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Hain\ucloud\Documents\Messungen\233U-paper_ini\"/>
    </mc:Choice>
  </mc:AlternateContent>
  <bookViews>
    <workbookView xWindow="18600" yWindow="540" windowWidth="9705" windowHeight="3885" tabRatio="748" activeTab="8"/>
  </bookViews>
  <sheets>
    <sheet name="README" sheetId="1" r:id="rId1"/>
    <sheet name="Rohdaten" sheetId="2" r:id="rId2"/>
    <sheet name="runs" sheetId="3" r:id="rId3"/>
    <sheet name="wheel" sheetId="4" r:id="rId4"/>
    <sheet name="Samples" sheetId="24" r:id="rId5"/>
    <sheet name="targets" sheetId="5" r:id="rId6"/>
    <sheet name="materials236" sheetId="6" r:id="rId7"/>
    <sheet name="materials233" sheetId="7" r:id="rId8"/>
    <sheet name="turn.targ236" sheetId="8" r:id="rId9"/>
    <sheet name="turn.targ234" sheetId="9" r:id="rId10"/>
    <sheet name="turn.targ233" sheetId="10" r:id="rId11"/>
    <sheet name="turn.targ239" sheetId="11" r:id="rId12"/>
    <sheet name="turn.target235" sheetId="25" r:id="rId13"/>
    <sheet name="current calib" sheetId="13" r:id="rId14"/>
    <sheet name="ratio_vs_mass" sheetId="12" r:id="rId15"/>
    <sheet name="devel236" sheetId="14" r:id="rId16"/>
    <sheet name="devel233" sheetId="15" r:id="rId17"/>
    <sheet name="devel234" sheetId="16" r:id="rId18"/>
    <sheet name="devel239" sheetId="22" r:id="rId19"/>
    <sheet name="turnwise standard" sheetId="17" r:id="rId20"/>
    <sheet name="eval" sheetId="18" r:id="rId21"/>
    <sheet name="constants" sheetId="19" r:id="rId22"/>
    <sheet name="plots" sheetId="20" r:id="rId23"/>
    <sheet name="final" sheetId="21" r:id="rId24"/>
    <sheet name="Zima_final" sheetId="26" r:id="rId25"/>
  </sheets>
  <externalReferences>
    <externalReference r:id="rId26"/>
  </externalReferences>
  <definedNames>
    <definedName name="charge">eval!$B$3</definedName>
    <definedName name="material_ratios">materials236!$Q$3:$Q$42</definedName>
    <definedName name="runs_catXX">runs!$C$2:$C$304</definedName>
    <definedName name="runs_e_ratio">runs!$Q$2:$Q$304</definedName>
    <definedName name="runs_e_turn.norm">runs!$X$2:$X$304</definedName>
    <definedName name="runs_ratio">runs!$P$2:$P$304</definedName>
    <definedName name="runs_turn.e_norm233">runs!$AY$2:$AY$304</definedName>
    <definedName name="runs_turn.norm">runs!$W$2:$W$304</definedName>
    <definedName name="runs_turn.norm233">runs!$AX$2:$AX$304</definedName>
    <definedName name="runs_turn.weight">runs!$Y$2:$Y$304</definedName>
    <definedName name="runs_turn.weight233">runs!$AZ$2:$AZ$304</definedName>
    <definedName name="runs_weight">runs!$T$2:$T$304</definedName>
    <definedName name="solver_adj" localSheetId="10" hidden="1">turn.targ233!$B$47:$B$50</definedName>
    <definedName name="solver_cvg" localSheetId="10" hidden="1">0.0001</definedName>
    <definedName name="solver_drv" localSheetId="10" hidden="1">1</definedName>
    <definedName name="solver_eng" localSheetId="1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od" localSheetId="10" hidden="1">2147483647</definedName>
    <definedName name="solver_num" localSheetId="10" hidden="1">0</definedName>
    <definedName name="solver_nwt" localSheetId="10" hidden="1">1</definedName>
    <definedName name="solver_opt" localSheetId="10" hidden="1">turn.targ233!$C$99</definedName>
    <definedName name="solver_pre" localSheetId="10" hidden="1">0.000001</definedName>
    <definedName name="solver_rbv" localSheetId="10" hidden="1">1</definedName>
    <definedName name="solver_rlx" localSheetId="10" hidden="1">2</definedName>
    <definedName name="solver_rsd" localSheetId="10" hidden="1">0</definedName>
    <definedName name="solver_scl" localSheetId="10" hidden="1">1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2</definedName>
    <definedName name="solver_val" localSheetId="10" hidden="1">0</definedName>
    <definedName name="solver_ver" localSheetId="10" hidden="1">3</definedName>
    <definedName name="sort_mat_names">materials236!$G$3:$G$42</definedName>
    <definedName name="targ_mat_names">materials236!$C$3:$C$42</definedName>
    <definedName name="target_e_ratios">targets!$AC$5:$AC$44</definedName>
    <definedName name="target_ratios">targets!$AB$5:$AB$44</definedName>
    <definedName name="target_weights">materials236!$D$3:$D$42</definedName>
    <definedName name="targets_e_turn.norm">turn.targ236!$AL$5:$AL$44</definedName>
    <definedName name="targets_turn.norm">turn.targ236!$AK$5:$AK$44</definedName>
  </definedNames>
  <calcPr calcId="152511"/>
</workbook>
</file>

<file path=xl/calcChain.xml><?xml version="1.0" encoding="utf-8"?>
<calcChain xmlns="http://schemas.openxmlformats.org/spreadsheetml/2006/main">
  <c r="BF4" i="3" l="1"/>
  <c r="BF5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1" i="3"/>
  <c r="BF372" i="3"/>
  <c r="BF373" i="3"/>
  <c r="BF374" i="3"/>
  <c r="BF375" i="3"/>
  <c r="BF376" i="3"/>
  <c r="BF377" i="3"/>
  <c r="BF378" i="3"/>
  <c r="BF379" i="3"/>
  <c r="BF380" i="3"/>
  <c r="BF381" i="3"/>
  <c r="BF382" i="3"/>
  <c r="BF383" i="3"/>
  <c r="BF384" i="3"/>
  <c r="BF385" i="3"/>
  <c r="BF386" i="3"/>
  <c r="BF387" i="3"/>
  <c r="BF388" i="3"/>
  <c r="BF389" i="3"/>
  <c r="BF390" i="3"/>
  <c r="BF391" i="3"/>
  <c r="BF392" i="3"/>
  <c r="BF393" i="3"/>
  <c r="BF394" i="3"/>
  <c r="BF395" i="3"/>
  <c r="BF396" i="3"/>
  <c r="BF397" i="3"/>
  <c r="BF398" i="3"/>
  <c r="BF399" i="3"/>
  <c r="BF400" i="3"/>
  <c r="BF401" i="3"/>
  <c r="BF402" i="3"/>
  <c r="BF403" i="3"/>
  <c r="BF404" i="3"/>
  <c r="BF405" i="3"/>
  <c r="BF406" i="3"/>
  <c r="BF407" i="3"/>
  <c r="BF408" i="3"/>
  <c r="BF409" i="3"/>
  <c r="BF410" i="3"/>
  <c r="BF411" i="3"/>
  <c r="BF412" i="3"/>
  <c r="BF413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1" i="3"/>
  <c r="BF432" i="3"/>
  <c r="BF433" i="3"/>
  <c r="BF434" i="3"/>
  <c r="BF435" i="3"/>
  <c r="BF436" i="3"/>
  <c r="BF437" i="3"/>
  <c r="BF438" i="3"/>
  <c r="BF439" i="3"/>
  <c r="BF440" i="3"/>
  <c r="BF441" i="3"/>
  <c r="BF442" i="3"/>
  <c r="BF443" i="3"/>
  <c r="BF444" i="3"/>
  <c r="BF445" i="3"/>
  <c r="BF446" i="3"/>
  <c r="BF447" i="3"/>
  <c r="BF448" i="3"/>
  <c r="BF449" i="3"/>
  <c r="BF450" i="3"/>
  <c r="BF451" i="3"/>
  <c r="BF452" i="3"/>
  <c r="BF453" i="3"/>
  <c r="BF454" i="3"/>
  <c r="BF455" i="3"/>
  <c r="BF456" i="3"/>
  <c r="BF457" i="3"/>
  <c r="BF458" i="3"/>
  <c r="BF459" i="3"/>
  <c r="BF460" i="3"/>
  <c r="BF461" i="3"/>
  <c r="BF462" i="3"/>
  <c r="BF463" i="3"/>
  <c r="BF464" i="3"/>
  <c r="BF465" i="3"/>
  <c r="BF466" i="3"/>
  <c r="BF467" i="3"/>
  <c r="BF468" i="3"/>
  <c r="BF469" i="3"/>
  <c r="BF470" i="3"/>
  <c r="BF471" i="3"/>
  <c r="BF472" i="3"/>
  <c r="BF473" i="3"/>
  <c r="BF474" i="3"/>
  <c r="BF475" i="3"/>
  <c r="BF476" i="3"/>
  <c r="BF477" i="3"/>
  <c r="BF478" i="3"/>
  <c r="BF479" i="3"/>
  <c r="BF480" i="3"/>
  <c r="BF481" i="3"/>
  <c r="BF482" i="3"/>
  <c r="BF483" i="3"/>
  <c r="BF484" i="3"/>
  <c r="BF485" i="3"/>
  <c r="BF486" i="3"/>
  <c r="BF487" i="3"/>
  <c r="BF488" i="3"/>
  <c r="BF489" i="3"/>
  <c r="BF490" i="3"/>
  <c r="BF491" i="3"/>
  <c r="BF492" i="3"/>
  <c r="BF493" i="3"/>
  <c r="BF494" i="3"/>
  <c r="BF495" i="3"/>
  <c r="BF496" i="3"/>
  <c r="BF497" i="3"/>
  <c r="BF498" i="3"/>
  <c r="BF499" i="3"/>
  <c r="BF500" i="3"/>
  <c r="BF501" i="3"/>
  <c r="BF502" i="3"/>
  <c r="BF503" i="3"/>
  <c r="BF504" i="3"/>
  <c r="BF505" i="3"/>
  <c r="BF506" i="3"/>
  <c r="BF507" i="3"/>
  <c r="BF508" i="3"/>
  <c r="BF509" i="3"/>
  <c r="BF510" i="3"/>
  <c r="BF511" i="3"/>
  <c r="BF512" i="3"/>
  <c r="BF513" i="3"/>
  <c r="BF514" i="3"/>
  <c r="BF515" i="3"/>
  <c r="BF516" i="3"/>
  <c r="BF517" i="3"/>
  <c r="BF518" i="3"/>
  <c r="BF519" i="3"/>
  <c r="BF520" i="3"/>
  <c r="BF521" i="3"/>
  <c r="BF522" i="3"/>
  <c r="BF523" i="3"/>
  <c r="BF524" i="3"/>
  <c r="BF525" i="3"/>
  <c r="BF526" i="3"/>
  <c r="BF527" i="3"/>
  <c r="BF528" i="3"/>
  <c r="BF529" i="3"/>
  <c r="BF530" i="3"/>
  <c r="BF531" i="3"/>
  <c r="BF532" i="3"/>
  <c r="BF533" i="3"/>
  <c r="BF534" i="3"/>
  <c r="BF535" i="3"/>
  <c r="BF536" i="3"/>
  <c r="BF537" i="3"/>
  <c r="BF538" i="3"/>
  <c r="BF539" i="3"/>
  <c r="BF540" i="3"/>
  <c r="BF541" i="3"/>
  <c r="BF542" i="3"/>
  <c r="BF543" i="3"/>
  <c r="BF544" i="3"/>
  <c r="BF545" i="3"/>
  <c r="BF546" i="3"/>
  <c r="BF547" i="3"/>
  <c r="BF548" i="3"/>
  <c r="BF549" i="3"/>
  <c r="BF550" i="3"/>
  <c r="BF551" i="3"/>
  <c r="BF552" i="3"/>
  <c r="BF553" i="3"/>
  <c r="BF554" i="3"/>
  <c r="BF555" i="3"/>
  <c r="BF556" i="3"/>
  <c r="BF557" i="3"/>
  <c r="BF558" i="3"/>
  <c r="BF559" i="3"/>
  <c r="BF560" i="3"/>
  <c r="BF561" i="3"/>
  <c r="BF562" i="3"/>
  <c r="BF563" i="3"/>
  <c r="BF564" i="3"/>
  <c r="BF565" i="3"/>
  <c r="BF566" i="3"/>
  <c r="BF567" i="3"/>
  <c r="BF568" i="3"/>
  <c r="BF569" i="3"/>
  <c r="BF570" i="3"/>
  <c r="BF571" i="3"/>
  <c r="BF572" i="3"/>
  <c r="BF573" i="3"/>
  <c r="BF574" i="3"/>
  <c r="BF575" i="3"/>
  <c r="BF576" i="3"/>
  <c r="BF577" i="3"/>
  <c r="BF578" i="3"/>
  <c r="BF579" i="3"/>
  <c r="BF580" i="3"/>
  <c r="BF581" i="3"/>
  <c r="BF582" i="3"/>
  <c r="BF583" i="3"/>
  <c r="BF584" i="3"/>
  <c r="BF585" i="3"/>
  <c r="BF586" i="3"/>
  <c r="BF587" i="3"/>
  <c r="BF588" i="3"/>
  <c r="BF589" i="3"/>
  <c r="BF590" i="3"/>
  <c r="BF591" i="3"/>
  <c r="BF592" i="3"/>
  <c r="BF593" i="3"/>
  <c r="BF594" i="3"/>
  <c r="BF595" i="3"/>
  <c r="BF596" i="3"/>
  <c r="BF597" i="3"/>
  <c r="BF598" i="3"/>
  <c r="BF599" i="3"/>
  <c r="BF600" i="3"/>
  <c r="BF601" i="3"/>
  <c r="BF602" i="3"/>
  <c r="BF603" i="3"/>
  <c r="BF604" i="3"/>
  <c r="BF605" i="3"/>
  <c r="BF606" i="3"/>
  <c r="BF607" i="3"/>
  <c r="BF608" i="3"/>
  <c r="BF609" i="3"/>
  <c r="BF610" i="3"/>
  <c r="BF611" i="3"/>
  <c r="BF612" i="3"/>
  <c r="BF613" i="3"/>
  <c r="BF614" i="3"/>
  <c r="BF615" i="3"/>
  <c r="BF616" i="3"/>
  <c r="BF617" i="3"/>
  <c r="BF618" i="3"/>
  <c r="BF619" i="3"/>
  <c r="BF620" i="3"/>
  <c r="BF621" i="3"/>
  <c r="BF622" i="3"/>
  <c r="BF623" i="3"/>
  <c r="BF624" i="3"/>
  <c r="BF625" i="3"/>
  <c r="BF626" i="3"/>
  <c r="BF627" i="3"/>
  <c r="BF628" i="3"/>
  <c r="BF629" i="3"/>
  <c r="BF630" i="3"/>
  <c r="BF631" i="3"/>
  <c r="BF632" i="3"/>
  <c r="BF633" i="3"/>
  <c r="BF634" i="3"/>
  <c r="BF635" i="3"/>
  <c r="BF636" i="3"/>
  <c r="BF637" i="3"/>
  <c r="BF638" i="3"/>
  <c r="BF639" i="3"/>
  <c r="BF640" i="3"/>
  <c r="BF641" i="3"/>
  <c r="BF642" i="3"/>
  <c r="BF643" i="3"/>
  <c r="BF644" i="3"/>
  <c r="BF645" i="3"/>
  <c r="BF646" i="3"/>
  <c r="BF647" i="3"/>
  <c r="BF648" i="3"/>
  <c r="BF649" i="3"/>
  <c r="BF650" i="3"/>
  <c r="BF651" i="3"/>
  <c r="BF652" i="3"/>
  <c r="BF653" i="3"/>
  <c r="BF654" i="3"/>
  <c r="BF655" i="3"/>
  <c r="BF656" i="3"/>
  <c r="BF657" i="3"/>
  <c r="BF658" i="3"/>
  <c r="BF659" i="3"/>
  <c r="BF660" i="3"/>
  <c r="BF661" i="3"/>
  <c r="BF662" i="3"/>
  <c r="BF663" i="3"/>
  <c r="BF664" i="3"/>
  <c r="BF665" i="3"/>
  <c r="BF666" i="3"/>
  <c r="BF667" i="3"/>
  <c r="BF668" i="3"/>
  <c r="BF669" i="3"/>
  <c r="BF670" i="3"/>
  <c r="BF671" i="3"/>
  <c r="BF672" i="3"/>
  <c r="BF673" i="3"/>
  <c r="BF674" i="3"/>
  <c r="BF675" i="3"/>
  <c r="BF676" i="3"/>
  <c r="BF677" i="3"/>
  <c r="BF678" i="3"/>
  <c r="BF679" i="3"/>
  <c r="BF680" i="3"/>
  <c r="BF681" i="3"/>
  <c r="BF682" i="3"/>
  <c r="BF683" i="3"/>
  <c r="BF684" i="3"/>
  <c r="BF685" i="3"/>
  <c r="BF686" i="3"/>
  <c r="BF687" i="3"/>
  <c r="BF688" i="3"/>
  <c r="BF689" i="3"/>
  <c r="BF690" i="3"/>
  <c r="BF691" i="3"/>
  <c r="BF692" i="3"/>
  <c r="BF693" i="3"/>
  <c r="BF694" i="3"/>
  <c r="BF695" i="3"/>
  <c r="BF696" i="3"/>
  <c r="BF697" i="3"/>
  <c r="BF698" i="3"/>
  <c r="BF699" i="3"/>
  <c r="BF700" i="3"/>
  <c r="BF701" i="3"/>
  <c r="BF702" i="3"/>
  <c r="BF703" i="3"/>
  <c r="BF704" i="3"/>
  <c r="BF705" i="3"/>
  <c r="BF706" i="3"/>
  <c r="BF707" i="3"/>
  <c r="BF708" i="3"/>
  <c r="BF709" i="3"/>
  <c r="BF710" i="3"/>
  <c r="BF711" i="3"/>
  <c r="BF712" i="3"/>
  <c r="BF713" i="3"/>
  <c r="BF714" i="3"/>
  <c r="BF715" i="3"/>
  <c r="BF716" i="3"/>
  <c r="BF717" i="3"/>
  <c r="BF718" i="3"/>
  <c r="BF719" i="3"/>
  <c r="BF720" i="3"/>
  <c r="BF721" i="3"/>
  <c r="BF722" i="3"/>
  <c r="BF723" i="3"/>
  <c r="BF724" i="3"/>
  <c r="BF725" i="3"/>
  <c r="BF726" i="3"/>
  <c r="BF727" i="3"/>
  <c r="BF728" i="3"/>
  <c r="BF729" i="3"/>
  <c r="BF730" i="3"/>
  <c r="BF731" i="3"/>
  <c r="BF732" i="3"/>
  <c r="BF733" i="3"/>
  <c r="BF734" i="3"/>
  <c r="BF735" i="3"/>
  <c r="BF736" i="3"/>
  <c r="BF737" i="3"/>
  <c r="BF738" i="3"/>
  <c r="BF739" i="3"/>
  <c r="BF740" i="3"/>
  <c r="BF741" i="3"/>
  <c r="BF742" i="3"/>
  <c r="BF743" i="3"/>
  <c r="BF744" i="3"/>
  <c r="BF745" i="3"/>
  <c r="BF746" i="3"/>
  <c r="BF747" i="3"/>
  <c r="BF748" i="3"/>
  <c r="BF749" i="3"/>
  <c r="BF750" i="3"/>
  <c r="BF751" i="3"/>
  <c r="BF752" i="3"/>
  <c r="BF753" i="3"/>
  <c r="BF754" i="3"/>
  <c r="BF755" i="3"/>
  <c r="BF756" i="3"/>
  <c r="BF757" i="3"/>
  <c r="BF758" i="3"/>
  <c r="BF759" i="3"/>
  <c r="BF760" i="3"/>
  <c r="BF761" i="3"/>
  <c r="BF762" i="3"/>
  <c r="BF763" i="3"/>
  <c r="BF764" i="3"/>
  <c r="BF765" i="3"/>
  <c r="BF766" i="3"/>
  <c r="BF767" i="3"/>
  <c r="BF768" i="3"/>
  <c r="BF769" i="3"/>
  <c r="BF770" i="3"/>
  <c r="BF771" i="3"/>
  <c r="BF772" i="3"/>
  <c r="BF773" i="3"/>
  <c r="BF774" i="3"/>
  <c r="BF775" i="3"/>
  <c r="BF776" i="3"/>
  <c r="BF777" i="3"/>
  <c r="BF778" i="3"/>
  <c r="BF779" i="3"/>
  <c r="BF780" i="3"/>
  <c r="BF781" i="3"/>
  <c r="BF782" i="3"/>
  <c r="BF783" i="3"/>
  <c r="BF784" i="3"/>
  <c r="BF785" i="3"/>
  <c r="BF786" i="3"/>
  <c r="BF787" i="3"/>
  <c r="BF788" i="3"/>
  <c r="BF789" i="3"/>
  <c r="BF790" i="3"/>
  <c r="BF791" i="3"/>
  <c r="BF792" i="3"/>
  <c r="BF793" i="3"/>
  <c r="BF794" i="3"/>
  <c r="BF795" i="3"/>
  <c r="BF796" i="3"/>
  <c r="BF797" i="3"/>
  <c r="BF798" i="3"/>
  <c r="BF799" i="3"/>
  <c r="BF800" i="3"/>
  <c r="BF801" i="3"/>
  <c r="BF802" i="3"/>
  <c r="BF803" i="3"/>
  <c r="BF804" i="3"/>
  <c r="BF805" i="3"/>
  <c r="BF806" i="3"/>
  <c r="BF807" i="3"/>
  <c r="BF808" i="3"/>
  <c r="BF809" i="3"/>
  <c r="BF810" i="3"/>
  <c r="BF811" i="3"/>
  <c r="BF812" i="3"/>
  <c r="BF813" i="3"/>
  <c r="BF814" i="3"/>
  <c r="BF815" i="3"/>
  <c r="BF816" i="3"/>
  <c r="BF817" i="3"/>
  <c r="BF818" i="3"/>
  <c r="BF819" i="3"/>
  <c r="BF820" i="3"/>
  <c r="BF821" i="3"/>
  <c r="BF822" i="3"/>
  <c r="BF823" i="3"/>
  <c r="BF824" i="3"/>
  <c r="BF825" i="3"/>
  <c r="BF826" i="3"/>
  <c r="BF827" i="3"/>
  <c r="BF828" i="3"/>
  <c r="BF829" i="3"/>
  <c r="BF830" i="3"/>
  <c r="BF831" i="3"/>
  <c r="BF832" i="3"/>
  <c r="BF833" i="3"/>
  <c r="BF834" i="3"/>
  <c r="BF835" i="3"/>
  <c r="BF836" i="3"/>
  <c r="BF837" i="3"/>
  <c r="BF838" i="3"/>
  <c r="BF839" i="3"/>
  <c r="BF840" i="3"/>
  <c r="BF841" i="3"/>
  <c r="BF842" i="3"/>
  <c r="BF843" i="3"/>
  <c r="BF844" i="3"/>
  <c r="BF845" i="3"/>
  <c r="BF846" i="3"/>
  <c r="BF847" i="3"/>
  <c r="BF848" i="3"/>
  <c r="BF849" i="3"/>
  <c r="BF850" i="3"/>
  <c r="BF851" i="3"/>
  <c r="BF852" i="3"/>
  <c r="BF853" i="3"/>
  <c r="BF854" i="3"/>
  <c r="BF855" i="3"/>
  <c r="BF856" i="3"/>
  <c r="BF857" i="3"/>
  <c r="BF858" i="3"/>
  <c r="BF859" i="3"/>
  <c r="BF860" i="3"/>
  <c r="BF861" i="3"/>
  <c r="BF862" i="3"/>
  <c r="BF863" i="3"/>
  <c r="BF864" i="3"/>
  <c r="BF865" i="3"/>
  <c r="BF866" i="3"/>
  <c r="BF867" i="3"/>
  <c r="BF868" i="3"/>
  <c r="BF869" i="3"/>
  <c r="BF870" i="3"/>
  <c r="BF871" i="3"/>
  <c r="BF872" i="3"/>
  <c r="BF873" i="3"/>
  <c r="BF874" i="3"/>
  <c r="BF875" i="3"/>
  <c r="BF876" i="3"/>
  <c r="BF877" i="3"/>
  <c r="BF878" i="3"/>
  <c r="BF879" i="3"/>
  <c r="BF880" i="3"/>
  <c r="BF881" i="3"/>
  <c r="BF882" i="3"/>
  <c r="BF883" i="3"/>
  <c r="BF884" i="3"/>
  <c r="BF885" i="3"/>
  <c r="BF886" i="3"/>
  <c r="BF887" i="3"/>
  <c r="BF888" i="3"/>
  <c r="BF889" i="3"/>
  <c r="BF890" i="3"/>
  <c r="BF891" i="3"/>
  <c r="BF892" i="3"/>
  <c r="BF893" i="3"/>
  <c r="BF894" i="3"/>
  <c r="BF895" i="3"/>
  <c r="BF896" i="3"/>
  <c r="BF897" i="3"/>
  <c r="BF898" i="3"/>
  <c r="BF899" i="3"/>
  <c r="BF900" i="3"/>
  <c r="BF901" i="3"/>
  <c r="BF902" i="3"/>
  <c r="BF903" i="3"/>
  <c r="BF904" i="3"/>
  <c r="BF905" i="3"/>
  <c r="BF906" i="3"/>
  <c r="BF907" i="3"/>
  <c r="BF908" i="3"/>
  <c r="BF909" i="3"/>
  <c r="BF910" i="3"/>
  <c r="BF911" i="3"/>
  <c r="BF912" i="3"/>
  <c r="BF913" i="3"/>
  <c r="BF914" i="3"/>
  <c r="BF915" i="3"/>
  <c r="BF916" i="3"/>
  <c r="BF917" i="3"/>
  <c r="BF918" i="3"/>
  <c r="BF919" i="3"/>
  <c r="BF920" i="3"/>
  <c r="BF921" i="3"/>
  <c r="BF922" i="3"/>
  <c r="BF923" i="3"/>
  <c r="BF924" i="3"/>
  <c r="BF925" i="3"/>
  <c r="BF926" i="3"/>
  <c r="BF927" i="3"/>
  <c r="BF928" i="3"/>
  <c r="BF929" i="3"/>
  <c r="BF930" i="3"/>
  <c r="BF931" i="3"/>
  <c r="BF932" i="3"/>
  <c r="BF933" i="3"/>
  <c r="BF934" i="3"/>
  <c r="BF935" i="3"/>
  <c r="BF936" i="3"/>
  <c r="BF937" i="3"/>
  <c r="BF938" i="3"/>
  <c r="BF939" i="3"/>
  <c r="BF940" i="3"/>
  <c r="BF941" i="3"/>
  <c r="BF942" i="3"/>
  <c r="BF943" i="3"/>
  <c r="BF944" i="3"/>
  <c r="BF945" i="3"/>
  <c r="BF946" i="3"/>
  <c r="BF947" i="3"/>
  <c r="BF948" i="3"/>
  <c r="BF949" i="3"/>
  <c r="BF950" i="3"/>
  <c r="BF951" i="3"/>
  <c r="BF952" i="3"/>
  <c r="BF953" i="3"/>
  <c r="BF954" i="3"/>
  <c r="BF955" i="3"/>
  <c r="BF956" i="3"/>
  <c r="BF957" i="3"/>
  <c r="BF958" i="3"/>
  <c r="BF959" i="3"/>
  <c r="BF960" i="3"/>
  <c r="BF961" i="3"/>
  <c r="BF962" i="3"/>
  <c r="BF963" i="3"/>
  <c r="BF964" i="3"/>
  <c r="BF965" i="3"/>
  <c r="BF966" i="3"/>
  <c r="BF967" i="3"/>
  <c r="BF968" i="3"/>
  <c r="BF969" i="3"/>
  <c r="BF970" i="3"/>
  <c r="BF971" i="3"/>
  <c r="BF972" i="3"/>
  <c r="BF973" i="3"/>
  <c r="BF974" i="3"/>
  <c r="BF975" i="3"/>
  <c r="BF976" i="3"/>
  <c r="BF977" i="3"/>
  <c r="BF978" i="3"/>
  <c r="BF979" i="3"/>
  <c r="BF980" i="3"/>
  <c r="BF981" i="3"/>
  <c r="BF982" i="3"/>
  <c r="BF983" i="3"/>
  <c r="BF984" i="3"/>
  <c r="BF985" i="3"/>
  <c r="BF986" i="3"/>
  <c r="BF987" i="3"/>
  <c r="BF988" i="3"/>
  <c r="BF989" i="3"/>
  <c r="BF990" i="3"/>
  <c r="BF991" i="3"/>
  <c r="BF992" i="3"/>
  <c r="BF993" i="3"/>
  <c r="BF994" i="3"/>
  <c r="BF995" i="3"/>
  <c r="BF996" i="3"/>
  <c r="BF997" i="3"/>
  <c r="BF998" i="3"/>
  <c r="BF999" i="3"/>
  <c r="BF1000" i="3"/>
  <c r="BF1001" i="3"/>
  <c r="BF1002" i="3"/>
  <c r="BF1003" i="3"/>
  <c r="BF1004" i="3"/>
  <c r="BF1005" i="3"/>
  <c r="BF1006" i="3"/>
  <c r="BF1007" i="3"/>
  <c r="BF1008" i="3"/>
  <c r="BF1009" i="3"/>
  <c r="BF1010" i="3"/>
  <c r="BF1011" i="3"/>
  <c r="BF1012" i="3"/>
  <c r="BF1013" i="3"/>
  <c r="BF1014" i="3"/>
  <c r="BF1015" i="3"/>
  <c r="BF1016" i="3"/>
  <c r="BF1017" i="3"/>
  <c r="BF1018" i="3"/>
  <c r="BF1019" i="3"/>
  <c r="BF1020" i="3"/>
  <c r="BF1021" i="3"/>
  <c r="BF1022" i="3"/>
  <c r="BF1023" i="3"/>
  <c r="BF1024" i="3"/>
  <c r="BF1025" i="3"/>
  <c r="BF1026" i="3"/>
  <c r="BF1027" i="3"/>
  <c r="BF1028" i="3"/>
  <c r="BF1029" i="3"/>
  <c r="BF1030" i="3"/>
  <c r="BF1031" i="3"/>
  <c r="BF1032" i="3"/>
  <c r="BF1033" i="3"/>
  <c r="BF1034" i="3"/>
  <c r="BF1035" i="3"/>
  <c r="BF1036" i="3"/>
  <c r="BF1037" i="3"/>
  <c r="BF1038" i="3"/>
  <c r="BF1039" i="3"/>
  <c r="BF1040" i="3"/>
  <c r="BF1041" i="3"/>
  <c r="BF1042" i="3"/>
  <c r="BF1043" i="3"/>
  <c r="BF1044" i="3"/>
  <c r="BF1045" i="3"/>
  <c r="BF1046" i="3"/>
  <c r="BF1047" i="3"/>
  <c r="BF1048" i="3"/>
  <c r="BF1049" i="3"/>
  <c r="BF1050" i="3"/>
  <c r="BF1051" i="3"/>
  <c r="BF1052" i="3"/>
  <c r="BF1053" i="3"/>
  <c r="BF1054" i="3"/>
  <c r="BF1055" i="3"/>
  <c r="BF1056" i="3"/>
  <c r="BF1057" i="3"/>
  <c r="BF1058" i="3"/>
  <c r="BF1059" i="3"/>
  <c r="BF1060" i="3"/>
  <c r="BF1061" i="3"/>
  <c r="BF1062" i="3"/>
  <c r="BF1063" i="3"/>
  <c r="BF1064" i="3"/>
  <c r="BF1065" i="3"/>
  <c r="BF1066" i="3"/>
  <c r="BF1067" i="3"/>
  <c r="BF1068" i="3"/>
  <c r="BF1069" i="3"/>
  <c r="BF1070" i="3"/>
  <c r="BF1071" i="3"/>
  <c r="BF1072" i="3"/>
  <c r="BF1073" i="3"/>
  <c r="BF1074" i="3"/>
  <c r="BF1075" i="3"/>
  <c r="BF1076" i="3"/>
  <c r="BF1077" i="3"/>
  <c r="BF1078" i="3"/>
  <c r="BF1079" i="3"/>
  <c r="BF1080" i="3"/>
  <c r="BF1081" i="3"/>
  <c r="BF1082" i="3"/>
  <c r="BF1083" i="3"/>
  <c r="BF1084" i="3"/>
  <c r="BF1085" i="3"/>
  <c r="BF1086" i="3"/>
  <c r="BF1087" i="3"/>
  <c r="BF1088" i="3"/>
  <c r="BF1089" i="3"/>
  <c r="BF1090" i="3"/>
  <c r="BF1091" i="3"/>
  <c r="BF1092" i="3"/>
  <c r="BF1093" i="3"/>
  <c r="BF1094" i="3"/>
  <c r="BF1095" i="3"/>
  <c r="BF1096" i="3"/>
  <c r="BF1097" i="3"/>
  <c r="BF1098" i="3"/>
  <c r="BF1099" i="3"/>
  <c r="BF1100" i="3"/>
  <c r="BF1101" i="3"/>
  <c r="BF1102" i="3"/>
  <c r="BF1103" i="3"/>
  <c r="BF1104" i="3"/>
  <c r="BF1105" i="3"/>
  <c r="BF1106" i="3"/>
  <c r="BF1107" i="3"/>
  <c r="BF1108" i="3"/>
  <c r="BF1109" i="3"/>
  <c r="BF1110" i="3"/>
  <c r="BF1111" i="3"/>
  <c r="BF1112" i="3"/>
  <c r="BF1113" i="3"/>
  <c r="BF1114" i="3"/>
  <c r="BF1115" i="3"/>
  <c r="BF1116" i="3"/>
  <c r="BF1117" i="3"/>
  <c r="BF1118" i="3"/>
  <c r="BF1119" i="3"/>
  <c r="BF1120" i="3"/>
  <c r="BF1121" i="3"/>
  <c r="BF1122" i="3"/>
  <c r="BF1123" i="3"/>
  <c r="BF1124" i="3"/>
  <c r="BF1125" i="3"/>
  <c r="BF1126" i="3"/>
  <c r="BF1127" i="3"/>
  <c r="BF1128" i="3"/>
  <c r="BF1129" i="3"/>
  <c r="BF1130" i="3"/>
  <c r="BF1131" i="3"/>
  <c r="BF1132" i="3"/>
  <c r="BF1133" i="3"/>
  <c r="BF1134" i="3"/>
  <c r="BF1135" i="3"/>
  <c r="BF1136" i="3"/>
  <c r="BF1137" i="3"/>
  <c r="BF1138" i="3"/>
  <c r="BF1139" i="3"/>
  <c r="BF1140" i="3"/>
  <c r="BF1141" i="3"/>
  <c r="BF1142" i="3"/>
  <c r="BF1143" i="3"/>
  <c r="BF1144" i="3"/>
  <c r="BF1145" i="3"/>
  <c r="BF1146" i="3"/>
  <c r="BF1147" i="3"/>
  <c r="BF1148" i="3"/>
  <c r="BF1149" i="3"/>
  <c r="BF1150" i="3"/>
  <c r="BF1151" i="3"/>
  <c r="BF1152" i="3"/>
  <c r="BF1153" i="3"/>
  <c r="BF1154" i="3"/>
  <c r="BF1155" i="3"/>
  <c r="BF1156" i="3"/>
  <c r="BF1157" i="3"/>
  <c r="BF1158" i="3"/>
  <c r="BF1159" i="3"/>
  <c r="BF1160" i="3"/>
  <c r="BF1161" i="3"/>
  <c r="BF1162" i="3"/>
  <c r="BF1163" i="3"/>
  <c r="BF1164" i="3"/>
  <c r="BF1165" i="3"/>
  <c r="BF1166" i="3"/>
  <c r="BF1167" i="3"/>
  <c r="BF1168" i="3"/>
  <c r="BF1169" i="3"/>
  <c r="BF1170" i="3"/>
  <c r="BF1171" i="3"/>
  <c r="BF1172" i="3"/>
  <c r="BF1173" i="3"/>
  <c r="BF1174" i="3"/>
  <c r="BF1175" i="3"/>
  <c r="BF1176" i="3"/>
  <c r="BF1177" i="3"/>
  <c r="BF1178" i="3"/>
  <c r="BF1179" i="3"/>
  <c r="BF1180" i="3"/>
  <c r="BF1181" i="3"/>
  <c r="BF1182" i="3"/>
  <c r="BF1183" i="3"/>
  <c r="BF1184" i="3"/>
  <c r="BF1185" i="3"/>
  <c r="BF1186" i="3"/>
  <c r="BF1187" i="3"/>
  <c r="BF1188" i="3"/>
  <c r="BF1189" i="3"/>
  <c r="BF1190" i="3"/>
  <c r="BF1191" i="3"/>
  <c r="BF1192" i="3"/>
  <c r="BF1193" i="3"/>
  <c r="BF1194" i="3"/>
  <c r="BF1195" i="3"/>
  <c r="BF1196" i="3"/>
  <c r="BF1197" i="3"/>
  <c r="BF1198" i="3"/>
  <c r="BF1199" i="3"/>
  <c r="BF1200" i="3"/>
  <c r="BF1201" i="3"/>
  <c r="BF1202" i="3"/>
  <c r="BF1203" i="3"/>
  <c r="BF1204" i="3"/>
  <c r="BF1205" i="3"/>
  <c r="BF1206" i="3"/>
  <c r="BF1207" i="3"/>
  <c r="BF1208" i="3"/>
  <c r="BF1209" i="3"/>
  <c r="BF1210" i="3"/>
  <c r="BF1211" i="3"/>
  <c r="BF1212" i="3"/>
  <c r="BF1213" i="3"/>
  <c r="BF1214" i="3"/>
  <c r="BF1215" i="3"/>
  <c r="BF1216" i="3"/>
  <c r="BF1217" i="3"/>
  <c r="BF1218" i="3"/>
  <c r="BF1219" i="3"/>
  <c r="BF1220" i="3"/>
  <c r="BF1221" i="3"/>
  <c r="BF1222" i="3"/>
  <c r="BF1223" i="3"/>
  <c r="BF1224" i="3"/>
  <c r="BF1225" i="3"/>
  <c r="BF1226" i="3"/>
  <c r="BF1227" i="3"/>
  <c r="BF1228" i="3"/>
  <c r="BF1229" i="3"/>
  <c r="BF1230" i="3"/>
  <c r="BF1231" i="3"/>
  <c r="BF1232" i="3"/>
  <c r="BF1233" i="3"/>
  <c r="BF1234" i="3"/>
  <c r="BF1235" i="3"/>
  <c r="BF1236" i="3"/>
  <c r="BF1237" i="3"/>
  <c r="BF1238" i="3"/>
  <c r="BF1239" i="3"/>
  <c r="BF1240" i="3"/>
  <c r="BF1241" i="3"/>
  <c r="BF1242" i="3"/>
  <c r="BF1243" i="3"/>
  <c r="BF1244" i="3"/>
  <c r="BF1245" i="3"/>
  <c r="BF1246" i="3"/>
  <c r="BF1247" i="3"/>
  <c r="BF1248" i="3"/>
  <c r="BF1249" i="3"/>
  <c r="BF1250" i="3"/>
  <c r="BF1251" i="3"/>
  <c r="BF1252" i="3"/>
  <c r="BF1253" i="3"/>
  <c r="BF1254" i="3"/>
  <c r="BF1255" i="3"/>
  <c r="BF1256" i="3"/>
  <c r="BF1257" i="3"/>
  <c r="BF1258" i="3"/>
  <c r="BF1259" i="3"/>
  <c r="BF1260" i="3"/>
  <c r="BF1261" i="3"/>
  <c r="BF1262" i="3"/>
  <c r="BF1263" i="3"/>
  <c r="BF1264" i="3"/>
  <c r="BF1265" i="3"/>
  <c r="BF1266" i="3"/>
  <c r="BF1267" i="3"/>
  <c r="BF1268" i="3"/>
  <c r="BF1269" i="3"/>
  <c r="BF1270" i="3"/>
  <c r="BF1271" i="3"/>
  <c r="BF1272" i="3"/>
  <c r="BF1273" i="3"/>
  <c r="BF1274" i="3"/>
  <c r="BF1275" i="3"/>
  <c r="BF1276" i="3"/>
  <c r="BF1277" i="3"/>
  <c r="BF1278" i="3"/>
  <c r="BF1279" i="3"/>
  <c r="BF1280" i="3"/>
  <c r="BF1281" i="3"/>
  <c r="BF1282" i="3"/>
  <c r="BF1283" i="3"/>
  <c r="BF1284" i="3"/>
  <c r="BF1285" i="3"/>
  <c r="BF1286" i="3"/>
  <c r="BF1287" i="3"/>
  <c r="BF1288" i="3"/>
  <c r="BF1289" i="3"/>
  <c r="BF1290" i="3"/>
  <c r="BF1291" i="3"/>
  <c r="BF1292" i="3"/>
  <c r="BF1293" i="3"/>
  <c r="BF1294" i="3"/>
  <c r="BF1295" i="3"/>
  <c r="BF1296" i="3"/>
  <c r="BF1297" i="3"/>
  <c r="BF1298" i="3"/>
  <c r="BF1299" i="3"/>
  <c r="BF1300" i="3"/>
  <c r="BF1301" i="3"/>
  <c r="BF1302" i="3"/>
  <c r="BF1303" i="3"/>
  <c r="BF1304" i="3"/>
  <c r="BF1305" i="3"/>
  <c r="BF1306" i="3"/>
  <c r="BF1307" i="3"/>
  <c r="BF1308" i="3"/>
  <c r="BF1309" i="3"/>
  <c r="BF1310" i="3"/>
  <c r="BF1311" i="3"/>
  <c r="BF1312" i="3"/>
  <c r="BF1313" i="3"/>
  <c r="BF1314" i="3"/>
  <c r="BF1315" i="3"/>
  <c r="BF1316" i="3"/>
  <c r="BF1317" i="3"/>
  <c r="BF1318" i="3"/>
  <c r="BF1319" i="3"/>
  <c r="BF1320" i="3"/>
  <c r="BF1321" i="3"/>
  <c r="BF1322" i="3"/>
  <c r="BF1323" i="3"/>
  <c r="BF1324" i="3"/>
  <c r="BF1325" i="3"/>
  <c r="BF1326" i="3"/>
  <c r="BF1327" i="3"/>
  <c r="BF1328" i="3"/>
  <c r="BF1329" i="3"/>
  <c r="BF1330" i="3"/>
  <c r="BF1331" i="3"/>
  <c r="BF1332" i="3"/>
  <c r="BF1333" i="3"/>
  <c r="BF1334" i="3"/>
  <c r="BF1335" i="3"/>
  <c r="BF1336" i="3"/>
  <c r="BF3" i="3"/>
  <c r="A63" i="3" l="1"/>
  <c r="G12" i="10" l="1"/>
  <c r="G13" i="10"/>
  <c r="G14" i="10"/>
  <c r="G15" i="10"/>
  <c r="G16" i="10"/>
  <c r="G17" i="10"/>
  <c r="G18" i="10"/>
  <c r="G19" i="10"/>
  <c r="G20" i="10"/>
  <c r="G21" i="10"/>
  <c r="G22" i="10"/>
  <c r="G23" i="10"/>
  <c r="G24" i="10"/>
  <c r="X12" i="21" l="1"/>
  <c r="H29" i="4" l="1"/>
  <c r="D25" i="4" l="1"/>
  <c r="D24" i="4"/>
  <c r="D23" i="4"/>
  <c r="D21" i="4"/>
  <c r="D20" i="4"/>
  <c r="D19" i="4"/>
  <c r="D18" i="4"/>
  <c r="D15" i="4"/>
  <c r="D16" i="4"/>
  <c r="D14" i="4"/>
  <c r="B54" i="10" l="1"/>
  <c r="T127" i="25"/>
  <c r="I389" i="25"/>
  <c r="I393" i="25"/>
  <c r="I397" i="25"/>
  <c r="I401" i="25"/>
  <c r="I405" i="25"/>
  <c r="I409" i="25"/>
  <c r="I413" i="25"/>
  <c r="I417" i="25"/>
  <c r="I421" i="25"/>
  <c r="I425" i="25"/>
  <c r="I429" i="25"/>
  <c r="I433" i="25"/>
  <c r="I437" i="25"/>
  <c r="I441" i="25"/>
  <c r="I445" i="25"/>
  <c r="I449" i="25"/>
  <c r="I453" i="25"/>
  <c r="I457" i="25"/>
  <c r="I461" i="25"/>
  <c r="I465" i="25"/>
  <c r="I469" i="25"/>
  <c r="I473" i="25"/>
  <c r="I477" i="25"/>
  <c r="I481" i="25"/>
  <c r="I485" i="25"/>
  <c r="I489" i="25"/>
  <c r="I493" i="25"/>
  <c r="I497" i="25"/>
  <c r="I501" i="25"/>
  <c r="I505" i="25"/>
  <c r="I509" i="25"/>
  <c r="I513" i="25"/>
  <c r="I517" i="25"/>
  <c r="I521" i="25"/>
  <c r="I525" i="25"/>
  <c r="I529" i="25"/>
  <c r="I533" i="25"/>
  <c r="I537" i="25"/>
  <c r="I541" i="25"/>
  <c r="I545" i="25"/>
  <c r="I549" i="25"/>
  <c r="I553" i="25"/>
  <c r="O127" i="25"/>
  <c r="N127" i="25"/>
  <c r="M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473" i="25"/>
  <c r="L474" i="25"/>
  <c r="L475" i="25"/>
  <c r="L476" i="25"/>
  <c r="L477" i="25"/>
  <c r="L478" i="25"/>
  <c r="L479" i="25"/>
  <c r="L480" i="25"/>
  <c r="L481" i="25"/>
  <c r="L482" i="25"/>
  <c r="L483" i="25"/>
  <c r="L484" i="25"/>
  <c r="L485" i="25"/>
  <c r="L486" i="25"/>
  <c r="L487" i="25"/>
  <c r="L488" i="25"/>
  <c r="L489" i="25"/>
  <c r="L490" i="25"/>
  <c r="L491" i="25"/>
  <c r="L492" i="25"/>
  <c r="L493" i="25"/>
  <c r="L494" i="25"/>
  <c r="L495" i="25"/>
  <c r="L496" i="25"/>
  <c r="L497" i="25"/>
  <c r="L498" i="25"/>
  <c r="L499" i="25"/>
  <c r="L500" i="25"/>
  <c r="L501" i="25"/>
  <c r="L502" i="25"/>
  <c r="L503" i="25"/>
  <c r="L504" i="25"/>
  <c r="L505" i="25"/>
  <c r="L506" i="25"/>
  <c r="L507" i="25"/>
  <c r="L508" i="25"/>
  <c r="L509" i="25"/>
  <c r="L510" i="25"/>
  <c r="L511" i="25"/>
  <c r="L512" i="25"/>
  <c r="L513" i="25"/>
  <c r="L514" i="25"/>
  <c r="L515" i="25"/>
  <c r="L516" i="25"/>
  <c r="L517" i="25"/>
  <c r="L518" i="25"/>
  <c r="L519" i="25"/>
  <c r="L520" i="25"/>
  <c r="L521" i="25"/>
  <c r="L522" i="25"/>
  <c r="L523" i="25"/>
  <c r="L524" i="25"/>
  <c r="L525" i="25"/>
  <c r="L526" i="25"/>
  <c r="L527" i="25"/>
  <c r="L528" i="25"/>
  <c r="L529" i="25"/>
  <c r="L530" i="25"/>
  <c r="L531" i="25"/>
  <c r="L532" i="25"/>
  <c r="L533" i="25"/>
  <c r="L534" i="25"/>
  <c r="L535" i="25"/>
  <c r="L536" i="25"/>
  <c r="L537" i="25"/>
  <c r="L538" i="25"/>
  <c r="L539" i="25"/>
  <c r="L540" i="25"/>
  <c r="L541" i="25"/>
  <c r="L542" i="25"/>
  <c r="L543" i="25"/>
  <c r="L544" i="25"/>
  <c r="L545" i="25"/>
  <c r="L546" i="25"/>
  <c r="L547" i="25"/>
  <c r="L548" i="25"/>
  <c r="L549" i="25"/>
  <c r="L550" i="25"/>
  <c r="L551" i="25"/>
  <c r="L552" i="25"/>
  <c r="L553" i="25"/>
  <c r="L554" i="25"/>
  <c r="L555" i="25"/>
  <c r="L127" i="25"/>
  <c r="K128" i="25"/>
  <c r="K129" i="25"/>
  <c r="I129" i="25" s="1"/>
  <c r="K130" i="25"/>
  <c r="K131" i="25"/>
  <c r="I131" i="25" s="1"/>
  <c r="K132" i="25"/>
  <c r="K133" i="25"/>
  <c r="I133" i="25" s="1"/>
  <c r="K134" i="25"/>
  <c r="K135" i="25"/>
  <c r="I135" i="25" s="1"/>
  <c r="K136" i="25"/>
  <c r="K137" i="25"/>
  <c r="I137" i="25" s="1"/>
  <c r="K138" i="25"/>
  <c r="K139" i="25"/>
  <c r="I139" i="25" s="1"/>
  <c r="K140" i="25"/>
  <c r="K141" i="25"/>
  <c r="I141" i="25" s="1"/>
  <c r="K142" i="25"/>
  <c r="K143" i="25"/>
  <c r="I143" i="25" s="1"/>
  <c r="K144" i="25"/>
  <c r="K145" i="25"/>
  <c r="I145" i="25" s="1"/>
  <c r="K146" i="25"/>
  <c r="K147" i="25"/>
  <c r="I147" i="25" s="1"/>
  <c r="K148" i="25"/>
  <c r="K149" i="25"/>
  <c r="I149" i="25" s="1"/>
  <c r="K150" i="25"/>
  <c r="K151" i="25"/>
  <c r="I151" i="25" s="1"/>
  <c r="K152" i="25"/>
  <c r="K153" i="25"/>
  <c r="I153" i="25" s="1"/>
  <c r="K154" i="25"/>
  <c r="K155" i="25"/>
  <c r="I155" i="25" s="1"/>
  <c r="K156" i="25"/>
  <c r="K157" i="25"/>
  <c r="I157" i="25" s="1"/>
  <c r="K158" i="25"/>
  <c r="K159" i="25"/>
  <c r="I159" i="25" s="1"/>
  <c r="K160" i="25"/>
  <c r="K161" i="25"/>
  <c r="I161" i="25" s="1"/>
  <c r="K162" i="25"/>
  <c r="K163" i="25"/>
  <c r="I163" i="25" s="1"/>
  <c r="K164" i="25"/>
  <c r="K165" i="25"/>
  <c r="I165" i="25" s="1"/>
  <c r="K166" i="25"/>
  <c r="K167" i="25"/>
  <c r="I167" i="25" s="1"/>
  <c r="K168" i="25"/>
  <c r="K169" i="25"/>
  <c r="I169" i="25" s="1"/>
  <c r="K170" i="25"/>
  <c r="K171" i="25"/>
  <c r="I171" i="25" s="1"/>
  <c r="K172" i="25"/>
  <c r="K173" i="25"/>
  <c r="I173" i="25" s="1"/>
  <c r="K174" i="25"/>
  <c r="K175" i="25"/>
  <c r="I175" i="25" s="1"/>
  <c r="K176" i="25"/>
  <c r="K177" i="25"/>
  <c r="I177" i="25" s="1"/>
  <c r="K178" i="25"/>
  <c r="K179" i="25"/>
  <c r="I179" i="25" s="1"/>
  <c r="K180" i="25"/>
  <c r="K181" i="25"/>
  <c r="I181" i="25" s="1"/>
  <c r="K182" i="25"/>
  <c r="K183" i="25"/>
  <c r="I183" i="25" s="1"/>
  <c r="K184" i="25"/>
  <c r="K185" i="25"/>
  <c r="I185" i="25" s="1"/>
  <c r="K186" i="25"/>
  <c r="K187" i="25"/>
  <c r="I187" i="25" s="1"/>
  <c r="K188" i="25"/>
  <c r="K189" i="25"/>
  <c r="I189" i="25" s="1"/>
  <c r="K190" i="25"/>
  <c r="K191" i="25"/>
  <c r="I191" i="25" s="1"/>
  <c r="K192" i="25"/>
  <c r="K193" i="25"/>
  <c r="I193" i="25" s="1"/>
  <c r="K194" i="25"/>
  <c r="K195" i="25"/>
  <c r="I195" i="25" s="1"/>
  <c r="K196" i="25"/>
  <c r="K197" i="25"/>
  <c r="I197" i="25" s="1"/>
  <c r="K198" i="25"/>
  <c r="K199" i="25"/>
  <c r="I199" i="25" s="1"/>
  <c r="K200" i="25"/>
  <c r="K201" i="25"/>
  <c r="I201" i="25" s="1"/>
  <c r="K202" i="25"/>
  <c r="K203" i="25"/>
  <c r="I203" i="25" s="1"/>
  <c r="K204" i="25"/>
  <c r="K205" i="25"/>
  <c r="I205" i="25" s="1"/>
  <c r="K206" i="25"/>
  <c r="K207" i="25"/>
  <c r="I207" i="25" s="1"/>
  <c r="K208" i="25"/>
  <c r="K209" i="25"/>
  <c r="I209" i="25" s="1"/>
  <c r="K210" i="25"/>
  <c r="K211" i="25"/>
  <c r="I211" i="25" s="1"/>
  <c r="K212" i="25"/>
  <c r="K213" i="25"/>
  <c r="I213" i="25" s="1"/>
  <c r="K214" i="25"/>
  <c r="K215" i="25"/>
  <c r="I215" i="25" s="1"/>
  <c r="K216" i="25"/>
  <c r="K217" i="25"/>
  <c r="I217" i="25" s="1"/>
  <c r="K218" i="25"/>
  <c r="K219" i="25"/>
  <c r="I219" i="25" s="1"/>
  <c r="K220" i="25"/>
  <c r="K221" i="25"/>
  <c r="I221" i="25" s="1"/>
  <c r="K222" i="25"/>
  <c r="K223" i="25"/>
  <c r="I223" i="25" s="1"/>
  <c r="K224" i="25"/>
  <c r="K225" i="25"/>
  <c r="I225" i="25" s="1"/>
  <c r="K226" i="25"/>
  <c r="K227" i="25"/>
  <c r="K228" i="25"/>
  <c r="K229" i="25"/>
  <c r="I229" i="25" s="1"/>
  <c r="K230" i="25"/>
  <c r="K231" i="25"/>
  <c r="K232" i="25"/>
  <c r="K233" i="25"/>
  <c r="I233" i="25" s="1"/>
  <c r="K234" i="25"/>
  <c r="K235" i="25"/>
  <c r="K236" i="25"/>
  <c r="K237" i="25"/>
  <c r="I237" i="25" s="1"/>
  <c r="K238" i="25"/>
  <c r="K239" i="25"/>
  <c r="K240" i="25"/>
  <c r="K241" i="25"/>
  <c r="I241" i="25" s="1"/>
  <c r="K242" i="25"/>
  <c r="K243" i="25"/>
  <c r="K244" i="25"/>
  <c r="K245" i="25"/>
  <c r="I245" i="25" s="1"/>
  <c r="K246" i="25"/>
  <c r="K247" i="25"/>
  <c r="K248" i="25"/>
  <c r="K249" i="25"/>
  <c r="I249" i="25" s="1"/>
  <c r="K250" i="25"/>
  <c r="K251" i="25"/>
  <c r="K252" i="25"/>
  <c r="K253" i="25"/>
  <c r="I253" i="25" s="1"/>
  <c r="K254" i="25"/>
  <c r="K255" i="25"/>
  <c r="K256" i="25"/>
  <c r="K257" i="25"/>
  <c r="I257" i="25" s="1"/>
  <c r="K258" i="25"/>
  <c r="K259" i="25"/>
  <c r="K260" i="25"/>
  <c r="K261" i="25"/>
  <c r="I261" i="25" s="1"/>
  <c r="K262" i="25"/>
  <c r="K263" i="25"/>
  <c r="K264" i="25"/>
  <c r="K265" i="25"/>
  <c r="K266" i="25"/>
  <c r="K267" i="25"/>
  <c r="K268" i="25"/>
  <c r="K269" i="25"/>
  <c r="K270" i="25"/>
  <c r="K271" i="25"/>
  <c r="K272" i="25"/>
  <c r="K273" i="25"/>
  <c r="K274" i="25"/>
  <c r="K275" i="25"/>
  <c r="K276" i="25"/>
  <c r="K277" i="25"/>
  <c r="K278" i="25"/>
  <c r="K279" i="25"/>
  <c r="K280" i="25"/>
  <c r="K281" i="25"/>
  <c r="K282" i="25"/>
  <c r="K283" i="25"/>
  <c r="K284" i="25"/>
  <c r="K285" i="25"/>
  <c r="K286" i="25"/>
  <c r="K287" i="25"/>
  <c r="K288" i="25"/>
  <c r="K289" i="25"/>
  <c r="K290" i="25"/>
  <c r="K291" i="25"/>
  <c r="K292" i="25"/>
  <c r="K293" i="25"/>
  <c r="K294" i="25"/>
  <c r="K295" i="25"/>
  <c r="K296" i="25"/>
  <c r="K297" i="25"/>
  <c r="K298" i="25"/>
  <c r="K299" i="25"/>
  <c r="K300" i="25"/>
  <c r="K301" i="25"/>
  <c r="K302" i="25"/>
  <c r="K303" i="25"/>
  <c r="K304" i="25"/>
  <c r="K305" i="25"/>
  <c r="I305" i="25" s="1"/>
  <c r="K306" i="25"/>
  <c r="K307" i="25"/>
  <c r="K308" i="25"/>
  <c r="K309" i="25"/>
  <c r="I309" i="25" s="1"/>
  <c r="K310" i="25"/>
  <c r="K311" i="25"/>
  <c r="K312" i="25"/>
  <c r="K313" i="25"/>
  <c r="I313" i="25" s="1"/>
  <c r="K314" i="25"/>
  <c r="K315" i="25"/>
  <c r="K316" i="25"/>
  <c r="K317" i="25"/>
  <c r="I317" i="25" s="1"/>
  <c r="K318" i="25"/>
  <c r="K319" i="25"/>
  <c r="K320" i="25"/>
  <c r="K321" i="25"/>
  <c r="I321" i="25" s="1"/>
  <c r="K322" i="25"/>
  <c r="K323" i="25"/>
  <c r="K324" i="25"/>
  <c r="K325" i="25"/>
  <c r="I325" i="25" s="1"/>
  <c r="K326" i="25"/>
  <c r="K327" i="25"/>
  <c r="K328" i="25"/>
  <c r="K329" i="25"/>
  <c r="I329" i="25" s="1"/>
  <c r="K330" i="25"/>
  <c r="K331" i="25"/>
  <c r="K332" i="25"/>
  <c r="K333" i="25"/>
  <c r="I333" i="25" s="1"/>
  <c r="K334" i="25"/>
  <c r="K335" i="25"/>
  <c r="K336" i="25"/>
  <c r="K337" i="25"/>
  <c r="I337" i="25" s="1"/>
  <c r="K338" i="25"/>
  <c r="K339" i="25"/>
  <c r="K340" i="25"/>
  <c r="K341" i="25"/>
  <c r="I341" i="25" s="1"/>
  <c r="K342" i="25"/>
  <c r="K343" i="25"/>
  <c r="K344" i="25"/>
  <c r="K345" i="25"/>
  <c r="I345" i="25" s="1"/>
  <c r="K346" i="25"/>
  <c r="K347" i="25"/>
  <c r="K348" i="25"/>
  <c r="K349" i="25"/>
  <c r="I349" i="25" s="1"/>
  <c r="K350" i="25"/>
  <c r="K351" i="25"/>
  <c r="K352" i="25"/>
  <c r="K353" i="25"/>
  <c r="I353" i="25" s="1"/>
  <c r="K354" i="25"/>
  <c r="K355" i="25"/>
  <c r="K356" i="25"/>
  <c r="K357" i="25"/>
  <c r="I357" i="25" s="1"/>
  <c r="K358" i="25"/>
  <c r="K359" i="25"/>
  <c r="K360" i="25"/>
  <c r="K361" i="25"/>
  <c r="I361" i="25" s="1"/>
  <c r="K362" i="25"/>
  <c r="K363" i="25"/>
  <c r="K364" i="25"/>
  <c r="K365" i="25"/>
  <c r="I365" i="25" s="1"/>
  <c r="K366" i="25"/>
  <c r="K367" i="25"/>
  <c r="K368" i="25"/>
  <c r="K369" i="25"/>
  <c r="I369" i="25" s="1"/>
  <c r="K370" i="25"/>
  <c r="K371" i="25"/>
  <c r="K372" i="25"/>
  <c r="K373" i="25"/>
  <c r="I373" i="25" s="1"/>
  <c r="K374" i="25"/>
  <c r="K375" i="25"/>
  <c r="K376" i="25"/>
  <c r="K377" i="25"/>
  <c r="I377" i="25" s="1"/>
  <c r="K378" i="25"/>
  <c r="K379" i="25"/>
  <c r="K380" i="25"/>
  <c r="K381" i="25"/>
  <c r="I381" i="25" s="1"/>
  <c r="K382" i="25"/>
  <c r="K383" i="25"/>
  <c r="K384" i="25"/>
  <c r="K385" i="25"/>
  <c r="I385" i="25" s="1"/>
  <c r="K386" i="25"/>
  <c r="K387" i="25"/>
  <c r="K388" i="25"/>
  <c r="I388" i="25" s="1"/>
  <c r="K389" i="25"/>
  <c r="K390" i="25"/>
  <c r="K391" i="25"/>
  <c r="I391" i="25" s="1"/>
  <c r="K392" i="25"/>
  <c r="I392" i="25" s="1"/>
  <c r="K393" i="25"/>
  <c r="K394" i="25"/>
  <c r="K395" i="25"/>
  <c r="I395" i="25" s="1"/>
  <c r="K396" i="25"/>
  <c r="I396" i="25" s="1"/>
  <c r="K397" i="25"/>
  <c r="K398" i="25"/>
  <c r="K399" i="25"/>
  <c r="I399" i="25" s="1"/>
  <c r="K400" i="25"/>
  <c r="I400" i="25" s="1"/>
  <c r="K401" i="25"/>
  <c r="K402" i="25"/>
  <c r="K403" i="25"/>
  <c r="I403" i="25" s="1"/>
  <c r="K404" i="25"/>
  <c r="I404" i="25" s="1"/>
  <c r="K405" i="25"/>
  <c r="K406" i="25"/>
  <c r="K407" i="25"/>
  <c r="I407" i="25" s="1"/>
  <c r="K408" i="25"/>
  <c r="I408" i="25" s="1"/>
  <c r="K409" i="25"/>
  <c r="K410" i="25"/>
  <c r="K411" i="25"/>
  <c r="I411" i="25" s="1"/>
  <c r="K412" i="25"/>
  <c r="I412" i="25" s="1"/>
  <c r="K413" i="25"/>
  <c r="K414" i="25"/>
  <c r="K415" i="25"/>
  <c r="I415" i="25" s="1"/>
  <c r="K416" i="25"/>
  <c r="I416" i="25" s="1"/>
  <c r="K417" i="25"/>
  <c r="K418" i="25"/>
  <c r="K419" i="25"/>
  <c r="I419" i="25" s="1"/>
  <c r="K420" i="25"/>
  <c r="I420" i="25" s="1"/>
  <c r="K421" i="25"/>
  <c r="K422" i="25"/>
  <c r="K423" i="25"/>
  <c r="I423" i="25" s="1"/>
  <c r="K424" i="25"/>
  <c r="I424" i="25" s="1"/>
  <c r="K425" i="25"/>
  <c r="K426" i="25"/>
  <c r="K427" i="25"/>
  <c r="I427" i="25" s="1"/>
  <c r="K428" i="25"/>
  <c r="I428" i="25" s="1"/>
  <c r="K429" i="25"/>
  <c r="K430" i="25"/>
  <c r="K431" i="25"/>
  <c r="I431" i="25" s="1"/>
  <c r="K432" i="25"/>
  <c r="I432" i="25" s="1"/>
  <c r="K433" i="25"/>
  <c r="K434" i="25"/>
  <c r="K435" i="25"/>
  <c r="I435" i="25" s="1"/>
  <c r="K436" i="25"/>
  <c r="I436" i="25" s="1"/>
  <c r="K437" i="25"/>
  <c r="K438" i="25"/>
  <c r="K439" i="25"/>
  <c r="I439" i="25" s="1"/>
  <c r="K440" i="25"/>
  <c r="I440" i="25" s="1"/>
  <c r="K441" i="25"/>
  <c r="K442" i="25"/>
  <c r="K443" i="25"/>
  <c r="I443" i="25" s="1"/>
  <c r="K444" i="25"/>
  <c r="I444" i="25" s="1"/>
  <c r="K445" i="25"/>
  <c r="K446" i="25"/>
  <c r="K447" i="25"/>
  <c r="I447" i="25" s="1"/>
  <c r="K448" i="25"/>
  <c r="I448" i="25" s="1"/>
  <c r="K449" i="25"/>
  <c r="K450" i="25"/>
  <c r="K451" i="25"/>
  <c r="I451" i="25" s="1"/>
  <c r="K452" i="25"/>
  <c r="I452" i="25" s="1"/>
  <c r="K453" i="25"/>
  <c r="K454" i="25"/>
  <c r="K455" i="25"/>
  <c r="I455" i="25" s="1"/>
  <c r="K456" i="25"/>
  <c r="I456" i="25" s="1"/>
  <c r="K457" i="25"/>
  <c r="K458" i="25"/>
  <c r="K459" i="25"/>
  <c r="I459" i="25" s="1"/>
  <c r="K460" i="25"/>
  <c r="I460" i="25" s="1"/>
  <c r="K461" i="25"/>
  <c r="K462" i="25"/>
  <c r="K463" i="25"/>
  <c r="I463" i="25" s="1"/>
  <c r="K464" i="25"/>
  <c r="I464" i="25" s="1"/>
  <c r="K465" i="25"/>
  <c r="K466" i="25"/>
  <c r="K467" i="25"/>
  <c r="I467" i="25" s="1"/>
  <c r="K468" i="25"/>
  <c r="I468" i="25" s="1"/>
  <c r="K469" i="25"/>
  <c r="K470" i="25"/>
  <c r="K471" i="25"/>
  <c r="I471" i="25" s="1"/>
  <c r="K472" i="25"/>
  <c r="I472" i="25" s="1"/>
  <c r="K473" i="25"/>
  <c r="K474" i="25"/>
  <c r="K475" i="25"/>
  <c r="I475" i="25" s="1"/>
  <c r="K476" i="25"/>
  <c r="I476" i="25" s="1"/>
  <c r="K477" i="25"/>
  <c r="K478" i="25"/>
  <c r="I478" i="25" s="1"/>
  <c r="K479" i="25"/>
  <c r="I479" i="25" s="1"/>
  <c r="K480" i="25"/>
  <c r="I480" i="25" s="1"/>
  <c r="K481" i="25"/>
  <c r="K482" i="25"/>
  <c r="K483" i="25"/>
  <c r="I483" i="25" s="1"/>
  <c r="K484" i="25"/>
  <c r="I484" i="25" s="1"/>
  <c r="K485" i="25"/>
  <c r="K486" i="25"/>
  <c r="K487" i="25"/>
  <c r="I487" i="25" s="1"/>
  <c r="K488" i="25"/>
  <c r="I488" i="25" s="1"/>
  <c r="K489" i="25"/>
  <c r="K490" i="25"/>
  <c r="K491" i="25"/>
  <c r="I491" i="25" s="1"/>
  <c r="K492" i="25"/>
  <c r="I492" i="25" s="1"/>
  <c r="K493" i="25"/>
  <c r="K494" i="25"/>
  <c r="K495" i="25"/>
  <c r="I495" i="25" s="1"/>
  <c r="K496" i="25"/>
  <c r="I496" i="25" s="1"/>
  <c r="K497" i="25"/>
  <c r="K498" i="25"/>
  <c r="K499" i="25"/>
  <c r="I499" i="25" s="1"/>
  <c r="K500" i="25"/>
  <c r="I500" i="25" s="1"/>
  <c r="K501" i="25"/>
  <c r="K502" i="25"/>
  <c r="K503" i="25"/>
  <c r="I503" i="25" s="1"/>
  <c r="K504" i="25"/>
  <c r="I504" i="25" s="1"/>
  <c r="K505" i="25"/>
  <c r="K506" i="25"/>
  <c r="K507" i="25"/>
  <c r="I507" i="25" s="1"/>
  <c r="K508" i="25"/>
  <c r="I508" i="25" s="1"/>
  <c r="K509" i="25"/>
  <c r="K510" i="25"/>
  <c r="K511" i="25"/>
  <c r="I511" i="25" s="1"/>
  <c r="K512" i="25"/>
  <c r="I512" i="25" s="1"/>
  <c r="K513" i="25"/>
  <c r="K514" i="25"/>
  <c r="K515" i="25"/>
  <c r="I515" i="25" s="1"/>
  <c r="K516" i="25"/>
  <c r="I516" i="25" s="1"/>
  <c r="K517" i="25"/>
  <c r="K518" i="25"/>
  <c r="K519" i="25"/>
  <c r="I519" i="25" s="1"/>
  <c r="K520" i="25"/>
  <c r="I520" i="25" s="1"/>
  <c r="K521" i="25"/>
  <c r="K522" i="25"/>
  <c r="K523" i="25"/>
  <c r="I523" i="25" s="1"/>
  <c r="K524" i="25"/>
  <c r="I524" i="25" s="1"/>
  <c r="K525" i="25"/>
  <c r="K526" i="25"/>
  <c r="K527" i="25"/>
  <c r="I527" i="25" s="1"/>
  <c r="K528" i="25"/>
  <c r="I528" i="25" s="1"/>
  <c r="K529" i="25"/>
  <c r="K530" i="25"/>
  <c r="K531" i="25"/>
  <c r="I531" i="25" s="1"/>
  <c r="K532" i="25"/>
  <c r="I532" i="25" s="1"/>
  <c r="K533" i="25"/>
  <c r="K534" i="25"/>
  <c r="K535" i="25"/>
  <c r="I535" i="25" s="1"/>
  <c r="K536" i="25"/>
  <c r="I536" i="25" s="1"/>
  <c r="K537" i="25"/>
  <c r="K538" i="25"/>
  <c r="K539" i="25"/>
  <c r="I539" i="25" s="1"/>
  <c r="K540" i="25"/>
  <c r="I540" i="25" s="1"/>
  <c r="K541" i="25"/>
  <c r="K542" i="25"/>
  <c r="K543" i="25"/>
  <c r="I543" i="25" s="1"/>
  <c r="K544" i="25"/>
  <c r="I544" i="25" s="1"/>
  <c r="K545" i="25"/>
  <c r="K546" i="25"/>
  <c r="K547" i="25"/>
  <c r="I547" i="25" s="1"/>
  <c r="K548" i="25"/>
  <c r="I548" i="25" s="1"/>
  <c r="K549" i="25"/>
  <c r="K550" i="25"/>
  <c r="K551" i="25"/>
  <c r="I551" i="25" s="1"/>
  <c r="K552" i="25"/>
  <c r="I552" i="25" s="1"/>
  <c r="K553" i="25"/>
  <c r="K554" i="25"/>
  <c r="K555" i="25"/>
  <c r="I555" i="25" s="1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127" i="25"/>
  <c r="K126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09" i="25"/>
  <c r="B210" i="25"/>
  <c r="B211" i="25"/>
  <c r="B212" i="25"/>
  <c r="B213" i="25"/>
  <c r="B214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1" i="25"/>
  <c r="B252" i="25"/>
  <c r="B253" i="25"/>
  <c r="B254" i="25"/>
  <c r="B255" i="25"/>
  <c r="B256" i="25"/>
  <c r="B257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3" i="25"/>
  <c r="B294" i="25"/>
  <c r="B295" i="25"/>
  <c r="B296" i="25"/>
  <c r="B297" i="25"/>
  <c r="B298" i="25"/>
  <c r="B299" i="25"/>
  <c r="B300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5" i="25"/>
  <c r="B336" i="25"/>
  <c r="B337" i="25"/>
  <c r="B338" i="25"/>
  <c r="B339" i="25"/>
  <c r="B340" i="25"/>
  <c r="B341" i="25"/>
  <c r="B342" i="25"/>
  <c r="B343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7" i="25"/>
  <c r="B378" i="25"/>
  <c r="B379" i="25"/>
  <c r="B380" i="25"/>
  <c r="B381" i="25"/>
  <c r="B382" i="25"/>
  <c r="B383" i="25"/>
  <c r="B384" i="25"/>
  <c r="B385" i="25"/>
  <c r="B386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19" i="25"/>
  <c r="B420" i="25"/>
  <c r="B421" i="25"/>
  <c r="B422" i="25"/>
  <c r="B423" i="25"/>
  <c r="B424" i="25"/>
  <c r="B425" i="25"/>
  <c r="B426" i="25"/>
  <c r="B427" i="25"/>
  <c r="B428" i="25"/>
  <c r="B429" i="25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55" i="25"/>
  <c r="B456" i="25"/>
  <c r="B457" i="25"/>
  <c r="B458" i="25"/>
  <c r="B459" i="25"/>
  <c r="B460" i="25"/>
  <c r="B461" i="25"/>
  <c r="B462" i="25"/>
  <c r="B463" i="25"/>
  <c r="B464" i="25"/>
  <c r="B465" i="25"/>
  <c r="B466" i="25"/>
  <c r="B467" i="25"/>
  <c r="B468" i="25"/>
  <c r="B469" i="25"/>
  <c r="B470" i="25"/>
  <c r="B471" i="25"/>
  <c r="B472" i="25"/>
  <c r="B473" i="25"/>
  <c r="B474" i="25"/>
  <c r="B475" i="25"/>
  <c r="B476" i="25"/>
  <c r="B477" i="25"/>
  <c r="B478" i="25"/>
  <c r="B479" i="25"/>
  <c r="B480" i="25"/>
  <c r="B481" i="25"/>
  <c r="B482" i="25"/>
  <c r="B483" i="25"/>
  <c r="B484" i="25"/>
  <c r="B485" i="25"/>
  <c r="B486" i="25"/>
  <c r="B487" i="25"/>
  <c r="B488" i="25"/>
  <c r="B489" i="25"/>
  <c r="B490" i="25"/>
  <c r="B491" i="25"/>
  <c r="B492" i="25"/>
  <c r="B493" i="25"/>
  <c r="B494" i="25"/>
  <c r="B495" i="25"/>
  <c r="B496" i="25"/>
  <c r="B497" i="25"/>
  <c r="B498" i="25"/>
  <c r="B499" i="25"/>
  <c r="B500" i="25"/>
  <c r="B501" i="25"/>
  <c r="B502" i="25"/>
  <c r="B503" i="25"/>
  <c r="B504" i="25"/>
  <c r="B505" i="25"/>
  <c r="B506" i="25"/>
  <c r="B507" i="25"/>
  <c r="B508" i="25"/>
  <c r="B509" i="25"/>
  <c r="B510" i="25"/>
  <c r="B511" i="25"/>
  <c r="B512" i="25"/>
  <c r="B513" i="25"/>
  <c r="B514" i="25"/>
  <c r="B515" i="25"/>
  <c r="B516" i="25"/>
  <c r="B517" i="25"/>
  <c r="B518" i="25"/>
  <c r="B519" i="25"/>
  <c r="B520" i="25"/>
  <c r="B521" i="25"/>
  <c r="B522" i="25"/>
  <c r="B523" i="25"/>
  <c r="B524" i="25"/>
  <c r="B525" i="25"/>
  <c r="B526" i="25"/>
  <c r="B527" i="25"/>
  <c r="B528" i="25"/>
  <c r="B529" i="25"/>
  <c r="B530" i="25"/>
  <c r="B531" i="25"/>
  <c r="B532" i="25"/>
  <c r="B533" i="25"/>
  <c r="B534" i="25"/>
  <c r="B535" i="25"/>
  <c r="B536" i="25"/>
  <c r="B537" i="25"/>
  <c r="B538" i="25"/>
  <c r="B539" i="25"/>
  <c r="B540" i="25"/>
  <c r="B541" i="25"/>
  <c r="B542" i="25"/>
  <c r="B543" i="25"/>
  <c r="B544" i="25"/>
  <c r="B545" i="25"/>
  <c r="B546" i="25"/>
  <c r="B547" i="25"/>
  <c r="B548" i="25"/>
  <c r="B549" i="25"/>
  <c r="B550" i="25"/>
  <c r="B551" i="25"/>
  <c r="B552" i="25"/>
  <c r="B553" i="25"/>
  <c r="B554" i="25"/>
  <c r="B555" i="25"/>
  <c r="B127" i="25"/>
  <c r="C127" i="25"/>
  <c r="I126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3" i="25"/>
  <c r="H264" i="25"/>
  <c r="H265" i="25"/>
  <c r="H266" i="25"/>
  <c r="H267" i="25"/>
  <c r="H268" i="25"/>
  <c r="H269" i="25"/>
  <c r="H270" i="25"/>
  <c r="H271" i="25"/>
  <c r="H272" i="25"/>
  <c r="H273" i="25"/>
  <c r="H274" i="25"/>
  <c r="H275" i="25"/>
  <c r="H276" i="25"/>
  <c r="H277" i="25"/>
  <c r="H278" i="25"/>
  <c r="H279" i="25"/>
  <c r="H280" i="25"/>
  <c r="H281" i="25"/>
  <c r="H282" i="25"/>
  <c r="H283" i="25"/>
  <c r="H284" i="25"/>
  <c r="H285" i="25"/>
  <c r="H286" i="25"/>
  <c r="H287" i="25"/>
  <c r="H288" i="25"/>
  <c r="H289" i="25"/>
  <c r="H290" i="25"/>
  <c r="H291" i="25"/>
  <c r="H292" i="25"/>
  <c r="H293" i="25"/>
  <c r="H294" i="25"/>
  <c r="H295" i="25"/>
  <c r="H296" i="25"/>
  <c r="H297" i="25"/>
  <c r="H298" i="25"/>
  <c r="H299" i="25"/>
  <c r="H300" i="25"/>
  <c r="H301" i="25"/>
  <c r="H302" i="25"/>
  <c r="H303" i="25"/>
  <c r="H304" i="25"/>
  <c r="H305" i="25"/>
  <c r="H306" i="25"/>
  <c r="H307" i="25"/>
  <c r="H308" i="25"/>
  <c r="H309" i="25"/>
  <c r="H310" i="25"/>
  <c r="H311" i="25"/>
  <c r="H312" i="25"/>
  <c r="H313" i="25"/>
  <c r="H314" i="25"/>
  <c r="H315" i="25"/>
  <c r="H316" i="25"/>
  <c r="H317" i="25"/>
  <c r="H318" i="25"/>
  <c r="H319" i="25"/>
  <c r="H320" i="25"/>
  <c r="H321" i="25"/>
  <c r="H322" i="25"/>
  <c r="H323" i="25"/>
  <c r="H324" i="25"/>
  <c r="H325" i="25"/>
  <c r="H326" i="25"/>
  <c r="H327" i="25"/>
  <c r="H328" i="25"/>
  <c r="H329" i="25"/>
  <c r="H330" i="25"/>
  <c r="H331" i="25"/>
  <c r="H332" i="25"/>
  <c r="H333" i="25"/>
  <c r="H334" i="25"/>
  <c r="H335" i="25"/>
  <c r="H336" i="25"/>
  <c r="H337" i="25"/>
  <c r="H338" i="25"/>
  <c r="H339" i="25"/>
  <c r="H340" i="25"/>
  <c r="H341" i="25"/>
  <c r="H342" i="25"/>
  <c r="H343" i="25"/>
  <c r="H344" i="25"/>
  <c r="H345" i="25"/>
  <c r="H346" i="25"/>
  <c r="H347" i="25"/>
  <c r="H348" i="25"/>
  <c r="H349" i="25"/>
  <c r="H350" i="25"/>
  <c r="H351" i="25"/>
  <c r="H352" i="25"/>
  <c r="H353" i="25"/>
  <c r="H354" i="25"/>
  <c r="H355" i="25"/>
  <c r="H356" i="25"/>
  <c r="H357" i="25"/>
  <c r="H358" i="25"/>
  <c r="H359" i="25"/>
  <c r="H360" i="25"/>
  <c r="H361" i="25"/>
  <c r="H362" i="25"/>
  <c r="H363" i="25"/>
  <c r="H364" i="25"/>
  <c r="H365" i="25"/>
  <c r="H366" i="25"/>
  <c r="H367" i="25"/>
  <c r="H368" i="25"/>
  <c r="H369" i="25"/>
  <c r="H370" i="25"/>
  <c r="H371" i="25"/>
  <c r="H372" i="25"/>
  <c r="H373" i="25"/>
  <c r="H374" i="25"/>
  <c r="H375" i="25"/>
  <c r="H376" i="25"/>
  <c r="H377" i="25"/>
  <c r="H378" i="25"/>
  <c r="H379" i="25"/>
  <c r="H380" i="25"/>
  <c r="H381" i="25"/>
  <c r="H382" i="25"/>
  <c r="H383" i="25"/>
  <c r="H384" i="25"/>
  <c r="H385" i="25"/>
  <c r="H386" i="25"/>
  <c r="H387" i="25"/>
  <c r="H388" i="25"/>
  <c r="H389" i="25"/>
  <c r="H390" i="25"/>
  <c r="H391" i="25"/>
  <c r="H392" i="25"/>
  <c r="H393" i="25"/>
  <c r="H394" i="25"/>
  <c r="H395" i="25"/>
  <c r="H396" i="25"/>
  <c r="H397" i="25"/>
  <c r="H398" i="25"/>
  <c r="H399" i="25"/>
  <c r="H400" i="25"/>
  <c r="H401" i="25"/>
  <c r="H402" i="25"/>
  <c r="H403" i="25"/>
  <c r="H404" i="25"/>
  <c r="H405" i="25"/>
  <c r="H406" i="25"/>
  <c r="H407" i="25"/>
  <c r="H408" i="25"/>
  <c r="H409" i="25"/>
  <c r="H410" i="25"/>
  <c r="H411" i="25"/>
  <c r="H412" i="25"/>
  <c r="H413" i="25"/>
  <c r="H414" i="25"/>
  <c r="H415" i="25"/>
  <c r="H416" i="25"/>
  <c r="H417" i="25"/>
  <c r="H418" i="25"/>
  <c r="H419" i="25"/>
  <c r="H420" i="25"/>
  <c r="H421" i="25"/>
  <c r="H422" i="25"/>
  <c r="H423" i="25"/>
  <c r="H424" i="25"/>
  <c r="H425" i="25"/>
  <c r="H426" i="25"/>
  <c r="H427" i="25"/>
  <c r="H428" i="25"/>
  <c r="H429" i="25"/>
  <c r="H430" i="25"/>
  <c r="H431" i="25"/>
  <c r="H432" i="25"/>
  <c r="H433" i="25"/>
  <c r="H434" i="25"/>
  <c r="H435" i="25"/>
  <c r="H436" i="25"/>
  <c r="H437" i="25"/>
  <c r="H438" i="25"/>
  <c r="H439" i="25"/>
  <c r="H440" i="25"/>
  <c r="H441" i="25"/>
  <c r="H442" i="25"/>
  <c r="H443" i="25"/>
  <c r="H444" i="25"/>
  <c r="H445" i="25"/>
  <c r="H446" i="25"/>
  <c r="H447" i="25"/>
  <c r="H448" i="25"/>
  <c r="H449" i="25"/>
  <c r="H450" i="25"/>
  <c r="H451" i="25"/>
  <c r="H452" i="25"/>
  <c r="H453" i="25"/>
  <c r="H454" i="25"/>
  <c r="H455" i="25"/>
  <c r="H456" i="25"/>
  <c r="H457" i="25"/>
  <c r="H458" i="25"/>
  <c r="H459" i="25"/>
  <c r="H460" i="25"/>
  <c r="H461" i="25"/>
  <c r="H462" i="25"/>
  <c r="H463" i="25"/>
  <c r="H464" i="25"/>
  <c r="H465" i="25"/>
  <c r="H466" i="25"/>
  <c r="H467" i="25"/>
  <c r="H468" i="25"/>
  <c r="H469" i="25"/>
  <c r="H470" i="25"/>
  <c r="H471" i="25"/>
  <c r="H472" i="25"/>
  <c r="H473" i="25"/>
  <c r="H474" i="25"/>
  <c r="H475" i="25"/>
  <c r="H476" i="25"/>
  <c r="H477" i="25"/>
  <c r="H478" i="25"/>
  <c r="H479" i="25"/>
  <c r="H480" i="25"/>
  <c r="H481" i="25"/>
  <c r="H482" i="25"/>
  <c r="H483" i="25"/>
  <c r="H484" i="25"/>
  <c r="H485" i="25"/>
  <c r="H486" i="25"/>
  <c r="H487" i="25"/>
  <c r="H488" i="25"/>
  <c r="H489" i="25"/>
  <c r="H490" i="25"/>
  <c r="H491" i="25"/>
  <c r="H492" i="25"/>
  <c r="H493" i="25"/>
  <c r="H494" i="25"/>
  <c r="H495" i="25"/>
  <c r="H496" i="25"/>
  <c r="H497" i="25"/>
  <c r="H498" i="25"/>
  <c r="H499" i="25"/>
  <c r="H500" i="25"/>
  <c r="H501" i="25"/>
  <c r="H502" i="25"/>
  <c r="H503" i="25"/>
  <c r="H504" i="25"/>
  <c r="H505" i="25"/>
  <c r="H506" i="25"/>
  <c r="H507" i="25"/>
  <c r="H508" i="25"/>
  <c r="H509" i="25"/>
  <c r="H510" i="25"/>
  <c r="H511" i="25"/>
  <c r="H512" i="25"/>
  <c r="H513" i="25"/>
  <c r="H514" i="25"/>
  <c r="H515" i="25"/>
  <c r="H516" i="25"/>
  <c r="H517" i="25"/>
  <c r="H518" i="25"/>
  <c r="H519" i="25"/>
  <c r="H520" i="25"/>
  <c r="H521" i="25"/>
  <c r="H522" i="25"/>
  <c r="H523" i="25"/>
  <c r="H524" i="25"/>
  <c r="H525" i="25"/>
  <c r="H526" i="25"/>
  <c r="H527" i="25"/>
  <c r="H528" i="25"/>
  <c r="H529" i="25"/>
  <c r="H530" i="25"/>
  <c r="H531" i="25"/>
  <c r="H532" i="25"/>
  <c r="H533" i="25"/>
  <c r="H534" i="25"/>
  <c r="H535" i="25"/>
  <c r="H536" i="25"/>
  <c r="H537" i="25"/>
  <c r="H538" i="25"/>
  <c r="H539" i="25"/>
  <c r="H540" i="25"/>
  <c r="H541" i="25"/>
  <c r="H542" i="25"/>
  <c r="H543" i="25"/>
  <c r="H544" i="25"/>
  <c r="H545" i="25"/>
  <c r="H546" i="25"/>
  <c r="H547" i="25"/>
  <c r="H548" i="25"/>
  <c r="H549" i="25"/>
  <c r="H550" i="25"/>
  <c r="H551" i="25"/>
  <c r="H552" i="25"/>
  <c r="H553" i="25"/>
  <c r="H554" i="25"/>
  <c r="H555" i="25"/>
  <c r="H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127" i="25"/>
  <c r="G44" i="25"/>
  <c r="C44" i="25"/>
  <c r="D44" i="25" s="1"/>
  <c r="B44" i="25"/>
  <c r="G43" i="25"/>
  <c r="C43" i="25"/>
  <c r="D43" i="25" s="1"/>
  <c r="B43" i="25"/>
  <c r="G42" i="25"/>
  <c r="C42" i="25"/>
  <c r="D42" i="25" s="1"/>
  <c r="B42" i="25"/>
  <c r="G41" i="25"/>
  <c r="C41" i="25"/>
  <c r="D41" i="25" s="1"/>
  <c r="B41" i="25"/>
  <c r="G40" i="25"/>
  <c r="C40" i="25"/>
  <c r="D40" i="25" s="1"/>
  <c r="B40" i="25"/>
  <c r="G39" i="25"/>
  <c r="C39" i="25"/>
  <c r="D39" i="25" s="1"/>
  <c r="B39" i="25"/>
  <c r="G38" i="25"/>
  <c r="C38" i="25"/>
  <c r="D38" i="25" s="1"/>
  <c r="B38" i="25"/>
  <c r="G37" i="25"/>
  <c r="C37" i="25"/>
  <c r="D37" i="25" s="1"/>
  <c r="B37" i="25"/>
  <c r="G36" i="25"/>
  <c r="C36" i="25"/>
  <c r="D36" i="25" s="1"/>
  <c r="B36" i="25"/>
  <c r="G35" i="25"/>
  <c r="C35" i="25"/>
  <c r="D35" i="25" s="1"/>
  <c r="B35" i="25"/>
  <c r="G34" i="25"/>
  <c r="C34" i="25"/>
  <c r="D34" i="25" s="1"/>
  <c r="B34" i="25"/>
  <c r="G33" i="25"/>
  <c r="C33" i="25"/>
  <c r="D33" i="25" s="1"/>
  <c r="B33" i="25"/>
  <c r="G32" i="25"/>
  <c r="C32" i="25"/>
  <c r="D32" i="25" s="1"/>
  <c r="B32" i="25"/>
  <c r="G31" i="25"/>
  <c r="C31" i="25"/>
  <c r="D31" i="25" s="1"/>
  <c r="B31" i="25"/>
  <c r="G30" i="25"/>
  <c r="C30" i="25"/>
  <c r="D30" i="25" s="1"/>
  <c r="B30" i="25"/>
  <c r="G29" i="25"/>
  <c r="C29" i="25"/>
  <c r="D29" i="25" s="1"/>
  <c r="B29" i="25"/>
  <c r="G28" i="25"/>
  <c r="C28" i="25"/>
  <c r="D28" i="25" s="1"/>
  <c r="B28" i="25"/>
  <c r="G27" i="25"/>
  <c r="C27" i="25"/>
  <c r="D27" i="25" s="1"/>
  <c r="B27" i="25"/>
  <c r="G26" i="25"/>
  <c r="C26" i="25"/>
  <c r="D26" i="25" s="1"/>
  <c r="B26" i="25"/>
  <c r="G25" i="25"/>
  <c r="C25" i="25"/>
  <c r="D25" i="25" s="1"/>
  <c r="B25" i="25"/>
  <c r="C24" i="25"/>
  <c r="D24" i="25" s="1"/>
  <c r="B24" i="25"/>
  <c r="G23" i="25"/>
  <c r="C23" i="25"/>
  <c r="D23" i="25" s="1"/>
  <c r="B23" i="25"/>
  <c r="G22" i="25"/>
  <c r="C22" i="25"/>
  <c r="D22" i="25" s="1"/>
  <c r="B22" i="25"/>
  <c r="C21" i="25"/>
  <c r="D21" i="25" s="1"/>
  <c r="B21" i="25"/>
  <c r="G20" i="25"/>
  <c r="C20" i="25"/>
  <c r="D20" i="25" s="1"/>
  <c r="B20" i="25"/>
  <c r="G19" i="25"/>
  <c r="C19" i="25"/>
  <c r="D19" i="25" s="1"/>
  <c r="B19" i="25"/>
  <c r="G18" i="25"/>
  <c r="C18" i="25"/>
  <c r="D18" i="25" s="1"/>
  <c r="B18" i="25"/>
  <c r="G17" i="25"/>
  <c r="C17" i="25"/>
  <c r="D17" i="25" s="1"/>
  <c r="B17" i="25"/>
  <c r="C16" i="25"/>
  <c r="D16" i="25" s="1"/>
  <c r="B16" i="25"/>
  <c r="G15" i="25"/>
  <c r="C15" i="25"/>
  <c r="D15" i="25" s="1"/>
  <c r="B15" i="25"/>
  <c r="G14" i="25"/>
  <c r="C14" i="25"/>
  <c r="D14" i="25" s="1"/>
  <c r="B14" i="25"/>
  <c r="G13" i="25"/>
  <c r="C13" i="25"/>
  <c r="D13" i="25" s="1"/>
  <c r="B13" i="25"/>
  <c r="C12" i="25"/>
  <c r="D12" i="25" s="1"/>
  <c r="B12" i="25"/>
  <c r="G11" i="25"/>
  <c r="C11" i="25"/>
  <c r="D11" i="25" s="1"/>
  <c r="B11" i="25"/>
  <c r="G10" i="25"/>
  <c r="C10" i="25"/>
  <c r="D10" i="25" s="1"/>
  <c r="B10" i="25"/>
  <c r="G9" i="25"/>
  <c r="C9" i="25"/>
  <c r="D9" i="25" s="1"/>
  <c r="B9" i="25"/>
  <c r="G8" i="25"/>
  <c r="C8" i="25"/>
  <c r="D8" i="25" s="1"/>
  <c r="B8" i="25"/>
  <c r="G7" i="25"/>
  <c r="C7" i="25"/>
  <c r="D7" i="25" s="1"/>
  <c r="B7" i="25"/>
  <c r="G6" i="25"/>
  <c r="C6" i="25"/>
  <c r="D6" i="25" s="1"/>
  <c r="B6" i="25"/>
  <c r="G5" i="25"/>
  <c r="C5" i="25"/>
  <c r="D5" i="25" s="1"/>
  <c r="B5" i="25"/>
  <c r="Q478" i="25" l="1"/>
  <c r="Q552" i="25"/>
  <c r="Q548" i="25"/>
  <c r="Q544" i="25"/>
  <c r="Q540" i="25"/>
  <c r="Q536" i="25"/>
  <c r="Q532" i="25"/>
  <c r="Q528" i="25"/>
  <c r="Q524" i="25"/>
  <c r="Q520" i="25"/>
  <c r="Q516" i="25"/>
  <c r="Q512" i="25"/>
  <c r="Q508" i="25"/>
  <c r="Q504" i="25"/>
  <c r="Q500" i="25"/>
  <c r="Q496" i="25"/>
  <c r="Q492" i="25"/>
  <c r="Q488" i="25"/>
  <c r="Q484" i="25"/>
  <c r="Q480" i="25"/>
  <c r="Q476" i="25"/>
  <c r="Q472" i="25"/>
  <c r="Q468" i="25"/>
  <c r="Q464" i="25"/>
  <c r="Q460" i="25"/>
  <c r="Q456" i="25"/>
  <c r="Q452" i="25"/>
  <c r="Q448" i="25"/>
  <c r="Q444" i="25"/>
  <c r="Q440" i="25"/>
  <c r="Q436" i="25"/>
  <c r="Q432" i="25"/>
  <c r="Q428" i="25"/>
  <c r="Q424" i="25"/>
  <c r="Q420" i="25"/>
  <c r="Q416" i="25"/>
  <c r="Q412" i="25"/>
  <c r="Q408" i="25"/>
  <c r="Q404" i="25"/>
  <c r="Q400" i="25"/>
  <c r="Q396" i="25"/>
  <c r="Q392" i="25"/>
  <c r="Q388" i="25"/>
  <c r="Q555" i="25"/>
  <c r="Q551" i="25"/>
  <c r="Q547" i="25"/>
  <c r="Q543" i="25"/>
  <c r="Q539" i="25"/>
  <c r="Q535" i="25"/>
  <c r="Q531" i="25"/>
  <c r="Q527" i="25"/>
  <c r="Q523" i="25"/>
  <c r="Q519" i="25"/>
  <c r="Q515" i="25"/>
  <c r="Q511" i="25"/>
  <c r="Q507" i="25"/>
  <c r="Q503" i="25"/>
  <c r="Q499" i="25"/>
  <c r="Q495" i="25"/>
  <c r="Q491" i="25"/>
  <c r="Q487" i="25"/>
  <c r="Q483" i="25"/>
  <c r="Q479" i="25"/>
  <c r="Q475" i="25"/>
  <c r="Q471" i="25"/>
  <c r="Q467" i="25"/>
  <c r="Q463" i="25"/>
  <c r="Q459" i="25"/>
  <c r="Q455" i="25"/>
  <c r="Q451" i="25"/>
  <c r="Q447" i="25"/>
  <c r="Q443" i="25"/>
  <c r="Q439" i="25"/>
  <c r="Q435" i="25"/>
  <c r="Q431" i="25"/>
  <c r="Q427" i="25"/>
  <c r="Q423" i="25"/>
  <c r="Q419" i="25"/>
  <c r="Q415" i="25"/>
  <c r="Q411" i="25"/>
  <c r="Q407" i="25"/>
  <c r="Q403" i="25"/>
  <c r="Q399" i="25"/>
  <c r="Q395" i="25"/>
  <c r="Q391" i="25"/>
  <c r="I554" i="25"/>
  <c r="Q554" i="25" s="1"/>
  <c r="I550" i="25"/>
  <c r="Q550" i="25" s="1"/>
  <c r="I546" i="25"/>
  <c r="Q546" i="25" s="1"/>
  <c r="I542" i="25"/>
  <c r="Q542" i="25" s="1"/>
  <c r="I538" i="25"/>
  <c r="Q538" i="25" s="1"/>
  <c r="I534" i="25"/>
  <c r="Q534" i="25" s="1"/>
  <c r="I530" i="25"/>
  <c r="Q530" i="25" s="1"/>
  <c r="I526" i="25"/>
  <c r="Q526" i="25" s="1"/>
  <c r="I522" i="25"/>
  <c r="Q522" i="25" s="1"/>
  <c r="I518" i="25"/>
  <c r="Q518" i="25" s="1"/>
  <c r="I514" i="25"/>
  <c r="Q514" i="25" s="1"/>
  <c r="I510" i="25"/>
  <c r="Q510" i="25" s="1"/>
  <c r="I506" i="25"/>
  <c r="Q506" i="25" s="1"/>
  <c r="I502" i="25"/>
  <c r="Q502" i="25" s="1"/>
  <c r="I498" i="25"/>
  <c r="Q498" i="25" s="1"/>
  <c r="I494" i="25"/>
  <c r="Q494" i="25" s="1"/>
  <c r="I490" i="25"/>
  <c r="Q490" i="25" s="1"/>
  <c r="I486" i="25"/>
  <c r="Q486" i="25" s="1"/>
  <c r="I482" i="25"/>
  <c r="Q482" i="25" s="1"/>
  <c r="I474" i="25"/>
  <c r="Q474" i="25" s="1"/>
  <c r="I470" i="25"/>
  <c r="Q470" i="25" s="1"/>
  <c r="I466" i="25"/>
  <c r="Q466" i="25" s="1"/>
  <c r="I462" i="25"/>
  <c r="Q462" i="25" s="1"/>
  <c r="I458" i="25"/>
  <c r="Q458" i="25" s="1"/>
  <c r="I454" i="25"/>
  <c r="Q454" i="25" s="1"/>
  <c r="I450" i="25"/>
  <c r="Q450" i="25" s="1"/>
  <c r="I446" i="25"/>
  <c r="Q446" i="25" s="1"/>
  <c r="I442" i="25"/>
  <c r="Q442" i="25" s="1"/>
  <c r="I438" i="25"/>
  <c r="Q438" i="25" s="1"/>
  <c r="I434" i="25"/>
  <c r="Q434" i="25" s="1"/>
  <c r="I430" i="25"/>
  <c r="Q430" i="25" s="1"/>
  <c r="I426" i="25"/>
  <c r="Q426" i="25" s="1"/>
  <c r="I422" i="25"/>
  <c r="Q422" i="25" s="1"/>
  <c r="I418" i="25"/>
  <c r="Q418" i="25" s="1"/>
  <c r="I414" i="25"/>
  <c r="Q414" i="25" s="1"/>
  <c r="I410" i="25"/>
  <c r="Q410" i="25" s="1"/>
  <c r="I406" i="25"/>
  <c r="Q406" i="25" s="1"/>
  <c r="I402" i="25"/>
  <c r="Q402" i="25" s="1"/>
  <c r="I398" i="25"/>
  <c r="Q398" i="25" s="1"/>
  <c r="I394" i="25"/>
  <c r="Q394" i="25" s="1"/>
  <c r="I390" i="25"/>
  <c r="Q390" i="25" s="1"/>
  <c r="I387" i="25"/>
  <c r="Q387" i="25" s="1"/>
  <c r="I383" i="25"/>
  <c r="Q383" i="25" s="1"/>
  <c r="I379" i="25"/>
  <c r="Q379" i="25" s="1"/>
  <c r="Q375" i="25"/>
  <c r="I375" i="25"/>
  <c r="I371" i="25"/>
  <c r="Q371" i="25" s="1"/>
  <c r="I367" i="25"/>
  <c r="Q367" i="25" s="1"/>
  <c r="I363" i="25"/>
  <c r="Q363" i="25" s="1"/>
  <c r="I359" i="25"/>
  <c r="Q359" i="25" s="1"/>
  <c r="I355" i="25"/>
  <c r="Q355" i="25" s="1"/>
  <c r="I351" i="25"/>
  <c r="Q351" i="25" s="1"/>
  <c r="I347" i="25"/>
  <c r="Q347" i="25" s="1"/>
  <c r="Q343" i="25"/>
  <c r="I343" i="25"/>
  <c r="I339" i="25"/>
  <c r="Q339" i="25" s="1"/>
  <c r="I335" i="25"/>
  <c r="Q335" i="25" s="1"/>
  <c r="I331" i="25"/>
  <c r="Q331" i="25" s="1"/>
  <c r="I327" i="25"/>
  <c r="Q327" i="25" s="1"/>
  <c r="I323" i="25"/>
  <c r="Q323" i="25" s="1"/>
  <c r="I319" i="25"/>
  <c r="Q319" i="25" s="1"/>
  <c r="I315" i="25"/>
  <c r="Q315" i="25" s="1"/>
  <c r="Q259" i="25"/>
  <c r="I259" i="25"/>
  <c r="I255" i="25"/>
  <c r="Q255" i="25" s="1"/>
  <c r="I251" i="25"/>
  <c r="Q251" i="25" s="1"/>
  <c r="I247" i="25"/>
  <c r="Q247" i="25" s="1"/>
  <c r="I243" i="25"/>
  <c r="Q243" i="25" s="1"/>
  <c r="I239" i="25"/>
  <c r="Q239" i="25" s="1"/>
  <c r="I235" i="25"/>
  <c r="Q235" i="25" s="1"/>
  <c r="I231" i="25"/>
  <c r="Q231" i="25" s="1"/>
  <c r="Q386" i="25"/>
  <c r="I386" i="25"/>
  <c r="I382" i="25"/>
  <c r="Q382" i="25" s="1"/>
  <c r="I378" i="25"/>
  <c r="Q378" i="25" s="1"/>
  <c r="I374" i="25"/>
  <c r="Q374" i="25" s="1"/>
  <c r="I370" i="25"/>
  <c r="Q370" i="25" s="1"/>
  <c r="I366" i="25"/>
  <c r="Q366" i="25" s="1"/>
  <c r="I362" i="25"/>
  <c r="Q362" i="25" s="1"/>
  <c r="I358" i="25"/>
  <c r="Q358" i="25" s="1"/>
  <c r="Q354" i="25"/>
  <c r="I354" i="25"/>
  <c r="I350" i="25"/>
  <c r="Q350" i="25" s="1"/>
  <c r="I346" i="25"/>
  <c r="Q346" i="25" s="1"/>
  <c r="I342" i="25"/>
  <c r="Q342" i="25" s="1"/>
  <c r="I338" i="25"/>
  <c r="Q338" i="25" s="1"/>
  <c r="I334" i="25"/>
  <c r="Q334" i="25" s="1"/>
  <c r="I330" i="25"/>
  <c r="Q330" i="25" s="1"/>
  <c r="I326" i="25"/>
  <c r="Q326" i="25" s="1"/>
  <c r="Q322" i="25"/>
  <c r="I322" i="25"/>
  <c r="I318" i="25"/>
  <c r="Q318" i="25" s="1"/>
  <c r="I314" i="25"/>
  <c r="Q314" i="25" s="1"/>
  <c r="I258" i="25"/>
  <c r="Q258" i="25" s="1"/>
  <c r="I254" i="25"/>
  <c r="Q254" i="25" s="1"/>
  <c r="I250" i="25"/>
  <c r="Q250" i="25" s="1"/>
  <c r="I246" i="25"/>
  <c r="Q246" i="25" s="1"/>
  <c r="I242" i="25"/>
  <c r="Q242" i="25" s="1"/>
  <c r="Q238" i="25"/>
  <c r="I238" i="25"/>
  <c r="I234" i="25"/>
  <c r="Q234" i="25" s="1"/>
  <c r="Q230" i="25"/>
  <c r="I230" i="25"/>
  <c r="I226" i="25"/>
  <c r="Q226" i="25" s="1"/>
  <c r="I222" i="25"/>
  <c r="Q222" i="25" s="1"/>
  <c r="I218" i="25"/>
  <c r="Q218" i="25" s="1"/>
  <c r="I214" i="25"/>
  <c r="Q214" i="25" s="1"/>
  <c r="I210" i="25"/>
  <c r="Q210" i="25" s="1"/>
  <c r="Q206" i="25"/>
  <c r="I206" i="25"/>
  <c r="I202" i="25"/>
  <c r="Q202" i="25" s="1"/>
  <c r="I198" i="25"/>
  <c r="Q198" i="25" s="1"/>
  <c r="I194" i="25"/>
  <c r="Q194" i="25" s="1"/>
  <c r="I190" i="25"/>
  <c r="Q190" i="25" s="1"/>
  <c r="I186" i="25"/>
  <c r="Q186" i="25" s="1"/>
  <c r="I182" i="25"/>
  <c r="Q182" i="25" s="1"/>
  <c r="I178" i="25"/>
  <c r="Q178" i="25" s="1"/>
  <c r="Q174" i="25"/>
  <c r="I174" i="25"/>
  <c r="I170" i="25"/>
  <c r="Q170" i="25" s="1"/>
  <c r="I166" i="25"/>
  <c r="Q166" i="25" s="1"/>
  <c r="I162" i="25"/>
  <c r="Q162" i="25" s="1"/>
  <c r="I158" i="25"/>
  <c r="Q158" i="25" s="1"/>
  <c r="I154" i="25"/>
  <c r="Q154" i="25" s="1"/>
  <c r="I150" i="25"/>
  <c r="Q150" i="25" s="1"/>
  <c r="I146" i="25"/>
  <c r="Q146" i="25" s="1"/>
  <c r="I142" i="25"/>
  <c r="Q142" i="25" s="1"/>
  <c r="I138" i="25"/>
  <c r="Q138" i="25" s="1"/>
  <c r="I134" i="25"/>
  <c r="Q134" i="25" s="1"/>
  <c r="I130" i="25"/>
  <c r="Q130" i="25" s="1"/>
  <c r="I384" i="25"/>
  <c r="Q384" i="25" s="1"/>
  <c r="I380" i="25"/>
  <c r="Q380" i="25" s="1"/>
  <c r="I376" i="25"/>
  <c r="Q376" i="25" s="1"/>
  <c r="I372" i="25"/>
  <c r="Q372" i="25" s="1"/>
  <c r="I368" i="25"/>
  <c r="Q368" i="25" s="1"/>
  <c r="I364" i="25"/>
  <c r="Q364" i="25" s="1"/>
  <c r="I360" i="25"/>
  <c r="Q360" i="25" s="1"/>
  <c r="I356" i="25"/>
  <c r="Q356" i="25" s="1"/>
  <c r="I352" i="25"/>
  <c r="Q352" i="25" s="1"/>
  <c r="I348" i="25"/>
  <c r="Q348" i="25" s="1"/>
  <c r="I344" i="25"/>
  <c r="Q344" i="25" s="1"/>
  <c r="I340" i="25"/>
  <c r="Q340" i="25" s="1"/>
  <c r="I336" i="25"/>
  <c r="Q336" i="25" s="1"/>
  <c r="I332" i="25"/>
  <c r="Q332" i="25" s="1"/>
  <c r="I328" i="25"/>
  <c r="Q328" i="25" s="1"/>
  <c r="I324" i="25"/>
  <c r="Q324" i="25" s="1"/>
  <c r="I320" i="25"/>
  <c r="Q320" i="25" s="1"/>
  <c r="I316" i="25"/>
  <c r="Q316" i="25" s="1"/>
  <c r="I260" i="25"/>
  <c r="Q260" i="25" s="1"/>
  <c r="I256" i="25"/>
  <c r="Q256" i="25" s="1"/>
  <c r="I227" i="25"/>
  <c r="Q227" i="25" s="1"/>
  <c r="I128" i="25"/>
  <c r="Q128" i="25" s="1"/>
  <c r="Q223" i="25"/>
  <c r="Q219" i="25"/>
  <c r="Q215" i="25"/>
  <c r="Q211" i="25"/>
  <c r="Q207" i="25"/>
  <c r="Q203" i="25"/>
  <c r="Q199" i="25"/>
  <c r="Q195" i="25"/>
  <c r="Q191" i="25"/>
  <c r="Q187" i="25"/>
  <c r="Q183" i="25"/>
  <c r="Q179" i="25"/>
  <c r="Q175" i="25"/>
  <c r="Q171" i="25"/>
  <c r="Q167" i="25"/>
  <c r="Q159" i="25"/>
  <c r="Q155" i="25"/>
  <c r="Q151" i="25"/>
  <c r="Q147" i="25"/>
  <c r="Q143" i="25"/>
  <c r="Q139" i="25"/>
  <c r="Q135" i="25"/>
  <c r="Q131" i="25"/>
  <c r="I252" i="25"/>
  <c r="Q252" i="25" s="1"/>
  <c r="I248" i="25"/>
  <c r="Q248" i="25" s="1"/>
  <c r="I244" i="25"/>
  <c r="Q244" i="25" s="1"/>
  <c r="I240" i="25"/>
  <c r="Q240" i="25" s="1"/>
  <c r="I236" i="25"/>
  <c r="Q236" i="25" s="1"/>
  <c r="I232" i="25"/>
  <c r="Q232" i="25" s="1"/>
  <c r="I228" i="25"/>
  <c r="Q228" i="25" s="1"/>
  <c r="I224" i="25"/>
  <c r="Q224" i="25" s="1"/>
  <c r="I220" i="25"/>
  <c r="Q220" i="25" s="1"/>
  <c r="I216" i="25"/>
  <c r="Q216" i="25" s="1"/>
  <c r="I212" i="25"/>
  <c r="Q212" i="25" s="1"/>
  <c r="I208" i="25"/>
  <c r="Q208" i="25" s="1"/>
  <c r="I204" i="25"/>
  <c r="Q204" i="25" s="1"/>
  <c r="I200" i="25"/>
  <c r="Q200" i="25" s="1"/>
  <c r="I196" i="25"/>
  <c r="Q196" i="25" s="1"/>
  <c r="I192" i="25"/>
  <c r="Q192" i="25" s="1"/>
  <c r="I188" i="25"/>
  <c r="Q188" i="25" s="1"/>
  <c r="I184" i="25"/>
  <c r="Q184" i="25" s="1"/>
  <c r="I180" i="25"/>
  <c r="Q180" i="25" s="1"/>
  <c r="I176" i="25"/>
  <c r="Q176" i="25" s="1"/>
  <c r="I172" i="25"/>
  <c r="Q172" i="25" s="1"/>
  <c r="I168" i="25"/>
  <c r="Q168" i="25" s="1"/>
  <c r="I164" i="25"/>
  <c r="Q164" i="25" s="1"/>
  <c r="I160" i="25"/>
  <c r="Q160" i="25" s="1"/>
  <c r="I156" i="25"/>
  <c r="Q156" i="25" s="1"/>
  <c r="I152" i="25"/>
  <c r="Q152" i="25" s="1"/>
  <c r="I148" i="25"/>
  <c r="Q148" i="25" s="1"/>
  <c r="I144" i="25"/>
  <c r="Q144" i="25" s="1"/>
  <c r="I140" i="25"/>
  <c r="Q140" i="25" s="1"/>
  <c r="I136" i="25"/>
  <c r="Q136" i="25" s="1"/>
  <c r="I132" i="25"/>
  <c r="Q132" i="25" s="1"/>
  <c r="I311" i="25"/>
  <c r="Q311" i="25" s="1"/>
  <c r="I307" i="25"/>
  <c r="Q307" i="25" s="1"/>
  <c r="I310" i="25"/>
  <c r="Q310" i="25" s="1"/>
  <c r="I306" i="25"/>
  <c r="Q306" i="25" s="1"/>
  <c r="I312" i="25"/>
  <c r="Q312" i="25" s="1"/>
  <c r="I308" i="25"/>
  <c r="Q308" i="25" s="1"/>
  <c r="I301" i="25"/>
  <c r="I297" i="25"/>
  <c r="I293" i="25"/>
  <c r="I289" i="25"/>
  <c r="I285" i="25"/>
  <c r="I281" i="25"/>
  <c r="I302" i="25"/>
  <c r="Q302" i="25" s="1"/>
  <c r="I294" i="25"/>
  <c r="Q294" i="25" s="1"/>
  <c r="I290" i="25"/>
  <c r="Q290" i="25" s="1"/>
  <c r="I278" i="25"/>
  <c r="Q278" i="25" s="1"/>
  <c r="I304" i="25"/>
  <c r="Q304" i="25" s="1"/>
  <c r="I300" i="25"/>
  <c r="Q300" i="25" s="1"/>
  <c r="I296" i="25"/>
  <c r="Q296" i="25" s="1"/>
  <c r="I292" i="25"/>
  <c r="Q292" i="25" s="1"/>
  <c r="I288" i="25"/>
  <c r="Q288" i="25" s="1"/>
  <c r="I284" i="25"/>
  <c r="Q284" i="25" s="1"/>
  <c r="I280" i="25"/>
  <c r="Q280" i="25" s="1"/>
  <c r="I298" i="25"/>
  <c r="Q298" i="25" s="1"/>
  <c r="I286" i="25"/>
  <c r="Q286" i="25" s="1"/>
  <c r="I282" i="25"/>
  <c r="Q282" i="25" s="1"/>
  <c r="I303" i="25"/>
  <c r="Q303" i="25" s="1"/>
  <c r="I299" i="25"/>
  <c r="Q299" i="25" s="1"/>
  <c r="I295" i="25"/>
  <c r="Q295" i="25" s="1"/>
  <c r="I291" i="25"/>
  <c r="Q291" i="25" s="1"/>
  <c r="I287" i="25"/>
  <c r="Q287" i="25" s="1"/>
  <c r="I283" i="25"/>
  <c r="Q283" i="25" s="1"/>
  <c r="I279" i="25"/>
  <c r="Q279" i="25" s="1"/>
  <c r="I274" i="25"/>
  <c r="Q274" i="25" s="1"/>
  <c r="I270" i="25"/>
  <c r="Q270" i="25" s="1"/>
  <c r="I277" i="25"/>
  <c r="Q277" i="25" s="1"/>
  <c r="I273" i="25"/>
  <c r="I269" i="25"/>
  <c r="Q272" i="25"/>
  <c r="I276" i="25"/>
  <c r="Q276" i="25" s="1"/>
  <c r="I272" i="25"/>
  <c r="I268" i="25"/>
  <c r="Q268" i="25" s="1"/>
  <c r="I275" i="25"/>
  <c r="Q275" i="25" s="1"/>
  <c r="I271" i="25"/>
  <c r="Q271" i="25" s="1"/>
  <c r="I264" i="25"/>
  <c r="Q264" i="25" s="1"/>
  <c r="I267" i="25"/>
  <c r="Q267" i="25" s="1"/>
  <c r="I263" i="25"/>
  <c r="Q263" i="25" s="1"/>
  <c r="I266" i="25"/>
  <c r="Q266" i="25" s="1"/>
  <c r="I262" i="25"/>
  <c r="Q262" i="25" s="1"/>
  <c r="I265" i="25"/>
  <c r="Q163" i="25"/>
  <c r="Q553" i="25"/>
  <c r="Q549" i="25"/>
  <c r="Q545" i="25"/>
  <c r="Q541" i="25"/>
  <c r="Q537" i="25"/>
  <c r="Q533" i="25"/>
  <c r="Q529" i="25"/>
  <c r="Q525" i="25"/>
  <c r="Q521" i="25"/>
  <c r="Q517" i="25"/>
  <c r="Q513" i="25"/>
  <c r="Q509" i="25"/>
  <c r="Q505" i="25"/>
  <c r="Q501" i="25"/>
  <c r="Q497" i="25"/>
  <c r="Q493" i="25"/>
  <c r="Q489" i="25"/>
  <c r="Q485" i="25"/>
  <c r="Q481" i="25"/>
  <c r="Q477" i="25"/>
  <c r="Q473" i="25"/>
  <c r="Q469" i="25"/>
  <c r="Q465" i="25"/>
  <c r="Q461" i="25"/>
  <c r="Q457" i="25"/>
  <c r="Q453" i="25"/>
  <c r="Q449" i="25"/>
  <c r="Q445" i="25"/>
  <c r="Q441" i="25"/>
  <c r="Q437" i="25"/>
  <c r="Q433" i="25"/>
  <c r="Q429" i="25"/>
  <c r="Q425" i="25"/>
  <c r="Q421" i="25"/>
  <c r="Q417" i="25"/>
  <c r="Q413" i="25"/>
  <c r="Q409" i="25"/>
  <c r="Q405" i="25"/>
  <c r="Q401" i="25"/>
  <c r="Q397" i="25"/>
  <c r="Q393" i="25"/>
  <c r="Q389" i="25"/>
  <c r="Q385" i="25"/>
  <c r="Q381" i="25"/>
  <c r="Q377" i="25"/>
  <c r="Q373" i="25"/>
  <c r="Q369" i="25"/>
  <c r="Q365" i="25"/>
  <c r="Q361" i="25"/>
  <c r="Q357" i="25"/>
  <c r="Q353" i="25"/>
  <c r="Q349" i="25"/>
  <c r="Q345" i="25"/>
  <c r="Q341" i="25"/>
  <c r="Q337" i="25"/>
  <c r="Q333" i="25"/>
  <c r="Q329" i="25"/>
  <c r="Q325" i="25"/>
  <c r="Q321" i="25"/>
  <c r="Q317" i="25"/>
  <c r="Q313" i="25"/>
  <c r="Q309" i="25"/>
  <c r="Q305" i="25"/>
  <c r="Q301" i="25"/>
  <c r="Q297" i="25"/>
  <c r="Q293" i="25"/>
  <c r="Q289" i="25"/>
  <c r="Q285" i="25"/>
  <c r="Q281" i="25"/>
  <c r="Q273" i="25"/>
  <c r="Q269" i="25"/>
  <c r="Q265" i="25"/>
  <c r="Q261" i="25"/>
  <c r="Q257" i="25"/>
  <c r="Q253" i="25"/>
  <c r="Q249" i="25"/>
  <c r="Q245" i="25"/>
  <c r="Q241" i="25"/>
  <c r="Q237" i="25"/>
  <c r="Q233" i="25"/>
  <c r="Q229" i="25"/>
  <c r="Q225" i="25"/>
  <c r="Q221" i="25"/>
  <c r="Q217" i="25"/>
  <c r="Q213" i="25"/>
  <c r="Q209" i="25"/>
  <c r="Q205" i="25"/>
  <c r="Q201" i="25"/>
  <c r="Q197" i="25"/>
  <c r="Q193" i="25"/>
  <c r="Q189" i="25"/>
  <c r="Q185" i="25"/>
  <c r="Q181" i="25"/>
  <c r="Q177" i="25"/>
  <c r="Q173" i="25"/>
  <c r="Q169" i="25"/>
  <c r="Q165" i="25"/>
  <c r="Q161" i="25"/>
  <c r="Q157" i="25"/>
  <c r="Q153" i="25"/>
  <c r="Q149" i="25"/>
  <c r="Q145" i="25"/>
  <c r="Q141" i="25"/>
  <c r="Q137" i="25"/>
  <c r="Q133" i="25"/>
  <c r="Q129" i="25"/>
  <c r="AB36" i="8"/>
  <c r="AB32" i="8"/>
  <c r="AB33" i="8"/>
  <c r="AB34" i="8"/>
  <c r="AB31" i="8"/>
  <c r="AB22" i="8"/>
  <c r="AB23" i="8"/>
  <c r="AB24" i="8"/>
  <c r="AB25" i="8"/>
  <c r="AB26" i="8"/>
  <c r="AB27" i="8"/>
  <c r="AB28" i="8"/>
  <c r="AB29" i="8"/>
  <c r="AB21" i="8"/>
  <c r="AB17" i="8"/>
  <c r="AB18" i="8"/>
  <c r="AB19" i="8"/>
  <c r="AB16" i="8"/>
  <c r="AB8" i="8"/>
  <c r="AB9" i="8"/>
  <c r="AB10" i="8"/>
  <c r="AB11" i="8"/>
  <c r="AB12" i="8"/>
  <c r="AB13" i="8"/>
  <c r="AB14" i="8"/>
  <c r="AB7" i="8"/>
  <c r="D32" i="24" l="1"/>
  <c r="D33" i="24"/>
  <c r="D34" i="24"/>
  <c r="D31" i="24"/>
  <c r="D22" i="24"/>
  <c r="D23" i="24"/>
  <c r="D24" i="24"/>
  <c r="D25" i="24"/>
  <c r="D26" i="24"/>
  <c r="D27" i="24"/>
  <c r="D28" i="24"/>
  <c r="D29" i="24"/>
  <c r="D21" i="24"/>
  <c r="D17" i="24"/>
  <c r="D18" i="24"/>
  <c r="D19" i="24"/>
  <c r="D16" i="24"/>
  <c r="D8" i="24"/>
  <c r="D9" i="24"/>
  <c r="D10" i="24"/>
  <c r="D11" i="24"/>
  <c r="D12" i="24"/>
  <c r="D13" i="24"/>
  <c r="D14" i="24"/>
  <c r="D7" i="24"/>
  <c r="D42" i="24"/>
  <c r="D41" i="24"/>
  <c r="D38" i="24"/>
  <c r="D39" i="24"/>
  <c r="D37" i="24"/>
  <c r="D36" i="24"/>
  <c r="C72" i="3" l="1"/>
  <c r="AP72" i="3"/>
  <c r="C73" i="3"/>
  <c r="AP73" i="3"/>
  <c r="C74" i="3"/>
  <c r="AP74" i="3"/>
  <c r="C75" i="3"/>
  <c r="AP75" i="3"/>
  <c r="C76" i="3"/>
  <c r="AP76" i="3"/>
  <c r="C77" i="3"/>
  <c r="AP77" i="3"/>
  <c r="C78" i="3"/>
  <c r="AP78" i="3"/>
  <c r="C79" i="3"/>
  <c r="AP79" i="3"/>
  <c r="C80" i="3"/>
  <c r="AP80" i="3"/>
  <c r="C81" i="3"/>
  <c r="AP81" i="3"/>
  <c r="C82" i="3"/>
  <c r="AP82" i="3"/>
  <c r="C83" i="3"/>
  <c r="AP83" i="3"/>
  <c r="C84" i="3"/>
  <c r="AP84" i="3"/>
  <c r="C85" i="3"/>
  <c r="AP85" i="3"/>
  <c r="C86" i="3"/>
  <c r="AP86" i="3"/>
  <c r="C87" i="3"/>
  <c r="AP87" i="3"/>
  <c r="C88" i="3"/>
  <c r="AP88" i="3"/>
  <c r="C89" i="3"/>
  <c r="AP89" i="3"/>
  <c r="C90" i="3"/>
  <c r="AP90" i="3"/>
  <c r="C91" i="3"/>
  <c r="AP91" i="3"/>
  <c r="C92" i="3"/>
  <c r="AP92" i="3"/>
  <c r="C93" i="3"/>
  <c r="AP93" i="3"/>
  <c r="C94" i="3"/>
  <c r="AP94" i="3"/>
  <c r="C95" i="3"/>
  <c r="AP95" i="3"/>
  <c r="C96" i="3"/>
  <c r="AP96" i="3"/>
  <c r="C97" i="3"/>
  <c r="AP97" i="3"/>
  <c r="C98" i="3"/>
  <c r="AP98" i="3"/>
  <c r="C99" i="3"/>
  <c r="AP99" i="3"/>
  <c r="C100" i="3"/>
  <c r="AP100" i="3"/>
  <c r="C101" i="3"/>
  <c r="AP101" i="3"/>
  <c r="C102" i="3"/>
  <c r="AP102" i="3"/>
  <c r="C103" i="3"/>
  <c r="AP103" i="3"/>
  <c r="C104" i="3"/>
  <c r="AP104" i="3"/>
  <c r="C105" i="3"/>
  <c r="AP105" i="3"/>
  <c r="C106" i="3"/>
  <c r="AP106" i="3"/>
  <c r="C107" i="3"/>
  <c r="AP107" i="3"/>
  <c r="C108" i="3"/>
  <c r="AP108" i="3"/>
  <c r="C109" i="3"/>
  <c r="AP109" i="3"/>
  <c r="C110" i="3"/>
  <c r="AP110" i="3"/>
  <c r="C111" i="3"/>
  <c r="AP111" i="3"/>
  <c r="C112" i="3"/>
  <c r="AP112" i="3"/>
  <c r="C113" i="3"/>
  <c r="A118" i="22" s="1"/>
  <c r="AP113" i="3"/>
  <c r="C114" i="3"/>
  <c r="AP114" i="3"/>
  <c r="AR114" i="3" s="1"/>
  <c r="C115" i="3"/>
  <c r="A120" i="15" s="1"/>
  <c r="AP115" i="3"/>
  <c r="C116" i="3"/>
  <c r="AP116" i="3"/>
  <c r="C117" i="3"/>
  <c r="A120" i="14" s="1"/>
  <c r="AP117" i="3"/>
  <c r="C118" i="3"/>
  <c r="AP118" i="3"/>
  <c r="C119" i="3"/>
  <c r="A124" i="15" s="1"/>
  <c r="AP119" i="3"/>
  <c r="C120" i="3"/>
  <c r="AP120" i="3"/>
  <c r="C121" i="3"/>
  <c r="AP121" i="3"/>
  <c r="C122" i="3"/>
  <c r="AP122" i="3"/>
  <c r="C123" i="3"/>
  <c r="A128" i="15" s="1"/>
  <c r="AP123" i="3"/>
  <c r="C124" i="3"/>
  <c r="AP124" i="3"/>
  <c r="C125" i="3"/>
  <c r="AP125" i="3"/>
  <c r="C126" i="3"/>
  <c r="AP126" i="3"/>
  <c r="C127" i="3"/>
  <c r="AP127" i="3"/>
  <c r="C128" i="3"/>
  <c r="AP128" i="3"/>
  <c r="C129" i="3"/>
  <c r="AP129" i="3"/>
  <c r="C130" i="3"/>
  <c r="AP130" i="3"/>
  <c r="C131" i="3"/>
  <c r="AP131" i="3"/>
  <c r="C132" i="3"/>
  <c r="AP132" i="3"/>
  <c r="C133" i="3"/>
  <c r="AP133" i="3"/>
  <c r="C134" i="3"/>
  <c r="AP134" i="3"/>
  <c r="C135" i="3"/>
  <c r="AP135" i="3"/>
  <c r="C136" i="3"/>
  <c r="AP136" i="3"/>
  <c r="C137" i="3"/>
  <c r="AP137" i="3"/>
  <c r="C138" i="3"/>
  <c r="AP138" i="3"/>
  <c r="C139" i="3"/>
  <c r="AP139" i="3"/>
  <c r="C140" i="3"/>
  <c r="AP140" i="3"/>
  <c r="C141" i="3"/>
  <c r="AP141" i="3"/>
  <c r="C142" i="3"/>
  <c r="AP142" i="3"/>
  <c r="C143" i="3"/>
  <c r="AP143" i="3"/>
  <c r="C144" i="3"/>
  <c r="AP144" i="3"/>
  <c r="C145" i="3"/>
  <c r="AP145" i="3"/>
  <c r="C146" i="3"/>
  <c r="AP146" i="3"/>
  <c r="C147" i="3"/>
  <c r="AP147" i="3"/>
  <c r="C148" i="3"/>
  <c r="AP148" i="3"/>
  <c r="C149" i="3"/>
  <c r="AP149" i="3"/>
  <c r="C150" i="3"/>
  <c r="AP150" i="3"/>
  <c r="C151" i="3"/>
  <c r="AP151" i="3"/>
  <c r="C152" i="3"/>
  <c r="AP152" i="3"/>
  <c r="C153" i="3"/>
  <c r="AP153" i="3"/>
  <c r="C154" i="3"/>
  <c r="AP154" i="3"/>
  <c r="C155" i="3"/>
  <c r="AP155" i="3"/>
  <c r="C156" i="3"/>
  <c r="AP156" i="3"/>
  <c r="C157" i="3"/>
  <c r="AP157" i="3"/>
  <c r="C158" i="3"/>
  <c r="AP158" i="3"/>
  <c r="C159" i="3"/>
  <c r="AP159" i="3"/>
  <c r="C160" i="3"/>
  <c r="AP160" i="3"/>
  <c r="C161" i="3"/>
  <c r="AP161" i="3"/>
  <c r="C162" i="3"/>
  <c r="AP162" i="3"/>
  <c r="C163" i="3"/>
  <c r="AP163" i="3"/>
  <c r="C164" i="3"/>
  <c r="AP164" i="3"/>
  <c r="C165" i="3"/>
  <c r="AP165" i="3"/>
  <c r="C166" i="3"/>
  <c r="AP166" i="3"/>
  <c r="C167" i="3"/>
  <c r="AP167" i="3"/>
  <c r="C168" i="3"/>
  <c r="AP168" i="3"/>
  <c r="C169" i="3"/>
  <c r="AP169" i="3"/>
  <c r="C170" i="3"/>
  <c r="AP170" i="3"/>
  <c r="C171" i="3"/>
  <c r="AP171" i="3"/>
  <c r="C172" i="3"/>
  <c r="AP172" i="3"/>
  <c r="C173" i="3"/>
  <c r="AP173" i="3"/>
  <c r="C174" i="3"/>
  <c r="AP174" i="3"/>
  <c r="C175" i="3"/>
  <c r="AP175" i="3"/>
  <c r="C176" i="3"/>
  <c r="AP176" i="3"/>
  <c r="C177" i="3"/>
  <c r="AP177" i="3"/>
  <c r="C178" i="3"/>
  <c r="AP178" i="3"/>
  <c r="C179" i="3"/>
  <c r="AP179" i="3"/>
  <c r="C180" i="3"/>
  <c r="AP180" i="3"/>
  <c r="C181" i="3"/>
  <c r="AP181" i="3"/>
  <c r="C182" i="3"/>
  <c r="AP182" i="3"/>
  <c r="C183" i="3"/>
  <c r="AP183" i="3"/>
  <c r="C184" i="3"/>
  <c r="AP184" i="3"/>
  <c r="C185" i="3"/>
  <c r="AP185" i="3"/>
  <c r="C186" i="3"/>
  <c r="AP186" i="3"/>
  <c r="C187" i="3"/>
  <c r="AP187" i="3"/>
  <c r="C188" i="3"/>
  <c r="AP188" i="3"/>
  <c r="C189" i="3"/>
  <c r="AP189" i="3"/>
  <c r="C190" i="3"/>
  <c r="AP190" i="3"/>
  <c r="C191" i="3"/>
  <c r="AP191" i="3"/>
  <c r="C192" i="3"/>
  <c r="AP192" i="3"/>
  <c r="C193" i="3"/>
  <c r="AP193" i="3"/>
  <c r="C194" i="3"/>
  <c r="AP194" i="3"/>
  <c r="C195" i="3"/>
  <c r="AP195" i="3"/>
  <c r="C196" i="3"/>
  <c r="AP196" i="3"/>
  <c r="C197" i="3"/>
  <c r="AP197" i="3"/>
  <c r="C198" i="3"/>
  <c r="AP198" i="3"/>
  <c r="C199" i="3"/>
  <c r="AP199" i="3"/>
  <c r="C2" i="3"/>
  <c r="C3" i="3"/>
  <c r="AP3" i="3"/>
  <c r="C4" i="3"/>
  <c r="AP4" i="3"/>
  <c r="C5" i="3"/>
  <c r="AP5" i="3"/>
  <c r="C6" i="3"/>
  <c r="A11" i="15" s="1"/>
  <c r="I11" i="15" s="1"/>
  <c r="AP6" i="3"/>
  <c r="C7" i="3"/>
  <c r="AP7" i="3"/>
  <c r="C8" i="3"/>
  <c r="A13" i="15" s="1"/>
  <c r="AP8" i="3"/>
  <c r="C9" i="3"/>
  <c r="AP9" i="3"/>
  <c r="C10" i="3"/>
  <c r="AP10" i="3"/>
  <c r="C11" i="3"/>
  <c r="AP11" i="3"/>
  <c r="C12" i="3"/>
  <c r="AP12" i="3"/>
  <c r="C13" i="3"/>
  <c r="AP13" i="3"/>
  <c r="C14" i="3"/>
  <c r="A19" i="15" s="1"/>
  <c r="AP14" i="3"/>
  <c r="C15" i="3"/>
  <c r="AP15" i="3"/>
  <c r="C16" i="3"/>
  <c r="AP16" i="3"/>
  <c r="C17" i="3"/>
  <c r="AP17" i="3"/>
  <c r="C18" i="3"/>
  <c r="A23" i="15" s="1"/>
  <c r="C23" i="15" s="1"/>
  <c r="AP18" i="3"/>
  <c r="C19" i="3"/>
  <c r="AP19" i="3"/>
  <c r="C20" i="3"/>
  <c r="AP20" i="3"/>
  <c r="C21" i="3"/>
  <c r="AP21" i="3"/>
  <c r="C22" i="3"/>
  <c r="A27" i="15" s="1"/>
  <c r="AP22" i="3"/>
  <c r="C23" i="3"/>
  <c r="AP23" i="3"/>
  <c r="C24" i="3"/>
  <c r="A29" i="15" s="1"/>
  <c r="AP24" i="3"/>
  <c r="C25" i="3"/>
  <c r="AP25" i="3"/>
  <c r="C26" i="3"/>
  <c r="AP26" i="3"/>
  <c r="C27" i="3"/>
  <c r="AP27" i="3"/>
  <c r="C28" i="3"/>
  <c r="AP28" i="3"/>
  <c r="C29" i="3"/>
  <c r="AP29" i="3"/>
  <c r="C30" i="3"/>
  <c r="A35" i="15" s="1"/>
  <c r="AP30" i="3"/>
  <c r="C31" i="3"/>
  <c r="AP31" i="3"/>
  <c r="C32" i="3"/>
  <c r="A37" i="15" s="1"/>
  <c r="B37" i="15" s="1"/>
  <c r="AP32" i="3"/>
  <c r="C33" i="3"/>
  <c r="AP33" i="3"/>
  <c r="C34" i="3"/>
  <c r="AP34" i="3"/>
  <c r="C35" i="3"/>
  <c r="AP35" i="3"/>
  <c r="C36" i="3"/>
  <c r="A41" i="15" s="1"/>
  <c r="AP36" i="3"/>
  <c r="C37" i="3"/>
  <c r="AP37" i="3"/>
  <c r="C38" i="3"/>
  <c r="AP38" i="3"/>
  <c r="C39" i="3"/>
  <c r="AP39" i="3"/>
  <c r="C40" i="3"/>
  <c r="A45" i="15" s="1"/>
  <c r="AP40" i="3"/>
  <c r="C41" i="3"/>
  <c r="AP41" i="3"/>
  <c r="C42" i="3"/>
  <c r="A47" i="15" s="1"/>
  <c r="AP42" i="3"/>
  <c r="C43" i="3"/>
  <c r="AP43" i="3"/>
  <c r="C44" i="3"/>
  <c r="A49" i="15" s="1"/>
  <c r="F49" i="15" s="1"/>
  <c r="AP44" i="3"/>
  <c r="C45" i="3"/>
  <c r="AP45" i="3"/>
  <c r="C46" i="3"/>
  <c r="A51" i="15" s="1"/>
  <c r="AP46" i="3"/>
  <c r="C47" i="3"/>
  <c r="AP47" i="3"/>
  <c r="C48" i="3"/>
  <c r="A53" i="15" s="1"/>
  <c r="AP48" i="3"/>
  <c r="C49" i="3"/>
  <c r="AP49" i="3"/>
  <c r="C50" i="3"/>
  <c r="A55" i="15" s="1"/>
  <c r="AP50" i="3"/>
  <c r="C51" i="3"/>
  <c r="AP51" i="3"/>
  <c r="C52" i="3"/>
  <c r="AP52" i="3"/>
  <c r="C53" i="3"/>
  <c r="AP53" i="3"/>
  <c r="C54" i="3"/>
  <c r="AP54" i="3"/>
  <c r="C55" i="3"/>
  <c r="AP55" i="3"/>
  <c r="C56" i="3"/>
  <c r="AP56" i="3"/>
  <c r="C57" i="3"/>
  <c r="AP57" i="3"/>
  <c r="C58" i="3"/>
  <c r="AP58" i="3"/>
  <c r="C59" i="3"/>
  <c r="AP59" i="3"/>
  <c r="C60" i="3"/>
  <c r="AP60" i="3"/>
  <c r="C61" i="3"/>
  <c r="AP61" i="3"/>
  <c r="C62" i="3"/>
  <c r="A67" i="16" s="1"/>
  <c r="AP62" i="3"/>
  <c r="C63" i="3"/>
  <c r="AP63" i="3"/>
  <c r="C64" i="3"/>
  <c r="A69" i="16" s="1"/>
  <c r="B69" i="16" s="1"/>
  <c r="AP64" i="3"/>
  <c r="C65" i="3"/>
  <c r="AP65" i="3"/>
  <c r="C66" i="3"/>
  <c r="A71" i="15" s="1"/>
  <c r="I71" i="15" s="1"/>
  <c r="AP66" i="3"/>
  <c r="C67" i="3"/>
  <c r="AP67" i="3"/>
  <c r="C68" i="3"/>
  <c r="AP68" i="3"/>
  <c r="C69" i="3"/>
  <c r="AP69" i="3"/>
  <c r="C70" i="3"/>
  <c r="AP70" i="3"/>
  <c r="C71" i="3"/>
  <c r="AP71" i="3"/>
  <c r="C200" i="3"/>
  <c r="A205" i="15" s="1"/>
  <c r="I205" i="15" s="1"/>
  <c r="AP200" i="3"/>
  <c r="C201" i="3"/>
  <c r="AP201" i="3"/>
  <c r="C202" i="3"/>
  <c r="A207" i="15" s="1"/>
  <c r="I207" i="15" s="1"/>
  <c r="AP202" i="3"/>
  <c r="C203" i="3"/>
  <c r="AP203" i="3"/>
  <c r="C204" i="3"/>
  <c r="A209" i="15" s="1"/>
  <c r="I209" i="15" s="1"/>
  <c r="AP204" i="3"/>
  <c r="C205" i="3"/>
  <c r="AP205" i="3"/>
  <c r="C206" i="3"/>
  <c r="A211" i="15" s="1"/>
  <c r="I211" i="15" s="1"/>
  <c r="AP206" i="3"/>
  <c r="C207" i="3"/>
  <c r="AP207" i="3"/>
  <c r="C208" i="3"/>
  <c r="A213" i="15" s="1"/>
  <c r="I213" i="15" s="1"/>
  <c r="AP208" i="3"/>
  <c r="C209" i="3"/>
  <c r="AP209" i="3"/>
  <c r="C210" i="3"/>
  <c r="A215" i="15" s="1"/>
  <c r="I215" i="15" s="1"/>
  <c r="AP210" i="3"/>
  <c r="C211" i="3"/>
  <c r="AP211" i="3"/>
  <c r="C212" i="3"/>
  <c r="A217" i="15" s="1"/>
  <c r="I217" i="15" s="1"/>
  <c r="AP212" i="3"/>
  <c r="C213" i="3"/>
  <c r="AP213" i="3"/>
  <c r="C214" i="3"/>
  <c r="A219" i="15" s="1"/>
  <c r="I219" i="15" s="1"/>
  <c r="AP214" i="3"/>
  <c r="C215" i="3"/>
  <c r="AP215" i="3"/>
  <c r="C216" i="3"/>
  <c r="A221" i="15" s="1"/>
  <c r="I221" i="15" s="1"/>
  <c r="AP216" i="3"/>
  <c r="C217" i="3"/>
  <c r="AP217" i="3"/>
  <c r="C218" i="3"/>
  <c r="A223" i="15" s="1"/>
  <c r="I223" i="15" s="1"/>
  <c r="AP218" i="3"/>
  <c r="C219" i="3"/>
  <c r="AP219" i="3"/>
  <c r="C220" i="3"/>
  <c r="A225" i="15" s="1"/>
  <c r="I225" i="15" s="1"/>
  <c r="AP220" i="3"/>
  <c r="C221" i="3"/>
  <c r="AP221" i="3"/>
  <c r="C222" i="3"/>
  <c r="A227" i="15" s="1"/>
  <c r="I227" i="15" s="1"/>
  <c r="AP222" i="3"/>
  <c r="C223" i="3"/>
  <c r="AP223" i="3"/>
  <c r="C224" i="3"/>
  <c r="A229" i="15" s="1"/>
  <c r="I229" i="15" s="1"/>
  <c r="AP224" i="3"/>
  <c r="C225" i="3"/>
  <c r="AP225" i="3"/>
  <c r="C226" i="3"/>
  <c r="A231" i="15" s="1"/>
  <c r="I231" i="15" s="1"/>
  <c r="AP226" i="3"/>
  <c r="C227" i="3"/>
  <c r="AP227" i="3"/>
  <c r="C228" i="3"/>
  <c r="A233" i="15" s="1"/>
  <c r="I233" i="15" s="1"/>
  <c r="AP228" i="3"/>
  <c r="C229" i="3"/>
  <c r="AP229" i="3"/>
  <c r="C230" i="3"/>
  <c r="A235" i="15" s="1"/>
  <c r="I235" i="15" s="1"/>
  <c r="AP230" i="3"/>
  <c r="C231" i="3"/>
  <c r="AP231" i="3"/>
  <c r="C232" i="3"/>
  <c r="A237" i="15" s="1"/>
  <c r="I237" i="15" s="1"/>
  <c r="AP232" i="3"/>
  <c r="C233" i="3"/>
  <c r="AP233" i="3"/>
  <c r="C234" i="3"/>
  <c r="A239" i="15" s="1"/>
  <c r="I239" i="15" s="1"/>
  <c r="AP234" i="3"/>
  <c r="C235" i="3"/>
  <c r="AP235" i="3"/>
  <c r="C236" i="3"/>
  <c r="A241" i="15" s="1"/>
  <c r="I241" i="15" s="1"/>
  <c r="AP236" i="3"/>
  <c r="C237" i="3"/>
  <c r="AP237" i="3"/>
  <c r="C238" i="3"/>
  <c r="A243" i="15" s="1"/>
  <c r="I243" i="15" s="1"/>
  <c r="AP238" i="3"/>
  <c r="C239" i="3"/>
  <c r="AP239" i="3"/>
  <c r="C240" i="3"/>
  <c r="A245" i="15" s="1"/>
  <c r="I245" i="15" s="1"/>
  <c r="AP240" i="3"/>
  <c r="C241" i="3"/>
  <c r="AP241" i="3"/>
  <c r="C242" i="3"/>
  <c r="A247" i="15" s="1"/>
  <c r="I247" i="15" s="1"/>
  <c r="AP242" i="3"/>
  <c r="C243" i="3"/>
  <c r="AP243" i="3"/>
  <c r="C244" i="3"/>
  <c r="A249" i="15" s="1"/>
  <c r="I249" i="15" s="1"/>
  <c r="AP244" i="3"/>
  <c r="C245" i="3"/>
  <c r="AP245" i="3"/>
  <c r="C246" i="3"/>
  <c r="A251" i="15" s="1"/>
  <c r="I251" i="15" s="1"/>
  <c r="AP246" i="3"/>
  <c r="C247" i="3"/>
  <c r="AP247" i="3"/>
  <c r="C248" i="3"/>
  <c r="A253" i="15" s="1"/>
  <c r="I253" i="15" s="1"/>
  <c r="AP248" i="3"/>
  <c r="C249" i="3"/>
  <c r="AP249" i="3"/>
  <c r="C250" i="3"/>
  <c r="A255" i="15" s="1"/>
  <c r="I255" i="15" s="1"/>
  <c r="AP250" i="3"/>
  <c r="C251" i="3"/>
  <c r="AP251" i="3"/>
  <c r="C252" i="3"/>
  <c r="A257" i="15" s="1"/>
  <c r="I257" i="15" s="1"/>
  <c r="AP252" i="3"/>
  <c r="C253" i="3"/>
  <c r="AP253" i="3"/>
  <c r="C254" i="3"/>
  <c r="A259" i="15" s="1"/>
  <c r="I259" i="15" s="1"/>
  <c r="AP254" i="3"/>
  <c r="C255" i="3"/>
  <c r="AP255" i="3"/>
  <c r="C256" i="3"/>
  <c r="A261" i="15" s="1"/>
  <c r="I261" i="15" s="1"/>
  <c r="AP256" i="3"/>
  <c r="C257" i="3"/>
  <c r="AP257" i="3"/>
  <c r="C258" i="3"/>
  <c r="A263" i="15" s="1"/>
  <c r="I263" i="15" s="1"/>
  <c r="AP258" i="3"/>
  <c r="C259" i="3"/>
  <c r="AP259" i="3"/>
  <c r="C260" i="3"/>
  <c r="A265" i="15" s="1"/>
  <c r="I265" i="15" s="1"/>
  <c r="AP260" i="3"/>
  <c r="C261" i="3"/>
  <c r="AP261" i="3"/>
  <c r="C262" i="3"/>
  <c r="A267" i="15" s="1"/>
  <c r="I267" i="15" s="1"/>
  <c r="AP262" i="3"/>
  <c r="C263" i="3"/>
  <c r="AP263" i="3"/>
  <c r="C264" i="3"/>
  <c r="A269" i="15" s="1"/>
  <c r="I269" i="15" s="1"/>
  <c r="AP264" i="3"/>
  <c r="C265" i="3"/>
  <c r="AP265" i="3"/>
  <c r="C266" i="3"/>
  <c r="A271" i="15" s="1"/>
  <c r="I271" i="15" s="1"/>
  <c r="AP266" i="3"/>
  <c r="C267" i="3"/>
  <c r="AP267" i="3"/>
  <c r="AQ72" i="3"/>
  <c r="AR72" i="3" s="1"/>
  <c r="E72" i="3"/>
  <c r="AQ73" i="3"/>
  <c r="E73" i="3"/>
  <c r="AQ74" i="3"/>
  <c r="E74" i="3"/>
  <c r="AQ75" i="3"/>
  <c r="E75" i="3"/>
  <c r="AQ76" i="3"/>
  <c r="AR76" i="3" s="1"/>
  <c r="E76" i="3"/>
  <c r="AQ77" i="3"/>
  <c r="E77" i="3"/>
  <c r="AQ78" i="3"/>
  <c r="E78" i="3"/>
  <c r="AQ79" i="3"/>
  <c r="E79" i="3"/>
  <c r="AQ80" i="3"/>
  <c r="E80" i="3"/>
  <c r="BD80" i="3"/>
  <c r="AQ81" i="3"/>
  <c r="E81" i="3"/>
  <c r="AQ82" i="3"/>
  <c r="E82" i="3"/>
  <c r="AQ83" i="3"/>
  <c r="AR83" i="3" s="1"/>
  <c r="E83" i="3"/>
  <c r="AQ84" i="3"/>
  <c r="E84" i="3"/>
  <c r="AQ85" i="3"/>
  <c r="E85" i="3"/>
  <c r="AQ86" i="3"/>
  <c r="E86" i="3"/>
  <c r="BD86" i="3"/>
  <c r="AQ87" i="3"/>
  <c r="E87" i="3"/>
  <c r="AQ88" i="3"/>
  <c r="AR88" i="3" s="1"/>
  <c r="E88" i="3"/>
  <c r="AQ89" i="3"/>
  <c r="E89" i="3"/>
  <c r="AQ90" i="3"/>
  <c r="E90" i="3"/>
  <c r="AQ91" i="3"/>
  <c r="E91" i="3"/>
  <c r="AQ92" i="3"/>
  <c r="E92" i="3"/>
  <c r="AQ93" i="3"/>
  <c r="E93" i="3"/>
  <c r="AQ94" i="3"/>
  <c r="AR94" i="3" s="1"/>
  <c r="E94" i="3"/>
  <c r="AQ95" i="3"/>
  <c r="E95" i="3"/>
  <c r="AQ96" i="3"/>
  <c r="AR96" i="3" s="1"/>
  <c r="E96" i="3"/>
  <c r="AQ97" i="3"/>
  <c r="E97" i="3"/>
  <c r="AQ98" i="3"/>
  <c r="AR98" i="3" s="1"/>
  <c r="E98" i="3"/>
  <c r="BD98" i="3"/>
  <c r="AQ99" i="3"/>
  <c r="AR99" i="3" s="1"/>
  <c r="E99" i="3"/>
  <c r="AQ100" i="3"/>
  <c r="E100" i="3"/>
  <c r="AQ101" i="3"/>
  <c r="AR101" i="3" s="1"/>
  <c r="E101" i="3"/>
  <c r="AQ102" i="3"/>
  <c r="E102" i="3"/>
  <c r="AQ103" i="3"/>
  <c r="AR103" i="3" s="1"/>
  <c r="E103" i="3"/>
  <c r="AQ104" i="3"/>
  <c r="E104" i="3"/>
  <c r="AQ105" i="3"/>
  <c r="AR105" i="3" s="1"/>
  <c r="E105" i="3"/>
  <c r="AQ106" i="3"/>
  <c r="E106" i="3"/>
  <c r="AQ107" i="3"/>
  <c r="E107" i="3"/>
  <c r="AQ108" i="3"/>
  <c r="E108" i="3"/>
  <c r="AQ109" i="3"/>
  <c r="AR109" i="3" s="1"/>
  <c r="E109" i="3"/>
  <c r="AQ110" i="3"/>
  <c r="E110" i="3"/>
  <c r="AQ111" i="3"/>
  <c r="E111" i="3"/>
  <c r="AQ112" i="3"/>
  <c r="E112" i="3"/>
  <c r="AQ113" i="3"/>
  <c r="E113" i="3"/>
  <c r="AQ114" i="3"/>
  <c r="E114" i="3"/>
  <c r="AQ115" i="3"/>
  <c r="E115" i="3"/>
  <c r="AQ116" i="3"/>
  <c r="E116" i="3"/>
  <c r="AQ117" i="3"/>
  <c r="E117" i="3"/>
  <c r="AQ118" i="3"/>
  <c r="E118" i="3"/>
  <c r="BD118" i="3"/>
  <c r="AQ119" i="3"/>
  <c r="E119" i="3"/>
  <c r="AQ120" i="3"/>
  <c r="AR120" i="3" s="1"/>
  <c r="E120" i="3"/>
  <c r="AQ121" i="3"/>
  <c r="E121" i="3"/>
  <c r="AQ122" i="3"/>
  <c r="AR122" i="3" s="1"/>
  <c r="E122" i="3"/>
  <c r="AQ123" i="3"/>
  <c r="E123" i="3"/>
  <c r="AQ124" i="3"/>
  <c r="AR124" i="3" s="1"/>
  <c r="E124" i="3"/>
  <c r="BD124" i="3"/>
  <c r="AQ125" i="3"/>
  <c r="E125" i="3"/>
  <c r="AQ126" i="3"/>
  <c r="E126" i="3"/>
  <c r="AQ127" i="3"/>
  <c r="E127" i="3"/>
  <c r="AQ128" i="3"/>
  <c r="E128" i="3"/>
  <c r="AQ129" i="3"/>
  <c r="E129" i="3"/>
  <c r="AQ130" i="3"/>
  <c r="E130" i="3"/>
  <c r="AQ131" i="3"/>
  <c r="E131" i="3"/>
  <c r="AQ132" i="3"/>
  <c r="E132" i="3"/>
  <c r="AQ133" i="3"/>
  <c r="E133" i="3"/>
  <c r="AQ134" i="3"/>
  <c r="E134" i="3"/>
  <c r="AQ135" i="3"/>
  <c r="E135" i="3"/>
  <c r="AQ136" i="3"/>
  <c r="E136" i="3"/>
  <c r="BD136" i="3"/>
  <c r="AQ137" i="3"/>
  <c r="E137" i="3"/>
  <c r="AQ138" i="3"/>
  <c r="AR138" i="3" s="1"/>
  <c r="E138" i="3"/>
  <c r="AQ139" i="3"/>
  <c r="E139" i="3"/>
  <c r="AQ140" i="3"/>
  <c r="AR140" i="3" s="1"/>
  <c r="E140" i="3"/>
  <c r="AQ141" i="3"/>
  <c r="E141" i="3"/>
  <c r="AQ142" i="3"/>
  <c r="AR142" i="3" s="1"/>
  <c r="E142" i="3"/>
  <c r="AQ143" i="3"/>
  <c r="E143" i="3"/>
  <c r="AQ144" i="3"/>
  <c r="E144" i="3"/>
  <c r="AQ145" i="3"/>
  <c r="E145" i="3"/>
  <c r="AQ146" i="3"/>
  <c r="AR146" i="3" s="1"/>
  <c r="E146" i="3"/>
  <c r="AQ147" i="3"/>
  <c r="E147" i="3"/>
  <c r="AQ148" i="3"/>
  <c r="E148" i="3"/>
  <c r="AQ149" i="3"/>
  <c r="E149" i="3"/>
  <c r="AQ150" i="3"/>
  <c r="AR150" i="3" s="1"/>
  <c r="E150" i="3"/>
  <c r="AQ151" i="3"/>
  <c r="E151" i="3"/>
  <c r="AQ152" i="3"/>
  <c r="AR152" i="3" s="1"/>
  <c r="E152" i="3"/>
  <c r="AQ153" i="3"/>
  <c r="E153" i="3"/>
  <c r="AQ154" i="3"/>
  <c r="E154" i="3"/>
  <c r="AQ155" i="3"/>
  <c r="E155" i="3"/>
  <c r="AQ156" i="3"/>
  <c r="AR156" i="3" s="1"/>
  <c r="E156" i="3"/>
  <c r="BD156" i="3"/>
  <c r="AQ157" i="3"/>
  <c r="E157" i="3"/>
  <c r="AQ158" i="3"/>
  <c r="E158" i="3"/>
  <c r="AQ159" i="3"/>
  <c r="AR159" i="3" s="1"/>
  <c r="E159" i="3"/>
  <c r="AQ160" i="3"/>
  <c r="E160" i="3"/>
  <c r="AQ161" i="3"/>
  <c r="E161" i="3"/>
  <c r="AQ162" i="3"/>
  <c r="E162" i="3"/>
  <c r="BD162" i="3"/>
  <c r="AQ163" i="3"/>
  <c r="E163" i="3"/>
  <c r="AQ164" i="3"/>
  <c r="E164" i="3"/>
  <c r="AQ165" i="3"/>
  <c r="E165" i="3"/>
  <c r="AQ166" i="3"/>
  <c r="AR166" i="3" s="1"/>
  <c r="E166" i="3"/>
  <c r="BD166" i="3"/>
  <c r="AQ167" i="3"/>
  <c r="AR167" i="3" s="1"/>
  <c r="E167" i="3"/>
  <c r="AQ168" i="3"/>
  <c r="E168" i="3"/>
  <c r="AQ169" i="3"/>
  <c r="E169" i="3"/>
  <c r="AQ170" i="3"/>
  <c r="E170" i="3"/>
  <c r="AQ171" i="3"/>
  <c r="AR171" i="3" s="1"/>
  <c r="E171" i="3"/>
  <c r="AQ172" i="3"/>
  <c r="E172" i="3"/>
  <c r="BD172" i="3"/>
  <c r="AQ173" i="3"/>
  <c r="E173" i="3"/>
  <c r="AQ174" i="3"/>
  <c r="E174" i="3"/>
  <c r="AQ175" i="3"/>
  <c r="E175" i="3"/>
  <c r="AQ176" i="3"/>
  <c r="E176" i="3"/>
  <c r="AQ177" i="3"/>
  <c r="E177" i="3"/>
  <c r="AQ178" i="3"/>
  <c r="AR178" i="3" s="1"/>
  <c r="E178" i="3"/>
  <c r="AQ179" i="3"/>
  <c r="E179" i="3"/>
  <c r="AQ180" i="3"/>
  <c r="E180" i="3"/>
  <c r="AQ181" i="3"/>
  <c r="E181" i="3"/>
  <c r="AQ182" i="3"/>
  <c r="AR182" i="3" s="1"/>
  <c r="E182" i="3"/>
  <c r="AQ183" i="3"/>
  <c r="E183" i="3"/>
  <c r="AQ184" i="3"/>
  <c r="AR184" i="3" s="1"/>
  <c r="E184" i="3"/>
  <c r="BD184" i="3"/>
  <c r="AQ185" i="3"/>
  <c r="E185" i="3"/>
  <c r="AQ186" i="3"/>
  <c r="E186" i="3"/>
  <c r="AQ187" i="3"/>
  <c r="AR187" i="3" s="1"/>
  <c r="E187" i="3"/>
  <c r="AQ188" i="3"/>
  <c r="E188" i="3"/>
  <c r="AQ189" i="3"/>
  <c r="E189" i="3"/>
  <c r="AQ190" i="3"/>
  <c r="E190" i="3"/>
  <c r="AQ191" i="3"/>
  <c r="AR191" i="3" s="1"/>
  <c r="E191" i="3"/>
  <c r="AQ192" i="3"/>
  <c r="E192" i="3"/>
  <c r="AQ193" i="3"/>
  <c r="E193" i="3"/>
  <c r="AQ194" i="3"/>
  <c r="E194" i="3"/>
  <c r="AQ195" i="3"/>
  <c r="AR195" i="3" s="1"/>
  <c r="E195" i="3"/>
  <c r="AQ196" i="3"/>
  <c r="E196" i="3"/>
  <c r="AQ197" i="3"/>
  <c r="E197" i="3"/>
  <c r="AQ198" i="3"/>
  <c r="E198" i="3"/>
  <c r="AQ199" i="3"/>
  <c r="AR199" i="3" s="1"/>
  <c r="E199" i="3"/>
  <c r="AQ3" i="3"/>
  <c r="AQ4" i="3"/>
  <c r="AQ5" i="3"/>
  <c r="AR5" i="3" s="1"/>
  <c r="AQ6" i="3"/>
  <c r="AQ7" i="3"/>
  <c r="AQ8" i="3"/>
  <c r="AR8" i="3" s="1"/>
  <c r="AQ9" i="3"/>
  <c r="AR9" i="3" s="1"/>
  <c r="AQ10" i="3"/>
  <c r="AQ11" i="3"/>
  <c r="AQ12" i="3"/>
  <c r="AQ13" i="3"/>
  <c r="AQ14" i="3"/>
  <c r="AQ15" i="3"/>
  <c r="AQ16" i="3"/>
  <c r="AQ17" i="3"/>
  <c r="AR17" i="3" s="1"/>
  <c r="AQ18" i="3"/>
  <c r="AQ19" i="3"/>
  <c r="AQ20" i="3"/>
  <c r="AR20" i="3" s="1"/>
  <c r="AQ21" i="3"/>
  <c r="AR21" i="3" s="1"/>
  <c r="AQ22" i="3"/>
  <c r="AQ23" i="3"/>
  <c r="AQ24" i="3"/>
  <c r="AR24" i="3" s="1"/>
  <c r="AQ25" i="3"/>
  <c r="AR25" i="3" s="1"/>
  <c r="AQ26" i="3"/>
  <c r="AQ27" i="3"/>
  <c r="AQ28" i="3"/>
  <c r="AR28" i="3" s="1"/>
  <c r="AQ29" i="3"/>
  <c r="AQ30" i="3"/>
  <c r="AQ31" i="3"/>
  <c r="AQ32" i="3"/>
  <c r="AQ33" i="3"/>
  <c r="AR33" i="3" s="1"/>
  <c r="AQ34" i="3"/>
  <c r="AQ35" i="3"/>
  <c r="AQ36" i="3"/>
  <c r="AR36" i="3" s="1"/>
  <c r="AQ37" i="3"/>
  <c r="AR37" i="3" s="1"/>
  <c r="AQ38" i="3"/>
  <c r="AQ39" i="3"/>
  <c r="AQ40" i="3"/>
  <c r="AR40" i="3" s="1"/>
  <c r="AQ41" i="3"/>
  <c r="AR41" i="3" s="1"/>
  <c r="AQ42" i="3"/>
  <c r="AQ43" i="3"/>
  <c r="AQ44" i="3"/>
  <c r="AQ45" i="3"/>
  <c r="AQ46" i="3"/>
  <c r="AQ47" i="3"/>
  <c r="AQ48" i="3"/>
  <c r="AQ49" i="3"/>
  <c r="AQ50" i="3"/>
  <c r="AQ51" i="3"/>
  <c r="AQ52" i="3"/>
  <c r="AR52" i="3" s="1"/>
  <c r="AQ53" i="3"/>
  <c r="AR53" i="3" s="1"/>
  <c r="AQ54" i="3"/>
  <c r="AQ55" i="3"/>
  <c r="AQ56" i="3"/>
  <c r="AR56" i="3" s="1"/>
  <c r="AQ57" i="3"/>
  <c r="AQ58" i="3"/>
  <c r="AQ59" i="3"/>
  <c r="AQ60" i="3"/>
  <c r="AR60" i="3" s="1"/>
  <c r="AQ61" i="3"/>
  <c r="AQ62" i="3"/>
  <c r="AQ63" i="3"/>
  <c r="AQ64" i="3"/>
  <c r="AR64" i="3" s="1"/>
  <c r="AQ65" i="3"/>
  <c r="AR65" i="3" s="1"/>
  <c r="AQ66" i="3"/>
  <c r="AQ67" i="3"/>
  <c r="AQ68" i="3"/>
  <c r="AQ69" i="3"/>
  <c r="AR69" i="3" s="1"/>
  <c r="AQ70" i="3"/>
  <c r="AQ71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E4" i="3"/>
  <c r="E5" i="3"/>
  <c r="BD5" i="3"/>
  <c r="E6" i="3"/>
  <c r="BD6" i="3"/>
  <c r="E7" i="3"/>
  <c r="E8" i="3"/>
  <c r="E9" i="3"/>
  <c r="E10" i="3"/>
  <c r="E11" i="3"/>
  <c r="BD11" i="3"/>
  <c r="E12" i="3"/>
  <c r="BD12" i="3"/>
  <c r="E13" i="3"/>
  <c r="E14" i="3"/>
  <c r="BD14" i="3"/>
  <c r="E15" i="3"/>
  <c r="BD15" i="3"/>
  <c r="E16" i="3"/>
  <c r="BD16" i="3"/>
  <c r="E17" i="3"/>
  <c r="BD17" i="3"/>
  <c r="E18" i="3"/>
  <c r="E19" i="3"/>
  <c r="BD19" i="3"/>
  <c r="E20" i="3"/>
  <c r="BD20" i="3"/>
  <c r="E21" i="3"/>
  <c r="BD21" i="3"/>
  <c r="E22" i="3"/>
  <c r="BD22" i="3"/>
  <c r="E23" i="3"/>
  <c r="BD23" i="3"/>
  <c r="E24" i="3"/>
  <c r="BD24" i="3"/>
  <c r="E25" i="3"/>
  <c r="E26" i="3"/>
  <c r="E27" i="3"/>
  <c r="E28" i="3"/>
  <c r="E29" i="3"/>
  <c r="E30" i="3"/>
  <c r="BD30" i="3"/>
  <c r="E66" i="3"/>
  <c r="E67" i="3"/>
  <c r="E68" i="3"/>
  <c r="E69" i="3"/>
  <c r="BD69" i="3"/>
  <c r="E70" i="3"/>
  <c r="E71" i="3"/>
  <c r="A8" i="15"/>
  <c r="I8" i="15" s="1"/>
  <c r="A10" i="15"/>
  <c r="I10" i="15" s="1"/>
  <c r="A12" i="15"/>
  <c r="A14" i="15"/>
  <c r="I14" i="15" s="1"/>
  <c r="A16" i="15"/>
  <c r="I16" i="15" s="1"/>
  <c r="A18" i="15"/>
  <c r="AR14" i="3"/>
  <c r="A20" i="15"/>
  <c r="AR16" i="3"/>
  <c r="A22" i="15"/>
  <c r="I22" i="15" s="1"/>
  <c r="A24" i="15"/>
  <c r="I24" i="15" s="1"/>
  <c r="A26" i="15"/>
  <c r="I26" i="15" s="1"/>
  <c r="A28" i="15"/>
  <c r="I28" i="15" s="1"/>
  <c r="A30" i="15"/>
  <c r="I30" i="15" s="1"/>
  <c r="A32" i="15"/>
  <c r="I32" i="15" s="1"/>
  <c r="A34" i="15"/>
  <c r="A36" i="15"/>
  <c r="I36" i="15" s="1"/>
  <c r="A38" i="15"/>
  <c r="I38" i="15" s="1"/>
  <c r="A40" i="15"/>
  <c r="I40" i="15" s="1"/>
  <c r="A42" i="15"/>
  <c r="A44" i="15"/>
  <c r="I44" i="15" s="1"/>
  <c r="A46" i="15"/>
  <c r="I46" i="15" s="1"/>
  <c r="A48" i="15"/>
  <c r="I48" i="15" s="1"/>
  <c r="A50" i="15"/>
  <c r="A52" i="15"/>
  <c r="I52" i="15" s="1"/>
  <c r="A54" i="15"/>
  <c r="I54" i="15" s="1"/>
  <c r="A56" i="15"/>
  <c r="I56" i="15" s="1"/>
  <c r="A58" i="15"/>
  <c r="A60" i="15"/>
  <c r="I60" i="15" s="1"/>
  <c r="A62" i="15"/>
  <c r="I62" i="15" s="1"/>
  <c r="A64" i="15"/>
  <c r="I64" i="15" s="1"/>
  <c r="A66" i="15"/>
  <c r="I66" i="15"/>
  <c r="A68" i="15"/>
  <c r="I68" i="15" s="1"/>
  <c r="A70" i="15"/>
  <c r="I70" i="15" s="1"/>
  <c r="A72" i="15"/>
  <c r="I72" i="15" s="1"/>
  <c r="A74" i="15"/>
  <c r="I74" i="15" s="1"/>
  <c r="A76" i="15"/>
  <c r="I76" i="15" s="1"/>
  <c r="A77" i="15"/>
  <c r="I77" i="15" s="1"/>
  <c r="A78" i="15"/>
  <c r="I78" i="15" s="1"/>
  <c r="A79" i="15"/>
  <c r="I79" i="15" s="1"/>
  <c r="A80" i="15"/>
  <c r="I80" i="15" s="1"/>
  <c r="A81" i="15"/>
  <c r="I81" i="15" s="1"/>
  <c r="A82" i="15"/>
  <c r="I82" i="15" s="1"/>
  <c r="A83" i="15"/>
  <c r="I83" i="15" s="1"/>
  <c r="A84" i="15"/>
  <c r="I84" i="15" s="1"/>
  <c r="A85" i="15"/>
  <c r="I85" i="15" s="1"/>
  <c r="A86" i="15"/>
  <c r="I86" i="15" s="1"/>
  <c r="A87" i="15"/>
  <c r="I87" i="15" s="1"/>
  <c r="A88" i="15"/>
  <c r="I88" i="15" s="1"/>
  <c r="A89" i="15"/>
  <c r="A90" i="15"/>
  <c r="I90" i="15" s="1"/>
  <c r="A91" i="15"/>
  <c r="I91" i="15" s="1"/>
  <c r="A92" i="15"/>
  <c r="I92" i="15" s="1"/>
  <c r="A93" i="15"/>
  <c r="I93" i="15" s="1"/>
  <c r="A94" i="15"/>
  <c r="I94" i="15" s="1"/>
  <c r="A95" i="15"/>
  <c r="I95" i="15" s="1"/>
  <c r="A96" i="15"/>
  <c r="I96" i="15" s="1"/>
  <c r="A97" i="15"/>
  <c r="I97" i="15" s="1"/>
  <c r="A98" i="15"/>
  <c r="I98" i="15" s="1"/>
  <c r="A99" i="15"/>
  <c r="I99" i="15" s="1"/>
  <c r="A100" i="15"/>
  <c r="I100" i="15" s="1"/>
  <c r="A101" i="15"/>
  <c r="I101" i="15" s="1"/>
  <c r="A102" i="15"/>
  <c r="I102" i="15" s="1"/>
  <c r="A103" i="15"/>
  <c r="I103" i="15" s="1"/>
  <c r="A104" i="15"/>
  <c r="A105" i="15"/>
  <c r="I105" i="15" s="1"/>
  <c r="A106" i="15"/>
  <c r="I106" i="15" s="1"/>
  <c r="A107" i="15"/>
  <c r="A108" i="15"/>
  <c r="I108" i="15" s="1"/>
  <c r="A109" i="15"/>
  <c r="I109" i="15" s="1"/>
  <c r="A110" i="15"/>
  <c r="I110" i="15" s="1"/>
  <c r="A111" i="15"/>
  <c r="I111" i="15" s="1"/>
  <c r="A112" i="15"/>
  <c r="I112" i="15" s="1"/>
  <c r="A113" i="15"/>
  <c r="I113" i="15" s="1"/>
  <c r="A114" i="15"/>
  <c r="I114" i="15" s="1"/>
  <c r="A115" i="15"/>
  <c r="I115" i="15" s="1"/>
  <c r="A116" i="15"/>
  <c r="I116" i="15" s="1"/>
  <c r="A117" i="15"/>
  <c r="I117" i="15" s="1"/>
  <c r="A119" i="15"/>
  <c r="I119" i="15" s="1"/>
  <c r="A121" i="15"/>
  <c r="I121" i="15" s="1"/>
  <c r="A122" i="15"/>
  <c r="I122" i="15" s="1"/>
  <c r="A123" i="15"/>
  <c r="I123" i="15" s="1"/>
  <c r="A125" i="15"/>
  <c r="I125" i="15" s="1"/>
  <c r="A126" i="15"/>
  <c r="A127" i="15"/>
  <c r="I127" i="15" s="1"/>
  <c r="A129" i="15"/>
  <c r="I129" i="15" s="1"/>
  <c r="A130" i="15"/>
  <c r="I130" i="15" s="1"/>
  <c r="A131" i="15"/>
  <c r="I131" i="15" s="1"/>
  <c r="A132" i="15"/>
  <c r="I132" i="15" s="1"/>
  <c r="A133" i="15"/>
  <c r="I133" i="15" s="1"/>
  <c r="AR128" i="3"/>
  <c r="A134" i="15"/>
  <c r="I134" i="15" s="1"/>
  <c r="A135" i="15"/>
  <c r="I135" i="15" s="1"/>
  <c r="A136" i="15"/>
  <c r="I136" i="15" s="1"/>
  <c r="A137" i="15"/>
  <c r="A138" i="15"/>
  <c r="I138" i="15" s="1"/>
  <c r="A139" i="15"/>
  <c r="I139" i="15" s="1"/>
  <c r="A140" i="15"/>
  <c r="I140" i="15" s="1"/>
  <c r="A141" i="15"/>
  <c r="I141" i="15" s="1"/>
  <c r="A142" i="15"/>
  <c r="I142" i="15" s="1"/>
  <c r="A143" i="15"/>
  <c r="I143" i="15" s="1"/>
  <c r="A144" i="15"/>
  <c r="I144" i="15" s="1"/>
  <c r="A145" i="15"/>
  <c r="I145" i="15" s="1"/>
  <c r="A146" i="15"/>
  <c r="A147" i="15"/>
  <c r="I147" i="15" s="1"/>
  <c r="A148" i="15"/>
  <c r="I148" i="15" s="1"/>
  <c r="A149" i="15"/>
  <c r="I149" i="15" s="1"/>
  <c r="A150" i="15"/>
  <c r="I150" i="15" s="1"/>
  <c r="A151" i="15"/>
  <c r="I151" i="15" s="1"/>
  <c r="A152" i="15"/>
  <c r="I152" i="15" s="1"/>
  <c r="A153" i="15"/>
  <c r="I153" i="15" s="1"/>
  <c r="A154" i="15"/>
  <c r="I154" i="15" s="1"/>
  <c r="A155" i="15"/>
  <c r="I155" i="15" s="1"/>
  <c r="A156" i="15"/>
  <c r="I156" i="15" s="1"/>
  <c r="A157" i="15"/>
  <c r="I157" i="15" s="1"/>
  <c r="A158" i="15"/>
  <c r="I158" i="15" s="1"/>
  <c r="A159" i="15"/>
  <c r="I159" i="15" s="1"/>
  <c r="A160" i="15"/>
  <c r="I160" i="15" s="1"/>
  <c r="A161" i="15"/>
  <c r="I161" i="15" s="1"/>
  <c r="A162" i="15"/>
  <c r="I162" i="15" s="1"/>
  <c r="A163" i="15"/>
  <c r="I163" i="15" s="1"/>
  <c r="A164" i="15"/>
  <c r="I164" i="15" s="1"/>
  <c r="A165" i="15"/>
  <c r="I165" i="15" s="1"/>
  <c r="A166" i="15"/>
  <c r="I166" i="15" s="1"/>
  <c r="A167" i="15"/>
  <c r="I167" i="15" s="1"/>
  <c r="A168" i="15"/>
  <c r="I168" i="15" s="1"/>
  <c r="A169" i="15"/>
  <c r="A170" i="15"/>
  <c r="I170" i="15" s="1"/>
  <c r="A171" i="15"/>
  <c r="I171" i="15" s="1"/>
  <c r="A172" i="15"/>
  <c r="I172" i="15" s="1"/>
  <c r="A173" i="15"/>
  <c r="I173" i="15" s="1"/>
  <c r="A174" i="15"/>
  <c r="I174" i="15" s="1"/>
  <c r="A175" i="15"/>
  <c r="I175" i="15" s="1"/>
  <c r="A176" i="15"/>
  <c r="I176" i="15" s="1"/>
  <c r="A177" i="15"/>
  <c r="I177" i="15" s="1"/>
  <c r="A178" i="15"/>
  <c r="I178" i="15" s="1"/>
  <c r="A179" i="15"/>
  <c r="I179" i="15" s="1"/>
  <c r="A180" i="15"/>
  <c r="I180" i="15" s="1"/>
  <c r="A181" i="15"/>
  <c r="I181" i="15" s="1"/>
  <c r="A182" i="15"/>
  <c r="I182" i="15" s="1"/>
  <c r="A183" i="15"/>
  <c r="I183" i="15" s="1"/>
  <c r="A184" i="15"/>
  <c r="I184" i="15" s="1"/>
  <c r="A185" i="15"/>
  <c r="I185" i="15" s="1"/>
  <c r="A186" i="15"/>
  <c r="I186" i="15" s="1"/>
  <c r="A187" i="15"/>
  <c r="I187" i="15" s="1"/>
  <c r="A188" i="15"/>
  <c r="I188" i="15" s="1"/>
  <c r="A189" i="15"/>
  <c r="I189" i="15" s="1"/>
  <c r="A190" i="15"/>
  <c r="I190" i="15" s="1"/>
  <c r="A191" i="15"/>
  <c r="I191" i="15" s="1"/>
  <c r="A192" i="15"/>
  <c r="I192" i="15" s="1"/>
  <c r="A193" i="15"/>
  <c r="I193" i="15" s="1"/>
  <c r="A194" i="15"/>
  <c r="I194" i="15"/>
  <c r="A195" i="15"/>
  <c r="I195" i="15" s="1"/>
  <c r="A196" i="15"/>
  <c r="I196" i="15" s="1"/>
  <c r="A197" i="15"/>
  <c r="I197" i="15" s="1"/>
  <c r="A198" i="15"/>
  <c r="I198" i="15" s="1"/>
  <c r="A199" i="15"/>
  <c r="I199" i="15" s="1"/>
  <c r="A200" i="15"/>
  <c r="I200" i="15" s="1"/>
  <c r="A201" i="15"/>
  <c r="I201" i="15" s="1"/>
  <c r="A202" i="15"/>
  <c r="I202" i="15" s="1"/>
  <c r="A203" i="15"/>
  <c r="I203" i="15" s="1"/>
  <c r="A204" i="15"/>
  <c r="I204" i="15" s="1"/>
  <c r="A206" i="15"/>
  <c r="I206" i="15"/>
  <c r="A208" i="15"/>
  <c r="I208" i="15" s="1"/>
  <c r="A210" i="15"/>
  <c r="I210" i="15" s="1"/>
  <c r="A212" i="15"/>
  <c r="I212" i="15" s="1"/>
  <c r="A214" i="15"/>
  <c r="I214" i="15" s="1"/>
  <c r="A216" i="15"/>
  <c r="I216" i="15" s="1"/>
  <c r="A218" i="15"/>
  <c r="I218" i="15" s="1"/>
  <c r="A220" i="15"/>
  <c r="I220" i="15" s="1"/>
  <c r="A222" i="15"/>
  <c r="I222" i="15"/>
  <c r="A224" i="15"/>
  <c r="I224" i="15" s="1"/>
  <c r="A226" i="15"/>
  <c r="I226" i="15"/>
  <c r="A228" i="15"/>
  <c r="I228" i="15" s="1"/>
  <c r="A230" i="15"/>
  <c r="I230" i="15"/>
  <c r="A232" i="15"/>
  <c r="I232" i="15" s="1"/>
  <c r="A234" i="15"/>
  <c r="I234" i="15" s="1"/>
  <c r="A236" i="15"/>
  <c r="I236" i="15" s="1"/>
  <c r="A238" i="15"/>
  <c r="I238" i="15"/>
  <c r="A240" i="15"/>
  <c r="I240" i="15" s="1"/>
  <c r="A242" i="15"/>
  <c r="I242" i="15" s="1"/>
  <c r="A244" i="15"/>
  <c r="I244" i="15" s="1"/>
  <c r="A246" i="15"/>
  <c r="I246" i="15"/>
  <c r="A248" i="15"/>
  <c r="I248" i="15" s="1"/>
  <c r="A250" i="15"/>
  <c r="I250" i="15" s="1"/>
  <c r="A252" i="15"/>
  <c r="I252" i="15" s="1"/>
  <c r="A254" i="15"/>
  <c r="I254" i="15"/>
  <c r="A256" i="15"/>
  <c r="I256" i="15" s="1"/>
  <c r="A258" i="15"/>
  <c r="I258" i="15" s="1"/>
  <c r="A260" i="15"/>
  <c r="I260" i="15" s="1"/>
  <c r="A262" i="15"/>
  <c r="I262" i="15"/>
  <c r="A264" i="15"/>
  <c r="I264" i="15" s="1"/>
  <c r="A266" i="15"/>
  <c r="I266" i="15" s="1"/>
  <c r="A268" i="15"/>
  <c r="I268" i="15" s="1"/>
  <c r="A270" i="15"/>
  <c r="I270" i="15" s="1"/>
  <c r="A272" i="15"/>
  <c r="I272" i="15" s="1"/>
  <c r="C268" i="3"/>
  <c r="A273" i="15" s="1"/>
  <c r="I273" i="15" s="1"/>
  <c r="C269" i="3"/>
  <c r="A274" i="15" s="1"/>
  <c r="I274" i="15" s="1"/>
  <c r="C270" i="3"/>
  <c r="A275" i="15" s="1"/>
  <c r="I275" i="15" s="1"/>
  <c r="C271" i="3"/>
  <c r="A276" i="15" s="1"/>
  <c r="I276" i="15" s="1"/>
  <c r="C272" i="3"/>
  <c r="A277" i="15" s="1"/>
  <c r="I277" i="15" s="1"/>
  <c r="C273" i="3"/>
  <c r="A278" i="15" s="1"/>
  <c r="I278" i="15" s="1"/>
  <c r="C274" i="3"/>
  <c r="A279" i="15" s="1"/>
  <c r="I279" i="15" s="1"/>
  <c r="C275" i="3"/>
  <c r="A280" i="15"/>
  <c r="I280" i="15" s="1"/>
  <c r="C276" i="3"/>
  <c r="A281" i="15" s="1"/>
  <c r="I281" i="15" s="1"/>
  <c r="C277" i="3"/>
  <c r="A282" i="15" s="1"/>
  <c r="I282" i="15" s="1"/>
  <c r="C278" i="3"/>
  <c r="A283" i="15" s="1"/>
  <c r="I283" i="15" s="1"/>
  <c r="C279" i="3"/>
  <c r="A284" i="15" s="1"/>
  <c r="I284" i="15" s="1"/>
  <c r="C280" i="3"/>
  <c r="A285" i="15"/>
  <c r="I285" i="15" s="1"/>
  <c r="C281" i="3"/>
  <c r="A286" i="15" s="1"/>
  <c r="I286" i="15" s="1"/>
  <c r="C282" i="3"/>
  <c r="A287" i="15" s="1"/>
  <c r="I287" i="15" s="1"/>
  <c r="C283" i="3"/>
  <c r="A288" i="15" s="1"/>
  <c r="I288" i="15" s="1"/>
  <c r="C284" i="3"/>
  <c r="A289" i="15" s="1"/>
  <c r="I289" i="15" s="1"/>
  <c r="C285" i="3"/>
  <c r="A290" i="15" s="1"/>
  <c r="I290" i="15" s="1"/>
  <c r="C286" i="3"/>
  <c r="A291" i="15" s="1"/>
  <c r="I291" i="15" s="1"/>
  <c r="C287" i="3"/>
  <c r="A292" i="15"/>
  <c r="I292" i="15" s="1"/>
  <c r="C288" i="3"/>
  <c r="A293" i="15" s="1"/>
  <c r="I293" i="15" s="1"/>
  <c r="C289" i="3"/>
  <c r="A294" i="15" s="1"/>
  <c r="I294" i="15" s="1"/>
  <c r="C290" i="3"/>
  <c r="A295" i="15" s="1"/>
  <c r="I295" i="15" s="1"/>
  <c r="C291" i="3"/>
  <c r="A296" i="15" s="1"/>
  <c r="I296" i="15" s="1"/>
  <c r="C292" i="3"/>
  <c r="A297" i="15" s="1"/>
  <c r="I297" i="15" s="1"/>
  <c r="C293" i="3"/>
  <c r="A298" i="15" s="1"/>
  <c r="I298" i="15" s="1"/>
  <c r="C294" i="3"/>
  <c r="A299" i="15" s="1"/>
  <c r="I299" i="15" s="1"/>
  <c r="C295" i="3"/>
  <c r="A300" i="15" s="1"/>
  <c r="I300" i="15" s="1"/>
  <c r="C296" i="3"/>
  <c r="A301" i="15" s="1"/>
  <c r="I301" i="15" s="1"/>
  <c r="C297" i="3"/>
  <c r="A302" i="15" s="1"/>
  <c r="I302" i="15" s="1"/>
  <c r="C298" i="3"/>
  <c r="A303" i="15" s="1"/>
  <c r="I303" i="15" s="1"/>
  <c r="C299" i="3"/>
  <c r="A304" i="15" s="1"/>
  <c r="I304" i="15" s="1"/>
  <c r="C300" i="3"/>
  <c r="A305" i="15"/>
  <c r="I305" i="15" s="1"/>
  <c r="C301" i="3"/>
  <c r="A306" i="15" s="1"/>
  <c r="I306" i="15" s="1"/>
  <c r="C302" i="3"/>
  <c r="A307" i="15" s="1"/>
  <c r="I307" i="15" s="1"/>
  <c r="C303" i="3"/>
  <c r="A308" i="15"/>
  <c r="I308" i="15" s="1"/>
  <c r="C304" i="3"/>
  <c r="A309" i="15" s="1"/>
  <c r="I309" i="15" s="1"/>
  <c r="C305" i="3"/>
  <c r="A310" i="15" s="1"/>
  <c r="I310" i="15" s="1"/>
  <c r="C306" i="3"/>
  <c r="A311" i="15" s="1"/>
  <c r="I311" i="15" s="1"/>
  <c r="C307" i="3"/>
  <c r="A312" i="15" s="1"/>
  <c r="I312" i="15" s="1"/>
  <c r="C308" i="3"/>
  <c r="A313" i="15" s="1"/>
  <c r="C309" i="3"/>
  <c r="A314" i="15" s="1"/>
  <c r="I314" i="15" s="1"/>
  <c r="C310" i="3"/>
  <c r="A315" i="15" s="1"/>
  <c r="I315" i="15" s="1"/>
  <c r="C311" i="3"/>
  <c r="A316" i="15" s="1"/>
  <c r="C312" i="3"/>
  <c r="A317" i="15" s="1"/>
  <c r="I317" i="15" s="1"/>
  <c r="C313" i="3"/>
  <c r="A318" i="15" s="1"/>
  <c r="I318" i="15" s="1"/>
  <c r="C314" i="3"/>
  <c r="A319" i="15" s="1"/>
  <c r="I319" i="15" s="1"/>
  <c r="C315" i="3"/>
  <c r="A320" i="15" s="1"/>
  <c r="I320" i="15" s="1"/>
  <c r="C316" i="3"/>
  <c r="A321" i="15" s="1"/>
  <c r="C317" i="3"/>
  <c r="A322" i="15" s="1"/>
  <c r="I322" i="15" s="1"/>
  <c r="C318" i="3"/>
  <c r="A323" i="15" s="1"/>
  <c r="I323" i="15" s="1"/>
  <c r="C319" i="3"/>
  <c r="A324" i="15" s="1"/>
  <c r="I324" i="15" s="1"/>
  <c r="C320" i="3"/>
  <c r="A325" i="15" s="1"/>
  <c r="C321" i="3"/>
  <c r="A326" i="15" s="1"/>
  <c r="I326" i="15" s="1"/>
  <c r="C322" i="3"/>
  <c r="A327" i="15" s="1"/>
  <c r="I327" i="15" s="1"/>
  <c r="C323" i="3"/>
  <c r="A328" i="15" s="1"/>
  <c r="C324" i="3"/>
  <c r="A329" i="15" s="1"/>
  <c r="I329" i="15" s="1"/>
  <c r="C325" i="3"/>
  <c r="A330" i="15"/>
  <c r="I330" i="15" s="1"/>
  <c r="C326" i="3"/>
  <c r="A331" i="15" s="1"/>
  <c r="I331" i="15" s="1"/>
  <c r="C327" i="3"/>
  <c r="A332" i="15" s="1"/>
  <c r="I332" i="15" s="1"/>
  <c r="C328" i="3"/>
  <c r="A333" i="15" s="1"/>
  <c r="I333" i="15" s="1"/>
  <c r="C329" i="3"/>
  <c r="A334" i="15"/>
  <c r="I334" i="15" s="1"/>
  <c r="C330" i="3"/>
  <c r="A335" i="15" s="1"/>
  <c r="I335" i="15" s="1"/>
  <c r="C331" i="3"/>
  <c r="A336" i="15" s="1"/>
  <c r="I336" i="15" s="1"/>
  <c r="C332" i="3"/>
  <c r="A337" i="15" s="1"/>
  <c r="I337" i="15" s="1"/>
  <c r="C333" i="3"/>
  <c r="A338" i="15" s="1"/>
  <c r="I338" i="15" s="1"/>
  <c r="C334" i="3"/>
  <c r="A339" i="15" s="1"/>
  <c r="I339" i="15" s="1"/>
  <c r="C335" i="3"/>
  <c r="A340" i="15" s="1"/>
  <c r="I340" i="15" s="1"/>
  <c r="C336" i="3"/>
  <c r="A341" i="15" s="1"/>
  <c r="I341" i="15" s="1"/>
  <c r="C337" i="3"/>
  <c r="A342" i="15" s="1"/>
  <c r="C338" i="3"/>
  <c r="A343" i="15" s="1"/>
  <c r="I343" i="15" s="1"/>
  <c r="C339" i="3"/>
  <c r="A344" i="15" s="1"/>
  <c r="I344" i="15" s="1"/>
  <c r="C340" i="3"/>
  <c r="A345" i="15" s="1"/>
  <c r="I345" i="15" s="1"/>
  <c r="C341" i="3"/>
  <c r="A346" i="15" s="1"/>
  <c r="C342" i="3"/>
  <c r="A347" i="15" s="1"/>
  <c r="I347" i="15" s="1"/>
  <c r="C343" i="3"/>
  <c r="A348" i="15"/>
  <c r="I348" i="15" s="1"/>
  <c r="C344" i="3"/>
  <c r="A349" i="15" s="1"/>
  <c r="I349" i="15"/>
  <c r="C345" i="3"/>
  <c r="A350" i="15"/>
  <c r="I350" i="15" s="1"/>
  <c r="C346" i="3"/>
  <c r="A351" i="15" s="1"/>
  <c r="I351" i="15" s="1"/>
  <c r="C347" i="3"/>
  <c r="A352" i="15" s="1"/>
  <c r="I352" i="15" s="1"/>
  <c r="C348" i="3"/>
  <c r="A353" i="15" s="1"/>
  <c r="I353" i="15" s="1"/>
  <c r="C349" i="3"/>
  <c r="A354" i="15" s="1"/>
  <c r="I354" i="15" s="1"/>
  <c r="C350" i="3"/>
  <c r="A355" i="15" s="1"/>
  <c r="I355" i="15" s="1"/>
  <c r="C351" i="3"/>
  <c r="A356" i="15" s="1"/>
  <c r="C352" i="3"/>
  <c r="A357" i="15" s="1"/>
  <c r="I357" i="15" s="1"/>
  <c r="C353" i="3"/>
  <c r="A358" i="15" s="1"/>
  <c r="I358" i="15" s="1"/>
  <c r="C354" i="3"/>
  <c r="A359" i="15" s="1"/>
  <c r="I359" i="15" s="1"/>
  <c r="C355" i="3"/>
  <c r="A360" i="15"/>
  <c r="I360" i="15" s="1"/>
  <c r="C356" i="3"/>
  <c r="A361" i="15" s="1"/>
  <c r="I361" i="15" s="1"/>
  <c r="C357" i="3"/>
  <c r="A362" i="15" s="1"/>
  <c r="I362" i="15" s="1"/>
  <c r="C358" i="3"/>
  <c r="A363" i="15" s="1"/>
  <c r="I363" i="15" s="1"/>
  <c r="C359" i="3"/>
  <c r="A364" i="15" s="1"/>
  <c r="C360" i="3"/>
  <c r="A365" i="15" s="1"/>
  <c r="I365" i="15"/>
  <c r="C361" i="3"/>
  <c r="A366" i="15" s="1"/>
  <c r="I366" i="15" s="1"/>
  <c r="C362" i="3"/>
  <c r="A367" i="15" s="1"/>
  <c r="I367" i="15" s="1"/>
  <c r="C363" i="3"/>
  <c r="A368" i="15"/>
  <c r="I368" i="15" s="1"/>
  <c r="C364" i="3"/>
  <c r="A369" i="15" s="1"/>
  <c r="I369" i="15" s="1"/>
  <c r="C365" i="3"/>
  <c r="A370" i="15" s="1"/>
  <c r="I370" i="15" s="1"/>
  <c r="C366" i="3"/>
  <c r="A371" i="15" s="1"/>
  <c r="I371" i="15" s="1"/>
  <c r="C367" i="3"/>
  <c r="A372" i="15" s="1"/>
  <c r="C368" i="3"/>
  <c r="A373" i="15" s="1"/>
  <c r="I373" i="15"/>
  <c r="C369" i="3"/>
  <c r="A374" i="15" s="1"/>
  <c r="I374" i="15" s="1"/>
  <c r="C370" i="3"/>
  <c r="A375" i="15" s="1"/>
  <c r="I375" i="15" s="1"/>
  <c r="C371" i="3"/>
  <c r="A376" i="15"/>
  <c r="I376" i="15" s="1"/>
  <c r="C372" i="3"/>
  <c r="A377" i="15" s="1"/>
  <c r="I377" i="15" s="1"/>
  <c r="C373" i="3"/>
  <c r="A378" i="15" s="1"/>
  <c r="I378" i="15" s="1"/>
  <c r="C374" i="3"/>
  <c r="A379" i="15" s="1"/>
  <c r="I379" i="15" s="1"/>
  <c r="C375" i="3"/>
  <c r="A380" i="15" s="1"/>
  <c r="I380" i="15" s="1"/>
  <c r="C376" i="3"/>
  <c r="A381" i="15" s="1"/>
  <c r="I381" i="15"/>
  <c r="C377" i="3"/>
  <c r="A382" i="15" s="1"/>
  <c r="I382" i="15" s="1"/>
  <c r="C378" i="3"/>
  <c r="A383" i="15" s="1"/>
  <c r="I383" i="15" s="1"/>
  <c r="C379" i="3"/>
  <c r="A384" i="15"/>
  <c r="I384" i="15" s="1"/>
  <c r="C380" i="3"/>
  <c r="A385" i="15" s="1"/>
  <c r="C381" i="3"/>
  <c r="A386" i="15" s="1"/>
  <c r="I386" i="15" s="1"/>
  <c r="C382" i="3"/>
  <c r="A387" i="15" s="1"/>
  <c r="I387" i="15" s="1"/>
  <c r="C383" i="3"/>
  <c r="A388" i="15" s="1"/>
  <c r="I388" i="15" s="1"/>
  <c r="C384" i="3"/>
  <c r="A389" i="15" s="1"/>
  <c r="C385" i="3"/>
  <c r="A390" i="15" s="1"/>
  <c r="I390" i="15" s="1"/>
  <c r="C386" i="3"/>
  <c r="A391" i="15" s="1"/>
  <c r="I391" i="15" s="1"/>
  <c r="C387" i="3"/>
  <c r="A392" i="15" s="1"/>
  <c r="C388" i="3"/>
  <c r="A393" i="15"/>
  <c r="I393" i="15" s="1"/>
  <c r="C389" i="3"/>
  <c r="A394" i="15" s="1"/>
  <c r="I394" i="15" s="1"/>
  <c r="C390" i="3"/>
  <c r="A395" i="15" s="1"/>
  <c r="I395" i="15" s="1"/>
  <c r="C391" i="3"/>
  <c r="A396" i="15" s="1"/>
  <c r="I396" i="15" s="1"/>
  <c r="C392" i="3"/>
  <c r="A397" i="15" s="1"/>
  <c r="I397" i="15" s="1"/>
  <c r="C393" i="3"/>
  <c r="A398" i="15" s="1"/>
  <c r="I398" i="15" s="1"/>
  <c r="C394" i="3"/>
  <c r="A399" i="15" s="1"/>
  <c r="I399" i="15" s="1"/>
  <c r="C395" i="3"/>
  <c r="A400" i="15"/>
  <c r="I400" i="15" s="1"/>
  <c r="C396" i="3"/>
  <c r="A401" i="15" s="1"/>
  <c r="I401" i="15"/>
  <c r="C397" i="3"/>
  <c r="A402" i="15" s="1"/>
  <c r="I402" i="15" s="1"/>
  <c r="C398" i="3"/>
  <c r="A403" i="15" s="1"/>
  <c r="I403" i="15" s="1"/>
  <c r="C399" i="3"/>
  <c r="A404" i="15"/>
  <c r="I404" i="15" s="1"/>
  <c r="C400" i="3"/>
  <c r="A405" i="15" s="1"/>
  <c r="I405" i="15" s="1"/>
  <c r="C401" i="3"/>
  <c r="A406" i="15" s="1"/>
  <c r="I406" i="15" s="1"/>
  <c r="C402" i="3"/>
  <c r="A407" i="15" s="1"/>
  <c r="I407" i="15" s="1"/>
  <c r="C403" i="3"/>
  <c r="A408" i="15" s="1"/>
  <c r="I408" i="15" s="1"/>
  <c r="C404" i="3"/>
  <c r="A409" i="15" s="1"/>
  <c r="I409" i="15" s="1"/>
  <c r="C405" i="3"/>
  <c r="A410" i="15" s="1"/>
  <c r="C406" i="3"/>
  <c r="A411" i="15" s="1"/>
  <c r="I411" i="15" s="1"/>
  <c r="C407" i="3"/>
  <c r="A412" i="15"/>
  <c r="I412" i="15" s="1"/>
  <c r="C408" i="3"/>
  <c r="A413" i="15"/>
  <c r="I413" i="15" s="1"/>
  <c r="C409" i="3"/>
  <c r="A414" i="15" s="1"/>
  <c r="C410" i="3"/>
  <c r="A415" i="15" s="1"/>
  <c r="I415" i="15" s="1"/>
  <c r="C411" i="3"/>
  <c r="A416" i="15" s="1"/>
  <c r="I416" i="15" s="1"/>
  <c r="C412" i="3"/>
  <c r="A417" i="15" s="1"/>
  <c r="I417" i="15" s="1"/>
  <c r="C413" i="3"/>
  <c r="A418" i="15" s="1"/>
  <c r="I418" i="15" s="1"/>
  <c r="C414" i="3"/>
  <c r="A419" i="15" s="1"/>
  <c r="I419" i="15" s="1"/>
  <c r="C415" i="3"/>
  <c r="A420" i="15"/>
  <c r="I420" i="15" s="1"/>
  <c r="C416" i="3"/>
  <c r="A421" i="15"/>
  <c r="I421" i="15" s="1"/>
  <c r="C417" i="3"/>
  <c r="A422" i="15" s="1"/>
  <c r="I422" i="15" s="1"/>
  <c r="C418" i="3"/>
  <c r="A423" i="15" s="1"/>
  <c r="I423" i="15" s="1"/>
  <c r="C419" i="3"/>
  <c r="A424" i="15" s="1"/>
  <c r="I424" i="15" s="1"/>
  <c r="C420" i="3"/>
  <c r="A425" i="15" s="1"/>
  <c r="I425" i="15" s="1"/>
  <c r="C421" i="3"/>
  <c r="A426" i="15" s="1"/>
  <c r="I426" i="15" s="1"/>
  <c r="C422" i="3"/>
  <c r="A427" i="15" s="1"/>
  <c r="I427" i="15" s="1"/>
  <c r="C423" i="3"/>
  <c r="A428" i="15"/>
  <c r="I428" i="15" s="1"/>
  <c r="C424" i="3"/>
  <c r="A429" i="15"/>
  <c r="I429" i="15" s="1"/>
  <c r="C425" i="3"/>
  <c r="A430" i="15" s="1"/>
  <c r="I430" i="15" s="1"/>
  <c r="C426" i="3"/>
  <c r="A431" i="15" s="1"/>
  <c r="I431" i="15" s="1"/>
  <c r="C427" i="3"/>
  <c r="A432" i="15" s="1"/>
  <c r="I432" i="15" s="1"/>
  <c r="C428" i="3"/>
  <c r="A433" i="15" s="1"/>
  <c r="I433" i="15" s="1"/>
  <c r="C429" i="3"/>
  <c r="A434" i="15" s="1"/>
  <c r="I434" i="15" s="1"/>
  <c r="C430" i="3"/>
  <c r="A435" i="15" s="1"/>
  <c r="I435" i="15" s="1"/>
  <c r="C431" i="3"/>
  <c r="A436" i="15" s="1"/>
  <c r="I436" i="15" s="1"/>
  <c r="C432" i="3"/>
  <c r="A437" i="15" s="1"/>
  <c r="I437" i="15" s="1"/>
  <c r="C433" i="3"/>
  <c r="A438" i="15" s="1"/>
  <c r="I438" i="15" s="1"/>
  <c r="C434" i="3"/>
  <c r="A439" i="15" s="1"/>
  <c r="I439" i="15" s="1"/>
  <c r="C435" i="3"/>
  <c r="A440" i="15"/>
  <c r="I440" i="15" s="1"/>
  <c r="C436" i="3"/>
  <c r="A441" i="15"/>
  <c r="I441" i="15" s="1"/>
  <c r="C437" i="3"/>
  <c r="A442" i="15" s="1"/>
  <c r="I442" i="15" s="1"/>
  <c r="C438" i="3"/>
  <c r="A443" i="15" s="1"/>
  <c r="I443" i="15" s="1"/>
  <c r="C439" i="3"/>
  <c r="A444" i="15" s="1"/>
  <c r="I444" i="15" s="1"/>
  <c r="C440" i="3"/>
  <c r="A445" i="15" s="1"/>
  <c r="I445" i="15" s="1"/>
  <c r="C441" i="3"/>
  <c r="A446" i="15" s="1"/>
  <c r="I446" i="15" s="1"/>
  <c r="C442" i="3"/>
  <c r="A447" i="15" s="1"/>
  <c r="I447" i="15" s="1"/>
  <c r="C443" i="3"/>
  <c r="A448" i="15"/>
  <c r="I448" i="15" s="1"/>
  <c r="C444" i="3"/>
  <c r="A449" i="15"/>
  <c r="I449" i="15" s="1"/>
  <c r="C445" i="3"/>
  <c r="A450" i="15" s="1"/>
  <c r="I450" i="15" s="1"/>
  <c r="C446" i="3"/>
  <c r="A451" i="15" s="1"/>
  <c r="I451" i="15" s="1"/>
  <c r="C447" i="3"/>
  <c r="A452" i="15" s="1"/>
  <c r="I452" i="15" s="1"/>
  <c r="C448" i="3"/>
  <c r="A453" i="15" s="1"/>
  <c r="C449" i="3"/>
  <c r="A454" i="15" s="1"/>
  <c r="I454" i="15" s="1"/>
  <c r="C450" i="3"/>
  <c r="A455" i="15" s="1"/>
  <c r="I455" i="15" s="1"/>
  <c r="C451" i="3"/>
  <c r="A456" i="15"/>
  <c r="I456" i="15" s="1"/>
  <c r="C452" i="3"/>
  <c r="A457" i="15"/>
  <c r="I457" i="15" s="1"/>
  <c r="C453" i="3"/>
  <c r="A458" i="15" s="1"/>
  <c r="I458" i="15" s="1"/>
  <c r="C454" i="3"/>
  <c r="A459" i="15" s="1"/>
  <c r="I459" i="15" s="1"/>
  <c r="C455" i="3"/>
  <c r="A460" i="15" s="1"/>
  <c r="I460" i="15" s="1"/>
  <c r="C456" i="3"/>
  <c r="A461" i="15" s="1"/>
  <c r="I461" i="15" s="1"/>
  <c r="C457" i="3"/>
  <c r="A462" i="15" s="1"/>
  <c r="I462" i="15" s="1"/>
  <c r="C458" i="3"/>
  <c r="A463" i="15" s="1"/>
  <c r="I463" i="15" s="1"/>
  <c r="C459" i="3"/>
  <c r="A464" i="15"/>
  <c r="I464" i="15" s="1"/>
  <c r="C460" i="3"/>
  <c r="A465" i="15" s="1"/>
  <c r="I465" i="15"/>
  <c r="C461" i="3"/>
  <c r="A466" i="15" s="1"/>
  <c r="I466" i="15" s="1"/>
  <c r="C462" i="3"/>
  <c r="A467" i="15" s="1"/>
  <c r="I467" i="15" s="1"/>
  <c r="C463" i="3"/>
  <c r="A468" i="15"/>
  <c r="I468" i="15" s="1"/>
  <c r="C464" i="3"/>
  <c r="A469" i="15" s="1"/>
  <c r="I469" i="15"/>
  <c r="C465" i="3"/>
  <c r="A470" i="15" s="1"/>
  <c r="I470" i="15" s="1"/>
  <c r="C466" i="3"/>
  <c r="A471" i="15" s="1"/>
  <c r="I471" i="15" s="1"/>
  <c r="C467" i="3"/>
  <c r="A472" i="15"/>
  <c r="I472" i="15" s="1"/>
  <c r="C468" i="3"/>
  <c r="A473" i="15" s="1"/>
  <c r="I473" i="15"/>
  <c r="C469" i="3"/>
  <c r="A474" i="15" s="1"/>
  <c r="I474" i="15" s="1"/>
  <c r="C470" i="3"/>
  <c r="A475" i="15" s="1"/>
  <c r="I475" i="15" s="1"/>
  <c r="C471" i="3"/>
  <c r="A476" i="15"/>
  <c r="I476" i="15" s="1"/>
  <c r="C472" i="3"/>
  <c r="A477" i="15"/>
  <c r="I477" i="15" s="1"/>
  <c r="C473" i="3"/>
  <c r="A478" i="15" s="1"/>
  <c r="I478" i="15" s="1"/>
  <c r="C474" i="3"/>
  <c r="A479" i="15" s="1"/>
  <c r="I479" i="15" s="1"/>
  <c r="C475" i="3"/>
  <c r="A480" i="15" s="1"/>
  <c r="I480" i="15" s="1"/>
  <c r="C476" i="3"/>
  <c r="A481" i="15" s="1"/>
  <c r="I481" i="15" s="1"/>
  <c r="C477" i="3"/>
  <c r="A482" i="15" s="1"/>
  <c r="I482" i="15" s="1"/>
  <c r="C478" i="3"/>
  <c r="A483" i="15" s="1"/>
  <c r="I483" i="15" s="1"/>
  <c r="C479" i="3"/>
  <c r="A484" i="15"/>
  <c r="I484" i="15" s="1"/>
  <c r="C480" i="3"/>
  <c r="A485" i="15"/>
  <c r="I485" i="15" s="1"/>
  <c r="C481" i="3"/>
  <c r="A486" i="15" s="1"/>
  <c r="I486" i="15" s="1"/>
  <c r="C482" i="3"/>
  <c r="A487" i="15" s="1"/>
  <c r="I487" i="15" s="1"/>
  <c r="C483" i="3"/>
  <c r="A488" i="15" s="1"/>
  <c r="I488" i="15" s="1"/>
  <c r="C484" i="3"/>
  <c r="A489" i="15" s="1"/>
  <c r="I489" i="15" s="1"/>
  <c r="C485" i="3"/>
  <c r="A490" i="15" s="1"/>
  <c r="I490" i="15" s="1"/>
  <c r="C486" i="3"/>
  <c r="A491" i="15" s="1"/>
  <c r="I491" i="15" s="1"/>
  <c r="C487" i="3"/>
  <c r="A492" i="15" s="1"/>
  <c r="I492" i="15" s="1"/>
  <c r="C488" i="3"/>
  <c r="A493" i="15" s="1"/>
  <c r="I493" i="15" s="1"/>
  <c r="C489" i="3"/>
  <c r="A494" i="15" s="1"/>
  <c r="I494" i="15" s="1"/>
  <c r="C490" i="3"/>
  <c r="A495" i="15" s="1"/>
  <c r="I495" i="15" s="1"/>
  <c r="C491" i="3"/>
  <c r="A496" i="15"/>
  <c r="I496" i="15" s="1"/>
  <c r="C492" i="3"/>
  <c r="A497" i="15"/>
  <c r="I497" i="15" s="1"/>
  <c r="C493" i="3"/>
  <c r="A498" i="15" s="1"/>
  <c r="I498" i="15" s="1"/>
  <c r="C494" i="3"/>
  <c r="A499" i="15" s="1"/>
  <c r="I499" i="15" s="1"/>
  <c r="C495" i="3"/>
  <c r="A500" i="15" s="1"/>
  <c r="I500" i="15" s="1"/>
  <c r="C496" i="3"/>
  <c r="A501" i="15" s="1"/>
  <c r="I501" i="15" s="1"/>
  <c r="C497" i="3"/>
  <c r="A502" i="15"/>
  <c r="I502" i="15" s="1"/>
  <c r="C498" i="3"/>
  <c r="A503" i="15" s="1"/>
  <c r="I503" i="15" s="1"/>
  <c r="C499" i="3"/>
  <c r="A504" i="15" s="1"/>
  <c r="I504" i="15" s="1"/>
  <c r="C500" i="3"/>
  <c r="A505" i="15"/>
  <c r="I505" i="15" s="1"/>
  <c r="C501" i="3"/>
  <c r="A506" i="15" s="1"/>
  <c r="I506" i="15" s="1"/>
  <c r="C502" i="3"/>
  <c r="A507" i="15" s="1"/>
  <c r="I507" i="15" s="1"/>
  <c r="C503" i="3"/>
  <c r="A508" i="15" s="1"/>
  <c r="I508" i="15" s="1"/>
  <c r="C504" i="3"/>
  <c r="A509" i="15" s="1"/>
  <c r="I509" i="15" s="1"/>
  <c r="C505" i="3"/>
  <c r="A510" i="15" s="1"/>
  <c r="I510" i="15" s="1"/>
  <c r="C506" i="3"/>
  <c r="A511" i="15" s="1"/>
  <c r="I511" i="15" s="1"/>
  <c r="C507" i="3"/>
  <c r="A512" i="15"/>
  <c r="I512" i="15" s="1"/>
  <c r="C508" i="3"/>
  <c r="A513" i="15" s="1"/>
  <c r="C509" i="3"/>
  <c r="A514" i="15" s="1"/>
  <c r="I514" i="15" s="1"/>
  <c r="C510" i="3"/>
  <c r="A515" i="15" s="1"/>
  <c r="I515" i="15" s="1"/>
  <c r="C511" i="3"/>
  <c r="A516" i="15" s="1"/>
  <c r="I516" i="15" s="1"/>
  <c r="C512" i="3"/>
  <c r="A517" i="15" s="1"/>
  <c r="I517" i="15" s="1"/>
  <c r="C513" i="3"/>
  <c r="A518" i="15"/>
  <c r="I518" i="15" s="1"/>
  <c r="C514" i="3"/>
  <c r="A519" i="15" s="1"/>
  <c r="I519" i="15" s="1"/>
  <c r="C515" i="3"/>
  <c r="A520" i="15" s="1"/>
  <c r="I520" i="15" s="1"/>
  <c r="C516" i="3"/>
  <c r="A521" i="15"/>
  <c r="I521" i="15" s="1"/>
  <c r="C517" i="3"/>
  <c r="A522" i="15" s="1"/>
  <c r="I522" i="15" s="1"/>
  <c r="C518" i="3"/>
  <c r="A523" i="15" s="1"/>
  <c r="I523" i="15" s="1"/>
  <c r="C519" i="3"/>
  <c r="A524" i="15" s="1"/>
  <c r="I524" i="15" s="1"/>
  <c r="C520" i="3"/>
  <c r="A525" i="15" s="1"/>
  <c r="I525" i="15" s="1"/>
  <c r="C521" i="3"/>
  <c r="A526" i="15" s="1"/>
  <c r="I526" i="15" s="1"/>
  <c r="C522" i="3"/>
  <c r="A527" i="15" s="1"/>
  <c r="I527" i="15" s="1"/>
  <c r="C523" i="3"/>
  <c r="A528" i="15"/>
  <c r="I528" i="15" s="1"/>
  <c r="C524" i="3"/>
  <c r="A529" i="15"/>
  <c r="I529" i="15" s="1"/>
  <c r="C525" i="3"/>
  <c r="A530" i="15" s="1"/>
  <c r="I530" i="15" s="1"/>
  <c r="C526" i="3"/>
  <c r="A531" i="15" s="1"/>
  <c r="I531" i="15" s="1"/>
  <c r="C527" i="3"/>
  <c r="A532" i="15" s="1"/>
  <c r="I532" i="15" s="1"/>
  <c r="C528" i="3"/>
  <c r="A533" i="15" s="1"/>
  <c r="C529" i="3"/>
  <c r="A534" i="15" s="1"/>
  <c r="I534" i="15" s="1"/>
  <c r="C530" i="3"/>
  <c r="A535" i="15" s="1"/>
  <c r="I535" i="15" s="1"/>
  <c r="C531" i="3"/>
  <c r="A536" i="15"/>
  <c r="I536" i="15" s="1"/>
  <c r="C532" i="3"/>
  <c r="A537" i="15"/>
  <c r="I537" i="15" s="1"/>
  <c r="C533" i="3"/>
  <c r="A538" i="15" s="1"/>
  <c r="I538" i="15" s="1"/>
  <c r="C534" i="3"/>
  <c r="A539" i="15" s="1"/>
  <c r="I539" i="15" s="1"/>
  <c r="C535" i="3"/>
  <c r="A540" i="15" s="1"/>
  <c r="I540" i="15" s="1"/>
  <c r="C536" i="3"/>
  <c r="A541" i="15" s="1"/>
  <c r="C537" i="3"/>
  <c r="A542" i="15" s="1"/>
  <c r="I542" i="15" s="1"/>
  <c r="C538" i="3"/>
  <c r="A543" i="15" s="1"/>
  <c r="I543" i="15" s="1"/>
  <c r="C539" i="3"/>
  <c r="A544" i="15"/>
  <c r="I544" i="15" s="1"/>
  <c r="C540" i="3"/>
  <c r="A545" i="15"/>
  <c r="I545" i="15" s="1"/>
  <c r="C541" i="3"/>
  <c r="A546" i="15" s="1"/>
  <c r="I546" i="15" s="1"/>
  <c r="C542" i="3"/>
  <c r="A547" i="15" s="1"/>
  <c r="I547" i="15" s="1"/>
  <c r="C543" i="3"/>
  <c r="A548" i="15" s="1"/>
  <c r="C544" i="3"/>
  <c r="A549" i="15" s="1"/>
  <c r="C545" i="3"/>
  <c r="A550" i="15"/>
  <c r="I550" i="15" s="1"/>
  <c r="C546" i="3"/>
  <c r="A551" i="15" s="1"/>
  <c r="I551" i="15" s="1"/>
  <c r="C547" i="3"/>
  <c r="A552" i="15" s="1"/>
  <c r="I552" i="15" s="1"/>
  <c r="C548" i="3"/>
  <c r="A553" i="15" s="1"/>
  <c r="C549" i="3"/>
  <c r="A554" i="15" s="1"/>
  <c r="I554" i="15" s="1"/>
  <c r="C550" i="3"/>
  <c r="A555" i="15" s="1"/>
  <c r="I555" i="15" s="1"/>
  <c r="C551" i="3"/>
  <c r="A556" i="15" s="1"/>
  <c r="I556" i="15" s="1"/>
  <c r="C552" i="3"/>
  <c r="A557" i="15" s="1"/>
  <c r="C553" i="3"/>
  <c r="A558" i="15"/>
  <c r="I558" i="15" s="1"/>
  <c r="C554" i="3"/>
  <c r="A559" i="15" s="1"/>
  <c r="I559" i="15" s="1"/>
  <c r="C555" i="3"/>
  <c r="A560" i="15"/>
  <c r="I560" i="15" s="1"/>
  <c r="C556" i="3"/>
  <c r="A561" i="15"/>
  <c r="I561" i="15" s="1"/>
  <c r="C557" i="3"/>
  <c r="A562" i="15" s="1"/>
  <c r="I562" i="15" s="1"/>
  <c r="C558" i="3"/>
  <c r="A563" i="15" s="1"/>
  <c r="I563" i="15" s="1"/>
  <c r="C559" i="3"/>
  <c r="A564" i="15" s="1"/>
  <c r="I564" i="15" s="1"/>
  <c r="C560" i="3"/>
  <c r="A565" i="15" s="1"/>
  <c r="C561" i="3"/>
  <c r="A566" i="15"/>
  <c r="I566" i="15" s="1"/>
  <c r="C562" i="3"/>
  <c r="A567" i="15" s="1"/>
  <c r="I567" i="15" s="1"/>
  <c r="C563" i="3"/>
  <c r="A568" i="15" s="1"/>
  <c r="C564" i="3"/>
  <c r="A569" i="15"/>
  <c r="I569" i="15" s="1"/>
  <c r="C565" i="3"/>
  <c r="A570" i="15" s="1"/>
  <c r="I570" i="15" s="1"/>
  <c r="C566" i="3"/>
  <c r="A571" i="15" s="1"/>
  <c r="I571" i="15" s="1"/>
  <c r="C567" i="3"/>
  <c r="A572" i="15" s="1"/>
  <c r="C568" i="3"/>
  <c r="A573" i="15" s="1"/>
  <c r="C569" i="3"/>
  <c r="A574" i="15" s="1"/>
  <c r="I574" i="15" s="1"/>
  <c r="C570" i="3"/>
  <c r="A575" i="15" s="1"/>
  <c r="I575" i="15" s="1"/>
  <c r="C571" i="3"/>
  <c r="A576" i="15"/>
  <c r="I576" i="15" s="1"/>
  <c r="C572" i="3"/>
  <c r="A577" i="15" s="1"/>
  <c r="C573" i="3"/>
  <c r="A578" i="15" s="1"/>
  <c r="I578" i="15" s="1"/>
  <c r="C574" i="3"/>
  <c r="A579" i="15" s="1"/>
  <c r="I579" i="15" s="1"/>
  <c r="C575" i="3"/>
  <c r="A580" i="15" s="1"/>
  <c r="I580" i="15" s="1"/>
  <c r="C576" i="3"/>
  <c r="A581" i="15" s="1"/>
  <c r="C577" i="3"/>
  <c r="A582" i="15"/>
  <c r="I582" i="15" s="1"/>
  <c r="C578" i="3"/>
  <c r="A583" i="15" s="1"/>
  <c r="I583" i="15" s="1"/>
  <c r="C579" i="3"/>
  <c r="A584" i="15"/>
  <c r="I584" i="15" s="1"/>
  <c r="C580" i="3"/>
  <c r="A585" i="15"/>
  <c r="I585" i="15" s="1"/>
  <c r="C581" i="3"/>
  <c r="A586" i="15" s="1"/>
  <c r="I586" i="15" s="1"/>
  <c r="C582" i="3"/>
  <c r="A587" i="15" s="1"/>
  <c r="I587" i="15" s="1"/>
  <c r="C583" i="3"/>
  <c r="A588" i="15" s="1"/>
  <c r="I588" i="15" s="1"/>
  <c r="C584" i="3"/>
  <c r="A589" i="15" s="1"/>
  <c r="C585" i="3"/>
  <c r="A590" i="15" s="1"/>
  <c r="I590" i="15" s="1"/>
  <c r="C586" i="3"/>
  <c r="A591" i="15" s="1"/>
  <c r="I591" i="15" s="1"/>
  <c r="C587" i="3"/>
  <c r="A592" i="15"/>
  <c r="I592" i="15" s="1"/>
  <c r="C588" i="3"/>
  <c r="A593" i="15"/>
  <c r="I593" i="15" s="1"/>
  <c r="C589" i="3"/>
  <c r="A594" i="15" s="1"/>
  <c r="I594" i="15" s="1"/>
  <c r="C590" i="3"/>
  <c r="A595" i="15" s="1"/>
  <c r="I595" i="15" s="1"/>
  <c r="C591" i="3"/>
  <c r="A596" i="15" s="1"/>
  <c r="I596" i="15" s="1"/>
  <c r="C592" i="3"/>
  <c r="A597" i="15" s="1"/>
  <c r="C593" i="3"/>
  <c r="A598" i="15"/>
  <c r="I598" i="15" s="1"/>
  <c r="C594" i="3"/>
  <c r="A599" i="15" s="1"/>
  <c r="I599" i="15" s="1"/>
  <c r="C595" i="3"/>
  <c r="A600" i="15"/>
  <c r="I600" i="15" s="1"/>
  <c r="C596" i="3"/>
  <c r="A601" i="15" s="1"/>
  <c r="C597" i="3"/>
  <c r="A602" i="15" s="1"/>
  <c r="I602" i="15" s="1"/>
  <c r="C598" i="3"/>
  <c r="A603" i="15" s="1"/>
  <c r="I603" i="15" s="1"/>
  <c r="C599" i="3"/>
  <c r="A604" i="15" s="1"/>
  <c r="I604" i="15" s="1"/>
  <c r="C600" i="3"/>
  <c r="A605" i="15" s="1"/>
  <c r="I605" i="15" s="1"/>
  <c r="C601" i="3"/>
  <c r="A606" i="15"/>
  <c r="I606" i="15" s="1"/>
  <c r="C602" i="3"/>
  <c r="A607" i="15" s="1"/>
  <c r="I607" i="15" s="1"/>
  <c r="C603" i="3"/>
  <c r="A608" i="15" s="1"/>
  <c r="I608" i="15" s="1"/>
  <c r="C604" i="3"/>
  <c r="A609" i="15"/>
  <c r="I609" i="15" s="1"/>
  <c r="C605" i="3"/>
  <c r="A610" i="15" s="1"/>
  <c r="I610" i="15" s="1"/>
  <c r="C606" i="3"/>
  <c r="A611" i="15" s="1"/>
  <c r="I611" i="15" s="1"/>
  <c r="C607" i="3"/>
  <c r="A612" i="15" s="1"/>
  <c r="I612" i="15" s="1"/>
  <c r="C608" i="3"/>
  <c r="A613" i="15" s="1"/>
  <c r="C609" i="3"/>
  <c r="A614" i="15"/>
  <c r="I614" i="15" s="1"/>
  <c r="C610" i="3"/>
  <c r="A615" i="15" s="1"/>
  <c r="I615" i="15" s="1"/>
  <c r="C611" i="3"/>
  <c r="A616" i="15" s="1"/>
  <c r="I616" i="15" s="1"/>
  <c r="C612" i="3"/>
  <c r="A617" i="15"/>
  <c r="I617" i="15" s="1"/>
  <c r="C613" i="3"/>
  <c r="A618" i="15" s="1"/>
  <c r="I618" i="15" s="1"/>
  <c r="C614" i="3"/>
  <c r="A619" i="15" s="1"/>
  <c r="I619" i="15" s="1"/>
  <c r="C615" i="3"/>
  <c r="A620" i="15" s="1"/>
  <c r="I620" i="15" s="1"/>
  <c r="C616" i="3"/>
  <c r="A621" i="15" s="1"/>
  <c r="C617" i="3"/>
  <c r="A622" i="15" s="1"/>
  <c r="I622" i="15" s="1"/>
  <c r="C618" i="3"/>
  <c r="A623" i="15" s="1"/>
  <c r="I623" i="15" s="1"/>
  <c r="C619" i="3"/>
  <c r="A624" i="15"/>
  <c r="I624" i="15" s="1"/>
  <c r="C620" i="3"/>
  <c r="A625" i="15" s="1"/>
  <c r="C621" i="3"/>
  <c r="A626" i="15" s="1"/>
  <c r="I626" i="15" s="1"/>
  <c r="C622" i="3"/>
  <c r="A627" i="15" s="1"/>
  <c r="I627" i="15" s="1"/>
  <c r="C623" i="3"/>
  <c r="A628" i="15" s="1"/>
  <c r="I628" i="15" s="1"/>
  <c r="C624" i="3"/>
  <c r="A629" i="15" s="1"/>
  <c r="C625" i="3"/>
  <c r="A630" i="15" s="1"/>
  <c r="I630" i="15" s="1"/>
  <c r="C626" i="3"/>
  <c r="A631" i="15" s="1"/>
  <c r="I631" i="15" s="1"/>
  <c r="C627" i="3"/>
  <c r="A632" i="15" s="1"/>
  <c r="I632" i="15" s="1"/>
  <c r="C628" i="3"/>
  <c r="A633" i="15"/>
  <c r="I633" i="15" s="1"/>
  <c r="C629" i="3"/>
  <c r="A634" i="15" s="1"/>
  <c r="I634" i="15" s="1"/>
  <c r="C630" i="3"/>
  <c r="A635" i="15" s="1"/>
  <c r="I635" i="15" s="1"/>
  <c r="C631" i="3"/>
  <c r="A636" i="15" s="1"/>
  <c r="I636" i="15" s="1"/>
  <c r="C632" i="3"/>
  <c r="A637" i="15" s="1"/>
  <c r="C633" i="3"/>
  <c r="A638" i="15" s="1"/>
  <c r="I638" i="15" s="1"/>
  <c r="C634" i="3"/>
  <c r="A639" i="15" s="1"/>
  <c r="I639" i="15" s="1"/>
  <c r="C635" i="3"/>
  <c r="A640" i="15"/>
  <c r="I640" i="15" s="1"/>
  <c r="C636" i="3"/>
  <c r="A641" i="15"/>
  <c r="I641" i="15" s="1"/>
  <c r="C637" i="3"/>
  <c r="A642" i="15" s="1"/>
  <c r="I642" i="15" s="1"/>
  <c r="C638" i="3"/>
  <c r="A643" i="15" s="1"/>
  <c r="I643" i="15" s="1"/>
  <c r="C639" i="3"/>
  <c r="A644" i="15" s="1"/>
  <c r="I644" i="15" s="1"/>
  <c r="C640" i="3"/>
  <c r="A645" i="15" s="1"/>
  <c r="C641" i="3"/>
  <c r="A646" i="15" s="1"/>
  <c r="I646" i="15" s="1"/>
  <c r="C642" i="3"/>
  <c r="A647" i="15" s="1"/>
  <c r="I647" i="15" s="1"/>
  <c r="C643" i="3"/>
  <c r="A648" i="15"/>
  <c r="I648" i="15" s="1"/>
  <c r="C644" i="3"/>
  <c r="A649" i="15"/>
  <c r="I649" i="15" s="1"/>
  <c r="C645" i="3"/>
  <c r="A650" i="15" s="1"/>
  <c r="I650" i="15" s="1"/>
  <c r="C646" i="3"/>
  <c r="A651" i="15" s="1"/>
  <c r="I651" i="15" s="1"/>
  <c r="C647" i="3"/>
  <c r="A652" i="15" s="1"/>
  <c r="I652" i="15" s="1"/>
  <c r="C648" i="3"/>
  <c r="A653" i="15" s="1"/>
  <c r="C649" i="3"/>
  <c r="A654" i="15"/>
  <c r="I654" i="15" s="1"/>
  <c r="C650" i="3"/>
  <c r="A655" i="15" s="1"/>
  <c r="I655" i="15" s="1"/>
  <c r="C651" i="3"/>
  <c r="A656" i="15" s="1"/>
  <c r="C652" i="3"/>
  <c r="A657" i="15"/>
  <c r="I657" i="15" s="1"/>
  <c r="C653" i="3"/>
  <c r="A658" i="15" s="1"/>
  <c r="I658" i="15" s="1"/>
  <c r="C654" i="3"/>
  <c r="A659" i="15" s="1"/>
  <c r="I659" i="15" s="1"/>
  <c r="C655" i="3"/>
  <c r="A660" i="15" s="1"/>
  <c r="I660" i="15" s="1"/>
  <c r="C656" i="3"/>
  <c r="A661" i="15" s="1"/>
  <c r="C657" i="3"/>
  <c r="A662" i="15" s="1"/>
  <c r="I662" i="15" s="1"/>
  <c r="C658" i="3"/>
  <c r="A663" i="15" s="1"/>
  <c r="I663" i="15" s="1"/>
  <c r="C659" i="3"/>
  <c r="A664" i="15"/>
  <c r="I664" i="15" s="1"/>
  <c r="C660" i="3"/>
  <c r="A665" i="15" s="1"/>
  <c r="C661" i="3"/>
  <c r="A666" i="15" s="1"/>
  <c r="I666" i="15" s="1"/>
  <c r="C662" i="3"/>
  <c r="A667" i="15" s="1"/>
  <c r="I667" i="15" s="1"/>
  <c r="C663" i="3"/>
  <c r="A668" i="15" s="1"/>
  <c r="I668" i="15" s="1"/>
  <c r="C664" i="3"/>
  <c r="A669" i="15" s="1"/>
  <c r="I669" i="15" s="1"/>
  <c r="C665" i="3"/>
  <c r="A670" i="15"/>
  <c r="I670" i="15" s="1"/>
  <c r="C666" i="3"/>
  <c r="A671" i="15" s="1"/>
  <c r="I671" i="15" s="1"/>
  <c r="C667" i="3"/>
  <c r="A672" i="15" s="1"/>
  <c r="I672" i="15" s="1"/>
  <c r="C668" i="3"/>
  <c r="A673" i="15"/>
  <c r="I673" i="15" s="1"/>
  <c r="C669" i="3"/>
  <c r="A674" i="15" s="1"/>
  <c r="I674" i="15" s="1"/>
  <c r="C670" i="3"/>
  <c r="A675" i="15" s="1"/>
  <c r="I675" i="15" s="1"/>
  <c r="C671" i="3"/>
  <c r="A676" i="15" s="1"/>
  <c r="I676" i="15" s="1"/>
  <c r="C672" i="3"/>
  <c r="A677" i="15" s="1"/>
  <c r="C673" i="3"/>
  <c r="A678" i="15"/>
  <c r="I678" i="15" s="1"/>
  <c r="C674" i="3"/>
  <c r="A679" i="15" s="1"/>
  <c r="I679" i="15" s="1"/>
  <c r="C675" i="3"/>
  <c r="A680" i="15" s="1"/>
  <c r="I680" i="15" s="1"/>
  <c r="C676" i="3"/>
  <c r="A681" i="15"/>
  <c r="I681" i="15" s="1"/>
  <c r="C677" i="3"/>
  <c r="A682" i="15" s="1"/>
  <c r="I682" i="15" s="1"/>
  <c r="C678" i="3"/>
  <c r="A683" i="15" s="1"/>
  <c r="I683" i="15" s="1"/>
  <c r="C679" i="3"/>
  <c r="A684" i="15" s="1"/>
  <c r="I684" i="15" s="1"/>
  <c r="C680" i="3"/>
  <c r="A685" i="15" s="1"/>
  <c r="C681" i="3"/>
  <c r="A686" i="15" s="1"/>
  <c r="C682" i="3"/>
  <c r="A687" i="15" s="1"/>
  <c r="I687" i="15" s="1"/>
  <c r="C683" i="3"/>
  <c r="A688" i="15"/>
  <c r="I688" i="15" s="1"/>
  <c r="C684" i="3"/>
  <c r="A689" i="15"/>
  <c r="I689" i="15" s="1"/>
  <c r="C685" i="3"/>
  <c r="A690" i="15" s="1"/>
  <c r="I690" i="15" s="1"/>
  <c r="C686" i="3"/>
  <c r="A691" i="15" s="1"/>
  <c r="I691" i="15" s="1"/>
  <c r="C687" i="3"/>
  <c r="A692" i="15" s="1"/>
  <c r="I692" i="15" s="1"/>
  <c r="C688" i="3"/>
  <c r="A693" i="15" s="1"/>
  <c r="I693" i="15" s="1"/>
  <c r="C689" i="3"/>
  <c r="A694" i="15"/>
  <c r="I694" i="15" s="1"/>
  <c r="C690" i="3"/>
  <c r="A695" i="15" s="1"/>
  <c r="I695" i="15" s="1"/>
  <c r="C691" i="3"/>
  <c r="A696" i="15" s="1"/>
  <c r="I696" i="15" s="1"/>
  <c r="C692" i="3"/>
  <c r="A697" i="15" s="1"/>
  <c r="C693" i="3"/>
  <c r="A698" i="15" s="1"/>
  <c r="I698" i="15" s="1"/>
  <c r="C694" i="3"/>
  <c r="A699" i="15" s="1"/>
  <c r="I699" i="15" s="1"/>
  <c r="C695" i="3"/>
  <c r="A700" i="15" s="1"/>
  <c r="I700" i="15" s="1"/>
  <c r="C696" i="3"/>
  <c r="A701" i="15" s="1"/>
  <c r="I701" i="15" s="1"/>
  <c r="C697" i="3"/>
  <c r="A702" i="15" s="1"/>
  <c r="I702" i="15" s="1"/>
  <c r="C698" i="3"/>
  <c r="A703" i="15" s="1"/>
  <c r="I703" i="15" s="1"/>
  <c r="C699" i="3"/>
  <c r="A704" i="15" s="1"/>
  <c r="I704" i="15" s="1"/>
  <c r="C700" i="3"/>
  <c r="A705" i="15"/>
  <c r="I705" i="15" s="1"/>
  <c r="C701" i="3"/>
  <c r="A706" i="15" s="1"/>
  <c r="I706" i="15" s="1"/>
  <c r="C702" i="3"/>
  <c r="A707" i="15" s="1"/>
  <c r="I707" i="15" s="1"/>
  <c r="C703" i="3"/>
  <c r="A708" i="15" s="1"/>
  <c r="I708" i="15" s="1"/>
  <c r="C704" i="3"/>
  <c r="A709" i="15" s="1"/>
  <c r="I709" i="15" s="1"/>
  <c r="C705" i="3"/>
  <c r="A710" i="15" s="1"/>
  <c r="I710" i="15" s="1"/>
  <c r="C706" i="3"/>
  <c r="A711" i="15" s="1"/>
  <c r="I711" i="15" s="1"/>
  <c r="C707" i="3"/>
  <c r="A712" i="15"/>
  <c r="I712" i="15" s="1"/>
  <c r="C708" i="3"/>
  <c r="A713" i="15" s="1"/>
  <c r="C709" i="3"/>
  <c r="A714" i="15" s="1"/>
  <c r="I714" i="15" s="1"/>
  <c r="C710" i="3"/>
  <c r="A715" i="15" s="1"/>
  <c r="I715" i="15" s="1"/>
  <c r="C711" i="3"/>
  <c r="A716" i="15" s="1"/>
  <c r="I716" i="15" s="1"/>
  <c r="C712" i="3"/>
  <c r="A717" i="15" s="1"/>
  <c r="I717" i="15" s="1"/>
  <c r="C713" i="3"/>
  <c r="A718" i="15" s="1"/>
  <c r="I718" i="15" s="1"/>
  <c r="C714" i="3"/>
  <c r="A719" i="15" s="1"/>
  <c r="I719" i="15" s="1"/>
  <c r="C715" i="3"/>
  <c r="A720" i="15" s="1"/>
  <c r="I720" i="15" s="1"/>
  <c r="C716" i="3"/>
  <c r="A721" i="15"/>
  <c r="I721" i="15" s="1"/>
  <c r="C717" i="3"/>
  <c r="A722" i="15" s="1"/>
  <c r="I722" i="15" s="1"/>
  <c r="C718" i="3"/>
  <c r="A723" i="15" s="1"/>
  <c r="I723" i="15" s="1"/>
  <c r="C719" i="3"/>
  <c r="A724" i="15" s="1"/>
  <c r="I724" i="15" s="1"/>
  <c r="C720" i="3"/>
  <c r="A725" i="15" s="1"/>
  <c r="I725" i="15" s="1"/>
  <c r="C721" i="3"/>
  <c r="A726" i="15" s="1"/>
  <c r="C722" i="3"/>
  <c r="A727" i="15" s="1"/>
  <c r="I727" i="15" s="1"/>
  <c r="C723" i="3"/>
  <c r="A728" i="15"/>
  <c r="I728" i="15" s="1"/>
  <c r="C724" i="3"/>
  <c r="A729" i="15"/>
  <c r="I729" i="15" s="1"/>
  <c r="C725" i="3"/>
  <c r="A730" i="15" s="1"/>
  <c r="I730" i="15" s="1"/>
  <c r="C726" i="3"/>
  <c r="A731" i="15" s="1"/>
  <c r="I731" i="15" s="1"/>
  <c r="C727" i="3"/>
  <c r="A732" i="15" s="1"/>
  <c r="I732" i="15" s="1"/>
  <c r="C728" i="3"/>
  <c r="A733" i="15" s="1"/>
  <c r="I733" i="15" s="1"/>
  <c r="C729" i="3"/>
  <c r="A734" i="15" s="1"/>
  <c r="I734" i="15" s="1"/>
  <c r="C730" i="3"/>
  <c r="A735" i="15" s="1"/>
  <c r="I735" i="15" s="1"/>
  <c r="C731" i="3"/>
  <c r="A736" i="15"/>
  <c r="I736" i="15" s="1"/>
  <c r="C732" i="3"/>
  <c r="A737" i="15"/>
  <c r="I737" i="15" s="1"/>
  <c r="C733" i="3"/>
  <c r="A738" i="15" s="1"/>
  <c r="I738" i="15" s="1"/>
  <c r="C734" i="3"/>
  <c r="A739" i="15" s="1"/>
  <c r="I739" i="15" s="1"/>
  <c r="C735" i="3"/>
  <c r="A740" i="15" s="1"/>
  <c r="I740" i="15" s="1"/>
  <c r="C736" i="3"/>
  <c r="A741" i="15" s="1"/>
  <c r="I741" i="15" s="1"/>
  <c r="C737" i="3"/>
  <c r="A742" i="15"/>
  <c r="I742" i="15" s="1"/>
  <c r="C738" i="3"/>
  <c r="A743" i="15" s="1"/>
  <c r="I743" i="15" s="1"/>
  <c r="C739" i="3"/>
  <c r="A744" i="15" s="1"/>
  <c r="I744" i="15" s="1"/>
  <c r="C740" i="3"/>
  <c r="A745" i="15"/>
  <c r="I745" i="15" s="1"/>
  <c r="C741" i="3"/>
  <c r="A746" i="15" s="1"/>
  <c r="I746" i="15" s="1"/>
  <c r="C742" i="3"/>
  <c r="A747" i="15" s="1"/>
  <c r="I747" i="15" s="1"/>
  <c r="C743" i="3"/>
  <c r="A748" i="15" s="1"/>
  <c r="I748" i="15" s="1"/>
  <c r="C744" i="3"/>
  <c r="A749" i="15" s="1"/>
  <c r="I749" i="15" s="1"/>
  <c r="C745" i="3"/>
  <c r="A750" i="15" s="1"/>
  <c r="I750" i="15" s="1"/>
  <c r="C746" i="3"/>
  <c r="A751" i="15" s="1"/>
  <c r="I751" i="15" s="1"/>
  <c r="C747" i="3"/>
  <c r="A752" i="15"/>
  <c r="I752" i="15" s="1"/>
  <c r="C748" i="3"/>
  <c r="A753" i="15" s="1"/>
  <c r="I753" i="15" s="1"/>
  <c r="C749" i="3"/>
  <c r="A754" i="15" s="1"/>
  <c r="I754" i="15" s="1"/>
  <c r="C750" i="3"/>
  <c r="A755" i="15" s="1"/>
  <c r="I755" i="15" s="1"/>
  <c r="C751" i="3"/>
  <c r="A756" i="15" s="1"/>
  <c r="I756" i="15" s="1"/>
  <c r="C752" i="3"/>
  <c r="A757" i="15" s="1"/>
  <c r="I757" i="15" s="1"/>
  <c r="C753" i="3"/>
  <c r="A758" i="15" s="1"/>
  <c r="I758" i="15" s="1"/>
  <c r="C754" i="3"/>
  <c r="A759" i="15" s="1"/>
  <c r="I759" i="15" s="1"/>
  <c r="C755" i="3"/>
  <c r="A760" i="15" s="1"/>
  <c r="I760" i="15" s="1"/>
  <c r="C756" i="3"/>
  <c r="A761" i="15"/>
  <c r="I761" i="15" s="1"/>
  <c r="C757" i="3"/>
  <c r="A762" i="15" s="1"/>
  <c r="I762" i="15" s="1"/>
  <c r="C758" i="3"/>
  <c r="A763" i="15" s="1"/>
  <c r="I763" i="15" s="1"/>
  <c r="C759" i="3"/>
  <c r="A764" i="15" s="1"/>
  <c r="I764" i="15" s="1"/>
  <c r="C760" i="3"/>
  <c r="A765" i="15" s="1"/>
  <c r="I765" i="15" s="1"/>
  <c r="C761" i="3"/>
  <c r="A766" i="15" s="1"/>
  <c r="I766" i="15" s="1"/>
  <c r="C762" i="3"/>
  <c r="A767" i="15" s="1"/>
  <c r="I767" i="15" s="1"/>
  <c r="C763" i="3"/>
  <c r="A768" i="15"/>
  <c r="I768" i="15" s="1"/>
  <c r="C764" i="3"/>
  <c r="A769" i="15" s="1"/>
  <c r="C765" i="3"/>
  <c r="A770" i="15" s="1"/>
  <c r="I770" i="15" s="1"/>
  <c r="C766" i="3"/>
  <c r="A771" i="15" s="1"/>
  <c r="I771" i="15" s="1"/>
  <c r="C767" i="3"/>
  <c r="A772" i="15" s="1"/>
  <c r="C768" i="3"/>
  <c r="A773" i="15" s="1"/>
  <c r="I773" i="15" s="1"/>
  <c r="C769" i="3"/>
  <c r="A774" i="15"/>
  <c r="I774" i="15" s="1"/>
  <c r="C770" i="3"/>
  <c r="A775" i="15" s="1"/>
  <c r="I775" i="15" s="1"/>
  <c r="C771" i="3"/>
  <c r="A776" i="15" s="1"/>
  <c r="I776" i="15" s="1"/>
  <c r="C772" i="3"/>
  <c r="A777" i="15"/>
  <c r="I777" i="15" s="1"/>
  <c r="C773" i="3"/>
  <c r="A778" i="15" s="1"/>
  <c r="I778" i="15" s="1"/>
  <c r="C774" i="3"/>
  <c r="A779" i="15" s="1"/>
  <c r="I779" i="15" s="1"/>
  <c r="C775" i="3"/>
  <c r="A780" i="15" s="1"/>
  <c r="I780" i="15" s="1"/>
  <c r="C776" i="3"/>
  <c r="A781" i="15" s="1"/>
  <c r="I781" i="15" s="1"/>
  <c r="C777" i="3"/>
  <c r="A782" i="15" s="1"/>
  <c r="I782" i="15" s="1"/>
  <c r="C778" i="3"/>
  <c r="A783" i="15" s="1"/>
  <c r="I783" i="15" s="1"/>
  <c r="C779" i="3"/>
  <c r="A784" i="15"/>
  <c r="I784" i="15" s="1"/>
  <c r="C780" i="3"/>
  <c r="A785" i="15"/>
  <c r="I785" i="15" s="1"/>
  <c r="C781" i="3"/>
  <c r="A786" i="15" s="1"/>
  <c r="I786" i="15" s="1"/>
  <c r="C782" i="3"/>
  <c r="A787" i="15" s="1"/>
  <c r="I787" i="15" s="1"/>
  <c r="C783" i="3"/>
  <c r="A788" i="15" s="1"/>
  <c r="I788" i="15" s="1"/>
  <c r="C784" i="3"/>
  <c r="A789" i="15" s="1"/>
  <c r="I789" i="15" s="1"/>
  <c r="C785" i="3"/>
  <c r="A790" i="15" s="1"/>
  <c r="I790" i="15" s="1"/>
  <c r="C786" i="3"/>
  <c r="A791" i="15" s="1"/>
  <c r="I791" i="15" s="1"/>
  <c r="C787" i="3"/>
  <c r="A792" i="15"/>
  <c r="I792" i="15" s="1"/>
  <c r="C788" i="3"/>
  <c r="A793" i="15"/>
  <c r="I793" i="15" s="1"/>
  <c r="C789" i="3"/>
  <c r="A794" i="15" s="1"/>
  <c r="I794" i="15" s="1"/>
  <c r="C790" i="3"/>
  <c r="A795" i="15" s="1"/>
  <c r="I795" i="15" s="1"/>
  <c r="C791" i="3"/>
  <c r="A796" i="15" s="1"/>
  <c r="I796" i="15" s="1"/>
  <c r="C792" i="3"/>
  <c r="A797" i="15" s="1"/>
  <c r="I797" i="15" s="1"/>
  <c r="C793" i="3"/>
  <c r="A798" i="15" s="1"/>
  <c r="I798" i="15" s="1"/>
  <c r="C794" i="3"/>
  <c r="A799" i="15" s="1"/>
  <c r="I799" i="15" s="1"/>
  <c r="C795" i="3"/>
  <c r="A800" i="15"/>
  <c r="I800" i="15" s="1"/>
  <c r="C796" i="3"/>
  <c r="A801" i="15"/>
  <c r="I801" i="15" s="1"/>
  <c r="C797" i="3"/>
  <c r="A802" i="15" s="1"/>
  <c r="I802" i="15" s="1"/>
  <c r="C798" i="3"/>
  <c r="A803" i="15" s="1"/>
  <c r="I803" i="15" s="1"/>
  <c r="C799" i="3"/>
  <c r="A804" i="15" s="1"/>
  <c r="I804" i="15" s="1"/>
  <c r="C800" i="3"/>
  <c r="A805" i="15" s="1"/>
  <c r="I805" i="15" s="1"/>
  <c r="C801" i="3"/>
  <c r="A806" i="15" s="1"/>
  <c r="I806" i="15" s="1"/>
  <c r="C802" i="3"/>
  <c r="A807" i="15" s="1"/>
  <c r="I807" i="15" s="1"/>
  <c r="C803" i="3"/>
  <c r="A808" i="15" s="1"/>
  <c r="I808" i="15" s="1"/>
  <c r="C804" i="3"/>
  <c r="A809" i="15" s="1"/>
  <c r="I809" i="15" s="1"/>
  <c r="C805" i="3"/>
  <c r="A810" i="15" s="1"/>
  <c r="I810" i="15" s="1"/>
  <c r="C806" i="3"/>
  <c r="A811" i="15" s="1"/>
  <c r="I811" i="15" s="1"/>
  <c r="C807" i="3"/>
  <c r="A812" i="15" s="1"/>
  <c r="I812" i="15" s="1"/>
  <c r="C808" i="3"/>
  <c r="A813" i="15"/>
  <c r="I813" i="15" s="1"/>
  <c r="C809" i="3"/>
  <c r="A814" i="15" s="1"/>
  <c r="I814" i="15" s="1"/>
  <c r="C810" i="3"/>
  <c r="A815" i="15" s="1"/>
  <c r="I815" i="15" s="1"/>
  <c r="C811" i="3"/>
  <c r="A816" i="15" s="1"/>
  <c r="I816" i="15" s="1"/>
  <c r="C812" i="3"/>
  <c r="A817" i="15"/>
  <c r="I817" i="15" s="1"/>
  <c r="C813" i="3"/>
  <c r="A818" i="15" s="1"/>
  <c r="I818" i="15" s="1"/>
  <c r="C814" i="3"/>
  <c r="A819" i="15" s="1"/>
  <c r="I819" i="15" s="1"/>
  <c r="C815" i="3"/>
  <c r="A820" i="15" s="1"/>
  <c r="I820" i="15" s="1"/>
  <c r="C816" i="3"/>
  <c r="A821" i="15"/>
  <c r="I821" i="15" s="1"/>
  <c r="C817" i="3"/>
  <c r="A822" i="15" s="1"/>
  <c r="I822" i="15" s="1"/>
  <c r="C818" i="3"/>
  <c r="A823" i="15" s="1"/>
  <c r="I823" i="15" s="1"/>
  <c r="C819" i="3"/>
  <c r="A824" i="15" s="1"/>
  <c r="I824" i="15" s="1"/>
  <c r="C820" i="3"/>
  <c r="A825" i="15"/>
  <c r="I825" i="15" s="1"/>
  <c r="C821" i="3"/>
  <c r="A826" i="15" s="1"/>
  <c r="I826" i="15" s="1"/>
  <c r="C822" i="3"/>
  <c r="A827" i="15" s="1"/>
  <c r="I827" i="15" s="1"/>
  <c r="C823" i="3"/>
  <c r="A828" i="15" s="1"/>
  <c r="I828" i="15" s="1"/>
  <c r="C824" i="3"/>
  <c r="A829" i="15" s="1"/>
  <c r="I829" i="15" s="1"/>
  <c r="C825" i="3"/>
  <c r="A830" i="15" s="1"/>
  <c r="I830" i="15" s="1"/>
  <c r="C826" i="3"/>
  <c r="A831" i="15" s="1"/>
  <c r="C827" i="3"/>
  <c r="A832" i="15" s="1"/>
  <c r="I832" i="15" s="1"/>
  <c r="C828" i="3"/>
  <c r="A833" i="15" s="1"/>
  <c r="I833" i="15" s="1"/>
  <c r="C829" i="3"/>
  <c r="A834" i="15" s="1"/>
  <c r="I834" i="15" s="1"/>
  <c r="C830" i="3"/>
  <c r="A835" i="15"/>
  <c r="I835" i="15" s="1"/>
  <c r="C831" i="3"/>
  <c r="A836" i="15" s="1"/>
  <c r="I836" i="15" s="1"/>
  <c r="C832" i="3"/>
  <c r="A837" i="15" s="1"/>
  <c r="I837" i="15" s="1"/>
  <c r="C833" i="3"/>
  <c r="A838" i="15" s="1"/>
  <c r="I838" i="15" s="1"/>
  <c r="C834" i="3"/>
  <c r="A839" i="15" s="1"/>
  <c r="C835" i="3"/>
  <c r="A840" i="15" s="1"/>
  <c r="C836" i="3"/>
  <c r="A841" i="15" s="1"/>
  <c r="I841" i="15" s="1"/>
  <c r="C837" i="3"/>
  <c r="A842" i="15" s="1"/>
  <c r="I842" i="15" s="1"/>
  <c r="C838" i="3"/>
  <c r="A843" i="15" s="1"/>
  <c r="C839" i="3"/>
  <c r="A844" i="15" s="1"/>
  <c r="I844" i="15"/>
  <c r="C840" i="3"/>
  <c r="A845" i="15" s="1"/>
  <c r="I845" i="15" s="1"/>
  <c r="C841" i="3"/>
  <c r="A846" i="15" s="1"/>
  <c r="I846" i="15" s="1"/>
  <c r="C842" i="3"/>
  <c r="A847" i="15"/>
  <c r="I847" i="15" s="1"/>
  <c r="C843" i="3"/>
  <c r="A848" i="15" s="1"/>
  <c r="I848" i="15"/>
  <c r="C844" i="3"/>
  <c r="A849" i="15" s="1"/>
  <c r="I849" i="15" s="1"/>
  <c r="C845" i="3"/>
  <c r="A850" i="15" s="1"/>
  <c r="I850" i="15" s="1"/>
  <c r="C846" i="3"/>
  <c r="A851" i="15"/>
  <c r="I851" i="15" s="1"/>
  <c r="C847" i="3"/>
  <c r="A852" i="15"/>
  <c r="I852" i="15" s="1"/>
  <c r="C848" i="3"/>
  <c r="A853" i="15" s="1"/>
  <c r="I853" i="15" s="1"/>
  <c r="C849" i="3"/>
  <c r="A854" i="15" s="1"/>
  <c r="I854" i="15" s="1"/>
  <c r="C850" i="3"/>
  <c r="A855" i="15" s="1"/>
  <c r="I855" i="15" s="1"/>
  <c r="C851" i="3"/>
  <c r="A856" i="15" s="1"/>
  <c r="I856" i="15" s="1"/>
  <c r="C852" i="3"/>
  <c r="A857" i="15" s="1"/>
  <c r="I857" i="15" s="1"/>
  <c r="C853" i="3"/>
  <c r="A858" i="15" s="1"/>
  <c r="I858" i="15" s="1"/>
  <c r="C854" i="3"/>
  <c r="A859" i="15"/>
  <c r="I859" i="15" s="1"/>
  <c r="C855" i="3"/>
  <c r="A860" i="15"/>
  <c r="I860" i="15" s="1"/>
  <c r="C856" i="3"/>
  <c r="A861" i="15" s="1"/>
  <c r="I861" i="15" s="1"/>
  <c r="C857" i="3"/>
  <c r="A862" i="15" s="1"/>
  <c r="I862" i="15" s="1"/>
  <c r="C858" i="3"/>
  <c r="A863" i="15" s="1"/>
  <c r="I863" i="15" s="1"/>
  <c r="C859" i="3"/>
  <c r="A864" i="15" s="1"/>
  <c r="I864" i="15" s="1"/>
  <c r="C860" i="3"/>
  <c r="A865" i="15" s="1"/>
  <c r="I865" i="15" s="1"/>
  <c r="C861" i="3"/>
  <c r="A866" i="15" s="1"/>
  <c r="I866" i="15" s="1"/>
  <c r="C862" i="3"/>
  <c r="A867" i="15"/>
  <c r="I867" i="15" s="1"/>
  <c r="C863" i="3"/>
  <c r="A868" i="15"/>
  <c r="I868" i="15" s="1"/>
  <c r="C864" i="3"/>
  <c r="A869" i="15" s="1"/>
  <c r="I869" i="15" s="1"/>
  <c r="C865" i="3"/>
  <c r="A870" i="15" s="1"/>
  <c r="I870" i="15" s="1"/>
  <c r="C866" i="3"/>
  <c r="A871" i="15" s="1"/>
  <c r="I871" i="15" s="1"/>
  <c r="C867" i="3"/>
  <c r="A872" i="15" s="1"/>
  <c r="I872" i="15" s="1"/>
  <c r="C868" i="3"/>
  <c r="A873" i="15" s="1"/>
  <c r="I873" i="15" s="1"/>
  <c r="C869" i="3"/>
  <c r="A874" i="15" s="1"/>
  <c r="I874" i="15" s="1"/>
  <c r="C870" i="3"/>
  <c r="A875" i="15"/>
  <c r="I875" i="15" s="1"/>
  <c r="C871" i="3"/>
  <c r="A876" i="15" s="1"/>
  <c r="I876" i="15"/>
  <c r="C872" i="3"/>
  <c r="A877" i="15" s="1"/>
  <c r="I877" i="15" s="1"/>
  <c r="C873" i="3"/>
  <c r="A878" i="15" s="1"/>
  <c r="I878" i="15" s="1"/>
  <c r="C874" i="3"/>
  <c r="A879" i="15"/>
  <c r="I879" i="15" s="1"/>
  <c r="C875" i="3"/>
  <c r="A880" i="15" s="1"/>
  <c r="I880" i="15"/>
  <c r="C876" i="3"/>
  <c r="A881" i="15" s="1"/>
  <c r="I881" i="15" s="1"/>
  <c r="C877" i="3"/>
  <c r="A882" i="15" s="1"/>
  <c r="I882" i="15" s="1"/>
  <c r="C878" i="3"/>
  <c r="A883" i="15"/>
  <c r="I883" i="15" s="1"/>
  <c r="C879" i="3"/>
  <c r="A884" i="15" s="1"/>
  <c r="I884" i="15"/>
  <c r="C880" i="3"/>
  <c r="A885" i="15" s="1"/>
  <c r="I885" i="15" s="1"/>
  <c r="C881" i="3"/>
  <c r="A886" i="15" s="1"/>
  <c r="I886" i="15" s="1"/>
  <c r="C882" i="3"/>
  <c r="A887" i="15"/>
  <c r="I887" i="15" s="1"/>
  <c r="C883" i="3"/>
  <c r="A888" i="15"/>
  <c r="I888" i="15" s="1"/>
  <c r="C884" i="3"/>
  <c r="A889" i="15" s="1"/>
  <c r="I889" i="15" s="1"/>
  <c r="C885" i="3"/>
  <c r="A890" i="15" s="1"/>
  <c r="I890" i="15" s="1"/>
  <c r="C886" i="3"/>
  <c r="A891" i="15" s="1"/>
  <c r="C887" i="3"/>
  <c r="A892" i="15" s="1"/>
  <c r="I892" i="15" s="1"/>
  <c r="C888" i="3"/>
  <c r="A893" i="15" s="1"/>
  <c r="I893" i="15" s="1"/>
  <c r="C889" i="3"/>
  <c r="A894" i="15" s="1"/>
  <c r="I894" i="15" s="1"/>
  <c r="C890" i="3"/>
  <c r="A895" i="15"/>
  <c r="I895" i="15" s="1"/>
  <c r="C891" i="3"/>
  <c r="A896" i="15"/>
  <c r="I896" i="15" s="1"/>
  <c r="C892" i="3"/>
  <c r="A897" i="15" s="1"/>
  <c r="I897" i="15" s="1"/>
  <c r="C893" i="3"/>
  <c r="A898" i="15" s="1"/>
  <c r="I898" i="15" s="1"/>
  <c r="C894" i="3"/>
  <c r="A899" i="15" s="1"/>
  <c r="C895" i="3"/>
  <c r="A900" i="15" s="1"/>
  <c r="I900" i="15" s="1"/>
  <c r="C896" i="3"/>
  <c r="A901" i="15" s="1"/>
  <c r="I901" i="15" s="1"/>
  <c r="C897" i="3"/>
  <c r="A902" i="15" s="1"/>
  <c r="I902" i="15" s="1"/>
  <c r="C898" i="3"/>
  <c r="A903" i="15"/>
  <c r="I903" i="15" s="1"/>
  <c r="C899" i="3"/>
  <c r="A904" i="15"/>
  <c r="I904" i="15" s="1"/>
  <c r="C900" i="3"/>
  <c r="A905" i="15" s="1"/>
  <c r="I905" i="15" s="1"/>
  <c r="C901" i="3"/>
  <c r="A906" i="15" s="1"/>
  <c r="I906" i="15" s="1"/>
  <c r="C902" i="3"/>
  <c r="A907" i="15" s="1"/>
  <c r="C903" i="3"/>
  <c r="A908" i="15" s="1"/>
  <c r="I908" i="15" s="1"/>
  <c r="C904" i="3"/>
  <c r="A909" i="15" s="1"/>
  <c r="I909" i="15" s="1"/>
  <c r="C905" i="3"/>
  <c r="A910" i="15" s="1"/>
  <c r="I910" i="15" s="1"/>
  <c r="C906" i="3"/>
  <c r="A911" i="15" s="1"/>
  <c r="I911" i="15" s="1"/>
  <c r="C907" i="3"/>
  <c r="A912" i="15" s="1"/>
  <c r="I912" i="15" s="1"/>
  <c r="C908" i="3"/>
  <c r="A913" i="15" s="1"/>
  <c r="I913" i="15" s="1"/>
  <c r="C909" i="3"/>
  <c r="A914" i="15" s="1"/>
  <c r="I914" i="15" s="1"/>
  <c r="C910" i="3"/>
  <c r="A915" i="15"/>
  <c r="I915" i="15" s="1"/>
  <c r="C911" i="3"/>
  <c r="A916" i="15"/>
  <c r="I916" i="15" s="1"/>
  <c r="C912" i="3"/>
  <c r="A917" i="15" s="1"/>
  <c r="I917" i="15" s="1"/>
  <c r="C913" i="3"/>
  <c r="A918" i="15" s="1"/>
  <c r="I918" i="15" s="1"/>
  <c r="C914" i="3"/>
  <c r="A919" i="15" s="1"/>
  <c r="I919" i="15" s="1"/>
  <c r="C915" i="3"/>
  <c r="A920" i="15" s="1"/>
  <c r="I920" i="15" s="1"/>
  <c r="C916" i="3"/>
  <c r="A921" i="15" s="1"/>
  <c r="I921" i="15" s="1"/>
  <c r="C917" i="3"/>
  <c r="A922" i="15" s="1"/>
  <c r="I922" i="15" s="1"/>
  <c r="C918" i="3"/>
  <c r="A923" i="15"/>
  <c r="I923" i="15" s="1"/>
  <c r="C919" i="3"/>
  <c r="A924" i="15" s="1"/>
  <c r="I924" i="15" s="1"/>
  <c r="C920" i="3"/>
  <c r="A925" i="15" s="1"/>
  <c r="I925" i="15" s="1"/>
  <c r="C921" i="3"/>
  <c r="A926" i="15" s="1"/>
  <c r="I926" i="15" s="1"/>
  <c r="C922" i="3"/>
  <c r="A927" i="15" s="1"/>
  <c r="I927" i="15" s="1"/>
  <c r="C923" i="3"/>
  <c r="A928" i="15" s="1"/>
  <c r="I928" i="15" s="1"/>
  <c r="C924" i="3"/>
  <c r="A929" i="15" s="1"/>
  <c r="I929" i="15" s="1"/>
  <c r="C925" i="3"/>
  <c r="A930" i="15" s="1"/>
  <c r="I930" i="15" s="1"/>
  <c r="C926" i="3"/>
  <c r="A931" i="15" s="1"/>
  <c r="C927" i="3"/>
  <c r="A932" i="15" s="1"/>
  <c r="I932" i="15" s="1"/>
  <c r="C928" i="3"/>
  <c r="A933" i="15" s="1"/>
  <c r="I933" i="15" s="1"/>
  <c r="C929" i="3"/>
  <c r="A934" i="15" s="1"/>
  <c r="I934" i="15" s="1"/>
  <c r="C930" i="3"/>
  <c r="A935" i="15" s="1"/>
  <c r="I935" i="15" s="1"/>
  <c r="C931" i="3"/>
  <c r="A936" i="15" s="1"/>
  <c r="I936" i="15" s="1"/>
  <c r="C932" i="3"/>
  <c r="A937" i="15" s="1"/>
  <c r="I937" i="15" s="1"/>
  <c r="C933" i="3"/>
  <c r="A938" i="15" s="1"/>
  <c r="I938" i="15" s="1"/>
  <c r="C934" i="3"/>
  <c r="A939" i="15"/>
  <c r="I939" i="15" s="1"/>
  <c r="C935" i="3"/>
  <c r="A940" i="15" s="1"/>
  <c r="I940" i="15" s="1"/>
  <c r="C936" i="3"/>
  <c r="A941" i="15" s="1"/>
  <c r="I941" i="15" s="1"/>
  <c r="C937" i="3"/>
  <c r="A942" i="15" s="1"/>
  <c r="I942" i="15" s="1"/>
  <c r="C938" i="3"/>
  <c r="A943" i="15" s="1"/>
  <c r="C939" i="3"/>
  <c r="A944" i="15" s="1"/>
  <c r="I944" i="15"/>
  <c r="C940" i="3"/>
  <c r="A945" i="15" s="1"/>
  <c r="I945" i="15" s="1"/>
  <c r="C941" i="3"/>
  <c r="A946" i="15" s="1"/>
  <c r="I946" i="15" s="1"/>
  <c r="C942" i="3"/>
  <c r="A947" i="15"/>
  <c r="I947" i="15" s="1"/>
  <c r="C943" i="3"/>
  <c r="A948" i="15" s="1"/>
  <c r="I948" i="15" s="1"/>
  <c r="C944" i="3"/>
  <c r="A949" i="15" s="1"/>
  <c r="I949" i="15" s="1"/>
  <c r="C945" i="3"/>
  <c r="A950" i="15" s="1"/>
  <c r="I950" i="15" s="1"/>
  <c r="C946" i="3"/>
  <c r="A951" i="15" s="1"/>
  <c r="I951" i="15" s="1"/>
  <c r="C947" i="3"/>
  <c r="A952" i="15" s="1"/>
  <c r="I952" i="15" s="1"/>
  <c r="C948" i="3"/>
  <c r="A953" i="15" s="1"/>
  <c r="I953" i="15" s="1"/>
  <c r="C949" i="3"/>
  <c r="A954" i="15" s="1"/>
  <c r="I954" i="15" s="1"/>
  <c r="C950" i="3"/>
  <c r="A955" i="15"/>
  <c r="I955" i="15" s="1"/>
  <c r="C951" i="3"/>
  <c r="A956" i="15"/>
  <c r="I956" i="15" s="1"/>
  <c r="C952" i="3"/>
  <c r="A957" i="15" s="1"/>
  <c r="I957" i="15" s="1"/>
  <c r="C953" i="3"/>
  <c r="A958" i="15" s="1"/>
  <c r="I958" i="15" s="1"/>
  <c r="C954" i="3"/>
  <c r="A959" i="15" s="1"/>
  <c r="I959" i="15" s="1"/>
  <c r="C955" i="3"/>
  <c r="A960" i="15" s="1"/>
  <c r="I960" i="15" s="1"/>
  <c r="C956" i="3"/>
  <c r="A961" i="15" s="1"/>
  <c r="I961" i="15" s="1"/>
  <c r="C957" i="3"/>
  <c r="A962" i="15" s="1"/>
  <c r="I962" i="15" s="1"/>
  <c r="C958" i="3"/>
  <c r="A963" i="15"/>
  <c r="I963" i="15" s="1"/>
  <c r="C959" i="3"/>
  <c r="A964" i="15"/>
  <c r="I964" i="15" s="1"/>
  <c r="C960" i="3"/>
  <c r="A965" i="15" s="1"/>
  <c r="I965" i="15" s="1"/>
  <c r="C961" i="3"/>
  <c r="A966" i="15" s="1"/>
  <c r="I966" i="15" s="1"/>
  <c r="C962" i="3"/>
  <c r="A967" i="15" s="1"/>
  <c r="I967" i="15" s="1"/>
  <c r="C963" i="3"/>
  <c r="A968" i="15" s="1"/>
  <c r="I968" i="15" s="1"/>
  <c r="C964" i="3"/>
  <c r="A969" i="15" s="1"/>
  <c r="I969" i="15" s="1"/>
  <c r="C965" i="3"/>
  <c r="A970" i="15" s="1"/>
  <c r="I970" i="15" s="1"/>
  <c r="C966" i="3"/>
  <c r="A971" i="15"/>
  <c r="I971" i="15" s="1"/>
  <c r="C967" i="3"/>
  <c r="A972" i="15"/>
  <c r="I972" i="15" s="1"/>
  <c r="C968" i="3"/>
  <c r="A973" i="15" s="1"/>
  <c r="I973" i="15" s="1"/>
  <c r="C969" i="3"/>
  <c r="A974" i="15" s="1"/>
  <c r="I974" i="15" s="1"/>
  <c r="C970" i="3"/>
  <c r="A975" i="15" s="1"/>
  <c r="I975" i="15" s="1"/>
  <c r="C971" i="3"/>
  <c r="A976" i="15" s="1"/>
  <c r="I976" i="15" s="1"/>
  <c r="C972" i="3"/>
  <c r="A977" i="15" s="1"/>
  <c r="I977" i="15" s="1"/>
  <c r="C973" i="3"/>
  <c r="A978" i="15" s="1"/>
  <c r="I978" i="15" s="1"/>
  <c r="C974" i="3"/>
  <c r="A979" i="15"/>
  <c r="I979" i="15" s="1"/>
  <c r="C975" i="3"/>
  <c r="A980" i="15" s="1"/>
  <c r="I980" i="15" s="1"/>
  <c r="C976" i="3"/>
  <c r="A981" i="15" s="1"/>
  <c r="I981" i="15" s="1"/>
  <c r="C977" i="3"/>
  <c r="A982" i="15" s="1"/>
  <c r="I982" i="15" s="1"/>
  <c r="C978" i="3"/>
  <c r="A983" i="15" s="1"/>
  <c r="I983" i="15" s="1"/>
  <c r="C979" i="3"/>
  <c r="A984" i="15" s="1"/>
  <c r="I984" i="15" s="1"/>
  <c r="C980" i="3"/>
  <c r="A985" i="15" s="1"/>
  <c r="I985" i="15" s="1"/>
  <c r="C981" i="3"/>
  <c r="A986" i="15" s="1"/>
  <c r="I986" i="15" s="1"/>
  <c r="C982" i="3"/>
  <c r="A987" i="15" s="1"/>
  <c r="C983" i="3"/>
  <c r="A988" i="15"/>
  <c r="I988" i="15" s="1"/>
  <c r="C984" i="3"/>
  <c r="A989" i="15" s="1"/>
  <c r="I989" i="15" s="1"/>
  <c r="C985" i="3"/>
  <c r="A990" i="15" s="1"/>
  <c r="I990" i="15" s="1"/>
  <c r="C986" i="3"/>
  <c r="A991" i="15" s="1"/>
  <c r="I991" i="15" s="1"/>
  <c r="C987" i="3"/>
  <c r="A992" i="15" s="1"/>
  <c r="I992" i="15" s="1"/>
  <c r="C988" i="3"/>
  <c r="A993" i="15" s="1"/>
  <c r="I993" i="15" s="1"/>
  <c r="C989" i="3"/>
  <c r="A994" i="15" s="1"/>
  <c r="I994" i="15" s="1"/>
  <c r="C990" i="3"/>
  <c r="A995" i="15"/>
  <c r="I995" i="15" s="1"/>
  <c r="C991" i="3"/>
  <c r="A996" i="15" s="1"/>
  <c r="C992" i="3"/>
  <c r="A997" i="15" s="1"/>
  <c r="I997" i="15" s="1"/>
  <c r="C993" i="3"/>
  <c r="A998" i="15" s="1"/>
  <c r="I998" i="15" s="1"/>
  <c r="C994" i="3"/>
  <c r="A999" i="15" s="1"/>
  <c r="I999" i="15" s="1"/>
  <c r="C995" i="3"/>
  <c r="A1000" i="15" s="1"/>
  <c r="I1000" i="15" s="1"/>
  <c r="C996" i="3"/>
  <c r="A1001" i="15" s="1"/>
  <c r="I1001" i="15" s="1"/>
  <c r="C997" i="3"/>
  <c r="A1002" i="15" s="1"/>
  <c r="I1002" i="15" s="1"/>
  <c r="C998" i="3"/>
  <c r="A1003" i="15" s="1"/>
  <c r="C999" i="3"/>
  <c r="A1004" i="15" s="1"/>
  <c r="I1004" i="15" s="1"/>
  <c r="C1000" i="3"/>
  <c r="A1005" i="15" s="1"/>
  <c r="I1005" i="15" s="1"/>
  <c r="C1001" i="3"/>
  <c r="A1006" i="15" s="1"/>
  <c r="I1006" i="15" s="1"/>
  <c r="C1002" i="3"/>
  <c r="A1007" i="15"/>
  <c r="I1007" i="15" s="1"/>
  <c r="C1003" i="3"/>
  <c r="A1008" i="15" s="1"/>
  <c r="I1008" i="15" s="1"/>
  <c r="C1004" i="3"/>
  <c r="A1009" i="15" s="1"/>
  <c r="I1009" i="15" s="1"/>
  <c r="C1005" i="3"/>
  <c r="A1010" i="15" s="1"/>
  <c r="I1010" i="15" s="1"/>
  <c r="C1006" i="3"/>
  <c r="A1011" i="15" s="1"/>
  <c r="I1011" i="15" s="1"/>
  <c r="C1007" i="3"/>
  <c r="A1012" i="15" s="1"/>
  <c r="I1012" i="15" s="1"/>
  <c r="C1008" i="3"/>
  <c r="A1013" i="15" s="1"/>
  <c r="I1013" i="15" s="1"/>
  <c r="C1009" i="3"/>
  <c r="A1014" i="15" s="1"/>
  <c r="I1014" i="15" s="1"/>
  <c r="C1010" i="3"/>
  <c r="A1015" i="15"/>
  <c r="I1015" i="15" s="1"/>
  <c r="C1011" i="3"/>
  <c r="A1016" i="15" s="1"/>
  <c r="I1016" i="15" s="1"/>
  <c r="C1012" i="3"/>
  <c r="A1017" i="15" s="1"/>
  <c r="I1017" i="15" s="1"/>
  <c r="C1013" i="3"/>
  <c r="A1018" i="15" s="1"/>
  <c r="I1018" i="15" s="1"/>
  <c r="C1014" i="3"/>
  <c r="A1019" i="15" s="1"/>
  <c r="C1015" i="3"/>
  <c r="A1020" i="15" s="1"/>
  <c r="I1020" i="15" s="1"/>
  <c r="C1016" i="3"/>
  <c r="A1021" i="15" s="1"/>
  <c r="I1021" i="15" s="1"/>
  <c r="C1017" i="3"/>
  <c r="A1022" i="15" s="1"/>
  <c r="I1022" i="15" s="1"/>
  <c r="C1018" i="3"/>
  <c r="A1023" i="15" s="1"/>
  <c r="I1023" i="15" s="1"/>
  <c r="C1019" i="3"/>
  <c r="A1024" i="15" s="1"/>
  <c r="I1024" i="15" s="1"/>
  <c r="C1020" i="3"/>
  <c r="A1025" i="15" s="1"/>
  <c r="I1025" i="15" s="1"/>
  <c r="C1021" i="3"/>
  <c r="A1026" i="15" s="1"/>
  <c r="I1026" i="15" s="1"/>
  <c r="C1022" i="3"/>
  <c r="A1027" i="15"/>
  <c r="I1027" i="15" s="1"/>
  <c r="C1023" i="3"/>
  <c r="A1028" i="15" s="1"/>
  <c r="I1028" i="15" s="1"/>
  <c r="C1024" i="3"/>
  <c r="A1029" i="15" s="1"/>
  <c r="I1029" i="15" s="1"/>
  <c r="C1025" i="3"/>
  <c r="A1030" i="15" s="1"/>
  <c r="I1030" i="15" s="1"/>
  <c r="C1026" i="3"/>
  <c r="A1031" i="15" s="1"/>
  <c r="I1031" i="15" s="1"/>
  <c r="C1027" i="3"/>
  <c r="A1032" i="15" s="1"/>
  <c r="I1032" i="15" s="1"/>
  <c r="C1028" i="3"/>
  <c r="A1033" i="15" s="1"/>
  <c r="I1033" i="15" s="1"/>
  <c r="C1029" i="3"/>
  <c r="A1034" i="15" s="1"/>
  <c r="I1034" i="15" s="1"/>
  <c r="C1030" i="3"/>
  <c r="A1035" i="15"/>
  <c r="I1035" i="15" s="1"/>
  <c r="C1031" i="3"/>
  <c r="A1036" i="15" s="1"/>
  <c r="I1036" i="15" s="1"/>
  <c r="C1032" i="3"/>
  <c r="A1037" i="15" s="1"/>
  <c r="I1037" i="15" s="1"/>
  <c r="C1033" i="3"/>
  <c r="A1038" i="15" s="1"/>
  <c r="I1038" i="15" s="1"/>
  <c r="C1034" i="3"/>
  <c r="A1039" i="15" s="1"/>
  <c r="I1039" i="15" s="1"/>
  <c r="C1035" i="3"/>
  <c r="A1040" i="15" s="1"/>
  <c r="I1040" i="15" s="1"/>
  <c r="C1036" i="3"/>
  <c r="A1041" i="15" s="1"/>
  <c r="I1041" i="15" s="1"/>
  <c r="C1037" i="3"/>
  <c r="A1042" i="15" s="1"/>
  <c r="I1042" i="15" s="1"/>
  <c r="C1038" i="3"/>
  <c r="A1043" i="15"/>
  <c r="I1043" i="15" s="1"/>
  <c r="C1039" i="3"/>
  <c r="A1044" i="15"/>
  <c r="I1044" i="15" s="1"/>
  <c r="C1040" i="3"/>
  <c r="A1045" i="15" s="1"/>
  <c r="I1045" i="15" s="1"/>
  <c r="C1041" i="3"/>
  <c r="A1046" i="15" s="1"/>
  <c r="I1046" i="15" s="1"/>
  <c r="C1042" i="3"/>
  <c r="A1047" i="15" s="1"/>
  <c r="I1047" i="15" s="1"/>
  <c r="C1043" i="3"/>
  <c r="A1048" i="15" s="1"/>
  <c r="I1048" i="15" s="1"/>
  <c r="C1044" i="3"/>
  <c r="A1049" i="15" s="1"/>
  <c r="I1049" i="15" s="1"/>
  <c r="C1045" i="3"/>
  <c r="A1050" i="15" s="1"/>
  <c r="I1050" i="15" s="1"/>
  <c r="C1046" i="3"/>
  <c r="A1051" i="15"/>
  <c r="I1051" i="15" s="1"/>
  <c r="C1047" i="3"/>
  <c r="A1052" i="15" s="1"/>
  <c r="I1052" i="15" s="1"/>
  <c r="C1048" i="3"/>
  <c r="A1053" i="15" s="1"/>
  <c r="I1053" i="15" s="1"/>
  <c r="C1049" i="3"/>
  <c r="A1054" i="15" s="1"/>
  <c r="I1054" i="15" s="1"/>
  <c r="C1050" i="3"/>
  <c r="A1055" i="15" s="1"/>
  <c r="I1055" i="15" s="1"/>
  <c r="C1051" i="3"/>
  <c r="A1056" i="15" s="1"/>
  <c r="I1056" i="15" s="1"/>
  <c r="C1052" i="3"/>
  <c r="A1057" i="15" s="1"/>
  <c r="I1057" i="15" s="1"/>
  <c r="C1053" i="3"/>
  <c r="A1058" i="15" s="1"/>
  <c r="I1058" i="15" s="1"/>
  <c r="C1054" i="3"/>
  <c r="A1059" i="15"/>
  <c r="I1059" i="15" s="1"/>
  <c r="C1055" i="3"/>
  <c r="A1060" i="15" s="1"/>
  <c r="I1060" i="15" s="1"/>
  <c r="C1056" i="3"/>
  <c r="A1061" i="15" s="1"/>
  <c r="I1061" i="15" s="1"/>
  <c r="C1057" i="3"/>
  <c r="A1062" i="15" s="1"/>
  <c r="I1062" i="15" s="1"/>
  <c r="A7" i="15"/>
  <c r="I7" i="15" s="1"/>
  <c r="AR4" i="3"/>
  <c r="AR6" i="3"/>
  <c r="AR7" i="3"/>
  <c r="AR10" i="3"/>
  <c r="AR11" i="3"/>
  <c r="AR12" i="3"/>
  <c r="AR15" i="3"/>
  <c r="AR18" i="3"/>
  <c r="AR19" i="3"/>
  <c r="AR22" i="3"/>
  <c r="AR23" i="3"/>
  <c r="AR26" i="3"/>
  <c r="AR27" i="3"/>
  <c r="AR30" i="3"/>
  <c r="AR31" i="3"/>
  <c r="AR32" i="3"/>
  <c r="AR34" i="3"/>
  <c r="AR35" i="3"/>
  <c r="AR38" i="3"/>
  <c r="AR39" i="3"/>
  <c r="AR42" i="3"/>
  <c r="AR43" i="3"/>
  <c r="AR44" i="3"/>
  <c r="AR46" i="3"/>
  <c r="AR47" i="3"/>
  <c r="AR48" i="3"/>
  <c r="AR50" i="3"/>
  <c r="AR54" i="3"/>
  <c r="AR58" i="3"/>
  <c r="AR62" i="3"/>
  <c r="AR63" i="3"/>
  <c r="AR66" i="3"/>
  <c r="AR67" i="3"/>
  <c r="AR68" i="3"/>
  <c r="AR70" i="3"/>
  <c r="AR71" i="3"/>
  <c r="AR82" i="3"/>
  <c r="AR84" i="3"/>
  <c r="AR86" i="3"/>
  <c r="AR100" i="3"/>
  <c r="AR102" i="3"/>
  <c r="AR104" i="3"/>
  <c r="AR106" i="3"/>
  <c r="AR108" i="3"/>
  <c r="AR110" i="3"/>
  <c r="AR112" i="3"/>
  <c r="AR116" i="3"/>
  <c r="AR118" i="3"/>
  <c r="AR126" i="3"/>
  <c r="AR130" i="3"/>
  <c r="AR132" i="3"/>
  <c r="AR134" i="3"/>
  <c r="AR136" i="3"/>
  <c r="AR141" i="3"/>
  <c r="AR158" i="3"/>
  <c r="AR160" i="3"/>
  <c r="AR162" i="3"/>
  <c r="AR168" i="3"/>
  <c r="AR170" i="3"/>
  <c r="AR172" i="3"/>
  <c r="AR186" i="3"/>
  <c r="AR188" i="3"/>
  <c r="AR190" i="3"/>
  <c r="AR192" i="3"/>
  <c r="AR194" i="3"/>
  <c r="AR196" i="3"/>
  <c r="AR198" i="3"/>
  <c r="AR200" i="3"/>
  <c r="AR202" i="3"/>
  <c r="AR203" i="3"/>
  <c r="AR204" i="3"/>
  <c r="AR206" i="3"/>
  <c r="AR207" i="3"/>
  <c r="AR208" i="3"/>
  <c r="AR210" i="3"/>
  <c r="AR211" i="3"/>
  <c r="AR212" i="3"/>
  <c r="AR214" i="3"/>
  <c r="AR215" i="3"/>
  <c r="AR216" i="3"/>
  <c r="AR218" i="3"/>
  <c r="AR219" i="3"/>
  <c r="AR220" i="3"/>
  <c r="AR222" i="3"/>
  <c r="AR223" i="3"/>
  <c r="AR224" i="3"/>
  <c r="AR226" i="3"/>
  <c r="AR227" i="3"/>
  <c r="AR228" i="3"/>
  <c r="AR230" i="3"/>
  <c r="AR231" i="3"/>
  <c r="AR232" i="3"/>
  <c r="AR234" i="3"/>
  <c r="AR235" i="3"/>
  <c r="AR236" i="3"/>
  <c r="AR238" i="3"/>
  <c r="AR239" i="3"/>
  <c r="AR240" i="3"/>
  <c r="AR242" i="3"/>
  <c r="AR243" i="3"/>
  <c r="AR244" i="3"/>
  <c r="AR246" i="3"/>
  <c r="AR247" i="3"/>
  <c r="AR248" i="3"/>
  <c r="AR250" i="3"/>
  <c r="AR251" i="3"/>
  <c r="AR252" i="3"/>
  <c r="AR254" i="3"/>
  <c r="AR255" i="3"/>
  <c r="AR256" i="3"/>
  <c r="AR258" i="3"/>
  <c r="AR259" i="3"/>
  <c r="AR260" i="3"/>
  <c r="AR262" i="3"/>
  <c r="AR263" i="3"/>
  <c r="AR264" i="3"/>
  <c r="AR266" i="3"/>
  <c r="AR267" i="3"/>
  <c r="AP268" i="3"/>
  <c r="AR268" i="3" s="1"/>
  <c r="AQ268" i="3"/>
  <c r="AP269" i="3"/>
  <c r="AQ269" i="3"/>
  <c r="AP270" i="3"/>
  <c r="AR270" i="3" s="1"/>
  <c r="AQ270" i="3"/>
  <c r="AP271" i="3"/>
  <c r="AR271" i="3" s="1"/>
  <c r="AQ271" i="3"/>
  <c r="AP272" i="3"/>
  <c r="AQ272" i="3"/>
  <c r="AP273" i="3"/>
  <c r="AR273" i="3" s="1"/>
  <c r="AQ273" i="3"/>
  <c r="AP274" i="3"/>
  <c r="AQ274" i="3"/>
  <c r="AP275" i="3"/>
  <c r="AR275" i="3" s="1"/>
  <c r="AQ275" i="3"/>
  <c r="AP276" i="3"/>
  <c r="AQ276" i="3"/>
  <c r="AP277" i="3"/>
  <c r="AR277" i="3" s="1"/>
  <c r="AQ277" i="3"/>
  <c r="AP278" i="3"/>
  <c r="AQ278" i="3"/>
  <c r="AP279" i="3"/>
  <c r="AR279" i="3" s="1"/>
  <c r="AQ279" i="3"/>
  <c r="AP280" i="3"/>
  <c r="AQ280" i="3"/>
  <c r="AP281" i="3"/>
  <c r="AQ281" i="3"/>
  <c r="AP282" i="3"/>
  <c r="AQ282" i="3"/>
  <c r="AP283" i="3"/>
  <c r="AQ283" i="3"/>
  <c r="AR283" i="3" s="1"/>
  <c r="AP284" i="3"/>
  <c r="AQ284" i="3"/>
  <c r="AP285" i="3"/>
  <c r="AQ285" i="3"/>
  <c r="AP286" i="3"/>
  <c r="AR286" i="3" s="1"/>
  <c r="AQ286" i="3"/>
  <c r="AP287" i="3"/>
  <c r="AQ287" i="3"/>
  <c r="AP288" i="3"/>
  <c r="AQ288" i="3"/>
  <c r="AP289" i="3"/>
  <c r="AR289" i="3" s="1"/>
  <c r="AQ289" i="3"/>
  <c r="AP290" i="3"/>
  <c r="AQ290" i="3"/>
  <c r="AP291" i="3"/>
  <c r="AR291" i="3" s="1"/>
  <c r="AQ291" i="3"/>
  <c r="AP292" i="3"/>
  <c r="AQ292" i="3"/>
  <c r="AP293" i="3"/>
  <c r="AR293" i="3" s="1"/>
  <c r="AQ293" i="3"/>
  <c r="AP294" i="3"/>
  <c r="AQ294" i="3"/>
  <c r="AP295" i="3"/>
  <c r="AR295" i="3" s="1"/>
  <c r="AQ295" i="3"/>
  <c r="AP296" i="3"/>
  <c r="AQ296" i="3"/>
  <c r="AP297" i="3"/>
  <c r="AQ297" i="3"/>
  <c r="AP298" i="3"/>
  <c r="AQ298" i="3"/>
  <c r="AP299" i="3"/>
  <c r="AR299" i="3" s="1"/>
  <c r="AQ299" i="3"/>
  <c r="AP300" i="3"/>
  <c r="AQ300" i="3"/>
  <c r="AP301" i="3"/>
  <c r="AQ301" i="3"/>
  <c r="AP302" i="3"/>
  <c r="AR302" i="3" s="1"/>
  <c r="AQ302" i="3"/>
  <c r="AP303" i="3"/>
  <c r="AQ303" i="3"/>
  <c r="AP304" i="3"/>
  <c r="AQ304" i="3"/>
  <c r="AP305" i="3"/>
  <c r="AR305" i="3" s="1"/>
  <c r="AQ305" i="3"/>
  <c r="AP306" i="3"/>
  <c r="AQ306" i="3"/>
  <c r="AP307" i="3"/>
  <c r="AR307" i="3" s="1"/>
  <c r="AQ307" i="3"/>
  <c r="AP308" i="3"/>
  <c r="AQ308" i="3"/>
  <c r="AP309" i="3"/>
  <c r="AQ309" i="3"/>
  <c r="AP310" i="3"/>
  <c r="AQ310" i="3"/>
  <c r="AP311" i="3"/>
  <c r="AR311" i="3" s="1"/>
  <c r="AQ311" i="3"/>
  <c r="AP312" i="3"/>
  <c r="AQ312" i="3"/>
  <c r="AP313" i="3"/>
  <c r="AQ313" i="3"/>
  <c r="AP314" i="3"/>
  <c r="AQ314" i="3"/>
  <c r="AP315" i="3"/>
  <c r="AQ315" i="3"/>
  <c r="AR315" i="3" s="1"/>
  <c r="AP316" i="3"/>
  <c r="AQ316" i="3"/>
  <c r="AP317" i="3"/>
  <c r="AQ317" i="3"/>
  <c r="AP318" i="3"/>
  <c r="AQ318" i="3"/>
  <c r="AP319" i="3"/>
  <c r="AQ319" i="3"/>
  <c r="AP320" i="3"/>
  <c r="AQ320" i="3"/>
  <c r="AP321" i="3"/>
  <c r="AR321" i="3" s="1"/>
  <c r="AQ321" i="3"/>
  <c r="AP322" i="3"/>
  <c r="AQ322" i="3"/>
  <c r="AP323" i="3"/>
  <c r="AR323" i="3" s="1"/>
  <c r="AQ323" i="3"/>
  <c r="AP324" i="3"/>
  <c r="AQ324" i="3"/>
  <c r="AP325" i="3"/>
  <c r="AR325" i="3" s="1"/>
  <c r="AQ325" i="3"/>
  <c r="AP326" i="3"/>
  <c r="AQ326" i="3"/>
  <c r="AP327" i="3"/>
  <c r="AR327" i="3" s="1"/>
  <c r="AQ327" i="3"/>
  <c r="AP328" i="3"/>
  <c r="AQ328" i="3"/>
  <c r="AP329" i="3"/>
  <c r="AQ329" i="3"/>
  <c r="AP330" i="3"/>
  <c r="AQ330" i="3"/>
  <c r="AP331" i="3"/>
  <c r="AQ331" i="3"/>
  <c r="AP332" i="3"/>
  <c r="AQ332" i="3"/>
  <c r="AP333" i="3"/>
  <c r="AQ333" i="3"/>
  <c r="AP334" i="3"/>
  <c r="AR334" i="3" s="1"/>
  <c r="AQ334" i="3"/>
  <c r="AP335" i="3"/>
  <c r="AR335" i="3" s="1"/>
  <c r="AQ335" i="3"/>
  <c r="AP336" i="3"/>
  <c r="AQ336" i="3"/>
  <c r="AP337" i="3"/>
  <c r="AR337" i="3" s="1"/>
  <c r="AQ337" i="3"/>
  <c r="AP338" i="3"/>
  <c r="AR338" i="3" s="1"/>
  <c r="AQ338" i="3"/>
  <c r="AP339" i="3"/>
  <c r="AQ339" i="3"/>
  <c r="AR339" i="3"/>
  <c r="AP340" i="3"/>
  <c r="AQ340" i="3"/>
  <c r="AR340" i="3" s="1"/>
  <c r="AP341" i="3"/>
  <c r="AQ341" i="3"/>
  <c r="AP342" i="3"/>
  <c r="AQ342" i="3"/>
  <c r="AP343" i="3"/>
  <c r="AR343" i="3" s="1"/>
  <c r="AQ343" i="3"/>
  <c r="AP344" i="3"/>
  <c r="AQ344" i="3"/>
  <c r="AP345" i="3"/>
  <c r="AR345" i="3" s="1"/>
  <c r="AQ345" i="3"/>
  <c r="AP346" i="3"/>
  <c r="AR346" i="3" s="1"/>
  <c r="AQ346" i="3"/>
  <c r="AP347" i="3"/>
  <c r="AR347" i="3" s="1"/>
  <c r="AQ347" i="3"/>
  <c r="AP348" i="3"/>
  <c r="AQ348" i="3"/>
  <c r="AR348" i="3" s="1"/>
  <c r="AP349" i="3"/>
  <c r="AQ349" i="3"/>
  <c r="AP350" i="3"/>
  <c r="AQ350" i="3"/>
  <c r="AP351" i="3"/>
  <c r="AQ351" i="3"/>
  <c r="AR351" i="3" s="1"/>
  <c r="AP352" i="3"/>
  <c r="AQ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3" i="3"/>
  <c r="M28" i="3"/>
  <c r="BD28" i="3"/>
  <c r="B6" i="19"/>
  <c r="M59" i="3"/>
  <c r="BD59" i="3"/>
  <c r="E59" i="3"/>
  <c r="M115" i="3"/>
  <c r="BD115" i="3"/>
  <c r="M146" i="3"/>
  <c r="BD146" i="3"/>
  <c r="Q11" i="4"/>
  <c r="E9" i="8" s="1"/>
  <c r="Q12" i="4"/>
  <c r="Q13" i="4"/>
  <c r="E11" i="8" s="1"/>
  <c r="E10" i="11" s="1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E36" i="8" s="1"/>
  <c r="E35" i="9" s="1"/>
  <c r="Q39" i="4"/>
  <c r="Q40" i="4"/>
  <c r="E38" i="8" s="1"/>
  <c r="Q41" i="4"/>
  <c r="Q42" i="4"/>
  <c r="E40" i="8" s="1"/>
  <c r="E40" i="10" s="1"/>
  <c r="Q43" i="4"/>
  <c r="E41" i="8" s="1"/>
  <c r="Q44" i="4"/>
  <c r="E42" i="8" s="1"/>
  <c r="Q45" i="4"/>
  <c r="Q46" i="4"/>
  <c r="Q8" i="4"/>
  <c r="Q9" i="4"/>
  <c r="Q10" i="4"/>
  <c r="B7" i="8"/>
  <c r="B12" i="21" s="1"/>
  <c r="C7" i="8"/>
  <c r="D7" i="8" s="1"/>
  <c r="E7" i="8"/>
  <c r="M12" i="3"/>
  <c r="BS12" i="3" s="1"/>
  <c r="BT12" i="3" s="1"/>
  <c r="BU12" i="3" s="1"/>
  <c r="M13" i="3"/>
  <c r="M14" i="3"/>
  <c r="M15" i="3"/>
  <c r="BS15" i="3" s="1"/>
  <c r="BT15" i="3" s="1"/>
  <c r="BU15" i="3" s="1"/>
  <c r="M16" i="3"/>
  <c r="BS16" i="3" s="1"/>
  <c r="BT16" i="3" s="1"/>
  <c r="BU16" i="3" s="1"/>
  <c r="M17" i="3"/>
  <c r="M18" i="3"/>
  <c r="M19" i="3"/>
  <c r="BS19" i="3" s="1"/>
  <c r="BT19" i="3" s="1"/>
  <c r="BU19" i="3" s="1"/>
  <c r="M20" i="3"/>
  <c r="M21" i="3"/>
  <c r="M22" i="3"/>
  <c r="M23" i="3"/>
  <c r="BS23" i="3" s="1"/>
  <c r="BT23" i="3" s="1"/>
  <c r="BU23" i="3" s="1"/>
  <c r="M3" i="3"/>
  <c r="M4" i="3"/>
  <c r="BS4" i="3" s="1"/>
  <c r="BT4" i="3" s="1"/>
  <c r="BU4" i="3" s="1"/>
  <c r="M5" i="3"/>
  <c r="M6" i="3"/>
  <c r="M7" i="3"/>
  <c r="BS7" i="3" s="1"/>
  <c r="BT7" i="3" s="1"/>
  <c r="BU7" i="3" s="1"/>
  <c r="M8" i="3"/>
  <c r="BS8" i="3" s="1"/>
  <c r="BT8" i="3" s="1"/>
  <c r="BU8" i="3" s="1"/>
  <c r="M9" i="3"/>
  <c r="M10" i="3"/>
  <c r="M11" i="3"/>
  <c r="BS11" i="3" s="1"/>
  <c r="BT11" i="3" s="1"/>
  <c r="BU11" i="3" s="1"/>
  <c r="M24" i="3"/>
  <c r="M25" i="3"/>
  <c r="M26" i="3"/>
  <c r="M27" i="3"/>
  <c r="BS27" i="3" s="1"/>
  <c r="BT27" i="3" s="1"/>
  <c r="BU27" i="3" s="1"/>
  <c r="M29" i="3"/>
  <c r="M31" i="3"/>
  <c r="BS31" i="3" s="1"/>
  <c r="BT31" i="3" s="1"/>
  <c r="BU31" i="3" s="1"/>
  <c r="M32" i="3"/>
  <c r="BS32" i="3" s="1"/>
  <c r="BT32" i="3" s="1"/>
  <c r="BU32" i="3" s="1"/>
  <c r="M33" i="3"/>
  <c r="M34" i="3"/>
  <c r="M35" i="3"/>
  <c r="BS35" i="3" s="1"/>
  <c r="BT35" i="3" s="1"/>
  <c r="BU35" i="3" s="1"/>
  <c r="M36" i="3"/>
  <c r="M37" i="3"/>
  <c r="M38" i="3"/>
  <c r="M39" i="3"/>
  <c r="M40" i="3"/>
  <c r="BS40" i="3" s="1"/>
  <c r="BT40" i="3" s="1"/>
  <c r="BU40" i="3" s="1"/>
  <c r="M41" i="3"/>
  <c r="M42" i="3"/>
  <c r="M43" i="3"/>
  <c r="BS43" i="3" s="1"/>
  <c r="BT43" i="3" s="1"/>
  <c r="BU43" i="3" s="1"/>
  <c r="M44" i="3"/>
  <c r="BS44" i="3" s="1"/>
  <c r="BT44" i="3" s="1"/>
  <c r="BU44" i="3" s="1"/>
  <c r="M45" i="3"/>
  <c r="M46" i="3"/>
  <c r="M47" i="3"/>
  <c r="BS47" i="3" s="1"/>
  <c r="BT47" i="3" s="1"/>
  <c r="BU47" i="3" s="1"/>
  <c r="M48" i="3"/>
  <c r="BS48" i="3" s="1"/>
  <c r="BT48" i="3" s="1"/>
  <c r="BU48" i="3" s="1"/>
  <c r="M49" i="3"/>
  <c r="M50" i="3"/>
  <c r="M51" i="3"/>
  <c r="M52" i="3"/>
  <c r="BS52" i="3" s="1"/>
  <c r="BT52" i="3" s="1"/>
  <c r="BU52" i="3" s="1"/>
  <c r="M53" i="3"/>
  <c r="M54" i="3"/>
  <c r="M55" i="3"/>
  <c r="BS55" i="3" s="1"/>
  <c r="BT55" i="3" s="1"/>
  <c r="BU55" i="3" s="1"/>
  <c r="M56" i="3"/>
  <c r="M57" i="3"/>
  <c r="M58" i="3"/>
  <c r="M60" i="3"/>
  <c r="M61" i="3"/>
  <c r="M62" i="3"/>
  <c r="M63" i="3"/>
  <c r="M64" i="3"/>
  <c r="BS64" i="3" s="1"/>
  <c r="BT64" i="3" s="1"/>
  <c r="BU64" i="3" s="1"/>
  <c r="M65" i="3"/>
  <c r="BS65" i="3" s="1"/>
  <c r="BT65" i="3" s="1"/>
  <c r="BU65" i="3" s="1"/>
  <c r="M66" i="3"/>
  <c r="BS66" i="3" s="1"/>
  <c r="BT66" i="3" s="1"/>
  <c r="BU66" i="3" s="1"/>
  <c r="M67" i="3"/>
  <c r="M68" i="3"/>
  <c r="BS68" i="3" s="1"/>
  <c r="BT68" i="3" s="1"/>
  <c r="BU68" i="3" s="1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BS84" i="3" s="1"/>
  <c r="BT84" i="3" s="1"/>
  <c r="BU84" i="3" s="1"/>
  <c r="M85" i="3"/>
  <c r="M86" i="3"/>
  <c r="M87" i="3"/>
  <c r="M88" i="3"/>
  <c r="M89" i="3"/>
  <c r="BS89" i="3" s="1"/>
  <c r="BT89" i="3" s="1"/>
  <c r="BU89" i="3" s="1"/>
  <c r="M90" i="3"/>
  <c r="M91" i="3"/>
  <c r="M92" i="3"/>
  <c r="M93" i="3"/>
  <c r="M94" i="3"/>
  <c r="M95" i="3"/>
  <c r="M96" i="3"/>
  <c r="M97" i="3"/>
  <c r="M98" i="3"/>
  <c r="M99" i="3"/>
  <c r="M100" i="3"/>
  <c r="M101" i="3"/>
  <c r="BS101" i="3" s="1"/>
  <c r="BT101" i="3" s="1"/>
  <c r="BU101" i="3" s="1"/>
  <c r="M102" i="3"/>
  <c r="M103" i="3"/>
  <c r="M104" i="3"/>
  <c r="M105" i="3"/>
  <c r="BS105" i="3" s="1"/>
  <c r="BT105" i="3" s="1"/>
  <c r="BU105" i="3" s="1"/>
  <c r="M106" i="3"/>
  <c r="M107" i="3"/>
  <c r="M108" i="3"/>
  <c r="M109" i="3"/>
  <c r="M110" i="3"/>
  <c r="M111" i="3"/>
  <c r="M112" i="3"/>
  <c r="BS112" i="3" s="1"/>
  <c r="BT112" i="3" s="1"/>
  <c r="BU112" i="3" s="1"/>
  <c r="M113" i="3"/>
  <c r="M114" i="3"/>
  <c r="M116" i="3"/>
  <c r="BS116" i="3" s="1"/>
  <c r="BT116" i="3" s="1"/>
  <c r="BU116" i="3" s="1"/>
  <c r="M117" i="3"/>
  <c r="M118" i="3"/>
  <c r="M119" i="3"/>
  <c r="M120" i="3"/>
  <c r="M121" i="3"/>
  <c r="M122" i="3"/>
  <c r="M123" i="3"/>
  <c r="M124" i="3"/>
  <c r="M125" i="3"/>
  <c r="M126" i="3"/>
  <c r="BS126" i="3" s="1"/>
  <c r="BT126" i="3" s="1"/>
  <c r="BU126" i="3" s="1"/>
  <c r="M127" i="3"/>
  <c r="M128" i="3"/>
  <c r="BS128" i="3" s="1"/>
  <c r="BT128" i="3" s="1"/>
  <c r="BU128" i="3" s="1"/>
  <c r="M129" i="3"/>
  <c r="M130" i="3"/>
  <c r="BS130" i="3" s="1"/>
  <c r="BT130" i="3" s="1"/>
  <c r="BU130" i="3" s="1"/>
  <c r="M131" i="3"/>
  <c r="M132" i="3"/>
  <c r="BS132" i="3" s="1"/>
  <c r="BT132" i="3" s="1"/>
  <c r="BU132" i="3" s="1"/>
  <c r="M133" i="3"/>
  <c r="M134" i="3"/>
  <c r="BS134" i="3" s="1"/>
  <c r="BT134" i="3" s="1"/>
  <c r="BU134" i="3" s="1"/>
  <c r="M135" i="3"/>
  <c r="M136" i="3"/>
  <c r="M137" i="3"/>
  <c r="M138" i="3"/>
  <c r="BS138" i="3" s="1"/>
  <c r="BT138" i="3" s="1"/>
  <c r="BU138" i="3" s="1"/>
  <c r="M139" i="3"/>
  <c r="M140" i="3"/>
  <c r="M141" i="3"/>
  <c r="M142" i="3"/>
  <c r="BS142" i="3" s="1"/>
  <c r="BT142" i="3" s="1"/>
  <c r="BU142" i="3" s="1"/>
  <c r="M143" i="3"/>
  <c r="M144" i="3"/>
  <c r="M145" i="3"/>
  <c r="M147" i="3"/>
  <c r="M148" i="3"/>
  <c r="M149" i="3"/>
  <c r="M150" i="3"/>
  <c r="M151" i="3"/>
  <c r="M152" i="3"/>
  <c r="M153" i="3"/>
  <c r="M154" i="3"/>
  <c r="M155" i="3"/>
  <c r="BS155" i="3" s="1"/>
  <c r="BT155" i="3" s="1"/>
  <c r="BU155" i="3" s="1"/>
  <c r="M156" i="3"/>
  <c r="M157" i="3"/>
  <c r="M158" i="3"/>
  <c r="M159" i="3"/>
  <c r="M160" i="3"/>
  <c r="M161" i="3"/>
  <c r="M162" i="3"/>
  <c r="M163" i="3"/>
  <c r="BS163" i="3" s="1"/>
  <c r="BT163" i="3" s="1"/>
  <c r="BU163" i="3" s="1"/>
  <c r="M164" i="3"/>
  <c r="M165" i="3"/>
  <c r="M166" i="3"/>
  <c r="M167" i="3"/>
  <c r="BS167" i="3" s="1"/>
  <c r="BT167" i="3" s="1"/>
  <c r="BU167" i="3" s="1"/>
  <c r="M168" i="3"/>
  <c r="M169" i="3"/>
  <c r="M170" i="3"/>
  <c r="M171" i="3"/>
  <c r="BS171" i="3" s="1"/>
  <c r="BT171" i="3" s="1"/>
  <c r="BU171" i="3" s="1"/>
  <c r="M172" i="3"/>
  <c r="M173" i="3"/>
  <c r="M174" i="3"/>
  <c r="M175" i="3"/>
  <c r="M176" i="3"/>
  <c r="M177" i="3"/>
  <c r="M178" i="3"/>
  <c r="M179" i="3"/>
  <c r="BS179" i="3" s="1"/>
  <c r="BT179" i="3" s="1"/>
  <c r="BU179" i="3" s="1"/>
  <c r="M180" i="3"/>
  <c r="M181" i="3"/>
  <c r="M182" i="3"/>
  <c r="M183" i="3"/>
  <c r="M184" i="3"/>
  <c r="M185" i="3"/>
  <c r="M186" i="3"/>
  <c r="BS186" i="3" s="1"/>
  <c r="BT186" i="3" s="1"/>
  <c r="BU186" i="3" s="1"/>
  <c r="M187" i="3"/>
  <c r="M188" i="3"/>
  <c r="M189" i="3"/>
  <c r="M190" i="3"/>
  <c r="M191" i="3"/>
  <c r="M192" i="3"/>
  <c r="M193" i="3"/>
  <c r="M194" i="3"/>
  <c r="M195" i="3"/>
  <c r="BS195" i="3" s="1"/>
  <c r="BT195" i="3" s="1"/>
  <c r="BU195" i="3" s="1"/>
  <c r="M196" i="3"/>
  <c r="M197" i="3"/>
  <c r="M198" i="3"/>
  <c r="M199" i="3"/>
  <c r="BS199" i="3" s="1"/>
  <c r="BT199" i="3" s="1"/>
  <c r="BU199" i="3" s="1"/>
  <c r="M200" i="3"/>
  <c r="M201" i="3"/>
  <c r="M202" i="3"/>
  <c r="M203" i="3"/>
  <c r="BS203" i="3" s="1"/>
  <c r="BT203" i="3" s="1"/>
  <c r="BU203" i="3" s="1"/>
  <c r="M204" i="3"/>
  <c r="M205" i="3"/>
  <c r="M206" i="3"/>
  <c r="M207" i="3"/>
  <c r="M208" i="3"/>
  <c r="M209" i="3"/>
  <c r="M210" i="3"/>
  <c r="M211" i="3"/>
  <c r="BS211" i="3" s="1"/>
  <c r="BT211" i="3" s="1"/>
  <c r="BU211" i="3" s="1"/>
  <c r="M212" i="3"/>
  <c r="M213" i="3"/>
  <c r="M214" i="3"/>
  <c r="M215" i="3"/>
  <c r="BS215" i="3" s="1"/>
  <c r="BT215" i="3" s="1"/>
  <c r="BU215" i="3" s="1"/>
  <c r="M216" i="3"/>
  <c r="M217" i="3"/>
  <c r="M218" i="3"/>
  <c r="M219" i="3"/>
  <c r="BS219" i="3" s="1"/>
  <c r="BT219" i="3" s="1"/>
  <c r="BU219" i="3" s="1"/>
  <c r="M220" i="3"/>
  <c r="M221" i="3"/>
  <c r="M222" i="3"/>
  <c r="M223" i="3"/>
  <c r="BS223" i="3" s="1"/>
  <c r="BT223" i="3" s="1"/>
  <c r="BU223" i="3" s="1"/>
  <c r="M224" i="3"/>
  <c r="M225" i="3"/>
  <c r="M226" i="3"/>
  <c r="M227" i="3"/>
  <c r="BS227" i="3" s="1"/>
  <c r="BT227" i="3" s="1"/>
  <c r="BU227" i="3" s="1"/>
  <c r="M228" i="3"/>
  <c r="M229" i="3"/>
  <c r="M230" i="3"/>
  <c r="M231" i="3"/>
  <c r="BS231" i="3" s="1"/>
  <c r="BT231" i="3" s="1"/>
  <c r="BU231" i="3" s="1"/>
  <c r="M232" i="3"/>
  <c r="M233" i="3"/>
  <c r="M234" i="3"/>
  <c r="M235" i="3"/>
  <c r="BS235" i="3" s="1"/>
  <c r="BT235" i="3" s="1"/>
  <c r="BU235" i="3" s="1"/>
  <c r="M236" i="3"/>
  <c r="M237" i="3"/>
  <c r="M238" i="3"/>
  <c r="M239" i="3"/>
  <c r="M240" i="3"/>
  <c r="M241" i="3"/>
  <c r="M242" i="3"/>
  <c r="M243" i="3"/>
  <c r="BS243" i="3" s="1"/>
  <c r="BT243" i="3" s="1"/>
  <c r="BU243" i="3" s="1"/>
  <c r="M244" i="3"/>
  <c r="M245" i="3"/>
  <c r="M246" i="3"/>
  <c r="M247" i="3"/>
  <c r="BS247" i="3" s="1"/>
  <c r="BT247" i="3" s="1"/>
  <c r="BU247" i="3" s="1"/>
  <c r="M248" i="3"/>
  <c r="M249" i="3"/>
  <c r="M250" i="3"/>
  <c r="M251" i="3"/>
  <c r="BS251" i="3" s="1"/>
  <c r="BT251" i="3" s="1"/>
  <c r="BU251" i="3" s="1"/>
  <c r="M252" i="3"/>
  <c r="M253" i="3"/>
  <c r="M254" i="3"/>
  <c r="M255" i="3"/>
  <c r="BS255" i="3" s="1"/>
  <c r="BT255" i="3" s="1"/>
  <c r="BU255" i="3" s="1"/>
  <c r="M256" i="3"/>
  <c r="M257" i="3"/>
  <c r="M258" i="3"/>
  <c r="M259" i="3"/>
  <c r="BS259" i="3" s="1"/>
  <c r="BT259" i="3" s="1"/>
  <c r="BU259" i="3" s="1"/>
  <c r="M260" i="3"/>
  <c r="M261" i="3"/>
  <c r="M262" i="3"/>
  <c r="M263" i="3"/>
  <c r="BS263" i="3" s="1"/>
  <c r="BT263" i="3" s="1"/>
  <c r="BU263" i="3" s="1"/>
  <c r="M264" i="3"/>
  <c r="M265" i="3"/>
  <c r="M266" i="3"/>
  <c r="M267" i="3"/>
  <c r="BS267" i="3" s="1"/>
  <c r="BT267" i="3" s="1"/>
  <c r="BU267" i="3" s="1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BD13" i="3"/>
  <c r="BD18" i="3"/>
  <c r="C5" i="8"/>
  <c r="C6" i="8"/>
  <c r="D6" i="8" s="1"/>
  <c r="C11" i="21" s="1"/>
  <c r="C8" i="8"/>
  <c r="D8" i="8" s="1"/>
  <c r="C9" i="8"/>
  <c r="D9" i="8" s="1"/>
  <c r="C14" i="21" s="1"/>
  <c r="C10" i="8"/>
  <c r="D10" i="8" s="1"/>
  <c r="C11" i="8"/>
  <c r="D11" i="8" s="1"/>
  <c r="C16" i="21" s="1"/>
  <c r="C12" i="8"/>
  <c r="C13" i="8"/>
  <c r="D13" i="8" s="1"/>
  <c r="C14" i="8"/>
  <c r="D14" i="8" s="1"/>
  <c r="C15" i="8"/>
  <c r="D15" i="8" s="1"/>
  <c r="C20" i="21" s="1"/>
  <c r="C16" i="8"/>
  <c r="D16" i="8" s="1"/>
  <c r="C17" i="8"/>
  <c r="D17" i="8" s="1"/>
  <c r="C22" i="21" s="1"/>
  <c r="C18" i="8"/>
  <c r="D18" i="8" s="1"/>
  <c r="C19" i="8"/>
  <c r="D19" i="8" s="1"/>
  <c r="C20" i="8"/>
  <c r="D20" i="8" s="1"/>
  <c r="C21" i="8"/>
  <c r="D21" i="8" s="1"/>
  <c r="C26" i="21" s="1"/>
  <c r="C22" i="8"/>
  <c r="D22" i="8" s="1"/>
  <c r="C23" i="8"/>
  <c r="D23" i="8" s="1"/>
  <c r="C28" i="21" s="1"/>
  <c r="C24" i="8"/>
  <c r="D24" i="8" s="1"/>
  <c r="C25" i="8"/>
  <c r="D25" i="8" s="1"/>
  <c r="C30" i="21" s="1"/>
  <c r="C26" i="8"/>
  <c r="D26" i="8" s="1"/>
  <c r="C27" i="8"/>
  <c r="D27" i="8" s="1"/>
  <c r="C32" i="21" s="1"/>
  <c r="C28" i="8"/>
  <c r="D28" i="8" s="1"/>
  <c r="C29" i="8"/>
  <c r="D29" i="8" s="1"/>
  <c r="C34" i="21" s="1"/>
  <c r="C30" i="8"/>
  <c r="D30" i="8" s="1"/>
  <c r="C31" i="8"/>
  <c r="D31" i="8" s="1"/>
  <c r="C36" i="21" s="1"/>
  <c r="C32" i="8"/>
  <c r="D32" i="8" s="1"/>
  <c r="C33" i="8"/>
  <c r="D33" i="8" s="1"/>
  <c r="C38" i="21" s="1"/>
  <c r="C34" i="8"/>
  <c r="D34" i="8" s="1"/>
  <c r="C35" i="8"/>
  <c r="D35" i="8" s="1"/>
  <c r="C40" i="21" s="1"/>
  <c r="C36" i="8"/>
  <c r="C37" i="8"/>
  <c r="D37" i="8" s="1"/>
  <c r="C42" i="21" s="1"/>
  <c r="C38" i="8"/>
  <c r="C39" i="8"/>
  <c r="D39" i="8" s="1"/>
  <c r="C44" i="21" s="1"/>
  <c r="C40" i="8"/>
  <c r="D40" i="8" s="1"/>
  <c r="C41" i="8"/>
  <c r="D41" i="8" s="1"/>
  <c r="C46" i="21" s="1"/>
  <c r="C42" i="8"/>
  <c r="C43" i="8"/>
  <c r="D43" i="8" s="1"/>
  <c r="C48" i="21" s="1"/>
  <c r="C44" i="8"/>
  <c r="D44" i="8" s="1"/>
  <c r="C49" i="21" s="1"/>
  <c r="BS39" i="3"/>
  <c r="BT39" i="3" s="1"/>
  <c r="BU39" i="3" s="1"/>
  <c r="BS51" i="3"/>
  <c r="BT51" i="3" s="1"/>
  <c r="BU51" i="3" s="1"/>
  <c r="BS59" i="3"/>
  <c r="BT59" i="3" s="1"/>
  <c r="BU59" i="3" s="1"/>
  <c r="BS60" i="3"/>
  <c r="BT60" i="3" s="1"/>
  <c r="BU60" i="3" s="1"/>
  <c r="BS70" i="3"/>
  <c r="BT70" i="3" s="1"/>
  <c r="BU70" i="3" s="1"/>
  <c r="BS82" i="3"/>
  <c r="BT82" i="3" s="1"/>
  <c r="BU82" i="3" s="1"/>
  <c r="BS86" i="3"/>
  <c r="BT86" i="3" s="1"/>
  <c r="BU86" i="3" s="1"/>
  <c r="BS100" i="3"/>
  <c r="BT100" i="3" s="1"/>
  <c r="BU100" i="3" s="1"/>
  <c r="BS102" i="3"/>
  <c r="BT102" i="3" s="1"/>
  <c r="BU102" i="3" s="1"/>
  <c r="BS104" i="3"/>
  <c r="BT104" i="3" s="1"/>
  <c r="BU104" i="3" s="1"/>
  <c r="BS106" i="3"/>
  <c r="BT106" i="3" s="1"/>
  <c r="BU106" i="3" s="1"/>
  <c r="BS108" i="3"/>
  <c r="BT108" i="3" s="1"/>
  <c r="BU108" i="3" s="1"/>
  <c r="BS109" i="3"/>
  <c r="BT109" i="3" s="1"/>
  <c r="BU109" i="3" s="1"/>
  <c r="BS110" i="3"/>
  <c r="BT110" i="3" s="1"/>
  <c r="BU110" i="3" s="1"/>
  <c r="BS114" i="3"/>
  <c r="BT114" i="3" s="1"/>
  <c r="BU114" i="3" s="1"/>
  <c r="BS117" i="3"/>
  <c r="BT117" i="3" s="1"/>
  <c r="BU117" i="3" s="1"/>
  <c r="BS136" i="3"/>
  <c r="BT136" i="3" s="1"/>
  <c r="BU136" i="3" s="1"/>
  <c r="BS156" i="3"/>
  <c r="BT156" i="3" s="1"/>
  <c r="BU156" i="3" s="1"/>
  <c r="BS158" i="3"/>
  <c r="BT158" i="3" s="1"/>
  <c r="BU158" i="3" s="1"/>
  <c r="BS159" i="3"/>
  <c r="BT159" i="3" s="1"/>
  <c r="BU159" i="3" s="1"/>
  <c r="BS160" i="3"/>
  <c r="BT160" i="3" s="1"/>
  <c r="BU160" i="3" s="1"/>
  <c r="BS162" i="3"/>
  <c r="BT162" i="3" s="1"/>
  <c r="BU162" i="3" s="1"/>
  <c r="BS166" i="3"/>
  <c r="BT166" i="3" s="1"/>
  <c r="BU166" i="3" s="1"/>
  <c r="BS168" i="3"/>
  <c r="BT168" i="3" s="1"/>
  <c r="BU168" i="3" s="1"/>
  <c r="BS170" i="3"/>
  <c r="BT170" i="3" s="1"/>
  <c r="BU170" i="3" s="1"/>
  <c r="BS172" i="3"/>
  <c r="BT172" i="3" s="1"/>
  <c r="BU172" i="3" s="1"/>
  <c r="BS188" i="3"/>
  <c r="BT188" i="3" s="1"/>
  <c r="BU188" i="3" s="1"/>
  <c r="BS190" i="3"/>
  <c r="BT190" i="3" s="1"/>
  <c r="BU190" i="3" s="1"/>
  <c r="BS191" i="3"/>
  <c r="BT191" i="3" s="1"/>
  <c r="BU191" i="3" s="1"/>
  <c r="BS192" i="3"/>
  <c r="BT192" i="3" s="1"/>
  <c r="BU192" i="3" s="1"/>
  <c r="BS194" i="3"/>
  <c r="BT194" i="3" s="1"/>
  <c r="BU194" i="3" s="1"/>
  <c r="BS196" i="3"/>
  <c r="BT196" i="3" s="1"/>
  <c r="BU196" i="3" s="1"/>
  <c r="BS198" i="3"/>
  <c r="BT198" i="3" s="1"/>
  <c r="BU198" i="3" s="1"/>
  <c r="BS202" i="3"/>
  <c r="BT202" i="3" s="1"/>
  <c r="BU202" i="3" s="1"/>
  <c r="BS206" i="3"/>
  <c r="BT206" i="3" s="1"/>
  <c r="BU206" i="3" s="1"/>
  <c r="BS207" i="3"/>
  <c r="BT207" i="3" s="1"/>
  <c r="BU207" i="3" s="1"/>
  <c r="BS210" i="3"/>
  <c r="BT210" i="3" s="1"/>
  <c r="BU210" i="3" s="1"/>
  <c r="BS214" i="3"/>
  <c r="BT214" i="3" s="1"/>
  <c r="BU214" i="3" s="1"/>
  <c r="BS216" i="3"/>
  <c r="BT216" i="3" s="1"/>
  <c r="BU216" i="3" s="1"/>
  <c r="BS218" i="3"/>
  <c r="BT218" i="3" s="1"/>
  <c r="BU218" i="3" s="1"/>
  <c r="BS222" i="3"/>
  <c r="BT222" i="3" s="1"/>
  <c r="BU222" i="3" s="1"/>
  <c r="BS226" i="3"/>
  <c r="BT226" i="3" s="1"/>
  <c r="BU226" i="3" s="1"/>
  <c r="BS230" i="3"/>
  <c r="BT230" i="3" s="1"/>
  <c r="BU230" i="3" s="1"/>
  <c r="BS234" i="3"/>
  <c r="BT234" i="3" s="1"/>
  <c r="BU234" i="3" s="1"/>
  <c r="BS238" i="3"/>
  <c r="BT238" i="3" s="1"/>
  <c r="BU238" i="3" s="1"/>
  <c r="BS239" i="3"/>
  <c r="BT239" i="3" s="1"/>
  <c r="BU239" i="3" s="1"/>
  <c r="BS242" i="3"/>
  <c r="BT242" i="3" s="1"/>
  <c r="BU242" i="3" s="1"/>
  <c r="BS246" i="3"/>
  <c r="BT246" i="3" s="1"/>
  <c r="BU246" i="3" s="1"/>
  <c r="BS248" i="3"/>
  <c r="BT248" i="3" s="1"/>
  <c r="BU248" i="3" s="1"/>
  <c r="BS250" i="3"/>
  <c r="BT250" i="3" s="1"/>
  <c r="BU250" i="3" s="1"/>
  <c r="BS254" i="3"/>
  <c r="BT254" i="3" s="1"/>
  <c r="BU254" i="3" s="1"/>
  <c r="BS258" i="3"/>
  <c r="BT258" i="3" s="1"/>
  <c r="BU258" i="3" s="1"/>
  <c r="BS260" i="3"/>
  <c r="BT260" i="3" s="1"/>
  <c r="BU260" i="3" s="1"/>
  <c r="BS262" i="3"/>
  <c r="BT262" i="3" s="1"/>
  <c r="BU262" i="3" s="1"/>
  <c r="BS266" i="3"/>
  <c r="BT266" i="3" s="1"/>
  <c r="BU266" i="3" s="1"/>
  <c r="AB20" i="8"/>
  <c r="AB35" i="8"/>
  <c r="AB6" i="8"/>
  <c r="AB15" i="8"/>
  <c r="AB30" i="8"/>
  <c r="AB37" i="8"/>
  <c r="AB38" i="8"/>
  <c r="AB39" i="8"/>
  <c r="AB40" i="8"/>
  <c r="AB41" i="8"/>
  <c r="AB42" i="8"/>
  <c r="AB43" i="8"/>
  <c r="AB44" i="8"/>
  <c r="AB5" i="8"/>
  <c r="A339" i="3"/>
  <c r="B339" i="3"/>
  <c r="E339" i="3"/>
  <c r="F339" i="3"/>
  <c r="BD339" i="3"/>
  <c r="L339" i="3"/>
  <c r="M339" i="3"/>
  <c r="N339" i="3"/>
  <c r="AC339" i="3"/>
  <c r="AD339" i="3"/>
  <c r="BE339" i="3"/>
  <c r="A340" i="3"/>
  <c r="B340" i="3"/>
  <c r="E340" i="3"/>
  <c r="F340" i="3"/>
  <c r="BD340" i="3"/>
  <c r="L340" i="3"/>
  <c r="M340" i="3"/>
  <c r="N340" i="3"/>
  <c r="AC340" i="3"/>
  <c r="AD340" i="3"/>
  <c r="BE340" i="3"/>
  <c r="A341" i="3"/>
  <c r="B341" i="3"/>
  <c r="E341" i="3"/>
  <c r="F341" i="3"/>
  <c r="BD341" i="3"/>
  <c r="L341" i="3"/>
  <c r="M341" i="3"/>
  <c r="N341" i="3"/>
  <c r="AC341" i="3"/>
  <c r="AD341" i="3"/>
  <c r="BE341" i="3"/>
  <c r="A342" i="3"/>
  <c r="B342" i="3"/>
  <c r="E342" i="3"/>
  <c r="F342" i="3"/>
  <c r="BD342" i="3"/>
  <c r="L342" i="3"/>
  <c r="M342" i="3"/>
  <c r="N342" i="3"/>
  <c r="AC342" i="3"/>
  <c r="AD342" i="3"/>
  <c r="BE342" i="3"/>
  <c r="A343" i="3"/>
  <c r="B343" i="3"/>
  <c r="E343" i="3"/>
  <c r="F343" i="3"/>
  <c r="BD343" i="3"/>
  <c r="L343" i="3"/>
  <c r="M343" i="3"/>
  <c r="N343" i="3"/>
  <c r="AC343" i="3"/>
  <c r="AD343" i="3"/>
  <c r="BE343" i="3"/>
  <c r="A344" i="3"/>
  <c r="B344" i="3"/>
  <c r="E344" i="3"/>
  <c r="F344" i="3"/>
  <c r="BD344" i="3"/>
  <c r="L344" i="3"/>
  <c r="M344" i="3"/>
  <c r="N344" i="3"/>
  <c r="AC344" i="3"/>
  <c r="AD344" i="3"/>
  <c r="BE344" i="3"/>
  <c r="A345" i="3"/>
  <c r="B345" i="3"/>
  <c r="E345" i="3"/>
  <c r="F345" i="3"/>
  <c r="BD345" i="3"/>
  <c r="L345" i="3"/>
  <c r="M345" i="3"/>
  <c r="N345" i="3"/>
  <c r="AC345" i="3"/>
  <c r="AD345" i="3"/>
  <c r="BE345" i="3"/>
  <c r="A346" i="3"/>
  <c r="B346" i="3"/>
  <c r="E346" i="3"/>
  <c r="F346" i="3"/>
  <c r="BD346" i="3"/>
  <c r="L346" i="3"/>
  <c r="M346" i="3"/>
  <c r="N346" i="3"/>
  <c r="AC346" i="3"/>
  <c r="AD346" i="3"/>
  <c r="BE346" i="3"/>
  <c r="A347" i="3"/>
  <c r="B347" i="3"/>
  <c r="E347" i="3"/>
  <c r="F347" i="3"/>
  <c r="BD347" i="3"/>
  <c r="L347" i="3"/>
  <c r="M347" i="3"/>
  <c r="N347" i="3"/>
  <c r="AC347" i="3"/>
  <c r="AD347" i="3"/>
  <c r="BE347" i="3"/>
  <c r="A348" i="3"/>
  <c r="B348" i="3"/>
  <c r="E348" i="3"/>
  <c r="F348" i="3"/>
  <c r="BD348" i="3"/>
  <c r="L348" i="3"/>
  <c r="M348" i="3"/>
  <c r="N348" i="3"/>
  <c r="AC348" i="3"/>
  <c r="AD348" i="3"/>
  <c r="BE348" i="3"/>
  <c r="A349" i="3"/>
  <c r="B349" i="3"/>
  <c r="E349" i="3"/>
  <c r="F349" i="3"/>
  <c r="BD349" i="3"/>
  <c r="L349" i="3"/>
  <c r="M349" i="3"/>
  <c r="N349" i="3"/>
  <c r="AC349" i="3"/>
  <c r="AD349" i="3"/>
  <c r="BE349" i="3"/>
  <c r="A350" i="3"/>
  <c r="B350" i="3"/>
  <c r="E350" i="3"/>
  <c r="F350" i="3"/>
  <c r="BD350" i="3"/>
  <c r="L350" i="3"/>
  <c r="M350" i="3"/>
  <c r="N350" i="3"/>
  <c r="AC350" i="3"/>
  <c r="AD350" i="3"/>
  <c r="BE350" i="3"/>
  <c r="A351" i="3"/>
  <c r="B351" i="3"/>
  <c r="E351" i="3"/>
  <c r="F351" i="3"/>
  <c r="BD351" i="3"/>
  <c r="L351" i="3"/>
  <c r="M351" i="3"/>
  <c r="N351" i="3"/>
  <c r="AC351" i="3"/>
  <c r="AD351" i="3"/>
  <c r="BE351" i="3"/>
  <c r="A352" i="3"/>
  <c r="B352" i="3"/>
  <c r="E352" i="3"/>
  <c r="F352" i="3"/>
  <c r="BD352" i="3"/>
  <c r="L352" i="3"/>
  <c r="M352" i="3"/>
  <c r="N352" i="3"/>
  <c r="AC352" i="3"/>
  <c r="AD352" i="3"/>
  <c r="BE352" i="3"/>
  <c r="A305" i="3"/>
  <c r="B305" i="3"/>
  <c r="E305" i="3"/>
  <c r="F305" i="3"/>
  <c r="BD305" i="3"/>
  <c r="L305" i="3"/>
  <c r="M305" i="3"/>
  <c r="N305" i="3"/>
  <c r="AC305" i="3"/>
  <c r="AD305" i="3"/>
  <c r="BE305" i="3"/>
  <c r="A306" i="3"/>
  <c r="B306" i="3"/>
  <c r="E306" i="3"/>
  <c r="F306" i="3"/>
  <c r="BD306" i="3"/>
  <c r="L306" i="3"/>
  <c r="M306" i="3"/>
  <c r="N306" i="3"/>
  <c r="AC306" i="3"/>
  <c r="AD306" i="3"/>
  <c r="BE306" i="3"/>
  <c r="A307" i="3"/>
  <c r="B307" i="3"/>
  <c r="E307" i="3"/>
  <c r="F307" i="3"/>
  <c r="BD307" i="3"/>
  <c r="L307" i="3"/>
  <c r="M307" i="3"/>
  <c r="N307" i="3"/>
  <c r="AC307" i="3"/>
  <c r="AD307" i="3"/>
  <c r="BE307" i="3"/>
  <c r="A308" i="3"/>
  <c r="B308" i="3"/>
  <c r="E308" i="3"/>
  <c r="F308" i="3"/>
  <c r="BD308" i="3"/>
  <c r="L308" i="3"/>
  <c r="M308" i="3"/>
  <c r="N308" i="3"/>
  <c r="AC308" i="3"/>
  <c r="AD308" i="3"/>
  <c r="BE308" i="3"/>
  <c r="A309" i="3"/>
  <c r="B309" i="3"/>
  <c r="E309" i="3"/>
  <c r="F309" i="3"/>
  <c r="BD309" i="3"/>
  <c r="L309" i="3"/>
  <c r="M309" i="3"/>
  <c r="N309" i="3"/>
  <c r="AC309" i="3"/>
  <c r="AD309" i="3"/>
  <c r="BE309" i="3"/>
  <c r="A310" i="3"/>
  <c r="B310" i="3"/>
  <c r="E310" i="3"/>
  <c r="F310" i="3"/>
  <c r="BD310" i="3"/>
  <c r="L310" i="3"/>
  <c r="M310" i="3"/>
  <c r="N310" i="3"/>
  <c r="AC310" i="3"/>
  <c r="AD310" i="3"/>
  <c r="BE310" i="3"/>
  <c r="A311" i="3"/>
  <c r="B311" i="3"/>
  <c r="E311" i="3"/>
  <c r="F311" i="3"/>
  <c r="BD311" i="3"/>
  <c r="L311" i="3"/>
  <c r="M311" i="3"/>
  <c r="N311" i="3"/>
  <c r="AC311" i="3"/>
  <c r="AD311" i="3"/>
  <c r="BE311" i="3"/>
  <c r="A312" i="3"/>
  <c r="B312" i="3"/>
  <c r="E312" i="3"/>
  <c r="F312" i="3"/>
  <c r="BD312" i="3"/>
  <c r="L312" i="3"/>
  <c r="M312" i="3"/>
  <c r="N312" i="3"/>
  <c r="AC312" i="3"/>
  <c r="AD312" i="3"/>
  <c r="BE312" i="3"/>
  <c r="A313" i="3"/>
  <c r="B313" i="3"/>
  <c r="E313" i="3"/>
  <c r="F313" i="3"/>
  <c r="BD313" i="3"/>
  <c r="L313" i="3"/>
  <c r="M313" i="3"/>
  <c r="N313" i="3"/>
  <c r="AC313" i="3"/>
  <c r="AD313" i="3"/>
  <c r="BE313" i="3"/>
  <c r="A314" i="3"/>
  <c r="B314" i="3"/>
  <c r="E314" i="3"/>
  <c r="F314" i="3"/>
  <c r="BD314" i="3"/>
  <c r="L314" i="3"/>
  <c r="M314" i="3"/>
  <c r="N314" i="3"/>
  <c r="AC314" i="3"/>
  <c r="AD314" i="3"/>
  <c r="BE314" i="3"/>
  <c r="A315" i="3"/>
  <c r="B315" i="3"/>
  <c r="E315" i="3"/>
  <c r="F315" i="3"/>
  <c r="BD315" i="3"/>
  <c r="L315" i="3"/>
  <c r="M315" i="3"/>
  <c r="N315" i="3"/>
  <c r="AC315" i="3"/>
  <c r="AD315" i="3"/>
  <c r="BE315" i="3"/>
  <c r="A316" i="3"/>
  <c r="B316" i="3"/>
  <c r="E316" i="3"/>
  <c r="F316" i="3"/>
  <c r="BD316" i="3"/>
  <c r="L316" i="3"/>
  <c r="M316" i="3"/>
  <c r="N316" i="3"/>
  <c r="AC316" i="3"/>
  <c r="AD316" i="3"/>
  <c r="BE316" i="3"/>
  <c r="A317" i="3"/>
  <c r="B317" i="3"/>
  <c r="E317" i="3"/>
  <c r="F317" i="3"/>
  <c r="BD317" i="3"/>
  <c r="L317" i="3"/>
  <c r="M317" i="3"/>
  <c r="N317" i="3"/>
  <c r="AC317" i="3"/>
  <c r="AD317" i="3"/>
  <c r="BE317" i="3"/>
  <c r="A318" i="3"/>
  <c r="B318" i="3"/>
  <c r="E318" i="3"/>
  <c r="F318" i="3"/>
  <c r="BD318" i="3"/>
  <c r="L318" i="3"/>
  <c r="M318" i="3"/>
  <c r="N318" i="3"/>
  <c r="AC318" i="3"/>
  <c r="AD318" i="3"/>
  <c r="BE318" i="3"/>
  <c r="A319" i="3"/>
  <c r="B319" i="3"/>
  <c r="E319" i="3"/>
  <c r="F319" i="3"/>
  <c r="BD319" i="3"/>
  <c r="L319" i="3"/>
  <c r="M319" i="3"/>
  <c r="N319" i="3"/>
  <c r="AC319" i="3"/>
  <c r="AD319" i="3"/>
  <c r="BE319" i="3"/>
  <c r="A320" i="3"/>
  <c r="B320" i="3"/>
  <c r="E320" i="3"/>
  <c r="F320" i="3"/>
  <c r="BD320" i="3"/>
  <c r="L320" i="3"/>
  <c r="M320" i="3"/>
  <c r="N320" i="3"/>
  <c r="AC320" i="3"/>
  <c r="AD320" i="3"/>
  <c r="BE320" i="3"/>
  <c r="A321" i="3"/>
  <c r="B321" i="3"/>
  <c r="E321" i="3"/>
  <c r="F321" i="3"/>
  <c r="BD321" i="3"/>
  <c r="L321" i="3"/>
  <c r="M321" i="3"/>
  <c r="N321" i="3"/>
  <c r="AC321" i="3"/>
  <c r="AD321" i="3"/>
  <c r="BE321" i="3"/>
  <c r="A322" i="3"/>
  <c r="B322" i="3"/>
  <c r="E322" i="3"/>
  <c r="F322" i="3"/>
  <c r="BD322" i="3"/>
  <c r="L322" i="3"/>
  <c r="M322" i="3"/>
  <c r="N322" i="3"/>
  <c r="AC322" i="3"/>
  <c r="AD322" i="3"/>
  <c r="BE322" i="3"/>
  <c r="A323" i="3"/>
  <c r="B323" i="3"/>
  <c r="E323" i="3"/>
  <c r="F323" i="3"/>
  <c r="BD323" i="3"/>
  <c r="L323" i="3"/>
  <c r="M323" i="3"/>
  <c r="N323" i="3"/>
  <c r="AC323" i="3"/>
  <c r="AD323" i="3"/>
  <c r="BE323" i="3"/>
  <c r="A324" i="3"/>
  <c r="B324" i="3"/>
  <c r="E324" i="3"/>
  <c r="F324" i="3"/>
  <c r="BD324" i="3"/>
  <c r="L324" i="3"/>
  <c r="M324" i="3"/>
  <c r="N324" i="3"/>
  <c r="AC324" i="3"/>
  <c r="AD324" i="3"/>
  <c r="BE324" i="3"/>
  <c r="A325" i="3"/>
  <c r="B325" i="3"/>
  <c r="E325" i="3"/>
  <c r="F325" i="3"/>
  <c r="BD325" i="3"/>
  <c r="L325" i="3"/>
  <c r="M325" i="3"/>
  <c r="N325" i="3"/>
  <c r="AC325" i="3"/>
  <c r="AD325" i="3"/>
  <c r="BE325" i="3"/>
  <c r="A326" i="3"/>
  <c r="B326" i="3"/>
  <c r="E326" i="3"/>
  <c r="F326" i="3"/>
  <c r="BD326" i="3"/>
  <c r="L326" i="3"/>
  <c r="M326" i="3"/>
  <c r="N326" i="3"/>
  <c r="AC326" i="3"/>
  <c r="AD326" i="3"/>
  <c r="BE326" i="3"/>
  <c r="A327" i="3"/>
  <c r="B327" i="3"/>
  <c r="E327" i="3"/>
  <c r="F327" i="3"/>
  <c r="BD327" i="3"/>
  <c r="L327" i="3"/>
  <c r="M327" i="3"/>
  <c r="N327" i="3"/>
  <c r="AC327" i="3"/>
  <c r="AD327" i="3"/>
  <c r="BE327" i="3"/>
  <c r="A328" i="3"/>
  <c r="B328" i="3"/>
  <c r="E328" i="3"/>
  <c r="F328" i="3"/>
  <c r="BD328" i="3"/>
  <c r="L328" i="3"/>
  <c r="M328" i="3"/>
  <c r="N328" i="3"/>
  <c r="AC328" i="3"/>
  <c r="AD328" i="3"/>
  <c r="BE328" i="3"/>
  <c r="A329" i="3"/>
  <c r="B329" i="3"/>
  <c r="E329" i="3"/>
  <c r="F329" i="3"/>
  <c r="BD329" i="3"/>
  <c r="L329" i="3"/>
  <c r="M329" i="3"/>
  <c r="N329" i="3"/>
  <c r="AC329" i="3"/>
  <c r="AD329" i="3"/>
  <c r="BE329" i="3"/>
  <c r="A330" i="3"/>
  <c r="B330" i="3"/>
  <c r="E330" i="3"/>
  <c r="F330" i="3"/>
  <c r="BD330" i="3"/>
  <c r="L330" i="3"/>
  <c r="M330" i="3"/>
  <c r="N330" i="3"/>
  <c r="AC330" i="3"/>
  <c r="AD330" i="3"/>
  <c r="BE330" i="3"/>
  <c r="A331" i="3"/>
  <c r="B331" i="3"/>
  <c r="E331" i="3"/>
  <c r="F331" i="3"/>
  <c r="BD331" i="3"/>
  <c r="L331" i="3"/>
  <c r="M331" i="3"/>
  <c r="N331" i="3"/>
  <c r="AC331" i="3"/>
  <c r="AD331" i="3"/>
  <c r="BE331" i="3"/>
  <c r="A332" i="3"/>
  <c r="B332" i="3"/>
  <c r="E332" i="3"/>
  <c r="F332" i="3"/>
  <c r="BD332" i="3"/>
  <c r="L332" i="3"/>
  <c r="M332" i="3"/>
  <c r="N332" i="3"/>
  <c r="AC332" i="3"/>
  <c r="AD332" i="3"/>
  <c r="BE332" i="3"/>
  <c r="A333" i="3"/>
  <c r="B333" i="3"/>
  <c r="E333" i="3"/>
  <c r="F333" i="3"/>
  <c r="BD333" i="3"/>
  <c r="L333" i="3"/>
  <c r="M333" i="3"/>
  <c r="N333" i="3"/>
  <c r="AC333" i="3"/>
  <c r="AD333" i="3"/>
  <c r="BE333" i="3"/>
  <c r="A334" i="3"/>
  <c r="B334" i="3"/>
  <c r="E334" i="3"/>
  <c r="F334" i="3"/>
  <c r="BD334" i="3"/>
  <c r="L334" i="3"/>
  <c r="M334" i="3"/>
  <c r="N334" i="3"/>
  <c r="AC334" i="3"/>
  <c r="AD334" i="3"/>
  <c r="BE334" i="3"/>
  <c r="A335" i="3"/>
  <c r="B335" i="3"/>
  <c r="E335" i="3"/>
  <c r="F335" i="3"/>
  <c r="BD335" i="3"/>
  <c r="L335" i="3"/>
  <c r="M335" i="3"/>
  <c r="N335" i="3"/>
  <c r="AC335" i="3"/>
  <c r="AD335" i="3"/>
  <c r="BE335" i="3"/>
  <c r="A336" i="3"/>
  <c r="B336" i="3"/>
  <c r="E336" i="3"/>
  <c r="F336" i="3"/>
  <c r="BD336" i="3"/>
  <c r="L336" i="3"/>
  <c r="M336" i="3"/>
  <c r="N336" i="3"/>
  <c r="AC336" i="3"/>
  <c r="AD336" i="3"/>
  <c r="BE336" i="3"/>
  <c r="A337" i="3"/>
  <c r="B337" i="3"/>
  <c r="E337" i="3"/>
  <c r="F337" i="3"/>
  <c r="BD337" i="3"/>
  <c r="L337" i="3"/>
  <c r="M337" i="3"/>
  <c r="N337" i="3"/>
  <c r="AC337" i="3"/>
  <c r="AD337" i="3"/>
  <c r="BE337" i="3"/>
  <c r="A338" i="3"/>
  <c r="B338" i="3"/>
  <c r="E338" i="3"/>
  <c r="F338" i="3"/>
  <c r="BD338" i="3"/>
  <c r="L338" i="3"/>
  <c r="M338" i="3"/>
  <c r="N338" i="3"/>
  <c r="AC338" i="3"/>
  <c r="AD338" i="3"/>
  <c r="BE338" i="3"/>
  <c r="H24" i="4"/>
  <c r="H8" i="4"/>
  <c r="H9" i="4"/>
  <c r="H10" i="4"/>
  <c r="H11" i="4"/>
  <c r="H13" i="4"/>
  <c r="H14" i="4"/>
  <c r="H16" i="4"/>
  <c r="H18" i="4"/>
  <c r="H19" i="4"/>
  <c r="H20" i="4"/>
  <c r="H23" i="4"/>
  <c r="H25" i="4"/>
  <c r="H26" i="4"/>
  <c r="H28" i="4"/>
  <c r="H30" i="4"/>
  <c r="H31" i="4"/>
  <c r="H32" i="4"/>
  <c r="H33" i="4"/>
  <c r="H34" i="4"/>
  <c r="H35" i="4"/>
  <c r="H36" i="4"/>
  <c r="H38" i="4"/>
  <c r="H39" i="4"/>
  <c r="H40" i="4"/>
  <c r="H41" i="4"/>
  <c r="H43" i="4"/>
  <c r="H7" i="4"/>
  <c r="A1" i="18"/>
  <c r="B1" i="21" s="1"/>
  <c r="B58" i="18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D19" i="18"/>
  <c r="D20" i="18"/>
  <c r="D24" i="18"/>
  <c r="D26" i="18" s="1"/>
  <c r="D27" i="18" s="1"/>
  <c r="D28" i="18"/>
  <c r="B31" i="18"/>
  <c r="B38" i="18"/>
  <c r="B44" i="18"/>
  <c r="D46" i="18"/>
  <c r="B47" i="18" s="1"/>
  <c r="B52" i="18"/>
  <c r="B53" i="18"/>
  <c r="K3" i="17"/>
  <c r="R3" i="17"/>
  <c r="A5" i="17"/>
  <c r="B35" i="13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A4" i="12"/>
  <c r="I4" i="12"/>
  <c r="J4" i="12"/>
  <c r="M4" i="12"/>
  <c r="N4" i="12"/>
  <c r="Q4" i="12"/>
  <c r="R4" i="12"/>
  <c r="U4" i="12"/>
  <c r="V4" i="12"/>
  <c r="Y4" i="12"/>
  <c r="Z4" i="12"/>
  <c r="AC4" i="12"/>
  <c r="AD4" i="12"/>
  <c r="A5" i="12"/>
  <c r="I5" i="12"/>
  <c r="J5" i="12"/>
  <c r="M5" i="12"/>
  <c r="N5" i="12"/>
  <c r="Q5" i="12"/>
  <c r="R5" i="12"/>
  <c r="U5" i="12"/>
  <c r="V5" i="12"/>
  <c r="Y5" i="12"/>
  <c r="Z5" i="12"/>
  <c r="AC5" i="12"/>
  <c r="AD5" i="12"/>
  <c r="A6" i="12"/>
  <c r="I6" i="12"/>
  <c r="J6" i="12"/>
  <c r="M6" i="12"/>
  <c r="N6" i="12"/>
  <c r="Q6" i="12"/>
  <c r="R6" i="12"/>
  <c r="U6" i="12"/>
  <c r="V6" i="12"/>
  <c r="Y6" i="12"/>
  <c r="Z6" i="12"/>
  <c r="AC6" i="12"/>
  <c r="AD6" i="12"/>
  <c r="A7" i="12"/>
  <c r="I7" i="12"/>
  <c r="J7" i="12"/>
  <c r="M7" i="12"/>
  <c r="N7" i="12"/>
  <c r="Q7" i="12"/>
  <c r="R7" i="12"/>
  <c r="Y7" i="12"/>
  <c r="Z7" i="12"/>
  <c r="AC7" i="12"/>
  <c r="AD7" i="12"/>
  <c r="A8" i="12"/>
  <c r="I8" i="12"/>
  <c r="J8" i="12"/>
  <c r="M8" i="12"/>
  <c r="N8" i="12"/>
  <c r="U8" i="12"/>
  <c r="V8" i="12"/>
  <c r="Y8" i="12"/>
  <c r="Z8" i="12"/>
  <c r="AC8" i="12"/>
  <c r="AD8" i="12"/>
  <c r="A9" i="12"/>
  <c r="M9" i="12"/>
  <c r="N9" i="12"/>
  <c r="Q9" i="12"/>
  <c r="R9" i="12"/>
  <c r="U9" i="12"/>
  <c r="V9" i="12"/>
  <c r="Y9" i="12"/>
  <c r="Z9" i="12"/>
  <c r="AC9" i="12"/>
  <c r="AD9" i="12"/>
  <c r="A10" i="12"/>
  <c r="M10" i="12"/>
  <c r="N10" i="12"/>
  <c r="Q10" i="12"/>
  <c r="R10" i="12"/>
  <c r="U10" i="12"/>
  <c r="V10" i="12"/>
  <c r="Y10" i="12"/>
  <c r="Z10" i="12"/>
  <c r="AC10" i="12"/>
  <c r="AD10" i="12"/>
  <c r="A11" i="12"/>
  <c r="I11" i="12"/>
  <c r="J11" i="12"/>
  <c r="M11" i="12"/>
  <c r="N11" i="12"/>
  <c r="Q11" i="12"/>
  <c r="R11" i="12"/>
  <c r="U11" i="12"/>
  <c r="V11" i="12"/>
  <c r="Y11" i="12"/>
  <c r="Z11" i="12"/>
  <c r="AC11" i="12"/>
  <c r="AD11" i="12"/>
  <c r="A12" i="12"/>
  <c r="I12" i="12"/>
  <c r="J12" i="12"/>
  <c r="M12" i="12"/>
  <c r="N12" i="12"/>
  <c r="Q12" i="12"/>
  <c r="R12" i="12"/>
  <c r="U12" i="12"/>
  <c r="V12" i="12"/>
  <c r="Y12" i="12"/>
  <c r="Z12" i="12"/>
  <c r="AC12" i="12"/>
  <c r="AD12" i="12"/>
  <c r="A13" i="12"/>
  <c r="I13" i="12"/>
  <c r="J13" i="12"/>
  <c r="M13" i="12"/>
  <c r="N13" i="12"/>
  <c r="Q13" i="12"/>
  <c r="R13" i="12"/>
  <c r="U13" i="12"/>
  <c r="V13" i="12"/>
  <c r="Y13" i="12"/>
  <c r="Z13" i="12"/>
  <c r="AC13" i="12"/>
  <c r="AD13" i="12"/>
  <c r="A14" i="12"/>
  <c r="I14" i="12"/>
  <c r="J14" i="12"/>
  <c r="M14" i="12"/>
  <c r="N14" i="12"/>
  <c r="Q14" i="12"/>
  <c r="R14" i="12"/>
  <c r="Y14" i="12"/>
  <c r="Z14" i="12"/>
  <c r="AC14" i="12"/>
  <c r="AD14" i="12"/>
  <c r="A15" i="12"/>
  <c r="I15" i="12"/>
  <c r="J15" i="12"/>
  <c r="M15" i="12"/>
  <c r="N15" i="12"/>
  <c r="Q15" i="12"/>
  <c r="R15" i="12"/>
  <c r="Y15" i="12"/>
  <c r="Z15" i="12"/>
  <c r="AC15" i="12"/>
  <c r="AD15" i="12"/>
  <c r="A16" i="12"/>
  <c r="I16" i="12"/>
  <c r="J16" i="12"/>
  <c r="M16" i="12"/>
  <c r="N16" i="12"/>
  <c r="Q16" i="12"/>
  <c r="R16" i="12"/>
  <c r="U16" i="12"/>
  <c r="V16" i="12"/>
  <c r="Y16" i="12"/>
  <c r="Z16" i="12"/>
  <c r="AC16" i="12"/>
  <c r="AD16" i="12"/>
  <c r="A17" i="12"/>
  <c r="I17" i="12"/>
  <c r="J17" i="12"/>
  <c r="M17" i="12"/>
  <c r="N17" i="12"/>
  <c r="U17" i="12"/>
  <c r="V17" i="12"/>
  <c r="Y17" i="12"/>
  <c r="Z17" i="12"/>
  <c r="AC17" i="12"/>
  <c r="AD17" i="12"/>
  <c r="A18" i="12"/>
  <c r="I18" i="12"/>
  <c r="J18" i="12"/>
  <c r="M18" i="12"/>
  <c r="N18" i="12"/>
  <c r="U18" i="12"/>
  <c r="V18" i="12"/>
  <c r="Y18" i="12"/>
  <c r="Z18" i="12"/>
  <c r="AC18" i="12"/>
  <c r="AD18" i="12"/>
  <c r="A19" i="12"/>
  <c r="M19" i="12"/>
  <c r="N19" i="12"/>
  <c r="Q19" i="12"/>
  <c r="R19" i="12"/>
  <c r="U19" i="12"/>
  <c r="V19" i="12"/>
  <c r="Y19" i="12"/>
  <c r="Z19" i="12"/>
  <c r="AC19" i="12"/>
  <c r="AD19" i="12"/>
  <c r="A20" i="12"/>
  <c r="I20" i="12"/>
  <c r="J20" i="12"/>
  <c r="M20" i="12"/>
  <c r="N20" i="12"/>
  <c r="Q20" i="12"/>
  <c r="R20" i="12"/>
  <c r="U20" i="12"/>
  <c r="V20" i="12"/>
  <c r="Y20" i="12"/>
  <c r="Z20" i="12"/>
  <c r="AC20" i="12"/>
  <c r="AD20" i="12"/>
  <c r="A21" i="12"/>
  <c r="I21" i="12"/>
  <c r="J21" i="12"/>
  <c r="M21" i="12"/>
  <c r="N21" i="12"/>
  <c r="Q21" i="12"/>
  <c r="R21" i="12"/>
  <c r="Y21" i="12"/>
  <c r="Z21" i="12"/>
  <c r="AC21" i="12"/>
  <c r="AD21" i="12"/>
  <c r="A22" i="12"/>
  <c r="I22" i="12"/>
  <c r="J22" i="12"/>
  <c r="M22" i="12"/>
  <c r="N22" i="12"/>
  <c r="Q22" i="12"/>
  <c r="R22" i="12"/>
  <c r="Y22" i="12"/>
  <c r="Z22" i="12"/>
  <c r="AC22" i="12"/>
  <c r="AD22" i="12"/>
  <c r="A23" i="12"/>
  <c r="I23" i="12"/>
  <c r="J23" i="12"/>
  <c r="M23" i="12"/>
  <c r="N23" i="12"/>
  <c r="Q23" i="12"/>
  <c r="R23" i="12"/>
  <c r="U23" i="12"/>
  <c r="V23" i="12"/>
  <c r="Y23" i="12"/>
  <c r="Z23" i="12"/>
  <c r="AC23" i="12"/>
  <c r="AD23" i="12"/>
  <c r="A24" i="12"/>
  <c r="I24" i="12"/>
  <c r="J24" i="12"/>
  <c r="M24" i="12"/>
  <c r="N24" i="12"/>
  <c r="Q24" i="12"/>
  <c r="R24" i="12"/>
  <c r="Y24" i="12"/>
  <c r="Z24" i="12"/>
  <c r="AC24" i="12"/>
  <c r="AD24" i="12"/>
  <c r="A25" i="12"/>
  <c r="I25" i="12"/>
  <c r="J25" i="12"/>
  <c r="M25" i="12"/>
  <c r="N25" i="12"/>
  <c r="Q25" i="12"/>
  <c r="R25" i="12"/>
  <c r="Y25" i="12"/>
  <c r="Z25" i="12"/>
  <c r="AC25" i="12"/>
  <c r="AD25" i="12"/>
  <c r="A26" i="12"/>
  <c r="I26" i="12"/>
  <c r="J26" i="12"/>
  <c r="M26" i="12"/>
  <c r="N26" i="12"/>
  <c r="Q26" i="12"/>
  <c r="R26" i="12"/>
  <c r="U26" i="12"/>
  <c r="V26" i="12"/>
  <c r="Y26" i="12"/>
  <c r="Z26" i="12"/>
  <c r="AC26" i="12"/>
  <c r="AD26" i="12"/>
  <c r="A27" i="12"/>
  <c r="I27" i="12"/>
  <c r="J27" i="12"/>
  <c r="M27" i="12"/>
  <c r="N27" i="12"/>
  <c r="U27" i="12"/>
  <c r="V27" i="12"/>
  <c r="Y27" i="12"/>
  <c r="Z27" i="12"/>
  <c r="AC27" i="12"/>
  <c r="AD27" i="12"/>
  <c r="A28" i="12"/>
  <c r="I28" i="12"/>
  <c r="J28" i="12"/>
  <c r="M28" i="12"/>
  <c r="N28" i="12"/>
  <c r="U28" i="12"/>
  <c r="V28" i="12"/>
  <c r="Y28" i="12"/>
  <c r="Z28" i="12"/>
  <c r="AC28" i="12"/>
  <c r="AD28" i="12"/>
  <c r="A29" i="12"/>
  <c r="M29" i="12"/>
  <c r="N29" i="12"/>
  <c r="Q29" i="12"/>
  <c r="R29" i="12"/>
  <c r="U29" i="12"/>
  <c r="V29" i="12"/>
  <c r="Y29" i="12"/>
  <c r="Z29" i="12"/>
  <c r="AC29" i="12"/>
  <c r="AD29" i="12"/>
  <c r="A30" i="12"/>
  <c r="I30" i="12"/>
  <c r="J30" i="12"/>
  <c r="Q30" i="12"/>
  <c r="R30" i="12"/>
  <c r="U30" i="12"/>
  <c r="V30" i="12"/>
  <c r="Y30" i="12"/>
  <c r="Z30" i="12"/>
  <c r="AC30" i="12"/>
  <c r="AD30" i="12"/>
  <c r="A31" i="12"/>
  <c r="I31" i="12"/>
  <c r="J31" i="12"/>
  <c r="M31" i="12"/>
  <c r="N31" i="12"/>
  <c r="Q31" i="12"/>
  <c r="R31" i="12"/>
  <c r="U31" i="12"/>
  <c r="V31" i="12"/>
  <c r="Y31" i="12"/>
  <c r="Z31" i="12"/>
  <c r="AC31" i="12"/>
  <c r="AD31" i="12"/>
  <c r="A32" i="12"/>
  <c r="I32" i="12"/>
  <c r="J32" i="12"/>
  <c r="M32" i="12"/>
  <c r="N32" i="12"/>
  <c r="Q32" i="12"/>
  <c r="R32" i="12"/>
  <c r="U32" i="12"/>
  <c r="V32" i="12"/>
  <c r="Y32" i="12"/>
  <c r="Z32" i="12"/>
  <c r="AC32" i="12"/>
  <c r="AD32" i="12"/>
  <c r="A33" i="12"/>
  <c r="I33" i="12"/>
  <c r="J33" i="12"/>
  <c r="M33" i="12"/>
  <c r="N33" i="12"/>
  <c r="Q33" i="12"/>
  <c r="R33" i="12"/>
  <c r="U33" i="12"/>
  <c r="V33" i="12"/>
  <c r="Y33" i="12"/>
  <c r="Z33" i="12"/>
  <c r="AC33" i="12"/>
  <c r="AD33" i="12"/>
  <c r="A34" i="12"/>
  <c r="I34" i="12"/>
  <c r="J34" i="12"/>
  <c r="M34" i="12"/>
  <c r="N34" i="12"/>
  <c r="Q34" i="12"/>
  <c r="R34" i="12"/>
  <c r="Y34" i="12"/>
  <c r="Z34" i="12"/>
  <c r="AC34" i="12"/>
  <c r="AD34" i="12"/>
  <c r="A35" i="12"/>
  <c r="I35" i="12"/>
  <c r="J35" i="12"/>
  <c r="M35" i="12"/>
  <c r="N35" i="12"/>
  <c r="Q35" i="12"/>
  <c r="R35" i="12"/>
  <c r="Y35" i="12"/>
  <c r="Z35" i="12"/>
  <c r="AC35" i="12"/>
  <c r="AD35" i="12"/>
  <c r="A36" i="12"/>
  <c r="I36" i="12"/>
  <c r="J36" i="12"/>
  <c r="M36" i="12"/>
  <c r="N36" i="12"/>
  <c r="Q36" i="12"/>
  <c r="R36" i="12"/>
  <c r="U36" i="12"/>
  <c r="V36" i="12"/>
  <c r="Y36" i="12"/>
  <c r="Z36" i="12"/>
  <c r="AC36" i="12"/>
  <c r="AD36" i="12"/>
  <c r="A37" i="12"/>
  <c r="I37" i="12"/>
  <c r="J37" i="12"/>
  <c r="M37" i="12"/>
  <c r="N37" i="12"/>
  <c r="Q37" i="12"/>
  <c r="R37" i="12"/>
  <c r="U37" i="12"/>
  <c r="V37" i="12"/>
  <c r="Y37" i="12"/>
  <c r="Z37" i="12"/>
  <c r="AC37" i="12"/>
  <c r="AD37" i="12"/>
  <c r="A38" i="12"/>
  <c r="I38" i="12"/>
  <c r="J38" i="12"/>
  <c r="M38" i="12"/>
  <c r="N38" i="12"/>
  <c r="U38" i="12"/>
  <c r="V38" i="12"/>
  <c r="Y38" i="12"/>
  <c r="Z38" i="12"/>
  <c r="AC38" i="12"/>
  <c r="AD38" i="12"/>
  <c r="A39" i="12"/>
  <c r="M39" i="12"/>
  <c r="N39" i="12"/>
  <c r="Q39" i="12"/>
  <c r="R39" i="12"/>
  <c r="U39" i="12"/>
  <c r="V39" i="12"/>
  <c r="Y39" i="12"/>
  <c r="Z39" i="12"/>
  <c r="AC39" i="12"/>
  <c r="AD39" i="12"/>
  <c r="A40" i="12"/>
  <c r="I40" i="12"/>
  <c r="J40" i="12"/>
  <c r="M40" i="12"/>
  <c r="N40" i="12"/>
  <c r="Q40" i="12"/>
  <c r="R40" i="12"/>
  <c r="U40" i="12"/>
  <c r="V40" i="12"/>
  <c r="Y40" i="12"/>
  <c r="Z40" i="12"/>
  <c r="AC40" i="12"/>
  <c r="AD40" i="12"/>
  <c r="A41" i="12"/>
  <c r="I41" i="12"/>
  <c r="J41" i="12"/>
  <c r="M41" i="12"/>
  <c r="N41" i="12"/>
  <c r="Q41" i="12"/>
  <c r="R41" i="12"/>
  <c r="Y41" i="12"/>
  <c r="Z41" i="12"/>
  <c r="AC41" i="12"/>
  <c r="AD41" i="12"/>
  <c r="A42" i="12"/>
  <c r="I42" i="12"/>
  <c r="J42" i="12"/>
  <c r="M42" i="12"/>
  <c r="N42" i="12"/>
  <c r="Q42" i="12"/>
  <c r="R42" i="12"/>
  <c r="U42" i="12"/>
  <c r="V42" i="12"/>
  <c r="Y42" i="12"/>
  <c r="Z42" i="12"/>
  <c r="AC42" i="12"/>
  <c r="AD42" i="12"/>
  <c r="A43" i="12"/>
  <c r="I43" i="12"/>
  <c r="J43" i="12"/>
  <c r="M43" i="12"/>
  <c r="N43" i="12"/>
  <c r="Q43" i="12"/>
  <c r="R43" i="12"/>
  <c r="U43" i="12"/>
  <c r="V43" i="12"/>
  <c r="Y43" i="12"/>
  <c r="Z43" i="12"/>
  <c r="AC43" i="12"/>
  <c r="AD43" i="12"/>
  <c r="B4" i="11"/>
  <c r="C4" i="11"/>
  <c r="D4" i="11" s="1"/>
  <c r="G4" i="11"/>
  <c r="B5" i="11"/>
  <c r="C5" i="11"/>
  <c r="D5" i="11" s="1"/>
  <c r="G5" i="11"/>
  <c r="B6" i="11"/>
  <c r="C6" i="11"/>
  <c r="D6" i="11" s="1"/>
  <c r="G6" i="11"/>
  <c r="B7" i="11"/>
  <c r="C7" i="11"/>
  <c r="D7" i="11" s="1"/>
  <c r="G7" i="11"/>
  <c r="B8" i="11"/>
  <c r="C8" i="11"/>
  <c r="D8" i="11" s="1"/>
  <c r="G8" i="11"/>
  <c r="B9" i="11"/>
  <c r="C9" i="11"/>
  <c r="D9" i="11" s="1"/>
  <c r="G9" i="11"/>
  <c r="B10" i="11"/>
  <c r="C10" i="11"/>
  <c r="D10" i="11" s="1"/>
  <c r="G10" i="11"/>
  <c r="B11" i="11"/>
  <c r="C11" i="11"/>
  <c r="D11" i="11" s="1"/>
  <c r="B12" i="11"/>
  <c r="C12" i="11"/>
  <c r="D12" i="11" s="1"/>
  <c r="G12" i="11"/>
  <c r="B13" i="11"/>
  <c r="C13" i="11"/>
  <c r="D13" i="11" s="1"/>
  <c r="G13" i="11"/>
  <c r="B14" i="11"/>
  <c r="C14" i="11"/>
  <c r="D14" i="11" s="1"/>
  <c r="G14" i="11"/>
  <c r="B15" i="11"/>
  <c r="C15" i="11"/>
  <c r="D15" i="11" s="1"/>
  <c r="B16" i="11"/>
  <c r="C16" i="11"/>
  <c r="D16" i="11" s="1"/>
  <c r="G16" i="11"/>
  <c r="B17" i="11"/>
  <c r="C17" i="11"/>
  <c r="D17" i="11" s="1"/>
  <c r="G17" i="11"/>
  <c r="B18" i="11"/>
  <c r="C18" i="11"/>
  <c r="D18" i="11" s="1"/>
  <c r="G18" i="11"/>
  <c r="B19" i="11"/>
  <c r="C19" i="11"/>
  <c r="D19" i="11" s="1"/>
  <c r="G19" i="11"/>
  <c r="B20" i="11"/>
  <c r="C20" i="11"/>
  <c r="D20" i="11" s="1"/>
  <c r="B21" i="11"/>
  <c r="C21" i="11"/>
  <c r="D21" i="11" s="1"/>
  <c r="G21" i="11"/>
  <c r="B22" i="11"/>
  <c r="C22" i="11"/>
  <c r="D22" i="11" s="1"/>
  <c r="G22" i="11"/>
  <c r="B23" i="11"/>
  <c r="C23" i="11"/>
  <c r="D23" i="11" s="1"/>
  <c r="B24" i="11"/>
  <c r="C24" i="11"/>
  <c r="D24" i="11" s="1"/>
  <c r="G24" i="11"/>
  <c r="B25" i="11"/>
  <c r="C25" i="11"/>
  <c r="D25" i="11" s="1"/>
  <c r="G25" i="11"/>
  <c r="B26" i="11"/>
  <c r="C26" i="11"/>
  <c r="D26" i="11" s="1"/>
  <c r="G26" i="11"/>
  <c r="B27" i="11"/>
  <c r="C27" i="11"/>
  <c r="D27" i="11" s="1"/>
  <c r="G27" i="11"/>
  <c r="B28" i="11"/>
  <c r="C28" i="11"/>
  <c r="D28" i="11" s="1"/>
  <c r="G28" i="11"/>
  <c r="B29" i="11"/>
  <c r="C29" i="11"/>
  <c r="D29" i="11" s="1"/>
  <c r="G29" i="11"/>
  <c r="B30" i="11"/>
  <c r="C30" i="11"/>
  <c r="D30" i="11" s="1"/>
  <c r="G30" i="11"/>
  <c r="B31" i="11"/>
  <c r="C31" i="11"/>
  <c r="D31" i="11" s="1"/>
  <c r="G31" i="11"/>
  <c r="B32" i="11"/>
  <c r="C32" i="11"/>
  <c r="D32" i="11" s="1"/>
  <c r="G32" i="11"/>
  <c r="B33" i="11"/>
  <c r="C33" i="11"/>
  <c r="D33" i="11" s="1"/>
  <c r="G33" i="11"/>
  <c r="B34" i="11"/>
  <c r="C34" i="11"/>
  <c r="D34" i="11" s="1"/>
  <c r="G34" i="11"/>
  <c r="B35" i="11"/>
  <c r="C35" i="11"/>
  <c r="D35" i="11" s="1"/>
  <c r="G35" i="11"/>
  <c r="B36" i="11"/>
  <c r="C36" i="11"/>
  <c r="D36" i="11" s="1"/>
  <c r="G36" i="11"/>
  <c r="B37" i="11"/>
  <c r="C37" i="11"/>
  <c r="D37" i="11" s="1"/>
  <c r="G37" i="11"/>
  <c r="B38" i="11"/>
  <c r="C38" i="11"/>
  <c r="D38" i="11" s="1"/>
  <c r="G38" i="11"/>
  <c r="B39" i="11"/>
  <c r="C39" i="11"/>
  <c r="D39" i="11" s="1"/>
  <c r="G39" i="11"/>
  <c r="B40" i="11"/>
  <c r="C40" i="11"/>
  <c r="D40" i="11" s="1"/>
  <c r="G40" i="11"/>
  <c r="B41" i="11"/>
  <c r="C41" i="11"/>
  <c r="D41" i="11" s="1"/>
  <c r="G41" i="11"/>
  <c r="B42" i="11"/>
  <c r="C42" i="11"/>
  <c r="D42" i="11" s="1"/>
  <c r="G42" i="11"/>
  <c r="B43" i="11"/>
  <c r="C43" i="11"/>
  <c r="D43" i="11" s="1"/>
  <c r="G43" i="11"/>
  <c r="B5" i="10"/>
  <c r="C5" i="10"/>
  <c r="D5" i="10" s="1"/>
  <c r="G5" i="10"/>
  <c r="A59" i="10" s="1"/>
  <c r="B6" i="10"/>
  <c r="C6" i="10"/>
  <c r="D6" i="10" s="1"/>
  <c r="G6" i="10"/>
  <c r="A60" i="10" s="1"/>
  <c r="B7" i="10"/>
  <c r="C7" i="10"/>
  <c r="D7" i="10" s="1"/>
  <c r="G7" i="10"/>
  <c r="A61" i="10" s="1"/>
  <c r="B8" i="10"/>
  <c r="C8" i="10"/>
  <c r="D8" i="10" s="1"/>
  <c r="G8" i="10"/>
  <c r="A62" i="10" s="1"/>
  <c r="B9" i="10"/>
  <c r="C9" i="10"/>
  <c r="D9" i="10" s="1"/>
  <c r="G9" i="10"/>
  <c r="A63" i="10" s="1"/>
  <c r="B10" i="10"/>
  <c r="C10" i="10"/>
  <c r="D10" i="10" s="1"/>
  <c r="G10" i="10"/>
  <c r="A64" i="10" s="1"/>
  <c r="B11" i="10"/>
  <c r="C11" i="10"/>
  <c r="D11" i="10" s="1"/>
  <c r="G11" i="10"/>
  <c r="A65" i="10" s="1"/>
  <c r="B12" i="10"/>
  <c r="C12" i="10"/>
  <c r="A66" i="10"/>
  <c r="B13" i="10"/>
  <c r="C13" i="10"/>
  <c r="D13" i="10" s="1"/>
  <c r="A67" i="10"/>
  <c r="B14" i="10"/>
  <c r="C14" i="10"/>
  <c r="D14" i="10" s="1"/>
  <c r="A68" i="10"/>
  <c r="B15" i="10"/>
  <c r="C15" i="10"/>
  <c r="D15" i="10" s="1"/>
  <c r="A69" i="10"/>
  <c r="B16" i="10"/>
  <c r="C16" i="10"/>
  <c r="A70" i="10"/>
  <c r="B17" i="10"/>
  <c r="C17" i="10"/>
  <c r="D17" i="10" s="1"/>
  <c r="A71" i="10"/>
  <c r="B18" i="10"/>
  <c r="C18" i="10"/>
  <c r="D18" i="10" s="1"/>
  <c r="A72" i="10"/>
  <c r="B19" i="10"/>
  <c r="C19" i="10"/>
  <c r="A73" i="10"/>
  <c r="B20" i="10"/>
  <c r="C20" i="10"/>
  <c r="D20" i="10" s="1"/>
  <c r="A74" i="10"/>
  <c r="B21" i="10"/>
  <c r="C21" i="10"/>
  <c r="D21" i="10" s="1"/>
  <c r="A75" i="10"/>
  <c r="B22" i="10"/>
  <c r="C22" i="10"/>
  <c r="D22" i="10" s="1"/>
  <c r="A76" i="10"/>
  <c r="B23" i="10"/>
  <c r="C23" i="10"/>
  <c r="D23" i="10" s="1"/>
  <c r="A77" i="10"/>
  <c r="B24" i="10"/>
  <c r="C24" i="10"/>
  <c r="D24" i="10" s="1"/>
  <c r="B25" i="10"/>
  <c r="C25" i="10"/>
  <c r="D25" i="10" s="1"/>
  <c r="G25" i="10"/>
  <c r="A79" i="10" s="1"/>
  <c r="B26" i="10"/>
  <c r="C26" i="10"/>
  <c r="D26" i="10" s="1"/>
  <c r="G26" i="10"/>
  <c r="A80" i="10" s="1"/>
  <c r="B27" i="10"/>
  <c r="C27" i="10"/>
  <c r="D27" i="10" s="1"/>
  <c r="G27" i="10"/>
  <c r="A81" i="10" s="1"/>
  <c r="B28" i="10"/>
  <c r="C28" i="10"/>
  <c r="D28" i="10" s="1"/>
  <c r="G28" i="10"/>
  <c r="A82" i="10" s="1"/>
  <c r="B29" i="10"/>
  <c r="C29" i="10"/>
  <c r="D29" i="10" s="1"/>
  <c r="G29" i="10"/>
  <c r="A83" i="10" s="1"/>
  <c r="B30" i="10"/>
  <c r="C30" i="10"/>
  <c r="D30" i="10" s="1"/>
  <c r="G30" i="10"/>
  <c r="A84" i="10" s="1"/>
  <c r="B31" i="10"/>
  <c r="C31" i="10"/>
  <c r="D31" i="10" s="1"/>
  <c r="G31" i="10"/>
  <c r="A85" i="10" s="1"/>
  <c r="B32" i="10"/>
  <c r="C32" i="10"/>
  <c r="D32" i="10" s="1"/>
  <c r="G32" i="10"/>
  <c r="A86" i="10" s="1"/>
  <c r="B33" i="10"/>
  <c r="C33" i="10"/>
  <c r="D33" i="10" s="1"/>
  <c r="G33" i="10"/>
  <c r="A87" i="10" s="1"/>
  <c r="B34" i="10"/>
  <c r="C34" i="10"/>
  <c r="D34" i="10" s="1"/>
  <c r="G34" i="10"/>
  <c r="A88" i="10" s="1"/>
  <c r="B35" i="10"/>
  <c r="C35" i="10"/>
  <c r="D35" i="10" s="1"/>
  <c r="G35" i="10"/>
  <c r="A89" i="10" s="1"/>
  <c r="B36" i="10"/>
  <c r="C36" i="10"/>
  <c r="D36" i="10" s="1"/>
  <c r="G36" i="10"/>
  <c r="A90" i="10" s="1"/>
  <c r="B37" i="10"/>
  <c r="C37" i="10"/>
  <c r="D37" i="10" s="1"/>
  <c r="G37" i="10"/>
  <c r="A91" i="10" s="1"/>
  <c r="B38" i="10"/>
  <c r="C38" i="10"/>
  <c r="D38" i="10" s="1"/>
  <c r="G38" i="10"/>
  <c r="A92" i="10" s="1"/>
  <c r="B39" i="10"/>
  <c r="C39" i="10"/>
  <c r="D39" i="10" s="1"/>
  <c r="G39" i="10"/>
  <c r="A93" i="10" s="1"/>
  <c r="B40" i="10"/>
  <c r="C40" i="10"/>
  <c r="D40" i="10" s="1"/>
  <c r="G40" i="10"/>
  <c r="A94" i="10" s="1"/>
  <c r="B41" i="10"/>
  <c r="C41" i="10"/>
  <c r="D41" i="10" s="1"/>
  <c r="G41" i="10"/>
  <c r="A95" i="10" s="1"/>
  <c r="B42" i="10"/>
  <c r="C42" i="10"/>
  <c r="D42" i="10" s="1"/>
  <c r="G42" i="10"/>
  <c r="A96" i="10" s="1"/>
  <c r="B43" i="10"/>
  <c r="C43" i="10"/>
  <c r="D43" i="10" s="1"/>
  <c r="G43" i="10"/>
  <c r="A97" i="10" s="1"/>
  <c r="B44" i="10"/>
  <c r="C44" i="10"/>
  <c r="D44" i="10" s="1"/>
  <c r="G44" i="10"/>
  <c r="B4" i="9"/>
  <c r="C4" i="9"/>
  <c r="D4" i="9" s="1"/>
  <c r="G4" i="9"/>
  <c r="B5" i="9"/>
  <c r="C5" i="9"/>
  <c r="D5" i="9" s="1"/>
  <c r="G5" i="9"/>
  <c r="B6" i="9"/>
  <c r="C6" i="9"/>
  <c r="D6" i="9" s="1"/>
  <c r="G6" i="9"/>
  <c r="B7" i="9"/>
  <c r="C7" i="9"/>
  <c r="D7" i="9" s="1"/>
  <c r="G7" i="9"/>
  <c r="B8" i="9"/>
  <c r="C8" i="9"/>
  <c r="D8" i="9" s="1"/>
  <c r="G8" i="9"/>
  <c r="B9" i="9"/>
  <c r="C9" i="9"/>
  <c r="D9" i="9" s="1"/>
  <c r="G9" i="9"/>
  <c r="B10" i="9"/>
  <c r="C10" i="9"/>
  <c r="D10" i="9" s="1"/>
  <c r="G10" i="9"/>
  <c r="B11" i="9"/>
  <c r="C11" i="9"/>
  <c r="D11" i="9" s="1"/>
  <c r="B12" i="9"/>
  <c r="C12" i="9"/>
  <c r="D12" i="9" s="1"/>
  <c r="G12" i="9"/>
  <c r="B13" i="9"/>
  <c r="C13" i="9"/>
  <c r="D13" i="9" s="1"/>
  <c r="G13" i="9"/>
  <c r="B14" i="9"/>
  <c r="C14" i="9"/>
  <c r="D14" i="9" s="1"/>
  <c r="G14" i="9"/>
  <c r="B15" i="9"/>
  <c r="C15" i="9"/>
  <c r="D15" i="9" s="1"/>
  <c r="B16" i="9"/>
  <c r="C16" i="9"/>
  <c r="D16" i="9" s="1"/>
  <c r="G16" i="9"/>
  <c r="B17" i="9"/>
  <c r="C17" i="9"/>
  <c r="D17" i="9" s="1"/>
  <c r="G17" i="9"/>
  <c r="B18" i="9"/>
  <c r="C18" i="9"/>
  <c r="D18" i="9" s="1"/>
  <c r="G18" i="9"/>
  <c r="B19" i="9"/>
  <c r="C19" i="9"/>
  <c r="D19" i="9" s="1"/>
  <c r="G19" i="9"/>
  <c r="B20" i="9"/>
  <c r="C20" i="9"/>
  <c r="D20" i="9" s="1"/>
  <c r="B21" i="9"/>
  <c r="C21" i="9"/>
  <c r="D21" i="9" s="1"/>
  <c r="G21" i="9"/>
  <c r="B22" i="9"/>
  <c r="C22" i="9"/>
  <c r="D22" i="9" s="1"/>
  <c r="G22" i="9"/>
  <c r="B23" i="9"/>
  <c r="C23" i="9"/>
  <c r="D23" i="9" s="1"/>
  <c r="B24" i="9"/>
  <c r="C24" i="9"/>
  <c r="D24" i="9" s="1"/>
  <c r="G24" i="9"/>
  <c r="B25" i="9"/>
  <c r="C25" i="9"/>
  <c r="D25" i="9" s="1"/>
  <c r="G25" i="9"/>
  <c r="B26" i="9"/>
  <c r="C26" i="9"/>
  <c r="D26" i="9" s="1"/>
  <c r="G26" i="9"/>
  <c r="B27" i="9"/>
  <c r="C27" i="9"/>
  <c r="D27" i="9" s="1"/>
  <c r="G27" i="9"/>
  <c r="B28" i="9"/>
  <c r="C28" i="9"/>
  <c r="D28" i="9" s="1"/>
  <c r="G28" i="9"/>
  <c r="B29" i="9"/>
  <c r="C29" i="9"/>
  <c r="D29" i="9" s="1"/>
  <c r="G29" i="9"/>
  <c r="B30" i="9"/>
  <c r="C30" i="9"/>
  <c r="D30" i="9" s="1"/>
  <c r="G30" i="9"/>
  <c r="B31" i="9"/>
  <c r="C31" i="9"/>
  <c r="D31" i="9" s="1"/>
  <c r="G31" i="9"/>
  <c r="B32" i="9"/>
  <c r="C32" i="9"/>
  <c r="D32" i="9" s="1"/>
  <c r="G32" i="9"/>
  <c r="B33" i="9"/>
  <c r="C33" i="9"/>
  <c r="D33" i="9" s="1"/>
  <c r="G33" i="9"/>
  <c r="B34" i="9"/>
  <c r="C34" i="9"/>
  <c r="D34" i="9" s="1"/>
  <c r="G34" i="9"/>
  <c r="B35" i="9"/>
  <c r="C35" i="9"/>
  <c r="D35" i="9" s="1"/>
  <c r="G35" i="9"/>
  <c r="B36" i="9"/>
  <c r="C36" i="9"/>
  <c r="D36" i="9" s="1"/>
  <c r="G36" i="9"/>
  <c r="B37" i="9"/>
  <c r="C37" i="9"/>
  <c r="D37" i="9" s="1"/>
  <c r="G37" i="9"/>
  <c r="B38" i="9"/>
  <c r="C38" i="9"/>
  <c r="D38" i="9" s="1"/>
  <c r="G38" i="9"/>
  <c r="B39" i="9"/>
  <c r="C39" i="9"/>
  <c r="D39" i="9" s="1"/>
  <c r="G39" i="9"/>
  <c r="B40" i="9"/>
  <c r="C40" i="9"/>
  <c r="D40" i="9" s="1"/>
  <c r="G40" i="9"/>
  <c r="B41" i="9"/>
  <c r="C41" i="9"/>
  <c r="D41" i="9" s="1"/>
  <c r="G41" i="9"/>
  <c r="B42" i="9"/>
  <c r="C42" i="9"/>
  <c r="D42" i="9" s="1"/>
  <c r="G42" i="9"/>
  <c r="B43" i="9"/>
  <c r="C43" i="9"/>
  <c r="D43" i="9" s="1"/>
  <c r="G43" i="9"/>
  <c r="B5" i="8"/>
  <c r="B4" i="12" s="1"/>
  <c r="B6" i="8"/>
  <c r="B11" i="21" s="1"/>
  <c r="B8" i="8"/>
  <c r="B7" i="12" s="1"/>
  <c r="B9" i="8"/>
  <c r="B14" i="21" s="1"/>
  <c r="B10" i="8"/>
  <c r="B15" i="21" s="1"/>
  <c r="B11" i="8"/>
  <c r="B16" i="21" s="1"/>
  <c r="B12" i="8"/>
  <c r="B11" i="12" s="1"/>
  <c r="B13" i="8"/>
  <c r="B18" i="21" s="1"/>
  <c r="B14" i="8"/>
  <c r="B13" i="12" s="1"/>
  <c r="B15" i="8"/>
  <c r="B20" i="21" s="1"/>
  <c r="B16" i="8"/>
  <c r="B15" i="12" s="1"/>
  <c r="B17" i="8"/>
  <c r="B22" i="21" s="1"/>
  <c r="B18" i="8"/>
  <c r="B19" i="8"/>
  <c r="B24" i="21" s="1"/>
  <c r="B20" i="8"/>
  <c r="B19" i="12" s="1"/>
  <c r="B21" i="8"/>
  <c r="B22" i="8"/>
  <c r="B27" i="21" s="1"/>
  <c r="B23" i="8"/>
  <c r="B28" i="21" s="1"/>
  <c r="B24" i="8"/>
  <c r="B23" i="12" s="1"/>
  <c r="B25" i="8"/>
  <c r="B24" i="12" s="1"/>
  <c r="B26" i="8"/>
  <c r="B25" i="12" s="1"/>
  <c r="B27" i="8"/>
  <c r="B32" i="21" s="1"/>
  <c r="B28" i="8"/>
  <c r="B33" i="21" s="1"/>
  <c r="B29" i="8"/>
  <c r="B34" i="21" s="1"/>
  <c r="B30" i="8"/>
  <c r="B29" i="12" s="1"/>
  <c r="B31" i="8"/>
  <c r="B30" i="12" s="1"/>
  <c r="B32" i="8"/>
  <c r="B37" i="21" s="1"/>
  <c r="B33" i="8"/>
  <c r="B32" i="12" s="1"/>
  <c r="B34" i="8"/>
  <c r="B33" i="12" s="1"/>
  <c r="B35" i="8"/>
  <c r="B34" i="12" s="1"/>
  <c r="B36" i="8"/>
  <c r="B35" i="12" s="1"/>
  <c r="B37" i="8"/>
  <c r="B42" i="21" s="1"/>
  <c r="B38" i="8"/>
  <c r="B43" i="21" s="1"/>
  <c r="B39" i="8"/>
  <c r="B44" i="21" s="1"/>
  <c r="B40" i="8"/>
  <c r="B39" i="12" s="1"/>
  <c r="B41" i="8"/>
  <c r="B46" i="21" s="1"/>
  <c r="B42" i="8"/>
  <c r="B47" i="21" s="1"/>
  <c r="B43" i="8"/>
  <c r="B48" i="21" s="1"/>
  <c r="B44" i="8"/>
  <c r="B49" i="21" s="1"/>
  <c r="B5" i="5"/>
  <c r="C5" i="5"/>
  <c r="D5" i="5" s="1"/>
  <c r="C3" i="7" s="1"/>
  <c r="B6" i="5"/>
  <c r="C6" i="5"/>
  <c r="D6" i="5" s="1"/>
  <c r="B7" i="5"/>
  <c r="C7" i="5"/>
  <c r="D7" i="5" s="1"/>
  <c r="C5" i="7" s="1"/>
  <c r="B8" i="5"/>
  <c r="C8" i="5"/>
  <c r="D8" i="5" s="1"/>
  <c r="C6" i="7" s="1"/>
  <c r="B9" i="5"/>
  <c r="C9" i="5"/>
  <c r="D9" i="5" s="1"/>
  <c r="C7" i="7" s="1"/>
  <c r="B10" i="5"/>
  <c r="C10" i="5"/>
  <c r="D10" i="5" s="1"/>
  <c r="B11" i="5"/>
  <c r="C11" i="5"/>
  <c r="D11" i="5" s="1"/>
  <c r="C9" i="7" s="1"/>
  <c r="B12" i="5"/>
  <c r="C12" i="5"/>
  <c r="D12" i="5" s="1"/>
  <c r="C10" i="7" s="1"/>
  <c r="B13" i="5"/>
  <c r="C13" i="5"/>
  <c r="D13" i="5" s="1"/>
  <c r="C11" i="7" s="1"/>
  <c r="B14" i="5"/>
  <c r="C14" i="5"/>
  <c r="D14" i="5" s="1"/>
  <c r="C12" i="6" s="1"/>
  <c r="B15" i="5"/>
  <c r="C15" i="5"/>
  <c r="D15" i="5" s="1"/>
  <c r="C13" i="6" s="1"/>
  <c r="B16" i="5"/>
  <c r="C16" i="5"/>
  <c r="D16" i="5" s="1"/>
  <c r="C14" i="6" s="1"/>
  <c r="B17" i="5"/>
  <c r="C17" i="5"/>
  <c r="D17" i="5" s="1"/>
  <c r="B18" i="5"/>
  <c r="C18" i="5"/>
  <c r="D18" i="5" s="1"/>
  <c r="B19" i="5"/>
  <c r="C19" i="5"/>
  <c r="D19" i="5" s="1"/>
  <c r="C17" i="7" s="1"/>
  <c r="B20" i="5"/>
  <c r="C20" i="5"/>
  <c r="D20" i="5" s="1"/>
  <c r="C18" i="6" s="1"/>
  <c r="B21" i="5"/>
  <c r="C21" i="5"/>
  <c r="D21" i="5" s="1"/>
  <c r="C19" i="6" s="1"/>
  <c r="B22" i="5"/>
  <c r="C22" i="5"/>
  <c r="D22" i="5" s="1"/>
  <c r="C20" i="7" s="1"/>
  <c r="B23" i="5"/>
  <c r="C23" i="5"/>
  <c r="D23" i="5" s="1"/>
  <c r="C21" i="6" s="1"/>
  <c r="B24" i="5"/>
  <c r="C24" i="5"/>
  <c r="D24" i="5" s="1"/>
  <c r="B25" i="5"/>
  <c r="C25" i="5"/>
  <c r="D25" i="5" s="1"/>
  <c r="C23" i="7" s="1"/>
  <c r="B26" i="5"/>
  <c r="C26" i="5"/>
  <c r="D26" i="5" s="1"/>
  <c r="B27" i="5"/>
  <c r="C27" i="5"/>
  <c r="D27" i="5" s="1"/>
  <c r="C25" i="7" s="1"/>
  <c r="B28" i="5"/>
  <c r="C28" i="5"/>
  <c r="D28" i="5" s="1"/>
  <c r="B29" i="5"/>
  <c r="C29" i="5"/>
  <c r="D29" i="5" s="1"/>
  <c r="C27" i="6" s="1"/>
  <c r="B30" i="5"/>
  <c r="C30" i="5"/>
  <c r="D30" i="5" s="1"/>
  <c r="B31" i="5"/>
  <c r="C31" i="5"/>
  <c r="D31" i="5" s="1"/>
  <c r="C29" i="6" s="1"/>
  <c r="B32" i="5"/>
  <c r="C32" i="5"/>
  <c r="D32" i="5" s="1"/>
  <c r="C30" i="6" s="1"/>
  <c r="B33" i="5"/>
  <c r="C33" i="5"/>
  <c r="D33" i="5" s="1"/>
  <c r="C31" i="7" s="1"/>
  <c r="B34" i="5"/>
  <c r="C34" i="5"/>
  <c r="D34" i="5" s="1"/>
  <c r="C32" i="7" s="1"/>
  <c r="B35" i="5"/>
  <c r="C35" i="5"/>
  <c r="D35" i="5" s="1"/>
  <c r="C33" i="6" s="1"/>
  <c r="B36" i="5"/>
  <c r="C36" i="5"/>
  <c r="D36" i="5" s="1"/>
  <c r="C34" i="6" s="1"/>
  <c r="B37" i="5"/>
  <c r="C37" i="5"/>
  <c r="D37" i="5" s="1"/>
  <c r="C35" i="6" s="1"/>
  <c r="B38" i="5"/>
  <c r="C38" i="5"/>
  <c r="D38" i="5" s="1"/>
  <c r="C36" i="6" s="1"/>
  <c r="B39" i="5"/>
  <c r="C39" i="5"/>
  <c r="D39" i="5" s="1"/>
  <c r="C37" i="7" s="1"/>
  <c r="B40" i="5"/>
  <c r="C40" i="5"/>
  <c r="D40" i="5" s="1"/>
  <c r="C38" i="7" s="1"/>
  <c r="B41" i="5"/>
  <c r="C41" i="5"/>
  <c r="D41" i="5" s="1"/>
  <c r="C39" i="6" s="1"/>
  <c r="B42" i="5"/>
  <c r="C42" i="5"/>
  <c r="D42" i="5" s="1"/>
  <c r="B43" i="5"/>
  <c r="C43" i="5"/>
  <c r="D43" i="5" s="1"/>
  <c r="C41" i="6" s="1"/>
  <c r="B44" i="5"/>
  <c r="C44" i="5"/>
  <c r="D44" i="5" s="1"/>
  <c r="G7" i="4"/>
  <c r="Q7" i="4"/>
  <c r="E5" i="8" s="1"/>
  <c r="E5" i="25" s="1"/>
  <c r="S7" i="4"/>
  <c r="G8" i="4"/>
  <c r="E6" i="8"/>
  <c r="S8" i="4"/>
  <c r="G9" i="4"/>
  <c r="S9" i="4"/>
  <c r="G10" i="4"/>
  <c r="E8" i="8"/>
  <c r="E8" i="25" s="1"/>
  <c r="S10" i="4"/>
  <c r="G11" i="4"/>
  <c r="S11" i="4"/>
  <c r="G12" i="4"/>
  <c r="H12" i="4"/>
  <c r="E10" i="8"/>
  <c r="E10" i="25" s="1"/>
  <c r="S12" i="4"/>
  <c r="G13" i="4"/>
  <c r="S13" i="4"/>
  <c r="G14" i="4"/>
  <c r="E12" i="8"/>
  <c r="E12" i="25" s="1"/>
  <c r="S14" i="4"/>
  <c r="G15" i="4"/>
  <c r="H15" i="4"/>
  <c r="E13" i="8"/>
  <c r="E13" i="25" s="1"/>
  <c r="S15" i="4"/>
  <c r="G16" i="4"/>
  <c r="E14" i="8"/>
  <c r="S16" i="4"/>
  <c r="G17" i="4"/>
  <c r="H17" i="4"/>
  <c r="E15" i="8"/>
  <c r="S17" i="4"/>
  <c r="G18" i="4"/>
  <c r="E16" i="8"/>
  <c r="S18" i="4"/>
  <c r="G19" i="4"/>
  <c r="E17" i="8"/>
  <c r="S19" i="4"/>
  <c r="G20" i="4"/>
  <c r="E18" i="8"/>
  <c r="S20" i="4"/>
  <c r="G21" i="4"/>
  <c r="H21" i="4"/>
  <c r="E19" i="8"/>
  <c r="S21" i="4"/>
  <c r="G22" i="4"/>
  <c r="H22" i="4"/>
  <c r="E20" i="8"/>
  <c r="S22" i="4"/>
  <c r="G23" i="4"/>
  <c r="E21" i="8"/>
  <c r="E21" i="25" s="1"/>
  <c r="S23" i="4"/>
  <c r="G24" i="4"/>
  <c r="E22" i="8"/>
  <c r="S24" i="4"/>
  <c r="G25" i="4"/>
  <c r="E23" i="8"/>
  <c r="E23" i="25" s="1"/>
  <c r="S25" i="4"/>
  <c r="G26" i="4"/>
  <c r="E24" i="8"/>
  <c r="S26" i="4"/>
  <c r="G27" i="4"/>
  <c r="H27" i="4"/>
  <c r="E25" i="8"/>
  <c r="S27" i="4"/>
  <c r="G28" i="4"/>
  <c r="E26" i="8"/>
  <c r="E26" i="25" s="1"/>
  <c r="S28" i="4"/>
  <c r="G29" i="4"/>
  <c r="E27" i="8"/>
  <c r="E27" i="25" s="1"/>
  <c r="S29" i="4"/>
  <c r="G30" i="4"/>
  <c r="E28" i="8"/>
  <c r="S30" i="4"/>
  <c r="G31" i="4"/>
  <c r="E29" i="8"/>
  <c r="E29" i="25" s="1"/>
  <c r="S31" i="4"/>
  <c r="G32" i="4"/>
  <c r="E30" i="8"/>
  <c r="S32" i="4"/>
  <c r="G33" i="4"/>
  <c r="E31" i="8"/>
  <c r="E31" i="25" s="1"/>
  <c r="S33" i="4"/>
  <c r="G34" i="4"/>
  <c r="E32" i="8"/>
  <c r="S34" i="4"/>
  <c r="G35" i="4"/>
  <c r="E33" i="8"/>
  <c r="E33" i="25" s="1"/>
  <c r="S35" i="4"/>
  <c r="G36" i="4"/>
  <c r="E34" i="8"/>
  <c r="S36" i="4"/>
  <c r="G37" i="4"/>
  <c r="H37" i="4"/>
  <c r="E35" i="8"/>
  <c r="S37" i="4"/>
  <c r="G38" i="4"/>
  <c r="S38" i="4"/>
  <c r="G39" i="4"/>
  <c r="E37" i="8"/>
  <c r="S39" i="4"/>
  <c r="G40" i="4"/>
  <c r="S40" i="4"/>
  <c r="G41" i="4"/>
  <c r="E39" i="8"/>
  <c r="E38" i="9" s="1"/>
  <c r="S41" i="4"/>
  <c r="G42" i="4"/>
  <c r="H42" i="4"/>
  <c r="S42" i="4"/>
  <c r="G43" i="4"/>
  <c r="S43" i="4"/>
  <c r="G44" i="4"/>
  <c r="H44" i="4"/>
  <c r="S44" i="4"/>
  <c r="G45" i="4"/>
  <c r="H45" i="4"/>
  <c r="E43" i="8"/>
  <c r="E43" i="25" s="1"/>
  <c r="S45" i="4"/>
  <c r="G46" i="4"/>
  <c r="H46" i="4"/>
  <c r="E44" i="8"/>
  <c r="S46" i="4"/>
  <c r="A1" i="3"/>
  <c r="B1" i="3"/>
  <c r="C1" i="3"/>
  <c r="A2" i="3"/>
  <c r="B2" i="3"/>
  <c r="A5" i="14"/>
  <c r="A3" i="3"/>
  <c r="B3" i="3"/>
  <c r="A8" i="16"/>
  <c r="E3" i="3"/>
  <c r="F3" i="3"/>
  <c r="AC3" i="3"/>
  <c r="BD3" i="3"/>
  <c r="A4" i="3"/>
  <c r="B4" i="3"/>
  <c r="F4" i="3"/>
  <c r="AC4" i="3"/>
  <c r="BD4" i="3"/>
  <c r="A5" i="3"/>
  <c r="B5" i="3"/>
  <c r="A10" i="22"/>
  <c r="K10" i="22" s="1"/>
  <c r="F5" i="3"/>
  <c r="AC5" i="3"/>
  <c r="A6" i="3"/>
  <c r="B6" i="3"/>
  <c r="F6" i="3"/>
  <c r="AC6" i="3"/>
  <c r="A7" i="3"/>
  <c r="B7" i="3"/>
  <c r="F7" i="3"/>
  <c r="N7" i="3"/>
  <c r="AC7" i="3"/>
  <c r="AD7" i="3"/>
  <c r="BD7" i="3"/>
  <c r="BE7" i="3"/>
  <c r="A8" i="3"/>
  <c r="B8" i="3"/>
  <c r="F8" i="3"/>
  <c r="N8" i="3"/>
  <c r="AC8" i="3"/>
  <c r="AD8" i="3"/>
  <c r="BD8" i="3"/>
  <c r="BE8" i="3"/>
  <c r="A9" i="3"/>
  <c r="B9" i="3"/>
  <c r="F9" i="3"/>
  <c r="N9" i="3"/>
  <c r="AC9" i="3"/>
  <c r="AD9" i="3"/>
  <c r="BD9" i="3"/>
  <c r="BE9" i="3"/>
  <c r="A10" i="3"/>
  <c r="B10" i="3"/>
  <c r="F10" i="3"/>
  <c r="N10" i="3"/>
  <c r="AC10" i="3"/>
  <c r="AD10" i="3"/>
  <c r="BD10" i="3"/>
  <c r="BE10" i="3"/>
  <c r="A11" i="3"/>
  <c r="B11" i="3"/>
  <c r="F11" i="3"/>
  <c r="N11" i="3"/>
  <c r="AC11" i="3"/>
  <c r="AD11" i="3"/>
  <c r="BE11" i="3"/>
  <c r="A12" i="3"/>
  <c r="B12" i="3"/>
  <c r="F12" i="3"/>
  <c r="N12" i="3"/>
  <c r="AC12" i="3"/>
  <c r="AD12" i="3"/>
  <c r="BE12" i="3"/>
  <c r="A13" i="3"/>
  <c r="B13" i="3"/>
  <c r="F13" i="3"/>
  <c r="N13" i="3"/>
  <c r="AC13" i="3"/>
  <c r="AD13" i="3"/>
  <c r="BE13" i="3"/>
  <c r="A14" i="3"/>
  <c r="B14" i="3"/>
  <c r="F14" i="3"/>
  <c r="N14" i="3"/>
  <c r="AC14" i="3"/>
  <c r="AD14" i="3"/>
  <c r="BE14" i="3"/>
  <c r="A15" i="3"/>
  <c r="B15" i="3"/>
  <c r="F15" i="3"/>
  <c r="N15" i="3"/>
  <c r="AC15" i="3"/>
  <c r="AD15" i="3"/>
  <c r="BE15" i="3"/>
  <c r="A16" i="3"/>
  <c r="B16" i="3"/>
  <c r="F16" i="3"/>
  <c r="N16" i="3"/>
  <c r="AC16" i="3"/>
  <c r="AD16" i="3"/>
  <c r="BE16" i="3"/>
  <c r="A17" i="3"/>
  <c r="B17" i="3"/>
  <c r="F17" i="3"/>
  <c r="N17" i="3"/>
  <c r="AC17" i="3"/>
  <c r="AD17" i="3"/>
  <c r="BE17" i="3"/>
  <c r="A18" i="3"/>
  <c r="B18" i="3"/>
  <c r="F18" i="3"/>
  <c r="N18" i="3"/>
  <c r="AC18" i="3"/>
  <c r="AD18" i="3"/>
  <c r="BE18" i="3"/>
  <c r="A19" i="3"/>
  <c r="B19" i="3"/>
  <c r="F19" i="3"/>
  <c r="N19" i="3"/>
  <c r="AC19" i="3"/>
  <c r="AD19" i="3"/>
  <c r="BE19" i="3"/>
  <c r="A20" i="3"/>
  <c r="B20" i="3"/>
  <c r="F20" i="3"/>
  <c r="N20" i="3"/>
  <c r="AC20" i="3"/>
  <c r="AD20" i="3"/>
  <c r="BE20" i="3"/>
  <c r="A21" i="3"/>
  <c r="B21" i="3"/>
  <c r="F21" i="3"/>
  <c r="N21" i="3"/>
  <c r="AC21" i="3"/>
  <c r="AD21" i="3"/>
  <c r="BE21" i="3"/>
  <c r="A22" i="3"/>
  <c r="B22" i="3"/>
  <c r="F22" i="3"/>
  <c r="N22" i="3"/>
  <c r="AC22" i="3"/>
  <c r="AD22" i="3"/>
  <c r="BE22" i="3"/>
  <c r="A23" i="3"/>
  <c r="B23" i="3"/>
  <c r="F23" i="3"/>
  <c r="N23" i="3"/>
  <c r="AC23" i="3"/>
  <c r="AD23" i="3"/>
  <c r="BE23" i="3"/>
  <c r="A24" i="3"/>
  <c r="B24" i="3"/>
  <c r="F24" i="3"/>
  <c r="N24" i="3"/>
  <c r="AC24" i="3"/>
  <c r="AD24" i="3"/>
  <c r="BE24" i="3"/>
  <c r="A25" i="3"/>
  <c r="B25" i="3"/>
  <c r="F25" i="3"/>
  <c r="N25" i="3"/>
  <c r="AC25" i="3"/>
  <c r="AD25" i="3"/>
  <c r="BD25" i="3"/>
  <c r="BE25" i="3"/>
  <c r="A26" i="3"/>
  <c r="B26" i="3"/>
  <c r="F26" i="3"/>
  <c r="N26" i="3"/>
  <c r="AC26" i="3"/>
  <c r="AD26" i="3"/>
  <c r="BD26" i="3"/>
  <c r="BE26" i="3"/>
  <c r="A27" i="3"/>
  <c r="B27" i="3"/>
  <c r="F27" i="3"/>
  <c r="N27" i="3"/>
  <c r="AC27" i="3"/>
  <c r="AD27" i="3"/>
  <c r="BD27" i="3"/>
  <c r="BE27" i="3"/>
  <c r="A28" i="3"/>
  <c r="B28" i="3"/>
  <c r="F28" i="3"/>
  <c r="N28" i="3"/>
  <c r="AC28" i="3"/>
  <c r="AD28" i="3"/>
  <c r="BE28" i="3"/>
  <c r="A29" i="3"/>
  <c r="B29" i="3"/>
  <c r="F29" i="3"/>
  <c r="N29" i="3"/>
  <c r="AC29" i="3"/>
  <c r="AD29" i="3"/>
  <c r="BD29" i="3"/>
  <c r="BE29" i="3"/>
  <c r="A30" i="3"/>
  <c r="B30" i="3"/>
  <c r="F30" i="3"/>
  <c r="N30" i="3"/>
  <c r="AC30" i="3"/>
  <c r="AD30" i="3"/>
  <c r="BE30" i="3"/>
  <c r="A31" i="3"/>
  <c r="B31" i="3"/>
  <c r="A34" i="14"/>
  <c r="E31" i="3"/>
  <c r="F31" i="3"/>
  <c r="N31" i="3"/>
  <c r="AC31" i="3"/>
  <c r="AD31" i="3"/>
  <c r="BD31" i="3"/>
  <c r="BE31" i="3"/>
  <c r="A32" i="3"/>
  <c r="B32" i="3"/>
  <c r="E32" i="3"/>
  <c r="F32" i="3"/>
  <c r="N32" i="3"/>
  <c r="AC32" i="3"/>
  <c r="AD32" i="3"/>
  <c r="BD32" i="3"/>
  <c r="BE32" i="3"/>
  <c r="A33" i="3"/>
  <c r="B33" i="3"/>
  <c r="A38" i="22"/>
  <c r="E33" i="3"/>
  <c r="F33" i="3"/>
  <c r="N33" i="3"/>
  <c r="AC33" i="3"/>
  <c r="AD33" i="3"/>
  <c r="BD33" i="3"/>
  <c r="BE33" i="3"/>
  <c r="A34" i="3"/>
  <c r="B34" i="3"/>
  <c r="E34" i="3"/>
  <c r="F34" i="3"/>
  <c r="N34" i="3"/>
  <c r="AC34" i="3"/>
  <c r="AD34" i="3"/>
  <c r="BD34" i="3"/>
  <c r="BE34" i="3"/>
  <c r="A35" i="3"/>
  <c r="B35" i="3"/>
  <c r="E35" i="3"/>
  <c r="F35" i="3"/>
  <c r="N35" i="3"/>
  <c r="AC35" i="3"/>
  <c r="AD35" i="3"/>
  <c r="BD35" i="3"/>
  <c r="BE35" i="3"/>
  <c r="A36" i="3"/>
  <c r="B36" i="3"/>
  <c r="E36" i="3"/>
  <c r="F36" i="3"/>
  <c r="N36" i="3"/>
  <c r="AC36" i="3"/>
  <c r="AD36" i="3"/>
  <c r="BD36" i="3"/>
  <c r="BE36" i="3"/>
  <c r="A37" i="3"/>
  <c r="B37" i="3"/>
  <c r="E37" i="3"/>
  <c r="F37" i="3"/>
  <c r="N37" i="3"/>
  <c r="AC37" i="3"/>
  <c r="AD37" i="3"/>
  <c r="BD37" i="3"/>
  <c r="BE37" i="3"/>
  <c r="A38" i="3"/>
  <c r="B38" i="3"/>
  <c r="E38" i="3"/>
  <c r="F38" i="3"/>
  <c r="N38" i="3"/>
  <c r="AC38" i="3"/>
  <c r="AD38" i="3"/>
  <c r="BD38" i="3"/>
  <c r="BE38" i="3"/>
  <c r="A39" i="3"/>
  <c r="B39" i="3"/>
  <c r="E39" i="3"/>
  <c r="F39" i="3"/>
  <c r="N39" i="3"/>
  <c r="AC39" i="3"/>
  <c r="AD39" i="3"/>
  <c r="BD39" i="3"/>
  <c r="BE39" i="3"/>
  <c r="A40" i="3"/>
  <c r="B40" i="3"/>
  <c r="E40" i="3"/>
  <c r="F40" i="3"/>
  <c r="N40" i="3"/>
  <c r="AC40" i="3"/>
  <c r="AD40" i="3"/>
  <c r="BD40" i="3"/>
  <c r="BE40" i="3"/>
  <c r="A41" i="3"/>
  <c r="B41" i="3"/>
  <c r="E41" i="3"/>
  <c r="F41" i="3"/>
  <c r="N41" i="3"/>
  <c r="AC41" i="3"/>
  <c r="AD41" i="3"/>
  <c r="BD41" i="3"/>
  <c r="BE41" i="3"/>
  <c r="A42" i="3"/>
  <c r="B42" i="3"/>
  <c r="E42" i="3"/>
  <c r="F42" i="3"/>
  <c r="N42" i="3"/>
  <c r="AC42" i="3"/>
  <c r="AD42" i="3"/>
  <c r="BD42" i="3"/>
  <c r="BE42" i="3"/>
  <c r="A43" i="3"/>
  <c r="B43" i="3"/>
  <c r="E43" i="3"/>
  <c r="F43" i="3"/>
  <c r="N43" i="3"/>
  <c r="AC43" i="3"/>
  <c r="AD43" i="3"/>
  <c r="BD43" i="3"/>
  <c r="BE43" i="3"/>
  <c r="A44" i="3"/>
  <c r="B44" i="3"/>
  <c r="E44" i="3"/>
  <c r="F44" i="3"/>
  <c r="N44" i="3"/>
  <c r="AC44" i="3"/>
  <c r="AD44" i="3"/>
  <c r="BD44" i="3"/>
  <c r="BE44" i="3"/>
  <c r="A45" i="3"/>
  <c r="B45" i="3"/>
  <c r="E45" i="3"/>
  <c r="F45" i="3"/>
  <c r="N45" i="3"/>
  <c r="AC45" i="3"/>
  <c r="AD45" i="3"/>
  <c r="BD45" i="3"/>
  <c r="BE45" i="3"/>
  <c r="A46" i="3"/>
  <c r="B46" i="3"/>
  <c r="E46" i="3"/>
  <c r="F46" i="3"/>
  <c r="N46" i="3"/>
  <c r="AC46" i="3"/>
  <c r="AD46" i="3"/>
  <c r="BD46" i="3"/>
  <c r="BE46" i="3"/>
  <c r="A47" i="3"/>
  <c r="B47" i="3"/>
  <c r="E47" i="3"/>
  <c r="F47" i="3"/>
  <c r="N47" i="3"/>
  <c r="AC47" i="3"/>
  <c r="AD47" i="3"/>
  <c r="BD47" i="3"/>
  <c r="BE47" i="3"/>
  <c r="A48" i="3"/>
  <c r="B48" i="3"/>
  <c r="E48" i="3"/>
  <c r="F48" i="3"/>
  <c r="N48" i="3"/>
  <c r="AC48" i="3"/>
  <c r="AD48" i="3"/>
  <c r="BD48" i="3"/>
  <c r="BE48" i="3"/>
  <c r="A49" i="3"/>
  <c r="B49" i="3"/>
  <c r="E49" i="3"/>
  <c r="F49" i="3"/>
  <c r="N49" i="3"/>
  <c r="AC49" i="3"/>
  <c r="AD49" i="3"/>
  <c r="BD49" i="3"/>
  <c r="BE49" i="3"/>
  <c r="A50" i="3"/>
  <c r="B50" i="3"/>
  <c r="E50" i="3"/>
  <c r="F50" i="3"/>
  <c r="N50" i="3"/>
  <c r="AC50" i="3"/>
  <c r="AD50" i="3"/>
  <c r="BD50" i="3"/>
  <c r="BE50" i="3"/>
  <c r="A51" i="3"/>
  <c r="B51" i="3"/>
  <c r="E51" i="3"/>
  <c r="F51" i="3"/>
  <c r="N51" i="3"/>
  <c r="AC51" i="3"/>
  <c r="AD51" i="3"/>
  <c r="BD51" i="3"/>
  <c r="BE51" i="3"/>
  <c r="A52" i="3"/>
  <c r="B52" i="3"/>
  <c r="E52" i="3"/>
  <c r="F52" i="3"/>
  <c r="N52" i="3"/>
  <c r="AC52" i="3"/>
  <c r="AD52" i="3"/>
  <c r="BD52" i="3"/>
  <c r="BE52" i="3"/>
  <c r="A53" i="3"/>
  <c r="B53" i="3"/>
  <c r="A58" i="16"/>
  <c r="E53" i="3"/>
  <c r="F53" i="3"/>
  <c r="N53" i="3"/>
  <c r="AC53" i="3"/>
  <c r="AD53" i="3"/>
  <c r="BD53" i="3"/>
  <c r="BE53" i="3"/>
  <c r="A54" i="3"/>
  <c r="B54" i="3"/>
  <c r="E54" i="3"/>
  <c r="F54" i="3"/>
  <c r="N54" i="3"/>
  <c r="AC54" i="3"/>
  <c r="AD54" i="3"/>
  <c r="BD54" i="3"/>
  <c r="BE54" i="3"/>
  <c r="A55" i="3"/>
  <c r="B55" i="3"/>
  <c r="A60" i="22"/>
  <c r="E55" i="3"/>
  <c r="F55" i="3"/>
  <c r="N55" i="3"/>
  <c r="AC55" i="3"/>
  <c r="AD55" i="3"/>
  <c r="BD55" i="3"/>
  <c r="BE55" i="3"/>
  <c r="A56" i="3"/>
  <c r="B56" i="3"/>
  <c r="E56" i="3"/>
  <c r="F56" i="3"/>
  <c r="N56" i="3"/>
  <c r="AC56" i="3"/>
  <c r="AD56" i="3"/>
  <c r="BD56" i="3"/>
  <c r="BE56" i="3"/>
  <c r="A57" i="3"/>
  <c r="B57" i="3"/>
  <c r="C62" i="15"/>
  <c r="E57" i="3"/>
  <c r="F57" i="3"/>
  <c r="N57" i="3"/>
  <c r="AC57" i="3"/>
  <c r="AD57" i="3"/>
  <c r="BD57" i="3"/>
  <c r="BE57" i="3"/>
  <c r="A58" i="3"/>
  <c r="B58" i="3"/>
  <c r="E58" i="3"/>
  <c r="F58" i="3"/>
  <c r="N58" i="3"/>
  <c r="AC58" i="3"/>
  <c r="AD58" i="3"/>
  <c r="BD58" i="3"/>
  <c r="BE58" i="3"/>
  <c r="A59" i="3"/>
  <c r="B59" i="3"/>
  <c r="A64" i="16"/>
  <c r="F59" i="3"/>
  <c r="N59" i="3"/>
  <c r="AC59" i="3"/>
  <c r="AD59" i="3"/>
  <c r="BE59" i="3"/>
  <c r="A60" i="3"/>
  <c r="B60" i="3"/>
  <c r="E60" i="3"/>
  <c r="F60" i="3"/>
  <c r="N60" i="3"/>
  <c r="AC60" i="3"/>
  <c r="AD60" i="3"/>
  <c r="BD60" i="3"/>
  <c r="BE60" i="3"/>
  <c r="A61" i="3"/>
  <c r="B61" i="3"/>
  <c r="A66" i="16"/>
  <c r="E61" i="3"/>
  <c r="F61" i="3"/>
  <c r="N61" i="3"/>
  <c r="AC61" i="3"/>
  <c r="AD61" i="3"/>
  <c r="BD61" i="3"/>
  <c r="BE61" i="3"/>
  <c r="A62" i="3"/>
  <c r="B62" i="3"/>
  <c r="E62" i="3"/>
  <c r="F62" i="3"/>
  <c r="N62" i="3"/>
  <c r="AC62" i="3"/>
  <c r="AD62" i="3"/>
  <c r="BD62" i="3"/>
  <c r="BE62" i="3"/>
  <c r="B63" i="3"/>
  <c r="A66" i="14"/>
  <c r="E63" i="3"/>
  <c r="F63" i="3"/>
  <c r="N63" i="3"/>
  <c r="AC63" i="3"/>
  <c r="AD63" i="3"/>
  <c r="BD63" i="3"/>
  <c r="BE63" i="3"/>
  <c r="A64" i="3"/>
  <c r="B64" i="3"/>
  <c r="E64" i="3"/>
  <c r="F64" i="3"/>
  <c r="N64" i="3"/>
  <c r="AC64" i="3"/>
  <c r="AD64" i="3"/>
  <c r="BD64" i="3"/>
  <c r="BE64" i="3"/>
  <c r="A65" i="3"/>
  <c r="B65" i="3"/>
  <c r="E65" i="3"/>
  <c r="F65" i="3"/>
  <c r="N65" i="3"/>
  <c r="AC65" i="3"/>
  <c r="AD65" i="3"/>
  <c r="BD65" i="3"/>
  <c r="BE65" i="3"/>
  <c r="A66" i="3"/>
  <c r="B66" i="3"/>
  <c r="F66" i="3"/>
  <c r="N66" i="3"/>
  <c r="AC66" i="3"/>
  <c r="AD66" i="3"/>
  <c r="BD66" i="3"/>
  <c r="BE66" i="3"/>
  <c r="A67" i="3"/>
  <c r="B67" i="3"/>
  <c r="A72" i="16"/>
  <c r="F67" i="3"/>
  <c r="N67" i="3"/>
  <c r="AC67" i="3"/>
  <c r="AD67" i="3"/>
  <c r="BD67" i="3"/>
  <c r="BE67" i="3"/>
  <c r="A68" i="3"/>
  <c r="B68" i="3"/>
  <c r="F68" i="3"/>
  <c r="N68" i="3"/>
  <c r="AC68" i="3"/>
  <c r="AD68" i="3"/>
  <c r="BD68" i="3"/>
  <c r="BE68" i="3"/>
  <c r="A69" i="3"/>
  <c r="B69" i="3"/>
  <c r="F69" i="3"/>
  <c r="N69" i="3"/>
  <c r="AC69" i="3"/>
  <c r="AD69" i="3"/>
  <c r="BE69" i="3"/>
  <c r="A70" i="3"/>
  <c r="B70" i="3"/>
  <c r="F70" i="3"/>
  <c r="N70" i="3"/>
  <c r="AC70" i="3"/>
  <c r="AD70" i="3"/>
  <c r="BD70" i="3"/>
  <c r="BE70" i="3"/>
  <c r="A71" i="3"/>
  <c r="B71" i="3"/>
  <c r="A74" i="14"/>
  <c r="F71" i="3"/>
  <c r="N71" i="3"/>
  <c r="AC71" i="3"/>
  <c r="AD71" i="3"/>
  <c r="BD71" i="3"/>
  <c r="BE71" i="3"/>
  <c r="A72" i="3"/>
  <c r="B72" i="3"/>
  <c r="F72" i="3"/>
  <c r="N72" i="3"/>
  <c r="AC72" i="3"/>
  <c r="AD72" i="3"/>
  <c r="BD72" i="3"/>
  <c r="BE72" i="3"/>
  <c r="A73" i="3"/>
  <c r="B73" i="3"/>
  <c r="A76" i="14"/>
  <c r="J76" i="14" s="1"/>
  <c r="K76" i="14" s="1"/>
  <c r="F73" i="3"/>
  <c r="N73" i="3"/>
  <c r="AC73" i="3"/>
  <c r="AD73" i="3"/>
  <c r="BD73" i="3"/>
  <c r="BE73" i="3"/>
  <c r="A74" i="3"/>
  <c r="B74" i="3"/>
  <c r="A77" i="14"/>
  <c r="F74" i="3"/>
  <c r="N74" i="3"/>
  <c r="AC74" i="3"/>
  <c r="AD74" i="3"/>
  <c r="BD74" i="3"/>
  <c r="BE74" i="3"/>
  <c r="A75" i="3"/>
  <c r="B75" i="3"/>
  <c r="F75" i="3"/>
  <c r="N75" i="3"/>
  <c r="AC75" i="3"/>
  <c r="AD75" i="3"/>
  <c r="BD75" i="3"/>
  <c r="BE75" i="3"/>
  <c r="A76" i="3"/>
  <c r="B76" i="3"/>
  <c r="F76" i="3"/>
  <c r="N76" i="3"/>
  <c r="AC76" i="3"/>
  <c r="AD76" i="3"/>
  <c r="BD76" i="3"/>
  <c r="BE76" i="3"/>
  <c r="A77" i="3"/>
  <c r="B77" i="3"/>
  <c r="A82" i="16"/>
  <c r="F77" i="3"/>
  <c r="N77" i="3"/>
  <c r="AC77" i="3"/>
  <c r="AD77" i="3"/>
  <c r="BD77" i="3"/>
  <c r="BE77" i="3"/>
  <c r="A78" i="3"/>
  <c r="B78" i="3"/>
  <c r="F78" i="3"/>
  <c r="N78" i="3"/>
  <c r="AC78" i="3"/>
  <c r="AD78" i="3"/>
  <c r="BD78" i="3"/>
  <c r="BE78" i="3"/>
  <c r="A79" i="3"/>
  <c r="B79" i="3"/>
  <c r="A84" i="16"/>
  <c r="F79" i="3"/>
  <c r="N79" i="3"/>
  <c r="AC79" i="3"/>
  <c r="AD79" i="3"/>
  <c r="BD79" i="3"/>
  <c r="BE79" i="3"/>
  <c r="A80" i="3"/>
  <c r="B80" i="3"/>
  <c r="A85" i="16"/>
  <c r="F80" i="3"/>
  <c r="N80" i="3"/>
  <c r="AC80" i="3"/>
  <c r="AD80" i="3"/>
  <c r="BE80" i="3"/>
  <c r="A81" i="3"/>
  <c r="B81" i="3"/>
  <c r="F81" i="3"/>
  <c r="N81" i="3"/>
  <c r="AC81" i="3"/>
  <c r="AD81" i="3"/>
  <c r="BD81" i="3"/>
  <c r="BE81" i="3"/>
  <c r="A82" i="3"/>
  <c r="B82" i="3"/>
  <c r="A87" i="22"/>
  <c r="B87" i="22" s="1"/>
  <c r="F82" i="3"/>
  <c r="N82" i="3"/>
  <c r="AC82" i="3"/>
  <c r="AD82" i="3"/>
  <c r="BD82" i="3"/>
  <c r="BE82" i="3"/>
  <c r="A83" i="3"/>
  <c r="B83" i="3"/>
  <c r="A88" i="16"/>
  <c r="E88" i="16" s="1"/>
  <c r="F83" i="3"/>
  <c r="N83" i="3"/>
  <c r="AC83" i="3"/>
  <c r="AD83" i="3"/>
  <c r="BD83" i="3"/>
  <c r="BE83" i="3"/>
  <c r="A84" i="3"/>
  <c r="B84" i="3"/>
  <c r="F84" i="3"/>
  <c r="N84" i="3"/>
  <c r="AC84" i="3"/>
  <c r="AD84" i="3"/>
  <c r="BD84" i="3"/>
  <c r="BE84" i="3"/>
  <c r="A85" i="3"/>
  <c r="B85" i="3"/>
  <c r="A88" i="14"/>
  <c r="F85" i="3"/>
  <c r="N85" i="3"/>
  <c r="AC85" i="3"/>
  <c r="AD85" i="3"/>
  <c r="BD85" i="3"/>
  <c r="BE85" i="3"/>
  <c r="A86" i="3"/>
  <c r="B86" i="3"/>
  <c r="F86" i="3"/>
  <c r="N86" i="3"/>
  <c r="AC86" i="3"/>
  <c r="AD86" i="3"/>
  <c r="BE86" i="3"/>
  <c r="A87" i="3"/>
  <c r="B87" i="3"/>
  <c r="A92" i="16"/>
  <c r="B92" i="16" s="1"/>
  <c r="F87" i="3"/>
  <c r="N87" i="3"/>
  <c r="AC87" i="3"/>
  <c r="AD87" i="3"/>
  <c r="BD87" i="3"/>
  <c r="BE87" i="3"/>
  <c r="A88" i="3"/>
  <c r="B88" i="3"/>
  <c r="F88" i="3"/>
  <c r="N88" i="3"/>
  <c r="AC88" i="3"/>
  <c r="AD88" i="3"/>
  <c r="BD88" i="3"/>
  <c r="BE88" i="3"/>
  <c r="A89" i="3"/>
  <c r="B89" i="3"/>
  <c r="F89" i="3"/>
  <c r="N89" i="3"/>
  <c r="AC89" i="3"/>
  <c r="AD89" i="3"/>
  <c r="BD89" i="3"/>
  <c r="BE89" i="3"/>
  <c r="A90" i="3"/>
  <c r="B90" i="3"/>
  <c r="B95" i="15"/>
  <c r="F90" i="3"/>
  <c r="N90" i="3"/>
  <c r="AC90" i="3"/>
  <c r="AD90" i="3"/>
  <c r="BD90" i="3"/>
  <c r="BE90" i="3"/>
  <c r="A91" i="3"/>
  <c r="B91" i="3"/>
  <c r="F91" i="3"/>
  <c r="N91" i="3"/>
  <c r="AC91" i="3"/>
  <c r="AD91" i="3"/>
  <c r="BD91" i="3"/>
  <c r="BE91" i="3"/>
  <c r="A92" i="3"/>
  <c r="B92" i="3"/>
  <c r="F92" i="3"/>
  <c r="N92" i="3"/>
  <c r="AC92" i="3"/>
  <c r="AD92" i="3"/>
  <c r="BD92" i="3"/>
  <c r="BE92" i="3"/>
  <c r="A93" i="3"/>
  <c r="B93" i="3"/>
  <c r="F93" i="3"/>
  <c r="N93" i="3"/>
  <c r="AC93" i="3"/>
  <c r="AD93" i="3"/>
  <c r="BD93" i="3"/>
  <c r="BE93" i="3"/>
  <c r="A94" i="3"/>
  <c r="B94" i="3"/>
  <c r="F94" i="3"/>
  <c r="N94" i="3"/>
  <c r="AC94" i="3"/>
  <c r="AD94" i="3"/>
  <c r="BD94" i="3"/>
  <c r="BE94" i="3"/>
  <c r="A95" i="3"/>
  <c r="B95" i="3"/>
  <c r="A100" i="22"/>
  <c r="D100" i="22" s="1"/>
  <c r="F95" i="3"/>
  <c r="N95" i="3"/>
  <c r="AC95" i="3"/>
  <c r="AD95" i="3"/>
  <c r="BD95" i="3"/>
  <c r="BE95" i="3"/>
  <c r="A96" i="3"/>
  <c r="B96" i="3"/>
  <c r="F96" i="3"/>
  <c r="N96" i="3"/>
  <c r="AC96" i="3"/>
  <c r="AD96" i="3"/>
  <c r="BD96" i="3"/>
  <c r="BE96" i="3"/>
  <c r="A97" i="3"/>
  <c r="B97" i="3"/>
  <c r="A102" i="22"/>
  <c r="F97" i="3"/>
  <c r="N97" i="3"/>
  <c r="AC97" i="3"/>
  <c r="AD97" i="3"/>
  <c r="BD97" i="3"/>
  <c r="BE97" i="3"/>
  <c r="A98" i="3"/>
  <c r="B98" i="3"/>
  <c r="F98" i="3"/>
  <c r="N98" i="3"/>
  <c r="AC98" i="3"/>
  <c r="AD98" i="3"/>
  <c r="BE98" i="3"/>
  <c r="A99" i="3"/>
  <c r="B99" i="3"/>
  <c r="F99" i="3"/>
  <c r="N99" i="3"/>
  <c r="AC99" i="3"/>
  <c r="AD99" i="3"/>
  <c r="BD99" i="3"/>
  <c r="BE99" i="3"/>
  <c r="A100" i="3"/>
  <c r="B100" i="3"/>
  <c r="A103" i="14"/>
  <c r="B103" i="14" s="1"/>
  <c r="F100" i="3"/>
  <c r="N100" i="3"/>
  <c r="AC100" i="3"/>
  <c r="AD100" i="3"/>
  <c r="BD100" i="3"/>
  <c r="BE100" i="3"/>
  <c r="A101" i="3"/>
  <c r="B101" i="3"/>
  <c r="A106" i="22"/>
  <c r="F101" i="3"/>
  <c r="N101" i="3"/>
  <c r="AC101" i="3"/>
  <c r="AD101" i="3"/>
  <c r="BD101" i="3"/>
  <c r="BE101" i="3"/>
  <c r="A102" i="3"/>
  <c r="B102" i="3"/>
  <c r="F102" i="3"/>
  <c r="N102" i="3"/>
  <c r="AC102" i="3"/>
  <c r="AD102" i="3"/>
  <c r="BD102" i="3"/>
  <c r="BE102" i="3"/>
  <c r="A103" i="3"/>
  <c r="B103" i="3"/>
  <c r="F103" i="3"/>
  <c r="N103" i="3"/>
  <c r="AC103" i="3"/>
  <c r="AD103" i="3"/>
  <c r="BD103" i="3"/>
  <c r="BE103" i="3"/>
  <c r="A104" i="3"/>
  <c r="B104" i="3"/>
  <c r="A107" i="14"/>
  <c r="F104" i="3"/>
  <c r="N104" i="3"/>
  <c r="AC104" i="3"/>
  <c r="AD104" i="3"/>
  <c r="BD104" i="3"/>
  <c r="BE104" i="3"/>
  <c r="A105" i="3"/>
  <c r="B105" i="3"/>
  <c r="A110" i="16"/>
  <c r="F105" i="3"/>
  <c r="N105" i="3"/>
  <c r="AC105" i="3"/>
  <c r="AD105" i="3"/>
  <c r="BD105" i="3"/>
  <c r="BE105" i="3"/>
  <c r="A106" i="3"/>
  <c r="B106" i="3"/>
  <c r="F106" i="3"/>
  <c r="N106" i="3"/>
  <c r="AC106" i="3"/>
  <c r="AD106" i="3"/>
  <c r="BD106" i="3"/>
  <c r="BE106" i="3"/>
  <c r="A107" i="3"/>
  <c r="B107" i="3"/>
  <c r="A112" i="22"/>
  <c r="F107" i="3"/>
  <c r="N107" i="3"/>
  <c r="AC107" i="3"/>
  <c r="AD107" i="3"/>
  <c r="BD107" i="3"/>
  <c r="BE107" i="3"/>
  <c r="A108" i="3"/>
  <c r="B108" i="3"/>
  <c r="A111" i="14"/>
  <c r="J111" i="14" s="1"/>
  <c r="K111" i="14" s="1"/>
  <c r="F108" i="3"/>
  <c r="N108" i="3"/>
  <c r="AC108" i="3"/>
  <c r="AD108" i="3"/>
  <c r="BD108" i="3"/>
  <c r="BE108" i="3"/>
  <c r="A109" i="3"/>
  <c r="B109" i="3"/>
  <c r="F109" i="3"/>
  <c r="N109" i="3"/>
  <c r="AC109" i="3"/>
  <c r="AD109" i="3"/>
  <c r="BD109" i="3"/>
  <c r="BE109" i="3"/>
  <c r="A110" i="3"/>
  <c r="B110" i="3"/>
  <c r="F110" i="3"/>
  <c r="N110" i="3"/>
  <c r="AC110" i="3"/>
  <c r="AD110" i="3"/>
  <c r="BD110" i="3"/>
  <c r="BE110" i="3"/>
  <c r="A111" i="3"/>
  <c r="B111" i="3"/>
  <c r="F111" i="3"/>
  <c r="N111" i="3"/>
  <c r="AC111" i="3"/>
  <c r="AD111" i="3"/>
  <c r="BD111" i="3"/>
  <c r="BE111" i="3"/>
  <c r="A112" i="3"/>
  <c r="B112" i="3"/>
  <c r="F112" i="3"/>
  <c r="N112" i="3"/>
  <c r="AC112" i="3"/>
  <c r="AD112" i="3"/>
  <c r="BD112" i="3"/>
  <c r="BE112" i="3"/>
  <c r="A113" i="3"/>
  <c r="B113" i="3"/>
  <c r="F113" i="3"/>
  <c r="N113" i="3"/>
  <c r="AC113" i="3"/>
  <c r="AD113" i="3"/>
  <c r="BD113" i="3"/>
  <c r="BE113" i="3"/>
  <c r="A114" i="3"/>
  <c r="B114" i="3"/>
  <c r="A117" i="14"/>
  <c r="D117" i="14" s="1"/>
  <c r="F114" i="3"/>
  <c r="N114" i="3"/>
  <c r="AC114" i="3"/>
  <c r="AD114" i="3"/>
  <c r="BD114" i="3"/>
  <c r="BE114" i="3"/>
  <c r="A115" i="3"/>
  <c r="B115" i="3"/>
  <c r="F115" i="3"/>
  <c r="N115" i="3"/>
  <c r="AC115" i="3"/>
  <c r="AD115" i="3"/>
  <c r="BE115" i="3"/>
  <c r="A116" i="3"/>
  <c r="B116" i="3"/>
  <c r="A121" i="16"/>
  <c r="C121" i="16" s="1"/>
  <c r="F116" i="3"/>
  <c r="N116" i="3"/>
  <c r="AC116" i="3"/>
  <c r="AD116" i="3"/>
  <c r="BD116" i="3"/>
  <c r="BE116" i="3"/>
  <c r="A117" i="3"/>
  <c r="B117" i="3"/>
  <c r="F117" i="3"/>
  <c r="N117" i="3"/>
  <c r="AC117" i="3"/>
  <c r="AD117" i="3"/>
  <c r="BD117" i="3"/>
  <c r="BE117" i="3"/>
  <c r="A118" i="3"/>
  <c r="B118" i="3"/>
  <c r="F118" i="3"/>
  <c r="N118" i="3"/>
  <c r="AC118" i="3"/>
  <c r="AD118" i="3"/>
  <c r="BE118" i="3"/>
  <c r="A119" i="3"/>
  <c r="B119" i="3"/>
  <c r="F119" i="3"/>
  <c r="N119" i="3"/>
  <c r="AC119" i="3"/>
  <c r="AD119" i="3"/>
  <c r="BD119" i="3"/>
  <c r="BE119" i="3"/>
  <c r="A120" i="3"/>
  <c r="B120" i="3"/>
  <c r="A123" i="14"/>
  <c r="B123" i="14" s="1"/>
  <c r="F120" i="3"/>
  <c r="N120" i="3"/>
  <c r="AC120" i="3"/>
  <c r="AD120" i="3"/>
  <c r="BD120" i="3"/>
  <c r="BE120" i="3"/>
  <c r="A121" i="3"/>
  <c r="B121" i="3"/>
  <c r="F121" i="3"/>
  <c r="N121" i="3"/>
  <c r="AC121" i="3"/>
  <c r="AD121" i="3"/>
  <c r="BD121" i="3"/>
  <c r="BE121" i="3"/>
  <c r="A122" i="3"/>
  <c r="B122" i="3"/>
  <c r="F122" i="3"/>
  <c r="N122" i="3"/>
  <c r="AC122" i="3"/>
  <c r="AD122" i="3"/>
  <c r="BD122" i="3"/>
  <c r="BE122" i="3"/>
  <c r="A123" i="3"/>
  <c r="B123" i="3"/>
  <c r="F123" i="3"/>
  <c r="N123" i="3"/>
  <c r="AC123" i="3"/>
  <c r="AD123" i="3"/>
  <c r="BD123" i="3"/>
  <c r="BE123" i="3"/>
  <c r="A124" i="3"/>
  <c r="B124" i="3"/>
  <c r="F124" i="3"/>
  <c r="N124" i="3"/>
  <c r="AC124" i="3"/>
  <c r="AD124" i="3"/>
  <c r="BE124" i="3"/>
  <c r="A125" i="3"/>
  <c r="B125" i="3"/>
  <c r="A130" i="16"/>
  <c r="H130" i="16" s="1"/>
  <c r="F125" i="3"/>
  <c r="N125" i="3"/>
  <c r="AC125" i="3"/>
  <c r="AD125" i="3"/>
  <c r="BD125" i="3"/>
  <c r="BE125" i="3"/>
  <c r="A126" i="3"/>
  <c r="B126" i="3"/>
  <c r="A129" i="14"/>
  <c r="H129" i="14" s="1"/>
  <c r="F126" i="3"/>
  <c r="N126" i="3"/>
  <c r="AC126" i="3"/>
  <c r="AD126" i="3"/>
  <c r="BD126" i="3"/>
  <c r="BE126" i="3"/>
  <c r="A127" i="3"/>
  <c r="B127" i="3"/>
  <c r="F127" i="3"/>
  <c r="N127" i="3"/>
  <c r="AC127" i="3"/>
  <c r="AD127" i="3"/>
  <c r="BD127" i="3"/>
  <c r="BE127" i="3"/>
  <c r="A128" i="3"/>
  <c r="B128" i="3"/>
  <c r="B133" i="15"/>
  <c r="F128" i="3"/>
  <c r="N128" i="3"/>
  <c r="AC128" i="3"/>
  <c r="AD128" i="3"/>
  <c r="BD128" i="3"/>
  <c r="BE128" i="3"/>
  <c r="A129" i="3"/>
  <c r="B129" i="3"/>
  <c r="A134" i="22"/>
  <c r="H134" i="22" s="1"/>
  <c r="F129" i="3"/>
  <c r="N129" i="3"/>
  <c r="AC129" i="3"/>
  <c r="AD129" i="3"/>
  <c r="BD129" i="3"/>
  <c r="BE129" i="3"/>
  <c r="A130" i="3"/>
  <c r="B130" i="3"/>
  <c r="F130" i="3"/>
  <c r="N130" i="3"/>
  <c r="AC130" i="3"/>
  <c r="AD130" i="3"/>
  <c r="BD130" i="3"/>
  <c r="BE130" i="3"/>
  <c r="A131" i="3"/>
  <c r="B131" i="3"/>
  <c r="F131" i="3"/>
  <c r="N131" i="3"/>
  <c r="AC131" i="3"/>
  <c r="AD131" i="3"/>
  <c r="BD131" i="3"/>
  <c r="BE131" i="3"/>
  <c r="A132" i="3"/>
  <c r="B132" i="3"/>
  <c r="A135" i="14"/>
  <c r="B135" i="14" s="1"/>
  <c r="F132" i="3"/>
  <c r="N132" i="3"/>
  <c r="AC132" i="3"/>
  <c r="AD132" i="3"/>
  <c r="BD132" i="3"/>
  <c r="BE132" i="3"/>
  <c r="A133" i="3"/>
  <c r="A138" i="16"/>
  <c r="C138" i="16" s="1"/>
  <c r="B133" i="3"/>
  <c r="F133" i="3"/>
  <c r="N133" i="3"/>
  <c r="AC133" i="3"/>
  <c r="AD133" i="3"/>
  <c r="BD133" i="3"/>
  <c r="BE133" i="3"/>
  <c r="A134" i="3"/>
  <c r="B134" i="3"/>
  <c r="A137" i="14"/>
  <c r="B137" i="14" s="1"/>
  <c r="F134" i="3"/>
  <c r="N134" i="3"/>
  <c r="AC134" i="3"/>
  <c r="AD134" i="3"/>
  <c r="BD134" i="3"/>
  <c r="BE134" i="3"/>
  <c r="A135" i="3"/>
  <c r="B135" i="3"/>
  <c r="A140" i="22"/>
  <c r="F135" i="3"/>
  <c r="N135" i="3"/>
  <c r="AC135" i="3"/>
  <c r="AD135" i="3"/>
  <c r="BD135" i="3"/>
  <c r="BE135" i="3"/>
  <c r="A136" i="3"/>
  <c r="B136" i="3"/>
  <c r="A139" i="14"/>
  <c r="D139" i="14" s="1"/>
  <c r="F136" i="3"/>
  <c r="N136" i="3"/>
  <c r="AC136" i="3"/>
  <c r="AD136" i="3"/>
  <c r="BE136" i="3"/>
  <c r="A137" i="3"/>
  <c r="B137" i="3"/>
  <c r="C142" i="15"/>
  <c r="F137" i="3"/>
  <c r="N137" i="3"/>
  <c r="AC137" i="3"/>
  <c r="AD137" i="3"/>
  <c r="BD137" i="3"/>
  <c r="BE137" i="3"/>
  <c r="A138" i="3"/>
  <c r="B138" i="3"/>
  <c r="A141" i="14"/>
  <c r="F138" i="3"/>
  <c r="N138" i="3"/>
  <c r="AC138" i="3"/>
  <c r="AD138" i="3"/>
  <c r="BD138" i="3"/>
  <c r="BE138" i="3"/>
  <c r="A139" i="3"/>
  <c r="B139" i="3"/>
  <c r="F144" i="15"/>
  <c r="F139" i="3"/>
  <c r="N139" i="3"/>
  <c r="AC139" i="3"/>
  <c r="AD139" i="3"/>
  <c r="BD139" i="3"/>
  <c r="BE139" i="3"/>
  <c r="A140" i="3"/>
  <c r="B140" i="3"/>
  <c r="A145" i="22"/>
  <c r="D145" i="22" s="1"/>
  <c r="F140" i="3"/>
  <c r="N140" i="3"/>
  <c r="AC140" i="3"/>
  <c r="AD140" i="3"/>
  <c r="BD140" i="3"/>
  <c r="BE140" i="3"/>
  <c r="A141" i="3"/>
  <c r="B141" i="3"/>
  <c r="F141" i="3"/>
  <c r="N141" i="3"/>
  <c r="AC141" i="3"/>
  <c r="AD141" i="3"/>
  <c r="BD141" i="3"/>
  <c r="BE141" i="3"/>
  <c r="A142" i="3"/>
  <c r="B142" i="3"/>
  <c r="F142" i="3"/>
  <c r="N142" i="3"/>
  <c r="AC142" i="3"/>
  <c r="AD142" i="3"/>
  <c r="BD142" i="3"/>
  <c r="BE142" i="3"/>
  <c r="A143" i="3"/>
  <c r="B143" i="3"/>
  <c r="A148" i="22"/>
  <c r="C148" i="22" s="1"/>
  <c r="F143" i="3"/>
  <c r="N143" i="3"/>
  <c r="AC143" i="3"/>
  <c r="AD143" i="3"/>
  <c r="BD143" i="3"/>
  <c r="BE143" i="3"/>
  <c r="A144" i="3"/>
  <c r="B144" i="3"/>
  <c r="F144" i="3"/>
  <c r="N144" i="3"/>
  <c r="AC144" i="3"/>
  <c r="AD144" i="3"/>
  <c r="BD144" i="3"/>
  <c r="BE144" i="3"/>
  <c r="A145" i="3"/>
  <c r="B145" i="3"/>
  <c r="F145" i="3"/>
  <c r="N145" i="3"/>
  <c r="AC145" i="3"/>
  <c r="AD145" i="3"/>
  <c r="BD145" i="3"/>
  <c r="BE145" i="3"/>
  <c r="A146" i="3"/>
  <c r="B146" i="3"/>
  <c r="A149" i="14"/>
  <c r="F146" i="3"/>
  <c r="N146" i="3"/>
  <c r="AC146" i="3"/>
  <c r="AD146" i="3"/>
  <c r="BE146" i="3"/>
  <c r="A147" i="3"/>
  <c r="B147" i="3"/>
  <c r="A152" i="22"/>
  <c r="H152" i="22" s="1"/>
  <c r="F147" i="3"/>
  <c r="N147" i="3"/>
  <c r="AC147" i="3"/>
  <c r="AD147" i="3"/>
  <c r="BD147" i="3"/>
  <c r="BE147" i="3"/>
  <c r="A148" i="3"/>
  <c r="B148" i="3"/>
  <c r="F148" i="3"/>
  <c r="N148" i="3"/>
  <c r="AC148" i="3"/>
  <c r="AD148" i="3"/>
  <c r="BD148" i="3"/>
  <c r="BE148" i="3"/>
  <c r="A149" i="3"/>
  <c r="B149" i="3"/>
  <c r="F149" i="3"/>
  <c r="N149" i="3"/>
  <c r="AC149" i="3"/>
  <c r="AD149" i="3"/>
  <c r="BD149" i="3"/>
  <c r="BE149" i="3"/>
  <c r="A150" i="3"/>
  <c r="B150" i="3"/>
  <c r="F150" i="3"/>
  <c r="N150" i="3"/>
  <c r="AC150" i="3"/>
  <c r="AD150" i="3"/>
  <c r="BD150" i="3"/>
  <c r="BE150" i="3"/>
  <c r="A151" i="3"/>
  <c r="B151" i="3"/>
  <c r="F151" i="3"/>
  <c r="N151" i="3"/>
  <c r="AC151" i="3"/>
  <c r="AD151" i="3"/>
  <c r="BD151" i="3"/>
  <c r="BE151" i="3"/>
  <c r="A152" i="3"/>
  <c r="B152" i="3"/>
  <c r="A157" i="16"/>
  <c r="J157" i="16" s="1"/>
  <c r="F152" i="3"/>
  <c r="N152" i="3"/>
  <c r="AC152" i="3"/>
  <c r="AD152" i="3"/>
  <c r="BD152" i="3"/>
  <c r="BE152" i="3"/>
  <c r="A153" i="3"/>
  <c r="B153" i="3"/>
  <c r="F153" i="3"/>
  <c r="N153" i="3"/>
  <c r="AC153" i="3"/>
  <c r="AD153" i="3"/>
  <c r="BD153" i="3"/>
  <c r="BE153" i="3"/>
  <c r="A154" i="3"/>
  <c r="B154" i="3"/>
  <c r="A159" i="22"/>
  <c r="F154" i="3"/>
  <c r="N154" i="3"/>
  <c r="AC154" i="3"/>
  <c r="AD154" i="3"/>
  <c r="BD154" i="3"/>
  <c r="BE154" i="3"/>
  <c r="A155" i="3"/>
  <c r="B155" i="3"/>
  <c r="F155" i="3"/>
  <c r="N155" i="3"/>
  <c r="AC155" i="3"/>
  <c r="AD155" i="3"/>
  <c r="BD155" i="3"/>
  <c r="BE155" i="3"/>
  <c r="A156" i="3"/>
  <c r="B156" i="3"/>
  <c r="F156" i="3"/>
  <c r="N156" i="3"/>
  <c r="AC156" i="3"/>
  <c r="AD156" i="3"/>
  <c r="BE156" i="3"/>
  <c r="A157" i="3"/>
  <c r="B157" i="3"/>
  <c r="F157" i="3"/>
  <c r="N157" i="3"/>
  <c r="AC157" i="3"/>
  <c r="AD157" i="3"/>
  <c r="BD157" i="3"/>
  <c r="BE157" i="3"/>
  <c r="A158" i="3"/>
  <c r="B158" i="3"/>
  <c r="A163" i="22"/>
  <c r="F158" i="3"/>
  <c r="N158" i="3"/>
  <c r="AC158" i="3"/>
  <c r="AD158" i="3"/>
  <c r="BD158" i="3"/>
  <c r="BE158" i="3"/>
  <c r="A159" i="3"/>
  <c r="B159" i="3"/>
  <c r="F159" i="3"/>
  <c r="N159" i="3"/>
  <c r="AC159" i="3"/>
  <c r="AD159" i="3"/>
  <c r="BD159" i="3"/>
  <c r="BE159" i="3"/>
  <c r="A160" i="3"/>
  <c r="B160" i="3"/>
  <c r="F160" i="3"/>
  <c r="N160" i="3"/>
  <c r="AC160" i="3"/>
  <c r="AD160" i="3"/>
  <c r="BD160" i="3"/>
  <c r="BE160" i="3"/>
  <c r="A161" i="3"/>
  <c r="B161" i="3"/>
  <c r="F161" i="3"/>
  <c r="N161" i="3"/>
  <c r="AC161" i="3"/>
  <c r="AD161" i="3"/>
  <c r="BD161" i="3"/>
  <c r="BE161" i="3"/>
  <c r="A162" i="3"/>
  <c r="B162" i="3"/>
  <c r="A167" i="22"/>
  <c r="F162" i="3"/>
  <c r="N162" i="3"/>
  <c r="AC162" i="3"/>
  <c r="AD162" i="3"/>
  <c r="BE162" i="3"/>
  <c r="A163" i="3"/>
  <c r="B163" i="3"/>
  <c r="F163" i="3"/>
  <c r="N163" i="3"/>
  <c r="AC163" i="3"/>
  <c r="AD163" i="3"/>
  <c r="BD163" i="3"/>
  <c r="BE163" i="3"/>
  <c r="A164" i="3"/>
  <c r="B164" i="3"/>
  <c r="A169" i="16"/>
  <c r="F169" i="16" s="1"/>
  <c r="F164" i="3"/>
  <c r="N164" i="3"/>
  <c r="AC164" i="3"/>
  <c r="AD164" i="3"/>
  <c r="BD164" i="3"/>
  <c r="BE164" i="3"/>
  <c r="A165" i="3"/>
  <c r="B165" i="3"/>
  <c r="A170" i="22"/>
  <c r="F165" i="3"/>
  <c r="N165" i="3"/>
  <c r="AC165" i="3"/>
  <c r="AD165" i="3"/>
  <c r="BD165" i="3"/>
  <c r="BE165" i="3"/>
  <c r="A166" i="3"/>
  <c r="B166" i="3"/>
  <c r="A171" i="22"/>
  <c r="F166" i="3"/>
  <c r="N166" i="3"/>
  <c r="AC166" i="3"/>
  <c r="AD166" i="3"/>
  <c r="BE166" i="3"/>
  <c r="A167" i="3"/>
  <c r="B167" i="3"/>
  <c r="A172" i="22"/>
  <c r="D172" i="22" s="1"/>
  <c r="F167" i="3"/>
  <c r="N167" i="3"/>
  <c r="AC167" i="3"/>
  <c r="AD167" i="3"/>
  <c r="BD167" i="3"/>
  <c r="BE167" i="3"/>
  <c r="A168" i="3"/>
  <c r="B168" i="3"/>
  <c r="F168" i="3"/>
  <c r="N168" i="3"/>
  <c r="AC168" i="3"/>
  <c r="AD168" i="3"/>
  <c r="BD168" i="3"/>
  <c r="BE168" i="3"/>
  <c r="A169" i="3"/>
  <c r="B169" i="3"/>
  <c r="F169" i="3"/>
  <c r="N169" i="3"/>
  <c r="AC169" i="3"/>
  <c r="AD169" i="3"/>
  <c r="BD169" i="3"/>
  <c r="BE169" i="3"/>
  <c r="A170" i="3"/>
  <c r="B170" i="3"/>
  <c r="A175" i="22"/>
  <c r="E175" i="22" s="1"/>
  <c r="F170" i="3"/>
  <c r="N170" i="3"/>
  <c r="AC170" i="3"/>
  <c r="AD170" i="3"/>
  <c r="BD170" i="3"/>
  <c r="BE170" i="3"/>
  <c r="A171" i="3"/>
  <c r="B171" i="3"/>
  <c r="F171" i="3"/>
  <c r="N171" i="3"/>
  <c r="AC171" i="3"/>
  <c r="AD171" i="3"/>
  <c r="BD171" i="3"/>
  <c r="BE171" i="3"/>
  <c r="A172" i="3"/>
  <c r="B172" i="3"/>
  <c r="A177" i="16"/>
  <c r="F177" i="16" s="1"/>
  <c r="F172" i="3"/>
  <c r="N172" i="3"/>
  <c r="AC172" i="3"/>
  <c r="AD172" i="3"/>
  <c r="BE172" i="3"/>
  <c r="A173" i="3"/>
  <c r="B173" i="3"/>
  <c r="F173" i="3"/>
  <c r="N173" i="3"/>
  <c r="AC173" i="3"/>
  <c r="AD173" i="3"/>
  <c r="BD173" i="3"/>
  <c r="BE173" i="3"/>
  <c r="A174" i="3"/>
  <c r="B174" i="3"/>
  <c r="A179" i="16"/>
  <c r="F174" i="3"/>
  <c r="N174" i="3"/>
  <c r="AC174" i="3"/>
  <c r="AD174" i="3"/>
  <c r="BD174" i="3"/>
  <c r="BE174" i="3"/>
  <c r="A175" i="3"/>
  <c r="B175" i="3"/>
  <c r="F175" i="3"/>
  <c r="N175" i="3"/>
  <c r="AC175" i="3"/>
  <c r="AD175" i="3"/>
  <c r="BD175" i="3"/>
  <c r="BE175" i="3"/>
  <c r="A176" i="3"/>
  <c r="B176" i="3"/>
  <c r="A181" i="16"/>
  <c r="F176" i="3"/>
  <c r="N176" i="3"/>
  <c r="AC176" i="3"/>
  <c r="AD176" i="3"/>
  <c r="BD176" i="3"/>
  <c r="BE176" i="3"/>
  <c r="A177" i="3"/>
  <c r="B177" i="3"/>
  <c r="F177" i="3"/>
  <c r="N177" i="3"/>
  <c r="AC177" i="3"/>
  <c r="AD177" i="3"/>
  <c r="BD177" i="3"/>
  <c r="BE177" i="3"/>
  <c r="A178" i="3"/>
  <c r="B178" i="3"/>
  <c r="F178" i="3"/>
  <c r="N178" i="3"/>
  <c r="AC178" i="3"/>
  <c r="AD178" i="3"/>
  <c r="BD178" i="3"/>
  <c r="BE178" i="3"/>
  <c r="A179" i="3"/>
  <c r="B179" i="3"/>
  <c r="F179" i="3"/>
  <c r="N179" i="3"/>
  <c r="AC179" i="3"/>
  <c r="AD179" i="3"/>
  <c r="BD179" i="3"/>
  <c r="BE179" i="3"/>
  <c r="A180" i="3"/>
  <c r="B180" i="3"/>
  <c r="F180" i="3"/>
  <c r="N180" i="3"/>
  <c r="AC180" i="3"/>
  <c r="AD180" i="3"/>
  <c r="BD180" i="3"/>
  <c r="BE180" i="3"/>
  <c r="A181" i="3"/>
  <c r="B181" i="3"/>
  <c r="F181" i="3"/>
  <c r="N181" i="3"/>
  <c r="AC181" i="3"/>
  <c r="AD181" i="3"/>
  <c r="BD181" i="3"/>
  <c r="BE181" i="3"/>
  <c r="A182" i="3"/>
  <c r="B182" i="3"/>
  <c r="F182" i="3"/>
  <c r="N182" i="3"/>
  <c r="AC182" i="3"/>
  <c r="AD182" i="3"/>
  <c r="BD182" i="3"/>
  <c r="BE182" i="3"/>
  <c r="A183" i="3"/>
  <c r="B183" i="3"/>
  <c r="F183" i="3"/>
  <c r="N183" i="3"/>
  <c r="AC183" i="3"/>
  <c r="AD183" i="3"/>
  <c r="BD183" i="3"/>
  <c r="BE183" i="3"/>
  <c r="A184" i="3"/>
  <c r="B184" i="3"/>
  <c r="F184" i="3"/>
  <c r="N184" i="3"/>
  <c r="AC184" i="3"/>
  <c r="AD184" i="3"/>
  <c r="BE184" i="3"/>
  <c r="A185" i="3"/>
  <c r="B185" i="3"/>
  <c r="F185" i="3"/>
  <c r="N185" i="3"/>
  <c r="AC185" i="3"/>
  <c r="AD185" i="3"/>
  <c r="BD185" i="3"/>
  <c r="BE185" i="3"/>
  <c r="A186" i="3"/>
  <c r="B186" i="3"/>
  <c r="F186" i="3"/>
  <c r="N186" i="3"/>
  <c r="AC186" i="3"/>
  <c r="AD186" i="3"/>
  <c r="BD186" i="3"/>
  <c r="BE186" i="3"/>
  <c r="A187" i="3"/>
  <c r="B187" i="3"/>
  <c r="F187" i="3"/>
  <c r="N187" i="3"/>
  <c r="AC187" i="3"/>
  <c r="AD187" i="3"/>
  <c r="BD187" i="3"/>
  <c r="BE187" i="3"/>
  <c r="A188" i="3"/>
  <c r="B188" i="3"/>
  <c r="F188" i="3"/>
  <c r="N188" i="3"/>
  <c r="AC188" i="3"/>
  <c r="AD188" i="3"/>
  <c r="BD188" i="3"/>
  <c r="BE188" i="3"/>
  <c r="A189" i="3"/>
  <c r="B189" i="3"/>
  <c r="F189" i="3"/>
  <c r="N189" i="3"/>
  <c r="AC189" i="3"/>
  <c r="AD189" i="3"/>
  <c r="BD189" i="3"/>
  <c r="BE189" i="3"/>
  <c r="A190" i="3"/>
  <c r="B190" i="3"/>
  <c r="F190" i="3"/>
  <c r="N190" i="3"/>
  <c r="AC190" i="3"/>
  <c r="AD190" i="3"/>
  <c r="BD190" i="3"/>
  <c r="BE190" i="3"/>
  <c r="A191" i="3"/>
  <c r="B191" i="3"/>
  <c r="F191" i="3"/>
  <c r="N191" i="3"/>
  <c r="AC191" i="3"/>
  <c r="AD191" i="3"/>
  <c r="BD191" i="3"/>
  <c r="BE191" i="3"/>
  <c r="A192" i="3"/>
  <c r="B192" i="3"/>
  <c r="F192" i="3"/>
  <c r="N192" i="3"/>
  <c r="AC192" i="3"/>
  <c r="AD192" i="3"/>
  <c r="BD192" i="3"/>
  <c r="BE192" i="3"/>
  <c r="A193" i="3"/>
  <c r="B193" i="3"/>
  <c r="F193" i="3"/>
  <c r="N193" i="3"/>
  <c r="AC193" i="3"/>
  <c r="AD193" i="3"/>
  <c r="BD193" i="3"/>
  <c r="BE193" i="3"/>
  <c r="A194" i="3"/>
  <c r="B194" i="3"/>
  <c r="F194" i="3"/>
  <c r="N194" i="3"/>
  <c r="AC194" i="3"/>
  <c r="AD194" i="3"/>
  <c r="BD194" i="3"/>
  <c r="BE194" i="3"/>
  <c r="A195" i="3"/>
  <c r="B195" i="3"/>
  <c r="F195" i="3"/>
  <c r="N195" i="3"/>
  <c r="AC195" i="3"/>
  <c r="AD195" i="3"/>
  <c r="BD195" i="3"/>
  <c r="BE195" i="3"/>
  <c r="A196" i="3"/>
  <c r="B196" i="3"/>
  <c r="F196" i="3"/>
  <c r="N196" i="3"/>
  <c r="AC196" i="3"/>
  <c r="AD196" i="3"/>
  <c r="BD196" i="3"/>
  <c r="BE196" i="3"/>
  <c r="A197" i="3"/>
  <c r="B197" i="3"/>
  <c r="F197" i="3"/>
  <c r="N197" i="3"/>
  <c r="AC197" i="3"/>
  <c r="AD197" i="3"/>
  <c r="BD197" i="3"/>
  <c r="BE197" i="3"/>
  <c r="A198" i="3"/>
  <c r="B198" i="3"/>
  <c r="F198" i="3"/>
  <c r="N198" i="3"/>
  <c r="AC198" i="3"/>
  <c r="AD198" i="3"/>
  <c r="BD198" i="3"/>
  <c r="BE198" i="3"/>
  <c r="A199" i="3"/>
  <c r="B199" i="3"/>
  <c r="F199" i="3"/>
  <c r="N199" i="3"/>
  <c r="AC199" i="3"/>
  <c r="AD199" i="3"/>
  <c r="BD199" i="3"/>
  <c r="BE199" i="3"/>
  <c r="A200" i="3"/>
  <c r="B200" i="3"/>
  <c r="E200" i="3"/>
  <c r="F200" i="3"/>
  <c r="N200" i="3"/>
  <c r="AC200" i="3"/>
  <c r="AD200" i="3"/>
  <c r="BD200" i="3"/>
  <c r="BE200" i="3"/>
  <c r="A201" i="3"/>
  <c r="B201" i="3"/>
  <c r="E201" i="3"/>
  <c r="F201" i="3"/>
  <c r="N201" i="3"/>
  <c r="AC201" i="3"/>
  <c r="AD201" i="3"/>
  <c r="BD201" i="3"/>
  <c r="BE201" i="3"/>
  <c r="A202" i="3"/>
  <c r="B202" i="3"/>
  <c r="E202" i="3"/>
  <c r="F202" i="3"/>
  <c r="N202" i="3"/>
  <c r="AC202" i="3"/>
  <c r="AD202" i="3"/>
  <c r="BD202" i="3"/>
  <c r="BE202" i="3"/>
  <c r="A203" i="3"/>
  <c r="B203" i="3"/>
  <c r="E203" i="3"/>
  <c r="F203" i="3"/>
  <c r="N203" i="3"/>
  <c r="AC203" i="3"/>
  <c r="AD203" i="3"/>
  <c r="BD203" i="3"/>
  <c r="BE203" i="3"/>
  <c r="A204" i="3"/>
  <c r="B204" i="3"/>
  <c r="E204" i="3"/>
  <c r="F204" i="3"/>
  <c r="N204" i="3"/>
  <c r="AC204" i="3"/>
  <c r="AD204" i="3"/>
  <c r="BD204" i="3"/>
  <c r="BE204" i="3"/>
  <c r="A205" i="3"/>
  <c r="B205" i="3"/>
  <c r="E205" i="3"/>
  <c r="F205" i="3"/>
  <c r="N205" i="3"/>
  <c r="AC205" i="3"/>
  <c r="AD205" i="3"/>
  <c r="BD205" i="3"/>
  <c r="BE205" i="3"/>
  <c r="A206" i="3"/>
  <c r="B206" i="3"/>
  <c r="E206" i="3"/>
  <c r="F206" i="3"/>
  <c r="N206" i="3"/>
  <c r="AC206" i="3"/>
  <c r="AD206" i="3"/>
  <c r="BD206" i="3"/>
  <c r="BE206" i="3"/>
  <c r="A207" i="3"/>
  <c r="B207" i="3"/>
  <c r="E207" i="3"/>
  <c r="F207" i="3"/>
  <c r="N207" i="3"/>
  <c r="AC207" i="3"/>
  <c r="AD207" i="3"/>
  <c r="BD207" i="3"/>
  <c r="BE207" i="3"/>
  <c r="A208" i="3"/>
  <c r="B208" i="3"/>
  <c r="E208" i="3"/>
  <c r="F208" i="3"/>
  <c r="N208" i="3"/>
  <c r="AC208" i="3"/>
  <c r="AD208" i="3"/>
  <c r="BD208" i="3"/>
  <c r="BE208" i="3"/>
  <c r="A209" i="3"/>
  <c r="B209" i="3"/>
  <c r="E209" i="3"/>
  <c r="F209" i="3"/>
  <c r="N209" i="3"/>
  <c r="AC209" i="3"/>
  <c r="AD209" i="3"/>
  <c r="BD209" i="3"/>
  <c r="BE209" i="3"/>
  <c r="A210" i="3"/>
  <c r="B210" i="3"/>
  <c r="E210" i="3"/>
  <c r="F210" i="3"/>
  <c r="N210" i="3"/>
  <c r="AC210" i="3"/>
  <c r="AD210" i="3"/>
  <c r="BD210" i="3"/>
  <c r="BE210" i="3"/>
  <c r="A211" i="3"/>
  <c r="B211" i="3"/>
  <c r="E211" i="3"/>
  <c r="F211" i="3"/>
  <c r="N211" i="3"/>
  <c r="AC211" i="3"/>
  <c r="AD211" i="3"/>
  <c r="BD211" i="3"/>
  <c r="BE211" i="3"/>
  <c r="A212" i="3"/>
  <c r="B212" i="3"/>
  <c r="E212" i="3"/>
  <c r="F212" i="3"/>
  <c r="N212" i="3"/>
  <c r="AC212" i="3"/>
  <c r="AD212" i="3"/>
  <c r="BD212" i="3"/>
  <c r="BE212" i="3"/>
  <c r="A213" i="3"/>
  <c r="B213" i="3"/>
  <c r="E213" i="3"/>
  <c r="F213" i="3"/>
  <c r="N213" i="3"/>
  <c r="AC213" i="3"/>
  <c r="AD213" i="3"/>
  <c r="BD213" i="3"/>
  <c r="BE213" i="3"/>
  <c r="A214" i="3"/>
  <c r="B214" i="3"/>
  <c r="E214" i="3"/>
  <c r="F214" i="3"/>
  <c r="N214" i="3"/>
  <c r="AC214" i="3"/>
  <c r="AD214" i="3"/>
  <c r="BD214" i="3"/>
  <c r="BE214" i="3"/>
  <c r="A215" i="3"/>
  <c r="B215" i="3"/>
  <c r="E215" i="3"/>
  <c r="F215" i="3"/>
  <c r="N215" i="3"/>
  <c r="AC215" i="3"/>
  <c r="AD215" i="3"/>
  <c r="BD215" i="3"/>
  <c r="BE215" i="3"/>
  <c r="A216" i="3"/>
  <c r="B216" i="3"/>
  <c r="E216" i="3"/>
  <c r="F216" i="3"/>
  <c r="N216" i="3"/>
  <c r="AC216" i="3"/>
  <c r="AD216" i="3"/>
  <c r="BD216" i="3"/>
  <c r="BE216" i="3"/>
  <c r="A217" i="3"/>
  <c r="B217" i="3"/>
  <c r="E217" i="3"/>
  <c r="F217" i="3"/>
  <c r="N217" i="3"/>
  <c r="AC217" i="3"/>
  <c r="AD217" i="3"/>
  <c r="BD217" i="3"/>
  <c r="BE217" i="3"/>
  <c r="A218" i="3"/>
  <c r="B218" i="3"/>
  <c r="E218" i="3"/>
  <c r="F218" i="3"/>
  <c r="N218" i="3"/>
  <c r="AC218" i="3"/>
  <c r="AD218" i="3"/>
  <c r="BD218" i="3"/>
  <c r="BE218" i="3"/>
  <c r="A219" i="3"/>
  <c r="B219" i="3"/>
  <c r="E219" i="3"/>
  <c r="F219" i="3"/>
  <c r="N219" i="3"/>
  <c r="AC219" i="3"/>
  <c r="AD219" i="3"/>
  <c r="BD219" i="3"/>
  <c r="BE219" i="3"/>
  <c r="A220" i="3"/>
  <c r="B220" i="3"/>
  <c r="E220" i="3"/>
  <c r="F220" i="3"/>
  <c r="N220" i="3"/>
  <c r="AC220" i="3"/>
  <c r="AD220" i="3"/>
  <c r="BD220" i="3"/>
  <c r="BE220" i="3"/>
  <c r="A221" i="3"/>
  <c r="B221" i="3"/>
  <c r="E221" i="3"/>
  <c r="F221" i="3"/>
  <c r="N221" i="3"/>
  <c r="AC221" i="3"/>
  <c r="AD221" i="3"/>
  <c r="BD221" i="3"/>
  <c r="BE221" i="3"/>
  <c r="A222" i="3"/>
  <c r="B222" i="3"/>
  <c r="E222" i="3"/>
  <c r="F222" i="3"/>
  <c r="N222" i="3"/>
  <c r="AC222" i="3"/>
  <c r="AD222" i="3"/>
  <c r="BD222" i="3"/>
  <c r="BE222" i="3"/>
  <c r="A223" i="3"/>
  <c r="B223" i="3"/>
  <c r="E223" i="3"/>
  <c r="F223" i="3"/>
  <c r="N223" i="3"/>
  <c r="AC223" i="3"/>
  <c r="AD223" i="3"/>
  <c r="BD223" i="3"/>
  <c r="BE223" i="3"/>
  <c r="A224" i="3"/>
  <c r="B224" i="3"/>
  <c r="E224" i="3"/>
  <c r="F224" i="3"/>
  <c r="N224" i="3"/>
  <c r="AC224" i="3"/>
  <c r="AD224" i="3"/>
  <c r="BD224" i="3"/>
  <c r="BE224" i="3"/>
  <c r="A225" i="3"/>
  <c r="B225" i="3"/>
  <c r="E225" i="3"/>
  <c r="F225" i="3"/>
  <c r="N225" i="3"/>
  <c r="AC225" i="3"/>
  <c r="AD225" i="3"/>
  <c r="BD225" i="3"/>
  <c r="BE225" i="3"/>
  <c r="A226" i="3"/>
  <c r="B226" i="3"/>
  <c r="E226" i="3"/>
  <c r="F226" i="3"/>
  <c r="N226" i="3"/>
  <c r="AC226" i="3"/>
  <c r="AD226" i="3"/>
  <c r="BD226" i="3"/>
  <c r="BE226" i="3"/>
  <c r="A227" i="3"/>
  <c r="B227" i="3"/>
  <c r="E227" i="3"/>
  <c r="F227" i="3"/>
  <c r="N227" i="3"/>
  <c r="AC227" i="3"/>
  <c r="AD227" i="3"/>
  <c r="BD227" i="3"/>
  <c r="BE227" i="3"/>
  <c r="A228" i="3"/>
  <c r="B228" i="3"/>
  <c r="E228" i="3"/>
  <c r="F228" i="3"/>
  <c r="N228" i="3"/>
  <c r="AC228" i="3"/>
  <c r="AD228" i="3"/>
  <c r="BD228" i="3"/>
  <c r="BE228" i="3"/>
  <c r="A229" i="3"/>
  <c r="B229" i="3"/>
  <c r="E229" i="3"/>
  <c r="F229" i="3"/>
  <c r="N229" i="3"/>
  <c r="AC229" i="3"/>
  <c r="AD229" i="3"/>
  <c r="BD229" i="3"/>
  <c r="BE229" i="3"/>
  <c r="A230" i="3"/>
  <c r="B230" i="3"/>
  <c r="E230" i="3"/>
  <c r="F230" i="3"/>
  <c r="N230" i="3"/>
  <c r="AC230" i="3"/>
  <c r="AD230" i="3"/>
  <c r="BD230" i="3"/>
  <c r="BE230" i="3"/>
  <c r="A231" i="3"/>
  <c r="B231" i="3"/>
  <c r="E231" i="3"/>
  <c r="F231" i="3"/>
  <c r="N231" i="3"/>
  <c r="AC231" i="3"/>
  <c r="AD231" i="3"/>
  <c r="BD231" i="3"/>
  <c r="BE231" i="3"/>
  <c r="A232" i="3"/>
  <c r="B232" i="3"/>
  <c r="E232" i="3"/>
  <c r="F232" i="3"/>
  <c r="N232" i="3"/>
  <c r="AC232" i="3"/>
  <c r="AD232" i="3"/>
  <c r="BD232" i="3"/>
  <c r="BE232" i="3"/>
  <c r="A233" i="3"/>
  <c r="B233" i="3"/>
  <c r="E233" i="3"/>
  <c r="F233" i="3"/>
  <c r="N233" i="3"/>
  <c r="AC233" i="3"/>
  <c r="AD233" i="3"/>
  <c r="BD233" i="3"/>
  <c r="BE233" i="3"/>
  <c r="A234" i="3"/>
  <c r="B234" i="3"/>
  <c r="E234" i="3"/>
  <c r="F234" i="3"/>
  <c r="N234" i="3"/>
  <c r="AC234" i="3"/>
  <c r="AD234" i="3"/>
  <c r="BD234" i="3"/>
  <c r="BE234" i="3"/>
  <c r="A235" i="3"/>
  <c r="B235" i="3"/>
  <c r="E235" i="3"/>
  <c r="F235" i="3"/>
  <c r="N235" i="3"/>
  <c r="AC235" i="3"/>
  <c r="AD235" i="3"/>
  <c r="BD235" i="3"/>
  <c r="BE235" i="3"/>
  <c r="A236" i="3"/>
  <c r="B236" i="3"/>
  <c r="E236" i="3"/>
  <c r="F236" i="3"/>
  <c r="N236" i="3"/>
  <c r="AC236" i="3"/>
  <c r="AD236" i="3"/>
  <c r="BD236" i="3"/>
  <c r="BE236" i="3"/>
  <c r="A237" i="3"/>
  <c r="B237" i="3"/>
  <c r="E237" i="3"/>
  <c r="F237" i="3"/>
  <c r="N237" i="3"/>
  <c r="AC237" i="3"/>
  <c r="AD237" i="3"/>
  <c r="BD237" i="3"/>
  <c r="BE237" i="3"/>
  <c r="A238" i="3"/>
  <c r="B238" i="3"/>
  <c r="E238" i="3"/>
  <c r="F238" i="3"/>
  <c r="N238" i="3"/>
  <c r="AC238" i="3"/>
  <c r="AD238" i="3"/>
  <c r="BD238" i="3"/>
  <c r="BE238" i="3"/>
  <c r="A239" i="3"/>
  <c r="B239" i="3"/>
  <c r="E239" i="3"/>
  <c r="F239" i="3"/>
  <c r="N239" i="3"/>
  <c r="AC239" i="3"/>
  <c r="AD239" i="3"/>
  <c r="BD239" i="3"/>
  <c r="BE239" i="3"/>
  <c r="A240" i="3"/>
  <c r="B240" i="3"/>
  <c r="E240" i="3"/>
  <c r="F240" i="3"/>
  <c r="N240" i="3"/>
  <c r="AC240" i="3"/>
  <c r="AD240" i="3"/>
  <c r="BD240" i="3"/>
  <c r="BE240" i="3"/>
  <c r="A241" i="3"/>
  <c r="B241" i="3"/>
  <c r="E241" i="3"/>
  <c r="F241" i="3"/>
  <c r="N241" i="3"/>
  <c r="AC241" i="3"/>
  <c r="AD241" i="3"/>
  <c r="BD241" i="3"/>
  <c r="BE241" i="3"/>
  <c r="A242" i="3"/>
  <c r="B242" i="3"/>
  <c r="E242" i="3"/>
  <c r="F242" i="3"/>
  <c r="N242" i="3"/>
  <c r="AC242" i="3"/>
  <c r="AD242" i="3"/>
  <c r="BD242" i="3"/>
  <c r="BE242" i="3"/>
  <c r="A243" i="3"/>
  <c r="B243" i="3"/>
  <c r="E243" i="3"/>
  <c r="F243" i="3"/>
  <c r="N243" i="3"/>
  <c r="AC243" i="3"/>
  <c r="AD243" i="3"/>
  <c r="BD243" i="3"/>
  <c r="BE243" i="3"/>
  <c r="A244" i="3"/>
  <c r="B244" i="3"/>
  <c r="E244" i="3"/>
  <c r="F244" i="3"/>
  <c r="N244" i="3"/>
  <c r="AC244" i="3"/>
  <c r="AD244" i="3"/>
  <c r="BD244" i="3"/>
  <c r="BE244" i="3"/>
  <c r="A245" i="3"/>
  <c r="B245" i="3"/>
  <c r="E245" i="3"/>
  <c r="F245" i="3"/>
  <c r="N245" i="3"/>
  <c r="AC245" i="3"/>
  <c r="AD245" i="3"/>
  <c r="BD245" i="3"/>
  <c r="BE245" i="3"/>
  <c r="A246" i="3"/>
  <c r="B246" i="3"/>
  <c r="E246" i="3"/>
  <c r="F246" i="3"/>
  <c r="N246" i="3"/>
  <c r="AC246" i="3"/>
  <c r="AD246" i="3"/>
  <c r="BD246" i="3"/>
  <c r="BE246" i="3"/>
  <c r="A247" i="3"/>
  <c r="B247" i="3"/>
  <c r="E247" i="3"/>
  <c r="F247" i="3"/>
  <c r="N247" i="3"/>
  <c r="AC247" i="3"/>
  <c r="AD247" i="3"/>
  <c r="BD247" i="3"/>
  <c r="BE247" i="3"/>
  <c r="A248" i="3"/>
  <c r="B248" i="3"/>
  <c r="E248" i="3"/>
  <c r="F248" i="3"/>
  <c r="N248" i="3"/>
  <c r="AC248" i="3"/>
  <c r="AD248" i="3"/>
  <c r="BD248" i="3"/>
  <c r="BE248" i="3"/>
  <c r="A249" i="3"/>
  <c r="B249" i="3"/>
  <c r="E249" i="3"/>
  <c r="F249" i="3"/>
  <c r="N249" i="3"/>
  <c r="AC249" i="3"/>
  <c r="AD249" i="3"/>
  <c r="BD249" i="3"/>
  <c r="BE249" i="3"/>
  <c r="A250" i="3"/>
  <c r="B250" i="3"/>
  <c r="E250" i="3"/>
  <c r="F250" i="3"/>
  <c r="N250" i="3"/>
  <c r="AC250" i="3"/>
  <c r="AD250" i="3"/>
  <c r="BD250" i="3"/>
  <c r="BE250" i="3"/>
  <c r="A251" i="3"/>
  <c r="B251" i="3"/>
  <c r="E251" i="3"/>
  <c r="F251" i="3"/>
  <c r="N251" i="3"/>
  <c r="AC251" i="3"/>
  <c r="AD251" i="3"/>
  <c r="BD251" i="3"/>
  <c r="BE251" i="3"/>
  <c r="A252" i="3"/>
  <c r="B252" i="3"/>
  <c r="E252" i="3"/>
  <c r="F252" i="3"/>
  <c r="N252" i="3"/>
  <c r="AC252" i="3"/>
  <c r="AD252" i="3"/>
  <c r="BD252" i="3"/>
  <c r="BE252" i="3"/>
  <c r="A253" i="3"/>
  <c r="B253" i="3"/>
  <c r="E253" i="3"/>
  <c r="F253" i="3"/>
  <c r="N253" i="3"/>
  <c r="AC253" i="3"/>
  <c r="AD253" i="3"/>
  <c r="BD253" i="3"/>
  <c r="BE253" i="3"/>
  <c r="A254" i="3"/>
  <c r="B254" i="3"/>
  <c r="E254" i="3"/>
  <c r="F254" i="3"/>
  <c r="N254" i="3"/>
  <c r="AC254" i="3"/>
  <c r="AD254" i="3"/>
  <c r="BD254" i="3"/>
  <c r="BE254" i="3"/>
  <c r="A255" i="3"/>
  <c r="B255" i="3"/>
  <c r="E255" i="3"/>
  <c r="F255" i="3"/>
  <c r="N255" i="3"/>
  <c r="AC255" i="3"/>
  <c r="AD255" i="3"/>
  <c r="BD255" i="3"/>
  <c r="BE255" i="3"/>
  <c r="A256" i="3"/>
  <c r="B256" i="3"/>
  <c r="E256" i="3"/>
  <c r="F256" i="3"/>
  <c r="N256" i="3"/>
  <c r="AC256" i="3"/>
  <c r="AD256" i="3"/>
  <c r="BD256" i="3"/>
  <c r="BE256" i="3"/>
  <c r="A257" i="3"/>
  <c r="B257" i="3"/>
  <c r="E257" i="3"/>
  <c r="F257" i="3"/>
  <c r="N257" i="3"/>
  <c r="AC257" i="3"/>
  <c r="AD257" i="3"/>
  <c r="BD257" i="3"/>
  <c r="BE257" i="3"/>
  <c r="A258" i="3"/>
  <c r="B258" i="3"/>
  <c r="E258" i="3"/>
  <c r="F258" i="3"/>
  <c r="N258" i="3"/>
  <c r="AC258" i="3"/>
  <c r="AD258" i="3"/>
  <c r="BD258" i="3"/>
  <c r="BE258" i="3"/>
  <c r="A259" i="3"/>
  <c r="B259" i="3"/>
  <c r="E259" i="3"/>
  <c r="F259" i="3"/>
  <c r="N259" i="3"/>
  <c r="AC259" i="3"/>
  <c r="AD259" i="3"/>
  <c r="BD259" i="3"/>
  <c r="BE259" i="3"/>
  <c r="A260" i="3"/>
  <c r="B260" i="3"/>
  <c r="E260" i="3"/>
  <c r="F260" i="3"/>
  <c r="N260" i="3"/>
  <c r="AC260" i="3"/>
  <c r="AD260" i="3"/>
  <c r="BD260" i="3"/>
  <c r="BE260" i="3"/>
  <c r="A261" i="3"/>
  <c r="B261" i="3"/>
  <c r="E261" i="3"/>
  <c r="F261" i="3"/>
  <c r="N261" i="3"/>
  <c r="AC261" i="3"/>
  <c r="AD261" i="3"/>
  <c r="BD261" i="3"/>
  <c r="BE261" i="3"/>
  <c r="A262" i="3"/>
  <c r="B262" i="3"/>
  <c r="E262" i="3"/>
  <c r="F262" i="3"/>
  <c r="N262" i="3"/>
  <c r="AC262" i="3"/>
  <c r="AD262" i="3"/>
  <c r="BD262" i="3"/>
  <c r="BE262" i="3"/>
  <c r="A263" i="3"/>
  <c r="B263" i="3"/>
  <c r="E263" i="3"/>
  <c r="F263" i="3"/>
  <c r="N263" i="3"/>
  <c r="AC263" i="3"/>
  <c r="AD263" i="3"/>
  <c r="BD263" i="3"/>
  <c r="BE263" i="3"/>
  <c r="A264" i="3"/>
  <c r="B264" i="3"/>
  <c r="E264" i="3"/>
  <c r="F264" i="3"/>
  <c r="N264" i="3"/>
  <c r="AC264" i="3"/>
  <c r="AD264" i="3"/>
  <c r="BD264" i="3"/>
  <c r="BE264" i="3"/>
  <c r="A265" i="3"/>
  <c r="B265" i="3"/>
  <c r="A270" i="22"/>
  <c r="E265" i="3"/>
  <c r="F265" i="3"/>
  <c r="N265" i="3"/>
  <c r="AC265" i="3"/>
  <c r="AD265" i="3"/>
  <c r="BD265" i="3"/>
  <c r="BE265" i="3"/>
  <c r="A266" i="3"/>
  <c r="B266" i="3"/>
  <c r="E266" i="3"/>
  <c r="F266" i="3"/>
  <c r="N266" i="3"/>
  <c r="AC266" i="3"/>
  <c r="AD266" i="3"/>
  <c r="BD266" i="3"/>
  <c r="BE266" i="3"/>
  <c r="A267" i="3"/>
  <c r="B267" i="3"/>
  <c r="E267" i="3"/>
  <c r="F267" i="3"/>
  <c r="N267" i="3"/>
  <c r="AC267" i="3"/>
  <c r="AD267" i="3"/>
  <c r="BD267" i="3"/>
  <c r="BE267" i="3"/>
  <c r="A268" i="3"/>
  <c r="B268" i="3"/>
  <c r="E268" i="3"/>
  <c r="F268" i="3"/>
  <c r="N268" i="3"/>
  <c r="AC268" i="3"/>
  <c r="AD268" i="3"/>
  <c r="BD268" i="3"/>
  <c r="BE268" i="3"/>
  <c r="A269" i="3"/>
  <c r="B269" i="3"/>
  <c r="A274" i="22"/>
  <c r="E269" i="3"/>
  <c r="F269" i="3"/>
  <c r="N269" i="3"/>
  <c r="AC269" i="3"/>
  <c r="AD269" i="3"/>
  <c r="BD269" i="3"/>
  <c r="BE269" i="3"/>
  <c r="A270" i="3"/>
  <c r="B270" i="3"/>
  <c r="E270" i="3"/>
  <c r="F270" i="3"/>
  <c r="N270" i="3"/>
  <c r="AC270" i="3"/>
  <c r="AD270" i="3"/>
  <c r="BD270" i="3"/>
  <c r="BE270" i="3"/>
  <c r="A271" i="3"/>
  <c r="B271" i="3"/>
  <c r="E271" i="3"/>
  <c r="F271" i="3"/>
  <c r="N271" i="3"/>
  <c r="AC271" i="3"/>
  <c r="AD271" i="3"/>
  <c r="BD271" i="3"/>
  <c r="BE271" i="3"/>
  <c r="A272" i="3"/>
  <c r="B272" i="3"/>
  <c r="E272" i="3"/>
  <c r="F272" i="3"/>
  <c r="N272" i="3"/>
  <c r="AC272" i="3"/>
  <c r="AD272" i="3"/>
  <c r="BD272" i="3"/>
  <c r="BE272" i="3"/>
  <c r="A273" i="3"/>
  <c r="B273" i="3"/>
  <c r="E273" i="3"/>
  <c r="F273" i="3"/>
  <c r="N273" i="3"/>
  <c r="AC273" i="3"/>
  <c r="AD273" i="3"/>
  <c r="BD273" i="3"/>
  <c r="BE273" i="3"/>
  <c r="A274" i="3"/>
  <c r="B274" i="3"/>
  <c r="E274" i="3"/>
  <c r="F274" i="3"/>
  <c r="N274" i="3"/>
  <c r="AC274" i="3"/>
  <c r="AD274" i="3"/>
  <c r="BD274" i="3"/>
  <c r="BE274" i="3"/>
  <c r="A275" i="3"/>
  <c r="B275" i="3"/>
  <c r="E275" i="3"/>
  <c r="F275" i="3"/>
  <c r="N275" i="3"/>
  <c r="AC275" i="3"/>
  <c r="AD275" i="3"/>
  <c r="BD275" i="3"/>
  <c r="BE275" i="3"/>
  <c r="A276" i="3"/>
  <c r="B276" i="3"/>
  <c r="E276" i="3"/>
  <c r="F276" i="3"/>
  <c r="BS276" i="3"/>
  <c r="BT276" i="3" s="1"/>
  <c r="BU276" i="3" s="1"/>
  <c r="N276" i="3"/>
  <c r="AC276" i="3"/>
  <c r="AD276" i="3"/>
  <c r="BD276" i="3"/>
  <c r="BE276" i="3"/>
  <c r="A277" i="3"/>
  <c r="B277" i="3"/>
  <c r="E277" i="3"/>
  <c r="F277" i="3"/>
  <c r="N277" i="3"/>
  <c r="AC277" i="3"/>
  <c r="AD277" i="3"/>
  <c r="BD277" i="3"/>
  <c r="BE277" i="3"/>
  <c r="A278" i="3"/>
  <c r="B278" i="3"/>
  <c r="E278" i="3"/>
  <c r="F278" i="3"/>
  <c r="N278" i="3"/>
  <c r="AC278" i="3"/>
  <c r="AD278" i="3"/>
  <c r="BD278" i="3"/>
  <c r="BE278" i="3"/>
  <c r="A279" i="3"/>
  <c r="B279" i="3"/>
  <c r="E279" i="3"/>
  <c r="F279" i="3"/>
  <c r="N279" i="3"/>
  <c r="AC279" i="3"/>
  <c r="AD279" i="3"/>
  <c r="BD279" i="3"/>
  <c r="BE279" i="3"/>
  <c r="A280" i="3"/>
  <c r="B280" i="3"/>
  <c r="E280" i="3"/>
  <c r="F280" i="3"/>
  <c r="N280" i="3"/>
  <c r="AC280" i="3"/>
  <c r="AD280" i="3"/>
  <c r="BD280" i="3"/>
  <c r="BE280" i="3"/>
  <c r="A281" i="3"/>
  <c r="B281" i="3"/>
  <c r="E281" i="3"/>
  <c r="F281" i="3"/>
  <c r="N281" i="3"/>
  <c r="AC281" i="3"/>
  <c r="AD281" i="3"/>
  <c r="BD281" i="3"/>
  <c r="BE281" i="3"/>
  <c r="A282" i="3"/>
  <c r="B282" i="3"/>
  <c r="E282" i="3"/>
  <c r="F282" i="3"/>
  <c r="N282" i="3"/>
  <c r="AC282" i="3"/>
  <c r="AD282" i="3"/>
  <c r="BD282" i="3"/>
  <c r="BE282" i="3"/>
  <c r="A283" i="3"/>
  <c r="B283" i="3"/>
  <c r="E283" i="3"/>
  <c r="F283" i="3"/>
  <c r="N283" i="3"/>
  <c r="AC283" i="3"/>
  <c r="AD283" i="3"/>
  <c r="BD283" i="3"/>
  <c r="BE283" i="3"/>
  <c r="A284" i="3"/>
  <c r="B284" i="3"/>
  <c r="E284" i="3"/>
  <c r="F284" i="3"/>
  <c r="N284" i="3"/>
  <c r="AC284" i="3"/>
  <c r="AD284" i="3"/>
  <c r="BD284" i="3"/>
  <c r="BE284" i="3"/>
  <c r="A285" i="3"/>
  <c r="B285" i="3"/>
  <c r="E285" i="3"/>
  <c r="F285" i="3"/>
  <c r="N285" i="3"/>
  <c r="AC285" i="3"/>
  <c r="AD285" i="3"/>
  <c r="BD285" i="3"/>
  <c r="BE285" i="3"/>
  <c r="A286" i="3"/>
  <c r="B286" i="3"/>
  <c r="A289" i="14"/>
  <c r="E289" i="14" s="1"/>
  <c r="E286" i="3"/>
  <c r="F286" i="3"/>
  <c r="N286" i="3"/>
  <c r="AC286" i="3"/>
  <c r="AD286" i="3"/>
  <c r="BD286" i="3"/>
  <c r="BE286" i="3"/>
  <c r="A287" i="3"/>
  <c r="B287" i="3"/>
  <c r="E287" i="3"/>
  <c r="F287" i="3"/>
  <c r="N287" i="3"/>
  <c r="AC287" i="3"/>
  <c r="AD287" i="3"/>
  <c r="BD287" i="3"/>
  <c r="BE287" i="3"/>
  <c r="A288" i="3"/>
  <c r="B288" i="3"/>
  <c r="E288" i="3"/>
  <c r="F288" i="3"/>
  <c r="N288" i="3"/>
  <c r="AC288" i="3"/>
  <c r="AD288" i="3"/>
  <c r="BD288" i="3"/>
  <c r="BE288" i="3"/>
  <c r="A289" i="3"/>
  <c r="B289" i="3"/>
  <c r="E289" i="3"/>
  <c r="F289" i="3"/>
  <c r="N289" i="3"/>
  <c r="AC289" i="3"/>
  <c r="AD289" i="3"/>
  <c r="BD289" i="3"/>
  <c r="BE289" i="3"/>
  <c r="A290" i="3"/>
  <c r="B290" i="3"/>
  <c r="E290" i="3"/>
  <c r="F290" i="3"/>
  <c r="N290" i="3"/>
  <c r="AC290" i="3"/>
  <c r="AD290" i="3"/>
  <c r="BD290" i="3"/>
  <c r="BE290" i="3"/>
  <c r="A291" i="3"/>
  <c r="B291" i="3"/>
  <c r="E291" i="3"/>
  <c r="F291" i="3"/>
  <c r="N291" i="3"/>
  <c r="AC291" i="3"/>
  <c r="AD291" i="3"/>
  <c r="BD291" i="3"/>
  <c r="BE291" i="3"/>
  <c r="A292" i="3"/>
  <c r="B292" i="3"/>
  <c r="E292" i="3"/>
  <c r="F292" i="3"/>
  <c r="N292" i="3"/>
  <c r="AC292" i="3"/>
  <c r="AD292" i="3"/>
  <c r="BD292" i="3"/>
  <c r="BE292" i="3"/>
  <c r="A293" i="3"/>
  <c r="B293" i="3"/>
  <c r="E293" i="3"/>
  <c r="F293" i="3"/>
  <c r="N293" i="3"/>
  <c r="AC293" i="3"/>
  <c r="AD293" i="3"/>
  <c r="BD293" i="3"/>
  <c r="BE293" i="3"/>
  <c r="A294" i="3"/>
  <c r="B294" i="3"/>
  <c r="A299" i="16"/>
  <c r="E294" i="3"/>
  <c r="F294" i="3"/>
  <c r="N294" i="3"/>
  <c r="AC294" i="3"/>
  <c r="AD294" i="3"/>
  <c r="BD294" i="3"/>
  <c r="BE294" i="3"/>
  <c r="A295" i="3"/>
  <c r="B295" i="3"/>
  <c r="E295" i="3"/>
  <c r="F295" i="3"/>
  <c r="N295" i="3"/>
  <c r="AC295" i="3"/>
  <c r="AD295" i="3"/>
  <c r="BD295" i="3"/>
  <c r="BE295" i="3"/>
  <c r="A296" i="3"/>
  <c r="B296" i="3"/>
  <c r="E296" i="3"/>
  <c r="F296" i="3"/>
  <c r="N296" i="3"/>
  <c r="AC296" i="3"/>
  <c r="AD296" i="3"/>
  <c r="BD296" i="3"/>
  <c r="BE296" i="3"/>
  <c r="A297" i="3"/>
  <c r="B297" i="3"/>
  <c r="E297" i="3"/>
  <c r="F297" i="3"/>
  <c r="N297" i="3"/>
  <c r="AC297" i="3"/>
  <c r="AD297" i="3"/>
  <c r="BD297" i="3"/>
  <c r="BE297" i="3"/>
  <c r="A298" i="3"/>
  <c r="B298" i="3"/>
  <c r="E298" i="3"/>
  <c r="F298" i="3"/>
  <c r="N298" i="3"/>
  <c r="AC298" i="3"/>
  <c r="AD298" i="3"/>
  <c r="BD298" i="3"/>
  <c r="BE298" i="3"/>
  <c r="A299" i="3"/>
  <c r="B299" i="3"/>
  <c r="E299" i="3"/>
  <c r="F299" i="3"/>
  <c r="N299" i="3"/>
  <c r="AC299" i="3"/>
  <c r="AD299" i="3"/>
  <c r="BD299" i="3"/>
  <c r="BE299" i="3"/>
  <c r="A300" i="3"/>
  <c r="B300" i="3"/>
  <c r="E300" i="3"/>
  <c r="F300" i="3"/>
  <c r="N300" i="3"/>
  <c r="AC300" i="3"/>
  <c r="AD300" i="3"/>
  <c r="BD300" i="3"/>
  <c r="BE300" i="3"/>
  <c r="A301" i="3"/>
  <c r="B301" i="3"/>
  <c r="E301" i="3"/>
  <c r="F301" i="3"/>
  <c r="N301" i="3"/>
  <c r="AC301" i="3"/>
  <c r="AD301" i="3"/>
  <c r="BD301" i="3"/>
  <c r="BE301" i="3"/>
  <c r="A302" i="3"/>
  <c r="B302" i="3"/>
  <c r="E302" i="3"/>
  <c r="F302" i="3"/>
  <c r="N302" i="3"/>
  <c r="AC302" i="3"/>
  <c r="AD302" i="3"/>
  <c r="BD302" i="3"/>
  <c r="BE302" i="3"/>
  <c r="A303" i="3"/>
  <c r="B303" i="3"/>
  <c r="E303" i="3"/>
  <c r="F303" i="3"/>
  <c r="N303" i="3"/>
  <c r="AC303" i="3"/>
  <c r="AD303" i="3"/>
  <c r="BD303" i="3"/>
  <c r="BE303" i="3"/>
  <c r="A304" i="3"/>
  <c r="B304" i="3"/>
  <c r="E304" i="3"/>
  <c r="F304" i="3"/>
  <c r="N304" i="3"/>
  <c r="AC304" i="3"/>
  <c r="AD304" i="3"/>
  <c r="BD304" i="3"/>
  <c r="BE304" i="3"/>
  <c r="B353" i="3"/>
  <c r="A358" i="22"/>
  <c r="E353" i="3"/>
  <c r="F353" i="3"/>
  <c r="J353" i="3"/>
  <c r="M478" i="25" s="1"/>
  <c r="AF353" i="3"/>
  <c r="AG353" i="3"/>
  <c r="AT353" i="3"/>
  <c r="AU353" i="3"/>
  <c r="B354" i="3"/>
  <c r="E354" i="3"/>
  <c r="F354" i="3"/>
  <c r="J354" i="3"/>
  <c r="M479" i="25" s="1"/>
  <c r="AF354" i="3"/>
  <c r="AG354" i="3"/>
  <c r="AT354" i="3"/>
  <c r="AU354" i="3"/>
  <c r="B355" i="3"/>
  <c r="E355" i="3"/>
  <c r="F355" i="3"/>
  <c r="J355" i="3"/>
  <c r="M480" i="25" s="1"/>
  <c r="AF355" i="3"/>
  <c r="AG355" i="3"/>
  <c r="AT355" i="3"/>
  <c r="AU355" i="3"/>
  <c r="B356" i="3"/>
  <c r="E356" i="3"/>
  <c r="F356" i="3"/>
  <c r="J356" i="3"/>
  <c r="M481" i="25" s="1"/>
  <c r="AF356" i="3"/>
  <c r="AG356" i="3"/>
  <c r="AT356" i="3"/>
  <c r="AU356" i="3"/>
  <c r="B357" i="3"/>
  <c r="E357" i="3"/>
  <c r="F357" i="3"/>
  <c r="J357" i="3"/>
  <c r="M482" i="25" s="1"/>
  <c r="AF357" i="3"/>
  <c r="AG357" i="3"/>
  <c r="AT357" i="3"/>
  <c r="AU357" i="3"/>
  <c r="B358" i="3"/>
  <c r="E358" i="3"/>
  <c r="F358" i="3"/>
  <c r="J358" i="3"/>
  <c r="M483" i="25" s="1"/>
  <c r="AF358" i="3"/>
  <c r="AG358" i="3"/>
  <c r="AT358" i="3"/>
  <c r="AU358" i="3"/>
  <c r="B359" i="3"/>
  <c r="E359" i="3"/>
  <c r="F359" i="3"/>
  <c r="J359" i="3"/>
  <c r="M484" i="25" s="1"/>
  <c r="AF359" i="3"/>
  <c r="AG359" i="3"/>
  <c r="AT359" i="3"/>
  <c r="AU359" i="3"/>
  <c r="B360" i="3"/>
  <c r="E360" i="3"/>
  <c r="F360" i="3"/>
  <c r="J360" i="3"/>
  <c r="M485" i="25" s="1"/>
  <c r="AF360" i="3"/>
  <c r="AG360" i="3"/>
  <c r="AT360" i="3"/>
  <c r="AU360" i="3"/>
  <c r="B361" i="3"/>
  <c r="A364" i="14"/>
  <c r="E361" i="3"/>
  <c r="F361" i="3"/>
  <c r="J361" i="3"/>
  <c r="M486" i="25" s="1"/>
  <c r="AF361" i="3"/>
  <c r="AG361" i="3"/>
  <c r="AT361" i="3"/>
  <c r="AU361" i="3"/>
  <c r="B362" i="3"/>
  <c r="E362" i="3"/>
  <c r="F362" i="3"/>
  <c r="J362" i="3"/>
  <c r="M487" i="25" s="1"/>
  <c r="AF362" i="3"/>
  <c r="AG362" i="3"/>
  <c r="AT362" i="3"/>
  <c r="AU362" i="3"/>
  <c r="B363" i="3"/>
  <c r="E363" i="3"/>
  <c r="F363" i="3"/>
  <c r="J363" i="3"/>
  <c r="M488" i="25" s="1"/>
  <c r="AF363" i="3"/>
  <c r="AG363" i="3"/>
  <c r="AT363" i="3"/>
  <c r="AU363" i="3"/>
  <c r="B364" i="3"/>
  <c r="E364" i="3"/>
  <c r="F364" i="3"/>
  <c r="J364" i="3"/>
  <c r="M489" i="25" s="1"/>
  <c r="AF364" i="3"/>
  <c r="AG364" i="3"/>
  <c r="AT364" i="3"/>
  <c r="AU364" i="3"/>
  <c r="B365" i="3"/>
  <c r="E365" i="3"/>
  <c r="F365" i="3"/>
  <c r="J365" i="3"/>
  <c r="M490" i="25" s="1"/>
  <c r="AF365" i="3"/>
  <c r="AG365" i="3"/>
  <c r="AT365" i="3"/>
  <c r="AU365" i="3"/>
  <c r="B366" i="3"/>
  <c r="E366" i="3"/>
  <c r="F366" i="3"/>
  <c r="J366" i="3"/>
  <c r="M491" i="25" s="1"/>
  <c r="AF366" i="3"/>
  <c r="AG366" i="3"/>
  <c r="AT366" i="3"/>
  <c r="AU366" i="3"/>
  <c r="B367" i="3"/>
  <c r="A370" i="14"/>
  <c r="E367" i="3"/>
  <c r="F367" i="3"/>
  <c r="J367" i="3"/>
  <c r="M492" i="25" s="1"/>
  <c r="AF367" i="3"/>
  <c r="AG367" i="3"/>
  <c r="AT367" i="3"/>
  <c r="AU367" i="3"/>
  <c r="B368" i="3"/>
  <c r="E368" i="3"/>
  <c r="F368" i="3"/>
  <c r="J368" i="3"/>
  <c r="M493" i="25" s="1"/>
  <c r="AF368" i="3"/>
  <c r="AG368" i="3"/>
  <c r="AT368" i="3"/>
  <c r="AU368" i="3"/>
  <c r="B369" i="3"/>
  <c r="A372" i="14"/>
  <c r="E369" i="3"/>
  <c r="F369" i="3"/>
  <c r="J369" i="3"/>
  <c r="M494" i="25" s="1"/>
  <c r="AF369" i="3"/>
  <c r="AG369" i="3"/>
  <c r="AT369" i="3"/>
  <c r="AU369" i="3"/>
  <c r="B370" i="3"/>
  <c r="E370" i="3"/>
  <c r="F370" i="3"/>
  <c r="J370" i="3"/>
  <c r="M495" i="25" s="1"/>
  <c r="AF370" i="3"/>
  <c r="AG370" i="3"/>
  <c r="AT370" i="3"/>
  <c r="AU370" i="3"/>
  <c r="B371" i="3"/>
  <c r="E371" i="3"/>
  <c r="F371" i="3"/>
  <c r="J371" i="3"/>
  <c r="M496" i="25" s="1"/>
  <c r="AF371" i="3"/>
  <c r="AG371" i="3"/>
  <c r="AT371" i="3"/>
  <c r="AU371" i="3"/>
  <c r="B372" i="3"/>
  <c r="E372" i="3"/>
  <c r="F372" i="3"/>
  <c r="J372" i="3"/>
  <c r="M497" i="25" s="1"/>
  <c r="AF372" i="3"/>
  <c r="AG372" i="3"/>
  <c r="AT372" i="3"/>
  <c r="AU372" i="3"/>
  <c r="B373" i="3"/>
  <c r="A378" i="16"/>
  <c r="E373" i="3"/>
  <c r="F373" i="3"/>
  <c r="J373" i="3"/>
  <c r="M498" i="25" s="1"/>
  <c r="AF373" i="3"/>
  <c r="AG373" i="3"/>
  <c r="AT373" i="3"/>
  <c r="AU373" i="3"/>
  <c r="B374" i="3"/>
  <c r="E374" i="3"/>
  <c r="F374" i="3"/>
  <c r="J374" i="3"/>
  <c r="M499" i="25" s="1"/>
  <c r="AF374" i="3"/>
  <c r="AG374" i="3"/>
  <c r="AT374" i="3"/>
  <c r="AU374" i="3"/>
  <c r="B375" i="3"/>
  <c r="A380" i="22"/>
  <c r="E375" i="3"/>
  <c r="F375" i="3"/>
  <c r="J375" i="3"/>
  <c r="M500" i="25" s="1"/>
  <c r="AF375" i="3"/>
  <c r="AG375" i="3"/>
  <c r="AT375" i="3"/>
  <c r="AU375" i="3"/>
  <c r="B376" i="3"/>
  <c r="E376" i="3"/>
  <c r="F376" i="3"/>
  <c r="J376" i="3"/>
  <c r="M501" i="25" s="1"/>
  <c r="AF376" i="3"/>
  <c r="AG376" i="3"/>
  <c r="AT376" i="3"/>
  <c r="AU376" i="3"/>
  <c r="B377" i="3"/>
  <c r="E377" i="3"/>
  <c r="F377" i="3"/>
  <c r="J377" i="3"/>
  <c r="M502" i="25" s="1"/>
  <c r="AF377" i="3"/>
  <c r="AG377" i="3"/>
  <c r="AT377" i="3"/>
  <c r="AU377" i="3"/>
  <c r="B378" i="3"/>
  <c r="E378" i="3"/>
  <c r="F378" i="3"/>
  <c r="J378" i="3"/>
  <c r="M503" i="25" s="1"/>
  <c r="AF378" i="3"/>
  <c r="AG378" i="3"/>
  <c r="AT378" i="3"/>
  <c r="AU378" i="3"/>
  <c r="B379" i="3"/>
  <c r="A384" i="22"/>
  <c r="E379" i="3"/>
  <c r="F379" i="3"/>
  <c r="J379" i="3"/>
  <c r="M504" i="25" s="1"/>
  <c r="AF379" i="3"/>
  <c r="AG379" i="3"/>
  <c r="AT379" i="3"/>
  <c r="AU379" i="3"/>
  <c r="B380" i="3"/>
  <c r="E380" i="3"/>
  <c r="F380" i="3"/>
  <c r="J380" i="3"/>
  <c r="M505" i="25" s="1"/>
  <c r="AF380" i="3"/>
  <c r="AG380" i="3"/>
  <c r="AT380" i="3"/>
  <c r="AU380" i="3"/>
  <c r="B381" i="3"/>
  <c r="E381" i="3"/>
  <c r="F381" i="3"/>
  <c r="J381" i="3"/>
  <c r="M506" i="25" s="1"/>
  <c r="AF381" i="3"/>
  <c r="AG381" i="3"/>
  <c r="AT381" i="3"/>
  <c r="AU381" i="3"/>
  <c r="B382" i="3"/>
  <c r="E382" i="3"/>
  <c r="F382" i="3"/>
  <c r="J382" i="3"/>
  <c r="M507" i="25" s="1"/>
  <c r="AF382" i="3"/>
  <c r="AG382" i="3"/>
  <c r="AT382" i="3"/>
  <c r="AU382" i="3"/>
  <c r="B383" i="3"/>
  <c r="A388" i="22"/>
  <c r="E383" i="3"/>
  <c r="F383" i="3"/>
  <c r="J383" i="3"/>
  <c r="M508" i="25" s="1"/>
  <c r="AF383" i="3"/>
  <c r="AG383" i="3"/>
  <c r="AT383" i="3"/>
  <c r="AU383" i="3"/>
  <c r="B384" i="3"/>
  <c r="E384" i="3"/>
  <c r="F384" i="3"/>
  <c r="J384" i="3"/>
  <c r="M509" i="25" s="1"/>
  <c r="AF384" i="3"/>
  <c r="AG384" i="3"/>
  <c r="AT384" i="3"/>
  <c r="AU384" i="3"/>
  <c r="B385" i="3"/>
  <c r="E385" i="3"/>
  <c r="F385" i="3"/>
  <c r="J385" i="3"/>
  <c r="M510" i="25" s="1"/>
  <c r="AF385" i="3"/>
  <c r="AG385" i="3"/>
  <c r="AT385" i="3"/>
  <c r="AU385" i="3"/>
  <c r="B386" i="3"/>
  <c r="E386" i="3"/>
  <c r="F386" i="3"/>
  <c r="J386" i="3"/>
  <c r="M511" i="25" s="1"/>
  <c r="AF386" i="3"/>
  <c r="AG386" i="3"/>
  <c r="AT386" i="3"/>
  <c r="AU386" i="3"/>
  <c r="B387" i="3"/>
  <c r="A390" i="14"/>
  <c r="E387" i="3"/>
  <c r="F387" i="3"/>
  <c r="J387" i="3"/>
  <c r="M512" i="25" s="1"/>
  <c r="AF387" i="3"/>
  <c r="AG387" i="3"/>
  <c r="AT387" i="3"/>
  <c r="AU387" i="3"/>
  <c r="B388" i="3"/>
  <c r="E388" i="3"/>
  <c r="F388" i="3"/>
  <c r="J388" i="3"/>
  <c r="M513" i="25" s="1"/>
  <c r="AF388" i="3"/>
  <c r="AG388" i="3"/>
  <c r="AT388" i="3"/>
  <c r="AU388" i="3"/>
  <c r="B389" i="3"/>
  <c r="F394" i="15"/>
  <c r="E389" i="3"/>
  <c r="F389" i="3"/>
  <c r="J389" i="3"/>
  <c r="M514" i="25" s="1"/>
  <c r="AF389" i="3"/>
  <c r="AG389" i="3"/>
  <c r="AT389" i="3"/>
  <c r="AU389" i="3"/>
  <c r="B390" i="3"/>
  <c r="E390" i="3"/>
  <c r="F390" i="3"/>
  <c r="J390" i="3"/>
  <c r="M515" i="25" s="1"/>
  <c r="AF390" i="3"/>
  <c r="AG390" i="3"/>
  <c r="AT390" i="3"/>
  <c r="AU390" i="3"/>
  <c r="B391" i="3"/>
  <c r="A396" i="22"/>
  <c r="J396" i="22"/>
  <c r="E391" i="3"/>
  <c r="F391" i="3"/>
  <c r="J391" i="3"/>
  <c r="M516" i="25" s="1"/>
  <c r="AF391" i="3"/>
  <c r="AG391" i="3"/>
  <c r="AT391" i="3"/>
  <c r="AU391" i="3"/>
  <c r="B392" i="3"/>
  <c r="E392" i="3"/>
  <c r="F392" i="3"/>
  <c r="J392" i="3"/>
  <c r="M517" i="25" s="1"/>
  <c r="AF392" i="3"/>
  <c r="AG392" i="3"/>
  <c r="AT392" i="3"/>
  <c r="AU392" i="3"/>
  <c r="B393" i="3"/>
  <c r="A396" i="14"/>
  <c r="E393" i="3"/>
  <c r="F393" i="3"/>
  <c r="J393" i="3"/>
  <c r="M518" i="25" s="1"/>
  <c r="AF393" i="3"/>
  <c r="AG393" i="3"/>
  <c r="AT393" i="3"/>
  <c r="AU393" i="3"/>
  <c r="B394" i="3"/>
  <c r="E394" i="3"/>
  <c r="F394" i="3"/>
  <c r="J394" i="3"/>
  <c r="M519" i="25" s="1"/>
  <c r="AF394" i="3"/>
  <c r="AG394" i="3"/>
  <c r="AT394" i="3"/>
  <c r="AU394" i="3"/>
  <c r="B395" i="3"/>
  <c r="E395" i="3"/>
  <c r="F395" i="3"/>
  <c r="J395" i="3"/>
  <c r="M520" i="25" s="1"/>
  <c r="AF395" i="3"/>
  <c r="AG395" i="3"/>
  <c r="AT395" i="3"/>
  <c r="AU395" i="3"/>
  <c r="B396" i="3"/>
  <c r="E396" i="3"/>
  <c r="F396" i="3"/>
  <c r="J396" i="3"/>
  <c r="M521" i="25" s="1"/>
  <c r="AF396" i="3"/>
  <c r="AG396" i="3"/>
  <c r="AT396" i="3"/>
  <c r="AU396" i="3"/>
  <c r="B397" i="3"/>
  <c r="E397" i="3"/>
  <c r="F397" i="3"/>
  <c r="J397" i="3"/>
  <c r="M522" i="25" s="1"/>
  <c r="AF397" i="3"/>
  <c r="AG397" i="3"/>
  <c r="AT397" i="3"/>
  <c r="AU397" i="3"/>
  <c r="B398" i="3"/>
  <c r="E398" i="3"/>
  <c r="F398" i="3"/>
  <c r="J398" i="3"/>
  <c r="M523" i="25" s="1"/>
  <c r="AF398" i="3"/>
  <c r="AG398" i="3"/>
  <c r="AT398" i="3"/>
  <c r="AU398" i="3"/>
  <c r="B399" i="3"/>
  <c r="A404" i="22"/>
  <c r="E399" i="3"/>
  <c r="F399" i="3"/>
  <c r="J399" i="3"/>
  <c r="M524" i="25" s="1"/>
  <c r="AF399" i="3"/>
  <c r="AG399" i="3"/>
  <c r="AT399" i="3"/>
  <c r="AU399" i="3"/>
  <c r="B400" i="3"/>
  <c r="E400" i="3"/>
  <c r="F400" i="3"/>
  <c r="J400" i="3"/>
  <c r="M525" i="25" s="1"/>
  <c r="AF400" i="3"/>
  <c r="AG400" i="3"/>
  <c r="AT400" i="3"/>
  <c r="AU400" i="3"/>
  <c r="B401" i="3"/>
  <c r="E401" i="3"/>
  <c r="F401" i="3"/>
  <c r="J401" i="3"/>
  <c r="M526" i="25" s="1"/>
  <c r="AF401" i="3"/>
  <c r="AG401" i="3"/>
  <c r="AT401" i="3"/>
  <c r="AU401" i="3"/>
  <c r="B402" i="3"/>
  <c r="E402" i="3"/>
  <c r="F402" i="3"/>
  <c r="J402" i="3"/>
  <c r="M527" i="25" s="1"/>
  <c r="AF402" i="3"/>
  <c r="AG402" i="3"/>
  <c r="AT402" i="3"/>
  <c r="AU402" i="3"/>
  <c r="B403" i="3"/>
  <c r="E403" i="3"/>
  <c r="F403" i="3"/>
  <c r="J403" i="3"/>
  <c r="M528" i="25" s="1"/>
  <c r="AF403" i="3"/>
  <c r="AG403" i="3"/>
  <c r="AT403" i="3"/>
  <c r="AU403" i="3"/>
  <c r="B404" i="3"/>
  <c r="E404" i="3"/>
  <c r="F404" i="3"/>
  <c r="J404" i="3"/>
  <c r="M529" i="25" s="1"/>
  <c r="AF404" i="3"/>
  <c r="AG404" i="3"/>
  <c r="AT404" i="3"/>
  <c r="AU404" i="3"/>
  <c r="B405" i="3"/>
  <c r="E405" i="3"/>
  <c r="F405" i="3"/>
  <c r="J405" i="3"/>
  <c r="M530" i="25" s="1"/>
  <c r="AF405" i="3"/>
  <c r="AG405" i="3"/>
  <c r="AT405" i="3"/>
  <c r="AU405" i="3"/>
  <c r="B406" i="3"/>
  <c r="E406" i="3"/>
  <c r="F406" i="3"/>
  <c r="J406" i="3"/>
  <c r="M531" i="25" s="1"/>
  <c r="AF406" i="3"/>
  <c r="AG406" i="3"/>
  <c r="AT406" i="3"/>
  <c r="AU406" i="3"/>
  <c r="B407" i="3"/>
  <c r="E407" i="3"/>
  <c r="F407" i="3"/>
  <c r="J407" i="3"/>
  <c r="M532" i="25" s="1"/>
  <c r="AF407" i="3"/>
  <c r="AG407" i="3"/>
  <c r="AT407" i="3"/>
  <c r="AU407" i="3"/>
  <c r="B408" i="3"/>
  <c r="E408" i="3"/>
  <c r="F408" i="3"/>
  <c r="J408" i="3"/>
  <c r="M533" i="25" s="1"/>
  <c r="AF408" i="3"/>
  <c r="AG408" i="3"/>
  <c r="AT408" i="3"/>
  <c r="AU408" i="3"/>
  <c r="B409" i="3"/>
  <c r="A414" i="16"/>
  <c r="E409" i="3"/>
  <c r="F409" i="3"/>
  <c r="J409" i="3"/>
  <c r="M534" i="25" s="1"/>
  <c r="AF409" i="3"/>
  <c r="AG409" i="3"/>
  <c r="AT409" i="3"/>
  <c r="AU409" i="3"/>
  <c r="B410" i="3"/>
  <c r="E410" i="3"/>
  <c r="F410" i="3"/>
  <c r="J410" i="3"/>
  <c r="M535" i="25" s="1"/>
  <c r="AF410" i="3"/>
  <c r="AG410" i="3"/>
  <c r="AT410" i="3"/>
  <c r="AU410" i="3"/>
  <c r="B411" i="3"/>
  <c r="E411" i="3"/>
  <c r="F411" i="3"/>
  <c r="J411" i="3"/>
  <c r="M536" i="25" s="1"/>
  <c r="AF411" i="3"/>
  <c r="AG411" i="3"/>
  <c r="AT411" i="3"/>
  <c r="AU411" i="3"/>
  <c r="B412" i="3"/>
  <c r="E412" i="3"/>
  <c r="F412" i="3"/>
  <c r="J412" i="3"/>
  <c r="M537" i="25" s="1"/>
  <c r="AF412" i="3"/>
  <c r="AG412" i="3"/>
  <c r="AT412" i="3"/>
  <c r="AU412" i="3"/>
  <c r="B413" i="3"/>
  <c r="A416" i="14"/>
  <c r="E413" i="3"/>
  <c r="F413" i="3"/>
  <c r="J413" i="3"/>
  <c r="M538" i="25" s="1"/>
  <c r="AF413" i="3"/>
  <c r="AG413" i="3"/>
  <c r="AT413" i="3"/>
  <c r="AU413" i="3"/>
  <c r="B414" i="3"/>
  <c r="E414" i="3"/>
  <c r="F414" i="3"/>
  <c r="J414" i="3"/>
  <c r="M539" i="25" s="1"/>
  <c r="AF414" i="3"/>
  <c r="AG414" i="3"/>
  <c r="AT414" i="3"/>
  <c r="AU414" i="3"/>
  <c r="B415" i="3"/>
  <c r="A418" i="14"/>
  <c r="L418" i="14" s="1"/>
  <c r="E415" i="3"/>
  <c r="F415" i="3"/>
  <c r="J415" i="3"/>
  <c r="M540" i="25" s="1"/>
  <c r="AF415" i="3"/>
  <c r="AG415" i="3"/>
  <c r="AT415" i="3"/>
  <c r="AU415" i="3"/>
  <c r="B416" i="3"/>
  <c r="E416" i="3"/>
  <c r="F416" i="3"/>
  <c r="J416" i="3"/>
  <c r="M541" i="25" s="1"/>
  <c r="AF416" i="3"/>
  <c r="AG416" i="3"/>
  <c r="AT416" i="3"/>
  <c r="AU416" i="3"/>
  <c r="B417" i="3"/>
  <c r="E417" i="3"/>
  <c r="F417" i="3"/>
  <c r="J417" i="3"/>
  <c r="M542" i="25" s="1"/>
  <c r="AF417" i="3"/>
  <c r="AG417" i="3"/>
  <c r="AT417" i="3"/>
  <c r="AU417" i="3"/>
  <c r="B418" i="3"/>
  <c r="E418" i="3"/>
  <c r="F418" i="3"/>
  <c r="J418" i="3"/>
  <c r="M543" i="25" s="1"/>
  <c r="AF418" i="3"/>
  <c r="AG418" i="3"/>
  <c r="AT418" i="3"/>
  <c r="AU418" i="3"/>
  <c r="B419" i="3"/>
  <c r="E419" i="3"/>
  <c r="F419" i="3"/>
  <c r="J419" i="3"/>
  <c r="M544" i="25" s="1"/>
  <c r="AF419" i="3"/>
  <c r="AG419" i="3"/>
  <c r="AT419" i="3"/>
  <c r="AU419" i="3"/>
  <c r="B420" i="3"/>
  <c r="E420" i="3"/>
  <c r="F420" i="3"/>
  <c r="J420" i="3"/>
  <c r="M545" i="25" s="1"/>
  <c r="AF420" i="3"/>
  <c r="AG420" i="3"/>
  <c r="AT420" i="3"/>
  <c r="AU420" i="3"/>
  <c r="B421" i="3"/>
  <c r="A424" i="14"/>
  <c r="E421" i="3"/>
  <c r="F421" i="3"/>
  <c r="J421" i="3"/>
  <c r="M546" i="25" s="1"/>
  <c r="AF421" i="3"/>
  <c r="AG421" i="3"/>
  <c r="AT421" i="3"/>
  <c r="AU421" i="3"/>
  <c r="B422" i="3"/>
  <c r="E422" i="3"/>
  <c r="F422" i="3"/>
  <c r="J422" i="3"/>
  <c r="M547" i="25" s="1"/>
  <c r="AF422" i="3"/>
  <c r="AG422" i="3"/>
  <c r="AT422" i="3"/>
  <c r="AU422" i="3"/>
  <c r="B423" i="3"/>
  <c r="E423" i="3"/>
  <c r="F423" i="3"/>
  <c r="J423" i="3"/>
  <c r="M548" i="25" s="1"/>
  <c r="AF423" i="3"/>
  <c r="AG423" i="3"/>
  <c r="AT423" i="3"/>
  <c r="AU423" i="3"/>
  <c r="B424" i="3"/>
  <c r="E424" i="3"/>
  <c r="F424" i="3"/>
  <c r="J424" i="3"/>
  <c r="M549" i="25" s="1"/>
  <c r="AF424" i="3"/>
  <c r="AG424" i="3"/>
  <c r="AT424" i="3"/>
  <c r="AU424" i="3"/>
  <c r="B425" i="3"/>
  <c r="A430" i="16"/>
  <c r="E425" i="3"/>
  <c r="F425" i="3"/>
  <c r="J425" i="3"/>
  <c r="M550" i="25" s="1"/>
  <c r="AF425" i="3"/>
  <c r="AG425" i="3"/>
  <c r="AT425" i="3"/>
  <c r="AU425" i="3"/>
  <c r="B426" i="3"/>
  <c r="E426" i="3"/>
  <c r="F426" i="3"/>
  <c r="J426" i="3"/>
  <c r="M551" i="25" s="1"/>
  <c r="AF426" i="3"/>
  <c r="AG426" i="3"/>
  <c r="AT426" i="3"/>
  <c r="AU426" i="3"/>
  <c r="B427" i="3"/>
  <c r="A432" i="16"/>
  <c r="E427" i="3"/>
  <c r="F427" i="3"/>
  <c r="J427" i="3"/>
  <c r="M552" i="25" s="1"/>
  <c r="AF427" i="3"/>
  <c r="AG427" i="3"/>
  <c r="AT427" i="3"/>
  <c r="AU427" i="3"/>
  <c r="B428" i="3"/>
  <c r="E428" i="3"/>
  <c r="F428" i="3"/>
  <c r="J428" i="3"/>
  <c r="M553" i="25" s="1"/>
  <c r="AF428" i="3"/>
  <c r="AG428" i="3"/>
  <c r="AT428" i="3"/>
  <c r="AU428" i="3"/>
  <c r="B429" i="3"/>
  <c r="A434" i="22"/>
  <c r="E429" i="3"/>
  <c r="F429" i="3"/>
  <c r="J429" i="3"/>
  <c r="M554" i="25" s="1"/>
  <c r="AF429" i="3"/>
  <c r="AG429" i="3"/>
  <c r="AT429" i="3"/>
  <c r="AU429" i="3"/>
  <c r="B430" i="3"/>
  <c r="E430" i="3"/>
  <c r="F430" i="3"/>
  <c r="J430" i="3"/>
  <c r="M555" i="25" s="1"/>
  <c r="AF430" i="3"/>
  <c r="AG430" i="3"/>
  <c r="AT430" i="3"/>
  <c r="AU430" i="3"/>
  <c r="B431" i="3"/>
  <c r="E431" i="3"/>
  <c r="F431" i="3"/>
  <c r="J431" i="3"/>
  <c r="AF431" i="3"/>
  <c r="AG431" i="3"/>
  <c r="AT431" i="3"/>
  <c r="AU431" i="3"/>
  <c r="B432" i="3"/>
  <c r="E432" i="3"/>
  <c r="F432" i="3"/>
  <c r="J432" i="3"/>
  <c r="AF432" i="3"/>
  <c r="AG432" i="3"/>
  <c r="AT432" i="3"/>
  <c r="AU432" i="3"/>
  <c r="B433" i="3"/>
  <c r="A438" i="16"/>
  <c r="J438" i="16" s="1"/>
  <c r="E433" i="3"/>
  <c r="F433" i="3"/>
  <c r="J433" i="3"/>
  <c r="AF433" i="3"/>
  <c r="AG433" i="3"/>
  <c r="AT433" i="3"/>
  <c r="AU433" i="3"/>
  <c r="B434" i="3"/>
  <c r="E434" i="3"/>
  <c r="F434" i="3"/>
  <c r="J434" i="3"/>
  <c r="AF434" i="3"/>
  <c r="AG434" i="3"/>
  <c r="AT434" i="3"/>
  <c r="AU434" i="3"/>
  <c r="B435" i="3"/>
  <c r="C440" i="15"/>
  <c r="E435" i="3"/>
  <c r="F435" i="3"/>
  <c r="J435" i="3"/>
  <c r="AF435" i="3"/>
  <c r="AG435" i="3"/>
  <c r="AT435" i="3"/>
  <c r="AU435" i="3"/>
  <c r="B436" i="3"/>
  <c r="E436" i="3"/>
  <c r="F436" i="3"/>
  <c r="J436" i="3"/>
  <c r="AF436" i="3"/>
  <c r="AG436" i="3"/>
  <c r="AT436" i="3"/>
  <c r="AU436" i="3"/>
  <c r="B437" i="3"/>
  <c r="C442" i="15"/>
  <c r="E437" i="3"/>
  <c r="F437" i="3"/>
  <c r="J437" i="3"/>
  <c r="AF437" i="3"/>
  <c r="AG437" i="3"/>
  <c r="AT437" i="3"/>
  <c r="AU437" i="3"/>
  <c r="B438" i="3"/>
  <c r="E438" i="3"/>
  <c r="F438" i="3"/>
  <c r="J438" i="3"/>
  <c r="AF438" i="3"/>
  <c r="AG438" i="3"/>
  <c r="AT438" i="3"/>
  <c r="AU438" i="3"/>
  <c r="B439" i="3"/>
  <c r="E439" i="3"/>
  <c r="F439" i="3"/>
  <c r="J439" i="3"/>
  <c r="AF439" i="3"/>
  <c r="AG439" i="3"/>
  <c r="AT439" i="3"/>
  <c r="AU439" i="3"/>
  <c r="B440" i="3"/>
  <c r="E440" i="3"/>
  <c r="F440" i="3"/>
  <c r="J440" i="3"/>
  <c r="AF440" i="3"/>
  <c r="AG440" i="3"/>
  <c r="AT440" i="3"/>
  <c r="AU440" i="3"/>
  <c r="B441" i="3"/>
  <c r="E441" i="3"/>
  <c r="F441" i="3"/>
  <c r="J441" i="3"/>
  <c r="AF441" i="3"/>
  <c r="AG441" i="3"/>
  <c r="AT441" i="3"/>
  <c r="AU441" i="3"/>
  <c r="B442" i="3"/>
  <c r="E442" i="3"/>
  <c r="F442" i="3"/>
  <c r="J442" i="3"/>
  <c r="AF442" i="3"/>
  <c r="AG442" i="3"/>
  <c r="AT442" i="3"/>
  <c r="AU442" i="3"/>
  <c r="B443" i="3"/>
  <c r="E443" i="3"/>
  <c r="F443" i="3"/>
  <c r="J443" i="3"/>
  <c r="AF443" i="3"/>
  <c r="AG443" i="3"/>
  <c r="AT443" i="3"/>
  <c r="AU443" i="3"/>
  <c r="B444" i="3"/>
  <c r="E444" i="3"/>
  <c r="F444" i="3"/>
  <c r="J444" i="3"/>
  <c r="AF444" i="3"/>
  <c r="AG444" i="3"/>
  <c r="AT444" i="3"/>
  <c r="AU444" i="3"/>
  <c r="B445" i="3"/>
  <c r="A448" i="14"/>
  <c r="E445" i="3"/>
  <c r="F445" i="3"/>
  <c r="J445" i="3"/>
  <c r="AF445" i="3"/>
  <c r="AG445" i="3"/>
  <c r="AT445" i="3"/>
  <c r="AU445" i="3"/>
  <c r="B446" i="3"/>
  <c r="E446" i="3"/>
  <c r="F446" i="3"/>
  <c r="J446" i="3"/>
  <c r="AF446" i="3"/>
  <c r="AG446" i="3"/>
  <c r="AT446" i="3"/>
  <c r="AU446" i="3"/>
  <c r="B447" i="3"/>
  <c r="E447" i="3"/>
  <c r="F447" i="3"/>
  <c r="J447" i="3"/>
  <c r="AF447" i="3"/>
  <c r="AG447" i="3"/>
  <c r="AT447" i="3"/>
  <c r="AU447" i="3"/>
  <c r="B448" i="3"/>
  <c r="E448" i="3"/>
  <c r="F448" i="3"/>
  <c r="J448" i="3"/>
  <c r="AF448" i="3"/>
  <c r="AG448" i="3"/>
  <c r="AT448" i="3"/>
  <c r="AU448" i="3"/>
  <c r="B449" i="3"/>
  <c r="E449" i="3"/>
  <c r="F449" i="3"/>
  <c r="J449" i="3"/>
  <c r="AF449" i="3"/>
  <c r="AG449" i="3"/>
  <c r="AT449" i="3"/>
  <c r="AU449" i="3"/>
  <c r="B450" i="3"/>
  <c r="E450" i="3"/>
  <c r="F450" i="3"/>
  <c r="J450" i="3"/>
  <c r="AF450" i="3"/>
  <c r="AG450" i="3"/>
  <c r="AT450" i="3"/>
  <c r="AU450" i="3"/>
  <c r="B451" i="3"/>
  <c r="A454" i="14"/>
  <c r="E451" i="3"/>
  <c r="F451" i="3"/>
  <c r="J451" i="3"/>
  <c r="AF451" i="3"/>
  <c r="AG451" i="3"/>
  <c r="AT451" i="3"/>
  <c r="AU451" i="3"/>
  <c r="B452" i="3"/>
  <c r="E452" i="3"/>
  <c r="F452" i="3"/>
  <c r="J452" i="3"/>
  <c r="AF452" i="3"/>
  <c r="AG452" i="3"/>
  <c r="AT452" i="3"/>
  <c r="AU452" i="3"/>
  <c r="B453" i="3"/>
  <c r="E453" i="3"/>
  <c r="F453" i="3"/>
  <c r="J453" i="3"/>
  <c r="AF453" i="3"/>
  <c r="AG453" i="3"/>
  <c r="AT453" i="3"/>
  <c r="AU453" i="3"/>
  <c r="B454" i="3"/>
  <c r="E454" i="3"/>
  <c r="F454" i="3"/>
  <c r="J454" i="3"/>
  <c r="AF454" i="3"/>
  <c r="AG454" i="3"/>
  <c r="AT454" i="3"/>
  <c r="AU454" i="3"/>
  <c r="B455" i="3"/>
  <c r="A458" i="14"/>
  <c r="E455" i="3"/>
  <c r="F455" i="3"/>
  <c r="J455" i="3"/>
  <c r="AF455" i="3"/>
  <c r="AG455" i="3"/>
  <c r="AT455" i="3"/>
  <c r="AU455" i="3"/>
  <c r="B456" i="3"/>
  <c r="E456" i="3"/>
  <c r="F456" i="3"/>
  <c r="J456" i="3"/>
  <c r="AF456" i="3"/>
  <c r="AG456" i="3"/>
  <c r="AT456" i="3"/>
  <c r="AU456" i="3"/>
  <c r="B457" i="3"/>
  <c r="E457" i="3"/>
  <c r="F457" i="3"/>
  <c r="J457" i="3"/>
  <c r="AF457" i="3"/>
  <c r="AG457" i="3"/>
  <c r="AT457" i="3"/>
  <c r="AU457" i="3"/>
  <c r="B458" i="3"/>
  <c r="E458" i="3"/>
  <c r="F458" i="3"/>
  <c r="J458" i="3"/>
  <c r="AF458" i="3"/>
  <c r="AG458" i="3"/>
  <c r="AT458" i="3"/>
  <c r="AU458" i="3"/>
  <c r="B459" i="3"/>
  <c r="E459" i="3"/>
  <c r="F459" i="3"/>
  <c r="J459" i="3"/>
  <c r="AF459" i="3"/>
  <c r="AG459" i="3"/>
  <c r="AT459" i="3"/>
  <c r="AU459" i="3"/>
  <c r="B460" i="3"/>
  <c r="E460" i="3"/>
  <c r="F460" i="3"/>
  <c r="J460" i="3"/>
  <c r="AF460" i="3"/>
  <c r="AG460" i="3"/>
  <c r="AT460" i="3"/>
  <c r="AU460" i="3"/>
  <c r="B461" i="3"/>
  <c r="E461" i="3"/>
  <c r="F461" i="3"/>
  <c r="J461" i="3"/>
  <c r="AF461" i="3"/>
  <c r="AG461" i="3"/>
  <c r="AT461" i="3"/>
  <c r="AU461" i="3"/>
  <c r="B462" i="3"/>
  <c r="E462" i="3"/>
  <c r="F462" i="3"/>
  <c r="J462" i="3"/>
  <c r="AF462" i="3"/>
  <c r="AG462" i="3"/>
  <c r="AT462" i="3"/>
  <c r="AU462" i="3"/>
  <c r="B463" i="3"/>
  <c r="A468" i="22"/>
  <c r="B468" i="22" s="1"/>
  <c r="E463" i="3"/>
  <c r="F463" i="3"/>
  <c r="J463" i="3"/>
  <c r="AF463" i="3"/>
  <c r="AG463" i="3"/>
  <c r="AT463" i="3"/>
  <c r="AU463" i="3"/>
  <c r="B464" i="3"/>
  <c r="E464" i="3"/>
  <c r="F464" i="3"/>
  <c r="J464" i="3"/>
  <c r="AF464" i="3"/>
  <c r="AG464" i="3"/>
  <c r="AT464" i="3"/>
  <c r="AU464" i="3"/>
  <c r="B465" i="3"/>
  <c r="A468" i="14"/>
  <c r="E468" i="14" s="1"/>
  <c r="E465" i="3"/>
  <c r="F465" i="3"/>
  <c r="J465" i="3"/>
  <c r="AF465" i="3"/>
  <c r="AG465" i="3"/>
  <c r="AT465" i="3"/>
  <c r="AU465" i="3"/>
  <c r="B466" i="3"/>
  <c r="E466" i="3"/>
  <c r="F466" i="3"/>
  <c r="J466" i="3"/>
  <c r="AF466" i="3"/>
  <c r="AG466" i="3"/>
  <c r="AT466" i="3"/>
  <c r="AU466" i="3"/>
  <c r="B467" i="3"/>
  <c r="E467" i="3"/>
  <c r="F467" i="3"/>
  <c r="J467" i="3"/>
  <c r="AF467" i="3"/>
  <c r="AG467" i="3"/>
  <c r="AT467" i="3"/>
  <c r="AU467" i="3"/>
  <c r="B468" i="3"/>
  <c r="E468" i="3"/>
  <c r="F468" i="3"/>
  <c r="J468" i="3"/>
  <c r="AF468" i="3"/>
  <c r="AG468" i="3"/>
  <c r="AT468" i="3"/>
  <c r="AU468" i="3"/>
  <c r="B469" i="3"/>
  <c r="E469" i="3"/>
  <c r="F469" i="3"/>
  <c r="J469" i="3"/>
  <c r="AF469" i="3"/>
  <c r="AG469" i="3"/>
  <c r="AT469" i="3"/>
  <c r="AU469" i="3"/>
  <c r="B470" i="3"/>
  <c r="E470" i="3"/>
  <c r="F470" i="3"/>
  <c r="J470" i="3"/>
  <c r="AF470" i="3"/>
  <c r="AG470" i="3"/>
  <c r="AT470" i="3"/>
  <c r="AU470" i="3"/>
  <c r="B471" i="3"/>
  <c r="E471" i="3"/>
  <c r="F471" i="3"/>
  <c r="J471" i="3"/>
  <c r="AF471" i="3"/>
  <c r="AG471" i="3"/>
  <c r="AT471" i="3"/>
  <c r="AU471" i="3"/>
  <c r="B472" i="3"/>
  <c r="E472" i="3"/>
  <c r="F472" i="3"/>
  <c r="J472" i="3"/>
  <c r="AF472" i="3"/>
  <c r="AG472" i="3"/>
  <c r="AT472" i="3"/>
  <c r="AU472" i="3"/>
  <c r="B473" i="3"/>
  <c r="A478" i="22"/>
  <c r="E473" i="3"/>
  <c r="F473" i="3"/>
  <c r="J473" i="3"/>
  <c r="AF473" i="3"/>
  <c r="AG473" i="3"/>
  <c r="AT473" i="3"/>
  <c r="AU473" i="3"/>
  <c r="B474" i="3"/>
  <c r="E474" i="3"/>
  <c r="F474" i="3"/>
  <c r="J474" i="3"/>
  <c r="AF474" i="3"/>
  <c r="AG474" i="3"/>
  <c r="AT474" i="3"/>
  <c r="AU474" i="3"/>
  <c r="B475" i="3"/>
  <c r="E475" i="3"/>
  <c r="F475" i="3"/>
  <c r="J475" i="3"/>
  <c r="AF475" i="3"/>
  <c r="AG475" i="3"/>
  <c r="AT475" i="3"/>
  <c r="AU475" i="3"/>
  <c r="B476" i="3"/>
  <c r="E476" i="3"/>
  <c r="F476" i="3"/>
  <c r="J476" i="3"/>
  <c r="AF476" i="3"/>
  <c r="AG476" i="3"/>
  <c r="AT476" i="3"/>
  <c r="AU476" i="3"/>
  <c r="B477" i="3"/>
  <c r="E477" i="3"/>
  <c r="F477" i="3"/>
  <c r="J477" i="3"/>
  <c r="AF477" i="3"/>
  <c r="AG477" i="3"/>
  <c r="AT477" i="3"/>
  <c r="AU477" i="3"/>
  <c r="B478" i="3"/>
  <c r="E478" i="3"/>
  <c r="F478" i="3"/>
  <c r="J478" i="3"/>
  <c r="AF478" i="3"/>
  <c r="AG478" i="3"/>
  <c r="AT478" i="3"/>
  <c r="AU478" i="3"/>
  <c r="B479" i="3"/>
  <c r="E479" i="3"/>
  <c r="F479" i="3"/>
  <c r="J479" i="3"/>
  <c r="AF479" i="3"/>
  <c r="AG479" i="3"/>
  <c r="AT479" i="3"/>
  <c r="AU479" i="3"/>
  <c r="B480" i="3"/>
  <c r="E480" i="3"/>
  <c r="F480" i="3"/>
  <c r="J480" i="3"/>
  <c r="AF480" i="3"/>
  <c r="AG480" i="3"/>
  <c r="AT480" i="3"/>
  <c r="AU480" i="3"/>
  <c r="B481" i="3"/>
  <c r="A486" i="16"/>
  <c r="E481" i="3"/>
  <c r="F481" i="3"/>
  <c r="J481" i="3"/>
  <c r="AF481" i="3"/>
  <c r="AG481" i="3"/>
  <c r="AT481" i="3"/>
  <c r="AU481" i="3"/>
  <c r="B482" i="3"/>
  <c r="E482" i="3"/>
  <c r="F482" i="3"/>
  <c r="J482" i="3"/>
  <c r="AF482" i="3"/>
  <c r="AG482" i="3"/>
  <c r="AT482" i="3"/>
  <c r="AU482" i="3"/>
  <c r="B483" i="3"/>
  <c r="A486" i="14"/>
  <c r="H486" i="14"/>
  <c r="E483" i="3"/>
  <c r="F483" i="3"/>
  <c r="J483" i="3"/>
  <c r="AF483" i="3"/>
  <c r="AG483" i="3"/>
  <c r="AT483" i="3"/>
  <c r="AU483" i="3"/>
  <c r="B484" i="3"/>
  <c r="E484" i="3"/>
  <c r="F484" i="3"/>
  <c r="J484" i="3"/>
  <c r="AF484" i="3"/>
  <c r="AG484" i="3"/>
  <c r="AT484" i="3"/>
  <c r="AU484" i="3"/>
  <c r="B485" i="3"/>
  <c r="E485" i="3"/>
  <c r="F485" i="3"/>
  <c r="J485" i="3"/>
  <c r="AF485" i="3"/>
  <c r="AG485" i="3"/>
  <c r="AT485" i="3"/>
  <c r="AU485" i="3"/>
  <c r="B486" i="3"/>
  <c r="E486" i="3"/>
  <c r="F486" i="3"/>
  <c r="J486" i="3"/>
  <c r="AF486" i="3"/>
  <c r="AG486" i="3"/>
  <c r="AT486" i="3"/>
  <c r="AU486" i="3"/>
  <c r="B487" i="3"/>
  <c r="A490" i="14"/>
  <c r="E487" i="3"/>
  <c r="F487" i="3"/>
  <c r="J487" i="3"/>
  <c r="AF487" i="3"/>
  <c r="AG487" i="3"/>
  <c r="AT487" i="3"/>
  <c r="AU487" i="3"/>
  <c r="B488" i="3"/>
  <c r="E488" i="3"/>
  <c r="F488" i="3"/>
  <c r="J488" i="3"/>
  <c r="AF488" i="3"/>
  <c r="AG488" i="3"/>
  <c r="AT488" i="3"/>
  <c r="AU488" i="3"/>
  <c r="B489" i="3"/>
  <c r="E489" i="3"/>
  <c r="F489" i="3"/>
  <c r="J489" i="3"/>
  <c r="AF489" i="3"/>
  <c r="AG489" i="3"/>
  <c r="AT489" i="3"/>
  <c r="AU489" i="3"/>
  <c r="B490" i="3"/>
  <c r="E490" i="3"/>
  <c r="F490" i="3"/>
  <c r="J490" i="3"/>
  <c r="AF490" i="3"/>
  <c r="AG490" i="3"/>
  <c r="AT490" i="3"/>
  <c r="AU490" i="3"/>
  <c r="B491" i="3"/>
  <c r="A496" i="22"/>
  <c r="E491" i="3"/>
  <c r="F491" i="3"/>
  <c r="J491" i="3"/>
  <c r="AF491" i="3"/>
  <c r="AG491" i="3"/>
  <c r="AT491" i="3"/>
  <c r="AU491" i="3"/>
  <c r="B492" i="3"/>
  <c r="E492" i="3"/>
  <c r="F492" i="3"/>
  <c r="J492" i="3"/>
  <c r="AF492" i="3"/>
  <c r="AG492" i="3"/>
  <c r="AT492" i="3"/>
  <c r="AU492" i="3"/>
  <c r="B493" i="3"/>
  <c r="A496" i="14"/>
  <c r="I496" i="14" s="1"/>
  <c r="E493" i="3"/>
  <c r="F493" i="3"/>
  <c r="J493" i="3"/>
  <c r="AF493" i="3"/>
  <c r="AG493" i="3"/>
  <c r="AT493" i="3"/>
  <c r="AU493" i="3"/>
  <c r="B494" i="3"/>
  <c r="E494" i="3"/>
  <c r="F494" i="3"/>
  <c r="J494" i="3"/>
  <c r="AF494" i="3"/>
  <c r="AG494" i="3"/>
  <c r="AT494" i="3"/>
  <c r="AU494" i="3"/>
  <c r="B495" i="3"/>
  <c r="E495" i="3"/>
  <c r="F495" i="3"/>
  <c r="J495" i="3"/>
  <c r="AF495" i="3"/>
  <c r="AG495" i="3"/>
  <c r="AT495" i="3"/>
  <c r="AU495" i="3"/>
  <c r="B496" i="3"/>
  <c r="E496" i="3"/>
  <c r="F496" i="3"/>
  <c r="J496" i="3"/>
  <c r="AF496" i="3"/>
  <c r="AG496" i="3"/>
  <c r="AT496" i="3"/>
  <c r="AU496" i="3"/>
  <c r="B497" i="3"/>
  <c r="A502" i="16"/>
  <c r="E497" i="3"/>
  <c r="F497" i="3"/>
  <c r="J497" i="3"/>
  <c r="AF497" i="3"/>
  <c r="AG497" i="3"/>
  <c r="AT497" i="3"/>
  <c r="AU497" i="3"/>
  <c r="B498" i="3"/>
  <c r="E498" i="3"/>
  <c r="F498" i="3"/>
  <c r="J498" i="3"/>
  <c r="AF498" i="3"/>
  <c r="AG498" i="3"/>
  <c r="AT498" i="3"/>
  <c r="AU498" i="3"/>
  <c r="B499" i="3"/>
  <c r="E499" i="3"/>
  <c r="F499" i="3"/>
  <c r="J499" i="3"/>
  <c r="AF499" i="3"/>
  <c r="AG499" i="3"/>
  <c r="AT499" i="3"/>
  <c r="AU499" i="3"/>
  <c r="B500" i="3"/>
  <c r="E500" i="3"/>
  <c r="F500" i="3"/>
  <c r="J500" i="3"/>
  <c r="AF500" i="3"/>
  <c r="AG500" i="3"/>
  <c r="AT500" i="3"/>
  <c r="AU500" i="3"/>
  <c r="B501" i="3"/>
  <c r="E501" i="3"/>
  <c r="F501" i="3"/>
  <c r="J501" i="3"/>
  <c r="AF501" i="3"/>
  <c r="AG501" i="3"/>
  <c r="AT501" i="3"/>
  <c r="AU501" i="3"/>
  <c r="B502" i="3"/>
  <c r="E502" i="3"/>
  <c r="F502" i="3"/>
  <c r="J502" i="3"/>
  <c r="AF502" i="3"/>
  <c r="AG502" i="3"/>
  <c r="AT502" i="3"/>
  <c r="AU502" i="3"/>
  <c r="B503" i="3"/>
  <c r="E503" i="3"/>
  <c r="F503" i="3"/>
  <c r="J503" i="3"/>
  <c r="AF503" i="3"/>
  <c r="AG503" i="3"/>
  <c r="AT503" i="3"/>
  <c r="AU503" i="3"/>
  <c r="B504" i="3"/>
  <c r="E504" i="3"/>
  <c r="F504" i="3"/>
  <c r="J504" i="3"/>
  <c r="AF504" i="3"/>
  <c r="AG504" i="3"/>
  <c r="AT504" i="3"/>
  <c r="AU504" i="3"/>
  <c r="B505" i="3"/>
  <c r="A508" i="14"/>
  <c r="I508" i="14" s="1"/>
  <c r="E505" i="3"/>
  <c r="F505" i="3"/>
  <c r="J505" i="3"/>
  <c r="AF505" i="3"/>
  <c r="AG505" i="3"/>
  <c r="AT505" i="3"/>
  <c r="AU505" i="3"/>
  <c r="B506" i="3"/>
  <c r="E506" i="3"/>
  <c r="F506" i="3"/>
  <c r="J506" i="3"/>
  <c r="AF506" i="3"/>
  <c r="AG506" i="3"/>
  <c r="AT506" i="3"/>
  <c r="AU506" i="3"/>
  <c r="B507" i="3"/>
  <c r="A510" i="14"/>
  <c r="E507" i="3"/>
  <c r="F507" i="3"/>
  <c r="J507" i="3"/>
  <c r="AF507" i="3"/>
  <c r="AG507" i="3"/>
  <c r="AT507" i="3"/>
  <c r="AU507" i="3"/>
  <c r="B508" i="3"/>
  <c r="E508" i="3"/>
  <c r="F508" i="3"/>
  <c r="J508" i="3"/>
  <c r="AF508" i="3"/>
  <c r="AG508" i="3"/>
  <c r="AT508" i="3"/>
  <c r="AU508" i="3"/>
  <c r="B509" i="3"/>
  <c r="A512" i="14"/>
  <c r="F512" i="14" s="1"/>
  <c r="E509" i="3"/>
  <c r="F509" i="3"/>
  <c r="J509" i="3"/>
  <c r="AF509" i="3"/>
  <c r="AG509" i="3"/>
  <c r="AT509" i="3"/>
  <c r="AU509" i="3"/>
  <c r="B510" i="3"/>
  <c r="E510" i="3"/>
  <c r="F510" i="3"/>
  <c r="J510" i="3"/>
  <c r="AF510" i="3"/>
  <c r="AG510" i="3"/>
  <c r="AT510" i="3"/>
  <c r="AU510" i="3"/>
  <c r="B511" i="3"/>
  <c r="E511" i="3"/>
  <c r="F511" i="3"/>
  <c r="J511" i="3"/>
  <c r="AF511" i="3"/>
  <c r="AG511" i="3"/>
  <c r="AT511" i="3"/>
  <c r="AU511" i="3"/>
  <c r="B512" i="3"/>
  <c r="E512" i="3"/>
  <c r="F512" i="3"/>
  <c r="J512" i="3"/>
  <c r="AF512" i="3"/>
  <c r="AG512" i="3"/>
  <c r="AT512" i="3"/>
  <c r="AU512" i="3"/>
  <c r="B513" i="3"/>
  <c r="A516" i="14"/>
  <c r="J516" i="14" s="1"/>
  <c r="K516" i="14" s="1"/>
  <c r="E513" i="3"/>
  <c r="F513" i="3"/>
  <c r="J513" i="3"/>
  <c r="AF513" i="3"/>
  <c r="AG513" i="3"/>
  <c r="AT513" i="3"/>
  <c r="AU513" i="3"/>
  <c r="B514" i="3"/>
  <c r="E514" i="3"/>
  <c r="F514" i="3"/>
  <c r="J514" i="3"/>
  <c r="AF514" i="3"/>
  <c r="AG514" i="3"/>
  <c r="AT514" i="3"/>
  <c r="AU514" i="3"/>
  <c r="B515" i="3"/>
  <c r="E515" i="3"/>
  <c r="F515" i="3"/>
  <c r="J515" i="3"/>
  <c r="AF515" i="3"/>
  <c r="AG515" i="3"/>
  <c r="AT515" i="3"/>
  <c r="AU515" i="3"/>
  <c r="B516" i="3"/>
  <c r="E516" i="3"/>
  <c r="F516" i="3"/>
  <c r="J516" i="3"/>
  <c r="AF516" i="3"/>
  <c r="AG516" i="3"/>
  <c r="AT516" i="3"/>
  <c r="AU516" i="3"/>
  <c r="B517" i="3"/>
  <c r="A520" i="14"/>
  <c r="E517" i="3"/>
  <c r="F517" i="3"/>
  <c r="J517" i="3"/>
  <c r="AF517" i="3"/>
  <c r="AG517" i="3"/>
  <c r="AT517" i="3"/>
  <c r="AU517" i="3"/>
  <c r="B518" i="3"/>
  <c r="E518" i="3"/>
  <c r="F518" i="3"/>
  <c r="J518" i="3"/>
  <c r="AF518" i="3"/>
  <c r="AG518" i="3"/>
  <c r="AT518" i="3"/>
  <c r="AU518" i="3"/>
  <c r="B519" i="3"/>
  <c r="E519" i="3"/>
  <c r="F519" i="3"/>
  <c r="J519" i="3"/>
  <c r="AF519" i="3"/>
  <c r="AG519" i="3"/>
  <c r="AT519" i="3"/>
  <c r="AU519" i="3"/>
  <c r="B520" i="3"/>
  <c r="E520" i="3"/>
  <c r="F520" i="3"/>
  <c r="J520" i="3"/>
  <c r="AF520" i="3"/>
  <c r="AG520" i="3"/>
  <c r="AT520" i="3"/>
  <c r="AU520" i="3"/>
  <c r="B521" i="3"/>
  <c r="A526" i="22"/>
  <c r="E521" i="3"/>
  <c r="F521" i="3"/>
  <c r="J521" i="3"/>
  <c r="AF521" i="3"/>
  <c r="AG521" i="3"/>
  <c r="AT521" i="3"/>
  <c r="AU521" i="3"/>
  <c r="B522" i="3"/>
  <c r="E522" i="3"/>
  <c r="F522" i="3"/>
  <c r="J522" i="3"/>
  <c r="AF522" i="3"/>
  <c r="AG522" i="3"/>
  <c r="AT522" i="3"/>
  <c r="AU522" i="3"/>
  <c r="B523" i="3"/>
  <c r="A528" i="16"/>
  <c r="E523" i="3"/>
  <c r="F523" i="3"/>
  <c r="J523" i="3"/>
  <c r="AF523" i="3"/>
  <c r="AG523" i="3"/>
  <c r="AT523" i="3"/>
  <c r="AU523" i="3"/>
  <c r="B524" i="3"/>
  <c r="E524" i="3"/>
  <c r="F524" i="3"/>
  <c r="J524" i="3"/>
  <c r="AF524" i="3"/>
  <c r="AG524" i="3"/>
  <c r="AT524" i="3"/>
  <c r="AU524" i="3"/>
  <c r="B525" i="3"/>
  <c r="E525" i="3"/>
  <c r="F525" i="3"/>
  <c r="J525" i="3"/>
  <c r="AF525" i="3"/>
  <c r="AG525" i="3"/>
  <c r="AT525" i="3"/>
  <c r="AU525" i="3"/>
  <c r="B526" i="3"/>
  <c r="E526" i="3"/>
  <c r="F526" i="3"/>
  <c r="J526" i="3"/>
  <c r="AF526" i="3"/>
  <c r="AG526" i="3"/>
  <c r="AT526" i="3"/>
  <c r="AU526" i="3"/>
  <c r="B527" i="3"/>
  <c r="E527" i="3"/>
  <c r="F527" i="3"/>
  <c r="J527" i="3"/>
  <c r="AF527" i="3"/>
  <c r="AG527" i="3"/>
  <c r="AT527" i="3"/>
  <c r="AU527" i="3"/>
  <c r="B528" i="3"/>
  <c r="E528" i="3"/>
  <c r="F528" i="3"/>
  <c r="J528" i="3"/>
  <c r="AF528" i="3"/>
  <c r="AG528" i="3"/>
  <c r="AT528" i="3"/>
  <c r="AU528" i="3"/>
  <c r="B529" i="3"/>
  <c r="A532" i="14"/>
  <c r="E529" i="3"/>
  <c r="F529" i="3"/>
  <c r="J529" i="3"/>
  <c r="AF529" i="3"/>
  <c r="AG529" i="3"/>
  <c r="AT529" i="3"/>
  <c r="AU529" i="3"/>
  <c r="B530" i="3"/>
  <c r="E530" i="3"/>
  <c r="F530" i="3"/>
  <c r="J530" i="3"/>
  <c r="AF530" i="3"/>
  <c r="AG530" i="3"/>
  <c r="AT530" i="3"/>
  <c r="AU530" i="3"/>
  <c r="B531" i="3"/>
  <c r="E531" i="3"/>
  <c r="F531" i="3"/>
  <c r="J531" i="3"/>
  <c r="AF531" i="3"/>
  <c r="AG531" i="3"/>
  <c r="AT531" i="3"/>
  <c r="AU531" i="3"/>
  <c r="B532" i="3"/>
  <c r="E532" i="3"/>
  <c r="F532" i="3"/>
  <c r="J532" i="3"/>
  <c r="AF532" i="3"/>
  <c r="AG532" i="3"/>
  <c r="AT532" i="3"/>
  <c r="AU532" i="3"/>
  <c r="B533" i="3"/>
  <c r="E533" i="3"/>
  <c r="F533" i="3"/>
  <c r="J533" i="3"/>
  <c r="AF533" i="3"/>
  <c r="AG533" i="3"/>
  <c r="AT533" i="3"/>
  <c r="AU533" i="3"/>
  <c r="B534" i="3"/>
  <c r="E534" i="3"/>
  <c r="F534" i="3"/>
  <c r="J534" i="3"/>
  <c r="AF534" i="3"/>
  <c r="AG534" i="3"/>
  <c r="AT534" i="3"/>
  <c r="AU534" i="3"/>
  <c r="B535" i="3"/>
  <c r="A538" i="14"/>
  <c r="E535" i="3"/>
  <c r="F535" i="3"/>
  <c r="J535" i="3"/>
  <c r="AF535" i="3"/>
  <c r="AG535" i="3"/>
  <c r="AT535" i="3"/>
  <c r="AU535" i="3"/>
  <c r="B536" i="3"/>
  <c r="E536" i="3"/>
  <c r="F536" i="3"/>
  <c r="J536" i="3"/>
  <c r="AF536" i="3"/>
  <c r="AG536" i="3"/>
  <c r="AT536" i="3"/>
  <c r="AU536" i="3"/>
  <c r="B537" i="3"/>
  <c r="E537" i="3"/>
  <c r="F537" i="3"/>
  <c r="J537" i="3"/>
  <c r="AF537" i="3"/>
  <c r="AG537" i="3"/>
  <c r="AT537" i="3"/>
  <c r="AU537" i="3"/>
  <c r="B538" i="3"/>
  <c r="E538" i="3"/>
  <c r="F538" i="3"/>
  <c r="J538" i="3"/>
  <c r="AF538" i="3"/>
  <c r="AG538" i="3"/>
  <c r="AT538" i="3"/>
  <c r="AU538" i="3"/>
  <c r="B539" i="3"/>
  <c r="E539" i="3"/>
  <c r="F539" i="3"/>
  <c r="J539" i="3"/>
  <c r="AF539" i="3"/>
  <c r="AG539" i="3"/>
  <c r="AT539" i="3"/>
  <c r="AU539" i="3"/>
  <c r="B540" i="3"/>
  <c r="E540" i="3"/>
  <c r="F540" i="3"/>
  <c r="J540" i="3"/>
  <c r="AF540" i="3"/>
  <c r="AG540" i="3"/>
  <c r="AT540" i="3"/>
  <c r="AU540" i="3"/>
  <c r="B541" i="3"/>
  <c r="E541" i="3"/>
  <c r="F541" i="3"/>
  <c r="J541" i="3"/>
  <c r="AF541" i="3"/>
  <c r="AG541" i="3"/>
  <c r="AT541" i="3"/>
  <c r="AU541" i="3"/>
  <c r="B542" i="3"/>
  <c r="E542" i="3"/>
  <c r="F542" i="3"/>
  <c r="J542" i="3"/>
  <c r="AF542" i="3"/>
  <c r="AG542" i="3"/>
  <c r="AT542" i="3"/>
  <c r="AU542" i="3"/>
  <c r="B543" i="3"/>
  <c r="E543" i="3"/>
  <c r="F543" i="3"/>
  <c r="J543" i="3"/>
  <c r="AF543" i="3"/>
  <c r="AG543" i="3"/>
  <c r="AT543" i="3"/>
  <c r="AU543" i="3"/>
  <c r="B544" i="3"/>
  <c r="E544" i="3"/>
  <c r="F544" i="3"/>
  <c r="J544" i="3"/>
  <c r="AF544" i="3"/>
  <c r="AG544" i="3"/>
  <c r="AT544" i="3"/>
  <c r="AU544" i="3"/>
  <c r="B545" i="3"/>
  <c r="E545" i="3"/>
  <c r="F545" i="3"/>
  <c r="J545" i="3"/>
  <c r="AF545" i="3"/>
  <c r="AG545" i="3"/>
  <c r="AT545" i="3"/>
  <c r="AU545" i="3"/>
  <c r="B546" i="3"/>
  <c r="E546" i="3"/>
  <c r="F546" i="3"/>
  <c r="J546" i="3"/>
  <c r="AF546" i="3"/>
  <c r="AG546" i="3"/>
  <c r="AT546" i="3"/>
  <c r="AU546" i="3"/>
  <c r="B547" i="3"/>
  <c r="E547" i="3"/>
  <c r="F547" i="3"/>
  <c r="J547" i="3"/>
  <c r="AF547" i="3"/>
  <c r="AG547" i="3"/>
  <c r="AT547" i="3"/>
  <c r="AU547" i="3"/>
  <c r="B548" i="3"/>
  <c r="E548" i="3"/>
  <c r="F548" i="3"/>
  <c r="J548" i="3"/>
  <c r="AF548" i="3"/>
  <c r="AG548" i="3"/>
  <c r="AT548" i="3"/>
  <c r="AU548" i="3"/>
  <c r="B549" i="3"/>
  <c r="E549" i="3"/>
  <c r="F549" i="3"/>
  <c r="J549" i="3"/>
  <c r="AF549" i="3"/>
  <c r="AG549" i="3"/>
  <c r="AT549" i="3"/>
  <c r="AU549" i="3"/>
  <c r="B550" i="3"/>
  <c r="E550" i="3"/>
  <c r="F550" i="3"/>
  <c r="J550" i="3"/>
  <c r="AF550" i="3"/>
  <c r="AG550" i="3"/>
  <c r="AT550" i="3"/>
  <c r="AU550" i="3"/>
  <c r="B551" i="3"/>
  <c r="E551" i="3"/>
  <c r="F551" i="3"/>
  <c r="J551" i="3"/>
  <c r="AF551" i="3"/>
  <c r="AG551" i="3"/>
  <c r="AT551" i="3"/>
  <c r="AU551" i="3"/>
  <c r="B552" i="3"/>
  <c r="E552" i="3"/>
  <c r="F552" i="3"/>
  <c r="J552" i="3"/>
  <c r="AF552" i="3"/>
  <c r="AG552" i="3"/>
  <c r="AT552" i="3"/>
  <c r="AU552" i="3"/>
  <c r="B553" i="3"/>
  <c r="A556" i="14"/>
  <c r="E553" i="3"/>
  <c r="F553" i="3"/>
  <c r="J553" i="3"/>
  <c r="AF553" i="3"/>
  <c r="AG553" i="3"/>
  <c r="AT553" i="3"/>
  <c r="AU553" i="3"/>
  <c r="B554" i="3"/>
  <c r="E554" i="3"/>
  <c r="F554" i="3"/>
  <c r="J554" i="3"/>
  <c r="AF554" i="3"/>
  <c r="AG554" i="3"/>
  <c r="AT554" i="3"/>
  <c r="AU554" i="3"/>
  <c r="B555" i="3"/>
  <c r="A560" i="22"/>
  <c r="E555" i="3"/>
  <c r="F555" i="3"/>
  <c r="J555" i="3"/>
  <c r="AF555" i="3"/>
  <c r="AG555" i="3"/>
  <c r="AT555" i="3"/>
  <c r="AU555" i="3"/>
  <c r="B556" i="3"/>
  <c r="E556" i="3"/>
  <c r="F556" i="3"/>
  <c r="J556" i="3"/>
  <c r="AF556" i="3"/>
  <c r="AG556" i="3"/>
  <c r="AT556" i="3"/>
  <c r="AU556" i="3"/>
  <c r="B557" i="3"/>
  <c r="E557" i="3"/>
  <c r="F557" i="3"/>
  <c r="J557" i="3"/>
  <c r="AF557" i="3"/>
  <c r="AG557" i="3"/>
  <c r="AT557" i="3"/>
  <c r="AU557" i="3"/>
  <c r="B558" i="3"/>
  <c r="E558" i="3"/>
  <c r="F558" i="3"/>
  <c r="J558" i="3"/>
  <c r="AF558" i="3"/>
  <c r="AG558" i="3"/>
  <c r="AT558" i="3"/>
  <c r="AU558" i="3"/>
  <c r="B559" i="3"/>
  <c r="E559" i="3"/>
  <c r="F559" i="3"/>
  <c r="J559" i="3"/>
  <c r="AF559" i="3"/>
  <c r="AG559" i="3"/>
  <c r="AT559" i="3"/>
  <c r="AU559" i="3"/>
  <c r="B560" i="3"/>
  <c r="E560" i="3"/>
  <c r="F560" i="3"/>
  <c r="J560" i="3"/>
  <c r="AF560" i="3"/>
  <c r="AG560" i="3"/>
  <c r="AT560" i="3"/>
  <c r="AU560" i="3"/>
  <c r="B561" i="3"/>
  <c r="E561" i="3"/>
  <c r="F561" i="3"/>
  <c r="J561" i="3"/>
  <c r="AF561" i="3"/>
  <c r="AG561" i="3"/>
  <c r="AT561" i="3"/>
  <c r="AU561" i="3"/>
  <c r="B562" i="3"/>
  <c r="E562" i="3"/>
  <c r="F562" i="3"/>
  <c r="J562" i="3"/>
  <c r="AF562" i="3"/>
  <c r="AG562" i="3"/>
  <c r="AT562" i="3"/>
  <c r="AU562" i="3"/>
  <c r="B563" i="3"/>
  <c r="A566" i="14"/>
  <c r="I566" i="14" s="1"/>
  <c r="E563" i="3"/>
  <c r="F563" i="3"/>
  <c r="J563" i="3"/>
  <c r="AF563" i="3"/>
  <c r="AG563" i="3"/>
  <c r="AT563" i="3"/>
  <c r="AU563" i="3"/>
  <c r="B564" i="3"/>
  <c r="E564" i="3"/>
  <c r="F564" i="3"/>
  <c r="J564" i="3"/>
  <c r="AF564" i="3"/>
  <c r="AG564" i="3"/>
  <c r="AT564" i="3"/>
  <c r="AU564" i="3"/>
  <c r="B565" i="3"/>
  <c r="E565" i="3"/>
  <c r="F565" i="3"/>
  <c r="J565" i="3"/>
  <c r="AF565" i="3"/>
  <c r="AG565" i="3"/>
  <c r="AT565" i="3"/>
  <c r="AU565" i="3"/>
  <c r="B566" i="3"/>
  <c r="E566" i="3"/>
  <c r="F566" i="3"/>
  <c r="J566" i="3"/>
  <c r="AF566" i="3"/>
  <c r="AG566" i="3"/>
  <c r="AT566" i="3"/>
  <c r="AU566" i="3"/>
  <c r="B567" i="3"/>
  <c r="E567" i="3"/>
  <c r="F567" i="3"/>
  <c r="J567" i="3"/>
  <c r="AF567" i="3"/>
  <c r="AG567" i="3"/>
  <c r="AT567" i="3"/>
  <c r="AU567" i="3"/>
  <c r="B568" i="3"/>
  <c r="E568" i="3"/>
  <c r="F568" i="3"/>
  <c r="J568" i="3"/>
  <c r="AF568" i="3"/>
  <c r="AG568" i="3"/>
  <c r="AT568" i="3"/>
  <c r="AU568" i="3"/>
  <c r="B569" i="3"/>
  <c r="E569" i="3"/>
  <c r="F569" i="3"/>
  <c r="J569" i="3"/>
  <c r="AF569" i="3"/>
  <c r="AG569" i="3"/>
  <c r="AT569" i="3"/>
  <c r="AU569" i="3"/>
  <c r="B570" i="3"/>
  <c r="E570" i="3"/>
  <c r="F570" i="3"/>
  <c r="J570" i="3"/>
  <c r="AF570" i="3"/>
  <c r="AG570" i="3"/>
  <c r="AT570" i="3"/>
  <c r="AU570" i="3"/>
  <c r="B571" i="3"/>
  <c r="E571" i="3"/>
  <c r="F571" i="3"/>
  <c r="J571" i="3"/>
  <c r="AF571" i="3"/>
  <c r="AG571" i="3"/>
  <c r="AT571" i="3"/>
  <c r="AU571" i="3"/>
  <c r="B572" i="3"/>
  <c r="E572" i="3"/>
  <c r="F572" i="3"/>
  <c r="J572" i="3"/>
  <c r="AF572" i="3"/>
  <c r="AG572" i="3"/>
  <c r="AT572" i="3"/>
  <c r="AU572" i="3"/>
  <c r="B573" i="3"/>
  <c r="E573" i="3"/>
  <c r="F573" i="3"/>
  <c r="J573" i="3"/>
  <c r="AF573" i="3"/>
  <c r="AG573" i="3"/>
  <c r="AT573" i="3"/>
  <c r="AU573" i="3"/>
  <c r="B574" i="3"/>
  <c r="E574" i="3"/>
  <c r="F574" i="3"/>
  <c r="J574" i="3"/>
  <c r="AF574" i="3"/>
  <c r="AG574" i="3"/>
  <c r="AT574" i="3"/>
  <c r="AU574" i="3"/>
  <c r="B575" i="3"/>
  <c r="E575" i="3"/>
  <c r="F575" i="3"/>
  <c r="J575" i="3"/>
  <c r="AF575" i="3"/>
  <c r="AG575" i="3"/>
  <c r="AT575" i="3"/>
  <c r="AU575" i="3"/>
  <c r="B576" i="3"/>
  <c r="E576" i="3"/>
  <c r="F576" i="3"/>
  <c r="J576" i="3"/>
  <c r="AF576" i="3"/>
  <c r="AG576" i="3"/>
  <c r="AT576" i="3"/>
  <c r="AU576" i="3"/>
  <c r="B577" i="3"/>
  <c r="E577" i="3"/>
  <c r="F577" i="3"/>
  <c r="J577" i="3"/>
  <c r="AF577" i="3"/>
  <c r="AG577" i="3"/>
  <c r="AT577" i="3"/>
  <c r="AU577" i="3"/>
  <c r="B578" i="3"/>
  <c r="E578" i="3"/>
  <c r="F578" i="3"/>
  <c r="J578" i="3"/>
  <c r="AF578" i="3"/>
  <c r="AG578" i="3"/>
  <c r="AT578" i="3"/>
  <c r="AU578" i="3"/>
  <c r="B579" i="3"/>
  <c r="E579" i="3"/>
  <c r="F579" i="3"/>
  <c r="J579" i="3"/>
  <c r="AF579" i="3"/>
  <c r="AG579" i="3"/>
  <c r="AT579" i="3"/>
  <c r="AU579" i="3"/>
  <c r="B580" i="3"/>
  <c r="E580" i="3"/>
  <c r="F580" i="3"/>
  <c r="J580" i="3"/>
  <c r="AF580" i="3"/>
  <c r="AG580" i="3"/>
  <c r="AT580" i="3"/>
  <c r="AU580" i="3"/>
  <c r="B581" i="3"/>
  <c r="E581" i="3"/>
  <c r="F581" i="3"/>
  <c r="J581" i="3"/>
  <c r="AF581" i="3"/>
  <c r="AG581" i="3"/>
  <c r="AT581" i="3"/>
  <c r="AU581" i="3"/>
  <c r="B582" i="3"/>
  <c r="E582" i="3"/>
  <c r="F582" i="3"/>
  <c r="J582" i="3"/>
  <c r="AF582" i="3"/>
  <c r="AG582" i="3"/>
  <c r="AT582" i="3"/>
  <c r="AU582" i="3"/>
  <c r="B583" i="3"/>
  <c r="E583" i="3"/>
  <c r="F583" i="3"/>
  <c r="J583" i="3"/>
  <c r="AF583" i="3"/>
  <c r="AG583" i="3"/>
  <c r="AT583" i="3"/>
  <c r="AU583" i="3"/>
  <c r="B584" i="3"/>
  <c r="E584" i="3"/>
  <c r="F584" i="3"/>
  <c r="J584" i="3"/>
  <c r="AF584" i="3"/>
  <c r="AG584" i="3"/>
  <c r="AT584" i="3"/>
  <c r="AU584" i="3"/>
  <c r="B585" i="3"/>
  <c r="E585" i="3"/>
  <c r="F585" i="3"/>
  <c r="J585" i="3"/>
  <c r="AF585" i="3"/>
  <c r="AG585" i="3"/>
  <c r="AT585" i="3"/>
  <c r="AU585" i="3"/>
  <c r="B586" i="3"/>
  <c r="E586" i="3"/>
  <c r="F586" i="3"/>
  <c r="J586" i="3"/>
  <c r="AF586" i="3"/>
  <c r="AG586" i="3"/>
  <c r="AT586" i="3"/>
  <c r="AU586" i="3"/>
  <c r="B587" i="3"/>
  <c r="E587" i="3"/>
  <c r="F587" i="3"/>
  <c r="J587" i="3"/>
  <c r="AF587" i="3"/>
  <c r="AG587" i="3"/>
  <c r="AT587" i="3"/>
  <c r="AU587" i="3"/>
  <c r="B588" i="3"/>
  <c r="E588" i="3"/>
  <c r="F588" i="3"/>
  <c r="J588" i="3"/>
  <c r="AF588" i="3"/>
  <c r="AG588" i="3"/>
  <c r="AT588" i="3"/>
  <c r="AU588" i="3"/>
  <c r="B589" i="3"/>
  <c r="E589" i="3"/>
  <c r="F589" i="3"/>
  <c r="J589" i="3"/>
  <c r="AF589" i="3"/>
  <c r="AG589" i="3"/>
  <c r="AT589" i="3"/>
  <c r="AU589" i="3"/>
  <c r="B590" i="3"/>
  <c r="E590" i="3"/>
  <c r="F590" i="3"/>
  <c r="J590" i="3"/>
  <c r="AF590" i="3"/>
  <c r="AG590" i="3"/>
  <c r="AT590" i="3"/>
  <c r="AU590" i="3"/>
  <c r="B591" i="3"/>
  <c r="A596" i="16"/>
  <c r="C596" i="16" s="1"/>
  <c r="E591" i="3"/>
  <c r="F591" i="3"/>
  <c r="J591" i="3"/>
  <c r="AF591" i="3"/>
  <c r="AG591" i="3"/>
  <c r="AT591" i="3"/>
  <c r="AU591" i="3"/>
  <c r="B592" i="3"/>
  <c r="E592" i="3"/>
  <c r="F592" i="3"/>
  <c r="J592" i="3"/>
  <c r="AF592" i="3"/>
  <c r="AG592" i="3"/>
  <c r="AT592" i="3"/>
  <c r="AU592" i="3"/>
  <c r="B593" i="3"/>
  <c r="E593" i="3"/>
  <c r="F593" i="3"/>
  <c r="J593" i="3"/>
  <c r="AF593" i="3"/>
  <c r="AG593" i="3"/>
  <c r="AT593" i="3"/>
  <c r="AU593" i="3"/>
  <c r="B594" i="3"/>
  <c r="E594" i="3"/>
  <c r="F594" i="3"/>
  <c r="J594" i="3"/>
  <c r="AF594" i="3"/>
  <c r="AG594" i="3"/>
  <c r="AT594" i="3"/>
  <c r="AU594" i="3"/>
  <c r="B595" i="3"/>
  <c r="E595" i="3"/>
  <c r="F595" i="3"/>
  <c r="J595" i="3"/>
  <c r="AF595" i="3"/>
  <c r="AG595" i="3"/>
  <c r="AT595" i="3"/>
  <c r="AU595" i="3"/>
  <c r="B596" i="3"/>
  <c r="E596" i="3"/>
  <c r="F596" i="3"/>
  <c r="J596" i="3"/>
  <c r="AF596" i="3"/>
  <c r="AG596" i="3"/>
  <c r="AT596" i="3"/>
  <c r="AU596" i="3"/>
  <c r="B597" i="3"/>
  <c r="E597" i="3"/>
  <c r="F597" i="3"/>
  <c r="J597" i="3"/>
  <c r="AF597" i="3"/>
  <c r="AG597" i="3"/>
  <c r="AT597" i="3"/>
  <c r="AU597" i="3"/>
  <c r="B598" i="3"/>
  <c r="E598" i="3"/>
  <c r="F598" i="3"/>
  <c r="J598" i="3"/>
  <c r="AF598" i="3"/>
  <c r="AG598" i="3"/>
  <c r="AT598" i="3"/>
  <c r="AU598" i="3"/>
  <c r="B599" i="3"/>
  <c r="A604" i="22"/>
  <c r="E599" i="3"/>
  <c r="F599" i="3"/>
  <c r="J599" i="3"/>
  <c r="AF599" i="3"/>
  <c r="AG599" i="3"/>
  <c r="AT599" i="3"/>
  <c r="AU599" i="3"/>
  <c r="B600" i="3"/>
  <c r="E600" i="3"/>
  <c r="F600" i="3"/>
  <c r="J600" i="3"/>
  <c r="AF600" i="3"/>
  <c r="AG600" i="3"/>
  <c r="AT600" i="3"/>
  <c r="AU600" i="3"/>
  <c r="B601" i="3"/>
  <c r="E601" i="3"/>
  <c r="F601" i="3"/>
  <c r="J601" i="3"/>
  <c r="AF601" i="3"/>
  <c r="AG601" i="3"/>
  <c r="AT601" i="3"/>
  <c r="AU601" i="3"/>
  <c r="B602" i="3"/>
  <c r="E602" i="3"/>
  <c r="F602" i="3"/>
  <c r="J602" i="3"/>
  <c r="AF602" i="3"/>
  <c r="AG602" i="3"/>
  <c r="AT602" i="3"/>
  <c r="AU602" i="3"/>
  <c r="B603" i="3"/>
  <c r="E603" i="3"/>
  <c r="F603" i="3"/>
  <c r="J603" i="3"/>
  <c r="AF603" i="3"/>
  <c r="AG603" i="3"/>
  <c r="AT603" i="3"/>
  <c r="AU603" i="3"/>
  <c r="B604" i="3"/>
  <c r="E604" i="3"/>
  <c r="F604" i="3"/>
  <c r="J604" i="3"/>
  <c r="AF604" i="3"/>
  <c r="AG604" i="3"/>
  <c r="AT604" i="3"/>
  <c r="AU604" i="3"/>
  <c r="B605" i="3"/>
  <c r="E605" i="3"/>
  <c r="F605" i="3"/>
  <c r="J605" i="3"/>
  <c r="AF605" i="3"/>
  <c r="AG605" i="3"/>
  <c r="AT605" i="3"/>
  <c r="AU605" i="3"/>
  <c r="B606" i="3"/>
  <c r="E606" i="3"/>
  <c r="F606" i="3"/>
  <c r="J606" i="3"/>
  <c r="AF606" i="3"/>
  <c r="AG606" i="3"/>
  <c r="AT606" i="3"/>
  <c r="AU606" i="3"/>
  <c r="B607" i="3"/>
  <c r="E607" i="3"/>
  <c r="F607" i="3"/>
  <c r="J607" i="3"/>
  <c r="AF607" i="3"/>
  <c r="AG607" i="3"/>
  <c r="AT607" i="3"/>
  <c r="AU607" i="3"/>
  <c r="B608" i="3"/>
  <c r="E608" i="3"/>
  <c r="F608" i="3"/>
  <c r="J608" i="3"/>
  <c r="AF608" i="3"/>
  <c r="AG608" i="3"/>
  <c r="AT608" i="3"/>
  <c r="AU608" i="3"/>
  <c r="B609" i="3"/>
  <c r="E609" i="3"/>
  <c r="F609" i="3"/>
  <c r="J609" i="3"/>
  <c r="AF609" i="3"/>
  <c r="AG609" i="3"/>
  <c r="AT609" i="3"/>
  <c r="AU609" i="3"/>
  <c r="B610" i="3"/>
  <c r="E610" i="3"/>
  <c r="F610" i="3"/>
  <c r="J610" i="3"/>
  <c r="AF610" i="3"/>
  <c r="AG610" i="3"/>
  <c r="AT610" i="3"/>
  <c r="AU610" i="3"/>
  <c r="B611" i="3"/>
  <c r="E611" i="3"/>
  <c r="F611" i="3"/>
  <c r="J611" i="3"/>
  <c r="AF611" i="3"/>
  <c r="AG611" i="3"/>
  <c r="AT611" i="3"/>
  <c r="AU611" i="3"/>
  <c r="B612" i="3"/>
  <c r="E612" i="3"/>
  <c r="F612" i="3"/>
  <c r="J612" i="3"/>
  <c r="AF612" i="3"/>
  <c r="AG612" i="3"/>
  <c r="AT612" i="3"/>
  <c r="AU612" i="3"/>
  <c r="B613" i="3"/>
  <c r="E613" i="3"/>
  <c r="F613" i="3"/>
  <c r="J613" i="3"/>
  <c r="AF613" i="3"/>
  <c r="AG613" i="3"/>
  <c r="AT613" i="3"/>
  <c r="AU613" i="3"/>
  <c r="B614" i="3"/>
  <c r="E614" i="3"/>
  <c r="F614" i="3"/>
  <c r="J614" i="3"/>
  <c r="AF614" i="3"/>
  <c r="AG614" i="3"/>
  <c r="AT614" i="3"/>
  <c r="AU614" i="3"/>
  <c r="B615" i="3"/>
  <c r="E615" i="3"/>
  <c r="F615" i="3"/>
  <c r="J615" i="3"/>
  <c r="AF615" i="3"/>
  <c r="AG615" i="3"/>
  <c r="AT615" i="3"/>
  <c r="AU615" i="3"/>
  <c r="B616" i="3"/>
  <c r="E616" i="3"/>
  <c r="F616" i="3"/>
  <c r="J616" i="3"/>
  <c r="AF616" i="3"/>
  <c r="AG616" i="3"/>
  <c r="AT616" i="3"/>
  <c r="AU616" i="3"/>
  <c r="B617" i="3"/>
  <c r="E617" i="3"/>
  <c r="F617" i="3"/>
  <c r="J617" i="3"/>
  <c r="AF617" i="3"/>
  <c r="AG617" i="3"/>
  <c r="AT617" i="3"/>
  <c r="AU617" i="3"/>
  <c r="B618" i="3"/>
  <c r="E618" i="3"/>
  <c r="F618" i="3"/>
  <c r="J618" i="3"/>
  <c r="AF618" i="3"/>
  <c r="AG618" i="3"/>
  <c r="AT618" i="3"/>
  <c r="AU618" i="3"/>
  <c r="B619" i="3"/>
  <c r="A624" i="22"/>
  <c r="E619" i="3"/>
  <c r="F619" i="3"/>
  <c r="J619" i="3"/>
  <c r="AF619" i="3"/>
  <c r="AG619" i="3"/>
  <c r="AT619" i="3"/>
  <c r="AU619" i="3"/>
  <c r="B620" i="3"/>
  <c r="E620" i="3"/>
  <c r="F620" i="3"/>
  <c r="J620" i="3"/>
  <c r="AF620" i="3"/>
  <c r="AG620" i="3"/>
  <c r="AT620" i="3"/>
  <c r="AU620" i="3"/>
  <c r="B621" i="3"/>
  <c r="E621" i="3"/>
  <c r="F621" i="3"/>
  <c r="J621" i="3"/>
  <c r="AF621" i="3"/>
  <c r="AG621" i="3"/>
  <c r="AT621" i="3"/>
  <c r="AU621" i="3"/>
  <c r="B622" i="3"/>
  <c r="E622" i="3"/>
  <c r="F622" i="3"/>
  <c r="J622" i="3"/>
  <c r="AF622" i="3"/>
  <c r="AG622" i="3"/>
  <c r="AT622" i="3"/>
  <c r="AU622" i="3"/>
  <c r="B623" i="3"/>
  <c r="E623" i="3"/>
  <c r="F623" i="3"/>
  <c r="J623" i="3"/>
  <c r="AF623" i="3"/>
  <c r="AG623" i="3"/>
  <c r="AT623" i="3"/>
  <c r="AU623" i="3"/>
  <c r="B624" i="3"/>
  <c r="E624" i="3"/>
  <c r="F624" i="3"/>
  <c r="J624" i="3"/>
  <c r="AF624" i="3"/>
  <c r="AG624" i="3"/>
  <c r="AT624" i="3"/>
  <c r="AU624" i="3"/>
  <c r="B625" i="3"/>
  <c r="E625" i="3"/>
  <c r="F625" i="3"/>
  <c r="J625" i="3"/>
  <c r="AF625" i="3"/>
  <c r="AG625" i="3"/>
  <c r="AT625" i="3"/>
  <c r="AU625" i="3"/>
  <c r="B626" i="3"/>
  <c r="E626" i="3"/>
  <c r="F626" i="3"/>
  <c r="J626" i="3"/>
  <c r="AF626" i="3"/>
  <c r="AG626" i="3"/>
  <c r="AT626" i="3"/>
  <c r="AU626" i="3"/>
  <c r="B627" i="3"/>
  <c r="E627" i="3"/>
  <c r="F627" i="3"/>
  <c r="J627" i="3"/>
  <c r="AF627" i="3"/>
  <c r="AG627" i="3"/>
  <c r="AT627" i="3"/>
  <c r="AU627" i="3"/>
  <c r="B628" i="3"/>
  <c r="E628" i="3"/>
  <c r="F628" i="3"/>
  <c r="J628" i="3"/>
  <c r="AF628" i="3"/>
  <c r="AG628" i="3"/>
  <c r="AT628" i="3"/>
  <c r="AU628" i="3"/>
  <c r="B629" i="3"/>
  <c r="E629" i="3"/>
  <c r="F629" i="3"/>
  <c r="J629" i="3"/>
  <c r="AF629" i="3"/>
  <c r="AG629" i="3"/>
  <c r="AT629" i="3"/>
  <c r="AU629" i="3"/>
  <c r="B630" i="3"/>
  <c r="E630" i="3"/>
  <c r="F630" i="3"/>
  <c r="J630" i="3"/>
  <c r="AF630" i="3"/>
  <c r="AG630" i="3"/>
  <c r="AT630" i="3"/>
  <c r="AU630" i="3"/>
  <c r="B631" i="3"/>
  <c r="F636" i="15"/>
  <c r="E631" i="3"/>
  <c r="F631" i="3"/>
  <c r="J631" i="3"/>
  <c r="AF631" i="3"/>
  <c r="AG631" i="3"/>
  <c r="AT631" i="3"/>
  <c r="AU631" i="3"/>
  <c r="B632" i="3"/>
  <c r="E632" i="3"/>
  <c r="F632" i="3"/>
  <c r="J632" i="3"/>
  <c r="AF632" i="3"/>
  <c r="AG632" i="3"/>
  <c r="AT632" i="3"/>
  <c r="AU632" i="3"/>
  <c r="B633" i="3"/>
  <c r="E633" i="3"/>
  <c r="F633" i="3"/>
  <c r="J633" i="3"/>
  <c r="AF633" i="3"/>
  <c r="AG633" i="3"/>
  <c r="AT633" i="3"/>
  <c r="AU633" i="3"/>
  <c r="B634" i="3"/>
  <c r="E634" i="3"/>
  <c r="F634" i="3"/>
  <c r="J634" i="3"/>
  <c r="AF634" i="3"/>
  <c r="AG634" i="3"/>
  <c r="AT634" i="3"/>
  <c r="AU634" i="3"/>
  <c r="B635" i="3"/>
  <c r="E635" i="3"/>
  <c r="F635" i="3"/>
  <c r="J635" i="3"/>
  <c r="AF635" i="3"/>
  <c r="AG635" i="3"/>
  <c r="AT635" i="3"/>
  <c r="AU635" i="3"/>
  <c r="B636" i="3"/>
  <c r="E636" i="3"/>
  <c r="F636" i="3"/>
  <c r="J636" i="3"/>
  <c r="AF636" i="3"/>
  <c r="AG636" i="3"/>
  <c r="AT636" i="3"/>
  <c r="AU636" i="3"/>
  <c r="B637" i="3"/>
  <c r="E637" i="3"/>
  <c r="F637" i="3"/>
  <c r="J637" i="3"/>
  <c r="AF637" i="3"/>
  <c r="AG637" i="3"/>
  <c r="AT637" i="3"/>
  <c r="AU637" i="3"/>
  <c r="B638" i="3"/>
  <c r="E638" i="3"/>
  <c r="F638" i="3"/>
  <c r="J638" i="3"/>
  <c r="AF638" i="3"/>
  <c r="AG638" i="3"/>
  <c r="AT638" i="3"/>
  <c r="AU638" i="3"/>
  <c r="B639" i="3"/>
  <c r="A642" i="14"/>
  <c r="C642" i="14" s="1"/>
  <c r="E639" i="3"/>
  <c r="F639" i="3"/>
  <c r="J639" i="3"/>
  <c r="AF639" i="3"/>
  <c r="AG639" i="3"/>
  <c r="AT639" i="3"/>
  <c r="AU639" i="3"/>
  <c r="B640" i="3"/>
  <c r="E640" i="3"/>
  <c r="F640" i="3"/>
  <c r="J640" i="3"/>
  <c r="AF640" i="3"/>
  <c r="AG640" i="3"/>
  <c r="AT640" i="3"/>
  <c r="AU640" i="3"/>
  <c r="B641" i="3"/>
  <c r="E641" i="3"/>
  <c r="F641" i="3"/>
  <c r="J641" i="3"/>
  <c r="AF641" i="3"/>
  <c r="AG641" i="3"/>
  <c r="AT641" i="3"/>
  <c r="AU641" i="3"/>
  <c r="B642" i="3"/>
  <c r="E642" i="3"/>
  <c r="F642" i="3"/>
  <c r="J642" i="3"/>
  <c r="AF642" i="3"/>
  <c r="AG642" i="3"/>
  <c r="AT642" i="3"/>
  <c r="AU642" i="3"/>
  <c r="B643" i="3"/>
  <c r="E643" i="3"/>
  <c r="F643" i="3"/>
  <c r="J643" i="3"/>
  <c r="AF643" i="3"/>
  <c r="AG643" i="3"/>
  <c r="AT643" i="3"/>
  <c r="AU643" i="3"/>
  <c r="B644" i="3"/>
  <c r="E644" i="3"/>
  <c r="F644" i="3"/>
  <c r="J644" i="3"/>
  <c r="AF644" i="3"/>
  <c r="AG644" i="3"/>
  <c r="AT644" i="3"/>
  <c r="AU644" i="3"/>
  <c r="B645" i="3"/>
  <c r="E645" i="3"/>
  <c r="F645" i="3"/>
  <c r="J645" i="3"/>
  <c r="AF645" i="3"/>
  <c r="AG645" i="3"/>
  <c r="AT645" i="3"/>
  <c r="AU645" i="3"/>
  <c r="B646" i="3"/>
  <c r="E646" i="3"/>
  <c r="F646" i="3"/>
  <c r="J646" i="3"/>
  <c r="AF646" i="3"/>
  <c r="AG646" i="3"/>
  <c r="AT646" i="3"/>
  <c r="AU646" i="3"/>
  <c r="B647" i="3"/>
  <c r="E647" i="3"/>
  <c r="F647" i="3"/>
  <c r="J647" i="3"/>
  <c r="AF647" i="3"/>
  <c r="AG647" i="3"/>
  <c r="AT647" i="3"/>
  <c r="AU647" i="3"/>
  <c r="B648" i="3"/>
  <c r="E648" i="3"/>
  <c r="F648" i="3"/>
  <c r="J648" i="3"/>
  <c r="AF648" i="3"/>
  <c r="AG648" i="3"/>
  <c r="AT648" i="3"/>
  <c r="AU648" i="3"/>
  <c r="B649" i="3"/>
  <c r="E649" i="3"/>
  <c r="F649" i="3"/>
  <c r="J649" i="3"/>
  <c r="AF649" i="3"/>
  <c r="AG649" i="3"/>
  <c r="AT649" i="3"/>
  <c r="AU649" i="3"/>
  <c r="B650" i="3"/>
  <c r="E650" i="3"/>
  <c r="F650" i="3"/>
  <c r="J650" i="3"/>
  <c r="AF650" i="3"/>
  <c r="AG650" i="3"/>
  <c r="AT650" i="3"/>
  <c r="AU650" i="3"/>
  <c r="B651" i="3"/>
  <c r="E651" i="3"/>
  <c r="F651" i="3"/>
  <c r="J651" i="3"/>
  <c r="AF651" i="3"/>
  <c r="AG651" i="3"/>
  <c r="AT651" i="3"/>
  <c r="AU651" i="3"/>
  <c r="B652" i="3"/>
  <c r="E652" i="3"/>
  <c r="F652" i="3"/>
  <c r="J652" i="3"/>
  <c r="AF652" i="3"/>
  <c r="AG652" i="3"/>
  <c r="AT652" i="3"/>
  <c r="AU652" i="3"/>
  <c r="B653" i="3"/>
  <c r="E653" i="3"/>
  <c r="F653" i="3"/>
  <c r="J653" i="3"/>
  <c r="AF653" i="3"/>
  <c r="AG653" i="3"/>
  <c r="AT653" i="3"/>
  <c r="AU653" i="3"/>
  <c r="B654" i="3"/>
  <c r="E654" i="3"/>
  <c r="F654" i="3"/>
  <c r="J654" i="3"/>
  <c r="AF654" i="3"/>
  <c r="AG654" i="3"/>
  <c r="AT654" i="3"/>
  <c r="AU654" i="3"/>
  <c r="B655" i="3"/>
  <c r="E655" i="3"/>
  <c r="F655" i="3"/>
  <c r="J655" i="3"/>
  <c r="AF655" i="3"/>
  <c r="AG655" i="3"/>
  <c r="AT655" i="3"/>
  <c r="AU655" i="3"/>
  <c r="B656" i="3"/>
  <c r="E656" i="3"/>
  <c r="F656" i="3"/>
  <c r="J656" i="3"/>
  <c r="AF656" i="3"/>
  <c r="AG656" i="3"/>
  <c r="AT656" i="3"/>
  <c r="AU656" i="3"/>
  <c r="B657" i="3"/>
  <c r="E657" i="3"/>
  <c r="F657" i="3"/>
  <c r="J657" i="3"/>
  <c r="AF657" i="3"/>
  <c r="AG657" i="3"/>
  <c r="AT657" i="3"/>
  <c r="AU657" i="3"/>
  <c r="B658" i="3"/>
  <c r="E658" i="3"/>
  <c r="F658" i="3"/>
  <c r="J658" i="3"/>
  <c r="AF658" i="3"/>
  <c r="AG658" i="3"/>
  <c r="AT658" i="3"/>
  <c r="AU658" i="3"/>
  <c r="B659" i="3"/>
  <c r="E659" i="3"/>
  <c r="F659" i="3"/>
  <c r="J659" i="3"/>
  <c r="AF659" i="3"/>
  <c r="AG659" i="3"/>
  <c r="AT659" i="3"/>
  <c r="AU659" i="3"/>
  <c r="B660" i="3"/>
  <c r="E660" i="3"/>
  <c r="F660" i="3"/>
  <c r="J660" i="3"/>
  <c r="AF660" i="3"/>
  <c r="AG660" i="3"/>
  <c r="AT660" i="3"/>
  <c r="AU660" i="3"/>
  <c r="B661" i="3"/>
  <c r="E661" i="3"/>
  <c r="F661" i="3"/>
  <c r="J661" i="3"/>
  <c r="AF661" i="3"/>
  <c r="AG661" i="3"/>
  <c r="AT661" i="3"/>
  <c r="AU661" i="3"/>
  <c r="B662" i="3"/>
  <c r="E662" i="3"/>
  <c r="F662" i="3"/>
  <c r="J662" i="3"/>
  <c r="AF662" i="3"/>
  <c r="AG662" i="3"/>
  <c r="AT662" i="3"/>
  <c r="AU662" i="3"/>
  <c r="B663" i="3"/>
  <c r="E663" i="3"/>
  <c r="F663" i="3"/>
  <c r="J663" i="3"/>
  <c r="AF663" i="3"/>
  <c r="AG663" i="3"/>
  <c r="AT663" i="3"/>
  <c r="AU663" i="3"/>
  <c r="B664" i="3"/>
  <c r="E664" i="3"/>
  <c r="F664" i="3"/>
  <c r="J664" i="3"/>
  <c r="AF664" i="3"/>
  <c r="AG664" i="3"/>
  <c r="AT664" i="3"/>
  <c r="AU664" i="3"/>
  <c r="B665" i="3"/>
  <c r="E665" i="3"/>
  <c r="F665" i="3"/>
  <c r="J665" i="3"/>
  <c r="AF665" i="3"/>
  <c r="AG665" i="3"/>
  <c r="AT665" i="3"/>
  <c r="AU665" i="3"/>
  <c r="B666" i="3"/>
  <c r="E666" i="3"/>
  <c r="F666" i="3"/>
  <c r="J666" i="3"/>
  <c r="AF666" i="3"/>
  <c r="AG666" i="3"/>
  <c r="AT666" i="3"/>
  <c r="AU666" i="3"/>
  <c r="B667" i="3"/>
  <c r="E667" i="3"/>
  <c r="F667" i="3"/>
  <c r="J667" i="3"/>
  <c r="AF667" i="3"/>
  <c r="AG667" i="3"/>
  <c r="AT667" i="3"/>
  <c r="AU667" i="3"/>
  <c r="B668" i="3"/>
  <c r="E668" i="3"/>
  <c r="F668" i="3"/>
  <c r="J668" i="3"/>
  <c r="AF668" i="3"/>
  <c r="AG668" i="3"/>
  <c r="AT668" i="3"/>
  <c r="AU668" i="3"/>
  <c r="B669" i="3"/>
  <c r="A674" i="16"/>
  <c r="E669" i="3"/>
  <c r="F669" i="3"/>
  <c r="J669" i="3"/>
  <c r="AF669" i="3"/>
  <c r="AG669" i="3"/>
  <c r="AT669" i="3"/>
  <c r="AU669" i="3"/>
  <c r="B670" i="3"/>
  <c r="E670" i="3"/>
  <c r="F670" i="3"/>
  <c r="J670" i="3"/>
  <c r="AF670" i="3"/>
  <c r="AG670" i="3"/>
  <c r="AT670" i="3"/>
  <c r="AU670" i="3"/>
  <c r="B671" i="3"/>
  <c r="E671" i="3"/>
  <c r="F671" i="3"/>
  <c r="J671" i="3"/>
  <c r="AF671" i="3"/>
  <c r="AG671" i="3"/>
  <c r="AT671" i="3"/>
  <c r="AU671" i="3"/>
  <c r="B672" i="3"/>
  <c r="E672" i="3"/>
  <c r="F672" i="3"/>
  <c r="J672" i="3"/>
  <c r="AF672" i="3"/>
  <c r="AG672" i="3"/>
  <c r="AT672" i="3"/>
  <c r="AU672" i="3"/>
  <c r="B673" i="3"/>
  <c r="B678" i="15"/>
  <c r="E673" i="3"/>
  <c r="F673" i="3"/>
  <c r="J673" i="3"/>
  <c r="AF673" i="3"/>
  <c r="AG673" i="3"/>
  <c r="AT673" i="3"/>
  <c r="AU673" i="3"/>
  <c r="B674" i="3"/>
  <c r="E674" i="3"/>
  <c r="F674" i="3"/>
  <c r="J674" i="3"/>
  <c r="AF674" i="3"/>
  <c r="AG674" i="3"/>
  <c r="AT674" i="3"/>
  <c r="AU674" i="3"/>
  <c r="B675" i="3"/>
  <c r="E675" i="3"/>
  <c r="F675" i="3"/>
  <c r="J675" i="3"/>
  <c r="AF675" i="3"/>
  <c r="AG675" i="3"/>
  <c r="AT675" i="3"/>
  <c r="AU675" i="3"/>
  <c r="B676" i="3"/>
  <c r="E676" i="3"/>
  <c r="F676" i="3"/>
  <c r="J676" i="3"/>
  <c r="AF676" i="3"/>
  <c r="AG676" i="3"/>
  <c r="AT676" i="3"/>
  <c r="AU676" i="3"/>
  <c r="B677" i="3"/>
  <c r="E677" i="3"/>
  <c r="F677" i="3"/>
  <c r="J677" i="3"/>
  <c r="AF677" i="3"/>
  <c r="AG677" i="3"/>
  <c r="AT677" i="3"/>
  <c r="AU677" i="3"/>
  <c r="B678" i="3"/>
  <c r="E678" i="3"/>
  <c r="F678" i="3"/>
  <c r="J678" i="3"/>
  <c r="AF678" i="3"/>
  <c r="AG678" i="3"/>
  <c r="AT678" i="3"/>
  <c r="AU678" i="3"/>
  <c r="B679" i="3"/>
  <c r="E679" i="3"/>
  <c r="F679" i="3"/>
  <c r="J679" i="3"/>
  <c r="AF679" i="3"/>
  <c r="AG679" i="3"/>
  <c r="AT679" i="3"/>
  <c r="AU679" i="3"/>
  <c r="B680" i="3"/>
  <c r="E680" i="3"/>
  <c r="F680" i="3"/>
  <c r="J680" i="3"/>
  <c r="AF680" i="3"/>
  <c r="AG680" i="3"/>
  <c r="AT680" i="3"/>
  <c r="AU680" i="3"/>
  <c r="B681" i="3"/>
  <c r="E681" i="3"/>
  <c r="F681" i="3"/>
  <c r="J681" i="3"/>
  <c r="AF681" i="3"/>
  <c r="AG681" i="3"/>
  <c r="AT681" i="3"/>
  <c r="AU681" i="3"/>
  <c r="B682" i="3"/>
  <c r="E682" i="3"/>
  <c r="F682" i="3"/>
  <c r="J682" i="3"/>
  <c r="AF682" i="3"/>
  <c r="AG682" i="3"/>
  <c r="AT682" i="3"/>
  <c r="AU682" i="3"/>
  <c r="B683" i="3"/>
  <c r="E683" i="3"/>
  <c r="F683" i="3"/>
  <c r="J683" i="3"/>
  <c r="AF683" i="3"/>
  <c r="AG683" i="3"/>
  <c r="AT683" i="3"/>
  <c r="AU683" i="3"/>
  <c r="B684" i="3"/>
  <c r="E684" i="3"/>
  <c r="F684" i="3"/>
  <c r="J684" i="3"/>
  <c r="AF684" i="3"/>
  <c r="AG684" i="3"/>
  <c r="AT684" i="3"/>
  <c r="AU684" i="3"/>
  <c r="B685" i="3"/>
  <c r="E685" i="3"/>
  <c r="F685" i="3"/>
  <c r="J685" i="3"/>
  <c r="AF685" i="3"/>
  <c r="AG685" i="3"/>
  <c r="AT685" i="3"/>
  <c r="AU685" i="3"/>
  <c r="B686" i="3"/>
  <c r="E686" i="3"/>
  <c r="F686" i="3"/>
  <c r="J686" i="3"/>
  <c r="AF686" i="3"/>
  <c r="AG686" i="3"/>
  <c r="AT686" i="3"/>
  <c r="AU686" i="3"/>
  <c r="B687" i="3"/>
  <c r="E687" i="3"/>
  <c r="F687" i="3"/>
  <c r="J687" i="3"/>
  <c r="AF687" i="3"/>
  <c r="AG687" i="3"/>
  <c r="AT687" i="3"/>
  <c r="AU687" i="3"/>
  <c r="B688" i="3"/>
  <c r="E688" i="3"/>
  <c r="F688" i="3"/>
  <c r="J688" i="3"/>
  <c r="AF688" i="3"/>
  <c r="AG688" i="3"/>
  <c r="AT688" i="3"/>
  <c r="AU688" i="3"/>
  <c r="B689" i="3"/>
  <c r="E689" i="3"/>
  <c r="F689" i="3"/>
  <c r="J689" i="3"/>
  <c r="AF689" i="3"/>
  <c r="AG689" i="3"/>
  <c r="AT689" i="3"/>
  <c r="AU689" i="3"/>
  <c r="B690" i="3"/>
  <c r="E690" i="3"/>
  <c r="F690" i="3"/>
  <c r="J690" i="3"/>
  <c r="AF690" i="3"/>
  <c r="AG690" i="3"/>
  <c r="AT690" i="3"/>
  <c r="AU690" i="3"/>
  <c r="B691" i="3"/>
  <c r="E691" i="3"/>
  <c r="F691" i="3"/>
  <c r="J691" i="3"/>
  <c r="AF691" i="3"/>
  <c r="AG691" i="3"/>
  <c r="AT691" i="3"/>
  <c r="AU691" i="3"/>
  <c r="B692" i="3"/>
  <c r="E692" i="3"/>
  <c r="F692" i="3"/>
  <c r="J692" i="3"/>
  <c r="AF692" i="3"/>
  <c r="AG692" i="3"/>
  <c r="AT692" i="3"/>
  <c r="AU692" i="3"/>
  <c r="B693" i="3"/>
  <c r="E693" i="3"/>
  <c r="F693" i="3"/>
  <c r="J693" i="3"/>
  <c r="AF693" i="3"/>
  <c r="AG693" i="3"/>
  <c r="AT693" i="3"/>
  <c r="AU693" i="3"/>
  <c r="B694" i="3"/>
  <c r="E694" i="3"/>
  <c r="F694" i="3"/>
  <c r="J694" i="3"/>
  <c r="AF694" i="3"/>
  <c r="AG694" i="3"/>
  <c r="AT694" i="3"/>
  <c r="AU694" i="3"/>
  <c r="B695" i="3"/>
  <c r="E695" i="3"/>
  <c r="F695" i="3"/>
  <c r="J695" i="3"/>
  <c r="AF695" i="3"/>
  <c r="AG695" i="3"/>
  <c r="AT695" i="3"/>
  <c r="AU695" i="3"/>
  <c r="B696" i="3"/>
  <c r="E696" i="3"/>
  <c r="F696" i="3"/>
  <c r="J696" i="3"/>
  <c r="AF696" i="3"/>
  <c r="AG696" i="3"/>
  <c r="AT696" i="3"/>
  <c r="AU696" i="3"/>
  <c r="B697" i="3"/>
  <c r="E697" i="3"/>
  <c r="F697" i="3"/>
  <c r="J697" i="3"/>
  <c r="AF697" i="3"/>
  <c r="AG697" i="3"/>
  <c r="AT697" i="3"/>
  <c r="AU697" i="3"/>
  <c r="B698" i="3"/>
  <c r="E698" i="3"/>
  <c r="F698" i="3"/>
  <c r="J698" i="3"/>
  <c r="AF698" i="3"/>
  <c r="AG698" i="3"/>
  <c r="AT698" i="3"/>
  <c r="AU698" i="3"/>
  <c r="B699" i="3"/>
  <c r="E699" i="3"/>
  <c r="F699" i="3"/>
  <c r="J699" i="3"/>
  <c r="AF699" i="3"/>
  <c r="AG699" i="3"/>
  <c r="AT699" i="3"/>
  <c r="AU699" i="3"/>
  <c r="B700" i="3"/>
  <c r="E700" i="3"/>
  <c r="F700" i="3"/>
  <c r="J700" i="3"/>
  <c r="AF700" i="3"/>
  <c r="AG700" i="3"/>
  <c r="AT700" i="3"/>
  <c r="AU700" i="3"/>
  <c r="B701" i="3"/>
  <c r="E701" i="3"/>
  <c r="F701" i="3"/>
  <c r="J701" i="3"/>
  <c r="AF701" i="3"/>
  <c r="AG701" i="3"/>
  <c r="AT701" i="3"/>
  <c r="AU701" i="3"/>
  <c r="B702" i="3"/>
  <c r="E702" i="3"/>
  <c r="F702" i="3"/>
  <c r="J702" i="3"/>
  <c r="AF702" i="3"/>
  <c r="AG702" i="3"/>
  <c r="AT702" i="3"/>
  <c r="AU702" i="3"/>
  <c r="B703" i="3"/>
  <c r="E703" i="3"/>
  <c r="F703" i="3"/>
  <c r="J703" i="3"/>
  <c r="AF703" i="3"/>
  <c r="AG703" i="3"/>
  <c r="AT703" i="3"/>
  <c r="AU703" i="3"/>
  <c r="B704" i="3"/>
  <c r="E704" i="3"/>
  <c r="F704" i="3"/>
  <c r="J704" i="3"/>
  <c r="AF704" i="3"/>
  <c r="AG704" i="3"/>
  <c r="AT704" i="3"/>
  <c r="AU704" i="3"/>
  <c r="B705" i="3"/>
  <c r="E705" i="3"/>
  <c r="F705" i="3"/>
  <c r="J705" i="3"/>
  <c r="AF705" i="3"/>
  <c r="AG705" i="3"/>
  <c r="AT705" i="3"/>
  <c r="AU705" i="3"/>
  <c r="B706" i="3"/>
  <c r="E706" i="3"/>
  <c r="F706" i="3"/>
  <c r="J706" i="3"/>
  <c r="AF706" i="3"/>
  <c r="AG706" i="3"/>
  <c r="AT706" i="3"/>
  <c r="AU706" i="3"/>
  <c r="B707" i="3"/>
  <c r="E707" i="3"/>
  <c r="F707" i="3"/>
  <c r="J707" i="3"/>
  <c r="AF707" i="3"/>
  <c r="AG707" i="3"/>
  <c r="AT707" i="3"/>
  <c r="AU707" i="3"/>
  <c r="B708" i="3"/>
  <c r="E708" i="3"/>
  <c r="F708" i="3"/>
  <c r="J708" i="3"/>
  <c r="AF708" i="3"/>
  <c r="AG708" i="3"/>
  <c r="AT708" i="3"/>
  <c r="AU708" i="3"/>
  <c r="B709" i="3"/>
  <c r="E709" i="3"/>
  <c r="F709" i="3"/>
  <c r="J709" i="3"/>
  <c r="AF709" i="3"/>
  <c r="AG709" i="3"/>
  <c r="AT709" i="3"/>
  <c r="AU709" i="3"/>
  <c r="B710" i="3"/>
  <c r="E710" i="3"/>
  <c r="F710" i="3"/>
  <c r="J710" i="3"/>
  <c r="AF710" i="3"/>
  <c r="AG710" i="3"/>
  <c r="AT710" i="3"/>
  <c r="AU710" i="3"/>
  <c r="B711" i="3"/>
  <c r="E711" i="3"/>
  <c r="F711" i="3"/>
  <c r="J711" i="3"/>
  <c r="AF711" i="3"/>
  <c r="AG711" i="3"/>
  <c r="AT711" i="3"/>
  <c r="AU711" i="3"/>
  <c r="B712" i="3"/>
  <c r="E712" i="3"/>
  <c r="F712" i="3"/>
  <c r="J712" i="3"/>
  <c r="AF712" i="3"/>
  <c r="AG712" i="3"/>
  <c r="AT712" i="3"/>
  <c r="AU712" i="3"/>
  <c r="B713" i="3"/>
  <c r="E713" i="3"/>
  <c r="F713" i="3"/>
  <c r="J713" i="3"/>
  <c r="AF713" i="3"/>
  <c r="AG713" i="3"/>
  <c r="AT713" i="3"/>
  <c r="AU713" i="3"/>
  <c r="B714" i="3"/>
  <c r="E714" i="3"/>
  <c r="F714" i="3"/>
  <c r="J714" i="3"/>
  <c r="AF714" i="3"/>
  <c r="AG714" i="3"/>
  <c r="AT714" i="3"/>
  <c r="AU714" i="3"/>
  <c r="B715" i="3"/>
  <c r="E715" i="3"/>
  <c r="F715" i="3"/>
  <c r="J715" i="3"/>
  <c r="AF715" i="3"/>
  <c r="AG715" i="3"/>
  <c r="AT715" i="3"/>
  <c r="AU715" i="3"/>
  <c r="B716" i="3"/>
  <c r="E716" i="3"/>
  <c r="F716" i="3"/>
  <c r="J716" i="3"/>
  <c r="AF716" i="3"/>
  <c r="AG716" i="3"/>
  <c r="AT716" i="3"/>
  <c r="AU716" i="3"/>
  <c r="B717" i="3"/>
  <c r="E717" i="3"/>
  <c r="F717" i="3"/>
  <c r="J717" i="3"/>
  <c r="AF717" i="3"/>
  <c r="AG717" i="3"/>
  <c r="AT717" i="3"/>
  <c r="AU717" i="3"/>
  <c r="B718" i="3"/>
  <c r="E718" i="3"/>
  <c r="F718" i="3"/>
  <c r="J718" i="3"/>
  <c r="AF718" i="3"/>
  <c r="AG718" i="3"/>
  <c r="AT718" i="3"/>
  <c r="AU718" i="3"/>
  <c r="B719" i="3"/>
  <c r="E719" i="3"/>
  <c r="F719" i="3"/>
  <c r="J719" i="3"/>
  <c r="AF719" i="3"/>
  <c r="AG719" i="3"/>
  <c r="AT719" i="3"/>
  <c r="AU719" i="3"/>
  <c r="B720" i="3"/>
  <c r="E720" i="3"/>
  <c r="F720" i="3"/>
  <c r="J720" i="3"/>
  <c r="AF720" i="3"/>
  <c r="AG720" i="3"/>
  <c r="AT720" i="3"/>
  <c r="AU720" i="3"/>
  <c r="B721" i="3"/>
  <c r="E721" i="3"/>
  <c r="F721" i="3"/>
  <c r="J721" i="3"/>
  <c r="AF721" i="3"/>
  <c r="AG721" i="3"/>
  <c r="AT721" i="3"/>
  <c r="AU721" i="3"/>
  <c r="B722" i="3"/>
  <c r="E722" i="3"/>
  <c r="F722" i="3"/>
  <c r="J722" i="3"/>
  <c r="AF722" i="3"/>
  <c r="AG722" i="3"/>
  <c r="AT722" i="3"/>
  <c r="AU722" i="3"/>
  <c r="B723" i="3"/>
  <c r="E723" i="3"/>
  <c r="F723" i="3"/>
  <c r="J723" i="3"/>
  <c r="AF723" i="3"/>
  <c r="AG723" i="3"/>
  <c r="AT723" i="3"/>
  <c r="AU723" i="3"/>
  <c r="B724" i="3"/>
  <c r="E724" i="3"/>
  <c r="F724" i="3"/>
  <c r="J724" i="3"/>
  <c r="AF724" i="3"/>
  <c r="AG724" i="3"/>
  <c r="AT724" i="3"/>
  <c r="AU724" i="3"/>
  <c r="B725" i="3"/>
  <c r="E725" i="3"/>
  <c r="F725" i="3"/>
  <c r="J725" i="3"/>
  <c r="AF725" i="3"/>
  <c r="AG725" i="3"/>
  <c r="AT725" i="3"/>
  <c r="AU725" i="3"/>
  <c r="B726" i="3"/>
  <c r="E726" i="3"/>
  <c r="F726" i="3"/>
  <c r="J726" i="3"/>
  <c r="AF726" i="3"/>
  <c r="AG726" i="3"/>
  <c r="AT726" i="3"/>
  <c r="AU726" i="3"/>
  <c r="B727" i="3"/>
  <c r="E727" i="3"/>
  <c r="F727" i="3"/>
  <c r="J727" i="3"/>
  <c r="AF727" i="3"/>
  <c r="AG727" i="3"/>
  <c r="AT727" i="3"/>
  <c r="AU727" i="3"/>
  <c r="B728" i="3"/>
  <c r="E728" i="3"/>
  <c r="F728" i="3"/>
  <c r="J728" i="3"/>
  <c r="AF728" i="3"/>
  <c r="AG728" i="3"/>
  <c r="AT728" i="3"/>
  <c r="AU728" i="3"/>
  <c r="B729" i="3"/>
  <c r="E729" i="3"/>
  <c r="F729" i="3"/>
  <c r="J729" i="3"/>
  <c r="AF729" i="3"/>
  <c r="AG729" i="3"/>
  <c r="AT729" i="3"/>
  <c r="AU729" i="3"/>
  <c r="B730" i="3"/>
  <c r="E730" i="3"/>
  <c r="F730" i="3"/>
  <c r="J730" i="3"/>
  <c r="AF730" i="3"/>
  <c r="AG730" i="3"/>
  <c r="AT730" i="3"/>
  <c r="AU730" i="3"/>
  <c r="B731" i="3"/>
  <c r="E731" i="3"/>
  <c r="F731" i="3"/>
  <c r="J731" i="3"/>
  <c r="AF731" i="3"/>
  <c r="AG731" i="3"/>
  <c r="AT731" i="3"/>
  <c r="AU731" i="3"/>
  <c r="B732" i="3"/>
  <c r="E732" i="3"/>
  <c r="F732" i="3"/>
  <c r="J732" i="3"/>
  <c r="AF732" i="3"/>
  <c r="AG732" i="3"/>
  <c r="AT732" i="3"/>
  <c r="AU732" i="3"/>
  <c r="B733" i="3"/>
  <c r="E733" i="3"/>
  <c r="F733" i="3"/>
  <c r="J733" i="3"/>
  <c r="AF733" i="3"/>
  <c r="AG733" i="3"/>
  <c r="AT733" i="3"/>
  <c r="AU733" i="3"/>
  <c r="B734" i="3"/>
  <c r="E734" i="3"/>
  <c r="F734" i="3"/>
  <c r="J734" i="3"/>
  <c r="AF734" i="3"/>
  <c r="AG734" i="3"/>
  <c r="AT734" i="3"/>
  <c r="AU734" i="3"/>
  <c r="B735" i="3"/>
  <c r="E735" i="3"/>
  <c r="F735" i="3"/>
  <c r="J735" i="3"/>
  <c r="AF735" i="3"/>
  <c r="AG735" i="3"/>
  <c r="AT735" i="3"/>
  <c r="AU735" i="3"/>
  <c r="B736" i="3"/>
  <c r="E736" i="3"/>
  <c r="F736" i="3"/>
  <c r="J736" i="3"/>
  <c r="AF736" i="3"/>
  <c r="AG736" i="3"/>
  <c r="AT736" i="3"/>
  <c r="AU736" i="3"/>
  <c r="B737" i="3"/>
  <c r="A742" i="16"/>
  <c r="E737" i="3"/>
  <c r="F737" i="3"/>
  <c r="J737" i="3"/>
  <c r="AF737" i="3"/>
  <c r="AG737" i="3"/>
  <c r="AT737" i="3"/>
  <c r="AU737" i="3"/>
  <c r="B738" i="3"/>
  <c r="E738" i="3"/>
  <c r="F738" i="3"/>
  <c r="J738" i="3"/>
  <c r="AF738" i="3"/>
  <c r="AG738" i="3"/>
  <c r="AT738" i="3"/>
  <c r="AU738" i="3"/>
  <c r="B739" i="3"/>
  <c r="E739" i="3"/>
  <c r="F739" i="3"/>
  <c r="J739" i="3"/>
  <c r="AF739" i="3"/>
  <c r="AG739" i="3"/>
  <c r="AT739" i="3"/>
  <c r="AU739" i="3"/>
  <c r="B740" i="3"/>
  <c r="E740" i="3"/>
  <c r="F740" i="3"/>
  <c r="J740" i="3"/>
  <c r="AF740" i="3"/>
  <c r="AG740" i="3"/>
  <c r="AT740" i="3"/>
  <c r="AU740" i="3"/>
  <c r="B741" i="3"/>
  <c r="A746" i="16"/>
  <c r="E741" i="3"/>
  <c r="F741" i="3"/>
  <c r="J741" i="3"/>
  <c r="AF741" i="3"/>
  <c r="AG741" i="3"/>
  <c r="AT741" i="3"/>
  <c r="AU741" i="3"/>
  <c r="B742" i="3"/>
  <c r="A747" i="22"/>
  <c r="E742" i="3"/>
  <c r="F742" i="3"/>
  <c r="J742" i="3"/>
  <c r="AF742" i="3"/>
  <c r="AG742" i="3"/>
  <c r="AT742" i="3"/>
  <c r="AU742" i="3"/>
  <c r="B743" i="3"/>
  <c r="A748" i="22"/>
  <c r="E743" i="3"/>
  <c r="F743" i="3"/>
  <c r="J743" i="3"/>
  <c r="AF743" i="3"/>
  <c r="AG743" i="3"/>
  <c r="AT743" i="3"/>
  <c r="AU743" i="3"/>
  <c r="B744" i="3"/>
  <c r="E744" i="3"/>
  <c r="F744" i="3"/>
  <c r="J744" i="3"/>
  <c r="AF744" i="3"/>
  <c r="AG744" i="3"/>
  <c r="AT744" i="3"/>
  <c r="AU744" i="3"/>
  <c r="B745" i="3"/>
  <c r="E745" i="3"/>
  <c r="F745" i="3"/>
  <c r="J745" i="3"/>
  <c r="AF745" i="3"/>
  <c r="AG745" i="3"/>
  <c r="AT745" i="3"/>
  <c r="AU745" i="3"/>
  <c r="B746" i="3"/>
  <c r="E746" i="3"/>
  <c r="F746" i="3"/>
  <c r="J746" i="3"/>
  <c r="AF746" i="3"/>
  <c r="AG746" i="3"/>
  <c r="AT746" i="3"/>
  <c r="AU746" i="3"/>
  <c r="B747" i="3"/>
  <c r="E747" i="3"/>
  <c r="F747" i="3"/>
  <c r="J747" i="3"/>
  <c r="AF747" i="3"/>
  <c r="AG747" i="3"/>
  <c r="AT747" i="3"/>
  <c r="AU747" i="3"/>
  <c r="B748" i="3"/>
  <c r="E748" i="3"/>
  <c r="F748" i="3"/>
  <c r="J748" i="3"/>
  <c r="AF748" i="3"/>
  <c r="AG748" i="3"/>
  <c r="AT748" i="3"/>
  <c r="AU748" i="3"/>
  <c r="B749" i="3"/>
  <c r="E749" i="3"/>
  <c r="F749" i="3"/>
  <c r="J749" i="3"/>
  <c r="AF749" i="3"/>
  <c r="AG749" i="3"/>
  <c r="AT749" i="3"/>
  <c r="AU749" i="3"/>
  <c r="B750" i="3"/>
  <c r="E750" i="3"/>
  <c r="F750" i="3"/>
  <c r="J750" i="3"/>
  <c r="AF750" i="3"/>
  <c r="AG750" i="3"/>
  <c r="AT750" i="3"/>
  <c r="AU750" i="3"/>
  <c r="B751" i="3"/>
  <c r="A756" i="22"/>
  <c r="E751" i="3"/>
  <c r="F751" i="3"/>
  <c r="J751" i="3"/>
  <c r="AF751" i="3"/>
  <c r="AG751" i="3"/>
  <c r="AT751" i="3"/>
  <c r="AU751" i="3"/>
  <c r="B752" i="3"/>
  <c r="E752" i="3"/>
  <c r="F752" i="3"/>
  <c r="J752" i="3"/>
  <c r="AF752" i="3"/>
  <c r="AG752" i="3"/>
  <c r="AT752" i="3"/>
  <c r="AU752" i="3"/>
  <c r="B753" i="3"/>
  <c r="E753" i="3"/>
  <c r="F753" i="3"/>
  <c r="J753" i="3"/>
  <c r="AF753" i="3"/>
  <c r="AG753" i="3"/>
  <c r="AT753" i="3"/>
  <c r="AU753" i="3"/>
  <c r="B754" i="3"/>
  <c r="E754" i="3"/>
  <c r="F754" i="3"/>
  <c r="J754" i="3"/>
  <c r="AF754" i="3"/>
  <c r="AG754" i="3"/>
  <c r="AT754" i="3"/>
  <c r="AU754" i="3"/>
  <c r="B755" i="3"/>
  <c r="E755" i="3"/>
  <c r="F755" i="3"/>
  <c r="J755" i="3"/>
  <c r="AF755" i="3"/>
  <c r="AG755" i="3"/>
  <c r="AT755" i="3"/>
  <c r="AU755" i="3"/>
  <c r="B756" i="3"/>
  <c r="E756" i="3"/>
  <c r="F756" i="3"/>
  <c r="J756" i="3"/>
  <c r="AF756" i="3"/>
  <c r="AG756" i="3"/>
  <c r="AT756" i="3"/>
  <c r="AU756" i="3"/>
  <c r="B757" i="3"/>
  <c r="E757" i="3"/>
  <c r="F757" i="3"/>
  <c r="J757" i="3"/>
  <c r="AF757" i="3"/>
  <c r="AG757" i="3"/>
  <c r="AT757" i="3"/>
  <c r="AU757" i="3"/>
  <c r="B758" i="3"/>
  <c r="E758" i="3"/>
  <c r="F758" i="3"/>
  <c r="J758" i="3"/>
  <c r="AF758" i="3"/>
  <c r="AG758" i="3"/>
  <c r="AT758" i="3"/>
  <c r="AU758" i="3"/>
  <c r="B759" i="3"/>
  <c r="A764" i="22"/>
  <c r="E759" i="3"/>
  <c r="F759" i="3"/>
  <c r="J759" i="3"/>
  <c r="AF759" i="3"/>
  <c r="AG759" i="3"/>
  <c r="AT759" i="3"/>
  <c r="AU759" i="3"/>
  <c r="B760" i="3"/>
  <c r="E760" i="3"/>
  <c r="F760" i="3"/>
  <c r="J760" i="3"/>
  <c r="AF760" i="3"/>
  <c r="AG760" i="3"/>
  <c r="AT760" i="3"/>
  <c r="AU760" i="3"/>
  <c r="B761" i="3"/>
  <c r="E761" i="3"/>
  <c r="F761" i="3"/>
  <c r="J761" i="3"/>
  <c r="AF761" i="3"/>
  <c r="AG761" i="3"/>
  <c r="AT761" i="3"/>
  <c r="AU761" i="3"/>
  <c r="B762" i="3"/>
  <c r="E762" i="3"/>
  <c r="F762" i="3"/>
  <c r="J762" i="3"/>
  <c r="AF762" i="3"/>
  <c r="AG762" i="3"/>
  <c r="AT762" i="3"/>
  <c r="AU762" i="3"/>
  <c r="B763" i="3"/>
  <c r="E763" i="3"/>
  <c r="F763" i="3"/>
  <c r="J763" i="3"/>
  <c r="AF763" i="3"/>
  <c r="AG763" i="3"/>
  <c r="AT763" i="3"/>
  <c r="AU763" i="3"/>
  <c r="B764" i="3"/>
  <c r="E764" i="3"/>
  <c r="F764" i="3"/>
  <c r="J764" i="3"/>
  <c r="AF764" i="3"/>
  <c r="AG764" i="3"/>
  <c r="AT764" i="3"/>
  <c r="AU764" i="3"/>
  <c r="B765" i="3"/>
  <c r="E765" i="3"/>
  <c r="F765" i="3"/>
  <c r="J765" i="3"/>
  <c r="AF765" i="3"/>
  <c r="AG765" i="3"/>
  <c r="AT765" i="3"/>
  <c r="AU765" i="3"/>
  <c r="B766" i="3"/>
  <c r="E766" i="3"/>
  <c r="F766" i="3"/>
  <c r="J766" i="3"/>
  <c r="AF766" i="3"/>
  <c r="AG766" i="3"/>
  <c r="AT766" i="3"/>
  <c r="AU766" i="3"/>
  <c r="B767" i="3"/>
  <c r="E767" i="3"/>
  <c r="F767" i="3"/>
  <c r="J767" i="3"/>
  <c r="AF767" i="3"/>
  <c r="AG767" i="3"/>
  <c r="AT767" i="3"/>
  <c r="AU767" i="3"/>
  <c r="B768" i="3"/>
  <c r="E768" i="3"/>
  <c r="F768" i="3"/>
  <c r="J768" i="3"/>
  <c r="AF768" i="3"/>
  <c r="AG768" i="3"/>
  <c r="AT768" i="3"/>
  <c r="AU768" i="3"/>
  <c r="B769" i="3"/>
  <c r="A774" i="22"/>
  <c r="E769" i="3"/>
  <c r="F769" i="3"/>
  <c r="J769" i="3"/>
  <c r="AF769" i="3"/>
  <c r="AG769" i="3"/>
  <c r="AT769" i="3"/>
  <c r="AU769" i="3"/>
  <c r="B770" i="3"/>
  <c r="E770" i="3"/>
  <c r="F770" i="3"/>
  <c r="J770" i="3"/>
  <c r="AF770" i="3"/>
  <c r="AG770" i="3"/>
  <c r="AT770" i="3"/>
  <c r="AU770" i="3"/>
  <c r="B771" i="3"/>
  <c r="E771" i="3"/>
  <c r="F771" i="3"/>
  <c r="J771" i="3"/>
  <c r="AF771" i="3"/>
  <c r="AG771" i="3"/>
  <c r="AT771" i="3"/>
  <c r="AU771" i="3"/>
  <c r="B772" i="3"/>
  <c r="E772" i="3"/>
  <c r="F772" i="3"/>
  <c r="J772" i="3"/>
  <c r="AF772" i="3"/>
  <c r="AG772" i="3"/>
  <c r="AT772" i="3"/>
  <c r="AU772" i="3"/>
  <c r="B773" i="3"/>
  <c r="E773" i="3"/>
  <c r="F773" i="3"/>
  <c r="J773" i="3"/>
  <c r="AF773" i="3"/>
  <c r="AG773" i="3"/>
  <c r="AT773" i="3"/>
  <c r="AU773" i="3"/>
  <c r="B774" i="3"/>
  <c r="E774" i="3"/>
  <c r="F774" i="3"/>
  <c r="J774" i="3"/>
  <c r="AF774" i="3"/>
  <c r="AG774" i="3"/>
  <c r="AT774" i="3"/>
  <c r="AU774" i="3"/>
  <c r="B775" i="3"/>
  <c r="E775" i="3"/>
  <c r="F775" i="3"/>
  <c r="J775" i="3"/>
  <c r="AF775" i="3"/>
  <c r="AG775" i="3"/>
  <c r="AT775" i="3"/>
  <c r="AU775" i="3"/>
  <c r="B776" i="3"/>
  <c r="E776" i="3"/>
  <c r="F776" i="3"/>
  <c r="J776" i="3"/>
  <c r="AF776" i="3"/>
  <c r="AG776" i="3"/>
  <c r="AT776" i="3"/>
  <c r="AU776" i="3"/>
  <c r="B777" i="3"/>
  <c r="E777" i="3"/>
  <c r="F777" i="3"/>
  <c r="J777" i="3"/>
  <c r="AF777" i="3"/>
  <c r="AG777" i="3"/>
  <c r="AT777" i="3"/>
  <c r="AU777" i="3"/>
  <c r="B778" i="3"/>
  <c r="E778" i="3"/>
  <c r="F778" i="3"/>
  <c r="J778" i="3"/>
  <c r="AF778" i="3"/>
  <c r="AG778" i="3"/>
  <c r="AT778" i="3"/>
  <c r="AU778" i="3"/>
  <c r="B779" i="3"/>
  <c r="E779" i="3"/>
  <c r="F779" i="3"/>
  <c r="J779" i="3"/>
  <c r="AF779" i="3"/>
  <c r="AG779" i="3"/>
  <c r="AT779" i="3"/>
  <c r="AU779" i="3"/>
  <c r="B780" i="3"/>
  <c r="E780" i="3"/>
  <c r="F780" i="3"/>
  <c r="J780" i="3"/>
  <c r="AF780" i="3"/>
  <c r="AG780" i="3"/>
  <c r="AT780" i="3"/>
  <c r="AU780" i="3"/>
  <c r="B781" i="3"/>
  <c r="E781" i="3"/>
  <c r="F781" i="3"/>
  <c r="J781" i="3"/>
  <c r="AF781" i="3"/>
  <c r="AG781" i="3"/>
  <c r="AT781" i="3"/>
  <c r="AU781" i="3"/>
  <c r="B782" i="3"/>
  <c r="E782" i="3"/>
  <c r="F782" i="3"/>
  <c r="J782" i="3"/>
  <c r="AF782" i="3"/>
  <c r="AG782" i="3"/>
  <c r="AT782" i="3"/>
  <c r="AU782" i="3"/>
  <c r="B783" i="3"/>
  <c r="E783" i="3"/>
  <c r="F783" i="3"/>
  <c r="J783" i="3"/>
  <c r="AF783" i="3"/>
  <c r="AG783" i="3"/>
  <c r="AT783" i="3"/>
  <c r="AU783" i="3"/>
  <c r="B784" i="3"/>
  <c r="E784" i="3"/>
  <c r="F784" i="3"/>
  <c r="J784" i="3"/>
  <c r="AF784" i="3"/>
  <c r="AG784" i="3"/>
  <c r="AT784" i="3"/>
  <c r="AU784" i="3"/>
  <c r="B785" i="3"/>
  <c r="A790" i="22"/>
  <c r="E785" i="3"/>
  <c r="F785" i="3"/>
  <c r="J785" i="3"/>
  <c r="AF785" i="3"/>
  <c r="AG785" i="3"/>
  <c r="AT785" i="3"/>
  <c r="AU785" i="3"/>
  <c r="B786" i="3"/>
  <c r="E786" i="3"/>
  <c r="F786" i="3"/>
  <c r="J786" i="3"/>
  <c r="AF786" i="3"/>
  <c r="AG786" i="3"/>
  <c r="AT786" i="3"/>
  <c r="AU786" i="3"/>
  <c r="B787" i="3"/>
  <c r="E787" i="3"/>
  <c r="F787" i="3"/>
  <c r="J787" i="3"/>
  <c r="AF787" i="3"/>
  <c r="AG787" i="3"/>
  <c r="AT787" i="3"/>
  <c r="AU787" i="3"/>
  <c r="B788" i="3"/>
  <c r="E788" i="3"/>
  <c r="F788" i="3"/>
  <c r="J788" i="3"/>
  <c r="AF788" i="3"/>
  <c r="AG788" i="3"/>
  <c r="AT788" i="3"/>
  <c r="AU788" i="3"/>
  <c r="B789" i="3"/>
  <c r="E789" i="3"/>
  <c r="F789" i="3"/>
  <c r="J789" i="3"/>
  <c r="AF789" i="3"/>
  <c r="AG789" i="3"/>
  <c r="AT789" i="3"/>
  <c r="AU789" i="3"/>
  <c r="B790" i="3"/>
  <c r="E790" i="3"/>
  <c r="F790" i="3"/>
  <c r="J790" i="3"/>
  <c r="AF790" i="3"/>
  <c r="AG790" i="3"/>
  <c r="AT790" i="3"/>
  <c r="AU790" i="3"/>
  <c r="B791" i="3"/>
  <c r="E791" i="3"/>
  <c r="F791" i="3"/>
  <c r="J791" i="3"/>
  <c r="AF791" i="3"/>
  <c r="AG791" i="3"/>
  <c r="AT791" i="3"/>
  <c r="AU791" i="3"/>
  <c r="B792" i="3"/>
  <c r="E792" i="3"/>
  <c r="F792" i="3"/>
  <c r="J792" i="3"/>
  <c r="AF792" i="3"/>
  <c r="AG792" i="3"/>
  <c r="AT792" i="3"/>
  <c r="AU792" i="3"/>
  <c r="B793" i="3"/>
  <c r="A798" i="16"/>
  <c r="E793" i="3"/>
  <c r="F793" i="3"/>
  <c r="J793" i="3"/>
  <c r="AF793" i="3"/>
  <c r="AG793" i="3"/>
  <c r="AT793" i="3"/>
  <c r="AU793" i="3"/>
  <c r="B794" i="3"/>
  <c r="E794" i="3"/>
  <c r="F794" i="3"/>
  <c r="J794" i="3"/>
  <c r="AF794" i="3"/>
  <c r="AG794" i="3"/>
  <c r="AT794" i="3"/>
  <c r="AU794" i="3"/>
  <c r="B795" i="3"/>
  <c r="E795" i="3"/>
  <c r="F795" i="3"/>
  <c r="J795" i="3"/>
  <c r="AF795" i="3"/>
  <c r="AG795" i="3"/>
  <c r="AT795" i="3"/>
  <c r="AU795" i="3"/>
  <c r="B796" i="3"/>
  <c r="E796" i="3"/>
  <c r="F796" i="3"/>
  <c r="J796" i="3"/>
  <c r="AF796" i="3"/>
  <c r="AG796" i="3"/>
  <c r="AT796" i="3"/>
  <c r="AU796" i="3"/>
  <c r="B797" i="3"/>
  <c r="A802" i="16"/>
  <c r="E797" i="3"/>
  <c r="F797" i="3"/>
  <c r="J797" i="3"/>
  <c r="AF797" i="3"/>
  <c r="AG797" i="3"/>
  <c r="AT797" i="3"/>
  <c r="AU797" i="3"/>
  <c r="B798" i="3"/>
  <c r="E798" i="3"/>
  <c r="F798" i="3"/>
  <c r="J798" i="3"/>
  <c r="AF798" i="3"/>
  <c r="AG798" i="3"/>
  <c r="AT798" i="3"/>
  <c r="AU798" i="3"/>
  <c r="B799" i="3"/>
  <c r="E799" i="3"/>
  <c r="F799" i="3"/>
  <c r="J799" i="3"/>
  <c r="AF799" i="3"/>
  <c r="AG799" i="3"/>
  <c r="AT799" i="3"/>
  <c r="AU799" i="3"/>
  <c r="B800" i="3"/>
  <c r="E800" i="3"/>
  <c r="F800" i="3"/>
  <c r="J800" i="3"/>
  <c r="AF800" i="3"/>
  <c r="AG800" i="3"/>
  <c r="AT800" i="3"/>
  <c r="AU800" i="3"/>
  <c r="B801" i="3"/>
  <c r="E801" i="3"/>
  <c r="F801" i="3"/>
  <c r="J801" i="3"/>
  <c r="AF801" i="3"/>
  <c r="AG801" i="3"/>
  <c r="AT801" i="3"/>
  <c r="AU801" i="3"/>
  <c r="B802" i="3"/>
  <c r="E802" i="3"/>
  <c r="F802" i="3"/>
  <c r="J802" i="3"/>
  <c r="AF802" i="3"/>
  <c r="AG802" i="3"/>
  <c r="AT802" i="3"/>
  <c r="AU802" i="3"/>
  <c r="B803" i="3"/>
  <c r="E803" i="3"/>
  <c r="F803" i="3"/>
  <c r="J803" i="3"/>
  <c r="AF803" i="3"/>
  <c r="AG803" i="3"/>
  <c r="AT803" i="3"/>
  <c r="AU803" i="3"/>
  <c r="B804" i="3"/>
  <c r="E804" i="3"/>
  <c r="F804" i="3"/>
  <c r="J804" i="3"/>
  <c r="AF804" i="3"/>
  <c r="AG804" i="3"/>
  <c r="AT804" i="3"/>
  <c r="AU804" i="3"/>
  <c r="B805" i="3"/>
  <c r="A810" i="22"/>
  <c r="E805" i="3"/>
  <c r="F805" i="3"/>
  <c r="J805" i="3"/>
  <c r="AF805" i="3"/>
  <c r="AG805" i="3"/>
  <c r="AT805" i="3"/>
  <c r="AU805" i="3"/>
  <c r="B806" i="3"/>
  <c r="E806" i="3"/>
  <c r="F806" i="3"/>
  <c r="J806" i="3"/>
  <c r="AF806" i="3"/>
  <c r="AG806" i="3"/>
  <c r="AT806" i="3"/>
  <c r="AU806" i="3"/>
  <c r="B807" i="3"/>
  <c r="E807" i="3"/>
  <c r="F807" i="3"/>
  <c r="J807" i="3"/>
  <c r="AF807" i="3"/>
  <c r="AG807" i="3"/>
  <c r="AT807" i="3"/>
  <c r="AU807" i="3"/>
  <c r="B808" i="3"/>
  <c r="E808" i="3"/>
  <c r="F808" i="3"/>
  <c r="J808" i="3"/>
  <c r="AF808" i="3"/>
  <c r="AG808" i="3"/>
  <c r="AT808" i="3"/>
  <c r="AU808" i="3"/>
  <c r="B809" i="3"/>
  <c r="E809" i="3"/>
  <c r="F809" i="3"/>
  <c r="J809" i="3"/>
  <c r="AF809" i="3"/>
  <c r="AG809" i="3"/>
  <c r="AT809" i="3"/>
  <c r="AU809" i="3"/>
  <c r="B810" i="3"/>
  <c r="E810" i="3"/>
  <c r="F810" i="3"/>
  <c r="J810" i="3"/>
  <c r="AF810" i="3"/>
  <c r="AG810" i="3"/>
  <c r="AT810" i="3"/>
  <c r="AU810" i="3"/>
  <c r="B811" i="3"/>
  <c r="A814" i="14"/>
  <c r="E811" i="3"/>
  <c r="F811" i="3"/>
  <c r="J811" i="3"/>
  <c r="AF811" i="3"/>
  <c r="AG811" i="3"/>
  <c r="AT811" i="3"/>
  <c r="AU811" i="3"/>
  <c r="B812" i="3"/>
  <c r="E812" i="3"/>
  <c r="F812" i="3"/>
  <c r="J812" i="3"/>
  <c r="AF812" i="3"/>
  <c r="AG812" i="3"/>
  <c r="AT812" i="3"/>
  <c r="AU812" i="3"/>
  <c r="B813" i="3"/>
  <c r="A818" i="22"/>
  <c r="E813" i="3"/>
  <c r="F813" i="3"/>
  <c r="J813" i="3"/>
  <c r="AF813" i="3"/>
  <c r="AG813" i="3"/>
  <c r="AT813" i="3"/>
  <c r="AU813" i="3"/>
  <c r="B814" i="3"/>
  <c r="E814" i="3"/>
  <c r="F814" i="3"/>
  <c r="J814" i="3"/>
  <c r="AF814" i="3"/>
  <c r="AG814" i="3"/>
  <c r="AT814" i="3"/>
  <c r="AU814" i="3"/>
  <c r="B815" i="3"/>
  <c r="A820" i="16"/>
  <c r="E815" i="3"/>
  <c r="F815" i="3"/>
  <c r="J815" i="3"/>
  <c r="AF815" i="3"/>
  <c r="AG815" i="3"/>
  <c r="AT815" i="3"/>
  <c r="AU815" i="3"/>
  <c r="B816" i="3"/>
  <c r="E816" i="3"/>
  <c r="F816" i="3"/>
  <c r="J816" i="3"/>
  <c r="AF816" i="3"/>
  <c r="AG816" i="3"/>
  <c r="AT816" i="3"/>
  <c r="AU816" i="3"/>
  <c r="B817" i="3"/>
  <c r="E817" i="3"/>
  <c r="F817" i="3"/>
  <c r="J817" i="3"/>
  <c r="AF817" i="3"/>
  <c r="AG817" i="3"/>
  <c r="AT817" i="3"/>
  <c r="AU817" i="3"/>
  <c r="B818" i="3"/>
  <c r="E818" i="3"/>
  <c r="F818" i="3"/>
  <c r="J818" i="3"/>
  <c r="AF818" i="3"/>
  <c r="AG818" i="3"/>
  <c r="AT818" i="3"/>
  <c r="AU818" i="3"/>
  <c r="B819" i="3"/>
  <c r="E819" i="3"/>
  <c r="F819" i="3"/>
  <c r="J819" i="3"/>
  <c r="AF819" i="3"/>
  <c r="AG819" i="3"/>
  <c r="AT819" i="3"/>
  <c r="AU819" i="3"/>
  <c r="B820" i="3"/>
  <c r="A823" i="14"/>
  <c r="E820" i="3"/>
  <c r="F820" i="3"/>
  <c r="J820" i="3"/>
  <c r="AF820" i="3"/>
  <c r="AG820" i="3"/>
  <c r="AT820" i="3"/>
  <c r="AU820" i="3"/>
  <c r="B821" i="3"/>
  <c r="E821" i="3"/>
  <c r="F821" i="3"/>
  <c r="J821" i="3"/>
  <c r="AF821" i="3"/>
  <c r="AG821" i="3"/>
  <c r="AT821" i="3"/>
  <c r="AU821" i="3"/>
  <c r="B822" i="3"/>
  <c r="A827" i="16"/>
  <c r="E822" i="3"/>
  <c r="F822" i="3"/>
  <c r="J822" i="3"/>
  <c r="AF822" i="3"/>
  <c r="AG822" i="3"/>
  <c r="AT822" i="3"/>
  <c r="AU822" i="3"/>
  <c r="B823" i="3"/>
  <c r="A828" i="16"/>
  <c r="E823" i="3"/>
  <c r="F823" i="3"/>
  <c r="J823" i="3"/>
  <c r="AF823" i="3"/>
  <c r="AG823" i="3"/>
  <c r="AT823" i="3"/>
  <c r="AU823" i="3"/>
  <c r="B824" i="3"/>
  <c r="E824" i="3"/>
  <c r="F824" i="3"/>
  <c r="J824" i="3"/>
  <c r="AF824" i="3"/>
  <c r="AG824" i="3"/>
  <c r="AT824" i="3"/>
  <c r="AU824" i="3"/>
  <c r="B825" i="3"/>
  <c r="E825" i="3"/>
  <c r="F825" i="3"/>
  <c r="J825" i="3"/>
  <c r="AF825" i="3"/>
  <c r="AG825" i="3"/>
  <c r="AT825" i="3"/>
  <c r="AU825" i="3"/>
  <c r="B826" i="3"/>
  <c r="E826" i="3"/>
  <c r="F826" i="3"/>
  <c r="J826" i="3"/>
  <c r="AF826" i="3"/>
  <c r="AG826" i="3"/>
  <c r="AT826" i="3"/>
  <c r="AU826" i="3"/>
  <c r="B827" i="3"/>
  <c r="E827" i="3"/>
  <c r="F827" i="3"/>
  <c r="J827" i="3"/>
  <c r="AF827" i="3"/>
  <c r="AG827" i="3"/>
  <c r="AT827" i="3"/>
  <c r="AU827" i="3"/>
  <c r="B828" i="3"/>
  <c r="E828" i="3"/>
  <c r="F828" i="3"/>
  <c r="J828" i="3"/>
  <c r="AF828" i="3"/>
  <c r="AG828" i="3"/>
  <c r="AT828" i="3"/>
  <c r="AU828" i="3"/>
  <c r="B829" i="3"/>
  <c r="E829" i="3"/>
  <c r="F829" i="3"/>
  <c r="J829" i="3"/>
  <c r="AF829" i="3"/>
  <c r="AG829" i="3"/>
  <c r="AT829" i="3"/>
  <c r="AU829" i="3"/>
  <c r="B830" i="3"/>
  <c r="E830" i="3"/>
  <c r="F830" i="3"/>
  <c r="J830" i="3"/>
  <c r="AF830" i="3"/>
  <c r="AG830" i="3"/>
  <c r="AT830" i="3"/>
  <c r="AU830" i="3"/>
  <c r="B831" i="3"/>
  <c r="A836" i="16"/>
  <c r="E831" i="3"/>
  <c r="F831" i="3"/>
  <c r="J831" i="3"/>
  <c r="AF831" i="3"/>
  <c r="AG831" i="3"/>
  <c r="AT831" i="3"/>
  <c r="AU831" i="3"/>
  <c r="B832" i="3"/>
  <c r="E832" i="3"/>
  <c r="F832" i="3"/>
  <c r="J832" i="3"/>
  <c r="AF832" i="3"/>
  <c r="AG832" i="3"/>
  <c r="AT832" i="3"/>
  <c r="AU832" i="3"/>
  <c r="B833" i="3"/>
  <c r="E833" i="3"/>
  <c r="F833" i="3"/>
  <c r="J833" i="3"/>
  <c r="AF833" i="3"/>
  <c r="AG833" i="3"/>
  <c r="AT833" i="3"/>
  <c r="AU833" i="3"/>
  <c r="B834" i="3"/>
  <c r="E834" i="3"/>
  <c r="F834" i="3"/>
  <c r="J834" i="3"/>
  <c r="AF834" i="3"/>
  <c r="AG834" i="3"/>
  <c r="AT834" i="3"/>
  <c r="AU834" i="3"/>
  <c r="B835" i="3"/>
  <c r="E835" i="3"/>
  <c r="F835" i="3"/>
  <c r="J835" i="3"/>
  <c r="AF835" i="3"/>
  <c r="AG835" i="3"/>
  <c r="AT835" i="3"/>
  <c r="AU835" i="3"/>
  <c r="B836" i="3"/>
  <c r="E836" i="3"/>
  <c r="F836" i="3"/>
  <c r="J836" i="3"/>
  <c r="AF836" i="3"/>
  <c r="AG836" i="3"/>
  <c r="AT836" i="3"/>
  <c r="AU836" i="3"/>
  <c r="B837" i="3"/>
  <c r="E837" i="3"/>
  <c r="F837" i="3"/>
  <c r="J837" i="3"/>
  <c r="AF837" i="3"/>
  <c r="AG837" i="3"/>
  <c r="AT837" i="3"/>
  <c r="AU837" i="3"/>
  <c r="B838" i="3"/>
  <c r="E838" i="3"/>
  <c r="F838" i="3"/>
  <c r="J838" i="3"/>
  <c r="AF838" i="3"/>
  <c r="AG838" i="3"/>
  <c r="AT838" i="3"/>
  <c r="AU838" i="3"/>
  <c r="B839" i="3"/>
  <c r="A844" i="16"/>
  <c r="E839" i="3"/>
  <c r="F839" i="3"/>
  <c r="J839" i="3"/>
  <c r="AF839" i="3"/>
  <c r="AG839" i="3"/>
  <c r="AT839" i="3"/>
  <c r="AU839" i="3"/>
  <c r="B840" i="3"/>
  <c r="E840" i="3"/>
  <c r="F840" i="3"/>
  <c r="J840" i="3"/>
  <c r="AF840" i="3"/>
  <c r="AG840" i="3"/>
  <c r="AT840" i="3"/>
  <c r="AU840" i="3"/>
  <c r="B841" i="3"/>
  <c r="E841" i="3"/>
  <c r="F841" i="3"/>
  <c r="J841" i="3"/>
  <c r="AF841" i="3"/>
  <c r="AG841" i="3"/>
  <c r="AT841" i="3"/>
  <c r="AU841" i="3"/>
  <c r="B842" i="3"/>
  <c r="E842" i="3"/>
  <c r="F842" i="3"/>
  <c r="J842" i="3"/>
  <c r="AF842" i="3"/>
  <c r="AG842" i="3"/>
  <c r="AT842" i="3"/>
  <c r="AU842" i="3"/>
  <c r="B843" i="3"/>
  <c r="E843" i="3"/>
  <c r="F843" i="3"/>
  <c r="J843" i="3"/>
  <c r="AF843" i="3"/>
  <c r="AG843" i="3"/>
  <c r="AT843" i="3"/>
  <c r="AU843" i="3"/>
  <c r="B844" i="3"/>
  <c r="E844" i="3"/>
  <c r="F844" i="3"/>
  <c r="J844" i="3"/>
  <c r="AF844" i="3"/>
  <c r="AG844" i="3"/>
  <c r="AT844" i="3"/>
  <c r="AU844" i="3"/>
  <c r="B845" i="3"/>
  <c r="A850" i="22"/>
  <c r="E845" i="3"/>
  <c r="F845" i="3"/>
  <c r="J845" i="3"/>
  <c r="AF845" i="3"/>
  <c r="AG845" i="3"/>
  <c r="AT845" i="3"/>
  <c r="AU845" i="3"/>
  <c r="B846" i="3"/>
  <c r="E846" i="3"/>
  <c r="F846" i="3"/>
  <c r="J846" i="3"/>
  <c r="AF846" i="3"/>
  <c r="AG846" i="3"/>
  <c r="AT846" i="3"/>
  <c r="AU846" i="3"/>
  <c r="B847" i="3"/>
  <c r="A852" i="16"/>
  <c r="E847" i="3"/>
  <c r="F847" i="3"/>
  <c r="J847" i="3"/>
  <c r="AF847" i="3"/>
  <c r="AG847" i="3"/>
  <c r="AT847" i="3"/>
  <c r="AU847" i="3"/>
  <c r="B848" i="3"/>
  <c r="E848" i="3"/>
  <c r="F848" i="3"/>
  <c r="J848" i="3"/>
  <c r="AF848" i="3"/>
  <c r="AG848" i="3"/>
  <c r="AT848" i="3"/>
  <c r="AU848" i="3"/>
  <c r="B849" i="3"/>
  <c r="E849" i="3"/>
  <c r="F849" i="3"/>
  <c r="J849" i="3"/>
  <c r="AF849" i="3"/>
  <c r="AG849" i="3"/>
  <c r="AT849" i="3"/>
  <c r="AU849" i="3"/>
  <c r="B850" i="3"/>
  <c r="E850" i="3"/>
  <c r="F850" i="3"/>
  <c r="J850" i="3"/>
  <c r="AF850" i="3"/>
  <c r="AG850" i="3"/>
  <c r="AT850" i="3"/>
  <c r="AU850" i="3"/>
  <c r="B851" i="3"/>
  <c r="E851" i="3"/>
  <c r="F851" i="3"/>
  <c r="J851" i="3"/>
  <c r="AF851" i="3"/>
  <c r="AG851" i="3"/>
  <c r="AT851" i="3"/>
  <c r="AU851" i="3"/>
  <c r="B852" i="3"/>
  <c r="E852" i="3"/>
  <c r="F852" i="3"/>
  <c r="J852" i="3"/>
  <c r="AF852" i="3"/>
  <c r="AG852" i="3"/>
  <c r="AT852" i="3"/>
  <c r="AU852" i="3"/>
  <c r="B853" i="3"/>
  <c r="E853" i="3"/>
  <c r="F853" i="3"/>
  <c r="J853" i="3"/>
  <c r="AF853" i="3"/>
  <c r="AG853" i="3"/>
  <c r="AT853" i="3"/>
  <c r="AU853" i="3"/>
  <c r="B854" i="3"/>
  <c r="E854" i="3"/>
  <c r="F854" i="3"/>
  <c r="J854" i="3"/>
  <c r="AF854" i="3"/>
  <c r="AG854" i="3"/>
  <c r="AT854" i="3"/>
  <c r="AU854" i="3"/>
  <c r="B855" i="3"/>
  <c r="A860" i="16"/>
  <c r="E855" i="3"/>
  <c r="F855" i="3"/>
  <c r="J855" i="3"/>
  <c r="AF855" i="3"/>
  <c r="AG855" i="3"/>
  <c r="AT855" i="3"/>
  <c r="AU855" i="3"/>
  <c r="B856" i="3"/>
  <c r="E856" i="3"/>
  <c r="F856" i="3"/>
  <c r="J856" i="3"/>
  <c r="AF856" i="3"/>
  <c r="AG856" i="3"/>
  <c r="AT856" i="3"/>
  <c r="AU856" i="3"/>
  <c r="B857" i="3"/>
  <c r="E857" i="3"/>
  <c r="F857" i="3"/>
  <c r="J857" i="3"/>
  <c r="AF857" i="3"/>
  <c r="AG857" i="3"/>
  <c r="AT857" i="3"/>
  <c r="AU857" i="3"/>
  <c r="B858" i="3"/>
  <c r="E858" i="3"/>
  <c r="F858" i="3"/>
  <c r="J858" i="3"/>
  <c r="AF858" i="3"/>
  <c r="AG858" i="3"/>
  <c r="AT858" i="3"/>
  <c r="AU858" i="3"/>
  <c r="B859" i="3"/>
  <c r="E859" i="3"/>
  <c r="F859" i="3"/>
  <c r="J859" i="3"/>
  <c r="AF859" i="3"/>
  <c r="AG859" i="3"/>
  <c r="AT859" i="3"/>
  <c r="AU859" i="3"/>
  <c r="B860" i="3"/>
  <c r="E860" i="3"/>
  <c r="F860" i="3"/>
  <c r="J860" i="3"/>
  <c r="AF860" i="3"/>
  <c r="AG860" i="3"/>
  <c r="AT860" i="3"/>
  <c r="AU860" i="3"/>
  <c r="B861" i="3"/>
  <c r="E861" i="3"/>
  <c r="F861" i="3"/>
  <c r="J861" i="3"/>
  <c r="AF861" i="3"/>
  <c r="AG861" i="3"/>
  <c r="AT861" i="3"/>
  <c r="AU861" i="3"/>
  <c r="B862" i="3"/>
  <c r="E862" i="3"/>
  <c r="F862" i="3"/>
  <c r="J862" i="3"/>
  <c r="AF862" i="3"/>
  <c r="AG862" i="3"/>
  <c r="AT862" i="3"/>
  <c r="AU862" i="3"/>
  <c r="B863" i="3"/>
  <c r="A868" i="16"/>
  <c r="E863" i="3"/>
  <c r="F863" i="3"/>
  <c r="J863" i="3"/>
  <c r="AF863" i="3"/>
  <c r="AG863" i="3"/>
  <c r="AT863" i="3"/>
  <c r="AU863" i="3"/>
  <c r="B864" i="3"/>
  <c r="E864" i="3"/>
  <c r="F864" i="3"/>
  <c r="J864" i="3"/>
  <c r="AF864" i="3"/>
  <c r="AG864" i="3"/>
  <c r="AT864" i="3"/>
  <c r="AU864" i="3"/>
  <c r="B865" i="3"/>
  <c r="E865" i="3"/>
  <c r="F865" i="3"/>
  <c r="J865" i="3"/>
  <c r="AF865" i="3"/>
  <c r="AG865" i="3"/>
  <c r="AT865" i="3"/>
  <c r="AU865" i="3"/>
  <c r="B866" i="3"/>
  <c r="E866" i="3"/>
  <c r="F866" i="3"/>
  <c r="J866" i="3"/>
  <c r="AF866" i="3"/>
  <c r="AG866" i="3"/>
  <c r="AT866" i="3"/>
  <c r="AU866" i="3"/>
  <c r="B867" i="3"/>
  <c r="E867" i="3"/>
  <c r="F867" i="3"/>
  <c r="J867" i="3"/>
  <c r="AF867" i="3"/>
  <c r="AG867" i="3"/>
  <c r="AT867" i="3"/>
  <c r="AU867" i="3"/>
  <c r="B868" i="3"/>
  <c r="E868" i="3"/>
  <c r="F868" i="3"/>
  <c r="J868" i="3"/>
  <c r="AF868" i="3"/>
  <c r="AG868" i="3"/>
  <c r="AT868" i="3"/>
  <c r="AU868" i="3"/>
  <c r="B869" i="3"/>
  <c r="E869" i="3"/>
  <c r="F869" i="3"/>
  <c r="J869" i="3"/>
  <c r="AF869" i="3"/>
  <c r="AG869" i="3"/>
  <c r="AT869" i="3"/>
  <c r="AU869" i="3"/>
  <c r="B870" i="3"/>
  <c r="E870" i="3"/>
  <c r="F870" i="3"/>
  <c r="J870" i="3"/>
  <c r="AF870" i="3"/>
  <c r="AG870" i="3"/>
  <c r="AT870" i="3"/>
  <c r="AU870" i="3"/>
  <c r="B871" i="3"/>
  <c r="A876" i="22"/>
  <c r="E871" i="3"/>
  <c r="F871" i="3"/>
  <c r="J871" i="3"/>
  <c r="AF871" i="3"/>
  <c r="AG871" i="3"/>
  <c r="AT871" i="3"/>
  <c r="AU871" i="3"/>
  <c r="B872" i="3"/>
  <c r="A877" i="22"/>
  <c r="E872" i="3"/>
  <c r="F872" i="3"/>
  <c r="J872" i="3"/>
  <c r="AF872" i="3"/>
  <c r="AG872" i="3"/>
  <c r="AT872" i="3"/>
  <c r="AU872" i="3"/>
  <c r="B873" i="3"/>
  <c r="A876" i="14"/>
  <c r="E873" i="3"/>
  <c r="F873" i="3"/>
  <c r="J873" i="3"/>
  <c r="AF873" i="3"/>
  <c r="AG873" i="3"/>
  <c r="AT873" i="3"/>
  <c r="AU873" i="3"/>
  <c r="B874" i="3"/>
  <c r="A879" i="22"/>
  <c r="E874" i="3"/>
  <c r="F874" i="3"/>
  <c r="J874" i="3"/>
  <c r="AF874" i="3"/>
  <c r="AG874" i="3"/>
  <c r="AT874" i="3"/>
  <c r="AU874" i="3"/>
  <c r="B875" i="3"/>
  <c r="A880" i="16"/>
  <c r="E875" i="3"/>
  <c r="F875" i="3"/>
  <c r="J875" i="3"/>
  <c r="AF875" i="3"/>
  <c r="AG875" i="3"/>
  <c r="AT875" i="3"/>
  <c r="AU875" i="3"/>
  <c r="B876" i="3"/>
  <c r="E876" i="3"/>
  <c r="F876" i="3"/>
  <c r="J876" i="3"/>
  <c r="AF876" i="3"/>
  <c r="AG876" i="3"/>
  <c r="AT876" i="3"/>
  <c r="AU876" i="3"/>
  <c r="B877" i="3"/>
  <c r="E877" i="3"/>
  <c r="F877" i="3"/>
  <c r="J877" i="3"/>
  <c r="AF877" i="3"/>
  <c r="AG877" i="3"/>
  <c r="AT877" i="3"/>
  <c r="AU877" i="3"/>
  <c r="B878" i="3"/>
  <c r="E878" i="3"/>
  <c r="F878" i="3"/>
  <c r="J878" i="3"/>
  <c r="AF878" i="3"/>
  <c r="AG878" i="3"/>
  <c r="AT878" i="3"/>
  <c r="AU878" i="3"/>
  <c r="B879" i="3"/>
  <c r="A884" i="22"/>
  <c r="E879" i="3"/>
  <c r="F879" i="3"/>
  <c r="J879" i="3"/>
  <c r="AF879" i="3"/>
  <c r="AG879" i="3"/>
  <c r="AT879" i="3"/>
  <c r="AU879" i="3"/>
  <c r="B880" i="3"/>
  <c r="E880" i="3"/>
  <c r="F880" i="3"/>
  <c r="J880" i="3"/>
  <c r="AF880" i="3"/>
  <c r="AG880" i="3"/>
  <c r="AT880" i="3"/>
  <c r="AU880" i="3"/>
  <c r="B881" i="3"/>
  <c r="A884" i="14"/>
  <c r="E881" i="3"/>
  <c r="F881" i="3"/>
  <c r="J881" i="3"/>
  <c r="AF881" i="3"/>
  <c r="AG881" i="3"/>
  <c r="AT881" i="3"/>
  <c r="AU881" i="3"/>
  <c r="B882" i="3"/>
  <c r="E882" i="3"/>
  <c r="F882" i="3"/>
  <c r="J882" i="3"/>
  <c r="AF882" i="3"/>
  <c r="AG882" i="3"/>
  <c r="AT882" i="3"/>
  <c r="AU882" i="3"/>
  <c r="B883" i="3"/>
  <c r="A888" i="16"/>
  <c r="E883" i="3"/>
  <c r="F883" i="3"/>
  <c r="J883" i="3"/>
  <c r="AF883" i="3"/>
  <c r="AG883" i="3"/>
  <c r="AT883" i="3"/>
  <c r="AU883" i="3"/>
  <c r="B884" i="3"/>
  <c r="E884" i="3"/>
  <c r="F884" i="3"/>
  <c r="J884" i="3"/>
  <c r="AF884" i="3"/>
  <c r="AG884" i="3"/>
  <c r="AT884" i="3"/>
  <c r="AU884" i="3"/>
  <c r="B885" i="3"/>
  <c r="C890" i="15"/>
  <c r="E885" i="3"/>
  <c r="F885" i="3"/>
  <c r="J885" i="3"/>
  <c r="AF885" i="3"/>
  <c r="AG885" i="3"/>
  <c r="AT885" i="3"/>
  <c r="AU885" i="3"/>
  <c r="B886" i="3"/>
  <c r="E886" i="3"/>
  <c r="F886" i="3"/>
  <c r="J886" i="3"/>
  <c r="AF886" i="3"/>
  <c r="AG886" i="3"/>
  <c r="AT886" i="3"/>
  <c r="AU886" i="3"/>
  <c r="B887" i="3"/>
  <c r="A892" i="22"/>
  <c r="E887" i="3"/>
  <c r="F887" i="3"/>
  <c r="J887" i="3"/>
  <c r="AF887" i="3"/>
  <c r="AG887" i="3"/>
  <c r="AT887" i="3"/>
  <c r="AU887" i="3"/>
  <c r="B888" i="3"/>
  <c r="A893" i="22"/>
  <c r="E888" i="3"/>
  <c r="F888" i="3"/>
  <c r="J888" i="3"/>
  <c r="AF888" i="3"/>
  <c r="AG888" i="3"/>
  <c r="AT888" i="3"/>
  <c r="AU888" i="3"/>
  <c r="B889" i="3"/>
  <c r="A892" i="14"/>
  <c r="E889" i="3"/>
  <c r="F889" i="3"/>
  <c r="J889" i="3"/>
  <c r="AF889" i="3"/>
  <c r="AG889" i="3"/>
  <c r="AT889" i="3"/>
  <c r="AU889" i="3"/>
  <c r="B890" i="3"/>
  <c r="A895" i="22"/>
  <c r="E890" i="3"/>
  <c r="F890" i="3"/>
  <c r="J890" i="3"/>
  <c r="AF890" i="3"/>
  <c r="AG890" i="3"/>
  <c r="AT890" i="3"/>
  <c r="AU890" i="3"/>
  <c r="B891" i="3"/>
  <c r="A896" i="16"/>
  <c r="E891" i="3"/>
  <c r="F891" i="3"/>
  <c r="J891" i="3"/>
  <c r="AF891" i="3"/>
  <c r="AG891" i="3"/>
  <c r="AT891" i="3"/>
  <c r="AU891" i="3"/>
  <c r="B892" i="3"/>
  <c r="A897" i="22"/>
  <c r="E892" i="3"/>
  <c r="F892" i="3"/>
  <c r="J892" i="3"/>
  <c r="AF892" i="3"/>
  <c r="AG892" i="3"/>
  <c r="AT892" i="3"/>
  <c r="AU892" i="3"/>
  <c r="B893" i="3"/>
  <c r="E893" i="3"/>
  <c r="F893" i="3"/>
  <c r="J893" i="3"/>
  <c r="AF893" i="3"/>
  <c r="AG893" i="3"/>
  <c r="AT893" i="3"/>
  <c r="AU893" i="3"/>
  <c r="B894" i="3"/>
  <c r="A899" i="16"/>
  <c r="E894" i="3"/>
  <c r="F894" i="3"/>
  <c r="J894" i="3"/>
  <c r="AF894" i="3"/>
  <c r="AG894" i="3"/>
  <c r="AT894" i="3"/>
  <c r="AU894" i="3"/>
  <c r="B895" i="3"/>
  <c r="A900" i="22"/>
  <c r="E895" i="3"/>
  <c r="F895" i="3"/>
  <c r="J895" i="3"/>
  <c r="AF895" i="3"/>
  <c r="AG895" i="3"/>
  <c r="AT895" i="3"/>
  <c r="AU895" i="3"/>
  <c r="B896" i="3"/>
  <c r="E896" i="3"/>
  <c r="F896" i="3"/>
  <c r="J896" i="3"/>
  <c r="AF896" i="3"/>
  <c r="AG896" i="3"/>
  <c r="AT896" i="3"/>
  <c r="AU896" i="3"/>
  <c r="B897" i="3"/>
  <c r="A900" i="14"/>
  <c r="E897" i="3"/>
  <c r="F897" i="3"/>
  <c r="J897" i="3"/>
  <c r="AF897" i="3"/>
  <c r="AG897" i="3"/>
  <c r="AT897" i="3"/>
  <c r="AU897" i="3"/>
  <c r="B898" i="3"/>
  <c r="E898" i="3"/>
  <c r="F898" i="3"/>
  <c r="J898" i="3"/>
  <c r="AF898" i="3"/>
  <c r="AG898" i="3"/>
  <c r="AT898" i="3"/>
  <c r="AU898" i="3"/>
  <c r="B899" i="3"/>
  <c r="A904" i="16"/>
  <c r="E899" i="3"/>
  <c r="F899" i="3"/>
  <c r="J899" i="3"/>
  <c r="AF899" i="3"/>
  <c r="AG899" i="3"/>
  <c r="AT899" i="3"/>
  <c r="AU899" i="3"/>
  <c r="B900" i="3"/>
  <c r="E900" i="3"/>
  <c r="F900" i="3"/>
  <c r="J900" i="3"/>
  <c r="AF900" i="3"/>
  <c r="AG900" i="3"/>
  <c r="AT900" i="3"/>
  <c r="AU900" i="3"/>
  <c r="B901" i="3"/>
  <c r="E901" i="3"/>
  <c r="F901" i="3"/>
  <c r="J901" i="3"/>
  <c r="AF901" i="3"/>
  <c r="AG901" i="3"/>
  <c r="AT901" i="3"/>
  <c r="AU901" i="3"/>
  <c r="B902" i="3"/>
  <c r="A907" i="16"/>
  <c r="E902" i="3"/>
  <c r="F902" i="3"/>
  <c r="J902" i="3"/>
  <c r="AF902" i="3"/>
  <c r="AG902" i="3"/>
  <c r="AT902" i="3"/>
  <c r="AU902" i="3"/>
  <c r="B903" i="3"/>
  <c r="A908" i="22"/>
  <c r="E903" i="3"/>
  <c r="F903" i="3"/>
  <c r="J903" i="3"/>
  <c r="AF903" i="3"/>
  <c r="AG903" i="3"/>
  <c r="AT903" i="3"/>
  <c r="AU903" i="3"/>
  <c r="B904" i="3"/>
  <c r="E904" i="3"/>
  <c r="F904" i="3"/>
  <c r="J904" i="3"/>
  <c r="AF904" i="3"/>
  <c r="AG904" i="3"/>
  <c r="AT904" i="3"/>
  <c r="AU904" i="3"/>
  <c r="B905" i="3"/>
  <c r="E905" i="3"/>
  <c r="F905" i="3"/>
  <c r="J905" i="3"/>
  <c r="AF905" i="3"/>
  <c r="AG905" i="3"/>
  <c r="AT905" i="3"/>
  <c r="AU905" i="3"/>
  <c r="B906" i="3"/>
  <c r="E906" i="3"/>
  <c r="F906" i="3"/>
  <c r="J906" i="3"/>
  <c r="AF906" i="3"/>
  <c r="AG906" i="3"/>
  <c r="AT906" i="3"/>
  <c r="AU906" i="3"/>
  <c r="B907" i="3"/>
  <c r="E907" i="3"/>
  <c r="F907" i="3"/>
  <c r="J907" i="3"/>
  <c r="AF907" i="3"/>
  <c r="AG907" i="3"/>
  <c r="AT907" i="3"/>
  <c r="AU907" i="3"/>
  <c r="B908" i="3"/>
  <c r="E908" i="3"/>
  <c r="F908" i="3"/>
  <c r="J908" i="3"/>
  <c r="AF908" i="3"/>
  <c r="AG908" i="3"/>
  <c r="AT908" i="3"/>
  <c r="AU908" i="3"/>
  <c r="B909" i="3"/>
  <c r="A914" i="16"/>
  <c r="E909" i="3"/>
  <c r="F909" i="3"/>
  <c r="J909" i="3"/>
  <c r="AF909" i="3"/>
  <c r="AG909" i="3"/>
  <c r="AT909" i="3"/>
  <c r="AU909" i="3"/>
  <c r="B910" i="3"/>
  <c r="E910" i="3"/>
  <c r="F910" i="3"/>
  <c r="J910" i="3"/>
  <c r="AF910" i="3"/>
  <c r="AG910" i="3"/>
  <c r="AT910" i="3"/>
  <c r="AU910" i="3"/>
  <c r="B911" i="3"/>
  <c r="E911" i="3"/>
  <c r="F911" i="3"/>
  <c r="J911" i="3"/>
  <c r="AF911" i="3"/>
  <c r="AG911" i="3"/>
  <c r="AT911" i="3"/>
  <c r="AU911" i="3"/>
  <c r="B912" i="3"/>
  <c r="A915" i="14"/>
  <c r="F915" i="14" s="1"/>
  <c r="E912" i="3"/>
  <c r="F912" i="3"/>
  <c r="J912" i="3"/>
  <c r="AF912" i="3"/>
  <c r="AG912" i="3"/>
  <c r="AT912" i="3"/>
  <c r="AU912" i="3"/>
  <c r="B913" i="3"/>
  <c r="E913" i="3"/>
  <c r="F913" i="3"/>
  <c r="J913" i="3"/>
  <c r="AF913" i="3"/>
  <c r="AG913" i="3"/>
  <c r="AT913" i="3"/>
  <c r="AU913" i="3"/>
  <c r="B914" i="3"/>
  <c r="A917" i="14"/>
  <c r="J917" i="14" s="1"/>
  <c r="K917" i="14" s="1"/>
  <c r="E914" i="3"/>
  <c r="F914" i="3"/>
  <c r="J914" i="3"/>
  <c r="AF914" i="3"/>
  <c r="AG914" i="3"/>
  <c r="AT914" i="3"/>
  <c r="AU914" i="3"/>
  <c r="B915" i="3"/>
  <c r="A920" i="22"/>
  <c r="E915" i="3"/>
  <c r="F915" i="3"/>
  <c r="J915" i="3"/>
  <c r="AF915" i="3"/>
  <c r="AG915" i="3"/>
  <c r="AT915" i="3"/>
  <c r="AU915" i="3"/>
  <c r="B916" i="3"/>
  <c r="E916" i="3"/>
  <c r="F916" i="3"/>
  <c r="J916" i="3"/>
  <c r="AF916" i="3"/>
  <c r="AG916" i="3"/>
  <c r="AT916" i="3"/>
  <c r="AU916" i="3"/>
  <c r="B917" i="3"/>
  <c r="E917" i="3"/>
  <c r="F917" i="3"/>
  <c r="J917" i="3"/>
  <c r="AF917" i="3"/>
  <c r="AG917" i="3"/>
  <c r="AT917" i="3"/>
  <c r="AU917" i="3"/>
  <c r="B918" i="3"/>
  <c r="E918" i="3"/>
  <c r="F918" i="3"/>
  <c r="J918" i="3"/>
  <c r="AF918" i="3"/>
  <c r="AG918" i="3"/>
  <c r="AT918" i="3"/>
  <c r="AU918" i="3"/>
  <c r="B919" i="3"/>
  <c r="E919" i="3"/>
  <c r="F919" i="3"/>
  <c r="J919" i="3"/>
  <c r="AF919" i="3"/>
  <c r="AG919" i="3"/>
  <c r="AT919" i="3"/>
  <c r="AU919" i="3"/>
  <c r="B920" i="3"/>
  <c r="E920" i="3"/>
  <c r="F920" i="3"/>
  <c r="J920" i="3"/>
  <c r="AF920" i="3"/>
  <c r="AG920" i="3"/>
  <c r="AT920" i="3"/>
  <c r="AU920" i="3"/>
  <c r="B921" i="3"/>
  <c r="E921" i="3"/>
  <c r="F921" i="3"/>
  <c r="J921" i="3"/>
  <c r="AF921" i="3"/>
  <c r="AG921" i="3"/>
  <c r="AT921" i="3"/>
  <c r="AU921" i="3"/>
  <c r="B922" i="3"/>
  <c r="E922" i="3"/>
  <c r="F922" i="3"/>
  <c r="J922" i="3"/>
  <c r="AF922" i="3"/>
  <c r="AG922" i="3"/>
  <c r="AT922" i="3"/>
  <c r="AU922" i="3"/>
  <c r="B923" i="3"/>
  <c r="E923" i="3"/>
  <c r="F923" i="3"/>
  <c r="J923" i="3"/>
  <c r="AF923" i="3"/>
  <c r="AG923" i="3"/>
  <c r="AT923" i="3"/>
  <c r="AU923" i="3"/>
  <c r="B924" i="3"/>
  <c r="E924" i="3"/>
  <c r="F924" i="3"/>
  <c r="J924" i="3"/>
  <c r="AF924" i="3"/>
  <c r="AG924" i="3"/>
  <c r="AT924" i="3"/>
  <c r="AU924" i="3"/>
  <c r="B925" i="3"/>
  <c r="A930" i="16"/>
  <c r="E925" i="3"/>
  <c r="F925" i="3"/>
  <c r="J925" i="3"/>
  <c r="AF925" i="3"/>
  <c r="AG925" i="3"/>
  <c r="AT925" i="3"/>
  <c r="AU925" i="3"/>
  <c r="B926" i="3"/>
  <c r="E926" i="3"/>
  <c r="F926" i="3"/>
  <c r="J926" i="3"/>
  <c r="AF926" i="3"/>
  <c r="AG926" i="3"/>
  <c r="AT926" i="3"/>
  <c r="AU926" i="3"/>
  <c r="B927" i="3"/>
  <c r="E927" i="3"/>
  <c r="F927" i="3"/>
  <c r="J927" i="3"/>
  <c r="AF927" i="3"/>
  <c r="AG927" i="3"/>
  <c r="AT927" i="3"/>
  <c r="AU927" i="3"/>
  <c r="B928" i="3"/>
  <c r="E928" i="3"/>
  <c r="F928" i="3"/>
  <c r="J928" i="3"/>
  <c r="AF928" i="3"/>
  <c r="AG928" i="3"/>
  <c r="AT928" i="3"/>
  <c r="AU928" i="3"/>
  <c r="B929" i="3"/>
  <c r="A934" i="16"/>
  <c r="E929" i="3"/>
  <c r="F929" i="3"/>
  <c r="J929" i="3"/>
  <c r="AF929" i="3"/>
  <c r="AG929" i="3"/>
  <c r="AT929" i="3"/>
  <c r="AU929" i="3"/>
  <c r="B930" i="3"/>
  <c r="E930" i="3"/>
  <c r="F930" i="3"/>
  <c r="J930" i="3"/>
  <c r="AF930" i="3"/>
  <c r="AG930" i="3"/>
  <c r="AT930" i="3"/>
  <c r="AU930" i="3"/>
  <c r="B931" i="3"/>
  <c r="E931" i="3"/>
  <c r="F931" i="3"/>
  <c r="J931" i="3"/>
  <c r="AF931" i="3"/>
  <c r="AG931" i="3"/>
  <c r="AT931" i="3"/>
  <c r="AU931" i="3"/>
  <c r="B932" i="3"/>
  <c r="A937" i="16"/>
  <c r="E932" i="3"/>
  <c r="F932" i="3"/>
  <c r="J932" i="3"/>
  <c r="AF932" i="3"/>
  <c r="AG932" i="3"/>
  <c r="AT932" i="3"/>
  <c r="AU932" i="3"/>
  <c r="B933" i="3"/>
  <c r="A938" i="22"/>
  <c r="E933" i="3"/>
  <c r="F933" i="3"/>
  <c r="J933" i="3"/>
  <c r="AF933" i="3"/>
  <c r="AG933" i="3"/>
  <c r="AT933" i="3"/>
  <c r="AU933" i="3"/>
  <c r="B934" i="3"/>
  <c r="E934" i="3"/>
  <c r="F934" i="3"/>
  <c r="J934" i="3"/>
  <c r="AF934" i="3"/>
  <c r="AG934" i="3"/>
  <c r="AT934" i="3"/>
  <c r="AU934" i="3"/>
  <c r="B935" i="3"/>
  <c r="A938" i="14"/>
  <c r="C938" i="14" s="1"/>
  <c r="E935" i="3"/>
  <c r="F935" i="3"/>
  <c r="J935" i="3"/>
  <c r="AF935" i="3"/>
  <c r="AG935" i="3"/>
  <c r="AT935" i="3"/>
  <c r="AU935" i="3"/>
  <c r="B936" i="3"/>
  <c r="A939" i="14"/>
  <c r="E936" i="3"/>
  <c r="F936" i="3"/>
  <c r="J936" i="3"/>
  <c r="AF936" i="3"/>
  <c r="AG936" i="3"/>
  <c r="AT936" i="3"/>
  <c r="AU936" i="3"/>
  <c r="B937" i="3"/>
  <c r="A942" i="16"/>
  <c r="E937" i="3"/>
  <c r="F937" i="3"/>
  <c r="J937" i="3"/>
  <c r="AF937" i="3"/>
  <c r="AG937" i="3"/>
  <c r="AT937" i="3"/>
  <c r="AU937" i="3"/>
  <c r="B938" i="3"/>
  <c r="A943" i="22"/>
  <c r="E943" i="22" s="1"/>
  <c r="E938" i="3"/>
  <c r="F938" i="3"/>
  <c r="J938" i="3"/>
  <c r="AF938" i="3"/>
  <c r="AG938" i="3"/>
  <c r="AT938" i="3"/>
  <c r="AU938" i="3"/>
  <c r="B939" i="3"/>
  <c r="E939" i="3"/>
  <c r="F939" i="3"/>
  <c r="J939" i="3"/>
  <c r="AF939" i="3"/>
  <c r="AG939" i="3"/>
  <c r="AT939" i="3"/>
  <c r="AU939" i="3"/>
  <c r="B940" i="3"/>
  <c r="E940" i="3"/>
  <c r="F940" i="3"/>
  <c r="J940" i="3"/>
  <c r="AF940" i="3"/>
  <c r="AG940" i="3"/>
  <c r="AT940" i="3"/>
  <c r="AU940" i="3"/>
  <c r="B941" i="3"/>
  <c r="A946" i="22"/>
  <c r="E941" i="3"/>
  <c r="F941" i="3"/>
  <c r="J941" i="3"/>
  <c r="AF941" i="3"/>
  <c r="AG941" i="3"/>
  <c r="AT941" i="3"/>
  <c r="AU941" i="3"/>
  <c r="B942" i="3"/>
  <c r="A945" i="14"/>
  <c r="E945" i="14"/>
  <c r="E942" i="3"/>
  <c r="F942" i="3"/>
  <c r="J942" i="3"/>
  <c r="AF942" i="3"/>
  <c r="AG942" i="3"/>
  <c r="AT942" i="3"/>
  <c r="AU942" i="3"/>
  <c r="B943" i="3"/>
  <c r="A946" i="14"/>
  <c r="I946" i="14" s="1"/>
  <c r="E943" i="3"/>
  <c r="F943" i="3"/>
  <c r="J943" i="3"/>
  <c r="AF943" i="3"/>
  <c r="AG943" i="3"/>
  <c r="AT943" i="3"/>
  <c r="AU943" i="3"/>
  <c r="B944" i="3"/>
  <c r="A947" i="14"/>
  <c r="E944" i="3"/>
  <c r="F944" i="3"/>
  <c r="J944" i="3"/>
  <c r="AF944" i="3"/>
  <c r="AG944" i="3"/>
  <c r="AT944" i="3"/>
  <c r="AU944" i="3"/>
  <c r="B945" i="3"/>
  <c r="A950" i="16"/>
  <c r="E945" i="3"/>
  <c r="F945" i="3"/>
  <c r="J945" i="3"/>
  <c r="AF945" i="3"/>
  <c r="AG945" i="3"/>
  <c r="AT945" i="3"/>
  <c r="AU945" i="3"/>
  <c r="B946" i="3"/>
  <c r="A949" i="14"/>
  <c r="E949" i="14" s="1"/>
  <c r="E946" i="3"/>
  <c r="F946" i="3"/>
  <c r="J946" i="3"/>
  <c r="AF946" i="3"/>
  <c r="AG946" i="3"/>
  <c r="AT946" i="3"/>
  <c r="AU946" i="3"/>
  <c r="B947" i="3"/>
  <c r="E947" i="3"/>
  <c r="F947" i="3"/>
  <c r="J947" i="3"/>
  <c r="AF947" i="3"/>
  <c r="AG947" i="3"/>
  <c r="AT947" i="3"/>
  <c r="AU947" i="3"/>
  <c r="B948" i="3"/>
  <c r="A951" i="14"/>
  <c r="D951" i="14" s="1"/>
  <c r="E948" i="3"/>
  <c r="F948" i="3"/>
  <c r="J948" i="3"/>
  <c r="AF948" i="3"/>
  <c r="AG948" i="3"/>
  <c r="AT948" i="3"/>
  <c r="AU948" i="3"/>
  <c r="B949" i="3"/>
  <c r="A954" i="22"/>
  <c r="E949" i="3"/>
  <c r="F949" i="3"/>
  <c r="J949" i="3"/>
  <c r="AF949" i="3"/>
  <c r="AG949" i="3"/>
  <c r="AT949" i="3"/>
  <c r="AU949" i="3"/>
  <c r="B950" i="3"/>
  <c r="A953" i="14"/>
  <c r="E953" i="14"/>
  <c r="E950" i="3"/>
  <c r="F950" i="3"/>
  <c r="J950" i="3"/>
  <c r="AF950" i="3"/>
  <c r="AG950" i="3"/>
  <c r="AT950" i="3"/>
  <c r="AU950" i="3"/>
  <c r="B951" i="3"/>
  <c r="A954" i="14"/>
  <c r="E951" i="3"/>
  <c r="F951" i="3"/>
  <c r="J951" i="3"/>
  <c r="AF951" i="3"/>
  <c r="AG951" i="3"/>
  <c r="AT951" i="3"/>
  <c r="AU951" i="3"/>
  <c r="B952" i="3"/>
  <c r="E952" i="3"/>
  <c r="F952" i="3"/>
  <c r="J952" i="3"/>
  <c r="AF952" i="3"/>
  <c r="AG952" i="3"/>
  <c r="AT952" i="3"/>
  <c r="AU952" i="3"/>
  <c r="B953" i="3"/>
  <c r="A958" i="16"/>
  <c r="E953" i="3"/>
  <c r="F953" i="3"/>
  <c r="J953" i="3"/>
  <c r="AF953" i="3"/>
  <c r="AG953" i="3"/>
  <c r="AT953" i="3"/>
  <c r="AU953" i="3"/>
  <c r="B954" i="3"/>
  <c r="E954" i="3"/>
  <c r="F954" i="3"/>
  <c r="J954" i="3"/>
  <c r="AF954" i="3"/>
  <c r="AG954" i="3"/>
  <c r="AT954" i="3"/>
  <c r="AU954" i="3"/>
  <c r="B955" i="3"/>
  <c r="E955" i="3"/>
  <c r="F955" i="3"/>
  <c r="J955" i="3"/>
  <c r="AF955" i="3"/>
  <c r="AG955" i="3"/>
  <c r="AT955" i="3"/>
  <c r="AU955" i="3"/>
  <c r="B956" i="3"/>
  <c r="E956" i="3"/>
  <c r="F956" i="3"/>
  <c r="J956" i="3"/>
  <c r="AF956" i="3"/>
  <c r="AG956" i="3"/>
  <c r="AT956" i="3"/>
  <c r="AU956" i="3"/>
  <c r="B957" i="3"/>
  <c r="A962" i="22"/>
  <c r="E957" i="3"/>
  <c r="F957" i="3"/>
  <c r="J957" i="3"/>
  <c r="AF957" i="3"/>
  <c r="AG957" i="3"/>
  <c r="AT957" i="3"/>
  <c r="AU957" i="3"/>
  <c r="B958" i="3"/>
  <c r="E958" i="3"/>
  <c r="F958" i="3"/>
  <c r="J958" i="3"/>
  <c r="AF958" i="3"/>
  <c r="AG958" i="3"/>
  <c r="AT958" i="3"/>
  <c r="AU958" i="3"/>
  <c r="B959" i="3"/>
  <c r="A962" i="14"/>
  <c r="E959" i="3"/>
  <c r="F959" i="3"/>
  <c r="J959" i="3"/>
  <c r="AF959" i="3"/>
  <c r="AG959" i="3"/>
  <c r="AT959" i="3"/>
  <c r="AU959" i="3"/>
  <c r="B960" i="3"/>
  <c r="E960" i="3"/>
  <c r="F960" i="3"/>
  <c r="J960" i="3"/>
  <c r="AF960" i="3"/>
  <c r="AG960" i="3"/>
  <c r="AT960" i="3"/>
  <c r="AU960" i="3"/>
  <c r="B961" i="3"/>
  <c r="A966" i="16"/>
  <c r="E961" i="3"/>
  <c r="F961" i="3"/>
  <c r="J961" i="3"/>
  <c r="AF961" i="3"/>
  <c r="AG961" i="3"/>
  <c r="AT961" i="3"/>
  <c r="AU961" i="3"/>
  <c r="B962" i="3"/>
  <c r="E962" i="3"/>
  <c r="F962" i="3"/>
  <c r="J962" i="3"/>
  <c r="AF962" i="3"/>
  <c r="AG962" i="3"/>
  <c r="AT962" i="3"/>
  <c r="AU962" i="3"/>
  <c r="B963" i="3"/>
  <c r="E963" i="3"/>
  <c r="F963" i="3"/>
  <c r="J963" i="3"/>
  <c r="AF963" i="3"/>
  <c r="AG963" i="3"/>
  <c r="AT963" i="3"/>
  <c r="AU963" i="3"/>
  <c r="B964" i="3"/>
  <c r="E964" i="3"/>
  <c r="F964" i="3"/>
  <c r="J964" i="3"/>
  <c r="AF964" i="3"/>
  <c r="AG964" i="3"/>
  <c r="AT964" i="3"/>
  <c r="AU964" i="3"/>
  <c r="B965" i="3"/>
  <c r="A970" i="22"/>
  <c r="E965" i="3"/>
  <c r="F965" i="3"/>
  <c r="J965" i="3"/>
  <c r="AF965" i="3"/>
  <c r="AG965" i="3"/>
  <c r="AT965" i="3"/>
  <c r="AU965" i="3"/>
  <c r="B966" i="3"/>
  <c r="A971" i="16"/>
  <c r="E966" i="3"/>
  <c r="F966" i="3"/>
  <c r="J966" i="3"/>
  <c r="AF966" i="3"/>
  <c r="AG966" i="3"/>
  <c r="AT966" i="3"/>
  <c r="AU966" i="3"/>
  <c r="B967" i="3"/>
  <c r="A970" i="14"/>
  <c r="E967" i="3"/>
  <c r="F967" i="3"/>
  <c r="J967" i="3"/>
  <c r="AF967" i="3"/>
  <c r="AG967" i="3"/>
  <c r="AT967" i="3"/>
  <c r="AU967" i="3"/>
  <c r="B968" i="3"/>
  <c r="A973" i="16"/>
  <c r="E968" i="3"/>
  <c r="F968" i="3"/>
  <c r="J968" i="3"/>
  <c r="AF968" i="3"/>
  <c r="AG968" i="3"/>
  <c r="AT968" i="3"/>
  <c r="AU968" i="3"/>
  <c r="B969" i="3"/>
  <c r="A974" i="22"/>
  <c r="E969" i="3"/>
  <c r="F969" i="3"/>
  <c r="J969" i="3"/>
  <c r="AF969" i="3"/>
  <c r="AG969" i="3"/>
  <c r="AT969" i="3"/>
  <c r="AU969" i="3"/>
  <c r="B970" i="3"/>
  <c r="A975" i="16"/>
  <c r="E970" i="3"/>
  <c r="F970" i="3"/>
  <c r="J970" i="3"/>
  <c r="AF970" i="3"/>
  <c r="AG970" i="3"/>
  <c r="AT970" i="3"/>
  <c r="AU970" i="3"/>
  <c r="B971" i="3"/>
  <c r="A976" i="22"/>
  <c r="E971" i="3"/>
  <c r="F971" i="3"/>
  <c r="J971" i="3"/>
  <c r="AF971" i="3"/>
  <c r="AG971" i="3"/>
  <c r="AT971" i="3"/>
  <c r="AU971" i="3"/>
  <c r="B972" i="3"/>
  <c r="A977" i="16"/>
  <c r="E972" i="3"/>
  <c r="F972" i="3"/>
  <c r="J972" i="3"/>
  <c r="AF972" i="3"/>
  <c r="AG972" i="3"/>
  <c r="AT972" i="3"/>
  <c r="AU972" i="3"/>
  <c r="B973" i="3"/>
  <c r="E973" i="3"/>
  <c r="F973" i="3"/>
  <c r="J973" i="3"/>
  <c r="AF973" i="3"/>
  <c r="AG973" i="3"/>
  <c r="AT973" i="3"/>
  <c r="AU973" i="3"/>
  <c r="B974" i="3"/>
  <c r="A979" i="16"/>
  <c r="E974" i="3"/>
  <c r="F974" i="3"/>
  <c r="J974" i="3"/>
  <c r="AF974" i="3"/>
  <c r="AG974" i="3"/>
  <c r="AT974" i="3"/>
  <c r="AU974" i="3"/>
  <c r="B975" i="3"/>
  <c r="E975" i="3"/>
  <c r="F975" i="3"/>
  <c r="J975" i="3"/>
  <c r="AF975" i="3"/>
  <c r="AG975" i="3"/>
  <c r="AT975" i="3"/>
  <c r="AU975" i="3"/>
  <c r="B976" i="3"/>
  <c r="E976" i="3"/>
  <c r="F976" i="3"/>
  <c r="J976" i="3"/>
  <c r="AF976" i="3"/>
  <c r="AG976" i="3"/>
  <c r="AT976" i="3"/>
  <c r="AU976" i="3"/>
  <c r="B977" i="3"/>
  <c r="A982" i="16"/>
  <c r="E977" i="3"/>
  <c r="F977" i="3"/>
  <c r="J977" i="3"/>
  <c r="AF977" i="3"/>
  <c r="AG977" i="3"/>
  <c r="AT977" i="3"/>
  <c r="AU977" i="3"/>
  <c r="B978" i="3"/>
  <c r="E978" i="3"/>
  <c r="F978" i="3"/>
  <c r="J978" i="3"/>
  <c r="AF978" i="3"/>
  <c r="AG978" i="3"/>
  <c r="AT978" i="3"/>
  <c r="AU978" i="3"/>
  <c r="B979" i="3"/>
  <c r="E979" i="3"/>
  <c r="F979" i="3"/>
  <c r="J979" i="3"/>
  <c r="AF979" i="3"/>
  <c r="AG979" i="3"/>
  <c r="AT979" i="3"/>
  <c r="AU979" i="3"/>
  <c r="B980" i="3"/>
  <c r="E980" i="3"/>
  <c r="F980" i="3"/>
  <c r="J980" i="3"/>
  <c r="AF980" i="3"/>
  <c r="AG980" i="3"/>
  <c r="AT980" i="3"/>
  <c r="AU980" i="3"/>
  <c r="B981" i="3"/>
  <c r="A984" i="14"/>
  <c r="E981" i="3"/>
  <c r="F981" i="3"/>
  <c r="J981" i="3"/>
  <c r="AF981" i="3"/>
  <c r="AG981" i="3"/>
  <c r="AT981" i="3"/>
  <c r="AU981" i="3"/>
  <c r="B982" i="3"/>
  <c r="E982" i="3"/>
  <c r="F982" i="3"/>
  <c r="J982" i="3"/>
  <c r="AF982" i="3"/>
  <c r="AG982" i="3"/>
  <c r="AT982" i="3"/>
  <c r="AU982" i="3"/>
  <c r="B983" i="3"/>
  <c r="E983" i="3"/>
  <c r="F983" i="3"/>
  <c r="J983" i="3"/>
  <c r="AF983" i="3"/>
  <c r="AG983" i="3"/>
  <c r="AT983" i="3"/>
  <c r="AU983" i="3"/>
  <c r="B984" i="3"/>
  <c r="E984" i="3"/>
  <c r="F984" i="3"/>
  <c r="J984" i="3"/>
  <c r="AF984" i="3"/>
  <c r="AG984" i="3"/>
  <c r="AT984" i="3"/>
  <c r="AU984" i="3"/>
  <c r="B985" i="3"/>
  <c r="A990" i="22"/>
  <c r="E985" i="3"/>
  <c r="F985" i="3"/>
  <c r="J985" i="3"/>
  <c r="AF985" i="3"/>
  <c r="AG985" i="3"/>
  <c r="AT985" i="3"/>
  <c r="AU985" i="3"/>
  <c r="B986" i="3"/>
  <c r="E986" i="3"/>
  <c r="F986" i="3"/>
  <c r="J986" i="3"/>
  <c r="AF986" i="3"/>
  <c r="AG986" i="3"/>
  <c r="AT986" i="3"/>
  <c r="AU986" i="3"/>
  <c r="B987" i="3"/>
  <c r="E987" i="3"/>
  <c r="F987" i="3"/>
  <c r="J987" i="3"/>
  <c r="AF987" i="3"/>
  <c r="AG987" i="3"/>
  <c r="AT987" i="3"/>
  <c r="AU987" i="3"/>
  <c r="B988" i="3"/>
  <c r="E988" i="3"/>
  <c r="F988" i="3"/>
  <c r="J988" i="3"/>
  <c r="AF988" i="3"/>
  <c r="AG988" i="3"/>
  <c r="AT988" i="3"/>
  <c r="AU988" i="3"/>
  <c r="B989" i="3"/>
  <c r="E989" i="3"/>
  <c r="F989" i="3"/>
  <c r="J989" i="3"/>
  <c r="AF989" i="3"/>
  <c r="AG989" i="3"/>
  <c r="AT989" i="3"/>
  <c r="AU989" i="3"/>
  <c r="B990" i="3"/>
  <c r="A993" i="14"/>
  <c r="E990" i="3"/>
  <c r="F990" i="3"/>
  <c r="J990" i="3"/>
  <c r="AF990" i="3"/>
  <c r="AG990" i="3"/>
  <c r="AT990" i="3"/>
  <c r="AU990" i="3"/>
  <c r="B991" i="3"/>
  <c r="E991" i="3"/>
  <c r="F991" i="3"/>
  <c r="J991" i="3"/>
  <c r="AF991" i="3"/>
  <c r="AG991" i="3"/>
  <c r="AT991" i="3"/>
  <c r="AU991" i="3"/>
  <c r="B992" i="3"/>
  <c r="A997" i="22"/>
  <c r="E992" i="3"/>
  <c r="F992" i="3"/>
  <c r="J992" i="3"/>
  <c r="AF992" i="3"/>
  <c r="AG992" i="3"/>
  <c r="AT992" i="3"/>
  <c r="AU992" i="3"/>
  <c r="B993" i="3"/>
  <c r="E993" i="3"/>
  <c r="F993" i="3"/>
  <c r="J993" i="3"/>
  <c r="AF993" i="3"/>
  <c r="AG993" i="3"/>
  <c r="AT993" i="3"/>
  <c r="AU993" i="3"/>
  <c r="B994" i="3"/>
  <c r="A999" i="22"/>
  <c r="F999" i="22" s="1"/>
  <c r="E994" i="3"/>
  <c r="F994" i="3"/>
  <c r="J994" i="3"/>
  <c r="AF994" i="3"/>
  <c r="AG994" i="3"/>
  <c r="AT994" i="3"/>
  <c r="AU994" i="3"/>
  <c r="B995" i="3"/>
  <c r="E995" i="3"/>
  <c r="F995" i="3"/>
  <c r="J995" i="3"/>
  <c r="AF995" i="3"/>
  <c r="AG995" i="3"/>
  <c r="AT995" i="3"/>
  <c r="AU995" i="3"/>
  <c r="B996" i="3"/>
  <c r="A1001" i="16"/>
  <c r="E996" i="3"/>
  <c r="F996" i="3"/>
  <c r="J996" i="3"/>
  <c r="AF996" i="3"/>
  <c r="AG996" i="3"/>
  <c r="AT996" i="3"/>
  <c r="AU996" i="3"/>
  <c r="B997" i="3"/>
  <c r="E997" i="3"/>
  <c r="F997" i="3"/>
  <c r="J997" i="3"/>
  <c r="AF997" i="3"/>
  <c r="AG997" i="3"/>
  <c r="AT997" i="3"/>
  <c r="AU997" i="3"/>
  <c r="B998" i="3"/>
  <c r="A1003" i="16"/>
  <c r="E998" i="3"/>
  <c r="F998" i="3"/>
  <c r="J998" i="3"/>
  <c r="AF998" i="3"/>
  <c r="AG998" i="3"/>
  <c r="AT998" i="3"/>
  <c r="AU998" i="3"/>
  <c r="B999" i="3"/>
  <c r="A1004" i="22"/>
  <c r="E999" i="3"/>
  <c r="F999" i="3"/>
  <c r="J999" i="3"/>
  <c r="AF999" i="3"/>
  <c r="AG999" i="3"/>
  <c r="AT999" i="3"/>
  <c r="AU999" i="3"/>
  <c r="B1000" i="3"/>
  <c r="A1005" i="16"/>
  <c r="E1000" i="3"/>
  <c r="F1000" i="3"/>
  <c r="J1000" i="3"/>
  <c r="AF1000" i="3"/>
  <c r="AG1000" i="3"/>
  <c r="AT1000" i="3"/>
  <c r="AU1000" i="3"/>
  <c r="B1001" i="3"/>
  <c r="A1006" i="22"/>
  <c r="E1001" i="3"/>
  <c r="F1001" i="3"/>
  <c r="J1001" i="3"/>
  <c r="AF1001" i="3"/>
  <c r="AG1001" i="3"/>
  <c r="AT1001" i="3"/>
  <c r="AU1001" i="3"/>
  <c r="B1002" i="3"/>
  <c r="A1007" i="16"/>
  <c r="E1002" i="3"/>
  <c r="F1002" i="3"/>
  <c r="J1002" i="3"/>
  <c r="AF1002" i="3"/>
  <c r="AG1002" i="3"/>
  <c r="AT1002" i="3"/>
  <c r="AU1002" i="3"/>
  <c r="B1003" i="3"/>
  <c r="E1003" i="3"/>
  <c r="F1003" i="3"/>
  <c r="J1003" i="3"/>
  <c r="AF1003" i="3"/>
  <c r="AG1003" i="3"/>
  <c r="AT1003" i="3"/>
  <c r="AU1003" i="3"/>
  <c r="B1004" i="3"/>
  <c r="A1009" i="16"/>
  <c r="E1004" i="3"/>
  <c r="F1004" i="3"/>
  <c r="J1004" i="3"/>
  <c r="AF1004" i="3"/>
  <c r="AG1004" i="3"/>
  <c r="AT1004" i="3"/>
  <c r="AU1004" i="3"/>
  <c r="B1005" i="3"/>
  <c r="E1005" i="3"/>
  <c r="F1005" i="3"/>
  <c r="J1005" i="3"/>
  <c r="AF1005" i="3"/>
  <c r="AG1005" i="3"/>
  <c r="AT1005" i="3"/>
  <c r="AU1005" i="3"/>
  <c r="B1006" i="3"/>
  <c r="A1009" i="14"/>
  <c r="E1006" i="3"/>
  <c r="F1006" i="3"/>
  <c r="J1006" i="3"/>
  <c r="AF1006" i="3"/>
  <c r="AG1006" i="3"/>
  <c r="AT1006" i="3"/>
  <c r="AU1006" i="3"/>
  <c r="B1007" i="3"/>
  <c r="E1007" i="3"/>
  <c r="F1007" i="3"/>
  <c r="J1007" i="3"/>
  <c r="AF1007" i="3"/>
  <c r="AG1007" i="3"/>
  <c r="AT1007" i="3"/>
  <c r="AU1007" i="3"/>
  <c r="B1008" i="3"/>
  <c r="E1008" i="3"/>
  <c r="F1008" i="3"/>
  <c r="J1008" i="3"/>
  <c r="AF1008" i="3"/>
  <c r="AG1008" i="3"/>
  <c r="AT1008" i="3"/>
  <c r="AU1008" i="3"/>
  <c r="B1009" i="3"/>
  <c r="E1009" i="3"/>
  <c r="F1009" i="3"/>
  <c r="J1009" i="3"/>
  <c r="AF1009" i="3"/>
  <c r="AG1009" i="3"/>
  <c r="AT1009" i="3"/>
  <c r="AU1009" i="3"/>
  <c r="B1010" i="3"/>
  <c r="E1010" i="3"/>
  <c r="F1010" i="3"/>
  <c r="J1010" i="3"/>
  <c r="AF1010" i="3"/>
  <c r="AG1010" i="3"/>
  <c r="AT1010" i="3"/>
  <c r="AU1010" i="3"/>
  <c r="B1011" i="3"/>
  <c r="E1011" i="3"/>
  <c r="F1011" i="3"/>
  <c r="J1011" i="3"/>
  <c r="AF1011" i="3"/>
  <c r="AG1011" i="3"/>
  <c r="AT1011" i="3"/>
  <c r="AU1011" i="3"/>
  <c r="B1012" i="3"/>
  <c r="E1012" i="3"/>
  <c r="F1012" i="3"/>
  <c r="J1012" i="3"/>
  <c r="AF1012" i="3"/>
  <c r="AG1012" i="3"/>
  <c r="AT1012" i="3"/>
  <c r="AU1012" i="3"/>
  <c r="B1013" i="3"/>
  <c r="E1013" i="3"/>
  <c r="F1013" i="3"/>
  <c r="J1013" i="3"/>
  <c r="AF1013" i="3"/>
  <c r="AG1013" i="3"/>
  <c r="AT1013" i="3"/>
  <c r="AU1013" i="3"/>
  <c r="B1014" i="3"/>
  <c r="E1014" i="3"/>
  <c r="F1014" i="3"/>
  <c r="J1014" i="3"/>
  <c r="AF1014" i="3"/>
  <c r="AG1014" i="3"/>
  <c r="AT1014" i="3"/>
  <c r="AU1014" i="3"/>
  <c r="B1015" i="3"/>
  <c r="E1015" i="3"/>
  <c r="F1015" i="3"/>
  <c r="J1015" i="3"/>
  <c r="AF1015" i="3"/>
  <c r="AG1015" i="3"/>
  <c r="AT1015" i="3"/>
  <c r="AU1015" i="3"/>
  <c r="B1016" i="3"/>
  <c r="E1016" i="3"/>
  <c r="F1016" i="3"/>
  <c r="J1016" i="3"/>
  <c r="AF1016" i="3"/>
  <c r="AG1016" i="3"/>
  <c r="AT1016" i="3"/>
  <c r="AU1016" i="3"/>
  <c r="B1017" i="3"/>
  <c r="A1022" i="22"/>
  <c r="E1017" i="3"/>
  <c r="F1017" i="3"/>
  <c r="J1017" i="3"/>
  <c r="AF1017" i="3"/>
  <c r="AG1017" i="3"/>
  <c r="AT1017" i="3"/>
  <c r="AU1017" i="3"/>
  <c r="B1018" i="3"/>
  <c r="A1023" i="16"/>
  <c r="E1018" i="3"/>
  <c r="F1018" i="3"/>
  <c r="J1018" i="3"/>
  <c r="AF1018" i="3"/>
  <c r="AG1018" i="3"/>
  <c r="AT1018" i="3"/>
  <c r="AU1018" i="3"/>
  <c r="B1019" i="3"/>
  <c r="E1019" i="3"/>
  <c r="F1019" i="3"/>
  <c r="J1019" i="3"/>
  <c r="AF1019" i="3"/>
  <c r="AG1019" i="3"/>
  <c r="AT1019" i="3"/>
  <c r="AU1019" i="3"/>
  <c r="B1020" i="3"/>
  <c r="A1025" i="16"/>
  <c r="E1020" i="3"/>
  <c r="F1020" i="3"/>
  <c r="J1020" i="3"/>
  <c r="AF1020" i="3"/>
  <c r="AG1020" i="3"/>
  <c r="AT1020" i="3"/>
  <c r="AU1020" i="3"/>
  <c r="B1021" i="3"/>
  <c r="E1021" i="3"/>
  <c r="F1021" i="3"/>
  <c r="J1021" i="3"/>
  <c r="AF1021" i="3"/>
  <c r="AG1021" i="3"/>
  <c r="AT1021" i="3"/>
  <c r="AU1021" i="3"/>
  <c r="B1022" i="3"/>
  <c r="A1027" i="16"/>
  <c r="E1022" i="3"/>
  <c r="F1022" i="3"/>
  <c r="J1022" i="3"/>
  <c r="AF1022" i="3"/>
  <c r="AG1022" i="3"/>
  <c r="AT1022" i="3"/>
  <c r="AU1022" i="3"/>
  <c r="B1023" i="3"/>
  <c r="E1023" i="3"/>
  <c r="F1023" i="3"/>
  <c r="J1023" i="3"/>
  <c r="AF1023" i="3"/>
  <c r="AG1023" i="3"/>
  <c r="AT1023" i="3"/>
  <c r="AU1023" i="3"/>
  <c r="B1024" i="3"/>
  <c r="A1029" i="16"/>
  <c r="E1024" i="3"/>
  <c r="F1024" i="3"/>
  <c r="J1024" i="3"/>
  <c r="AF1024" i="3"/>
  <c r="AG1024" i="3"/>
  <c r="AT1024" i="3"/>
  <c r="AU1024" i="3"/>
  <c r="B1025" i="3"/>
  <c r="A1030" i="16"/>
  <c r="E1025" i="3"/>
  <c r="F1025" i="3"/>
  <c r="J1025" i="3"/>
  <c r="AF1025" i="3"/>
  <c r="AG1025" i="3"/>
  <c r="AT1025" i="3"/>
  <c r="AU1025" i="3"/>
  <c r="B1026" i="3"/>
  <c r="A1031" i="16"/>
  <c r="E1026" i="3"/>
  <c r="F1026" i="3"/>
  <c r="J1026" i="3"/>
  <c r="AF1026" i="3"/>
  <c r="AG1026" i="3"/>
  <c r="AT1026" i="3"/>
  <c r="AU1026" i="3"/>
  <c r="B1027" i="3"/>
  <c r="E1027" i="3"/>
  <c r="F1027" i="3"/>
  <c r="J1027" i="3"/>
  <c r="AF1027" i="3"/>
  <c r="AG1027" i="3"/>
  <c r="AT1027" i="3"/>
  <c r="AU1027" i="3"/>
  <c r="B1028" i="3"/>
  <c r="A1033" i="16"/>
  <c r="E1028" i="3"/>
  <c r="F1028" i="3"/>
  <c r="J1028" i="3"/>
  <c r="AF1028" i="3"/>
  <c r="AG1028" i="3"/>
  <c r="AT1028" i="3"/>
  <c r="AU1028" i="3"/>
  <c r="B1029" i="3"/>
  <c r="E1029" i="3"/>
  <c r="F1029" i="3"/>
  <c r="J1029" i="3"/>
  <c r="AF1029" i="3"/>
  <c r="AG1029" i="3"/>
  <c r="AT1029" i="3"/>
  <c r="AU1029" i="3"/>
  <c r="B1030" i="3"/>
  <c r="A1035" i="16"/>
  <c r="E1030" i="3"/>
  <c r="F1030" i="3"/>
  <c r="J1030" i="3"/>
  <c r="AF1030" i="3"/>
  <c r="AG1030" i="3"/>
  <c r="AT1030" i="3"/>
  <c r="AU1030" i="3"/>
  <c r="B1031" i="3"/>
  <c r="E1031" i="3"/>
  <c r="F1031" i="3"/>
  <c r="J1031" i="3"/>
  <c r="AF1031" i="3"/>
  <c r="AG1031" i="3"/>
  <c r="AT1031" i="3"/>
  <c r="AU1031" i="3"/>
  <c r="B1032" i="3"/>
  <c r="A1037" i="16"/>
  <c r="E1032" i="3"/>
  <c r="F1032" i="3"/>
  <c r="J1032" i="3"/>
  <c r="AF1032" i="3"/>
  <c r="AG1032" i="3"/>
  <c r="AT1032" i="3"/>
  <c r="AU1032" i="3"/>
  <c r="B1033" i="3"/>
  <c r="A1036" i="14"/>
  <c r="E1033" i="3"/>
  <c r="F1033" i="3"/>
  <c r="J1033" i="3"/>
  <c r="AF1033" i="3"/>
  <c r="AG1033" i="3"/>
  <c r="AT1033" i="3"/>
  <c r="AU1033" i="3"/>
  <c r="B1034" i="3"/>
  <c r="E1034" i="3"/>
  <c r="F1034" i="3"/>
  <c r="J1034" i="3"/>
  <c r="AF1034" i="3"/>
  <c r="AG1034" i="3"/>
  <c r="AT1034" i="3"/>
  <c r="AU1034" i="3"/>
  <c r="B1035" i="3"/>
  <c r="E1035" i="3"/>
  <c r="F1035" i="3"/>
  <c r="J1035" i="3"/>
  <c r="AF1035" i="3"/>
  <c r="AG1035" i="3"/>
  <c r="AT1035" i="3"/>
  <c r="AU1035" i="3"/>
  <c r="B1036" i="3"/>
  <c r="E1036" i="3"/>
  <c r="F1036" i="3"/>
  <c r="J1036" i="3"/>
  <c r="AF1036" i="3"/>
  <c r="AG1036" i="3"/>
  <c r="AT1036" i="3"/>
  <c r="AU1036" i="3"/>
  <c r="B1037" i="3"/>
  <c r="E1037" i="3"/>
  <c r="F1037" i="3"/>
  <c r="J1037" i="3"/>
  <c r="AF1037" i="3"/>
  <c r="AG1037" i="3"/>
  <c r="AT1037" i="3"/>
  <c r="AU1037" i="3"/>
  <c r="B1038" i="3"/>
  <c r="E1038" i="3"/>
  <c r="F1038" i="3"/>
  <c r="J1038" i="3"/>
  <c r="AF1038" i="3"/>
  <c r="AG1038" i="3"/>
  <c r="AT1038" i="3"/>
  <c r="AU1038" i="3"/>
  <c r="B1039" i="3"/>
  <c r="E1039" i="3"/>
  <c r="F1039" i="3"/>
  <c r="J1039" i="3"/>
  <c r="AF1039" i="3"/>
  <c r="AG1039" i="3"/>
  <c r="AT1039" i="3"/>
  <c r="AU1039" i="3"/>
  <c r="B1040" i="3"/>
  <c r="E1040" i="3"/>
  <c r="F1040" i="3"/>
  <c r="J1040" i="3"/>
  <c r="AF1040" i="3"/>
  <c r="AG1040" i="3"/>
  <c r="AT1040" i="3"/>
  <c r="AU1040" i="3"/>
  <c r="B1041" i="3"/>
  <c r="E1041" i="3"/>
  <c r="F1041" i="3"/>
  <c r="J1041" i="3"/>
  <c r="AF1041" i="3"/>
  <c r="AG1041" i="3"/>
  <c r="AT1041" i="3"/>
  <c r="AU1041" i="3"/>
  <c r="B1042" i="3"/>
  <c r="E1042" i="3"/>
  <c r="F1042" i="3"/>
  <c r="J1042" i="3"/>
  <c r="AF1042" i="3"/>
  <c r="AG1042" i="3"/>
  <c r="AT1042" i="3"/>
  <c r="AU1042" i="3"/>
  <c r="B1043" i="3"/>
  <c r="E1043" i="3"/>
  <c r="F1043" i="3"/>
  <c r="J1043" i="3"/>
  <c r="AF1043" i="3"/>
  <c r="AG1043" i="3"/>
  <c r="AT1043" i="3"/>
  <c r="AU1043" i="3"/>
  <c r="B1044" i="3"/>
  <c r="E1044" i="3"/>
  <c r="F1044" i="3"/>
  <c r="J1044" i="3"/>
  <c r="AF1044" i="3"/>
  <c r="AG1044" i="3"/>
  <c r="AT1044" i="3"/>
  <c r="AU1044" i="3"/>
  <c r="B1045" i="3"/>
  <c r="E1045" i="3"/>
  <c r="F1045" i="3"/>
  <c r="J1045" i="3"/>
  <c r="AF1045" i="3"/>
  <c r="AG1045" i="3"/>
  <c r="AT1045" i="3"/>
  <c r="AU1045" i="3"/>
  <c r="B1046" i="3"/>
  <c r="E1046" i="3"/>
  <c r="F1046" i="3"/>
  <c r="J1046" i="3"/>
  <c r="AF1046" i="3"/>
  <c r="AG1046" i="3"/>
  <c r="AT1046" i="3"/>
  <c r="AU1046" i="3"/>
  <c r="B1047" i="3"/>
  <c r="E1047" i="3"/>
  <c r="F1047" i="3"/>
  <c r="J1047" i="3"/>
  <c r="AF1047" i="3"/>
  <c r="AG1047" i="3"/>
  <c r="AT1047" i="3"/>
  <c r="AU1047" i="3"/>
  <c r="B1048" i="3"/>
  <c r="E1048" i="3"/>
  <c r="F1048" i="3"/>
  <c r="J1048" i="3"/>
  <c r="AF1048" i="3"/>
  <c r="AG1048" i="3"/>
  <c r="AT1048" i="3"/>
  <c r="AU1048" i="3"/>
  <c r="B1049" i="3"/>
  <c r="E1049" i="3"/>
  <c r="F1049" i="3"/>
  <c r="J1049" i="3"/>
  <c r="AF1049" i="3"/>
  <c r="AG1049" i="3"/>
  <c r="AT1049" i="3"/>
  <c r="AU1049" i="3"/>
  <c r="B1050" i="3"/>
  <c r="E1050" i="3"/>
  <c r="F1050" i="3"/>
  <c r="J1050" i="3"/>
  <c r="AF1050" i="3"/>
  <c r="AG1050" i="3"/>
  <c r="AT1050" i="3"/>
  <c r="AU1050" i="3"/>
  <c r="B1051" i="3"/>
  <c r="E1051" i="3"/>
  <c r="F1051" i="3"/>
  <c r="J1051" i="3"/>
  <c r="AF1051" i="3"/>
  <c r="AG1051" i="3"/>
  <c r="AT1051" i="3"/>
  <c r="AU1051" i="3"/>
  <c r="B1052" i="3"/>
  <c r="E1052" i="3"/>
  <c r="F1052" i="3"/>
  <c r="J1052" i="3"/>
  <c r="AF1052" i="3"/>
  <c r="AG1052" i="3"/>
  <c r="AT1052" i="3"/>
  <c r="AU1052" i="3"/>
  <c r="B1053" i="3"/>
  <c r="E1053" i="3"/>
  <c r="F1053" i="3"/>
  <c r="J1053" i="3"/>
  <c r="AF1053" i="3"/>
  <c r="AG1053" i="3"/>
  <c r="AT1053" i="3"/>
  <c r="AU1053" i="3"/>
  <c r="B1054" i="3"/>
  <c r="E1054" i="3"/>
  <c r="F1054" i="3"/>
  <c r="J1054" i="3"/>
  <c r="AF1054" i="3"/>
  <c r="AG1054" i="3"/>
  <c r="AT1054" i="3"/>
  <c r="AU1054" i="3"/>
  <c r="B1055" i="3"/>
  <c r="E1055" i="3"/>
  <c r="F1055" i="3"/>
  <c r="J1055" i="3"/>
  <c r="AF1055" i="3"/>
  <c r="AG1055" i="3"/>
  <c r="AT1055" i="3"/>
  <c r="AU1055" i="3"/>
  <c r="B1056" i="3"/>
  <c r="E1056" i="3"/>
  <c r="F1056" i="3"/>
  <c r="J1056" i="3"/>
  <c r="AF1056" i="3"/>
  <c r="AG1056" i="3"/>
  <c r="AT1056" i="3"/>
  <c r="AU1056" i="3"/>
  <c r="B1057" i="3"/>
  <c r="E1057" i="3"/>
  <c r="F1057" i="3"/>
  <c r="J1057" i="3"/>
  <c r="AF1057" i="3"/>
  <c r="AG1057" i="3"/>
  <c r="AT1057" i="3"/>
  <c r="AU1057" i="3"/>
  <c r="B1058" i="3"/>
  <c r="C1058" i="3"/>
  <c r="E1058" i="3"/>
  <c r="F1058" i="3"/>
  <c r="J1058" i="3"/>
  <c r="AF1058" i="3"/>
  <c r="AG1058" i="3"/>
  <c r="AT1058" i="3"/>
  <c r="AU1058" i="3"/>
  <c r="B1059" i="3"/>
  <c r="C1059" i="3"/>
  <c r="E1059" i="3"/>
  <c r="F1059" i="3"/>
  <c r="J1059" i="3"/>
  <c r="AF1059" i="3"/>
  <c r="AG1059" i="3"/>
  <c r="AT1059" i="3"/>
  <c r="AU1059" i="3"/>
  <c r="B1060" i="3"/>
  <c r="C1060" i="3"/>
  <c r="E1060" i="3"/>
  <c r="F1060" i="3"/>
  <c r="J1060" i="3"/>
  <c r="AF1060" i="3"/>
  <c r="AG1060" i="3"/>
  <c r="AT1060" i="3"/>
  <c r="AU1060" i="3"/>
  <c r="B1061" i="3"/>
  <c r="C1061" i="3"/>
  <c r="E1061" i="3"/>
  <c r="F1061" i="3"/>
  <c r="J1061" i="3"/>
  <c r="AF1061" i="3"/>
  <c r="AG1061" i="3"/>
  <c r="AT1061" i="3"/>
  <c r="AU1061" i="3"/>
  <c r="B1062" i="3"/>
  <c r="C1062" i="3"/>
  <c r="E1062" i="3"/>
  <c r="F1062" i="3"/>
  <c r="J1062" i="3"/>
  <c r="AF1062" i="3"/>
  <c r="AG1062" i="3"/>
  <c r="AT1062" i="3"/>
  <c r="AU1062" i="3"/>
  <c r="B1063" i="3"/>
  <c r="C1063" i="3"/>
  <c r="E1063" i="3"/>
  <c r="F1063" i="3"/>
  <c r="J1063" i="3"/>
  <c r="AF1063" i="3"/>
  <c r="AG1063" i="3"/>
  <c r="AT1063" i="3"/>
  <c r="AU1063" i="3"/>
  <c r="B1064" i="3"/>
  <c r="C1064" i="3"/>
  <c r="E1064" i="3"/>
  <c r="F1064" i="3"/>
  <c r="J1064" i="3"/>
  <c r="AF1064" i="3"/>
  <c r="AG1064" i="3"/>
  <c r="AT1064" i="3"/>
  <c r="AU1064" i="3"/>
  <c r="B1065" i="3"/>
  <c r="C1065" i="3"/>
  <c r="E1065" i="3"/>
  <c r="F1065" i="3"/>
  <c r="J1065" i="3"/>
  <c r="AF1065" i="3"/>
  <c r="AG1065" i="3"/>
  <c r="AT1065" i="3"/>
  <c r="AU1065" i="3"/>
  <c r="B1066" i="3"/>
  <c r="C1066" i="3"/>
  <c r="E1066" i="3"/>
  <c r="F1066" i="3"/>
  <c r="J1066" i="3"/>
  <c r="AF1066" i="3"/>
  <c r="AG1066" i="3"/>
  <c r="AT1066" i="3"/>
  <c r="AU1066" i="3"/>
  <c r="B1067" i="3"/>
  <c r="C1067" i="3"/>
  <c r="E1067" i="3"/>
  <c r="F1067" i="3"/>
  <c r="J1067" i="3"/>
  <c r="AF1067" i="3"/>
  <c r="AG1067" i="3"/>
  <c r="AT1067" i="3"/>
  <c r="AU1067" i="3"/>
  <c r="B1068" i="3"/>
  <c r="C1068" i="3"/>
  <c r="E1068" i="3"/>
  <c r="F1068" i="3"/>
  <c r="J1068" i="3"/>
  <c r="AF1068" i="3"/>
  <c r="AG1068" i="3"/>
  <c r="AT1068" i="3"/>
  <c r="AU1068" i="3"/>
  <c r="B1069" i="3"/>
  <c r="C1069" i="3"/>
  <c r="E1069" i="3"/>
  <c r="F1069" i="3"/>
  <c r="J1069" i="3"/>
  <c r="AF1069" i="3"/>
  <c r="AG1069" i="3"/>
  <c r="AT1069" i="3"/>
  <c r="AU1069" i="3"/>
  <c r="B1070" i="3"/>
  <c r="C1070" i="3"/>
  <c r="E1070" i="3"/>
  <c r="F1070" i="3"/>
  <c r="J1070" i="3"/>
  <c r="AF1070" i="3"/>
  <c r="AG1070" i="3"/>
  <c r="AT1070" i="3"/>
  <c r="AU1070" i="3"/>
  <c r="B1071" i="3"/>
  <c r="C1071" i="3"/>
  <c r="E1071" i="3"/>
  <c r="F1071" i="3"/>
  <c r="J1071" i="3"/>
  <c r="AF1071" i="3"/>
  <c r="AG1071" i="3"/>
  <c r="AT1071" i="3"/>
  <c r="AU1071" i="3"/>
  <c r="B1072" i="3"/>
  <c r="C1072" i="3"/>
  <c r="E1072" i="3"/>
  <c r="F1072" i="3"/>
  <c r="J1072" i="3"/>
  <c r="AF1072" i="3"/>
  <c r="AG1072" i="3"/>
  <c r="AT1072" i="3"/>
  <c r="AU1072" i="3"/>
  <c r="B1073" i="3"/>
  <c r="C1073" i="3"/>
  <c r="E1073" i="3"/>
  <c r="F1073" i="3"/>
  <c r="J1073" i="3"/>
  <c r="AF1073" i="3"/>
  <c r="AG1073" i="3"/>
  <c r="AT1073" i="3"/>
  <c r="AU1073" i="3"/>
  <c r="B1074" i="3"/>
  <c r="C1074" i="3"/>
  <c r="E1074" i="3"/>
  <c r="F1074" i="3"/>
  <c r="J1074" i="3"/>
  <c r="AF1074" i="3"/>
  <c r="AG1074" i="3"/>
  <c r="AT1074" i="3"/>
  <c r="AU1074" i="3"/>
  <c r="B1075" i="3"/>
  <c r="C1075" i="3"/>
  <c r="E1075" i="3"/>
  <c r="F1075" i="3"/>
  <c r="J1075" i="3"/>
  <c r="AF1075" i="3"/>
  <c r="AG1075" i="3"/>
  <c r="AT1075" i="3"/>
  <c r="AU1075" i="3"/>
  <c r="B1076" i="3"/>
  <c r="C1076" i="3"/>
  <c r="E1076" i="3"/>
  <c r="F1076" i="3"/>
  <c r="J1076" i="3"/>
  <c r="AF1076" i="3"/>
  <c r="AG1076" i="3"/>
  <c r="AT1076" i="3"/>
  <c r="AU1076" i="3"/>
  <c r="B1077" i="3"/>
  <c r="C1077" i="3"/>
  <c r="E1077" i="3"/>
  <c r="F1077" i="3"/>
  <c r="J1077" i="3"/>
  <c r="AF1077" i="3"/>
  <c r="AG1077" i="3"/>
  <c r="AT1077" i="3"/>
  <c r="AU1077" i="3"/>
  <c r="B1078" i="3"/>
  <c r="C1078" i="3"/>
  <c r="E1078" i="3"/>
  <c r="F1078" i="3"/>
  <c r="J1078" i="3"/>
  <c r="AF1078" i="3"/>
  <c r="AG1078" i="3"/>
  <c r="AT1078" i="3"/>
  <c r="AU1078" i="3"/>
  <c r="B1079" i="3"/>
  <c r="C1079" i="3"/>
  <c r="E1079" i="3"/>
  <c r="F1079" i="3"/>
  <c r="J1079" i="3"/>
  <c r="AF1079" i="3"/>
  <c r="AG1079" i="3"/>
  <c r="AT1079" i="3"/>
  <c r="AU1079" i="3"/>
  <c r="B1080" i="3"/>
  <c r="C1080" i="3"/>
  <c r="E1080" i="3"/>
  <c r="F1080" i="3"/>
  <c r="J1080" i="3"/>
  <c r="AF1080" i="3"/>
  <c r="AG1080" i="3"/>
  <c r="AT1080" i="3"/>
  <c r="AU1080" i="3"/>
  <c r="B1081" i="3"/>
  <c r="C1081" i="3"/>
  <c r="E1081" i="3"/>
  <c r="F1081" i="3"/>
  <c r="J1081" i="3"/>
  <c r="AF1081" i="3"/>
  <c r="AG1081" i="3"/>
  <c r="AT1081" i="3"/>
  <c r="AU1081" i="3"/>
  <c r="B1082" i="3"/>
  <c r="C1082" i="3"/>
  <c r="E1082" i="3"/>
  <c r="F1082" i="3"/>
  <c r="J1082" i="3"/>
  <c r="AF1082" i="3"/>
  <c r="AG1082" i="3"/>
  <c r="AT1082" i="3"/>
  <c r="AU1082" i="3"/>
  <c r="B1083" i="3"/>
  <c r="C1083" i="3"/>
  <c r="E1083" i="3"/>
  <c r="F1083" i="3"/>
  <c r="J1083" i="3"/>
  <c r="AF1083" i="3"/>
  <c r="AG1083" i="3"/>
  <c r="AT1083" i="3"/>
  <c r="AU1083" i="3"/>
  <c r="B1084" i="3"/>
  <c r="C1084" i="3"/>
  <c r="E1084" i="3"/>
  <c r="F1084" i="3"/>
  <c r="J1084" i="3"/>
  <c r="AF1084" i="3"/>
  <c r="AG1084" i="3"/>
  <c r="AT1084" i="3"/>
  <c r="AU1084" i="3"/>
  <c r="B1085" i="3"/>
  <c r="C1085" i="3"/>
  <c r="E1085" i="3"/>
  <c r="F1085" i="3"/>
  <c r="J1085" i="3"/>
  <c r="AF1085" i="3"/>
  <c r="AG1085" i="3"/>
  <c r="AT1085" i="3"/>
  <c r="AU1085" i="3"/>
  <c r="B1086" i="3"/>
  <c r="C1086" i="3"/>
  <c r="E1086" i="3"/>
  <c r="F1086" i="3"/>
  <c r="J1086" i="3"/>
  <c r="AF1086" i="3"/>
  <c r="AG1086" i="3"/>
  <c r="AT1086" i="3"/>
  <c r="AU1086" i="3"/>
  <c r="B1087" i="3"/>
  <c r="C1087" i="3"/>
  <c r="E1087" i="3"/>
  <c r="F1087" i="3"/>
  <c r="J1087" i="3"/>
  <c r="AF1087" i="3"/>
  <c r="AG1087" i="3"/>
  <c r="AT1087" i="3"/>
  <c r="AU1087" i="3"/>
  <c r="B1088" i="3"/>
  <c r="C1088" i="3"/>
  <c r="E1088" i="3"/>
  <c r="F1088" i="3"/>
  <c r="J1088" i="3"/>
  <c r="AF1088" i="3"/>
  <c r="AG1088" i="3"/>
  <c r="AT1088" i="3"/>
  <c r="AU1088" i="3"/>
  <c r="B1089" i="3"/>
  <c r="C1089" i="3"/>
  <c r="E1089" i="3"/>
  <c r="F1089" i="3"/>
  <c r="J1089" i="3"/>
  <c r="AF1089" i="3"/>
  <c r="AG1089" i="3"/>
  <c r="AT1089" i="3"/>
  <c r="AU1089" i="3"/>
  <c r="B1090" i="3"/>
  <c r="C1090" i="3"/>
  <c r="E1090" i="3"/>
  <c r="F1090" i="3"/>
  <c r="J1090" i="3"/>
  <c r="AF1090" i="3"/>
  <c r="AG1090" i="3"/>
  <c r="AT1090" i="3"/>
  <c r="AU1090" i="3"/>
  <c r="B1091" i="3"/>
  <c r="C1091" i="3"/>
  <c r="E1091" i="3"/>
  <c r="F1091" i="3"/>
  <c r="J1091" i="3"/>
  <c r="AF1091" i="3"/>
  <c r="AG1091" i="3"/>
  <c r="AT1091" i="3"/>
  <c r="AU1091" i="3"/>
  <c r="B1092" i="3"/>
  <c r="C1092" i="3"/>
  <c r="E1092" i="3"/>
  <c r="F1092" i="3"/>
  <c r="J1092" i="3"/>
  <c r="AF1092" i="3"/>
  <c r="AG1092" i="3"/>
  <c r="AT1092" i="3"/>
  <c r="AU1092" i="3"/>
  <c r="B1093" i="3"/>
  <c r="C1093" i="3"/>
  <c r="E1093" i="3"/>
  <c r="F1093" i="3"/>
  <c r="J1093" i="3"/>
  <c r="AF1093" i="3"/>
  <c r="AG1093" i="3"/>
  <c r="AT1093" i="3"/>
  <c r="AU1093" i="3"/>
  <c r="B1094" i="3"/>
  <c r="C1094" i="3"/>
  <c r="E1094" i="3"/>
  <c r="F1094" i="3"/>
  <c r="J1094" i="3"/>
  <c r="AF1094" i="3"/>
  <c r="AG1094" i="3"/>
  <c r="AT1094" i="3"/>
  <c r="AU1094" i="3"/>
  <c r="B1095" i="3"/>
  <c r="C1095" i="3"/>
  <c r="E1095" i="3"/>
  <c r="F1095" i="3"/>
  <c r="J1095" i="3"/>
  <c r="AF1095" i="3"/>
  <c r="AG1095" i="3"/>
  <c r="AT1095" i="3"/>
  <c r="AU1095" i="3"/>
  <c r="B1096" i="3"/>
  <c r="C1096" i="3"/>
  <c r="E1096" i="3"/>
  <c r="F1096" i="3"/>
  <c r="J1096" i="3"/>
  <c r="AF1096" i="3"/>
  <c r="AG1096" i="3"/>
  <c r="AT1096" i="3"/>
  <c r="AU1096" i="3"/>
  <c r="B1097" i="3"/>
  <c r="C1097" i="3"/>
  <c r="E1097" i="3"/>
  <c r="F1097" i="3"/>
  <c r="J1097" i="3"/>
  <c r="AF1097" i="3"/>
  <c r="AG1097" i="3"/>
  <c r="AT1097" i="3"/>
  <c r="AU1097" i="3"/>
  <c r="B1098" i="3"/>
  <c r="C1098" i="3"/>
  <c r="E1098" i="3"/>
  <c r="F1098" i="3"/>
  <c r="J1098" i="3"/>
  <c r="AF1098" i="3"/>
  <c r="AG1098" i="3"/>
  <c r="AT1098" i="3"/>
  <c r="AU1098" i="3"/>
  <c r="B1099" i="3"/>
  <c r="C1099" i="3"/>
  <c r="E1099" i="3"/>
  <c r="F1099" i="3"/>
  <c r="J1099" i="3"/>
  <c r="AF1099" i="3"/>
  <c r="AG1099" i="3"/>
  <c r="AT1099" i="3"/>
  <c r="AU1099" i="3"/>
  <c r="B1100" i="3"/>
  <c r="C1100" i="3"/>
  <c r="E1100" i="3"/>
  <c r="F1100" i="3"/>
  <c r="J1100" i="3"/>
  <c r="AF1100" i="3"/>
  <c r="AG1100" i="3"/>
  <c r="AT1100" i="3"/>
  <c r="AU1100" i="3"/>
  <c r="B1101" i="3"/>
  <c r="C1101" i="3"/>
  <c r="E1101" i="3"/>
  <c r="F1101" i="3"/>
  <c r="J1101" i="3"/>
  <c r="AF1101" i="3"/>
  <c r="AG1101" i="3"/>
  <c r="AT1101" i="3"/>
  <c r="AU1101" i="3"/>
  <c r="B1102" i="3"/>
  <c r="C1102" i="3"/>
  <c r="E1102" i="3"/>
  <c r="F1102" i="3"/>
  <c r="J1102" i="3"/>
  <c r="AF1102" i="3"/>
  <c r="AG1102" i="3"/>
  <c r="AT1102" i="3"/>
  <c r="AU1102" i="3"/>
  <c r="B1103" i="3"/>
  <c r="C1103" i="3"/>
  <c r="E1103" i="3"/>
  <c r="F1103" i="3"/>
  <c r="J1103" i="3"/>
  <c r="AF1103" i="3"/>
  <c r="AG1103" i="3"/>
  <c r="AT1103" i="3"/>
  <c r="AU1103" i="3"/>
  <c r="B1104" i="3"/>
  <c r="C1104" i="3"/>
  <c r="E1104" i="3"/>
  <c r="F1104" i="3"/>
  <c r="J1104" i="3"/>
  <c r="AF1104" i="3"/>
  <c r="AG1104" i="3"/>
  <c r="AT1104" i="3"/>
  <c r="AU1104" i="3"/>
  <c r="B1105" i="3"/>
  <c r="C1105" i="3"/>
  <c r="E1105" i="3"/>
  <c r="F1105" i="3"/>
  <c r="J1105" i="3"/>
  <c r="AF1105" i="3"/>
  <c r="AG1105" i="3"/>
  <c r="AT1105" i="3"/>
  <c r="AU1105" i="3"/>
  <c r="B1106" i="3"/>
  <c r="C1106" i="3"/>
  <c r="E1106" i="3"/>
  <c r="F1106" i="3"/>
  <c r="J1106" i="3"/>
  <c r="AF1106" i="3"/>
  <c r="AG1106" i="3"/>
  <c r="AT1106" i="3"/>
  <c r="AU1106" i="3"/>
  <c r="B1107" i="3"/>
  <c r="C1107" i="3"/>
  <c r="E1107" i="3"/>
  <c r="F1107" i="3"/>
  <c r="J1107" i="3"/>
  <c r="AF1107" i="3"/>
  <c r="AG1107" i="3"/>
  <c r="AT1107" i="3"/>
  <c r="AU1107" i="3"/>
  <c r="B1108" i="3"/>
  <c r="C1108" i="3"/>
  <c r="E1108" i="3"/>
  <c r="F1108" i="3"/>
  <c r="J1108" i="3"/>
  <c r="AF1108" i="3"/>
  <c r="AG1108" i="3"/>
  <c r="AT1108" i="3"/>
  <c r="AU1108" i="3"/>
  <c r="B1109" i="3"/>
  <c r="C1109" i="3"/>
  <c r="E1109" i="3"/>
  <c r="F1109" i="3"/>
  <c r="J1109" i="3"/>
  <c r="AF1109" i="3"/>
  <c r="AG1109" i="3"/>
  <c r="AT1109" i="3"/>
  <c r="AU1109" i="3"/>
  <c r="B1110" i="3"/>
  <c r="C1110" i="3"/>
  <c r="E1110" i="3"/>
  <c r="F1110" i="3"/>
  <c r="J1110" i="3"/>
  <c r="AF1110" i="3"/>
  <c r="AG1110" i="3"/>
  <c r="AT1110" i="3"/>
  <c r="AU1110" i="3"/>
  <c r="B1111" i="3"/>
  <c r="C1111" i="3"/>
  <c r="E1111" i="3"/>
  <c r="F1111" i="3"/>
  <c r="J1111" i="3"/>
  <c r="AF1111" i="3"/>
  <c r="AG1111" i="3"/>
  <c r="AT1111" i="3"/>
  <c r="AU1111" i="3"/>
  <c r="B1112" i="3"/>
  <c r="C1112" i="3"/>
  <c r="E1112" i="3"/>
  <c r="F1112" i="3"/>
  <c r="J1112" i="3"/>
  <c r="AF1112" i="3"/>
  <c r="AG1112" i="3"/>
  <c r="AT1112" i="3"/>
  <c r="AU1112" i="3"/>
  <c r="B1113" i="3"/>
  <c r="C1113" i="3"/>
  <c r="E1113" i="3"/>
  <c r="F1113" i="3"/>
  <c r="J1113" i="3"/>
  <c r="AF1113" i="3"/>
  <c r="AG1113" i="3"/>
  <c r="AT1113" i="3"/>
  <c r="AU1113" i="3"/>
  <c r="B1114" i="3"/>
  <c r="C1114" i="3"/>
  <c r="E1114" i="3"/>
  <c r="F1114" i="3"/>
  <c r="J1114" i="3"/>
  <c r="AF1114" i="3"/>
  <c r="AG1114" i="3"/>
  <c r="AT1114" i="3"/>
  <c r="AU1114" i="3"/>
  <c r="B1115" i="3"/>
  <c r="C1115" i="3"/>
  <c r="E1115" i="3"/>
  <c r="F1115" i="3"/>
  <c r="J1115" i="3"/>
  <c r="AF1115" i="3"/>
  <c r="AG1115" i="3"/>
  <c r="AT1115" i="3"/>
  <c r="AU1115" i="3"/>
  <c r="B1116" i="3"/>
  <c r="C1116" i="3"/>
  <c r="E1116" i="3"/>
  <c r="F1116" i="3"/>
  <c r="J1116" i="3"/>
  <c r="AF1116" i="3"/>
  <c r="AG1116" i="3"/>
  <c r="AT1116" i="3"/>
  <c r="AU1116" i="3"/>
  <c r="B1117" i="3"/>
  <c r="C1117" i="3"/>
  <c r="E1117" i="3"/>
  <c r="F1117" i="3"/>
  <c r="J1117" i="3"/>
  <c r="AF1117" i="3"/>
  <c r="AG1117" i="3"/>
  <c r="AT1117" i="3"/>
  <c r="AU1117" i="3"/>
  <c r="B1118" i="3"/>
  <c r="C1118" i="3"/>
  <c r="E1118" i="3"/>
  <c r="F1118" i="3"/>
  <c r="J1118" i="3"/>
  <c r="AF1118" i="3"/>
  <c r="AG1118" i="3"/>
  <c r="AT1118" i="3"/>
  <c r="AU1118" i="3"/>
  <c r="B1119" i="3"/>
  <c r="C1119" i="3"/>
  <c r="E1119" i="3"/>
  <c r="F1119" i="3"/>
  <c r="J1119" i="3"/>
  <c r="AF1119" i="3"/>
  <c r="AG1119" i="3"/>
  <c r="AT1119" i="3"/>
  <c r="AU1119" i="3"/>
  <c r="B1120" i="3"/>
  <c r="C1120" i="3"/>
  <c r="E1120" i="3"/>
  <c r="F1120" i="3"/>
  <c r="J1120" i="3"/>
  <c r="AF1120" i="3"/>
  <c r="AG1120" i="3"/>
  <c r="AT1120" i="3"/>
  <c r="AU1120" i="3"/>
  <c r="B1121" i="3"/>
  <c r="C1121" i="3"/>
  <c r="E1121" i="3"/>
  <c r="F1121" i="3"/>
  <c r="J1121" i="3"/>
  <c r="AF1121" i="3"/>
  <c r="AG1121" i="3"/>
  <c r="AT1121" i="3"/>
  <c r="AU1121" i="3"/>
  <c r="B1122" i="3"/>
  <c r="C1122" i="3"/>
  <c r="E1122" i="3"/>
  <c r="F1122" i="3"/>
  <c r="J1122" i="3"/>
  <c r="AF1122" i="3"/>
  <c r="AG1122" i="3"/>
  <c r="AT1122" i="3"/>
  <c r="AU1122" i="3"/>
  <c r="B1123" i="3"/>
  <c r="C1123" i="3"/>
  <c r="E1123" i="3"/>
  <c r="F1123" i="3"/>
  <c r="J1123" i="3"/>
  <c r="AF1123" i="3"/>
  <c r="AG1123" i="3"/>
  <c r="AT1123" i="3"/>
  <c r="AU1123" i="3"/>
  <c r="B1124" i="3"/>
  <c r="C1124" i="3"/>
  <c r="E1124" i="3"/>
  <c r="F1124" i="3"/>
  <c r="J1124" i="3"/>
  <c r="AF1124" i="3"/>
  <c r="AG1124" i="3"/>
  <c r="AT1124" i="3"/>
  <c r="AU1124" i="3"/>
  <c r="B1125" i="3"/>
  <c r="C1125" i="3"/>
  <c r="E1125" i="3"/>
  <c r="F1125" i="3"/>
  <c r="J1125" i="3"/>
  <c r="AF1125" i="3"/>
  <c r="AG1125" i="3"/>
  <c r="AT1125" i="3"/>
  <c r="AU1125" i="3"/>
  <c r="B1126" i="3"/>
  <c r="C1126" i="3"/>
  <c r="E1126" i="3"/>
  <c r="F1126" i="3"/>
  <c r="J1126" i="3"/>
  <c r="AF1126" i="3"/>
  <c r="AG1126" i="3"/>
  <c r="AT1126" i="3"/>
  <c r="AU1126" i="3"/>
  <c r="B1127" i="3"/>
  <c r="C1127" i="3"/>
  <c r="E1127" i="3"/>
  <c r="F1127" i="3"/>
  <c r="J1127" i="3"/>
  <c r="AF1127" i="3"/>
  <c r="AG1127" i="3"/>
  <c r="AT1127" i="3"/>
  <c r="AU1127" i="3"/>
  <c r="B1128" i="3"/>
  <c r="C1128" i="3"/>
  <c r="E1128" i="3"/>
  <c r="F1128" i="3"/>
  <c r="J1128" i="3"/>
  <c r="AF1128" i="3"/>
  <c r="AG1128" i="3"/>
  <c r="AT1128" i="3"/>
  <c r="AU1128" i="3"/>
  <c r="B1129" i="3"/>
  <c r="C1129" i="3"/>
  <c r="E1129" i="3"/>
  <c r="F1129" i="3"/>
  <c r="J1129" i="3"/>
  <c r="AF1129" i="3"/>
  <c r="AG1129" i="3"/>
  <c r="AT1129" i="3"/>
  <c r="AU1129" i="3"/>
  <c r="B1130" i="3"/>
  <c r="C1130" i="3"/>
  <c r="E1130" i="3"/>
  <c r="F1130" i="3"/>
  <c r="J1130" i="3"/>
  <c r="AF1130" i="3"/>
  <c r="AG1130" i="3"/>
  <c r="AT1130" i="3"/>
  <c r="AU1130" i="3"/>
  <c r="B1131" i="3"/>
  <c r="C1131" i="3"/>
  <c r="E1131" i="3"/>
  <c r="F1131" i="3"/>
  <c r="J1131" i="3"/>
  <c r="AF1131" i="3"/>
  <c r="AG1131" i="3"/>
  <c r="AT1131" i="3"/>
  <c r="AU1131" i="3"/>
  <c r="B1132" i="3"/>
  <c r="C1132" i="3"/>
  <c r="E1132" i="3"/>
  <c r="F1132" i="3"/>
  <c r="J1132" i="3"/>
  <c r="AF1132" i="3"/>
  <c r="AG1132" i="3"/>
  <c r="AT1132" i="3"/>
  <c r="AU1132" i="3"/>
  <c r="B1133" i="3"/>
  <c r="C1133" i="3"/>
  <c r="E1133" i="3"/>
  <c r="F1133" i="3"/>
  <c r="J1133" i="3"/>
  <c r="AF1133" i="3"/>
  <c r="AG1133" i="3"/>
  <c r="AT1133" i="3"/>
  <c r="AU1133" i="3"/>
  <c r="B1134" i="3"/>
  <c r="C1134" i="3"/>
  <c r="E1134" i="3"/>
  <c r="F1134" i="3"/>
  <c r="J1134" i="3"/>
  <c r="AF1134" i="3"/>
  <c r="AG1134" i="3"/>
  <c r="AT1134" i="3"/>
  <c r="AU1134" i="3"/>
  <c r="B1135" i="3"/>
  <c r="C1135" i="3"/>
  <c r="E1135" i="3"/>
  <c r="F1135" i="3"/>
  <c r="J1135" i="3"/>
  <c r="AF1135" i="3"/>
  <c r="AG1135" i="3"/>
  <c r="AT1135" i="3"/>
  <c r="AU1135" i="3"/>
  <c r="B1136" i="3"/>
  <c r="C1136" i="3"/>
  <c r="E1136" i="3"/>
  <c r="F1136" i="3"/>
  <c r="J1136" i="3"/>
  <c r="AF1136" i="3"/>
  <c r="AG1136" i="3"/>
  <c r="AT1136" i="3"/>
  <c r="AU1136" i="3"/>
  <c r="B1137" i="3"/>
  <c r="C1137" i="3"/>
  <c r="E1137" i="3"/>
  <c r="F1137" i="3"/>
  <c r="J1137" i="3"/>
  <c r="AF1137" i="3"/>
  <c r="AG1137" i="3"/>
  <c r="AT1137" i="3"/>
  <c r="AU1137" i="3"/>
  <c r="B1138" i="3"/>
  <c r="C1138" i="3"/>
  <c r="E1138" i="3"/>
  <c r="F1138" i="3"/>
  <c r="J1138" i="3"/>
  <c r="AF1138" i="3"/>
  <c r="AG1138" i="3"/>
  <c r="AT1138" i="3"/>
  <c r="AU1138" i="3"/>
  <c r="B1139" i="3"/>
  <c r="C1139" i="3"/>
  <c r="E1139" i="3"/>
  <c r="F1139" i="3"/>
  <c r="J1139" i="3"/>
  <c r="AF1139" i="3"/>
  <c r="AG1139" i="3"/>
  <c r="AT1139" i="3"/>
  <c r="AU1139" i="3"/>
  <c r="B1140" i="3"/>
  <c r="C1140" i="3"/>
  <c r="E1140" i="3"/>
  <c r="F1140" i="3"/>
  <c r="J1140" i="3"/>
  <c r="AF1140" i="3"/>
  <c r="AG1140" i="3"/>
  <c r="AT1140" i="3"/>
  <c r="AU1140" i="3"/>
  <c r="B1141" i="3"/>
  <c r="C1141" i="3"/>
  <c r="E1141" i="3"/>
  <c r="F1141" i="3"/>
  <c r="J1141" i="3"/>
  <c r="AF1141" i="3"/>
  <c r="AG1141" i="3"/>
  <c r="AT1141" i="3"/>
  <c r="AU1141" i="3"/>
  <c r="B1142" i="3"/>
  <c r="C1142" i="3"/>
  <c r="E1142" i="3"/>
  <c r="F1142" i="3"/>
  <c r="J1142" i="3"/>
  <c r="AF1142" i="3"/>
  <c r="AG1142" i="3"/>
  <c r="AT1142" i="3"/>
  <c r="AU1142" i="3"/>
  <c r="B1143" i="3"/>
  <c r="C1143" i="3"/>
  <c r="E1143" i="3"/>
  <c r="F1143" i="3"/>
  <c r="J1143" i="3"/>
  <c r="AF1143" i="3"/>
  <c r="AG1143" i="3"/>
  <c r="AT1143" i="3"/>
  <c r="AU1143" i="3"/>
  <c r="B1144" i="3"/>
  <c r="C1144" i="3"/>
  <c r="E1144" i="3"/>
  <c r="F1144" i="3"/>
  <c r="J1144" i="3"/>
  <c r="AF1144" i="3"/>
  <c r="AG1144" i="3"/>
  <c r="AT1144" i="3"/>
  <c r="AU1144" i="3"/>
  <c r="B1145" i="3"/>
  <c r="C1145" i="3"/>
  <c r="E1145" i="3"/>
  <c r="F1145" i="3"/>
  <c r="J1145" i="3"/>
  <c r="AF1145" i="3"/>
  <c r="AG1145" i="3"/>
  <c r="AT1145" i="3"/>
  <c r="AU1145" i="3"/>
  <c r="B1146" i="3"/>
  <c r="C1146" i="3"/>
  <c r="E1146" i="3"/>
  <c r="F1146" i="3"/>
  <c r="J1146" i="3"/>
  <c r="AF1146" i="3"/>
  <c r="AG1146" i="3"/>
  <c r="AT1146" i="3"/>
  <c r="AU1146" i="3"/>
  <c r="B1147" i="3"/>
  <c r="C1147" i="3"/>
  <c r="E1147" i="3"/>
  <c r="F1147" i="3"/>
  <c r="J1147" i="3"/>
  <c r="AF1147" i="3"/>
  <c r="AG1147" i="3"/>
  <c r="AT1147" i="3"/>
  <c r="AU1147" i="3"/>
  <c r="B1148" i="3"/>
  <c r="C1148" i="3"/>
  <c r="E1148" i="3"/>
  <c r="F1148" i="3"/>
  <c r="J1148" i="3"/>
  <c r="AF1148" i="3"/>
  <c r="AG1148" i="3"/>
  <c r="AT1148" i="3"/>
  <c r="AU1148" i="3"/>
  <c r="B1149" i="3"/>
  <c r="C1149" i="3"/>
  <c r="E1149" i="3"/>
  <c r="F1149" i="3"/>
  <c r="J1149" i="3"/>
  <c r="AF1149" i="3"/>
  <c r="AG1149" i="3"/>
  <c r="AT1149" i="3"/>
  <c r="AU1149" i="3"/>
  <c r="B1150" i="3"/>
  <c r="C1150" i="3"/>
  <c r="E1150" i="3"/>
  <c r="F1150" i="3"/>
  <c r="J1150" i="3"/>
  <c r="AF1150" i="3"/>
  <c r="AG1150" i="3"/>
  <c r="AT1150" i="3"/>
  <c r="AU1150" i="3"/>
  <c r="B1151" i="3"/>
  <c r="C1151" i="3"/>
  <c r="E1151" i="3"/>
  <c r="F1151" i="3"/>
  <c r="J1151" i="3"/>
  <c r="AF1151" i="3"/>
  <c r="AG1151" i="3"/>
  <c r="AT1151" i="3"/>
  <c r="AU1151" i="3"/>
  <c r="B1152" i="3"/>
  <c r="C1152" i="3"/>
  <c r="E1152" i="3"/>
  <c r="F1152" i="3"/>
  <c r="J1152" i="3"/>
  <c r="AF1152" i="3"/>
  <c r="AG1152" i="3"/>
  <c r="AT1152" i="3"/>
  <c r="AU1152" i="3"/>
  <c r="B1153" i="3"/>
  <c r="C1153" i="3"/>
  <c r="E1153" i="3"/>
  <c r="F1153" i="3"/>
  <c r="J1153" i="3"/>
  <c r="AF1153" i="3"/>
  <c r="AG1153" i="3"/>
  <c r="AT1153" i="3"/>
  <c r="AU1153" i="3"/>
  <c r="B1154" i="3"/>
  <c r="C1154" i="3"/>
  <c r="E1154" i="3"/>
  <c r="F1154" i="3"/>
  <c r="J1154" i="3"/>
  <c r="AF1154" i="3"/>
  <c r="AG1154" i="3"/>
  <c r="AT1154" i="3"/>
  <c r="AU1154" i="3"/>
  <c r="B1155" i="3"/>
  <c r="C1155" i="3"/>
  <c r="E1155" i="3"/>
  <c r="F1155" i="3"/>
  <c r="J1155" i="3"/>
  <c r="AF1155" i="3"/>
  <c r="AG1155" i="3"/>
  <c r="AT1155" i="3"/>
  <c r="AU1155" i="3"/>
  <c r="B1156" i="3"/>
  <c r="C1156" i="3"/>
  <c r="E1156" i="3"/>
  <c r="F1156" i="3"/>
  <c r="J1156" i="3"/>
  <c r="AF1156" i="3"/>
  <c r="AG1156" i="3"/>
  <c r="AT1156" i="3"/>
  <c r="AU1156" i="3"/>
  <c r="B1157" i="3"/>
  <c r="C1157" i="3"/>
  <c r="E1157" i="3"/>
  <c r="F1157" i="3"/>
  <c r="J1157" i="3"/>
  <c r="AF1157" i="3"/>
  <c r="AG1157" i="3"/>
  <c r="AT1157" i="3"/>
  <c r="AU1157" i="3"/>
  <c r="B1158" i="3"/>
  <c r="C1158" i="3"/>
  <c r="E1158" i="3"/>
  <c r="F1158" i="3"/>
  <c r="J1158" i="3"/>
  <c r="AF1158" i="3"/>
  <c r="AG1158" i="3"/>
  <c r="AT1158" i="3"/>
  <c r="AU1158" i="3"/>
  <c r="B1159" i="3"/>
  <c r="C1159" i="3"/>
  <c r="E1159" i="3"/>
  <c r="F1159" i="3"/>
  <c r="J1159" i="3"/>
  <c r="AF1159" i="3"/>
  <c r="AG1159" i="3"/>
  <c r="AT1159" i="3"/>
  <c r="AU1159" i="3"/>
  <c r="B1160" i="3"/>
  <c r="C1160" i="3"/>
  <c r="E1160" i="3"/>
  <c r="F1160" i="3"/>
  <c r="J1160" i="3"/>
  <c r="AF1160" i="3"/>
  <c r="AG1160" i="3"/>
  <c r="AT1160" i="3"/>
  <c r="AU1160" i="3"/>
  <c r="B1161" i="3"/>
  <c r="C1161" i="3"/>
  <c r="E1161" i="3"/>
  <c r="F1161" i="3"/>
  <c r="J1161" i="3"/>
  <c r="AF1161" i="3"/>
  <c r="AG1161" i="3"/>
  <c r="AT1161" i="3"/>
  <c r="AU1161" i="3"/>
  <c r="B1162" i="3"/>
  <c r="C1162" i="3"/>
  <c r="E1162" i="3"/>
  <c r="F1162" i="3"/>
  <c r="J1162" i="3"/>
  <c r="AF1162" i="3"/>
  <c r="AG1162" i="3"/>
  <c r="AT1162" i="3"/>
  <c r="AU1162" i="3"/>
  <c r="B1163" i="3"/>
  <c r="C1163" i="3"/>
  <c r="E1163" i="3"/>
  <c r="F1163" i="3"/>
  <c r="J1163" i="3"/>
  <c r="AF1163" i="3"/>
  <c r="AG1163" i="3"/>
  <c r="AT1163" i="3"/>
  <c r="AU1163" i="3"/>
  <c r="B1164" i="3"/>
  <c r="C1164" i="3"/>
  <c r="E1164" i="3"/>
  <c r="F1164" i="3"/>
  <c r="J1164" i="3"/>
  <c r="AF1164" i="3"/>
  <c r="AG1164" i="3"/>
  <c r="AT1164" i="3"/>
  <c r="AU1164" i="3"/>
  <c r="B1165" i="3"/>
  <c r="C1165" i="3"/>
  <c r="E1165" i="3"/>
  <c r="F1165" i="3"/>
  <c r="J1165" i="3"/>
  <c r="AF1165" i="3"/>
  <c r="AG1165" i="3"/>
  <c r="AT1165" i="3"/>
  <c r="AU1165" i="3"/>
  <c r="B1166" i="3"/>
  <c r="C1166" i="3"/>
  <c r="E1166" i="3"/>
  <c r="F1166" i="3"/>
  <c r="J1166" i="3"/>
  <c r="AF1166" i="3"/>
  <c r="AG1166" i="3"/>
  <c r="AT1166" i="3"/>
  <c r="AU1166" i="3"/>
  <c r="B1167" i="3"/>
  <c r="C1167" i="3"/>
  <c r="E1167" i="3"/>
  <c r="F1167" i="3"/>
  <c r="J1167" i="3"/>
  <c r="AF1167" i="3"/>
  <c r="AG1167" i="3"/>
  <c r="AT1167" i="3"/>
  <c r="AU1167" i="3"/>
  <c r="B1168" i="3"/>
  <c r="C1168" i="3"/>
  <c r="E1168" i="3"/>
  <c r="F1168" i="3"/>
  <c r="J1168" i="3"/>
  <c r="AF1168" i="3"/>
  <c r="AG1168" i="3"/>
  <c r="AT1168" i="3"/>
  <c r="AU1168" i="3"/>
  <c r="B1169" i="3"/>
  <c r="C1169" i="3"/>
  <c r="E1169" i="3"/>
  <c r="F1169" i="3"/>
  <c r="J1169" i="3"/>
  <c r="AF1169" i="3"/>
  <c r="AG1169" i="3"/>
  <c r="AT1169" i="3"/>
  <c r="AU1169" i="3"/>
  <c r="B1170" i="3"/>
  <c r="C1170" i="3"/>
  <c r="E1170" i="3"/>
  <c r="F1170" i="3"/>
  <c r="J1170" i="3"/>
  <c r="AF1170" i="3"/>
  <c r="AG1170" i="3"/>
  <c r="AT1170" i="3"/>
  <c r="AU1170" i="3"/>
  <c r="B1171" i="3"/>
  <c r="C1171" i="3"/>
  <c r="E1171" i="3"/>
  <c r="F1171" i="3"/>
  <c r="J1171" i="3"/>
  <c r="AF1171" i="3"/>
  <c r="AG1171" i="3"/>
  <c r="AT1171" i="3"/>
  <c r="AU1171" i="3"/>
  <c r="B1172" i="3"/>
  <c r="C1172" i="3"/>
  <c r="E1172" i="3"/>
  <c r="F1172" i="3"/>
  <c r="J1172" i="3"/>
  <c r="AF1172" i="3"/>
  <c r="AG1172" i="3"/>
  <c r="AT1172" i="3"/>
  <c r="AU1172" i="3"/>
  <c r="B1173" i="3"/>
  <c r="C1173" i="3"/>
  <c r="E1173" i="3"/>
  <c r="F1173" i="3"/>
  <c r="J1173" i="3"/>
  <c r="AF1173" i="3"/>
  <c r="AG1173" i="3"/>
  <c r="AT1173" i="3"/>
  <c r="AU1173" i="3"/>
  <c r="B1174" i="3"/>
  <c r="C1174" i="3"/>
  <c r="E1174" i="3"/>
  <c r="F1174" i="3"/>
  <c r="J1174" i="3"/>
  <c r="AF1174" i="3"/>
  <c r="AG1174" i="3"/>
  <c r="AT1174" i="3"/>
  <c r="AU1174" i="3"/>
  <c r="B1175" i="3"/>
  <c r="C1175" i="3"/>
  <c r="E1175" i="3"/>
  <c r="F1175" i="3"/>
  <c r="J1175" i="3"/>
  <c r="AF1175" i="3"/>
  <c r="AG1175" i="3"/>
  <c r="AT1175" i="3"/>
  <c r="AU1175" i="3"/>
  <c r="B1176" i="3"/>
  <c r="C1176" i="3"/>
  <c r="E1176" i="3"/>
  <c r="F1176" i="3"/>
  <c r="J1176" i="3"/>
  <c r="AF1176" i="3"/>
  <c r="AG1176" i="3"/>
  <c r="AT1176" i="3"/>
  <c r="AU1176" i="3"/>
  <c r="B1177" i="3"/>
  <c r="C1177" i="3"/>
  <c r="E1177" i="3"/>
  <c r="F1177" i="3"/>
  <c r="J1177" i="3"/>
  <c r="AF1177" i="3"/>
  <c r="AG1177" i="3"/>
  <c r="AT1177" i="3"/>
  <c r="AU1177" i="3"/>
  <c r="B1178" i="3"/>
  <c r="C1178" i="3"/>
  <c r="E1178" i="3"/>
  <c r="F1178" i="3"/>
  <c r="J1178" i="3"/>
  <c r="AF1178" i="3"/>
  <c r="AG1178" i="3"/>
  <c r="AT1178" i="3"/>
  <c r="AU1178" i="3"/>
  <c r="B1179" i="3"/>
  <c r="C1179" i="3"/>
  <c r="E1179" i="3"/>
  <c r="F1179" i="3"/>
  <c r="J1179" i="3"/>
  <c r="AF1179" i="3"/>
  <c r="AG1179" i="3"/>
  <c r="AT1179" i="3"/>
  <c r="AU1179" i="3"/>
  <c r="B1180" i="3"/>
  <c r="C1180" i="3"/>
  <c r="E1180" i="3"/>
  <c r="F1180" i="3"/>
  <c r="J1180" i="3"/>
  <c r="AF1180" i="3"/>
  <c r="AG1180" i="3"/>
  <c r="AT1180" i="3"/>
  <c r="AU1180" i="3"/>
  <c r="B1181" i="3"/>
  <c r="C1181" i="3"/>
  <c r="E1181" i="3"/>
  <c r="F1181" i="3"/>
  <c r="J1181" i="3"/>
  <c r="AF1181" i="3"/>
  <c r="AG1181" i="3"/>
  <c r="AT1181" i="3"/>
  <c r="AU1181" i="3"/>
  <c r="B1182" i="3"/>
  <c r="C1182" i="3"/>
  <c r="E1182" i="3"/>
  <c r="F1182" i="3"/>
  <c r="J1182" i="3"/>
  <c r="AF1182" i="3"/>
  <c r="AG1182" i="3"/>
  <c r="AT1182" i="3"/>
  <c r="AU1182" i="3"/>
  <c r="B1183" i="3"/>
  <c r="C1183" i="3"/>
  <c r="E1183" i="3"/>
  <c r="F1183" i="3"/>
  <c r="J1183" i="3"/>
  <c r="AF1183" i="3"/>
  <c r="AG1183" i="3"/>
  <c r="AT1183" i="3"/>
  <c r="AU1183" i="3"/>
  <c r="B1184" i="3"/>
  <c r="C1184" i="3"/>
  <c r="E1184" i="3"/>
  <c r="F1184" i="3"/>
  <c r="J1184" i="3"/>
  <c r="AF1184" i="3"/>
  <c r="AG1184" i="3"/>
  <c r="AT1184" i="3"/>
  <c r="AU1184" i="3"/>
  <c r="B1185" i="3"/>
  <c r="C1185" i="3"/>
  <c r="E1185" i="3"/>
  <c r="F1185" i="3"/>
  <c r="J1185" i="3"/>
  <c r="AF1185" i="3"/>
  <c r="AG1185" i="3"/>
  <c r="AT1185" i="3"/>
  <c r="AU1185" i="3"/>
  <c r="B1186" i="3"/>
  <c r="C1186" i="3"/>
  <c r="E1186" i="3"/>
  <c r="F1186" i="3"/>
  <c r="J1186" i="3"/>
  <c r="AF1186" i="3"/>
  <c r="AG1186" i="3"/>
  <c r="AT1186" i="3"/>
  <c r="AU1186" i="3"/>
  <c r="B1187" i="3"/>
  <c r="C1187" i="3"/>
  <c r="E1187" i="3"/>
  <c r="F1187" i="3"/>
  <c r="J1187" i="3"/>
  <c r="AF1187" i="3"/>
  <c r="AG1187" i="3"/>
  <c r="AT1187" i="3"/>
  <c r="AU1187" i="3"/>
  <c r="B1188" i="3"/>
  <c r="C1188" i="3"/>
  <c r="E1188" i="3"/>
  <c r="F1188" i="3"/>
  <c r="J1188" i="3"/>
  <c r="AF1188" i="3"/>
  <c r="AG1188" i="3"/>
  <c r="AT1188" i="3"/>
  <c r="AU1188" i="3"/>
  <c r="B1189" i="3"/>
  <c r="C1189" i="3"/>
  <c r="E1189" i="3"/>
  <c r="F1189" i="3"/>
  <c r="J1189" i="3"/>
  <c r="AF1189" i="3"/>
  <c r="AG1189" i="3"/>
  <c r="AT1189" i="3"/>
  <c r="AU1189" i="3"/>
  <c r="B1190" i="3"/>
  <c r="C1190" i="3"/>
  <c r="E1190" i="3"/>
  <c r="F1190" i="3"/>
  <c r="J1190" i="3"/>
  <c r="AF1190" i="3"/>
  <c r="AG1190" i="3"/>
  <c r="AT1190" i="3"/>
  <c r="AU1190" i="3"/>
  <c r="B1191" i="3"/>
  <c r="C1191" i="3"/>
  <c r="E1191" i="3"/>
  <c r="F1191" i="3"/>
  <c r="J1191" i="3"/>
  <c r="AF1191" i="3"/>
  <c r="AG1191" i="3"/>
  <c r="AT1191" i="3"/>
  <c r="AU1191" i="3"/>
  <c r="B1192" i="3"/>
  <c r="C1192" i="3"/>
  <c r="E1192" i="3"/>
  <c r="F1192" i="3"/>
  <c r="J1192" i="3"/>
  <c r="AF1192" i="3"/>
  <c r="AG1192" i="3"/>
  <c r="AT1192" i="3"/>
  <c r="AU1192" i="3"/>
  <c r="B1193" i="3"/>
  <c r="C1193" i="3"/>
  <c r="E1193" i="3"/>
  <c r="F1193" i="3"/>
  <c r="J1193" i="3"/>
  <c r="AF1193" i="3"/>
  <c r="AG1193" i="3"/>
  <c r="AT1193" i="3"/>
  <c r="AU1193" i="3"/>
  <c r="B1194" i="3"/>
  <c r="C1194" i="3"/>
  <c r="E1194" i="3"/>
  <c r="F1194" i="3"/>
  <c r="J1194" i="3"/>
  <c r="AF1194" i="3"/>
  <c r="AG1194" i="3"/>
  <c r="AT1194" i="3"/>
  <c r="AU1194" i="3"/>
  <c r="B1195" i="3"/>
  <c r="C1195" i="3"/>
  <c r="E1195" i="3"/>
  <c r="F1195" i="3"/>
  <c r="J1195" i="3"/>
  <c r="AF1195" i="3"/>
  <c r="AG1195" i="3"/>
  <c r="AT1195" i="3"/>
  <c r="AU1195" i="3"/>
  <c r="B1196" i="3"/>
  <c r="C1196" i="3"/>
  <c r="E1196" i="3"/>
  <c r="F1196" i="3"/>
  <c r="J1196" i="3"/>
  <c r="AF1196" i="3"/>
  <c r="AG1196" i="3"/>
  <c r="AT1196" i="3"/>
  <c r="AU1196" i="3"/>
  <c r="B1197" i="3"/>
  <c r="C1197" i="3"/>
  <c r="E1197" i="3"/>
  <c r="F1197" i="3"/>
  <c r="J1197" i="3"/>
  <c r="AF1197" i="3"/>
  <c r="AG1197" i="3"/>
  <c r="AT1197" i="3"/>
  <c r="AU1197" i="3"/>
  <c r="B1198" i="3"/>
  <c r="C1198" i="3"/>
  <c r="E1198" i="3"/>
  <c r="F1198" i="3"/>
  <c r="J1198" i="3"/>
  <c r="AF1198" i="3"/>
  <c r="AG1198" i="3"/>
  <c r="AT1198" i="3"/>
  <c r="AU1198" i="3"/>
  <c r="B1199" i="3"/>
  <c r="C1199" i="3"/>
  <c r="E1199" i="3"/>
  <c r="F1199" i="3"/>
  <c r="J1199" i="3"/>
  <c r="AF1199" i="3"/>
  <c r="AG1199" i="3"/>
  <c r="AT1199" i="3"/>
  <c r="AU1199" i="3"/>
  <c r="B1200" i="3"/>
  <c r="C1200" i="3"/>
  <c r="E1200" i="3"/>
  <c r="F1200" i="3"/>
  <c r="J1200" i="3"/>
  <c r="AF1200" i="3"/>
  <c r="AG1200" i="3"/>
  <c r="AT1200" i="3"/>
  <c r="AU1200" i="3"/>
  <c r="B1201" i="3"/>
  <c r="C1201" i="3"/>
  <c r="E1201" i="3"/>
  <c r="F1201" i="3"/>
  <c r="J1201" i="3"/>
  <c r="AF1201" i="3"/>
  <c r="AG1201" i="3"/>
  <c r="AT1201" i="3"/>
  <c r="AU1201" i="3"/>
  <c r="B1202" i="3"/>
  <c r="C1202" i="3"/>
  <c r="E1202" i="3"/>
  <c r="F1202" i="3"/>
  <c r="J1202" i="3"/>
  <c r="AF1202" i="3"/>
  <c r="AG1202" i="3"/>
  <c r="AT1202" i="3"/>
  <c r="AU1202" i="3"/>
  <c r="B1203" i="3"/>
  <c r="C1203" i="3"/>
  <c r="E1203" i="3"/>
  <c r="F1203" i="3"/>
  <c r="J1203" i="3"/>
  <c r="AF1203" i="3"/>
  <c r="AG1203" i="3"/>
  <c r="AT1203" i="3"/>
  <c r="AU1203" i="3"/>
  <c r="B1204" i="3"/>
  <c r="C1204" i="3"/>
  <c r="E1204" i="3"/>
  <c r="F1204" i="3"/>
  <c r="J1204" i="3"/>
  <c r="AF1204" i="3"/>
  <c r="AG1204" i="3"/>
  <c r="AT1204" i="3"/>
  <c r="AU1204" i="3"/>
  <c r="B1205" i="3"/>
  <c r="C1205" i="3"/>
  <c r="E1205" i="3"/>
  <c r="F1205" i="3"/>
  <c r="J1205" i="3"/>
  <c r="AF1205" i="3"/>
  <c r="AG1205" i="3"/>
  <c r="AT1205" i="3"/>
  <c r="AU1205" i="3"/>
  <c r="B1206" i="3"/>
  <c r="C1206" i="3"/>
  <c r="E1206" i="3"/>
  <c r="F1206" i="3"/>
  <c r="J1206" i="3"/>
  <c r="AF1206" i="3"/>
  <c r="AG1206" i="3"/>
  <c r="AT1206" i="3"/>
  <c r="AU1206" i="3"/>
  <c r="B1207" i="3"/>
  <c r="C1207" i="3"/>
  <c r="E1207" i="3"/>
  <c r="F1207" i="3"/>
  <c r="J1207" i="3"/>
  <c r="AF1207" i="3"/>
  <c r="AG1207" i="3"/>
  <c r="AT1207" i="3"/>
  <c r="AU1207" i="3"/>
  <c r="B1208" i="3"/>
  <c r="C1208" i="3"/>
  <c r="E1208" i="3"/>
  <c r="F1208" i="3"/>
  <c r="J1208" i="3"/>
  <c r="AF1208" i="3"/>
  <c r="AG1208" i="3"/>
  <c r="AT1208" i="3"/>
  <c r="AU1208" i="3"/>
  <c r="B1209" i="3"/>
  <c r="C1209" i="3"/>
  <c r="E1209" i="3"/>
  <c r="F1209" i="3"/>
  <c r="J1209" i="3"/>
  <c r="AF1209" i="3"/>
  <c r="AG1209" i="3"/>
  <c r="AT1209" i="3"/>
  <c r="AU1209" i="3"/>
  <c r="B1210" i="3"/>
  <c r="C1210" i="3"/>
  <c r="E1210" i="3"/>
  <c r="F1210" i="3"/>
  <c r="J1210" i="3"/>
  <c r="AF1210" i="3"/>
  <c r="AG1210" i="3"/>
  <c r="AT1210" i="3"/>
  <c r="AU1210" i="3"/>
  <c r="B1211" i="3"/>
  <c r="C1211" i="3"/>
  <c r="E1211" i="3"/>
  <c r="F1211" i="3"/>
  <c r="J1211" i="3"/>
  <c r="AF1211" i="3"/>
  <c r="AG1211" i="3"/>
  <c r="AT1211" i="3"/>
  <c r="AU1211" i="3"/>
  <c r="B1212" i="3"/>
  <c r="C1212" i="3"/>
  <c r="E1212" i="3"/>
  <c r="F1212" i="3"/>
  <c r="J1212" i="3"/>
  <c r="AF1212" i="3"/>
  <c r="AG1212" i="3"/>
  <c r="AT1212" i="3"/>
  <c r="AU1212" i="3"/>
  <c r="B1213" i="3"/>
  <c r="C1213" i="3"/>
  <c r="E1213" i="3"/>
  <c r="F1213" i="3"/>
  <c r="J1213" i="3"/>
  <c r="AF1213" i="3"/>
  <c r="AG1213" i="3"/>
  <c r="AT1213" i="3"/>
  <c r="AU1213" i="3"/>
  <c r="B1214" i="3"/>
  <c r="C1214" i="3"/>
  <c r="E1214" i="3"/>
  <c r="F1214" i="3"/>
  <c r="J1214" i="3"/>
  <c r="AF1214" i="3"/>
  <c r="AG1214" i="3"/>
  <c r="AT1214" i="3"/>
  <c r="AU1214" i="3"/>
  <c r="B1215" i="3"/>
  <c r="C1215" i="3"/>
  <c r="E1215" i="3"/>
  <c r="F1215" i="3"/>
  <c r="J1215" i="3"/>
  <c r="AF1215" i="3"/>
  <c r="AG1215" i="3"/>
  <c r="AT1215" i="3"/>
  <c r="AU1215" i="3"/>
  <c r="B1216" i="3"/>
  <c r="C1216" i="3"/>
  <c r="E1216" i="3"/>
  <c r="F1216" i="3"/>
  <c r="J1216" i="3"/>
  <c r="AF1216" i="3"/>
  <c r="AG1216" i="3"/>
  <c r="AT1216" i="3"/>
  <c r="AU1216" i="3"/>
  <c r="B1217" i="3"/>
  <c r="C1217" i="3"/>
  <c r="E1217" i="3"/>
  <c r="F1217" i="3"/>
  <c r="J1217" i="3"/>
  <c r="AF1217" i="3"/>
  <c r="AG1217" i="3"/>
  <c r="AT1217" i="3"/>
  <c r="AU1217" i="3"/>
  <c r="B1218" i="3"/>
  <c r="C1218" i="3"/>
  <c r="E1218" i="3"/>
  <c r="F1218" i="3"/>
  <c r="J1218" i="3"/>
  <c r="AF1218" i="3"/>
  <c r="AG1218" i="3"/>
  <c r="AT1218" i="3"/>
  <c r="AU1218" i="3"/>
  <c r="B1219" i="3"/>
  <c r="C1219" i="3"/>
  <c r="E1219" i="3"/>
  <c r="F1219" i="3"/>
  <c r="J1219" i="3"/>
  <c r="AF1219" i="3"/>
  <c r="AG1219" i="3"/>
  <c r="AT1219" i="3"/>
  <c r="AU1219" i="3"/>
  <c r="B1220" i="3"/>
  <c r="C1220" i="3"/>
  <c r="E1220" i="3"/>
  <c r="F1220" i="3"/>
  <c r="J1220" i="3"/>
  <c r="AF1220" i="3"/>
  <c r="AG1220" i="3"/>
  <c r="AT1220" i="3"/>
  <c r="AU1220" i="3"/>
  <c r="B1221" i="3"/>
  <c r="C1221" i="3"/>
  <c r="E1221" i="3"/>
  <c r="F1221" i="3"/>
  <c r="J1221" i="3"/>
  <c r="AF1221" i="3"/>
  <c r="AG1221" i="3"/>
  <c r="AT1221" i="3"/>
  <c r="AU1221" i="3"/>
  <c r="B1222" i="3"/>
  <c r="C1222" i="3"/>
  <c r="E1222" i="3"/>
  <c r="F1222" i="3"/>
  <c r="J1222" i="3"/>
  <c r="AF1222" i="3"/>
  <c r="AG1222" i="3"/>
  <c r="AT1222" i="3"/>
  <c r="AU1222" i="3"/>
  <c r="B1223" i="3"/>
  <c r="C1223" i="3"/>
  <c r="E1223" i="3"/>
  <c r="F1223" i="3"/>
  <c r="J1223" i="3"/>
  <c r="AF1223" i="3"/>
  <c r="AG1223" i="3"/>
  <c r="AT1223" i="3"/>
  <c r="AU1223" i="3"/>
  <c r="B1224" i="3"/>
  <c r="C1224" i="3"/>
  <c r="E1224" i="3"/>
  <c r="F1224" i="3"/>
  <c r="J1224" i="3"/>
  <c r="AF1224" i="3"/>
  <c r="AG1224" i="3"/>
  <c r="AT1224" i="3"/>
  <c r="AU1224" i="3"/>
  <c r="B1225" i="3"/>
  <c r="C1225" i="3"/>
  <c r="E1225" i="3"/>
  <c r="F1225" i="3"/>
  <c r="J1225" i="3"/>
  <c r="AF1225" i="3"/>
  <c r="AG1225" i="3"/>
  <c r="AT1225" i="3"/>
  <c r="AU1225" i="3"/>
  <c r="B1226" i="3"/>
  <c r="C1226" i="3"/>
  <c r="E1226" i="3"/>
  <c r="F1226" i="3"/>
  <c r="J1226" i="3"/>
  <c r="AF1226" i="3"/>
  <c r="AG1226" i="3"/>
  <c r="AT1226" i="3"/>
  <c r="AU1226" i="3"/>
  <c r="B1227" i="3"/>
  <c r="C1227" i="3"/>
  <c r="E1227" i="3"/>
  <c r="F1227" i="3"/>
  <c r="J1227" i="3"/>
  <c r="AF1227" i="3"/>
  <c r="AG1227" i="3"/>
  <c r="AT1227" i="3"/>
  <c r="AU1227" i="3"/>
  <c r="B1228" i="3"/>
  <c r="C1228" i="3"/>
  <c r="E1228" i="3"/>
  <c r="F1228" i="3"/>
  <c r="J1228" i="3"/>
  <c r="AF1228" i="3"/>
  <c r="AG1228" i="3"/>
  <c r="AT1228" i="3"/>
  <c r="AU1228" i="3"/>
  <c r="B1229" i="3"/>
  <c r="C1229" i="3"/>
  <c r="E1229" i="3"/>
  <c r="F1229" i="3"/>
  <c r="J1229" i="3"/>
  <c r="AF1229" i="3"/>
  <c r="AG1229" i="3"/>
  <c r="AT1229" i="3"/>
  <c r="AU1229" i="3"/>
  <c r="B1230" i="3"/>
  <c r="C1230" i="3"/>
  <c r="E1230" i="3"/>
  <c r="F1230" i="3"/>
  <c r="J1230" i="3"/>
  <c r="AF1230" i="3"/>
  <c r="AG1230" i="3"/>
  <c r="AT1230" i="3"/>
  <c r="AU1230" i="3"/>
  <c r="B1231" i="3"/>
  <c r="C1231" i="3"/>
  <c r="E1231" i="3"/>
  <c r="F1231" i="3"/>
  <c r="J1231" i="3"/>
  <c r="AF1231" i="3"/>
  <c r="AG1231" i="3"/>
  <c r="AT1231" i="3"/>
  <c r="AU1231" i="3"/>
  <c r="B1232" i="3"/>
  <c r="C1232" i="3"/>
  <c r="E1232" i="3"/>
  <c r="F1232" i="3"/>
  <c r="J1232" i="3"/>
  <c r="AF1232" i="3"/>
  <c r="AG1232" i="3"/>
  <c r="AT1232" i="3"/>
  <c r="AU1232" i="3"/>
  <c r="B1233" i="3"/>
  <c r="C1233" i="3"/>
  <c r="E1233" i="3"/>
  <c r="F1233" i="3"/>
  <c r="J1233" i="3"/>
  <c r="AF1233" i="3"/>
  <c r="AG1233" i="3"/>
  <c r="AT1233" i="3"/>
  <c r="AU1233" i="3"/>
  <c r="B1234" i="3"/>
  <c r="C1234" i="3"/>
  <c r="E1234" i="3"/>
  <c r="F1234" i="3"/>
  <c r="J1234" i="3"/>
  <c r="AF1234" i="3"/>
  <c r="AG1234" i="3"/>
  <c r="AT1234" i="3"/>
  <c r="AU1234" i="3"/>
  <c r="B1235" i="3"/>
  <c r="C1235" i="3"/>
  <c r="E1235" i="3"/>
  <c r="F1235" i="3"/>
  <c r="J1235" i="3"/>
  <c r="AF1235" i="3"/>
  <c r="AG1235" i="3"/>
  <c r="AT1235" i="3"/>
  <c r="AU1235" i="3"/>
  <c r="B1236" i="3"/>
  <c r="C1236" i="3"/>
  <c r="E1236" i="3"/>
  <c r="F1236" i="3"/>
  <c r="J1236" i="3"/>
  <c r="AF1236" i="3"/>
  <c r="AG1236" i="3"/>
  <c r="AT1236" i="3"/>
  <c r="AU1236" i="3"/>
  <c r="B1237" i="3"/>
  <c r="C1237" i="3"/>
  <c r="E1237" i="3"/>
  <c r="F1237" i="3"/>
  <c r="J1237" i="3"/>
  <c r="AF1237" i="3"/>
  <c r="AG1237" i="3"/>
  <c r="AT1237" i="3"/>
  <c r="AU1237" i="3"/>
  <c r="B1238" i="3"/>
  <c r="C1238" i="3"/>
  <c r="E1238" i="3"/>
  <c r="F1238" i="3"/>
  <c r="J1238" i="3"/>
  <c r="AF1238" i="3"/>
  <c r="AG1238" i="3"/>
  <c r="AT1238" i="3"/>
  <c r="AU1238" i="3"/>
  <c r="B1239" i="3"/>
  <c r="C1239" i="3"/>
  <c r="E1239" i="3"/>
  <c r="F1239" i="3"/>
  <c r="J1239" i="3"/>
  <c r="AF1239" i="3"/>
  <c r="AG1239" i="3"/>
  <c r="AT1239" i="3"/>
  <c r="AU1239" i="3"/>
  <c r="B1240" i="3"/>
  <c r="C1240" i="3"/>
  <c r="E1240" i="3"/>
  <c r="F1240" i="3"/>
  <c r="J1240" i="3"/>
  <c r="AF1240" i="3"/>
  <c r="AG1240" i="3"/>
  <c r="AT1240" i="3"/>
  <c r="AU1240" i="3"/>
  <c r="B1241" i="3"/>
  <c r="C1241" i="3"/>
  <c r="E1241" i="3"/>
  <c r="F1241" i="3"/>
  <c r="J1241" i="3"/>
  <c r="AF1241" i="3"/>
  <c r="AG1241" i="3"/>
  <c r="AT1241" i="3"/>
  <c r="AU1241" i="3"/>
  <c r="B1242" i="3"/>
  <c r="C1242" i="3"/>
  <c r="E1242" i="3"/>
  <c r="F1242" i="3"/>
  <c r="J1242" i="3"/>
  <c r="AF1242" i="3"/>
  <c r="AG1242" i="3"/>
  <c r="AT1242" i="3"/>
  <c r="AU1242" i="3"/>
  <c r="B1243" i="3"/>
  <c r="C1243" i="3"/>
  <c r="E1243" i="3"/>
  <c r="F1243" i="3"/>
  <c r="J1243" i="3"/>
  <c r="AF1243" i="3"/>
  <c r="AG1243" i="3"/>
  <c r="AT1243" i="3"/>
  <c r="AU1243" i="3"/>
  <c r="B1244" i="3"/>
  <c r="C1244" i="3"/>
  <c r="E1244" i="3"/>
  <c r="F1244" i="3"/>
  <c r="J1244" i="3"/>
  <c r="AF1244" i="3"/>
  <c r="AG1244" i="3"/>
  <c r="AT1244" i="3"/>
  <c r="AU1244" i="3"/>
  <c r="B1245" i="3"/>
  <c r="C1245" i="3"/>
  <c r="E1245" i="3"/>
  <c r="F1245" i="3"/>
  <c r="J1245" i="3"/>
  <c r="AF1245" i="3"/>
  <c r="AG1245" i="3"/>
  <c r="AT1245" i="3"/>
  <c r="AU1245" i="3"/>
  <c r="B1246" i="3"/>
  <c r="C1246" i="3"/>
  <c r="E1246" i="3"/>
  <c r="F1246" i="3"/>
  <c r="J1246" i="3"/>
  <c r="AF1246" i="3"/>
  <c r="AG1246" i="3"/>
  <c r="AT1246" i="3"/>
  <c r="AU1246" i="3"/>
  <c r="B1247" i="3"/>
  <c r="C1247" i="3"/>
  <c r="E1247" i="3"/>
  <c r="F1247" i="3"/>
  <c r="J1247" i="3"/>
  <c r="AF1247" i="3"/>
  <c r="AG1247" i="3"/>
  <c r="AT1247" i="3"/>
  <c r="AU1247" i="3"/>
  <c r="B1248" i="3"/>
  <c r="C1248" i="3"/>
  <c r="E1248" i="3"/>
  <c r="F1248" i="3"/>
  <c r="J1248" i="3"/>
  <c r="AF1248" i="3"/>
  <c r="AG1248" i="3"/>
  <c r="AT1248" i="3"/>
  <c r="AU1248" i="3"/>
  <c r="B1249" i="3"/>
  <c r="C1249" i="3"/>
  <c r="E1249" i="3"/>
  <c r="F1249" i="3"/>
  <c r="J1249" i="3"/>
  <c r="AF1249" i="3"/>
  <c r="AG1249" i="3"/>
  <c r="AT1249" i="3"/>
  <c r="AU1249" i="3"/>
  <c r="B1250" i="3"/>
  <c r="C1250" i="3"/>
  <c r="E1250" i="3"/>
  <c r="F1250" i="3"/>
  <c r="J1250" i="3"/>
  <c r="AF1250" i="3"/>
  <c r="AG1250" i="3"/>
  <c r="AT1250" i="3"/>
  <c r="AU1250" i="3"/>
  <c r="B1251" i="3"/>
  <c r="C1251" i="3"/>
  <c r="E1251" i="3"/>
  <c r="F1251" i="3"/>
  <c r="J1251" i="3"/>
  <c r="AF1251" i="3"/>
  <c r="AG1251" i="3"/>
  <c r="AT1251" i="3"/>
  <c r="AU1251" i="3"/>
  <c r="B1252" i="3"/>
  <c r="C1252" i="3"/>
  <c r="E1252" i="3"/>
  <c r="F1252" i="3"/>
  <c r="J1252" i="3"/>
  <c r="AF1252" i="3"/>
  <c r="AG1252" i="3"/>
  <c r="AT1252" i="3"/>
  <c r="AU1252" i="3"/>
  <c r="B1253" i="3"/>
  <c r="C1253" i="3"/>
  <c r="E1253" i="3"/>
  <c r="F1253" i="3"/>
  <c r="J1253" i="3"/>
  <c r="AF1253" i="3"/>
  <c r="AG1253" i="3"/>
  <c r="AT1253" i="3"/>
  <c r="AU1253" i="3"/>
  <c r="B1254" i="3"/>
  <c r="C1254" i="3"/>
  <c r="E1254" i="3"/>
  <c r="F1254" i="3"/>
  <c r="J1254" i="3"/>
  <c r="AF1254" i="3"/>
  <c r="AG1254" i="3"/>
  <c r="AT1254" i="3"/>
  <c r="AU1254" i="3"/>
  <c r="B1255" i="3"/>
  <c r="C1255" i="3"/>
  <c r="E1255" i="3"/>
  <c r="F1255" i="3"/>
  <c r="J1255" i="3"/>
  <c r="AF1255" i="3"/>
  <c r="AG1255" i="3"/>
  <c r="AT1255" i="3"/>
  <c r="AU1255" i="3"/>
  <c r="B1256" i="3"/>
  <c r="C1256" i="3"/>
  <c r="E1256" i="3"/>
  <c r="F1256" i="3"/>
  <c r="J1256" i="3"/>
  <c r="AF1256" i="3"/>
  <c r="AG1256" i="3"/>
  <c r="AT1256" i="3"/>
  <c r="AU1256" i="3"/>
  <c r="B1257" i="3"/>
  <c r="C1257" i="3"/>
  <c r="E1257" i="3"/>
  <c r="F1257" i="3"/>
  <c r="J1257" i="3"/>
  <c r="AF1257" i="3"/>
  <c r="AG1257" i="3"/>
  <c r="AT1257" i="3"/>
  <c r="AU1257" i="3"/>
  <c r="B1258" i="3"/>
  <c r="C1258" i="3"/>
  <c r="E1258" i="3"/>
  <c r="F1258" i="3"/>
  <c r="J1258" i="3"/>
  <c r="AF1258" i="3"/>
  <c r="AG1258" i="3"/>
  <c r="AT1258" i="3"/>
  <c r="AU1258" i="3"/>
  <c r="B1259" i="3"/>
  <c r="C1259" i="3"/>
  <c r="E1259" i="3"/>
  <c r="F1259" i="3"/>
  <c r="J1259" i="3"/>
  <c r="AF1259" i="3"/>
  <c r="AG1259" i="3"/>
  <c r="AT1259" i="3"/>
  <c r="AU1259" i="3"/>
  <c r="B1260" i="3"/>
  <c r="C1260" i="3"/>
  <c r="E1260" i="3"/>
  <c r="F1260" i="3"/>
  <c r="J1260" i="3"/>
  <c r="AF1260" i="3"/>
  <c r="AG1260" i="3"/>
  <c r="AT1260" i="3"/>
  <c r="AU1260" i="3"/>
  <c r="B1261" i="3"/>
  <c r="C1261" i="3"/>
  <c r="E1261" i="3"/>
  <c r="F1261" i="3"/>
  <c r="J1261" i="3"/>
  <c r="AF1261" i="3"/>
  <c r="AG1261" i="3"/>
  <c r="AT1261" i="3"/>
  <c r="AU1261" i="3"/>
  <c r="B1262" i="3"/>
  <c r="C1262" i="3"/>
  <c r="E1262" i="3"/>
  <c r="F1262" i="3"/>
  <c r="J1262" i="3"/>
  <c r="AF1262" i="3"/>
  <c r="AG1262" i="3"/>
  <c r="AT1262" i="3"/>
  <c r="AU1262" i="3"/>
  <c r="B1263" i="3"/>
  <c r="C1263" i="3"/>
  <c r="E1263" i="3"/>
  <c r="F1263" i="3"/>
  <c r="J1263" i="3"/>
  <c r="AF1263" i="3"/>
  <c r="AG1263" i="3"/>
  <c r="AT1263" i="3"/>
  <c r="AU1263" i="3"/>
  <c r="B1264" i="3"/>
  <c r="C1264" i="3"/>
  <c r="E1264" i="3"/>
  <c r="F1264" i="3"/>
  <c r="J1264" i="3"/>
  <c r="AF1264" i="3"/>
  <c r="AG1264" i="3"/>
  <c r="AT1264" i="3"/>
  <c r="AU1264" i="3"/>
  <c r="B1265" i="3"/>
  <c r="C1265" i="3"/>
  <c r="E1265" i="3"/>
  <c r="F1265" i="3"/>
  <c r="J1265" i="3"/>
  <c r="AF1265" i="3"/>
  <c r="AG1265" i="3"/>
  <c r="AT1265" i="3"/>
  <c r="AU1265" i="3"/>
  <c r="B1266" i="3"/>
  <c r="C1266" i="3"/>
  <c r="E1266" i="3"/>
  <c r="F1266" i="3"/>
  <c r="J1266" i="3"/>
  <c r="AF1266" i="3"/>
  <c r="AG1266" i="3"/>
  <c r="AT1266" i="3"/>
  <c r="AU1266" i="3"/>
  <c r="B1267" i="3"/>
  <c r="C1267" i="3"/>
  <c r="E1267" i="3"/>
  <c r="F1267" i="3"/>
  <c r="J1267" i="3"/>
  <c r="AF1267" i="3"/>
  <c r="AG1267" i="3"/>
  <c r="AT1267" i="3"/>
  <c r="AU1267" i="3"/>
  <c r="B1268" i="3"/>
  <c r="C1268" i="3"/>
  <c r="E1268" i="3"/>
  <c r="F1268" i="3"/>
  <c r="J1268" i="3"/>
  <c r="AF1268" i="3"/>
  <c r="AG1268" i="3"/>
  <c r="AT1268" i="3"/>
  <c r="AU1268" i="3"/>
  <c r="B1269" i="3"/>
  <c r="C1269" i="3"/>
  <c r="E1269" i="3"/>
  <c r="F1269" i="3"/>
  <c r="J1269" i="3"/>
  <c r="AF1269" i="3"/>
  <c r="AG1269" i="3"/>
  <c r="AT1269" i="3"/>
  <c r="AU1269" i="3"/>
  <c r="B1270" i="3"/>
  <c r="C1270" i="3"/>
  <c r="E1270" i="3"/>
  <c r="F1270" i="3"/>
  <c r="J1270" i="3"/>
  <c r="AF1270" i="3"/>
  <c r="AG1270" i="3"/>
  <c r="AT1270" i="3"/>
  <c r="AU1270" i="3"/>
  <c r="B1271" i="3"/>
  <c r="C1271" i="3"/>
  <c r="E1271" i="3"/>
  <c r="F1271" i="3"/>
  <c r="J1271" i="3"/>
  <c r="AF1271" i="3"/>
  <c r="AG1271" i="3"/>
  <c r="AT1271" i="3"/>
  <c r="AU1271" i="3"/>
  <c r="B1272" i="3"/>
  <c r="C1272" i="3"/>
  <c r="E1272" i="3"/>
  <c r="F1272" i="3"/>
  <c r="J1272" i="3"/>
  <c r="AF1272" i="3"/>
  <c r="AG1272" i="3"/>
  <c r="AT1272" i="3"/>
  <c r="AU1272" i="3"/>
  <c r="B1273" i="3"/>
  <c r="C1273" i="3"/>
  <c r="E1273" i="3"/>
  <c r="F1273" i="3"/>
  <c r="J1273" i="3"/>
  <c r="AF1273" i="3"/>
  <c r="AG1273" i="3"/>
  <c r="AT1273" i="3"/>
  <c r="AU1273" i="3"/>
  <c r="B1274" i="3"/>
  <c r="C1274" i="3"/>
  <c r="E1274" i="3"/>
  <c r="F1274" i="3"/>
  <c r="J1274" i="3"/>
  <c r="AF1274" i="3"/>
  <c r="AG1274" i="3"/>
  <c r="AT1274" i="3"/>
  <c r="AU1274" i="3"/>
  <c r="B1275" i="3"/>
  <c r="C1275" i="3"/>
  <c r="E1275" i="3"/>
  <c r="F1275" i="3"/>
  <c r="J1275" i="3"/>
  <c r="AF1275" i="3"/>
  <c r="AG1275" i="3"/>
  <c r="AT1275" i="3"/>
  <c r="AU1275" i="3"/>
  <c r="B1276" i="3"/>
  <c r="C1276" i="3"/>
  <c r="E1276" i="3"/>
  <c r="F1276" i="3"/>
  <c r="J1276" i="3"/>
  <c r="AF1276" i="3"/>
  <c r="AG1276" i="3"/>
  <c r="AT1276" i="3"/>
  <c r="AU1276" i="3"/>
  <c r="B1277" i="3"/>
  <c r="C1277" i="3"/>
  <c r="E1277" i="3"/>
  <c r="F1277" i="3"/>
  <c r="J1277" i="3"/>
  <c r="AF1277" i="3"/>
  <c r="AG1277" i="3"/>
  <c r="AT1277" i="3"/>
  <c r="AU1277" i="3"/>
  <c r="B1278" i="3"/>
  <c r="C1278" i="3"/>
  <c r="E1278" i="3"/>
  <c r="F1278" i="3"/>
  <c r="J1278" i="3"/>
  <c r="AF1278" i="3"/>
  <c r="AG1278" i="3"/>
  <c r="AT1278" i="3"/>
  <c r="AU1278" i="3"/>
  <c r="B1279" i="3"/>
  <c r="C1279" i="3"/>
  <c r="E1279" i="3"/>
  <c r="F1279" i="3"/>
  <c r="J1279" i="3"/>
  <c r="AF1279" i="3"/>
  <c r="AG1279" i="3"/>
  <c r="AT1279" i="3"/>
  <c r="AU1279" i="3"/>
  <c r="B1280" i="3"/>
  <c r="C1280" i="3"/>
  <c r="E1280" i="3"/>
  <c r="F1280" i="3"/>
  <c r="J1280" i="3"/>
  <c r="AF1280" i="3"/>
  <c r="AG1280" i="3"/>
  <c r="AT1280" i="3"/>
  <c r="AU1280" i="3"/>
  <c r="B1281" i="3"/>
  <c r="C1281" i="3"/>
  <c r="E1281" i="3"/>
  <c r="F1281" i="3"/>
  <c r="J1281" i="3"/>
  <c r="AF1281" i="3"/>
  <c r="AG1281" i="3"/>
  <c r="AT1281" i="3"/>
  <c r="AU1281" i="3"/>
  <c r="B1282" i="3"/>
  <c r="C1282" i="3"/>
  <c r="E1282" i="3"/>
  <c r="F1282" i="3"/>
  <c r="J1282" i="3"/>
  <c r="AF1282" i="3"/>
  <c r="AG1282" i="3"/>
  <c r="AT1282" i="3"/>
  <c r="AU1282" i="3"/>
  <c r="B1283" i="3"/>
  <c r="C1283" i="3"/>
  <c r="E1283" i="3"/>
  <c r="F1283" i="3"/>
  <c r="J1283" i="3"/>
  <c r="AF1283" i="3"/>
  <c r="AG1283" i="3"/>
  <c r="AT1283" i="3"/>
  <c r="AU1283" i="3"/>
  <c r="B1284" i="3"/>
  <c r="C1284" i="3"/>
  <c r="E1284" i="3"/>
  <c r="F1284" i="3"/>
  <c r="J1284" i="3"/>
  <c r="AF1284" i="3"/>
  <c r="AG1284" i="3"/>
  <c r="AT1284" i="3"/>
  <c r="AU1284" i="3"/>
  <c r="B1285" i="3"/>
  <c r="C1285" i="3"/>
  <c r="E1285" i="3"/>
  <c r="F1285" i="3"/>
  <c r="J1285" i="3"/>
  <c r="AF1285" i="3"/>
  <c r="AG1285" i="3"/>
  <c r="AT1285" i="3"/>
  <c r="AU1285" i="3"/>
  <c r="B1286" i="3"/>
  <c r="C1286" i="3"/>
  <c r="E1286" i="3"/>
  <c r="F1286" i="3"/>
  <c r="J1286" i="3"/>
  <c r="AF1286" i="3"/>
  <c r="AG1286" i="3"/>
  <c r="AT1286" i="3"/>
  <c r="AU1286" i="3"/>
  <c r="B1287" i="3"/>
  <c r="C1287" i="3"/>
  <c r="E1287" i="3"/>
  <c r="F1287" i="3"/>
  <c r="J1287" i="3"/>
  <c r="AF1287" i="3"/>
  <c r="AG1287" i="3"/>
  <c r="AT1287" i="3"/>
  <c r="AU1287" i="3"/>
  <c r="B1288" i="3"/>
  <c r="C1288" i="3"/>
  <c r="E1288" i="3"/>
  <c r="F1288" i="3"/>
  <c r="J1288" i="3"/>
  <c r="AF1288" i="3"/>
  <c r="AG1288" i="3"/>
  <c r="AT1288" i="3"/>
  <c r="AU1288" i="3"/>
  <c r="B1289" i="3"/>
  <c r="C1289" i="3"/>
  <c r="E1289" i="3"/>
  <c r="F1289" i="3"/>
  <c r="J1289" i="3"/>
  <c r="AF1289" i="3"/>
  <c r="AG1289" i="3"/>
  <c r="AT1289" i="3"/>
  <c r="AU1289" i="3"/>
  <c r="B1290" i="3"/>
  <c r="C1290" i="3"/>
  <c r="E1290" i="3"/>
  <c r="F1290" i="3"/>
  <c r="J1290" i="3"/>
  <c r="AF1290" i="3"/>
  <c r="AG1290" i="3"/>
  <c r="AT1290" i="3"/>
  <c r="AU1290" i="3"/>
  <c r="B1291" i="3"/>
  <c r="C1291" i="3"/>
  <c r="E1291" i="3"/>
  <c r="F1291" i="3"/>
  <c r="J1291" i="3"/>
  <c r="AF1291" i="3"/>
  <c r="AG1291" i="3"/>
  <c r="AT1291" i="3"/>
  <c r="AU1291" i="3"/>
  <c r="B1292" i="3"/>
  <c r="C1292" i="3"/>
  <c r="E1292" i="3"/>
  <c r="F1292" i="3"/>
  <c r="J1292" i="3"/>
  <c r="AF1292" i="3"/>
  <c r="AG1292" i="3"/>
  <c r="AT1292" i="3"/>
  <c r="AU1292" i="3"/>
  <c r="B1293" i="3"/>
  <c r="C1293" i="3"/>
  <c r="E1293" i="3"/>
  <c r="F1293" i="3"/>
  <c r="J1293" i="3"/>
  <c r="AF1293" i="3"/>
  <c r="AG1293" i="3"/>
  <c r="AT1293" i="3"/>
  <c r="AU1293" i="3"/>
  <c r="B1294" i="3"/>
  <c r="C1294" i="3"/>
  <c r="E1294" i="3"/>
  <c r="F1294" i="3"/>
  <c r="J1294" i="3"/>
  <c r="AF1294" i="3"/>
  <c r="AG1294" i="3"/>
  <c r="AT1294" i="3"/>
  <c r="AU1294" i="3"/>
  <c r="B1295" i="3"/>
  <c r="C1295" i="3"/>
  <c r="E1295" i="3"/>
  <c r="F1295" i="3"/>
  <c r="J1295" i="3"/>
  <c r="AF1295" i="3"/>
  <c r="AG1295" i="3"/>
  <c r="AT1295" i="3"/>
  <c r="AU1295" i="3"/>
  <c r="B1296" i="3"/>
  <c r="C1296" i="3"/>
  <c r="E1296" i="3"/>
  <c r="F1296" i="3"/>
  <c r="J1296" i="3"/>
  <c r="AF1296" i="3"/>
  <c r="AG1296" i="3"/>
  <c r="AT1296" i="3"/>
  <c r="AU1296" i="3"/>
  <c r="B1297" i="3"/>
  <c r="C1297" i="3"/>
  <c r="E1297" i="3"/>
  <c r="F1297" i="3"/>
  <c r="J1297" i="3"/>
  <c r="AF1297" i="3"/>
  <c r="AG1297" i="3"/>
  <c r="AT1297" i="3"/>
  <c r="AU1297" i="3"/>
  <c r="B1298" i="3"/>
  <c r="C1298" i="3"/>
  <c r="E1298" i="3"/>
  <c r="F1298" i="3"/>
  <c r="J1298" i="3"/>
  <c r="AF1298" i="3"/>
  <c r="AG1298" i="3"/>
  <c r="AT1298" i="3"/>
  <c r="AU1298" i="3"/>
  <c r="B1299" i="3"/>
  <c r="C1299" i="3"/>
  <c r="E1299" i="3"/>
  <c r="F1299" i="3"/>
  <c r="J1299" i="3"/>
  <c r="AF1299" i="3"/>
  <c r="AG1299" i="3"/>
  <c r="AT1299" i="3"/>
  <c r="AU1299" i="3"/>
  <c r="B1300" i="3"/>
  <c r="C1300" i="3"/>
  <c r="E1300" i="3"/>
  <c r="F1300" i="3"/>
  <c r="J1300" i="3"/>
  <c r="AF1300" i="3"/>
  <c r="AG1300" i="3"/>
  <c r="AT1300" i="3"/>
  <c r="AU1300" i="3"/>
  <c r="B1301" i="3"/>
  <c r="C1301" i="3"/>
  <c r="E1301" i="3"/>
  <c r="F1301" i="3"/>
  <c r="J1301" i="3"/>
  <c r="AF1301" i="3"/>
  <c r="AG1301" i="3"/>
  <c r="AT1301" i="3"/>
  <c r="AU1301" i="3"/>
  <c r="B1302" i="3"/>
  <c r="C1302" i="3"/>
  <c r="E1302" i="3"/>
  <c r="F1302" i="3"/>
  <c r="J1302" i="3"/>
  <c r="AF1302" i="3"/>
  <c r="AG1302" i="3"/>
  <c r="AT1302" i="3"/>
  <c r="AU1302" i="3"/>
  <c r="B1303" i="3"/>
  <c r="C1303" i="3"/>
  <c r="E1303" i="3"/>
  <c r="F1303" i="3"/>
  <c r="J1303" i="3"/>
  <c r="AF1303" i="3"/>
  <c r="AG1303" i="3"/>
  <c r="AT1303" i="3"/>
  <c r="AU1303" i="3"/>
  <c r="B1304" i="3"/>
  <c r="C1304" i="3"/>
  <c r="E1304" i="3"/>
  <c r="F1304" i="3"/>
  <c r="J1304" i="3"/>
  <c r="AF1304" i="3"/>
  <c r="AG1304" i="3"/>
  <c r="AT1304" i="3"/>
  <c r="AU1304" i="3"/>
  <c r="B1305" i="3"/>
  <c r="C1305" i="3"/>
  <c r="E1305" i="3"/>
  <c r="F1305" i="3"/>
  <c r="J1305" i="3"/>
  <c r="AF1305" i="3"/>
  <c r="AG1305" i="3"/>
  <c r="AT1305" i="3"/>
  <c r="AU1305" i="3"/>
  <c r="B1306" i="3"/>
  <c r="C1306" i="3"/>
  <c r="E1306" i="3"/>
  <c r="F1306" i="3"/>
  <c r="J1306" i="3"/>
  <c r="AF1306" i="3"/>
  <c r="AG1306" i="3"/>
  <c r="AT1306" i="3"/>
  <c r="AU1306" i="3"/>
  <c r="B1307" i="3"/>
  <c r="C1307" i="3"/>
  <c r="E1307" i="3"/>
  <c r="F1307" i="3"/>
  <c r="J1307" i="3"/>
  <c r="AF1307" i="3"/>
  <c r="AG1307" i="3"/>
  <c r="AT1307" i="3"/>
  <c r="AU1307" i="3"/>
  <c r="B1308" i="3"/>
  <c r="C1308" i="3"/>
  <c r="E1308" i="3"/>
  <c r="F1308" i="3"/>
  <c r="J1308" i="3"/>
  <c r="AF1308" i="3"/>
  <c r="AG1308" i="3"/>
  <c r="AT1308" i="3"/>
  <c r="AU1308" i="3"/>
  <c r="B1309" i="3"/>
  <c r="C1309" i="3"/>
  <c r="E1309" i="3"/>
  <c r="F1309" i="3"/>
  <c r="J1309" i="3"/>
  <c r="AF1309" i="3"/>
  <c r="AG1309" i="3"/>
  <c r="AT1309" i="3"/>
  <c r="AU1309" i="3"/>
  <c r="B1310" i="3"/>
  <c r="C1310" i="3"/>
  <c r="E1310" i="3"/>
  <c r="F1310" i="3"/>
  <c r="J1310" i="3"/>
  <c r="AF1310" i="3"/>
  <c r="AG1310" i="3"/>
  <c r="AT1310" i="3"/>
  <c r="AU1310" i="3"/>
  <c r="B1311" i="3"/>
  <c r="C1311" i="3"/>
  <c r="E1311" i="3"/>
  <c r="F1311" i="3"/>
  <c r="J1311" i="3"/>
  <c r="AF1311" i="3"/>
  <c r="AG1311" i="3"/>
  <c r="AT1311" i="3"/>
  <c r="AU1311" i="3"/>
  <c r="B1312" i="3"/>
  <c r="C1312" i="3"/>
  <c r="E1312" i="3"/>
  <c r="F1312" i="3"/>
  <c r="J1312" i="3"/>
  <c r="AF1312" i="3"/>
  <c r="AG1312" i="3"/>
  <c r="AT1312" i="3"/>
  <c r="AU1312" i="3"/>
  <c r="B1313" i="3"/>
  <c r="C1313" i="3"/>
  <c r="E1313" i="3"/>
  <c r="F1313" i="3"/>
  <c r="J1313" i="3"/>
  <c r="AF1313" i="3"/>
  <c r="AG1313" i="3"/>
  <c r="AT1313" i="3"/>
  <c r="AU1313" i="3"/>
  <c r="B1314" i="3"/>
  <c r="C1314" i="3"/>
  <c r="E1314" i="3"/>
  <c r="F1314" i="3"/>
  <c r="J1314" i="3"/>
  <c r="AF1314" i="3"/>
  <c r="AG1314" i="3"/>
  <c r="AT1314" i="3"/>
  <c r="AU1314" i="3"/>
  <c r="B1315" i="3"/>
  <c r="C1315" i="3"/>
  <c r="E1315" i="3"/>
  <c r="F1315" i="3"/>
  <c r="J1315" i="3"/>
  <c r="AF1315" i="3"/>
  <c r="AG1315" i="3"/>
  <c r="AT1315" i="3"/>
  <c r="AU1315" i="3"/>
  <c r="B1316" i="3"/>
  <c r="C1316" i="3"/>
  <c r="E1316" i="3"/>
  <c r="F1316" i="3"/>
  <c r="J1316" i="3"/>
  <c r="AF1316" i="3"/>
  <c r="AG1316" i="3"/>
  <c r="AT1316" i="3"/>
  <c r="AU1316" i="3"/>
  <c r="B1317" i="3"/>
  <c r="C1317" i="3"/>
  <c r="E1317" i="3"/>
  <c r="F1317" i="3"/>
  <c r="J1317" i="3"/>
  <c r="AF1317" i="3"/>
  <c r="AG1317" i="3"/>
  <c r="AT1317" i="3"/>
  <c r="AU1317" i="3"/>
  <c r="B1318" i="3"/>
  <c r="C1318" i="3"/>
  <c r="E1318" i="3"/>
  <c r="F1318" i="3"/>
  <c r="J1318" i="3"/>
  <c r="AF1318" i="3"/>
  <c r="AG1318" i="3"/>
  <c r="AT1318" i="3"/>
  <c r="AU1318" i="3"/>
  <c r="B1319" i="3"/>
  <c r="C1319" i="3"/>
  <c r="E1319" i="3"/>
  <c r="F1319" i="3"/>
  <c r="J1319" i="3"/>
  <c r="AF1319" i="3"/>
  <c r="AG1319" i="3"/>
  <c r="AT1319" i="3"/>
  <c r="AU1319" i="3"/>
  <c r="B1320" i="3"/>
  <c r="C1320" i="3"/>
  <c r="E1320" i="3"/>
  <c r="F1320" i="3"/>
  <c r="J1320" i="3"/>
  <c r="AF1320" i="3"/>
  <c r="AG1320" i="3"/>
  <c r="AT1320" i="3"/>
  <c r="AU1320" i="3"/>
  <c r="B1321" i="3"/>
  <c r="C1321" i="3"/>
  <c r="E1321" i="3"/>
  <c r="F1321" i="3"/>
  <c r="J1321" i="3"/>
  <c r="AF1321" i="3"/>
  <c r="AG1321" i="3"/>
  <c r="AT1321" i="3"/>
  <c r="AU1321" i="3"/>
  <c r="B1322" i="3"/>
  <c r="C1322" i="3"/>
  <c r="E1322" i="3"/>
  <c r="F1322" i="3"/>
  <c r="J1322" i="3"/>
  <c r="AF1322" i="3"/>
  <c r="AG1322" i="3"/>
  <c r="AT1322" i="3"/>
  <c r="AU1322" i="3"/>
  <c r="B1323" i="3"/>
  <c r="C1323" i="3"/>
  <c r="E1323" i="3"/>
  <c r="F1323" i="3"/>
  <c r="J1323" i="3"/>
  <c r="AF1323" i="3"/>
  <c r="AG1323" i="3"/>
  <c r="AT1323" i="3"/>
  <c r="AU1323" i="3"/>
  <c r="B1324" i="3"/>
  <c r="C1324" i="3"/>
  <c r="E1324" i="3"/>
  <c r="F1324" i="3"/>
  <c r="J1324" i="3"/>
  <c r="AF1324" i="3"/>
  <c r="AG1324" i="3"/>
  <c r="AT1324" i="3"/>
  <c r="AU1324" i="3"/>
  <c r="B1325" i="3"/>
  <c r="C1325" i="3"/>
  <c r="E1325" i="3"/>
  <c r="F1325" i="3"/>
  <c r="J1325" i="3"/>
  <c r="AF1325" i="3"/>
  <c r="AG1325" i="3"/>
  <c r="AT1325" i="3"/>
  <c r="AU1325" i="3"/>
  <c r="B1326" i="3"/>
  <c r="C1326" i="3"/>
  <c r="E1326" i="3"/>
  <c r="F1326" i="3"/>
  <c r="J1326" i="3"/>
  <c r="AF1326" i="3"/>
  <c r="AG1326" i="3"/>
  <c r="AT1326" i="3"/>
  <c r="AU1326" i="3"/>
  <c r="B1327" i="3"/>
  <c r="C1327" i="3"/>
  <c r="E1327" i="3"/>
  <c r="F1327" i="3"/>
  <c r="J1327" i="3"/>
  <c r="AF1327" i="3"/>
  <c r="AG1327" i="3"/>
  <c r="AT1327" i="3"/>
  <c r="AU1327" i="3"/>
  <c r="B1328" i="3"/>
  <c r="C1328" i="3"/>
  <c r="E1328" i="3"/>
  <c r="F1328" i="3"/>
  <c r="J1328" i="3"/>
  <c r="AF1328" i="3"/>
  <c r="AG1328" i="3"/>
  <c r="AT1328" i="3"/>
  <c r="AU1328" i="3"/>
  <c r="B1329" i="3"/>
  <c r="C1329" i="3"/>
  <c r="E1329" i="3"/>
  <c r="F1329" i="3"/>
  <c r="J1329" i="3"/>
  <c r="AF1329" i="3"/>
  <c r="AG1329" i="3"/>
  <c r="AT1329" i="3"/>
  <c r="AU1329" i="3"/>
  <c r="B1330" i="3"/>
  <c r="C1330" i="3"/>
  <c r="E1330" i="3"/>
  <c r="F1330" i="3"/>
  <c r="J1330" i="3"/>
  <c r="AF1330" i="3"/>
  <c r="AG1330" i="3"/>
  <c r="AT1330" i="3"/>
  <c r="AU1330" i="3"/>
  <c r="B1331" i="3"/>
  <c r="C1331" i="3"/>
  <c r="E1331" i="3"/>
  <c r="F1331" i="3"/>
  <c r="J1331" i="3"/>
  <c r="AF1331" i="3"/>
  <c r="AG1331" i="3"/>
  <c r="AT1331" i="3"/>
  <c r="AU1331" i="3"/>
  <c r="B1332" i="3"/>
  <c r="C1332" i="3"/>
  <c r="E1332" i="3"/>
  <c r="F1332" i="3"/>
  <c r="J1332" i="3"/>
  <c r="AF1332" i="3"/>
  <c r="AG1332" i="3"/>
  <c r="AT1332" i="3"/>
  <c r="AU1332" i="3"/>
  <c r="B1333" i="3"/>
  <c r="C1333" i="3"/>
  <c r="E1333" i="3"/>
  <c r="F1333" i="3"/>
  <c r="J1333" i="3"/>
  <c r="AF1333" i="3"/>
  <c r="AG1333" i="3"/>
  <c r="AT1333" i="3"/>
  <c r="AU1333" i="3"/>
  <c r="B1334" i="3"/>
  <c r="C1334" i="3"/>
  <c r="E1334" i="3"/>
  <c r="F1334" i="3"/>
  <c r="J1334" i="3"/>
  <c r="AF1334" i="3"/>
  <c r="AG1334" i="3"/>
  <c r="AT1334" i="3"/>
  <c r="AU1334" i="3"/>
  <c r="B1335" i="3"/>
  <c r="C1335" i="3"/>
  <c r="E1335" i="3"/>
  <c r="F1335" i="3"/>
  <c r="J1335" i="3"/>
  <c r="AF1335" i="3"/>
  <c r="AG1335" i="3"/>
  <c r="AT1335" i="3"/>
  <c r="AU1335" i="3"/>
  <c r="B1336" i="3"/>
  <c r="C1336" i="3"/>
  <c r="E1336" i="3"/>
  <c r="F1336" i="3"/>
  <c r="J1336" i="3"/>
  <c r="AF1336" i="3"/>
  <c r="AG1336" i="3"/>
  <c r="AT1336" i="3"/>
  <c r="AU1336" i="3"/>
  <c r="AD3" i="3"/>
  <c r="AD4" i="3"/>
  <c r="AD5" i="3"/>
  <c r="AD6" i="3"/>
  <c r="G6" i="1" a="1"/>
  <c r="G6" i="1" s="1"/>
  <c r="N6" i="3"/>
  <c r="BE3" i="3"/>
  <c r="BE6" i="3"/>
  <c r="BE4" i="3"/>
  <c r="N3" i="3"/>
  <c r="A529" i="22"/>
  <c r="A529" i="16"/>
  <c r="A527" i="14"/>
  <c r="E527" i="14" s="1"/>
  <c r="A525" i="22"/>
  <c r="C525" i="22"/>
  <c r="A525" i="16"/>
  <c r="A523" i="14"/>
  <c r="G523" i="14" s="1"/>
  <c r="N5" i="3"/>
  <c r="BE5" i="3"/>
  <c r="N4" i="3"/>
  <c r="A1049" i="14"/>
  <c r="A1049" i="22"/>
  <c r="A1047" i="22"/>
  <c r="A1047" i="16"/>
  <c r="A1045" i="16"/>
  <c r="A1043" i="14"/>
  <c r="E1043" i="14" s="1"/>
  <c r="A1041" i="14"/>
  <c r="A1041" i="22"/>
  <c r="I1041" i="22" s="1"/>
  <c r="A1041" i="16"/>
  <c r="A1039" i="14"/>
  <c r="A1039" i="22"/>
  <c r="A1039" i="16"/>
  <c r="A1037" i="14"/>
  <c r="E1037" i="14" s="1"/>
  <c r="A1037" i="22"/>
  <c r="A1035" i="14"/>
  <c r="G1035" i="14" s="1"/>
  <c r="A1035" i="22"/>
  <c r="A1033" i="14"/>
  <c r="E1033" i="14" s="1"/>
  <c r="A1033" i="22"/>
  <c r="A1031" i="14"/>
  <c r="A1031" i="22"/>
  <c r="A1029" i="14"/>
  <c r="A1029" i="22"/>
  <c r="G1029" i="15"/>
  <c r="A1027" i="14"/>
  <c r="A1027" i="22"/>
  <c r="A1025" i="14"/>
  <c r="A1025" i="22"/>
  <c r="A1023" i="14"/>
  <c r="A1023" i="22"/>
  <c r="A1021" i="14"/>
  <c r="A1021" i="22"/>
  <c r="F1021" i="22"/>
  <c r="A1021" i="16"/>
  <c r="A1019" i="14"/>
  <c r="A1020" i="22"/>
  <c r="F1020" i="22"/>
  <c r="A1019" i="22"/>
  <c r="A1019" i="16"/>
  <c r="A1017" i="14"/>
  <c r="F1017" i="14"/>
  <c r="A1017" i="22"/>
  <c r="C1017" i="22" s="1"/>
  <c r="A1017" i="16"/>
  <c r="A1015" i="14"/>
  <c r="A1015" i="22"/>
  <c r="D1015" i="22" s="1"/>
  <c r="A1015" i="16"/>
  <c r="A1013" i="14"/>
  <c r="A1013" i="22"/>
  <c r="A1013" i="16"/>
  <c r="A1011" i="14"/>
  <c r="A1009" i="22"/>
  <c r="B1009" i="22" s="1"/>
  <c r="A1007" i="14"/>
  <c r="A1005" i="14"/>
  <c r="F1005" i="14" s="1"/>
  <c r="A1005" i="22"/>
  <c r="A1003" i="14"/>
  <c r="G1003" i="14" s="1"/>
  <c r="A1003" i="22"/>
  <c r="A1001" i="22"/>
  <c r="A999" i="14"/>
  <c r="A999" i="16"/>
  <c r="A997" i="14"/>
  <c r="G997" i="15"/>
  <c r="A995" i="14"/>
  <c r="A995" i="22"/>
  <c r="A995" i="16"/>
  <c r="A993" i="22"/>
  <c r="C993" i="22" s="1"/>
  <c r="A993" i="16"/>
  <c r="A991" i="14"/>
  <c r="A991" i="22"/>
  <c r="B991" i="22" s="1"/>
  <c r="A991" i="16"/>
  <c r="A989" i="14"/>
  <c r="A989" i="22"/>
  <c r="A989" i="16"/>
  <c r="A987" i="14"/>
  <c r="A987" i="22"/>
  <c r="A987" i="16"/>
  <c r="A985" i="14"/>
  <c r="E985" i="14" s="1"/>
  <c r="A985" i="22"/>
  <c r="J985" i="22" s="1"/>
  <c r="A985" i="16"/>
  <c r="D985" i="16" s="1"/>
  <c r="A983" i="14"/>
  <c r="A983" i="22"/>
  <c r="D983" i="22" s="1"/>
  <c r="A983" i="16"/>
  <c r="A981" i="14"/>
  <c r="E981" i="14" s="1"/>
  <c r="A977" i="14"/>
  <c r="A975" i="14"/>
  <c r="A975" i="22"/>
  <c r="A973" i="22"/>
  <c r="A971" i="14"/>
  <c r="A971" i="22"/>
  <c r="A969" i="14"/>
  <c r="E969" i="14" s="1"/>
  <c r="A969" i="22"/>
  <c r="A969" i="16"/>
  <c r="A967" i="14"/>
  <c r="A967" i="22"/>
  <c r="A967" i="16"/>
  <c r="A965" i="14"/>
  <c r="E965" i="14"/>
  <c r="A965" i="22"/>
  <c r="A965" i="16"/>
  <c r="A963" i="14"/>
  <c r="A963" i="22"/>
  <c r="A963" i="16"/>
  <c r="A961" i="14"/>
  <c r="E961" i="14" s="1"/>
  <c r="A959" i="22"/>
  <c r="F959" i="22" s="1"/>
  <c r="A955" i="22"/>
  <c r="A955" i="16"/>
  <c r="A953" i="16"/>
  <c r="A951" i="22"/>
  <c r="H951" i="22" s="1"/>
  <c r="A951" i="16"/>
  <c r="A949" i="22"/>
  <c r="A949" i="16"/>
  <c r="A947" i="22"/>
  <c r="A947" i="16"/>
  <c r="A945" i="16"/>
  <c r="G945" i="16" s="1"/>
  <c r="A943" i="16"/>
  <c r="A941" i="14"/>
  <c r="E941" i="14" s="1"/>
  <c r="A941" i="16"/>
  <c r="A939" i="22"/>
  <c r="A937" i="22"/>
  <c r="A935" i="14"/>
  <c r="A935" i="22"/>
  <c r="C935" i="22" s="1"/>
  <c r="A935" i="16"/>
  <c r="A933" i="14"/>
  <c r="E933" i="14"/>
  <c r="A933" i="22"/>
  <c r="A933" i="16"/>
  <c r="A931" i="14"/>
  <c r="E931" i="14"/>
  <c r="A931" i="22"/>
  <c r="A931" i="16"/>
  <c r="A929" i="14"/>
  <c r="A929" i="22"/>
  <c r="A929" i="16"/>
  <c r="A927" i="14"/>
  <c r="A927" i="22"/>
  <c r="C927" i="22"/>
  <c r="A927" i="16"/>
  <c r="A925" i="14"/>
  <c r="A922" i="16"/>
  <c r="D922" i="16"/>
  <c r="A919" i="22"/>
  <c r="A919" i="16"/>
  <c r="A917" i="22"/>
  <c r="A917" i="16"/>
  <c r="A915" i="22"/>
  <c r="A915" i="16"/>
  <c r="A913" i="14"/>
  <c r="A911" i="14"/>
  <c r="A911" i="22"/>
  <c r="A911" i="16"/>
  <c r="A909" i="16"/>
  <c r="A907" i="14"/>
  <c r="I907" i="14" s="1"/>
  <c r="A907" i="22"/>
  <c r="A905" i="14"/>
  <c r="E905" i="14" s="1"/>
  <c r="A905" i="22"/>
  <c r="A905" i="16"/>
  <c r="C905" i="16" s="1"/>
  <c r="A903" i="14"/>
  <c r="E903" i="14" s="1"/>
  <c r="A903" i="22"/>
  <c r="A903" i="16"/>
  <c r="A901" i="14"/>
  <c r="A901" i="16"/>
  <c r="I901" i="16" s="1"/>
  <c r="A899" i="22"/>
  <c r="A897" i="14"/>
  <c r="E897" i="14" s="1"/>
  <c r="A897" i="16"/>
  <c r="I897" i="16" s="1"/>
  <c r="A895" i="14"/>
  <c r="E895" i="14" s="1"/>
  <c r="A895" i="16"/>
  <c r="A893" i="14"/>
  <c r="A893" i="16"/>
  <c r="A891" i="14"/>
  <c r="M891" i="14" s="1"/>
  <c r="A891" i="22"/>
  <c r="A891" i="16"/>
  <c r="A889" i="14"/>
  <c r="E889" i="14" s="1"/>
  <c r="A889" i="22"/>
  <c r="A889" i="16"/>
  <c r="A887" i="14"/>
  <c r="E887" i="14" s="1"/>
  <c r="A887" i="22"/>
  <c r="D887" i="22" s="1"/>
  <c r="A887" i="16"/>
  <c r="A885" i="14"/>
  <c r="C883" i="15"/>
  <c r="A881" i="14"/>
  <c r="A881" i="16"/>
  <c r="A879" i="14"/>
  <c r="E879" i="14" s="1"/>
  <c r="A879" i="16"/>
  <c r="A877" i="14"/>
  <c r="A877" i="16"/>
  <c r="C877" i="15"/>
  <c r="A875" i="14"/>
  <c r="J875" i="14"/>
  <c r="K875" i="14" s="1"/>
  <c r="A875" i="22"/>
  <c r="A875" i="16"/>
  <c r="A873" i="14"/>
  <c r="A873" i="22"/>
  <c r="A873" i="16"/>
  <c r="D873" i="16"/>
  <c r="A871" i="14"/>
  <c r="A871" i="22"/>
  <c r="E871" i="22" s="1"/>
  <c r="A871" i="16"/>
  <c r="A869" i="14"/>
  <c r="A869" i="22"/>
  <c r="A869" i="16"/>
  <c r="C869" i="15"/>
  <c r="A867" i="14"/>
  <c r="C867" i="14" s="1"/>
  <c r="A859" i="22"/>
  <c r="A859" i="16"/>
  <c r="C859" i="15"/>
  <c r="A857" i="14"/>
  <c r="A857" i="22"/>
  <c r="A857" i="16"/>
  <c r="E857" i="16" s="1"/>
  <c r="A855" i="14"/>
  <c r="A855" i="22"/>
  <c r="A855" i="16"/>
  <c r="A853" i="14"/>
  <c r="E853" i="14" s="1"/>
  <c r="A853" i="22"/>
  <c r="A853" i="16"/>
  <c r="A851" i="14"/>
  <c r="A851" i="22"/>
  <c r="A849" i="16"/>
  <c r="A847" i="22"/>
  <c r="A847" i="16"/>
  <c r="F847" i="15"/>
  <c r="A845" i="14"/>
  <c r="E845" i="14" s="1"/>
  <c r="A845" i="22"/>
  <c r="A845" i="16"/>
  <c r="D845" i="16" s="1"/>
  <c r="A843" i="14"/>
  <c r="A843" i="22"/>
  <c r="A843" i="16"/>
  <c r="A841" i="14"/>
  <c r="A841" i="22"/>
  <c r="A841" i="16"/>
  <c r="A839" i="14"/>
  <c r="A839" i="22"/>
  <c r="A839" i="16"/>
  <c r="B839" i="15"/>
  <c r="A837" i="14"/>
  <c r="A837" i="22"/>
  <c r="A837" i="16"/>
  <c r="H837" i="16" s="1"/>
  <c r="A835" i="14"/>
  <c r="A835" i="22"/>
  <c r="H835" i="22" s="1"/>
  <c r="A835" i="16"/>
  <c r="A833" i="14"/>
  <c r="E833" i="14" s="1"/>
  <c r="A833" i="22"/>
  <c r="A833" i="16"/>
  <c r="A831" i="14"/>
  <c r="L831" i="14" s="1"/>
  <c r="A831" i="22"/>
  <c r="A831" i="16"/>
  <c r="A829" i="14"/>
  <c r="A829" i="22"/>
  <c r="A829" i="16"/>
  <c r="D829" i="16" s="1"/>
  <c r="A827" i="14"/>
  <c r="A827" i="22"/>
  <c r="A825" i="14"/>
  <c r="A825" i="22"/>
  <c r="A825" i="16"/>
  <c r="A823" i="22"/>
  <c r="A823" i="16"/>
  <c r="A821" i="14"/>
  <c r="E821" i="14" s="1"/>
  <c r="A821" i="22"/>
  <c r="A821" i="16"/>
  <c r="A819" i="14"/>
  <c r="A819" i="22"/>
  <c r="E819" i="22" s="1"/>
  <c r="A819" i="16"/>
  <c r="A817" i="14"/>
  <c r="E817" i="14" s="1"/>
  <c r="A817" i="22"/>
  <c r="A817" i="16"/>
  <c r="A815" i="14"/>
  <c r="G815" i="14" s="1"/>
  <c r="A815" i="22"/>
  <c r="A815" i="16"/>
  <c r="A813" i="14"/>
  <c r="E813" i="14" s="1"/>
  <c r="A813" i="22"/>
  <c r="A813" i="16"/>
  <c r="A811" i="14"/>
  <c r="E811" i="14" s="1"/>
  <c r="A811" i="22"/>
  <c r="A811" i="16"/>
  <c r="B811" i="15"/>
  <c r="A809" i="14"/>
  <c r="A805" i="22"/>
  <c r="F805" i="22" s="1"/>
  <c r="A801" i="22"/>
  <c r="A801" i="16"/>
  <c r="A799" i="14"/>
  <c r="A799" i="22"/>
  <c r="A799" i="16"/>
  <c r="A797" i="14"/>
  <c r="H797" i="14" s="1"/>
  <c r="A797" i="22"/>
  <c r="A797" i="16"/>
  <c r="A795" i="14"/>
  <c r="A795" i="22"/>
  <c r="H795" i="22" s="1"/>
  <c r="A795" i="16"/>
  <c r="A793" i="14"/>
  <c r="E793" i="14" s="1"/>
  <c r="A793" i="22"/>
  <c r="C793" i="22" s="1"/>
  <c r="A793" i="16"/>
  <c r="A791" i="14"/>
  <c r="A790" i="14"/>
  <c r="B790" i="14" s="1"/>
  <c r="A791" i="22"/>
  <c r="A791" i="16"/>
  <c r="A789" i="14"/>
  <c r="A789" i="22"/>
  <c r="A789" i="16"/>
  <c r="E789" i="16" s="1"/>
  <c r="A787" i="14"/>
  <c r="E787" i="14" s="1"/>
  <c r="A787" i="22"/>
  <c r="A787" i="16"/>
  <c r="A785" i="14"/>
  <c r="A785" i="22"/>
  <c r="A785" i="16"/>
  <c r="A783" i="14"/>
  <c r="E783" i="14" s="1"/>
  <c r="A783" i="22"/>
  <c r="A783" i="16"/>
  <c r="A781" i="14"/>
  <c r="A781" i="22"/>
  <c r="A781" i="16"/>
  <c r="J781" i="16" s="1"/>
  <c r="A779" i="14"/>
  <c r="E779" i="14" s="1"/>
  <c r="A779" i="22"/>
  <c r="H779" i="22" s="1"/>
  <c r="A779" i="16"/>
  <c r="A777" i="14"/>
  <c r="E777" i="14" s="1"/>
  <c r="A777" i="22"/>
  <c r="A777" i="16"/>
  <c r="A775" i="14"/>
  <c r="A775" i="22"/>
  <c r="A775" i="16"/>
  <c r="A773" i="14"/>
  <c r="A773" i="22"/>
  <c r="F773" i="22" s="1"/>
  <c r="A773" i="16"/>
  <c r="A771" i="14"/>
  <c r="E771" i="14" s="1"/>
  <c r="A771" i="22"/>
  <c r="A771" i="16"/>
  <c r="A769" i="14"/>
  <c r="B769" i="14" s="1"/>
  <c r="A769" i="22"/>
  <c r="A769" i="16"/>
  <c r="A767" i="14"/>
  <c r="A767" i="22"/>
  <c r="A767" i="16"/>
  <c r="A765" i="14"/>
  <c r="J765" i="14" s="1"/>
  <c r="K765" i="14" s="1"/>
  <c r="A765" i="22"/>
  <c r="A765" i="16"/>
  <c r="A763" i="14"/>
  <c r="J763" i="14" s="1"/>
  <c r="K763" i="14" s="1"/>
  <c r="A763" i="22"/>
  <c r="A763" i="16"/>
  <c r="A761" i="14"/>
  <c r="A761" i="22"/>
  <c r="A761" i="16"/>
  <c r="A759" i="14"/>
  <c r="A759" i="22"/>
  <c r="A759" i="16"/>
  <c r="K759" i="16" s="1"/>
  <c r="A757" i="14"/>
  <c r="J757" i="14" s="1"/>
  <c r="K757" i="14" s="1"/>
  <c r="A757" i="22"/>
  <c r="A757" i="16"/>
  <c r="A755" i="14"/>
  <c r="M755" i="14" s="1"/>
  <c r="A749" i="16"/>
  <c r="A747" i="16"/>
  <c r="B747" i="15"/>
  <c r="A745" i="14"/>
  <c r="A745" i="22"/>
  <c r="A745" i="16"/>
  <c r="A743" i="14"/>
  <c r="A743" i="22"/>
  <c r="A743" i="16"/>
  <c r="A741" i="14"/>
  <c r="A741" i="22"/>
  <c r="A741" i="16"/>
  <c r="A739" i="14"/>
  <c r="A739" i="22"/>
  <c r="A739" i="16"/>
  <c r="A737" i="14"/>
  <c r="A737" i="22"/>
  <c r="A737" i="16"/>
  <c r="I737" i="16" s="1"/>
  <c r="A735" i="14"/>
  <c r="A735" i="22"/>
  <c r="A735" i="16"/>
  <c r="A733" i="14"/>
  <c r="A733" i="22"/>
  <c r="A733" i="16"/>
  <c r="A731" i="14"/>
  <c r="A731" i="22"/>
  <c r="A731" i="16"/>
  <c r="A729" i="14"/>
  <c r="A729" i="22"/>
  <c r="A729" i="16"/>
  <c r="B729" i="16" s="1"/>
  <c r="A727" i="14"/>
  <c r="E727" i="14" s="1"/>
  <c r="A727" i="22"/>
  <c r="A727" i="16"/>
  <c r="A725" i="14"/>
  <c r="A725" i="22"/>
  <c r="A725" i="16"/>
  <c r="A723" i="14"/>
  <c r="G723" i="14"/>
  <c r="A723" i="22"/>
  <c r="A723" i="16"/>
  <c r="D723" i="16" s="1"/>
  <c r="A721" i="14"/>
  <c r="A721" i="22"/>
  <c r="A721" i="16"/>
  <c r="A719" i="14"/>
  <c r="A719" i="22"/>
  <c r="H719" i="22" s="1"/>
  <c r="A719" i="16"/>
  <c r="A717" i="14"/>
  <c r="A717" i="22"/>
  <c r="A717" i="16"/>
  <c r="A715" i="14"/>
  <c r="A715" i="22"/>
  <c r="A715" i="16"/>
  <c r="A713" i="14"/>
  <c r="A713" i="22"/>
  <c r="A713" i="16"/>
  <c r="A711" i="14"/>
  <c r="E711" i="14"/>
  <c r="A711" i="22"/>
  <c r="A711" i="16"/>
  <c r="A709" i="14"/>
  <c r="A709" i="22"/>
  <c r="A709" i="16"/>
  <c r="F709" i="15"/>
  <c r="A707" i="14"/>
  <c r="L707" i="14"/>
  <c r="A707" i="22"/>
  <c r="A707" i="16"/>
  <c r="A705" i="14"/>
  <c r="A705" i="22"/>
  <c r="A705" i="16"/>
  <c r="A703" i="14"/>
  <c r="A703" i="22"/>
  <c r="A703" i="16"/>
  <c r="A701" i="14"/>
  <c r="A701" i="22"/>
  <c r="A701" i="16"/>
  <c r="A699" i="14"/>
  <c r="E699" i="14" s="1"/>
  <c r="A699" i="22"/>
  <c r="A699" i="16"/>
  <c r="A697" i="14"/>
  <c r="F697" i="14" s="1"/>
  <c r="A697" i="22"/>
  <c r="A697" i="16"/>
  <c r="A695" i="14"/>
  <c r="E695" i="14" s="1"/>
  <c r="A695" i="22"/>
  <c r="A695" i="16"/>
  <c r="A693" i="14"/>
  <c r="A693" i="22"/>
  <c r="A693" i="16"/>
  <c r="A691" i="14"/>
  <c r="F691" i="14" s="1"/>
  <c r="A691" i="22"/>
  <c r="A691" i="16"/>
  <c r="A689" i="14"/>
  <c r="A689" i="22"/>
  <c r="D689" i="22" s="1"/>
  <c r="A689" i="16"/>
  <c r="A687" i="14"/>
  <c r="A687" i="22"/>
  <c r="A687" i="16"/>
  <c r="A685" i="14"/>
  <c r="A685" i="22"/>
  <c r="A685" i="16"/>
  <c r="A683" i="14"/>
  <c r="E683" i="14" s="1"/>
  <c r="A683" i="22"/>
  <c r="A683" i="16"/>
  <c r="A681" i="14"/>
  <c r="A681" i="22"/>
  <c r="D681" i="22" s="1"/>
  <c r="A681" i="16"/>
  <c r="A679" i="14"/>
  <c r="A679" i="22"/>
  <c r="A679" i="16"/>
  <c r="A677" i="14"/>
  <c r="A677" i="22"/>
  <c r="A677" i="16"/>
  <c r="A675" i="14"/>
  <c r="J675" i="14" s="1"/>
  <c r="K675" i="14" s="1"/>
  <c r="A675" i="22"/>
  <c r="A675" i="16"/>
  <c r="A673" i="14"/>
  <c r="A673" i="22"/>
  <c r="G673" i="22" s="1"/>
  <c r="A673" i="16"/>
  <c r="H673" i="15"/>
  <c r="A671" i="14"/>
  <c r="A671" i="22"/>
  <c r="A671" i="16"/>
  <c r="A669" i="14"/>
  <c r="E669" i="14" s="1"/>
  <c r="A669" i="22"/>
  <c r="A669" i="16"/>
  <c r="A667" i="14"/>
  <c r="E667" i="14"/>
  <c r="A667" i="22"/>
  <c r="A667" i="16"/>
  <c r="C667" i="16" s="1"/>
  <c r="A665" i="14"/>
  <c r="E665" i="14"/>
  <c r="A665" i="22"/>
  <c r="K665" i="22" s="1"/>
  <c r="A665" i="16"/>
  <c r="A663" i="14"/>
  <c r="E663" i="14"/>
  <c r="A663" i="22"/>
  <c r="A663" i="16"/>
  <c r="A661" i="14"/>
  <c r="A661" i="22"/>
  <c r="A661" i="16"/>
  <c r="A659" i="14"/>
  <c r="E659" i="14"/>
  <c r="A659" i="22"/>
  <c r="I659" i="22" s="1"/>
  <c r="A659" i="16"/>
  <c r="K659" i="16" s="1"/>
  <c r="A657" i="14"/>
  <c r="E657" i="14"/>
  <c r="A657" i="22"/>
  <c r="A657" i="16"/>
  <c r="A655" i="14"/>
  <c r="E655" i="14"/>
  <c r="A655" i="22"/>
  <c r="A655" i="16"/>
  <c r="A653" i="14"/>
  <c r="A653" i="22"/>
  <c r="A653" i="16"/>
  <c r="A651" i="14"/>
  <c r="A651" i="22"/>
  <c r="A651" i="16"/>
  <c r="G651" i="16" s="1"/>
  <c r="A649" i="14"/>
  <c r="A649" i="22"/>
  <c r="D649" i="22" s="1"/>
  <c r="A649" i="16"/>
  <c r="A647" i="14"/>
  <c r="A647" i="22"/>
  <c r="A647" i="16"/>
  <c r="A645" i="14"/>
  <c r="E645" i="14" s="1"/>
  <c r="A645" i="22"/>
  <c r="A645" i="16"/>
  <c r="A643" i="14"/>
  <c r="A643" i="22"/>
  <c r="A643" i="16"/>
  <c r="E643" i="16" s="1"/>
  <c r="A641" i="14"/>
  <c r="A641" i="22"/>
  <c r="F641" i="22" s="1"/>
  <c r="A641" i="16"/>
  <c r="A639" i="14"/>
  <c r="A639" i="22"/>
  <c r="A639" i="16"/>
  <c r="A637" i="14"/>
  <c r="E637" i="14"/>
  <c r="A637" i="22"/>
  <c r="A637" i="16"/>
  <c r="A635" i="14"/>
  <c r="A635" i="22"/>
  <c r="A635" i="16"/>
  <c r="C635" i="16" s="1"/>
  <c r="A633" i="14"/>
  <c r="A633" i="22"/>
  <c r="A633" i="16"/>
  <c r="E633" i="15"/>
  <c r="A631" i="14"/>
  <c r="E631" i="14" s="1"/>
  <c r="A631" i="22"/>
  <c r="A631" i="16"/>
  <c r="A629" i="14"/>
  <c r="M629" i="14" s="1"/>
  <c r="A629" i="22"/>
  <c r="A629" i="16"/>
  <c r="A627" i="14"/>
  <c r="E627" i="14" s="1"/>
  <c r="A627" i="22"/>
  <c r="A627" i="16"/>
  <c r="E627" i="16" s="1"/>
  <c r="A625" i="14"/>
  <c r="A625" i="22"/>
  <c r="A625" i="16"/>
  <c r="A623" i="14"/>
  <c r="E623" i="14" s="1"/>
  <c r="A623" i="22"/>
  <c r="A623" i="16"/>
  <c r="G623" i="16" s="1"/>
  <c r="A621" i="14"/>
  <c r="E621" i="14" s="1"/>
  <c r="A621" i="22"/>
  <c r="A621" i="16"/>
  <c r="A619" i="14"/>
  <c r="A619" i="22"/>
  <c r="A619" i="16"/>
  <c r="F619" i="16" s="1"/>
  <c r="A617" i="14"/>
  <c r="E617" i="14" s="1"/>
  <c r="A617" i="22"/>
  <c r="D617" i="22" s="1"/>
  <c r="A617" i="16"/>
  <c r="A615" i="14"/>
  <c r="A615" i="22"/>
  <c r="A615" i="16"/>
  <c r="A613" i="14"/>
  <c r="E613" i="14" s="1"/>
  <c r="A613" i="22"/>
  <c r="A613" i="16"/>
  <c r="A611" i="14"/>
  <c r="E611" i="14" s="1"/>
  <c r="A611" i="22"/>
  <c r="A611" i="16"/>
  <c r="K611" i="16" s="1"/>
  <c r="A609" i="14"/>
  <c r="E609" i="14" s="1"/>
  <c r="A609" i="22"/>
  <c r="G609" i="22"/>
  <c r="A609" i="16"/>
  <c r="A607" i="14"/>
  <c r="A607" i="22"/>
  <c r="A607" i="16"/>
  <c r="H607" i="16" s="1"/>
  <c r="A605" i="14"/>
  <c r="A605" i="22"/>
  <c r="A605" i="16"/>
  <c r="G605" i="15"/>
  <c r="A603" i="14"/>
  <c r="E603" i="14"/>
  <c r="A603" i="22"/>
  <c r="A603" i="16"/>
  <c r="K603" i="16" s="1"/>
  <c r="A601" i="14"/>
  <c r="A601" i="22"/>
  <c r="G601" i="22" s="1"/>
  <c r="A601" i="16"/>
  <c r="A599" i="14"/>
  <c r="A599" i="22"/>
  <c r="A599" i="16"/>
  <c r="A597" i="14"/>
  <c r="E597" i="14"/>
  <c r="A597" i="22"/>
  <c r="J597" i="22" s="1"/>
  <c r="A597" i="16"/>
  <c r="A595" i="14"/>
  <c r="A595" i="22"/>
  <c r="A595" i="16"/>
  <c r="A593" i="14"/>
  <c r="A593" i="22"/>
  <c r="F593" i="22"/>
  <c r="A593" i="16"/>
  <c r="A591" i="14"/>
  <c r="A591" i="22"/>
  <c r="A591" i="16"/>
  <c r="A589" i="14"/>
  <c r="E589" i="14" s="1"/>
  <c r="A589" i="22"/>
  <c r="A589" i="16"/>
  <c r="A587" i="14"/>
  <c r="A587" i="22"/>
  <c r="A587" i="16"/>
  <c r="G587" i="16" s="1"/>
  <c r="A585" i="14"/>
  <c r="A585" i="22"/>
  <c r="B585" i="22" s="1"/>
  <c r="A585" i="16"/>
  <c r="A583" i="14"/>
  <c r="A583" i="22"/>
  <c r="A583" i="16"/>
  <c r="A581" i="14"/>
  <c r="G581" i="14"/>
  <c r="A581" i="22"/>
  <c r="A581" i="16"/>
  <c r="A579" i="14"/>
  <c r="A579" i="22"/>
  <c r="A579" i="16"/>
  <c r="G579" i="16" s="1"/>
  <c r="A577" i="14"/>
  <c r="G577" i="14" s="1"/>
  <c r="A577" i="22"/>
  <c r="K577" i="22" s="1"/>
  <c r="A577" i="16"/>
  <c r="A575" i="14"/>
  <c r="A575" i="22"/>
  <c r="A575" i="16"/>
  <c r="B575" i="15"/>
  <c r="A573" i="14"/>
  <c r="G573" i="14" s="1"/>
  <c r="A573" i="22"/>
  <c r="A573" i="16"/>
  <c r="F573" i="16"/>
  <c r="A571" i="14"/>
  <c r="E571" i="14" s="1"/>
  <c r="A571" i="22"/>
  <c r="A571" i="16"/>
  <c r="A569" i="14"/>
  <c r="E569" i="14" s="1"/>
  <c r="A569" i="22"/>
  <c r="A569" i="16"/>
  <c r="A567" i="14"/>
  <c r="A567" i="22"/>
  <c r="A567" i="16"/>
  <c r="A565" i="14"/>
  <c r="J565" i="14" s="1"/>
  <c r="K565" i="14" s="1"/>
  <c r="A565" i="22"/>
  <c r="A565" i="16"/>
  <c r="A563" i="14"/>
  <c r="E563" i="14" s="1"/>
  <c r="A563" i="22"/>
  <c r="A563" i="16"/>
  <c r="H563" i="16" s="1"/>
  <c r="A561" i="14"/>
  <c r="E561" i="14"/>
  <c r="A561" i="22"/>
  <c r="K561" i="22" s="1"/>
  <c r="A561" i="16"/>
  <c r="A559" i="14"/>
  <c r="E559" i="14"/>
  <c r="A559" i="22"/>
  <c r="A559" i="16"/>
  <c r="A557" i="14"/>
  <c r="A557" i="22"/>
  <c r="A557" i="16"/>
  <c r="B557" i="16" s="1"/>
  <c r="A555" i="14"/>
  <c r="A555" i="22"/>
  <c r="A555" i="16"/>
  <c r="F555" i="15"/>
  <c r="A553" i="14"/>
  <c r="A553" i="22"/>
  <c r="C553" i="22"/>
  <c r="A553" i="16"/>
  <c r="A551" i="14"/>
  <c r="E551" i="14" s="1"/>
  <c r="A551" i="22"/>
  <c r="A551" i="16"/>
  <c r="A549" i="14"/>
  <c r="E549" i="14" s="1"/>
  <c r="A549" i="22"/>
  <c r="A549" i="16"/>
  <c r="A547" i="14"/>
  <c r="A547" i="22"/>
  <c r="A547" i="16"/>
  <c r="D547" i="16" s="1"/>
  <c r="C547" i="16"/>
  <c r="A545" i="14"/>
  <c r="E545" i="14"/>
  <c r="A545" i="22"/>
  <c r="F545" i="22" s="1"/>
  <c r="A545" i="16"/>
  <c r="A543" i="14"/>
  <c r="A543" i="22"/>
  <c r="A543" i="16"/>
  <c r="A541" i="14"/>
  <c r="A541" i="22"/>
  <c r="A541" i="16"/>
  <c r="A539" i="14"/>
  <c r="E539" i="14" s="1"/>
  <c r="A539" i="22"/>
  <c r="A539" i="16"/>
  <c r="B539" i="16" s="1"/>
  <c r="A537" i="14"/>
  <c r="A537" i="22"/>
  <c r="A537" i="16"/>
  <c r="A535" i="14"/>
  <c r="E535" i="14" s="1"/>
  <c r="A535" i="22"/>
  <c r="A535" i="16"/>
  <c r="A533" i="14"/>
  <c r="G533" i="14"/>
  <c r="A533" i="22"/>
  <c r="A533" i="16"/>
  <c r="A531" i="14"/>
  <c r="A531" i="22"/>
  <c r="A531" i="16"/>
  <c r="A529" i="14"/>
  <c r="A527" i="22"/>
  <c r="A527" i="16"/>
  <c r="A525" i="14"/>
  <c r="A523" i="22"/>
  <c r="A523" i="16"/>
  <c r="A521" i="14"/>
  <c r="A521" i="22"/>
  <c r="F521" i="22" s="1"/>
  <c r="A521" i="16"/>
  <c r="A519" i="14"/>
  <c r="A519" i="22"/>
  <c r="F519" i="22"/>
  <c r="A519" i="16"/>
  <c r="A517" i="14"/>
  <c r="A517" i="22"/>
  <c r="A517" i="16"/>
  <c r="A515" i="14"/>
  <c r="E515" i="14"/>
  <c r="A515" i="22"/>
  <c r="A515" i="16"/>
  <c r="A513" i="14"/>
  <c r="A513" i="22"/>
  <c r="H513" i="22" s="1"/>
  <c r="A513" i="16"/>
  <c r="A511" i="14"/>
  <c r="A511" i="22"/>
  <c r="A511" i="16"/>
  <c r="D511" i="16" s="1"/>
  <c r="E511" i="15"/>
  <c r="A509" i="14"/>
  <c r="A509" i="22"/>
  <c r="H509" i="22" s="1"/>
  <c r="A509" i="16"/>
  <c r="I509" i="16" s="1"/>
  <c r="A507" i="14"/>
  <c r="E507" i="14" s="1"/>
  <c r="A507" i="22"/>
  <c r="A507" i="16"/>
  <c r="D507" i="16"/>
  <c r="A505" i="14"/>
  <c r="G505" i="14" s="1"/>
  <c r="A505" i="22"/>
  <c r="C505" i="22" s="1"/>
  <c r="A505" i="16"/>
  <c r="I505" i="16" s="1"/>
  <c r="A503" i="14"/>
  <c r="A503" i="22"/>
  <c r="E503" i="22"/>
  <c r="A503" i="16"/>
  <c r="D503" i="16" s="1"/>
  <c r="A501" i="14"/>
  <c r="A501" i="22"/>
  <c r="D501" i="22" s="1"/>
  <c r="A501" i="16"/>
  <c r="I501" i="16" s="1"/>
  <c r="A499" i="14"/>
  <c r="A499" i="22"/>
  <c r="A499" i="16"/>
  <c r="D499" i="16"/>
  <c r="A497" i="14"/>
  <c r="E497" i="14"/>
  <c r="A497" i="22"/>
  <c r="A497" i="16"/>
  <c r="A495" i="14"/>
  <c r="A495" i="22"/>
  <c r="A495" i="16"/>
  <c r="A493" i="14"/>
  <c r="A493" i="22"/>
  <c r="J493" i="22"/>
  <c r="A493" i="16"/>
  <c r="A491" i="14"/>
  <c r="E491" i="14" s="1"/>
  <c r="A491" i="22"/>
  <c r="A491" i="16"/>
  <c r="A489" i="14"/>
  <c r="E489" i="14" s="1"/>
  <c r="A489" i="22"/>
  <c r="A489" i="16"/>
  <c r="A487" i="14"/>
  <c r="A487" i="22"/>
  <c r="A487" i="16"/>
  <c r="A485" i="14"/>
  <c r="A485" i="22"/>
  <c r="K485" i="22" s="1"/>
  <c r="A485" i="16"/>
  <c r="A483" i="14"/>
  <c r="A483" i="22"/>
  <c r="A483" i="16"/>
  <c r="A481" i="14"/>
  <c r="D481" i="14"/>
  <c r="A481" i="22"/>
  <c r="A481" i="16"/>
  <c r="A479" i="14"/>
  <c r="E479" i="14"/>
  <c r="A479" i="22"/>
  <c r="A479" i="16"/>
  <c r="A477" i="14"/>
  <c r="A477" i="22"/>
  <c r="A477" i="16"/>
  <c r="A475" i="14"/>
  <c r="A473" i="22"/>
  <c r="A473" i="16"/>
  <c r="A471" i="14"/>
  <c r="A469" i="22"/>
  <c r="D469" i="22" s="1"/>
  <c r="A469" i="16"/>
  <c r="F469" i="15"/>
  <c r="A467" i="14"/>
  <c r="A465" i="22"/>
  <c r="A465" i="16"/>
  <c r="E465" i="16" s="1"/>
  <c r="A463" i="14"/>
  <c r="E463" i="14"/>
  <c r="A461" i="22"/>
  <c r="J461" i="22" s="1"/>
  <c r="A461" i="16"/>
  <c r="A459" i="14"/>
  <c r="F459" i="14"/>
  <c r="A457" i="22"/>
  <c r="A457" i="16"/>
  <c r="A455" i="14"/>
  <c r="L455" i="14"/>
  <c r="A453" i="22"/>
  <c r="A453" i="16"/>
  <c r="A451" i="14"/>
  <c r="F451" i="14" s="1"/>
  <c r="A449" i="22"/>
  <c r="A449" i="16"/>
  <c r="E449" i="16"/>
  <c r="A447" i="14"/>
  <c r="A445" i="22"/>
  <c r="C445" i="22" s="1"/>
  <c r="A445" i="16"/>
  <c r="A443" i="14"/>
  <c r="A441" i="22"/>
  <c r="A441" i="16"/>
  <c r="A439" i="14"/>
  <c r="A437" i="22"/>
  <c r="A437" i="16"/>
  <c r="G437" i="15"/>
  <c r="A435" i="14"/>
  <c r="E435" i="14"/>
  <c r="A433" i="22"/>
  <c r="A433" i="16"/>
  <c r="G433" i="16" s="1"/>
  <c r="A431" i="14"/>
  <c r="A429" i="22"/>
  <c r="G429" i="22" s="1"/>
  <c r="A429" i="16"/>
  <c r="A427" i="14"/>
  <c r="A425" i="22"/>
  <c r="A425" i="16"/>
  <c r="A423" i="14"/>
  <c r="A421" i="22"/>
  <c r="A421" i="16"/>
  <c r="D421" i="15"/>
  <c r="A419" i="14"/>
  <c r="A417" i="22"/>
  <c r="A417" i="16"/>
  <c r="F417" i="16" s="1"/>
  <c r="A415" i="14"/>
  <c r="A413" i="22"/>
  <c r="F413" i="22" s="1"/>
  <c r="A413" i="16"/>
  <c r="A411" i="14"/>
  <c r="A409" i="22"/>
  <c r="A409" i="16"/>
  <c r="A407" i="14"/>
  <c r="A405" i="22"/>
  <c r="A405" i="16"/>
  <c r="D405" i="15"/>
  <c r="A403" i="14"/>
  <c r="E403" i="14"/>
  <c r="A404" i="16"/>
  <c r="A401" i="22"/>
  <c r="A401" i="16"/>
  <c r="J401" i="16"/>
  <c r="A399" i="14"/>
  <c r="A397" i="22"/>
  <c r="A397" i="16"/>
  <c r="A395" i="14"/>
  <c r="A393" i="22"/>
  <c r="A393" i="16"/>
  <c r="I393" i="16" s="1"/>
  <c r="A391" i="14"/>
  <c r="E390" i="14"/>
  <c r="A389" i="22"/>
  <c r="A389" i="16"/>
  <c r="A387" i="14"/>
  <c r="E387" i="14" s="1"/>
  <c r="A385" i="22"/>
  <c r="A385" i="16"/>
  <c r="A383" i="14"/>
  <c r="A384" i="16"/>
  <c r="J384" i="16" s="1"/>
  <c r="A381" i="22"/>
  <c r="A381" i="16"/>
  <c r="A379" i="14"/>
  <c r="A377" i="22"/>
  <c r="A377" i="16"/>
  <c r="A375" i="14"/>
  <c r="L375" i="14" s="1"/>
  <c r="A373" i="22"/>
  <c r="A373" i="16"/>
  <c r="A371" i="14"/>
  <c r="E371" i="14" s="1"/>
  <c r="E370" i="14"/>
  <c r="D370" i="14"/>
  <c r="A369" i="22"/>
  <c r="A369" i="16"/>
  <c r="I369" i="16" s="1"/>
  <c r="J369" i="16"/>
  <c r="A367" i="14"/>
  <c r="A365" i="22"/>
  <c r="I365" i="22" s="1"/>
  <c r="A365" i="16"/>
  <c r="A363" i="14"/>
  <c r="A362" i="14"/>
  <c r="A361" i="22"/>
  <c r="A361" i="16"/>
  <c r="A359" i="14"/>
  <c r="I359" i="14" s="1"/>
  <c r="A360" i="16"/>
  <c r="A357" i="22"/>
  <c r="A357" i="16"/>
  <c r="A355" i="14"/>
  <c r="A356" i="16"/>
  <c r="A353" i="22"/>
  <c r="D353" i="22" s="1"/>
  <c r="A353" i="16"/>
  <c r="B353" i="16"/>
  <c r="A351" i="14"/>
  <c r="E351" i="14"/>
  <c r="A352" i="16"/>
  <c r="B352" i="16"/>
  <c r="A349" i="22"/>
  <c r="K349" i="22"/>
  <c r="A349" i="16"/>
  <c r="A347" i="14"/>
  <c r="E347" i="14" s="1"/>
  <c r="A348" i="22"/>
  <c r="A348" i="16"/>
  <c r="A345" i="22"/>
  <c r="A345" i="16"/>
  <c r="A343" i="14"/>
  <c r="A344" i="16"/>
  <c r="A341" i="22"/>
  <c r="A341" i="16"/>
  <c r="B341" i="16" s="1"/>
  <c r="A339" i="14"/>
  <c r="E339" i="14"/>
  <c r="A340" i="22"/>
  <c r="A340" i="16"/>
  <c r="D340" i="16" s="1"/>
  <c r="A337" i="22"/>
  <c r="A337" i="16"/>
  <c r="A335" i="14"/>
  <c r="E335" i="14"/>
  <c r="A334" i="14"/>
  <c r="A330" i="14"/>
  <c r="A329" i="22"/>
  <c r="A329" i="16"/>
  <c r="A327" i="14"/>
  <c r="E327" i="14" s="1"/>
  <c r="A326" i="14"/>
  <c r="E326" i="14" s="1"/>
  <c r="A325" i="22"/>
  <c r="A325" i="16"/>
  <c r="A323" i="14"/>
  <c r="F324" i="15"/>
  <c r="A321" i="22"/>
  <c r="A321" i="16"/>
  <c r="I321" i="16" s="1"/>
  <c r="A319" i="14"/>
  <c r="A320" i="16"/>
  <c r="E320" i="16" s="1"/>
  <c r="A317" i="22"/>
  <c r="G317" i="22"/>
  <c r="A317" i="16"/>
  <c r="A315" i="14"/>
  <c r="A316" i="16"/>
  <c r="A313" i="22"/>
  <c r="A313" i="16"/>
  <c r="A311" i="14"/>
  <c r="A312" i="22"/>
  <c r="A312" i="16"/>
  <c r="A307" i="16"/>
  <c r="H307" i="16" s="1"/>
  <c r="A303" i="22"/>
  <c r="A303" i="16"/>
  <c r="C299" i="16"/>
  <c r="A295" i="22"/>
  <c r="C295" i="22" s="1"/>
  <c r="A291" i="22"/>
  <c r="A287" i="22"/>
  <c r="A283" i="22"/>
  <c r="A283" i="16"/>
  <c r="D283" i="16" s="1"/>
  <c r="A281" i="14"/>
  <c r="A279" i="22"/>
  <c r="A279" i="16"/>
  <c r="A277" i="14"/>
  <c r="A275" i="22"/>
  <c r="D275" i="22" s="1"/>
  <c r="A275" i="16"/>
  <c r="F275" i="16" s="1"/>
  <c r="A273" i="14"/>
  <c r="A267" i="22"/>
  <c r="H267" i="22" s="1"/>
  <c r="A300" i="14"/>
  <c r="F506" i="15"/>
  <c r="F486" i="15"/>
  <c r="A478" i="16"/>
  <c r="A475" i="22"/>
  <c r="A475" i="16"/>
  <c r="A473" i="14"/>
  <c r="A471" i="22"/>
  <c r="A471" i="16"/>
  <c r="A469" i="14"/>
  <c r="A467" i="22"/>
  <c r="I467" i="22" s="1"/>
  <c r="A467" i="16"/>
  <c r="E467" i="15"/>
  <c r="A465" i="14"/>
  <c r="J465" i="14" s="1"/>
  <c r="K465" i="14" s="1"/>
  <c r="A463" i="22"/>
  <c r="A463" i="16"/>
  <c r="A461" i="14"/>
  <c r="M461" i="14"/>
  <c r="A459" i="22"/>
  <c r="A459" i="16"/>
  <c r="A457" i="14"/>
  <c r="A458" i="22"/>
  <c r="A455" i="22"/>
  <c r="A455" i="16"/>
  <c r="G455" i="16" s="1"/>
  <c r="A453" i="14"/>
  <c r="A451" i="22"/>
  <c r="A451" i="16"/>
  <c r="A449" i="14"/>
  <c r="A447" i="22"/>
  <c r="A447" i="16"/>
  <c r="A445" i="14"/>
  <c r="H445" i="14"/>
  <c r="A443" i="22"/>
  <c r="A443" i="16"/>
  <c r="A441" i="14"/>
  <c r="A440" i="14"/>
  <c r="A439" i="22"/>
  <c r="I439" i="22" s="1"/>
  <c r="A439" i="16"/>
  <c r="E439" i="16" s="1"/>
  <c r="A437" i="14"/>
  <c r="A435" i="22"/>
  <c r="A435" i="16"/>
  <c r="A433" i="14"/>
  <c r="A431" i="22"/>
  <c r="A431" i="16"/>
  <c r="A429" i="14"/>
  <c r="I429" i="14" s="1"/>
  <c r="A427" i="22"/>
  <c r="A427" i="16"/>
  <c r="D427" i="15"/>
  <c r="A425" i="14"/>
  <c r="A423" i="22"/>
  <c r="A423" i="16"/>
  <c r="D423" i="16" s="1"/>
  <c r="F423" i="16"/>
  <c r="A421" i="14"/>
  <c r="E421" i="14" s="1"/>
  <c r="A419" i="22"/>
  <c r="C419" i="22" s="1"/>
  <c r="A419" i="16"/>
  <c r="A417" i="14"/>
  <c r="A415" i="22"/>
  <c r="A415" i="16"/>
  <c r="A413" i="14"/>
  <c r="H413" i="14" s="1"/>
  <c r="A411" i="22"/>
  <c r="A411" i="16"/>
  <c r="A409" i="14"/>
  <c r="A407" i="22"/>
  <c r="A407" i="16"/>
  <c r="C407" i="16" s="1"/>
  <c r="A405" i="14"/>
  <c r="E405" i="14"/>
  <c r="A403" i="22"/>
  <c r="C403" i="22"/>
  <c r="A403" i="16"/>
  <c r="A401" i="14"/>
  <c r="A399" i="22"/>
  <c r="A399" i="16"/>
  <c r="A397" i="14"/>
  <c r="A395" i="22"/>
  <c r="A395" i="16"/>
  <c r="C395" i="16"/>
  <c r="A393" i="14"/>
  <c r="A392" i="14"/>
  <c r="A391" i="22"/>
  <c r="A391" i="16"/>
  <c r="G391" i="16" s="1"/>
  <c r="A389" i="14"/>
  <c r="A387" i="22"/>
  <c r="A387" i="16"/>
  <c r="A385" i="14"/>
  <c r="E385" i="14" s="1"/>
  <c r="A383" i="22"/>
  <c r="A383" i="16"/>
  <c r="A381" i="14"/>
  <c r="B381" i="14"/>
  <c r="A379" i="22"/>
  <c r="A379" i="16"/>
  <c r="H379" i="16" s="1"/>
  <c r="F379" i="15"/>
  <c r="A377" i="14"/>
  <c r="A378" i="22"/>
  <c r="A375" i="22"/>
  <c r="A375" i="16"/>
  <c r="I375" i="16"/>
  <c r="A373" i="14"/>
  <c r="A374" i="22"/>
  <c r="A371" i="22"/>
  <c r="A371" i="16"/>
  <c r="A369" i="14"/>
  <c r="E369" i="14"/>
  <c r="A368" i="14"/>
  <c r="G368" i="14"/>
  <c r="A367" i="22"/>
  <c r="A367" i="16"/>
  <c r="A365" i="14"/>
  <c r="A363" i="22"/>
  <c r="A363" i="16"/>
  <c r="G363" i="15"/>
  <c r="A361" i="14"/>
  <c r="E361" i="14"/>
  <c r="A359" i="22"/>
  <c r="A359" i="16"/>
  <c r="D359" i="16" s="1"/>
  <c r="A357" i="14"/>
  <c r="A355" i="22"/>
  <c r="K355" i="22" s="1"/>
  <c r="A355" i="16"/>
  <c r="A353" i="14"/>
  <c r="B353" i="14" s="1"/>
  <c r="A354" i="22"/>
  <c r="A354" i="16"/>
  <c r="A351" i="22"/>
  <c r="A351" i="16"/>
  <c r="A349" i="14"/>
  <c r="A348" i="14"/>
  <c r="A347" i="22"/>
  <c r="A347" i="16"/>
  <c r="G347" i="16" s="1"/>
  <c r="A345" i="14"/>
  <c r="E345" i="14"/>
  <c r="A343" i="22"/>
  <c r="A343" i="16"/>
  <c r="A341" i="14"/>
  <c r="A340" i="14"/>
  <c r="A339" i="22"/>
  <c r="A339" i="16"/>
  <c r="A337" i="14"/>
  <c r="B337" i="14"/>
  <c r="A338" i="16"/>
  <c r="A335" i="22"/>
  <c r="A335" i="16"/>
  <c r="C335" i="15"/>
  <c r="A333" i="14"/>
  <c r="A334" i="22"/>
  <c r="A334" i="16"/>
  <c r="A331" i="22"/>
  <c r="A331" i="16"/>
  <c r="A329" i="14"/>
  <c r="E329" i="14" s="1"/>
  <c r="A330" i="16"/>
  <c r="A327" i="22"/>
  <c r="A327" i="16"/>
  <c r="F327" i="16" s="1"/>
  <c r="A325" i="14"/>
  <c r="A326" i="22"/>
  <c r="A326" i="16"/>
  <c r="A323" i="22"/>
  <c r="A323" i="16"/>
  <c r="A321" i="14"/>
  <c r="A322" i="16"/>
  <c r="A319" i="22"/>
  <c r="A319" i="16"/>
  <c r="A317" i="14"/>
  <c r="I317" i="14" s="1"/>
  <c r="A316" i="14"/>
  <c r="A315" i="22"/>
  <c r="A315" i="16"/>
  <c r="H315" i="16" s="1"/>
  <c r="D315" i="15"/>
  <c r="A313" i="14"/>
  <c r="A312" i="14"/>
  <c r="A311" i="22"/>
  <c r="K311" i="22" s="1"/>
  <c r="A311" i="16"/>
  <c r="A309" i="14"/>
  <c r="A309" i="22"/>
  <c r="A309" i="16"/>
  <c r="B309" i="16" s="1"/>
  <c r="A307" i="14"/>
  <c r="A305" i="22"/>
  <c r="I305" i="22" s="1"/>
  <c r="A305" i="16"/>
  <c r="I305" i="16" s="1"/>
  <c r="A303" i="14"/>
  <c r="A301" i="22"/>
  <c r="I301" i="22"/>
  <c r="A301" i="16"/>
  <c r="B301" i="16" s="1"/>
  <c r="A299" i="14"/>
  <c r="A297" i="22"/>
  <c r="A297" i="16"/>
  <c r="F297" i="16" s="1"/>
  <c r="A295" i="14"/>
  <c r="E295" i="14" s="1"/>
  <c r="A293" i="22"/>
  <c r="A293" i="16"/>
  <c r="A291" i="14"/>
  <c r="A289" i="22"/>
  <c r="B289" i="22" s="1"/>
  <c r="A289" i="16"/>
  <c r="A287" i="14"/>
  <c r="A265" i="22"/>
  <c r="A284" i="22"/>
  <c r="J284" i="22" s="1"/>
  <c r="A280" i="22"/>
  <c r="A280" i="16"/>
  <c r="F280" i="15"/>
  <c r="A278" i="14"/>
  <c r="A276" i="22"/>
  <c r="A276" i="16"/>
  <c r="F276" i="15"/>
  <c r="A274" i="14"/>
  <c r="A261" i="22"/>
  <c r="A262" i="22"/>
  <c r="A256" i="14"/>
  <c r="A246" i="16"/>
  <c r="A242" i="22"/>
  <c r="A236" i="14"/>
  <c r="A232" i="14"/>
  <c r="E232" i="14" s="1"/>
  <c r="A224" i="14"/>
  <c r="E224" i="14" s="1"/>
  <c r="B222" i="15"/>
  <c r="A210" i="16"/>
  <c r="A206" i="16"/>
  <c r="A202" i="16"/>
  <c r="A198" i="16"/>
  <c r="E198" i="16" s="1"/>
  <c r="A194" i="16"/>
  <c r="A190" i="22"/>
  <c r="D190" i="22" s="1"/>
  <c r="A182" i="16"/>
  <c r="K182" i="16" s="1"/>
  <c r="A162" i="22"/>
  <c r="A162" i="16"/>
  <c r="G162" i="16"/>
  <c r="A160" i="14"/>
  <c r="E160" i="14" s="1"/>
  <c r="A158" i="22"/>
  <c r="H158" i="22" s="1"/>
  <c r="A158" i="16"/>
  <c r="C158" i="16" s="1"/>
  <c r="A156" i="14"/>
  <c r="E156" i="14" s="1"/>
  <c r="A154" i="22"/>
  <c r="A154" i="16"/>
  <c r="A152" i="14"/>
  <c r="A150" i="22"/>
  <c r="H150" i="22" s="1"/>
  <c r="A150" i="16"/>
  <c r="D150" i="16" s="1"/>
  <c r="A257" i="16"/>
  <c r="A253" i="16"/>
  <c r="C249" i="15"/>
  <c r="G241" i="15"/>
  <c r="A237" i="16"/>
  <c r="A219" i="14"/>
  <c r="E219" i="14" s="1"/>
  <c r="C217" i="15"/>
  <c r="A211" i="14"/>
  <c r="A205" i="22"/>
  <c r="D205" i="22" s="1"/>
  <c r="A205" i="16"/>
  <c r="B205" i="16"/>
  <c r="A201" i="22"/>
  <c r="A201" i="16"/>
  <c r="A199" i="14"/>
  <c r="A197" i="22"/>
  <c r="D197" i="22" s="1"/>
  <c r="A197" i="16"/>
  <c r="A195" i="14"/>
  <c r="A193" i="22"/>
  <c r="A193" i="16"/>
  <c r="C193" i="16" s="1"/>
  <c r="A191" i="14"/>
  <c r="I191" i="14" s="1"/>
  <c r="A189" i="22"/>
  <c r="A189" i="16"/>
  <c r="A187" i="14"/>
  <c r="E187" i="14" s="1"/>
  <c r="A185" i="22"/>
  <c r="A183" i="14"/>
  <c r="A179" i="14"/>
  <c r="C179" i="14" s="1"/>
  <c r="A177" i="22"/>
  <c r="A167" i="14"/>
  <c r="E167" i="14" s="1"/>
  <c r="A153" i="22"/>
  <c r="A149" i="16"/>
  <c r="G149" i="16" s="1"/>
  <c r="A147" i="14"/>
  <c r="E147" i="14" s="1"/>
  <c r="A141" i="22"/>
  <c r="F141" i="22" s="1"/>
  <c r="C141" i="15"/>
  <c r="A137" i="22"/>
  <c r="G137" i="22" s="1"/>
  <c r="A125" i="16"/>
  <c r="F125" i="16" s="1"/>
  <c r="A260" i="22"/>
  <c r="A260" i="16"/>
  <c r="K260" i="16" s="1"/>
  <c r="A258" i="14"/>
  <c r="A256" i="22"/>
  <c r="A256" i="16"/>
  <c r="E256" i="15"/>
  <c r="A254" i="14"/>
  <c r="A252" i="22"/>
  <c r="A252" i="16"/>
  <c r="A250" i="14"/>
  <c r="G250" i="14" s="1"/>
  <c r="A248" i="22"/>
  <c r="A248" i="16"/>
  <c r="A246" i="14"/>
  <c r="A244" i="22"/>
  <c r="K244" i="22" s="1"/>
  <c r="A244" i="16"/>
  <c r="A242" i="14"/>
  <c r="A240" i="22"/>
  <c r="A240" i="16"/>
  <c r="A238" i="14"/>
  <c r="E238" i="14"/>
  <c r="A236" i="22"/>
  <c r="A236" i="16"/>
  <c r="A234" i="14"/>
  <c r="A232" i="22"/>
  <c r="A232" i="16"/>
  <c r="B232" i="15"/>
  <c r="A230" i="14"/>
  <c r="L230" i="14"/>
  <c r="A228" i="22"/>
  <c r="J228" i="22" s="1"/>
  <c r="A228" i="16"/>
  <c r="G228" i="16" s="1"/>
  <c r="A226" i="14"/>
  <c r="E226" i="14" s="1"/>
  <c r="A224" i="22"/>
  <c r="A224" i="16"/>
  <c r="K224" i="16" s="1"/>
  <c r="A222" i="14"/>
  <c r="E222" i="14" s="1"/>
  <c r="A220" i="22"/>
  <c r="A220" i="16"/>
  <c r="A218" i="14"/>
  <c r="J218" i="14" s="1"/>
  <c r="K218" i="14" s="1"/>
  <c r="A216" i="22"/>
  <c r="A216" i="16"/>
  <c r="A214" i="14"/>
  <c r="B214" i="14" s="1"/>
  <c r="A212" i="22"/>
  <c r="I212" i="22" s="1"/>
  <c r="A212" i="16"/>
  <c r="D212" i="16" s="1"/>
  <c r="A210" i="14"/>
  <c r="A208" i="22"/>
  <c r="A208" i="16"/>
  <c r="A206" i="14"/>
  <c r="E206" i="14" s="1"/>
  <c r="A204" i="22"/>
  <c r="A204" i="16"/>
  <c r="A202" i="14"/>
  <c r="A200" i="22"/>
  <c r="A200" i="16"/>
  <c r="A198" i="14"/>
  <c r="L198" i="14" s="1"/>
  <c r="A196" i="22"/>
  <c r="A196" i="16"/>
  <c r="A194" i="14"/>
  <c r="A156" i="22"/>
  <c r="F156" i="22" s="1"/>
  <c r="A150" i="14"/>
  <c r="A132" i="16"/>
  <c r="A130" i="14"/>
  <c r="D130" i="14" s="1"/>
  <c r="A263" i="22"/>
  <c r="A255" i="22"/>
  <c r="A255" i="16"/>
  <c r="F255" i="16" s="1"/>
  <c r="A251" i="22"/>
  <c r="F251" i="22" s="1"/>
  <c r="A251" i="16"/>
  <c r="A249" i="14"/>
  <c r="A247" i="22"/>
  <c r="K247" i="22" s="1"/>
  <c r="A247" i="16"/>
  <c r="A245" i="14"/>
  <c r="A243" i="22"/>
  <c r="A243" i="16"/>
  <c r="A241" i="14"/>
  <c r="I241" i="14" s="1"/>
  <c r="A239" i="22"/>
  <c r="K239" i="22" s="1"/>
  <c r="A239" i="16"/>
  <c r="A237" i="14"/>
  <c r="M237" i="14" s="1"/>
  <c r="A235" i="22"/>
  <c r="F235" i="22" s="1"/>
  <c r="A235" i="16"/>
  <c r="A233" i="14"/>
  <c r="M233" i="14" s="1"/>
  <c r="A231" i="22"/>
  <c r="A231" i="16"/>
  <c r="A229" i="14"/>
  <c r="B229" i="14" s="1"/>
  <c r="A227" i="22"/>
  <c r="A227" i="16"/>
  <c r="A225" i="14"/>
  <c r="A223" i="22"/>
  <c r="F223" i="22" s="1"/>
  <c r="A223" i="16"/>
  <c r="A221" i="14"/>
  <c r="M221" i="14" s="1"/>
  <c r="A219" i="22"/>
  <c r="A219" i="16"/>
  <c r="E219" i="16" s="1"/>
  <c r="A217" i="14"/>
  <c r="A215" i="22"/>
  <c r="A215" i="16"/>
  <c r="A213" i="14"/>
  <c r="I213" i="14" s="1"/>
  <c r="A211" i="22"/>
  <c r="A211" i="16"/>
  <c r="A209" i="14"/>
  <c r="A207" i="22"/>
  <c r="A207" i="16"/>
  <c r="A205" i="14"/>
  <c r="C205" i="14" s="1"/>
  <c r="A203" i="22"/>
  <c r="A203" i="16"/>
  <c r="A201" i="14"/>
  <c r="M201" i="14" s="1"/>
  <c r="A199" i="22"/>
  <c r="A199" i="16"/>
  <c r="A197" i="14"/>
  <c r="E197" i="14" s="1"/>
  <c r="A195" i="22"/>
  <c r="A195" i="16"/>
  <c r="G195" i="15"/>
  <c r="A193" i="14"/>
  <c r="A191" i="22"/>
  <c r="A191" i="16"/>
  <c r="C191" i="15"/>
  <c r="A189" i="14"/>
  <c r="L189" i="14" s="1"/>
  <c r="A187" i="22"/>
  <c r="A187" i="16"/>
  <c r="A185" i="14"/>
  <c r="A183" i="22"/>
  <c r="A183" i="16"/>
  <c r="A181" i="14"/>
  <c r="B181" i="14" s="1"/>
  <c r="A179" i="22"/>
  <c r="J179" i="22" s="1"/>
  <c r="G179" i="15"/>
  <c r="A177" i="14"/>
  <c r="E177" i="14" s="1"/>
  <c r="F171" i="15"/>
  <c r="A165" i="14"/>
  <c r="C165" i="14" s="1"/>
  <c r="A61" i="16"/>
  <c r="A53" i="22"/>
  <c r="H53" i="22" s="1"/>
  <c r="M3" i="17"/>
  <c r="I175" i="22"/>
  <c r="F175" i="22"/>
  <c r="H175" i="22"/>
  <c r="C224" i="15"/>
  <c r="B254" i="15"/>
  <c r="E261" i="15"/>
  <c r="E297" i="15"/>
  <c r="B297" i="15"/>
  <c r="F297" i="15"/>
  <c r="D297" i="15"/>
  <c r="H297" i="15"/>
  <c r="C314" i="15"/>
  <c r="D314" i="15"/>
  <c r="F315" i="15"/>
  <c r="G331" i="15"/>
  <c r="H331" i="15"/>
  <c r="I339" i="22"/>
  <c r="G347" i="15"/>
  <c r="J348" i="14"/>
  <c r="K348" i="14" s="1"/>
  <c r="B348" i="14"/>
  <c r="C348" i="14"/>
  <c r="L349" i="14"/>
  <c r="E362" i="15"/>
  <c r="D362" i="15"/>
  <c r="J364" i="14"/>
  <c r="K364" i="14" s="1"/>
  <c r="L364" i="14"/>
  <c r="M364" i="14"/>
  <c r="F381" i="14"/>
  <c r="I387" i="22"/>
  <c r="F387" i="22"/>
  <c r="C387" i="22"/>
  <c r="K387" i="22"/>
  <c r="H387" i="22"/>
  <c r="B391" i="16"/>
  <c r="B394" i="15"/>
  <c r="C394" i="15"/>
  <c r="D394" i="15"/>
  <c r="H394" i="15"/>
  <c r="F395" i="15"/>
  <c r="C395" i="15"/>
  <c r="I396" i="14"/>
  <c r="K407" i="16"/>
  <c r="H407" i="16"/>
  <c r="B407" i="16"/>
  <c r="E411" i="15"/>
  <c r="B411" i="15"/>
  <c r="C411" i="15"/>
  <c r="G411" i="15"/>
  <c r="D411" i="15"/>
  <c r="D434" i="22"/>
  <c r="E434" i="22"/>
  <c r="B434" i="22"/>
  <c r="J434" i="22"/>
  <c r="C434" i="22"/>
  <c r="B438" i="16"/>
  <c r="G438" i="16"/>
  <c r="D438" i="16"/>
  <c r="H438" i="16"/>
  <c r="H439" i="16"/>
  <c r="E442" i="15"/>
  <c r="F442" i="15"/>
  <c r="G442" i="15"/>
  <c r="H442" i="15"/>
  <c r="G443" i="15"/>
  <c r="G451" i="22"/>
  <c r="G459" i="15"/>
  <c r="B461" i="14"/>
  <c r="H467" i="22"/>
  <c r="F467" i="22"/>
  <c r="K471" i="16"/>
  <c r="H471" i="16"/>
  <c r="B471" i="16"/>
  <c r="B486" i="14"/>
  <c r="M486" i="14"/>
  <c r="I486" i="14"/>
  <c r="F486" i="14"/>
  <c r="L486" i="14"/>
  <c r="J490" i="14"/>
  <c r="K490" i="14" s="1"/>
  <c r="C496" i="14"/>
  <c r="G496" i="14"/>
  <c r="L496" i="14"/>
  <c r="G508" i="14"/>
  <c r="M510" i="14"/>
  <c r="H512" i="14"/>
  <c r="H516" i="14"/>
  <c r="F516" i="14"/>
  <c r="B275" i="16"/>
  <c r="G275" i="16"/>
  <c r="F277" i="14"/>
  <c r="H283" i="16"/>
  <c r="E283" i="16"/>
  <c r="I283" i="16"/>
  <c r="C283" i="16"/>
  <c r="K283" i="16"/>
  <c r="F283" i="16"/>
  <c r="J283" i="16"/>
  <c r="G299" i="16"/>
  <c r="K299" i="16"/>
  <c r="D299" i="16"/>
  <c r="E299" i="16"/>
  <c r="I299" i="16"/>
  <c r="B299" i="16"/>
  <c r="J299" i="16"/>
  <c r="I317" i="22"/>
  <c r="B317" i="22"/>
  <c r="C317" i="22"/>
  <c r="H317" i="22"/>
  <c r="H320" i="16"/>
  <c r="K321" i="16"/>
  <c r="B324" i="15"/>
  <c r="H325" i="15"/>
  <c r="I337" i="16"/>
  <c r="E341" i="15"/>
  <c r="B341" i="15"/>
  <c r="C341" i="15"/>
  <c r="G341" i="15"/>
  <c r="D341" i="15"/>
  <c r="L343" i="14"/>
  <c r="B349" i="22"/>
  <c r="E353" i="16"/>
  <c r="J353" i="16"/>
  <c r="G353" i="16"/>
  <c r="D353" i="16"/>
  <c r="D357" i="15"/>
  <c r="D365" i="22"/>
  <c r="H373" i="15"/>
  <c r="F380" i="22"/>
  <c r="K380" i="22"/>
  <c r="I380" i="22"/>
  <c r="D381" i="22"/>
  <c r="E381" i="22"/>
  <c r="J381" i="22"/>
  <c r="H384" i="16"/>
  <c r="C385" i="16"/>
  <c r="E389" i="15"/>
  <c r="F389" i="15"/>
  <c r="D389" i="15"/>
  <c r="B396" i="22"/>
  <c r="F396" i="22"/>
  <c r="C396" i="22"/>
  <c r="G396" i="22"/>
  <c r="K396" i="22"/>
  <c r="H396" i="22"/>
  <c r="E396" i="22"/>
  <c r="I396" i="22"/>
  <c r="E401" i="16"/>
  <c r="B405" i="15"/>
  <c r="D413" i="22"/>
  <c r="J413" i="22"/>
  <c r="C417" i="16"/>
  <c r="C421" i="15"/>
  <c r="K429" i="22"/>
  <c r="I429" i="22"/>
  <c r="B439" i="14"/>
  <c r="I439" i="14"/>
  <c r="F445" i="22"/>
  <c r="I449" i="16"/>
  <c r="B449" i="16"/>
  <c r="F449" i="16"/>
  <c r="C449" i="16"/>
  <c r="G449" i="16"/>
  <c r="K449" i="16"/>
  <c r="H449" i="16"/>
  <c r="B453" i="15"/>
  <c r="E461" i="22"/>
  <c r="B461" i="22"/>
  <c r="G461" i="22"/>
  <c r="K461" i="22"/>
  <c r="K477" i="22"/>
  <c r="F477" i="22"/>
  <c r="E479" i="22"/>
  <c r="I479" i="22"/>
  <c r="B479" i="22"/>
  <c r="F479" i="22"/>
  <c r="J479" i="22"/>
  <c r="C479" i="22"/>
  <c r="G479" i="22"/>
  <c r="K479" i="22"/>
  <c r="D479" i="22"/>
  <c r="H479" i="22"/>
  <c r="C481" i="22"/>
  <c r="G481" i="22"/>
  <c r="K481" i="22"/>
  <c r="D481" i="22"/>
  <c r="H481" i="22"/>
  <c r="E481" i="22"/>
  <c r="I481" i="22"/>
  <c r="F481" i="22"/>
  <c r="J481" i="22"/>
  <c r="B481" i="22"/>
  <c r="D483" i="22"/>
  <c r="J487" i="22"/>
  <c r="D487" i="22"/>
  <c r="B501" i="22"/>
  <c r="H503" i="22"/>
  <c r="F509" i="22"/>
  <c r="G515" i="22"/>
  <c r="C517" i="22"/>
  <c r="B519" i="22"/>
  <c r="G519" i="22"/>
  <c r="C531" i="16"/>
  <c r="G531" i="16"/>
  <c r="K531" i="16"/>
  <c r="D531" i="16"/>
  <c r="H531" i="16"/>
  <c r="E531" i="16"/>
  <c r="I531" i="16"/>
  <c r="B531" i="16"/>
  <c r="F531" i="16"/>
  <c r="J531" i="16"/>
  <c r="E533" i="15"/>
  <c r="F533" i="15"/>
  <c r="G533" i="15"/>
  <c r="H533" i="15"/>
  <c r="H532" i="14"/>
  <c r="C532" i="14"/>
  <c r="G532" i="14"/>
  <c r="C537" i="22"/>
  <c r="G537" i="22"/>
  <c r="H537" i="22"/>
  <c r="E537" i="22"/>
  <c r="F537" i="22"/>
  <c r="J537" i="22"/>
  <c r="G539" i="16"/>
  <c r="K539" i="16"/>
  <c r="I539" i="16"/>
  <c r="B541" i="15"/>
  <c r="C541" i="15"/>
  <c r="D541" i="15"/>
  <c r="C545" i="22"/>
  <c r="D545" i="22"/>
  <c r="H545" i="22"/>
  <c r="J545" i="22"/>
  <c r="G547" i="16"/>
  <c r="K547" i="16"/>
  <c r="H547" i="16"/>
  <c r="E547" i="16"/>
  <c r="I547" i="16"/>
  <c r="F547" i="16"/>
  <c r="J547" i="16"/>
  <c r="B548" i="15"/>
  <c r="G548" i="15"/>
  <c r="H548" i="15"/>
  <c r="F549" i="15"/>
  <c r="F549" i="14"/>
  <c r="B549" i="14"/>
  <c r="I549" i="14"/>
  <c r="K553" i="22"/>
  <c r="I553" i="22"/>
  <c r="G555" i="16"/>
  <c r="E555" i="16"/>
  <c r="J555" i="16"/>
  <c r="B557" i="15"/>
  <c r="C557" i="15"/>
  <c r="D557" i="15"/>
  <c r="G556" i="14"/>
  <c r="G557" i="14"/>
  <c r="B557" i="14"/>
  <c r="I561" i="22"/>
  <c r="C563" i="16"/>
  <c r="B565" i="15"/>
  <c r="C565" i="15"/>
  <c r="D565" i="15"/>
  <c r="H569" i="22"/>
  <c r="G571" i="16"/>
  <c r="K571" i="16"/>
  <c r="I571" i="16"/>
  <c r="F571" i="16"/>
  <c r="E572" i="15"/>
  <c r="C572" i="15"/>
  <c r="H572" i="15"/>
  <c r="H573" i="15"/>
  <c r="G577" i="22"/>
  <c r="D577" i="22"/>
  <c r="E577" i="22"/>
  <c r="F577" i="22"/>
  <c r="B577" i="22"/>
  <c r="C579" i="16"/>
  <c r="K579" i="16"/>
  <c r="D579" i="16"/>
  <c r="H579" i="16"/>
  <c r="I579" i="16"/>
  <c r="B579" i="16"/>
  <c r="F579" i="16"/>
  <c r="J579" i="16"/>
  <c r="B581" i="15"/>
  <c r="C581" i="15"/>
  <c r="D581" i="15"/>
  <c r="C587" i="16"/>
  <c r="K587" i="16"/>
  <c r="H587" i="16"/>
  <c r="I587" i="16"/>
  <c r="F587" i="16"/>
  <c r="E589" i="15"/>
  <c r="F589" i="15"/>
  <c r="G589" i="15"/>
  <c r="H589" i="15"/>
  <c r="F589" i="14"/>
  <c r="G589" i="14"/>
  <c r="B589" i="14"/>
  <c r="M589" i="14"/>
  <c r="I589" i="14"/>
  <c r="D593" i="22"/>
  <c r="C595" i="16"/>
  <c r="D595" i="16"/>
  <c r="H595" i="16"/>
  <c r="B595" i="16"/>
  <c r="F595" i="16"/>
  <c r="E597" i="15"/>
  <c r="F597" i="15"/>
  <c r="G597" i="15"/>
  <c r="H597" i="15"/>
  <c r="G597" i="14"/>
  <c r="B597" i="14"/>
  <c r="M597" i="14"/>
  <c r="C601" i="22"/>
  <c r="F601" i="22"/>
  <c r="G605" i="14"/>
  <c r="B605" i="14"/>
  <c r="C609" i="22"/>
  <c r="H609" i="22"/>
  <c r="E609" i="22"/>
  <c r="J609" i="22"/>
  <c r="G611" i="16"/>
  <c r="J611" i="16"/>
  <c r="F613" i="14"/>
  <c r="G613" i="14"/>
  <c r="B613" i="14"/>
  <c r="M613" i="14"/>
  <c r="I613" i="14"/>
  <c r="C617" i="22"/>
  <c r="K617" i="22"/>
  <c r="H617" i="22"/>
  <c r="I617" i="22"/>
  <c r="F617" i="22"/>
  <c r="H619" i="16"/>
  <c r="F621" i="14"/>
  <c r="B621" i="14"/>
  <c r="I621" i="14"/>
  <c r="K627" i="16"/>
  <c r="I627" i="16"/>
  <c r="E629" i="15"/>
  <c r="F629" i="15"/>
  <c r="G629" i="15"/>
  <c r="H629" i="15"/>
  <c r="C633" i="22"/>
  <c r="G633" i="22"/>
  <c r="K633" i="22"/>
  <c r="D633" i="22"/>
  <c r="H633" i="22"/>
  <c r="E633" i="22"/>
  <c r="I633" i="22"/>
  <c r="B633" i="22"/>
  <c r="F633" i="22"/>
  <c r="J633" i="22"/>
  <c r="D635" i="16"/>
  <c r="B635" i="16"/>
  <c r="B637" i="15"/>
  <c r="D637" i="15"/>
  <c r="F637" i="14"/>
  <c r="G637" i="14"/>
  <c r="B637" i="14"/>
  <c r="M637" i="14"/>
  <c r="I637" i="14"/>
  <c r="D641" i="22"/>
  <c r="E645" i="15"/>
  <c r="F645" i="15"/>
  <c r="G645" i="15"/>
  <c r="H645" i="15"/>
  <c r="F645" i="14"/>
  <c r="G645" i="14"/>
  <c r="B645" i="14"/>
  <c r="M645" i="14"/>
  <c r="I645" i="14"/>
  <c r="C649" i="22"/>
  <c r="K649" i="22"/>
  <c r="H649" i="22"/>
  <c r="I649" i="22"/>
  <c r="F649" i="22"/>
  <c r="J651" i="16"/>
  <c r="B653" i="15"/>
  <c r="C653" i="15"/>
  <c r="D653" i="15"/>
  <c r="I653" i="14"/>
  <c r="C657" i="22"/>
  <c r="G657" i="22"/>
  <c r="K657" i="22"/>
  <c r="D657" i="22"/>
  <c r="H657" i="22"/>
  <c r="E657" i="22"/>
  <c r="I657" i="22"/>
  <c r="F657" i="22"/>
  <c r="J657" i="22"/>
  <c r="B657" i="22"/>
  <c r="G659" i="16"/>
  <c r="D659" i="16"/>
  <c r="E659" i="16"/>
  <c r="B659" i="16"/>
  <c r="J659" i="16"/>
  <c r="F661" i="14"/>
  <c r="J661" i="14"/>
  <c r="K661" i="14" s="1"/>
  <c r="G661" i="14"/>
  <c r="L661" i="14"/>
  <c r="B661" i="14"/>
  <c r="H661" i="14"/>
  <c r="M661" i="14"/>
  <c r="C661" i="14"/>
  <c r="I661" i="14"/>
  <c r="G665" i="22"/>
  <c r="E665" i="22"/>
  <c r="J665" i="22"/>
  <c r="G667" i="16"/>
  <c r="D667" i="16"/>
  <c r="E667" i="16"/>
  <c r="B667" i="16"/>
  <c r="J667" i="16"/>
  <c r="F669" i="14"/>
  <c r="C673" i="22"/>
  <c r="H673" i="22"/>
  <c r="J673" i="22"/>
  <c r="C675" i="16"/>
  <c r="G675" i="16"/>
  <c r="K675" i="16"/>
  <c r="D675" i="16"/>
  <c r="H675" i="16"/>
  <c r="E675" i="16"/>
  <c r="I675" i="16"/>
  <c r="B675" i="16"/>
  <c r="F675" i="16"/>
  <c r="J675" i="16"/>
  <c r="F677" i="15"/>
  <c r="F677" i="14"/>
  <c r="G677" i="14"/>
  <c r="B677" i="14"/>
  <c r="M677" i="14"/>
  <c r="I677" i="14"/>
  <c r="C683" i="16"/>
  <c r="G683" i="16"/>
  <c r="K683" i="16"/>
  <c r="D683" i="16"/>
  <c r="H683" i="16"/>
  <c r="E683" i="16"/>
  <c r="I683" i="16"/>
  <c r="B683" i="16"/>
  <c r="F683" i="16"/>
  <c r="J683" i="16"/>
  <c r="B685" i="15"/>
  <c r="C685" i="15"/>
  <c r="D685" i="15"/>
  <c r="I685" i="14"/>
  <c r="G691" i="16"/>
  <c r="D691" i="16"/>
  <c r="E691" i="16"/>
  <c r="B691" i="16"/>
  <c r="J691" i="16"/>
  <c r="J691" i="14"/>
  <c r="K691" i="14" s="1"/>
  <c r="L691" i="14"/>
  <c r="H691" i="14"/>
  <c r="C691" i="14"/>
  <c r="E695" i="22"/>
  <c r="I695" i="22"/>
  <c r="B695" i="22"/>
  <c r="F695" i="22"/>
  <c r="J695" i="22"/>
  <c r="C695" i="22"/>
  <c r="G695" i="22"/>
  <c r="K695" i="22"/>
  <c r="D695" i="22"/>
  <c r="H695" i="22"/>
  <c r="E697" i="16"/>
  <c r="I697" i="16"/>
  <c r="B697" i="16"/>
  <c r="F697" i="16"/>
  <c r="J697" i="16"/>
  <c r="C697" i="16"/>
  <c r="G697" i="16"/>
  <c r="K697" i="16"/>
  <c r="D697" i="16"/>
  <c r="H697" i="16"/>
  <c r="E699" i="15"/>
  <c r="B699" i="15"/>
  <c r="F699" i="15"/>
  <c r="C699" i="15"/>
  <c r="G699" i="15"/>
  <c r="D699" i="15"/>
  <c r="H699" i="15"/>
  <c r="J699" i="14"/>
  <c r="K699" i="14" s="1"/>
  <c r="B699" i="14"/>
  <c r="M699" i="14"/>
  <c r="E703" i="22"/>
  <c r="I703" i="22"/>
  <c r="B703" i="22"/>
  <c r="F703" i="22"/>
  <c r="J703" i="22"/>
  <c r="C703" i="22"/>
  <c r="G703" i="22"/>
  <c r="K703" i="22"/>
  <c r="D703" i="22"/>
  <c r="H703" i="22"/>
  <c r="E705" i="16"/>
  <c r="I705" i="16"/>
  <c r="B705" i="16"/>
  <c r="F705" i="16"/>
  <c r="J705" i="16"/>
  <c r="C705" i="16"/>
  <c r="G705" i="16"/>
  <c r="K705" i="16"/>
  <c r="D705" i="16"/>
  <c r="H705" i="16"/>
  <c r="E707" i="15"/>
  <c r="B707" i="15"/>
  <c r="F707" i="15"/>
  <c r="C707" i="15"/>
  <c r="G707" i="15"/>
  <c r="D707" i="15"/>
  <c r="H707" i="15"/>
  <c r="F707" i="14"/>
  <c r="J707" i="14"/>
  <c r="K707" i="14" s="1"/>
  <c r="G707" i="14"/>
  <c r="B707" i="14"/>
  <c r="H707" i="14"/>
  <c r="M707" i="14"/>
  <c r="I707" i="14"/>
  <c r="D711" i="22"/>
  <c r="H711" i="22"/>
  <c r="B711" i="22"/>
  <c r="F711" i="22"/>
  <c r="C711" i="22"/>
  <c r="G711" i="22"/>
  <c r="E715" i="15"/>
  <c r="B715" i="15"/>
  <c r="F715" i="15"/>
  <c r="C715" i="15"/>
  <c r="G715" i="15"/>
  <c r="D715" i="15"/>
  <c r="H715" i="15"/>
  <c r="L715" i="14"/>
  <c r="D719" i="22"/>
  <c r="E719" i="22"/>
  <c r="B719" i="22"/>
  <c r="J719" i="22"/>
  <c r="G719" i="22"/>
  <c r="J721" i="16"/>
  <c r="E723" i="15"/>
  <c r="B723" i="15"/>
  <c r="F723" i="15"/>
  <c r="C723" i="15"/>
  <c r="G723" i="15"/>
  <c r="D723" i="15"/>
  <c r="H723" i="15"/>
  <c r="F723" i="14"/>
  <c r="J723" i="14"/>
  <c r="K723" i="14" s="1"/>
  <c r="L723" i="14"/>
  <c r="B723" i="14"/>
  <c r="H723" i="14"/>
  <c r="C723" i="14"/>
  <c r="I723" i="14"/>
  <c r="H727" i="22"/>
  <c r="I727" i="22"/>
  <c r="F727" i="22"/>
  <c r="K727" i="22"/>
  <c r="G727" i="22"/>
  <c r="I729" i="16"/>
  <c r="F729" i="16"/>
  <c r="C729" i="16"/>
  <c r="K729" i="16"/>
  <c r="H729" i="16"/>
  <c r="E731" i="15"/>
  <c r="B731" i="15"/>
  <c r="F731" i="15"/>
  <c r="C731" i="15"/>
  <c r="G731" i="15"/>
  <c r="D731" i="15"/>
  <c r="H731" i="15"/>
  <c r="F731" i="14"/>
  <c r="J731" i="14"/>
  <c r="K731" i="14" s="1"/>
  <c r="G731" i="14"/>
  <c r="L731" i="14"/>
  <c r="B731" i="14"/>
  <c r="H731" i="14"/>
  <c r="M731" i="14"/>
  <c r="C731" i="14"/>
  <c r="I731" i="14"/>
  <c r="E735" i="22"/>
  <c r="B735" i="22"/>
  <c r="C735" i="22"/>
  <c r="E737" i="16"/>
  <c r="B737" i="16"/>
  <c r="J737" i="16"/>
  <c r="G737" i="16"/>
  <c r="D737" i="16"/>
  <c r="E739" i="15"/>
  <c r="B739" i="15"/>
  <c r="F739" i="15"/>
  <c r="C739" i="15"/>
  <c r="G739" i="15"/>
  <c r="D739" i="15"/>
  <c r="H739" i="15"/>
  <c r="B739" i="14"/>
  <c r="D743" i="22"/>
  <c r="E743" i="22"/>
  <c r="B743" i="22"/>
  <c r="J743" i="22"/>
  <c r="C743" i="22"/>
  <c r="B746" i="16"/>
  <c r="F746" i="16"/>
  <c r="J746" i="16"/>
  <c r="C746" i="16"/>
  <c r="G746" i="16"/>
  <c r="K746" i="16"/>
  <c r="D746" i="16"/>
  <c r="H746" i="16"/>
  <c r="E746" i="16"/>
  <c r="I746" i="16"/>
  <c r="E747" i="15"/>
  <c r="F747" i="15"/>
  <c r="C747" i="15"/>
  <c r="G747" i="15"/>
  <c r="H747" i="15"/>
  <c r="G759" i="16"/>
  <c r="D759" i="16"/>
  <c r="E759" i="16"/>
  <c r="B759" i="16"/>
  <c r="J759" i="16"/>
  <c r="E761" i="15"/>
  <c r="B761" i="15"/>
  <c r="F761" i="15"/>
  <c r="C761" i="15"/>
  <c r="G761" i="15"/>
  <c r="D761" i="15"/>
  <c r="H761" i="15"/>
  <c r="B761" i="14"/>
  <c r="F765" i="22"/>
  <c r="C765" i="22"/>
  <c r="K765" i="22"/>
  <c r="H765" i="22"/>
  <c r="E765" i="22"/>
  <c r="C767" i="16"/>
  <c r="G767" i="16"/>
  <c r="K767" i="16"/>
  <c r="D767" i="16"/>
  <c r="H767" i="16"/>
  <c r="E767" i="16"/>
  <c r="F767" i="16"/>
  <c r="I767" i="16"/>
  <c r="B767" i="16"/>
  <c r="J767" i="16"/>
  <c r="F769" i="14"/>
  <c r="B773" i="22"/>
  <c r="J773" i="22"/>
  <c r="C773" i="22"/>
  <c r="G773" i="22"/>
  <c r="D773" i="22"/>
  <c r="H773" i="22"/>
  <c r="E773" i="22"/>
  <c r="G774" i="22"/>
  <c r="D774" i="22"/>
  <c r="J774" i="22"/>
  <c r="C775" i="16"/>
  <c r="G775" i="16"/>
  <c r="K775" i="16"/>
  <c r="D775" i="16"/>
  <c r="I775" i="16"/>
  <c r="E775" i="16"/>
  <c r="J775" i="16"/>
  <c r="F775" i="16"/>
  <c r="B775" i="16"/>
  <c r="H775" i="16"/>
  <c r="E777" i="15"/>
  <c r="B777" i="15"/>
  <c r="F777" i="15"/>
  <c r="C777" i="15"/>
  <c r="G777" i="15"/>
  <c r="D777" i="15"/>
  <c r="H777" i="15"/>
  <c r="D779" i="22"/>
  <c r="E779" i="22"/>
  <c r="B779" i="22"/>
  <c r="J779" i="22"/>
  <c r="G779" i="22"/>
  <c r="I781" i="16"/>
  <c r="L783" i="14"/>
  <c r="C783" i="14"/>
  <c r="D787" i="22"/>
  <c r="H787" i="22"/>
  <c r="E787" i="22"/>
  <c r="I787" i="22"/>
  <c r="B787" i="22"/>
  <c r="F787" i="22"/>
  <c r="J787" i="22"/>
  <c r="G787" i="22"/>
  <c r="K787" i="22"/>
  <c r="C787" i="22"/>
  <c r="H789" i="16"/>
  <c r="I789" i="16"/>
  <c r="F789" i="16"/>
  <c r="C789" i="16"/>
  <c r="K789" i="16"/>
  <c r="E791" i="15"/>
  <c r="B791" i="15"/>
  <c r="F791" i="15"/>
  <c r="C791" i="15"/>
  <c r="G791" i="15"/>
  <c r="D791" i="15"/>
  <c r="H791" i="15"/>
  <c r="E792" i="15"/>
  <c r="B792" i="15"/>
  <c r="F792" i="15"/>
  <c r="C792" i="15"/>
  <c r="G792" i="15"/>
  <c r="D792" i="15"/>
  <c r="H792" i="15"/>
  <c r="J791" i="14"/>
  <c r="K791" i="14" s="1"/>
  <c r="L791" i="14"/>
  <c r="H791" i="14"/>
  <c r="C791" i="14"/>
  <c r="D795" i="22"/>
  <c r="B795" i="22"/>
  <c r="G795" i="22"/>
  <c r="I797" i="16"/>
  <c r="C797" i="16"/>
  <c r="F797" i="14"/>
  <c r="J797" i="14"/>
  <c r="K797" i="14" s="1"/>
  <c r="B797" i="14"/>
  <c r="I797" i="14"/>
  <c r="B801" i="22"/>
  <c r="F801" i="22"/>
  <c r="J801" i="22"/>
  <c r="C801" i="22"/>
  <c r="G801" i="22"/>
  <c r="K801" i="22"/>
  <c r="D801" i="22"/>
  <c r="H801" i="22"/>
  <c r="E801" i="22"/>
  <c r="I801" i="22"/>
  <c r="C810" i="22"/>
  <c r="G810" i="22"/>
  <c r="K810" i="22"/>
  <c r="D810" i="22"/>
  <c r="H810" i="22"/>
  <c r="E810" i="22"/>
  <c r="I810" i="22"/>
  <c r="J810" i="22"/>
  <c r="B810" i="22"/>
  <c r="F810" i="22"/>
  <c r="B811" i="16"/>
  <c r="F811" i="16"/>
  <c r="J811" i="16"/>
  <c r="C811" i="16"/>
  <c r="G811" i="16"/>
  <c r="K811" i="16"/>
  <c r="D811" i="16"/>
  <c r="H811" i="16"/>
  <c r="E811" i="16"/>
  <c r="I811" i="16"/>
  <c r="E813" i="15"/>
  <c r="H814" i="14"/>
  <c r="F814" i="14"/>
  <c r="J815" i="14"/>
  <c r="K815" i="14" s="1"/>
  <c r="L815" i="14"/>
  <c r="H815" i="14"/>
  <c r="C818" i="22"/>
  <c r="K818" i="22"/>
  <c r="D818" i="22"/>
  <c r="H818" i="22"/>
  <c r="I818" i="22"/>
  <c r="B818" i="22"/>
  <c r="F818" i="22"/>
  <c r="H819" i="22"/>
  <c r="I819" i="22"/>
  <c r="F819" i="22"/>
  <c r="G819" i="22"/>
  <c r="C819" i="22"/>
  <c r="C820" i="16"/>
  <c r="G820" i="16"/>
  <c r="K820" i="16"/>
  <c r="D820" i="16"/>
  <c r="H820" i="16"/>
  <c r="E820" i="16"/>
  <c r="I820" i="16"/>
  <c r="B820" i="16"/>
  <c r="F820" i="16"/>
  <c r="J820" i="16"/>
  <c r="D821" i="16"/>
  <c r="H821" i="16"/>
  <c r="E821" i="16"/>
  <c r="I821" i="16"/>
  <c r="B821" i="16"/>
  <c r="F821" i="16"/>
  <c r="J821" i="16"/>
  <c r="C821" i="16"/>
  <c r="G821" i="16"/>
  <c r="K821" i="16"/>
  <c r="E823" i="15"/>
  <c r="B823" i="15"/>
  <c r="F823" i="15"/>
  <c r="C823" i="15"/>
  <c r="G823" i="15"/>
  <c r="D823" i="15"/>
  <c r="H823" i="15"/>
  <c r="J823" i="14"/>
  <c r="K823" i="14" s="1"/>
  <c r="L823" i="14"/>
  <c r="H823" i="14"/>
  <c r="C823" i="14"/>
  <c r="D827" i="22"/>
  <c r="E827" i="22"/>
  <c r="B827" i="22"/>
  <c r="J827" i="22"/>
  <c r="G827" i="22"/>
  <c r="C828" i="16"/>
  <c r="G828" i="16"/>
  <c r="K828" i="16"/>
  <c r="D828" i="16"/>
  <c r="H828" i="16"/>
  <c r="E828" i="16"/>
  <c r="I828" i="16"/>
  <c r="B828" i="16"/>
  <c r="F828" i="16"/>
  <c r="J828" i="16"/>
  <c r="H829" i="16"/>
  <c r="E829" i="16"/>
  <c r="I829" i="16"/>
  <c r="J829" i="16"/>
  <c r="C829" i="16"/>
  <c r="K829" i="16"/>
  <c r="G831" i="15"/>
  <c r="J831" i="14"/>
  <c r="K831" i="14" s="1"/>
  <c r="D835" i="22"/>
  <c r="E835" i="22"/>
  <c r="I835" i="22"/>
  <c r="B835" i="22"/>
  <c r="J835" i="22"/>
  <c r="G835" i="22"/>
  <c r="K835" i="22"/>
  <c r="C836" i="16"/>
  <c r="G836" i="16"/>
  <c r="K836" i="16"/>
  <c r="D836" i="16"/>
  <c r="H836" i="16"/>
  <c r="E836" i="16"/>
  <c r="I836" i="16"/>
  <c r="B836" i="16"/>
  <c r="F836" i="16"/>
  <c r="J836" i="16"/>
  <c r="D837" i="16"/>
  <c r="E837" i="16"/>
  <c r="I837" i="16"/>
  <c r="B837" i="16"/>
  <c r="J837" i="16"/>
  <c r="C837" i="16"/>
  <c r="G837" i="16"/>
  <c r="F839" i="15"/>
  <c r="H839" i="15"/>
  <c r="F839" i="14"/>
  <c r="J839" i="14"/>
  <c r="K839" i="14" s="1"/>
  <c r="G839" i="14"/>
  <c r="L839" i="14"/>
  <c r="B839" i="14"/>
  <c r="H839" i="14"/>
  <c r="M839" i="14"/>
  <c r="C839" i="14"/>
  <c r="I839" i="14"/>
  <c r="C844" i="16"/>
  <c r="D844" i="16"/>
  <c r="I844" i="16"/>
  <c r="F844" i="16"/>
  <c r="H845" i="16"/>
  <c r="J845" i="16"/>
  <c r="E847" i="15"/>
  <c r="C847" i="15"/>
  <c r="D847" i="15"/>
  <c r="C850" i="22"/>
  <c r="G850" i="22"/>
  <c r="K850" i="22"/>
  <c r="D850" i="22"/>
  <c r="H850" i="22"/>
  <c r="E850" i="22"/>
  <c r="I850" i="22"/>
  <c r="B850" i="22"/>
  <c r="F850" i="22"/>
  <c r="J850" i="22"/>
  <c r="D851" i="22"/>
  <c r="H851" i="22"/>
  <c r="E851" i="22"/>
  <c r="I851" i="22"/>
  <c r="B851" i="22"/>
  <c r="F851" i="22"/>
  <c r="J851" i="22"/>
  <c r="G851" i="22"/>
  <c r="K851" i="22"/>
  <c r="C851" i="22"/>
  <c r="C852" i="16"/>
  <c r="D852" i="16"/>
  <c r="H852" i="16"/>
  <c r="B852" i="16"/>
  <c r="F852" i="16"/>
  <c r="E853" i="15"/>
  <c r="B853" i="15"/>
  <c r="C853" i="15"/>
  <c r="G853" i="15"/>
  <c r="D853" i="15"/>
  <c r="D855" i="22"/>
  <c r="I855" i="22"/>
  <c r="K855" i="22"/>
  <c r="H857" i="16"/>
  <c r="F857" i="16"/>
  <c r="C857" i="16"/>
  <c r="K857" i="16"/>
  <c r="E859" i="15"/>
  <c r="B859" i="15"/>
  <c r="F859" i="15"/>
  <c r="G859" i="15"/>
  <c r="D859" i="15"/>
  <c r="H859" i="15"/>
  <c r="H871" i="22"/>
  <c r="F871" i="22"/>
  <c r="J871" i="22"/>
  <c r="G871" i="22"/>
  <c r="H873" i="16"/>
  <c r="I873" i="16"/>
  <c r="F873" i="16"/>
  <c r="C873" i="16"/>
  <c r="K873" i="16"/>
  <c r="B874" i="15"/>
  <c r="F874" i="15"/>
  <c r="C874" i="15"/>
  <c r="D874" i="15"/>
  <c r="H874" i="15"/>
  <c r="F875" i="15"/>
  <c r="C875" i="15"/>
  <c r="D879" i="22"/>
  <c r="H879" i="22"/>
  <c r="E879" i="22"/>
  <c r="I879" i="22"/>
  <c r="B879" i="22"/>
  <c r="F879" i="22"/>
  <c r="J879" i="22"/>
  <c r="C879" i="22"/>
  <c r="G879" i="22"/>
  <c r="K879" i="22"/>
  <c r="C880" i="16"/>
  <c r="G880" i="16"/>
  <c r="K880" i="16"/>
  <c r="D880" i="16"/>
  <c r="H880" i="16"/>
  <c r="E880" i="16"/>
  <c r="I880" i="16"/>
  <c r="B880" i="16"/>
  <c r="F880" i="16"/>
  <c r="J880" i="16"/>
  <c r="D881" i="16"/>
  <c r="H881" i="16"/>
  <c r="E881" i="16"/>
  <c r="I881" i="16"/>
  <c r="B881" i="16"/>
  <c r="F881" i="16"/>
  <c r="J881" i="16"/>
  <c r="C881" i="16"/>
  <c r="G881" i="16"/>
  <c r="K881" i="16"/>
  <c r="E882" i="15"/>
  <c r="C882" i="15"/>
  <c r="G882" i="15"/>
  <c r="H882" i="15"/>
  <c r="E883" i="15"/>
  <c r="B883" i="15"/>
  <c r="F883" i="15"/>
  <c r="G883" i="15"/>
  <c r="D883" i="15"/>
  <c r="H883" i="15"/>
  <c r="H887" i="22"/>
  <c r="E887" i="22"/>
  <c r="I887" i="22"/>
  <c r="J887" i="22"/>
  <c r="C887" i="22"/>
  <c r="K887" i="22"/>
  <c r="G887" i="22"/>
  <c r="G888" i="16"/>
  <c r="H888" i="16"/>
  <c r="I888" i="16"/>
  <c r="J888" i="16"/>
  <c r="H889" i="16"/>
  <c r="I889" i="16"/>
  <c r="F889" i="16"/>
  <c r="C889" i="16"/>
  <c r="K889" i="16"/>
  <c r="E890" i="15"/>
  <c r="B890" i="15"/>
  <c r="F890" i="15"/>
  <c r="G890" i="15"/>
  <c r="D890" i="15"/>
  <c r="H890" i="15"/>
  <c r="B891" i="15"/>
  <c r="C891" i="15"/>
  <c r="D891" i="15"/>
  <c r="D895" i="22"/>
  <c r="E895" i="22"/>
  <c r="B895" i="22"/>
  <c r="J895" i="22"/>
  <c r="G895" i="22"/>
  <c r="C896" i="16"/>
  <c r="G896" i="16"/>
  <c r="K896" i="16"/>
  <c r="D896" i="16"/>
  <c r="H896" i="16"/>
  <c r="E896" i="16"/>
  <c r="I896" i="16"/>
  <c r="B896" i="16"/>
  <c r="F896" i="16"/>
  <c r="J896" i="16"/>
  <c r="D897" i="16"/>
  <c r="H897" i="16"/>
  <c r="E897" i="16"/>
  <c r="B897" i="16"/>
  <c r="F897" i="16"/>
  <c r="J897" i="16"/>
  <c r="G897" i="16"/>
  <c r="K897" i="16"/>
  <c r="E898" i="15"/>
  <c r="B898" i="15"/>
  <c r="F898" i="15"/>
  <c r="C898" i="15"/>
  <c r="G898" i="15"/>
  <c r="D898" i="15"/>
  <c r="H898" i="15"/>
  <c r="B899" i="15"/>
  <c r="C899" i="15"/>
  <c r="D899" i="15"/>
  <c r="D903" i="22"/>
  <c r="H903" i="22"/>
  <c r="E903" i="22"/>
  <c r="I903" i="22"/>
  <c r="B903" i="22"/>
  <c r="F903" i="22"/>
  <c r="J903" i="22"/>
  <c r="C903" i="22"/>
  <c r="G903" i="22"/>
  <c r="K903" i="22"/>
  <c r="C904" i="16"/>
  <c r="G904" i="16"/>
  <c r="D904" i="16"/>
  <c r="H904" i="16"/>
  <c r="E904" i="16"/>
  <c r="B904" i="16"/>
  <c r="F904" i="16"/>
  <c r="J904" i="16"/>
  <c r="F905" i="16"/>
  <c r="E906" i="15"/>
  <c r="B906" i="15"/>
  <c r="C906" i="15"/>
  <c r="G906" i="15"/>
  <c r="D906" i="15"/>
  <c r="E907" i="15"/>
  <c r="G907" i="15"/>
  <c r="H907" i="15"/>
  <c r="B907" i="14"/>
  <c r="D911" i="22"/>
  <c r="E911" i="22"/>
  <c r="B911" i="22"/>
  <c r="J911" i="22"/>
  <c r="G911" i="22"/>
  <c r="E915" i="15"/>
  <c r="B915" i="15"/>
  <c r="F915" i="15"/>
  <c r="C915" i="15"/>
  <c r="G915" i="15"/>
  <c r="D915" i="15"/>
  <c r="H915" i="15"/>
  <c r="D919" i="22"/>
  <c r="H919" i="22"/>
  <c r="E919" i="22"/>
  <c r="I919" i="22"/>
  <c r="B919" i="22"/>
  <c r="F919" i="22"/>
  <c r="J919" i="22"/>
  <c r="C919" i="22"/>
  <c r="G919" i="22"/>
  <c r="K919" i="22"/>
  <c r="I927" i="22"/>
  <c r="D929" i="16"/>
  <c r="H929" i="16"/>
  <c r="E929" i="16"/>
  <c r="I929" i="16"/>
  <c r="B929" i="16"/>
  <c r="F929" i="16"/>
  <c r="J929" i="16"/>
  <c r="C929" i="16"/>
  <c r="G929" i="16"/>
  <c r="K929" i="16"/>
  <c r="F931" i="14"/>
  <c r="J931" i="14"/>
  <c r="K931" i="14" s="1"/>
  <c r="G931" i="14"/>
  <c r="L931" i="14"/>
  <c r="B931" i="14"/>
  <c r="H931" i="14"/>
  <c r="M931" i="14"/>
  <c r="C931" i="14"/>
  <c r="I931" i="14"/>
  <c r="I935" i="22"/>
  <c r="D937" i="16"/>
  <c r="H937" i="16"/>
  <c r="E937" i="16"/>
  <c r="I937" i="16"/>
  <c r="B937" i="16"/>
  <c r="F937" i="16"/>
  <c r="J937" i="16"/>
  <c r="C937" i="16"/>
  <c r="G937" i="16"/>
  <c r="K937" i="16"/>
  <c r="B939" i="15"/>
  <c r="F939" i="15"/>
  <c r="C939" i="15"/>
  <c r="G939" i="15"/>
  <c r="D939" i="15"/>
  <c r="H939" i="15"/>
  <c r="E939" i="15"/>
  <c r="M938" i="14"/>
  <c r="J938" i="14"/>
  <c r="K938" i="14" s="1"/>
  <c r="F939" i="14"/>
  <c r="G939" i="14"/>
  <c r="B939" i="14"/>
  <c r="M939" i="14"/>
  <c r="I939" i="14"/>
  <c r="B945" i="16"/>
  <c r="C946" i="14"/>
  <c r="G946" i="14"/>
  <c r="F947" i="14"/>
  <c r="G947" i="14"/>
  <c r="B947" i="14"/>
  <c r="M947" i="14"/>
  <c r="I947" i="14"/>
  <c r="C951" i="22"/>
  <c r="D953" i="16"/>
  <c r="H953" i="16"/>
  <c r="E953" i="16"/>
  <c r="I953" i="16"/>
  <c r="B953" i="16"/>
  <c r="F953" i="16"/>
  <c r="J953" i="16"/>
  <c r="C953" i="16"/>
  <c r="G953" i="16"/>
  <c r="K953" i="16"/>
  <c r="H954" i="14"/>
  <c r="C954" i="14"/>
  <c r="F954" i="14"/>
  <c r="G954" i="14"/>
  <c r="D959" i="22"/>
  <c r="D963" i="15"/>
  <c r="B962" i="14"/>
  <c r="H962" i="14"/>
  <c r="M962" i="14"/>
  <c r="I962" i="14"/>
  <c r="F962" i="14"/>
  <c r="J962" i="14"/>
  <c r="K962" i="14" s="1"/>
  <c r="L962" i="14"/>
  <c r="F963" i="14"/>
  <c r="J963" i="14"/>
  <c r="K963" i="14" s="1"/>
  <c r="G963" i="14"/>
  <c r="L963" i="14"/>
  <c r="B963" i="14"/>
  <c r="H963" i="14"/>
  <c r="M963" i="14"/>
  <c r="C963" i="14"/>
  <c r="I963" i="14"/>
  <c r="D967" i="22"/>
  <c r="H967" i="22"/>
  <c r="E967" i="22"/>
  <c r="I967" i="22"/>
  <c r="B967" i="22"/>
  <c r="F967" i="22"/>
  <c r="J967" i="22"/>
  <c r="C967" i="22"/>
  <c r="G967" i="22"/>
  <c r="K967" i="22"/>
  <c r="D969" i="16"/>
  <c r="H969" i="16"/>
  <c r="E969" i="16"/>
  <c r="I969" i="16"/>
  <c r="B969" i="16"/>
  <c r="F969" i="16"/>
  <c r="J969" i="16"/>
  <c r="C969" i="16"/>
  <c r="G969" i="16"/>
  <c r="K969" i="16"/>
  <c r="B971" i="15"/>
  <c r="F971" i="15"/>
  <c r="C971" i="15"/>
  <c r="G971" i="15"/>
  <c r="D971" i="15"/>
  <c r="H971" i="15"/>
  <c r="E971" i="15"/>
  <c r="B970" i="14"/>
  <c r="H970" i="14"/>
  <c r="M970" i="14"/>
  <c r="C970" i="14"/>
  <c r="I970" i="14"/>
  <c r="F970" i="14"/>
  <c r="J970" i="14"/>
  <c r="K970" i="14" s="1"/>
  <c r="G970" i="14"/>
  <c r="L970" i="14"/>
  <c r="C971" i="14"/>
  <c r="C974" i="22"/>
  <c r="G974" i="22"/>
  <c r="K974" i="22"/>
  <c r="D974" i="22"/>
  <c r="H974" i="22"/>
  <c r="E974" i="22"/>
  <c r="I974" i="22"/>
  <c r="B974" i="22"/>
  <c r="F974" i="22"/>
  <c r="J974" i="22"/>
  <c r="D975" i="22"/>
  <c r="H975" i="22"/>
  <c r="E975" i="22"/>
  <c r="I975" i="22"/>
  <c r="B975" i="22"/>
  <c r="F975" i="22"/>
  <c r="J975" i="22"/>
  <c r="C975" i="22"/>
  <c r="G975" i="22"/>
  <c r="K975" i="22"/>
  <c r="D977" i="16"/>
  <c r="H977" i="16"/>
  <c r="E977" i="16"/>
  <c r="I977" i="16"/>
  <c r="B977" i="16"/>
  <c r="F977" i="16"/>
  <c r="J977" i="16"/>
  <c r="C977" i="16"/>
  <c r="G977" i="16"/>
  <c r="K977" i="16"/>
  <c r="B979" i="15"/>
  <c r="F979" i="15"/>
  <c r="C979" i="15"/>
  <c r="G979" i="15"/>
  <c r="D979" i="15"/>
  <c r="H979" i="15"/>
  <c r="E979" i="15"/>
  <c r="F983" i="22"/>
  <c r="I985" i="16"/>
  <c r="C985" i="16"/>
  <c r="F987" i="14"/>
  <c r="G987" i="14"/>
  <c r="B987" i="14"/>
  <c r="M987" i="14"/>
  <c r="I987" i="14"/>
  <c r="D991" i="22"/>
  <c r="D993" i="16"/>
  <c r="E993" i="16"/>
  <c r="B993" i="16"/>
  <c r="J993" i="16"/>
  <c r="G993" i="16"/>
  <c r="F994" i="15"/>
  <c r="C994" i="15"/>
  <c r="G994" i="15"/>
  <c r="H994" i="15"/>
  <c r="E994" i="15"/>
  <c r="G995" i="15"/>
  <c r="J995" i="14"/>
  <c r="K995" i="14" s="1"/>
  <c r="H995" i="14"/>
  <c r="M995" i="14"/>
  <c r="D1001" i="16"/>
  <c r="H1001" i="16"/>
  <c r="E1001" i="16"/>
  <c r="I1001" i="16"/>
  <c r="B1001" i="16"/>
  <c r="F1001" i="16"/>
  <c r="J1001" i="16"/>
  <c r="C1001" i="16"/>
  <c r="G1001" i="16"/>
  <c r="K1001" i="16"/>
  <c r="H1003" i="15"/>
  <c r="C1006" i="22"/>
  <c r="G1006" i="22"/>
  <c r="K1006" i="22"/>
  <c r="D1006" i="22"/>
  <c r="H1006" i="22"/>
  <c r="E1006" i="22"/>
  <c r="I1006" i="22"/>
  <c r="B1006" i="22"/>
  <c r="F1006" i="22"/>
  <c r="J1006" i="22"/>
  <c r="D1009" i="16"/>
  <c r="H1009" i="16"/>
  <c r="E1009" i="16"/>
  <c r="I1009" i="16"/>
  <c r="B1009" i="16"/>
  <c r="F1009" i="16"/>
  <c r="J1009" i="16"/>
  <c r="C1009" i="16"/>
  <c r="G1009" i="16"/>
  <c r="K1009" i="16"/>
  <c r="B1010" i="15"/>
  <c r="F1010" i="15"/>
  <c r="C1010" i="15"/>
  <c r="G1010" i="15"/>
  <c r="D1010" i="15"/>
  <c r="H1010" i="15"/>
  <c r="E1010" i="15"/>
  <c r="H1011" i="14"/>
  <c r="D1017" i="16"/>
  <c r="H1017" i="16"/>
  <c r="E1017" i="16"/>
  <c r="I1017" i="16"/>
  <c r="B1017" i="16"/>
  <c r="F1017" i="16"/>
  <c r="J1017" i="16"/>
  <c r="C1017" i="16"/>
  <c r="G1017" i="16"/>
  <c r="K1017" i="16"/>
  <c r="F1019" i="15"/>
  <c r="G1019" i="15"/>
  <c r="H1019" i="15"/>
  <c r="F1019" i="14"/>
  <c r="J1019" i="14"/>
  <c r="K1019" i="14" s="1"/>
  <c r="G1019" i="14"/>
  <c r="L1019" i="14"/>
  <c r="B1019" i="14"/>
  <c r="H1019" i="14"/>
  <c r="M1019" i="14"/>
  <c r="C1019" i="14"/>
  <c r="I1019" i="14"/>
  <c r="C1022" i="22"/>
  <c r="G1022" i="22"/>
  <c r="K1022" i="22"/>
  <c r="H1022" i="22"/>
  <c r="E1022" i="22"/>
  <c r="I1022" i="22"/>
  <c r="F1022" i="22"/>
  <c r="J1022" i="22"/>
  <c r="D1023" i="22"/>
  <c r="B1023" i="22"/>
  <c r="F1023" i="22"/>
  <c r="K1023" i="22"/>
  <c r="E1025" i="16"/>
  <c r="B1027" i="15"/>
  <c r="F1027" i="15"/>
  <c r="C1027" i="15"/>
  <c r="G1027" i="15"/>
  <c r="D1027" i="15"/>
  <c r="H1027" i="15"/>
  <c r="E1027" i="15"/>
  <c r="J1027" i="14"/>
  <c r="K1027" i="14" s="1"/>
  <c r="L1027" i="14"/>
  <c r="H1027" i="14"/>
  <c r="C1027" i="14"/>
  <c r="E1031" i="22"/>
  <c r="G1031" i="22"/>
  <c r="B1033" i="22"/>
  <c r="F1033" i="22"/>
  <c r="J1033" i="22"/>
  <c r="C1033" i="22"/>
  <c r="G1033" i="22"/>
  <c r="K1033" i="22"/>
  <c r="D1033" i="22"/>
  <c r="H1033" i="22"/>
  <c r="E1033" i="22"/>
  <c r="I1033" i="22"/>
  <c r="D1035" i="22"/>
  <c r="H1035" i="22"/>
  <c r="E1035" i="22"/>
  <c r="I1035" i="22"/>
  <c r="B1035" i="22"/>
  <c r="F1035" i="22"/>
  <c r="J1035" i="22"/>
  <c r="C1035" i="22"/>
  <c r="G1035" i="22"/>
  <c r="K1035" i="22"/>
  <c r="B1037" i="22"/>
  <c r="F1037" i="22"/>
  <c r="J1037" i="22"/>
  <c r="C1037" i="22"/>
  <c r="G1037" i="22"/>
  <c r="K1037" i="22"/>
  <c r="D1037" i="22"/>
  <c r="H1037" i="22"/>
  <c r="E1037" i="22"/>
  <c r="I1037" i="22"/>
  <c r="I1039" i="22"/>
  <c r="G1039" i="22"/>
  <c r="D1047" i="22"/>
  <c r="H1047" i="22"/>
  <c r="E1047" i="22"/>
  <c r="I1047" i="22"/>
  <c r="B1047" i="22"/>
  <c r="F1047" i="22"/>
  <c r="J1047" i="22"/>
  <c r="C1047" i="22"/>
  <c r="G1047" i="22"/>
  <c r="K1047" i="22"/>
  <c r="B1049" i="22"/>
  <c r="K1049" i="22"/>
  <c r="K525" i="22"/>
  <c r="D525" i="22"/>
  <c r="H525" i="22"/>
  <c r="B525" i="22"/>
  <c r="F525" i="22"/>
  <c r="E529" i="15"/>
  <c r="B529" i="15"/>
  <c r="F529" i="15"/>
  <c r="C529" i="15"/>
  <c r="G529" i="15"/>
  <c r="D529" i="15"/>
  <c r="H529" i="15"/>
  <c r="C1036" i="14"/>
  <c r="C177" i="14"/>
  <c r="L181" i="14"/>
  <c r="C189" i="14"/>
  <c r="H193" i="14"/>
  <c r="C193" i="14"/>
  <c r="L193" i="14"/>
  <c r="C197" i="14"/>
  <c r="G197" i="14"/>
  <c r="H201" i="14"/>
  <c r="C201" i="14"/>
  <c r="F201" i="14"/>
  <c r="L201" i="14"/>
  <c r="I209" i="14"/>
  <c r="B217" i="14"/>
  <c r="M217" i="14"/>
  <c r="C217" i="14"/>
  <c r="I217" i="14"/>
  <c r="J217" i="14"/>
  <c r="K217" i="14" s="1"/>
  <c r="G217" i="14"/>
  <c r="L217" i="14"/>
  <c r="H221" i="14"/>
  <c r="J221" i="14"/>
  <c r="K221" i="14" s="1"/>
  <c r="F229" i="14"/>
  <c r="B233" i="14"/>
  <c r="J233" i="14"/>
  <c r="K233" i="14" s="1"/>
  <c r="G233" i="14"/>
  <c r="B241" i="14"/>
  <c r="G249" i="14"/>
  <c r="J196" i="22"/>
  <c r="G196" i="22"/>
  <c r="D196" i="22"/>
  <c r="E204" i="15"/>
  <c r="F212" i="22"/>
  <c r="K212" i="22"/>
  <c r="F214" i="14"/>
  <c r="I214" i="14"/>
  <c r="F220" i="15"/>
  <c r="E220" i="15"/>
  <c r="D228" i="22"/>
  <c r="E228" i="22"/>
  <c r="B228" i="22"/>
  <c r="G228" i="22"/>
  <c r="F230" i="14"/>
  <c r="G230" i="14"/>
  <c r="B230" i="14"/>
  <c r="M230" i="14"/>
  <c r="I230" i="14"/>
  <c r="C240" i="16"/>
  <c r="B252" i="15"/>
  <c r="F252" i="15"/>
  <c r="H252" i="15"/>
  <c r="E252" i="15"/>
  <c r="I256" i="16"/>
  <c r="F256" i="16"/>
  <c r="C256" i="16"/>
  <c r="K256" i="16"/>
  <c r="H256" i="16"/>
  <c r="D260" i="22"/>
  <c r="H260" i="22"/>
  <c r="E260" i="22"/>
  <c r="I260" i="22"/>
  <c r="B260" i="22"/>
  <c r="F260" i="22"/>
  <c r="J260" i="22"/>
  <c r="C260" i="22"/>
  <c r="G260" i="22"/>
  <c r="K260" i="22"/>
  <c r="B193" i="15"/>
  <c r="F193" i="15"/>
  <c r="C193" i="15"/>
  <c r="G193" i="15"/>
  <c r="D193" i="15"/>
  <c r="H193" i="15"/>
  <c r="E193" i="15"/>
  <c r="E197" i="22"/>
  <c r="B201" i="15"/>
  <c r="F201" i="15"/>
  <c r="C201" i="15"/>
  <c r="G201" i="15"/>
  <c r="D201" i="15"/>
  <c r="H201" i="15"/>
  <c r="E201" i="15"/>
  <c r="B209" i="15"/>
  <c r="F209" i="15"/>
  <c r="C209" i="15"/>
  <c r="G209" i="15"/>
  <c r="D209" i="15"/>
  <c r="H209" i="15"/>
  <c r="E209" i="15"/>
  <c r="G217" i="15"/>
  <c r="C225" i="15"/>
  <c r="E225" i="15"/>
  <c r="B233" i="15"/>
  <c r="F233" i="15"/>
  <c r="D233" i="15"/>
  <c r="H233" i="15"/>
  <c r="B241" i="15"/>
  <c r="D241" i="15"/>
  <c r="G249" i="15"/>
  <c r="C257" i="15"/>
  <c r="E257" i="15"/>
  <c r="E150" i="16"/>
  <c r="K162" i="16"/>
  <c r="B162" i="16"/>
  <c r="K194" i="16"/>
  <c r="D194" i="16"/>
  <c r="I194" i="16"/>
  <c r="B194" i="16"/>
  <c r="J210" i="16"/>
  <c r="G246" i="16"/>
  <c r="E246" i="16"/>
  <c r="J246" i="16"/>
  <c r="B276" i="15"/>
  <c r="G276" i="15"/>
  <c r="D276" i="15"/>
  <c r="F280" i="16"/>
  <c r="K280" i="16"/>
  <c r="B287" i="14"/>
  <c r="H287" i="14"/>
  <c r="M287" i="14"/>
  <c r="C287" i="14"/>
  <c r="I287" i="14"/>
  <c r="F287" i="14"/>
  <c r="J287" i="14"/>
  <c r="K287" i="14" s="1"/>
  <c r="G287" i="14"/>
  <c r="L287" i="14"/>
  <c r="E293" i="15"/>
  <c r="B293" i="15"/>
  <c r="F293" i="15"/>
  <c r="C293" i="15"/>
  <c r="G293" i="15"/>
  <c r="D293" i="15"/>
  <c r="H293" i="15"/>
  <c r="E297" i="16"/>
  <c r="I297" i="16"/>
  <c r="B297" i="16"/>
  <c r="J297" i="16"/>
  <c r="C297" i="16"/>
  <c r="G297" i="16"/>
  <c r="D297" i="16"/>
  <c r="H297" i="16"/>
  <c r="E301" i="22"/>
  <c r="B301" i="22"/>
  <c r="J301" i="22"/>
  <c r="G301" i="22"/>
  <c r="D301" i="22"/>
  <c r="E309" i="15"/>
  <c r="B309" i="15"/>
  <c r="F309" i="15"/>
  <c r="C309" i="15"/>
  <c r="G309" i="15"/>
  <c r="D309" i="15"/>
  <c r="H309" i="15"/>
  <c r="C315" i="16"/>
  <c r="E319" i="15"/>
  <c r="B319" i="15"/>
  <c r="F319" i="15"/>
  <c r="C319" i="15"/>
  <c r="G319" i="15"/>
  <c r="D319" i="15"/>
  <c r="H319" i="15"/>
  <c r="C321" i="14"/>
  <c r="G321" i="14"/>
  <c r="H326" i="22"/>
  <c r="E326" i="22"/>
  <c r="I326" i="22"/>
  <c r="J326" i="22"/>
  <c r="C326" i="22"/>
  <c r="K326" i="22"/>
  <c r="G326" i="22"/>
  <c r="E327" i="22"/>
  <c r="J327" i="22"/>
  <c r="K327" i="22"/>
  <c r="B330" i="16"/>
  <c r="J330" i="16"/>
  <c r="G330" i="16"/>
  <c r="E330" i="16"/>
  <c r="G331" i="16"/>
  <c r="E331" i="16"/>
  <c r="J331" i="16"/>
  <c r="E335" i="15"/>
  <c r="F335" i="15"/>
  <c r="G335" i="15"/>
  <c r="H335" i="15"/>
  <c r="H337" i="14"/>
  <c r="C337" i="14"/>
  <c r="F337" i="14"/>
  <c r="G337" i="14"/>
  <c r="E343" i="22"/>
  <c r="I343" i="22"/>
  <c r="B343" i="22"/>
  <c r="F343" i="22"/>
  <c r="J343" i="22"/>
  <c r="G343" i="22"/>
  <c r="H343" i="22"/>
  <c r="C343" i="22"/>
  <c r="K343" i="22"/>
  <c r="D343" i="22"/>
  <c r="C347" i="16"/>
  <c r="K347" i="16"/>
  <c r="D347" i="16"/>
  <c r="H347" i="16"/>
  <c r="I347" i="16"/>
  <c r="B347" i="16"/>
  <c r="F347" i="16"/>
  <c r="E351" i="15"/>
  <c r="B351" i="15"/>
  <c r="F351" i="15"/>
  <c r="C351" i="15"/>
  <c r="G351" i="15"/>
  <c r="D351" i="15"/>
  <c r="H351" i="15"/>
  <c r="H353" i="14"/>
  <c r="M353" i="14"/>
  <c r="C353" i="14"/>
  <c r="F353" i="14"/>
  <c r="J353" i="14"/>
  <c r="K353" i="14" s="1"/>
  <c r="G353" i="14"/>
  <c r="D358" i="22"/>
  <c r="H358" i="22"/>
  <c r="E358" i="22"/>
  <c r="I358" i="22"/>
  <c r="B358" i="22"/>
  <c r="F358" i="22"/>
  <c r="J358" i="22"/>
  <c r="C358" i="22"/>
  <c r="G358" i="22"/>
  <c r="K358" i="22"/>
  <c r="E359" i="22"/>
  <c r="I359" i="22"/>
  <c r="B359" i="22"/>
  <c r="F359" i="22"/>
  <c r="J359" i="22"/>
  <c r="C359" i="22"/>
  <c r="G359" i="22"/>
  <c r="K359" i="22"/>
  <c r="D359" i="22"/>
  <c r="H359" i="22"/>
  <c r="C363" i="16"/>
  <c r="G363" i="16"/>
  <c r="K363" i="16"/>
  <c r="D363" i="16"/>
  <c r="H363" i="16"/>
  <c r="E363" i="16"/>
  <c r="I363" i="16"/>
  <c r="B363" i="16"/>
  <c r="F363" i="16"/>
  <c r="J363" i="16"/>
  <c r="E366" i="15"/>
  <c r="B366" i="15"/>
  <c r="F366" i="15"/>
  <c r="C366" i="15"/>
  <c r="G366" i="15"/>
  <c r="D366" i="15"/>
  <c r="H366" i="15"/>
  <c r="E367" i="15"/>
  <c r="B367" i="15"/>
  <c r="F367" i="15"/>
  <c r="C367" i="15"/>
  <c r="G367" i="15"/>
  <c r="D367" i="15"/>
  <c r="H367" i="15"/>
  <c r="F368" i="14"/>
  <c r="B368" i="14"/>
  <c r="I368" i="14"/>
  <c r="B369" i="14"/>
  <c r="H369" i="14"/>
  <c r="M369" i="14"/>
  <c r="C369" i="14"/>
  <c r="I369" i="14"/>
  <c r="F369" i="14"/>
  <c r="J369" i="14"/>
  <c r="K369" i="14" s="1"/>
  <c r="G369" i="14"/>
  <c r="L369" i="14"/>
  <c r="D374" i="22"/>
  <c r="H374" i="22"/>
  <c r="E374" i="22"/>
  <c r="B374" i="22"/>
  <c r="F374" i="22"/>
  <c r="J374" i="22"/>
  <c r="G374" i="22"/>
  <c r="K374" i="22"/>
  <c r="E375" i="22"/>
  <c r="B375" i="22"/>
  <c r="F375" i="22"/>
  <c r="J375" i="22"/>
  <c r="G375" i="22"/>
  <c r="K375" i="22"/>
  <c r="D375" i="22"/>
  <c r="B378" i="16"/>
  <c r="J378" i="16"/>
  <c r="G378" i="16"/>
  <c r="D378" i="16"/>
  <c r="E378" i="16"/>
  <c r="C379" i="16"/>
  <c r="K379" i="16"/>
  <c r="I379" i="16"/>
  <c r="F379" i="16"/>
  <c r="E382" i="15"/>
  <c r="F382" i="15"/>
  <c r="G382" i="15"/>
  <c r="H382" i="15"/>
  <c r="B383" i="15"/>
  <c r="C383" i="15"/>
  <c r="D383" i="15"/>
  <c r="B385" i="14"/>
  <c r="H385" i="14"/>
  <c r="M385" i="14"/>
  <c r="C385" i="14"/>
  <c r="I385" i="14"/>
  <c r="F385" i="14"/>
  <c r="J385" i="14"/>
  <c r="K385" i="14" s="1"/>
  <c r="G385" i="14"/>
  <c r="L385" i="14"/>
  <c r="E391" i="22"/>
  <c r="I391" i="22"/>
  <c r="B391" i="22"/>
  <c r="F391" i="22"/>
  <c r="J391" i="22"/>
  <c r="C391" i="22"/>
  <c r="G391" i="22"/>
  <c r="K391" i="22"/>
  <c r="D391" i="22"/>
  <c r="H391" i="22"/>
  <c r="K395" i="16"/>
  <c r="D395" i="16"/>
  <c r="I395" i="16"/>
  <c r="B395" i="16"/>
  <c r="E399" i="15"/>
  <c r="B399" i="15"/>
  <c r="F399" i="15"/>
  <c r="C399" i="15"/>
  <c r="G399" i="15"/>
  <c r="D399" i="15"/>
  <c r="H399" i="15"/>
  <c r="H401" i="14"/>
  <c r="M401" i="14"/>
  <c r="C401" i="14"/>
  <c r="F401" i="14"/>
  <c r="J401" i="14"/>
  <c r="K401" i="14" s="1"/>
  <c r="G401" i="14"/>
  <c r="E407" i="22"/>
  <c r="I407" i="22"/>
  <c r="B407" i="22"/>
  <c r="F407" i="22"/>
  <c r="J407" i="22"/>
  <c r="C407" i="22"/>
  <c r="G407" i="22"/>
  <c r="K407" i="22"/>
  <c r="D407" i="22"/>
  <c r="H407" i="22"/>
  <c r="C411" i="16"/>
  <c r="G411" i="16"/>
  <c r="K411" i="16"/>
  <c r="D411" i="16"/>
  <c r="H411" i="16"/>
  <c r="E411" i="16"/>
  <c r="I411" i="16"/>
  <c r="B411" i="16"/>
  <c r="F411" i="16"/>
  <c r="J411" i="16"/>
  <c r="E414" i="15"/>
  <c r="B414" i="15"/>
  <c r="G414" i="15"/>
  <c r="E415" i="15"/>
  <c r="B415" i="15"/>
  <c r="F415" i="15"/>
  <c r="C415" i="15"/>
  <c r="G415" i="15"/>
  <c r="D415" i="15"/>
  <c r="H415" i="15"/>
  <c r="J416" i="14"/>
  <c r="K416" i="14" s="1"/>
  <c r="G416" i="14"/>
  <c r="L416" i="14"/>
  <c r="H416" i="14"/>
  <c r="M416" i="14"/>
  <c r="C416" i="14"/>
  <c r="B417" i="14"/>
  <c r="H417" i="14"/>
  <c r="M417" i="14"/>
  <c r="C417" i="14"/>
  <c r="I417" i="14"/>
  <c r="F417" i="14"/>
  <c r="J417" i="14"/>
  <c r="K417" i="14" s="1"/>
  <c r="G417" i="14"/>
  <c r="L417" i="14"/>
  <c r="E423" i="22"/>
  <c r="I423" i="22"/>
  <c r="B423" i="22"/>
  <c r="F423" i="22"/>
  <c r="J423" i="22"/>
  <c r="C423" i="22"/>
  <c r="G423" i="22"/>
  <c r="K423" i="22"/>
  <c r="D423" i="22"/>
  <c r="H423" i="22"/>
  <c r="C427" i="16"/>
  <c r="G427" i="16"/>
  <c r="K427" i="16"/>
  <c r="D427" i="16"/>
  <c r="H427" i="16"/>
  <c r="E427" i="16"/>
  <c r="I427" i="16"/>
  <c r="B427" i="16"/>
  <c r="F427" i="16"/>
  <c r="J427" i="16"/>
  <c r="E431" i="15"/>
  <c r="B431" i="15"/>
  <c r="F431" i="15"/>
  <c r="C431" i="15"/>
  <c r="G431" i="15"/>
  <c r="D431" i="15"/>
  <c r="H431" i="15"/>
  <c r="B433" i="14"/>
  <c r="H433" i="14"/>
  <c r="M433" i="14"/>
  <c r="C433" i="14"/>
  <c r="I433" i="14"/>
  <c r="F433" i="14"/>
  <c r="J433" i="14"/>
  <c r="K433" i="14" s="1"/>
  <c r="G433" i="14"/>
  <c r="L433" i="14"/>
  <c r="E439" i="22"/>
  <c r="J439" i="22"/>
  <c r="D439" i="22"/>
  <c r="C443" i="16"/>
  <c r="G443" i="16"/>
  <c r="K443" i="16"/>
  <c r="D443" i="16"/>
  <c r="H443" i="16"/>
  <c r="E443" i="16"/>
  <c r="I443" i="16"/>
  <c r="B443" i="16"/>
  <c r="F443" i="16"/>
  <c r="J443" i="16"/>
  <c r="E446" i="15"/>
  <c r="B446" i="15"/>
  <c r="F446" i="15"/>
  <c r="C446" i="15"/>
  <c r="G446" i="15"/>
  <c r="D446" i="15"/>
  <c r="H446" i="15"/>
  <c r="E447" i="15"/>
  <c r="B447" i="15"/>
  <c r="F447" i="15"/>
  <c r="C447" i="15"/>
  <c r="G447" i="15"/>
  <c r="D447" i="15"/>
  <c r="H447" i="15"/>
  <c r="F448" i="14"/>
  <c r="M448" i="14"/>
  <c r="I448" i="14"/>
  <c r="J448" i="14"/>
  <c r="K448" i="14" s="1"/>
  <c r="L448" i="14"/>
  <c r="F449" i="14"/>
  <c r="J449" i="14"/>
  <c r="K449" i="14" s="1"/>
  <c r="G449" i="14"/>
  <c r="L449" i="14"/>
  <c r="B449" i="14"/>
  <c r="H449" i="14"/>
  <c r="M449" i="14"/>
  <c r="C449" i="14"/>
  <c r="I449" i="14"/>
  <c r="B455" i="22"/>
  <c r="F455" i="22"/>
  <c r="J455" i="22"/>
  <c r="C455" i="22"/>
  <c r="G455" i="22"/>
  <c r="K455" i="22"/>
  <c r="D455" i="22"/>
  <c r="H455" i="22"/>
  <c r="E455" i="22"/>
  <c r="I455" i="22"/>
  <c r="C459" i="16"/>
  <c r="G459" i="16"/>
  <c r="K459" i="16"/>
  <c r="D459" i="16"/>
  <c r="H459" i="16"/>
  <c r="E459" i="16"/>
  <c r="I459" i="16"/>
  <c r="B459" i="16"/>
  <c r="F459" i="16"/>
  <c r="J459" i="16"/>
  <c r="E462" i="15"/>
  <c r="B462" i="15"/>
  <c r="F462" i="15"/>
  <c r="C462" i="15"/>
  <c r="G462" i="15"/>
  <c r="D462" i="15"/>
  <c r="H462" i="15"/>
  <c r="E463" i="15"/>
  <c r="B463" i="15"/>
  <c r="F463" i="15"/>
  <c r="C463" i="15"/>
  <c r="G463" i="15"/>
  <c r="D463" i="15"/>
  <c r="H463" i="15"/>
  <c r="F465" i="14"/>
  <c r="B465" i="14"/>
  <c r="I465" i="14"/>
  <c r="E471" i="22"/>
  <c r="I471" i="22"/>
  <c r="B471" i="22"/>
  <c r="F471" i="22"/>
  <c r="J471" i="22"/>
  <c r="C471" i="22"/>
  <c r="G471" i="22"/>
  <c r="K471" i="22"/>
  <c r="D471" i="22"/>
  <c r="H471" i="22"/>
  <c r="C475" i="16"/>
  <c r="G475" i="16"/>
  <c r="K475" i="16"/>
  <c r="D475" i="16"/>
  <c r="H475" i="16"/>
  <c r="E475" i="16"/>
  <c r="I475" i="16"/>
  <c r="B475" i="16"/>
  <c r="F475" i="16"/>
  <c r="J475" i="16"/>
  <c r="E480" i="15"/>
  <c r="B480" i="15"/>
  <c r="F480" i="15"/>
  <c r="C480" i="15"/>
  <c r="G480" i="15"/>
  <c r="D480" i="15"/>
  <c r="H480" i="15"/>
  <c r="E484" i="15"/>
  <c r="B484" i="15"/>
  <c r="F484" i="15"/>
  <c r="C484" i="15"/>
  <c r="G484" i="15"/>
  <c r="D484" i="15"/>
  <c r="H484" i="15"/>
  <c r="B486" i="15"/>
  <c r="D486" i="15"/>
  <c r="E506" i="15"/>
  <c r="B506" i="15"/>
  <c r="G506" i="15"/>
  <c r="D506" i="15"/>
  <c r="E512" i="15"/>
  <c r="B512" i="15"/>
  <c r="F512" i="15"/>
  <c r="C512" i="15"/>
  <c r="G512" i="15"/>
  <c r="D512" i="15"/>
  <c r="H512" i="15"/>
  <c r="B271" i="15"/>
  <c r="F271" i="15"/>
  <c r="C271" i="15"/>
  <c r="G271" i="15"/>
  <c r="D271" i="15"/>
  <c r="H271" i="15"/>
  <c r="E271" i="15"/>
  <c r="B279" i="15"/>
  <c r="F279" i="15"/>
  <c r="C279" i="15"/>
  <c r="H279" i="15"/>
  <c r="D279" i="15"/>
  <c r="E279" i="15"/>
  <c r="G279" i="15"/>
  <c r="C291" i="22"/>
  <c r="G291" i="22"/>
  <c r="K291" i="22"/>
  <c r="D291" i="22"/>
  <c r="H291" i="22"/>
  <c r="E291" i="22"/>
  <c r="I291" i="22"/>
  <c r="B291" i="22"/>
  <c r="F291" i="22"/>
  <c r="J291" i="22"/>
  <c r="C315" i="14"/>
  <c r="G315" i="14"/>
  <c r="E321" i="22"/>
  <c r="I321" i="22"/>
  <c r="B321" i="22"/>
  <c r="F321" i="22"/>
  <c r="J321" i="22"/>
  <c r="C321" i="22"/>
  <c r="G321" i="22"/>
  <c r="K321" i="22"/>
  <c r="D321" i="22"/>
  <c r="H321" i="22"/>
  <c r="E325" i="16"/>
  <c r="I325" i="16"/>
  <c r="B325" i="16"/>
  <c r="F325" i="16"/>
  <c r="J325" i="16"/>
  <c r="C325" i="16"/>
  <c r="G325" i="16"/>
  <c r="K325" i="16"/>
  <c r="D325" i="16"/>
  <c r="H325" i="16"/>
  <c r="E329" i="15"/>
  <c r="B329" i="15"/>
  <c r="F329" i="15"/>
  <c r="C329" i="15"/>
  <c r="G329" i="15"/>
  <c r="D329" i="15"/>
  <c r="H329" i="15"/>
  <c r="F330" i="14"/>
  <c r="J330" i="14"/>
  <c r="K330" i="14" s="1"/>
  <c r="G330" i="14"/>
  <c r="L330" i="14"/>
  <c r="B330" i="14"/>
  <c r="H330" i="14"/>
  <c r="M330" i="14"/>
  <c r="C330" i="14"/>
  <c r="I330" i="14"/>
  <c r="C337" i="22"/>
  <c r="G337" i="22"/>
  <c r="K337" i="22"/>
  <c r="D337" i="22"/>
  <c r="H337" i="22"/>
  <c r="I337" i="22"/>
  <c r="B337" i="22"/>
  <c r="J337" i="22"/>
  <c r="E337" i="22"/>
  <c r="F337" i="22"/>
  <c r="E340" i="16"/>
  <c r="I340" i="16"/>
  <c r="J340" i="16"/>
  <c r="C340" i="16"/>
  <c r="E341" i="16"/>
  <c r="I341" i="16"/>
  <c r="J341" i="16"/>
  <c r="C341" i="16"/>
  <c r="D341" i="16"/>
  <c r="H341" i="16"/>
  <c r="E345" i="15"/>
  <c r="B345" i="15"/>
  <c r="F345" i="15"/>
  <c r="C345" i="15"/>
  <c r="G345" i="15"/>
  <c r="D345" i="15"/>
  <c r="H345" i="15"/>
  <c r="K353" i="22"/>
  <c r="I353" i="22"/>
  <c r="D356" i="16"/>
  <c r="H356" i="16"/>
  <c r="E356" i="16"/>
  <c r="I356" i="16"/>
  <c r="B356" i="16"/>
  <c r="F356" i="16"/>
  <c r="J356" i="16"/>
  <c r="C356" i="16"/>
  <c r="G356" i="16"/>
  <c r="K356" i="16"/>
  <c r="E357" i="16"/>
  <c r="I357" i="16"/>
  <c r="B357" i="16"/>
  <c r="F357" i="16"/>
  <c r="J357" i="16"/>
  <c r="C357" i="16"/>
  <c r="G357" i="16"/>
  <c r="K357" i="16"/>
  <c r="D357" i="16"/>
  <c r="H357" i="16"/>
  <c r="E361" i="15"/>
  <c r="B361" i="15"/>
  <c r="F361" i="15"/>
  <c r="C361" i="15"/>
  <c r="G361" i="15"/>
  <c r="D361" i="15"/>
  <c r="H361" i="15"/>
  <c r="F362" i="14"/>
  <c r="J362" i="14"/>
  <c r="K362" i="14" s="1"/>
  <c r="G362" i="14"/>
  <c r="L362" i="14"/>
  <c r="B362" i="14"/>
  <c r="H362" i="14"/>
  <c r="M362" i="14"/>
  <c r="C362" i="14"/>
  <c r="I362" i="14"/>
  <c r="B363" i="14"/>
  <c r="H363" i="14"/>
  <c r="M363" i="14"/>
  <c r="C363" i="14"/>
  <c r="I363" i="14"/>
  <c r="F363" i="14"/>
  <c r="J363" i="14"/>
  <c r="K363" i="14" s="1"/>
  <c r="G363" i="14"/>
  <c r="L363" i="14"/>
  <c r="C369" i="22"/>
  <c r="G369" i="22"/>
  <c r="K369" i="22"/>
  <c r="D369" i="22"/>
  <c r="H369" i="22"/>
  <c r="E369" i="22"/>
  <c r="I369" i="22"/>
  <c r="B369" i="22"/>
  <c r="F369" i="22"/>
  <c r="J369" i="22"/>
  <c r="E373" i="16"/>
  <c r="I373" i="16"/>
  <c r="B373" i="16"/>
  <c r="F373" i="16"/>
  <c r="J373" i="16"/>
  <c r="C373" i="16"/>
  <c r="G373" i="16"/>
  <c r="K373" i="16"/>
  <c r="D373" i="16"/>
  <c r="H373" i="16"/>
  <c r="E377" i="15"/>
  <c r="B377" i="15"/>
  <c r="F377" i="15"/>
  <c r="C377" i="15"/>
  <c r="G377" i="15"/>
  <c r="D377" i="15"/>
  <c r="H377" i="15"/>
  <c r="B379" i="14"/>
  <c r="H379" i="14"/>
  <c r="M379" i="14"/>
  <c r="C379" i="14"/>
  <c r="I379" i="14"/>
  <c r="F379" i="14"/>
  <c r="J379" i="14"/>
  <c r="K379" i="14" s="1"/>
  <c r="G379" i="14"/>
  <c r="L379" i="14"/>
  <c r="B384" i="22"/>
  <c r="F384" i="22"/>
  <c r="J384" i="22"/>
  <c r="C384" i="22"/>
  <c r="G384" i="22"/>
  <c r="K384" i="22"/>
  <c r="D384" i="22"/>
  <c r="H384" i="22"/>
  <c r="E384" i="22"/>
  <c r="I384" i="22"/>
  <c r="C385" i="22"/>
  <c r="G385" i="22"/>
  <c r="K385" i="22"/>
  <c r="D385" i="22"/>
  <c r="H385" i="22"/>
  <c r="E385" i="22"/>
  <c r="I385" i="22"/>
  <c r="B385" i="22"/>
  <c r="F385" i="22"/>
  <c r="J385" i="22"/>
  <c r="E389" i="16"/>
  <c r="I389" i="16"/>
  <c r="B389" i="16"/>
  <c r="F389" i="16"/>
  <c r="J389" i="16"/>
  <c r="C389" i="16"/>
  <c r="G389" i="16"/>
  <c r="K389" i="16"/>
  <c r="D389" i="16"/>
  <c r="H389" i="16"/>
  <c r="E393" i="15"/>
  <c r="B393" i="15"/>
  <c r="F393" i="15"/>
  <c r="C393" i="15"/>
  <c r="G393" i="15"/>
  <c r="D393" i="15"/>
  <c r="H393" i="15"/>
  <c r="B395" i="14"/>
  <c r="H395" i="14"/>
  <c r="M395" i="14"/>
  <c r="C395" i="14"/>
  <c r="I395" i="14"/>
  <c r="F395" i="14"/>
  <c r="J395" i="14"/>
  <c r="K395" i="14" s="1"/>
  <c r="G395" i="14"/>
  <c r="L395" i="14"/>
  <c r="C401" i="22"/>
  <c r="G401" i="22"/>
  <c r="K401" i="22"/>
  <c r="D401" i="22"/>
  <c r="H401" i="22"/>
  <c r="E401" i="22"/>
  <c r="I401" i="22"/>
  <c r="B401" i="22"/>
  <c r="F401" i="22"/>
  <c r="J401" i="22"/>
  <c r="D404" i="16"/>
  <c r="H404" i="16"/>
  <c r="E404" i="16"/>
  <c r="I404" i="16"/>
  <c r="B404" i="16"/>
  <c r="F404" i="16"/>
  <c r="J404" i="16"/>
  <c r="C404" i="16"/>
  <c r="G404" i="16"/>
  <c r="K404" i="16"/>
  <c r="E405" i="16"/>
  <c r="I405" i="16"/>
  <c r="B405" i="16"/>
  <c r="F405" i="16"/>
  <c r="J405" i="16"/>
  <c r="C405" i="16"/>
  <c r="G405" i="16"/>
  <c r="K405" i="16"/>
  <c r="D405" i="16"/>
  <c r="H405" i="16"/>
  <c r="E409" i="15"/>
  <c r="B409" i="15"/>
  <c r="F409" i="15"/>
  <c r="C409" i="15"/>
  <c r="G409" i="15"/>
  <c r="D409" i="15"/>
  <c r="H409" i="15"/>
  <c r="B411" i="14"/>
  <c r="H411" i="14"/>
  <c r="M411" i="14"/>
  <c r="C411" i="14"/>
  <c r="I411" i="14"/>
  <c r="F411" i="14"/>
  <c r="J411" i="14"/>
  <c r="K411" i="14" s="1"/>
  <c r="G411" i="14"/>
  <c r="L411" i="14"/>
  <c r="C417" i="22"/>
  <c r="G417" i="22"/>
  <c r="K417" i="22"/>
  <c r="D417" i="22"/>
  <c r="H417" i="22"/>
  <c r="E417" i="22"/>
  <c r="I417" i="22"/>
  <c r="B417" i="22"/>
  <c r="F417" i="22"/>
  <c r="J417" i="22"/>
  <c r="E421" i="16"/>
  <c r="I421" i="16"/>
  <c r="B421" i="16"/>
  <c r="F421" i="16"/>
  <c r="J421" i="16"/>
  <c r="C421" i="16"/>
  <c r="G421" i="16"/>
  <c r="K421" i="16"/>
  <c r="D421" i="16"/>
  <c r="H421" i="16"/>
  <c r="E425" i="15"/>
  <c r="B425" i="15"/>
  <c r="F425" i="15"/>
  <c r="C425" i="15"/>
  <c r="G425" i="15"/>
  <c r="D425" i="15"/>
  <c r="H425" i="15"/>
  <c r="B427" i="14"/>
  <c r="H427" i="14"/>
  <c r="M427" i="14"/>
  <c r="C427" i="14"/>
  <c r="I427" i="14"/>
  <c r="F427" i="14"/>
  <c r="J427" i="14"/>
  <c r="K427" i="14" s="1"/>
  <c r="G427" i="14"/>
  <c r="L427" i="14"/>
  <c r="C433" i="22"/>
  <c r="G433" i="22"/>
  <c r="K433" i="22"/>
  <c r="D433" i="22"/>
  <c r="H433" i="22"/>
  <c r="E433" i="22"/>
  <c r="I433" i="22"/>
  <c r="B433" i="22"/>
  <c r="F433" i="22"/>
  <c r="J433" i="22"/>
  <c r="E437" i="16"/>
  <c r="I437" i="16"/>
  <c r="B437" i="16"/>
  <c r="F437" i="16"/>
  <c r="J437" i="16"/>
  <c r="C437" i="16"/>
  <c r="G437" i="16"/>
  <c r="K437" i="16"/>
  <c r="D437" i="16"/>
  <c r="H437" i="16"/>
  <c r="E441" i="15"/>
  <c r="B441" i="15"/>
  <c r="F441" i="15"/>
  <c r="C441" i="15"/>
  <c r="G441" i="15"/>
  <c r="D441" i="15"/>
  <c r="H441" i="15"/>
  <c r="B443" i="14"/>
  <c r="H443" i="14"/>
  <c r="M443" i="14"/>
  <c r="C443" i="14"/>
  <c r="I443" i="14"/>
  <c r="F443" i="14"/>
  <c r="J443" i="14"/>
  <c r="K443" i="14" s="1"/>
  <c r="G443" i="14"/>
  <c r="L443" i="14"/>
  <c r="D449" i="22"/>
  <c r="H449" i="22"/>
  <c r="E449" i="22"/>
  <c r="I449" i="22"/>
  <c r="B449" i="22"/>
  <c r="F449" i="22"/>
  <c r="J449" i="22"/>
  <c r="C449" i="22"/>
  <c r="G449" i="22"/>
  <c r="K449" i="22"/>
  <c r="E453" i="16"/>
  <c r="I453" i="16"/>
  <c r="B453" i="16"/>
  <c r="F453" i="16"/>
  <c r="J453" i="16"/>
  <c r="C453" i="16"/>
  <c r="G453" i="16"/>
  <c r="K453" i="16"/>
  <c r="D453" i="16"/>
  <c r="H453" i="16"/>
  <c r="E457" i="15"/>
  <c r="B457" i="15"/>
  <c r="F457" i="15"/>
  <c r="C457" i="15"/>
  <c r="G457" i="15"/>
  <c r="D457" i="15"/>
  <c r="H457" i="15"/>
  <c r="B458" i="14"/>
  <c r="H458" i="14"/>
  <c r="M458" i="14"/>
  <c r="C458" i="14"/>
  <c r="I458" i="14"/>
  <c r="F458" i="14"/>
  <c r="J458" i="14"/>
  <c r="K458" i="14" s="1"/>
  <c r="G458" i="14"/>
  <c r="L458" i="14"/>
  <c r="L459" i="14"/>
  <c r="C459" i="14"/>
  <c r="E465" i="22"/>
  <c r="I465" i="22"/>
  <c r="B465" i="22"/>
  <c r="F465" i="22"/>
  <c r="J465" i="22"/>
  <c r="H465" i="22"/>
  <c r="C465" i="22"/>
  <c r="K465" i="22"/>
  <c r="D465" i="22"/>
  <c r="G465" i="22"/>
  <c r="E469" i="16"/>
  <c r="I469" i="16"/>
  <c r="B469" i="16"/>
  <c r="F469" i="16"/>
  <c r="J469" i="16"/>
  <c r="C469" i="16"/>
  <c r="G469" i="16"/>
  <c r="K469" i="16"/>
  <c r="D469" i="16"/>
  <c r="H469" i="16"/>
  <c r="E473" i="15"/>
  <c r="B473" i="15"/>
  <c r="F473" i="15"/>
  <c r="C473" i="15"/>
  <c r="G473" i="15"/>
  <c r="D473" i="15"/>
  <c r="H473" i="15"/>
  <c r="F475" i="14"/>
  <c r="J475" i="14"/>
  <c r="K475" i="14" s="1"/>
  <c r="G475" i="14"/>
  <c r="L475" i="14"/>
  <c r="B475" i="14"/>
  <c r="H475" i="14"/>
  <c r="M475" i="14"/>
  <c r="C475" i="14"/>
  <c r="I475" i="14"/>
  <c r="F477" i="14"/>
  <c r="J477" i="14"/>
  <c r="K477" i="14" s="1"/>
  <c r="G477" i="14"/>
  <c r="L477" i="14"/>
  <c r="B477" i="14"/>
  <c r="H477" i="14"/>
  <c r="M477" i="14"/>
  <c r="C477" i="14"/>
  <c r="I477" i="14"/>
  <c r="F479" i="14"/>
  <c r="J479" i="14"/>
  <c r="K479" i="14" s="1"/>
  <c r="G479" i="14"/>
  <c r="L479" i="14"/>
  <c r="B479" i="14"/>
  <c r="H479" i="14"/>
  <c r="M479" i="14"/>
  <c r="C479" i="14"/>
  <c r="I479" i="14"/>
  <c r="F481" i="14"/>
  <c r="J481" i="14"/>
  <c r="K481" i="14" s="1"/>
  <c r="G481" i="14"/>
  <c r="L481" i="14"/>
  <c r="B481" i="14"/>
  <c r="H481" i="14"/>
  <c r="M481" i="14"/>
  <c r="C481" i="14"/>
  <c r="I481" i="14"/>
  <c r="I483" i="14"/>
  <c r="M487" i="14"/>
  <c r="F489" i="14"/>
  <c r="J489" i="14"/>
  <c r="K489" i="14" s="1"/>
  <c r="G489" i="14"/>
  <c r="L489" i="14"/>
  <c r="B489" i="14"/>
  <c r="H489" i="14"/>
  <c r="M489" i="14"/>
  <c r="C489" i="14"/>
  <c r="I489" i="14"/>
  <c r="F491" i="14"/>
  <c r="J491" i="14"/>
  <c r="K491" i="14" s="1"/>
  <c r="G491" i="14"/>
  <c r="L491" i="14"/>
  <c r="B491" i="14"/>
  <c r="H491" i="14"/>
  <c r="M491" i="14"/>
  <c r="C491" i="14"/>
  <c r="I491" i="14"/>
  <c r="F493" i="14"/>
  <c r="J493" i="14"/>
  <c r="K493" i="14" s="1"/>
  <c r="G493" i="14"/>
  <c r="L493" i="14"/>
  <c r="B493" i="14"/>
  <c r="H493" i="14"/>
  <c r="M493" i="14"/>
  <c r="C493" i="14"/>
  <c r="I493" i="14"/>
  <c r="F495" i="14"/>
  <c r="J495" i="14"/>
  <c r="K495" i="14" s="1"/>
  <c r="G495" i="14"/>
  <c r="L495" i="14"/>
  <c r="B495" i="14"/>
  <c r="H495" i="14"/>
  <c r="M495" i="14"/>
  <c r="C495" i="14"/>
  <c r="I495" i="14"/>
  <c r="F497" i="14"/>
  <c r="J497" i="14"/>
  <c r="K497" i="14" s="1"/>
  <c r="G497" i="14"/>
  <c r="L497" i="14"/>
  <c r="B497" i="14"/>
  <c r="H497" i="14"/>
  <c r="M497" i="14"/>
  <c r="C497" i="14"/>
  <c r="I497" i="14"/>
  <c r="C499" i="14"/>
  <c r="F501" i="14"/>
  <c r="J501" i="14"/>
  <c r="K501" i="14" s="1"/>
  <c r="G501" i="14"/>
  <c r="L501" i="14"/>
  <c r="B501" i="14"/>
  <c r="H501" i="14"/>
  <c r="M501" i="14"/>
  <c r="C501" i="14"/>
  <c r="I501" i="14"/>
  <c r="F503" i="14"/>
  <c r="J503" i="14"/>
  <c r="K503" i="14" s="1"/>
  <c r="G503" i="14"/>
  <c r="L503" i="14"/>
  <c r="B503" i="14"/>
  <c r="H503" i="14"/>
  <c r="M503" i="14"/>
  <c r="C503" i="14"/>
  <c r="I503" i="14"/>
  <c r="J505" i="14"/>
  <c r="K505" i="14" s="1"/>
  <c r="B505" i="14"/>
  <c r="H505" i="14"/>
  <c r="I505" i="14"/>
  <c r="F507" i="14"/>
  <c r="J507" i="14"/>
  <c r="K507" i="14" s="1"/>
  <c r="G507" i="14"/>
  <c r="L507" i="14"/>
  <c r="B507" i="14"/>
  <c r="H507" i="14"/>
  <c r="M507" i="14"/>
  <c r="C507" i="14"/>
  <c r="I507" i="14"/>
  <c r="F509" i="14"/>
  <c r="J509" i="14"/>
  <c r="K509" i="14" s="1"/>
  <c r="G509" i="14"/>
  <c r="L509" i="14"/>
  <c r="B509" i="14"/>
  <c r="H509" i="14"/>
  <c r="M509" i="14"/>
  <c r="C509" i="14"/>
  <c r="I509" i="14"/>
  <c r="F511" i="14"/>
  <c r="J511" i="14"/>
  <c r="K511" i="14" s="1"/>
  <c r="G511" i="14"/>
  <c r="L511" i="14"/>
  <c r="B511" i="14"/>
  <c r="H511" i="14"/>
  <c r="M511" i="14"/>
  <c r="C511" i="14"/>
  <c r="I511" i="14"/>
  <c r="F513" i="14"/>
  <c r="J513" i="14"/>
  <c r="K513" i="14" s="1"/>
  <c r="G513" i="14"/>
  <c r="L513" i="14"/>
  <c r="B513" i="14"/>
  <c r="H513" i="14"/>
  <c r="M513" i="14"/>
  <c r="C513" i="14"/>
  <c r="I513" i="14"/>
  <c r="F515" i="14"/>
  <c r="J515" i="14"/>
  <c r="K515" i="14" s="1"/>
  <c r="G515" i="14"/>
  <c r="L515" i="14"/>
  <c r="B515" i="14"/>
  <c r="H515" i="14"/>
  <c r="M515" i="14"/>
  <c r="C515" i="14"/>
  <c r="I515" i="14"/>
  <c r="F517" i="14"/>
  <c r="J517" i="14"/>
  <c r="K517" i="14" s="1"/>
  <c r="G517" i="14"/>
  <c r="L517" i="14"/>
  <c r="B517" i="14"/>
  <c r="H517" i="14"/>
  <c r="M517" i="14"/>
  <c r="C517" i="14"/>
  <c r="I517" i="14"/>
  <c r="F519" i="14"/>
  <c r="J519" i="14"/>
  <c r="K519" i="14" s="1"/>
  <c r="G519" i="14"/>
  <c r="L519" i="14"/>
  <c r="B519" i="14"/>
  <c r="H519" i="14"/>
  <c r="M519" i="14"/>
  <c r="C519" i="14"/>
  <c r="I519" i="14"/>
  <c r="F521" i="14"/>
  <c r="J521" i="14"/>
  <c r="K521" i="14" s="1"/>
  <c r="G521" i="14"/>
  <c r="L521" i="14"/>
  <c r="B521" i="14"/>
  <c r="H521" i="14"/>
  <c r="M521" i="14"/>
  <c r="C521" i="14"/>
  <c r="I521" i="14"/>
  <c r="E527" i="15"/>
  <c r="B527" i="15"/>
  <c r="F527" i="15"/>
  <c r="C527" i="15"/>
  <c r="G527" i="15"/>
  <c r="D527" i="15"/>
  <c r="H527" i="15"/>
  <c r="E531" i="22"/>
  <c r="I531" i="22"/>
  <c r="B531" i="22"/>
  <c r="F531" i="22"/>
  <c r="J531" i="22"/>
  <c r="C531" i="22"/>
  <c r="G531" i="22"/>
  <c r="K531" i="22"/>
  <c r="D531" i="22"/>
  <c r="H531" i="22"/>
  <c r="E533" i="16"/>
  <c r="I533" i="16"/>
  <c r="B533" i="16"/>
  <c r="F533" i="16"/>
  <c r="J533" i="16"/>
  <c r="C533" i="16"/>
  <c r="G533" i="16"/>
  <c r="K533" i="16"/>
  <c r="D533" i="16"/>
  <c r="H533" i="16"/>
  <c r="E535" i="15"/>
  <c r="B535" i="15"/>
  <c r="F535" i="15"/>
  <c r="C535" i="15"/>
  <c r="G535" i="15"/>
  <c r="D535" i="15"/>
  <c r="H535" i="15"/>
  <c r="L535" i="14"/>
  <c r="E539" i="22"/>
  <c r="I539" i="22"/>
  <c r="B539" i="22"/>
  <c r="F539" i="22"/>
  <c r="J539" i="22"/>
  <c r="C539" i="22"/>
  <c r="G539" i="22"/>
  <c r="K539" i="22"/>
  <c r="H539" i="22"/>
  <c r="D539" i="22"/>
  <c r="E541" i="16"/>
  <c r="I541" i="16"/>
  <c r="B541" i="16"/>
  <c r="F541" i="16"/>
  <c r="J541" i="16"/>
  <c r="C541" i="16"/>
  <c r="G541" i="16"/>
  <c r="K541" i="16"/>
  <c r="D541" i="16"/>
  <c r="H541" i="16"/>
  <c r="E543" i="15"/>
  <c r="B543" i="15"/>
  <c r="F543" i="15"/>
  <c r="C543" i="15"/>
  <c r="G543" i="15"/>
  <c r="D543" i="15"/>
  <c r="H543" i="15"/>
  <c r="F543" i="14"/>
  <c r="J543" i="14"/>
  <c r="K543" i="14" s="1"/>
  <c r="G543" i="14"/>
  <c r="L543" i="14"/>
  <c r="B543" i="14"/>
  <c r="H543" i="14"/>
  <c r="M543" i="14"/>
  <c r="C543" i="14"/>
  <c r="I543" i="14"/>
  <c r="E547" i="22"/>
  <c r="I547" i="22"/>
  <c r="B547" i="22"/>
  <c r="F547" i="22"/>
  <c r="J547" i="22"/>
  <c r="C547" i="22"/>
  <c r="G547" i="22"/>
  <c r="K547" i="22"/>
  <c r="D547" i="22"/>
  <c r="H547" i="22"/>
  <c r="E549" i="16"/>
  <c r="I549" i="16"/>
  <c r="B549" i="16"/>
  <c r="F549" i="16"/>
  <c r="J549" i="16"/>
  <c r="C549" i="16"/>
  <c r="G549" i="16"/>
  <c r="K549" i="16"/>
  <c r="D549" i="16"/>
  <c r="H549" i="16"/>
  <c r="E551" i="15"/>
  <c r="B551" i="15"/>
  <c r="F551" i="15"/>
  <c r="C551" i="15"/>
  <c r="G551" i="15"/>
  <c r="D551" i="15"/>
  <c r="H551" i="15"/>
  <c r="E555" i="22"/>
  <c r="I555" i="22"/>
  <c r="B555" i="22"/>
  <c r="F555" i="22"/>
  <c r="J555" i="22"/>
  <c r="C555" i="22"/>
  <c r="G555" i="22"/>
  <c r="K555" i="22"/>
  <c r="H555" i="22"/>
  <c r="D555" i="22"/>
  <c r="E557" i="16"/>
  <c r="I557" i="16"/>
  <c r="J557" i="16"/>
  <c r="C557" i="16"/>
  <c r="D557" i="16"/>
  <c r="H557" i="16"/>
  <c r="E559" i="15"/>
  <c r="B559" i="15"/>
  <c r="F559" i="15"/>
  <c r="C559" i="15"/>
  <c r="G559" i="15"/>
  <c r="D559" i="15"/>
  <c r="H559" i="15"/>
  <c r="F559" i="14"/>
  <c r="J559" i="14"/>
  <c r="K559" i="14" s="1"/>
  <c r="G559" i="14"/>
  <c r="L559" i="14"/>
  <c r="B559" i="14"/>
  <c r="H559" i="14"/>
  <c r="M559" i="14"/>
  <c r="C559" i="14"/>
  <c r="I559" i="14"/>
  <c r="E565" i="16"/>
  <c r="I565" i="16"/>
  <c r="B565" i="16"/>
  <c r="F565" i="16"/>
  <c r="J565" i="16"/>
  <c r="C565" i="16"/>
  <c r="G565" i="16"/>
  <c r="K565" i="16"/>
  <c r="D565" i="16"/>
  <c r="H565" i="16"/>
  <c r="E567" i="15"/>
  <c r="B567" i="15"/>
  <c r="F567" i="15"/>
  <c r="C567" i="15"/>
  <c r="G567" i="15"/>
  <c r="D567" i="15"/>
  <c r="H567" i="15"/>
  <c r="B566" i="14"/>
  <c r="L566" i="14"/>
  <c r="F567" i="14"/>
  <c r="J567" i="14"/>
  <c r="K567" i="14" s="1"/>
  <c r="G567" i="14"/>
  <c r="L567" i="14"/>
  <c r="B567" i="14"/>
  <c r="H567" i="14"/>
  <c r="M567" i="14"/>
  <c r="C567" i="14"/>
  <c r="I567" i="14"/>
  <c r="E571" i="22"/>
  <c r="I571" i="22"/>
  <c r="B571" i="22"/>
  <c r="F571" i="22"/>
  <c r="J571" i="22"/>
  <c r="C571" i="22"/>
  <c r="G571" i="22"/>
  <c r="K571" i="22"/>
  <c r="H571" i="22"/>
  <c r="D571" i="22"/>
  <c r="B573" i="16"/>
  <c r="G573" i="16"/>
  <c r="E575" i="15"/>
  <c r="G575" i="15"/>
  <c r="F575" i="14"/>
  <c r="J575" i="14"/>
  <c r="K575" i="14" s="1"/>
  <c r="G575" i="14"/>
  <c r="L575" i="14"/>
  <c r="B575" i="14"/>
  <c r="H575" i="14"/>
  <c r="M575" i="14"/>
  <c r="C575" i="14"/>
  <c r="I575" i="14"/>
  <c r="E579" i="22"/>
  <c r="I579" i="22"/>
  <c r="B579" i="22"/>
  <c r="F579" i="22"/>
  <c r="J579" i="22"/>
  <c r="C579" i="22"/>
  <c r="G579" i="22"/>
  <c r="K579" i="22"/>
  <c r="D579" i="22"/>
  <c r="H579" i="22"/>
  <c r="E581" i="16"/>
  <c r="I581" i="16"/>
  <c r="B581" i="16"/>
  <c r="F581" i="16"/>
  <c r="J581" i="16"/>
  <c r="C581" i="16"/>
  <c r="G581" i="16"/>
  <c r="K581" i="16"/>
  <c r="D581" i="16"/>
  <c r="H581" i="16"/>
  <c r="E583" i="15"/>
  <c r="B583" i="15"/>
  <c r="F583" i="15"/>
  <c r="C583" i="15"/>
  <c r="G583" i="15"/>
  <c r="D583" i="15"/>
  <c r="H583" i="15"/>
  <c r="F583" i="14"/>
  <c r="J583" i="14"/>
  <c r="K583" i="14" s="1"/>
  <c r="G583" i="14"/>
  <c r="L583" i="14"/>
  <c r="B583" i="14"/>
  <c r="H583" i="14"/>
  <c r="M583" i="14"/>
  <c r="C583" i="14"/>
  <c r="I583" i="14"/>
  <c r="E587" i="22"/>
  <c r="I587" i="22"/>
  <c r="B587" i="22"/>
  <c r="F587" i="22"/>
  <c r="J587" i="22"/>
  <c r="C587" i="22"/>
  <c r="G587" i="22"/>
  <c r="K587" i="22"/>
  <c r="H587" i="22"/>
  <c r="D587" i="22"/>
  <c r="E589" i="16"/>
  <c r="I589" i="16"/>
  <c r="B589" i="16"/>
  <c r="F589" i="16"/>
  <c r="J589" i="16"/>
  <c r="C589" i="16"/>
  <c r="G589" i="16"/>
  <c r="K589" i="16"/>
  <c r="D589" i="16"/>
  <c r="H589" i="16"/>
  <c r="E591" i="15"/>
  <c r="B591" i="15"/>
  <c r="F591" i="15"/>
  <c r="C591" i="15"/>
  <c r="G591" i="15"/>
  <c r="D591" i="15"/>
  <c r="H591" i="15"/>
  <c r="F591" i="14"/>
  <c r="J591" i="14"/>
  <c r="K591" i="14" s="1"/>
  <c r="G591" i="14"/>
  <c r="L591" i="14"/>
  <c r="B591" i="14"/>
  <c r="H591" i="14"/>
  <c r="M591" i="14"/>
  <c r="C591" i="14"/>
  <c r="I591" i="14"/>
  <c r="E595" i="22"/>
  <c r="I595" i="22"/>
  <c r="B595" i="22"/>
  <c r="F595" i="22"/>
  <c r="J595" i="22"/>
  <c r="C595" i="22"/>
  <c r="G595" i="22"/>
  <c r="K595" i="22"/>
  <c r="D595" i="22"/>
  <c r="H595" i="22"/>
  <c r="I596" i="16"/>
  <c r="E597" i="16"/>
  <c r="I597" i="16"/>
  <c r="B597" i="16"/>
  <c r="F597" i="16"/>
  <c r="J597" i="16"/>
  <c r="C597" i="16"/>
  <c r="G597" i="16"/>
  <c r="K597" i="16"/>
  <c r="D597" i="16"/>
  <c r="H597" i="16"/>
  <c r="E599" i="15"/>
  <c r="B599" i="15"/>
  <c r="F599" i="15"/>
  <c r="C599" i="15"/>
  <c r="G599" i="15"/>
  <c r="D599" i="15"/>
  <c r="H599" i="15"/>
  <c r="F599" i="14"/>
  <c r="J599" i="14"/>
  <c r="K599" i="14" s="1"/>
  <c r="G599" i="14"/>
  <c r="L599" i="14"/>
  <c r="B599" i="14"/>
  <c r="H599" i="14"/>
  <c r="M599" i="14"/>
  <c r="C599" i="14"/>
  <c r="I599" i="14"/>
  <c r="E603" i="22"/>
  <c r="I603" i="22"/>
  <c r="B603" i="22"/>
  <c r="F603" i="22"/>
  <c r="J603" i="22"/>
  <c r="C603" i="22"/>
  <c r="G603" i="22"/>
  <c r="K603" i="22"/>
  <c r="H603" i="22"/>
  <c r="D603" i="22"/>
  <c r="E605" i="16"/>
  <c r="I605" i="16"/>
  <c r="B605" i="16"/>
  <c r="F605" i="16"/>
  <c r="J605" i="16"/>
  <c r="C605" i="16"/>
  <c r="G605" i="16"/>
  <c r="K605" i="16"/>
  <c r="D605" i="16"/>
  <c r="H605" i="16"/>
  <c r="E607" i="15"/>
  <c r="B607" i="15"/>
  <c r="F607" i="15"/>
  <c r="C607" i="15"/>
  <c r="G607" i="15"/>
  <c r="D607" i="15"/>
  <c r="H607" i="15"/>
  <c r="F607" i="14"/>
  <c r="J607" i="14"/>
  <c r="K607" i="14" s="1"/>
  <c r="G607" i="14"/>
  <c r="L607" i="14"/>
  <c r="B607" i="14"/>
  <c r="H607" i="14"/>
  <c r="M607" i="14"/>
  <c r="C607" i="14"/>
  <c r="I607" i="14"/>
  <c r="E611" i="22"/>
  <c r="I611" i="22"/>
  <c r="B611" i="22"/>
  <c r="F611" i="22"/>
  <c r="J611" i="22"/>
  <c r="C611" i="22"/>
  <c r="G611" i="22"/>
  <c r="K611" i="22"/>
  <c r="D611" i="22"/>
  <c r="H611" i="22"/>
  <c r="E613" i="16"/>
  <c r="I613" i="16"/>
  <c r="B613" i="16"/>
  <c r="F613" i="16"/>
  <c r="J613" i="16"/>
  <c r="C613" i="16"/>
  <c r="G613" i="16"/>
  <c r="K613" i="16"/>
  <c r="D613" i="16"/>
  <c r="H613" i="16"/>
  <c r="E615" i="15"/>
  <c r="B615" i="15"/>
  <c r="F615" i="15"/>
  <c r="C615" i="15"/>
  <c r="G615" i="15"/>
  <c r="D615" i="15"/>
  <c r="H615" i="15"/>
  <c r="F615" i="14"/>
  <c r="J615" i="14"/>
  <c r="K615" i="14" s="1"/>
  <c r="G615" i="14"/>
  <c r="L615" i="14"/>
  <c r="B615" i="14"/>
  <c r="H615" i="14"/>
  <c r="M615" i="14"/>
  <c r="C615" i="14"/>
  <c r="I615" i="14"/>
  <c r="E619" i="22"/>
  <c r="I619" i="22"/>
  <c r="B619" i="22"/>
  <c r="F619" i="22"/>
  <c r="J619" i="22"/>
  <c r="C619" i="22"/>
  <c r="G619" i="22"/>
  <c r="K619" i="22"/>
  <c r="H619" i="22"/>
  <c r="D619" i="22"/>
  <c r="E621" i="16"/>
  <c r="I621" i="16"/>
  <c r="B621" i="16"/>
  <c r="F621" i="16"/>
  <c r="J621" i="16"/>
  <c r="C621" i="16"/>
  <c r="G621" i="16"/>
  <c r="K621" i="16"/>
  <c r="D621" i="16"/>
  <c r="H621" i="16"/>
  <c r="E623" i="15"/>
  <c r="B623" i="15"/>
  <c r="F623" i="15"/>
  <c r="C623" i="15"/>
  <c r="G623" i="15"/>
  <c r="D623" i="15"/>
  <c r="H623" i="15"/>
  <c r="F623" i="14"/>
  <c r="J623" i="14"/>
  <c r="K623" i="14" s="1"/>
  <c r="G623" i="14"/>
  <c r="L623" i="14"/>
  <c r="B623" i="14"/>
  <c r="H623" i="14"/>
  <c r="M623" i="14"/>
  <c r="C623" i="14"/>
  <c r="I623" i="14"/>
  <c r="E627" i="22"/>
  <c r="I627" i="22"/>
  <c r="B627" i="22"/>
  <c r="F627" i="22"/>
  <c r="J627" i="22"/>
  <c r="C627" i="22"/>
  <c r="G627" i="22"/>
  <c r="K627" i="22"/>
  <c r="D627" i="22"/>
  <c r="H627" i="22"/>
  <c r="E629" i="16"/>
  <c r="I629" i="16"/>
  <c r="B629" i="16"/>
  <c r="F629" i="16"/>
  <c r="J629" i="16"/>
  <c r="C629" i="16"/>
  <c r="G629" i="16"/>
  <c r="K629" i="16"/>
  <c r="D629" i="16"/>
  <c r="H629" i="16"/>
  <c r="E631" i="15"/>
  <c r="B631" i="15"/>
  <c r="F631" i="15"/>
  <c r="C631" i="15"/>
  <c r="G631" i="15"/>
  <c r="D631" i="15"/>
  <c r="H631" i="15"/>
  <c r="E635" i="22"/>
  <c r="I635" i="22"/>
  <c r="B635" i="22"/>
  <c r="F635" i="22"/>
  <c r="J635" i="22"/>
  <c r="C635" i="22"/>
  <c r="G635" i="22"/>
  <c r="K635" i="22"/>
  <c r="H635" i="22"/>
  <c r="D635" i="22"/>
  <c r="E637" i="16"/>
  <c r="I637" i="16"/>
  <c r="B637" i="16"/>
  <c r="F637" i="16"/>
  <c r="J637" i="16"/>
  <c r="C637" i="16"/>
  <c r="G637" i="16"/>
  <c r="K637" i="16"/>
  <c r="D637" i="16"/>
  <c r="H637" i="16"/>
  <c r="E639" i="15"/>
  <c r="B639" i="15"/>
  <c r="F639" i="15"/>
  <c r="C639" i="15"/>
  <c r="G639" i="15"/>
  <c r="D639" i="15"/>
  <c r="H639" i="15"/>
  <c r="F639" i="14"/>
  <c r="J639" i="14"/>
  <c r="K639" i="14" s="1"/>
  <c r="G639" i="14"/>
  <c r="L639" i="14"/>
  <c r="B639" i="14"/>
  <c r="H639" i="14"/>
  <c r="M639" i="14"/>
  <c r="C639" i="14"/>
  <c r="I639" i="14"/>
  <c r="E643" i="22"/>
  <c r="I643" i="22"/>
  <c r="B643" i="22"/>
  <c r="F643" i="22"/>
  <c r="J643" i="22"/>
  <c r="C643" i="22"/>
  <c r="G643" i="22"/>
  <c r="K643" i="22"/>
  <c r="D643" i="22"/>
  <c r="H643" i="22"/>
  <c r="E645" i="16"/>
  <c r="I645" i="16"/>
  <c r="B645" i="16"/>
  <c r="F645" i="16"/>
  <c r="J645" i="16"/>
  <c r="C645" i="16"/>
  <c r="G645" i="16"/>
  <c r="K645" i="16"/>
  <c r="D645" i="16"/>
  <c r="H645" i="16"/>
  <c r="E647" i="15"/>
  <c r="B647" i="15"/>
  <c r="F647" i="15"/>
  <c r="C647" i="15"/>
  <c r="G647" i="15"/>
  <c r="D647" i="15"/>
  <c r="H647" i="15"/>
  <c r="F647" i="14"/>
  <c r="J647" i="14"/>
  <c r="K647" i="14" s="1"/>
  <c r="G647" i="14"/>
  <c r="L647" i="14"/>
  <c r="B647" i="14"/>
  <c r="H647" i="14"/>
  <c r="M647" i="14"/>
  <c r="C647" i="14"/>
  <c r="I647" i="14"/>
  <c r="E651" i="22"/>
  <c r="I651" i="22"/>
  <c r="B651" i="22"/>
  <c r="F651" i="22"/>
  <c r="J651" i="22"/>
  <c r="C651" i="22"/>
  <c r="G651" i="22"/>
  <c r="K651" i="22"/>
  <c r="H651" i="22"/>
  <c r="D651" i="22"/>
  <c r="E653" i="16"/>
  <c r="I653" i="16"/>
  <c r="B653" i="16"/>
  <c r="F653" i="16"/>
  <c r="J653" i="16"/>
  <c r="C653" i="16"/>
  <c r="G653" i="16"/>
  <c r="K653" i="16"/>
  <c r="D653" i="16"/>
  <c r="H653" i="16"/>
  <c r="E655" i="15"/>
  <c r="B655" i="15"/>
  <c r="F655" i="15"/>
  <c r="C655" i="15"/>
  <c r="G655" i="15"/>
  <c r="D655" i="15"/>
  <c r="H655" i="15"/>
  <c r="F655" i="14"/>
  <c r="J655" i="14"/>
  <c r="K655" i="14" s="1"/>
  <c r="B655" i="14"/>
  <c r="H655" i="14"/>
  <c r="I655" i="14"/>
  <c r="E659" i="22"/>
  <c r="F659" i="22"/>
  <c r="J659" i="22"/>
  <c r="K659" i="22"/>
  <c r="D659" i="22"/>
  <c r="E661" i="16"/>
  <c r="I661" i="16"/>
  <c r="B661" i="16"/>
  <c r="F661" i="16"/>
  <c r="J661" i="16"/>
  <c r="C661" i="16"/>
  <c r="G661" i="16"/>
  <c r="K661" i="16"/>
  <c r="D661" i="16"/>
  <c r="H661" i="16"/>
  <c r="E663" i="15"/>
  <c r="B663" i="15"/>
  <c r="F663" i="15"/>
  <c r="C663" i="15"/>
  <c r="G663" i="15"/>
  <c r="D663" i="15"/>
  <c r="H663" i="15"/>
  <c r="F663" i="14"/>
  <c r="J663" i="14"/>
  <c r="K663" i="14" s="1"/>
  <c r="G663" i="14"/>
  <c r="L663" i="14"/>
  <c r="B663" i="14"/>
  <c r="H663" i="14"/>
  <c r="M663" i="14"/>
  <c r="C663" i="14"/>
  <c r="I663" i="14"/>
  <c r="E667" i="22"/>
  <c r="I667" i="22"/>
  <c r="B667" i="22"/>
  <c r="F667" i="22"/>
  <c r="J667" i="22"/>
  <c r="C667" i="22"/>
  <c r="G667" i="22"/>
  <c r="K667" i="22"/>
  <c r="H667" i="22"/>
  <c r="D667" i="22"/>
  <c r="E669" i="16"/>
  <c r="I669" i="16"/>
  <c r="B669" i="16"/>
  <c r="F669" i="16"/>
  <c r="J669" i="16"/>
  <c r="C669" i="16"/>
  <c r="G669" i="16"/>
  <c r="K669" i="16"/>
  <c r="D669" i="16"/>
  <c r="H669" i="16"/>
  <c r="E671" i="15"/>
  <c r="B671" i="15"/>
  <c r="F671" i="15"/>
  <c r="C671" i="15"/>
  <c r="G671" i="15"/>
  <c r="D671" i="15"/>
  <c r="H671" i="15"/>
  <c r="F671" i="14"/>
  <c r="J671" i="14"/>
  <c r="K671" i="14" s="1"/>
  <c r="G671" i="14"/>
  <c r="L671" i="14"/>
  <c r="B671" i="14"/>
  <c r="H671" i="14"/>
  <c r="M671" i="14"/>
  <c r="C671" i="14"/>
  <c r="I671" i="14"/>
  <c r="E675" i="22"/>
  <c r="I675" i="22"/>
  <c r="B675" i="22"/>
  <c r="F675" i="22"/>
  <c r="J675" i="22"/>
  <c r="C675" i="22"/>
  <c r="G675" i="22"/>
  <c r="K675" i="22"/>
  <c r="D675" i="22"/>
  <c r="H675" i="22"/>
  <c r="E677" i="16"/>
  <c r="I677" i="16"/>
  <c r="B677" i="16"/>
  <c r="F677" i="16"/>
  <c r="J677" i="16"/>
  <c r="C677" i="16"/>
  <c r="G677" i="16"/>
  <c r="K677" i="16"/>
  <c r="D677" i="16"/>
  <c r="H677" i="16"/>
  <c r="D678" i="15"/>
  <c r="F679" i="14"/>
  <c r="J679" i="14"/>
  <c r="K679" i="14" s="1"/>
  <c r="G679" i="14"/>
  <c r="L679" i="14"/>
  <c r="B679" i="14"/>
  <c r="H679" i="14"/>
  <c r="M679" i="14"/>
  <c r="C679" i="14"/>
  <c r="I679" i="14"/>
  <c r="E683" i="22"/>
  <c r="I683" i="22"/>
  <c r="B683" i="22"/>
  <c r="F683" i="22"/>
  <c r="J683" i="22"/>
  <c r="C683" i="22"/>
  <c r="G683" i="22"/>
  <c r="K683" i="22"/>
  <c r="H683" i="22"/>
  <c r="D683" i="22"/>
  <c r="E685" i="16"/>
  <c r="I685" i="16"/>
  <c r="B685" i="16"/>
  <c r="F685" i="16"/>
  <c r="J685" i="16"/>
  <c r="C685" i="16"/>
  <c r="G685" i="16"/>
  <c r="K685" i="16"/>
  <c r="D685" i="16"/>
  <c r="H685" i="16"/>
  <c r="E687" i="15"/>
  <c r="B687" i="15"/>
  <c r="F687" i="15"/>
  <c r="C687" i="15"/>
  <c r="G687" i="15"/>
  <c r="D687" i="15"/>
  <c r="H687" i="15"/>
  <c r="F687" i="14"/>
  <c r="J687" i="14"/>
  <c r="K687" i="14" s="1"/>
  <c r="G687" i="14"/>
  <c r="L687" i="14"/>
  <c r="B687" i="14"/>
  <c r="H687" i="14"/>
  <c r="M687" i="14"/>
  <c r="C687" i="14"/>
  <c r="I687" i="14"/>
  <c r="E691" i="22"/>
  <c r="I691" i="22"/>
  <c r="B691" i="22"/>
  <c r="F691" i="22"/>
  <c r="J691" i="22"/>
  <c r="C691" i="22"/>
  <c r="G691" i="22"/>
  <c r="K691" i="22"/>
  <c r="D691" i="22"/>
  <c r="H691" i="22"/>
  <c r="E693" i="15"/>
  <c r="B693" i="15"/>
  <c r="F693" i="15"/>
  <c r="C693" i="15"/>
  <c r="G693" i="15"/>
  <c r="D693" i="15"/>
  <c r="H693" i="15"/>
  <c r="F693" i="14"/>
  <c r="J693" i="14"/>
  <c r="K693" i="14" s="1"/>
  <c r="G693" i="14"/>
  <c r="L693" i="14"/>
  <c r="B693" i="14"/>
  <c r="H693" i="14"/>
  <c r="M693" i="14"/>
  <c r="C693" i="14"/>
  <c r="I693" i="14"/>
  <c r="C697" i="22"/>
  <c r="G697" i="22"/>
  <c r="K697" i="22"/>
  <c r="D697" i="22"/>
  <c r="H697" i="22"/>
  <c r="E697" i="22"/>
  <c r="I697" i="22"/>
  <c r="B697" i="22"/>
  <c r="F697" i="22"/>
  <c r="J697" i="22"/>
  <c r="C699" i="16"/>
  <c r="G699" i="16"/>
  <c r="K699" i="16"/>
  <c r="D699" i="16"/>
  <c r="H699" i="16"/>
  <c r="E699" i="16"/>
  <c r="I699" i="16"/>
  <c r="B699" i="16"/>
  <c r="F699" i="16"/>
  <c r="J699" i="16"/>
  <c r="E701" i="15"/>
  <c r="B701" i="15"/>
  <c r="F701" i="15"/>
  <c r="C701" i="15"/>
  <c r="G701" i="15"/>
  <c r="D701" i="15"/>
  <c r="H701" i="15"/>
  <c r="C705" i="22"/>
  <c r="D705" i="22"/>
  <c r="H705" i="22"/>
  <c r="E705" i="22"/>
  <c r="I705" i="22"/>
  <c r="F705" i="22"/>
  <c r="G705" i="22"/>
  <c r="J705" i="22"/>
  <c r="B705" i="22"/>
  <c r="K705" i="22"/>
  <c r="C707" i="16"/>
  <c r="G707" i="16"/>
  <c r="K707" i="16"/>
  <c r="D707" i="16"/>
  <c r="H707" i="16"/>
  <c r="E707" i="16"/>
  <c r="I707" i="16"/>
  <c r="B707" i="16"/>
  <c r="F707" i="16"/>
  <c r="J707" i="16"/>
  <c r="H709" i="15"/>
  <c r="F709" i="14"/>
  <c r="J709" i="14"/>
  <c r="K709" i="14" s="1"/>
  <c r="G709" i="14"/>
  <c r="L709" i="14"/>
  <c r="B709" i="14"/>
  <c r="H709" i="14"/>
  <c r="M709" i="14"/>
  <c r="C709" i="14"/>
  <c r="I709" i="14"/>
  <c r="B713" i="22"/>
  <c r="F713" i="22"/>
  <c r="J713" i="22"/>
  <c r="C713" i="22"/>
  <c r="G713" i="22"/>
  <c r="K713" i="22"/>
  <c r="D713" i="22"/>
  <c r="H713" i="22"/>
  <c r="E713" i="22"/>
  <c r="I713" i="22"/>
  <c r="C715" i="16"/>
  <c r="G715" i="16"/>
  <c r="K715" i="16"/>
  <c r="D715" i="16"/>
  <c r="H715" i="16"/>
  <c r="E715" i="16"/>
  <c r="I715" i="16"/>
  <c r="B715" i="16"/>
  <c r="F715" i="16"/>
  <c r="J715" i="16"/>
  <c r="E717" i="15"/>
  <c r="B717" i="15"/>
  <c r="F717" i="15"/>
  <c r="C717" i="15"/>
  <c r="G717" i="15"/>
  <c r="D717" i="15"/>
  <c r="H717" i="15"/>
  <c r="B721" i="22"/>
  <c r="F721" i="22"/>
  <c r="J721" i="22"/>
  <c r="C721" i="22"/>
  <c r="G721" i="22"/>
  <c r="K721" i="22"/>
  <c r="D721" i="22"/>
  <c r="H721" i="22"/>
  <c r="E721" i="22"/>
  <c r="I721" i="22"/>
  <c r="G723" i="16"/>
  <c r="K723" i="16"/>
  <c r="E723" i="16"/>
  <c r="I723" i="16"/>
  <c r="J723" i="16"/>
  <c r="E725" i="15"/>
  <c r="B725" i="15"/>
  <c r="F725" i="15"/>
  <c r="C725" i="15"/>
  <c r="G725" i="15"/>
  <c r="D725" i="15"/>
  <c r="H725" i="15"/>
  <c r="F725" i="14"/>
  <c r="J725" i="14"/>
  <c r="K725" i="14" s="1"/>
  <c r="G725" i="14"/>
  <c r="L725" i="14"/>
  <c r="B725" i="14"/>
  <c r="H725" i="14"/>
  <c r="M725" i="14"/>
  <c r="C725" i="14"/>
  <c r="I725" i="14"/>
  <c r="B729" i="22"/>
  <c r="F729" i="22"/>
  <c r="J729" i="22"/>
  <c r="C729" i="22"/>
  <c r="G729" i="22"/>
  <c r="K729" i="22"/>
  <c r="D729" i="22"/>
  <c r="H729" i="22"/>
  <c r="E729" i="22"/>
  <c r="I729" i="22"/>
  <c r="C731" i="16"/>
  <c r="G731" i="16"/>
  <c r="K731" i="16"/>
  <c r="D731" i="16"/>
  <c r="H731" i="16"/>
  <c r="E731" i="16"/>
  <c r="I731" i="16"/>
  <c r="B731" i="16"/>
  <c r="F731" i="16"/>
  <c r="J731" i="16"/>
  <c r="E733" i="15"/>
  <c r="B733" i="15"/>
  <c r="F733" i="15"/>
  <c r="C733" i="15"/>
  <c r="G733" i="15"/>
  <c r="D733" i="15"/>
  <c r="H733" i="15"/>
  <c r="F733" i="14"/>
  <c r="J733" i="14"/>
  <c r="K733" i="14" s="1"/>
  <c r="G733" i="14"/>
  <c r="L733" i="14"/>
  <c r="B733" i="14"/>
  <c r="H733" i="14"/>
  <c r="M733" i="14"/>
  <c r="C733" i="14"/>
  <c r="I733" i="14"/>
  <c r="B737" i="22"/>
  <c r="F737" i="22"/>
  <c r="J737" i="22"/>
  <c r="C737" i="22"/>
  <c r="G737" i="22"/>
  <c r="K737" i="22"/>
  <c r="D737" i="22"/>
  <c r="H737" i="22"/>
  <c r="E737" i="22"/>
  <c r="I737" i="22"/>
  <c r="C739" i="16"/>
  <c r="G739" i="16"/>
  <c r="K739" i="16"/>
  <c r="D739" i="16"/>
  <c r="H739" i="16"/>
  <c r="E739" i="16"/>
  <c r="I739" i="16"/>
  <c r="J739" i="16"/>
  <c r="B739" i="16"/>
  <c r="F739" i="16"/>
  <c r="E741" i="15"/>
  <c r="B741" i="15"/>
  <c r="F741" i="15"/>
  <c r="C741" i="15"/>
  <c r="G741" i="15"/>
  <c r="D741" i="15"/>
  <c r="H741" i="15"/>
  <c r="F741" i="14"/>
  <c r="J741" i="14"/>
  <c r="K741" i="14" s="1"/>
  <c r="G741" i="14"/>
  <c r="L741" i="14"/>
  <c r="B741" i="14"/>
  <c r="H741" i="14"/>
  <c r="M741" i="14"/>
  <c r="C741" i="14"/>
  <c r="I741" i="14"/>
  <c r="B745" i="22"/>
  <c r="F745" i="22"/>
  <c r="J745" i="22"/>
  <c r="C745" i="22"/>
  <c r="G745" i="22"/>
  <c r="K745" i="22"/>
  <c r="D745" i="22"/>
  <c r="H745" i="22"/>
  <c r="E745" i="22"/>
  <c r="I745" i="22"/>
  <c r="C747" i="16"/>
  <c r="G747" i="16"/>
  <c r="K747" i="16"/>
  <c r="D747" i="16"/>
  <c r="H747" i="16"/>
  <c r="E747" i="16"/>
  <c r="I747" i="16"/>
  <c r="B747" i="16"/>
  <c r="F747" i="16"/>
  <c r="J747" i="16"/>
  <c r="E757" i="15"/>
  <c r="B757" i="15"/>
  <c r="F757" i="15"/>
  <c r="C757" i="15"/>
  <c r="G757" i="15"/>
  <c r="D757" i="15"/>
  <c r="H757" i="15"/>
  <c r="D759" i="22"/>
  <c r="H759" i="22"/>
  <c r="E759" i="22"/>
  <c r="I759" i="22"/>
  <c r="B759" i="22"/>
  <c r="F759" i="22"/>
  <c r="J759" i="22"/>
  <c r="K759" i="22"/>
  <c r="C759" i="22"/>
  <c r="G759" i="22"/>
  <c r="E761" i="16"/>
  <c r="I761" i="16"/>
  <c r="B761" i="16"/>
  <c r="F761" i="16"/>
  <c r="J761" i="16"/>
  <c r="C761" i="16"/>
  <c r="G761" i="16"/>
  <c r="K761" i="16"/>
  <c r="H761" i="16"/>
  <c r="D761" i="16"/>
  <c r="E763" i="15"/>
  <c r="B763" i="15"/>
  <c r="F763" i="15"/>
  <c r="C763" i="15"/>
  <c r="G763" i="15"/>
  <c r="D763" i="15"/>
  <c r="H763" i="15"/>
  <c r="F763" i="14"/>
  <c r="L763" i="14"/>
  <c r="B763" i="14"/>
  <c r="C763" i="14"/>
  <c r="I763" i="14"/>
  <c r="D767" i="22"/>
  <c r="H767" i="22"/>
  <c r="E767" i="22"/>
  <c r="I767" i="22"/>
  <c r="B767" i="22"/>
  <c r="F767" i="22"/>
  <c r="J767" i="22"/>
  <c r="C767" i="22"/>
  <c r="G767" i="22"/>
  <c r="K767" i="22"/>
  <c r="E769" i="16"/>
  <c r="I769" i="16"/>
  <c r="B769" i="16"/>
  <c r="F769" i="16"/>
  <c r="J769" i="16"/>
  <c r="G769" i="16"/>
  <c r="H769" i="16"/>
  <c r="C769" i="16"/>
  <c r="K769" i="16"/>
  <c r="D769" i="16"/>
  <c r="E771" i="15"/>
  <c r="B771" i="15"/>
  <c r="F771" i="15"/>
  <c r="C771" i="15"/>
  <c r="G771" i="15"/>
  <c r="D771" i="15"/>
  <c r="H771" i="15"/>
  <c r="B772" i="15"/>
  <c r="F772" i="15"/>
  <c r="C772" i="15"/>
  <c r="D772" i="15"/>
  <c r="H772" i="15"/>
  <c r="F771" i="14"/>
  <c r="J771" i="14"/>
  <c r="K771" i="14" s="1"/>
  <c r="G771" i="14"/>
  <c r="L771" i="14"/>
  <c r="B771" i="14"/>
  <c r="H771" i="14"/>
  <c r="M771" i="14"/>
  <c r="C771" i="14"/>
  <c r="I771" i="14"/>
  <c r="D775" i="22"/>
  <c r="H775" i="22"/>
  <c r="E775" i="22"/>
  <c r="I775" i="22"/>
  <c r="B775" i="22"/>
  <c r="F775" i="22"/>
  <c r="J775" i="22"/>
  <c r="K775" i="22"/>
  <c r="C775" i="22"/>
  <c r="G775" i="22"/>
  <c r="E777" i="16"/>
  <c r="C777" i="16"/>
  <c r="H777" i="16"/>
  <c r="D777" i="16"/>
  <c r="I777" i="16"/>
  <c r="F777" i="16"/>
  <c r="J777" i="16"/>
  <c r="B777" i="16"/>
  <c r="G777" i="16"/>
  <c r="K777" i="16"/>
  <c r="F777" i="14"/>
  <c r="J777" i="14"/>
  <c r="K777" i="14" s="1"/>
  <c r="G777" i="14"/>
  <c r="L777" i="14"/>
  <c r="B777" i="14"/>
  <c r="H777" i="14"/>
  <c r="M777" i="14"/>
  <c r="C777" i="14"/>
  <c r="I777" i="14"/>
  <c r="B781" i="22"/>
  <c r="F781" i="22"/>
  <c r="J781" i="22"/>
  <c r="C781" i="22"/>
  <c r="G781" i="22"/>
  <c r="K781" i="22"/>
  <c r="D781" i="22"/>
  <c r="H781" i="22"/>
  <c r="I781" i="22"/>
  <c r="E781" i="22"/>
  <c r="E785" i="15"/>
  <c r="B785" i="15"/>
  <c r="F785" i="15"/>
  <c r="C785" i="15"/>
  <c r="G785" i="15"/>
  <c r="D785" i="15"/>
  <c r="H785" i="15"/>
  <c r="F785" i="14"/>
  <c r="J785" i="14"/>
  <c r="K785" i="14" s="1"/>
  <c r="G785" i="14"/>
  <c r="L785" i="14"/>
  <c r="B785" i="14"/>
  <c r="H785" i="14"/>
  <c r="M785" i="14"/>
  <c r="C785" i="14"/>
  <c r="I785" i="14"/>
  <c r="B789" i="22"/>
  <c r="F789" i="22"/>
  <c r="J789" i="22"/>
  <c r="C789" i="22"/>
  <c r="G789" i="22"/>
  <c r="K789" i="22"/>
  <c r="D789" i="22"/>
  <c r="H789" i="22"/>
  <c r="E789" i="22"/>
  <c r="I789" i="22"/>
  <c r="C790" i="22"/>
  <c r="G790" i="22"/>
  <c r="K790" i="22"/>
  <c r="D790" i="22"/>
  <c r="H790" i="22"/>
  <c r="E790" i="22"/>
  <c r="I790" i="22"/>
  <c r="F790" i="22"/>
  <c r="J790" i="22"/>
  <c r="B790" i="22"/>
  <c r="B791" i="16"/>
  <c r="F791" i="16"/>
  <c r="J791" i="16"/>
  <c r="C791" i="16"/>
  <c r="G791" i="16"/>
  <c r="K791" i="16"/>
  <c r="D791" i="16"/>
  <c r="H791" i="16"/>
  <c r="E791" i="16"/>
  <c r="I791" i="16"/>
  <c r="E793" i="15"/>
  <c r="B793" i="15"/>
  <c r="F793" i="15"/>
  <c r="C793" i="15"/>
  <c r="G793" i="15"/>
  <c r="D793" i="15"/>
  <c r="H793" i="15"/>
  <c r="F793" i="14"/>
  <c r="J793" i="14"/>
  <c r="K793" i="14" s="1"/>
  <c r="G793" i="14"/>
  <c r="L793" i="14"/>
  <c r="B793" i="14"/>
  <c r="H793" i="14"/>
  <c r="M793" i="14"/>
  <c r="C793" i="14"/>
  <c r="I793" i="14"/>
  <c r="B797" i="22"/>
  <c r="F797" i="22"/>
  <c r="J797" i="22"/>
  <c r="C797" i="22"/>
  <c r="G797" i="22"/>
  <c r="K797" i="22"/>
  <c r="D797" i="22"/>
  <c r="H797" i="22"/>
  <c r="I797" i="22"/>
  <c r="E797" i="22"/>
  <c r="E798" i="16"/>
  <c r="I798" i="16"/>
  <c r="B798" i="16"/>
  <c r="F798" i="16"/>
  <c r="J798" i="16"/>
  <c r="C798" i="16"/>
  <c r="G798" i="16"/>
  <c r="K798" i="16"/>
  <c r="D798" i="16"/>
  <c r="H798" i="16"/>
  <c r="E799" i="15"/>
  <c r="B799" i="15"/>
  <c r="F799" i="15"/>
  <c r="C799" i="15"/>
  <c r="G799" i="15"/>
  <c r="D799" i="15"/>
  <c r="H799" i="15"/>
  <c r="F799" i="14"/>
  <c r="J799" i="14"/>
  <c r="K799" i="14" s="1"/>
  <c r="G799" i="14"/>
  <c r="L799" i="14"/>
  <c r="B799" i="14"/>
  <c r="H799" i="14"/>
  <c r="M799" i="14"/>
  <c r="C799" i="14"/>
  <c r="I799" i="14"/>
  <c r="E808" i="15"/>
  <c r="B808" i="15"/>
  <c r="F808" i="15"/>
  <c r="C808" i="15"/>
  <c r="G808" i="15"/>
  <c r="D808" i="15"/>
  <c r="H808" i="15"/>
  <c r="D811" i="22"/>
  <c r="H811" i="22"/>
  <c r="E811" i="22"/>
  <c r="I811" i="22"/>
  <c r="B811" i="22"/>
  <c r="F811" i="22"/>
  <c r="J811" i="22"/>
  <c r="C811" i="22"/>
  <c r="G811" i="22"/>
  <c r="K811" i="22"/>
  <c r="D813" i="16"/>
  <c r="H813" i="16"/>
  <c r="E813" i="16"/>
  <c r="I813" i="16"/>
  <c r="B813" i="16"/>
  <c r="F813" i="16"/>
  <c r="J813" i="16"/>
  <c r="C813" i="16"/>
  <c r="G813" i="16"/>
  <c r="K813" i="16"/>
  <c r="B815" i="16"/>
  <c r="F815" i="16"/>
  <c r="J815" i="16"/>
  <c r="C815" i="16"/>
  <c r="G815" i="16"/>
  <c r="K815" i="16"/>
  <c r="D815" i="16"/>
  <c r="H815" i="16"/>
  <c r="E815" i="16"/>
  <c r="I815" i="16"/>
  <c r="E817" i="15"/>
  <c r="B817" i="15"/>
  <c r="F817" i="15"/>
  <c r="C817" i="15"/>
  <c r="G817" i="15"/>
  <c r="D817" i="15"/>
  <c r="H817" i="15"/>
  <c r="F817" i="14"/>
  <c r="J817" i="14"/>
  <c r="K817" i="14" s="1"/>
  <c r="G817" i="14"/>
  <c r="L817" i="14"/>
  <c r="B817" i="14"/>
  <c r="H817" i="14"/>
  <c r="M817" i="14"/>
  <c r="C817" i="14"/>
  <c r="I817" i="14"/>
  <c r="B821" i="22"/>
  <c r="F821" i="22"/>
  <c r="J821" i="22"/>
  <c r="C821" i="22"/>
  <c r="G821" i="22"/>
  <c r="K821" i="22"/>
  <c r="D821" i="22"/>
  <c r="H821" i="22"/>
  <c r="E821" i="22"/>
  <c r="I821" i="22"/>
  <c r="B823" i="16"/>
  <c r="F823" i="16"/>
  <c r="J823" i="16"/>
  <c r="C823" i="16"/>
  <c r="G823" i="16"/>
  <c r="K823" i="16"/>
  <c r="D823" i="16"/>
  <c r="H823" i="16"/>
  <c r="E823" i="16"/>
  <c r="I823" i="16"/>
  <c r="E824" i="15"/>
  <c r="B824" i="15"/>
  <c r="F824" i="15"/>
  <c r="C824" i="15"/>
  <c r="G824" i="15"/>
  <c r="D824" i="15"/>
  <c r="H824" i="15"/>
  <c r="E825" i="15"/>
  <c r="B825" i="15"/>
  <c r="F825" i="15"/>
  <c r="C825" i="15"/>
  <c r="G825" i="15"/>
  <c r="D825" i="15"/>
  <c r="H825" i="15"/>
  <c r="F825" i="14"/>
  <c r="J825" i="14"/>
  <c r="K825" i="14" s="1"/>
  <c r="G825" i="14"/>
  <c r="L825" i="14"/>
  <c r="B825" i="14"/>
  <c r="H825" i="14"/>
  <c r="M825" i="14"/>
  <c r="C825" i="14"/>
  <c r="I825" i="14"/>
  <c r="B829" i="22"/>
  <c r="F829" i="22"/>
  <c r="J829" i="22"/>
  <c r="C829" i="22"/>
  <c r="G829" i="22"/>
  <c r="K829" i="22"/>
  <c r="D829" i="22"/>
  <c r="H829" i="22"/>
  <c r="I829" i="22"/>
  <c r="E829" i="22"/>
  <c r="B831" i="16"/>
  <c r="F831" i="16"/>
  <c r="J831" i="16"/>
  <c r="C831" i="16"/>
  <c r="G831" i="16"/>
  <c r="K831" i="16"/>
  <c r="D831" i="16"/>
  <c r="H831" i="16"/>
  <c r="E831" i="16"/>
  <c r="I831" i="16"/>
  <c r="E832" i="15"/>
  <c r="B832" i="15"/>
  <c r="F832" i="15"/>
  <c r="C832" i="15"/>
  <c r="G832" i="15"/>
  <c r="D832" i="15"/>
  <c r="H832" i="15"/>
  <c r="E833" i="15"/>
  <c r="B833" i="15"/>
  <c r="F833" i="15"/>
  <c r="C833" i="15"/>
  <c r="G833" i="15"/>
  <c r="D833" i="15"/>
  <c r="H833" i="15"/>
  <c r="F833" i="14"/>
  <c r="J833" i="14"/>
  <c r="K833" i="14" s="1"/>
  <c r="G833" i="14"/>
  <c r="L833" i="14"/>
  <c r="B833" i="14"/>
  <c r="H833" i="14"/>
  <c r="M833" i="14"/>
  <c r="C833" i="14"/>
  <c r="I833" i="14"/>
  <c r="B837" i="22"/>
  <c r="F837" i="22"/>
  <c r="J837" i="22"/>
  <c r="C837" i="22"/>
  <c r="G837" i="22"/>
  <c r="K837" i="22"/>
  <c r="D837" i="22"/>
  <c r="H837" i="22"/>
  <c r="E837" i="22"/>
  <c r="I837" i="22"/>
  <c r="B839" i="16"/>
  <c r="F839" i="16"/>
  <c r="J839" i="16"/>
  <c r="C839" i="16"/>
  <c r="G839" i="16"/>
  <c r="K839" i="16"/>
  <c r="D839" i="16"/>
  <c r="H839" i="16"/>
  <c r="E839" i="16"/>
  <c r="I839" i="16"/>
  <c r="B840" i="15"/>
  <c r="F840" i="15"/>
  <c r="C840" i="15"/>
  <c r="D840" i="15"/>
  <c r="H840" i="15"/>
  <c r="E841" i="15"/>
  <c r="B841" i="15"/>
  <c r="F841" i="15"/>
  <c r="C841" i="15"/>
  <c r="G841" i="15"/>
  <c r="D841" i="15"/>
  <c r="H841" i="15"/>
  <c r="F841" i="14"/>
  <c r="J841" i="14"/>
  <c r="K841" i="14" s="1"/>
  <c r="G841" i="14"/>
  <c r="L841" i="14"/>
  <c r="B841" i="14"/>
  <c r="H841" i="14"/>
  <c r="M841" i="14"/>
  <c r="C841" i="14"/>
  <c r="I841" i="14"/>
  <c r="B847" i="16"/>
  <c r="F847" i="16"/>
  <c r="J847" i="16"/>
  <c r="C847" i="16"/>
  <c r="G847" i="16"/>
  <c r="K847" i="16"/>
  <c r="D847" i="16"/>
  <c r="H847" i="16"/>
  <c r="E847" i="16"/>
  <c r="I847" i="16"/>
  <c r="E848" i="15"/>
  <c r="B848" i="15"/>
  <c r="F848" i="15"/>
  <c r="C848" i="15"/>
  <c r="G848" i="15"/>
  <c r="D848" i="15"/>
  <c r="H848" i="15"/>
  <c r="D853" i="16"/>
  <c r="H853" i="16"/>
  <c r="E853" i="16"/>
  <c r="I853" i="16"/>
  <c r="B853" i="16"/>
  <c r="F853" i="16"/>
  <c r="J853" i="16"/>
  <c r="C853" i="16"/>
  <c r="G853" i="16"/>
  <c r="K853" i="16"/>
  <c r="F853" i="14"/>
  <c r="J853" i="14"/>
  <c r="K853" i="14" s="1"/>
  <c r="G853" i="14"/>
  <c r="L853" i="14"/>
  <c r="B853" i="14"/>
  <c r="H853" i="14"/>
  <c r="M853" i="14"/>
  <c r="C853" i="14"/>
  <c r="I853" i="14"/>
  <c r="B857" i="22"/>
  <c r="F857" i="22"/>
  <c r="J857" i="22"/>
  <c r="C857" i="22"/>
  <c r="G857" i="22"/>
  <c r="K857" i="22"/>
  <c r="D857" i="22"/>
  <c r="H857" i="22"/>
  <c r="E857" i="22"/>
  <c r="I857" i="22"/>
  <c r="B859" i="16"/>
  <c r="F859" i="16"/>
  <c r="J859" i="16"/>
  <c r="C859" i="16"/>
  <c r="G859" i="16"/>
  <c r="K859" i="16"/>
  <c r="D859" i="16"/>
  <c r="H859" i="16"/>
  <c r="E859" i="16"/>
  <c r="I859" i="16"/>
  <c r="E869" i="15"/>
  <c r="B869" i="15"/>
  <c r="F869" i="15"/>
  <c r="G869" i="15"/>
  <c r="D869" i="15"/>
  <c r="H869" i="15"/>
  <c r="F869" i="14"/>
  <c r="J869" i="14"/>
  <c r="K869" i="14" s="1"/>
  <c r="G869" i="14"/>
  <c r="L869" i="14"/>
  <c r="B869" i="14"/>
  <c r="H869" i="14"/>
  <c r="M869" i="14"/>
  <c r="C869" i="14"/>
  <c r="I869" i="14"/>
  <c r="B873" i="22"/>
  <c r="F873" i="22"/>
  <c r="J873" i="22"/>
  <c r="C873" i="22"/>
  <c r="G873" i="22"/>
  <c r="K873" i="22"/>
  <c r="D873" i="22"/>
  <c r="H873" i="22"/>
  <c r="E873" i="22"/>
  <c r="I873" i="22"/>
  <c r="B875" i="16"/>
  <c r="F875" i="16"/>
  <c r="J875" i="16"/>
  <c r="C875" i="16"/>
  <c r="G875" i="16"/>
  <c r="K875" i="16"/>
  <c r="D875" i="16"/>
  <c r="H875" i="16"/>
  <c r="E875" i="16"/>
  <c r="I875" i="16"/>
  <c r="E877" i="15"/>
  <c r="B877" i="15"/>
  <c r="F877" i="15"/>
  <c r="G877" i="15"/>
  <c r="D877" i="15"/>
  <c r="H877" i="15"/>
  <c r="B876" i="14"/>
  <c r="H876" i="14"/>
  <c r="M876" i="14"/>
  <c r="C876" i="14"/>
  <c r="I876" i="14"/>
  <c r="F876" i="14"/>
  <c r="J876" i="14"/>
  <c r="K876" i="14" s="1"/>
  <c r="G876" i="14"/>
  <c r="L876" i="14"/>
  <c r="F877" i="14"/>
  <c r="J877" i="14"/>
  <c r="K877" i="14" s="1"/>
  <c r="G877" i="14"/>
  <c r="L877" i="14"/>
  <c r="B877" i="14"/>
  <c r="H877" i="14"/>
  <c r="M877" i="14"/>
  <c r="C877" i="14"/>
  <c r="I877" i="14"/>
  <c r="B884" i="14"/>
  <c r="H884" i="14"/>
  <c r="M884" i="14"/>
  <c r="C884" i="14"/>
  <c r="I884" i="14"/>
  <c r="F884" i="14"/>
  <c r="J884" i="14"/>
  <c r="K884" i="14" s="1"/>
  <c r="G884" i="14"/>
  <c r="L884" i="14"/>
  <c r="F885" i="14"/>
  <c r="J885" i="14"/>
  <c r="K885" i="14" s="1"/>
  <c r="G885" i="14"/>
  <c r="L885" i="14"/>
  <c r="B885" i="14"/>
  <c r="H885" i="14"/>
  <c r="M885" i="14"/>
  <c r="C885" i="14"/>
  <c r="I885" i="14"/>
  <c r="B889" i="22"/>
  <c r="F889" i="22"/>
  <c r="J889" i="22"/>
  <c r="C889" i="22"/>
  <c r="G889" i="22"/>
  <c r="K889" i="22"/>
  <c r="D889" i="22"/>
  <c r="E889" i="22"/>
  <c r="H889" i="22"/>
  <c r="I889" i="22"/>
  <c r="B891" i="16"/>
  <c r="F891" i="16"/>
  <c r="J891" i="16"/>
  <c r="C891" i="16"/>
  <c r="G891" i="16"/>
  <c r="K891" i="16"/>
  <c r="D891" i="16"/>
  <c r="H891" i="16"/>
  <c r="E891" i="16"/>
  <c r="I891" i="16"/>
  <c r="E893" i="15"/>
  <c r="B893" i="15"/>
  <c r="F893" i="15"/>
  <c r="C893" i="15"/>
  <c r="G893" i="15"/>
  <c r="D893" i="15"/>
  <c r="H893" i="15"/>
  <c r="J892" i="14"/>
  <c r="K892" i="14" s="1"/>
  <c r="F893" i="14"/>
  <c r="J893" i="14"/>
  <c r="K893" i="14" s="1"/>
  <c r="G893" i="14"/>
  <c r="L893" i="14"/>
  <c r="B893" i="14"/>
  <c r="H893" i="14"/>
  <c r="M893" i="14"/>
  <c r="C893" i="14"/>
  <c r="I893" i="14"/>
  <c r="B897" i="22"/>
  <c r="F897" i="22"/>
  <c r="J897" i="22"/>
  <c r="C897" i="22"/>
  <c r="G897" i="22"/>
  <c r="K897" i="22"/>
  <c r="D897" i="22"/>
  <c r="H897" i="22"/>
  <c r="E897" i="22"/>
  <c r="I897" i="22"/>
  <c r="B899" i="16"/>
  <c r="F899" i="16"/>
  <c r="J899" i="16"/>
  <c r="C899" i="16"/>
  <c r="G899" i="16"/>
  <c r="K899" i="16"/>
  <c r="D899" i="16"/>
  <c r="H899" i="16"/>
  <c r="E899" i="16"/>
  <c r="I899" i="16"/>
  <c r="B900" i="14"/>
  <c r="H900" i="14"/>
  <c r="M900" i="14"/>
  <c r="C900" i="14"/>
  <c r="I900" i="14"/>
  <c r="F900" i="14"/>
  <c r="J900" i="14"/>
  <c r="K900" i="14" s="1"/>
  <c r="G900" i="14"/>
  <c r="L900" i="14"/>
  <c r="F901" i="14"/>
  <c r="J901" i="14"/>
  <c r="K901" i="14" s="1"/>
  <c r="G901" i="14"/>
  <c r="L901" i="14"/>
  <c r="B901" i="14"/>
  <c r="H901" i="14"/>
  <c r="M901" i="14"/>
  <c r="C901" i="14"/>
  <c r="I901" i="14"/>
  <c r="B905" i="22"/>
  <c r="F905" i="22"/>
  <c r="J905" i="22"/>
  <c r="C905" i="22"/>
  <c r="G905" i="22"/>
  <c r="K905" i="22"/>
  <c r="D905" i="22"/>
  <c r="H905" i="22"/>
  <c r="E905" i="22"/>
  <c r="I905" i="22"/>
  <c r="B907" i="16"/>
  <c r="F907" i="16"/>
  <c r="J907" i="16"/>
  <c r="C907" i="16"/>
  <c r="G907" i="16"/>
  <c r="K907" i="16"/>
  <c r="D907" i="16"/>
  <c r="H907" i="16"/>
  <c r="E907" i="16"/>
  <c r="I907" i="16"/>
  <c r="E909" i="15"/>
  <c r="B909" i="15"/>
  <c r="F909" i="15"/>
  <c r="C909" i="15"/>
  <c r="G909" i="15"/>
  <c r="D909" i="15"/>
  <c r="H909" i="15"/>
  <c r="E914" i="16"/>
  <c r="I914" i="16"/>
  <c r="B914" i="16"/>
  <c r="F914" i="16"/>
  <c r="J914" i="16"/>
  <c r="C914" i="16"/>
  <c r="G914" i="16"/>
  <c r="K914" i="16"/>
  <c r="D914" i="16"/>
  <c r="H914" i="16"/>
  <c r="B915" i="16"/>
  <c r="F915" i="16"/>
  <c r="J915" i="16"/>
  <c r="C915" i="16"/>
  <c r="G915" i="16"/>
  <c r="K915" i="16"/>
  <c r="D915" i="16"/>
  <c r="H915" i="16"/>
  <c r="E915" i="16"/>
  <c r="I915" i="16"/>
  <c r="E917" i="15"/>
  <c r="B917" i="15"/>
  <c r="F917" i="15"/>
  <c r="C917" i="15"/>
  <c r="G917" i="15"/>
  <c r="D917" i="15"/>
  <c r="H917" i="15"/>
  <c r="H917" i="14"/>
  <c r="E920" i="22"/>
  <c r="I920" i="22"/>
  <c r="B920" i="22"/>
  <c r="F920" i="22"/>
  <c r="J920" i="22"/>
  <c r="C920" i="22"/>
  <c r="G920" i="22"/>
  <c r="K920" i="22"/>
  <c r="D920" i="22"/>
  <c r="H920" i="22"/>
  <c r="J922" i="16"/>
  <c r="F925" i="14"/>
  <c r="J925" i="14"/>
  <c r="K925" i="14" s="1"/>
  <c r="G925" i="14"/>
  <c r="L925" i="14"/>
  <c r="B925" i="14"/>
  <c r="H925" i="14"/>
  <c r="M925" i="14"/>
  <c r="C925" i="14"/>
  <c r="I925" i="14"/>
  <c r="B929" i="22"/>
  <c r="F929" i="22"/>
  <c r="J929" i="22"/>
  <c r="C929" i="22"/>
  <c r="G929" i="22"/>
  <c r="K929" i="22"/>
  <c r="D929" i="22"/>
  <c r="H929" i="22"/>
  <c r="E929" i="22"/>
  <c r="I929" i="22"/>
  <c r="E930" i="16"/>
  <c r="I930" i="16"/>
  <c r="B930" i="16"/>
  <c r="F930" i="16"/>
  <c r="J930" i="16"/>
  <c r="C930" i="16"/>
  <c r="G930" i="16"/>
  <c r="K930" i="16"/>
  <c r="D930" i="16"/>
  <c r="H930" i="16"/>
  <c r="B931" i="16"/>
  <c r="F931" i="16"/>
  <c r="J931" i="16"/>
  <c r="C931" i="16"/>
  <c r="G931" i="16"/>
  <c r="K931" i="16"/>
  <c r="D931" i="16"/>
  <c r="H931" i="16"/>
  <c r="E931" i="16"/>
  <c r="I931" i="16"/>
  <c r="B933" i="15"/>
  <c r="F933" i="15"/>
  <c r="D933" i="15"/>
  <c r="H933" i="15"/>
  <c r="E933" i="15"/>
  <c r="G933" i="15"/>
  <c r="C933" i="15"/>
  <c r="F933" i="14"/>
  <c r="J933" i="14"/>
  <c r="K933" i="14" s="1"/>
  <c r="G933" i="14"/>
  <c r="L933" i="14"/>
  <c r="B933" i="14"/>
  <c r="H933" i="14"/>
  <c r="M933" i="14"/>
  <c r="C933" i="14"/>
  <c r="I933" i="14"/>
  <c r="B937" i="22"/>
  <c r="F937" i="22"/>
  <c r="J937" i="22"/>
  <c r="C937" i="22"/>
  <c r="G937" i="22"/>
  <c r="K937" i="22"/>
  <c r="D937" i="22"/>
  <c r="H937" i="22"/>
  <c r="E937" i="22"/>
  <c r="I937" i="22"/>
  <c r="B941" i="15"/>
  <c r="F941" i="15"/>
  <c r="C941" i="15"/>
  <c r="G941" i="15"/>
  <c r="D941" i="15"/>
  <c r="H941" i="15"/>
  <c r="E941" i="15"/>
  <c r="F941" i="14"/>
  <c r="J941" i="14"/>
  <c r="K941" i="14" s="1"/>
  <c r="G941" i="14"/>
  <c r="L941" i="14"/>
  <c r="B941" i="14"/>
  <c r="H941" i="14"/>
  <c r="M941" i="14"/>
  <c r="C941" i="14"/>
  <c r="I941" i="14"/>
  <c r="B947" i="16"/>
  <c r="F947" i="16"/>
  <c r="J947" i="16"/>
  <c r="C947" i="16"/>
  <c r="G947" i="16"/>
  <c r="K947" i="16"/>
  <c r="D947" i="16"/>
  <c r="H947" i="16"/>
  <c r="E947" i="16"/>
  <c r="I947" i="16"/>
  <c r="F949" i="14"/>
  <c r="J949" i="14"/>
  <c r="K949" i="14" s="1"/>
  <c r="G949" i="14"/>
  <c r="L949" i="14"/>
  <c r="B949" i="14"/>
  <c r="H949" i="14"/>
  <c r="M949" i="14"/>
  <c r="C949" i="14"/>
  <c r="I949" i="14"/>
  <c r="B955" i="16"/>
  <c r="F955" i="16"/>
  <c r="J955" i="16"/>
  <c r="C955" i="16"/>
  <c r="G955" i="16"/>
  <c r="K955" i="16"/>
  <c r="D955" i="16"/>
  <c r="H955" i="16"/>
  <c r="E955" i="16"/>
  <c r="I955" i="16"/>
  <c r="B957" i="15"/>
  <c r="F957" i="15"/>
  <c r="C957" i="15"/>
  <c r="G957" i="15"/>
  <c r="D957" i="15"/>
  <c r="H957" i="15"/>
  <c r="E957" i="15"/>
  <c r="B963" i="16"/>
  <c r="F963" i="16"/>
  <c r="J963" i="16"/>
  <c r="C963" i="16"/>
  <c r="G963" i="16"/>
  <c r="K963" i="16"/>
  <c r="D963" i="16"/>
  <c r="H963" i="16"/>
  <c r="E963" i="16"/>
  <c r="I963" i="16"/>
  <c r="B965" i="15"/>
  <c r="F965" i="15"/>
  <c r="C965" i="15"/>
  <c r="G965" i="15"/>
  <c r="D965" i="15"/>
  <c r="H965" i="15"/>
  <c r="E965" i="15"/>
  <c r="F965" i="14"/>
  <c r="J965" i="14"/>
  <c r="K965" i="14" s="1"/>
  <c r="G965" i="14"/>
  <c r="L965" i="14"/>
  <c r="B965" i="14"/>
  <c r="H965" i="14"/>
  <c r="M965" i="14"/>
  <c r="C965" i="14"/>
  <c r="I965" i="14"/>
  <c r="B969" i="22"/>
  <c r="F969" i="22"/>
  <c r="J969" i="22"/>
  <c r="C969" i="22"/>
  <c r="G969" i="22"/>
  <c r="K969" i="22"/>
  <c r="D969" i="22"/>
  <c r="H969" i="22"/>
  <c r="E969" i="22"/>
  <c r="I969" i="22"/>
  <c r="B971" i="16"/>
  <c r="F971" i="16"/>
  <c r="J971" i="16"/>
  <c r="C971" i="16"/>
  <c r="G971" i="16"/>
  <c r="K971" i="16"/>
  <c r="D971" i="16"/>
  <c r="H971" i="16"/>
  <c r="E971" i="16"/>
  <c r="I971" i="16"/>
  <c r="B973" i="15"/>
  <c r="F973" i="15"/>
  <c r="C973" i="15"/>
  <c r="G973" i="15"/>
  <c r="D973" i="15"/>
  <c r="H973" i="15"/>
  <c r="E973" i="15"/>
  <c r="E976" i="22"/>
  <c r="I976" i="22"/>
  <c r="B976" i="22"/>
  <c r="F976" i="22"/>
  <c r="J976" i="22"/>
  <c r="C976" i="22"/>
  <c r="G976" i="22"/>
  <c r="K976" i="22"/>
  <c r="D976" i="22"/>
  <c r="H976" i="22"/>
  <c r="B979" i="16"/>
  <c r="F979" i="16"/>
  <c r="J979" i="16"/>
  <c r="C979" i="16"/>
  <c r="G979" i="16"/>
  <c r="K979" i="16"/>
  <c r="D979" i="16"/>
  <c r="H979" i="16"/>
  <c r="E979" i="16"/>
  <c r="I979" i="16"/>
  <c r="B980" i="15"/>
  <c r="F980" i="15"/>
  <c r="C980" i="15"/>
  <c r="G980" i="15"/>
  <c r="D980" i="15"/>
  <c r="H980" i="15"/>
  <c r="E980" i="15"/>
  <c r="G981" i="14"/>
  <c r="L981" i="14"/>
  <c r="M981" i="14"/>
  <c r="C981" i="14"/>
  <c r="B985" i="22"/>
  <c r="F985" i="22"/>
  <c r="G985" i="22"/>
  <c r="K985" i="22"/>
  <c r="E985" i="22"/>
  <c r="I985" i="22"/>
  <c r="B987" i="16"/>
  <c r="F987" i="16"/>
  <c r="J987" i="16"/>
  <c r="C987" i="16"/>
  <c r="G987" i="16"/>
  <c r="K987" i="16"/>
  <c r="D987" i="16"/>
  <c r="H987" i="16"/>
  <c r="E987" i="16"/>
  <c r="I987" i="16"/>
  <c r="B989" i="15"/>
  <c r="F989" i="15"/>
  <c r="C989" i="15"/>
  <c r="G989" i="15"/>
  <c r="D989" i="15"/>
  <c r="H989" i="15"/>
  <c r="E989" i="15"/>
  <c r="F989" i="14"/>
  <c r="J989" i="14"/>
  <c r="K989" i="14" s="1"/>
  <c r="G989" i="14"/>
  <c r="L989" i="14"/>
  <c r="B989" i="14"/>
  <c r="H989" i="14"/>
  <c r="M989" i="14"/>
  <c r="C989" i="14"/>
  <c r="I989" i="14"/>
  <c r="F993" i="22"/>
  <c r="J993" i="22"/>
  <c r="K993" i="22"/>
  <c r="D993" i="22"/>
  <c r="I993" i="22"/>
  <c r="B995" i="16"/>
  <c r="F995" i="16"/>
  <c r="J995" i="16"/>
  <c r="C995" i="16"/>
  <c r="G995" i="16"/>
  <c r="K995" i="16"/>
  <c r="D995" i="16"/>
  <c r="H995" i="16"/>
  <c r="E995" i="16"/>
  <c r="I995" i="16"/>
  <c r="F997" i="15"/>
  <c r="C997" i="15"/>
  <c r="H997" i="15"/>
  <c r="E997" i="15"/>
  <c r="F997" i="14"/>
  <c r="J997" i="14"/>
  <c r="K997" i="14" s="1"/>
  <c r="G997" i="14"/>
  <c r="L997" i="14"/>
  <c r="B997" i="14"/>
  <c r="H997" i="14"/>
  <c r="M997" i="14"/>
  <c r="C997" i="14"/>
  <c r="I997" i="14"/>
  <c r="B1001" i="22"/>
  <c r="F1001" i="22"/>
  <c r="J1001" i="22"/>
  <c r="C1001" i="22"/>
  <c r="G1001" i="22"/>
  <c r="K1001" i="22"/>
  <c r="D1001" i="22"/>
  <c r="H1001" i="22"/>
  <c r="E1001" i="22"/>
  <c r="I1001" i="22"/>
  <c r="B1003" i="16"/>
  <c r="F1003" i="16"/>
  <c r="J1003" i="16"/>
  <c r="C1003" i="16"/>
  <c r="G1003" i="16"/>
  <c r="K1003" i="16"/>
  <c r="D1003" i="16"/>
  <c r="H1003" i="16"/>
  <c r="E1003" i="16"/>
  <c r="I1003" i="16"/>
  <c r="M1005" i="14"/>
  <c r="C1005" i="14"/>
  <c r="J1009" i="22"/>
  <c r="C1009" i="22"/>
  <c r="D1009" i="22"/>
  <c r="H1009" i="22"/>
  <c r="B1012" i="15"/>
  <c r="F1012" i="15"/>
  <c r="C1012" i="15"/>
  <c r="G1012" i="15"/>
  <c r="D1012" i="15"/>
  <c r="H1012" i="15"/>
  <c r="E1012" i="15"/>
  <c r="B1013" i="15"/>
  <c r="F1013" i="15"/>
  <c r="C1013" i="15"/>
  <c r="G1013" i="15"/>
  <c r="D1013" i="15"/>
  <c r="H1013" i="15"/>
  <c r="E1013" i="15"/>
  <c r="F1013" i="14"/>
  <c r="F1017" i="22"/>
  <c r="J1017" i="22"/>
  <c r="K1017" i="22"/>
  <c r="D1017" i="22"/>
  <c r="I1017" i="22"/>
  <c r="B1019" i="16"/>
  <c r="F1019" i="16"/>
  <c r="J1019" i="16"/>
  <c r="C1019" i="16"/>
  <c r="G1019" i="16"/>
  <c r="K1019" i="16"/>
  <c r="D1019" i="16"/>
  <c r="H1019" i="16"/>
  <c r="E1019" i="16"/>
  <c r="I1019" i="16"/>
  <c r="B1021" i="15"/>
  <c r="F1021" i="15"/>
  <c r="C1021" i="15"/>
  <c r="G1021" i="15"/>
  <c r="D1021" i="15"/>
  <c r="H1021" i="15"/>
  <c r="E1021" i="15"/>
  <c r="F1021" i="14"/>
  <c r="J1021" i="14"/>
  <c r="K1021" i="14" s="1"/>
  <c r="G1021" i="14"/>
  <c r="L1021" i="14"/>
  <c r="B1021" i="14"/>
  <c r="H1021" i="14"/>
  <c r="M1021" i="14"/>
  <c r="C1021" i="14"/>
  <c r="I1021" i="14"/>
  <c r="B1025" i="22"/>
  <c r="F1025" i="22"/>
  <c r="J1025" i="22"/>
  <c r="C1025" i="22"/>
  <c r="G1025" i="22"/>
  <c r="K1025" i="22"/>
  <c r="D1025" i="22"/>
  <c r="H1025" i="22"/>
  <c r="E1025" i="22"/>
  <c r="I1025" i="22"/>
  <c r="B1027" i="16"/>
  <c r="F1027" i="16"/>
  <c r="J1027" i="16"/>
  <c r="C1027" i="16"/>
  <c r="G1027" i="16"/>
  <c r="K1027" i="16"/>
  <c r="D1027" i="16"/>
  <c r="H1027" i="16"/>
  <c r="E1027" i="16"/>
  <c r="I1027" i="16"/>
  <c r="F1029" i="15"/>
  <c r="C1029" i="15"/>
  <c r="H1029" i="15"/>
  <c r="E1029" i="15"/>
  <c r="F1029" i="14"/>
  <c r="J1029" i="14"/>
  <c r="K1029" i="14" s="1"/>
  <c r="G1029" i="14"/>
  <c r="L1029" i="14"/>
  <c r="B1029" i="14"/>
  <c r="H1029" i="14"/>
  <c r="M1029" i="14"/>
  <c r="C1029" i="14"/>
  <c r="I1029" i="14"/>
  <c r="F1031" i="14"/>
  <c r="J1031" i="14"/>
  <c r="K1031" i="14" s="1"/>
  <c r="G1031" i="14"/>
  <c r="L1031" i="14"/>
  <c r="B1031" i="14"/>
  <c r="H1031" i="14"/>
  <c r="M1031" i="14"/>
  <c r="C1031" i="14"/>
  <c r="I1031" i="14"/>
  <c r="J1033" i="14"/>
  <c r="K1033" i="14" s="1"/>
  <c r="G1033" i="14"/>
  <c r="F1035" i="14"/>
  <c r="J1035" i="14"/>
  <c r="K1035" i="14" s="1"/>
  <c r="B1035" i="14"/>
  <c r="H1035" i="14"/>
  <c r="I1035" i="14"/>
  <c r="F1039" i="14"/>
  <c r="J1039" i="14"/>
  <c r="K1039" i="14" s="1"/>
  <c r="G1039" i="14"/>
  <c r="L1039" i="14"/>
  <c r="B1039" i="14"/>
  <c r="H1039" i="14"/>
  <c r="M1039" i="14"/>
  <c r="C1039" i="14"/>
  <c r="I1039" i="14"/>
  <c r="F1041" i="14"/>
  <c r="J1041" i="14"/>
  <c r="K1041" i="14" s="1"/>
  <c r="G1041" i="14"/>
  <c r="L1041" i="14"/>
  <c r="B1041" i="14"/>
  <c r="H1041" i="14"/>
  <c r="M1041" i="14"/>
  <c r="C1041" i="14"/>
  <c r="I1041" i="14"/>
  <c r="J1043" i="14"/>
  <c r="K1043" i="14" s="1"/>
  <c r="G1043" i="14"/>
  <c r="H1043" i="14"/>
  <c r="M1043" i="14"/>
  <c r="F1049" i="14"/>
  <c r="J1049" i="14"/>
  <c r="K1049" i="14" s="1"/>
  <c r="G1049" i="14"/>
  <c r="L1049" i="14"/>
  <c r="B1049" i="14"/>
  <c r="H1049" i="14"/>
  <c r="M1049" i="14"/>
  <c r="C1049" i="14"/>
  <c r="I1049" i="14"/>
  <c r="F523" i="14"/>
  <c r="J523" i="14"/>
  <c r="K523" i="14" s="1"/>
  <c r="B523" i="14"/>
  <c r="H523" i="14"/>
  <c r="I523" i="14"/>
  <c r="E529" i="16"/>
  <c r="I529" i="16"/>
  <c r="B529" i="16"/>
  <c r="F529" i="16"/>
  <c r="J529" i="16"/>
  <c r="C529" i="16"/>
  <c r="G529" i="16"/>
  <c r="K529" i="16"/>
  <c r="D529" i="16"/>
  <c r="H529" i="16"/>
  <c r="G171" i="15"/>
  <c r="G175" i="15"/>
  <c r="B179" i="15"/>
  <c r="F179" i="15"/>
  <c r="C179" i="15"/>
  <c r="D179" i="15"/>
  <c r="H179" i="15"/>
  <c r="E179" i="15"/>
  <c r="B183" i="15"/>
  <c r="F183" i="15"/>
  <c r="C183" i="15"/>
  <c r="G183" i="15"/>
  <c r="D183" i="15"/>
  <c r="H183" i="15"/>
  <c r="E183" i="15"/>
  <c r="B187" i="15"/>
  <c r="F187" i="15"/>
  <c r="C187" i="15"/>
  <c r="G187" i="15"/>
  <c r="D187" i="15"/>
  <c r="H187" i="15"/>
  <c r="E187" i="15"/>
  <c r="B191" i="15"/>
  <c r="F191" i="15"/>
  <c r="G191" i="15"/>
  <c r="D191" i="15"/>
  <c r="H191" i="15"/>
  <c r="B195" i="15"/>
  <c r="F195" i="15"/>
  <c r="C195" i="15"/>
  <c r="D195" i="15"/>
  <c r="H195" i="15"/>
  <c r="E195" i="15"/>
  <c r="B199" i="15"/>
  <c r="C199" i="15"/>
  <c r="B203" i="15"/>
  <c r="F203" i="15"/>
  <c r="C203" i="15"/>
  <c r="G203" i="15"/>
  <c r="D203" i="15"/>
  <c r="H203" i="15"/>
  <c r="E203" i="15"/>
  <c r="B207" i="15"/>
  <c r="F207" i="15"/>
  <c r="C207" i="15"/>
  <c r="G207" i="15"/>
  <c r="D207" i="15"/>
  <c r="H207" i="15"/>
  <c r="E207" i="15"/>
  <c r="B211" i="15"/>
  <c r="F211" i="15"/>
  <c r="C211" i="15"/>
  <c r="G211" i="15"/>
  <c r="D211" i="15"/>
  <c r="H211" i="15"/>
  <c r="E211" i="15"/>
  <c r="B215" i="15"/>
  <c r="F215" i="15"/>
  <c r="C215" i="15"/>
  <c r="G215" i="15"/>
  <c r="D215" i="15"/>
  <c r="H215" i="15"/>
  <c r="E215" i="15"/>
  <c r="B219" i="15"/>
  <c r="F219" i="15"/>
  <c r="C219" i="15"/>
  <c r="G219" i="15"/>
  <c r="D219" i="15"/>
  <c r="H219" i="15"/>
  <c r="E219" i="15"/>
  <c r="B223" i="15"/>
  <c r="F223" i="15"/>
  <c r="C223" i="15"/>
  <c r="G223" i="15"/>
  <c r="D223" i="15"/>
  <c r="H223" i="15"/>
  <c r="E223" i="15"/>
  <c r="B227" i="15"/>
  <c r="F227" i="15"/>
  <c r="C227" i="15"/>
  <c r="G227" i="15"/>
  <c r="D227" i="15"/>
  <c r="H227" i="15"/>
  <c r="E227" i="15"/>
  <c r="B231" i="15"/>
  <c r="F231" i="15"/>
  <c r="C231" i="15"/>
  <c r="G231" i="15"/>
  <c r="D231" i="15"/>
  <c r="H231" i="15"/>
  <c r="E231" i="15"/>
  <c r="B235" i="15"/>
  <c r="F235" i="15"/>
  <c r="C235" i="15"/>
  <c r="G235" i="15"/>
  <c r="D235" i="15"/>
  <c r="H235" i="15"/>
  <c r="E235" i="15"/>
  <c r="B239" i="15"/>
  <c r="F239" i="15"/>
  <c r="C239" i="15"/>
  <c r="G239" i="15"/>
  <c r="D239" i="15"/>
  <c r="H239" i="15"/>
  <c r="E239" i="15"/>
  <c r="B243" i="15"/>
  <c r="F243" i="15"/>
  <c r="C243" i="15"/>
  <c r="G243" i="15"/>
  <c r="D243" i="15"/>
  <c r="H243" i="15"/>
  <c r="E243" i="15"/>
  <c r="B247" i="15"/>
  <c r="F247" i="15"/>
  <c r="C247" i="15"/>
  <c r="G247" i="15"/>
  <c r="D247" i="15"/>
  <c r="H247" i="15"/>
  <c r="E247" i="15"/>
  <c r="B251" i="15"/>
  <c r="F251" i="15"/>
  <c r="C251" i="15"/>
  <c r="G251" i="15"/>
  <c r="D251" i="15"/>
  <c r="H251" i="15"/>
  <c r="E251" i="15"/>
  <c r="B255" i="15"/>
  <c r="F255" i="15"/>
  <c r="C255" i="15"/>
  <c r="G255" i="15"/>
  <c r="D255" i="15"/>
  <c r="H255" i="15"/>
  <c r="E255" i="15"/>
  <c r="B259" i="15"/>
  <c r="F259" i="15"/>
  <c r="C259" i="15"/>
  <c r="G259" i="15"/>
  <c r="D259" i="15"/>
  <c r="H259" i="15"/>
  <c r="E259" i="15"/>
  <c r="B263" i="15"/>
  <c r="F263" i="15"/>
  <c r="C263" i="15"/>
  <c r="G263" i="15"/>
  <c r="D263" i="15"/>
  <c r="H263" i="15"/>
  <c r="E263" i="15"/>
  <c r="J194" i="14"/>
  <c r="K194" i="14" s="1"/>
  <c r="G194" i="14"/>
  <c r="B194" i="14"/>
  <c r="M194" i="14"/>
  <c r="I194" i="14"/>
  <c r="B200" i="15"/>
  <c r="F200" i="15"/>
  <c r="C200" i="15"/>
  <c r="G200" i="15"/>
  <c r="D200" i="15"/>
  <c r="H200" i="15"/>
  <c r="E200" i="15"/>
  <c r="G204" i="16"/>
  <c r="B208" i="22"/>
  <c r="F208" i="22"/>
  <c r="J208" i="22"/>
  <c r="C208" i="22"/>
  <c r="G208" i="22"/>
  <c r="K208" i="22"/>
  <c r="D208" i="22"/>
  <c r="H208" i="22"/>
  <c r="E208" i="22"/>
  <c r="I208" i="22"/>
  <c r="F210" i="14"/>
  <c r="B210" i="14"/>
  <c r="I210" i="14"/>
  <c r="B216" i="15"/>
  <c r="F216" i="15"/>
  <c r="C216" i="15"/>
  <c r="G216" i="15"/>
  <c r="D216" i="15"/>
  <c r="H216" i="15"/>
  <c r="E216" i="15"/>
  <c r="E220" i="16"/>
  <c r="I220" i="16"/>
  <c r="B220" i="16"/>
  <c r="F220" i="16"/>
  <c r="J220" i="16"/>
  <c r="C220" i="16"/>
  <c r="G220" i="16"/>
  <c r="K220" i="16"/>
  <c r="D220" i="16"/>
  <c r="H220" i="16"/>
  <c r="B224" i="22"/>
  <c r="F224" i="22"/>
  <c r="J224" i="22"/>
  <c r="E224" i="22"/>
  <c r="K224" i="22"/>
  <c r="G224" i="22"/>
  <c r="C224" i="22"/>
  <c r="H224" i="22"/>
  <c r="D224" i="22"/>
  <c r="I224" i="22"/>
  <c r="F226" i="14"/>
  <c r="J226" i="14"/>
  <c r="K226" i="14" s="1"/>
  <c r="G226" i="14"/>
  <c r="L226" i="14"/>
  <c r="B226" i="14"/>
  <c r="H226" i="14"/>
  <c r="M226" i="14"/>
  <c r="C226" i="14"/>
  <c r="I226" i="14"/>
  <c r="C232" i="15"/>
  <c r="G232" i="15"/>
  <c r="E232" i="15"/>
  <c r="B236" i="16"/>
  <c r="G236" i="16"/>
  <c r="D240" i="22"/>
  <c r="H240" i="22"/>
  <c r="E240" i="22"/>
  <c r="I240" i="22"/>
  <c r="B240" i="22"/>
  <c r="F240" i="22"/>
  <c r="J240" i="22"/>
  <c r="C240" i="22"/>
  <c r="G240" i="22"/>
  <c r="K240" i="22"/>
  <c r="J242" i="14"/>
  <c r="K242" i="14" s="1"/>
  <c r="G242" i="14"/>
  <c r="B242" i="14"/>
  <c r="M242" i="14"/>
  <c r="I242" i="14"/>
  <c r="B248" i="15"/>
  <c r="F248" i="15"/>
  <c r="C248" i="15"/>
  <c r="G248" i="15"/>
  <c r="D248" i="15"/>
  <c r="H248" i="15"/>
  <c r="E248" i="15"/>
  <c r="E252" i="16"/>
  <c r="I252" i="16"/>
  <c r="B252" i="16"/>
  <c r="F252" i="16"/>
  <c r="J252" i="16"/>
  <c r="C252" i="16"/>
  <c r="G252" i="16"/>
  <c r="K252" i="16"/>
  <c r="D252" i="16"/>
  <c r="H252" i="16"/>
  <c r="D256" i="22"/>
  <c r="H256" i="22"/>
  <c r="E256" i="22"/>
  <c r="I256" i="22"/>
  <c r="B256" i="22"/>
  <c r="F256" i="22"/>
  <c r="J256" i="22"/>
  <c r="C256" i="22"/>
  <c r="G256" i="22"/>
  <c r="K256" i="22"/>
  <c r="F258" i="14"/>
  <c r="J258" i="14"/>
  <c r="K258" i="14" s="1"/>
  <c r="G258" i="14"/>
  <c r="L258" i="14"/>
  <c r="B258" i="14"/>
  <c r="H258" i="14"/>
  <c r="M258" i="14"/>
  <c r="C258" i="14"/>
  <c r="I258" i="14"/>
  <c r="B169" i="16"/>
  <c r="C169" i="16"/>
  <c r="G169" i="16"/>
  <c r="H169" i="16"/>
  <c r="E169" i="16"/>
  <c r="B177" i="16"/>
  <c r="C177" i="16"/>
  <c r="G177" i="16"/>
  <c r="H177" i="16"/>
  <c r="E177" i="16"/>
  <c r="B187" i="14"/>
  <c r="H187" i="14"/>
  <c r="M187" i="14"/>
  <c r="C187" i="14"/>
  <c r="I187" i="14"/>
  <c r="F187" i="14"/>
  <c r="J187" i="14"/>
  <c r="K187" i="14" s="1"/>
  <c r="G187" i="14"/>
  <c r="L187" i="14"/>
  <c r="B193" i="16"/>
  <c r="F193" i="16"/>
  <c r="J193" i="16"/>
  <c r="G193" i="16"/>
  <c r="K193" i="16"/>
  <c r="D193" i="16"/>
  <c r="E193" i="16"/>
  <c r="I193" i="16"/>
  <c r="B195" i="14"/>
  <c r="M195" i="14"/>
  <c r="I195" i="14"/>
  <c r="J195" i="14"/>
  <c r="K195" i="14" s="1"/>
  <c r="G195" i="14"/>
  <c r="B201" i="16"/>
  <c r="F201" i="16"/>
  <c r="J201" i="16"/>
  <c r="C201" i="16"/>
  <c r="G201" i="16"/>
  <c r="K201" i="16"/>
  <c r="D201" i="16"/>
  <c r="H201" i="16"/>
  <c r="E201" i="16"/>
  <c r="I201" i="16"/>
  <c r="B211" i="14"/>
  <c r="M211" i="14"/>
  <c r="I211" i="14"/>
  <c r="J211" i="14"/>
  <c r="K211" i="14" s="1"/>
  <c r="G211" i="14"/>
  <c r="B219" i="14"/>
  <c r="H219" i="14"/>
  <c r="M219" i="14"/>
  <c r="C219" i="14"/>
  <c r="I219" i="14"/>
  <c r="F219" i="14"/>
  <c r="J219" i="14"/>
  <c r="K219" i="14" s="1"/>
  <c r="G219" i="14"/>
  <c r="L219" i="14"/>
  <c r="B257" i="16"/>
  <c r="F257" i="16"/>
  <c r="J257" i="16"/>
  <c r="C257" i="16"/>
  <c r="G257" i="16"/>
  <c r="K257" i="16"/>
  <c r="D257" i="16"/>
  <c r="H257" i="16"/>
  <c r="E257" i="16"/>
  <c r="I257" i="16"/>
  <c r="B154" i="22"/>
  <c r="D158" i="22"/>
  <c r="E158" i="22"/>
  <c r="J158" i="22"/>
  <c r="C158" i="22"/>
  <c r="J162" i="22"/>
  <c r="E190" i="22"/>
  <c r="I190" i="22"/>
  <c r="J190" i="22"/>
  <c r="C190" i="22"/>
  <c r="B242" i="22"/>
  <c r="F242" i="22"/>
  <c r="J242" i="22"/>
  <c r="C242" i="22"/>
  <c r="G242" i="22"/>
  <c r="K242" i="22"/>
  <c r="D242" i="22"/>
  <c r="H242" i="22"/>
  <c r="E242" i="22"/>
  <c r="I242" i="22"/>
  <c r="B262" i="22"/>
  <c r="F262" i="22"/>
  <c r="J262" i="22"/>
  <c r="C262" i="22"/>
  <c r="G262" i="22"/>
  <c r="K262" i="22"/>
  <c r="D262" i="22"/>
  <c r="H262" i="22"/>
  <c r="E262" i="22"/>
  <c r="I262" i="22"/>
  <c r="E261" i="22"/>
  <c r="B261" i="22"/>
  <c r="C261" i="22"/>
  <c r="K261" i="22"/>
  <c r="D261" i="22"/>
  <c r="H261" i="22"/>
  <c r="E276" i="16"/>
  <c r="J276" i="16"/>
  <c r="D276" i="16"/>
  <c r="D280" i="22"/>
  <c r="H280" i="22"/>
  <c r="E280" i="22"/>
  <c r="I280" i="22"/>
  <c r="B280" i="22"/>
  <c r="F280" i="22"/>
  <c r="J280" i="22"/>
  <c r="C280" i="22"/>
  <c r="G280" i="22"/>
  <c r="K280" i="22"/>
  <c r="C265" i="15"/>
  <c r="G265" i="15"/>
  <c r="E265" i="15"/>
  <c r="B266" i="15"/>
  <c r="G266" i="15"/>
  <c r="D266" i="15"/>
  <c r="B273" i="15"/>
  <c r="C273" i="15"/>
  <c r="D273" i="15"/>
  <c r="E273" i="15"/>
  <c r="E289" i="15"/>
  <c r="B289" i="15"/>
  <c r="F289" i="15"/>
  <c r="C289" i="15"/>
  <c r="G289" i="15"/>
  <c r="D289" i="15"/>
  <c r="H289" i="15"/>
  <c r="E293" i="16"/>
  <c r="I293" i="16"/>
  <c r="B293" i="16"/>
  <c r="F293" i="16"/>
  <c r="J293" i="16"/>
  <c r="C293" i="16"/>
  <c r="G293" i="16"/>
  <c r="K293" i="16"/>
  <c r="D293" i="16"/>
  <c r="H293" i="16"/>
  <c r="E297" i="22"/>
  <c r="I297" i="22"/>
  <c r="B297" i="22"/>
  <c r="F297" i="22"/>
  <c r="J297" i="22"/>
  <c r="C297" i="22"/>
  <c r="G297" i="22"/>
  <c r="K297" i="22"/>
  <c r="D297" i="22"/>
  <c r="H297" i="22"/>
  <c r="B299" i="14"/>
  <c r="H299" i="14"/>
  <c r="M299" i="14"/>
  <c r="C299" i="14"/>
  <c r="I299" i="14"/>
  <c r="F299" i="14"/>
  <c r="J299" i="14"/>
  <c r="K299" i="14" s="1"/>
  <c r="G299" i="14"/>
  <c r="L299" i="14"/>
  <c r="E305" i="15"/>
  <c r="B305" i="15"/>
  <c r="F305" i="15"/>
  <c r="C305" i="15"/>
  <c r="G305" i="15"/>
  <c r="D305" i="15"/>
  <c r="H305" i="15"/>
  <c r="I309" i="16"/>
  <c r="C309" i="16"/>
  <c r="H309" i="16"/>
  <c r="B309" i="14"/>
  <c r="H309" i="14"/>
  <c r="M309" i="14"/>
  <c r="C309" i="14"/>
  <c r="I309" i="14"/>
  <c r="F309" i="14"/>
  <c r="J309" i="14"/>
  <c r="K309" i="14" s="1"/>
  <c r="G309" i="14"/>
  <c r="L309" i="14"/>
  <c r="C315" i="22"/>
  <c r="G315" i="22"/>
  <c r="K315" i="22"/>
  <c r="D315" i="22"/>
  <c r="H315" i="22"/>
  <c r="E315" i="22"/>
  <c r="I315" i="22"/>
  <c r="B315" i="22"/>
  <c r="F315" i="22"/>
  <c r="J315" i="22"/>
  <c r="C319" i="16"/>
  <c r="G319" i="16"/>
  <c r="K319" i="16"/>
  <c r="D319" i="16"/>
  <c r="H319" i="16"/>
  <c r="E319" i="16"/>
  <c r="I319" i="16"/>
  <c r="B319" i="16"/>
  <c r="F319" i="16"/>
  <c r="J319" i="16"/>
  <c r="E323" i="15"/>
  <c r="B323" i="15"/>
  <c r="F323" i="15"/>
  <c r="C323" i="15"/>
  <c r="G323" i="15"/>
  <c r="D323" i="15"/>
  <c r="H323" i="15"/>
  <c r="B325" i="14"/>
  <c r="H325" i="14"/>
  <c r="M325" i="14"/>
  <c r="C325" i="14"/>
  <c r="I325" i="14"/>
  <c r="F325" i="14"/>
  <c r="J325" i="14"/>
  <c r="K325" i="14" s="1"/>
  <c r="G325" i="14"/>
  <c r="L325" i="14"/>
  <c r="E331" i="22"/>
  <c r="I331" i="22"/>
  <c r="B331" i="22"/>
  <c r="F331" i="22"/>
  <c r="J331" i="22"/>
  <c r="C331" i="22"/>
  <c r="K331" i="22"/>
  <c r="D331" i="22"/>
  <c r="G331" i="22"/>
  <c r="H331" i="22"/>
  <c r="B334" i="16"/>
  <c r="F334" i="16"/>
  <c r="J334" i="16"/>
  <c r="C334" i="16"/>
  <c r="G334" i="16"/>
  <c r="K334" i="16"/>
  <c r="D334" i="16"/>
  <c r="H334" i="16"/>
  <c r="E334" i="16"/>
  <c r="I334" i="16"/>
  <c r="C335" i="16"/>
  <c r="G335" i="16"/>
  <c r="K335" i="16"/>
  <c r="D335" i="16"/>
  <c r="H335" i="16"/>
  <c r="E335" i="16"/>
  <c r="I335" i="16"/>
  <c r="B335" i="16"/>
  <c r="F335" i="16"/>
  <c r="J335" i="16"/>
  <c r="E339" i="15"/>
  <c r="B339" i="15"/>
  <c r="F339" i="15"/>
  <c r="C339" i="15"/>
  <c r="G339" i="15"/>
  <c r="D339" i="15"/>
  <c r="H339" i="15"/>
  <c r="F340" i="14"/>
  <c r="J340" i="14"/>
  <c r="K340" i="14" s="1"/>
  <c r="G340" i="14"/>
  <c r="L340" i="14"/>
  <c r="B340" i="14"/>
  <c r="H340" i="14"/>
  <c r="M340" i="14"/>
  <c r="C340" i="14"/>
  <c r="I340" i="14"/>
  <c r="B341" i="14"/>
  <c r="H341" i="14"/>
  <c r="M341" i="14"/>
  <c r="C341" i="14"/>
  <c r="I341" i="14"/>
  <c r="F341" i="14"/>
  <c r="J341" i="14"/>
  <c r="K341" i="14" s="1"/>
  <c r="G341" i="14"/>
  <c r="L341" i="14"/>
  <c r="E347" i="22"/>
  <c r="I347" i="22"/>
  <c r="B347" i="22"/>
  <c r="F347" i="22"/>
  <c r="J347" i="22"/>
  <c r="C347" i="22"/>
  <c r="G347" i="22"/>
  <c r="K347" i="22"/>
  <c r="D347" i="22"/>
  <c r="H347" i="22"/>
  <c r="C351" i="16"/>
  <c r="G351" i="16"/>
  <c r="K351" i="16"/>
  <c r="D351" i="16"/>
  <c r="H351" i="16"/>
  <c r="E351" i="16"/>
  <c r="I351" i="16"/>
  <c r="B351" i="16"/>
  <c r="F351" i="16"/>
  <c r="J351" i="16"/>
  <c r="E355" i="15"/>
  <c r="B355" i="15"/>
  <c r="F355" i="15"/>
  <c r="C355" i="15"/>
  <c r="G355" i="15"/>
  <c r="D355" i="15"/>
  <c r="H355" i="15"/>
  <c r="B357" i="14"/>
  <c r="H357" i="14"/>
  <c r="M357" i="14"/>
  <c r="C357" i="14"/>
  <c r="I357" i="14"/>
  <c r="F357" i="14"/>
  <c r="J357" i="14"/>
  <c r="K357" i="14" s="1"/>
  <c r="G357" i="14"/>
  <c r="L357" i="14"/>
  <c r="E363" i="22"/>
  <c r="I363" i="22"/>
  <c r="B363" i="22"/>
  <c r="F363" i="22"/>
  <c r="J363" i="22"/>
  <c r="C363" i="22"/>
  <c r="G363" i="22"/>
  <c r="K363" i="22"/>
  <c r="D363" i="22"/>
  <c r="H363" i="22"/>
  <c r="C367" i="16"/>
  <c r="G367" i="16"/>
  <c r="K367" i="16"/>
  <c r="D367" i="16"/>
  <c r="H367" i="16"/>
  <c r="E367" i="16"/>
  <c r="I367" i="16"/>
  <c r="B367" i="16"/>
  <c r="F367" i="16"/>
  <c r="J367" i="16"/>
  <c r="E371" i="15"/>
  <c r="B371" i="15"/>
  <c r="F371" i="15"/>
  <c r="C371" i="15"/>
  <c r="G371" i="15"/>
  <c r="D371" i="15"/>
  <c r="H371" i="15"/>
  <c r="F372" i="14"/>
  <c r="J372" i="14"/>
  <c r="K372" i="14" s="1"/>
  <c r="G372" i="14"/>
  <c r="L372" i="14"/>
  <c r="B372" i="14"/>
  <c r="H372" i="14"/>
  <c r="M372" i="14"/>
  <c r="C372" i="14"/>
  <c r="I372" i="14"/>
  <c r="B373" i="14"/>
  <c r="H373" i="14"/>
  <c r="M373" i="14"/>
  <c r="C373" i="14"/>
  <c r="I373" i="14"/>
  <c r="F373" i="14"/>
  <c r="J373" i="14"/>
  <c r="K373" i="14" s="1"/>
  <c r="G373" i="14"/>
  <c r="L373" i="14"/>
  <c r="D378" i="22"/>
  <c r="H378" i="22"/>
  <c r="E378" i="22"/>
  <c r="I378" i="22"/>
  <c r="B378" i="22"/>
  <c r="F378" i="22"/>
  <c r="J378" i="22"/>
  <c r="C378" i="22"/>
  <c r="G378" i="22"/>
  <c r="K378" i="22"/>
  <c r="E379" i="22"/>
  <c r="I379" i="22"/>
  <c r="B379" i="22"/>
  <c r="F379" i="22"/>
  <c r="J379" i="22"/>
  <c r="C379" i="22"/>
  <c r="G379" i="22"/>
  <c r="K379" i="22"/>
  <c r="D379" i="22"/>
  <c r="H379" i="22"/>
  <c r="C383" i="16"/>
  <c r="G383" i="16"/>
  <c r="K383" i="16"/>
  <c r="D383" i="16"/>
  <c r="H383" i="16"/>
  <c r="E383" i="16"/>
  <c r="I383" i="16"/>
  <c r="B383" i="16"/>
  <c r="F383" i="16"/>
  <c r="J383" i="16"/>
  <c r="E387" i="15"/>
  <c r="B387" i="15"/>
  <c r="F387" i="15"/>
  <c r="C387" i="15"/>
  <c r="G387" i="15"/>
  <c r="D387" i="15"/>
  <c r="H387" i="15"/>
  <c r="B389" i="14"/>
  <c r="H389" i="14"/>
  <c r="M389" i="14"/>
  <c r="C389" i="14"/>
  <c r="I389" i="14"/>
  <c r="F389" i="14"/>
  <c r="J389" i="14"/>
  <c r="K389" i="14" s="1"/>
  <c r="G389" i="14"/>
  <c r="L389" i="14"/>
  <c r="E395" i="22"/>
  <c r="I395" i="22"/>
  <c r="B395" i="22"/>
  <c r="F395" i="22"/>
  <c r="J395" i="22"/>
  <c r="C395" i="22"/>
  <c r="G395" i="22"/>
  <c r="K395" i="22"/>
  <c r="D395" i="22"/>
  <c r="H395" i="22"/>
  <c r="C399" i="16"/>
  <c r="G399" i="16"/>
  <c r="K399" i="16"/>
  <c r="D399" i="16"/>
  <c r="H399" i="16"/>
  <c r="E399" i="16"/>
  <c r="I399" i="16"/>
  <c r="B399" i="16"/>
  <c r="F399" i="16"/>
  <c r="J399" i="16"/>
  <c r="E403" i="15"/>
  <c r="B403" i="15"/>
  <c r="F403" i="15"/>
  <c r="C403" i="15"/>
  <c r="G403" i="15"/>
  <c r="D403" i="15"/>
  <c r="H403" i="15"/>
  <c r="B405" i="14"/>
  <c r="H405" i="14"/>
  <c r="M405" i="14"/>
  <c r="C405" i="14"/>
  <c r="I405" i="14"/>
  <c r="F405" i="14"/>
  <c r="J405" i="14"/>
  <c r="K405" i="14" s="1"/>
  <c r="G405" i="14"/>
  <c r="L405" i="14"/>
  <c r="E411" i="22"/>
  <c r="I411" i="22"/>
  <c r="B411" i="22"/>
  <c r="F411" i="22"/>
  <c r="J411" i="22"/>
  <c r="C411" i="22"/>
  <c r="G411" i="22"/>
  <c r="K411" i="22"/>
  <c r="D411" i="22"/>
  <c r="H411" i="22"/>
  <c r="B414" i="16"/>
  <c r="F414" i="16"/>
  <c r="J414" i="16"/>
  <c r="C414" i="16"/>
  <c r="G414" i="16"/>
  <c r="K414" i="16"/>
  <c r="D414" i="16"/>
  <c r="H414" i="16"/>
  <c r="E414" i="16"/>
  <c r="I414" i="16"/>
  <c r="C415" i="16"/>
  <c r="G415" i="16"/>
  <c r="K415" i="16"/>
  <c r="D415" i="16"/>
  <c r="H415" i="16"/>
  <c r="E415" i="16"/>
  <c r="I415" i="16"/>
  <c r="B415" i="16"/>
  <c r="F415" i="16"/>
  <c r="J415" i="16"/>
  <c r="E419" i="15"/>
  <c r="B419" i="15"/>
  <c r="F419" i="15"/>
  <c r="C419" i="15"/>
  <c r="G419" i="15"/>
  <c r="D419" i="15"/>
  <c r="H419" i="15"/>
  <c r="B421" i="14"/>
  <c r="H421" i="14"/>
  <c r="M421" i="14"/>
  <c r="C421" i="14"/>
  <c r="I421" i="14"/>
  <c r="F421" i="14"/>
  <c r="J421" i="14"/>
  <c r="K421" i="14" s="1"/>
  <c r="G421" i="14"/>
  <c r="L421" i="14"/>
  <c r="E427" i="22"/>
  <c r="I427" i="22"/>
  <c r="B427" i="22"/>
  <c r="F427" i="22"/>
  <c r="J427" i="22"/>
  <c r="C427" i="22"/>
  <c r="G427" i="22"/>
  <c r="K427" i="22"/>
  <c r="D427" i="22"/>
  <c r="H427" i="22"/>
  <c r="B430" i="16"/>
  <c r="F430" i="16"/>
  <c r="J430" i="16"/>
  <c r="C430" i="16"/>
  <c r="G430" i="16"/>
  <c r="K430" i="16"/>
  <c r="D430" i="16"/>
  <c r="H430" i="16"/>
  <c r="E430" i="16"/>
  <c r="I430" i="16"/>
  <c r="C431" i="16"/>
  <c r="G431" i="16"/>
  <c r="K431" i="16"/>
  <c r="D431" i="16"/>
  <c r="H431" i="16"/>
  <c r="E431" i="16"/>
  <c r="I431" i="16"/>
  <c r="B431" i="16"/>
  <c r="F431" i="16"/>
  <c r="J431" i="16"/>
  <c r="E435" i="15"/>
  <c r="B435" i="15"/>
  <c r="F435" i="15"/>
  <c r="C435" i="15"/>
  <c r="G435" i="15"/>
  <c r="D435" i="15"/>
  <c r="H435" i="15"/>
  <c r="B437" i="14"/>
  <c r="H437" i="14"/>
  <c r="M437" i="14"/>
  <c r="C437" i="14"/>
  <c r="I437" i="14"/>
  <c r="F437" i="14"/>
  <c r="J437" i="14"/>
  <c r="K437" i="14" s="1"/>
  <c r="G437" i="14"/>
  <c r="L437" i="14"/>
  <c r="E443" i="22"/>
  <c r="B443" i="22"/>
  <c r="F443" i="22"/>
  <c r="J443" i="22"/>
  <c r="C443" i="22"/>
  <c r="G443" i="22"/>
  <c r="K443" i="22"/>
  <c r="D443" i="22"/>
  <c r="H443" i="22"/>
  <c r="I443" i="22"/>
  <c r="C447" i="16"/>
  <c r="G447" i="16"/>
  <c r="K447" i="16"/>
  <c r="D447" i="16"/>
  <c r="H447" i="16"/>
  <c r="E447" i="16"/>
  <c r="I447" i="16"/>
  <c r="B447" i="16"/>
  <c r="F447" i="16"/>
  <c r="J447" i="16"/>
  <c r="E451" i="15"/>
  <c r="B451" i="15"/>
  <c r="F451" i="15"/>
  <c r="C451" i="15"/>
  <c r="G451" i="15"/>
  <c r="D451" i="15"/>
  <c r="H451" i="15"/>
  <c r="F453" i="14"/>
  <c r="J453" i="14"/>
  <c r="K453" i="14" s="1"/>
  <c r="G453" i="14"/>
  <c r="L453" i="14"/>
  <c r="B453" i="14"/>
  <c r="H453" i="14"/>
  <c r="M453" i="14"/>
  <c r="C453" i="14"/>
  <c r="I453" i="14"/>
  <c r="B458" i="22"/>
  <c r="F458" i="22"/>
  <c r="J458" i="22"/>
  <c r="C458" i="22"/>
  <c r="G458" i="22"/>
  <c r="K458" i="22"/>
  <c r="E458" i="22"/>
  <c r="H458" i="22"/>
  <c r="I458" i="22"/>
  <c r="D458" i="22"/>
  <c r="C459" i="22"/>
  <c r="G459" i="22"/>
  <c r="K459" i="22"/>
  <c r="D459" i="22"/>
  <c r="H459" i="22"/>
  <c r="B459" i="22"/>
  <c r="J459" i="22"/>
  <c r="E459" i="22"/>
  <c r="F459" i="22"/>
  <c r="I459" i="22"/>
  <c r="C463" i="16"/>
  <c r="G463" i="16"/>
  <c r="K463" i="16"/>
  <c r="D463" i="16"/>
  <c r="H463" i="16"/>
  <c r="E463" i="16"/>
  <c r="I463" i="16"/>
  <c r="B463" i="16"/>
  <c r="F463" i="16"/>
  <c r="J463" i="16"/>
  <c r="F467" i="15"/>
  <c r="C467" i="15"/>
  <c r="H467" i="15"/>
  <c r="B468" i="14"/>
  <c r="F469" i="14"/>
  <c r="J469" i="14"/>
  <c r="K469" i="14" s="1"/>
  <c r="G469" i="14"/>
  <c r="L469" i="14"/>
  <c r="B469" i="14"/>
  <c r="H469" i="14"/>
  <c r="M469" i="14"/>
  <c r="C469" i="14"/>
  <c r="I469" i="14"/>
  <c r="E475" i="22"/>
  <c r="I475" i="22"/>
  <c r="B475" i="22"/>
  <c r="F475" i="22"/>
  <c r="J475" i="22"/>
  <c r="C475" i="22"/>
  <c r="G475" i="22"/>
  <c r="K475" i="22"/>
  <c r="H475" i="22"/>
  <c r="D475" i="22"/>
  <c r="B478" i="16"/>
  <c r="F478" i="16"/>
  <c r="J478" i="16"/>
  <c r="C478" i="16"/>
  <c r="G478" i="16"/>
  <c r="K478" i="16"/>
  <c r="D478" i="16"/>
  <c r="H478" i="16"/>
  <c r="E478" i="16"/>
  <c r="I478" i="16"/>
  <c r="B486" i="16"/>
  <c r="F486" i="16"/>
  <c r="J486" i="16"/>
  <c r="C486" i="16"/>
  <c r="G486" i="16"/>
  <c r="K486" i="16"/>
  <c r="D486" i="16"/>
  <c r="H486" i="16"/>
  <c r="E486" i="16"/>
  <c r="I486" i="16"/>
  <c r="B502" i="16"/>
  <c r="F502" i="16"/>
  <c r="J502" i="16"/>
  <c r="C502" i="16"/>
  <c r="G502" i="16"/>
  <c r="K502" i="16"/>
  <c r="D502" i="16"/>
  <c r="H502" i="16"/>
  <c r="E502" i="16"/>
  <c r="I502" i="16"/>
  <c r="D528" i="16"/>
  <c r="H528" i="16"/>
  <c r="E528" i="16"/>
  <c r="I528" i="16"/>
  <c r="B528" i="16"/>
  <c r="F528" i="16"/>
  <c r="J528" i="16"/>
  <c r="C528" i="16"/>
  <c r="G528" i="16"/>
  <c r="K528" i="16"/>
  <c r="B278" i="15"/>
  <c r="F278" i="15"/>
  <c r="E278" i="15"/>
  <c r="G278" i="15"/>
  <c r="C278" i="15"/>
  <c r="H278" i="15"/>
  <c r="D278" i="15"/>
  <c r="E286" i="15"/>
  <c r="B286" i="15"/>
  <c r="F286" i="15"/>
  <c r="C286" i="15"/>
  <c r="G286" i="15"/>
  <c r="D286" i="15"/>
  <c r="H286" i="15"/>
  <c r="H273" i="14"/>
  <c r="F273" i="14"/>
  <c r="D279" i="16"/>
  <c r="H279" i="16"/>
  <c r="E279" i="16"/>
  <c r="I279" i="16"/>
  <c r="B279" i="16"/>
  <c r="F279" i="16"/>
  <c r="J279" i="16"/>
  <c r="C279" i="16"/>
  <c r="G279" i="16"/>
  <c r="K279" i="16"/>
  <c r="B281" i="14"/>
  <c r="C281" i="14"/>
  <c r="F281" i="14"/>
  <c r="J281" i="14"/>
  <c r="K281" i="14" s="1"/>
  <c r="G281" i="14"/>
  <c r="C303" i="16"/>
  <c r="G303" i="16"/>
  <c r="K303" i="16"/>
  <c r="D303" i="16"/>
  <c r="H303" i="16"/>
  <c r="E303" i="16"/>
  <c r="I303" i="16"/>
  <c r="B303" i="16"/>
  <c r="F303" i="16"/>
  <c r="J303" i="16"/>
  <c r="D312" i="16"/>
  <c r="H312" i="16"/>
  <c r="E312" i="16"/>
  <c r="I312" i="16"/>
  <c r="B312" i="16"/>
  <c r="F312" i="16"/>
  <c r="J312" i="16"/>
  <c r="C312" i="16"/>
  <c r="G312" i="16"/>
  <c r="K312" i="16"/>
  <c r="E313" i="16"/>
  <c r="I313" i="16"/>
  <c r="B313" i="16"/>
  <c r="F313" i="16"/>
  <c r="J313" i="16"/>
  <c r="C313" i="16"/>
  <c r="G313" i="16"/>
  <c r="K313" i="16"/>
  <c r="D313" i="16"/>
  <c r="H313" i="16"/>
  <c r="E317" i="15"/>
  <c r="B317" i="15"/>
  <c r="F317" i="15"/>
  <c r="C317" i="15"/>
  <c r="G317" i="15"/>
  <c r="D317" i="15"/>
  <c r="H317" i="15"/>
  <c r="B319" i="14"/>
  <c r="H319" i="14"/>
  <c r="M319" i="14"/>
  <c r="C319" i="14"/>
  <c r="I319" i="14"/>
  <c r="F319" i="14"/>
  <c r="J319" i="14"/>
  <c r="K319" i="14" s="1"/>
  <c r="G319" i="14"/>
  <c r="L319" i="14"/>
  <c r="C325" i="22"/>
  <c r="G325" i="22"/>
  <c r="K325" i="22"/>
  <c r="D325" i="22"/>
  <c r="H325" i="22"/>
  <c r="E325" i="22"/>
  <c r="F325" i="22"/>
  <c r="I325" i="22"/>
  <c r="B325" i="22"/>
  <c r="J325" i="22"/>
  <c r="E329" i="16"/>
  <c r="I329" i="16"/>
  <c r="B329" i="16"/>
  <c r="F329" i="16"/>
  <c r="J329" i="16"/>
  <c r="C329" i="16"/>
  <c r="G329" i="16"/>
  <c r="K329" i="16"/>
  <c r="D329" i="16"/>
  <c r="H329" i="16"/>
  <c r="E333" i="15"/>
  <c r="B333" i="15"/>
  <c r="F333" i="15"/>
  <c r="C333" i="15"/>
  <c r="G333" i="15"/>
  <c r="D333" i="15"/>
  <c r="H333" i="15"/>
  <c r="F334" i="14"/>
  <c r="J334" i="14"/>
  <c r="K334" i="14" s="1"/>
  <c r="G334" i="14"/>
  <c r="L334" i="14"/>
  <c r="B334" i="14"/>
  <c r="H334" i="14"/>
  <c r="M334" i="14"/>
  <c r="C334" i="14"/>
  <c r="I334" i="14"/>
  <c r="B335" i="14"/>
  <c r="H335" i="14"/>
  <c r="M335" i="14"/>
  <c r="C335" i="14"/>
  <c r="I335" i="14"/>
  <c r="F335" i="14"/>
  <c r="J335" i="14"/>
  <c r="K335" i="14" s="1"/>
  <c r="G335" i="14"/>
  <c r="L335" i="14"/>
  <c r="B340" i="22"/>
  <c r="F340" i="22"/>
  <c r="J340" i="22"/>
  <c r="C340" i="22"/>
  <c r="G340" i="22"/>
  <c r="K340" i="22"/>
  <c r="H340" i="22"/>
  <c r="I340" i="22"/>
  <c r="D340" i="22"/>
  <c r="E340" i="22"/>
  <c r="C341" i="22"/>
  <c r="G341" i="22"/>
  <c r="K341" i="22"/>
  <c r="D341" i="22"/>
  <c r="H341" i="22"/>
  <c r="E341" i="22"/>
  <c r="F341" i="22"/>
  <c r="I341" i="22"/>
  <c r="B341" i="22"/>
  <c r="J341" i="22"/>
  <c r="D344" i="16"/>
  <c r="H344" i="16"/>
  <c r="E344" i="16"/>
  <c r="I344" i="16"/>
  <c r="B344" i="16"/>
  <c r="F344" i="16"/>
  <c r="J344" i="16"/>
  <c r="C344" i="16"/>
  <c r="G344" i="16"/>
  <c r="K344" i="16"/>
  <c r="E345" i="16"/>
  <c r="I345" i="16"/>
  <c r="B345" i="16"/>
  <c r="F345" i="16"/>
  <c r="J345" i="16"/>
  <c r="C345" i="16"/>
  <c r="G345" i="16"/>
  <c r="K345" i="16"/>
  <c r="D345" i="16"/>
  <c r="H345" i="16"/>
  <c r="E349" i="15"/>
  <c r="B349" i="15"/>
  <c r="F349" i="15"/>
  <c r="C349" i="15"/>
  <c r="G349" i="15"/>
  <c r="D349" i="15"/>
  <c r="H349" i="15"/>
  <c r="B351" i="14"/>
  <c r="H351" i="14"/>
  <c r="M351" i="14"/>
  <c r="C351" i="14"/>
  <c r="I351" i="14"/>
  <c r="F351" i="14"/>
  <c r="J351" i="14"/>
  <c r="K351" i="14" s="1"/>
  <c r="G351" i="14"/>
  <c r="L351" i="14"/>
  <c r="C357" i="22"/>
  <c r="G357" i="22"/>
  <c r="K357" i="22"/>
  <c r="D357" i="22"/>
  <c r="H357" i="22"/>
  <c r="E357" i="22"/>
  <c r="I357" i="22"/>
  <c r="B357" i="22"/>
  <c r="F357" i="22"/>
  <c r="J357" i="22"/>
  <c r="D360" i="16"/>
  <c r="H360" i="16"/>
  <c r="E360" i="16"/>
  <c r="I360" i="16"/>
  <c r="B360" i="16"/>
  <c r="F360" i="16"/>
  <c r="J360" i="16"/>
  <c r="C360" i="16"/>
  <c r="G360" i="16"/>
  <c r="K360" i="16"/>
  <c r="E361" i="16"/>
  <c r="I361" i="16"/>
  <c r="B361" i="16"/>
  <c r="F361" i="16"/>
  <c r="J361" i="16"/>
  <c r="C361" i="16"/>
  <c r="G361" i="16"/>
  <c r="K361" i="16"/>
  <c r="D361" i="16"/>
  <c r="H361" i="16"/>
  <c r="E365" i="15"/>
  <c r="B365" i="15"/>
  <c r="F365" i="15"/>
  <c r="C365" i="15"/>
  <c r="G365" i="15"/>
  <c r="D365" i="15"/>
  <c r="H365" i="15"/>
  <c r="B367" i="14"/>
  <c r="H367" i="14"/>
  <c r="M367" i="14"/>
  <c r="C367" i="14"/>
  <c r="I367" i="14"/>
  <c r="F367" i="14"/>
  <c r="J367" i="14"/>
  <c r="K367" i="14" s="1"/>
  <c r="G367" i="14"/>
  <c r="L367" i="14"/>
  <c r="C373" i="22"/>
  <c r="G373" i="22"/>
  <c r="K373" i="22"/>
  <c r="D373" i="22"/>
  <c r="H373" i="22"/>
  <c r="E373" i="22"/>
  <c r="I373" i="22"/>
  <c r="B373" i="22"/>
  <c r="F373" i="22"/>
  <c r="J373" i="22"/>
  <c r="E377" i="16"/>
  <c r="I377" i="16"/>
  <c r="B377" i="16"/>
  <c r="F377" i="16"/>
  <c r="J377" i="16"/>
  <c r="C377" i="16"/>
  <c r="G377" i="16"/>
  <c r="K377" i="16"/>
  <c r="D377" i="16"/>
  <c r="H377" i="16"/>
  <c r="E381" i="15"/>
  <c r="B381" i="15"/>
  <c r="F381" i="15"/>
  <c r="C381" i="15"/>
  <c r="G381" i="15"/>
  <c r="D381" i="15"/>
  <c r="H381" i="15"/>
  <c r="B383" i="14"/>
  <c r="H383" i="14"/>
  <c r="M383" i="14"/>
  <c r="C383" i="14"/>
  <c r="I383" i="14"/>
  <c r="F383" i="14"/>
  <c r="J383" i="14"/>
  <c r="K383" i="14" s="1"/>
  <c r="G383" i="14"/>
  <c r="L383" i="14"/>
  <c r="B388" i="22"/>
  <c r="F388" i="22"/>
  <c r="J388" i="22"/>
  <c r="C388" i="22"/>
  <c r="G388" i="22"/>
  <c r="K388" i="22"/>
  <c r="D388" i="22"/>
  <c r="H388" i="22"/>
  <c r="E388" i="22"/>
  <c r="I388" i="22"/>
  <c r="C389" i="22"/>
  <c r="G389" i="22"/>
  <c r="K389" i="22"/>
  <c r="D389" i="22"/>
  <c r="H389" i="22"/>
  <c r="E389" i="22"/>
  <c r="I389" i="22"/>
  <c r="B389" i="22"/>
  <c r="F389" i="22"/>
  <c r="J389" i="22"/>
  <c r="E393" i="16"/>
  <c r="F393" i="16"/>
  <c r="J393" i="16"/>
  <c r="K393" i="16"/>
  <c r="D393" i="16"/>
  <c r="E397" i="15"/>
  <c r="B397" i="15"/>
  <c r="F397" i="15"/>
  <c r="C397" i="15"/>
  <c r="G397" i="15"/>
  <c r="D397" i="15"/>
  <c r="H397" i="15"/>
  <c r="B399" i="14"/>
  <c r="H399" i="14"/>
  <c r="M399" i="14"/>
  <c r="C399" i="14"/>
  <c r="I399" i="14"/>
  <c r="F399" i="14"/>
  <c r="J399" i="14"/>
  <c r="K399" i="14" s="1"/>
  <c r="G399" i="14"/>
  <c r="L399" i="14"/>
  <c r="B404" i="22"/>
  <c r="F404" i="22"/>
  <c r="J404" i="22"/>
  <c r="C404" i="22"/>
  <c r="G404" i="22"/>
  <c r="K404" i="22"/>
  <c r="D404" i="22"/>
  <c r="H404" i="22"/>
  <c r="E404" i="22"/>
  <c r="I404" i="22"/>
  <c r="C405" i="22"/>
  <c r="G405" i="22"/>
  <c r="K405" i="22"/>
  <c r="D405" i="22"/>
  <c r="H405" i="22"/>
  <c r="E405" i="22"/>
  <c r="I405" i="22"/>
  <c r="B405" i="22"/>
  <c r="F405" i="22"/>
  <c r="J405" i="22"/>
  <c r="E409" i="16"/>
  <c r="I409" i="16"/>
  <c r="B409" i="16"/>
  <c r="F409" i="16"/>
  <c r="J409" i="16"/>
  <c r="C409" i="16"/>
  <c r="G409" i="16"/>
  <c r="K409" i="16"/>
  <c r="D409" i="16"/>
  <c r="H409" i="16"/>
  <c r="E413" i="15"/>
  <c r="B413" i="15"/>
  <c r="F413" i="15"/>
  <c r="C413" i="15"/>
  <c r="G413" i="15"/>
  <c r="D413" i="15"/>
  <c r="H413" i="15"/>
  <c r="B415" i="14"/>
  <c r="H415" i="14"/>
  <c r="M415" i="14"/>
  <c r="C415" i="14"/>
  <c r="I415" i="14"/>
  <c r="F415" i="14"/>
  <c r="J415" i="14"/>
  <c r="K415" i="14" s="1"/>
  <c r="G415" i="14"/>
  <c r="L415" i="14"/>
  <c r="C421" i="22"/>
  <c r="G421" i="22"/>
  <c r="K421" i="22"/>
  <c r="D421" i="22"/>
  <c r="H421" i="22"/>
  <c r="E421" i="22"/>
  <c r="I421" i="22"/>
  <c r="B421" i="22"/>
  <c r="F421" i="22"/>
  <c r="J421" i="22"/>
  <c r="E425" i="16"/>
  <c r="I425" i="16"/>
  <c r="B425" i="16"/>
  <c r="F425" i="16"/>
  <c r="J425" i="16"/>
  <c r="C425" i="16"/>
  <c r="G425" i="16"/>
  <c r="K425" i="16"/>
  <c r="D425" i="16"/>
  <c r="H425" i="16"/>
  <c r="E429" i="15"/>
  <c r="B429" i="15"/>
  <c r="F429" i="15"/>
  <c r="C429" i="15"/>
  <c r="G429" i="15"/>
  <c r="D429" i="15"/>
  <c r="H429" i="15"/>
  <c r="B431" i="14"/>
  <c r="H431" i="14"/>
  <c r="M431" i="14"/>
  <c r="C431" i="14"/>
  <c r="I431" i="14"/>
  <c r="F431" i="14"/>
  <c r="J431" i="14"/>
  <c r="K431" i="14" s="1"/>
  <c r="G431" i="14"/>
  <c r="L431" i="14"/>
  <c r="C437" i="22"/>
  <c r="G437" i="22"/>
  <c r="K437" i="22"/>
  <c r="D437" i="22"/>
  <c r="H437" i="22"/>
  <c r="E437" i="22"/>
  <c r="I437" i="22"/>
  <c r="B437" i="22"/>
  <c r="F437" i="22"/>
  <c r="J437" i="22"/>
  <c r="E441" i="16"/>
  <c r="I441" i="16"/>
  <c r="B441" i="16"/>
  <c r="F441" i="16"/>
  <c r="J441" i="16"/>
  <c r="C441" i="16"/>
  <c r="G441" i="16"/>
  <c r="K441" i="16"/>
  <c r="D441" i="16"/>
  <c r="H441" i="16"/>
  <c r="E444" i="15"/>
  <c r="B444" i="15"/>
  <c r="F444" i="15"/>
  <c r="C444" i="15"/>
  <c r="G444" i="15"/>
  <c r="D444" i="15"/>
  <c r="H444" i="15"/>
  <c r="E445" i="15"/>
  <c r="B445" i="15"/>
  <c r="F445" i="15"/>
  <c r="C445" i="15"/>
  <c r="G445" i="15"/>
  <c r="D445" i="15"/>
  <c r="H445" i="15"/>
  <c r="B447" i="14"/>
  <c r="H447" i="14"/>
  <c r="M447" i="14"/>
  <c r="F447" i="14"/>
  <c r="J447" i="14"/>
  <c r="K447" i="14" s="1"/>
  <c r="C447" i="14"/>
  <c r="G447" i="14"/>
  <c r="I447" i="14"/>
  <c r="L447" i="14"/>
  <c r="D453" i="22"/>
  <c r="H453" i="22"/>
  <c r="E453" i="22"/>
  <c r="I453" i="22"/>
  <c r="B453" i="22"/>
  <c r="F453" i="22"/>
  <c r="J453" i="22"/>
  <c r="G453" i="22"/>
  <c r="K453" i="22"/>
  <c r="C453" i="22"/>
  <c r="E457" i="16"/>
  <c r="I457" i="16"/>
  <c r="B457" i="16"/>
  <c r="F457" i="16"/>
  <c r="J457" i="16"/>
  <c r="C457" i="16"/>
  <c r="G457" i="16"/>
  <c r="K457" i="16"/>
  <c r="D457" i="16"/>
  <c r="H457" i="16"/>
  <c r="E461" i="15"/>
  <c r="B461" i="15"/>
  <c r="F461" i="15"/>
  <c r="C461" i="15"/>
  <c r="G461" i="15"/>
  <c r="D461" i="15"/>
  <c r="H461" i="15"/>
  <c r="L463" i="14"/>
  <c r="I468" i="22"/>
  <c r="C468" i="22"/>
  <c r="F469" i="22"/>
  <c r="E473" i="16"/>
  <c r="I473" i="16"/>
  <c r="B473" i="16"/>
  <c r="F473" i="16"/>
  <c r="J473" i="16"/>
  <c r="C473" i="16"/>
  <c r="G473" i="16"/>
  <c r="K473" i="16"/>
  <c r="D473" i="16"/>
  <c r="H473" i="16"/>
  <c r="E477" i="15"/>
  <c r="B477" i="15"/>
  <c r="F477" i="15"/>
  <c r="C477" i="15"/>
  <c r="G477" i="15"/>
  <c r="D477" i="15"/>
  <c r="H477" i="15"/>
  <c r="E479" i="15"/>
  <c r="B479" i="15"/>
  <c r="F479" i="15"/>
  <c r="C479" i="15"/>
  <c r="G479" i="15"/>
  <c r="D479" i="15"/>
  <c r="H479" i="15"/>
  <c r="E481" i="15"/>
  <c r="B481" i="15"/>
  <c r="F481" i="15"/>
  <c r="C481" i="15"/>
  <c r="G481" i="15"/>
  <c r="D481" i="15"/>
  <c r="H481" i="15"/>
  <c r="E483" i="15"/>
  <c r="B483" i="15"/>
  <c r="F483" i="15"/>
  <c r="C483" i="15"/>
  <c r="G483" i="15"/>
  <c r="D483" i="15"/>
  <c r="H483" i="15"/>
  <c r="E485" i="15"/>
  <c r="B485" i="15"/>
  <c r="F485" i="15"/>
  <c r="C485" i="15"/>
  <c r="G485" i="15"/>
  <c r="D485" i="15"/>
  <c r="H485" i="15"/>
  <c r="E487" i="15"/>
  <c r="B487" i="15"/>
  <c r="F487" i="15"/>
  <c r="C487" i="15"/>
  <c r="G487" i="15"/>
  <c r="D487" i="15"/>
  <c r="H487" i="15"/>
  <c r="E489" i="15"/>
  <c r="B489" i="15"/>
  <c r="F489" i="15"/>
  <c r="C489" i="15"/>
  <c r="G489" i="15"/>
  <c r="D489" i="15"/>
  <c r="H489" i="15"/>
  <c r="E491" i="15"/>
  <c r="B491" i="15"/>
  <c r="F491" i="15"/>
  <c r="C491" i="15"/>
  <c r="G491" i="15"/>
  <c r="D491" i="15"/>
  <c r="H491" i="15"/>
  <c r="E493" i="15"/>
  <c r="B493" i="15"/>
  <c r="F493" i="15"/>
  <c r="C493" i="15"/>
  <c r="G493" i="15"/>
  <c r="D493" i="15"/>
  <c r="H493" i="15"/>
  <c r="E495" i="15"/>
  <c r="B495" i="15"/>
  <c r="F495" i="15"/>
  <c r="C495" i="15"/>
  <c r="G495" i="15"/>
  <c r="D495" i="15"/>
  <c r="H495" i="15"/>
  <c r="E497" i="15"/>
  <c r="B497" i="15"/>
  <c r="F497" i="15"/>
  <c r="C497" i="15"/>
  <c r="G497" i="15"/>
  <c r="D497" i="15"/>
  <c r="H497" i="15"/>
  <c r="E499" i="15"/>
  <c r="B499" i="15"/>
  <c r="F499" i="15"/>
  <c r="C499" i="15"/>
  <c r="G499" i="15"/>
  <c r="D499" i="15"/>
  <c r="H499" i="15"/>
  <c r="E501" i="15"/>
  <c r="B501" i="15"/>
  <c r="F501" i="15"/>
  <c r="C501" i="15"/>
  <c r="G501" i="15"/>
  <c r="D501" i="15"/>
  <c r="H501" i="15"/>
  <c r="E503" i="15"/>
  <c r="B503" i="15"/>
  <c r="F503" i="15"/>
  <c r="C503" i="15"/>
  <c r="G503" i="15"/>
  <c r="D503" i="15"/>
  <c r="H503" i="15"/>
  <c r="E505" i="15"/>
  <c r="B505" i="15"/>
  <c r="F505" i="15"/>
  <c r="C505" i="15"/>
  <c r="G505" i="15"/>
  <c r="D505" i="15"/>
  <c r="H505" i="15"/>
  <c r="E507" i="15"/>
  <c r="B507" i="15"/>
  <c r="F507" i="15"/>
  <c r="C507" i="15"/>
  <c r="G507" i="15"/>
  <c r="D507" i="15"/>
  <c r="H507" i="15"/>
  <c r="E509" i="15"/>
  <c r="B509" i="15"/>
  <c r="F509" i="15"/>
  <c r="C509" i="15"/>
  <c r="G509" i="15"/>
  <c r="D509" i="15"/>
  <c r="H509" i="15"/>
  <c r="F511" i="15"/>
  <c r="C511" i="15"/>
  <c r="H511" i="15"/>
  <c r="E515" i="15"/>
  <c r="B515" i="15"/>
  <c r="F515" i="15"/>
  <c r="C515" i="15"/>
  <c r="G515" i="15"/>
  <c r="D515" i="15"/>
  <c r="H515" i="15"/>
  <c r="E517" i="15"/>
  <c r="B517" i="15"/>
  <c r="F517" i="15"/>
  <c r="C517" i="15"/>
  <c r="G517" i="15"/>
  <c r="D517" i="15"/>
  <c r="H517" i="15"/>
  <c r="E519" i="15"/>
  <c r="B519" i="15"/>
  <c r="F519" i="15"/>
  <c r="C519" i="15"/>
  <c r="G519" i="15"/>
  <c r="D519" i="15"/>
  <c r="H519" i="15"/>
  <c r="E521" i="15"/>
  <c r="B521" i="15"/>
  <c r="F521" i="15"/>
  <c r="C521" i="15"/>
  <c r="G521" i="15"/>
  <c r="D521" i="15"/>
  <c r="H521" i="15"/>
  <c r="E523" i="15"/>
  <c r="B523" i="15"/>
  <c r="F523" i="15"/>
  <c r="C523" i="15"/>
  <c r="G523" i="15"/>
  <c r="D523" i="15"/>
  <c r="H523" i="15"/>
  <c r="C527" i="16"/>
  <c r="G527" i="16"/>
  <c r="K527" i="16"/>
  <c r="D527" i="16"/>
  <c r="H527" i="16"/>
  <c r="E527" i="16"/>
  <c r="I527" i="16"/>
  <c r="B527" i="16"/>
  <c r="F527" i="16"/>
  <c r="J527" i="16"/>
  <c r="F529" i="14"/>
  <c r="J529" i="14"/>
  <c r="K529" i="14" s="1"/>
  <c r="G529" i="14"/>
  <c r="L529" i="14"/>
  <c r="B529" i="14"/>
  <c r="H529" i="14"/>
  <c r="M529" i="14"/>
  <c r="C529" i="14"/>
  <c r="I529" i="14"/>
  <c r="C533" i="22"/>
  <c r="G533" i="22"/>
  <c r="K533" i="22"/>
  <c r="D533" i="22"/>
  <c r="H533" i="22"/>
  <c r="E533" i="22"/>
  <c r="I533" i="22"/>
  <c r="J533" i="22"/>
  <c r="B533" i="22"/>
  <c r="F533" i="22"/>
  <c r="C535" i="16"/>
  <c r="G535" i="16"/>
  <c r="K535" i="16"/>
  <c r="D535" i="16"/>
  <c r="H535" i="16"/>
  <c r="E535" i="16"/>
  <c r="I535" i="16"/>
  <c r="B535" i="16"/>
  <c r="F535" i="16"/>
  <c r="J535" i="16"/>
  <c r="E537" i="15"/>
  <c r="B537" i="15"/>
  <c r="F537" i="15"/>
  <c r="C537" i="15"/>
  <c r="G537" i="15"/>
  <c r="D537" i="15"/>
  <c r="H537" i="15"/>
  <c r="F537" i="14"/>
  <c r="J537" i="14"/>
  <c r="K537" i="14" s="1"/>
  <c r="G537" i="14"/>
  <c r="L537" i="14"/>
  <c r="B537" i="14"/>
  <c r="H537" i="14"/>
  <c r="M537" i="14"/>
  <c r="C537" i="14"/>
  <c r="I537" i="14"/>
  <c r="C541" i="22"/>
  <c r="G541" i="22"/>
  <c r="K541" i="22"/>
  <c r="D541" i="22"/>
  <c r="H541" i="22"/>
  <c r="E541" i="22"/>
  <c r="I541" i="22"/>
  <c r="B541" i="22"/>
  <c r="F541" i="22"/>
  <c r="J541" i="22"/>
  <c r="C543" i="16"/>
  <c r="G543" i="16"/>
  <c r="K543" i="16"/>
  <c r="D543" i="16"/>
  <c r="H543" i="16"/>
  <c r="E543" i="16"/>
  <c r="I543" i="16"/>
  <c r="B543" i="16"/>
  <c r="F543" i="16"/>
  <c r="J543" i="16"/>
  <c r="E545" i="15"/>
  <c r="B545" i="15"/>
  <c r="F545" i="15"/>
  <c r="C545" i="15"/>
  <c r="G545" i="15"/>
  <c r="D545" i="15"/>
  <c r="H545" i="15"/>
  <c r="F545" i="14"/>
  <c r="J545" i="14"/>
  <c r="K545" i="14" s="1"/>
  <c r="G545" i="14"/>
  <c r="L545" i="14"/>
  <c r="B545" i="14"/>
  <c r="H545" i="14"/>
  <c r="M545" i="14"/>
  <c r="C545" i="14"/>
  <c r="I545" i="14"/>
  <c r="C549" i="22"/>
  <c r="G549" i="22"/>
  <c r="K549" i="22"/>
  <c r="D549" i="22"/>
  <c r="H549" i="22"/>
  <c r="E549" i="22"/>
  <c r="I549" i="22"/>
  <c r="J549" i="22"/>
  <c r="B549" i="22"/>
  <c r="F549" i="22"/>
  <c r="C551" i="16"/>
  <c r="G551" i="16"/>
  <c r="K551" i="16"/>
  <c r="D551" i="16"/>
  <c r="H551" i="16"/>
  <c r="E551" i="16"/>
  <c r="I551" i="16"/>
  <c r="B551" i="16"/>
  <c r="F551" i="16"/>
  <c r="J551" i="16"/>
  <c r="F553" i="14"/>
  <c r="J553" i="14"/>
  <c r="K553" i="14" s="1"/>
  <c r="G553" i="14"/>
  <c r="L553" i="14"/>
  <c r="B553" i="14"/>
  <c r="H553" i="14"/>
  <c r="M553" i="14"/>
  <c r="C553" i="14"/>
  <c r="I553" i="14"/>
  <c r="C557" i="22"/>
  <c r="G557" i="22"/>
  <c r="K557" i="22"/>
  <c r="D557" i="22"/>
  <c r="H557" i="22"/>
  <c r="E557" i="22"/>
  <c r="I557" i="22"/>
  <c r="B557" i="22"/>
  <c r="F557" i="22"/>
  <c r="J557" i="22"/>
  <c r="C559" i="16"/>
  <c r="G559" i="16"/>
  <c r="K559" i="16"/>
  <c r="D559" i="16"/>
  <c r="H559" i="16"/>
  <c r="E559" i="16"/>
  <c r="I559" i="16"/>
  <c r="B559" i="16"/>
  <c r="F559" i="16"/>
  <c r="J559" i="16"/>
  <c r="E561" i="15"/>
  <c r="B561" i="15"/>
  <c r="F561" i="15"/>
  <c r="C561" i="15"/>
  <c r="G561" i="15"/>
  <c r="D561" i="15"/>
  <c r="H561" i="15"/>
  <c r="F561" i="14"/>
  <c r="J561" i="14"/>
  <c r="K561" i="14" s="1"/>
  <c r="G561" i="14"/>
  <c r="L561" i="14"/>
  <c r="B561" i="14"/>
  <c r="H561" i="14"/>
  <c r="M561" i="14"/>
  <c r="C561" i="14"/>
  <c r="I561" i="14"/>
  <c r="C565" i="22"/>
  <c r="G565" i="22"/>
  <c r="K565" i="22"/>
  <c r="D565" i="22"/>
  <c r="H565" i="22"/>
  <c r="E565" i="22"/>
  <c r="I565" i="22"/>
  <c r="J565" i="22"/>
  <c r="B565" i="22"/>
  <c r="F565" i="22"/>
  <c r="C567" i="16"/>
  <c r="G567" i="16"/>
  <c r="K567" i="16"/>
  <c r="D567" i="16"/>
  <c r="H567" i="16"/>
  <c r="E567" i="16"/>
  <c r="I567" i="16"/>
  <c r="B567" i="16"/>
  <c r="F567" i="16"/>
  <c r="J567" i="16"/>
  <c r="E569" i="15"/>
  <c r="B569" i="15"/>
  <c r="F569" i="15"/>
  <c r="C569" i="15"/>
  <c r="G569" i="15"/>
  <c r="D569" i="15"/>
  <c r="H569" i="15"/>
  <c r="F569" i="14"/>
  <c r="J569" i="14"/>
  <c r="K569" i="14" s="1"/>
  <c r="G569" i="14"/>
  <c r="L569" i="14"/>
  <c r="B569" i="14"/>
  <c r="H569" i="14"/>
  <c r="M569" i="14"/>
  <c r="C569" i="14"/>
  <c r="I569" i="14"/>
  <c r="C573" i="22"/>
  <c r="G573" i="22"/>
  <c r="K573" i="22"/>
  <c r="D573" i="22"/>
  <c r="H573" i="22"/>
  <c r="E573" i="22"/>
  <c r="I573" i="22"/>
  <c r="B573" i="22"/>
  <c r="F573" i="22"/>
  <c r="J573" i="22"/>
  <c r="C575" i="16"/>
  <c r="G575" i="16"/>
  <c r="K575" i="16"/>
  <c r="D575" i="16"/>
  <c r="H575" i="16"/>
  <c r="E575" i="16"/>
  <c r="I575" i="16"/>
  <c r="B575" i="16"/>
  <c r="F575" i="16"/>
  <c r="J575" i="16"/>
  <c r="F577" i="14"/>
  <c r="J577" i="14"/>
  <c r="K577" i="14" s="1"/>
  <c r="B577" i="14"/>
  <c r="H577" i="14"/>
  <c r="I577" i="14"/>
  <c r="C581" i="22"/>
  <c r="G581" i="22"/>
  <c r="K581" i="22"/>
  <c r="D581" i="22"/>
  <c r="H581" i="22"/>
  <c r="E581" i="22"/>
  <c r="I581" i="22"/>
  <c r="J581" i="22"/>
  <c r="B581" i="22"/>
  <c r="F581" i="22"/>
  <c r="C583" i="16"/>
  <c r="G583" i="16"/>
  <c r="K583" i="16"/>
  <c r="D583" i="16"/>
  <c r="H583" i="16"/>
  <c r="E583" i="16"/>
  <c r="I583" i="16"/>
  <c r="B583" i="16"/>
  <c r="F583" i="16"/>
  <c r="J583" i="16"/>
  <c r="E585" i="15"/>
  <c r="B585" i="15"/>
  <c r="F585" i="15"/>
  <c r="C585" i="15"/>
  <c r="G585" i="15"/>
  <c r="D585" i="15"/>
  <c r="H585" i="15"/>
  <c r="F585" i="14"/>
  <c r="J585" i="14"/>
  <c r="K585" i="14" s="1"/>
  <c r="G585" i="14"/>
  <c r="L585" i="14"/>
  <c r="B585" i="14"/>
  <c r="H585" i="14"/>
  <c r="M585" i="14"/>
  <c r="C585" i="14"/>
  <c r="I585" i="14"/>
  <c r="C589" i="22"/>
  <c r="G589" i="22"/>
  <c r="K589" i="22"/>
  <c r="D589" i="22"/>
  <c r="H589" i="22"/>
  <c r="E589" i="22"/>
  <c r="I589" i="22"/>
  <c r="B589" i="22"/>
  <c r="F589" i="22"/>
  <c r="J589" i="22"/>
  <c r="C591" i="16"/>
  <c r="G591" i="16"/>
  <c r="K591" i="16"/>
  <c r="D591" i="16"/>
  <c r="H591" i="16"/>
  <c r="E591" i="16"/>
  <c r="I591" i="16"/>
  <c r="B591" i="16"/>
  <c r="F591" i="16"/>
  <c r="J591" i="16"/>
  <c r="E593" i="15"/>
  <c r="B593" i="15"/>
  <c r="F593" i="15"/>
  <c r="C593" i="15"/>
  <c r="G593" i="15"/>
  <c r="D593" i="15"/>
  <c r="H593" i="15"/>
  <c r="H593" i="14"/>
  <c r="G597" i="22"/>
  <c r="E597" i="22"/>
  <c r="F597" i="22"/>
  <c r="C599" i="16"/>
  <c r="G599" i="16"/>
  <c r="K599" i="16"/>
  <c r="D599" i="16"/>
  <c r="H599" i="16"/>
  <c r="E599" i="16"/>
  <c r="I599" i="16"/>
  <c r="B599" i="16"/>
  <c r="F599" i="16"/>
  <c r="J599" i="16"/>
  <c r="F601" i="14"/>
  <c r="J601" i="14"/>
  <c r="K601" i="14" s="1"/>
  <c r="G601" i="14"/>
  <c r="L601" i="14"/>
  <c r="B601" i="14"/>
  <c r="H601" i="14"/>
  <c r="M601" i="14"/>
  <c r="C601" i="14"/>
  <c r="I601" i="14"/>
  <c r="B604" i="22"/>
  <c r="F604" i="22"/>
  <c r="J604" i="22"/>
  <c r="C604" i="22"/>
  <c r="G604" i="22"/>
  <c r="K604" i="22"/>
  <c r="D604" i="22"/>
  <c r="H604" i="22"/>
  <c r="E604" i="22"/>
  <c r="I604" i="22"/>
  <c r="C605" i="22"/>
  <c r="G605" i="22"/>
  <c r="K605" i="22"/>
  <c r="D605" i="22"/>
  <c r="H605" i="22"/>
  <c r="E605" i="22"/>
  <c r="I605" i="22"/>
  <c r="B605" i="22"/>
  <c r="F605" i="22"/>
  <c r="J605" i="22"/>
  <c r="K607" i="16"/>
  <c r="I607" i="16"/>
  <c r="E609" i="15"/>
  <c r="B609" i="15"/>
  <c r="F609" i="15"/>
  <c r="C609" i="15"/>
  <c r="G609" i="15"/>
  <c r="D609" i="15"/>
  <c r="H609" i="15"/>
  <c r="J609" i="14"/>
  <c r="K609" i="14" s="1"/>
  <c r="C613" i="22"/>
  <c r="G613" i="22"/>
  <c r="K613" i="22"/>
  <c r="D613" i="22"/>
  <c r="H613" i="22"/>
  <c r="E613" i="22"/>
  <c r="I613" i="22"/>
  <c r="J613" i="22"/>
  <c r="B613" i="22"/>
  <c r="F613" i="22"/>
  <c r="C615" i="16"/>
  <c r="G615" i="16"/>
  <c r="K615" i="16"/>
  <c r="D615" i="16"/>
  <c r="H615" i="16"/>
  <c r="E615" i="16"/>
  <c r="I615" i="16"/>
  <c r="B615" i="16"/>
  <c r="F615" i="16"/>
  <c r="J615" i="16"/>
  <c r="E617" i="15"/>
  <c r="B617" i="15"/>
  <c r="F617" i="15"/>
  <c r="C617" i="15"/>
  <c r="G617" i="15"/>
  <c r="D617" i="15"/>
  <c r="H617" i="15"/>
  <c r="F617" i="14"/>
  <c r="J617" i="14"/>
  <c r="K617" i="14" s="1"/>
  <c r="G617" i="14"/>
  <c r="L617" i="14"/>
  <c r="B617" i="14"/>
  <c r="H617" i="14"/>
  <c r="M617" i="14"/>
  <c r="C617" i="14"/>
  <c r="I617" i="14"/>
  <c r="C621" i="22"/>
  <c r="G621" i="22"/>
  <c r="K621" i="22"/>
  <c r="D621" i="22"/>
  <c r="H621" i="22"/>
  <c r="E621" i="22"/>
  <c r="I621" i="22"/>
  <c r="B621" i="22"/>
  <c r="F621" i="22"/>
  <c r="J621" i="22"/>
  <c r="C623" i="16"/>
  <c r="K623" i="16"/>
  <c r="D623" i="16"/>
  <c r="H623" i="16"/>
  <c r="I623" i="16"/>
  <c r="B623" i="16"/>
  <c r="F623" i="16"/>
  <c r="F625" i="14"/>
  <c r="J625" i="14"/>
  <c r="K625" i="14" s="1"/>
  <c r="G625" i="14"/>
  <c r="L625" i="14"/>
  <c r="B625" i="14"/>
  <c r="H625" i="14"/>
  <c r="M625" i="14"/>
  <c r="C625" i="14"/>
  <c r="I625" i="14"/>
  <c r="C629" i="22"/>
  <c r="G629" i="22"/>
  <c r="K629" i="22"/>
  <c r="D629" i="22"/>
  <c r="H629" i="22"/>
  <c r="E629" i="22"/>
  <c r="I629" i="22"/>
  <c r="J629" i="22"/>
  <c r="B629" i="22"/>
  <c r="F629" i="22"/>
  <c r="C631" i="16"/>
  <c r="G631" i="16"/>
  <c r="K631" i="16"/>
  <c r="D631" i="16"/>
  <c r="H631" i="16"/>
  <c r="E631" i="16"/>
  <c r="I631" i="16"/>
  <c r="B631" i="16"/>
  <c r="F631" i="16"/>
  <c r="J631" i="16"/>
  <c r="F633" i="15"/>
  <c r="H633" i="15"/>
  <c r="F633" i="14"/>
  <c r="J633" i="14"/>
  <c r="K633" i="14" s="1"/>
  <c r="G633" i="14"/>
  <c r="L633" i="14"/>
  <c r="B633" i="14"/>
  <c r="H633" i="14"/>
  <c r="M633" i="14"/>
  <c r="C633" i="14"/>
  <c r="I633" i="14"/>
  <c r="C637" i="22"/>
  <c r="G637" i="22"/>
  <c r="K637" i="22"/>
  <c r="D637" i="22"/>
  <c r="H637" i="22"/>
  <c r="E637" i="22"/>
  <c r="I637" i="22"/>
  <c r="B637" i="22"/>
  <c r="F637" i="22"/>
  <c r="J637" i="22"/>
  <c r="C639" i="16"/>
  <c r="G639" i="16"/>
  <c r="K639" i="16"/>
  <c r="D639" i="16"/>
  <c r="H639" i="16"/>
  <c r="E639" i="16"/>
  <c r="I639" i="16"/>
  <c r="B639" i="16"/>
  <c r="F639" i="16"/>
  <c r="J639" i="16"/>
  <c r="E641" i="15"/>
  <c r="B641" i="15"/>
  <c r="F641" i="15"/>
  <c r="C641" i="15"/>
  <c r="G641" i="15"/>
  <c r="D641" i="15"/>
  <c r="H641" i="15"/>
  <c r="F641" i="14"/>
  <c r="J641" i="14"/>
  <c r="K641" i="14" s="1"/>
  <c r="G641" i="14"/>
  <c r="L641" i="14"/>
  <c r="B641" i="14"/>
  <c r="H641" i="14"/>
  <c r="M641" i="14"/>
  <c r="C641" i="14"/>
  <c r="I641" i="14"/>
  <c r="C645" i="22"/>
  <c r="G645" i="22"/>
  <c r="K645" i="22"/>
  <c r="D645" i="22"/>
  <c r="H645" i="22"/>
  <c r="E645" i="22"/>
  <c r="I645" i="22"/>
  <c r="J645" i="22"/>
  <c r="B645" i="22"/>
  <c r="F645" i="22"/>
  <c r="C647" i="16"/>
  <c r="G647" i="16"/>
  <c r="K647" i="16"/>
  <c r="D647" i="16"/>
  <c r="H647" i="16"/>
  <c r="E647" i="16"/>
  <c r="I647" i="16"/>
  <c r="B647" i="16"/>
  <c r="F647" i="16"/>
  <c r="J647" i="16"/>
  <c r="E649" i="15"/>
  <c r="B649" i="15"/>
  <c r="F649" i="15"/>
  <c r="C649" i="15"/>
  <c r="G649" i="15"/>
  <c r="D649" i="15"/>
  <c r="H649" i="15"/>
  <c r="F649" i="14"/>
  <c r="J649" i="14"/>
  <c r="K649" i="14" s="1"/>
  <c r="G649" i="14"/>
  <c r="L649" i="14"/>
  <c r="B649" i="14"/>
  <c r="H649" i="14"/>
  <c r="M649" i="14"/>
  <c r="C649" i="14"/>
  <c r="I649" i="14"/>
  <c r="C653" i="22"/>
  <c r="G653" i="22"/>
  <c r="K653" i="22"/>
  <c r="D653" i="22"/>
  <c r="H653" i="22"/>
  <c r="E653" i="22"/>
  <c r="I653" i="22"/>
  <c r="B653" i="22"/>
  <c r="F653" i="22"/>
  <c r="J653" i="22"/>
  <c r="C655" i="16"/>
  <c r="G655" i="16"/>
  <c r="K655" i="16"/>
  <c r="D655" i="16"/>
  <c r="H655" i="16"/>
  <c r="E655" i="16"/>
  <c r="I655" i="16"/>
  <c r="B655" i="16"/>
  <c r="F655" i="16"/>
  <c r="J655" i="16"/>
  <c r="E657" i="15"/>
  <c r="B657" i="15"/>
  <c r="F657" i="15"/>
  <c r="C657" i="15"/>
  <c r="G657" i="15"/>
  <c r="D657" i="15"/>
  <c r="H657" i="15"/>
  <c r="F657" i="14"/>
  <c r="J657" i="14"/>
  <c r="K657" i="14" s="1"/>
  <c r="G657" i="14"/>
  <c r="L657" i="14"/>
  <c r="B657" i="14"/>
  <c r="H657" i="14"/>
  <c r="M657" i="14"/>
  <c r="C657" i="14"/>
  <c r="I657" i="14"/>
  <c r="C661" i="22"/>
  <c r="G661" i="22"/>
  <c r="K661" i="22"/>
  <c r="D661" i="22"/>
  <c r="H661" i="22"/>
  <c r="E661" i="22"/>
  <c r="I661" i="22"/>
  <c r="J661" i="22"/>
  <c r="B661" i="22"/>
  <c r="F661" i="22"/>
  <c r="C663" i="16"/>
  <c r="G663" i="16"/>
  <c r="K663" i="16"/>
  <c r="D663" i="16"/>
  <c r="H663" i="16"/>
  <c r="E663" i="16"/>
  <c r="I663" i="16"/>
  <c r="B663" i="16"/>
  <c r="F663" i="16"/>
  <c r="J663" i="16"/>
  <c r="F665" i="14"/>
  <c r="J665" i="14"/>
  <c r="K665" i="14" s="1"/>
  <c r="G665" i="14"/>
  <c r="L665" i="14"/>
  <c r="B665" i="14"/>
  <c r="H665" i="14"/>
  <c r="M665" i="14"/>
  <c r="C665" i="14"/>
  <c r="I665" i="14"/>
  <c r="C669" i="22"/>
  <c r="G669" i="22"/>
  <c r="K669" i="22"/>
  <c r="D669" i="22"/>
  <c r="H669" i="22"/>
  <c r="E669" i="22"/>
  <c r="I669" i="22"/>
  <c r="B669" i="22"/>
  <c r="F669" i="22"/>
  <c r="J669" i="22"/>
  <c r="C671" i="16"/>
  <c r="G671" i="16"/>
  <c r="K671" i="16"/>
  <c r="D671" i="16"/>
  <c r="H671" i="16"/>
  <c r="E671" i="16"/>
  <c r="I671" i="16"/>
  <c r="B671" i="16"/>
  <c r="F671" i="16"/>
  <c r="J671" i="16"/>
  <c r="E673" i="15"/>
  <c r="G673" i="15"/>
  <c r="F673" i="14"/>
  <c r="J673" i="14"/>
  <c r="K673" i="14" s="1"/>
  <c r="G673" i="14"/>
  <c r="L673" i="14"/>
  <c r="B673" i="14"/>
  <c r="H673" i="14"/>
  <c r="M673" i="14"/>
  <c r="C673" i="14"/>
  <c r="I673" i="14"/>
  <c r="C679" i="16"/>
  <c r="G679" i="16"/>
  <c r="K679" i="16"/>
  <c r="D679" i="16"/>
  <c r="H679" i="16"/>
  <c r="E679" i="16"/>
  <c r="I679" i="16"/>
  <c r="B679" i="16"/>
  <c r="F679" i="16"/>
  <c r="J679" i="16"/>
  <c r="E681" i="15"/>
  <c r="B681" i="15"/>
  <c r="F681" i="15"/>
  <c r="C681" i="15"/>
  <c r="G681" i="15"/>
  <c r="D681" i="15"/>
  <c r="H681" i="15"/>
  <c r="C685" i="22"/>
  <c r="G685" i="22"/>
  <c r="K685" i="22"/>
  <c r="D685" i="22"/>
  <c r="H685" i="22"/>
  <c r="E685" i="22"/>
  <c r="I685" i="22"/>
  <c r="B685" i="22"/>
  <c r="F685" i="22"/>
  <c r="J685" i="22"/>
  <c r="C687" i="16"/>
  <c r="G687" i="16"/>
  <c r="K687" i="16"/>
  <c r="D687" i="16"/>
  <c r="H687" i="16"/>
  <c r="E687" i="16"/>
  <c r="I687" i="16"/>
  <c r="B687" i="16"/>
  <c r="F687" i="16"/>
  <c r="J687" i="16"/>
  <c r="E689" i="15"/>
  <c r="B689" i="15"/>
  <c r="F689" i="15"/>
  <c r="C689" i="15"/>
  <c r="G689" i="15"/>
  <c r="D689" i="15"/>
  <c r="H689" i="15"/>
  <c r="F689" i="14"/>
  <c r="J689" i="14"/>
  <c r="K689" i="14" s="1"/>
  <c r="G689" i="14"/>
  <c r="L689" i="14"/>
  <c r="B689" i="14"/>
  <c r="H689" i="14"/>
  <c r="M689" i="14"/>
  <c r="C689" i="14"/>
  <c r="I689" i="14"/>
  <c r="E693" i="16"/>
  <c r="I693" i="16"/>
  <c r="B693" i="16"/>
  <c r="F693" i="16"/>
  <c r="J693" i="16"/>
  <c r="C693" i="16"/>
  <c r="G693" i="16"/>
  <c r="K693" i="16"/>
  <c r="D693" i="16"/>
  <c r="H693" i="16"/>
  <c r="E695" i="15"/>
  <c r="B695" i="15"/>
  <c r="F695" i="15"/>
  <c r="C695" i="15"/>
  <c r="G695" i="15"/>
  <c r="D695" i="15"/>
  <c r="H695" i="15"/>
  <c r="F695" i="14"/>
  <c r="J695" i="14"/>
  <c r="K695" i="14" s="1"/>
  <c r="G695" i="14"/>
  <c r="L695" i="14"/>
  <c r="B695" i="14"/>
  <c r="H695" i="14"/>
  <c r="M695" i="14"/>
  <c r="C695" i="14"/>
  <c r="I695" i="14"/>
  <c r="E699" i="22"/>
  <c r="I699" i="22"/>
  <c r="B699" i="22"/>
  <c r="F699" i="22"/>
  <c r="J699" i="22"/>
  <c r="C699" i="22"/>
  <c r="G699" i="22"/>
  <c r="K699" i="22"/>
  <c r="H699" i="22"/>
  <c r="D699" i="22"/>
  <c r="E701" i="16"/>
  <c r="I701" i="16"/>
  <c r="B701" i="16"/>
  <c r="F701" i="16"/>
  <c r="J701" i="16"/>
  <c r="C701" i="16"/>
  <c r="G701" i="16"/>
  <c r="K701" i="16"/>
  <c r="D701" i="16"/>
  <c r="H701" i="16"/>
  <c r="E703" i="15"/>
  <c r="B703" i="15"/>
  <c r="F703" i="15"/>
  <c r="C703" i="15"/>
  <c r="G703" i="15"/>
  <c r="D703" i="15"/>
  <c r="H703" i="15"/>
  <c r="F703" i="14"/>
  <c r="J703" i="14"/>
  <c r="K703" i="14" s="1"/>
  <c r="G703" i="14"/>
  <c r="L703" i="14"/>
  <c r="B703" i="14"/>
  <c r="H703" i="14"/>
  <c r="M703" i="14"/>
  <c r="C703" i="14"/>
  <c r="I703" i="14"/>
  <c r="B707" i="22"/>
  <c r="F707" i="22"/>
  <c r="C707" i="22"/>
  <c r="G707" i="22"/>
  <c r="H707" i="22"/>
  <c r="I707" i="22"/>
  <c r="D707" i="22"/>
  <c r="J707" i="22"/>
  <c r="E707" i="22"/>
  <c r="K707" i="22"/>
  <c r="E709" i="16"/>
  <c r="I709" i="16"/>
  <c r="B709" i="16"/>
  <c r="F709" i="16"/>
  <c r="J709" i="16"/>
  <c r="C709" i="16"/>
  <c r="G709" i="16"/>
  <c r="K709" i="16"/>
  <c r="D709" i="16"/>
  <c r="H709" i="16"/>
  <c r="F711" i="14"/>
  <c r="J711" i="14"/>
  <c r="K711" i="14" s="1"/>
  <c r="G711" i="14"/>
  <c r="L711" i="14"/>
  <c r="B711" i="14"/>
  <c r="H711" i="14"/>
  <c r="M711" i="14"/>
  <c r="C711" i="14"/>
  <c r="I711" i="14"/>
  <c r="D715" i="22"/>
  <c r="H715" i="22"/>
  <c r="E715" i="22"/>
  <c r="I715" i="22"/>
  <c r="B715" i="22"/>
  <c r="F715" i="22"/>
  <c r="J715" i="22"/>
  <c r="C715" i="22"/>
  <c r="G715" i="22"/>
  <c r="K715" i="22"/>
  <c r="E717" i="16"/>
  <c r="I717" i="16"/>
  <c r="B717" i="16"/>
  <c r="F717" i="16"/>
  <c r="J717" i="16"/>
  <c r="C717" i="16"/>
  <c r="G717" i="16"/>
  <c r="K717" i="16"/>
  <c r="D717" i="16"/>
  <c r="H717" i="16"/>
  <c r="E719" i="15"/>
  <c r="B719" i="15"/>
  <c r="F719" i="15"/>
  <c r="C719" i="15"/>
  <c r="G719" i="15"/>
  <c r="D719" i="15"/>
  <c r="H719" i="15"/>
  <c r="F719" i="14"/>
  <c r="J719" i="14"/>
  <c r="K719" i="14" s="1"/>
  <c r="G719" i="14"/>
  <c r="L719" i="14"/>
  <c r="B719" i="14"/>
  <c r="H719" i="14"/>
  <c r="M719" i="14"/>
  <c r="C719" i="14"/>
  <c r="I719" i="14"/>
  <c r="D723" i="22"/>
  <c r="H723" i="22"/>
  <c r="E723" i="22"/>
  <c r="I723" i="22"/>
  <c r="B723" i="22"/>
  <c r="F723" i="22"/>
  <c r="J723" i="22"/>
  <c r="G723" i="22"/>
  <c r="K723" i="22"/>
  <c r="C723" i="22"/>
  <c r="E725" i="16"/>
  <c r="I725" i="16"/>
  <c r="B725" i="16"/>
  <c r="F725" i="16"/>
  <c r="J725" i="16"/>
  <c r="C725" i="16"/>
  <c r="G725" i="16"/>
  <c r="K725" i="16"/>
  <c r="D725" i="16"/>
  <c r="H725" i="16"/>
  <c r="E727" i="15"/>
  <c r="B727" i="15"/>
  <c r="F727" i="15"/>
  <c r="C727" i="15"/>
  <c r="G727" i="15"/>
  <c r="D727" i="15"/>
  <c r="H727" i="15"/>
  <c r="F727" i="14"/>
  <c r="J727" i="14"/>
  <c r="K727" i="14" s="1"/>
  <c r="G727" i="14"/>
  <c r="L727" i="14"/>
  <c r="B727" i="14"/>
  <c r="H727" i="14"/>
  <c r="M727" i="14"/>
  <c r="C727" i="14"/>
  <c r="I727" i="14"/>
  <c r="D731" i="22"/>
  <c r="H731" i="22"/>
  <c r="E731" i="22"/>
  <c r="I731" i="22"/>
  <c r="B731" i="22"/>
  <c r="F731" i="22"/>
  <c r="J731" i="22"/>
  <c r="C731" i="22"/>
  <c r="G731" i="22"/>
  <c r="K731" i="22"/>
  <c r="E733" i="16"/>
  <c r="I733" i="16"/>
  <c r="B733" i="16"/>
  <c r="F733" i="16"/>
  <c r="J733" i="16"/>
  <c r="C733" i="16"/>
  <c r="G733" i="16"/>
  <c r="K733" i="16"/>
  <c r="D733" i="16"/>
  <c r="H733" i="16"/>
  <c r="E735" i="15"/>
  <c r="B735" i="15"/>
  <c r="F735" i="15"/>
  <c r="C735" i="15"/>
  <c r="G735" i="15"/>
  <c r="D735" i="15"/>
  <c r="H735" i="15"/>
  <c r="F735" i="14"/>
  <c r="J735" i="14"/>
  <c r="K735" i="14" s="1"/>
  <c r="G735" i="14"/>
  <c r="L735" i="14"/>
  <c r="B735" i="14"/>
  <c r="H735" i="14"/>
  <c r="M735" i="14"/>
  <c r="C735" i="14"/>
  <c r="I735" i="14"/>
  <c r="D739" i="22"/>
  <c r="H739" i="22"/>
  <c r="E739" i="22"/>
  <c r="I739" i="22"/>
  <c r="B739" i="22"/>
  <c r="F739" i="22"/>
  <c r="J739" i="22"/>
  <c r="G739" i="22"/>
  <c r="K739" i="22"/>
  <c r="C739" i="22"/>
  <c r="E741" i="16"/>
  <c r="I741" i="16"/>
  <c r="B741" i="16"/>
  <c r="F741" i="16"/>
  <c r="J741" i="16"/>
  <c r="C741" i="16"/>
  <c r="G741" i="16"/>
  <c r="K741" i="16"/>
  <c r="D741" i="16"/>
  <c r="H741" i="16"/>
  <c r="B742" i="16"/>
  <c r="F742" i="16"/>
  <c r="J742" i="16"/>
  <c r="C742" i="16"/>
  <c r="G742" i="16"/>
  <c r="K742" i="16"/>
  <c r="D742" i="16"/>
  <c r="H742" i="16"/>
  <c r="I742" i="16"/>
  <c r="E742" i="16"/>
  <c r="F743" i="14"/>
  <c r="J743" i="14"/>
  <c r="K743" i="14" s="1"/>
  <c r="G743" i="14"/>
  <c r="L743" i="14"/>
  <c r="B743" i="14"/>
  <c r="H743" i="14"/>
  <c r="M743" i="14"/>
  <c r="C743" i="14"/>
  <c r="I743" i="14"/>
  <c r="D747" i="22"/>
  <c r="H747" i="22"/>
  <c r="E747" i="22"/>
  <c r="I747" i="22"/>
  <c r="B747" i="22"/>
  <c r="F747" i="22"/>
  <c r="J747" i="22"/>
  <c r="C747" i="22"/>
  <c r="G747" i="22"/>
  <c r="K747" i="22"/>
  <c r="E748" i="22"/>
  <c r="I748" i="22"/>
  <c r="B748" i="22"/>
  <c r="F748" i="22"/>
  <c r="J748" i="22"/>
  <c r="C748" i="22"/>
  <c r="G748" i="22"/>
  <c r="K748" i="22"/>
  <c r="D748" i="22"/>
  <c r="H748" i="22"/>
  <c r="E749" i="16"/>
  <c r="I749" i="16"/>
  <c r="B749" i="16"/>
  <c r="F749" i="16"/>
  <c r="J749" i="16"/>
  <c r="C749" i="16"/>
  <c r="G749" i="16"/>
  <c r="K749" i="16"/>
  <c r="D749" i="16"/>
  <c r="H749" i="16"/>
  <c r="E757" i="16"/>
  <c r="I757" i="16"/>
  <c r="B757" i="16"/>
  <c r="F757" i="16"/>
  <c r="J757" i="16"/>
  <c r="C757" i="16"/>
  <c r="G757" i="16"/>
  <c r="K757" i="16"/>
  <c r="D757" i="16"/>
  <c r="H757" i="16"/>
  <c r="F757" i="14"/>
  <c r="G757" i="14"/>
  <c r="L757" i="14"/>
  <c r="B757" i="14"/>
  <c r="M757" i="14"/>
  <c r="C757" i="14"/>
  <c r="I757" i="14"/>
  <c r="B761" i="22"/>
  <c r="F761" i="22"/>
  <c r="J761" i="22"/>
  <c r="C761" i="22"/>
  <c r="G761" i="22"/>
  <c r="K761" i="22"/>
  <c r="D761" i="22"/>
  <c r="H761" i="22"/>
  <c r="E761" i="22"/>
  <c r="I761" i="22"/>
  <c r="C763" i="16"/>
  <c r="G763" i="16"/>
  <c r="K763" i="16"/>
  <c r="D763" i="16"/>
  <c r="H763" i="16"/>
  <c r="E763" i="16"/>
  <c r="I763" i="16"/>
  <c r="B763" i="16"/>
  <c r="F763" i="16"/>
  <c r="J763" i="16"/>
  <c r="E765" i="15"/>
  <c r="B765" i="15"/>
  <c r="F765" i="15"/>
  <c r="C765" i="15"/>
  <c r="G765" i="15"/>
  <c r="D765" i="15"/>
  <c r="H765" i="15"/>
  <c r="F765" i="14"/>
  <c r="G765" i="14"/>
  <c r="L765" i="14"/>
  <c r="B765" i="14"/>
  <c r="M765" i="14"/>
  <c r="C765" i="14"/>
  <c r="I765" i="14"/>
  <c r="B769" i="22"/>
  <c r="F769" i="22"/>
  <c r="J769" i="22"/>
  <c r="C769" i="22"/>
  <c r="G769" i="22"/>
  <c r="K769" i="22"/>
  <c r="D769" i="22"/>
  <c r="H769" i="22"/>
  <c r="E769" i="22"/>
  <c r="I769" i="22"/>
  <c r="C771" i="16"/>
  <c r="G771" i="16"/>
  <c r="K771" i="16"/>
  <c r="D771" i="16"/>
  <c r="H771" i="16"/>
  <c r="I771" i="16"/>
  <c r="B771" i="16"/>
  <c r="J771" i="16"/>
  <c r="E771" i="16"/>
  <c r="F771" i="16"/>
  <c r="E773" i="15"/>
  <c r="B773" i="15"/>
  <c r="F773" i="15"/>
  <c r="C773" i="15"/>
  <c r="G773" i="15"/>
  <c r="D773" i="15"/>
  <c r="H773" i="15"/>
  <c r="F773" i="14"/>
  <c r="J773" i="14"/>
  <c r="K773" i="14" s="1"/>
  <c r="G773" i="14"/>
  <c r="L773" i="14"/>
  <c r="B773" i="14"/>
  <c r="H773" i="14"/>
  <c r="M773" i="14"/>
  <c r="C773" i="14"/>
  <c r="I773" i="14"/>
  <c r="B777" i="22"/>
  <c r="F777" i="22"/>
  <c r="J777" i="22"/>
  <c r="C777" i="22"/>
  <c r="G777" i="22"/>
  <c r="K777" i="22"/>
  <c r="D777" i="22"/>
  <c r="H777" i="22"/>
  <c r="E777" i="22"/>
  <c r="I777" i="22"/>
  <c r="E779" i="15"/>
  <c r="B779" i="15"/>
  <c r="F779" i="15"/>
  <c r="C779" i="15"/>
  <c r="G779" i="15"/>
  <c r="D779" i="15"/>
  <c r="H779" i="15"/>
  <c r="F779" i="14"/>
  <c r="J779" i="14"/>
  <c r="K779" i="14" s="1"/>
  <c r="G779" i="14"/>
  <c r="L779" i="14"/>
  <c r="B779" i="14"/>
  <c r="H779" i="14"/>
  <c r="M779" i="14"/>
  <c r="C779" i="14"/>
  <c r="I779" i="14"/>
  <c r="D783" i="22"/>
  <c r="H783" i="22"/>
  <c r="E783" i="22"/>
  <c r="I783" i="22"/>
  <c r="B783" i="22"/>
  <c r="F783" i="22"/>
  <c r="J783" i="22"/>
  <c r="C783" i="22"/>
  <c r="G783" i="22"/>
  <c r="K783" i="22"/>
  <c r="D785" i="16"/>
  <c r="H785" i="16"/>
  <c r="E785" i="16"/>
  <c r="I785" i="16"/>
  <c r="B785" i="16"/>
  <c r="F785" i="16"/>
  <c r="J785" i="16"/>
  <c r="C785" i="16"/>
  <c r="G785" i="16"/>
  <c r="K785" i="16"/>
  <c r="E787" i="15"/>
  <c r="B787" i="15"/>
  <c r="F787" i="15"/>
  <c r="C787" i="15"/>
  <c r="G787" i="15"/>
  <c r="D787" i="15"/>
  <c r="H787" i="15"/>
  <c r="E788" i="15"/>
  <c r="B788" i="15"/>
  <c r="F788" i="15"/>
  <c r="C788" i="15"/>
  <c r="G788" i="15"/>
  <c r="D788" i="15"/>
  <c r="H788" i="15"/>
  <c r="F787" i="14"/>
  <c r="J787" i="14"/>
  <c r="K787" i="14" s="1"/>
  <c r="G787" i="14"/>
  <c r="L787" i="14"/>
  <c r="B787" i="14"/>
  <c r="H787" i="14"/>
  <c r="M787" i="14"/>
  <c r="C787" i="14"/>
  <c r="I787" i="14"/>
  <c r="D791" i="22"/>
  <c r="H791" i="22"/>
  <c r="E791" i="22"/>
  <c r="I791" i="22"/>
  <c r="B791" i="22"/>
  <c r="F791" i="22"/>
  <c r="J791" i="22"/>
  <c r="K791" i="22"/>
  <c r="C791" i="22"/>
  <c r="G791" i="22"/>
  <c r="D793" i="16"/>
  <c r="H793" i="16"/>
  <c r="E793" i="16"/>
  <c r="I793" i="16"/>
  <c r="B793" i="16"/>
  <c r="F793" i="16"/>
  <c r="J793" i="16"/>
  <c r="C793" i="16"/>
  <c r="G793" i="16"/>
  <c r="K793" i="16"/>
  <c r="E795" i="15"/>
  <c r="B795" i="15"/>
  <c r="F795" i="15"/>
  <c r="C795" i="15"/>
  <c r="G795" i="15"/>
  <c r="D795" i="15"/>
  <c r="H795" i="15"/>
  <c r="F795" i="14"/>
  <c r="J795" i="14"/>
  <c r="K795" i="14" s="1"/>
  <c r="G795" i="14"/>
  <c r="L795" i="14"/>
  <c r="B795" i="14"/>
  <c r="H795" i="14"/>
  <c r="M795" i="14"/>
  <c r="C795" i="14"/>
  <c r="I795" i="14"/>
  <c r="B799" i="16"/>
  <c r="F799" i="16"/>
  <c r="J799" i="16"/>
  <c r="C799" i="16"/>
  <c r="G799" i="16"/>
  <c r="K799" i="16"/>
  <c r="D799" i="16"/>
  <c r="H799" i="16"/>
  <c r="E799" i="16"/>
  <c r="I799" i="16"/>
  <c r="E801" i="15"/>
  <c r="B801" i="15"/>
  <c r="F801" i="15"/>
  <c r="C801" i="15"/>
  <c r="G801" i="15"/>
  <c r="D801" i="15"/>
  <c r="H801" i="15"/>
  <c r="B805" i="22"/>
  <c r="J805" i="22"/>
  <c r="C805" i="22"/>
  <c r="G805" i="22"/>
  <c r="D805" i="22"/>
  <c r="H805" i="22"/>
  <c r="E805" i="22"/>
  <c r="F809" i="14"/>
  <c r="J809" i="14"/>
  <c r="K809" i="14" s="1"/>
  <c r="G809" i="14"/>
  <c r="L809" i="14"/>
  <c r="B809" i="14"/>
  <c r="H809" i="14"/>
  <c r="M809" i="14"/>
  <c r="C809" i="14"/>
  <c r="I809" i="14"/>
  <c r="B813" i="22"/>
  <c r="F813" i="22"/>
  <c r="J813" i="22"/>
  <c r="C813" i="22"/>
  <c r="G813" i="22"/>
  <c r="K813" i="22"/>
  <c r="D813" i="22"/>
  <c r="H813" i="22"/>
  <c r="I813" i="22"/>
  <c r="E813" i="22"/>
  <c r="D815" i="22"/>
  <c r="H815" i="22"/>
  <c r="E815" i="22"/>
  <c r="I815" i="22"/>
  <c r="B815" i="22"/>
  <c r="F815" i="22"/>
  <c r="J815" i="22"/>
  <c r="C815" i="22"/>
  <c r="G815" i="22"/>
  <c r="K815" i="22"/>
  <c r="D817" i="16"/>
  <c r="H817" i="16"/>
  <c r="E817" i="16"/>
  <c r="I817" i="16"/>
  <c r="B817" i="16"/>
  <c r="F817" i="16"/>
  <c r="J817" i="16"/>
  <c r="C817" i="16"/>
  <c r="G817" i="16"/>
  <c r="K817" i="16"/>
  <c r="E819" i="15"/>
  <c r="B819" i="15"/>
  <c r="F819" i="15"/>
  <c r="C819" i="15"/>
  <c r="G819" i="15"/>
  <c r="D819" i="15"/>
  <c r="H819" i="15"/>
  <c r="F819" i="14"/>
  <c r="J819" i="14"/>
  <c r="K819" i="14" s="1"/>
  <c r="G819" i="14"/>
  <c r="L819" i="14"/>
  <c r="B819" i="14"/>
  <c r="H819" i="14"/>
  <c r="M819" i="14"/>
  <c r="C819" i="14"/>
  <c r="I819" i="14"/>
  <c r="D823" i="22"/>
  <c r="H823" i="22"/>
  <c r="E823" i="22"/>
  <c r="I823" i="22"/>
  <c r="B823" i="22"/>
  <c r="F823" i="22"/>
  <c r="J823" i="22"/>
  <c r="K823" i="22"/>
  <c r="C823" i="22"/>
  <c r="G823" i="22"/>
  <c r="D825" i="16"/>
  <c r="H825" i="16"/>
  <c r="E825" i="16"/>
  <c r="I825" i="16"/>
  <c r="B825" i="16"/>
  <c r="F825" i="16"/>
  <c r="J825" i="16"/>
  <c r="C825" i="16"/>
  <c r="G825" i="16"/>
  <c r="K825" i="16"/>
  <c r="E827" i="15"/>
  <c r="B827" i="15"/>
  <c r="F827" i="15"/>
  <c r="C827" i="15"/>
  <c r="G827" i="15"/>
  <c r="D827" i="15"/>
  <c r="H827" i="15"/>
  <c r="F827" i="14"/>
  <c r="J827" i="14"/>
  <c r="K827" i="14" s="1"/>
  <c r="G827" i="14"/>
  <c r="L827" i="14"/>
  <c r="B827" i="14"/>
  <c r="H827" i="14"/>
  <c r="M827" i="14"/>
  <c r="C827" i="14"/>
  <c r="I827" i="14"/>
  <c r="D831" i="22"/>
  <c r="H831" i="22"/>
  <c r="E831" i="22"/>
  <c r="I831" i="22"/>
  <c r="B831" i="22"/>
  <c r="F831" i="22"/>
  <c r="J831" i="22"/>
  <c r="C831" i="22"/>
  <c r="G831" i="22"/>
  <c r="K831" i="22"/>
  <c r="D833" i="16"/>
  <c r="H833" i="16"/>
  <c r="E833" i="16"/>
  <c r="I833" i="16"/>
  <c r="B833" i="16"/>
  <c r="F833" i="16"/>
  <c r="J833" i="16"/>
  <c r="C833" i="16"/>
  <c r="G833" i="16"/>
  <c r="K833" i="16"/>
  <c r="E835" i="15"/>
  <c r="B835" i="15"/>
  <c r="F835" i="15"/>
  <c r="C835" i="15"/>
  <c r="G835" i="15"/>
  <c r="D835" i="15"/>
  <c r="H835" i="15"/>
  <c r="F835" i="14"/>
  <c r="J835" i="14"/>
  <c r="K835" i="14" s="1"/>
  <c r="G835" i="14"/>
  <c r="L835" i="14"/>
  <c r="B835" i="14"/>
  <c r="H835" i="14"/>
  <c r="M835" i="14"/>
  <c r="C835" i="14"/>
  <c r="I835" i="14"/>
  <c r="D839" i="22"/>
  <c r="H839" i="22"/>
  <c r="E839" i="22"/>
  <c r="I839" i="22"/>
  <c r="B839" i="22"/>
  <c r="F839" i="22"/>
  <c r="J839" i="22"/>
  <c r="K839" i="22"/>
  <c r="C839" i="22"/>
  <c r="G839" i="22"/>
  <c r="D841" i="16"/>
  <c r="H841" i="16"/>
  <c r="E841" i="16"/>
  <c r="I841" i="16"/>
  <c r="B841" i="16"/>
  <c r="F841" i="16"/>
  <c r="J841" i="16"/>
  <c r="C841" i="16"/>
  <c r="G841" i="16"/>
  <c r="K841" i="16"/>
  <c r="F843" i="14"/>
  <c r="J843" i="14"/>
  <c r="K843" i="14" s="1"/>
  <c r="G843" i="14"/>
  <c r="L843" i="14"/>
  <c r="B843" i="14"/>
  <c r="H843" i="14"/>
  <c r="M843" i="14"/>
  <c r="C843" i="14"/>
  <c r="I843" i="14"/>
  <c r="D847" i="22"/>
  <c r="B847" i="22"/>
  <c r="G847" i="22"/>
  <c r="D849" i="16"/>
  <c r="H849" i="16"/>
  <c r="E849" i="16"/>
  <c r="I849" i="16"/>
  <c r="B849" i="16"/>
  <c r="F849" i="16"/>
  <c r="J849" i="16"/>
  <c r="C849" i="16"/>
  <c r="G849" i="16"/>
  <c r="K849" i="16"/>
  <c r="E851" i="15"/>
  <c r="B851" i="15"/>
  <c r="F851" i="15"/>
  <c r="C851" i="15"/>
  <c r="G851" i="15"/>
  <c r="D851" i="15"/>
  <c r="H851" i="15"/>
  <c r="B853" i="22"/>
  <c r="F853" i="22"/>
  <c r="J853" i="22"/>
  <c r="C853" i="22"/>
  <c r="G853" i="22"/>
  <c r="K853" i="22"/>
  <c r="D853" i="22"/>
  <c r="H853" i="22"/>
  <c r="E853" i="22"/>
  <c r="I853" i="22"/>
  <c r="E855" i="15"/>
  <c r="B855" i="15"/>
  <c r="F855" i="15"/>
  <c r="C855" i="15"/>
  <c r="G855" i="15"/>
  <c r="D855" i="15"/>
  <c r="H855" i="15"/>
  <c r="F855" i="14"/>
  <c r="J855" i="14"/>
  <c r="K855" i="14" s="1"/>
  <c r="G855" i="14"/>
  <c r="L855" i="14"/>
  <c r="B855" i="14"/>
  <c r="H855" i="14"/>
  <c r="M855" i="14"/>
  <c r="C855" i="14"/>
  <c r="I855" i="14"/>
  <c r="D859" i="22"/>
  <c r="H859" i="22"/>
  <c r="E859" i="22"/>
  <c r="I859" i="22"/>
  <c r="B859" i="22"/>
  <c r="F859" i="22"/>
  <c r="J859" i="22"/>
  <c r="C859" i="22"/>
  <c r="G859" i="22"/>
  <c r="K859" i="22"/>
  <c r="C860" i="16"/>
  <c r="G860" i="16"/>
  <c r="K860" i="16"/>
  <c r="D860" i="16"/>
  <c r="H860" i="16"/>
  <c r="E860" i="16"/>
  <c r="I860" i="16"/>
  <c r="B860" i="16"/>
  <c r="F860" i="16"/>
  <c r="J860" i="16"/>
  <c r="C868" i="16"/>
  <c r="G868" i="16"/>
  <c r="K868" i="16"/>
  <c r="D868" i="16"/>
  <c r="H868" i="16"/>
  <c r="E868" i="16"/>
  <c r="I868" i="16"/>
  <c r="B868" i="16"/>
  <c r="F868" i="16"/>
  <c r="J868" i="16"/>
  <c r="D869" i="16"/>
  <c r="H869" i="16"/>
  <c r="E869" i="16"/>
  <c r="I869" i="16"/>
  <c r="B869" i="16"/>
  <c r="F869" i="16"/>
  <c r="J869" i="16"/>
  <c r="C869" i="16"/>
  <c r="G869" i="16"/>
  <c r="K869" i="16"/>
  <c r="E871" i="15"/>
  <c r="B871" i="15"/>
  <c r="F871" i="15"/>
  <c r="C871" i="15"/>
  <c r="G871" i="15"/>
  <c r="D871" i="15"/>
  <c r="H871" i="15"/>
  <c r="F871" i="14"/>
  <c r="J871" i="14"/>
  <c r="K871" i="14" s="1"/>
  <c r="G871" i="14"/>
  <c r="L871" i="14"/>
  <c r="B871" i="14"/>
  <c r="H871" i="14"/>
  <c r="M871" i="14"/>
  <c r="C871" i="14"/>
  <c r="I871" i="14"/>
  <c r="D875" i="22"/>
  <c r="H875" i="22"/>
  <c r="E875" i="22"/>
  <c r="I875" i="22"/>
  <c r="B875" i="22"/>
  <c r="F875" i="22"/>
  <c r="J875" i="22"/>
  <c r="C875" i="22"/>
  <c r="G875" i="22"/>
  <c r="K875" i="22"/>
  <c r="D877" i="16"/>
  <c r="H877" i="16"/>
  <c r="E877" i="16"/>
  <c r="I877" i="16"/>
  <c r="B877" i="16"/>
  <c r="F877" i="16"/>
  <c r="J877" i="16"/>
  <c r="C877" i="16"/>
  <c r="G877" i="16"/>
  <c r="K877" i="16"/>
  <c r="E879" i="15"/>
  <c r="B879" i="15"/>
  <c r="F879" i="15"/>
  <c r="C879" i="15"/>
  <c r="G879" i="15"/>
  <c r="D879" i="15"/>
  <c r="H879" i="15"/>
  <c r="F879" i="14"/>
  <c r="J879" i="14"/>
  <c r="K879" i="14" s="1"/>
  <c r="G879" i="14"/>
  <c r="L879" i="14"/>
  <c r="B879" i="14"/>
  <c r="H879" i="14"/>
  <c r="M879" i="14"/>
  <c r="C879" i="14"/>
  <c r="I879" i="14"/>
  <c r="E887" i="15"/>
  <c r="B887" i="15"/>
  <c r="F887" i="15"/>
  <c r="C887" i="15"/>
  <c r="G887" i="15"/>
  <c r="D887" i="15"/>
  <c r="H887" i="15"/>
  <c r="F887" i="14"/>
  <c r="J887" i="14"/>
  <c r="K887" i="14" s="1"/>
  <c r="G887" i="14"/>
  <c r="L887" i="14"/>
  <c r="B887" i="14"/>
  <c r="H887" i="14"/>
  <c r="M887" i="14"/>
  <c r="C887" i="14"/>
  <c r="I887" i="14"/>
  <c r="D891" i="22"/>
  <c r="H891" i="22"/>
  <c r="E891" i="22"/>
  <c r="I891" i="22"/>
  <c r="F891" i="22"/>
  <c r="G891" i="22"/>
  <c r="B891" i="22"/>
  <c r="J891" i="22"/>
  <c r="C891" i="22"/>
  <c r="K891" i="22"/>
  <c r="D893" i="16"/>
  <c r="H893" i="16"/>
  <c r="E893" i="16"/>
  <c r="I893" i="16"/>
  <c r="B893" i="16"/>
  <c r="F893" i="16"/>
  <c r="J893" i="16"/>
  <c r="C893" i="16"/>
  <c r="G893" i="16"/>
  <c r="K893" i="16"/>
  <c r="E895" i="15"/>
  <c r="B895" i="15"/>
  <c r="F895" i="15"/>
  <c r="C895" i="15"/>
  <c r="G895" i="15"/>
  <c r="D895" i="15"/>
  <c r="H895" i="15"/>
  <c r="F895" i="14"/>
  <c r="J895" i="14"/>
  <c r="K895" i="14" s="1"/>
  <c r="G895" i="14"/>
  <c r="L895" i="14"/>
  <c r="B895" i="14"/>
  <c r="H895" i="14"/>
  <c r="M895" i="14"/>
  <c r="C895" i="14"/>
  <c r="I895" i="14"/>
  <c r="D899" i="22"/>
  <c r="H899" i="22"/>
  <c r="E899" i="22"/>
  <c r="I899" i="22"/>
  <c r="B899" i="22"/>
  <c r="F899" i="22"/>
  <c r="J899" i="22"/>
  <c r="C899" i="22"/>
  <c r="G899" i="22"/>
  <c r="K899" i="22"/>
  <c r="D901" i="16"/>
  <c r="H901" i="16"/>
  <c r="E901" i="16"/>
  <c r="B901" i="16"/>
  <c r="F901" i="16"/>
  <c r="J901" i="16"/>
  <c r="G901" i="16"/>
  <c r="K901" i="16"/>
  <c r="E903" i="15"/>
  <c r="B903" i="15"/>
  <c r="F903" i="15"/>
  <c r="C903" i="15"/>
  <c r="G903" i="15"/>
  <c r="D903" i="15"/>
  <c r="H903" i="15"/>
  <c r="F903" i="14"/>
  <c r="J903" i="14"/>
  <c r="K903" i="14" s="1"/>
  <c r="G903" i="14"/>
  <c r="L903" i="14"/>
  <c r="B903" i="14"/>
  <c r="H903" i="14"/>
  <c r="M903" i="14"/>
  <c r="C903" i="14"/>
  <c r="I903" i="14"/>
  <c r="D907" i="22"/>
  <c r="H907" i="22"/>
  <c r="E907" i="22"/>
  <c r="I907" i="22"/>
  <c r="B907" i="22"/>
  <c r="F907" i="22"/>
  <c r="J907" i="22"/>
  <c r="C907" i="22"/>
  <c r="G907" i="22"/>
  <c r="K907" i="22"/>
  <c r="D909" i="16"/>
  <c r="H909" i="16"/>
  <c r="E909" i="16"/>
  <c r="I909" i="16"/>
  <c r="B909" i="16"/>
  <c r="F909" i="16"/>
  <c r="J909" i="16"/>
  <c r="C909" i="16"/>
  <c r="G909" i="16"/>
  <c r="K909" i="16"/>
  <c r="E910" i="15"/>
  <c r="B910" i="15"/>
  <c r="F910" i="15"/>
  <c r="C910" i="15"/>
  <c r="G910" i="15"/>
  <c r="D910" i="15"/>
  <c r="H910" i="15"/>
  <c r="E911" i="15"/>
  <c r="B911" i="15"/>
  <c r="F911" i="15"/>
  <c r="C911" i="15"/>
  <c r="G911" i="15"/>
  <c r="D911" i="15"/>
  <c r="H911" i="15"/>
  <c r="F911" i="14"/>
  <c r="J911" i="14"/>
  <c r="K911" i="14" s="1"/>
  <c r="G911" i="14"/>
  <c r="L911" i="14"/>
  <c r="B911" i="14"/>
  <c r="H911" i="14"/>
  <c r="M911" i="14"/>
  <c r="C911" i="14"/>
  <c r="I911" i="14"/>
  <c r="D915" i="22"/>
  <c r="H915" i="22"/>
  <c r="E915" i="22"/>
  <c r="I915" i="22"/>
  <c r="B915" i="22"/>
  <c r="F915" i="22"/>
  <c r="J915" i="22"/>
  <c r="C915" i="22"/>
  <c r="G915" i="22"/>
  <c r="K915" i="22"/>
  <c r="D917" i="16"/>
  <c r="H917" i="16"/>
  <c r="E917" i="16"/>
  <c r="I917" i="16"/>
  <c r="B917" i="16"/>
  <c r="F917" i="16"/>
  <c r="J917" i="16"/>
  <c r="C917" i="16"/>
  <c r="G917" i="16"/>
  <c r="K917" i="16"/>
  <c r="E918" i="15"/>
  <c r="B918" i="15"/>
  <c r="F918" i="15"/>
  <c r="C918" i="15"/>
  <c r="G918" i="15"/>
  <c r="D918" i="15"/>
  <c r="H918" i="15"/>
  <c r="E919" i="15"/>
  <c r="B919" i="15"/>
  <c r="F919" i="15"/>
  <c r="C919" i="15"/>
  <c r="G919" i="15"/>
  <c r="D919" i="15"/>
  <c r="H919" i="15"/>
  <c r="E926" i="15"/>
  <c r="B926" i="15"/>
  <c r="F926" i="15"/>
  <c r="C926" i="15"/>
  <c r="G926" i="15"/>
  <c r="D926" i="15"/>
  <c r="H926" i="15"/>
  <c r="E927" i="15"/>
  <c r="B927" i="15"/>
  <c r="F927" i="15"/>
  <c r="C927" i="15"/>
  <c r="G927" i="15"/>
  <c r="D927" i="15"/>
  <c r="H927" i="15"/>
  <c r="F927" i="14"/>
  <c r="J927" i="14"/>
  <c r="K927" i="14" s="1"/>
  <c r="G927" i="14"/>
  <c r="L927" i="14"/>
  <c r="B927" i="14"/>
  <c r="H927" i="14"/>
  <c r="M927" i="14"/>
  <c r="C927" i="14"/>
  <c r="I927" i="14"/>
  <c r="D931" i="22"/>
  <c r="H931" i="22"/>
  <c r="E931" i="22"/>
  <c r="I931" i="22"/>
  <c r="B931" i="22"/>
  <c r="F931" i="22"/>
  <c r="J931" i="22"/>
  <c r="C931" i="22"/>
  <c r="G931" i="22"/>
  <c r="K931" i="22"/>
  <c r="D933" i="16"/>
  <c r="H933" i="16"/>
  <c r="E933" i="16"/>
  <c r="I933" i="16"/>
  <c r="B933" i="16"/>
  <c r="F933" i="16"/>
  <c r="J933" i="16"/>
  <c r="C933" i="16"/>
  <c r="G933" i="16"/>
  <c r="K933" i="16"/>
  <c r="B935" i="15"/>
  <c r="F935" i="15"/>
  <c r="D935" i="15"/>
  <c r="H935" i="15"/>
  <c r="E935" i="15"/>
  <c r="G935" i="15"/>
  <c r="C935" i="15"/>
  <c r="F935" i="14"/>
  <c r="J935" i="14"/>
  <c r="K935" i="14" s="1"/>
  <c r="G935" i="14"/>
  <c r="L935" i="14"/>
  <c r="B935" i="14"/>
  <c r="H935" i="14"/>
  <c r="M935" i="14"/>
  <c r="C935" i="14"/>
  <c r="I935" i="14"/>
  <c r="C938" i="22"/>
  <c r="G938" i="22"/>
  <c r="K938" i="22"/>
  <c r="D938" i="22"/>
  <c r="H938" i="22"/>
  <c r="E938" i="22"/>
  <c r="I938" i="22"/>
  <c r="B938" i="22"/>
  <c r="F938" i="22"/>
  <c r="J938" i="22"/>
  <c r="D939" i="22"/>
  <c r="H939" i="22"/>
  <c r="E939" i="22"/>
  <c r="I939" i="22"/>
  <c r="B939" i="22"/>
  <c r="F939" i="22"/>
  <c r="J939" i="22"/>
  <c r="C939" i="22"/>
  <c r="G939" i="22"/>
  <c r="K939" i="22"/>
  <c r="D941" i="16"/>
  <c r="H941" i="16"/>
  <c r="E941" i="16"/>
  <c r="I941" i="16"/>
  <c r="B941" i="16"/>
  <c r="F941" i="16"/>
  <c r="J941" i="16"/>
  <c r="C941" i="16"/>
  <c r="G941" i="16"/>
  <c r="K941" i="16"/>
  <c r="C946" i="22"/>
  <c r="G946" i="22"/>
  <c r="K946" i="22"/>
  <c r="D946" i="22"/>
  <c r="H946" i="22"/>
  <c r="E946" i="22"/>
  <c r="I946" i="22"/>
  <c r="B946" i="22"/>
  <c r="F946" i="22"/>
  <c r="J946" i="22"/>
  <c r="D947" i="22"/>
  <c r="H947" i="22"/>
  <c r="E947" i="22"/>
  <c r="I947" i="22"/>
  <c r="B947" i="22"/>
  <c r="F947" i="22"/>
  <c r="J947" i="22"/>
  <c r="C947" i="22"/>
  <c r="G947" i="22"/>
  <c r="K947" i="22"/>
  <c r="D949" i="16"/>
  <c r="H949" i="16"/>
  <c r="E949" i="16"/>
  <c r="I949" i="16"/>
  <c r="B949" i="16"/>
  <c r="F949" i="16"/>
  <c r="J949" i="16"/>
  <c r="C949" i="16"/>
  <c r="G949" i="16"/>
  <c r="K949" i="16"/>
  <c r="F951" i="14"/>
  <c r="J951" i="14"/>
  <c r="K951" i="14" s="1"/>
  <c r="G951" i="14"/>
  <c r="L951" i="14"/>
  <c r="B951" i="14"/>
  <c r="H951" i="14"/>
  <c r="M951" i="14"/>
  <c r="C951" i="14"/>
  <c r="I951" i="14"/>
  <c r="C954" i="22"/>
  <c r="G954" i="22"/>
  <c r="K954" i="22"/>
  <c r="D954" i="22"/>
  <c r="H954" i="22"/>
  <c r="E954" i="22"/>
  <c r="I954" i="22"/>
  <c r="B954" i="22"/>
  <c r="F954" i="22"/>
  <c r="J954" i="22"/>
  <c r="D955" i="22"/>
  <c r="H955" i="22"/>
  <c r="E955" i="22"/>
  <c r="I955" i="22"/>
  <c r="B955" i="22"/>
  <c r="F955" i="22"/>
  <c r="J955" i="22"/>
  <c r="C955" i="22"/>
  <c r="G955" i="22"/>
  <c r="K955" i="22"/>
  <c r="C962" i="22"/>
  <c r="G962" i="22"/>
  <c r="K962" i="22"/>
  <c r="D962" i="22"/>
  <c r="H962" i="22"/>
  <c r="E962" i="22"/>
  <c r="I962" i="22"/>
  <c r="B962" i="22"/>
  <c r="F962" i="22"/>
  <c r="J962" i="22"/>
  <c r="D963" i="22"/>
  <c r="H963" i="22"/>
  <c r="E963" i="22"/>
  <c r="I963" i="22"/>
  <c r="B963" i="22"/>
  <c r="F963" i="22"/>
  <c r="J963" i="22"/>
  <c r="C963" i="22"/>
  <c r="G963" i="22"/>
  <c r="K963" i="22"/>
  <c r="D965" i="16"/>
  <c r="H965" i="16"/>
  <c r="E965" i="16"/>
  <c r="I965" i="16"/>
  <c r="B965" i="16"/>
  <c r="F965" i="16"/>
  <c r="J965" i="16"/>
  <c r="C965" i="16"/>
  <c r="G965" i="16"/>
  <c r="K965" i="16"/>
  <c r="B967" i="15"/>
  <c r="F967" i="15"/>
  <c r="C967" i="15"/>
  <c r="G967" i="15"/>
  <c r="D967" i="15"/>
  <c r="H967" i="15"/>
  <c r="E967" i="15"/>
  <c r="F967" i="14"/>
  <c r="J967" i="14"/>
  <c r="K967" i="14" s="1"/>
  <c r="G967" i="14"/>
  <c r="L967" i="14"/>
  <c r="B967" i="14"/>
  <c r="H967" i="14"/>
  <c r="M967" i="14"/>
  <c r="C967" i="14"/>
  <c r="I967" i="14"/>
  <c r="C970" i="22"/>
  <c r="G970" i="22"/>
  <c r="K970" i="22"/>
  <c r="D970" i="22"/>
  <c r="H970" i="22"/>
  <c r="E970" i="22"/>
  <c r="I970" i="22"/>
  <c r="B970" i="22"/>
  <c r="F970" i="22"/>
  <c r="J970" i="22"/>
  <c r="D971" i="22"/>
  <c r="H971" i="22"/>
  <c r="E971" i="22"/>
  <c r="I971" i="22"/>
  <c r="B971" i="22"/>
  <c r="F971" i="22"/>
  <c r="J971" i="22"/>
  <c r="C971" i="22"/>
  <c r="G971" i="22"/>
  <c r="K971" i="22"/>
  <c r="D973" i="16"/>
  <c r="H973" i="16"/>
  <c r="E973" i="16"/>
  <c r="I973" i="16"/>
  <c r="B973" i="16"/>
  <c r="F973" i="16"/>
  <c r="J973" i="16"/>
  <c r="C973" i="16"/>
  <c r="G973" i="16"/>
  <c r="K973" i="16"/>
  <c r="F975" i="14"/>
  <c r="J975" i="14"/>
  <c r="K975" i="14" s="1"/>
  <c r="G975" i="14"/>
  <c r="L975" i="14"/>
  <c r="B975" i="14"/>
  <c r="H975" i="14"/>
  <c r="M975" i="14"/>
  <c r="C975" i="14"/>
  <c r="I975" i="14"/>
  <c r="B983" i="15"/>
  <c r="F983" i="15"/>
  <c r="C983" i="15"/>
  <c r="G983" i="15"/>
  <c r="D983" i="15"/>
  <c r="H983" i="15"/>
  <c r="E983" i="15"/>
  <c r="F983" i="14"/>
  <c r="J983" i="14"/>
  <c r="K983" i="14" s="1"/>
  <c r="G983" i="14"/>
  <c r="L983" i="14"/>
  <c r="B983" i="14"/>
  <c r="H983" i="14"/>
  <c r="M983" i="14"/>
  <c r="C983" i="14"/>
  <c r="I983" i="14"/>
  <c r="D987" i="22"/>
  <c r="H987" i="22"/>
  <c r="E987" i="22"/>
  <c r="I987" i="22"/>
  <c r="B987" i="22"/>
  <c r="F987" i="22"/>
  <c r="J987" i="22"/>
  <c r="C987" i="22"/>
  <c r="G987" i="22"/>
  <c r="K987" i="22"/>
  <c r="D989" i="16"/>
  <c r="H989" i="16"/>
  <c r="E989" i="16"/>
  <c r="I989" i="16"/>
  <c r="B989" i="16"/>
  <c r="F989" i="16"/>
  <c r="J989" i="16"/>
  <c r="C989" i="16"/>
  <c r="G989" i="16"/>
  <c r="K989" i="16"/>
  <c r="B991" i="15"/>
  <c r="F991" i="15"/>
  <c r="C991" i="15"/>
  <c r="G991" i="15"/>
  <c r="D991" i="15"/>
  <c r="H991" i="15"/>
  <c r="E991" i="15"/>
  <c r="F991" i="14"/>
  <c r="J991" i="14"/>
  <c r="K991" i="14" s="1"/>
  <c r="G991" i="14"/>
  <c r="L991" i="14"/>
  <c r="B991" i="14"/>
  <c r="H991" i="14"/>
  <c r="M991" i="14"/>
  <c r="C991" i="14"/>
  <c r="I991" i="14"/>
  <c r="D995" i="22"/>
  <c r="H995" i="22"/>
  <c r="E995" i="22"/>
  <c r="I995" i="22"/>
  <c r="B995" i="22"/>
  <c r="F995" i="22"/>
  <c r="J995" i="22"/>
  <c r="C995" i="22"/>
  <c r="G995" i="22"/>
  <c r="K995" i="22"/>
  <c r="B999" i="15"/>
  <c r="F999" i="15"/>
  <c r="C999" i="15"/>
  <c r="G999" i="15"/>
  <c r="D999" i="15"/>
  <c r="H999" i="15"/>
  <c r="E999" i="15"/>
  <c r="F999" i="14"/>
  <c r="J999" i="14"/>
  <c r="K999" i="14" s="1"/>
  <c r="G999" i="14"/>
  <c r="L999" i="14"/>
  <c r="B999" i="14"/>
  <c r="H999" i="14"/>
  <c r="M999" i="14"/>
  <c r="C999" i="14"/>
  <c r="I999" i="14"/>
  <c r="D1003" i="22"/>
  <c r="H1003" i="22"/>
  <c r="E1003" i="22"/>
  <c r="I1003" i="22"/>
  <c r="B1003" i="22"/>
  <c r="F1003" i="22"/>
  <c r="J1003" i="22"/>
  <c r="C1003" i="22"/>
  <c r="G1003" i="22"/>
  <c r="K1003" i="22"/>
  <c r="D1005" i="16"/>
  <c r="H1005" i="16"/>
  <c r="E1005" i="16"/>
  <c r="I1005" i="16"/>
  <c r="B1005" i="16"/>
  <c r="F1005" i="16"/>
  <c r="J1005" i="16"/>
  <c r="C1005" i="16"/>
  <c r="G1005" i="16"/>
  <c r="K1005" i="16"/>
  <c r="B1007" i="15"/>
  <c r="F1007" i="15"/>
  <c r="C1007" i="15"/>
  <c r="G1007" i="15"/>
  <c r="D1007" i="15"/>
  <c r="H1007" i="15"/>
  <c r="E1007" i="15"/>
  <c r="F1007" i="14"/>
  <c r="J1007" i="14"/>
  <c r="K1007" i="14" s="1"/>
  <c r="G1007" i="14"/>
  <c r="L1007" i="14"/>
  <c r="B1007" i="14"/>
  <c r="H1007" i="14"/>
  <c r="M1007" i="14"/>
  <c r="C1007" i="14"/>
  <c r="I1007" i="14"/>
  <c r="D1013" i="16"/>
  <c r="H1013" i="16"/>
  <c r="E1013" i="16"/>
  <c r="I1013" i="16"/>
  <c r="B1013" i="16"/>
  <c r="F1013" i="16"/>
  <c r="J1013" i="16"/>
  <c r="C1013" i="16"/>
  <c r="G1013" i="16"/>
  <c r="K1013" i="16"/>
  <c r="B1015" i="15"/>
  <c r="F1015" i="15"/>
  <c r="C1015" i="15"/>
  <c r="G1015" i="15"/>
  <c r="D1015" i="15"/>
  <c r="H1015" i="15"/>
  <c r="E1015" i="15"/>
  <c r="L1015" i="14"/>
  <c r="C1015" i="14"/>
  <c r="D1019" i="22"/>
  <c r="H1019" i="22"/>
  <c r="E1019" i="22"/>
  <c r="I1019" i="22"/>
  <c r="B1019" i="22"/>
  <c r="F1019" i="22"/>
  <c r="J1019" i="22"/>
  <c r="C1019" i="22"/>
  <c r="G1019" i="22"/>
  <c r="K1019" i="22"/>
  <c r="D1021" i="16"/>
  <c r="H1021" i="16"/>
  <c r="E1021" i="16"/>
  <c r="I1021" i="16"/>
  <c r="B1021" i="16"/>
  <c r="F1021" i="16"/>
  <c r="J1021" i="16"/>
  <c r="C1021" i="16"/>
  <c r="G1021" i="16"/>
  <c r="K1021" i="16"/>
  <c r="B1023" i="15"/>
  <c r="F1023" i="15"/>
  <c r="C1023" i="15"/>
  <c r="G1023" i="15"/>
  <c r="D1023" i="15"/>
  <c r="H1023" i="15"/>
  <c r="E1023" i="15"/>
  <c r="F1023" i="14"/>
  <c r="J1023" i="14"/>
  <c r="K1023" i="14" s="1"/>
  <c r="G1023" i="14"/>
  <c r="L1023" i="14"/>
  <c r="B1023" i="14"/>
  <c r="H1023" i="14"/>
  <c r="M1023" i="14"/>
  <c r="C1023" i="14"/>
  <c r="I1023" i="14"/>
  <c r="D1027" i="22"/>
  <c r="H1027" i="22"/>
  <c r="E1027" i="22"/>
  <c r="I1027" i="22"/>
  <c r="B1027" i="22"/>
  <c r="F1027" i="22"/>
  <c r="J1027" i="22"/>
  <c r="C1027" i="22"/>
  <c r="G1027" i="22"/>
  <c r="K1027" i="22"/>
  <c r="D1029" i="16"/>
  <c r="H1029" i="16"/>
  <c r="E1029" i="16"/>
  <c r="I1029" i="16"/>
  <c r="B1029" i="16"/>
  <c r="F1029" i="16"/>
  <c r="J1029" i="16"/>
  <c r="C1029" i="16"/>
  <c r="G1029" i="16"/>
  <c r="K1029" i="16"/>
  <c r="B1031" i="15"/>
  <c r="F1031" i="15"/>
  <c r="C1031" i="15"/>
  <c r="G1031" i="15"/>
  <c r="D1031" i="15"/>
  <c r="H1031" i="15"/>
  <c r="E1031" i="15"/>
  <c r="B1033" i="15"/>
  <c r="F1033" i="15"/>
  <c r="C1033" i="15"/>
  <c r="G1033" i="15"/>
  <c r="D1033" i="15"/>
  <c r="H1033" i="15"/>
  <c r="E1033" i="15"/>
  <c r="B1035" i="15"/>
  <c r="F1035" i="15"/>
  <c r="C1035" i="15"/>
  <c r="G1035" i="15"/>
  <c r="D1035" i="15"/>
  <c r="H1035" i="15"/>
  <c r="E1035" i="15"/>
  <c r="B1037" i="15"/>
  <c r="F1037" i="15"/>
  <c r="C1037" i="15"/>
  <c r="G1037" i="15"/>
  <c r="D1037" i="15"/>
  <c r="H1037" i="15"/>
  <c r="E1037" i="15"/>
  <c r="B1039" i="15"/>
  <c r="F1039" i="15"/>
  <c r="C1039" i="15"/>
  <c r="G1039" i="15"/>
  <c r="D1039" i="15"/>
  <c r="H1039" i="15"/>
  <c r="E1039" i="15"/>
  <c r="B1041" i="15"/>
  <c r="F1041" i="15"/>
  <c r="C1041" i="15"/>
  <c r="G1041" i="15"/>
  <c r="D1041" i="15"/>
  <c r="H1041" i="15"/>
  <c r="E1041" i="15"/>
  <c r="B1043" i="15"/>
  <c r="F1043" i="15"/>
  <c r="C1043" i="15"/>
  <c r="G1043" i="15"/>
  <c r="D1043" i="15"/>
  <c r="H1043" i="15"/>
  <c r="E1043" i="15"/>
  <c r="B1045" i="15"/>
  <c r="F1045" i="15"/>
  <c r="C1045" i="15"/>
  <c r="G1045" i="15"/>
  <c r="D1045" i="15"/>
  <c r="H1045" i="15"/>
  <c r="E1045" i="15"/>
  <c r="B1047" i="15"/>
  <c r="F1047" i="15"/>
  <c r="C1047" i="15"/>
  <c r="G1047" i="15"/>
  <c r="D1047" i="15"/>
  <c r="H1047" i="15"/>
  <c r="E1047" i="15"/>
  <c r="B1049" i="15"/>
  <c r="F1049" i="15"/>
  <c r="C1049" i="15"/>
  <c r="G1049" i="15"/>
  <c r="D1049" i="15"/>
  <c r="H1049" i="15"/>
  <c r="E1049" i="15"/>
  <c r="B1051" i="15"/>
  <c r="F1051" i="15"/>
  <c r="C1051" i="15"/>
  <c r="G1051" i="15"/>
  <c r="D1051" i="15"/>
  <c r="H1051" i="15"/>
  <c r="E1051" i="15"/>
  <c r="E525" i="15"/>
  <c r="B525" i="15"/>
  <c r="F525" i="15"/>
  <c r="C525" i="15"/>
  <c r="G525" i="15"/>
  <c r="D525" i="15"/>
  <c r="H525" i="15"/>
  <c r="C529" i="22"/>
  <c r="G529" i="22"/>
  <c r="K529" i="22"/>
  <c r="D529" i="22"/>
  <c r="H529" i="22"/>
  <c r="E529" i="22"/>
  <c r="I529" i="22"/>
  <c r="F529" i="22"/>
  <c r="J529" i="22"/>
  <c r="B529" i="22"/>
  <c r="E1030" i="16"/>
  <c r="I1030" i="16"/>
  <c r="B1030" i="16"/>
  <c r="F1030" i="16"/>
  <c r="J1030" i="16"/>
  <c r="C1030" i="16"/>
  <c r="G1030" i="16"/>
  <c r="K1030" i="16"/>
  <c r="D1030" i="16"/>
  <c r="H1030" i="16"/>
  <c r="H183" i="16"/>
  <c r="E183" i="16"/>
  <c r="I183" i="16"/>
  <c r="F183" i="16"/>
  <c r="J183" i="16"/>
  <c r="C183" i="16"/>
  <c r="K183" i="16"/>
  <c r="D187" i="16"/>
  <c r="H187" i="16"/>
  <c r="E187" i="16"/>
  <c r="B187" i="16"/>
  <c r="C187" i="16"/>
  <c r="K187" i="16"/>
  <c r="H191" i="16"/>
  <c r="E191" i="16"/>
  <c r="I191" i="16"/>
  <c r="F191" i="16"/>
  <c r="J191" i="16"/>
  <c r="C191" i="16"/>
  <c r="K191" i="16"/>
  <c r="D195" i="16"/>
  <c r="H195" i="16"/>
  <c r="I195" i="16"/>
  <c r="B195" i="16"/>
  <c r="F195" i="16"/>
  <c r="C195" i="16"/>
  <c r="G195" i="16"/>
  <c r="K195" i="16"/>
  <c r="H199" i="16"/>
  <c r="E199" i="16"/>
  <c r="I199" i="16"/>
  <c r="F199" i="16"/>
  <c r="J199" i="16"/>
  <c r="C199" i="16"/>
  <c r="K199" i="16"/>
  <c r="D203" i="16"/>
  <c r="H203" i="16"/>
  <c r="E203" i="16"/>
  <c r="I203" i="16"/>
  <c r="B203" i="16"/>
  <c r="F203" i="16"/>
  <c r="J203" i="16"/>
  <c r="C203" i="16"/>
  <c r="G203" i="16"/>
  <c r="K203" i="16"/>
  <c r="D207" i="16"/>
  <c r="H207" i="16"/>
  <c r="E207" i="16"/>
  <c r="I207" i="16"/>
  <c r="B207" i="16"/>
  <c r="F207" i="16"/>
  <c r="J207" i="16"/>
  <c r="C207" i="16"/>
  <c r="G207" i="16"/>
  <c r="K207" i="16"/>
  <c r="D211" i="16"/>
  <c r="H211" i="16"/>
  <c r="E211" i="16"/>
  <c r="I211" i="16"/>
  <c r="B211" i="16"/>
  <c r="F211" i="16"/>
  <c r="J211" i="16"/>
  <c r="C211" i="16"/>
  <c r="G211" i="16"/>
  <c r="K211" i="16"/>
  <c r="D215" i="16"/>
  <c r="H215" i="16"/>
  <c r="E215" i="16"/>
  <c r="I215" i="16"/>
  <c r="B215" i="16"/>
  <c r="F215" i="16"/>
  <c r="J215" i="16"/>
  <c r="C215" i="16"/>
  <c r="G215" i="16"/>
  <c r="K215" i="16"/>
  <c r="D219" i="16"/>
  <c r="H219" i="16"/>
  <c r="B219" i="16"/>
  <c r="C219" i="16"/>
  <c r="K219" i="16"/>
  <c r="H223" i="16"/>
  <c r="E223" i="16"/>
  <c r="I223" i="16"/>
  <c r="F223" i="16"/>
  <c r="J223" i="16"/>
  <c r="C223" i="16"/>
  <c r="K223" i="16"/>
  <c r="D227" i="16"/>
  <c r="H227" i="16"/>
  <c r="E227" i="16"/>
  <c r="I227" i="16"/>
  <c r="B227" i="16"/>
  <c r="F227" i="16"/>
  <c r="J227" i="16"/>
  <c r="C227" i="16"/>
  <c r="G227" i="16"/>
  <c r="K227" i="16"/>
  <c r="H231" i="16"/>
  <c r="E231" i="16"/>
  <c r="I231" i="16"/>
  <c r="F231" i="16"/>
  <c r="J231" i="16"/>
  <c r="C231" i="16"/>
  <c r="K231" i="16"/>
  <c r="B235" i="16"/>
  <c r="C235" i="16"/>
  <c r="D239" i="16"/>
  <c r="H239" i="16"/>
  <c r="E239" i="16"/>
  <c r="I239" i="16"/>
  <c r="B239" i="16"/>
  <c r="F239" i="16"/>
  <c r="J239" i="16"/>
  <c r="C239" i="16"/>
  <c r="G239" i="16"/>
  <c r="K239" i="16"/>
  <c r="D243" i="16"/>
  <c r="H243" i="16"/>
  <c r="I243" i="16"/>
  <c r="B243" i="16"/>
  <c r="F243" i="16"/>
  <c r="C243" i="16"/>
  <c r="G243" i="16"/>
  <c r="K243" i="16"/>
  <c r="D247" i="16"/>
  <c r="H247" i="16"/>
  <c r="E247" i="16"/>
  <c r="I247" i="16"/>
  <c r="B247" i="16"/>
  <c r="F247" i="16"/>
  <c r="J247" i="16"/>
  <c r="C247" i="16"/>
  <c r="G247" i="16"/>
  <c r="K247" i="16"/>
  <c r="D251" i="16"/>
  <c r="H251" i="16"/>
  <c r="I251" i="16"/>
  <c r="B251" i="16"/>
  <c r="F251" i="16"/>
  <c r="C251" i="16"/>
  <c r="G251" i="16"/>
  <c r="K251" i="16"/>
  <c r="I255" i="16"/>
  <c r="K255" i="16"/>
  <c r="C140" i="22"/>
  <c r="D140" i="22"/>
  <c r="E156" i="22"/>
  <c r="B196" i="15"/>
  <c r="F196" i="15"/>
  <c r="C196" i="15"/>
  <c r="G196" i="15"/>
  <c r="D196" i="15"/>
  <c r="H196" i="15"/>
  <c r="E196" i="15"/>
  <c r="B200" i="16"/>
  <c r="C200" i="16"/>
  <c r="B204" i="22"/>
  <c r="F204" i="22"/>
  <c r="J204" i="22"/>
  <c r="C204" i="22"/>
  <c r="G204" i="22"/>
  <c r="K204" i="22"/>
  <c r="D204" i="22"/>
  <c r="H204" i="22"/>
  <c r="E204" i="22"/>
  <c r="I204" i="22"/>
  <c r="F206" i="14"/>
  <c r="J206" i="14"/>
  <c r="K206" i="14" s="1"/>
  <c r="G206" i="14"/>
  <c r="L206" i="14"/>
  <c r="B206" i="14"/>
  <c r="H206" i="14"/>
  <c r="M206" i="14"/>
  <c r="C206" i="14"/>
  <c r="I206" i="14"/>
  <c r="B212" i="15"/>
  <c r="F212" i="15"/>
  <c r="C212" i="15"/>
  <c r="G212" i="15"/>
  <c r="D212" i="15"/>
  <c r="H212" i="15"/>
  <c r="E212" i="15"/>
  <c r="E216" i="16"/>
  <c r="I216" i="16"/>
  <c r="B216" i="16"/>
  <c r="F216" i="16"/>
  <c r="J216" i="16"/>
  <c r="C216" i="16"/>
  <c r="G216" i="16"/>
  <c r="K216" i="16"/>
  <c r="D216" i="16"/>
  <c r="H216" i="16"/>
  <c r="B220" i="22"/>
  <c r="F220" i="22"/>
  <c r="J220" i="22"/>
  <c r="G220" i="22"/>
  <c r="K220" i="22"/>
  <c r="D220" i="22"/>
  <c r="H220" i="22"/>
  <c r="I220" i="22"/>
  <c r="F222" i="14"/>
  <c r="J222" i="14"/>
  <c r="K222" i="14" s="1"/>
  <c r="G222" i="14"/>
  <c r="L222" i="14"/>
  <c r="B222" i="14"/>
  <c r="H222" i="14"/>
  <c r="M222" i="14"/>
  <c r="C222" i="14"/>
  <c r="I222" i="14"/>
  <c r="B228" i="15"/>
  <c r="F228" i="15"/>
  <c r="C228" i="15"/>
  <c r="G228" i="15"/>
  <c r="D228" i="15"/>
  <c r="H228" i="15"/>
  <c r="E228" i="15"/>
  <c r="E232" i="16"/>
  <c r="I232" i="16"/>
  <c r="B232" i="16"/>
  <c r="F232" i="16"/>
  <c r="J232" i="16"/>
  <c r="C232" i="16"/>
  <c r="G232" i="16"/>
  <c r="K232" i="16"/>
  <c r="D232" i="16"/>
  <c r="H232" i="16"/>
  <c r="D236" i="22"/>
  <c r="H236" i="22"/>
  <c r="E236" i="22"/>
  <c r="I236" i="22"/>
  <c r="B236" i="22"/>
  <c r="F236" i="22"/>
  <c r="J236" i="22"/>
  <c r="C236" i="22"/>
  <c r="G236" i="22"/>
  <c r="K236" i="22"/>
  <c r="B244" i="15"/>
  <c r="F244" i="15"/>
  <c r="C244" i="15"/>
  <c r="G244" i="15"/>
  <c r="D244" i="15"/>
  <c r="H244" i="15"/>
  <c r="E244" i="15"/>
  <c r="E248" i="16"/>
  <c r="I248" i="16"/>
  <c r="B248" i="16"/>
  <c r="F248" i="16"/>
  <c r="J248" i="16"/>
  <c r="C248" i="16"/>
  <c r="G248" i="16"/>
  <c r="K248" i="16"/>
  <c r="D248" i="16"/>
  <c r="H248" i="16"/>
  <c r="D252" i="22"/>
  <c r="H252" i="22"/>
  <c r="E252" i="22"/>
  <c r="I252" i="22"/>
  <c r="B252" i="22"/>
  <c r="F252" i="22"/>
  <c r="J252" i="22"/>
  <c r="C252" i="22"/>
  <c r="G252" i="22"/>
  <c r="K252" i="22"/>
  <c r="F254" i="14"/>
  <c r="J254" i="14"/>
  <c r="K254" i="14" s="1"/>
  <c r="G254" i="14"/>
  <c r="L254" i="14"/>
  <c r="B254" i="14"/>
  <c r="H254" i="14"/>
  <c r="M254" i="14"/>
  <c r="C254" i="14"/>
  <c r="I254" i="14"/>
  <c r="B260" i="15"/>
  <c r="F260" i="15"/>
  <c r="C260" i="15"/>
  <c r="G260" i="15"/>
  <c r="D260" i="15"/>
  <c r="H260" i="15"/>
  <c r="E260" i="15"/>
  <c r="H133" i="15"/>
  <c r="K137" i="22"/>
  <c r="C145" i="22"/>
  <c r="K145" i="22"/>
  <c r="H145" i="22"/>
  <c r="I145" i="22"/>
  <c r="F145" i="22"/>
  <c r="D177" i="22"/>
  <c r="H177" i="22"/>
  <c r="F177" i="22"/>
  <c r="J177" i="22"/>
  <c r="C185" i="22"/>
  <c r="B185" i="22"/>
  <c r="B189" i="15"/>
  <c r="F189" i="15"/>
  <c r="C189" i="15"/>
  <c r="G189" i="15"/>
  <c r="D189" i="15"/>
  <c r="H189" i="15"/>
  <c r="E189" i="15"/>
  <c r="C193" i="22"/>
  <c r="G193" i="22"/>
  <c r="K193" i="22"/>
  <c r="D193" i="22"/>
  <c r="H193" i="22"/>
  <c r="E193" i="22"/>
  <c r="I193" i="22"/>
  <c r="B193" i="22"/>
  <c r="F193" i="22"/>
  <c r="J193" i="22"/>
  <c r="B197" i="15"/>
  <c r="F197" i="15"/>
  <c r="C197" i="15"/>
  <c r="G197" i="15"/>
  <c r="D197" i="15"/>
  <c r="H197" i="15"/>
  <c r="E197" i="15"/>
  <c r="C201" i="22"/>
  <c r="G201" i="22"/>
  <c r="K201" i="22"/>
  <c r="D201" i="22"/>
  <c r="H201" i="22"/>
  <c r="E201" i="22"/>
  <c r="I201" i="22"/>
  <c r="B201" i="22"/>
  <c r="F201" i="22"/>
  <c r="J201" i="22"/>
  <c r="B205" i="15"/>
  <c r="F205" i="15"/>
  <c r="C205" i="15"/>
  <c r="G205" i="15"/>
  <c r="D205" i="15"/>
  <c r="H205" i="15"/>
  <c r="E205" i="15"/>
  <c r="B213" i="15"/>
  <c r="F213" i="15"/>
  <c r="C213" i="15"/>
  <c r="G213" i="15"/>
  <c r="D213" i="15"/>
  <c r="H213" i="15"/>
  <c r="E213" i="15"/>
  <c r="B221" i="15"/>
  <c r="F221" i="15"/>
  <c r="C221" i="15"/>
  <c r="G221" i="15"/>
  <c r="D221" i="15"/>
  <c r="H221" i="15"/>
  <c r="E221" i="15"/>
  <c r="B229" i="15"/>
  <c r="F229" i="15"/>
  <c r="C229" i="15"/>
  <c r="G229" i="15"/>
  <c r="D229" i="15"/>
  <c r="H229" i="15"/>
  <c r="E229" i="15"/>
  <c r="B237" i="15"/>
  <c r="F237" i="15"/>
  <c r="C237" i="15"/>
  <c r="G237" i="15"/>
  <c r="D237" i="15"/>
  <c r="H237" i="15"/>
  <c r="E237" i="15"/>
  <c r="B245" i="15"/>
  <c r="F245" i="15"/>
  <c r="C245" i="15"/>
  <c r="G245" i="15"/>
  <c r="D245" i="15"/>
  <c r="H245" i="15"/>
  <c r="E245" i="15"/>
  <c r="B253" i="15"/>
  <c r="F253" i="15"/>
  <c r="C253" i="15"/>
  <c r="G253" i="15"/>
  <c r="D253" i="15"/>
  <c r="H253" i="15"/>
  <c r="E253" i="15"/>
  <c r="C152" i="14"/>
  <c r="F156" i="14"/>
  <c r="G156" i="14"/>
  <c r="M156" i="14"/>
  <c r="C156" i="14"/>
  <c r="C160" i="14"/>
  <c r="F224" i="14"/>
  <c r="J224" i="14"/>
  <c r="K224" i="14" s="1"/>
  <c r="G224" i="14"/>
  <c r="L224" i="14"/>
  <c r="B224" i="14"/>
  <c r="H224" i="14"/>
  <c r="M224" i="14"/>
  <c r="C224" i="14"/>
  <c r="I224" i="14"/>
  <c r="F232" i="14"/>
  <c r="J232" i="14"/>
  <c r="K232" i="14" s="1"/>
  <c r="G232" i="14"/>
  <c r="L232" i="14"/>
  <c r="B232" i="14"/>
  <c r="H232" i="14"/>
  <c r="M232" i="14"/>
  <c r="C232" i="14"/>
  <c r="I232" i="14"/>
  <c r="F236" i="14"/>
  <c r="J236" i="14"/>
  <c r="K236" i="14" s="1"/>
  <c r="G236" i="14"/>
  <c r="L236" i="14"/>
  <c r="B236" i="14"/>
  <c r="H236" i="14"/>
  <c r="M236" i="14"/>
  <c r="C236" i="14"/>
  <c r="I236" i="14"/>
  <c r="I256" i="14"/>
  <c r="D276" i="22"/>
  <c r="H276" i="22"/>
  <c r="E276" i="22"/>
  <c r="I276" i="22"/>
  <c r="B276" i="22"/>
  <c r="F276" i="22"/>
  <c r="J276" i="22"/>
  <c r="C276" i="22"/>
  <c r="G276" i="22"/>
  <c r="K276" i="22"/>
  <c r="F278" i="14"/>
  <c r="J278" i="14"/>
  <c r="K278" i="14" s="1"/>
  <c r="G278" i="14"/>
  <c r="L278" i="14"/>
  <c r="B278" i="14"/>
  <c r="H278" i="14"/>
  <c r="M278" i="14"/>
  <c r="C278" i="14"/>
  <c r="I278" i="14"/>
  <c r="E284" i="15"/>
  <c r="B284" i="15"/>
  <c r="F284" i="15"/>
  <c r="C284" i="15"/>
  <c r="G284" i="15"/>
  <c r="D284" i="15"/>
  <c r="H284" i="15"/>
  <c r="B269" i="15"/>
  <c r="C269" i="15"/>
  <c r="D269" i="15"/>
  <c r="H269" i="15"/>
  <c r="E269" i="15"/>
  <c r="E289" i="16"/>
  <c r="I289" i="16"/>
  <c r="B289" i="16"/>
  <c r="F289" i="16"/>
  <c r="J289" i="16"/>
  <c r="C289" i="16"/>
  <c r="G289" i="16"/>
  <c r="K289" i="16"/>
  <c r="D289" i="16"/>
  <c r="H289" i="16"/>
  <c r="E293" i="22"/>
  <c r="I293" i="22"/>
  <c r="B293" i="22"/>
  <c r="F293" i="22"/>
  <c r="J293" i="22"/>
  <c r="C293" i="22"/>
  <c r="G293" i="22"/>
  <c r="K293" i="22"/>
  <c r="D293" i="22"/>
  <c r="H293" i="22"/>
  <c r="B295" i="14"/>
  <c r="I295" i="14"/>
  <c r="L295" i="14"/>
  <c r="E301" i="15"/>
  <c r="B301" i="15"/>
  <c r="F301" i="15"/>
  <c r="C301" i="15"/>
  <c r="G301" i="15"/>
  <c r="D301" i="15"/>
  <c r="H301" i="15"/>
  <c r="E305" i="16"/>
  <c r="J305" i="16"/>
  <c r="D305" i="16"/>
  <c r="E309" i="22"/>
  <c r="I309" i="22"/>
  <c r="B309" i="22"/>
  <c r="F309" i="22"/>
  <c r="J309" i="22"/>
  <c r="C309" i="22"/>
  <c r="G309" i="22"/>
  <c r="K309" i="22"/>
  <c r="D309" i="22"/>
  <c r="H309" i="22"/>
  <c r="E310" i="15"/>
  <c r="B310" i="15"/>
  <c r="F310" i="15"/>
  <c r="C310" i="15"/>
  <c r="G310" i="15"/>
  <c r="D310" i="15"/>
  <c r="H310" i="15"/>
  <c r="E311" i="15"/>
  <c r="B311" i="15"/>
  <c r="F311" i="15"/>
  <c r="C311" i="15"/>
  <c r="G311" i="15"/>
  <c r="D311" i="15"/>
  <c r="H311" i="15"/>
  <c r="F312" i="14"/>
  <c r="J312" i="14"/>
  <c r="K312" i="14" s="1"/>
  <c r="G312" i="14"/>
  <c r="L312" i="14"/>
  <c r="B312" i="14"/>
  <c r="H312" i="14"/>
  <c r="M312" i="14"/>
  <c r="C312" i="14"/>
  <c r="I312" i="14"/>
  <c r="B313" i="14"/>
  <c r="H313" i="14"/>
  <c r="M313" i="14"/>
  <c r="C313" i="14"/>
  <c r="I313" i="14"/>
  <c r="F313" i="14"/>
  <c r="J313" i="14"/>
  <c r="K313" i="14" s="1"/>
  <c r="G313" i="14"/>
  <c r="L313" i="14"/>
  <c r="C319" i="22"/>
  <c r="G319" i="22"/>
  <c r="K319" i="22"/>
  <c r="D319" i="22"/>
  <c r="H319" i="22"/>
  <c r="E319" i="22"/>
  <c r="I319" i="22"/>
  <c r="B319" i="22"/>
  <c r="F319" i="22"/>
  <c r="J319" i="22"/>
  <c r="B322" i="16"/>
  <c r="F322" i="16"/>
  <c r="J322" i="16"/>
  <c r="C322" i="16"/>
  <c r="G322" i="16"/>
  <c r="K322" i="16"/>
  <c r="D322" i="16"/>
  <c r="H322" i="16"/>
  <c r="E322" i="16"/>
  <c r="I322" i="16"/>
  <c r="C323" i="16"/>
  <c r="G323" i="16"/>
  <c r="K323" i="16"/>
  <c r="D323" i="16"/>
  <c r="H323" i="16"/>
  <c r="E323" i="16"/>
  <c r="I323" i="16"/>
  <c r="B323" i="16"/>
  <c r="F323" i="16"/>
  <c r="J323" i="16"/>
  <c r="E327" i="15"/>
  <c r="B327" i="15"/>
  <c r="F327" i="15"/>
  <c r="C327" i="15"/>
  <c r="G327" i="15"/>
  <c r="D327" i="15"/>
  <c r="H327" i="15"/>
  <c r="H329" i="14"/>
  <c r="D334" i="22"/>
  <c r="H334" i="22"/>
  <c r="E334" i="22"/>
  <c r="I334" i="22"/>
  <c r="B334" i="22"/>
  <c r="J334" i="22"/>
  <c r="C334" i="22"/>
  <c r="K334" i="22"/>
  <c r="F334" i="22"/>
  <c r="G334" i="22"/>
  <c r="E335" i="22"/>
  <c r="I335" i="22"/>
  <c r="B335" i="22"/>
  <c r="F335" i="22"/>
  <c r="J335" i="22"/>
  <c r="G335" i="22"/>
  <c r="H335" i="22"/>
  <c r="C335" i="22"/>
  <c r="K335" i="22"/>
  <c r="D335" i="22"/>
  <c r="B338" i="16"/>
  <c r="F338" i="16"/>
  <c r="J338" i="16"/>
  <c r="C338" i="16"/>
  <c r="G338" i="16"/>
  <c r="K338" i="16"/>
  <c r="D338" i="16"/>
  <c r="H338" i="16"/>
  <c r="E338" i="16"/>
  <c r="I338" i="16"/>
  <c r="C339" i="16"/>
  <c r="G339" i="16"/>
  <c r="K339" i="16"/>
  <c r="D339" i="16"/>
  <c r="H339" i="16"/>
  <c r="E339" i="16"/>
  <c r="I339" i="16"/>
  <c r="B339" i="16"/>
  <c r="F339" i="16"/>
  <c r="J339" i="16"/>
  <c r="E343" i="15"/>
  <c r="B343" i="15"/>
  <c r="F343" i="15"/>
  <c r="C343" i="15"/>
  <c r="G343" i="15"/>
  <c r="D343" i="15"/>
  <c r="H343" i="15"/>
  <c r="B345" i="14"/>
  <c r="H345" i="14"/>
  <c r="M345" i="14"/>
  <c r="C345" i="14"/>
  <c r="I345" i="14"/>
  <c r="F345" i="14"/>
  <c r="J345" i="14"/>
  <c r="K345" i="14" s="1"/>
  <c r="G345" i="14"/>
  <c r="L345" i="14"/>
  <c r="E351" i="22"/>
  <c r="I351" i="22"/>
  <c r="B351" i="22"/>
  <c r="F351" i="22"/>
  <c r="J351" i="22"/>
  <c r="C351" i="22"/>
  <c r="G351" i="22"/>
  <c r="K351" i="22"/>
  <c r="D351" i="22"/>
  <c r="H351" i="22"/>
  <c r="B354" i="16"/>
  <c r="F354" i="16"/>
  <c r="J354" i="16"/>
  <c r="C354" i="16"/>
  <c r="G354" i="16"/>
  <c r="K354" i="16"/>
  <c r="D354" i="16"/>
  <c r="H354" i="16"/>
  <c r="E354" i="16"/>
  <c r="I354" i="16"/>
  <c r="C355" i="16"/>
  <c r="G355" i="16"/>
  <c r="K355" i="16"/>
  <c r="D355" i="16"/>
  <c r="H355" i="16"/>
  <c r="E355" i="16"/>
  <c r="I355" i="16"/>
  <c r="B355" i="16"/>
  <c r="F355" i="16"/>
  <c r="J355" i="16"/>
  <c r="E359" i="15"/>
  <c r="B359" i="15"/>
  <c r="F359" i="15"/>
  <c r="C359" i="15"/>
  <c r="G359" i="15"/>
  <c r="D359" i="15"/>
  <c r="H359" i="15"/>
  <c r="E367" i="22"/>
  <c r="I367" i="22"/>
  <c r="B367" i="22"/>
  <c r="F367" i="22"/>
  <c r="J367" i="22"/>
  <c r="C367" i="22"/>
  <c r="G367" i="22"/>
  <c r="K367" i="22"/>
  <c r="D367" i="22"/>
  <c r="H367" i="22"/>
  <c r="C371" i="16"/>
  <c r="G371" i="16"/>
  <c r="K371" i="16"/>
  <c r="D371" i="16"/>
  <c r="H371" i="16"/>
  <c r="E371" i="16"/>
  <c r="I371" i="16"/>
  <c r="B371" i="16"/>
  <c r="F371" i="16"/>
  <c r="J371" i="16"/>
  <c r="E375" i="15"/>
  <c r="B375" i="15"/>
  <c r="F375" i="15"/>
  <c r="C375" i="15"/>
  <c r="G375" i="15"/>
  <c r="D375" i="15"/>
  <c r="H375" i="15"/>
  <c r="B377" i="14"/>
  <c r="H377" i="14"/>
  <c r="M377" i="14"/>
  <c r="C377" i="14"/>
  <c r="I377" i="14"/>
  <c r="F377" i="14"/>
  <c r="J377" i="14"/>
  <c r="K377" i="14" s="1"/>
  <c r="G377" i="14"/>
  <c r="L377" i="14"/>
  <c r="E383" i="22"/>
  <c r="I383" i="22"/>
  <c r="B383" i="22"/>
  <c r="F383" i="22"/>
  <c r="J383" i="22"/>
  <c r="C383" i="22"/>
  <c r="G383" i="22"/>
  <c r="K383" i="22"/>
  <c r="D383" i="22"/>
  <c r="H383" i="22"/>
  <c r="C387" i="16"/>
  <c r="G387" i="16"/>
  <c r="K387" i="16"/>
  <c r="D387" i="16"/>
  <c r="H387" i="16"/>
  <c r="E387" i="16"/>
  <c r="I387" i="16"/>
  <c r="B387" i="16"/>
  <c r="F387" i="16"/>
  <c r="J387" i="16"/>
  <c r="E390" i="15"/>
  <c r="B390" i="15"/>
  <c r="F390" i="15"/>
  <c r="C390" i="15"/>
  <c r="G390" i="15"/>
  <c r="D390" i="15"/>
  <c r="H390" i="15"/>
  <c r="E391" i="15"/>
  <c r="B391" i="15"/>
  <c r="F391" i="15"/>
  <c r="C391" i="15"/>
  <c r="G391" i="15"/>
  <c r="D391" i="15"/>
  <c r="H391" i="15"/>
  <c r="F392" i="14"/>
  <c r="J392" i="14"/>
  <c r="K392" i="14" s="1"/>
  <c r="G392" i="14"/>
  <c r="L392" i="14"/>
  <c r="B392" i="14"/>
  <c r="H392" i="14"/>
  <c r="M392" i="14"/>
  <c r="C392" i="14"/>
  <c r="I392" i="14"/>
  <c r="B393" i="14"/>
  <c r="H393" i="14"/>
  <c r="M393" i="14"/>
  <c r="C393" i="14"/>
  <c r="I393" i="14"/>
  <c r="F393" i="14"/>
  <c r="J393" i="14"/>
  <c r="K393" i="14" s="1"/>
  <c r="G393" i="14"/>
  <c r="L393" i="14"/>
  <c r="E399" i="22"/>
  <c r="I399" i="22"/>
  <c r="B399" i="22"/>
  <c r="F399" i="22"/>
  <c r="J399" i="22"/>
  <c r="C399" i="22"/>
  <c r="G399" i="22"/>
  <c r="K399" i="22"/>
  <c r="D399" i="22"/>
  <c r="H399" i="22"/>
  <c r="C403" i="16"/>
  <c r="G403" i="16"/>
  <c r="K403" i="16"/>
  <c r="D403" i="16"/>
  <c r="H403" i="16"/>
  <c r="E403" i="16"/>
  <c r="I403" i="16"/>
  <c r="B403" i="16"/>
  <c r="F403" i="16"/>
  <c r="J403" i="16"/>
  <c r="E407" i="15"/>
  <c r="B407" i="15"/>
  <c r="F407" i="15"/>
  <c r="C407" i="15"/>
  <c r="G407" i="15"/>
  <c r="D407" i="15"/>
  <c r="H407" i="15"/>
  <c r="B409" i="14"/>
  <c r="H409" i="14"/>
  <c r="M409" i="14"/>
  <c r="C409" i="14"/>
  <c r="I409" i="14"/>
  <c r="F409" i="14"/>
  <c r="J409" i="14"/>
  <c r="K409" i="14" s="1"/>
  <c r="G409" i="14"/>
  <c r="L409" i="14"/>
  <c r="E415" i="22"/>
  <c r="I415" i="22"/>
  <c r="B415" i="22"/>
  <c r="F415" i="22"/>
  <c r="J415" i="22"/>
  <c r="C415" i="22"/>
  <c r="G415" i="22"/>
  <c r="K415" i="22"/>
  <c r="D415" i="22"/>
  <c r="H415" i="22"/>
  <c r="C419" i="16"/>
  <c r="G419" i="16"/>
  <c r="K419" i="16"/>
  <c r="D419" i="16"/>
  <c r="H419" i="16"/>
  <c r="E419" i="16"/>
  <c r="I419" i="16"/>
  <c r="B419" i="16"/>
  <c r="F419" i="16"/>
  <c r="J419" i="16"/>
  <c r="E423" i="15"/>
  <c r="B423" i="15"/>
  <c r="F423" i="15"/>
  <c r="C423" i="15"/>
  <c r="G423" i="15"/>
  <c r="D423" i="15"/>
  <c r="H423" i="15"/>
  <c r="F424" i="14"/>
  <c r="J424" i="14"/>
  <c r="K424" i="14" s="1"/>
  <c r="G424" i="14"/>
  <c r="L424" i="14"/>
  <c r="B424" i="14"/>
  <c r="H424" i="14"/>
  <c r="M424" i="14"/>
  <c r="C424" i="14"/>
  <c r="I424" i="14"/>
  <c r="B425" i="14"/>
  <c r="H425" i="14"/>
  <c r="M425" i="14"/>
  <c r="C425" i="14"/>
  <c r="I425" i="14"/>
  <c r="F425" i="14"/>
  <c r="J425" i="14"/>
  <c r="K425" i="14" s="1"/>
  <c r="G425" i="14"/>
  <c r="L425" i="14"/>
  <c r="E431" i="22"/>
  <c r="I431" i="22"/>
  <c r="B431" i="22"/>
  <c r="F431" i="22"/>
  <c r="J431" i="22"/>
  <c r="C431" i="22"/>
  <c r="G431" i="22"/>
  <c r="K431" i="22"/>
  <c r="D431" i="22"/>
  <c r="H431" i="22"/>
  <c r="C435" i="16"/>
  <c r="G435" i="16"/>
  <c r="K435" i="16"/>
  <c r="D435" i="16"/>
  <c r="H435" i="16"/>
  <c r="E435" i="16"/>
  <c r="I435" i="16"/>
  <c r="B435" i="16"/>
  <c r="F435" i="16"/>
  <c r="J435" i="16"/>
  <c r="E439" i="15"/>
  <c r="B439" i="15"/>
  <c r="F439" i="15"/>
  <c r="C439" i="15"/>
  <c r="G439" i="15"/>
  <c r="D439" i="15"/>
  <c r="H439" i="15"/>
  <c r="F440" i="14"/>
  <c r="J440" i="14"/>
  <c r="K440" i="14" s="1"/>
  <c r="G440" i="14"/>
  <c r="L440" i="14"/>
  <c r="B440" i="14"/>
  <c r="H440" i="14"/>
  <c r="M440" i="14"/>
  <c r="C440" i="14"/>
  <c r="I440" i="14"/>
  <c r="B441" i="14"/>
  <c r="H441" i="14"/>
  <c r="M441" i="14"/>
  <c r="C441" i="14"/>
  <c r="I441" i="14"/>
  <c r="F441" i="14"/>
  <c r="J441" i="14"/>
  <c r="K441" i="14" s="1"/>
  <c r="G441" i="14"/>
  <c r="L441" i="14"/>
  <c r="B447" i="22"/>
  <c r="F447" i="22"/>
  <c r="J447" i="22"/>
  <c r="C447" i="22"/>
  <c r="G447" i="22"/>
  <c r="K447" i="22"/>
  <c r="D447" i="22"/>
  <c r="H447" i="22"/>
  <c r="I447" i="22"/>
  <c r="E447" i="22"/>
  <c r="C451" i="16"/>
  <c r="G451" i="16"/>
  <c r="K451" i="16"/>
  <c r="D451" i="16"/>
  <c r="H451" i="16"/>
  <c r="E451" i="16"/>
  <c r="I451" i="16"/>
  <c r="B451" i="16"/>
  <c r="F451" i="16"/>
  <c r="J451" i="16"/>
  <c r="E455" i="15"/>
  <c r="B455" i="15"/>
  <c r="F455" i="15"/>
  <c r="C455" i="15"/>
  <c r="G455" i="15"/>
  <c r="D455" i="15"/>
  <c r="H455" i="15"/>
  <c r="F457" i="14"/>
  <c r="J457" i="14"/>
  <c r="K457" i="14" s="1"/>
  <c r="G457" i="14"/>
  <c r="L457" i="14"/>
  <c r="B457" i="14"/>
  <c r="H457" i="14"/>
  <c r="M457" i="14"/>
  <c r="C457" i="14"/>
  <c r="I457" i="14"/>
  <c r="C463" i="22"/>
  <c r="G463" i="22"/>
  <c r="K463" i="22"/>
  <c r="D463" i="22"/>
  <c r="H463" i="22"/>
  <c r="F463" i="22"/>
  <c r="I463" i="22"/>
  <c r="B463" i="22"/>
  <c r="J463" i="22"/>
  <c r="E463" i="22"/>
  <c r="C467" i="16"/>
  <c r="G467" i="16"/>
  <c r="K467" i="16"/>
  <c r="D467" i="16"/>
  <c r="H467" i="16"/>
  <c r="E467" i="16"/>
  <c r="I467" i="16"/>
  <c r="B467" i="16"/>
  <c r="F467" i="16"/>
  <c r="J467" i="16"/>
  <c r="E471" i="15"/>
  <c r="B471" i="15"/>
  <c r="F471" i="15"/>
  <c r="C471" i="15"/>
  <c r="G471" i="15"/>
  <c r="D471" i="15"/>
  <c r="H471" i="15"/>
  <c r="F473" i="14"/>
  <c r="J473" i="14"/>
  <c r="K473" i="14" s="1"/>
  <c r="G473" i="14"/>
  <c r="L473" i="14"/>
  <c r="B473" i="14"/>
  <c r="H473" i="14"/>
  <c r="M473" i="14"/>
  <c r="C473" i="14"/>
  <c r="I473" i="14"/>
  <c r="D478" i="22"/>
  <c r="H478" i="22"/>
  <c r="E478" i="22"/>
  <c r="I478" i="22"/>
  <c r="B478" i="22"/>
  <c r="F478" i="22"/>
  <c r="J478" i="22"/>
  <c r="G478" i="22"/>
  <c r="K478" i="22"/>
  <c r="C478" i="22"/>
  <c r="B496" i="22"/>
  <c r="F496" i="22"/>
  <c r="J496" i="22"/>
  <c r="C496" i="22"/>
  <c r="G496" i="22"/>
  <c r="K496" i="22"/>
  <c r="D496" i="22"/>
  <c r="H496" i="22"/>
  <c r="E496" i="22"/>
  <c r="I496" i="22"/>
  <c r="D526" i="22"/>
  <c r="H526" i="22"/>
  <c r="E526" i="22"/>
  <c r="I526" i="22"/>
  <c r="B526" i="22"/>
  <c r="F526" i="22"/>
  <c r="J526" i="22"/>
  <c r="G526" i="22"/>
  <c r="K526" i="22"/>
  <c r="C526" i="22"/>
  <c r="B267" i="15"/>
  <c r="F267" i="15"/>
  <c r="C267" i="15"/>
  <c r="G267" i="15"/>
  <c r="D267" i="15"/>
  <c r="H267" i="15"/>
  <c r="E267" i="15"/>
  <c r="B275" i="15"/>
  <c r="F275" i="15"/>
  <c r="C275" i="15"/>
  <c r="G275" i="15"/>
  <c r="D275" i="15"/>
  <c r="E275" i="15"/>
  <c r="H275" i="15"/>
  <c r="C279" i="22"/>
  <c r="G279" i="22"/>
  <c r="K279" i="22"/>
  <c r="D279" i="22"/>
  <c r="H279" i="22"/>
  <c r="E279" i="22"/>
  <c r="I279" i="22"/>
  <c r="B279" i="22"/>
  <c r="F279" i="22"/>
  <c r="J279" i="22"/>
  <c r="E283" i="15"/>
  <c r="B283" i="15"/>
  <c r="F283" i="15"/>
  <c r="C283" i="15"/>
  <c r="G283" i="15"/>
  <c r="D283" i="15"/>
  <c r="H283" i="15"/>
  <c r="C287" i="22"/>
  <c r="G287" i="22"/>
  <c r="K287" i="22"/>
  <c r="D287" i="22"/>
  <c r="H287" i="22"/>
  <c r="E287" i="22"/>
  <c r="I287" i="22"/>
  <c r="B287" i="22"/>
  <c r="F287" i="22"/>
  <c r="J287" i="22"/>
  <c r="H295" i="22"/>
  <c r="C303" i="22"/>
  <c r="G303" i="22"/>
  <c r="K303" i="22"/>
  <c r="D303" i="22"/>
  <c r="H303" i="22"/>
  <c r="E303" i="22"/>
  <c r="I303" i="22"/>
  <c r="B303" i="22"/>
  <c r="F303" i="22"/>
  <c r="J303" i="22"/>
  <c r="D312" i="22"/>
  <c r="H312" i="22"/>
  <c r="E312" i="22"/>
  <c r="I312" i="22"/>
  <c r="B312" i="22"/>
  <c r="F312" i="22"/>
  <c r="J312" i="22"/>
  <c r="C312" i="22"/>
  <c r="G312" i="22"/>
  <c r="K312" i="22"/>
  <c r="E313" i="22"/>
  <c r="I313" i="22"/>
  <c r="B313" i="22"/>
  <c r="F313" i="22"/>
  <c r="J313" i="22"/>
  <c r="C313" i="22"/>
  <c r="G313" i="22"/>
  <c r="K313" i="22"/>
  <c r="D313" i="22"/>
  <c r="H313" i="22"/>
  <c r="D316" i="16"/>
  <c r="H316" i="16"/>
  <c r="E316" i="16"/>
  <c r="I316" i="16"/>
  <c r="B316" i="16"/>
  <c r="F316" i="16"/>
  <c r="J316" i="16"/>
  <c r="C316" i="16"/>
  <c r="G316" i="16"/>
  <c r="K316" i="16"/>
  <c r="E317" i="16"/>
  <c r="I317" i="16"/>
  <c r="B317" i="16"/>
  <c r="F317" i="16"/>
  <c r="J317" i="16"/>
  <c r="C317" i="16"/>
  <c r="G317" i="16"/>
  <c r="K317" i="16"/>
  <c r="D317" i="16"/>
  <c r="H317" i="16"/>
  <c r="E320" i="15"/>
  <c r="B320" i="15"/>
  <c r="F320" i="15"/>
  <c r="C320" i="15"/>
  <c r="G320" i="15"/>
  <c r="D320" i="15"/>
  <c r="H320" i="15"/>
  <c r="B323" i="14"/>
  <c r="H323" i="14"/>
  <c r="M323" i="14"/>
  <c r="C323" i="14"/>
  <c r="I323" i="14"/>
  <c r="F323" i="14"/>
  <c r="J323" i="14"/>
  <c r="K323" i="14" s="1"/>
  <c r="G323" i="14"/>
  <c r="L323" i="14"/>
  <c r="C329" i="22"/>
  <c r="G329" i="22"/>
  <c r="K329" i="22"/>
  <c r="D329" i="22"/>
  <c r="H329" i="22"/>
  <c r="I329" i="22"/>
  <c r="B329" i="22"/>
  <c r="J329" i="22"/>
  <c r="E329" i="22"/>
  <c r="F329" i="22"/>
  <c r="E336" i="15"/>
  <c r="B336" i="15"/>
  <c r="F336" i="15"/>
  <c r="C336" i="15"/>
  <c r="G336" i="15"/>
  <c r="D336" i="15"/>
  <c r="H336" i="15"/>
  <c r="E337" i="15"/>
  <c r="B337" i="15"/>
  <c r="F337" i="15"/>
  <c r="C337" i="15"/>
  <c r="G337" i="15"/>
  <c r="D337" i="15"/>
  <c r="H337" i="15"/>
  <c r="B339" i="14"/>
  <c r="H339" i="14"/>
  <c r="M339" i="14"/>
  <c r="C339" i="14"/>
  <c r="I339" i="14"/>
  <c r="F339" i="14"/>
  <c r="J339" i="14"/>
  <c r="K339" i="14" s="1"/>
  <c r="G339" i="14"/>
  <c r="L339" i="14"/>
  <c r="C345" i="22"/>
  <c r="G345" i="22"/>
  <c r="K345" i="22"/>
  <c r="D345" i="22"/>
  <c r="H345" i="22"/>
  <c r="E345" i="22"/>
  <c r="I345" i="22"/>
  <c r="B345" i="22"/>
  <c r="F345" i="22"/>
  <c r="J345" i="22"/>
  <c r="D348" i="16"/>
  <c r="H348" i="16"/>
  <c r="E348" i="16"/>
  <c r="I348" i="16"/>
  <c r="B348" i="16"/>
  <c r="F348" i="16"/>
  <c r="J348" i="16"/>
  <c r="C348" i="16"/>
  <c r="G348" i="16"/>
  <c r="K348" i="16"/>
  <c r="E349" i="16"/>
  <c r="I349" i="16"/>
  <c r="B349" i="16"/>
  <c r="F349" i="16"/>
  <c r="J349" i="16"/>
  <c r="C349" i="16"/>
  <c r="G349" i="16"/>
  <c r="K349" i="16"/>
  <c r="D349" i="16"/>
  <c r="H349" i="16"/>
  <c r="E353" i="15"/>
  <c r="B353" i="15"/>
  <c r="F353" i="15"/>
  <c r="C353" i="15"/>
  <c r="G353" i="15"/>
  <c r="D353" i="15"/>
  <c r="H353" i="15"/>
  <c r="B355" i="14"/>
  <c r="H355" i="14"/>
  <c r="M355" i="14"/>
  <c r="C355" i="14"/>
  <c r="I355" i="14"/>
  <c r="F355" i="14"/>
  <c r="J355" i="14"/>
  <c r="K355" i="14" s="1"/>
  <c r="G355" i="14"/>
  <c r="L355" i="14"/>
  <c r="C361" i="22"/>
  <c r="G361" i="22"/>
  <c r="K361" i="22"/>
  <c r="D361" i="22"/>
  <c r="H361" i="22"/>
  <c r="E361" i="22"/>
  <c r="I361" i="22"/>
  <c r="B361" i="22"/>
  <c r="F361" i="22"/>
  <c r="J361" i="22"/>
  <c r="E365" i="16"/>
  <c r="I365" i="16"/>
  <c r="B365" i="16"/>
  <c r="F365" i="16"/>
  <c r="J365" i="16"/>
  <c r="C365" i="16"/>
  <c r="G365" i="16"/>
  <c r="K365" i="16"/>
  <c r="D365" i="16"/>
  <c r="H365" i="16"/>
  <c r="E368" i="15"/>
  <c r="B368" i="15"/>
  <c r="F368" i="15"/>
  <c r="C368" i="15"/>
  <c r="G368" i="15"/>
  <c r="D368" i="15"/>
  <c r="H368" i="15"/>
  <c r="E369" i="15"/>
  <c r="B369" i="15"/>
  <c r="F369" i="15"/>
  <c r="C369" i="15"/>
  <c r="G369" i="15"/>
  <c r="D369" i="15"/>
  <c r="H369" i="15"/>
  <c r="F370" i="14"/>
  <c r="J370" i="14"/>
  <c r="K370" i="14" s="1"/>
  <c r="G370" i="14"/>
  <c r="L370" i="14"/>
  <c r="B370" i="14"/>
  <c r="H370" i="14"/>
  <c r="M370" i="14"/>
  <c r="C370" i="14"/>
  <c r="I370" i="14"/>
  <c r="B371" i="14"/>
  <c r="H371" i="14"/>
  <c r="M371" i="14"/>
  <c r="C371" i="14"/>
  <c r="I371" i="14"/>
  <c r="F371" i="14"/>
  <c r="J371" i="14"/>
  <c r="K371" i="14" s="1"/>
  <c r="G371" i="14"/>
  <c r="L371" i="14"/>
  <c r="C377" i="22"/>
  <c r="G377" i="22"/>
  <c r="K377" i="22"/>
  <c r="D377" i="22"/>
  <c r="H377" i="22"/>
  <c r="E377" i="22"/>
  <c r="I377" i="22"/>
  <c r="B377" i="22"/>
  <c r="F377" i="22"/>
  <c r="J377" i="22"/>
  <c r="E381" i="16"/>
  <c r="I381" i="16"/>
  <c r="B381" i="16"/>
  <c r="F381" i="16"/>
  <c r="J381" i="16"/>
  <c r="C381" i="16"/>
  <c r="G381" i="16"/>
  <c r="K381" i="16"/>
  <c r="D381" i="16"/>
  <c r="H381" i="16"/>
  <c r="C387" i="14"/>
  <c r="C393" i="22"/>
  <c r="G393" i="22"/>
  <c r="K393" i="22"/>
  <c r="D393" i="22"/>
  <c r="H393" i="22"/>
  <c r="E393" i="22"/>
  <c r="I393" i="22"/>
  <c r="B393" i="22"/>
  <c r="F393" i="22"/>
  <c r="J393" i="22"/>
  <c r="E397" i="16"/>
  <c r="I397" i="16"/>
  <c r="B397" i="16"/>
  <c r="F397" i="16"/>
  <c r="J397" i="16"/>
  <c r="C397" i="16"/>
  <c r="G397" i="16"/>
  <c r="K397" i="16"/>
  <c r="D397" i="16"/>
  <c r="H397" i="16"/>
  <c r="E401" i="15"/>
  <c r="B401" i="15"/>
  <c r="F401" i="15"/>
  <c r="C401" i="15"/>
  <c r="G401" i="15"/>
  <c r="D401" i="15"/>
  <c r="H401" i="15"/>
  <c r="B403" i="14"/>
  <c r="H403" i="14"/>
  <c r="M403" i="14"/>
  <c r="C403" i="14"/>
  <c r="I403" i="14"/>
  <c r="F403" i="14"/>
  <c r="J403" i="14"/>
  <c r="K403" i="14" s="1"/>
  <c r="G403" i="14"/>
  <c r="L403" i="14"/>
  <c r="C409" i="22"/>
  <c r="G409" i="22"/>
  <c r="K409" i="22"/>
  <c r="D409" i="22"/>
  <c r="H409" i="22"/>
  <c r="E409" i="22"/>
  <c r="I409" i="22"/>
  <c r="B409" i="22"/>
  <c r="F409" i="22"/>
  <c r="J409" i="22"/>
  <c r="E413" i="16"/>
  <c r="I413" i="16"/>
  <c r="B413" i="16"/>
  <c r="F413" i="16"/>
  <c r="J413" i="16"/>
  <c r="C413" i="16"/>
  <c r="G413" i="16"/>
  <c r="K413" i="16"/>
  <c r="D413" i="16"/>
  <c r="H413" i="16"/>
  <c r="E417" i="15"/>
  <c r="B417" i="15"/>
  <c r="F417" i="15"/>
  <c r="C417" i="15"/>
  <c r="G417" i="15"/>
  <c r="D417" i="15"/>
  <c r="H417" i="15"/>
  <c r="F418" i="14"/>
  <c r="G418" i="14"/>
  <c r="B418" i="14"/>
  <c r="M418" i="14"/>
  <c r="I418" i="14"/>
  <c r="B419" i="14"/>
  <c r="H419" i="14"/>
  <c r="M419" i="14"/>
  <c r="C419" i="14"/>
  <c r="I419" i="14"/>
  <c r="F419" i="14"/>
  <c r="J419" i="14"/>
  <c r="K419" i="14" s="1"/>
  <c r="G419" i="14"/>
  <c r="L419" i="14"/>
  <c r="C425" i="22"/>
  <c r="G425" i="22"/>
  <c r="K425" i="22"/>
  <c r="D425" i="22"/>
  <c r="H425" i="22"/>
  <c r="E425" i="22"/>
  <c r="I425" i="22"/>
  <c r="B425" i="22"/>
  <c r="F425" i="22"/>
  <c r="J425" i="22"/>
  <c r="E429" i="16"/>
  <c r="I429" i="16"/>
  <c r="B429" i="16"/>
  <c r="F429" i="16"/>
  <c r="J429" i="16"/>
  <c r="C429" i="16"/>
  <c r="G429" i="16"/>
  <c r="K429" i="16"/>
  <c r="D429" i="16"/>
  <c r="H429" i="16"/>
  <c r="E433" i="15"/>
  <c r="B433" i="15"/>
  <c r="F433" i="15"/>
  <c r="C433" i="15"/>
  <c r="G433" i="15"/>
  <c r="D433" i="15"/>
  <c r="H433" i="15"/>
  <c r="B435" i="14"/>
  <c r="H435" i="14"/>
  <c r="M435" i="14"/>
  <c r="C435" i="14"/>
  <c r="I435" i="14"/>
  <c r="F435" i="14"/>
  <c r="J435" i="14"/>
  <c r="K435" i="14" s="1"/>
  <c r="G435" i="14"/>
  <c r="L435" i="14"/>
  <c r="C441" i="22"/>
  <c r="G441" i="22"/>
  <c r="K441" i="22"/>
  <c r="D441" i="22"/>
  <c r="H441" i="22"/>
  <c r="E441" i="22"/>
  <c r="I441" i="22"/>
  <c r="B441" i="22"/>
  <c r="F441" i="22"/>
  <c r="J441" i="22"/>
  <c r="E445" i="16"/>
  <c r="I445" i="16"/>
  <c r="B445" i="16"/>
  <c r="F445" i="16"/>
  <c r="J445" i="16"/>
  <c r="C445" i="16"/>
  <c r="G445" i="16"/>
  <c r="K445" i="16"/>
  <c r="D445" i="16"/>
  <c r="H445" i="16"/>
  <c r="E449" i="15"/>
  <c r="B449" i="15"/>
  <c r="F449" i="15"/>
  <c r="C449" i="15"/>
  <c r="G449" i="15"/>
  <c r="D449" i="15"/>
  <c r="H449" i="15"/>
  <c r="J451" i="14"/>
  <c r="K451" i="14" s="1"/>
  <c r="L451" i="14"/>
  <c r="H451" i="14"/>
  <c r="C451" i="14"/>
  <c r="D457" i="22"/>
  <c r="E457" i="22"/>
  <c r="I457" i="22"/>
  <c r="B457" i="22"/>
  <c r="F457" i="22"/>
  <c r="J457" i="22"/>
  <c r="H457" i="22"/>
  <c r="K457" i="22"/>
  <c r="C457" i="22"/>
  <c r="G457" i="22"/>
  <c r="E461" i="16"/>
  <c r="I461" i="16"/>
  <c r="B461" i="16"/>
  <c r="F461" i="16"/>
  <c r="J461" i="16"/>
  <c r="C461" i="16"/>
  <c r="G461" i="16"/>
  <c r="K461" i="16"/>
  <c r="D461" i="16"/>
  <c r="H461" i="16"/>
  <c r="E465" i="15"/>
  <c r="B465" i="15"/>
  <c r="F465" i="15"/>
  <c r="C465" i="15"/>
  <c r="G465" i="15"/>
  <c r="D465" i="15"/>
  <c r="H465" i="15"/>
  <c r="F467" i="14"/>
  <c r="J467" i="14"/>
  <c r="K467" i="14" s="1"/>
  <c r="G467" i="14"/>
  <c r="L467" i="14"/>
  <c r="B467" i="14"/>
  <c r="H467" i="14"/>
  <c r="M467" i="14"/>
  <c r="C467" i="14"/>
  <c r="I467" i="14"/>
  <c r="C473" i="22"/>
  <c r="G473" i="22"/>
  <c r="K473" i="22"/>
  <c r="D473" i="22"/>
  <c r="H473" i="22"/>
  <c r="E473" i="22"/>
  <c r="I473" i="22"/>
  <c r="B473" i="22"/>
  <c r="F473" i="22"/>
  <c r="J473" i="22"/>
  <c r="E477" i="16"/>
  <c r="I477" i="16"/>
  <c r="B477" i="16"/>
  <c r="F477" i="16"/>
  <c r="J477" i="16"/>
  <c r="C477" i="16"/>
  <c r="G477" i="16"/>
  <c r="K477" i="16"/>
  <c r="D477" i="16"/>
  <c r="H477" i="16"/>
  <c r="C479" i="16"/>
  <c r="G479" i="16"/>
  <c r="K479" i="16"/>
  <c r="D479" i="16"/>
  <c r="H479" i="16"/>
  <c r="E479" i="16"/>
  <c r="I479" i="16"/>
  <c r="B479" i="16"/>
  <c r="F479" i="16"/>
  <c r="J479" i="16"/>
  <c r="E481" i="16"/>
  <c r="I481" i="16"/>
  <c r="B481" i="16"/>
  <c r="F481" i="16"/>
  <c r="J481" i="16"/>
  <c r="C481" i="16"/>
  <c r="G481" i="16"/>
  <c r="K481" i="16"/>
  <c r="D481" i="16"/>
  <c r="H481" i="16"/>
  <c r="C483" i="16"/>
  <c r="G483" i="16"/>
  <c r="K483" i="16"/>
  <c r="D483" i="16"/>
  <c r="H483" i="16"/>
  <c r="E483" i="16"/>
  <c r="I483" i="16"/>
  <c r="B483" i="16"/>
  <c r="F483" i="16"/>
  <c r="J483" i="16"/>
  <c r="E485" i="16"/>
  <c r="I485" i="16"/>
  <c r="B485" i="16"/>
  <c r="F485" i="16"/>
  <c r="J485" i="16"/>
  <c r="C485" i="16"/>
  <c r="G485" i="16"/>
  <c r="K485" i="16"/>
  <c r="D485" i="16"/>
  <c r="H485" i="16"/>
  <c r="C487" i="16"/>
  <c r="G487" i="16"/>
  <c r="K487" i="16"/>
  <c r="D487" i="16"/>
  <c r="H487" i="16"/>
  <c r="E487" i="16"/>
  <c r="I487" i="16"/>
  <c r="B487" i="16"/>
  <c r="F487" i="16"/>
  <c r="J487" i="16"/>
  <c r="E489" i="16"/>
  <c r="I489" i="16"/>
  <c r="B489" i="16"/>
  <c r="F489" i="16"/>
  <c r="J489" i="16"/>
  <c r="C489" i="16"/>
  <c r="G489" i="16"/>
  <c r="K489" i="16"/>
  <c r="D489" i="16"/>
  <c r="H489" i="16"/>
  <c r="C491" i="16"/>
  <c r="G491" i="16"/>
  <c r="K491" i="16"/>
  <c r="D491" i="16"/>
  <c r="H491" i="16"/>
  <c r="E491" i="16"/>
  <c r="I491" i="16"/>
  <c r="B491" i="16"/>
  <c r="F491" i="16"/>
  <c r="J491" i="16"/>
  <c r="E493" i="16"/>
  <c r="I493" i="16"/>
  <c r="B493" i="16"/>
  <c r="F493" i="16"/>
  <c r="J493" i="16"/>
  <c r="C493" i="16"/>
  <c r="G493" i="16"/>
  <c r="K493" i="16"/>
  <c r="D493" i="16"/>
  <c r="H493" i="16"/>
  <c r="C495" i="16"/>
  <c r="G495" i="16"/>
  <c r="K495" i="16"/>
  <c r="D495" i="16"/>
  <c r="H495" i="16"/>
  <c r="E495" i="16"/>
  <c r="I495" i="16"/>
  <c r="B495" i="16"/>
  <c r="F495" i="16"/>
  <c r="J495" i="16"/>
  <c r="E497" i="16"/>
  <c r="I497" i="16"/>
  <c r="B497" i="16"/>
  <c r="F497" i="16"/>
  <c r="J497" i="16"/>
  <c r="C497" i="16"/>
  <c r="G497" i="16"/>
  <c r="K497" i="16"/>
  <c r="D497" i="16"/>
  <c r="H497" i="16"/>
  <c r="C499" i="16"/>
  <c r="K499" i="16"/>
  <c r="H499" i="16"/>
  <c r="I499" i="16"/>
  <c r="F499" i="16"/>
  <c r="E501" i="16"/>
  <c r="B501" i="16"/>
  <c r="J501" i="16"/>
  <c r="G501" i="16"/>
  <c r="D501" i="16"/>
  <c r="C503" i="16"/>
  <c r="K503" i="16"/>
  <c r="H503" i="16"/>
  <c r="I503" i="16"/>
  <c r="F503" i="16"/>
  <c r="E505" i="16"/>
  <c r="B505" i="16"/>
  <c r="J505" i="16"/>
  <c r="G505" i="16"/>
  <c r="D505" i="16"/>
  <c r="C507" i="16"/>
  <c r="K507" i="16"/>
  <c r="H507" i="16"/>
  <c r="I507" i="16"/>
  <c r="F507" i="16"/>
  <c r="E509" i="16"/>
  <c r="B509" i="16"/>
  <c r="J509" i="16"/>
  <c r="G509" i="16"/>
  <c r="D509" i="16"/>
  <c r="C511" i="16"/>
  <c r="K511" i="16"/>
  <c r="H511" i="16"/>
  <c r="I511" i="16"/>
  <c r="F511" i="16"/>
  <c r="E513" i="16"/>
  <c r="I513" i="16"/>
  <c r="B513" i="16"/>
  <c r="F513" i="16"/>
  <c r="J513" i="16"/>
  <c r="C513" i="16"/>
  <c r="G513" i="16"/>
  <c r="K513" i="16"/>
  <c r="D513" i="16"/>
  <c r="H513" i="16"/>
  <c r="C515" i="16"/>
  <c r="G515" i="16"/>
  <c r="K515" i="16"/>
  <c r="D515" i="16"/>
  <c r="H515" i="16"/>
  <c r="E515" i="16"/>
  <c r="I515" i="16"/>
  <c r="B515" i="16"/>
  <c r="F515" i="16"/>
  <c r="J515" i="16"/>
  <c r="E517" i="16"/>
  <c r="I517" i="16"/>
  <c r="B517" i="16"/>
  <c r="F517" i="16"/>
  <c r="J517" i="16"/>
  <c r="C517" i="16"/>
  <c r="G517" i="16"/>
  <c r="K517" i="16"/>
  <c r="D517" i="16"/>
  <c r="H517" i="16"/>
  <c r="C519" i="16"/>
  <c r="G519" i="16"/>
  <c r="K519" i="16"/>
  <c r="D519" i="16"/>
  <c r="H519" i="16"/>
  <c r="E519" i="16"/>
  <c r="I519" i="16"/>
  <c r="B519" i="16"/>
  <c r="F519" i="16"/>
  <c r="J519" i="16"/>
  <c r="E521" i="16"/>
  <c r="I521" i="16"/>
  <c r="B521" i="16"/>
  <c r="F521" i="16"/>
  <c r="J521" i="16"/>
  <c r="C521" i="16"/>
  <c r="G521" i="16"/>
  <c r="K521" i="16"/>
  <c r="D521" i="16"/>
  <c r="H521" i="16"/>
  <c r="C523" i="16"/>
  <c r="G523" i="16"/>
  <c r="K523" i="16"/>
  <c r="D523" i="16"/>
  <c r="H523" i="16"/>
  <c r="E523" i="16"/>
  <c r="I523" i="16"/>
  <c r="B523" i="16"/>
  <c r="F523" i="16"/>
  <c r="J523" i="16"/>
  <c r="E527" i="22"/>
  <c r="I527" i="22"/>
  <c r="B527" i="22"/>
  <c r="F527" i="22"/>
  <c r="J527" i="22"/>
  <c r="C527" i="22"/>
  <c r="G527" i="22"/>
  <c r="K527" i="22"/>
  <c r="D527" i="22"/>
  <c r="H527" i="22"/>
  <c r="E531" i="15"/>
  <c r="B531" i="15"/>
  <c r="F531" i="15"/>
  <c r="C531" i="15"/>
  <c r="G531" i="15"/>
  <c r="D531" i="15"/>
  <c r="H531" i="15"/>
  <c r="F531" i="14"/>
  <c r="J531" i="14"/>
  <c r="K531" i="14" s="1"/>
  <c r="G531" i="14"/>
  <c r="L531" i="14"/>
  <c r="B531" i="14"/>
  <c r="H531" i="14"/>
  <c r="M531" i="14"/>
  <c r="C531" i="14"/>
  <c r="I531" i="14"/>
  <c r="E535" i="22"/>
  <c r="I535" i="22"/>
  <c r="B535" i="22"/>
  <c r="F535" i="22"/>
  <c r="J535" i="22"/>
  <c r="C535" i="22"/>
  <c r="G535" i="22"/>
  <c r="K535" i="22"/>
  <c r="D535" i="22"/>
  <c r="H535" i="22"/>
  <c r="E537" i="16"/>
  <c r="I537" i="16"/>
  <c r="B537" i="16"/>
  <c r="F537" i="16"/>
  <c r="J537" i="16"/>
  <c r="C537" i="16"/>
  <c r="G537" i="16"/>
  <c r="K537" i="16"/>
  <c r="D537" i="16"/>
  <c r="H537" i="16"/>
  <c r="E539" i="15"/>
  <c r="B539" i="15"/>
  <c r="F539" i="15"/>
  <c r="C539" i="15"/>
  <c r="G539" i="15"/>
  <c r="D539" i="15"/>
  <c r="H539" i="15"/>
  <c r="H538" i="14"/>
  <c r="C538" i="14"/>
  <c r="F538" i="14"/>
  <c r="G538" i="14"/>
  <c r="F539" i="14"/>
  <c r="J539" i="14"/>
  <c r="K539" i="14" s="1"/>
  <c r="G539" i="14"/>
  <c r="L539" i="14"/>
  <c r="B539" i="14"/>
  <c r="H539" i="14"/>
  <c r="M539" i="14"/>
  <c r="C539" i="14"/>
  <c r="I539" i="14"/>
  <c r="E543" i="22"/>
  <c r="I543" i="22"/>
  <c r="B543" i="22"/>
  <c r="F543" i="22"/>
  <c r="J543" i="22"/>
  <c r="C543" i="22"/>
  <c r="G543" i="22"/>
  <c r="K543" i="22"/>
  <c r="D543" i="22"/>
  <c r="H543" i="22"/>
  <c r="E545" i="16"/>
  <c r="I545" i="16"/>
  <c r="B545" i="16"/>
  <c r="F545" i="16"/>
  <c r="J545" i="16"/>
  <c r="C545" i="16"/>
  <c r="G545" i="16"/>
  <c r="K545" i="16"/>
  <c r="D545" i="16"/>
  <c r="H545" i="16"/>
  <c r="E547" i="15"/>
  <c r="B547" i="15"/>
  <c r="F547" i="15"/>
  <c r="C547" i="15"/>
  <c r="G547" i="15"/>
  <c r="D547" i="15"/>
  <c r="H547" i="15"/>
  <c r="F547" i="14"/>
  <c r="J547" i="14"/>
  <c r="K547" i="14" s="1"/>
  <c r="G547" i="14"/>
  <c r="L547" i="14"/>
  <c r="B547" i="14"/>
  <c r="H547" i="14"/>
  <c r="M547" i="14"/>
  <c r="C547" i="14"/>
  <c r="I547" i="14"/>
  <c r="E551" i="22"/>
  <c r="I551" i="22"/>
  <c r="B551" i="22"/>
  <c r="F551" i="22"/>
  <c r="J551" i="22"/>
  <c r="C551" i="22"/>
  <c r="G551" i="22"/>
  <c r="K551" i="22"/>
  <c r="D551" i="22"/>
  <c r="H551" i="22"/>
  <c r="E553" i="16"/>
  <c r="I553" i="16"/>
  <c r="B553" i="16"/>
  <c r="F553" i="16"/>
  <c r="J553" i="16"/>
  <c r="C553" i="16"/>
  <c r="G553" i="16"/>
  <c r="K553" i="16"/>
  <c r="D553" i="16"/>
  <c r="H553" i="16"/>
  <c r="B555" i="15"/>
  <c r="C555" i="15"/>
  <c r="D555" i="15"/>
  <c r="F555" i="14"/>
  <c r="J555" i="14"/>
  <c r="K555" i="14" s="1"/>
  <c r="G555" i="14"/>
  <c r="L555" i="14"/>
  <c r="B555" i="14"/>
  <c r="H555" i="14"/>
  <c r="M555" i="14"/>
  <c r="C555" i="14"/>
  <c r="I555" i="14"/>
  <c r="E559" i="22"/>
  <c r="I559" i="22"/>
  <c r="B559" i="22"/>
  <c r="F559" i="22"/>
  <c r="J559" i="22"/>
  <c r="C559" i="22"/>
  <c r="G559" i="22"/>
  <c r="K559" i="22"/>
  <c r="D559" i="22"/>
  <c r="H559" i="22"/>
  <c r="E563" i="15"/>
  <c r="B563" i="15"/>
  <c r="F563" i="15"/>
  <c r="C563" i="15"/>
  <c r="G563" i="15"/>
  <c r="D563" i="15"/>
  <c r="H563" i="15"/>
  <c r="F563" i="14"/>
  <c r="J563" i="14"/>
  <c r="K563" i="14" s="1"/>
  <c r="G563" i="14"/>
  <c r="L563" i="14"/>
  <c r="B563" i="14"/>
  <c r="H563" i="14"/>
  <c r="M563" i="14"/>
  <c r="C563" i="14"/>
  <c r="I563" i="14"/>
  <c r="E567" i="22"/>
  <c r="I567" i="22"/>
  <c r="B567" i="22"/>
  <c r="F567" i="22"/>
  <c r="J567" i="22"/>
  <c r="C567" i="22"/>
  <c r="G567" i="22"/>
  <c r="K567" i="22"/>
  <c r="D567" i="22"/>
  <c r="H567" i="22"/>
  <c r="E569" i="16"/>
  <c r="I569" i="16"/>
  <c r="B569" i="16"/>
  <c r="F569" i="16"/>
  <c r="J569" i="16"/>
  <c r="C569" i="16"/>
  <c r="G569" i="16"/>
  <c r="K569" i="16"/>
  <c r="D569" i="16"/>
  <c r="H569" i="16"/>
  <c r="E571" i="15"/>
  <c r="B571" i="15"/>
  <c r="F571" i="15"/>
  <c r="C571" i="15"/>
  <c r="G571" i="15"/>
  <c r="D571" i="15"/>
  <c r="H571" i="15"/>
  <c r="E575" i="22"/>
  <c r="I575" i="22"/>
  <c r="B575" i="22"/>
  <c r="F575" i="22"/>
  <c r="J575" i="22"/>
  <c r="C575" i="22"/>
  <c r="G575" i="22"/>
  <c r="K575" i="22"/>
  <c r="D575" i="22"/>
  <c r="H575" i="22"/>
  <c r="E577" i="16"/>
  <c r="I577" i="16"/>
  <c r="B577" i="16"/>
  <c r="F577" i="16"/>
  <c r="J577" i="16"/>
  <c r="C577" i="16"/>
  <c r="G577" i="16"/>
  <c r="K577" i="16"/>
  <c r="D577" i="16"/>
  <c r="H577" i="16"/>
  <c r="E579" i="15"/>
  <c r="B579" i="15"/>
  <c r="F579" i="15"/>
  <c r="C579" i="15"/>
  <c r="G579" i="15"/>
  <c r="D579" i="15"/>
  <c r="H579" i="15"/>
  <c r="F579" i="14"/>
  <c r="J579" i="14"/>
  <c r="K579" i="14" s="1"/>
  <c r="G579" i="14"/>
  <c r="L579" i="14"/>
  <c r="B579" i="14"/>
  <c r="H579" i="14"/>
  <c r="M579" i="14"/>
  <c r="C579" i="14"/>
  <c r="I579" i="14"/>
  <c r="E583" i="22"/>
  <c r="I583" i="22"/>
  <c r="B583" i="22"/>
  <c r="F583" i="22"/>
  <c r="J583" i="22"/>
  <c r="C583" i="22"/>
  <c r="G583" i="22"/>
  <c r="K583" i="22"/>
  <c r="D583" i="22"/>
  <c r="H583" i="22"/>
  <c r="E585" i="16"/>
  <c r="I585" i="16"/>
  <c r="B585" i="16"/>
  <c r="F585" i="16"/>
  <c r="J585" i="16"/>
  <c r="C585" i="16"/>
  <c r="G585" i="16"/>
  <c r="K585" i="16"/>
  <c r="D585" i="16"/>
  <c r="H585" i="16"/>
  <c r="E586" i="15"/>
  <c r="B586" i="15"/>
  <c r="F586" i="15"/>
  <c r="C586" i="15"/>
  <c r="G586" i="15"/>
  <c r="D586" i="15"/>
  <c r="H586" i="15"/>
  <c r="E587" i="15"/>
  <c r="B587" i="15"/>
  <c r="F587" i="15"/>
  <c r="C587" i="15"/>
  <c r="G587" i="15"/>
  <c r="D587" i="15"/>
  <c r="H587" i="15"/>
  <c r="F587" i="14"/>
  <c r="J587" i="14"/>
  <c r="K587" i="14" s="1"/>
  <c r="G587" i="14"/>
  <c r="L587" i="14"/>
  <c r="B587" i="14"/>
  <c r="H587" i="14"/>
  <c r="M587" i="14"/>
  <c r="C587" i="14"/>
  <c r="I587" i="14"/>
  <c r="E591" i="22"/>
  <c r="I591" i="22"/>
  <c r="B591" i="22"/>
  <c r="F591" i="22"/>
  <c r="J591" i="22"/>
  <c r="C591" i="22"/>
  <c r="G591" i="22"/>
  <c r="K591" i="22"/>
  <c r="D591" i="22"/>
  <c r="H591" i="22"/>
  <c r="E593" i="16"/>
  <c r="I593" i="16"/>
  <c r="B593" i="16"/>
  <c r="F593" i="16"/>
  <c r="J593" i="16"/>
  <c r="C593" i="16"/>
  <c r="G593" i="16"/>
  <c r="K593" i="16"/>
  <c r="D593" i="16"/>
  <c r="H593" i="16"/>
  <c r="E595" i="15"/>
  <c r="B595" i="15"/>
  <c r="F595" i="15"/>
  <c r="C595" i="15"/>
  <c r="G595" i="15"/>
  <c r="D595" i="15"/>
  <c r="H595" i="15"/>
  <c r="F595" i="14"/>
  <c r="J595" i="14"/>
  <c r="K595" i="14" s="1"/>
  <c r="G595" i="14"/>
  <c r="L595" i="14"/>
  <c r="B595" i="14"/>
  <c r="H595" i="14"/>
  <c r="M595" i="14"/>
  <c r="C595" i="14"/>
  <c r="I595" i="14"/>
  <c r="E599" i="22"/>
  <c r="I599" i="22"/>
  <c r="B599" i="22"/>
  <c r="F599" i="22"/>
  <c r="J599" i="22"/>
  <c r="C599" i="22"/>
  <c r="G599" i="22"/>
  <c r="K599" i="22"/>
  <c r="D599" i="22"/>
  <c r="H599" i="22"/>
  <c r="E601" i="16"/>
  <c r="I601" i="16"/>
  <c r="B601" i="16"/>
  <c r="F601" i="16"/>
  <c r="J601" i="16"/>
  <c r="C601" i="16"/>
  <c r="G601" i="16"/>
  <c r="K601" i="16"/>
  <c r="D601" i="16"/>
  <c r="H601" i="16"/>
  <c r="E603" i="15"/>
  <c r="B603" i="15"/>
  <c r="F603" i="15"/>
  <c r="C603" i="15"/>
  <c r="G603" i="15"/>
  <c r="D603" i="15"/>
  <c r="H603" i="15"/>
  <c r="F603" i="14"/>
  <c r="J603" i="14"/>
  <c r="K603" i="14" s="1"/>
  <c r="G603" i="14"/>
  <c r="L603" i="14"/>
  <c r="B603" i="14"/>
  <c r="H603" i="14"/>
  <c r="M603" i="14"/>
  <c r="C603" i="14"/>
  <c r="I603" i="14"/>
  <c r="E607" i="22"/>
  <c r="I607" i="22"/>
  <c r="B607" i="22"/>
  <c r="F607" i="22"/>
  <c r="J607" i="22"/>
  <c r="C607" i="22"/>
  <c r="G607" i="22"/>
  <c r="K607" i="22"/>
  <c r="D607" i="22"/>
  <c r="H607" i="22"/>
  <c r="E609" i="16"/>
  <c r="I609" i="16"/>
  <c r="B609" i="16"/>
  <c r="F609" i="16"/>
  <c r="J609" i="16"/>
  <c r="C609" i="16"/>
  <c r="G609" i="16"/>
  <c r="K609" i="16"/>
  <c r="D609" i="16"/>
  <c r="H609" i="16"/>
  <c r="E611" i="15"/>
  <c r="B611" i="15"/>
  <c r="F611" i="15"/>
  <c r="C611" i="15"/>
  <c r="G611" i="15"/>
  <c r="D611" i="15"/>
  <c r="H611" i="15"/>
  <c r="F611" i="14"/>
  <c r="J611" i="14"/>
  <c r="K611" i="14" s="1"/>
  <c r="G611" i="14"/>
  <c r="L611" i="14"/>
  <c r="B611" i="14"/>
  <c r="H611" i="14"/>
  <c r="M611" i="14"/>
  <c r="C611" i="14"/>
  <c r="I611" i="14"/>
  <c r="E615" i="22"/>
  <c r="I615" i="22"/>
  <c r="B615" i="22"/>
  <c r="F615" i="22"/>
  <c r="J615" i="22"/>
  <c r="C615" i="22"/>
  <c r="G615" i="22"/>
  <c r="K615" i="22"/>
  <c r="D615" i="22"/>
  <c r="H615" i="22"/>
  <c r="E617" i="16"/>
  <c r="I617" i="16"/>
  <c r="B617" i="16"/>
  <c r="F617" i="16"/>
  <c r="J617" i="16"/>
  <c r="C617" i="16"/>
  <c r="G617" i="16"/>
  <c r="K617" i="16"/>
  <c r="D617" i="16"/>
  <c r="H617" i="16"/>
  <c r="E619" i="15"/>
  <c r="B619" i="15"/>
  <c r="F619" i="15"/>
  <c r="C619" i="15"/>
  <c r="G619" i="15"/>
  <c r="D619" i="15"/>
  <c r="H619" i="15"/>
  <c r="F619" i="14"/>
  <c r="J619" i="14"/>
  <c r="K619" i="14" s="1"/>
  <c r="G619" i="14"/>
  <c r="L619" i="14"/>
  <c r="B619" i="14"/>
  <c r="H619" i="14"/>
  <c r="M619" i="14"/>
  <c r="C619" i="14"/>
  <c r="I619" i="14"/>
  <c r="E623" i="22"/>
  <c r="I623" i="22"/>
  <c r="B623" i="22"/>
  <c r="F623" i="22"/>
  <c r="J623" i="22"/>
  <c r="C623" i="22"/>
  <c r="G623" i="22"/>
  <c r="K623" i="22"/>
  <c r="D623" i="22"/>
  <c r="H623" i="22"/>
  <c r="E625" i="16"/>
  <c r="I625" i="16"/>
  <c r="B625" i="16"/>
  <c r="F625" i="16"/>
  <c r="J625" i="16"/>
  <c r="C625" i="16"/>
  <c r="G625" i="16"/>
  <c r="K625" i="16"/>
  <c r="D625" i="16"/>
  <c r="H625" i="16"/>
  <c r="E627" i="15"/>
  <c r="B627" i="15"/>
  <c r="F627" i="15"/>
  <c r="C627" i="15"/>
  <c r="G627" i="15"/>
  <c r="D627" i="15"/>
  <c r="H627" i="15"/>
  <c r="F627" i="14"/>
  <c r="J627" i="14"/>
  <c r="K627" i="14" s="1"/>
  <c r="G627" i="14"/>
  <c r="L627" i="14"/>
  <c r="B627" i="14"/>
  <c r="H627" i="14"/>
  <c r="M627" i="14"/>
  <c r="C627" i="14"/>
  <c r="I627" i="14"/>
  <c r="E631" i="22"/>
  <c r="I631" i="22"/>
  <c r="B631" i="22"/>
  <c r="F631" i="22"/>
  <c r="J631" i="22"/>
  <c r="C631" i="22"/>
  <c r="G631" i="22"/>
  <c r="K631" i="22"/>
  <c r="D631" i="22"/>
  <c r="H631" i="22"/>
  <c r="E633" i="16"/>
  <c r="I633" i="16"/>
  <c r="B633" i="16"/>
  <c r="F633" i="16"/>
  <c r="J633" i="16"/>
  <c r="C633" i="16"/>
  <c r="G633" i="16"/>
  <c r="K633" i="16"/>
  <c r="D633" i="16"/>
  <c r="H633" i="16"/>
  <c r="E635" i="15"/>
  <c r="B635" i="15"/>
  <c r="F635" i="15"/>
  <c r="C635" i="15"/>
  <c r="G635" i="15"/>
  <c r="D635" i="15"/>
  <c r="H635" i="15"/>
  <c r="F635" i="14"/>
  <c r="J635" i="14"/>
  <c r="K635" i="14" s="1"/>
  <c r="G635" i="14"/>
  <c r="L635" i="14"/>
  <c r="B635" i="14"/>
  <c r="H635" i="14"/>
  <c r="M635" i="14"/>
  <c r="C635" i="14"/>
  <c r="I635" i="14"/>
  <c r="E639" i="22"/>
  <c r="I639" i="22"/>
  <c r="B639" i="22"/>
  <c r="F639" i="22"/>
  <c r="J639" i="22"/>
  <c r="C639" i="22"/>
  <c r="G639" i="22"/>
  <c r="K639" i="22"/>
  <c r="D639" i="22"/>
  <c r="H639" i="22"/>
  <c r="E641" i="16"/>
  <c r="I641" i="16"/>
  <c r="B641" i="16"/>
  <c r="F641" i="16"/>
  <c r="J641" i="16"/>
  <c r="C641" i="16"/>
  <c r="G641" i="16"/>
  <c r="K641" i="16"/>
  <c r="D641" i="16"/>
  <c r="H641" i="16"/>
  <c r="E643" i="15"/>
  <c r="B643" i="15"/>
  <c r="F643" i="15"/>
  <c r="C643" i="15"/>
  <c r="G643" i="15"/>
  <c r="D643" i="15"/>
  <c r="H643" i="15"/>
  <c r="B642" i="14"/>
  <c r="M642" i="14"/>
  <c r="I642" i="14"/>
  <c r="J642" i="14"/>
  <c r="K642" i="14" s="1"/>
  <c r="L642" i="14"/>
  <c r="F643" i="14"/>
  <c r="J643" i="14"/>
  <c r="K643" i="14" s="1"/>
  <c r="G643" i="14"/>
  <c r="L643" i="14"/>
  <c r="B643" i="14"/>
  <c r="H643" i="14"/>
  <c r="M643" i="14"/>
  <c r="C643" i="14"/>
  <c r="I643" i="14"/>
  <c r="E647" i="22"/>
  <c r="I647" i="22"/>
  <c r="B647" i="22"/>
  <c r="F647" i="22"/>
  <c r="J647" i="22"/>
  <c r="C647" i="22"/>
  <c r="G647" i="22"/>
  <c r="K647" i="22"/>
  <c r="D647" i="22"/>
  <c r="H647" i="22"/>
  <c r="E649" i="16"/>
  <c r="I649" i="16"/>
  <c r="B649" i="16"/>
  <c r="F649" i="16"/>
  <c r="J649" i="16"/>
  <c r="C649" i="16"/>
  <c r="G649" i="16"/>
  <c r="K649" i="16"/>
  <c r="D649" i="16"/>
  <c r="H649" i="16"/>
  <c r="E651" i="15"/>
  <c r="B651" i="15"/>
  <c r="F651" i="15"/>
  <c r="C651" i="15"/>
  <c r="G651" i="15"/>
  <c r="D651" i="15"/>
  <c r="H651" i="15"/>
  <c r="M651" i="14"/>
  <c r="E655" i="22"/>
  <c r="I655" i="22"/>
  <c r="B655" i="22"/>
  <c r="F655" i="22"/>
  <c r="J655" i="22"/>
  <c r="C655" i="22"/>
  <c r="G655" i="22"/>
  <c r="K655" i="22"/>
  <c r="D655" i="22"/>
  <c r="H655" i="22"/>
  <c r="E657" i="16"/>
  <c r="I657" i="16"/>
  <c r="B657" i="16"/>
  <c r="F657" i="16"/>
  <c r="J657" i="16"/>
  <c r="C657" i="16"/>
  <c r="G657" i="16"/>
  <c r="K657" i="16"/>
  <c r="D657" i="16"/>
  <c r="H657" i="16"/>
  <c r="E659" i="15"/>
  <c r="B659" i="15"/>
  <c r="F659" i="15"/>
  <c r="C659" i="15"/>
  <c r="G659" i="15"/>
  <c r="D659" i="15"/>
  <c r="H659" i="15"/>
  <c r="F659" i="14"/>
  <c r="J659" i="14"/>
  <c r="K659" i="14" s="1"/>
  <c r="G659" i="14"/>
  <c r="L659" i="14"/>
  <c r="B659" i="14"/>
  <c r="H659" i="14"/>
  <c r="M659" i="14"/>
  <c r="C659" i="14"/>
  <c r="I659" i="14"/>
  <c r="E663" i="22"/>
  <c r="I663" i="22"/>
  <c r="B663" i="22"/>
  <c r="F663" i="22"/>
  <c r="J663" i="22"/>
  <c r="C663" i="22"/>
  <c r="G663" i="22"/>
  <c r="K663" i="22"/>
  <c r="D663" i="22"/>
  <c r="H663" i="22"/>
  <c r="E665" i="16"/>
  <c r="I665" i="16"/>
  <c r="B665" i="16"/>
  <c r="F665" i="16"/>
  <c r="J665" i="16"/>
  <c r="C665" i="16"/>
  <c r="G665" i="16"/>
  <c r="K665" i="16"/>
  <c r="D665" i="16"/>
  <c r="H665" i="16"/>
  <c r="E667" i="15"/>
  <c r="B667" i="15"/>
  <c r="F667" i="15"/>
  <c r="C667" i="15"/>
  <c r="G667" i="15"/>
  <c r="D667" i="15"/>
  <c r="H667" i="15"/>
  <c r="F667" i="14"/>
  <c r="J667" i="14"/>
  <c r="K667" i="14" s="1"/>
  <c r="G667" i="14"/>
  <c r="L667" i="14"/>
  <c r="B667" i="14"/>
  <c r="H667" i="14"/>
  <c r="M667" i="14"/>
  <c r="C667" i="14"/>
  <c r="I667" i="14"/>
  <c r="E671" i="22"/>
  <c r="I671" i="22"/>
  <c r="B671" i="22"/>
  <c r="F671" i="22"/>
  <c r="J671" i="22"/>
  <c r="C671" i="22"/>
  <c r="G671" i="22"/>
  <c r="K671" i="22"/>
  <c r="D671" i="22"/>
  <c r="H671" i="22"/>
  <c r="E673" i="16"/>
  <c r="I673" i="16"/>
  <c r="B673" i="16"/>
  <c r="F673" i="16"/>
  <c r="J673" i="16"/>
  <c r="C673" i="16"/>
  <c r="G673" i="16"/>
  <c r="K673" i="16"/>
  <c r="D673" i="16"/>
  <c r="H673" i="16"/>
  <c r="E675" i="15"/>
  <c r="B675" i="15"/>
  <c r="F675" i="15"/>
  <c r="C675" i="15"/>
  <c r="G675" i="15"/>
  <c r="D675" i="15"/>
  <c r="H675" i="15"/>
  <c r="F675" i="14"/>
  <c r="G675" i="14"/>
  <c r="B675" i="14"/>
  <c r="M675" i="14"/>
  <c r="I675" i="14"/>
  <c r="E679" i="22"/>
  <c r="I679" i="22"/>
  <c r="B679" i="22"/>
  <c r="F679" i="22"/>
  <c r="J679" i="22"/>
  <c r="C679" i="22"/>
  <c r="G679" i="22"/>
  <c r="K679" i="22"/>
  <c r="D679" i="22"/>
  <c r="H679" i="22"/>
  <c r="D681" i="16"/>
  <c r="E683" i="15"/>
  <c r="B683" i="15"/>
  <c r="F683" i="15"/>
  <c r="C683" i="15"/>
  <c r="G683" i="15"/>
  <c r="D683" i="15"/>
  <c r="H683" i="15"/>
  <c r="F683" i="14"/>
  <c r="J683" i="14"/>
  <c r="K683" i="14" s="1"/>
  <c r="G683" i="14"/>
  <c r="L683" i="14"/>
  <c r="B683" i="14"/>
  <c r="H683" i="14"/>
  <c r="M683" i="14"/>
  <c r="C683" i="14"/>
  <c r="I683" i="14"/>
  <c r="E687" i="22"/>
  <c r="I687" i="22"/>
  <c r="B687" i="22"/>
  <c r="F687" i="22"/>
  <c r="J687" i="22"/>
  <c r="C687" i="22"/>
  <c r="G687" i="22"/>
  <c r="K687" i="22"/>
  <c r="D687" i="22"/>
  <c r="H687" i="22"/>
  <c r="E689" i="16"/>
  <c r="I689" i="16"/>
  <c r="B689" i="16"/>
  <c r="F689" i="16"/>
  <c r="J689" i="16"/>
  <c r="C689" i="16"/>
  <c r="G689" i="16"/>
  <c r="K689" i="16"/>
  <c r="D689" i="16"/>
  <c r="H689" i="16"/>
  <c r="E691" i="15"/>
  <c r="B691" i="15"/>
  <c r="F691" i="15"/>
  <c r="C691" i="15"/>
  <c r="G691" i="15"/>
  <c r="D691" i="15"/>
  <c r="H691" i="15"/>
  <c r="C693" i="22"/>
  <c r="G693" i="22"/>
  <c r="K693" i="22"/>
  <c r="D693" i="22"/>
  <c r="H693" i="22"/>
  <c r="E693" i="22"/>
  <c r="I693" i="22"/>
  <c r="J693" i="22"/>
  <c r="B693" i="22"/>
  <c r="F693" i="22"/>
  <c r="C695" i="16"/>
  <c r="G695" i="16"/>
  <c r="K695" i="16"/>
  <c r="D695" i="16"/>
  <c r="H695" i="16"/>
  <c r="E695" i="16"/>
  <c r="I695" i="16"/>
  <c r="B695" i="16"/>
  <c r="F695" i="16"/>
  <c r="J695" i="16"/>
  <c r="J697" i="14"/>
  <c r="K697" i="14" s="1"/>
  <c r="L697" i="14"/>
  <c r="H697" i="14"/>
  <c r="C697" i="14"/>
  <c r="C701" i="22"/>
  <c r="G701" i="22"/>
  <c r="K701" i="22"/>
  <c r="D701" i="22"/>
  <c r="H701" i="22"/>
  <c r="E701" i="22"/>
  <c r="I701" i="22"/>
  <c r="B701" i="22"/>
  <c r="F701" i="22"/>
  <c r="J701" i="22"/>
  <c r="C703" i="16"/>
  <c r="G703" i="16"/>
  <c r="K703" i="16"/>
  <c r="D703" i="16"/>
  <c r="H703" i="16"/>
  <c r="E703" i="16"/>
  <c r="I703" i="16"/>
  <c r="B703" i="16"/>
  <c r="F703" i="16"/>
  <c r="J703" i="16"/>
  <c r="E705" i="15"/>
  <c r="B705" i="15"/>
  <c r="F705" i="15"/>
  <c r="C705" i="15"/>
  <c r="G705" i="15"/>
  <c r="D705" i="15"/>
  <c r="H705" i="15"/>
  <c r="F705" i="14"/>
  <c r="J705" i="14"/>
  <c r="K705" i="14" s="1"/>
  <c r="G705" i="14"/>
  <c r="L705" i="14"/>
  <c r="B705" i="14"/>
  <c r="H705" i="14"/>
  <c r="M705" i="14"/>
  <c r="C705" i="14"/>
  <c r="I705" i="14"/>
  <c r="G709" i="22"/>
  <c r="C711" i="16"/>
  <c r="G711" i="16"/>
  <c r="K711" i="16"/>
  <c r="D711" i="16"/>
  <c r="H711" i="16"/>
  <c r="E711" i="16"/>
  <c r="I711" i="16"/>
  <c r="B711" i="16"/>
  <c r="F711" i="16"/>
  <c r="J711" i="16"/>
  <c r="B717" i="22"/>
  <c r="F717" i="22"/>
  <c r="J717" i="22"/>
  <c r="C717" i="22"/>
  <c r="G717" i="22"/>
  <c r="K717" i="22"/>
  <c r="D717" i="22"/>
  <c r="H717" i="22"/>
  <c r="I717" i="22"/>
  <c r="E717" i="22"/>
  <c r="C719" i="16"/>
  <c r="G719" i="16"/>
  <c r="K719" i="16"/>
  <c r="D719" i="16"/>
  <c r="H719" i="16"/>
  <c r="E719" i="16"/>
  <c r="I719" i="16"/>
  <c r="B719" i="16"/>
  <c r="F719" i="16"/>
  <c r="J719" i="16"/>
  <c r="E721" i="15"/>
  <c r="B721" i="15"/>
  <c r="F721" i="15"/>
  <c r="C721" i="15"/>
  <c r="G721" i="15"/>
  <c r="D721" i="15"/>
  <c r="H721" i="15"/>
  <c r="F721" i="14"/>
  <c r="J721" i="14"/>
  <c r="K721" i="14" s="1"/>
  <c r="G721" i="14"/>
  <c r="L721" i="14"/>
  <c r="B721" i="14"/>
  <c r="H721" i="14"/>
  <c r="M721" i="14"/>
  <c r="C721" i="14"/>
  <c r="I721" i="14"/>
  <c r="B725" i="22"/>
  <c r="F725" i="22"/>
  <c r="J725" i="22"/>
  <c r="C725" i="22"/>
  <c r="G725" i="22"/>
  <c r="K725" i="22"/>
  <c r="D725" i="22"/>
  <c r="H725" i="22"/>
  <c r="E725" i="22"/>
  <c r="I725" i="22"/>
  <c r="C727" i="16"/>
  <c r="G727" i="16"/>
  <c r="K727" i="16"/>
  <c r="D727" i="16"/>
  <c r="H727" i="16"/>
  <c r="E727" i="16"/>
  <c r="I727" i="16"/>
  <c r="B727" i="16"/>
  <c r="F727" i="16"/>
  <c r="J727" i="16"/>
  <c r="E729" i="15"/>
  <c r="B729" i="15"/>
  <c r="F729" i="15"/>
  <c r="C729" i="15"/>
  <c r="G729" i="15"/>
  <c r="D729" i="15"/>
  <c r="H729" i="15"/>
  <c r="F729" i="14"/>
  <c r="J729" i="14"/>
  <c r="K729" i="14" s="1"/>
  <c r="G729" i="14"/>
  <c r="L729" i="14"/>
  <c r="B729" i="14"/>
  <c r="H729" i="14"/>
  <c r="M729" i="14"/>
  <c r="C729" i="14"/>
  <c r="I729" i="14"/>
  <c r="B733" i="22"/>
  <c r="F733" i="22"/>
  <c r="J733" i="22"/>
  <c r="C733" i="22"/>
  <c r="G733" i="22"/>
  <c r="K733" i="22"/>
  <c r="D733" i="22"/>
  <c r="H733" i="22"/>
  <c r="I733" i="22"/>
  <c r="E733" i="22"/>
  <c r="C735" i="16"/>
  <c r="G735" i="16"/>
  <c r="K735" i="16"/>
  <c r="D735" i="16"/>
  <c r="H735" i="16"/>
  <c r="E735" i="16"/>
  <c r="I735" i="16"/>
  <c r="F735" i="16"/>
  <c r="J735" i="16"/>
  <c r="B735" i="16"/>
  <c r="E737" i="15"/>
  <c r="B737" i="15"/>
  <c r="F737" i="15"/>
  <c r="C737" i="15"/>
  <c r="G737" i="15"/>
  <c r="D737" i="15"/>
  <c r="H737" i="15"/>
  <c r="F737" i="14"/>
  <c r="J737" i="14"/>
  <c r="K737" i="14" s="1"/>
  <c r="G737" i="14"/>
  <c r="L737" i="14"/>
  <c r="B737" i="14"/>
  <c r="H737" i="14"/>
  <c r="M737" i="14"/>
  <c r="C737" i="14"/>
  <c r="I737" i="14"/>
  <c r="C743" i="16"/>
  <c r="G743" i="16"/>
  <c r="K743" i="16"/>
  <c r="D743" i="16"/>
  <c r="H743" i="16"/>
  <c r="E743" i="16"/>
  <c r="I743" i="16"/>
  <c r="B743" i="16"/>
  <c r="F743" i="16"/>
  <c r="J743" i="16"/>
  <c r="E745" i="15"/>
  <c r="B745" i="15"/>
  <c r="F745" i="15"/>
  <c r="C745" i="15"/>
  <c r="G745" i="15"/>
  <c r="D745" i="15"/>
  <c r="H745" i="15"/>
  <c r="E746" i="15"/>
  <c r="B746" i="15"/>
  <c r="F746" i="15"/>
  <c r="C746" i="15"/>
  <c r="G746" i="15"/>
  <c r="D746" i="15"/>
  <c r="H746" i="15"/>
  <c r="G745" i="14"/>
  <c r="E756" i="22"/>
  <c r="I756" i="22"/>
  <c r="B756" i="22"/>
  <c r="F756" i="22"/>
  <c r="J756" i="22"/>
  <c r="C756" i="22"/>
  <c r="G756" i="22"/>
  <c r="K756" i="22"/>
  <c r="D756" i="22"/>
  <c r="H756" i="22"/>
  <c r="B757" i="22"/>
  <c r="F757" i="22"/>
  <c r="J757" i="22"/>
  <c r="C757" i="22"/>
  <c r="G757" i="22"/>
  <c r="K757" i="22"/>
  <c r="D757" i="22"/>
  <c r="H757" i="22"/>
  <c r="E757" i="22"/>
  <c r="I757" i="22"/>
  <c r="E759" i="15"/>
  <c r="B759" i="15"/>
  <c r="F759" i="15"/>
  <c r="C759" i="15"/>
  <c r="G759" i="15"/>
  <c r="D759" i="15"/>
  <c r="H759" i="15"/>
  <c r="F759" i="14"/>
  <c r="J759" i="14"/>
  <c r="K759" i="14" s="1"/>
  <c r="G759" i="14"/>
  <c r="L759" i="14"/>
  <c r="B759" i="14"/>
  <c r="H759" i="14"/>
  <c r="M759" i="14"/>
  <c r="C759" i="14"/>
  <c r="I759" i="14"/>
  <c r="D763" i="22"/>
  <c r="H763" i="22"/>
  <c r="E763" i="22"/>
  <c r="I763" i="22"/>
  <c r="B763" i="22"/>
  <c r="F763" i="22"/>
  <c r="J763" i="22"/>
  <c r="C763" i="22"/>
  <c r="G763" i="22"/>
  <c r="K763" i="22"/>
  <c r="E764" i="22"/>
  <c r="I764" i="22"/>
  <c r="B764" i="22"/>
  <c r="F764" i="22"/>
  <c r="J764" i="22"/>
  <c r="C764" i="22"/>
  <c r="G764" i="22"/>
  <c r="K764" i="22"/>
  <c r="D764" i="22"/>
  <c r="H764" i="22"/>
  <c r="E765" i="16"/>
  <c r="I765" i="16"/>
  <c r="B765" i="16"/>
  <c r="F765" i="16"/>
  <c r="J765" i="16"/>
  <c r="C765" i="16"/>
  <c r="G765" i="16"/>
  <c r="K765" i="16"/>
  <c r="D765" i="16"/>
  <c r="H765" i="16"/>
  <c r="E767" i="15"/>
  <c r="B767" i="15"/>
  <c r="F767" i="15"/>
  <c r="C767" i="15"/>
  <c r="G767" i="15"/>
  <c r="D767" i="15"/>
  <c r="H767" i="15"/>
  <c r="F767" i="14"/>
  <c r="J767" i="14"/>
  <c r="K767" i="14" s="1"/>
  <c r="G767" i="14"/>
  <c r="L767" i="14"/>
  <c r="B767" i="14"/>
  <c r="H767" i="14"/>
  <c r="M767" i="14"/>
  <c r="C767" i="14"/>
  <c r="I767" i="14"/>
  <c r="D771" i="22"/>
  <c r="H771" i="22"/>
  <c r="E771" i="22"/>
  <c r="I771" i="22"/>
  <c r="B771" i="22"/>
  <c r="F771" i="22"/>
  <c r="J771" i="22"/>
  <c r="G771" i="22"/>
  <c r="K771" i="22"/>
  <c r="C771" i="22"/>
  <c r="E773" i="16"/>
  <c r="I773" i="16"/>
  <c r="B773" i="16"/>
  <c r="F773" i="16"/>
  <c r="C773" i="16"/>
  <c r="J773" i="16"/>
  <c r="D773" i="16"/>
  <c r="K773" i="16"/>
  <c r="G773" i="16"/>
  <c r="H773" i="16"/>
  <c r="E775" i="15"/>
  <c r="B775" i="15"/>
  <c r="F775" i="15"/>
  <c r="C775" i="15"/>
  <c r="G775" i="15"/>
  <c r="D775" i="15"/>
  <c r="H775" i="15"/>
  <c r="F775" i="14"/>
  <c r="J775" i="14"/>
  <c r="K775" i="14" s="1"/>
  <c r="G775" i="14"/>
  <c r="L775" i="14"/>
  <c r="B775" i="14"/>
  <c r="H775" i="14"/>
  <c r="M775" i="14"/>
  <c r="C775" i="14"/>
  <c r="I775" i="14"/>
  <c r="B779" i="16"/>
  <c r="F779" i="16"/>
  <c r="J779" i="16"/>
  <c r="C779" i="16"/>
  <c r="G779" i="16"/>
  <c r="K779" i="16"/>
  <c r="D779" i="16"/>
  <c r="H779" i="16"/>
  <c r="E779" i="16"/>
  <c r="I779" i="16"/>
  <c r="E781" i="15"/>
  <c r="B781" i="15"/>
  <c r="F781" i="15"/>
  <c r="C781" i="15"/>
  <c r="G781" i="15"/>
  <c r="D781" i="15"/>
  <c r="H781" i="15"/>
  <c r="F781" i="14"/>
  <c r="J781" i="14"/>
  <c r="K781" i="14" s="1"/>
  <c r="G781" i="14"/>
  <c r="L781" i="14"/>
  <c r="B781" i="14"/>
  <c r="H781" i="14"/>
  <c r="M781" i="14"/>
  <c r="C781" i="14"/>
  <c r="I781" i="14"/>
  <c r="B785" i="22"/>
  <c r="F785" i="22"/>
  <c r="J785" i="22"/>
  <c r="C785" i="22"/>
  <c r="G785" i="22"/>
  <c r="K785" i="22"/>
  <c r="D785" i="22"/>
  <c r="H785" i="22"/>
  <c r="E785" i="22"/>
  <c r="I785" i="22"/>
  <c r="E789" i="15"/>
  <c r="B789" i="15"/>
  <c r="F789" i="15"/>
  <c r="C789" i="15"/>
  <c r="G789" i="15"/>
  <c r="D789" i="15"/>
  <c r="H789" i="15"/>
  <c r="F789" i="14"/>
  <c r="G789" i="14"/>
  <c r="B789" i="14"/>
  <c r="M789" i="14"/>
  <c r="I789" i="14"/>
  <c r="H790" i="14"/>
  <c r="C790" i="14"/>
  <c r="F790" i="14"/>
  <c r="G790" i="14"/>
  <c r="B793" i="22"/>
  <c r="J793" i="22"/>
  <c r="G793" i="22"/>
  <c r="D793" i="22"/>
  <c r="E793" i="22"/>
  <c r="B795" i="16"/>
  <c r="F795" i="16"/>
  <c r="J795" i="16"/>
  <c r="C795" i="16"/>
  <c r="G795" i="16"/>
  <c r="K795" i="16"/>
  <c r="D795" i="16"/>
  <c r="H795" i="16"/>
  <c r="E795" i="16"/>
  <c r="I795" i="16"/>
  <c r="E797" i="15"/>
  <c r="B797" i="15"/>
  <c r="F797" i="15"/>
  <c r="C797" i="15"/>
  <c r="G797" i="15"/>
  <c r="D797" i="15"/>
  <c r="H797" i="15"/>
  <c r="D799" i="22"/>
  <c r="H799" i="22"/>
  <c r="E799" i="22"/>
  <c r="I799" i="22"/>
  <c r="B799" i="22"/>
  <c r="F799" i="22"/>
  <c r="J799" i="22"/>
  <c r="C799" i="22"/>
  <c r="G799" i="22"/>
  <c r="K799" i="22"/>
  <c r="D801" i="16"/>
  <c r="H801" i="16"/>
  <c r="E801" i="16"/>
  <c r="I801" i="16"/>
  <c r="B801" i="16"/>
  <c r="F801" i="16"/>
  <c r="J801" i="16"/>
  <c r="C801" i="16"/>
  <c r="G801" i="16"/>
  <c r="K801" i="16"/>
  <c r="E802" i="16"/>
  <c r="I802" i="16"/>
  <c r="B802" i="16"/>
  <c r="F802" i="16"/>
  <c r="J802" i="16"/>
  <c r="C802" i="16"/>
  <c r="G802" i="16"/>
  <c r="K802" i="16"/>
  <c r="D802" i="16"/>
  <c r="H802" i="16"/>
  <c r="E803" i="15"/>
  <c r="B803" i="15"/>
  <c r="F803" i="15"/>
  <c r="C803" i="15"/>
  <c r="G803" i="15"/>
  <c r="D803" i="15"/>
  <c r="H803" i="15"/>
  <c r="E811" i="15"/>
  <c r="F811" i="15"/>
  <c r="G811" i="15"/>
  <c r="H811" i="15"/>
  <c r="F811" i="14"/>
  <c r="J811" i="14"/>
  <c r="K811" i="14" s="1"/>
  <c r="G811" i="14"/>
  <c r="L811" i="14"/>
  <c r="B811" i="14"/>
  <c r="H811" i="14"/>
  <c r="M811" i="14"/>
  <c r="C811" i="14"/>
  <c r="I811" i="14"/>
  <c r="F813" i="14"/>
  <c r="J813" i="14"/>
  <c r="K813" i="14" s="1"/>
  <c r="G813" i="14"/>
  <c r="L813" i="14"/>
  <c r="B813" i="14"/>
  <c r="H813" i="14"/>
  <c r="M813" i="14"/>
  <c r="C813" i="14"/>
  <c r="I813" i="14"/>
  <c r="B817" i="22"/>
  <c r="F817" i="22"/>
  <c r="J817" i="22"/>
  <c r="C817" i="22"/>
  <c r="G817" i="22"/>
  <c r="K817" i="22"/>
  <c r="D817" i="22"/>
  <c r="H817" i="22"/>
  <c r="E817" i="22"/>
  <c r="I817" i="22"/>
  <c r="B819" i="16"/>
  <c r="F819" i="16"/>
  <c r="J819" i="16"/>
  <c r="C819" i="16"/>
  <c r="G819" i="16"/>
  <c r="K819" i="16"/>
  <c r="D819" i="16"/>
  <c r="H819" i="16"/>
  <c r="E819" i="16"/>
  <c r="I819" i="16"/>
  <c r="E821" i="15"/>
  <c r="B821" i="15"/>
  <c r="F821" i="15"/>
  <c r="C821" i="15"/>
  <c r="G821" i="15"/>
  <c r="D821" i="15"/>
  <c r="H821" i="15"/>
  <c r="F821" i="14"/>
  <c r="J821" i="14"/>
  <c r="K821" i="14" s="1"/>
  <c r="G821" i="14"/>
  <c r="L821" i="14"/>
  <c r="B821" i="14"/>
  <c r="H821" i="14"/>
  <c r="M821" i="14"/>
  <c r="C821" i="14"/>
  <c r="I821" i="14"/>
  <c r="B825" i="22"/>
  <c r="F825" i="22"/>
  <c r="J825" i="22"/>
  <c r="C825" i="22"/>
  <c r="G825" i="22"/>
  <c r="K825" i="22"/>
  <c r="D825" i="22"/>
  <c r="H825" i="22"/>
  <c r="E825" i="22"/>
  <c r="I825" i="22"/>
  <c r="B827" i="16"/>
  <c r="F827" i="16"/>
  <c r="J827" i="16"/>
  <c r="C827" i="16"/>
  <c r="G827" i="16"/>
  <c r="K827" i="16"/>
  <c r="D827" i="16"/>
  <c r="H827" i="16"/>
  <c r="E827" i="16"/>
  <c r="I827" i="16"/>
  <c r="E829" i="15"/>
  <c r="B829" i="15"/>
  <c r="F829" i="15"/>
  <c r="C829" i="15"/>
  <c r="G829" i="15"/>
  <c r="D829" i="15"/>
  <c r="H829" i="15"/>
  <c r="F829" i="14"/>
  <c r="J829" i="14"/>
  <c r="K829" i="14" s="1"/>
  <c r="G829" i="14"/>
  <c r="L829" i="14"/>
  <c r="B829" i="14"/>
  <c r="H829" i="14"/>
  <c r="M829" i="14"/>
  <c r="C829" i="14"/>
  <c r="I829" i="14"/>
  <c r="B833" i="22"/>
  <c r="F833" i="22"/>
  <c r="J833" i="22"/>
  <c r="C833" i="22"/>
  <c r="G833" i="22"/>
  <c r="K833" i="22"/>
  <c r="D833" i="22"/>
  <c r="H833" i="22"/>
  <c r="E833" i="22"/>
  <c r="I833" i="22"/>
  <c r="B835" i="16"/>
  <c r="F835" i="16"/>
  <c r="J835" i="16"/>
  <c r="C835" i="16"/>
  <c r="G835" i="16"/>
  <c r="K835" i="16"/>
  <c r="D835" i="16"/>
  <c r="H835" i="16"/>
  <c r="E835" i="16"/>
  <c r="I835" i="16"/>
  <c r="E837" i="15"/>
  <c r="B837" i="15"/>
  <c r="F837" i="15"/>
  <c r="C837" i="15"/>
  <c r="G837" i="15"/>
  <c r="D837" i="15"/>
  <c r="H837" i="15"/>
  <c r="F837" i="14"/>
  <c r="J837" i="14"/>
  <c r="K837" i="14" s="1"/>
  <c r="G837" i="14"/>
  <c r="L837" i="14"/>
  <c r="B837" i="14"/>
  <c r="H837" i="14"/>
  <c r="M837" i="14"/>
  <c r="C837" i="14"/>
  <c r="I837" i="14"/>
  <c r="B841" i="22"/>
  <c r="F841" i="22"/>
  <c r="J841" i="22"/>
  <c r="C841" i="22"/>
  <c r="G841" i="22"/>
  <c r="K841" i="22"/>
  <c r="D841" i="22"/>
  <c r="H841" i="22"/>
  <c r="E841" i="22"/>
  <c r="I841" i="22"/>
  <c r="B843" i="16"/>
  <c r="F843" i="16"/>
  <c r="J843" i="16"/>
  <c r="C843" i="16"/>
  <c r="G843" i="16"/>
  <c r="K843" i="16"/>
  <c r="D843" i="16"/>
  <c r="H843" i="16"/>
  <c r="E843" i="16"/>
  <c r="I843" i="16"/>
  <c r="E845" i="15"/>
  <c r="B845" i="15"/>
  <c r="F845" i="15"/>
  <c r="C845" i="15"/>
  <c r="G845" i="15"/>
  <c r="D845" i="15"/>
  <c r="H845" i="15"/>
  <c r="F845" i="14"/>
  <c r="J845" i="14"/>
  <c r="K845" i="14" s="1"/>
  <c r="G845" i="14"/>
  <c r="L845" i="14"/>
  <c r="B845" i="14"/>
  <c r="H845" i="14"/>
  <c r="M845" i="14"/>
  <c r="C845" i="14"/>
  <c r="I845" i="14"/>
  <c r="F851" i="14"/>
  <c r="J851" i="14"/>
  <c r="K851" i="14" s="1"/>
  <c r="G851" i="14"/>
  <c r="L851" i="14"/>
  <c r="B851" i="14"/>
  <c r="H851" i="14"/>
  <c r="M851" i="14"/>
  <c r="C851" i="14"/>
  <c r="I851" i="14"/>
  <c r="B855" i="16"/>
  <c r="F855" i="16"/>
  <c r="J855" i="16"/>
  <c r="C855" i="16"/>
  <c r="G855" i="16"/>
  <c r="K855" i="16"/>
  <c r="D855" i="16"/>
  <c r="H855" i="16"/>
  <c r="E855" i="16"/>
  <c r="I855" i="16"/>
  <c r="E856" i="15"/>
  <c r="B856" i="15"/>
  <c r="F856" i="15"/>
  <c r="C856" i="15"/>
  <c r="G856" i="15"/>
  <c r="D856" i="15"/>
  <c r="H856" i="15"/>
  <c r="E857" i="15"/>
  <c r="B857" i="15"/>
  <c r="F857" i="15"/>
  <c r="C857" i="15"/>
  <c r="G857" i="15"/>
  <c r="D857" i="15"/>
  <c r="H857" i="15"/>
  <c r="F857" i="14"/>
  <c r="J857" i="14"/>
  <c r="K857" i="14" s="1"/>
  <c r="G857" i="14"/>
  <c r="L857" i="14"/>
  <c r="B857" i="14"/>
  <c r="H857" i="14"/>
  <c r="M857" i="14"/>
  <c r="C857" i="14"/>
  <c r="I857" i="14"/>
  <c r="E864" i="15"/>
  <c r="B864" i="15"/>
  <c r="F864" i="15"/>
  <c r="C864" i="15"/>
  <c r="G864" i="15"/>
  <c r="D864" i="15"/>
  <c r="H864" i="15"/>
  <c r="B869" i="22"/>
  <c r="F869" i="22"/>
  <c r="J869" i="22"/>
  <c r="C869" i="22"/>
  <c r="G869" i="22"/>
  <c r="K869" i="22"/>
  <c r="D869" i="22"/>
  <c r="H869" i="22"/>
  <c r="E869" i="22"/>
  <c r="I869" i="22"/>
  <c r="B871" i="16"/>
  <c r="F871" i="16"/>
  <c r="J871" i="16"/>
  <c r="C871" i="16"/>
  <c r="G871" i="16"/>
  <c r="K871" i="16"/>
  <c r="D871" i="16"/>
  <c r="H871" i="16"/>
  <c r="E871" i="16"/>
  <c r="I871" i="16"/>
  <c r="E872" i="15"/>
  <c r="B872" i="15"/>
  <c r="F872" i="15"/>
  <c r="C872" i="15"/>
  <c r="G872" i="15"/>
  <c r="D872" i="15"/>
  <c r="H872" i="15"/>
  <c r="E873" i="15"/>
  <c r="B873" i="15"/>
  <c r="F873" i="15"/>
  <c r="C873" i="15"/>
  <c r="G873" i="15"/>
  <c r="D873" i="15"/>
  <c r="H873" i="15"/>
  <c r="F873" i="14"/>
  <c r="J873" i="14"/>
  <c r="K873" i="14" s="1"/>
  <c r="G873" i="14"/>
  <c r="L873" i="14"/>
  <c r="B873" i="14"/>
  <c r="H873" i="14"/>
  <c r="M873" i="14"/>
  <c r="C873" i="14"/>
  <c r="I873" i="14"/>
  <c r="E876" i="22"/>
  <c r="I876" i="22"/>
  <c r="B876" i="22"/>
  <c r="F876" i="22"/>
  <c r="J876" i="22"/>
  <c r="C876" i="22"/>
  <c r="G876" i="22"/>
  <c r="K876" i="22"/>
  <c r="D876" i="22"/>
  <c r="H876" i="22"/>
  <c r="B877" i="22"/>
  <c r="F877" i="22"/>
  <c r="J877" i="22"/>
  <c r="C877" i="22"/>
  <c r="G877" i="22"/>
  <c r="K877" i="22"/>
  <c r="D877" i="22"/>
  <c r="H877" i="22"/>
  <c r="I877" i="22"/>
  <c r="E877" i="22"/>
  <c r="B879" i="16"/>
  <c r="F879" i="16"/>
  <c r="J879" i="16"/>
  <c r="C879" i="16"/>
  <c r="G879" i="16"/>
  <c r="K879" i="16"/>
  <c r="D879" i="16"/>
  <c r="H879" i="16"/>
  <c r="E879" i="16"/>
  <c r="I879" i="16"/>
  <c r="F881" i="14"/>
  <c r="J881" i="14"/>
  <c r="K881" i="14" s="1"/>
  <c r="G881" i="14"/>
  <c r="L881" i="14"/>
  <c r="B881" i="14"/>
  <c r="H881" i="14"/>
  <c r="M881" i="14"/>
  <c r="C881" i="14"/>
  <c r="I881" i="14"/>
  <c r="E884" i="22"/>
  <c r="I884" i="22"/>
  <c r="B884" i="22"/>
  <c r="F884" i="22"/>
  <c r="J884" i="22"/>
  <c r="C884" i="22"/>
  <c r="G884" i="22"/>
  <c r="K884" i="22"/>
  <c r="D884" i="22"/>
  <c r="H884" i="22"/>
  <c r="B887" i="16"/>
  <c r="F887" i="16"/>
  <c r="J887" i="16"/>
  <c r="C887" i="16"/>
  <c r="G887" i="16"/>
  <c r="K887" i="16"/>
  <c r="D887" i="16"/>
  <c r="H887" i="16"/>
  <c r="E887" i="16"/>
  <c r="I887" i="16"/>
  <c r="E889" i="15"/>
  <c r="B889" i="15"/>
  <c r="F889" i="15"/>
  <c r="C889" i="15"/>
  <c r="G889" i="15"/>
  <c r="D889" i="15"/>
  <c r="H889" i="15"/>
  <c r="F889" i="14"/>
  <c r="J889" i="14"/>
  <c r="K889" i="14" s="1"/>
  <c r="G889" i="14"/>
  <c r="L889" i="14"/>
  <c r="B889" i="14"/>
  <c r="H889" i="14"/>
  <c r="M889" i="14"/>
  <c r="C889" i="14"/>
  <c r="I889" i="14"/>
  <c r="E892" i="22"/>
  <c r="I892" i="22"/>
  <c r="B892" i="22"/>
  <c r="F892" i="22"/>
  <c r="J892" i="22"/>
  <c r="C892" i="22"/>
  <c r="K892" i="22"/>
  <c r="D892" i="22"/>
  <c r="G892" i="22"/>
  <c r="H892" i="22"/>
  <c r="B893" i="22"/>
  <c r="C893" i="22"/>
  <c r="F893" i="22"/>
  <c r="J893" i="22"/>
  <c r="G893" i="22"/>
  <c r="K893" i="22"/>
  <c r="D893" i="22"/>
  <c r="H893" i="22"/>
  <c r="E893" i="22"/>
  <c r="I893" i="22"/>
  <c r="B895" i="16"/>
  <c r="F895" i="16"/>
  <c r="J895" i="16"/>
  <c r="C895" i="16"/>
  <c r="G895" i="16"/>
  <c r="K895" i="16"/>
  <c r="D895" i="16"/>
  <c r="H895" i="16"/>
  <c r="E895" i="16"/>
  <c r="I895" i="16"/>
  <c r="E897" i="15"/>
  <c r="B897" i="15"/>
  <c r="F897" i="15"/>
  <c r="C897" i="15"/>
  <c r="G897" i="15"/>
  <c r="D897" i="15"/>
  <c r="H897" i="15"/>
  <c r="F897" i="14"/>
  <c r="J897" i="14"/>
  <c r="K897" i="14" s="1"/>
  <c r="G897" i="14"/>
  <c r="L897" i="14"/>
  <c r="B897" i="14"/>
  <c r="H897" i="14"/>
  <c r="M897" i="14"/>
  <c r="C897" i="14"/>
  <c r="I897" i="14"/>
  <c r="E900" i="22"/>
  <c r="I900" i="22"/>
  <c r="B900" i="22"/>
  <c r="F900" i="22"/>
  <c r="J900" i="22"/>
  <c r="C900" i="22"/>
  <c r="G900" i="22"/>
  <c r="K900" i="22"/>
  <c r="D900" i="22"/>
  <c r="H900" i="22"/>
  <c r="B903" i="16"/>
  <c r="F903" i="16"/>
  <c r="J903" i="16"/>
  <c r="C903" i="16"/>
  <c r="G903" i="16"/>
  <c r="K903" i="16"/>
  <c r="D903" i="16"/>
  <c r="H903" i="16"/>
  <c r="E903" i="16"/>
  <c r="I903" i="16"/>
  <c r="E905" i="15"/>
  <c r="B905" i="15"/>
  <c r="F905" i="15"/>
  <c r="C905" i="15"/>
  <c r="G905" i="15"/>
  <c r="D905" i="15"/>
  <c r="H905" i="15"/>
  <c r="F905" i="14"/>
  <c r="J905" i="14"/>
  <c r="K905" i="14" s="1"/>
  <c r="G905" i="14"/>
  <c r="L905" i="14"/>
  <c r="B905" i="14"/>
  <c r="H905" i="14"/>
  <c r="M905" i="14"/>
  <c r="C905" i="14"/>
  <c r="I905" i="14"/>
  <c r="E908" i="22"/>
  <c r="I908" i="22"/>
  <c r="B908" i="22"/>
  <c r="F908" i="22"/>
  <c r="J908" i="22"/>
  <c r="C908" i="22"/>
  <c r="G908" i="22"/>
  <c r="K908" i="22"/>
  <c r="D908" i="22"/>
  <c r="H908" i="22"/>
  <c r="B911" i="16"/>
  <c r="F911" i="16"/>
  <c r="J911" i="16"/>
  <c r="C911" i="16"/>
  <c r="G911" i="16"/>
  <c r="K911" i="16"/>
  <c r="D911" i="16"/>
  <c r="H911" i="16"/>
  <c r="E911" i="16"/>
  <c r="I911" i="16"/>
  <c r="E913" i="15"/>
  <c r="B913" i="15"/>
  <c r="F913" i="15"/>
  <c r="C913" i="15"/>
  <c r="G913" i="15"/>
  <c r="D913" i="15"/>
  <c r="H913" i="15"/>
  <c r="F913" i="14"/>
  <c r="J913" i="14"/>
  <c r="K913" i="14" s="1"/>
  <c r="G913" i="14"/>
  <c r="L913" i="14"/>
  <c r="B913" i="14"/>
  <c r="H913" i="14"/>
  <c r="M913" i="14"/>
  <c r="C913" i="14"/>
  <c r="I913" i="14"/>
  <c r="B917" i="22"/>
  <c r="F917" i="22"/>
  <c r="J917" i="22"/>
  <c r="C917" i="22"/>
  <c r="G917" i="22"/>
  <c r="K917" i="22"/>
  <c r="D917" i="22"/>
  <c r="H917" i="22"/>
  <c r="E917" i="22"/>
  <c r="I917" i="22"/>
  <c r="B919" i="16"/>
  <c r="F919" i="16"/>
  <c r="J919" i="16"/>
  <c r="C919" i="16"/>
  <c r="G919" i="16"/>
  <c r="K919" i="16"/>
  <c r="D919" i="16"/>
  <c r="H919" i="16"/>
  <c r="E919" i="16"/>
  <c r="I919" i="16"/>
  <c r="B927" i="16"/>
  <c r="F927" i="16"/>
  <c r="J927" i="16"/>
  <c r="C927" i="16"/>
  <c r="G927" i="16"/>
  <c r="K927" i="16"/>
  <c r="D927" i="16"/>
  <c r="H927" i="16"/>
  <c r="E927" i="16"/>
  <c r="I927" i="16"/>
  <c r="E929" i="15"/>
  <c r="B929" i="15"/>
  <c r="F929" i="15"/>
  <c r="C929" i="15"/>
  <c r="G929" i="15"/>
  <c r="D929" i="15"/>
  <c r="H929" i="15"/>
  <c r="F929" i="14"/>
  <c r="J929" i="14"/>
  <c r="K929" i="14" s="1"/>
  <c r="G929" i="14"/>
  <c r="L929" i="14"/>
  <c r="B929" i="14"/>
  <c r="H929" i="14"/>
  <c r="M929" i="14"/>
  <c r="C929" i="14"/>
  <c r="I929" i="14"/>
  <c r="B933" i="22"/>
  <c r="F933" i="22"/>
  <c r="J933" i="22"/>
  <c r="C933" i="22"/>
  <c r="G933" i="22"/>
  <c r="K933" i="22"/>
  <c r="D933" i="22"/>
  <c r="H933" i="22"/>
  <c r="E933" i="22"/>
  <c r="I933" i="22"/>
  <c r="E934" i="16"/>
  <c r="I934" i="16"/>
  <c r="B934" i="16"/>
  <c r="F934" i="16"/>
  <c r="J934" i="16"/>
  <c r="C934" i="16"/>
  <c r="G934" i="16"/>
  <c r="K934" i="16"/>
  <c r="D934" i="16"/>
  <c r="H934" i="16"/>
  <c r="B935" i="16"/>
  <c r="F935" i="16"/>
  <c r="J935" i="16"/>
  <c r="C935" i="16"/>
  <c r="G935" i="16"/>
  <c r="K935" i="16"/>
  <c r="D935" i="16"/>
  <c r="H935" i="16"/>
  <c r="E935" i="16"/>
  <c r="I935" i="16"/>
  <c r="B936" i="15"/>
  <c r="F936" i="15"/>
  <c r="D936" i="15"/>
  <c r="H936" i="15"/>
  <c r="E936" i="15"/>
  <c r="G936" i="15"/>
  <c r="C936" i="15"/>
  <c r="B937" i="15"/>
  <c r="F937" i="15"/>
  <c r="D937" i="15"/>
  <c r="E937" i="15"/>
  <c r="G937" i="15"/>
  <c r="H937" i="15"/>
  <c r="C937" i="15"/>
  <c r="E942" i="16"/>
  <c r="I942" i="16"/>
  <c r="B942" i="16"/>
  <c r="F942" i="16"/>
  <c r="J942" i="16"/>
  <c r="C942" i="16"/>
  <c r="G942" i="16"/>
  <c r="K942" i="16"/>
  <c r="D942" i="16"/>
  <c r="H942" i="16"/>
  <c r="B943" i="16"/>
  <c r="F943" i="16"/>
  <c r="J943" i="16"/>
  <c r="C943" i="16"/>
  <c r="G943" i="16"/>
  <c r="K943" i="16"/>
  <c r="D943" i="16"/>
  <c r="H943" i="16"/>
  <c r="E943" i="16"/>
  <c r="I943" i="16"/>
  <c r="B944" i="15"/>
  <c r="F944" i="15"/>
  <c r="C944" i="15"/>
  <c r="G944" i="15"/>
  <c r="D944" i="15"/>
  <c r="H944" i="15"/>
  <c r="E944" i="15"/>
  <c r="F945" i="14"/>
  <c r="J945" i="14"/>
  <c r="K945" i="14" s="1"/>
  <c r="G945" i="14"/>
  <c r="L945" i="14"/>
  <c r="B945" i="14"/>
  <c r="H945" i="14"/>
  <c r="M945" i="14"/>
  <c r="C945" i="14"/>
  <c r="I945" i="14"/>
  <c r="B949" i="22"/>
  <c r="F949" i="22"/>
  <c r="J949" i="22"/>
  <c r="C949" i="22"/>
  <c r="G949" i="22"/>
  <c r="K949" i="22"/>
  <c r="D949" i="22"/>
  <c r="H949" i="22"/>
  <c r="E949" i="22"/>
  <c r="I949" i="22"/>
  <c r="E950" i="16"/>
  <c r="I950" i="16"/>
  <c r="B950" i="16"/>
  <c r="F950" i="16"/>
  <c r="J950" i="16"/>
  <c r="C950" i="16"/>
  <c r="G950" i="16"/>
  <c r="K950" i="16"/>
  <c r="D950" i="16"/>
  <c r="H950" i="16"/>
  <c r="B951" i="16"/>
  <c r="F951" i="16"/>
  <c r="J951" i="16"/>
  <c r="C951" i="16"/>
  <c r="G951" i="16"/>
  <c r="K951" i="16"/>
  <c r="D951" i="16"/>
  <c r="H951" i="16"/>
  <c r="E951" i="16"/>
  <c r="I951" i="16"/>
  <c r="B952" i="15"/>
  <c r="F952" i="15"/>
  <c r="C952" i="15"/>
  <c r="G952" i="15"/>
  <c r="D952" i="15"/>
  <c r="H952" i="15"/>
  <c r="E952" i="15"/>
  <c r="B953" i="15"/>
  <c r="F953" i="15"/>
  <c r="C953" i="15"/>
  <c r="G953" i="15"/>
  <c r="D953" i="15"/>
  <c r="H953" i="15"/>
  <c r="E953" i="15"/>
  <c r="F953" i="14"/>
  <c r="J953" i="14"/>
  <c r="K953" i="14" s="1"/>
  <c r="G953" i="14"/>
  <c r="L953" i="14"/>
  <c r="B953" i="14"/>
  <c r="H953" i="14"/>
  <c r="M953" i="14"/>
  <c r="C953" i="14"/>
  <c r="I953" i="14"/>
  <c r="G958" i="16"/>
  <c r="B960" i="15"/>
  <c r="F960" i="15"/>
  <c r="C960" i="15"/>
  <c r="G960" i="15"/>
  <c r="D960" i="15"/>
  <c r="H960" i="15"/>
  <c r="E960" i="15"/>
  <c r="F961" i="14"/>
  <c r="J961" i="14"/>
  <c r="K961" i="14" s="1"/>
  <c r="G961" i="14"/>
  <c r="L961" i="14"/>
  <c r="B961" i="14"/>
  <c r="H961" i="14"/>
  <c r="M961" i="14"/>
  <c r="C961" i="14"/>
  <c r="I961" i="14"/>
  <c r="B965" i="22"/>
  <c r="F965" i="22"/>
  <c r="J965" i="22"/>
  <c r="C965" i="22"/>
  <c r="G965" i="22"/>
  <c r="K965" i="22"/>
  <c r="D965" i="22"/>
  <c r="H965" i="22"/>
  <c r="E965" i="22"/>
  <c r="I965" i="22"/>
  <c r="E966" i="16"/>
  <c r="I966" i="16"/>
  <c r="B966" i="16"/>
  <c r="F966" i="16"/>
  <c r="J966" i="16"/>
  <c r="C966" i="16"/>
  <c r="G966" i="16"/>
  <c r="K966" i="16"/>
  <c r="D966" i="16"/>
  <c r="H966" i="16"/>
  <c r="B967" i="16"/>
  <c r="F967" i="16"/>
  <c r="J967" i="16"/>
  <c r="C967" i="16"/>
  <c r="G967" i="16"/>
  <c r="K967" i="16"/>
  <c r="D967" i="16"/>
  <c r="H967" i="16"/>
  <c r="E967" i="16"/>
  <c r="I967" i="16"/>
  <c r="B969" i="15"/>
  <c r="F969" i="15"/>
  <c r="C969" i="15"/>
  <c r="G969" i="15"/>
  <c r="D969" i="15"/>
  <c r="H969" i="15"/>
  <c r="E969" i="15"/>
  <c r="F969" i="14"/>
  <c r="J969" i="14"/>
  <c r="K969" i="14" s="1"/>
  <c r="G969" i="14"/>
  <c r="L969" i="14"/>
  <c r="B969" i="14"/>
  <c r="H969" i="14"/>
  <c r="M969" i="14"/>
  <c r="C969" i="14"/>
  <c r="I969" i="14"/>
  <c r="B973" i="22"/>
  <c r="F973" i="22"/>
  <c r="J973" i="22"/>
  <c r="C973" i="22"/>
  <c r="G973" i="22"/>
  <c r="K973" i="22"/>
  <c r="D973" i="22"/>
  <c r="H973" i="22"/>
  <c r="E973" i="22"/>
  <c r="I973" i="22"/>
  <c r="B975" i="16"/>
  <c r="F975" i="16"/>
  <c r="J975" i="16"/>
  <c r="C975" i="16"/>
  <c r="G975" i="16"/>
  <c r="K975" i="16"/>
  <c r="D975" i="16"/>
  <c r="H975" i="16"/>
  <c r="E975" i="16"/>
  <c r="I975" i="16"/>
  <c r="F977" i="14"/>
  <c r="J977" i="14"/>
  <c r="K977" i="14" s="1"/>
  <c r="G977" i="14"/>
  <c r="L977" i="14"/>
  <c r="B977" i="14"/>
  <c r="H977" i="14"/>
  <c r="M977" i="14"/>
  <c r="C977" i="14"/>
  <c r="I977" i="14"/>
  <c r="E982" i="16"/>
  <c r="I982" i="16"/>
  <c r="B982" i="16"/>
  <c r="F982" i="16"/>
  <c r="J982" i="16"/>
  <c r="C982" i="16"/>
  <c r="G982" i="16"/>
  <c r="K982" i="16"/>
  <c r="D982" i="16"/>
  <c r="H982" i="16"/>
  <c r="B983" i="16"/>
  <c r="F983" i="16"/>
  <c r="J983" i="16"/>
  <c r="C983" i="16"/>
  <c r="G983" i="16"/>
  <c r="K983" i="16"/>
  <c r="D983" i="16"/>
  <c r="H983" i="16"/>
  <c r="E983" i="16"/>
  <c r="I983" i="16"/>
  <c r="B985" i="15"/>
  <c r="F985" i="15"/>
  <c r="C985" i="15"/>
  <c r="G985" i="15"/>
  <c r="D985" i="15"/>
  <c r="H985" i="15"/>
  <c r="E985" i="15"/>
  <c r="B984" i="14"/>
  <c r="H984" i="14"/>
  <c r="M984" i="14"/>
  <c r="C984" i="14"/>
  <c r="I984" i="14"/>
  <c r="F984" i="14"/>
  <c r="J984" i="14"/>
  <c r="K984" i="14" s="1"/>
  <c r="G984" i="14"/>
  <c r="L984" i="14"/>
  <c r="F985" i="14"/>
  <c r="J985" i="14"/>
  <c r="K985" i="14" s="1"/>
  <c r="G985" i="14"/>
  <c r="L985" i="14"/>
  <c r="B985" i="14"/>
  <c r="H985" i="14"/>
  <c r="M985" i="14"/>
  <c r="C985" i="14"/>
  <c r="I985" i="14"/>
  <c r="B989" i="22"/>
  <c r="F989" i="22"/>
  <c r="J989" i="22"/>
  <c r="C989" i="22"/>
  <c r="G989" i="22"/>
  <c r="K989" i="22"/>
  <c r="D989" i="22"/>
  <c r="H989" i="22"/>
  <c r="E989" i="22"/>
  <c r="I989" i="22"/>
  <c r="B991" i="16"/>
  <c r="F991" i="16"/>
  <c r="J991" i="16"/>
  <c r="C991" i="16"/>
  <c r="G991" i="16"/>
  <c r="K991" i="16"/>
  <c r="D991" i="16"/>
  <c r="H991" i="16"/>
  <c r="E991" i="16"/>
  <c r="I991" i="16"/>
  <c r="B993" i="15"/>
  <c r="F993" i="15"/>
  <c r="C993" i="15"/>
  <c r="G993" i="15"/>
  <c r="D993" i="15"/>
  <c r="H993" i="15"/>
  <c r="E993" i="15"/>
  <c r="F993" i="14"/>
  <c r="J993" i="14"/>
  <c r="K993" i="14" s="1"/>
  <c r="G993" i="14"/>
  <c r="L993" i="14"/>
  <c r="B993" i="14"/>
  <c r="H993" i="14"/>
  <c r="M993" i="14"/>
  <c r="C993" i="14"/>
  <c r="I993" i="14"/>
  <c r="B997" i="22"/>
  <c r="F997" i="22"/>
  <c r="J997" i="22"/>
  <c r="C997" i="22"/>
  <c r="G997" i="22"/>
  <c r="K997" i="22"/>
  <c r="D997" i="22"/>
  <c r="H997" i="22"/>
  <c r="E997" i="22"/>
  <c r="I997" i="22"/>
  <c r="B999" i="16"/>
  <c r="F999" i="16"/>
  <c r="J999" i="16"/>
  <c r="C999" i="16"/>
  <c r="G999" i="16"/>
  <c r="K999" i="16"/>
  <c r="D999" i="16"/>
  <c r="H999" i="16"/>
  <c r="E999" i="16"/>
  <c r="I999" i="16"/>
  <c r="B1001" i="15"/>
  <c r="F1001" i="15"/>
  <c r="C1001" i="15"/>
  <c r="G1001" i="15"/>
  <c r="D1001" i="15"/>
  <c r="H1001" i="15"/>
  <c r="E1001" i="15"/>
  <c r="E1004" i="22"/>
  <c r="I1004" i="22"/>
  <c r="B1004" i="22"/>
  <c r="F1004" i="22"/>
  <c r="J1004" i="22"/>
  <c r="C1004" i="22"/>
  <c r="G1004" i="22"/>
  <c r="K1004" i="22"/>
  <c r="D1004" i="22"/>
  <c r="H1004" i="22"/>
  <c r="B1005" i="22"/>
  <c r="F1005" i="22"/>
  <c r="J1005" i="22"/>
  <c r="C1005" i="22"/>
  <c r="G1005" i="22"/>
  <c r="K1005" i="22"/>
  <c r="D1005" i="22"/>
  <c r="H1005" i="22"/>
  <c r="E1005" i="22"/>
  <c r="I1005" i="22"/>
  <c r="B1007" i="16"/>
  <c r="F1007" i="16"/>
  <c r="J1007" i="16"/>
  <c r="C1007" i="16"/>
  <c r="G1007" i="16"/>
  <c r="K1007" i="16"/>
  <c r="D1007" i="16"/>
  <c r="H1007" i="16"/>
  <c r="E1007" i="16"/>
  <c r="I1007" i="16"/>
  <c r="B1009" i="15"/>
  <c r="F1009" i="15"/>
  <c r="C1009" i="15"/>
  <c r="G1009" i="15"/>
  <c r="D1009" i="15"/>
  <c r="H1009" i="15"/>
  <c r="E1009" i="15"/>
  <c r="F1009" i="14"/>
  <c r="J1009" i="14"/>
  <c r="K1009" i="14" s="1"/>
  <c r="G1009" i="14"/>
  <c r="L1009" i="14"/>
  <c r="B1009" i="14"/>
  <c r="H1009" i="14"/>
  <c r="M1009" i="14"/>
  <c r="C1009" i="14"/>
  <c r="I1009" i="14"/>
  <c r="B1013" i="22"/>
  <c r="F1013" i="22"/>
  <c r="J1013" i="22"/>
  <c r="C1013" i="22"/>
  <c r="G1013" i="22"/>
  <c r="K1013" i="22"/>
  <c r="D1013" i="22"/>
  <c r="H1013" i="22"/>
  <c r="E1013" i="22"/>
  <c r="I1013" i="22"/>
  <c r="B1015" i="16"/>
  <c r="F1015" i="16"/>
  <c r="J1015" i="16"/>
  <c r="C1015" i="16"/>
  <c r="G1015" i="16"/>
  <c r="K1015" i="16"/>
  <c r="D1015" i="16"/>
  <c r="H1015" i="16"/>
  <c r="E1015" i="16"/>
  <c r="I1015" i="16"/>
  <c r="B1017" i="15"/>
  <c r="F1017" i="15"/>
  <c r="C1017" i="15"/>
  <c r="G1017" i="15"/>
  <c r="D1017" i="15"/>
  <c r="H1017" i="15"/>
  <c r="E1017" i="15"/>
  <c r="J1017" i="14"/>
  <c r="K1017" i="14" s="1"/>
  <c r="L1017" i="14"/>
  <c r="H1017" i="14"/>
  <c r="C1017" i="14"/>
  <c r="E1020" i="22"/>
  <c r="B1020" i="22"/>
  <c r="J1020" i="22"/>
  <c r="G1020" i="22"/>
  <c r="D1020" i="22"/>
  <c r="B1021" i="22"/>
  <c r="J1021" i="22"/>
  <c r="G1021" i="22"/>
  <c r="D1021" i="22"/>
  <c r="E1021" i="22"/>
  <c r="B1023" i="16"/>
  <c r="F1023" i="16"/>
  <c r="J1023" i="16"/>
  <c r="C1023" i="16"/>
  <c r="G1023" i="16"/>
  <c r="K1023" i="16"/>
  <c r="D1023" i="16"/>
  <c r="H1023" i="16"/>
  <c r="E1023" i="16"/>
  <c r="I1023" i="16"/>
  <c r="B1025" i="15"/>
  <c r="F1025" i="15"/>
  <c r="C1025" i="15"/>
  <c r="G1025" i="15"/>
  <c r="D1025" i="15"/>
  <c r="H1025" i="15"/>
  <c r="E1025" i="15"/>
  <c r="F1025" i="14"/>
  <c r="J1025" i="14"/>
  <c r="K1025" i="14" s="1"/>
  <c r="G1025" i="14"/>
  <c r="L1025" i="14"/>
  <c r="B1025" i="14"/>
  <c r="H1025" i="14"/>
  <c r="M1025" i="14"/>
  <c r="C1025" i="14"/>
  <c r="I1025" i="14"/>
  <c r="B1029" i="22"/>
  <c r="F1029" i="22"/>
  <c r="J1029" i="22"/>
  <c r="C1029" i="22"/>
  <c r="G1029" i="22"/>
  <c r="K1029" i="22"/>
  <c r="D1029" i="22"/>
  <c r="H1029" i="22"/>
  <c r="E1029" i="22"/>
  <c r="I1029" i="22"/>
  <c r="B1031" i="16"/>
  <c r="F1031" i="16"/>
  <c r="J1031" i="16"/>
  <c r="C1031" i="16"/>
  <c r="G1031" i="16"/>
  <c r="K1031" i="16"/>
  <c r="D1031" i="16"/>
  <c r="H1031" i="16"/>
  <c r="E1031" i="16"/>
  <c r="I1031" i="16"/>
  <c r="D1033" i="16"/>
  <c r="H1033" i="16"/>
  <c r="E1033" i="16"/>
  <c r="I1033" i="16"/>
  <c r="B1033" i="16"/>
  <c r="F1033" i="16"/>
  <c r="J1033" i="16"/>
  <c r="C1033" i="16"/>
  <c r="G1033" i="16"/>
  <c r="K1033" i="16"/>
  <c r="B1035" i="16"/>
  <c r="F1035" i="16"/>
  <c r="J1035" i="16"/>
  <c r="C1035" i="16"/>
  <c r="G1035" i="16"/>
  <c r="K1035" i="16"/>
  <c r="D1035" i="16"/>
  <c r="H1035" i="16"/>
  <c r="E1035" i="16"/>
  <c r="I1035" i="16"/>
  <c r="D1037" i="16"/>
  <c r="H1037" i="16"/>
  <c r="E1037" i="16"/>
  <c r="I1037" i="16"/>
  <c r="B1037" i="16"/>
  <c r="F1037" i="16"/>
  <c r="J1037" i="16"/>
  <c r="C1037" i="16"/>
  <c r="G1037" i="16"/>
  <c r="K1037" i="16"/>
  <c r="B1039" i="16"/>
  <c r="F1039" i="16"/>
  <c r="J1039" i="16"/>
  <c r="C1039" i="16"/>
  <c r="G1039" i="16"/>
  <c r="K1039" i="16"/>
  <c r="D1039" i="16"/>
  <c r="H1039" i="16"/>
  <c r="E1039" i="16"/>
  <c r="I1039" i="16"/>
  <c r="D1041" i="16"/>
  <c r="H1041" i="16"/>
  <c r="E1041" i="16"/>
  <c r="I1041" i="16"/>
  <c r="B1041" i="16"/>
  <c r="F1041" i="16"/>
  <c r="J1041" i="16"/>
  <c r="C1041" i="16"/>
  <c r="G1041" i="16"/>
  <c r="K1041" i="16"/>
  <c r="D1045" i="16"/>
  <c r="H1045" i="16"/>
  <c r="E1045" i="16"/>
  <c r="I1045" i="16"/>
  <c r="B1045" i="16"/>
  <c r="F1045" i="16"/>
  <c r="J1045" i="16"/>
  <c r="C1045" i="16"/>
  <c r="G1045" i="16"/>
  <c r="K1045" i="16"/>
  <c r="B1047" i="16"/>
  <c r="F1047" i="16"/>
  <c r="J1047" i="16"/>
  <c r="C1047" i="16"/>
  <c r="G1047" i="16"/>
  <c r="K1047" i="16"/>
  <c r="D1047" i="16"/>
  <c r="H1047" i="16"/>
  <c r="E1047" i="16"/>
  <c r="I1047" i="16"/>
  <c r="E525" i="16"/>
  <c r="I525" i="16"/>
  <c r="B525" i="16"/>
  <c r="F525" i="16"/>
  <c r="J525" i="16"/>
  <c r="C525" i="16"/>
  <c r="G525" i="16"/>
  <c r="K525" i="16"/>
  <c r="D525" i="16"/>
  <c r="H525" i="16"/>
  <c r="F527" i="14"/>
  <c r="J527" i="14"/>
  <c r="K527" i="14" s="1"/>
  <c r="G527" i="14"/>
  <c r="L527" i="14"/>
  <c r="B527" i="14"/>
  <c r="H527" i="14"/>
  <c r="M527" i="14"/>
  <c r="C527" i="14"/>
  <c r="I527" i="14"/>
  <c r="A178" i="16"/>
  <c r="I178" i="16" s="1"/>
  <c r="A172" i="14"/>
  <c r="D172" i="14" s="1"/>
  <c r="A174" i="22"/>
  <c r="B174" i="22" s="1"/>
  <c r="A174" i="16"/>
  <c r="F174" i="16" s="1"/>
  <c r="A142" i="22"/>
  <c r="B142" i="22" s="1"/>
  <c r="A172" i="16"/>
  <c r="K172" i="16" s="1"/>
  <c r="D277" i="14"/>
  <c r="I277" i="14"/>
  <c r="B277" i="14"/>
  <c r="L277" i="14"/>
  <c r="D311" i="14"/>
  <c r="G311" i="14"/>
  <c r="C311" i="14"/>
  <c r="D326" i="14"/>
  <c r="F326" i="14"/>
  <c r="I326" i="14"/>
  <c r="B326" i="14"/>
  <c r="D327" i="14"/>
  <c r="G327" i="14"/>
  <c r="C327" i="14"/>
  <c r="D343" i="14"/>
  <c r="G343" i="14"/>
  <c r="C343" i="14"/>
  <c r="D359" i="14"/>
  <c r="G359" i="14"/>
  <c r="C359" i="14"/>
  <c r="D375" i="14"/>
  <c r="G375" i="14"/>
  <c r="C375" i="14"/>
  <c r="G391" i="14"/>
  <c r="D407" i="14"/>
  <c r="G407" i="14"/>
  <c r="C407" i="14"/>
  <c r="D423" i="14"/>
  <c r="G423" i="14"/>
  <c r="C423" i="14"/>
  <c r="D439" i="14"/>
  <c r="J439" i="14"/>
  <c r="K439" i="14" s="1"/>
  <c r="C439" i="14"/>
  <c r="L439" i="14"/>
  <c r="C454" i="14"/>
  <c r="H454" i="14"/>
  <c r="D455" i="14"/>
  <c r="G455" i="14"/>
  <c r="M455" i="14"/>
  <c r="F455" i="14"/>
  <c r="B455" i="14"/>
  <c r="I455" i="14"/>
  <c r="D471" i="14"/>
  <c r="G471" i="14"/>
  <c r="M471" i="14"/>
  <c r="F471" i="14"/>
  <c r="B471" i="14"/>
  <c r="I471" i="14"/>
  <c r="D525" i="14"/>
  <c r="L525" i="14"/>
  <c r="C525" i="14"/>
  <c r="J525" i="14"/>
  <c r="K525" i="14" s="1"/>
  <c r="H525" i="14"/>
  <c r="D532" i="14"/>
  <c r="M532" i="14"/>
  <c r="J532" i="14"/>
  <c r="K532" i="14" s="1"/>
  <c r="B532" i="14"/>
  <c r="I532" i="14"/>
  <c r="L532" i="14"/>
  <c r="D533" i="14"/>
  <c r="J533" i="14"/>
  <c r="K533" i="14" s="1"/>
  <c r="H533" i="14"/>
  <c r="L533" i="14"/>
  <c r="C533" i="14"/>
  <c r="D541" i="14"/>
  <c r="J541" i="14"/>
  <c r="K541" i="14" s="1"/>
  <c r="H541" i="14"/>
  <c r="L541" i="14"/>
  <c r="C541" i="14"/>
  <c r="D549" i="14"/>
  <c r="J549" i="14"/>
  <c r="K549" i="14" s="1"/>
  <c r="H549" i="14"/>
  <c r="L549" i="14"/>
  <c r="C549" i="14"/>
  <c r="D556" i="14"/>
  <c r="M556" i="14"/>
  <c r="J556" i="14"/>
  <c r="K556" i="14" s="1"/>
  <c r="B556" i="14"/>
  <c r="I556" i="14"/>
  <c r="L556" i="14"/>
  <c r="D557" i="14"/>
  <c r="J557" i="14"/>
  <c r="K557" i="14" s="1"/>
  <c r="H557" i="14"/>
  <c r="L557" i="14"/>
  <c r="C557" i="14"/>
  <c r="D565" i="14"/>
  <c r="H565" i="14"/>
  <c r="C565" i="14"/>
  <c r="D581" i="14"/>
  <c r="J581" i="14"/>
  <c r="K581" i="14" s="1"/>
  <c r="H581" i="14"/>
  <c r="L581" i="14"/>
  <c r="C581" i="14"/>
  <c r="D589" i="14"/>
  <c r="J589" i="14"/>
  <c r="K589" i="14" s="1"/>
  <c r="H589" i="14"/>
  <c r="L589" i="14"/>
  <c r="C589" i="14"/>
  <c r="D597" i="14"/>
  <c r="J597" i="14"/>
  <c r="K597" i="14" s="1"/>
  <c r="H597" i="14"/>
  <c r="L597" i="14"/>
  <c r="C597" i="14"/>
  <c r="D605" i="14"/>
  <c r="J605" i="14"/>
  <c r="K605" i="14" s="1"/>
  <c r="H605" i="14"/>
  <c r="L605" i="14"/>
  <c r="C605" i="14"/>
  <c r="D613" i="14"/>
  <c r="J613" i="14"/>
  <c r="K613" i="14" s="1"/>
  <c r="H613" i="14"/>
  <c r="L613" i="14"/>
  <c r="C613" i="14"/>
  <c r="D621" i="14"/>
  <c r="J621" i="14"/>
  <c r="K621" i="14" s="1"/>
  <c r="H621" i="14"/>
  <c r="L621" i="14"/>
  <c r="C621" i="14"/>
  <c r="D629" i="14"/>
  <c r="J629" i="14"/>
  <c r="K629" i="14" s="1"/>
  <c r="H629" i="14"/>
  <c r="L629" i="14"/>
  <c r="C629" i="14"/>
  <c r="D637" i="14"/>
  <c r="J637" i="14"/>
  <c r="K637" i="14" s="1"/>
  <c r="H637" i="14"/>
  <c r="L637" i="14"/>
  <c r="C637" i="14"/>
  <c r="D645" i="14"/>
  <c r="J645" i="14"/>
  <c r="K645" i="14" s="1"/>
  <c r="H645" i="14"/>
  <c r="L645" i="14"/>
  <c r="C645" i="14"/>
  <c r="L202" i="14"/>
  <c r="C202" i="14"/>
  <c r="F202" i="14"/>
  <c r="B202" i="14"/>
  <c r="I202" i="14"/>
  <c r="L218" i="14"/>
  <c r="C218" i="14"/>
  <c r="F218" i="14"/>
  <c r="B218" i="14"/>
  <c r="I218" i="14"/>
  <c r="L234" i="14"/>
  <c r="C234" i="14"/>
  <c r="F234" i="14"/>
  <c r="B234" i="14"/>
  <c r="I234" i="14"/>
  <c r="L250" i="14"/>
  <c r="C250" i="14"/>
  <c r="F250" i="14"/>
  <c r="B250" i="14"/>
  <c r="I250" i="14"/>
  <c r="M277" i="14"/>
  <c r="J277" i="14"/>
  <c r="K277" i="14" s="1"/>
  <c r="C277" i="14"/>
  <c r="G277" i="14"/>
  <c r="H311" i="14"/>
  <c r="F311" i="14"/>
  <c r="M311" i="14"/>
  <c r="J311" i="14"/>
  <c r="K311" i="14" s="1"/>
  <c r="G326" i="14"/>
  <c r="M326" i="14"/>
  <c r="L326" i="14"/>
  <c r="C326" i="14"/>
  <c r="H327" i="14"/>
  <c r="F327" i="14"/>
  <c r="M327" i="14"/>
  <c r="J327" i="14"/>
  <c r="K327" i="14" s="1"/>
  <c r="H343" i="14"/>
  <c r="F343" i="14"/>
  <c r="M343" i="14"/>
  <c r="J343" i="14"/>
  <c r="K343" i="14" s="1"/>
  <c r="H359" i="14"/>
  <c r="F359" i="14"/>
  <c r="M359" i="14"/>
  <c r="J359" i="14"/>
  <c r="K359" i="14" s="1"/>
  <c r="H375" i="14"/>
  <c r="F375" i="14"/>
  <c r="M375" i="14"/>
  <c r="J375" i="14"/>
  <c r="K375" i="14" s="1"/>
  <c r="H407" i="14"/>
  <c r="F407" i="14"/>
  <c r="M407" i="14"/>
  <c r="J407" i="14"/>
  <c r="K407" i="14" s="1"/>
  <c r="H423" i="14"/>
  <c r="F423" i="14"/>
  <c r="M423" i="14"/>
  <c r="J423" i="14"/>
  <c r="K423" i="14" s="1"/>
  <c r="H439" i="14"/>
  <c r="F439" i="14"/>
  <c r="M439" i="14"/>
  <c r="A157" i="14"/>
  <c r="A173" i="14"/>
  <c r="E173" i="14" s="1"/>
  <c r="A96" i="14"/>
  <c r="E96" i="14" s="1"/>
  <c r="A168" i="14"/>
  <c r="B168" i="14" s="1"/>
  <c r="A170" i="16"/>
  <c r="G170" i="16" s="1"/>
  <c r="A159" i="16"/>
  <c r="B159" i="16" s="1"/>
  <c r="A175" i="16"/>
  <c r="A105" i="16"/>
  <c r="K105" i="16" s="1"/>
  <c r="A98" i="16"/>
  <c r="D225" i="14"/>
  <c r="H225" i="14"/>
  <c r="F225" i="14"/>
  <c r="M225" i="14"/>
  <c r="J225" i="14"/>
  <c r="K225" i="14" s="1"/>
  <c r="C225" i="14"/>
  <c r="G225" i="14"/>
  <c r="D238" i="14"/>
  <c r="L238" i="14"/>
  <c r="C238" i="14"/>
  <c r="F238" i="14"/>
  <c r="B238" i="14"/>
  <c r="I238" i="14"/>
  <c r="J238" i="14"/>
  <c r="K238" i="14" s="1"/>
  <c r="H238" i="14"/>
  <c r="C167" i="14"/>
  <c r="D329" i="14"/>
  <c r="M329" i="14"/>
  <c r="J329" i="14"/>
  <c r="K329" i="14" s="1"/>
  <c r="C329" i="14"/>
  <c r="G329" i="14"/>
  <c r="B329" i="14"/>
  <c r="I329" i="14"/>
  <c r="L329" i="14"/>
  <c r="D361" i="14"/>
  <c r="M361" i="14"/>
  <c r="J361" i="14"/>
  <c r="K361" i="14" s="1"/>
  <c r="C361" i="14"/>
  <c r="G361" i="14"/>
  <c r="B361" i="14"/>
  <c r="I361" i="14"/>
  <c r="L361" i="14"/>
  <c r="D347" i="14"/>
  <c r="B347" i="14"/>
  <c r="I347" i="14"/>
  <c r="L347" i="14"/>
  <c r="H347" i="14"/>
  <c r="F347" i="14"/>
  <c r="M347" i="14"/>
  <c r="J347" i="14"/>
  <c r="K347" i="14" s="1"/>
  <c r="J390" i="14"/>
  <c r="K390" i="14" s="1"/>
  <c r="I390" i="14"/>
  <c r="C390" i="14"/>
  <c r="H390" i="14"/>
  <c r="B390" i="14"/>
  <c r="G390" i="14"/>
  <c r="D390" i="14"/>
  <c r="M390" i="14"/>
  <c r="D463" i="14"/>
  <c r="F463" i="14"/>
  <c r="B463" i="14"/>
  <c r="I463" i="14"/>
  <c r="J463" i="14"/>
  <c r="K463" i="14" s="1"/>
  <c r="H463" i="14"/>
  <c r="G463" i="14"/>
  <c r="M463" i="14"/>
  <c r="D535" i="14"/>
  <c r="F535" i="14"/>
  <c r="B535" i="14"/>
  <c r="I535" i="14"/>
  <c r="J535" i="14"/>
  <c r="K535" i="14" s="1"/>
  <c r="H535" i="14"/>
  <c r="G535" i="14"/>
  <c r="M535" i="14"/>
  <c r="D551" i="14"/>
  <c r="F551" i="14"/>
  <c r="B551" i="14"/>
  <c r="I551" i="14"/>
  <c r="J551" i="14"/>
  <c r="K551" i="14" s="1"/>
  <c r="H551" i="14"/>
  <c r="G551" i="14"/>
  <c r="M551" i="14"/>
  <c r="D609" i="14"/>
  <c r="G609" i="14"/>
  <c r="M609" i="14"/>
  <c r="L609" i="14"/>
  <c r="C609" i="14"/>
  <c r="F609" i="14"/>
  <c r="B609" i="14"/>
  <c r="I609" i="14"/>
  <c r="D631" i="14"/>
  <c r="F631" i="14"/>
  <c r="B631" i="14"/>
  <c r="I631" i="14"/>
  <c r="J631" i="14"/>
  <c r="K631" i="14" s="1"/>
  <c r="H631" i="14"/>
  <c r="G631" i="14"/>
  <c r="M631" i="14"/>
  <c r="D669" i="14"/>
  <c r="J669" i="14"/>
  <c r="K669" i="14" s="1"/>
  <c r="H669" i="14"/>
  <c r="G669" i="14"/>
  <c r="M669" i="14"/>
  <c r="L669" i="14"/>
  <c r="C669" i="14"/>
  <c r="D1037" i="14"/>
  <c r="L1037" i="14"/>
  <c r="C1037" i="14"/>
  <c r="F1037" i="14"/>
  <c r="B1037" i="14"/>
  <c r="I1037" i="14"/>
  <c r="J1037" i="14"/>
  <c r="K1037" i="14" s="1"/>
  <c r="H1037" i="14"/>
  <c r="C573" i="14"/>
  <c r="F390" i="14"/>
  <c r="M571" i="14"/>
  <c r="M238" i="14"/>
  <c r="H717" i="14"/>
  <c r="C631" i="14"/>
  <c r="G347" i="14"/>
  <c r="I225" i="14"/>
  <c r="B685" i="14"/>
  <c r="L291" i="14"/>
  <c r="B167" i="14"/>
  <c r="L390" i="14"/>
  <c r="F361" i="14"/>
  <c r="G238" i="14"/>
  <c r="M1037" i="14"/>
  <c r="L631" i="14"/>
  <c r="C551" i="14"/>
  <c r="C347" i="14"/>
  <c r="B225" i="14"/>
  <c r="I669" i="14"/>
  <c r="D274" i="14"/>
  <c r="G274" i="14"/>
  <c r="M274" i="14"/>
  <c r="L274" i="14"/>
  <c r="C274" i="14"/>
  <c r="F274" i="14"/>
  <c r="B274" i="14"/>
  <c r="I274" i="14"/>
  <c r="D291" i="14"/>
  <c r="H291" i="14"/>
  <c r="F291" i="14"/>
  <c r="M291" i="14"/>
  <c r="J291" i="14"/>
  <c r="K291" i="14" s="1"/>
  <c r="C291" i="14"/>
  <c r="G291" i="14"/>
  <c r="D468" i="14"/>
  <c r="H468" i="14"/>
  <c r="F468" i="14"/>
  <c r="M468" i="14"/>
  <c r="J468" i="14"/>
  <c r="K468" i="14" s="1"/>
  <c r="C468" i="14"/>
  <c r="G468" i="14"/>
  <c r="D289" i="14"/>
  <c r="M289" i="14"/>
  <c r="J289" i="14"/>
  <c r="K289" i="14" s="1"/>
  <c r="C289" i="14"/>
  <c r="G289" i="14"/>
  <c r="B289" i="14"/>
  <c r="I289" i="14"/>
  <c r="L289" i="14"/>
  <c r="D387" i="14"/>
  <c r="B387" i="14"/>
  <c r="I387" i="14"/>
  <c r="L387" i="14"/>
  <c r="H387" i="14"/>
  <c r="F387" i="14"/>
  <c r="M387" i="14"/>
  <c r="J387" i="14"/>
  <c r="K387" i="14" s="1"/>
  <c r="L391" i="14"/>
  <c r="C391" i="14"/>
  <c r="J391" i="14"/>
  <c r="K391" i="14" s="1"/>
  <c r="H391" i="14"/>
  <c r="B391" i="14"/>
  <c r="D391" i="14"/>
  <c r="F391" i="14"/>
  <c r="D499" i="14"/>
  <c r="F499" i="14"/>
  <c r="B499" i="14"/>
  <c r="I499" i="14"/>
  <c r="J499" i="14"/>
  <c r="K499" i="14" s="1"/>
  <c r="H499" i="14"/>
  <c r="G499" i="14"/>
  <c r="M499" i="14"/>
  <c r="D571" i="14"/>
  <c r="L571" i="14"/>
  <c r="C571" i="14"/>
  <c r="F571" i="14"/>
  <c r="B571" i="14"/>
  <c r="I571" i="14"/>
  <c r="J571" i="14"/>
  <c r="K571" i="14" s="1"/>
  <c r="H571" i="14"/>
  <c r="B573" i="14"/>
  <c r="J573" i="14"/>
  <c r="K573" i="14" s="1"/>
  <c r="M573" i="14"/>
  <c r="H573" i="14"/>
  <c r="F573" i="14"/>
  <c r="I573" i="14"/>
  <c r="L573" i="14"/>
  <c r="D593" i="14"/>
  <c r="G593" i="14"/>
  <c r="M593" i="14"/>
  <c r="L593" i="14"/>
  <c r="C593" i="14"/>
  <c r="F593" i="14"/>
  <c r="B593" i="14"/>
  <c r="I593" i="14"/>
  <c r="D651" i="14"/>
  <c r="L651" i="14"/>
  <c r="C651" i="14"/>
  <c r="F651" i="14"/>
  <c r="B651" i="14"/>
  <c r="I651" i="14"/>
  <c r="J651" i="14"/>
  <c r="K651" i="14" s="1"/>
  <c r="H651" i="14"/>
  <c r="F653" i="14"/>
  <c r="H653" i="14"/>
  <c r="G653" i="14"/>
  <c r="M653" i="14"/>
  <c r="D653" i="14"/>
  <c r="L653" i="14"/>
  <c r="C653" i="14"/>
  <c r="J653" i="14"/>
  <c r="K653" i="14" s="1"/>
  <c r="D685" i="14"/>
  <c r="J685" i="14"/>
  <c r="K685" i="14" s="1"/>
  <c r="H685" i="14"/>
  <c r="G685" i="14"/>
  <c r="M685" i="14"/>
  <c r="L685" i="14"/>
  <c r="C685" i="14"/>
  <c r="D701" i="14"/>
  <c r="G701" i="14"/>
  <c r="M701" i="14"/>
  <c r="L701" i="14"/>
  <c r="C701" i="14"/>
  <c r="F701" i="14"/>
  <c r="B701" i="14"/>
  <c r="I701" i="14"/>
  <c r="D717" i="14"/>
  <c r="G717" i="14"/>
  <c r="M717" i="14"/>
  <c r="L717" i="14"/>
  <c r="C717" i="14"/>
  <c r="F717" i="14"/>
  <c r="B717" i="14"/>
  <c r="I717" i="14"/>
  <c r="D892" i="14"/>
  <c r="C892" i="14"/>
  <c r="G892" i="14"/>
  <c r="B892" i="14"/>
  <c r="I892" i="14"/>
  <c r="L892" i="14"/>
  <c r="H892" i="14"/>
  <c r="F892" i="14"/>
  <c r="G387" i="14"/>
  <c r="H361" i="14"/>
  <c r="F329" i="14"/>
  <c r="H609" i="14"/>
  <c r="C463" i="14"/>
  <c r="H289" i="14"/>
  <c r="I468" i="14"/>
  <c r="G1037" i="14"/>
  <c r="J701" i="14"/>
  <c r="K701" i="14" s="1"/>
  <c r="L551" i="14"/>
  <c r="C535" i="14"/>
  <c r="B669" i="14"/>
  <c r="I391" i="14"/>
  <c r="B291" i="14"/>
  <c r="D222" i="14"/>
  <c r="C171" i="15"/>
  <c r="I162" i="16"/>
  <c r="C162" i="16"/>
  <c r="A161" i="14"/>
  <c r="D161" i="14" s="1"/>
  <c r="A171" i="16"/>
  <c r="C171" i="16" s="1"/>
  <c r="B156" i="14"/>
  <c r="E171" i="15"/>
  <c r="B171" i="15"/>
  <c r="H162" i="16"/>
  <c r="G163" i="15"/>
  <c r="A167" i="16"/>
  <c r="C167" i="16" s="1"/>
  <c r="I156" i="14"/>
  <c r="L156" i="14"/>
  <c r="C153" i="22"/>
  <c r="G147" i="14"/>
  <c r="D171" i="15"/>
  <c r="F162" i="16"/>
  <c r="D162" i="16"/>
  <c r="A163" i="16"/>
  <c r="A169" i="14"/>
  <c r="E169" i="14" s="1"/>
  <c r="A112" i="16"/>
  <c r="I112" i="16" s="1"/>
  <c r="H167" i="16"/>
  <c r="E167" i="16"/>
  <c r="C175" i="15"/>
  <c r="D175" i="15"/>
  <c r="B175" i="15"/>
  <c r="H175" i="15"/>
  <c r="E152" i="14"/>
  <c r="B152" i="14"/>
  <c r="I162" i="22"/>
  <c r="B162" i="22"/>
  <c r="K162" i="22"/>
  <c r="D162" i="22"/>
  <c r="F162" i="22"/>
  <c r="F170" i="15"/>
  <c r="B170" i="15"/>
  <c r="G170" i="15"/>
  <c r="E162" i="22"/>
  <c r="F175" i="15"/>
  <c r="F140" i="22"/>
  <c r="E140" i="22"/>
  <c r="B140" i="22"/>
  <c r="H162" i="22"/>
  <c r="J156" i="22"/>
  <c r="K177" i="22"/>
  <c r="C177" i="22"/>
  <c r="E177" i="22"/>
  <c r="G177" i="22"/>
  <c r="B177" i="22"/>
  <c r="J172" i="22"/>
  <c r="G162" i="22"/>
  <c r="D170" i="15"/>
  <c r="F137" i="22"/>
  <c r="B158" i="22"/>
  <c r="B179" i="14"/>
  <c r="D177" i="16"/>
  <c r="J177" i="16"/>
  <c r="D169" i="16"/>
  <c r="J169" i="16"/>
  <c r="B154" i="16"/>
  <c r="K154" i="16"/>
  <c r="B169" i="15"/>
  <c r="C181" i="16"/>
  <c r="B152" i="22"/>
  <c r="A132" i="22"/>
  <c r="I132" i="22" s="1"/>
  <c r="A152" i="16"/>
  <c r="A155" i="14"/>
  <c r="G155" i="14" s="1"/>
  <c r="E165" i="15"/>
  <c r="A169" i="22"/>
  <c r="B169" i="22" s="1"/>
  <c r="A175" i="14"/>
  <c r="G158" i="22"/>
  <c r="I158" i="22"/>
  <c r="I177" i="16"/>
  <c r="K177" i="16"/>
  <c r="I169" i="16"/>
  <c r="K169" i="16"/>
  <c r="I154" i="16"/>
  <c r="C154" i="16"/>
  <c r="F181" i="16"/>
  <c r="A148" i="16"/>
  <c r="B148" i="16" s="1"/>
  <c r="A165" i="22"/>
  <c r="J165" i="22" s="1"/>
  <c r="A171" i="14"/>
  <c r="A181" i="22"/>
  <c r="F182" i="16"/>
  <c r="H182" i="16"/>
  <c r="C182" i="16"/>
  <c r="F150" i="16"/>
  <c r="K150" i="16"/>
  <c r="D257" i="15"/>
  <c r="B257" i="15"/>
  <c r="H249" i="15"/>
  <c r="F249" i="15"/>
  <c r="E241" i="15"/>
  <c r="C241" i="15"/>
  <c r="H217" i="15"/>
  <c r="F217" i="15"/>
  <c r="I205" i="22"/>
  <c r="K205" i="22"/>
  <c r="G1025" i="16"/>
  <c r="B1025" i="16"/>
  <c r="D1025" i="16"/>
  <c r="G1015" i="22"/>
  <c r="H1015" i="22"/>
  <c r="K999" i="22"/>
  <c r="G991" i="22"/>
  <c r="J943" i="22"/>
  <c r="B915" i="14"/>
  <c r="F689" i="22"/>
  <c r="B681" i="22"/>
  <c r="G621" i="15"/>
  <c r="I603" i="16"/>
  <c r="F563" i="16"/>
  <c r="B182" i="16"/>
  <c r="D182" i="16"/>
  <c r="I150" i="16"/>
  <c r="G150" i="16"/>
  <c r="G257" i="15"/>
  <c r="D249" i="15"/>
  <c r="B249" i="15"/>
  <c r="H241" i="15"/>
  <c r="F241" i="15"/>
  <c r="D217" i="15"/>
  <c r="B217" i="15"/>
  <c r="J205" i="22"/>
  <c r="E205" i="22"/>
  <c r="G205" i="22"/>
  <c r="C1025" i="16"/>
  <c r="I1025" i="16"/>
  <c r="C1015" i="22"/>
  <c r="E250" i="14"/>
  <c r="D250" i="14"/>
  <c r="J250" i="14"/>
  <c r="K250" i="14" s="1"/>
  <c r="H250" i="14"/>
  <c r="M250" i="14"/>
  <c r="B197" i="16"/>
  <c r="K197" i="16"/>
  <c r="H197" i="16"/>
  <c r="C197" i="16"/>
  <c r="I197" i="16"/>
  <c r="G197" i="16"/>
  <c r="F197" i="16"/>
  <c r="E197" i="16"/>
  <c r="E383" i="14"/>
  <c r="D383" i="14"/>
  <c r="E553" i="14"/>
  <c r="D553" i="14"/>
  <c r="E556" i="14"/>
  <c r="F556" i="14"/>
  <c r="H556" i="14"/>
  <c r="C556" i="14"/>
  <c r="D563" i="16"/>
  <c r="B563" i="16"/>
  <c r="G563" i="16"/>
  <c r="E563" i="16"/>
  <c r="J563" i="16"/>
  <c r="K563" i="16"/>
  <c r="I563" i="16"/>
  <c r="K593" i="22"/>
  <c r="I593" i="22"/>
  <c r="C593" i="22"/>
  <c r="H593" i="22"/>
  <c r="J593" i="22"/>
  <c r="G593" i="22"/>
  <c r="E593" i="22"/>
  <c r="B593" i="22"/>
  <c r="G603" i="16"/>
  <c r="E603" i="16"/>
  <c r="J603" i="16"/>
  <c r="D603" i="16"/>
  <c r="B603" i="16"/>
  <c r="C603" i="16"/>
  <c r="H603" i="16"/>
  <c r="F603" i="16"/>
  <c r="C605" i="15"/>
  <c r="B605" i="15"/>
  <c r="D605" i="15"/>
  <c r="F605" i="15"/>
  <c r="H605" i="15"/>
  <c r="C613" i="15"/>
  <c r="B613" i="15"/>
  <c r="D613" i="15"/>
  <c r="F613" i="15"/>
  <c r="H613" i="15"/>
  <c r="C621" i="15"/>
  <c r="B621" i="15"/>
  <c r="D621" i="15"/>
  <c r="F621" i="15"/>
  <c r="H621" i="15"/>
  <c r="E629" i="14"/>
  <c r="B629" i="14"/>
  <c r="F629" i="14"/>
  <c r="I629" i="14"/>
  <c r="G629" i="14"/>
  <c r="B636" i="15"/>
  <c r="D636" i="15"/>
  <c r="C636" i="15"/>
  <c r="E636" i="15"/>
  <c r="G636" i="15"/>
  <c r="K641" i="22"/>
  <c r="I641" i="22"/>
  <c r="C641" i="22"/>
  <c r="H641" i="22"/>
  <c r="J641" i="22"/>
  <c r="G641" i="22"/>
  <c r="E641" i="22"/>
  <c r="B641" i="22"/>
  <c r="C651" i="16"/>
  <c r="H651" i="16"/>
  <c r="F651" i="16"/>
  <c r="K651" i="16"/>
  <c r="I651" i="16"/>
  <c r="D651" i="16"/>
  <c r="B651" i="16"/>
  <c r="F661" i="15"/>
  <c r="H661" i="15"/>
  <c r="E661" i="15"/>
  <c r="G661" i="15"/>
  <c r="B661" i="15"/>
  <c r="D661" i="15"/>
  <c r="F669" i="15"/>
  <c r="H669" i="15"/>
  <c r="E669" i="15"/>
  <c r="G669" i="15"/>
  <c r="B669" i="15"/>
  <c r="D669" i="15"/>
  <c r="K681" i="22"/>
  <c r="I681" i="22"/>
  <c r="C681" i="22"/>
  <c r="H681" i="22"/>
  <c r="F681" i="22"/>
  <c r="G681" i="22"/>
  <c r="E681" i="22"/>
  <c r="J681" i="22"/>
  <c r="K689" i="22"/>
  <c r="I689" i="22"/>
  <c r="C689" i="22"/>
  <c r="H689" i="22"/>
  <c r="J689" i="22"/>
  <c r="G689" i="22"/>
  <c r="E689" i="22"/>
  <c r="B689" i="22"/>
  <c r="E841" i="14"/>
  <c r="D841" i="14"/>
  <c r="G867" i="14"/>
  <c r="M867" i="14"/>
  <c r="F867" i="14"/>
  <c r="B867" i="14"/>
  <c r="I867" i="14"/>
  <c r="J867" i="14"/>
  <c r="K867" i="14" s="1"/>
  <c r="H867" i="14"/>
  <c r="E875" i="14"/>
  <c r="F875" i="14"/>
  <c r="B875" i="14"/>
  <c r="I875" i="14"/>
  <c r="G875" i="14"/>
  <c r="M875" i="14"/>
  <c r="L875" i="14"/>
  <c r="C875" i="14"/>
  <c r="E891" i="14"/>
  <c r="J891" i="14"/>
  <c r="K891" i="14" s="1"/>
  <c r="H891" i="14"/>
  <c r="L891" i="14"/>
  <c r="C891" i="14"/>
  <c r="F891" i="14"/>
  <c r="B891" i="14"/>
  <c r="I891" i="14"/>
  <c r="E907" i="14"/>
  <c r="L907" i="14"/>
  <c r="C907" i="14"/>
  <c r="J907" i="14"/>
  <c r="K907" i="14" s="1"/>
  <c r="H907" i="14"/>
  <c r="G907" i="14"/>
  <c r="M907" i="14"/>
  <c r="E915" i="14"/>
  <c r="L915" i="14"/>
  <c r="C915" i="14"/>
  <c r="J915" i="14"/>
  <c r="K915" i="14" s="1"/>
  <c r="H915" i="14"/>
  <c r="G915" i="14"/>
  <c r="M915" i="14"/>
  <c r="E927" i="22"/>
  <c r="J927" i="22"/>
  <c r="D927" i="22"/>
  <c r="B927" i="22"/>
  <c r="G927" i="22"/>
  <c r="H927" i="22"/>
  <c r="F927" i="22"/>
  <c r="K927" i="22"/>
  <c r="E935" i="22"/>
  <c r="J935" i="22"/>
  <c r="D935" i="22"/>
  <c r="B935" i="22"/>
  <c r="G935" i="22"/>
  <c r="H935" i="22"/>
  <c r="F935" i="22"/>
  <c r="K935" i="22"/>
  <c r="H943" i="22"/>
  <c r="F943" i="22"/>
  <c r="K943" i="22"/>
  <c r="I943" i="22"/>
  <c r="C943" i="22"/>
  <c r="D943" i="22"/>
  <c r="B943" i="22"/>
  <c r="G943" i="22"/>
  <c r="I945" i="16"/>
  <c r="C945" i="16"/>
  <c r="H945" i="16"/>
  <c r="F945" i="16"/>
  <c r="K945" i="16"/>
  <c r="E945" i="16"/>
  <c r="J945" i="16"/>
  <c r="G963" i="15"/>
  <c r="F963" i="15"/>
  <c r="H963" i="15"/>
  <c r="C963" i="15"/>
  <c r="E963" i="15"/>
  <c r="G971" i="14"/>
  <c r="M971" i="14"/>
  <c r="F971" i="14"/>
  <c r="B971" i="14"/>
  <c r="I971" i="14"/>
  <c r="J971" i="14"/>
  <c r="K971" i="14" s="1"/>
  <c r="H971" i="14"/>
  <c r="I991" i="22"/>
  <c r="C991" i="22"/>
  <c r="H991" i="22"/>
  <c r="F991" i="22"/>
  <c r="K991" i="22"/>
  <c r="E991" i="22"/>
  <c r="J991" i="22"/>
  <c r="D999" i="22"/>
  <c r="B999" i="22"/>
  <c r="G999" i="22"/>
  <c r="E999" i="22"/>
  <c r="J999" i="22"/>
  <c r="I999" i="22"/>
  <c r="C999" i="22"/>
  <c r="I1015" i="22"/>
  <c r="E1015" i="22"/>
  <c r="J1015" i="22"/>
  <c r="J182" i="16"/>
  <c r="E182" i="16"/>
  <c r="J150" i="16"/>
  <c r="H150" i="16"/>
  <c r="H257" i="15"/>
  <c r="E249" i="15"/>
  <c r="E217" i="15"/>
  <c r="B205" i="22"/>
  <c r="K1025" i="16"/>
  <c r="F1025" i="16"/>
  <c r="K1015" i="22"/>
  <c r="B1015" i="22"/>
  <c r="L971" i="14"/>
  <c r="B963" i="15"/>
  <c r="D945" i="16"/>
  <c r="I915" i="14"/>
  <c r="F907" i="14"/>
  <c r="G891" i="14"/>
  <c r="H875" i="14"/>
  <c r="L867" i="14"/>
  <c r="C669" i="15"/>
  <c r="E651" i="16"/>
  <c r="H636" i="15"/>
  <c r="G613" i="15"/>
  <c r="E605" i="15"/>
  <c r="B581" i="14"/>
  <c r="E357" i="14"/>
  <c r="D357" i="14"/>
  <c r="G362" i="15"/>
  <c r="B362" i="15"/>
  <c r="C362" i="15"/>
  <c r="G375" i="16"/>
  <c r="E375" i="16"/>
  <c r="J375" i="16"/>
  <c r="D375" i="16"/>
  <c r="B375" i="16"/>
  <c r="C375" i="16"/>
  <c r="H375" i="16"/>
  <c r="F375" i="16"/>
  <c r="I403" i="22"/>
  <c r="H403" i="22"/>
  <c r="F427" i="15"/>
  <c r="H427" i="15"/>
  <c r="E427" i="15"/>
  <c r="G427" i="15"/>
  <c r="C429" i="14"/>
  <c r="G429" i="14"/>
  <c r="H429" i="14"/>
  <c r="F429" i="14"/>
  <c r="J455" i="16"/>
  <c r="K455" i="16"/>
  <c r="E427" i="14"/>
  <c r="D427" i="14"/>
  <c r="F453" i="15"/>
  <c r="H453" i="15"/>
  <c r="E453" i="15"/>
  <c r="G453" i="15"/>
  <c r="E455" i="14"/>
  <c r="H455" i="14"/>
  <c r="I461" i="22"/>
  <c r="D461" i="22"/>
  <c r="C461" i="22"/>
  <c r="F461" i="22"/>
  <c r="H461" i="22"/>
  <c r="E274" i="14"/>
  <c r="J274" i="14"/>
  <c r="K274" i="14" s="1"/>
  <c r="H274" i="14"/>
  <c r="I289" i="22"/>
  <c r="C289" i="22"/>
  <c r="H289" i="22"/>
  <c r="E289" i="22"/>
  <c r="G289" i="22"/>
  <c r="F289" i="22"/>
  <c r="D289" i="22"/>
  <c r="J289" i="22"/>
  <c r="B305" i="22"/>
  <c r="G305" i="22"/>
  <c r="E305" i="22"/>
  <c r="C305" i="22"/>
  <c r="F305" i="22"/>
  <c r="D305" i="22"/>
  <c r="J305" i="22"/>
  <c r="H305" i="22"/>
  <c r="D311" i="16"/>
  <c r="B311" i="16"/>
  <c r="H311" i="16"/>
  <c r="J311" i="16"/>
  <c r="G311" i="16"/>
  <c r="I311" i="16"/>
  <c r="K311" i="16"/>
  <c r="F311" i="16"/>
  <c r="C343" i="16"/>
  <c r="H343" i="16"/>
  <c r="F343" i="16"/>
  <c r="K343" i="16"/>
  <c r="I343" i="16"/>
  <c r="D343" i="16"/>
  <c r="B343" i="16"/>
  <c r="B347" i="15"/>
  <c r="C347" i="15"/>
  <c r="E347" i="15"/>
  <c r="E395" i="14"/>
  <c r="D395" i="14"/>
  <c r="E417" i="16"/>
  <c r="J417" i="16"/>
  <c r="D417" i="16"/>
  <c r="B417" i="16"/>
  <c r="G417" i="16"/>
  <c r="F421" i="15"/>
  <c r="H421" i="15"/>
  <c r="E421" i="15"/>
  <c r="G421" i="15"/>
  <c r="E457" i="14"/>
  <c r="D457" i="14"/>
  <c r="B475" i="15"/>
  <c r="D475" i="15"/>
  <c r="C475" i="15"/>
  <c r="C508" i="14"/>
  <c r="L508" i="14"/>
  <c r="B508" i="14"/>
  <c r="F508" i="14"/>
  <c r="C307" i="16"/>
  <c r="E307" i="16"/>
  <c r="K307" i="16"/>
  <c r="F307" i="16"/>
  <c r="E321" i="16"/>
  <c r="C321" i="16"/>
  <c r="F321" i="16"/>
  <c r="D321" i="16"/>
  <c r="G325" i="15"/>
  <c r="F325" i="15"/>
  <c r="J348" i="22"/>
  <c r="B348" i="22"/>
  <c r="K348" i="22"/>
  <c r="C348" i="22"/>
  <c r="E348" i="22"/>
  <c r="C349" i="22"/>
  <c r="G349" i="22"/>
  <c r="I349" i="22"/>
  <c r="D349" i="22"/>
  <c r="J349" i="22"/>
  <c r="I353" i="16"/>
  <c r="C353" i="16"/>
  <c r="H353" i="16"/>
  <c r="F353" i="16"/>
  <c r="K353" i="16"/>
  <c r="E375" i="14"/>
  <c r="I375" i="14"/>
  <c r="J380" i="22"/>
  <c r="D380" i="22"/>
  <c r="B380" i="22"/>
  <c r="G380" i="22"/>
  <c r="E380" i="22"/>
  <c r="C381" i="22"/>
  <c r="H381" i="22"/>
  <c r="F381" i="22"/>
  <c r="K381" i="22"/>
  <c r="I381" i="22"/>
  <c r="E521" i="14"/>
  <c r="D521" i="14"/>
  <c r="E525" i="14"/>
  <c r="F525" i="14"/>
  <c r="I525" i="14"/>
  <c r="E532" i="14"/>
  <c r="F532" i="14"/>
  <c r="F200" i="22"/>
  <c r="K200" i="22"/>
  <c r="I200" i="22"/>
  <c r="F216" i="22"/>
  <c r="I216" i="22"/>
  <c r="F189" i="16"/>
  <c r="K244" i="16"/>
  <c r="K216" i="22"/>
  <c r="G200" i="22"/>
  <c r="E301" i="16"/>
  <c r="J301" i="16"/>
  <c r="D301" i="16"/>
  <c r="B244" i="16"/>
  <c r="H200" i="22"/>
  <c r="J200" i="22"/>
  <c r="D197" i="14"/>
  <c r="B199" i="22"/>
  <c r="D199" i="22"/>
  <c r="J211" i="22"/>
  <c r="E211" i="22"/>
  <c r="E219" i="22"/>
  <c r="G219" i="22"/>
  <c r="E231" i="22"/>
  <c r="I231" i="22"/>
  <c r="G235" i="22"/>
  <c r="I235" i="22"/>
  <c r="D239" i="22"/>
  <c r="H239" i="22"/>
  <c r="D243" i="22"/>
  <c r="H243" i="22"/>
  <c r="G256" i="15"/>
  <c r="C256" i="15"/>
  <c r="C237" i="16"/>
  <c r="H237" i="16"/>
  <c r="F253" i="16"/>
  <c r="K253" i="16"/>
  <c r="I253" i="16"/>
  <c r="E691" i="14"/>
  <c r="D691" i="14"/>
  <c r="B54" i="18"/>
  <c r="T3" i="17"/>
  <c r="H170" i="22"/>
  <c r="F170" i="22"/>
  <c r="K170" i="22"/>
  <c r="E170" i="22"/>
  <c r="J170" i="22"/>
  <c r="I170" i="22"/>
  <c r="C170" i="22"/>
  <c r="D170" i="22"/>
  <c r="B170" i="22"/>
  <c r="G170" i="22"/>
  <c r="C162" i="15"/>
  <c r="G158" i="15"/>
  <c r="H158" i="15"/>
  <c r="B158" i="15"/>
  <c r="E158" i="15"/>
  <c r="F158" i="15"/>
  <c r="D158" i="15"/>
  <c r="I179" i="16"/>
  <c r="C179" i="16"/>
  <c r="D179" i="16"/>
  <c r="B179" i="16"/>
  <c r="G179" i="16"/>
  <c r="H179" i="16"/>
  <c r="F179" i="16"/>
  <c r="K179" i="16"/>
  <c r="E179" i="16"/>
  <c r="J179" i="16"/>
  <c r="B171" i="22"/>
  <c r="C171" i="22"/>
  <c r="K171" i="22"/>
  <c r="D171" i="22"/>
  <c r="J171" i="22"/>
  <c r="H171" i="22"/>
  <c r="F171" i="22"/>
  <c r="I171" i="22"/>
  <c r="E171" i="22"/>
  <c r="G171" i="22"/>
  <c r="B167" i="22"/>
  <c r="K167" i="22"/>
  <c r="F167" i="22"/>
  <c r="C167" i="22"/>
  <c r="F163" i="22"/>
  <c r="D163" i="22"/>
  <c r="E163" i="22"/>
  <c r="F154" i="15"/>
  <c r="D154" i="15"/>
  <c r="B154" i="15"/>
  <c r="G154" i="15"/>
  <c r="F150" i="15"/>
  <c r="H150" i="15"/>
  <c r="C150" i="15"/>
  <c r="E150" i="15"/>
  <c r="G150" i="15"/>
  <c r="B150" i="15"/>
  <c r="D150" i="15"/>
  <c r="D167" i="14"/>
  <c r="B150" i="14"/>
  <c r="D150" i="14"/>
  <c r="C172" i="16"/>
  <c r="B160" i="14"/>
  <c r="H156" i="14"/>
  <c r="J156" i="14"/>
  <c r="K156" i="14" s="1"/>
  <c r="D181" i="15"/>
  <c r="I177" i="22"/>
  <c r="B153" i="22"/>
  <c r="C162" i="22"/>
  <c r="K158" i="22"/>
  <c r="F158" i="22"/>
  <c r="C154" i="22"/>
  <c r="F150" i="22"/>
  <c r="E175" i="15"/>
  <c r="H171" i="15"/>
  <c r="J162" i="16"/>
  <c r="E162" i="16"/>
  <c r="B158" i="16"/>
  <c r="J154" i="16"/>
  <c r="E154" i="16"/>
  <c r="B150" i="16"/>
  <c r="B177" i="14"/>
  <c r="D175" i="22"/>
  <c r="J175" i="22"/>
  <c r="H187" i="22"/>
  <c r="J187" i="22"/>
  <c r="H183" i="22"/>
  <c r="F183" i="22"/>
  <c r="D249" i="14"/>
  <c r="D295" i="14"/>
  <c r="D333" i="14"/>
  <c r="D401" i="14"/>
  <c r="D351" i="14"/>
  <c r="D489" i="14"/>
  <c r="G571" i="14"/>
  <c r="D657" i="14"/>
  <c r="D711" i="14"/>
  <c r="D905" i="14"/>
  <c r="D527" i="14"/>
  <c r="D303" i="14"/>
  <c r="D345" i="14"/>
  <c r="D335" i="14"/>
  <c r="D371" i="14"/>
  <c r="D435" i="14"/>
  <c r="D497" i="14"/>
  <c r="D559" i="14"/>
  <c r="D769" i="14"/>
  <c r="D985" i="14"/>
  <c r="B148" i="22"/>
  <c r="E174" i="22"/>
  <c r="C187" i="22"/>
  <c r="D189" i="14"/>
  <c r="C149" i="15"/>
  <c r="H149" i="15"/>
  <c r="E149" i="15"/>
  <c r="D149" i="15"/>
  <c r="F149" i="15"/>
  <c r="G149" i="15"/>
  <c r="B149" i="15"/>
  <c r="B139" i="14"/>
  <c r="B107" i="14"/>
  <c r="J145" i="22"/>
  <c r="E145" i="22"/>
  <c r="G145" i="22"/>
  <c r="E133" i="15"/>
  <c r="C133" i="15"/>
  <c r="H140" i="22"/>
  <c r="J140" i="22"/>
  <c r="L147" i="14"/>
  <c r="A137" i="16"/>
  <c r="B137" i="16" s="1"/>
  <c r="A141" i="16"/>
  <c r="A145" i="16"/>
  <c r="I145" i="16" s="1"/>
  <c r="A149" i="22"/>
  <c r="B145" i="22"/>
  <c r="D133" i="15"/>
  <c r="G140" i="22"/>
  <c r="J147" i="14"/>
  <c r="K147" i="14" s="1"/>
  <c r="H121" i="16"/>
  <c r="H141" i="22"/>
  <c r="A121" i="22"/>
  <c r="A127" i="14"/>
  <c r="A143" i="14"/>
  <c r="J143" i="14" s="1"/>
  <c r="K143" i="14" s="1"/>
  <c r="K88" i="16"/>
  <c r="F88" i="16"/>
  <c r="A81" i="16"/>
  <c r="A73" i="16"/>
  <c r="K73" i="16" s="1"/>
  <c r="E172" i="16"/>
  <c r="F300" i="14"/>
  <c r="B300" i="14"/>
  <c r="I300" i="14"/>
  <c r="G300" i="14"/>
  <c r="M300" i="14"/>
  <c r="H300" i="14"/>
  <c r="J300" i="14"/>
  <c r="K300" i="14" s="1"/>
  <c r="D432" i="16"/>
  <c r="B432" i="16"/>
  <c r="G432" i="16"/>
  <c r="F432" i="16"/>
  <c r="E432" i="16"/>
  <c r="C432" i="16"/>
  <c r="J432" i="16"/>
  <c r="H432" i="16"/>
  <c r="I432" i="16"/>
  <c r="E454" i="14"/>
  <c r="J454" i="14"/>
  <c r="K454" i="14" s="1"/>
  <c r="I454" i="14"/>
  <c r="E483" i="14"/>
  <c r="D483" i="14"/>
  <c r="J483" i="14"/>
  <c r="K483" i="14" s="1"/>
  <c r="H483" i="14"/>
  <c r="L483" i="14"/>
  <c r="C483" i="14"/>
  <c r="G483" i="14"/>
  <c r="M483" i="14"/>
  <c r="F485" i="14"/>
  <c r="B485" i="14"/>
  <c r="I485" i="14"/>
  <c r="G485" i="14"/>
  <c r="M485" i="14"/>
  <c r="J485" i="14"/>
  <c r="K485" i="14" s="1"/>
  <c r="H485" i="14"/>
  <c r="L487" i="14"/>
  <c r="C487" i="14"/>
  <c r="J487" i="14"/>
  <c r="K487" i="14" s="1"/>
  <c r="H487" i="14"/>
  <c r="F487" i="14"/>
  <c r="I487" i="14"/>
  <c r="B487" i="14"/>
  <c r="E491" i="22"/>
  <c r="J491" i="22"/>
  <c r="H491" i="22"/>
  <c r="B491" i="22"/>
  <c r="K491" i="22"/>
  <c r="C491" i="22"/>
  <c r="G491" i="22"/>
  <c r="I491" i="22"/>
  <c r="F491" i="22"/>
  <c r="K493" i="22"/>
  <c r="I493" i="22"/>
  <c r="D493" i="22"/>
  <c r="F493" i="22"/>
  <c r="C493" i="22"/>
  <c r="E493" i="22"/>
  <c r="B493" i="22"/>
  <c r="G493" i="22"/>
  <c r="H493" i="22"/>
  <c r="E495" i="22"/>
  <c r="J495" i="22"/>
  <c r="D495" i="22"/>
  <c r="F495" i="22"/>
  <c r="H495" i="22"/>
  <c r="I495" i="22"/>
  <c r="G495" i="22"/>
  <c r="K495" i="22"/>
  <c r="B495" i="22"/>
  <c r="C495" i="22"/>
  <c r="K497" i="22"/>
  <c r="I497" i="22"/>
  <c r="H497" i="22"/>
  <c r="B497" i="22"/>
  <c r="G497" i="22"/>
  <c r="F497" i="22"/>
  <c r="J497" i="22"/>
  <c r="D497" i="22"/>
  <c r="E497" i="22"/>
  <c r="E538" i="14"/>
  <c r="D538" i="14"/>
  <c r="C624" i="22"/>
  <c r="H624" i="22"/>
  <c r="B624" i="22"/>
  <c r="K624" i="22"/>
  <c r="J624" i="22"/>
  <c r="E624" i="22"/>
  <c r="I624" i="22"/>
  <c r="G624" i="22"/>
  <c r="F624" i="22"/>
  <c r="G625" i="22"/>
  <c r="E625" i="22"/>
  <c r="B625" i="22"/>
  <c r="C625" i="22"/>
  <c r="I625" i="22"/>
  <c r="D625" i="22"/>
  <c r="J625" i="22"/>
  <c r="H625" i="22"/>
  <c r="K625" i="22"/>
  <c r="J739" i="14"/>
  <c r="K739" i="14" s="1"/>
  <c r="H739" i="14"/>
  <c r="F739" i="14"/>
  <c r="M739" i="14"/>
  <c r="L739" i="14"/>
  <c r="I739" i="14"/>
  <c r="C739" i="14"/>
  <c r="G739" i="14"/>
  <c r="F742" i="15"/>
  <c r="H742" i="15"/>
  <c r="E742" i="15"/>
  <c r="G742" i="15"/>
  <c r="D742" i="15"/>
  <c r="B742" i="15"/>
  <c r="E783" i="15"/>
  <c r="G783" i="15"/>
  <c r="F783" i="15"/>
  <c r="D783" i="15"/>
  <c r="C783" i="15"/>
  <c r="H783" i="15"/>
  <c r="E789" i="14"/>
  <c r="D789" i="14"/>
  <c r="B813" i="15"/>
  <c r="D813" i="15"/>
  <c r="F813" i="15"/>
  <c r="G813" i="15"/>
  <c r="C813" i="15"/>
  <c r="H813" i="15"/>
  <c r="F815" i="15"/>
  <c r="H815" i="15"/>
  <c r="E815" i="15"/>
  <c r="D815" i="15"/>
  <c r="C815" i="15"/>
  <c r="B815" i="15"/>
  <c r="D843" i="22"/>
  <c r="B843" i="22"/>
  <c r="G843" i="22"/>
  <c r="I843" i="22"/>
  <c r="K843" i="22"/>
  <c r="H843" i="22"/>
  <c r="J843" i="22"/>
  <c r="F843" i="22"/>
  <c r="C843" i="22"/>
  <c r="F845" i="22"/>
  <c r="K845" i="22"/>
  <c r="E845" i="22"/>
  <c r="C845" i="22"/>
  <c r="H845" i="22"/>
  <c r="B845" i="22"/>
  <c r="I845" i="22"/>
  <c r="G845" i="22"/>
  <c r="I847" i="22"/>
  <c r="C847" i="22"/>
  <c r="H847" i="22"/>
  <c r="F847" i="22"/>
  <c r="K847" i="22"/>
  <c r="G1011" i="14"/>
  <c r="M1011" i="14"/>
  <c r="F1011" i="14"/>
  <c r="B1011" i="14"/>
  <c r="I1011" i="14"/>
  <c r="C1011" i="14"/>
  <c r="L1011" i="14"/>
  <c r="J1011" i="14"/>
  <c r="K1011" i="14" s="1"/>
  <c r="J1013" i="14"/>
  <c r="K1013" i="14" s="1"/>
  <c r="H1013" i="14"/>
  <c r="L1013" i="14"/>
  <c r="C1013" i="14"/>
  <c r="G1013" i="14"/>
  <c r="M1013" i="14"/>
  <c r="G1015" i="14"/>
  <c r="M1015" i="14"/>
  <c r="F1015" i="14"/>
  <c r="B1015" i="14"/>
  <c r="I1015" i="14"/>
  <c r="M1036" i="14"/>
  <c r="J1036" i="14"/>
  <c r="K1036" i="14" s="1"/>
  <c r="B1036" i="14"/>
  <c r="I1036" i="14"/>
  <c r="L1036" i="14"/>
  <c r="H1036" i="14"/>
  <c r="F1036" i="14"/>
  <c r="G1036" i="14"/>
  <c r="A306" i="22"/>
  <c r="A306" i="16"/>
  <c r="A304" i="14"/>
  <c r="E304" i="14" s="1"/>
  <c r="A302" i="22"/>
  <c r="A302" i="16"/>
  <c r="A298" i="22"/>
  <c r="A298" i="16"/>
  <c r="A296" i="14"/>
  <c r="A294" i="22"/>
  <c r="A294" i="16"/>
  <c r="A292" i="14"/>
  <c r="A288" i="14"/>
  <c r="A290" i="22"/>
  <c r="A290" i="16"/>
  <c r="A285" i="22"/>
  <c r="A285" i="16"/>
  <c r="A283" i="14"/>
  <c r="E283" i="14" s="1"/>
  <c r="A281" i="22"/>
  <c r="A281" i="16"/>
  <c r="A279" i="14"/>
  <c r="A277" i="22"/>
  <c r="A277" i="16"/>
  <c r="A275" i="14"/>
  <c r="A270" i="14"/>
  <c r="A272" i="22"/>
  <c r="A272" i="16"/>
  <c r="A268" i="16"/>
  <c r="A268" i="22"/>
  <c r="A266" i="14"/>
  <c r="D266" i="14" s="1"/>
  <c r="A264" i="22"/>
  <c r="A264" i="16"/>
  <c r="A262" i="14"/>
  <c r="E262" i="14" s="1"/>
  <c r="A190" i="14"/>
  <c r="A192" i="16"/>
  <c r="A192" i="22"/>
  <c r="A188" i="16"/>
  <c r="A188" i="22"/>
  <c r="A186" i="14"/>
  <c r="A182" i="14"/>
  <c r="A184" i="22"/>
  <c r="A184" i="16"/>
  <c r="A180" i="16"/>
  <c r="H180" i="16" s="1"/>
  <c r="A178" i="14"/>
  <c r="A180" i="22"/>
  <c r="A174" i="14"/>
  <c r="A176" i="16"/>
  <c r="D176" i="16" s="1"/>
  <c r="F172" i="22"/>
  <c r="K172" i="22"/>
  <c r="I172" i="22"/>
  <c r="C172" i="22"/>
  <c r="H172" i="22"/>
  <c r="A168" i="22"/>
  <c r="G168" i="22" s="1"/>
  <c r="A164" i="22"/>
  <c r="G160" i="15"/>
  <c r="A160" i="22"/>
  <c r="A153" i="14"/>
  <c r="A155" i="16"/>
  <c r="F454" i="14"/>
  <c r="D454" i="14"/>
  <c r="H1021" i="22"/>
  <c r="C1021" i="22"/>
  <c r="H1020" i="22"/>
  <c r="C1020" i="22"/>
  <c r="I1020" i="22"/>
  <c r="M1017" i="14"/>
  <c r="G1017" i="14"/>
  <c r="C811" i="15"/>
  <c r="I793" i="22"/>
  <c r="K793" i="22"/>
  <c r="F793" i="22"/>
  <c r="J790" i="14"/>
  <c r="K790" i="14" s="1"/>
  <c r="M790" i="14"/>
  <c r="C789" i="14"/>
  <c r="L789" i="14"/>
  <c r="M697" i="14"/>
  <c r="G697" i="14"/>
  <c r="C675" i="14"/>
  <c r="L675" i="14"/>
  <c r="G642" i="14"/>
  <c r="G555" i="15"/>
  <c r="E555" i="15"/>
  <c r="J538" i="14"/>
  <c r="K538" i="14" s="1"/>
  <c r="M538" i="14"/>
  <c r="J511" i="16"/>
  <c r="E511" i="16"/>
  <c r="G511" i="16"/>
  <c r="K509" i="16"/>
  <c r="F509" i="16"/>
  <c r="J507" i="16"/>
  <c r="E507" i="16"/>
  <c r="G507" i="16"/>
  <c r="K505" i="16"/>
  <c r="F505" i="16"/>
  <c r="J503" i="16"/>
  <c r="E503" i="16"/>
  <c r="G503" i="16"/>
  <c r="K501" i="16"/>
  <c r="F501" i="16"/>
  <c r="J499" i="16"/>
  <c r="E499" i="16"/>
  <c r="G499" i="16"/>
  <c r="M451" i="14"/>
  <c r="G451" i="14"/>
  <c r="C418" i="14"/>
  <c r="G172" i="22"/>
  <c r="J1015" i="14"/>
  <c r="K1015" i="14" s="1"/>
  <c r="J847" i="22"/>
  <c r="G487" i="14"/>
  <c r="B483" i="14"/>
  <c r="C300" i="14"/>
  <c r="D491" i="22"/>
  <c r="I1013" i="14"/>
  <c r="D845" i="22"/>
  <c r="C742" i="15"/>
  <c r="C485" i="14"/>
  <c r="F483" i="14"/>
  <c r="L300" i="14"/>
  <c r="E843" i="22"/>
  <c r="B783" i="15"/>
  <c r="F625" i="22"/>
  <c r="K432" i="16"/>
  <c r="A151" i="16"/>
  <c r="E151" i="16" s="1"/>
  <c r="E418" i="14"/>
  <c r="D418" i="14"/>
  <c r="E440" i="15"/>
  <c r="G440" i="15"/>
  <c r="F440" i="15"/>
  <c r="H440" i="15"/>
  <c r="D440" i="15"/>
  <c r="B440" i="15"/>
  <c r="E468" i="22"/>
  <c r="J468" i="22"/>
  <c r="D468" i="22"/>
  <c r="G468" i="22"/>
  <c r="K468" i="22"/>
  <c r="C469" i="22"/>
  <c r="H469" i="22"/>
  <c r="B469" i="22"/>
  <c r="K469" i="22"/>
  <c r="I469" i="22"/>
  <c r="E565" i="14"/>
  <c r="G565" i="14"/>
  <c r="M565" i="14"/>
  <c r="F565" i="14"/>
  <c r="I565" i="14"/>
  <c r="C566" i="14"/>
  <c r="G566" i="14"/>
  <c r="H566" i="14"/>
  <c r="F566" i="14"/>
  <c r="J566" i="14"/>
  <c r="K566" i="14" s="1"/>
  <c r="M566" i="14"/>
  <c r="D596" i="16"/>
  <c r="B596" i="16"/>
  <c r="G596" i="16"/>
  <c r="E596" i="16"/>
  <c r="J596" i="16"/>
  <c r="H596" i="16"/>
  <c r="K596" i="16"/>
  <c r="F596" i="16"/>
  <c r="C597" i="22"/>
  <c r="H597" i="22"/>
  <c r="B597" i="22"/>
  <c r="K597" i="22"/>
  <c r="I597" i="22"/>
  <c r="G607" i="16"/>
  <c r="E607" i="16"/>
  <c r="J607" i="16"/>
  <c r="D607" i="16"/>
  <c r="B607" i="16"/>
  <c r="B633" i="15"/>
  <c r="D633" i="15"/>
  <c r="C633" i="15"/>
  <c r="E642" i="14"/>
  <c r="D642" i="14"/>
  <c r="C673" i="15"/>
  <c r="B673" i="15"/>
  <c r="D673" i="15"/>
  <c r="E678" i="15"/>
  <c r="G678" i="15"/>
  <c r="F678" i="15"/>
  <c r="H678" i="15"/>
  <c r="C678" i="15"/>
  <c r="C709" i="15"/>
  <c r="B709" i="15"/>
  <c r="D709" i="15"/>
  <c r="E709" i="15"/>
  <c r="G709" i="15"/>
  <c r="E715" i="14"/>
  <c r="J715" i="14"/>
  <c r="K715" i="14" s="1"/>
  <c r="H715" i="14"/>
  <c r="B715" i="14"/>
  <c r="G715" i="14"/>
  <c r="C715" i="14"/>
  <c r="F715" i="14"/>
  <c r="M715" i="14"/>
  <c r="I715" i="14"/>
  <c r="F917" i="14"/>
  <c r="B917" i="14"/>
  <c r="I917" i="14"/>
  <c r="G917" i="14"/>
  <c r="M917" i="14"/>
  <c r="L917" i="14"/>
  <c r="C917" i="14"/>
  <c r="F922" i="16"/>
  <c r="K922" i="16"/>
  <c r="I922" i="16"/>
  <c r="C922" i="16"/>
  <c r="H922" i="16"/>
  <c r="B922" i="16"/>
  <c r="G922" i="16"/>
  <c r="L565" i="14"/>
  <c r="G454" i="14"/>
  <c r="F172" i="15"/>
  <c r="I1021" i="22"/>
  <c r="K1021" i="22"/>
  <c r="K1020" i="22"/>
  <c r="I1017" i="14"/>
  <c r="B1017" i="14"/>
  <c r="D811" i="15"/>
  <c r="H793" i="22"/>
  <c r="L790" i="14"/>
  <c r="I790" i="14"/>
  <c r="H789" i="14"/>
  <c r="J789" i="14"/>
  <c r="K789" i="14" s="1"/>
  <c r="I697" i="14"/>
  <c r="B697" i="14"/>
  <c r="H675" i="14"/>
  <c r="F642" i="14"/>
  <c r="H642" i="14"/>
  <c r="H555" i="15"/>
  <c r="L538" i="14"/>
  <c r="I538" i="14"/>
  <c r="B538" i="14"/>
  <c r="B511" i="16"/>
  <c r="H509" i="16"/>
  <c r="C509" i="16"/>
  <c r="B507" i="16"/>
  <c r="H505" i="16"/>
  <c r="C505" i="16"/>
  <c r="B503" i="16"/>
  <c r="H501" i="16"/>
  <c r="C501" i="16"/>
  <c r="B499" i="16"/>
  <c r="I451" i="14"/>
  <c r="B451" i="14"/>
  <c r="H418" i="14"/>
  <c r="J418" i="14"/>
  <c r="K418" i="14" s="1"/>
  <c r="E172" i="22"/>
  <c r="B172" i="22"/>
  <c r="H1015" i="14"/>
  <c r="E847" i="22"/>
  <c r="F673" i="15"/>
  <c r="G633" i="15"/>
  <c r="F607" i="16"/>
  <c r="C607" i="16"/>
  <c r="D597" i="22"/>
  <c r="J469" i="22"/>
  <c r="F468" i="22"/>
  <c r="H468" i="22"/>
  <c r="B1013" i="14"/>
  <c r="E922" i="16"/>
  <c r="J845" i="22"/>
  <c r="L485" i="14"/>
  <c r="G815" i="15"/>
  <c r="D624" i="22"/>
  <c r="B565" i="14"/>
  <c r="C497" i="22"/>
  <c r="G273" i="15"/>
  <c r="F273" i="15"/>
  <c r="H273" i="15"/>
  <c r="E258" i="14"/>
  <c r="D258" i="14"/>
  <c r="E316" i="14"/>
  <c r="G316" i="14"/>
  <c r="M316" i="14"/>
  <c r="J316" i="14"/>
  <c r="K316" i="14" s="1"/>
  <c r="C316" i="14"/>
  <c r="B316" i="14"/>
  <c r="H316" i="14"/>
  <c r="F316" i="14"/>
  <c r="F378" i="16"/>
  <c r="K378" i="16"/>
  <c r="I378" i="16"/>
  <c r="C378" i="16"/>
  <c r="H378" i="16"/>
  <c r="D379" i="16"/>
  <c r="B379" i="16"/>
  <c r="G379" i="16"/>
  <c r="E379" i="16"/>
  <c r="J379" i="16"/>
  <c r="F383" i="15"/>
  <c r="H383" i="15"/>
  <c r="E383" i="15"/>
  <c r="G383" i="15"/>
  <c r="G396" i="14"/>
  <c r="M396" i="14"/>
  <c r="B396" i="14"/>
  <c r="J396" i="14"/>
  <c r="K396" i="14" s="1"/>
  <c r="C396" i="14"/>
  <c r="H396" i="14"/>
  <c r="F396" i="14"/>
  <c r="H510" i="14"/>
  <c r="F510" i="14"/>
  <c r="C510" i="14"/>
  <c r="G510" i="14"/>
  <c r="B510" i="14"/>
  <c r="L510" i="14"/>
  <c r="I510" i="14"/>
  <c r="B520" i="14"/>
  <c r="L520" i="14"/>
  <c r="I520" i="14"/>
  <c r="J510" i="14"/>
  <c r="K510" i="14" s="1"/>
  <c r="L396" i="14"/>
  <c r="E210" i="14"/>
  <c r="D210" i="14"/>
  <c r="E214" i="14"/>
  <c r="J214" i="14"/>
  <c r="K214" i="14" s="1"/>
  <c r="H214" i="14"/>
  <c r="L214" i="14"/>
  <c r="C214" i="14"/>
  <c r="I228" i="22"/>
  <c r="C228" i="22"/>
  <c r="H228" i="22"/>
  <c r="F228" i="22"/>
  <c r="K228" i="22"/>
  <c r="H232" i="22"/>
  <c r="F232" i="22"/>
  <c r="K232" i="22"/>
  <c r="E232" i="22"/>
  <c r="C232" i="22"/>
  <c r="B232" i="22"/>
  <c r="J232" i="22"/>
  <c r="D232" i="22"/>
  <c r="D244" i="22"/>
  <c r="B244" i="22"/>
  <c r="G244" i="22"/>
  <c r="E244" i="22"/>
  <c r="J244" i="22"/>
  <c r="B256" i="16"/>
  <c r="G256" i="16"/>
  <c r="E256" i="16"/>
  <c r="J256" i="16"/>
  <c r="D256" i="16"/>
  <c r="C260" i="16"/>
  <c r="F260" i="16"/>
  <c r="H260" i="16"/>
  <c r="I260" i="16"/>
  <c r="E309" i="14"/>
  <c r="D309" i="14"/>
  <c r="E372" i="14"/>
  <c r="D372" i="14"/>
  <c r="B382" i="15"/>
  <c r="D382" i="15"/>
  <c r="C382" i="15"/>
  <c r="E389" i="14"/>
  <c r="D389" i="14"/>
  <c r="E445" i="14"/>
  <c r="M445" i="14"/>
  <c r="L445" i="14"/>
  <c r="B445" i="14"/>
  <c r="I445" i="14"/>
  <c r="D445" i="14"/>
  <c r="F445" i="14"/>
  <c r="G445" i="14"/>
  <c r="J445" i="14"/>
  <c r="K445" i="14" s="1"/>
  <c r="B448" i="14"/>
  <c r="G448" i="14"/>
  <c r="H448" i="14"/>
  <c r="C448" i="14"/>
  <c r="B512" i="14"/>
  <c r="I512" i="14"/>
  <c r="L512" i="14"/>
  <c r="M512" i="14"/>
  <c r="J512" i="14"/>
  <c r="K512" i="14" s="1"/>
  <c r="G512" i="14"/>
  <c r="C512" i="14"/>
  <c r="F270" i="22"/>
  <c r="K270" i="22"/>
  <c r="I270" i="22"/>
  <c r="C270" i="22"/>
  <c r="H270" i="22"/>
  <c r="D270" i="22"/>
  <c r="J270" i="22"/>
  <c r="C274" i="22"/>
  <c r="H274" i="22"/>
  <c r="F274" i="22"/>
  <c r="K274" i="22"/>
  <c r="G274" i="22"/>
  <c r="B274" i="22"/>
  <c r="E274" i="22"/>
  <c r="E233" i="14"/>
  <c r="D233" i="14"/>
  <c r="H251" i="22"/>
  <c r="C251" i="22"/>
  <c r="I251" i="22"/>
  <c r="K255" i="22"/>
  <c r="C255" i="22"/>
  <c r="I255" i="22"/>
  <c r="I263" i="22"/>
  <c r="K263" i="22"/>
  <c r="J263" i="22"/>
  <c r="C208" i="15"/>
  <c r="E208" i="15"/>
  <c r="F208" i="15"/>
  <c r="D208" i="15"/>
  <c r="E317" i="14"/>
  <c r="H317" i="14"/>
  <c r="F317" i="14"/>
  <c r="D317" i="14"/>
  <c r="C317" i="14"/>
  <c r="L317" i="14"/>
  <c r="B317" i="14"/>
  <c r="J317" i="14"/>
  <c r="K317" i="14" s="1"/>
  <c r="E355" i="22"/>
  <c r="J355" i="22"/>
  <c r="D355" i="22"/>
  <c r="F355" i="22"/>
  <c r="H355" i="22"/>
  <c r="I355" i="22"/>
  <c r="G355" i="22"/>
  <c r="E364" i="14"/>
  <c r="D364" i="14"/>
  <c r="F364" i="14"/>
  <c r="B364" i="14"/>
  <c r="I364" i="14"/>
  <c r="G364" i="14"/>
  <c r="C364" i="14"/>
  <c r="H364" i="14"/>
  <c r="E437" i="14"/>
  <c r="D437" i="14"/>
  <c r="E469" i="14"/>
  <c r="D469" i="14"/>
  <c r="D307" i="16"/>
  <c r="B307" i="16"/>
  <c r="B321" i="16"/>
  <c r="G321" i="16"/>
  <c r="B325" i="15"/>
  <c r="D325" i="15"/>
  <c r="D384" i="16"/>
  <c r="B384" i="16"/>
  <c r="G384" i="16"/>
  <c r="J195" i="22"/>
  <c r="F195" i="22"/>
  <c r="D195" i="22"/>
  <c r="H218" i="15"/>
  <c r="B218" i="15"/>
  <c r="E218" i="15"/>
  <c r="C222" i="15"/>
  <c r="E222" i="15"/>
  <c r="D222" i="15"/>
  <c r="F222" i="15"/>
  <c r="F250" i="15"/>
  <c r="H250" i="15"/>
  <c r="G250" i="15"/>
  <c r="B250" i="15"/>
  <c r="E250" i="15"/>
  <c r="C254" i="15"/>
  <c r="E254" i="15"/>
  <c r="F254" i="15"/>
  <c r="D254" i="15"/>
  <c r="B326" i="16"/>
  <c r="G326" i="16"/>
  <c r="E326" i="16"/>
  <c r="C326" i="16"/>
  <c r="I326" i="16"/>
  <c r="F326" i="16"/>
  <c r="D326" i="16"/>
  <c r="K327" i="16"/>
  <c r="I327" i="16"/>
  <c r="H327" i="16"/>
  <c r="J327" i="16"/>
  <c r="G327" i="16"/>
  <c r="B327" i="16"/>
  <c r="I349" i="14"/>
  <c r="B349" i="14"/>
  <c r="G365" i="14"/>
  <c r="L365" i="14"/>
  <c r="C365" i="14"/>
  <c r="E397" i="14"/>
  <c r="H397" i="14"/>
  <c r="F397" i="14"/>
  <c r="D397" i="14"/>
  <c r="B397" i="14"/>
  <c r="J397" i="14"/>
  <c r="K397" i="14" s="1"/>
  <c r="C397" i="14"/>
  <c r="L397" i="14"/>
  <c r="E413" i="14"/>
  <c r="D413" i="14"/>
  <c r="C413" i="14"/>
  <c r="G413" i="14"/>
  <c r="B413" i="14"/>
  <c r="F413" i="14"/>
  <c r="M413" i="14"/>
  <c r="L413" i="14"/>
  <c r="H490" i="14"/>
  <c r="F490" i="14"/>
  <c r="C490" i="14"/>
  <c r="G490" i="14"/>
  <c r="E324" i="15"/>
  <c r="G324" i="15"/>
  <c r="E352" i="16"/>
  <c r="J352" i="16"/>
  <c r="E203" i="22"/>
  <c r="D203" i="22"/>
  <c r="I215" i="22"/>
  <c r="C215" i="22"/>
  <c r="H215" i="22"/>
  <c r="F219" i="22"/>
  <c r="K219" i="22"/>
  <c r="E194" i="14"/>
  <c r="D194" i="14"/>
  <c r="B216" i="22"/>
  <c r="G216" i="22"/>
  <c r="E216" i="22"/>
  <c r="I244" i="16"/>
  <c r="C244" i="16"/>
  <c r="H244" i="16"/>
  <c r="J183" i="14"/>
  <c r="K183" i="14" s="1"/>
  <c r="D183" i="14"/>
  <c r="B162" i="15"/>
  <c r="E280" i="15"/>
  <c r="D280" i="15"/>
  <c r="F438" i="16"/>
  <c r="K438" i="16"/>
  <c r="I438" i="16"/>
  <c r="F443" i="15"/>
  <c r="H443" i="15"/>
  <c r="E461" i="14"/>
  <c r="D461" i="14"/>
  <c r="E508" i="14"/>
  <c r="D508" i="14"/>
  <c r="E458" i="14"/>
  <c r="D458" i="14"/>
  <c r="E583" i="14"/>
  <c r="D583" i="14"/>
  <c r="E743" i="14"/>
  <c r="D743" i="14"/>
  <c r="E1039" i="14"/>
  <c r="D1039" i="14"/>
  <c r="A928" i="22"/>
  <c r="A926" i="14"/>
  <c r="E926" i="14" s="1"/>
  <c r="A910" i="14"/>
  <c r="E910" i="14" s="1"/>
  <c r="A912" i="22"/>
  <c r="A866" i="22"/>
  <c r="A864" i="14"/>
  <c r="E864" i="14"/>
  <c r="A858" i="22"/>
  <c r="A856" i="14"/>
  <c r="A840" i="14"/>
  <c r="A842" i="22"/>
  <c r="A834" i="22"/>
  <c r="A832" i="14"/>
  <c r="A826" i="22"/>
  <c r="A824" i="14"/>
  <c r="A806" i="16"/>
  <c r="A806" i="22"/>
  <c r="A802" i="14"/>
  <c r="D802" i="14"/>
  <c r="A796" i="22"/>
  <c r="A794" i="14"/>
  <c r="A794" i="22"/>
  <c r="A794" i="16"/>
  <c r="A786" i="16"/>
  <c r="A786" i="22"/>
  <c r="B786" i="22" s="1"/>
  <c r="A782" i="14"/>
  <c r="A782" i="22"/>
  <c r="E782" i="22" s="1"/>
  <c r="A782" i="16"/>
  <c r="A778" i="14"/>
  <c r="D778" i="14" s="1"/>
  <c r="A778" i="22"/>
  <c r="A778" i="16"/>
  <c r="A774" i="14"/>
  <c r="E774" i="14" s="1"/>
  <c r="A770" i="16"/>
  <c r="A770" i="22"/>
  <c r="A768" i="22"/>
  <c r="A766" i="14"/>
  <c r="E766" i="14" s="1"/>
  <c r="A766" i="16"/>
  <c r="A762" i="16"/>
  <c r="A760" i="22"/>
  <c r="A758" i="14"/>
  <c r="D758" i="14" s="1"/>
  <c r="A758" i="16"/>
  <c r="A754" i="16"/>
  <c r="A752" i="22"/>
  <c r="B752" i="22" s="1"/>
  <c r="A750" i="14"/>
  <c r="D396" i="22"/>
  <c r="G385" i="16"/>
  <c r="F349" i="22"/>
  <c r="H349" i="22"/>
  <c r="D348" i="22"/>
  <c r="B327" i="14"/>
  <c r="G320" i="16"/>
  <c r="B320" i="16"/>
  <c r="F299" i="16"/>
  <c r="H299" i="16"/>
  <c r="J508" i="14"/>
  <c r="K508" i="14" s="1"/>
  <c r="M508" i="14"/>
  <c r="H461" i="14"/>
  <c r="J461" i="14"/>
  <c r="K461" i="14" s="1"/>
  <c r="D443" i="15"/>
  <c r="E443" i="15"/>
  <c r="E438" i="16"/>
  <c r="C438" i="16"/>
  <c r="G280" i="15"/>
  <c r="C158" i="15"/>
  <c r="C183" i="14"/>
  <c r="G244" i="16"/>
  <c r="E244" i="16"/>
  <c r="H216" i="22"/>
  <c r="J216" i="22"/>
  <c r="D219" i="22"/>
  <c r="B219" i="22"/>
  <c r="K215" i="22"/>
  <c r="B215" i="22"/>
  <c r="F211" i="22"/>
  <c r="J203" i="22"/>
  <c r="E183" i="22"/>
  <c r="J183" i="22"/>
  <c r="D183" i="22"/>
  <c r="B187" i="22"/>
  <c r="G187" i="22"/>
  <c r="F196" i="16"/>
  <c r="J196" i="16"/>
  <c r="J197" i="16"/>
  <c r="D197" i="16"/>
  <c r="E346" i="15"/>
  <c r="G346" i="15"/>
  <c r="F362" i="15"/>
  <c r="H362" i="15"/>
  <c r="G407" i="16"/>
  <c r="E407" i="16"/>
  <c r="J407" i="16"/>
  <c r="F411" i="15"/>
  <c r="H411" i="15"/>
  <c r="H434" i="22"/>
  <c r="F434" i="22"/>
  <c r="K434" i="22"/>
  <c r="B442" i="15"/>
  <c r="D442" i="15"/>
  <c r="E531" i="14"/>
  <c r="D531" i="14"/>
  <c r="A750" i="16"/>
  <c r="A744" i="22"/>
  <c r="I744" i="22" s="1"/>
  <c r="A742" i="14"/>
  <c r="D742" i="14" s="1"/>
  <c r="A740" i="22"/>
  <c r="A738" i="14"/>
  <c r="E738" i="14" s="1"/>
  <c r="A738" i="16"/>
  <c r="H738" i="16" s="1"/>
  <c r="A736" i="22"/>
  <c r="A734" i="14"/>
  <c r="A734" i="16"/>
  <c r="A732" i="22"/>
  <c r="A730" i="14"/>
  <c r="A730" i="16"/>
  <c r="A728" i="22"/>
  <c r="A726" i="14"/>
  <c r="A726" i="16"/>
  <c r="A722" i="14"/>
  <c r="D722" i="14" s="1"/>
  <c r="A724" i="22"/>
  <c r="A722" i="16"/>
  <c r="A718" i="14"/>
  <c r="E718" i="14" s="1"/>
  <c r="A720" i="22"/>
  <c r="A714" i="14"/>
  <c r="E714" i="14" s="1"/>
  <c r="A716" i="22"/>
  <c r="A714" i="16"/>
  <c r="A712" i="22"/>
  <c r="H712" i="22"/>
  <c r="A710" i="14"/>
  <c r="D710" i="14" s="1"/>
  <c r="A710" i="16"/>
  <c r="A708" i="22"/>
  <c r="A706" i="14"/>
  <c r="D706" i="14" s="1"/>
  <c r="A706" i="16"/>
  <c r="A704" i="22"/>
  <c r="A702" i="14"/>
  <c r="E702" i="14" s="1"/>
  <c r="A702" i="16"/>
  <c r="A700" i="22"/>
  <c r="A698" i="14"/>
  <c r="A698" i="16"/>
  <c r="A694" i="14"/>
  <c r="E694" i="14" s="1"/>
  <c r="A696" i="22"/>
  <c r="A694" i="16"/>
  <c r="A690" i="14"/>
  <c r="D690" i="14" s="1"/>
  <c r="A692" i="22"/>
  <c r="A690" i="16"/>
  <c r="A686" i="14"/>
  <c r="D686" i="14" s="1"/>
  <c r="A688" i="22"/>
  <c r="A686" i="16"/>
  <c r="A684" i="16"/>
  <c r="A682" i="14"/>
  <c r="A684" i="22"/>
  <c r="A680" i="14"/>
  <c r="A682" i="16"/>
  <c r="A680" i="16"/>
  <c r="A680" i="22"/>
  <c r="J680" i="22" s="1"/>
  <c r="A678" i="14"/>
  <c r="A676" i="14"/>
  <c r="A678" i="16"/>
  <c r="A676" i="16"/>
  <c r="A676" i="22"/>
  <c r="A674" i="14"/>
  <c r="E674" i="14" s="1"/>
  <c r="A672" i="14"/>
  <c r="A672" i="16"/>
  <c r="A672" i="22"/>
  <c r="A670" i="14"/>
  <c r="A670" i="22"/>
  <c r="A668" i="14"/>
  <c r="A668" i="22"/>
  <c r="A668" i="16"/>
  <c r="A666" i="22"/>
  <c r="A664" i="14"/>
  <c r="D664" i="14" s="1"/>
  <c r="A664" i="22"/>
  <c r="A664" i="16"/>
  <c r="A662" i="22"/>
  <c r="A660" i="14"/>
  <c r="F660" i="14" s="1"/>
  <c r="A660" i="22"/>
  <c r="A660" i="16"/>
  <c r="A658" i="22"/>
  <c r="A656" i="14"/>
  <c r="A656" i="22"/>
  <c r="A656" i="16"/>
  <c r="A654" i="22"/>
  <c r="A652" i="14"/>
  <c r="A650" i="14"/>
  <c r="A652" i="16"/>
  <c r="A650" i="16"/>
  <c r="A650" i="22"/>
  <c r="A648" i="14"/>
  <c r="D648" i="14" s="1"/>
  <c r="A646" i="14"/>
  <c r="A648" i="16"/>
  <c r="A646" i="22"/>
  <c r="A646" i="16"/>
  <c r="A644" i="16"/>
  <c r="A644" i="22"/>
  <c r="A640" i="14"/>
  <c r="E640" i="14" s="1"/>
  <c r="A642" i="16"/>
  <c r="A640" i="16"/>
  <c r="A638" i="14"/>
  <c r="A640" i="22"/>
  <c r="A638" i="22"/>
  <c r="A636" i="14"/>
  <c r="A634" i="14"/>
  <c r="A636" i="16"/>
  <c r="A634" i="16"/>
  <c r="A632" i="14"/>
  <c r="A634" i="22"/>
  <c r="A632" i="22"/>
  <c r="A630" i="14"/>
  <c r="A628" i="14"/>
  <c r="A630" i="16"/>
  <c r="A628" i="22"/>
  <c r="A628" i="16"/>
  <c r="A626" i="22"/>
  <c r="A624" i="14"/>
  <c r="A624" i="16"/>
  <c r="A622" i="16"/>
  <c r="A620" i="14"/>
  <c r="A622" i="22"/>
  <c r="A620" i="22"/>
  <c r="A618" i="14"/>
  <c r="E618" i="14" s="1"/>
  <c r="A618" i="16"/>
  <c r="A618" i="22"/>
  <c r="A616" i="22"/>
  <c r="A612" i="14"/>
  <c r="A614" i="16"/>
  <c r="A612" i="22"/>
  <c r="A612" i="16"/>
  <c r="A610" i="16"/>
  <c r="A608" i="14"/>
  <c r="A610" i="22"/>
  <c r="A606" i="14"/>
  <c r="A608" i="16"/>
  <c r="A606" i="22"/>
  <c r="A606" i="16"/>
  <c r="A604" i="16"/>
  <c r="A602" i="14"/>
  <c r="A600" i="14"/>
  <c r="D600" i="14"/>
  <c r="A602" i="16"/>
  <c r="A600" i="16"/>
  <c r="A598" i="14"/>
  <c r="D598" i="14"/>
  <c r="A600" i="22"/>
  <c r="I600" i="22" s="1"/>
  <c r="A598" i="22"/>
  <c r="A596" i="14"/>
  <c r="E596" i="14" s="1"/>
  <c r="A594" i="14"/>
  <c r="A594" i="16"/>
  <c r="A592" i="14"/>
  <c r="A594" i="22"/>
  <c r="A590" i="14"/>
  <c r="A592" i="16"/>
  <c r="A590" i="16"/>
  <c r="A590" i="22"/>
  <c r="A588" i="16"/>
  <c r="A588" i="22"/>
  <c r="A586" i="14"/>
  <c r="D586" i="14" s="1"/>
  <c r="A584" i="14"/>
  <c r="D584" i="14" s="1"/>
  <c r="A586" i="16"/>
  <c r="A584" i="16"/>
  <c r="A584" i="22"/>
  <c r="A582" i="14"/>
  <c r="A582" i="22"/>
  <c r="A580" i="14"/>
  <c r="A578" i="14"/>
  <c r="A580" i="16"/>
  <c r="B580" i="15"/>
  <c r="A578" i="16"/>
  <c r="A576" i="14"/>
  <c r="A574" i="14"/>
  <c r="A576" i="16"/>
  <c r="A574" i="16"/>
  <c r="A572" i="14"/>
  <c r="A574" i="22"/>
  <c r="A572" i="22"/>
  <c r="A570" i="14"/>
  <c r="A570" i="22"/>
  <c r="A570" i="16"/>
  <c r="A568" i="22"/>
  <c r="A564" i="14"/>
  <c r="A566" i="16"/>
  <c r="A564" i="16"/>
  <c r="A564" i="22"/>
  <c r="A562" i="22"/>
  <c r="A560" i="14"/>
  <c r="A560" i="16"/>
  <c r="A558" i="16"/>
  <c r="A558" i="22"/>
  <c r="A556" i="22"/>
  <c r="A554" i="14"/>
  <c r="D554" i="14" s="1"/>
  <c r="A554" i="22"/>
  <c r="A552" i="16"/>
  <c r="A552" i="22"/>
  <c r="A550" i="14"/>
  <c r="A550" i="22"/>
  <c r="A548" i="14"/>
  <c r="A546" i="14"/>
  <c r="A548" i="16"/>
  <c r="A546" i="16"/>
  <c r="A544" i="14"/>
  <c r="A546" i="22"/>
  <c r="A542" i="14"/>
  <c r="A544" i="16"/>
  <c r="A542" i="22"/>
  <c r="A542" i="16"/>
  <c r="A540" i="16"/>
  <c r="A540" i="22"/>
  <c r="A536" i="14"/>
  <c r="A538" i="16"/>
  <c r="A536" i="16"/>
  <c r="A536" i="22"/>
  <c r="A534" i="16"/>
  <c r="A534" i="22"/>
  <c r="A532" i="22"/>
  <c r="A530" i="14"/>
  <c r="E530" i="14" s="1"/>
  <c r="A528" i="14"/>
  <c r="E528" i="14" s="1"/>
  <c r="A526" i="14"/>
  <c r="A528" i="22"/>
  <c r="A526" i="16"/>
  <c r="A524" i="14"/>
  <c r="A524" i="16"/>
  <c r="A522" i="22"/>
  <c r="A522" i="16"/>
  <c r="A520" i="22"/>
  <c r="A520" i="16"/>
  <c r="A518" i="22"/>
  <c r="A518" i="16"/>
  <c r="A516" i="22"/>
  <c r="A516" i="16"/>
  <c r="A514" i="22"/>
  <c r="A514" i="16"/>
  <c r="A512" i="22"/>
  <c r="A512" i="16"/>
  <c r="A510" i="22"/>
  <c r="A510" i="16"/>
  <c r="A506" i="14"/>
  <c r="M506" i="14" s="1"/>
  <c r="A508" i="22"/>
  <c r="A504" i="14"/>
  <c r="H504" i="14" s="1"/>
  <c r="A506" i="22"/>
  <c r="A506" i="16"/>
  <c r="A502" i="14"/>
  <c r="A504" i="22"/>
  <c r="A500" i="14"/>
  <c r="E500" i="14"/>
  <c r="A502" i="22"/>
  <c r="A498" i="14"/>
  <c r="A498" i="16"/>
  <c r="A496" i="16"/>
  <c r="A494" i="14"/>
  <c r="A494" i="22"/>
  <c r="A494" i="16"/>
  <c r="A492" i="22"/>
  <c r="A492" i="16"/>
  <c r="A490" i="22"/>
  <c r="A490" i="16"/>
  <c r="A488" i="22"/>
  <c r="A488" i="16"/>
  <c r="A484" i="14"/>
  <c r="D484" i="14" s="1"/>
  <c r="A486" i="22"/>
  <c r="A482" i="14"/>
  <c r="A484" i="22"/>
  <c r="A484" i="16"/>
  <c r="A480" i="14"/>
  <c r="A482" i="22"/>
  <c r="A478" i="14"/>
  <c r="A480" i="22"/>
  <c r="A480" i="16"/>
  <c r="A476" i="14"/>
  <c r="D476" i="14" s="1"/>
  <c r="A474" i="14"/>
  <c r="A476" i="22"/>
  <c r="C476" i="22" s="1"/>
  <c r="A476" i="16"/>
  <c r="A474" i="16"/>
  <c r="A472" i="16"/>
  <c r="A472" i="22"/>
  <c r="A470" i="14"/>
  <c r="A470" i="22"/>
  <c r="A470" i="16"/>
  <c r="A468" i="16"/>
  <c r="A466" i="14"/>
  <c r="E466" i="14" s="1"/>
  <c r="A466" i="22"/>
  <c r="A466" i="16"/>
  <c r="A464" i="16"/>
  <c r="A464" i="22"/>
  <c r="A462" i="14"/>
  <c r="A460" i="14"/>
  <c r="D460" i="14" s="1"/>
  <c r="A462" i="22"/>
  <c r="A462" i="16"/>
  <c r="A460" i="16"/>
  <c r="A460" i="22"/>
  <c r="K460" i="22" s="1"/>
  <c r="A456" i="14"/>
  <c r="E456" i="14" s="1"/>
  <c r="A458" i="16"/>
  <c r="A456" i="22"/>
  <c r="A456" i="16"/>
  <c r="A452" i="14"/>
  <c r="A452" i="22"/>
  <c r="A452" i="16"/>
  <c r="A450" i="14"/>
  <c r="D450" i="14" s="1"/>
  <c r="A450" i="16"/>
  <c r="A450" i="22"/>
  <c r="A448" i="22"/>
  <c r="A448" i="16"/>
  <c r="A446" i="14"/>
  <c r="D446" i="14" s="1"/>
  <c r="A446" i="22"/>
  <c r="A446" i="16"/>
  <c r="A444" i="14"/>
  <c r="E444" i="14" s="1"/>
  <c r="A444" i="22"/>
  <c r="A444" i="16"/>
  <c r="A442" i="14"/>
  <c r="A442" i="22"/>
  <c r="A442" i="16"/>
  <c r="A438" i="14"/>
  <c r="A440" i="22"/>
  <c r="A440" i="16"/>
  <c r="A436" i="14"/>
  <c r="F436" i="14" s="1"/>
  <c r="A438" i="22"/>
  <c r="A434" i="14"/>
  <c r="A436" i="22"/>
  <c r="A436" i="16"/>
  <c r="A432" i="14"/>
  <c r="A430" i="14"/>
  <c r="D430" i="14" s="1"/>
  <c r="A432" i="22"/>
  <c r="A428" i="14"/>
  <c r="A430" i="22"/>
  <c r="A428" i="16"/>
  <c r="A428" i="22"/>
  <c r="A426" i="14"/>
  <c r="D426" i="14" s="1"/>
  <c r="A426" i="22"/>
  <c r="A426" i="16"/>
  <c r="A424" i="16"/>
  <c r="A422" i="14"/>
  <c r="A424" i="22"/>
  <c r="A422" i="22"/>
  <c r="A422" i="16"/>
  <c r="A420" i="16"/>
  <c r="A420" i="22"/>
  <c r="A418" i="22"/>
  <c r="F418" i="22" s="1"/>
  <c r="A418" i="16"/>
  <c r="A416" i="22"/>
  <c r="A416" i="16"/>
  <c r="A414" i="14"/>
  <c r="A412" i="14"/>
  <c r="A414" i="22"/>
  <c r="A410" i="14"/>
  <c r="A412" i="22"/>
  <c r="A412" i="16"/>
  <c r="A408" i="14"/>
  <c r="D408" i="14" s="1"/>
  <c r="A410" i="22"/>
  <c r="A410" i="16"/>
  <c r="A406" i="14"/>
  <c r="A408" i="22"/>
  <c r="A408" i="16"/>
  <c r="A404" i="14"/>
  <c r="A402" i="14"/>
  <c r="A402" i="16"/>
  <c r="A398" i="14"/>
  <c r="D398" i="14" s="1"/>
  <c r="A400" i="22"/>
  <c r="A400" i="16"/>
  <c r="A398" i="22"/>
  <c r="A398" i="16"/>
  <c r="A396" i="16"/>
  <c r="A394" i="14"/>
  <c r="A394" i="22"/>
  <c r="A394" i="16"/>
  <c r="A392" i="16"/>
  <c r="A392" i="22"/>
  <c r="A388" i="14"/>
  <c r="A390" i="22"/>
  <c r="A390" i="16"/>
  <c r="A388" i="16"/>
  <c r="A386" i="14"/>
  <c r="A384" i="14"/>
  <c r="E384" i="14" s="1"/>
  <c r="A386" i="22"/>
  <c r="A382" i="14"/>
  <c r="D382" i="14" s="1"/>
  <c r="A380" i="14"/>
  <c r="A382" i="22"/>
  <c r="A382" i="16"/>
  <c r="A378" i="14"/>
  <c r="D378" i="14" s="1"/>
  <c r="A380" i="16"/>
  <c r="A376" i="14"/>
  <c r="A374" i="14"/>
  <c r="A374" i="16"/>
  <c r="A372" i="16"/>
  <c r="A372" i="22"/>
  <c r="A370" i="22"/>
  <c r="F370" i="22"/>
  <c r="A370" i="16"/>
  <c r="A368" i="22"/>
  <c r="A368" i="16"/>
  <c r="A366" i="14"/>
  <c r="A366" i="22"/>
  <c r="A366" i="16"/>
  <c r="A364" i="22"/>
  <c r="A364" i="16"/>
  <c r="A360" i="14"/>
  <c r="A362" i="22"/>
  <c r="A362" i="16"/>
  <c r="A358" i="14"/>
  <c r="A360" i="22"/>
  <c r="A356" i="14"/>
  <c r="D356" i="14" s="1"/>
  <c r="A358" i="16"/>
  <c r="A354" i="14"/>
  <c r="D354" i="14" s="1"/>
  <c r="A356" i="22"/>
  <c r="A352" i="14"/>
  <c r="A350" i="14"/>
  <c r="D350" i="14" s="1"/>
  <c r="A352" i="22"/>
  <c r="A350" i="16"/>
  <c r="A350" i="22"/>
  <c r="A346" i="14"/>
  <c r="E346" i="14" s="1"/>
  <c r="A346" i="22"/>
  <c r="A346" i="16"/>
  <c r="A344" i="14"/>
  <c r="A342" i="14"/>
  <c r="A344" i="22"/>
  <c r="A342" i="22"/>
  <c r="A342" i="16"/>
  <c r="A338" i="14"/>
  <c r="D338" i="14" s="1"/>
  <c r="A336" i="14"/>
  <c r="D336" i="14" s="1"/>
  <c r="A338" i="22"/>
  <c r="A336" i="22"/>
  <c r="A336" i="16"/>
  <c r="F336" i="16" s="1"/>
  <c r="A332" i="14"/>
  <c r="E332" i="14" s="1"/>
  <c r="A332" i="22"/>
  <c r="A332" i="16"/>
  <c r="A328" i="14"/>
  <c r="D328" i="14" s="1"/>
  <c r="A330" i="22"/>
  <c r="A328" i="22"/>
  <c r="A328" i="16"/>
  <c r="A324" i="14"/>
  <c r="F324" i="14" s="1"/>
  <c r="A322" i="14"/>
  <c r="A324" i="22"/>
  <c r="A324" i="16"/>
  <c r="A320" i="14"/>
  <c r="A322" i="22"/>
  <c r="A318" i="14"/>
  <c r="A320" i="22"/>
  <c r="A318" i="22"/>
  <c r="A318" i="16"/>
  <c r="A314" i="14"/>
  <c r="A316" i="22"/>
  <c r="A314" i="22"/>
  <c r="A314" i="16"/>
  <c r="A310" i="14"/>
  <c r="A308" i="14"/>
  <c r="A310" i="22"/>
  <c r="A310" i="16"/>
  <c r="A305" i="14"/>
  <c r="D305" i="14" s="1"/>
  <c r="A307" i="22"/>
  <c r="A301" i="14"/>
  <c r="A297" i="14"/>
  <c r="A299" i="22"/>
  <c r="BS293" i="3"/>
  <c r="BT293" i="3" s="1"/>
  <c r="BU293" i="3" s="1"/>
  <c r="A295" i="16"/>
  <c r="A293" i="14"/>
  <c r="A291" i="16"/>
  <c r="A287" i="16"/>
  <c r="A285" i="14"/>
  <c r="A284" i="14"/>
  <c r="E284" i="14" s="1"/>
  <c r="A286" i="22"/>
  <c r="A286" i="16"/>
  <c r="A280" i="14"/>
  <c r="D280" i="14" s="1"/>
  <c r="A282" i="22"/>
  <c r="BS273" i="3"/>
  <c r="BT273" i="3"/>
  <c r="BU273" i="3" s="1"/>
  <c r="A276" i="14"/>
  <c r="A278" i="22"/>
  <c r="F278" i="22" s="1"/>
  <c r="A278" i="16"/>
  <c r="BS268" i="3"/>
  <c r="BT268" i="3" s="1"/>
  <c r="BU268" i="3" s="1"/>
  <c r="A273" i="22"/>
  <c r="A273" i="16"/>
  <c r="A271" i="14"/>
  <c r="A269" i="22"/>
  <c r="A269" i="16"/>
  <c r="A233" i="22"/>
  <c r="A233" i="16"/>
  <c r="A231" i="14"/>
  <c r="A229" i="22"/>
  <c r="A229" i="16"/>
  <c r="A225" i="22"/>
  <c r="A225" i="16"/>
  <c r="A223" i="14"/>
  <c r="D223" i="14" s="1"/>
  <c r="A221" i="22"/>
  <c r="A221" i="16"/>
  <c r="A217" i="22"/>
  <c r="A217" i="16"/>
  <c r="A215" i="14"/>
  <c r="G215" i="14" s="1"/>
  <c r="A213" i="22"/>
  <c r="A213" i="16"/>
  <c r="A209" i="22"/>
  <c r="A209" i="16"/>
  <c r="A207" i="14"/>
  <c r="A144" i="22"/>
  <c r="A138" i="14"/>
  <c r="A140" i="16"/>
  <c r="J140" i="16" s="1"/>
  <c r="F261" i="15"/>
  <c r="H261" i="15"/>
  <c r="E287" i="14"/>
  <c r="D287" i="14"/>
  <c r="E314" i="15"/>
  <c r="G314" i="15"/>
  <c r="E337" i="14"/>
  <c r="D337" i="14"/>
  <c r="G348" i="14"/>
  <c r="M348" i="14"/>
  <c r="C359" i="16"/>
  <c r="H359" i="16"/>
  <c r="F359" i="16"/>
  <c r="E394" i="15"/>
  <c r="G394" i="15"/>
  <c r="D455" i="16"/>
  <c r="I455" i="16"/>
  <c r="E486" i="14"/>
  <c r="D486" i="14"/>
  <c r="E323" i="14"/>
  <c r="D323" i="14"/>
  <c r="E362" i="14"/>
  <c r="D362" i="14"/>
  <c r="A554" i="16"/>
  <c r="A578" i="22"/>
  <c r="A614" i="14"/>
  <c r="E759" i="14"/>
  <c r="D759" i="14"/>
  <c r="E799" i="14"/>
  <c r="D799" i="14"/>
  <c r="E873" i="14"/>
  <c r="D873" i="14"/>
  <c r="D405" i="14"/>
  <c r="E511" i="14"/>
  <c r="D511" i="14"/>
  <c r="D515" i="14"/>
  <c r="E679" i="14"/>
  <c r="D679" i="14"/>
  <c r="E703" i="14"/>
  <c r="D703" i="14"/>
  <c r="D507" i="14"/>
  <c r="E577" i="14"/>
  <c r="D577" i="14"/>
  <c r="E671" i="14"/>
  <c r="D671" i="14"/>
  <c r="E735" i="14"/>
  <c r="D735" i="14"/>
  <c r="E755" i="14"/>
  <c r="D755" i="14"/>
  <c r="E809" i="14"/>
  <c r="D809" i="14"/>
  <c r="E857" i="14"/>
  <c r="D857" i="14"/>
  <c r="E881" i="14"/>
  <c r="D881" i="14"/>
  <c r="D931" i="14"/>
  <c r="BS294" i="3"/>
  <c r="BT294" i="3" s="1"/>
  <c r="BU294" i="3" s="1"/>
  <c r="BS277" i="3"/>
  <c r="BT277" i="3" s="1"/>
  <c r="BU277" i="3" s="1"/>
  <c r="BS292" i="3"/>
  <c r="BT292" i="3" s="1"/>
  <c r="BU292" i="3" s="1"/>
  <c r="BS284" i="3"/>
  <c r="BT284" i="3" s="1"/>
  <c r="BU284" i="3" s="1"/>
  <c r="BS278" i="3"/>
  <c r="BT278" i="3" s="1"/>
  <c r="BU278" i="3" s="1"/>
  <c r="D121" i="16"/>
  <c r="J121" i="16"/>
  <c r="G125" i="16"/>
  <c r="G121" i="16"/>
  <c r="A108" i="16"/>
  <c r="K108" i="16" s="1"/>
  <c r="A79" i="14"/>
  <c r="F79" i="14" s="1"/>
  <c r="A92" i="22"/>
  <c r="K92" i="22" s="1"/>
  <c r="G88" i="16"/>
  <c r="B88" i="16"/>
  <c r="C92" i="16"/>
  <c r="H88" i="16"/>
  <c r="C88" i="16"/>
  <c r="I88" i="16"/>
  <c r="C92" i="15"/>
  <c r="A88" i="22"/>
  <c r="D88" i="16"/>
  <c r="J88" i="16"/>
  <c r="E191" i="14"/>
  <c r="D191" i="14"/>
  <c r="H191" i="14"/>
  <c r="F191" i="14"/>
  <c r="C191" i="14"/>
  <c r="G191" i="14"/>
  <c r="D199" i="14"/>
  <c r="B199" i="14"/>
  <c r="E360" i="14"/>
  <c r="E319" i="14"/>
  <c r="D319" i="14"/>
  <c r="E459" i="14"/>
  <c r="D459" i="14"/>
  <c r="E519" i="14"/>
  <c r="D519" i="14"/>
  <c r="E586" i="14"/>
  <c r="E633" i="14"/>
  <c r="D633" i="14"/>
  <c r="D523" i="22"/>
  <c r="C523" i="22"/>
  <c r="I523" i="22"/>
  <c r="C471" i="14"/>
  <c r="B470" i="14"/>
  <c r="J397" i="22"/>
  <c r="E397" i="22"/>
  <c r="G397" i="22"/>
  <c r="G506" i="14"/>
  <c r="D419" i="22"/>
  <c r="J419" i="22"/>
  <c r="E419" i="22"/>
  <c r="J418" i="22"/>
  <c r="M191" i="14"/>
  <c r="E245" i="14"/>
  <c r="D245" i="14"/>
  <c r="D251" i="22"/>
  <c r="B251" i="22"/>
  <c r="G251" i="22"/>
  <c r="E251" i="22"/>
  <c r="J251" i="22"/>
  <c r="G255" i="22"/>
  <c r="E255" i="22"/>
  <c r="J255" i="22"/>
  <c r="D255" i="22"/>
  <c r="B255" i="22"/>
  <c r="E246" i="14"/>
  <c r="D246" i="14"/>
  <c r="B260" i="16"/>
  <c r="G260" i="16"/>
  <c r="E260" i="16"/>
  <c r="J260" i="16"/>
  <c r="D260" i="16"/>
  <c r="E149" i="16"/>
  <c r="B149" i="16"/>
  <c r="J181" i="16"/>
  <c r="D181" i="16"/>
  <c r="B181" i="16"/>
  <c r="G181" i="16"/>
  <c r="E181" i="16"/>
  <c r="E396" i="14"/>
  <c r="D396" i="14"/>
  <c r="E505" i="14"/>
  <c r="D505" i="14"/>
  <c r="E567" i="14"/>
  <c r="D567" i="14"/>
  <c r="E619" i="14"/>
  <c r="D619" i="14"/>
  <c r="D738" i="14"/>
  <c r="E773" i="14"/>
  <c r="D773" i="14"/>
  <c r="E967" i="14"/>
  <c r="D967" i="14"/>
  <c r="B173" i="14"/>
  <c r="H172" i="15"/>
  <c r="H471" i="14"/>
  <c r="F397" i="22"/>
  <c r="H397" i="22"/>
  <c r="C397" i="22"/>
  <c r="K419" i="22"/>
  <c r="F419" i="22"/>
  <c r="L191" i="14"/>
  <c r="B191" i="14"/>
  <c r="F224" i="15"/>
  <c r="H224" i="15"/>
  <c r="G224" i="15"/>
  <c r="E649" i="14"/>
  <c r="D649" i="14"/>
  <c r="E731" i="14"/>
  <c r="D731" i="14"/>
  <c r="E869" i="14"/>
  <c r="D869" i="14"/>
  <c r="K523" i="22"/>
  <c r="L471" i="14"/>
  <c r="B397" i="22"/>
  <c r="G419" i="22"/>
  <c r="B418" i="22"/>
  <c r="J191" i="14"/>
  <c r="K191" i="14" s="1"/>
  <c r="E193" i="14"/>
  <c r="D193" i="14"/>
  <c r="C199" i="22"/>
  <c r="H199" i="22"/>
  <c r="K199" i="22"/>
  <c r="F203" i="22"/>
  <c r="K203" i="22"/>
  <c r="I203" i="22"/>
  <c r="C203" i="22"/>
  <c r="H203" i="22"/>
  <c r="E198" i="14"/>
  <c r="D198" i="14"/>
  <c r="E325" i="14"/>
  <c r="D325" i="14"/>
  <c r="E377" i="14"/>
  <c r="D377" i="14"/>
  <c r="E429" i="14"/>
  <c r="D429" i="14"/>
  <c r="D528" i="14"/>
  <c r="E415" i="14"/>
  <c r="D415" i="14"/>
  <c r="E487" i="14"/>
  <c r="D487" i="14"/>
  <c r="E599" i="14"/>
  <c r="D599" i="14"/>
  <c r="E639" i="14"/>
  <c r="D639" i="14"/>
  <c r="E707" i="14"/>
  <c r="D707" i="14"/>
  <c r="E795" i="14"/>
  <c r="D795" i="14"/>
  <c r="B243" i="22"/>
  <c r="J239" i="22"/>
  <c r="E239" i="22"/>
  <c r="G239" i="22"/>
  <c r="B235" i="22"/>
  <c r="D235" i="22"/>
  <c r="H167" i="22"/>
  <c r="I167" i="22"/>
  <c r="D177" i="14"/>
  <c r="D209" i="14"/>
  <c r="D178" i="14"/>
  <c r="D214" i="14"/>
  <c r="E312" i="14"/>
  <c r="D312" i="14"/>
  <c r="D316" i="14"/>
  <c r="E368" i="14"/>
  <c r="D368" i="14"/>
  <c r="D369" i="14"/>
  <c r="D385" i="14"/>
  <c r="D421" i="14"/>
  <c r="E465" i="14"/>
  <c r="D465" i="14"/>
  <c r="L468" i="14"/>
  <c r="E510" i="14"/>
  <c r="D510" i="14"/>
  <c r="D516" i="14"/>
  <c r="E330" i="14"/>
  <c r="D330" i="14"/>
  <c r="E398" i="14"/>
  <c r="D403" i="14"/>
  <c r="E475" i="14"/>
  <c r="D475" i="14"/>
  <c r="D479" i="14"/>
  <c r="D491" i="14"/>
  <c r="E529" i="14"/>
  <c r="D529" i="14"/>
  <c r="D539" i="14"/>
  <c r="D545" i="14"/>
  <c r="D561" i="14"/>
  <c r="E593" i="14"/>
  <c r="J593" i="14"/>
  <c r="K593" i="14" s="1"/>
  <c r="D603" i="14"/>
  <c r="E643" i="14"/>
  <c r="D643" i="14"/>
  <c r="D699" i="14"/>
  <c r="E719" i="14"/>
  <c r="D719" i="14"/>
  <c r="E785" i="14"/>
  <c r="D785" i="14"/>
  <c r="D787" i="14"/>
  <c r="D793" i="14"/>
  <c r="D817" i="14"/>
  <c r="E837" i="14"/>
  <c r="D837" i="14"/>
  <c r="E911" i="14"/>
  <c r="D911" i="14"/>
  <c r="D915" i="14"/>
  <c r="E1029" i="14"/>
  <c r="D1029" i="14"/>
  <c r="D1033" i="14"/>
  <c r="E213" i="14"/>
  <c r="D213" i="14"/>
  <c r="D262" i="14"/>
  <c r="E299" i="14"/>
  <c r="D299" i="14"/>
  <c r="E353" i="14"/>
  <c r="D353" i="14"/>
  <c r="E453" i="14"/>
  <c r="D453" i="14"/>
  <c r="E315" i="14"/>
  <c r="D315" i="14"/>
  <c r="E382" i="14"/>
  <c r="E447" i="14"/>
  <c r="D447" i="14"/>
  <c r="E513" i="14"/>
  <c r="D513" i="14"/>
  <c r="E587" i="14"/>
  <c r="D587" i="14"/>
  <c r="E625" i="14"/>
  <c r="D625" i="14"/>
  <c r="E675" i="14"/>
  <c r="D675" i="14"/>
  <c r="E739" i="14"/>
  <c r="D739" i="14"/>
  <c r="E767" i="14"/>
  <c r="D767" i="14"/>
  <c r="E781" i="14"/>
  <c r="D781" i="14"/>
  <c r="E935" i="14"/>
  <c r="D935" i="14"/>
  <c r="E983" i="14"/>
  <c r="D983" i="14"/>
  <c r="B239" i="22"/>
  <c r="J235" i="22"/>
  <c r="E235" i="22"/>
  <c r="C191" i="22"/>
  <c r="E230" i="14"/>
  <c r="D230" i="14"/>
  <c r="E341" i="14"/>
  <c r="D341" i="14"/>
  <c r="E393" i="14"/>
  <c r="D393" i="14"/>
  <c r="E441" i="14"/>
  <c r="D441" i="14"/>
  <c r="E490" i="14"/>
  <c r="D490" i="14"/>
  <c r="E363" i="14"/>
  <c r="D363" i="14"/>
  <c r="E499" i="14"/>
  <c r="L499" i="14"/>
  <c r="E573" i="14"/>
  <c r="D573" i="14"/>
  <c r="E615" i="14"/>
  <c r="D615" i="14"/>
  <c r="E687" i="14"/>
  <c r="D687" i="14"/>
  <c r="E763" i="14"/>
  <c r="D763" i="14"/>
  <c r="E829" i="14"/>
  <c r="D829" i="14"/>
  <c r="E927" i="14"/>
  <c r="D927" i="14"/>
  <c r="BS290" i="3"/>
  <c r="BT290" i="3" s="1"/>
  <c r="BU290" i="3" s="1"/>
  <c r="BS304" i="3"/>
  <c r="BT304" i="3" s="1"/>
  <c r="BU304" i="3" s="1"/>
  <c r="BS300" i="3"/>
  <c r="BT300" i="3" s="1"/>
  <c r="BU300" i="3" s="1"/>
  <c r="BS286" i="3"/>
  <c r="BT286" i="3" s="1"/>
  <c r="BU286" i="3" s="1"/>
  <c r="BS279" i="3"/>
  <c r="BT279" i="3" s="1"/>
  <c r="BU279" i="3" s="1"/>
  <c r="BS274" i="3"/>
  <c r="BT274" i="3" s="1"/>
  <c r="BU274" i="3" s="1"/>
  <c r="D655" i="14"/>
  <c r="D665" i="14"/>
  <c r="D683" i="14"/>
  <c r="D695" i="14"/>
  <c r="D715" i="14"/>
  <c r="D727" i="14"/>
  <c r="D771" i="14"/>
  <c r="D777" i="14"/>
  <c r="D813" i="14"/>
  <c r="D821" i="14"/>
  <c r="D833" i="14"/>
  <c r="D845" i="14"/>
  <c r="D853" i="14"/>
  <c r="D889" i="14"/>
  <c r="D897" i="14"/>
  <c r="D981" i="14"/>
  <c r="D1043" i="14"/>
  <c r="BS282" i="3"/>
  <c r="BT282" i="3" s="1"/>
  <c r="BU282" i="3" s="1"/>
  <c r="BS275" i="3"/>
  <c r="BT275" i="3" s="1"/>
  <c r="BU275" i="3" s="1"/>
  <c r="BS270" i="3"/>
  <c r="BT270" i="3" s="1"/>
  <c r="BU270" i="3" s="1"/>
  <c r="BS302" i="3"/>
  <c r="BT302" i="3" s="1"/>
  <c r="BU302" i="3" s="1"/>
  <c r="BS298" i="3"/>
  <c r="BT298" i="3" s="1"/>
  <c r="BU298" i="3" s="1"/>
  <c r="BS288" i="3"/>
  <c r="BT288" i="3" s="1"/>
  <c r="BU288" i="3" s="1"/>
  <c r="BS283" i="3"/>
  <c r="BT283" i="3" s="1"/>
  <c r="BU283" i="3" s="1"/>
  <c r="BS272" i="3"/>
  <c r="BT272" i="3" s="1"/>
  <c r="BU272" i="3" s="1"/>
  <c r="BS271" i="3"/>
  <c r="BT271" i="3" s="1"/>
  <c r="BU271" i="3" s="1"/>
  <c r="A7" i="22"/>
  <c r="A94" i="16"/>
  <c r="I140" i="22"/>
  <c r="K140" i="22"/>
  <c r="A123" i="22"/>
  <c r="I123" i="22" s="1"/>
  <c r="A143" i="16"/>
  <c r="A119" i="16"/>
  <c r="B119" i="16" s="1"/>
  <c r="A139" i="16"/>
  <c r="F139" i="16" s="1"/>
  <c r="A146" i="22"/>
  <c r="G146" i="22" s="1"/>
  <c r="A140" i="14"/>
  <c r="B140" i="14" s="1"/>
  <c r="C148" i="15"/>
  <c r="H142" i="15"/>
  <c r="A147" i="22"/>
  <c r="A130" i="22"/>
  <c r="E130" i="22" s="1"/>
  <c r="A124" i="14"/>
  <c r="D124" i="14" s="1"/>
  <c r="A144" i="14"/>
  <c r="E144" i="14" s="1"/>
  <c r="A142" i="16"/>
  <c r="C142" i="16" s="1"/>
  <c r="I149" i="22"/>
  <c r="F142" i="15"/>
  <c r="A100" i="14"/>
  <c r="B100" i="14" s="1"/>
  <c r="B102" i="15"/>
  <c r="A102" i="16"/>
  <c r="G102" i="16" s="1"/>
  <c r="A90" i="14"/>
  <c r="E165" i="14"/>
  <c r="D165" i="14"/>
  <c r="B165" i="14"/>
  <c r="B174" i="15"/>
  <c r="D174" i="15"/>
  <c r="F174" i="15"/>
  <c r="H174" i="15"/>
  <c r="G174" i="15"/>
  <c r="C160" i="15"/>
  <c r="C153" i="14"/>
  <c r="L153" i="14"/>
  <c r="E149" i="14"/>
  <c r="B149" i="14"/>
  <c r="D149" i="14"/>
  <c r="C149" i="14"/>
  <c r="E141" i="14"/>
  <c r="B157" i="14"/>
  <c r="F175" i="16"/>
  <c r="D173" i="14"/>
  <c r="H174" i="22"/>
  <c r="F159" i="16"/>
  <c r="C168" i="22"/>
  <c r="J149" i="16"/>
  <c r="D149" i="16"/>
  <c r="C149" i="16"/>
  <c r="H149" i="16"/>
  <c r="F149" i="16"/>
  <c r="K149" i="16"/>
  <c r="I149" i="16"/>
  <c r="A73" i="14"/>
  <c r="D73" i="14" s="1"/>
  <c r="E139" i="15"/>
  <c r="E143" i="15"/>
  <c r="A147" i="16"/>
  <c r="B147" i="16" s="1"/>
  <c r="A160" i="16"/>
  <c r="C160" i="16" s="1"/>
  <c r="A164" i="16"/>
  <c r="B164" i="16" s="1"/>
  <c r="A168" i="16"/>
  <c r="A63" i="22"/>
  <c r="A75" i="16"/>
  <c r="K75" i="16" s="1"/>
  <c r="A85" i="14"/>
  <c r="E85" i="14" s="1"/>
  <c r="A139" i="22"/>
  <c r="A143" i="22"/>
  <c r="J143" i="22" s="1"/>
  <c r="A151" i="22"/>
  <c r="B151" i="22" s="1"/>
  <c r="A155" i="22"/>
  <c r="A158" i="14"/>
  <c r="D158" i="14" s="1"/>
  <c r="A162" i="14"/>
  <c r="E162" i="14" s="1"/>
  <c r="A166" i="14"/>
  <c r="D166" i="14" s="1"/>
  <c r="A170" i="14"/>
  <c r="A176" i="22"/>
  <c r="F176" i="22" s="1"/>
  <c r="A145" i="14"/>
  <c r="C145" i="14" s="1"/>
  <c r="E159" i="22"/>
  <c r="J159" i="22"/>
  <c r="D159" i="22"/>
  <c r="I159" i="22"/>
  <c r="C159" i="22"/>
  <c r="H159" i="22"/>
  <c r="B159" i="22"/>
  <c r="G159" i="22"/>
  <c r="F159" i="22"/>
  <c r="K159" i="22"/>
  <c r="G159" i="16"/>
  <c r="E159" i="16"/>
  <c r="C159" i="16"/>
  <c r="J159" i="16"/>
  <c r="I159" i="16"/>
  <c r="D160" i="14"/>
  <c r="D142" i="15"/>
  <c r="B142" i="15"/>
  <c r="A128" i="14"/>
  <c r="E128" i="14" s="1"/>
  <c r="A132" i="14"/>
  <c r="C132" i="14" s="1"/>
  <c r="D141" i="15"/>
  <c r="F132" i="15"/>
  <c r="B138" i="16"/>
  <c r="C141" i="14"/>
  <c r="G142" i="15"/>
  <c r="F134" i="15"/>
  <c r="D132" i="15"/>
  <c r="B141" i="14"/>
  <c r="E142" i="15"/>
  <c r="D141" i="14"/>
  <c r="A134" i="16"/>
  <c r="I134" i="16" s="1"/>
  <c r="D152" i="14"/>
  <c r="A114" i="16"/>
  <c r="E114" i="16" s="1"/>
  <c r="A110" i="22"/>
  <c r="A66" i="22"/>
  <c r="D94" i="15"/>
  <c r="F76" i="14"/>
  <c r="B76" i="14"/>
  <c r="C76" i="14"/>
  <c r="A94" i="22"/>
  <c r="H94" i="22"/>
  <c r="D86" i="15"/>
  <c r="A92" i="14"/>
  <c r="G92" i="14" s="1"/>
  <c r="A104" i="14"/>
  <c r="F104" i="14" s="1"/>
  <c r="E172" i="15"/>
  <c r="J178" i="16"/>
  <c r="B191" i="22"/>
  <c r="D167" i="22"/>
  <c r="J167" i="22"/>
  <c r="E167" i="22"/>
  <c r="D181" i="14"/>
  <c r="D205" i="14"/>
  <c r="D229" i="14"/>
  <c r="D206" i="14"/>
  <c r="D226" i="14"/>
  <c r="D156" i="14"/>
  <c r="G172" i="15"/>
  <c r="C172" i="15"/>
  <c r="D157" i="14"/>
  <c r="K159" i="16"/>
  <c r="D159" i="16"/>
  <c r="G167" i="22"/>
  <c r="D187" i="14"/>
  <c r="D221" i="14"/>
  <c r="D219" i="14"/>
  <c r="D232" i="14"/>
  <c r="C112" i="22"/>
  <c r="I112" i="22"/>
  <c r="F112" i="22"/>
  <c r="K112" i="22"/>
  <c r="E112" i="22"/>
  <c r="B74" i="14"/>
  <c r="H74" i="14"/>
  <c r="J74" i="14"/>
  <c r="K74" i="14" s="1"/>
  <c r="A76" i="16"/>
  <c r="H76" i="16" s="1"/>
  <c r="A84" i="22"/>
  <c r="A110" i="14"/>
  <c r="A114" i="14"/>
  <c r="E114" i="14" s="1"/>
  <c r="A82" i="14"/>
  <c r="I82" i="14" s="1"/>
  <c r="A86" i="14"/>
  <c r="D146" i="22"/>
  <c r="B175" i="16"/>
  <c r="K175" i="16"/>
  <c r="E175" i="16"/>
  <c r="H142" i="22"/>
  <c r="H175" i="16"/>
  <c r="I174" i="22"/>
  <c r="G174" i="22"/>
  <c r="J174" i="22"/>
  <c r="C174" i="22"/>
  <c r="F174" i="22"/>
  <c r="D174" i="22"/>
  <c r="K174" i="22"/>
  <c r="E256" i="14"/>
  <c r="D256" i="14"/>
  <c r="J256" i="14"/>
  <c r="K256" i="14" s="1"/>
  <c r="H256" i="14"/>
  <c r="G256" i="14"/>
  <c r="M256" i="14"/>
  <c r="L256" i="14"/>
  <c r="C256" i="14"/>
  <c r="C560" i="22"/>
  <c r="H560" i="22"/>
  <c r="B560" i="22"/>
  <c r="G560" i="22"/>
  <c r="E560" i="22"/>
  <c r="K560" i="22"/>
  <c r="D560" i="22"/>
  <c r="F560" i="22"/>
  <c r="I560" i="22"/>
  <c r="J560" i="22"/>
  <c r="E561" i="16"/>
  <c r="J561" i="16"/>
  <c r="D561" i="16"/>
  <c r="I561" i="16"/>
  <c r="C561" i="16"/>
  <c r="H561" i="16"/>
  <c r="B561" i="16"/>
  <c r="G561" i="16"/>
  <c r="E563" i="22"/>
  <c r="J563" i="22"/>
  <c r="D563" i="22"/>
  <c r="I563" i="22"/>
  <c r="C563" i="22"/>
  <c r="H563" i="22"/>
  <c r="B563" i="22"/>
  <c r="G563" i="22"/>
  <c r="F563" i="22"/>
  <c r="K563" i="22"/>
  <c r="E670" i="14"/>
  <c r="D670" i="14"/>
  <c r="H670" i="14"/>
  <c r="F670" i="14"/>
  <c r="C670" i="14"/>
  <c r="G670" i="14"/>
  <c r="I670" i="14"/>
  <c r="J670" i="14"/>
  <c r="K670" i="14" s="1"/>
  <c r="B670" i="14"/>
  <c r="L670" i="14"/>
  <c r="M670" i="14"/>
  <c r="C674" i="16"/>
  <c r="H674" i="16"/>
  <c r="B674" i="16"/>
  <c r="G674" i="16"/>
  <c r="E674" i="16"/>
  <c r="D674" i="16"/>
  <c r="F674" i="16"/>
  <c r="I674" i="16"/>
  <c r="J674" i="16"/>
  <c r="K674" i="16"/>
  <c r="G677" i="22"/>
  <c r="E677" i="22"/>
  <c r="F677" i="22"/>
  <c r="K677" i="22"/>
  <c r="I677" i="22"/>
  <c r="D677" i="22"/>
  <c r="J677" i="22"/>
  <c r="C677" i="22"/>
  <c r="H677" i="22"/>
  <c r="B677" i="22"/>
  <c r="B679" i="15"/>
  <c r="D679" i="15"/>
  <c r="F679" i="15"/>
  <c r="H679" i="15"/>
  <c r="C679" i="15"/>
  <c r="E679" i="15"/>
  <c r="C680" i="22"/>
  <c r="H680" i="22"/>
  <c r="B680" i="22"/>
  <c r="G680" i="22"/>
  <c r="I680" i="22"/>
  <c r="F680" i="22"/>
  <c r="K680" i="22"/>
  <c r="E680" i="22"/>
  <c r="I681" i="16"/>
  <c r="C681" i="16"/>
  <c r="H681" i="16"/>
  <c r="B681" i="16"/>
  <c r="G681" i="16"/>
  <c r="F681" i="16"/>
  <c r="K681" i="16"/>
  <c r="E681" i="14"/>
  <c r="D681" i="14"/>
  <c r="L681" i="14"/>
  <c r="C681" i="14"/>
  <c r="F681" i="14"/>
  <c r="B681" i="14"/>
  <c r="I681" i="14"/>
  <c r="J681" i="14"/>
  <c r="K681" i="14" s="1"/>
  <c r="H681" i="14"/>
  <c r="M681" i="14"/>
  <c r="F706" i="16"/>
  <c r="K706" i="16"/>
  <c r="I706" i="16"/>
  <c r="J706" i="16"/>
  <c r="D706" i="16"/>
  <c r="G706" i="16"/>
  <c r="H706" i="16"/>
  <c r="B706" i="16"/>
  <c r="E706" i="16"/>
  <c r="C706" i="16"/>
  <c r="F709" i="22"/>
  <c r="K709" i="22"/>
  <c r="I709" i="22"/>
  <c r="J709" i="22"/>
  <c r="D709" i="22"/>
  <c r="C709" i="22"/>
  <c r="H709" i="22"/>
  <c r="E711" i="15"/>
  <c r="G711" i="15"/>
  <c r="B711" i="15"/>
  <c r="D711" i="15"/>
  <c r="F711" i="15"/>
  <c r="H711" i="15"/>
  <c r="C711" i="15"/>
  <c r="F713" i="16"/>
  <c r="K713" i="16"/>
  <c r="E713" i="16"/>
  <c r="J713" i="16"/>
  <c r="D713" i="16"/>
  <c r="G713" i="16"/>
  <c r="I713" i="16"/>
  <c r="H713" i="16"/>
  <c r="B713" i="16"/>
  <c r="C713" i="16"/>
  <c r="E713" i="14"/>
  <c r="D713" i="14"/>
  <c r="L713" i="14"/>
  <c r="C713" i="14"/>
  <c r="F713" i="14"/>
  <c r="B713" i="14"/>
  <c r="I713" i="14"/>
  <c r="J713" i="14"/>
  <c r="K713" i="14" s="1"/>
  <c r="H713" i="14"/>
  <c r="E734" i="14"/>
  <c r="D734" i="14"/>
  <c r="B734" i="14"/>
  <c r="I734" i="14"/>
  <c r="L734" i="14"/>
  <c r="H734" i="14"/>
  <c r="F734" i="14"/>
  <c r="M734" i="14"/>
  <c r="J734" i="14"/>
  <c r="K734" i="14" s="1"/>
  <c r="G734" i="14"/>
  <c r="C738" i="16"/>
  <c r="E738" i="16"/>
  <c r="F741" i="22"/>
  <c r="K741" i="22"/>
  <c r="I741" i="22"/>
  <c r="J741" i="22"/>
  <c r="D741" i="22"/>
  <c r="C741" i="22"/>
  <c r="H741" i="22"/>
  <c r="E743" i="15"/>
  <c r="G743" i="15"/>
  <c r="B743" i="15"/>
  <c r="D743" i="15"/>
  <c r="F743" i="15"/>
  <c r="H743" i="15"/>
  <c r="C743" i="15"/>
  <c r="F745" i="16"/>
  <c r="K745" i="16"/>
  <c r="E745" i="16"/>
  <c r="J745" i="16"/>
  <c r="H745" i="16"/>
  <c r="I745" i="16"/>
  <c r="D745" i="16"/>
  <c r="B745" i="16"/>
  <c r="C745" i="16"/>
  <c r="G745" i="16"/>
  <c r="E745" i="14"/>
  <c r="D745" i="14"/>
  <c r="L745" i="14"/>
  <c r="C745" i="14"/>
  <c r="F745" i="14"/>
  <c r="B745" i="14"/>
  <c r="I745" i="14"/>
  <c r="J745" i="14"/>
  <c r="K745" i="14" s="1"/>
  <c r="H745" i="14"/>
  <c r="K752" i="22"/>
  <c r="G782" i="22"/>
  <c r="I782" i="22"/>
  <c r="H782" i="22"/>
  <c r="C783" i="16"/>
  <c r="H783" i="16"/>
  <c r="B783" i="16"/>
  <c r="G783" i="16"/>
  <c r="E783" i="16"/>
  <c r="F783" i="16"/>
  <c r="K783" i="16"/>
  <c r="I783" i="16"/>
  <c r="D783" i="16"/>
  <c r="C786" i="22"/>
  <c r="H786" i="22"/>
  <c r="F786" i="22"/>
  <c r="G786" i="22"/>
  <c r="E786" i="22"/>
  <c r="J786" i="22"/>
  <c r="K786" i="22"/>
  <c r="I786" i="22"/>
  <c r="J787" i="16"/>
  <c r="D787" i="16"/>
  <c r="C787" i="16"/>
  <c r="H787" i="16"/>
  <c r="B787" i="16"/>
  <c r="G787" i="16"/>
  <c r="E787" i="16"/>
  <c r="F958" i="16"/>
  <c r="K958" i="16"/>
  <c r="E958" i="16"/>
  <c r="J958" i="16"/>
  <c r="D958" i="16"/>
  <c r="I958" i="16"/>
  <c r="C958" i="16"/>
  <c r="H958" i="16"/>
  <c r="G968" i="15"/>
  <c r="B968" i="15"/>
  <c r="D968" i="15"/>
  <c r="F968" i="15"/>
  <c r="H968" i="15"/>
  <c r="D990" i="22"/>
  <c r="B990" i="22"/>
  <c r="C990" i="22"/>
  <c r="H990" i="22"/>
  <c r="F990" i="22"/>
  <c r="G990" i="22"/>
  <c r="E990" i="22"/>
  <c r="J990" i="22"/>
  <c r="K990" i="22"/>
  <c r="I990" i="22"/>
  <c r="C1056" i="15"/>
  <c r="E1056" i="15"/>
  <c r="G1056" i="15"/>
  <c r="B1056" i="15"/>
  <c r="D1056" i="15"/>
  <c r="F1056" i="15"/>
  <c r="A161" i="22"/>
  <c r="A161" i="16"/>
  <c r="C161" i="16" s="1"/>
  <c r="A159" i="14"/>
  <c r="G134" i="22"/>
  <c r="E134" i="22"/>
  <c r="B172" i="15"/>
  <c r="D172" i="15"/>
  <c r="B958" i="16"/>
  <c r="I787" i="16"/>
  <c r="D786" i="22"/>
  <c r="E741" i="22"/>
  <c r="M713" i="14"/>
  <c r="B709" i="22"/>
  <c r="J681" i="16"/>
  <c r="B256" i="14"/>
  <c r="I134" i="22"/>
  <c r="G681" i="14"/>
  <c r="H1056" i="15"/>
  <c r="C173" i="14"/>
  <c r="H159" i="16"/>
  <c r="E968" i="15"/>
  <c r="K787" i="16"/>
  <c r="G741" i="22"/>
  <c r="G713" i="14"/>
  <c r="E681" i="16"/>
  <c r="K561" i="16"/>
  <c r="F256" i="14"/>
  <c r="C734" i="14"/>
  <c r="J783" i="16"/>
  <c r="G679" i="15"/>
  <c r="C968" i="15"/>
  <c r="F787" i="16"/>
  <c r="M745" i="14"/>
  <c r="B741" i="22"/>
  <c r="E709" i="22"/>
  <c r="D680" i="22"/>
  <c r="F561" i="16"/>
  <c r="H178" i="16"/>
  <c r="E241" i="14"/>
  <c r="D241" i="14"/>
  <c r="H241" i="14"/>
  <c r="F241" i="14"/>
  <c r="M241" i="14"/>
  <c r="J241" i="14"/>
  <c r="K241" i="14" s="1"/>
  <c r="C241" i="14"/>
  <c r="G241" i="14"/>
  <c r="D247" i="22"/>
  <c r="B247" i="22"/>
  <c r="C247" i="22"/>
  <c r="H247" i="22"/>
  <c r="F247" i="22"/>
  <c r="E247" i="22"/>
  <c r="I247" i="22"/>
  <c r="G247" i="22"/>
  <c r="J247" i="22"/>
  <c r="E130" i="14"/>
  <c r="G144" i="15"/>
  <c r="C144" i="15"/>
  <c r="D144" i="15"/>
  <c r="E218" i="14"/>
  <c r="D218" i="14"/>
  <c r="H218" i="14"/>
  <c r="M218" i="14"/>
  <c r="G218" i="14"/>
  <c r="F228" i="16"/>
  <c r="K228" i="16"/>
  <c r="E228" i="16"/>
  <c r="J228" i="16"/>
  <c r="D228" i="16"/>
  <c r="I228" i="16"/>
  <c r="H228" i="16"/>
  <c r="B228" i="16"/>
  <c r="C228" i="16"/>
  <c r="F236" i="15"/>
  <c r="H236" i="15"/>
  <c r="C236" i="15"/>
  <c r="E236" i="15"/>
  <c r="G236" i="15"/>
  <c r="G240" i="15"/>
  <c r="B240" i="15"/>
  <c r="D240" i="15"/>
  <c r="E240" i="15"/>
  <c r="F240" i="15"/>
  <c r="C240" i="15"/>
  <c r="H240" i="15"/>
  <c r="I179" i="22"/>
  <c r="C179" i="22"/>
  <c r="H179" i="22"/>
  <c r="B179" i="22"/>
  <c r="G179" i="22"/>
  <c r="K179" i="22"/>
  <c r="E179" i="22"/>
  <c r="D179" i="22"/>
  <c r="F179" i="22"/>
  <c r="E217" i="14"/>
  <c r="D217" i="14"/>
  <c r="K223" i="22"/>
  <c r="H223" i="22"/>
  <c r="E223" i="22"/>
  <c r="B223" i="22"/>
  <c r="D223" i="22"/>
  <c r="G223" i="22"/>
  <c r="C223" i="22"/>
  <c r="I223" i="22"/>
  <c r="J223" i="22"/>
  <c r="G227" i="22"/>
  <c r="E227" i="22"/>
  <c r="J227" i="22"/>
  <c r="K227" i="22"/>
  <c r="I227" i="22"/>
  <c r="D227" i="22"/>
  <c r="H227" i="22"/>
  <c r="B227" i="22"/>
  <c r="E409" i="14"/>
  <c r="D409" i="14"/>
  <c r="D482" i="14"/>
  <c r="H482" i="14"/>
  <c r="D504" i="14"/>
  <c r="J504" i="14"/>
  <c r="K504" i="14" s="1"/>
  <c r="E520" i="14"/>
  <c r="D520" i="14"/>
  <c r="H520" i="14"/>
  <c r="F520" i="14"/>
  <c r="M520" i="14"/>
  <c r="J520" i="14"/>
  <c r="K520" i="14" s="1"/>
  <c r="C520" i="14"/>
  <c r="G520" i="14"/>
  <c r="E660" i="14"/>
  <c r="M660" i="14"/>
  <c r="G852" i="16"/>
  <c r="E852" i="16"/>
  <c r="J852" i="16"/>
  <c r="K852" i="16"/>
  <c r="I852" i="16"/>
  <c r="E929" i="14"/>
  <c r="D929" i="14"/>
  <c r="E939" i="14"/>
  <c r="D939" i="14"/>
  <c r="E946" i="14"/>
  <c r="D946" i="14"/>
  <c r="E195" i="14"/>
  <c r="D195" i="14"/>
  <c r="F205" i="16"/>
  <c r="K205" i="16"/>
  <c r="I205" i="16"/>
  <c r="J205" i="16"/>
  <c r="D205" i="16"/>
  <c r="C205" i="16"/>
  <c r="G205" i="16"/>
  <c r="H205" i="16"/>
  <c r="E349" i="14"/>
  <c r="D349" i="14"/>
  <c r="H349" i="14"/>
  <c r="F349" i="14"/>
  <c r="M349" i="14"/>
  <c r="J349" i="14"/>
  <c r="K349" i="14" s="1"/>
  <c r="C349" i="14"/>
  <c r="G349" i="14"/>
  <c r="D354" i="22"/>
  <c r="B354" i="22"/>
  <c r="G354" i="22"/>
  <c r="H354" i="22"/>
  <c r="F354" i="22"/>
  <c r="K354" i="22"/>
  <c r="E354" i="22"/>
  <c r="J354" i="22"/>
  <c r="E373" i="14"/>
  <c r="D373" i="14"/>
  <c r="B403" i="22"/>
  <c r="G403" i="22"/>
  <c r="F403" i="22"/>
  <c r="K403" i="22"/>
  <c r="E403" i="22"/>
  <c r="J403" i="22"/>
  <c r="D403" i="22"/>
  <c r="E495" i="14"/>
  <c r="D495" i="14"/>
  <c r="E499" i="22"/>
  <c r="J499" i="22"/>
  <c r="D499" i="22"/>
  <c r="I499" i="22"/>
  <c r="C499" i="22"/>
  <c r="H499" i="22"/>
  <c r="E575" i="14"/>
  <c r="D575" i="14"/>
  <c r="E581" i="14"/>
  <c r="M581" i="14"/>
  <c r="F581" i="14"/>
  <c r="I581" i="14"/>
  <c r="G595" i="16"/>
  <c r="E595" i="16"/>
  <c r="J595" i="16"/>
  <c r="K595" i="16"/>
  <c r="I595" i="16"/>
  <c r="E595" i="14"/>
  <c r="D595" i="14"/>
  <c r="E601" i="14"/>
  <c r="D601" i="14"/>
  <c r="E607" i="14"/>
  <c r="D607" i="14"/>
  <c r="E797" i="14"/>
  <c r="D797" i="14"/>
  <c r="G797" i="14"/>
  <c r="M797" i="14"/>
  <c r="L797" i="14"/>
  <c r="C797" i="14"/>
  <c r="E814" i="14"/>
  <c r="D814" i="14"/>
  <c r="C814" i="14"/>
  <c r="G814" i="14"/>
  <c r="B814" i="14"/>
  <c r="I814" i="14"/>
  <c r="L814" i="14"/>
  <c r="E827" i="14"/>
  <c r="D827" i="14"/>
  <c r="E242" i="14"/>
  <c r="D242" i="14"/>
  <c r="E248" i="22"/>
  <c r="J248" i="22"/>
  <c r="I248" i="22"/>
  <c r="C248" i="22"/>
  <c r="H248" i="22"/>
  <c r="K248" i="22"/>
  <c r="B248" i="22"/>
  <c r="F248" i="22"/>
  <c r="E278" i="14"/>
  <c r="D278" i="14"/>
  <c r="G468" i="15"/>
  <c r="E485" i="14"/>
  <c r="D485" i="14"/>
  <c r="K489" i="22"/>
  <c r="I489" i="22"/>
  <c r="D489" i="22"/>
  <c r="B489" i="22"/>
  <c r="K569" i="22"/>
  <c r="I569" i="22"/>
  <c r="D569" i="22"/>
  <c r="B569" i="22"/>
  <c r="I871" i="22"/>
  <c r="K871" i="22"/>
  <c r="D871" i="22"/>
  <c r="B871" i="22"/>
  <c r="C871" i="22"/>
  <c r="B882" i="15"/>
  <c r="D882" i="15"/>
  <c r="F882" i="15"/>
  <c r="I163" i="22"/>
  <c r="C163" i="22"/>
  <c r="H163" i="22"/>
  <c r="B163" i="22"/>
  <c r="G163" i="22"/>
  <c r="E201" i="14"/>
  <c r="D201" i="14"/>
  <c r="F207" i="22"/>
  <c r="K207" i="22"/>
  <c r="E207" i="22"/>
  <c r="J207" i="22"/>
  <c r="D207" i="22"/>
  <c r="D231" i="22"/>
  <c r="B231" i="22"/>
  <c r="C231" i="22"/>
  <c r="H231" i="22"/>
  <c r="F231" i="22"/>
  <c r="F152" i="22"/>
  <c r="K152" i="22"/>
  <c r="I152" i="22"/>
  <c r="J152" i="22"/>
  <c r="D152" i="22"/>
  <c r="E202" i="14"/>
  <c r="D202" i="14"/>
  <c r="G202" i="14"/>
  <c r="H202" i="14"/>
  <c r="B212" i="16"/>
  <c r="G212" i="16"/>
  <c r="F212" i="16"/>
  <c r="K212" i="16"/>
  <c r="E179" i="14"/>
  <c r="D179" i="14"/>
  <c r="C189" i="16"/>
  <c r="H189" i="16"/>
  <c r="B189" i="16"/>
  <c r="G189" i="16"/>
  <c r="E189" i="16"/>
  <c r="E199" i="14"/>
  <c r="J199" i="14"/>
  <c r="K199" i="14" s="1"/>
  <c r="C199" i="14"/>
  <c r="G199" i="14"/>
  <c r="E340" i="14"/>
  <c r="D340" i="14"/>
  <c r="E365" i="14"/>
  <c r="D365" i="14"/>
  <c r="E449" i="14"/>
  <c r="D449" i="14"/>
  <c r="E496" i="14"/>
  <c r="D496" i="14"/>
  <c r="E431" i="14"/>
  <c r="D431" i="14"/>
  <c r="E451" i="14"/>
  <c r="D451" i="14"/>
  <c r="E555" i="14"/>
  <c r="D555" i="14"/>
  <c r="E651" i="14"/>
  <c r="G651" i="14"/>
  <c r="E673" i="14"/>
  <c r="D673" i="14"/>
  <c r="E705" i="14"/>
  <c r="D705" i="14"/>
  <c r="E726" i="14"/>
  <c r="D726" i="14"/>
  <c r="E737" i="14"/>
  <c r="D737" i="14"/>
  <c r="E778" i="14"/>
  <c r="E790" i="14"/>
  <c r="D790" i="14"/>
  <c r="E794" i="14"/>
  <c r="D794" i="14"/>
  <c r="E835" i="14"/>
  <c r="D835" i="14"/>
  <c r="E900" i="14"/>
  <c r="D900" i="14"/>
  <c r="D997" i="14"/>
  <c r="E997" i="14"/>
  <c r="D1036" i="14"/>
  <c r="E1036" i="14"/>
  <c r="A1062" i="22"/>
  <c r="A1060" i="14"/>
  <c r="A1062" i="16"/>
  <c r="A1058" i="14"/>
  <c r="A1060" i="16"/>
  <c r="A1060" i="22"/>
  <c r="A1058" i="22"/>
  <c r="A1058" i="16"/>
  <c r="A1056" i="14"/>
  <c r="A1056" i="16"/>
  <c r="A1054" i="14"/>
  <c r="A1056" i="22"/>
  <c r="A1054" i="22"/>
  <c r="A1054" i="16"/>
  <c r="A1052" i="14"/>
  <c r="A1050" i="14"/>
  <c r="A1052" i="16"/>
  <c r="A1052" i="22"/>
  <c r="A1050" i="22"/>
  <c r="A1048" i="14"/>
  <c r="A1048" i="16"/>
  <c r="A1046" i="14"/>
  <c r="A1048" i="22"/>
  <c r="A1046" i="22"/>
  <c r="A1044" i="14"/>
  <c r="A1046" i="16"/>
  <c r="A1042" i="14"/>
  <c r="A1044" i="16"/>
  <c r="A1044" i="22"/>
  <c r="A1042" i="22"/>
  <c r="A1042" i="16"/>
  <c r="A1040" i="14"/>
  <c r="A1040" i="16"/>
  <c r="A1038" i="14"/>
  <c r="A1040" i="22"/>
  <c r="A1038" i="22"/>
  <c r="A1038" i="16"/>
  <c r="A1034" i="14"/>
  <c r="A1036" i="16"/>
  <c r="A1036" i="22"/>
  <c r="A1034" i="22"/>
  <c r="A1034" i="16"/>
  <c r="A1032" i="14"/>
  <c r="A1032" i="16"/>
  <c r="A1030" i="14"/>
  <c r="A1032" i="22"/>
  <c r="A1030" i="22"/>
  <c r="A1028" i="14"/>
  <c r="A1028" i="16"/>
  <c r="A1026" i="14"/>
  <c r="A1028" i="22"/>
  <c r="A1024" i="14"/>
  <c r="A1026" i="16"/>
  <c r="A1026" i="22"/>
  <c r="A1024" i="16"/>
  <c r="A1022" i="14"/>
  <c r="A1024" i="22"/>
  <c r="A1020" i="14"/>
  <c r="A1022" i="16"/>
  <c r="A1020" i="16"/>
  <c r="A1018" i="14"/>
  <c r="A1016" i="14"/>
  <c r="A1018" i="16"/>
  <c r="A1018" i="22"/>
  <c r="A1016" i="16"/>
  <c r="A1014" i="14"/>
  <c r="A1016" i="22"/>
  <c r="E984" i="14"/>
  <c r="D984" i="14"/>
  <c r="E970" i="14"/>
  <c r="D970" i="14"/>
  <c r="E954" i="14"/>
  <c r="D954" i="14"/>
  <c r="E938" i="14"/>
  <c r="D938" i="14"/>
  <c r="E892" i="14"/>
  <c r="M892" i="14"/>
  <c r="E876" i="14"/>
  <c r="D876" i="14"/>
  <c r="G465" i="16"/>
  <c r="B465" i="16"/>
  <c r="D464" i="16"/>
  <c r="J455" i="14"/>
  <c r="K455" i="14" s="1"/>
  <c r="M454" i="14"/>
  <c r="F506" i="14"/>
  <c r="J496" i="14"/>
  <c r="K496" i="14" s="1"/>
  <c r="M496" i="14"/>
  <c r="F455" i="16"/>
  <c r="H455" i="16"/>
  <c r="C455" i="16"/>
  <c r="K370" i="22"/>
  <c r="J365" i="14"/>
  <c r="K365" i="14" s="1"/>
  <c r="M365" i="14"/>
  <c r="H347" i="15"/>
  <c r="F347" i="15"/>
  <c r="E170" i="15"/>
  <c r="C170" i="15"/>
  <c r="E154" i="15"/>
  <c r="C154" i="15"/>
  <c r="F199" i="14"/>
  <c r="D189" i="16"/>
  <c r="J212" i="16"/>
  <c r="G152" i="22"/>
  <c r="K231" i="22"/>
  <c r="B207" i="22"/>
  <c r="K163" i="22"/>
  <c r="D147" i="22"/>
  <c r="E147" i="22"/>
  <c r="E185" i="14"/>
  <c r="D185" i="14"/>
  <c r="I211" i="22"/>
  <c r="C211" i="22"/>
  <c r="H211" i="22"/>
  <c r="B211" i="22"/>
  <c r="G211" i="22"/>
  <c r="I196" i="16"/>
  <c r="C196" i="16"/>
  <c r="H196" i="16"/>
  <c r="B196" i="16"/>
  <c r="G196" i="16"/>
  <c r="E254" i="14"/>
  <c r="D254" i="14"/>
  <c r="D143" i="14"/>
  <c r="E143" i="14"/>
  <c r="C143" i="14"/>
  <c r="G143" i="14"/>
  <c r="B143" i="14"/>
  <c r="I143" i="14"/>
  <c r="L143" i="14"/>
  <c r="G157" i="16"/>
  <c r="E183" i="14"/>
  <c r="B183" i="14"/>
  <c r="I183" i="14"/>
  <c r="L183" i="14"/>
  <c r="H183" i="14"/>
  <c r="F183" i="14"/>
  <c r="E313" i="14"/>
  <c r="D313" i="14"/>
  <c r="D332" i="14"/>
  <c r="E417" i="14"/>
  <c r="D417" i="14"/>
  <c r="E440" i="14"/>
  <c r="D440" i="14"/>
  <c r="E281" i="14"/>
  <c r="D281" i="14"/>
  <c r="F289" i="14"/>
  <c r="E334" i="14"/>
  <c r="D334" i="14"/>
  <c r="E367" i="14"/>
  <c r="D367" i="14"/>
  <c r="E391" i="14"/>
  <c r="M391" i="14"/>
  <c r="E419" i="14"/>
  <c r="D419" i="14"/>
  <c r="E503" i="14"/>
  <c r="D503" i="14"/>
  <c r="E547" i="14"/>
  <c r="D547" i="14"/>
  <c r="E661" i="14"/>
  <c r="D661" i="14"/>
  <c r="E686" i="14"/>
  <c r="E697" i="14"/>
  <c r="D697" i="14"/>
  <c r="E729" i="14"/>
  <c r="D729" i="14"/>
  <c r="E761" i="14"/>
  <c r="D761" i="14"/>
  <c r="E775" i="14"/>
  <c r="D775" i="14"/>
  <c r="E791" i="14"/>
  <c r="D791" i="14"/>
  <c r="E832" i="14"/>
  <c r="D832" i="14"/>
  <c r="E884" i="14"/>
  <c r="D884" i="14"/>
  <c r="E901" i="14"/>
  <c r="D901" i="14"/>
  <c r="E999" i="14"/>
  <c r="D999" i="14"/>
  <c r="H465" i="16"/>
  <c r="C465" i="16"/>
  <c r="C464" i="16"/>
  <c r="C455" i="14"/>
  <c r="L454" i="14"/>
  <c r="B454" i="14"/>
  <c r="B506" i="14"/>
  <c r="F496" i="14"/>
  <c r="H496" i="14"/>
  <c r="B455" i="16"/>
  <c r="F365" i="14"/>
  <c r="H365" i="14"/>
  <c r="D347" i="15"/>
  <c r="H170" i="15"/>
  <c r="H154" i="15"/>
  <c r="K189" i="16"/>
  <c r="H212" i="16"/>
  <c r="I212" i="16"/>
  <c r="C152" i="22"/>
  <c r="J231" i="22"/>
  <c r="G231" i="22"/>
  <c r="H207" i="22"/>
  <c r="I207" i="22"/>
  <c r="J163" i="22"/>
  <c r="I195" i="22"/>
  <c r="C195" i="22"/>
  <c r="H195" i="22"/>
  <c r="B195" i="22"/>
  <c r="G195" i="22"/>
  <c r="E237" i="14"/>
  <c r="D237" i="14"/>
  <c r="G243" i="22"/>
  <c r="E243" i="22"/>
  <c r="J243" i="22"/>
  <c r="K243" i="22"/>
  <c r="I243" i="22"/>
  <c r="D263" i="22"/>
  <c r="B263" i="22"/>
  <c r="C263" i="22"/>
  <c r="H263" i="22"/>
  <c r="F263" i="22"/>
  <c r="J180" i="16"/>
  <c r="E234" i="14"/>
  <c r="D234" i="14"/>
  <c r="M234" i="14"/>
  <c r="J234" i="14"/>
  <c r="K234" i="14" s="1"/>
  <c r="B256" i="15"/>
  <c r="D256" i="15"/>
  <c r="F256" i="15"/>
  <c r="H256" i="15"/>
  <c r="E211" i="14"/>
  <c r="D211" i="14"/>
  <c r="E307" i="14"/>
  <c r="D307" i="14"/>
  <c r="E408" i="14"/>
  <c r="E355" i="14"/>
  <c r="D355" i="14"/>
  <c r="E467" i="14"/>
  <c r="D467" i="14"/>
  <c r="E493" i="14"/>
  <c r="D493" i="14"/>
  <c r="E517" i="14"/>
  <c r="D517" i="14"/>
  <c r="E614" i="14"/>
  <c r="D614" i="14"/>
  <c r="E689" i="14"/>
  <c r="D689" i="14"/>
  <c r="E721" i="14"/>
  <c r="D721" i="14"/>
  <c r="E750" i="14"/>
  <c r="D750" i="14"/>
  <c r="E802" i="14"/>
  <c r="E856" i="14"/>
  <c r="I856" i="14"/>
  <c r="E867" i="14"/>
  <c r="D867" i="14"/>
  <c r="E885" i="14"/>
  <c r="D885" i="14"/>
  <c r="E962" i="14"/>
  <c r="D962" i="14"/>
  <c r="A1050" i="16"/>
  <c r="E236" i="14"/>
  <c r="D236" i="14"/>
  <c r="E291" i="14"/>
  <c r="I291" i="14"/>
  <c r="E356" i="14"/>
  <c r="E392" i="14"/>
  <c r="D392" i="14"/>
  <c r="E424" i="14"/>
  <c r="D424" i="14"/>
  <c r="E300" i="14"/>
  <c r="D300" i="14"/>
  <c r="E379" i="14"/>
  <c r="D379" i="14"/>
  <c r="E411" i="14"/>
  <c r="D411" i="14"/>
  <c r="E477" i="14"/>
  <c r="D477" i="14"/>
  <c r="E509" i="14"/>
  <c r="D509" i="14"/>
  <c r="E537" i="14"/>
  <c r="D537" i="14"/>
  <c r="E543" i="14"/>
  <c r="D543" i="14"/>
  <c r="E566" i="14"/>
  <c r="D566" i="14"/>
  <c r="E579" i="14"/>
  <c r="D579" i="14"/>
  <c r="E585" i="14"/>
  <c r="D585" i="14"/>
  <c r="E591" i="14"/>
  <c r="D591" i="14"/>
  <c r="E624" i="14"/>
  <c r="D624" i="14"/>
  <c r="E635" i="14"/>
  <c r="D635" i="14"/>
  <c r="E641" i="14"/>
  <c r="D641" i="14"/>
  <c r="E647" i="14"/>
  <c r="D647" i="14"/>
  <c r="A746" i="14"/>
  <c r="A754" i="14"/>
  <c r="A762" i="14"/>
  <c r="A770" i="14"/>
  <c r="A774" i="16"/>
  <c r="D779" i="14"/>
  <c r="A786" i="14"/>
  <c r="A790" i="16"/>
  <c r="D811" i="14"/>
  <c r="E815" i="14"/>
  <c r="D815" i="14"/>
  <c r="A816" i="14"/>
  <c r="E819" i="14"/>
  <c r="D819" i="14"/>
  <c r="A848" i="14"/>
  <c r="E851" i="14"/>
  <c r="D851" i="14"/>
  <c r="A918" i="14"/>
  <c r="E947" i="14"/>
  <c r="D947" i="14"/>
  <c r="E963" i="14"/>
  <c r="D963" i="14"/>
  <c r="E1013" i="14"/>
  <c r="D1013" i="14"/>
  <c r="E1035" i="14"/>
  <c r="D1035" i="14"/>
  <c r="E523" i="14"/>
  <c r="D523" i="14"/>
  <c r="E275" i="14"/>
  <c r="D275" i="14"/>
  <c r="E321" i="14"/>
  <c r="D321" i="14"/>
  <c r="E348" i="14"/>
  <c r="D348" i="14"/>
  <c r="E381" i="14"/>
  <c r="D381" i="14"/>
  <c r="E416" i="14"/>
  <c r="D416" i="14"/>
  <c r="E448" i="14"/>
  <c r="D448" i="14"/>
  <c r="E512" i="14"/>
  <c r="D512" i="14"/>
  <c r="E399" i="14"/>
  <c r="D399" i="14"/>
  <c r="E443" i="14"/>
  <c r="D443" i="14"/>
  <c r="E501" i="14"/>
  <c r="D501" i="14"/>
  <c r="E656" i="14"/>
  <c r="D656" i="14"/>
  <c r="E677" i="14"/>
  <c r="D677" i="14"/>
  <c r="E685" i="14"/>
  <c r="F685" i="14"/>
  <c r="E693" i="14"/>
  <c r="D693" i="14"/>
  <c r="E701" i="14"/>
  <c r="H701" i="14"/>
  <c r="E709" i="14"/>
  <c r="D709" i="14"/>
  <c r="E717" i="14"/>
  <c r="J717" i="14"/>
  <c r="K717" i="14" s="1"/>
  <c r="E725" i="14"/>
  <c r="D725" i="14"/>
  <c r="E733" i="14"/>
  <c r="D733" i="14"/>
  <c r="E741" i="14"/>
  <c r="D741" i="14"/>
  <c r="E757" i="14"/>
  <c r="D757" i="14"/>
  <c r="E765" i="14"/>
  <c r="D765" i="14"/>
  <c r="E843" i="14"/>
  <c r="D843" i="14"/>
  <c r="E877" i="14"/>
  <c r="D877" i="14"/>
  <c r="E893" i="14"/>
  <c r="D893" i="14"/>
  <c r="E913" i="14"/>
  <c r="D913" i="14"/>
  <c r="E1015" i="14"/>
  <c r="D1015" i="14"/>
  <c r="BS291" i="3"/>
  <c r="BT291" i="3" s="1"/>
  <c r="BU291" i="3" s="1"/>
  <c r="A296" i="22"/>
  <c r="A296" i="16"/>
  <c r="A1012" i="14"/>
  <c r="A1014" i="16"/>
  <c r="A1014" i="22"/>
  <c r="A1012" i="16"/>
  <c r="A1010" i="14"/>
  <c r="A1012" i="22"/>
  <c r="A1008" i="14"/>
  <c r="A1010" i="16"/>
  <c r="A1010" i="22"/>
  <c r="A1008" i="16"/>
  <c r="A1006" i="14"/>
  <c r="A1008" i="22"/>
  <c r="A1004" i="14"/>
  <c r="A1006" i="16"/>
  <c r="A1004" i="16"/>
  <c r="A1002" i="14"/>
  <c r="A1000" i="14"/>
  <c r="A1002" i="16"/>
  <c r="A1002" i="22"/>
  <c r="A1000" i="16"/>
  <c r="A998" i="14"/>
  <c r="A1000" i="22"/>
  <c r="A996" i="14"/>
  <c r="A998" i="16"/>
  <c r="A998" i="22"/>
  <c r="A996" i="16"/>
  <c r="A994" i="14"/>
  <c r="A996" i="22"/>
  <c r="A992" i="14"/>
  <c r="A994" i="16"/>
  <c r="A994" i="22"/>
  <c r="A992" i="16"/>
  <c r="A990" i="14"/>
  <c r="A992" i="22"/>
  <c r="A988" i="14"/>
  <c r="A990" i="16"/>
  <c r="A988" i="22"/>
  <c r="A988" i="16"/>
  <c r="A986" i="14"/>
  <c r="A986" i="22"/>
  <c r="A986" i="16"/>
  <c r="A984" i="22"/>
  <c r="A984" i="16"/>
  <c r="A982" i="14"/>
  <c r="A982" i="22"/>
  <c r="A980" i="14"/>
  <c r="A978" i="14"/>
  <c r="A980" i="16"/>
  <c r="A980" i="22"/>
  <c r="A978" i="16"/>
  <c r="A976" i="14"/>
  <c r="A978" i="22"/>
  <c r="A974" i="14"/>
  <c r="A976" i="16"/>
  <c r="A974" i="16"/>
  <c r="A972" i="14"/>
  <c r="A972" i="16"/>
  <c r="A972" i="22"/>
  <c r="A968" i="14"/>
  <c r="A970" i="16"/>
  <c r="A968" i="22"/>
  <c r="A968" i="16"/>
  <c r="A966" i="14"/>
  <c r="A964" i="14"/>
  <c r="A966" i="22"/>
  <c r="A964" i="22"/>
  <c r="A964" i="16"/>
  <c r="A960" i="14"/>
  <c r="A962" i="16"/>
  <c r="A960" i="22"/>
  <c r="A960" i="16"/>
  <c r="A958" i="14"/>
  <c r="A956" i="14"/>
  <c r="A958" i="22"/>
  <c r="A956" i="22"/>
  <c r="A956" i="16"/>
  <c r="A952" i="14"/>
  <c r="A954" i="16"/>
  <c r="A952" i="22"/>
  <c r="A952" i="16"/>
  <c r="A950" i="14"/>
  <c r="A948" i="14"/>
  <c r="A950" i="22"/>
  <c r="A948" i="22"/>
  <c r="A948" i="16"/>
  <c r="A944" i="14"/>
  <c r="A946" i="16"/>
  <c r="A944" i="22"/>
  <c r="A944" i="16"/>
  <c r="A942" i="14"/>
  <c r="A940" i="14"/>
  <c r="A942" i="22"/>
  <c r="A940" i="22"/>
  <c r="A940" i="16"/>
  <c r="A936" i="14"/>
  <c r="A938" i="16"/>
  <c r="A936" i="22"/>
  <c r="A936" i="16"/>
  <c r="A934" i="14"/>
  <c r="A932" i="14"/>
  <c r="A934" i="22"/>
  <c r="A932" i="16"/>
  <c r="A932" i="22"/>
  <c r="A930" i="14"/>
  <c r="A928" i="14"/>
  <c r="A930" i="22"/>
  <c r="A928" i="16"/>
  <c r="A924" i="14"/>
  <c r="A926" i="22"/>
  <c r="A926" i="16"/>
  <c r="A924" i="16"/>
  <c r="A924" i="22"/>
  <c r="A922" i="14"/>
  <c r="A920" i="14"/>
  <c r="A922" i="22"/>
  <c r="A920" i="16"/>
  <c r="A916" i="14"/>
  <c r="A918" i="22"/>
  <c r="A918" i="16"/>
  <c r="A916" i="16"/>
  <c r="A916" i="22"/>
  <c r="A914" i="14"/>
  <c r="A912" i="14"/>
  <c r="A914" i="22"/>
  <c r="A912" i="16"/>
  <c r="A908" i="14"/>
  <c r="A910" i="22"/>
  <c r="A910" i="16"/>
  <c r="A906" i="14"/>
  <c r="A908" i="16"/>
  <c r="A906" i="22"/>
  <c r="A906" i="16"/>
  <c r="A904" i="14"/>
  <c r="A902" i="14"/>
  <c r="A904" i="22"/>
  <c r="A902" i="22"/>
  <c r="A902" i="16"/>
  <c r="A898" i="14"/>
  <c r="A900" i="16"/>
  <c r="A898" i="22"/>
  <c r="A898" i="16"/>
  <c r="A896" i="14"/>
  <c r="A894" i="14"/>
  <c r="A896" i="22"/>
  <c r="A894" i="22"/>
  <c r="A894" i="16"/>
  <c r="A890" i="14"/>
  <c r="A892" i="16"/>
  <c r="A890" i="22"/>
  <c r="A890" i="16"/>
  <c r="A888" i="14"/>
  <c r="A886" i="14"/>
  <c r="A888" i="22"/>
  <c r="A886" i="22"/>
  <c r="A886" i="16"/>
  <c r="A882" i="14"/>
  <c r="A884" i="16"/>
  <c r="A882" i="22"/>
  <c r="A882" i="16"/>
  <c r="A880" i="14"/>
  <c r="A878" i="14"/>
  <c r="A880" i="22"/>
  <c r="A878" i="22"/>
  <c r="A878" i="16"/>
  <c r="A874" i="14"/>
  <c r="A876" i="16"/>
  <c r="A874" i="22"/>
  <c r="A874" i="16"/>
  <c r="A872" i="14"/>
  <c r="A870" i="14"/>
  <c r="A872" i="22"/>
  <c r="A872" i="16"/>
  <c r="A870" i="16"/>
  <c r="A870" i="22"/>
  <c r="A868" i="14"/>
  <c r="A866" i="14"/>
  <c r="A868" i="22"/>
  <c r="A866" i="16"/>
  <c r="A862" i="14"/>
  <c r="A864" i="22"/>
  <c r="A864" i="16"/>
  <c r="A862" i="16"/>
  <c r="A862" i="22"/>
  <c r="A860" i="14"/>
  <c r="A858" i="14"/>
  <c r="A860" i="22"/>
  <c r="A858" i="16"/>
  <c r="A854" i="14"/>
  <c r="A856" i="22"/>
  <c r="A856" i="16"/>
  <c r="A854" i="16"/>
  <c r="A854" i="22"/>
  <c r="A852" i="14"/>
  <c r="A850" i="14"/>
  <c r="A852" i="22"/>
  <c r="A850" i="16"/>
  <c r="A846" i="14"/>
  <c r="A848" i="22"/>
  <c r="A848" i="16"/>
  <c r="A846" i="16"/>
  <c r="A846" i="22"/>
  <c r="A844" i="14"/>
  <c r="A842" i="14"/>
  <c r="A844" i="22"/>
  <c r="A842" i="16"/>
  <c r="A838" i="14"/>
  <c r="A840" i="22"/>
  <c r="A840" i="16"/>
  <c r="A838" i="16"/>
  <c r="A838" i="22"/>
  <c r="A836" i="14"/>
  <c r="A834" i="14"/>
  <c r="A836" i="22"/>
  <c r="A834" i="16"/>
  <c r="A830" i="14"/>
  <c r="A832" i="22"/>
  <c r="A832" i="16"/>
  <c r="A830" i="16"/>
  <c r="A830" i="22"/>
  <c r="A828" i="14"/>
  <c r="A826" i="14"/>
  <c r="A828" i="22"/>
  <c r="A826" i="16"/>
  <c r="A822" i="14"/>
  <c r="A824" i="22"/>
  <c r="A824" i="16"/>
  <c r="A822" i="16"/>
  <c r="A822" i="22"/>
  <c r="A820" i="14"/>
  <c r="A818" i="14"/>
  <c r="A820" i="22"/>
  <c r="A818" i="16"/>
  <c r="A816" i="22"/>
  <c r="A816" i="16"/>
  <c r="A812" i="14"/>
  <c r="A814" i="22"/>
  <c r="A814" i="16"/>
  <c r="A812" i="22"/>
  <c r="A812" i="16"/>
  <c r="A810" i="14"/>
  <c r="A808" i="14"/>
  <c r="A810" i="16"/>
  <c r="A808" i="22"/>
  <c r="A808" i="16"/>
  <c r="A806" i="14"/>
  <c r="A804" i="14"/>
  <c r="A804" i="22"/>
  <c r="A804" i="16"/>
  <c r="A800" i="14"/>
  <c r="A802" i="22"/>
  <c r="A800" i="16"/>
  <c r="A800" i="22"/>
  <c r="A798" i="14"/>
  <c r="A796" i="14"/>
  <c r="A798" i="22"/>
  <c r="A796" i="16"/>
  <c r="A792" i="14"/>
  <c r="A792" i="22"/>
  <c r="A792" i="16"/>
  <c r="A788" i="14"/>
  <c r="A788" i="22"/>
  <c r="A788" i="16"/>
  <c r="A784" i="14"/>
  <c r="A784" i="22"/>
  <c r="A784" i="16"/>
  <c r="A780" i="14"/>
  <c r="A780" i="22"/>
  <c r="A780" i="16"/>
  <c r="A776" i="14"/>
  <c r="A776" i="22"/>
  <c r="A776" i="16"/>
  <c r="A772" i="14"/>
  <c r="A772" i="22"/>
  <c r="A772" i="16"/>
  <c r="A768" i="14"/>
  <c r="A768" i="16"/>
  <c r="A764" i="14"/>
  <c r="A766" i="22"/>
  <c r="A764" i="16"/>
  <c r="A760" i="14"/>
  <c r="A762" i="22"/>
  <c r="A760" i="16"/>
  <c r="A756" i="14"/>
  <c r="A758" i="22"/>
  <c r="A756" i="16"/>
  <c r="A752" i="14"/>
  <c r="A754" i="22"/>
  <c r="A752" i="16"/>
  <c r="A748" i="14"/>
  <c r="A750" i="22"/>
  <c r="A748" i="16"/>
  <c r="A744" i="14"/>
  <c r="A746" i="22"/>
  <c r="A744" i="16"/>
  <c r="A740" i="14"/>
  <c r="A742" i="22"/>
  <c r="A740" i="16"/>
  <c r="A736" i="14"/>
  <c r="A738" i="22"/>
  <c r="A736" i="16"/>
  <c r="A732" i="14"/>
  <c r="A734" i="22"/>
  <c r="A732" i="16"/>
  <c r="A728" i="14"/>
  <c r="A730" i="22"/>
  <c r="A728" i="16"/>
  <c r="A724" i="14"/>
  <c r="A726" i="22"/>
  <c r="A724" i="16"/>
  <c r="A720" i="14"/>
  <c r="A722" i="22"/>
  <c r="A720" i="16"/>
  <c r="A716" i="14"/>
  <c r="A718" i="22"/>
  <c r="A716" i="16"/>
  <c r="A712" i="14"/>
  <c r="A714" i="22"/>
  <c r="A712" i="16"/>
  <c r="A708" i="14"/>
  <c r="A710" i="22"/>
  <c r="A708" i="16"/>
  <c r="A704" i="14"/>
  <c r="A706" i="22"/>
  <c r="A704" i="16"/>
  <c r="A700" i="14"/>
  <c r="A702" i="22"/>
  <c r="A700" i="16"/>
  <c r="A696" i="14"/>
  <c r="A698" i="22"/>
  <c r="A696" i="16"/>
  <c r="A692" i="14"/>
  <c r="A694" i="22"/>
  <c r="A692" i="16"/>
  <c r="A688" i="14"/>
  <c r="A690" i="22"/>
  <c r="A688" i="16"/>
  <c r="A684" i="14"/>
  <c r="A686" i="22"/>
  <c r="E680" i="14"/>
  <c r="D680" i="14"/>
  <c r="E676" i="14"/>
  <c r="E672" i="14"/>
  <c r="D672" i="14"/>
  <c r="E650" i="14"/>
  <c r="D650" i="14"/>
  <c r="E600" i="14"/>
  <c r="E594" i="14"/>
  <c r="E590" i="14"/>
  <c r="D590" i="14"/>
  <c r="E584" i="14"/>
  <c r="E542" i="14"/>
  <c r="D542" i="14"/>
  <c r="E536" i="14"/>
  <c r="D536" i="14"/>
  <c r="A230" i="16"/>
  <c r="D224" i="14"/>
  <c r="D273" i="14"/>
  <c r="D339" i="14"/>
  <c r="D386" i="14"/>
  <c r="D462" i="14"/>
  <c r="A532" i="16"/>
  <c r="A534" i="14"/>
  <c r="A538" i="22"/>
  <c r="A540" i="14"/>
  <c r="A544" i="22"/>
  <c r="A548" i="22"/>
  <c r="A550" i="16"/>
  <c r="A552" i="14"/>
  <c r="A556" i="16"/>
  <c r="A558" i="14"/>
  <c r="A562" i="16"/>
  <c r="A562" i="14"/>
  <c r="D563" i="14"/>
  <c r="A566" i="22"/>
  <c r="A568" i="16"/>
  <c r="A568" i="14"/>
  <c r="D569" i="14"/>
  <c r="A572" i="16"/>
  <c r="A576" i="22"/>
  <c r="A580" i="22"/>
  <c r="A582" i="16"/>
  <c r="A586" i="22"/>
  <c r="A588" i="14"/>
  <c r="A592" i="22"/>
  <c r="A596" i="22"/>
  <c r="A598" i="16"/>
  <c r="A602" i="22"/>
  <c r="A604" i="14"/>
  <c r="A608" i="22"/>
  <c r="A610" i="14"/>
  <c r="D611" i="14"/>
  <c r="A614" i="22"/>
  <c r="A616" i="16"/>
  <c r="A616" i="14"/>
  <c r="D617" i="14"/>
  <c r="A620" i="16"/>
  <c r="A622" i="14"/>
  <c r="D623" i="14"/>
  <c r="A626" i="16"/>
  <c r="A626" i="14"/>
  <c r="D627" i="14"/>
  <c r="A630" i="22"/>
  <c r="A632" i="16"/>
  <c r="A636" i="22"/>
  <c r="A638" i="16"/>
  <c r="A642" i="22"/>
  <c r="A644" i="14"/>
  <c r="A648" i="22"/>
  <c r="A652" i="22"/>
  <c r="A654" i="16"/>
  <c r="A654" i="14"/>
  <c r="A658" i="16"/>
  <c r="A658" i="14"/>
  <c r="D659" i="14"/>
  <c r="A662" i="16"/>
  <c r="A662" i="14"/>
  <c r="D663" i="14"/>
  <c r="A666" i="16"/>
  <c r="A666" i="14"/>
  <c r="D667" i="14"/>
  <c r="A670" i="16"/>
  <c r="A674" i="22"/>
  <c r="A678" i="22"/>
  <c r="A682" i="22"/>
  <c r="D975" i="14"/>
  <c r="E975" i="14"/>
  <c r="E989" i="14"/>
  <c r="D989" i="14"/>
  <c r="E1005" i="14"/>
  <c r="D1005" i="14"/>
  <c r="E1021" i="14"/>
  <c r="D1021" i="14"/>
  <c r="E1041" i="14"/>
  <c r="D1041" i="14"/>
  <c r="E823" i="14"/>
  <c r="D823" i="14"/>
  <c r="E831" i="14"/>
  <c r="D831" i="14"/>
  <c r="E839" i="14"/>
  <c r="D839" i="14"/>
  <c r="E855" i="14"/>
  <c r="D855" i="14"/>
  <c r="E871" i="14"/>
  <c r="D871" i="14"/>
  <c r="E917" i="14"/>
  <c r="D917" i="14"/>
  <c r="E925" i="14"/>
  <c r="D925" i="14"/>
  <c r="E977" i="14"/>
  <c r="D977" i="14"/>
  <c r="D991" i="14"/>
  <c r="E991" i="14"/>
  <c r="E1007" i="14"/>
  <c r="D1007" i="14"/>
  <c r="E1023" i="14"/>
  <c r="D1023" i="14"/>
  <c r="D875" i="14"/>
  <c r="D879" i="14"/>
  <c r="D887" i="14"/>
  <c r="D891" i="14"/>
  <c r="D895" i="14"/>
  <c r="D903" i="14"/>
  <c r="D907" i="14"/>
  <c r="D933" i="14"/>
  <c r="D941" i="14"/>
  <c r="D945" i="14"/>
  <c r="D949" i="14"/>
  <c r="D953" i="14"/>
  <c r="D961" i="14"/>
  <c r="D965" i="14"/>
  <c r="D969" i="14"/>
  <c r="E995" i="14"/>
  <c r="D995" i="14"/>
  <c r="E1003" i="14"/>
  <c r="D1003" i="14"/>
  <c r="E1011" i="14"/>
  <c r="D1011" i="14"/>
  <c r="E1019" i="14"/>
  <c r="D1019" i="14"/>
  <c r="E1027" i="14"/>
  <c r="D1027" i="14"/>
  <c r="D971" i="14"/>
  <c r="E971" i="14"/>
  <c r="E993" i="14"/>
  <c r="D993" i="14"/>
  <c r="E1009" i="14"/>
  <c r="D1009" i="14"/>
  <c r="E1017" i="14"/>
  <c r="D1017" i="14"/>
  <c r="E1025" i="14"/>
  <c r="D1025" i="14"/>
  <c r="D1031" i="14"/>
  <c r="E1031" i="14"/>
  <c r="E1049" i="14"/>
  <c r="D1049" i="14"/>
  <c r="BS295" i="3"/>
  <c r="BT295" i="3" s="1"/>
  <c r="BU295" i="3" s="1"/>
  <c r="BS285" i="3"/>
  <c r="BT285" i="3" s="1"/>
  <c r="BU285" i="3" s="1"/>
  <c r="BS296" i="3"/>
  <c r="BT296" i="3" s="1"/>
  <c r="BU296" i="3" s="1"/>
  <c r="BS287" i="3"/>
  <c r="BT287" i="3" s="1"/>
  <c r="BU287" i="3" s="1"/>
  <c r="BS303" i="3"/>
  <c r="BT303" i="3" s="1"/>
  <c r="BU303" i="3" s="1"/>
  <c r="BS301" i="3"/>
  <c r="BT301" i="3" s="1"/>
  <c r="BU301" i="3" s="1"/>
  <c r="BS299" i="3"/>
  <c r="BT299" i="3" s="1"/>
  <c r="BU299" i="3" s="1"/>
  <c r="BS297" i="3"/>
  <c r="BT297" i="3" s="1"/>
  <c r="BU297" i="3" s="1"/>
  <c r="BS289" i="3"/>
  <c r="BT289" i="3" s="1"/>
  <c r="BU289" i="3" s="1"/>
  <c r="K87" i="22"/>
  <c r="F87" i="22"/>
  <c r="C87" i="22"/>
  <c r="I87" i="22"/>
  <c r="H87" i="22"/>
  <c r="E87" i="22"/>
  <c r="J87" i="22"/>
  <c r="D87" i="22"/>
  <c r="G87" i="22"/>
  <c r="D129" i="14"/>
  <c r="D137" i="14"/>
  <c r="E74" i="14"/>
  <c r="D74" i="14"/>
  <c r="L74" i="14"/>
  <c r="I74" i="14"/>
  <c r="G74" i="14"/>
  <c r="M74" i="14"/>
  <c r="F74" i="14"/>
  <c r="C74" i="14"/>
  <c r="E111" i="14"/>
  <c r="H111" i="14"/>
  <c r="F111" i="14"/>
  <c r="D111" i="14"/>
  <c r="I111" i="14"/>
  <c r="M111" i="14"/>
  <c r="G111" i="14"/>
  <c r="C111" i="14"/>
  <c r="L111" i="14"/>
  <c r="B111" i="14"/>
  <c r="F141" i="15"/>
  <c r="H141" i="15"/>
  <c r="G141" i="15"/>
  <c r="B141" i="15"/>
  <c r="E141" i="15"/>
  <c r="B145" i="15"/>
  <c r="C145" i="15"/>
  <c r="C130" i="16"/>
  <c r="B130" i="16"/>
  <c r="I142" i="16"/>
  <c r="E103" i="14"/>
  <c r="D103" i="14"/>
  <c r="E107" i="14"/>
  <c r="C107" i="14"/>
  <c r="B117" i="15"/>
  <c r="C117" i="15"/>
  <c r="K125" i="16"/>
  <c r="A118" i="16"/>
  <c r="A115" i="14"/>
  <c r="B115" i="14" s="1"/>
  <c r="A117" i="16"/>
  <c r="A113" i="16"/>
  <c r="J113" i="16" s="1"/>
  <c r="A109" i="16"/>
  <c r="A105" i="22"/>
  <c r="A101" i="22"/>
  <c r="B101" i="22" s="1"/>
  <c r="A97" i="16"/>
  <c r="A97" i="22"/>
  <c r="A89" i="22"/>
  <c r="J89" i="22" s="1"/>
  <c r="A76" i="22"/>
  <c r="A72" i="22"/>
  <c r="A68" i="22"/>
  <c r="B68" i="22" s="1"/>
  <c r="F147" i="22"/>
  <c r="K147" i="22"/>
  <c r="I147" i="22"/>
  <c r="G147" i="22"/>
  <c r="J147" i="22"/>
  <c r="H147" i="22"/>
  <c r="A103" i="16"/>
  <c r="D103" i="16" s="1"/>
  <c r="A101" i="14"/>
  <c r="B101" i="14" s="1"/>
  <c r="G91" i="15"/>
  <c r="A87" i="16"/>
  <c r="I87" i="16" s="1"/>
  <c r="B87" i="15"/>
  <c r="A83" i="16"/>
  <c r="K83" i="16" s="1"/>
  <c r="A81" i="14"/>
  <c r="A83" i="22"/>
  <c r="H83" i="22" s="1"/>
  <c r="A78" i="16"/>
  <c r="B78" i="15"/>
  <c r="A70" i="16"/>
  <c r="A70" i="22"/>
  <c r="C70" i="22" s="1"/>
  <c r="A44" i="22"/>
  <c r="A42" i="14"/>
  <c r="C42" i="14" s="1"/>
  <c r="A26" i="14"/>
  <c r="G26" i="14" s="1"/>
  <c r="B10" i="15"/>
  <c r="A6" i="14"/>
  <c r="E6" i="14" s="1"/>
  <c r="A60" i="16"/>
  <c r="A54" i="14"/>
  <c r="F54" i="14" s="1"/>
  <c r="C56" i="15"/>
  <c r="A52" i="22"/>
  <c r="B52" i="22" s="1"/>
  <c r="A52" i="16"/>
  <c r="K52" i="16" s="1"/>
  <c r="A50" i="14"/>
  <c r="E50" i="14" s="1"/>
  <c r="A48" i="22"/>
  <c r="G48" i="22" s="1"/>
  <c r="A46" i="14"/>
  <c r="D46" i="14" s="1"/>
  <c r="A40" i="16"/>
  <c r="A38" i="14"/>
  <c r="E38" i="14" s="1"/>
  <c r="H40" i="15"/>
  <c r="A40" i="22"/>
  <c r="K40" i="22" s="1"/>
  <c r="A30" i="14"/>
  <c r="A32" i="16"/>
  <c r="A32" i="22"/>
  <c r="B32" i="22" s="1"/>
  <c r="A22" i="14"/>
  <c r="D22" i="14" s="1"/>
  <c r="A24" i="16"/>
  <c r="B24" i="16" s="1"/>
  <c r="A24" i="22"/>
  <c r="G24" i="15"/>
  <c r="A20" i="16"/>
  <c r="H20" i="16" s="1"/>
  <c r="A18" i="14"/>
  <c r="D18" i="14" s="1"/>
  <c r="A20" i="22"/>
  <c r="B20" i="22" s="1"/>
  <c r="A16" i="22"/>
  <c r="A16" i="16"/>
  <c r="J16" i="16" s="1"/>
  <c r="A14" i="14"/>
  <c r="B14" i="14" s="1"/>
  <c r="A12" i="22"/>
  <c r="C12" i="22" s="1"/>
  <c r="G12" i="15"/>
  <c r="A12" i="16"/>
  <c r="B12" i="16" s="1"/>
  <c r="A28" i="16"/>
  <c r="D28" i="16" s="1"/>
  <c r="A62" i="16"/>
  <c r="J62" i="16" s="1"/>
  <c r="B58" i="15"/>
  <c r="A54" i="22"/>
  <c r="G54" i="22" s="1"/>
  <c r="A50" i="22"/>
  <c r="J50" i="22" s="1"/>
  <c r="A50" i="16"/>
  <c r="I50" i="16" s="1"/>
  <c r="A46" i="22"/>
  <c r="G46" i="22" s="1"/>
  <c r="A46" i="16"/>
  <c r="D46" i="16" s="1"/>
  <c r="A42" i="16"/>
  <c r="A40" i="14"/>
  <c r="A42" i="22"/>
  <c r="F42" i="22" s="1"/>
  <c r="A38" i="16"/>
  <c r="A36" i="14"/>
  <c r="A34" i="16"/>
  <c r="C34" i="16" s="1"/>
  <c r="A34" i="22"/>
  <c r="D34" i="22" s="1"/>
  <c r="A20" i="14"/>
  <c r="B20" i="14" s="1"/>
  <c r="A22" i="16"/>
  <c r="C22" i="16" s="1"/>
  <c r="A18" i="22"/>
  <c r="A18" i="16"/>
  <c r="B18" i="16" s="1"/>
  <c r="A16" i="14"/>
  <c r="A14" i="22"/>
  <c r="F14" i="22" s="1"/>
  <c r="C14" i="15"/>
  <c r="A14" i="16"/>
  <c r="K14" i="16" s="1"/>
  <c r="A12" i="14"/>
  <c r="A11" i="22"/>
  <c r="A10" i="14"/>
  <c r="J10" i="14" s="1"/>
  <c r="K10" i="14" s="1"/>
  <c r="A48" i="16"/>
  <c r="C48" i="16" s="1"/>
  <c r="B110" i="16"/>
  <c r="C110" i="16"/>
  <c r="J106" i="22"/>
  <c r="I106" i="22"/>
  <c r="D106" i="22"/>
  <c r="G106" i="22"/>
  <c r="B106" i="22"/>
  <c r="H106" i="22"/>
  <c r="K106" i="22"/>
  <c r="F106" i="22"/>
  <c r="E106" i="22"/>
  <c r="C106" i="22"/>
  <c r="I102" i="22"/>
  <c r="B102" i="22"/>
  <c r="G102" i="22"/>
  <c r="J102" i="22"/>
  <c r="H102" i="22"/>
  <c r="C103" i="14"/>
  <c r="A89" i="16"/>
  <c r="A91" i="14"/>
  <c r="B91" i="14" s="1"/>
  <c r="A95" i="14"/>
  <c r="A108" i="14"/>
  <c r="E108" i="14" s="1"/>
  <c r="B88" i="22"/>
  <c r="C98" i="16"/>
  <c r="A106" i="16"/>
  <c r="G106" i="16" s="1"/>
  <c r="A87" i="14"/>
  <c r="B87" i="14" s="1"/>
  <c r="D107" i="14"/>
  <c r="A56" i="16"/>
  <c r="F56" i="16" s="1"/>
  <c r="A58" i="14"/>
  <c r="G58" i="14" s="1"/>
  <c r="A70" i="14"/>
  <c r="A56" i="22"/>
  <c r="H56" i="22" s="1"/>
  <c r="A64" i="22"/>
  <c r="C64" i="22" s="1"/>
  <c r="A68" i="16"/>
  <c r="D66" i="14"/>
  <c r="D102" i="16"/>
  <c r="E142" i="16"/>
  <c r="F142" i="16"/>
  <c r="B142" i="16"/>
  <c r="A128" i="16"/>
  <c r="B128" i="16" s="1"/>
  <c r="A98" i="22"/>
  <c r="F98" i="22" s="1"/>
  <c r="A83" i="14"/>
  <c r="A85" i="22"/>
  <c r="A78" i="14"/>
  <c r="B78" i="14" s="1"/>
  <c r="A80" i="22"/>
  <c r="A80" i="16"/>
  <c r="B80" i="16" s="1"/>
  <c r="K100" i="22"/>
  <c r="H140" i="15"/>
  <c r="B140" i="15"/>
  <c r="C140" i="15"/>
  <c r="D140" i="15"/>
  <c r="J135" i="14"/>
  <c r="K135" i="14" s="1"/>
  <c r="G141" i="22"/>
  <c r="E141" i="22"/>
  <c r="J141" i="22"/>
  <c r="K141" i="22"/>
  <c r="I141" i="22"/>
  <c r="D141" i="22"/>
  <c r="B141" i="22"/>
  <c r="C141" i="22"/>
  <c r="E140" i="15"/>
  <c r="H142" i="16"/>
  <c r="D77" i="14"/>
  <c r="C77" i="14"/>
  <c r="B77" i="14"/>
  <c r="E77" i="14"/>
  <c r="F102" i="22"/>
  <c r="E102" i="22"/>
  <c r="K102" i="22"/>
  <c r="D102" i="22"/>
  <c r="C102" i="22"/>
  <c r="A136" i="14"/>
  <c r="E136" i="14" s="1"/>
  <c r="A138" i="22"/>
  <c r="A131" i="14"/>
  <c r="E131" i="14" s="1"/>
  <c r="A133" i="22"/>
  <c r="I133" i="22" s="1"/>
  <c r="A133" i="16"/>
  <c r="H133" i="16" s="1"/>
  <c r="A115" i="22"/>
  <c r="B115" i="22" s="1"/>
  <c r="A109" i="14"/>
  <c r="C109" i="14" s="1"/>
  <c r="A111" i="22"/>
  <c r="K111" i="22" s="1"/>
  <c r="A105" i="14"/>
  <c r="E105" i="14" s="1"/>
  <c r="A107" i="22"/>
  <c r="E99" i="15"/>
  <c r="A90" i="22"/>
  <c r="E90" i="22" s="1"/>
  <c r="A90" i="16"/>
  <c r="G90" i="16" s="1"/>
  <c r="D90" i="15"/>
  <c r="E129" i="14"/>
  <c r="A122" i="22"/>
  <c r="H122" i="22" s="1"/>
  <c r="A122" i="16"/>
  <c r="G122" i="16" s="1"/>
  <c r="A72" i="14"/>
  <c r="D72" i="14" s="1"/>
  <c r="A74" i="22"/>
  <c r="H74" i="22" s="1"/>
  <c r="A74" i="16"/>
  <c r="E74" i="16" s="1"/>
  <c r="A125" i="14"/>
  <c r="D125" i="14" s="1"/>
  <c r="A127" i="22"/>
  <c r="A96" i="16"/>
  <c r="B96" i="16" s="1"/>
  <c r="F96" i="15"/>
  <c r="A79" i="22"/>
  <c r="B79" i="22" s="1"/>
  <c r="A79" i="16"/>
  <c r="D79" i="15"/>
  <c r="D76" i="14"/>
  <c r="D92" i="14"/>
  <c r="G53" i="22"/>
  <c r="E56" i="15"/>
  <c r="A64" i="14"/>
  <c r="A68" i="14"/>
  <c r="C38" i="15"/>
  <c r="C42" i="15"/>
  <c r="A44" i="14"/>
  <c r="B44" i="14" s="1"/>
  <c r="A48" i="14"/>
  <c r="A58" i="22"/>
  <c r="B58" i="22" s="1"/>
  <c r="A22" i="22"/>
  <c r="F22" i="22" s="1"/>
  <c r="A26" i="22"/>
  <c r="C26" i="22" s="1"/>
  <c r="E8" i="16"/>
  <c r="I163" i="16"/>
  <c r="B163" i="16"/>
  <c r="F163" i="16"/>
  <c r="D163" i="16"/>
  <c r="E161" i="14"/>
  <c r="B161" i="14"/>
  <c r="C161" i="14"/>
  <c r="H171" i="16"/>
  <c r="D171" i="16"/>
  <c r="E171" i="16"/>
  <c r="B171" i="16"/>
  <c r="K171" i="16"/>
  <c r="B167" i="15"/>
  <c r="H167" i="15"/>
  <c r="E167" i="15"/>
  <c r="C167" i="15"/>
  <c r="G167" i="15"/>
  <c r="D181" i="22"/>
  <c r="B181" i="22"/>
  <c r="C181" i="22"/>
  <c r="F181" i="22"/>
  <c r="E181" i="22"/>
  <c r="I181" i="22"/>
  <c r="J181" i="22"/>
  <c r="K181" i="22"/>
  <c r="F157" i="15"/>
  <c r="C157" i="15"/>
  <c r="E157" i="15"/>
  <c r="B157" i="15"/>
  <c r="D157" i="15"/>
  <c r="B181" i="15"/>
  <c r="E181" i="15"/>
  <c r="C181" i="15"/>
  <c r="H181" i="15"/>
  <c r="E155" i="14"/>
  <c r="M155" i="14"/>
  <c r="L155" i="14"/>
  <c r="J155" i="14"/>
  <c r="K155" i="14" s="1"/>
  <c r="B155" i="14"/>
  <c r="F155" i="14"/>
  <c r="C177" i="15"/>
  <c r="E177" i="15"/>
  <c r="G177" i="15"/>
  <c r="D177" i="15"/>
  <c r="H177" i="15"/>
  <c r="B177" i="15"/>
  <c r="F177" i="15"/>
  <c r="J148" i="16"/>
  <c r="F148" i="16"/>
  <c r="D148" i="16"/>
  <c r="K148" i="16"/>
  <c r="H148" i="16"/>
  <c r="G148" i="16"/>
  <c r="K152" i="16"/>
  <c r="H152" i="16"/>
  <c r="E152" i="16"/>
  <c r="F152" i="16"/>
  <c r="D152" i="16"/>
  <c r="J152" i="16"/>
  <c r="G152" i="16"/>
  <c r="B171" i="14"/>
  <c r="C171" i="14"/>
  <c r="D169" i="22"/>
  <c r="K169" i="22"/>
  <c r="E169" i="22"/>
  <c r="C169" i="22"/>
  <c r="H169" i="22"/>
  <c r="B148" i="15"/>
  <c r="G165" i="22"/>
  <c r="E165" i="22"/>
  <c r="K165" i="22"/>
  <c r="I165" i="22"/>
  <c r="D165" i="22"/>
  <c r="B165" i="22"/>
  <c r="C165" i="22"/>
  <c r="F165" i="22"/>
  <c r="C165" i="15"/>
  <c r="G165" i="15"/>
  <c r="D165" i="15"/>
  <c r="F165" i="15"/>
  <c r="B165" i="15"/>
  <c r="H165" i="15"/>
  <c r="C129" i="14"/>
  <c r="I129" i="14"/>
  <c r="B159" i="15"/>
  <c r="D159" i="15"/>
  <c r="F159" i="15"/>
  <c r="H159" i="15"/>
  <c r="C159" i="15"/>
  <c r="E159" i="15"/>
  <c r="G159" i="15"/>
  <c r="B170" i="14"/>
  <c r="G139" i="15"/>
  <c r="C134" i="16"/>
  <c r="E121" i="15"/>
  <c r="K146" i="22"/>
  <c r="C146" i="22"/>
  <c r="E146" i="22"/>
  <c r="D141" i="16"/>
  <c r="K149" i="22"/>
  <c r="J149" i="22"/>
  <c r="G149" i="22"/>
  <c r="E149" i="22"/>
  <c r="G127" i="14"/>
  <c r="H127" i="14"/>
  <c r="B127" i="14"/>
  <c r="B146" i="22"/>
  <c r="K141" i="16"/>
  <c r="D149" i="22"/>
  <c r="H141" i="16"/>
  <c r="C121" i="22"/>
  <c r="C145" i="16"/>
  <c r="J145" i="16"/>
  <c r="D145" i="16"/>
  <c r="B88" i="15"/>
  <c r="C88" i="15"/>
  <c r="B92" i="15"/>
  <c r="E92" i="15"/>
  <c r="B73" i="16"/>
  <c r="C72" i="16"/>
  <c r="F73" i="16"/>
  <c r="I73" i="16"/>
  <c r="M138" i="14"/>
  <c r="G138" i="14"/>
  <c r="H138" i="14"/>
  <c r="F213" i="16"/>
  <c r="K213" i="16"/>
  <c r="I213" i="16"/>
  <c r="G213" i="16"/>
  <c r="J213" i="16"/>
  <c r="H213" i="16"/>
  <c r="D213" i="16"/>
  <c r="B213" i="16"/>
  <c r="E213" i="16"/>
  <c r="C213" i="16"/>
  <c r="D217" i="22"/>
  <c r="F217" i="22"/>
  <c r="G217" i="22"/>
  <c r="E217" i="22"/>
  <c r="B217" i="22"/>
  <c r="I217" i="22"/>
  <c r="C217" i="22"/>
  <c r="J217" i="22"/>
  <c r="K217" i="22"/>
  <c r="H217" i="22"/>
  <c r="B225" i="16"/>
  <c r="G225" i="16"/>
  <c r="F225" i="16"/>
  <c r="I225" i="16"/>
  <c r="E231" i="14"/>
  <c r="M231" i="14"/>
  <c r="B231" i="14"/>
  <c r="J231" i="14"/>
  <c r="K231" i="14" s="1"/>
  <c r="I231" i="14"/>
  <c r="F231" i="14"/>
  <c r="F269" i="22"/>
  <c r="K269" i="22"/>
  <c r="H269" i="22"/>
  <c r="G269" i="22"/>
  <c r="E269" i="22"/>
  <c r="J269" i="22"/>
  <c r="J273" i="22"/>
  <c r="H273" i="22"/>
  <c r="D273" i="22"/>
  <c r="F273" i="22"/>
  <c r="E276" i="14"/>
  <c r="D276" i="14"/>
  <c r="G276" i="14"/>
  <c r="M276" i="14"/>
  <c r="F276" i="14"/>
  <c r="B276" i="14"/>
  <c r="I276" i="14"/>
  <c r="L276" i="14"/>
  <c r="C276" i="14"/>
  <c r="H276" i="14"/>
  <c r="J276" i="14"/>
  <c r="K276" i="14" s="1"/>
  <c r="D286" i="16"/>
  <c r="J286" i="16"/>
  <c r="C286" i="16"/>
  <c r="B286" i="16"/>
  <c r="F286" i="16"/>
  <c r="G286" i="16"/>
  <c r="I286" i="16"/>
  <c r="H286" i="16"/>
  <c r="E286" i="16"/>
  <c r="K286" i="16"/>
  <c r="F287" i="15"/>
  <c r="H287" i="15"/>
  <c r="E287" i="15"/>
  <c r="G287" i="15"/>
  <c r="C287" i="15"/>
  <c r="B287" i="15"/>
  <c r="D287" i="15"/>
  <c r="E293" i="14"/>
  <c r="G293" i="14"/>
  <c r="F293" i="14"/>
  <c r="C293" i="14"/>
  <c r="M293" i="14"/>
  <c r="D293" i="14"/>
  <c r="J293" i="14"/>
  <c r="K293" i="14" s="1"/>
  <c r="I293" i="14"/>
  <c r="H293" i="14"/>
  <c r="L293" i="14"/>
  <c r="B293" i="14"/>
  <c r="K299" i="22"/>
  <c r="I299" i="22"/>
  <c r="C299" i="22"/>
  <c r="H299" i="22"/>
  <c r="F299" i="22"/>
  <c r="G299" i="22"/>
  <c r="J299" i="22"/>
  <c r="E299" i="22"/>
  <c r="B299" i="22"/>
  <c r="D299" i="22"/>
  <c r="E303" i="15"/>
  <c r="H303" i="15"/>
  <c r="C303" i="15"/>
  <c r="B303" i="15"/>
  <c r="D303" i="15"/>
  <c r="B310" i="16"/>
  <c r="G310" i="16"/>
  <c r="E310" i="16"/>
  <c r="C310" i="16"/>
  <c r="I310" i="16"/>
  <c r="F310" i="16"/>
  <c r="D310" i="16"/>
  <c r="K310" i="16"/>
  <c r="J310" i="16"/>
  <c r="H310" i="16"/>
  <c r="C312" i="15"/>
  <c r="B312" i="15"/>
  <c r="D312" i="15"/>
  <c r="H312" i="15"/>
  <c r="F312" i="15"/>
  <c r="E312" i="15"/>
  <c r="G312" i="15"/>
  <c r="J314" i="14"/>
  <c r="K314" i="14" s="1"/>
  <c r="H314" i="14"/>
  <c r="L314" i="14"/>
  <c r="C314" i="14"/>
  <c r="F314" i="14"/>
  <c r="I314" i="14"/>
  <c r="B314" i="14"/>
  <c r="G314" i="14"/>
  <c r="M314" i="14"/>
  <c r="C318" i="22"/>
  <c r="H318" i="22"/>
  <c r="F318" i="22"/>
  <c r="K318" i="22"/>
  <c r="I318" i="22"/>
  <c r="B318" i="22"/>
  <c r="E318" i="22"/>
  <c r="J318" i="22"/>
  <c r="G318" i="22"/>
  <c r="D318" i="22"/>
  <c r="E320" i="14"/>
  <c r="L320" i="14"/>
  <c r="C320" i="14"/>
  <c r="D320" i="14"/>
  <c r="J320" i="14"/>
  <c r="K320" i="14" s="1"/>
  <c r="H320" i="14"/>
  <c r="M320" i="14"/>
  <c r="G320" i="14"/>
  <c r="F320" i="14"/>
  <c r="I320" i="14"/>
  <c r="B320" i="14"/>
  <c r="J322" i="14"/>
  <c r="K322" i="14" s="1"/>
  <c r="H322" i="14"/>
  <c r="G322" i="14"/>
  <c r="M322" i="14"/>
  <c r="L322" i="14"/>
  <c r="C322" i="14"/>
  <c r="F322" i="14"/>
  <c r="B322" i="14"/>
  <c r="I322" i="14"/>
  <c r="C328" i="22"/>
  <c r="E328" i="22"/>
  <c r="B328" i="22"/>
  <c r="G328" i="22"/>
  <c r="H328" i="22"/>
  <c r="F328" i="22"/>
  <c r="K328" i="22"/>
  <c r="I328" i="22"/>
  <c r="J328" i="22"/>
  <c r="D328" i="22"/>
  <c r="F332" i="15"/>
  <c r="H332" i="15"/>
  <c r="E332" i="15"/>
  <c r="G332" i="15"/>
  <c r="D332" i="15"/>
  <c r="B332" i="15"/>
  <c r="C332" i="15"/>
  <c r="B334" i="15"/>
  <c r="D334" i="15"/>
  <c r="C334" i="15"/>
  <c r="F334" i="15"/>
  <c r="H334" i="15"/>
  <c r="E334" i="15"/>
  <c r="G334" i="15"/>
  <c r="D338" i="22"/>
  <c r="F338" i="22"/>
  <c r="C338" i="22"/>
  <c r="G338" i="22"/>
  <c r="E338" i="22"/>
  <c r="J338" i="22"/>
  <c r="K338" i="22"/>
  <c r="I338" i="22"/>
  <c r="B338" i="22"/>
  <c r="H338" i="22"/>
  <c r="B342" i="16"/>
  <c r="G342" i="16"/>
  <c r="E342" i="16"/>
  <c r="C342" i="16"/>
  <c r="I342" i="16"/>
  <c r="F342" i="16"/>
  <c r="D342" i="16"/>
  <c r="K342" i="16"/>
  <c r="H342" i="16"/>
  <c r="J342" i="16"/>
  <c r="C344" i="15"/>
  <c r="B344" i="15"/>
  <c r="D344" i="15"/>
  <c r="F344" i="15"/>
  <c r="H344" i="15"/>
  <c r="E344" i="15"/>
  <c r="G344" i="15"/>
  <c r="J346" i="14"/>
  <c r="K346" i="14" s="1"/>
  <c r="H346" i="14"/>
  <c r="L346" i="14"/>
  <c r="C346" i="14"/>
  <c r="B346" i="14"/>
  <c r="F346" i="14"/>
  <c r="I346" i="14"/>
  <c r="M346" i="14"/>
  <c r="G346" i="14"/>
  <c r="B350" i="16"/>
  <c r="G350" i="16"/>
  <c r="E350" i="16"/>
  <c r="J350" i="16"/>
  <c r="D350" i="16"/>
  <c r="K350" i="16"/>
  <c r="F350" i="16"/>
  <c r="I350" i="16"/>
  <c r="H350" i="16"/>
  <c r="C350" i="16"/>
  <c r="E352" i="14"/>
  <c r="D352" i="14"/>
  <c r="L352" i="14"/>
  <c r="C352" i="14"/>
  <c r="J352" i="14"/>
  <c r="K352" i="14" s="1"/>
  <c r="H352" i="14"/>
  <c r="M352" i="14"/>
  <c r="G352" i="14"/>
  <c r="I352" i="14"/>
  <c r="F352" i="14"/>
  <c r="B352" i="14"/>
  <c r="J358" i="16"/>
  <c r="D358" i="16"/>
  <c r="G358" i="16"/>
  <c r="I358" i="16"/>
  <c r="F358" i="16"/>
  <c r="H358" i="16"/>
  <c r="B358" i="16"/>
  <c r="K358" i="16"/>
  <c r="E358" i="16"/>
  <c r="C358" i="16"/>
  <c r="C360" i="22"/>
  <c r="H360" i="22"/>
  <c r="B360" i="22"/>
  <c r="G360" i="22"/>
  <c r="E360" i="22"/>
  <c r="F360" i="22"/>
  <c r="K360" i="22"/>
  <c r="I360" i="22"/>
  <c r="D360" i="22"/>
  <c r="J360" i="22"/>
  <c r="J360" i="14"/>
  <c r="K360" i="14" s="1"/>
  <c r="H360" i="14"/>
  <c r="G360" i="14"/>
  <c r="M360" i="14"/>
  <c r="L360" i="14"/>
  <c r="C360" i="14"/>
  <c r="B360" i="14"/>
  <c r="I360" i="14"/>
  <c r="F360" i="14"/>
  <c r="D366" i="22"/>
  <c r="B366" i="22"/>
  <c r="G366" i="22"/>
  <c r="H366" i="22"/>
  <c r="F366" i="22"/>
  <c r="K366" i="22"/>
  <c r="E366" i="22"/>
  <c r="J366" i="22"/>
  <c r="I366" i="22"/>
  <c r="C366" i="22"/>
  <c r="E370" i="15"/>
  <c r="G370" i="15"/>
  <c r="F370" i="15"/>
  <c r="H370" i="15"/>
  <c r="D370" i="15"/>
  <c r="B370" i="15"/>
  <c r="C370" i="15"/>
  <c r="E374" i="14"/>
  <c r="H374" i="14"/>
  <c r="J374" i="14"/>
  <c r="K374" i="14" s="1"/>
  <c r="D374" i="14"/>
  <c r="M374" i="14"/>
  <c r="I374" i="14"/>
  <c r="C374" i="14"/>
  <c r="L374" i="14"/>
  <c r="F374" i="14"/>
  <c r="B374" i="14"/>
  <c r="G374" i="14"/>
  <c r="I380" i="16"/>
  <c r="C380" i="16"/>
  <c r="D380" i="16"/>
  <c r="B380" i="16"/>
  <c r="G380" i="16"/>
  <c r="H380" i="16"/>
  <c r="F380" i="16"/>
  <c r="K380" i="16"/>
  <c r="J380" i="16"/>
  <c r="E380" i="16"/>
  <c r="D382" i="22"/>
  <c r="B382" i="22"/>
  <c r="G382" i="22"/>
  <c r="H382" i="22"/>
  <c r="F382" i="22"/>
  <c r="K382" i="22"/>
  <c r="E382" i="22"/>
  <c r="J382" i="22"/>
  <c r="I382" i="22"/>
  <c r="C382" i="22"/>
  <c r="D386" i="22"/>
  <c r="B386" i="22"/>
  <c r="G386" i="22"/>
  <c r="E386" i="22"/>
  <c r="C386" i="22"/>
  <c r="F386" i="22"/>
  <c r="I386" i="22"/>
  <c r="K386" i="22"/>
  <c r="H386" i="22"/>
  <c r="J386" i="22"/>
  <c r="D388" i="16"/>
  <c r="B388" i="16"/>
  <c r="G388" i="16"/>
  <c r="E388" i="16"/>
  <c r="J388" i="16"/>
  <c r="I388" i="16"/>
  <c r="C388" i="16"/>
  <c r="H388" i="16"/>
  <c r="F388" i="16"/>
  <c r="K388" i="16"/>
  <c r="C392" i="22"/>
  <c r="H392" i="22"/>
  <c r="B392" i="22"/>
  <c r="G392" i="22"/>
  <c r="E392" i="22"/>
  <c r="F392" i="22"/>
  <c r="K392" i="22"/>
  <c r="I392" i="22"/>
  <c r="J392" i="22"/>
  <c r="D392" i="22"/>
  <c r="D394" i="22"/>
  <c r="B394" i="22"/>
  <c r="G394" i="22"/>
  <c r="E394" i="22"/>
  <c r="J394" i="22"/>
  <c r="H394" i="22"/>
  <c r="K394" i="22"/>
  <c r="F394" i="22"/>
  <c r="I394" i="22"/>
  <c r="C394" i="22"/>
  <c r="B398" i="15"/>
  <c r="D398" i="15"/>
  <c r="C398" i="15"/>
  <c r="F398" i="15"/>
  <c r="H398" i="15"/>
  <c r="G398" i="15"/>
  <c r="E398" i="15"/>
  <c r="B400" i="22"/>
  <c r="G400" i="22"/>
  <c r="E400" i="22"/>
  <c r="J400" i="22"/>
  <c r="D400" i="22"/>
  <c r="H400" i="22"/>
  <c r="C400" i="22"/>
  <c r="F400" i="22"/>
  <c r="K400" i="22"/>
  <c r="I400" i="22"/>
  <c r="B402" i="16"/>
  <c r="G402" i="16"/>
  <c r="E402" i="16"/>
  <c r="F402" i="16"/>
  <c r="K402" i="16"/>
  <c r="I402" i="16"/>
  <c r="J402" i="16"/>
  <c r="D402" i="16"/>
  <c r="C402" i="16"/>
  <c r="H402" i="16"/>
  <c r="E406" i="15"/>
  <c r="G406" i="15"/>
  <c r="B406" i="15"/>
  <c r="D406" i="15"/>
  <c r="F406" i="15"/>
  <c r="H406" i="15"/>
  <c r="C406" i="15"/>
  <c r="E408" i="15"/>
  <c r="G408" i="15"/>
  <c r="F408" i="15"/>
  <c r="H408" i="15"/>
  <c r="B408" i="15"/>
  <c r="D408" i="15"/>
  <c r="C408" i="15"/>
  <c r="F412" i="15"/>
  <c r="H412" i="15"/>
  <c r="E412" i="15"/>
  <c r="G412" i="15"/>
  <c r="D412" i="15"/>
  <c r="B412" i="15"/>
  <c r="C412" i="15"/>
  <c r="D414" i="22"/>
  <c r="B414" i="22"/>
  <c r="G414" i="22"/>
  <c r="H414" i="22"/>
  <c r="F414" i="22"/>
  <c r="K414" i="22"/>
  <c r="E414" i="22"/>
  <c r="J414" i="22"/>
  <c r="I414" i="22"/>
  <c r="C414" i="22"/>
  <c r="I416" i="16"/>
  <c r="C416" i="16"/>
  <c r="B416" i="16"/>
  <c r="K416" i="16"/>
  <c r="H416" i="16"/>
  <c r="J416" i="16"/>
  <c r="F416" i="16"/>
  <c r="D416" i="16"/>
  <c r="G416" i="16"/>
  <c r="E416" i="16"/>
  <c r="D418" i="22"/>
  <c r="C418" i="22"/>
  <c r="I418" i="22"/>
  <c r="F422" i="16"/>
  <c r="K422" i="16"/>
  <c r="I422" i="16"/>
  <c r="B422" i="16"/>
  <c r="D422" i="16"/>
  <c r="C422" i="16"/>
  <c r="E422" i="16"/>
  <c r="G422" i="16"/>
  <c r="H422" i="16"/>
  <c r="J422" i="16"/>
  <c r="E424" i="15"/>
  <c r="G424" i="15"/>
  <c r="F424" i="15"/>
  <c r="H424" i="15"/>
  <c r="C424" i="15"/>
  <c r="B424" i="15"/>
  <c r="D424" i="15"/>
  <c r="D426" i="22"/>
  <c r="B426" i="22"/>
  <c r="G426" i="22"/>
  <c r="E426" i="22"/>
  <c r="J426" i="22"/>
  <c r="H426" i="22"/>
  <c r="K426" i="22"/>
  <c r="F426" i="22"/>
  <c r="I426" i="22"/>
  <c r="C426" i="22"/>
  <c r="I428" i="16"/>
  <c r="C428" i="16"/>
  <c r="D428" i="16"/>
  <c r="B428" i="16"/>
  <c r="G428" i="16"/>
  <c r="H428" i="16"/>
  <c r="F428" i="16"/>
  <c r="K428" i="16"/>
  <c r="E428" i="16"/>
  <c r="J428" i="16"/>
  <c r="B432" i="22"/>
  <c r="G432" i="22"/>
  <c r="E432" i="22"/>
  <c r="J432" i="22"/>
  <c r="D432" i="22"/>
  <c r="F432" i="22"/>
  <c r="I432" i="22"/>
  <c r="K432" i="22"/>
  <c r="C432" i="22"/>
  <c r="H432" i="22"/>
  <c r="E434" i="15"/>
  <c r="G434" i="15"/>
  <c r="F434" i="15"/>
  <c r="H434" i="15"/>
  <c r="C434" i="15"/>
  <c r="B434" i="15"/>
  <c r="D434" i="15"/>
  <c r="E436" i="15"/>
  <c r="G436" i="15"/>
  <c r="C436" i="15"/>
  <c r="B436" i="15"/>
  <c r="H436" i="15"/>
  <c r="F436" i="15"/>
  <c r="D436" i="15"/>
  <c r="E440" i="16"/>
  <c r="J440" i="16"/>
  <c r="D440" i="16"/>
  <c r="B440" i="16"/>
  <c r="G440" i="16"/>
  <c r="C440" i="16"/>
  <c r="H440" i="16"/>
  <c r="K440" i="16"/>
  <c r="I440" i="16"/>
  <c r="F440" i="16"/>
  <c r="D442" i="22"/>
  <c r="B442" i="22"/>
  <c r="G442" i="22"/>
  <c r="E442" i="22"/>
  <c r="J442" i="22"/>
  <c r="F442" i="22"/>
  <c r="H442" i="22"/>
  <c r="K442" i="22"/>
  <c r="I442" i="22"/>
  <c r="C442" i="22"/>
  <c r="B444" i="14"/>
  <c r="C444" i="14"/>
  <c r="H444" i="14"/>
  <c r="J444" i="14"/>
  <c r="K444" i="14" s="1"/>
  <c r="L444" i="14"/>
  <c r="I444" i="14"/>
  <c r="G444" i="14"/>
  <c r="F444" i="14"/>
  <c r="M444" i="14"/>
  <c r="C448" i="15"/>
  <c r="E448" i="15"/>
  <c r="G448" i="15"/>
  <c r="B448" i="15"/>
  <c r="D448" i="15"/>
  <c r="F448" i="15"/>
  <c r="H448" i="15"/>
  <c r="E450" i="15"/>
  <c r="G450" i="15"/>
  <c r="F450" i="15"/>
  <c r="H450" i="15"/>
  <c r="B450" i="15"/>
  <c r="D450" i="15"/>
  <c r="C450" i="15"/>
  <c r="D452" i="16"/>
  <c r="B452" i="16"/>
  <c r="G452" i="16"/>
  <c r="E452" i="16"/>
  <c r="J452" i="16"/>
  <c r="H452" i="16"/>
  <c r="K452" i="16"/>
  <c r="F452" i="16"/>
  <c r="I452" i="16"/>
  <c r="C452" i="16"/>
  <c r="E456" i="15"/>
  <c r="G456" i="15"/>
  <c r="F456" i="15"/>
  <c r="H456" i="15"/>
  <c r="C456" i="15"/>
  <c r="B456" i="15"/>
  <c r="D456" i="15"/>
  <c r="M456" i="14"/>
  <c r="J456" i="14"/>
  <c r="K456" i="14" s="1"/>
  <c r="C456" i="14"/>
  <c r="G456" i="14"/>
  <c r="B456" i="14"/>
  <c r="I456" i="14"/>
  <c r="L456" i="14"/>
  <c r="H456" i="14"/>
  <c r="F456" i="14"/>
  <c r="I460" i="16"/>
  <c r="C460" i="16"/>
  <c r="H460" i="16"/>
  <c r="F460" i="16"/>
  <c r="K460" i="16"/>
  <c r="J460" i="16"/>
  <c r="D460" i="16"/>
  <c r="G460" i="16"/>
  <c r="E460" i="16"/>
  <c r="B460" i="16"/>
  <c r="E462" i="14"/>
  <c r="B462" i="14"/>
  <c r="I462" i="14"/>
  <c r="L462" i="14"/>
  <c r="M462" i="14"/>
  <c r="J462" i="14"/>
  <c r="K462" i="14" s="1"/>
  <c r="C462" i="14"/>
  <c r="F462" i="14"/>
  <c r="G462" i="14"/>
  <c r="H462" i="14"/>
  <c r="B466" i="16"/>
  <c r="G466" i="16"/>
  <c r="E466" i="16"/>
  <c r="F466" i="16"/>
  <c r="K466" i="16"/>
  <c r="I466" i="16"/>
  <c r="J466" i="16"/>
  <c r="D466" i="16"/>
  <c r="C466" i="16"/>
  <c r="H466" i="16"/>
  <c r="D468" i="16"/>
  <c r="B468" i="16"/>
  <c r="G468" i="16"/>
  <c r="E468" i="16"/>
  <c r="J468" i="16"/>
  <c r="F468" i="16"/>
  <c r="H468" i="16"/>
  <c r="K468" i="16"/>
  <c r="I468" i="16"/>
  <c r="C468" i="16"/>
  <c r="E470" i="14"/>
  <c r="H470" i="14"/>
  <c r="M470" i="14"/>
  <c r="C470" i="14"/>
  <c r="D470" i="14"/>
  <c r="G470" i="14"/>
  <c r="F470" i="14"/>
  <c r="C474" i="15"/>
  <c r="B474" i="15"/>
  <c r="D474" i="15"/>
  <c r="G474" i="15"/>
  <c r="E474" i="15"/>
  <c r="F474" i="15"/>
  <c r="H474" i="15"/>
  <c r="E474" i="14"/>
  <c r="D474" i="14"/>
  <c r="M474" i="14"/>
  <c r="J474" i="14"/>
  <c r="K474" i="14" s="1"/>
  <c r="B474" i="14"/>
  <c r="I474" i="14"/>
  <c r="L474" i="14"/>
  <c r="C474" i="14"/>
  <c r="G474" i="14"/>
  <c r="F474" i="14"/>
  <c r="H474" i="14"/>
  <c r="E480" i="16"/>
  <c r="J480" i="16"/>
  <c r="D480" i="16"/>
  <c r="B480" i="16"/>
  <c r="G480" i="16"/>
  <c r="H480" i="16"/>
  <c r="K480" i="16"/>
  <c r="F480" i="16"/>
  <c r="I480" i="16"/>
  <c r="C480" i="16"/>
  <c r="C480" i="14"/>
  <c r="G480" i="14"/>
  <c r="H480" i="14"/>
  <c r="F480" i="14"/>
  <c r="I480" i="14"/>
  <c r="B480" i="14"/>
  <c r="L480" i="14"/>
  <c r="M480" i="14"/>
  <c r="J480" i="14"/>
  <c r="K480" i="14" s="1"/>
  <c r="D486" i="22"/>
  <c r="B486" i="22"/>
  <c r="G486" i="22"/>
  <c r="H486" i="22"/>
  <c r="F486" i="22"/>
  <c r="K486" i="22"/>
  <c r="E486" i="22"/>
  <c r="J486" i="22"/>
  <c r="I486" i="22"/>
  <c r="C486" i="22"/>
  <c r="J488" i="22"/>
  <c r="D488" i="22"/>
  <c r="C488" i="22"/>
  <c r="H488" i="22"/>
  <c r="B488" i="22"/>
  <c r="G488" i="22"/>
  <c r="I488" i="22"/>
  <c r="K488" i="22"/>
  <c r="E488" i="22"/>
  <c r="F488" i="22"/>
  <c r="E492" i="16"/>
  <c r="J492" i="16"/>
  <c r="D492" i="16"/>
  <c r="B492" i="16"/>
  <c r="G492" i="16"/>
  <c r="H492" i="16"/>
  <c r="K492" i="16"/>
  <c r="F492" i="16"/>
  <c r="C492" i="16"/>
  <c r="I492" i="16"/>
  <c r="E494" i="14"/>
  <c r="C494" i="14"/>
  <c r="G494" i="14"/>
  <c r="D494" i="14"/>
  <c r="H494" i="14"/>
  <c r="F494" i="14"/>
  <c r="M494" i="14"/>
  <c r="J494" i="14"/>
  <c r="K494" i="14" s="1"/>
  <c r="B494" i="14"/>
  <c r="L494" i="14"/>
  <c r="I494" i="14"/>
  <c r="B498" i="16"/>
  <c r="G498" i="16"/>
  <c r="E498" i="16"/>
  <c r="J498" i="16"/>
  <c r="D498" i="16"/>
  <c r="C498" i="16"/>
  <c r="H498" i="16"/>
  <c r="I498" i="16"/>
  <c r="F498" i="16"/>
  <c r="K498" i="16"/>
  <c r="B500" i="14"/>
  <c r="I500" i="14"/>
  <c r="L500" i="14"/>
  <c r="M500" i="14"/>
  <c r="J500" i="14"/>
  <c r="K500" i="14" s="1"/>
  <c r="F500" i="14"/>
  <c r="H500" i="14"/>
  <c r="G500" i="14"/>
  <c r="C500" i="14"/>
  <c r="B506" i="16"/>
  <c r="G506" i="16"/>
  <c r="E506" i="16"/>
  <c r="J506" i="16"/>
  <c r="D506" i="16"/>
  <c r="K506" i="16"/>
  <c r="F506" i="16"/>
  <c r="I506" i="16"/>
  <c r="H506" i="16"/>
  <c r="C506" i="16"/>
  <c r="E512" i="16"/>
  <c r="J512" i="16"/>
  <c r="D512" i="16"/>
  <c r="B512" i="16"/>
  <c r="G512" i="16"/>
  <c r="F512" i="16"/>
  <c r="H512" i="16"/>
  <c r="K512" i="16"/>
  <c r="I512" i="16"/>
  <c r="C512" i="16"/>
  <c r="D514" i="22"/>
  <c r="B514" i="22"/>
  <c r="C514" i="22"/>
  <c r="H514" i="22"/>
  <c r="F514" i="22"/>
  <c r="G514" i="22"/>
  <c r="E514" i="22"/>
  <c r="J514" i="22"/>
  <c r="K514" i="22"/>
  <c r="I514" i="22"/>
  <c r="B518" i="16"/>
  <c r="G518" i="16"/>
  <c r="E518" i="16"/>
  <c r="J518" i="16"/>
  <c r="D518" i="16"/>
  <c r="H518" i="16"/>
  <c r="C518" i="16"/>
  <c r="F518" i="16"/>
  <c r="K518" i="16"/>
  <c r="I518" i="16"/>
  <c r="F522" i="15"/>
  <c r="H522" i="15"/>
  <c r="E522" i="15"/>
  <c r="G522" i="15"/>
  <c r="C522" i="15"/>
  <c r="B522" i="15"/>
  <c r="D522" i="15"/>
  <c r="E524" i="16"/>
  <c r="D524" i="16"/>
  <c r="B524" i="16"/>
  <c r="H524" i="16"/>
  <c r="C524" i="16"/>
  <c r="F524" i="16"/>
  <c r="K524" i="16"/>
  <c r="I524" i="16"/>
  <c r="J524" i="16"/>
  <c r="G524" i="16"/>
  <c r="J528" i="22"/>
  <c r="D528" i="22"/>
  <c r="C528" i="22"/>
  <c r="H528" i="22"/>
  <c r="B528" i="22"/>
  <c r="G528" i="22"/>
  <c r="E528" i="22"/>
  <c r="I528" i="22"/>
  <c r="K528" i="22"/>
  <c r="F528" i="22"/>
  <c r="F530" i="15"/>
  <c r="H530" i="15"/>
  <c r="E530" i="15"/>
  <c r="G530" i="15"/>
  <c r="C530" i="15"/>
  <c r="B530" i="15"/>
  <c r="D530" i="15"/>
  <c r="E534" i="22"/>
  <c r="J534" i="22"/>
  <c r="D534" i="22"/>
  <c r="B534" i="22"/>
  <c r="G534" i="22"/>
  <c r="H534" i="22"/>
  <c r="K534" i="22"/>
  <c r="I534" i="22"/>
  <c r="F534" i="22"/>
  <c r="C534" i="22"/>
  <c r="E536" i="15"/>
  <c r="G536" i="15"/>
  <c r="F536" i="15"/>
  <c r="H536" i="15"/>
  <c r="B536" i="15"/>
  <c r="C536" i="15"/>
  <c r="D536" i="15"/>
  <c r="B540" i="22"/>
  <c r="G540" i="22"/>
  <c r="E540" i="22"/>
  <c r="J540" i="22"/>
  <c r="D540" i="22"/>
  <c r="F540" i="22"/>
  <c r="I540" i="22"/>
  <c r="C540" i="22"/>
  <c r="K540" i="22"/>
  <c r="H540" i="22"/>
  <c r="E542" i="15"/>
  <c r="G542" i="15"/>
  <c r="F542" i="15"/>
  <c r="H542" i="15"/>
  <c r="D542" i="15"/>
  <c r="B542" i="15"/>
  <c r="C542" i="15"/>
  <c r="D546" i="22"/>
  <c r="B546" i="22"/>
  <c r="C546" i="22"/>
  <c r="E546" i="22"/>
  <c r="J546" i="22"/>
  <c r="K546" i="22"/>
  <c r="I546" i="22"/>
  <c r="G546" i="22"/>
  <c r="H546" i="22"/>
  <c r="F546" i="22"/>
  <c r="C546" i="14"/>
  <c r="G546" i="14"/>
  <c r="H546" i="14"/>
  <c r="F546" i="14"/>
  <c r="I546" i="14"/>
  <c r="J546" i="14"/>
  <c r="K546" i="14" s="1"/>
  <c r="M546" i="14"/>
  <c r="B546" i="14"/>
  <c r="L546" i="14"/>
  <c r="E550" i="14"/>
  <c r="D550" i="14"/>
  <c r="M550" i="14"/>
  <c r="J550" i="14"/>
  <c r="K550" i="14" s="1"/>
  <c r="B550" i="14"/>
  <c r="I550" i="14"/>
  <c r="L550" i="14"/>
  <c r="G550" i="14"/>
  <c r="C550" i="14"/>
  <c r="H550" i="14"/>
  <c r="F550" i="14"/>
  <c r="B554" i="15"/>
  <c r="D554" i="15"/>
  <c r="C554" i="15"/>
  <c r="G554" i="15"/>
  <c r="H554" i="15"/>
  <c r="E554" i="15"/>
  <c r="F554" i="15"/>
  <c r="H558" i="22"/>
  <c r="F558" i="22"/>
  <c r="C558" i="22"/>
  <c r="I558" i="22"/>
  <c r="G558" i="22"/>
  <c r="E558" i="22"/>
  <c r="B558" i="22"/>
  <c r="K558" i="22"/>
  <c r="J558" i="22"/>
  <c r="D558" i="22"/>
  <c r="M560" i="14"/>
  <c r="J560" i="14"/>
  <c r="K560" i="14" s="1"/>
  <c r="B560" i="14"/>
  <c r="I560" i="14"/>
  <c r="L560" i="14"/>
  <c r="G560" i="14"/>
  <c r="H560" i="14"/>
  <c r="C560" i="14"/>
  <c r="F560" i="14"/>
  <c r="H564" i="16"/>
  <c r="F564" i="16"/>
  <c r="K564" i="16"/>
  <c r="I564" i="16"/>
  <c r="C564" i="16"/>
  <c r="E564" i="16"/>
  <c r="J564" i="16"/>
  <c r="B564" i="16"/>
  <c r="G564" i="16"/>
  <c r="D564" i="16"/>
  <c r="E564" i="14"/>
  <c r="C564" i="14"/>
  <c r="F564" i="14"/>
  <c r="G564" i="14"/>
  <c r="H564" i="14"/>
  <c r="M564" i="14"/>
  <c r="L564" i="14"/>
  <c r="B564" i="14"/>
  <c r="D564" i="14"/>
  <c r="I564" i="14"/>
  <c r="J564" i="14"/>
  <c r="K564" i="14" s="1"/>
  <c r="H570" i="22"/>
  <c r="F570" i="22"/>
  <c r="K570" i="22"/>
  <c r="I570" i="22"/>
  <c r="C570" i="22"/>
  <c r="E570" i="22"/>
  <c r="J570" i="22"/>
  <c r="D570" i="22"/>
  <c r="B570" i="22"/>
  <c r="G570" i="22"/>
  <c r="H574" i="22"/>
  <c r="F574" i="22"/>
  <c r="C574" i="22"/>
  <c r="I574" i="22"/>
  <c r="G574" i="22"/>
  <c r="J574" i="22"/>
  <c r="D574" i="22"/>
  <c r="K574" i="22"/>
  <c r="B574" i="22"/>
  <c r="E574" i="22"/>
  <c r="H576" i="16"/>
  <c r="F576" i="16"/>
  <c r="K576" i="16"/>
  <c r="I576" i="16"/>
  <c r="C576" i="16"/>
  <c r="D576" i="16"/>
  <c r="G576" i="16"/>
  <c r="E576" i="16"/>
  <c r="J576" i="16"/>
  <c r="B576" i="16"/>
  <c r="C580" i="15"/>
  <c r="G580" i="15"/>
  <c r="E580" i="15"/>
  <c r="F582" i="15"/>
  <c r="H582" i="15"/>
  <c r="E582" i="15"/>
  <c r="G582" i="15"/>
  <c r="D582" i="15"/>
  <c r="B582" i="15"/>
  <c r="C582" i="15"/>
  <c r="D584" i="16"/>
  <c r="B584" i="16"/>
  <c r="G584" i="16"/>
  <c r="E584" i="16"/>
  <c r="J584" i="16"/>
  <c r="F584" i="16"/>
  <c r="C584" i="16"/>
  <c r="I584" i="16"/>
  <c r="H584" i="16"/>
  <c r="K584" i="16"/>
  <c r="B588" i="22"/>
  <c r="G588" i="22"/>
  <c r="E588" i="22"/>
  <c r="J588" i="22"/>
  <c r="D588" i="22"/>
  <c r="K588" i="22"/>
  <c r="H588" i="22"/>
  <c r="F588" i="22"/>
  <c r="I588" i="22"/>
  <c r="C588" i="22"/>
  <c r="E590" i="15"/>
  <c r="G590" i="15"/>
  <c r="F590" i="15"/>
  <c r="H590" i="15"/>
  <c r="D590" i="15"/>
  <c r="B590" i="15"/>
  <c r="C590" i="15"/>
  <c r="D594" i="22"/>
  <c r="B594" i="22"/>
  <c r="C594" i="22"/>
  <c r="E594" i="22"/>
  <c r="J594" i="22"/>
  <c r="K594" i="22"/>
  <c r="I594" i="22"/>
  <c r="H594" i="22"/>
  <c r="F594" i="22"/>
  <c r="G594" i="22"/>
  <c r="H594" i="14"/>
  <c r="F594" i="14"/>
  <c r="C594" i="14"/>
  <c r="G594" i="14"/>
  <c r="J594" i="14"/>
  <c r="K594" i="14" s="1"/>
  <c r="B594" i="14"/>
  <c r="L594" i="14"/>
  <c r="M594" i="14"/>
  <c r="I594" i="14"/>
  <c r="C600" i="22"/>
  <c r="H600" i="22"/>
  <c r="J600" i="22"/>
  <c r="D600" i="22"/>
  <c r="C602" i="16"/>
  <c r="H602" i="16"/>
  <c r="F602" i="16"/>
  <c r="D602" i="16"/>
  <c r="G602" i="16"/>
  <c r="I602" i="16"/>
  <c r="E602" i="16"/>
  <c r="J602" i="16"/>
  <c r="K602" i="16"/>
  <c r="B602" i="16"/>
  <c r="C606" i="16"/>
  <c r="H606" i="16"/>
  <c r="F606" i="16"/>
  <c r="K606" i="16"/>
  <c r="I606" i="16"/>
  <c r="J606" i="16"/>
  <c r="G606" i="16"/>
  <c r="D606" i="16"/>
  <c r="E606" i="16"/>
  <c r="B606" i="16"/>
  <c r="I608" i="16"/>
  <c r="C608" i="16"/>
  <c r="H608" i="16"/>
  <c r="F608" i="16"/>
  <c r="K608" i="16"/>
  <c r="J608" i="16"/>
  <c r="D608" i="16"/>
  <c r="G608" i="16"/>
  <c r="B608" i="16"/>
  <c r="E608" i="16"/>
  <c r="F610" i="16"/>
  <c r="K610" i="16"/>
  <c r="I610" i="16"/>
  <c r="J610" i="16"/>
  <c r="H610" i="16"/>
  <c r="G610" i="16"/>
  <c r="E610" i="16"/>
  <c r="C610" i="16"/>
  <c r="D610" i="16"/>
  <c r="B610" i="16"/>
  <c r="C614" i="16"/>
  <c r="H614" i="16"/>
  <c r="F614" i="16"/>
  <c r="K614" i="16"/>
  <c r="I614" i="16"/>
  <c r="D614" i="16"/>
  <c r="B614" i="16"/>
  <c r="E614" i="16"/>
  <c r="J614" i="16"/>
  <c r="G614" i="16"/>
  <c r="J616" i="22"/>
  <c r="D616" i="22"/>
  <c r="B616" i="22"/>
  <c r="K616" i="22"/>
  <c r="C616" i="22"/>
  <c r="I616" i="22"/>
  <c r="H616" i="22"/>
  <c r="F616" i="22"/>
  <c r="G616" i="22"/>
  <c r="E616" i="22"/>
  <c r="H618" i="14"/>
  <c r="F618" i="14"/>
  <c r="C618" i="14"/>
  <c r="G618" i="14"/>
  <c r="M618" i="14"/>
  <c r="I618" i="14"/>
  <c r="B618" i="14"/>
  <c r="J618" i="14"/>
  <c r="K618" i="14" s="1"/>
  <c r="L618" i="14"/>
  <c r="E620" i="14"/>
  <c r="H620" i="14"/>
  <c r="C620" i="14"/>
  <c r="G620" i="14"/>
  <c r="F620" i="14"/>
  <c r="B620" i="14"/>
  <c r="M620" i="14"/>
  <c r="L620" i="14"/>
  <c r="D620" i="14"/>
  <c r="J620" i="14"/>
  <c r="K620" i="14" s="1"/>
  <c r="I620" i="14"/>
  <c r="C626" i="15"/>
  <c r="B626" i="15"/>
  <c r="D626" i="15"/>
  <c r="F626" i="15"/>
  <c r="G626" i="15"/>
  <c r="H626" i="15"/>
  <c r="E626" i="15"/>
  <c r="B628" i="22"/>
  <c r="G628" i="22"/>
  <c r="E628" i="22"/>
  <c r="J628" i="22"/>
  <c r="D628" i="22"/>
  <c r="H628" i="22"/>
  <c r="F628" i="22"/>
  <c r="I628" i="22"/>
  <c r="C628" i="22"/>
  <c r="K628" i="22"/>
  <c r="E628" i="14"/>
  <c r="G628" i="14"/>
  <c r="C628" i="14"/>
  <c r="H628" i="14"/>
  <c r="F628" i="14"/>
  <c r="D628" i="14"/>
  <c r="I628" i="14"/>
  <c r="J628" i="14"/>
  <c r="K628" i="14" s="1"/>
  <c r="M628" i="14"/>
  <c r="B628" i="14"/>
  <c r="L628" i="14"/>
  <c r="H634" i="22"/>
  <c r="F634" i="22"/>
  <c r="K634" i="22"/>
  <c r="I634" i="22"/>
  <c r="C634" i="22"/>
  <c r="D634" i="22"/>
  <c r="G634" i="22"/>
  <c r="B634" i="22"/>
  <c r="E634" i="22"/>
  <c r="J634" i="22"/>
  <c r="H634" i="14"/>
  <c r="F634" i="14"/>
  <c r="C634" i="14"/>
  <c r="G634" i="14"/>
  <c r="I634" i="14"/>
  <c r="J634" i="14"/>
  <c r="K634" i="14" s="1"/>
  <c r="M634" i="14"/>
  <c r="B634" i="14"/>
  <c r="L634" i="14"/>
  <c r="C640" i="22"/>
  <c r="H640" i="22"/>
  <c r="F640" i="22"/>
  <c r="D640" i="22"/>
  <c r="G640" i="22"/>
  <c r="I640" i="22"/>
  <c r="B640" i="22"/>
  <c r="K640" i="22"/>
  <c r="J640" i="22"/>
  <c r="E640" i="22"/>
  <c r="C642" i="16"/>
  <c r="H642" i="16"/>
  <c r="G642" i="16"/>
  <c r="I642" i="16"/>
  <c r="F642" i="16"/>
  <c r="D642" i="16"/>
  <c r="K642" i="16"/>
  <c r="B642" i="16"/>
  <c r="J642" i="16"/>
  <c r="E642" i="16"/>
  <c r="C646" i="16"/>
  <c r="H646" i="16"/>
  <c r="F646" i="16"/>
  <c r="K646" i="16"/>
  <c r="I646" i="16"/>
  <c r="J646" i="16"/>
  <c r="G646" i="16"/>
  <c r="D646" i="16"/>
  <c r="B646" i="16"/>
  <c r="E646" i="16"/>
  <c r="C648" i="15"/>
  <c r="B648" i="15"/>
  <c r="D648" i="15"/>
  <c r="G648" i="15"/>
  <c r="H648" i="15"/>
  <c r="E648" i="15"/>
  <c r="F648" i="15"/>
  <c r="F650" i="16"/>
  <c r="K650" i="16"/>
  <c r="I650" i="16"/>
  <c r="G650" i="16"/>
  <c r="J650" i="16"/>
  <c r="H650" i="16"/>
  <c r="D650" i="16"/>
  <c r="B650" i="16"/>
  <c r="C650" i="16"/>
  <c r="E650" i="16"/>
  <c r="E652" i="14"/>
  <c r="M652" i="14"/>
  <c r="F652" i="14"/>
  <c r="D652" i="14"/>
  <c r="C652" i="14"/>
  <c r="G652" i="14"/>
  <c r="B652" i="14"/>
  <c r="H652" i="14"/>
  <c r="I652" i="14"/>
  <c r="L652" i="14"/>
  <c r="J652" i="14"/>
  <c r="K652" i="14" s="1"/>
  <c r="J656" i="22"/>
  <c r="D656" i="22"/>
  <c r="F656" i="22"/>
  <c r="H656" i="22"/>
  <c r="G656" i="22"/>
  <c r="I656" i="22"/>
  <c r="K656" i="22"/>
  <c r="B656" i="22"/>
  <c r="E656" i="22"/>
  <c r="C656" i="22"/>
  <c r="D658" i="22"/>
  <c r="B658" i="22"/>
  <c r="C658" i="22"/>
  <c r="E658" i="22"/>
  <c r="J658" i="22"/>
  <c r="I658" i="22"/>
  <c r="K658" i="22"/>
  <c r="G658" i="22"/>
  <c r="H658" i="22"/>
  <c r="F658" i="22"/>
  <c r="E662" i="15"/>
  <c r="G662" i="15"/>
  <c r="F662" i="15"/>
  <c r="H662" i="15"/>
  <c r="C662" i="15"/>
  <c r="D662" i="15"/>
  <c r="B662" i="15"/>
  <c r="B664" i="22"/>
  <c r="G664" i="22"/>
  <c r="I664" i="22"/>
  <c r="F664" i="22"/>
  <c r="D664" i="22"/>
  <c r="C664" i="22"/>
  <c r="E664" i="22"/>
  <c r="K664" i="22"/>
  <c r="H664" i="22"/>
  <c r="J664" i="22"/>
  <c r="H666" i="22"/>
  <c r="F666" i="22"/>
  <c r="K666" i="22"/>
  <c r="I666" i="22"/>
  <c r="C666" i="22"/>
  <c r="D666" i="22"/>
  <c r="G666" i="22"/>
  <c r="B666" i="22"/>
  <c r="E666" i="22"/>
  <c r="J666" i="22"/>
  <c r="B670" i="15"/>
  <c r="D670" i="15"/>
  <c r="C670" i="15"/>
  <c r="G670" i="15"/>
  <c r="E670" i="15"/>
  <c r="F670" i="15"/>
  <c r="H670" i="15"/>
  <c r="J672" i="22"/>
  <c r="D672" i="22"/>
  <c r="C672" i="22"/>
  <c r="E672" i="22"/>
  <c r="B672" i="22"/>
  <c r="K672" i="22"/>
  <c r="F672" i="22"/>
  <c r="H672" i="22"/>
  <c r="I672" i="22"/>
  <c r="G672" i="22"/>
  <c r="M674" i="14"/>
  <c r="J674" i="14"/>
  <c r="K674" i="14" s="1"/>
  <c r="B674" i="14"/>
  <c r="I674" i="14"/>
  <c r="L674" i="14"/>
  <c r="H674" i="14"/>
  <c r="C674" i="14"/>
  <c r="F674" i="14"/>
  <c r="G674" i="14"/>
  <c r="H676" i="14"/>
  <c r="F676" i="14"/>
  <c r="I676" i="14"/>
  <c r="M676" i="14"/>
  <c r="G676" i="14"/>
  <c r="C676" i="14"/>
  <c r="L676" i="14"/>
  <c r="B676" i="14"/>
  <c r="J676" i="14"/>
  <c r="K676" i="14" s="1"/>
  <c r="C682" i="15"/>
  <c r="B682" i="15"/>
  <c r="D682" i="15"/>
  <c r="E682" i="15"/>
  <c r="F682" i="15"/>
  <c r="G682" i="15"/>
  <c r="H682" i="15"/>
  <c r="B682" i="14"/>
  <c r="I682" i="14"/>
  <c r="L682" i="14"/>
  <c r="M682" i="14"/>
  <c r="J682" i="14"/>
  <c r="K682" i="14" s="1"/>
  <c r="H682" i="14"/>
  <c r="C682" i="14"/>
  <c r="F682" i="14"/>
  <c r="G682" i="14"/>
  <c r="B688" i="22"/>
  <c r="G688" i="22"/>
  <c r="E688" i="22"/>
  <c r="J688" i="22"/>
  <c r="D688" i="22"/>
  <c r="C688" i="22"/>
  <c r="K688" i="22"/>
  <c r="F688" i="22"/>
  <c r="H688" i="22"/>
  <c r="I688" i="22"/>
  <c r="B692" i="22"/>
  <c r="G692" i="22"/>
  <c r="E692" i="22"/>
  <c r="J692" i="22"/>
  <c r="D692" i="22"/>
  <c r="C692" i="22"/>
  <c r="K692" i="22"/>
  <c r="H692" i="22"/>
  <c r="I692" i="22"/>
  <c r="F692" i="22"/>
  <c r="B696" i="22"/>
  <c r="G696" i="22"/>
  <c r="I696" i="22"/>
  <c r="K696" i="22"/>
  <c r="J696" i="22"/>
  <c r="H696" i="22"/>
  <c r="D696" i="22"/>
  <c r="F696" i="22"/>
  <c r="E696" i="22"/>
  <c r="C696" i="22"/>
  <c r="E698" i="14"/>
  <c r="C698" i="14"/>
  <c r="G698" i="14"/>
  <c r="H698" i="14"/>
  <c r="F698" i="14"/>
  <c r="D698" i="14"/>
  <c r="I698" i="14"/>
  <c r="J698" i="14"/>
  <c r="K698" i="14" s="1"/>
  <c r="B698" i="14"/>
  <c r="L698" i="14"/>
  <c r="M698" i="14"/>
  <c r="E706" i="14"/>
  <c r="C706" i="14"/>
  <c r="G706" i="14"/>
  <c r="H706" i="14"/>
  <c r="F706" i="14"/>
  <c r="M706" i="14"/>
  <c r="I706" i="14"/>
  <c r="L706" i="14"/>
  <c r="J706" i="14"/>
  <c r="K706" i="14" s="1"/>
  <c r="B706" i="14"/>
  <c r="B710" i="14"/>
  <c r="I710" i="14"/>
  <c r="L710" i="14"/>
  <c r="M710" i="14"/>
  <c r="J710" i="14"/>
  <c r="K710" i="14" s="1"/>
  <c r="H710" i="14"/>
  <c r="F710" i="14"/>
  <c r="C710" i="14"/>
  <c r="G710" i="14"/>
  <c r="F716" i="22"/>
  <c r="K716" i="22"/>
  <c r="I716" i="22"/>
  <c r="C716" i="22"/>
  <c r="H716" i="22"/>
  <c r="J716" i="22"/>
  <c r="G716" i="22"/>
  <c r="E716" i="22"/>
  <c r="D716" i="22"/>
  <c r="B716" i="22"/>
  <c r="B722" i="15"/>
  <c r="D722" i="15"/>
  <c r="C722" i="15"/>
  <c r="H722" i="15"/>
  <c r="E722" i="15"/>
  <c r="G722" i="15"/>
  <c r="F722" i="15"/>
  <c r="B730" i="15"/>
  <c r="D730" i="15"/>
  <c r="C730" i="15"/>
  <c r="G730" i="15"/>
  <c r="H730" i="15"/>
  <c r="E730" i="15"/>
  <c r="F730" i="15"/>
  <c r="F734" i="16"/>
  <c r="K734" i="16"/>
  <c r="I734" i="16"/>
  <c r="C734" i="16"/>
  <c r="H734" i="16"/>
  <c r="G734" i="16"/>
  <c r="D734" i="16"/>
  <c r="J734" i="16"/>
  <c r="B734" i="16"/>
  <c r="E734" i="16"/>
  <c r="M742" i="14"/>
  <c r="J742" i="14"/>
  <c r="K742" i="14" s="1"/>
  <c r="B742" i="14"/>
  <c r="I742" i="14"/>
  <c r="L742" i="14"/>
  <c r="F742" i="14"/>
  <c r="H742" i="14"/>
  <c r="G742" i="14"/>
  <c r="C742" i="14"/>
  <c r="F754" i="15"/>
  <c r="H754" i="15"/>
  <c r="G754" i="15"/>
  <c r="B754" i="15"/>
  <c r="C754" i="15"/>
  <c r="E754" i="15"/>
  <c r="D754" i="15"/>
  <c r="F760" i="22"/>
  <c r="K760" i="22"/>
  <c r="I760" i="22"/>
  <c r="C760" i="22"/>
  <c r="H760" i="22"/>
  <c r="J760" i="22"/>
  <c r="E760" i="22"/>
  <c r="D760" i="22"/>
  <c r="G760" i="22"/>
  <c r="B760" i="22"/>
  <c r="C766" i="16"/>
  <c r="H766" i="16"/>
  <c r="F766" i="16"/>
  <c r="K766" i="16"/>
  <c r="I766" i="16"/>
  <c r="G766" i="16"/>
  <c r="D766" i="16"/>
  <c r="B766" i="16"/>
  <c r="E766" i="16"/>
  <c r="J766" i="16"/>
  <c r="C770" i="16"/>
  <c r="E770" i="16"/>
  <c r="F770" i="16"/>
  <c r="K770" i="16"/>
  <c r="I770" i="16"/>
  <c r="J770" i="16"/>
  <c r="D770" i="16"/>
  <c r="B770" i="16"/>
  <c r="G770" i="16"/>
  <c r="H770" i="16"/>
  <c r="C778" i="22"/>
  <c r="H778" i="22"/>
  <c r="B778" i="22"/>
  <c r="K778" i="22"/>
  <c r="I778" i="22"/>
  <c r="D778" i="22"/>
  <c r="E778" i="22"/>
  <c r="G778" i="22"/>
  <c r="J778" i="22"/>
  <c r="F778" i="22"/>
  <c r="I786" i="16"/>
  <c r="C786" i="16"/>
  <c r="H786" i="16"/>
  <c r="F786" i="16"/>
  <c r="K786" i="16"/>
  <c r="G786" i="16"/>
  <c r="E786" i="16"/>
  <c r="D786" i="16"/>
  <c r="B786" i="16"/>
  <c r="J786" i="16"/>
  <c r="E796" i="22"/>
  <c r="J796" i="22"/>
  <c r="D796" i="22"/>
  <c r="B796" i="22"/>
  <c r="K796" i="22"/>
  <c r="C796" i="22"/>
  <c r="G796" i="22"/>
  <c r="I796" i="22"/>
  <c r="F796" i="22"/>
  <c r="H796" i="22"/>
  <c r="F806" i="16"/>
  <c r="K806" i="16"/>
  <c r="I806" i="16"/>
  <c r="C806" i="16"/>
  <c r="H806" i="16"/>
  <c r="G806" i="16"/>
  <c r="B806" i="16"/>
  <c r="J806" i="16"/>
  <c r="D806" i="16"/>
  <c r="E806" i="16"/>
  <c r="K834" i="22"/>
  <c r="I834" i="22"/>
  <c r="C834" i="22"/>
  <c r="E834" i="22"/>
  <c r="D834" i="22"/>
  <c r="F834" i="22"/>
  <c r="H834" i="22"/>
  <c r="J834" i="22"/>
  <c r="B834" i="22"/>
  <c r="G834" i="22"/>
  <c r="K858" i="22"/>
  <c r="I858" i="22"/>
  <c r="C858" i="22"/>
  <c r="H858" i="22"/>
  <c r="B858" i="22"/>
  <c r="D858" i="22"/>
  <c r="E858" i="22"/>
  <c r="J858" i="22"/>
  <c r="G858" i="22"/>
  <c r="F858" i="22"/>
  <c r="B910" i="14"/>
  <c r="I910" i="14"/>
  <c r="L910" i="14"/>
  <c r="M910" i="14"/>
  <c r="J910" i="14"/>
  <c r="K910" i="14" s="1"/>
  <c r="C910" i="14"/>
  <c r="F910" i="14"/>
  <c r="G910" i="14"/>
  <c r="H910" i="14"/>
  <c r="F153" i="14"/>
  <c r="H153" i="14"/>
  <c r="B164" i="15"/>
  <c r="D164" i="15"/>
  <c r="C164" i="15"/>
  <c r="E164" i="15"/>
  <c r="F164" i="15"/>
  <c r="G164" i="15"/>
  <c r="H164" i="15"/>
  <c r="G176" i="16"/>
  <c r="B176" i="16"/>
  <c r="B180" i="16"/>
  <c r="F180" i="16"/>
  <c r="K180" i="16"/>
  <c r="G180" i="16"/>
  <c r="E182" i="14"/>
  <c r="C182" i="14"/>
  <c r="B182" i="14"/>
  <c r="I188" i="16"/>
  <c r="C188" i="16"/>
  <c r="H188" i="16"/>
  <c r="F188" i="16"/>
  <c r="K188" i="16"/>
  <c r="E188" i="16"/>
  <c r="D188" i="16"/>
  <c r="J188" i="16"/>
  <c r="G188" i="16"/>
  <c r="B188" i="16"/>
  <c r="E190" i="14"/>
  <c r="D190" i="14"/>
  <c r="F190" i="14"/>
  <c r="B190" i="14"/>
  <c r="I190" i="14"/>
  <c r="G190" i="14"/>
  <c r="M190" i="14"/>
  <c r="L190" i="14"/>
  <c r="H190" i="14"/>
  <c r="C190" i="14"/>
  <c r="J190" i="14"/>
  <c r="K190" i="14" s="1"/>
  <c r="H264" i="22"/>
  <c r="F264" i="22"/>
  <c r="K264" i="22"/>
  <c r="I264" i="22"/>
  <c r="C264" i="22"/>
  <c r="J264" i="22"/>
  <c r="D264" i="22"/>
  <c r="G264" i="22"/>
  <c r="E264" i="22"/>
  <c r="B264" i="22"/>
  <c r="B268" i="16"/>
  <c r="G268" i="16"/>
  <c r="J268" i="16"/>
  <c r="D268" i="16"/>
  <c r="I268" i="16"/>
  <c r="K268" i="16"/>
  <c r="H268" i="16"/>
  <c r="F268" i="16"/>
  <c r="C268" i="16"/>
  <c r="E268" i="16"/>
  <c r="F272" i="15"/>
  <c r="H272" i="15"/>
  <c r="G272" i="15"/>
  <c r="B272" i="15"/>
  <c r="D272" i="15"/>
  <c r="C272" i="15"/>
  <c r="E272" i="15"/>
  <c r="I277" i="22"/>
  <c r="C277" i="22"/>
  <c r="H277" i="22"/>
  <c r="F277" i="22"/>
  <c r="K277" i="22"/>
  <c r="B277" i="22"/>
  <c r="J277" i="22"/>
  <c r="G277" i="22"/>
  <c r="E277" i="22"/>
  <c r="D277" i="22"/>
  <c r="B281" i="22"/>
  <c r="G281" i="22"/>
  <c r="E281" i="22"/>
  <c r="J281" i="22"/>
  <c r="D281" i="22"/>
  <c r="I281" i="22"/>
  <c r="H281" i="22"/>
  <c r="C281" i="22"/>
  <c r="F281" i="22"/>
  <c r="K281" i="22"/>
  <c r="F285" i="22"/>
  <c r="K285" i="22"/>
  <c r="I285" i="22"/>
  <c r="C285" i="22"/>
  <c r="H285" i="22"/>
  <c r="B285" i="22"/>
  <c r="G285" i="22"/>
  <c r="J285" i="22"/>
  <c r="E285" i="22"/>
  <c r="D285" i="22"/>
  <c r="L288" i="14"/>
  <c r="C288" i="14"/>
  <c r="J288" i="14"/>
  <c r="K288" i="14" s="1"/>
  <c r="H288" i="14"/>
  <c r="F288" i="14"/>
  <c r="I288" i="14"/>
  <c r="B288" i="14"/>
  <c r="G288" i="14"/>
  <c r="M288" i="14"/>
  <c r="C294" i="22"/>
  <c r="H294" i="22"/>
  <c r="J294" i="22"/>
  <c r="E294" i="22"/>
  <c r="B294" i="22"/>
  <c r="K294" i="22"/>
  <c r="F294" i="22"/>
  <c r="D294" i="22"/>
  <c r="G294" i="22"/>
  <c r="I294" i="22"/>
  <c r="F298" i="22"/>
  <c r="K298" i="22"/>
  <c r="I298" i="22"/>
  <c r="C298" i="22"/>
  <c r="E298" i="22"/>
  <c r="B298" i="22"/>
  <c r="D298" i="22"/>
  <c r="J298" i="22"/>
  <c r="H298" i="22"/>
  <c r="G298" i="22"/>
  <c r="E306" i="15"/>
  <c r="G306" i="15"/>
  <c r="F306" i="15"/>
  <c r="H306" i="15"/>
  <c r="D306" i="15"/>
  <c r="B306" i="15"/>
  <c r="C306" i="15"/>
  <c r="C102" i="15"/>
  <c r="B82" i="14"/>
  <c r="M82" i="14"/>
  <c r="I138" i="14"/>
  <c r="C143" i="15"/>
  <c r="B139" i="16"/>
  <c r="E143" i="22"/>
  <c r="D546" i="14"/>
  <c r="D634" i="14"/>
  <c r="D480" i="14"/>
  <c r="D560" i="14"/>
  <c r="D314" i="14"/>
  <c r="E742" i="14"/>
  <c r="E710" i="14"/>
  <c r="C180" i="16"/>
  <c r="E180" i="16"/>
  <c r="I506" i="14"/>
  <c r="D288" i="14"/>
  <c r="E600" i="22"/>
  <c r="G600" i="22"/>
  <c r="H580" i="15"/>
  <c r="C164" i="16"/>
  <c r="I738" i="16"/>
  <c r="C782" i="22"/>
  <c r="K782" i="22"/>
  <c r="G738" i="16"/>
  <c r="D738" i="16"/>
  <c r="H702" i="14"/>
  <c r="G702" i="14"/>
  <c r="I153" i="14"/>
  <c r="H176" i="16"/>
  <c r="J176" i="16"/>
  <c r="G418" i="22"/>
  <c r="I470" i="14"/>
  <c r="K418" i="22"/>
  <c r="J506" i="14"/>
  <c r="K506" i="14" s="1"/>
  <c r="J470" i="14"/>
  <c r="K470" i="14" s="1"/>
  <c r="L470" i="14"/>
  <c r="D506" i="14"/>
  <c r="B614" i="14"/>
  <c r="I614" i="14"/>
  <c r="L614" i="14"/>
  <c r="M614" i="14"/>
  <c r="J614" i="14"/>
  <c r="K614" i="14" s="1"/>
  <c r="F614" i="14"/>
  <c r="H614" i="14"/>
  <c r="C614" i="14"/>
  <c r="G614" i="14"/>
  <c r="M207" i="14"/>
  <c r="J207" i="14"/>
  <c r="K207" i="14" s="1"/>
  <c r="C207" i="14"/>
  <c r="L207" i="14"/>
  <c r="B207" i="14"/>
  <c r="F207" i="14"/>
  <c r="I207" i="14"/>
  <c r="G207" i="14"/>
  <c r="H207" i="14"/>
  <c r="E213" i="22"/>
  <c r="D213" i="22"/>
  <c r="B213" i="22"/>
  <c r="K213" i="22"/>
  <c r="H213" i="22"/>
  <c r="C213" i="22"/>
  <c r="K221" i="16"/>
  <c r="I221" i="16"/>
  <c r="J221" i="16"/>
  <c r="F221" i="16"/>
  <c r="D221" i="16"/>
  <c r="I225" i="22"/>
  <c r="G225" i="22"/>
  <c r="C225" i="22"/>
  <c r="J225" i="22"/>
  <c r="D225" i="22"/>
  <c r="K225" i="22"/>
  <c r="E225" i="22"/>
  <c r="H225" i="22"/>
  <c r="F225" i="22"/>
  <c r="B225" i="22"/>
  <c r="C233" i="16"/>
  <c r="H233" i="16"/>
  <c r="F233" i="16"/>
  <c r="K233" i="16"/>
  <c r="I233" i="16"/>
  <c r="B233" i="16"/>
  <c r="E233" i="16"/>
  <c r="G233" i="16"/>
  <c r="D233" i="16"/>
  <c r="J233" i="16"/>
  <c r="C286" i="22"/>
  <c r="H286" i="22"/>
  <c r="F286" i="22"/>
  <c r="D286" i="22"/>
  <c r="G286" i="22"/>
  <c r="I286" i="22"/>
  <c r="B286" i="22"/>
  <c r="K286" i="22"/>
  <c r="J286" i="22"/>
  <c r="E286" i="22"/>
  <c r="C287" i="16"/>
  <c r="F287" i="16"/>
  <c r="D287" i="16"/>
  <c r="E287" i="16"/>
  <c r="B287" i="16"/>
  <c r="H287" i="16"/>
  <c r="G287" i="16"/>
  <c r="I287" i="16"/>
  <c r="J287" i="16"/>
  <c r="K287" i="16"/>
  <c r="B295" i="15"/>
  <c r="D295" i="15"/>
  <c r="C295" i="15"/>
  <c r="E295" i="15"/>
  <c r="G295" i="15"/>
  <c r="F295" i="15"/>
  <c r="H295" i="15"/>
  <c r="E297" i="14"/>
  <c r="D297" i="14"/>
  <c r="M297" i="14"/>
  <c r="J297" i="14"/>
  <c r="K297" i="14" s="1"/>
  <c r="B297" i="14"/>
  <c r="I297" i="14"/>
  <c r="L297" i="14"/>
  <c r="F297" i="14"/>
  <c r="G297" i="14"/>
  <c r="H297" i="14"/>
  <c r="C297" i="14"/>
  <c r="G307" i="22"/>
  <c r="E307" i="22"/>
  <c r="J307" i="22"/>
  <c r="D307" i="22"/>
  <c r="B307" i="22"/>
  <c r="C307" i="22"/>
  <c r="F307" i="22"/>
  <c r="H307" i="22"/>
  <c r="I307" i="22"/>
  <c r="K307" i="22"/>
  <c r="F310" i="22"/>
  <c r="K310" i="22"/>
  <c r="I310" i="22"/>
  <c r="C310" i="22"/>
  <c r="H310" i="22"/>
  <c r="B310" i="22"/>
  <c r="E310" i="22"/>
  <c r="G310" i="22"/>
  <c r="J310" i="22"/>
  <c r="D310" i="22"/>
  <c r="F314" i="16"/>
  <c r="K314" i="16"/>
  <c r="I314" i="16"/>
  <c r="C314" i="16"/>
  <c r="H314" i="16"/>
  <c r="J314" i="16"/>
  <c r="D314" i="16"/>
  <c r="E314" i="16"/>
  <c r="B314" i="16"/>
  <c r="G314" i="16"/>
  <c r="I320" i="22"/>
  <c r="C320" i="22"/>
  <c r="H320" i="22"/>
  <c r="F320" i="22"/>
  <c r="K320" i="22"/>
  <c r="B320" i="22"/>
  <c r="D320" i="22"/>
  <c r="G320" i="22"/>
  <c r="E320" i="22"/>
  <c r="J320" i="22"/>
  <c r="E322" i="15"/>
  <c r="G322" i="15"/>
  <c r="F322" i="15"/>
  <c r="H322" i="15"/>
  <c r="C322" i="15"/>
  <c r="D322" i="15"/>
  <c r="B322" i="15"/>
  <c r="M324" i="14"/>
  <c r="L324" i="14"/>
  <c r="D330" i="22"/>
  <c r="C330" i="22"/>
  <c r="E330" i="22"/>
  <c r="B330" i="22"/>
  <c r="H330" i="22"/>
  <c r="K330" i="22"/>
  <c r="I332" i="16"/>
  <c r="C332" i="16"/>
  <c r="D332" i="16"/>
  <c r="B332" i="16"/>
  <c r="G332" i="16"/>
  <c r="H332" i="16"/>
  <c r="F332" i="16"/>
  <c r="K332" i="16"/>
  <c r="E332" i="16"/>
  <c r="J332" i="16"/>
  <c r="H336" i="16"/>
  <c r="G336" i="16"/>
  <c r="E336" i="14"/>
  <c r="L336" i="14"/>
  <c r="C336" i="14"/>
  <c r="J336" i="14"/>
  <c r="K336" i="14" s="1"/>
  <c r="H336" i="14"/>
  <c r="B336" i="14"/>
  <c r="F336" i="14"/>
  <c r="I336" i="14"/>
  <c r="M336" i="14"/>
  <c r="G336" i="14"/>
  <c r="H342" i="22"/>
  <c r="J342" i="22"/>
  <c r="G342" i="22"/>
  <c r="I342" i="22"/>
  <c r="K342" i="22"/>
  <c r="D342" i="22"/>
  <c r="F342" i="22"/>
  <c r="B342" i="22"/>
  <c r="E342" i="22"/>
  <c r="C342" i="22"/>
  <c r="J344" i="14"/>
  <c r="K344" i="14" s="1"/>
  <c r="H344" i="14"/>
  <c r="G344" i="14"/>
  <c r="M344" i="14"/>
  <c r="L344" i="14"/>
  <c r="C344" i="14"/>
  <c r="I344" i="14"/>
  <c r="B344" i="14"/>
  <c r="F344" i="14"/>
  <c r="F348" i="15"/>
  <c r="H348" i="15"/>
  <c r="E348" i="15"/>
  <c r="G348" i="15"/>
  <c r="D348" i="15"/>
  <c r="B348" i="15"/>
  <c r="C348" i="15"/>
  <c r="B352" i="22"/>
  <c r="G352" i="22"/>
  <c r="E352" i="22"/>
  <c r="J352" i="22"/>
  <c r="D352" i="22"/>
  <c r="C352" i="22"/>
  <c r="H352" i="22"/>
  <c r="F352" i="22"/>
  <c r="K352" i="22"/>
  <c r="I352" i="22"/>
  <c r="E354" i="15"/>
  <c r="G354" i="15"/>
  <c r="F354" i="15"/>
  <c r="H354" i="15"/>
  <c r="C354" i="15"/>
  <c r="D354" i="15"/>
  <c r="B354" i="15"/>
  <c r="G356" i="14"/>
  <c r="M356" i="14"/>
  <c r="F356" i="14"/>
  <c r="B356" i="14"/>
  <c r="I356" i="14"/>
  <c r="L356" i="14"/>
  <c r="C356" i="14"/>
  <c r="J356" i="14"/>
  <c r="K356" i="14" s="1"/>
  <c r="H356" i="14"/>
  <c r="E358" i="14"/>
  <c r="J358" i="14"/>
  <c r="K358" i="14" s="1"/>
  <c r="H358" i="14"/>
  <c r="B358" i="14"/>
  <c r="M358" i="14"/>
  <c r="F358" i="14"/>
  <c r="C358" i="14"/>
  <c r="D358" i="14"/>
  <c r="G358" i="14"/>
  <c r="I358" i="14"/>
  <c r="L358" i="14"/>
  <c r="I364" i="16"/>
  <c r="C364" i="16"/>
  <c r="D364" i="16"/>
  <c r="B364" i="16"/>
  <c r="G364" i="16"/>
  <c r="H364" i="16"/>
  <c r="F364" i="16"/>
  <c r="K364" i="16"/>
  <c r="J364" i="16"/>
  <c r="E364" i="16"/>
  <c r="F366" i="14"/>
  <c r="B366" i="14"/>
  <c r="I366" i="14"/>
  <c r="G366" i="14"/>
  <c r="M366" i="14"/>
  <c r="H366" i="14"/>
  <c r="C366" i="14"/>
  <c r="J366" i="14"/>
  <c r="K366" i="14" s="1"/>
  <c r="L366" i="14"/>
  <c r="B370" i="16"/>
  <c r="G370" i="16"/>
  <c r="E370" i="16"/>
  <c r="F370" i="16"/>
  <c r="K370" i="16"/>
  <c r="I370" i="16"/>
  <c r="J370" i="16"/>
  <c r="D370" i="16"/>
  <c r="H370" i="16"/>
  <c r="C370" i="16"/>
  <c r="D372" i="16"/>
  <c r="B372" i="16"/>
  <c r="G372" i="16"/>
  <c r="E372" i="16"/>
  <c r="J372" i="16"/>
  <c r="C372" i="16"/>
  <c r="I372" i="16"/>
  <c r="H372" i="16"/>
  <c r="F372" i="16"/>
  <c r="K372" i="16"/>
  <c r="E376" i="15"/>
  <c r="G376" i="15"/>
  <c r="F376" i="15"/>
  <c r="H376" i="15"/>
  <c r="B376" i="15"/>
  <c r="D376" i="15"/>
  <c r="C376" i="15"/>
  <c r="E378" i="14"/>
  <c r="G378" i="14"/>
  <c r="M378" i="14"/>
  <c r="F378" i="14"/>
  <c r="B378" i="14"/>
  <c r="I378" i="14"/>
  <c r="H378" i="14"/>
  <c r="J378" i="14"/>
  <c r="K378" i="14" s="1"/>
  <c r="L378" i="14"/>
  <c r="C378" i="14"/>
  <c r="E380" i="14"/>
  <c r="D380" i="14"/>
  <c r="G380" i="14"/>
  <c r="M380" i="14"/>
  <c r="J380" i="14"/>
  <c r="K380" i="14" s="1"/>
  <c r="C380" i="14"/>
  <c r="B380" i="14"/>
  <c r="H380" i="14"/>
  <c r="F380" i="14"/>
  <c r="I380" i="14"/>
  <c r="L380" i="14"/>
  <c r="L384" i="14"/>
  <c r="C384" i="14"/>
  <c r="J384" i="14"/>
  <c r="K384" i="14" s="1"/>
  <c r="H384" i="14"/>
  <c r="G384" i="14"/>
  <c r="M384" i="14"/>
  <c r="F384" i="14"/>
  <c r="I384" i="14"/>
  <c r="B384" i="14"/>
  <c r="B390" i="16"/>
  <c r="G390" i="16"/>
  <c r="E390" i="16"/>
  <c r="F390" i="16"/>
  <c r="D390" i="16"/>
  <c r="C390" i="16"/>
  <c r="I390" i="16"/>
  <c r="K390" i="16"/>
  <c r="J390" i="16"/>
  <c r="H390" i="16"/>
  <c r="G394" i="14"/>
  <c r="M394" i="14"/>
  <c r="F394" i="14"/>
  <c r="B394" i="14"/>
  <c r="I394" i="14"/>
  <c r="J394" i="14"/>
  <c r="K394" i="14" s="1"/>
  <c r="H394" i="14"/>
  <c r="L394" i="14"/>
  <c r="C394" i="14"/>
  <c r="B398" i="16"/>
  <c r="G398" i="16"/>
  <c r="E398" i="16"/>
  <c r="J398" i="16"/>
  <c r="D398" i="16"/>
  <c r="C398" i="16"/>
  <c r="H398" i="16"/>
  <c r="F398" i="16"/>
  <c r="K398" i="16"/>
  <c r="I398" i="16"/>
  <c r="F398" i="14"/>
  <c r="B398" i="14"/>
  <c r="I398" i="14"/>
  <c r="G398" i="14"/>
  <c r="M398" i="14"/>
  <c r="H398" i="14"/>
  <c r="C398" i="14"/>
  <c r="J398" i="14"/>
  <c r="K398" i="14" s="1"/>
  <c r="L398" i="14"/>
  <c r="J402" i="14"/>
  <c r="K402" i="14" s="1"/>
  <c r="H402" i="14"/>
  <c r="G402" i="14"/>
  <c r="M402" i="14"/>
  <c r="L402" i="14"/>
  <c r="C402" i="14"/>
  <c r="F402" i="14"/>
  <c r="I402" i="14"/>
  <c r="B402" i="14"/>
  <c r="E408" i="16"/>
  <c r="J408" i="16"/>
  <c r="D408" i="16"/>
  <c r="B408" i="16"/>
  <c r="G408" i="16"/>
  <c r="I408" i="16"/>
  <c r="F408" i="16"/>
  <c r="C408" i="16"/>
  <c r="H408" i="16"/>
  <c r="K408" i="16"/>
  <c r="F410" i="16"/>
  <c r="K410" i="16"/>
  <c r="I410" i="16"/>
  <c r="C410" i="16"/>
  <c r="H410" i="16"/>
  <c r="B410" i="16"/>
  <c r="E410" i="16"/>
  <c r="G410" i="16"/>
  <c r="J410" i="16"/>
  <c r="D410" i="16"/>
  <c r="I412" i="16"/>
  <c r="C412" i="16"/>
  <c r="D412" i="16"/>
  <c r="B412" i="16"/>
  <c r="G412" i="16"/>
  <c r="H412" i="16"/>
  <c r="F412" i="16"/>
  <c r="K412" i="16"/>
  <c r="E412" i="16"/>
  <c r="J412" i="16"/>
  <c r="D412" i="14"/>
  <c r="C412" i="14"/>
  <c r="M412" i="14"/>
  <c r="B412" i="14"/>
  <c r="H412" i="14"/>
  <c r="I412" i="14"/>
  <c r="G412" i="14"/>
  <c r="L412" i="14"/>
  <c r="F412" i="14"/>
  <c r="B416" i="22"/>
  <c r="G416" i="22"/>
  <c r="E416" i="22"/>
  <c r="J416" i="22"/>
  <c r="D416" i="22"/>
  <c r="C416" i="22"/>
  <c r="H416" i="22"/>
  <c r="F416" i="22"/>
  <c r="K416" i="22"/>
  <c r="I416" i="22"/>
  <c r="J420" i="22"/>
  <c r="D420" i="22"/>
  <c r="B420" i="22"/>
  <c r="G420" i="22"/>
  <c r="E420" i="22"/>
  <c r="H420" i="22"/>
  <c r="F420" i="22"/>
  <c r="I420" i="22"/>
  <c r="C420" i="22"/>
  <c r="K420" i="22"/>
  <c r="H422" i="22"/>
  <c r="F422" i="22"/>
  <c r="K422" i="22"/>
  <c r="I422" i="22"/>
  <c r="C422" i="22"/>
  <c r="E422" i="22"/>
  <c r="J422" i="22"/>
  <c r="D422" i="22"/>
  <c r="G422" i="22"/>
  <c r="B422" i="22"/>
  <c r="E424" i="16"/>
  <c r="J424" i="16"/>
  <c r="D424" i="16"/>
  <c r="B424" i="16"/>
  <c r="G424" i="16"/>
  <c r="H424" i="16"/>
  <c r="K424" i="16"/>
  <c r="I424" i="16"/>
  <c r="F424" i="16"/>
  <c r="C424" i="16"/>
  <c r="E426" i="14"/>
  <c r="G426" i="14"/>
  <c r="M426" i="14"/>
  <c r="F426" i="14"/>
  <c r="B426" i="14"/>
  <c r="I426" i="14"/>
  <c r="L426" i="14"/>
  <c r="C426" i="14"/>
  <c r="J426" i="14"/>
  <c r="K426" i="14" s="1"/>
  <c r="H426" i="14"/>
  <c r="D430" i="22"/>
  <c r="B430" i="22"/>
  <c r="G430" i="22"/>
  <c r="H430" i="22"/>
  <c r="F430" i="22"/>
  <c r="K430" i="22"/>
  <c r="E430" i="22"/>
  <c r="J430" i="22"/>
  <c r="I430" i="22"/>
  <c r="C430" i="22"/>
  <c r="F430" i="14"/>
  <c r="B430" i="14"/>
  <c r="I430" i="14"/>
  <c r="G430" i="14"/>
  <c r="M430" i="14"/>
  <c r="C430" i="14"/>
  <c r="J430" i="14"/>
  <c r="K430" i="14" s="1"/>
  <c r="L430" i="14"/>
  <c r="H430" i="14"/>
  <c r="D436" i="16"/>
  <c r="B436" i="16"/>
  <c r="G436" i="16"/>
  <c r="E436" i="16"/>
  <c r="J436" i="16"/>
  <c r="I436" i="16"/>
  <c r="C436" i="16"/>
  <c r="H436" i="16"/>
  <c r="F436" i="16"/>
  <c r="K436" i="16"/>
  <c r="E438" i="15"/>
  <c r="G438" i="15"/>
  <c r="B438" i="15"/>
  <c r="D438" i="15"/>
  <c r="F438" i="15"/>
  <c r="H438" i="15"/>
  <c r="C438" i="15"/>
  <c r="C440" i="22"/>
  <c r="H440" i="22"/>
  <c r="B440" i="22"/>
  <c r="G440" i="22"/>
  <c r="E440" i="22"/>
  <c r="F440" i="22"/>
  <c r="K440" i="22"/>
  <c r="I440" i="22"/>
  <c r="J440" i="22"/>
  <c r="D440" i="22"/>
  <c r="E442" i="14"/>
  <c r="D442" i="14"/>
  <c r="G442" i="14"/>
  <c r="M442" i="14"/>
  <c r="F442" i="14"/>
  <c r="B442" i="14"/>
  <c r="I442" i="14"/>
  <c r="J442" i="14"/>
  <c r="K442" i="14" s="1"/>
  <c r="H442" i="14"/>
  <c r="L442" i="14"/>
  <c r="C442" i="14"/>
  <c r="B446" i="16"/>
  <c r="G446" i="16"/>
  <c r="E446" i="16"/>
  <c r="J446" i="16"/>
  <c r="D446" i="16"/>
  <c r="H446" i="16"/>
  <c r="C446" i="16"/>
  <c r="I446" i="16"/>
  <c r="F446" i="16"/>
  <c r="K446" i="16"/>
  <c r="H448" i="16"/>
  <c r="F448" i="16"/>
  <c r="K448" i="16"/>
  <c r="D448" i="16"/>
  <c r="J448" i="16"/>
  <c r="I448" i="16"/>
  <c r="G448" i="16"/>
  <c r="B448" i="16"/>
  <c r="E448" i="16"/>
  <c r="C448" i="16"/>
  <c r="B450" i="16"/>
  <c r="G450" i="16"/>
  <c r="E450" i="16"/>
  <c r="F450" i="16"/>
  <c r="K450" i="16"/>
  <c r="I450" i="16"/>
  <c r="J450" i="16"/>
  <c r="D450" i="16"/>
  <c r="C450" i="16"/>
  <c r="H450" i="16"/>
  <c r="K452" i="22"/>
  <c r="I452" i="22"/>
  <c r="C452" i="22"/>
  <c r="H452" i="22"/>
  <c r="F452" i="22"/>
  <c r="D452" i="22"/>
  <c r="E452" i="22"/>
  <c r="B452" i="22"/>
  <c r="G452" i="22"/>
  <c r="J452" i="22"/>
  <c r="E456" i="16"/>
  <c r="J456" i="16"/>
  <c r="D456" i="16"/>
  <c r="B456" i="16"/>
  <c r="G456" i="16"/>
  <c r="F456" i="16"/>
  <c r="C456" i="16"/>
  <c r="H456" i="16"/>
  <c r="K456" i="16"/>
  <c r="I456" i="16"/>
  <c r="B458" i="15"/>
  <c r="D458" i="15"/>
  <c r="C458" i="15"/>
  <c r="H458" i="15"/>
  <c r="F458" i="15"/>
  <c r="G458" i="15"/>
  <c r="E458" i="15"/>
  <c r="B462" i="16"/>
  <c r="G462" i="16"/>
  <c r="E462" i="16"/>
  <c r="J462" i="16"/>
  <c r="D462" i="16"/>
  <c r="C462" i="16"/>
  <c r="H462" i="16"/>
  <c r="I462" i="16"/>
  <c r="F462" i="16"/>
  <c r="K462" i="16"/>
  <c r="D464" i="22"/>
  <c r="C464" i="22"/>
  <c r="J464" i="22"/>
  <c r="E464" i="22"/>
  <c r="F464" i="22"/>
  <c r="I464" i="22"/>
  <c r="G464" i="22"/>
  <c r="H464" i="22"/>
  <c r="K464" i="22"/>
  <c r="B464" i="22"/>
  <c r="F466" i="22"/>
  <c r="B466" i="22"/>
  <c r="I466" i="22"/>
  <c r="G466" i="22"/>
  <c r="E470" i="15"/>
  <c r="G470" i="15"/>
  <c r="B470" i="15"/>
  <c r="D470" i="15"/>
  <c r="F470" i="15"/>
  <c r="H470" i="15"/>
  <c r="C470" i="15"/>
  <c r="C472" i="22"/>
  <c r="H472" i="22"/>
  <c r="F472" i="22"/>
  <c r="K472" i="22"/>
  <c r="E472" i="22"/>
  <c r="D472" i="22"/>
  <c r="B472" i="22"/>
  <c r="I472" i="22"/>
  <c r="J472" i="22"/>
  <c r="G472" i="22"/>
  <c r="B474" i="16"/>
  <c r="G474" i="16"/>
  <c r="E474" i="16"/>
  <c r="J474" i="16"/>
  <c r="D474" i="16"/>
  <c r="F474" i="16"/>
  <c r="I474" i="16"/>
  <c r="K474" i="16"/>
  <c r="C474" i="16"/>
  <c r="H474" i="16"/>
  <c r="F476" i="15"/>
  <c r="H476" i="15"/>
  <c r="E476" i="15"/>
  <c r="G476" i="15"/>
  <c r="B476" i="15"/>
  <c r="C476" i="15"/>
  <c r="D476" i="15"/>
  <c r="J480" i="22"/>
  <c r="D480" i="22"/>
  <c r="C480" i="22"/>
  <c r="H480" i="22"/>
  <c r="B480" i="22"/>
  <c r="G480" i="22"/>
  <c r="E480" i="22"/>
  <c r="F480" i="22"/>
  <c r="K480" i="22"/>
  <c r="I480" i="22"/>
  <c r="E484" i="16"/>
  <c r="J484" i="16"/>
  <c r="D484" i="16"/>
  <c r="B484" i="16"/>
  <c r="G484" i="16"/>
  <c r="I484" i="16"/>
  <c r="C484" i="16"/>
  <c r="H484" i="16"/>
  <c r="F484" i="16"/>
  <c r="K484" i="16"/>
  <c r="E484" i="14"/>
  <c r="B484" i="14"/>
  <c r="I484" i="14"/>
  <c r="L484" i="14"/>
  <c r="M484" i="14"/>
  <c r="J484" i="14"/>
  <c r="K484" i="14" s="1"/>
  <c r="H484" i="14"/>
  <c r="F484" i="14"/>
  <c r="G484" i="14"/>
  <c r="C484" i="14"/>
  <c r="B490" i="16"/>
  <c r="G490" i="16"/>
  <c r="E490" i="16"/>
  <c r="J490" i="16"/>
  <c r="D490" i="16"/>
  <c r="C490" i="16"/>
  <c r="H490" i="16"/>
  <c r="F490" i="16"/>
  <c r="K490" i="16"/>
  <c r="I490" i="16"/>
  <c r="J492" i="22"/>
  <c r="D492" i="22"/>
  <c r="C492" i="22"/>
  <c r="H492" i="22"/>
  <c r="B492" i="22"/>
  <c r="G492" i="22"/>
  <c r="E492" i="22"/>
  <c r="F492" i="22"/>
  <c r="K492" i="22"/>
  <c r="I492" i="22"/>
  <c r="B496" i="15"/>
  <c r="D496" i="15"/>
  <c r="C496" i="15"/>
  <c r="E496" i="15"/>
  <c r="G496" i="15"/>
  <c r="F496" i="15"/>
  <c r="H496" i="15"/>
  <c r="E498" i="14"/>
  <c r="D498" i="14"/>
  <c r="H498" i="14"/>
  <c r="F498" i="14"/>
  <c r="C498" i="14"/>
  <c r="G498" i="14"/>
  <c r="J498" i="14"/>
  <c r="K498" i="14" s="1"/>
  <c r="M498" i="14"/>
  <c r="B498" i="14"/>
  <c r="L498" i="14"/>
  <c r="I498" i="14"/>
  <c r="E502" i="15"/>
  <c r="G502" i="15"/>
  <c r="F502" i="15"/>
  <c r="H502" i="15"/>
  <c r="C502" i="15"/>
  <c r="D502" i="15"/>
  <c r="B502" i="15"/>
  <c r="D506" i="22"/>
  <c r="B506" i="22"/>
  <c r="G506" i="22"/>
  <c r="H506" i="22"/>
  <c r="F506" i="22"/>
  <c r="K506" i="22"/>
  <c r="E506" i="22"/>
  <c r="J506" i="22"/>
  <c r="I506" i="22"/>
  <c r="C506" i="22"/>
  <c r="E510" i="15"/>
  <c r="G510" i="15"/>
  <c r="F510" i="15"/>
  <c r="H510" i="15"/>
  <c r="C510" i="15"/>
  <c r="B510" i="15"/>
  <c r="D510" i="15"/>
  <c r="J512" i="22"/>
  <c r="D512" i="22"/>
  <c r="C512" i="22"/>
  <c r="H512" i="22"/>
  <c r="B512" i="22"/>
  <c r="G512" i="22"/>
  <c r="E512" i="22"/>
  <c r="K512" i="22"/>
  <c r="I512" i="22"/>
  <c r="F512" i="22"/>
  <c r="E516" i="16"/>
  <c r="J516" i="16"/>
  <c r="D516" i="16"/>
  <c r="B516" i="16"/>
  <c r="G516" i="16"/>
  <c r="H516" i="16"/>
  <c r="K516" i="16"/>
  <c r="F516" i="16"/>
  <c r="C516" i="16"/>
  <c r="I516" i="16"/>
  <c r="D518" i="22"/>
  <c r="B518" i="22"/>
  <c r="G518" i="22"/>
  <c r="H518" i="22"/>
  <c r="F518" i="22"/>
  <c r="K518" i="22"/>
  <c r="E518" i="22"/>
  <c r="J518" i="22"/>
  <c r="C518" i="22"/>
  <c r="I518" i="22"/>
  <c r="B522" i="16"/>
  <c r="G522" i="16"/>
  <c r="E522" i="16"/>
  <c r="J522" i="16"/>
  <c r="D522" i="16"/>
  <c r="C522" i="16"/>
  <c r="H522" i="16"/>
  <c r="I522" i="16"/>
  <c r="F522" i="16"/>
  <c r="K522" i="16"/>
  <c r="E524" i="14"/>
  <c r="H524" i="14"/>
  <c r="J524" i="14"/>
  <c r="K524" i="14" s="1"/>
  <c r="I524" i="14"/>
  <c r="F524" i="14"/>
  <c r="D524" i="14"/>
  <c r="G524" i="14"/>
  <c r="C524" i="14"/>
  <c r="B524" i="14"/>
  <c r="M524" i="14"/>
  <c r="L524" i="14"/>
  <c r="E526" i="14"/>
  <c r="D526" i="14"/>
  <c r="C526" i="14"/>
  <c r="G526" i="14"/>
  <c r="H526" i="14"/>
  <c r="F526" i="14"/>
  <c r="B526" i="14"/>
  <c r="L526" i="14"/>
  <c r="I526" i="14"/>
  <c r="J526" i="14"/>
  <c r="K526" i="14" s="1"/>
  <c r="M526" i="14"/>
  <c r="B530" i="14"/>
  <c r="I530" i="14"/>
  <c r="L530" i="14"/>
  <c r="M530" i="14"/>
  <c r="J530" i="14"/>
  <c r="K530" i="14" s="1"/>
  <c r="C530" i="14"/>
  <c r="F530" i="14"/>
  <c r="G530" i="14"/>
  <c r="H530" i="14"/>
  <c r="B534" i="16"/>
  <c r="G534" i="16"/>
  <c r="E534" i="16"/>
  <c r="J534" i="16"/>
  <c r="D534" i="16"/>
  <c r="K534" i="16"/>
  <c r="H534" i="16"/>
  <c r="F534" i="16"/>
  <c r="I534" i="16"/>
  <c r="C534" i="16"/>
  <c r="F538" i="15"/>
  <c r="H538" i="15"/>
  <c r="E538" i="15"/>
  <c r="G538" i="15"/>
  <c r="D538" i="15"/>
  <c r="C538" i="15"/>
  <c r="B538" i="15"/>
  <c r="D540" i="16"/>
  <c r="B540" i="16"/>
  <c r="G540" i="16"/>
  <c r="E540" i="16"/>
  <c r="J540" i="16"/>
  <c r="I540" i="16"/>
  <c r="C540" i="16"/>
  <c r="K540" i="16"/>
  <c r="H540" i="16"/>
  <c r="F540" i="16"/>
  <c r="E544" i="15"/>
  <c r="G544" i="15"/>
  <c r="F544" i="15"/>
  <c r="H544" i="15"/>
  <c r="D544" i="15"/>
  <c r="B544" i="15"/>
  <c r="C544" i="15"/>
  <c r="E544" i="14"/>
  <c r="D544" i="14"/>
  <c r="M544" i="14"/>
  <c r="J544" i="14"/>
  <c r="K544" i="14" s="1"/>
  <c r="B544" i="14"/>
  <c r="I544" i="14"/>
  <c r="L544" i="14"/>
  <c r="H544" i="14"/>
  <c r="C544" i="14"/>
  <c r="F544" i="14"/>
  <c r="G544" i="14"/>
  <c r="E550" i="15"/>
  <c r="G550" i="15"/>
  <c r="F550" i="15"/>
  <c r="H550" i="15"/>
  <c r="C550" i="15"/>
  <c r="D550" i="15"/>
  <c r="B550" i="15"/>
  <c r="J552" i="22"/>
  <c r="D552" i="22"/>
  <c r="G552" i="22"/>
  <c r="E552" i="22"/>
  <c r="F552" i="22"/>
  <c r="H552" i="22"/>
  <c r="K552" i="22"/>
  <c r="B552" i="22"/>
  <c r="C552" i="22"/>
  <c r="I552" i="22"/>
  <c r="F556" i="15"/>
  <c r="H556" i="15"/>
  <c r="G556" i="15"/>
  <c r="B556" i="15"/>
  <c r="D556" i="15"/>
  <c r="E556" i="15"/>
  <c r="C556" i="15"/>
  <c r="B558" i="16"/>
  <c r="G558" i="16"/>
  <c r="E558" i="16"/>
  <c r="J558" i="16"/>
  <c r="D558" i="16"/>
  <c r="F558" i="16"/>
  <c r="I558" i="16"/>
  <c r="C558" i="16"/>
  <c r="K558" i="16"/>
  <c r="H558" i="16"/>
  <c r="C562" i="15"/>
  <c r="B562" i="15"/>
  <c r="D562" i="15"/>
  <c r="F562" i="15"/>
  <c r="G562" i="15"/>
  <c r="E562" i="15"/>
  <c r="H562" i="15"/>
  <c r="C564" i="15"/>
  <c r="F564" i="15"/>
  <c r="E564" i="15"/>
  <c r="D564" i="15"/>
  <c r="G564" i="15"/>
  <c r="H564" i="15"/>
  <c r="B564" i="15"/>
  <c r="E570" i="15"/>
  <c r="G570" i="15"/>
  <c r="F570" i="15"/>
  <c r="H570" i="15"/>
  <c r="C570" i="15"/>
  <c r="D570" i="15"/>
  <c r="B570" i="15"/>
  <c r="E572" i="14"/>
  <c r="B572" i="14"/>
  <c r="H572" i="14"/>
  <c r="J572" i="14"/>
  <c r="K572" i="14" s="1"/>
  <c r="D572" i="14"/>
  <c r="L572" i="14"/>
  <c r="C572" i="14"/>
  <c r="M572" i="14"/>
  <c r="F572" i="14"/>
  <c r="I572" i="14"/>
  <c r="G572" i="14"/>
  <c r="B574" i="14"/>
  <c r="I574" i="14"/>
  <c r="L574" i="14"/>
  <c r="M574" i="14"/>
  <c r="J574" i="14"/>
  <c r="K574" i="14" s="1"/>
  <c r="C574" i="14"/>
  <c r="G574" i="14"/>
  <c r="F574" i="14"/>
  <c r="H574" i="14"/>
  <c r="E580" i="16"/>
  <c r="J580" i="16"/>
  <c r="D580" i="16"/>
  <c r="B580" i="16"/>
  <c r="G580" i="16"/>
  <c r="I580" i="16"/>
  <c r="C580" i="16"/>
  <c r="K580" i="16"/>
  <c r="H580" i="16"/>
  <c r="F580" i="16"/>
  <c r="D582" i="22"/>
  <c r="B582" i="22"/>
  <c r="G582" i="22"/>
  <c r="E582" i="22"/>
  <c r="J582" i="22"/>
  <c r="I582" i="22"/>
  <c r="F582" i="22"/>
  <c r="H582" i="22"/>
  <c r="C582" i="22"/>
  <c r="K582" i="22"/>
  <c r="C586" i="16"/>
  <c r="H586" i="16"/>
  <c r="B586" i="16"/>
  <c r="K586" i="16"/>
  <c r="J586" i="16"/>
  <c r="E586" i="16"/>
  <c r="F586" i="16"/>
  <c r="D586" i="16"/>
  <c r="G586" i="16"/>
  <c r="I586" i="16"/>
  <c r="D588" i="16"/>
  <c r="B588" i="16"/>
  <c r="G588" i="16"/>
  <c r="E588" i="16"/>
  <c r="J588" i="16"/>
  <c r="I588" i="16"/>
  <c r="C588" i="16"/>
  <c r="H588" i="16"/>
  <c r="F588" i="16"/>
  <c r="K588" i="16"/>
  <c r="E592" i="15"/>
  <c r="G592" i="15"/>
  <c r="F592" i="15"/>
  <c r="H592" i="15"/>
  <c r="B592" i="15"/>
  <c r="C592" i="15"/>
  <c r="D592" i="15"/>
  <c r="E592" i="14"/>
  <c r="D592" i="14"/>
  <c r="M592" i="14"/>
  <c r="J592" i="14"/>
  <c r="K592" i="14" s="1"/>
  <c r="B592" i="14"/>
  <c r="I592" i="14"/>
  <c r="L592" i="14"/>
  <c r="F592" i="14"/>
  <c r="G592" i="14"/>
  <c r="H592" i="14"/>
  <c r="C592" i="14"/>
  <c r="H596" i="14"/>
  <c r="G596" i="14"/>
  <c r="J596" i="14"/>
  <c r="K596" i="14" s="1"/>
  <c r="D596" i="14"/>
  <c r="I596" i="14"/>
  <c r="M596" i="14"/>
  <c r="B596" i="14"/>
  <c r="L596" i="14"/>
  <c r="E598" i="14"/>
  <c r="M598" i="14"/>
  <c r="J598" i="14"/>
  <c r="K598" i="14" s="1"/>
  <c r="B598" i="14"/>
  <c r="I598" i="14"/>
  <c r="L598" i="14"/>
  <c r="G598" i="14"/>
  <c r="C598" i="14"/>
  <c r="H598" i="14"/>
  <c r="F598" i="14"/>
  <c r="H600" i="14"/>
  <c r="F600" i="14"/>
  <c r="C600" i="14"/>
  <c r="G600" i="14"/>
  <c r="J600" i="14"/>
  <c r="K600" i="14" s="1"/>
  <c r="B600" i="14"/>
  <c r="L600" i="14"/>
  <c r="M600" i="14"/>
  <c r="I600" i="14"/>
  <c r="I606" i="22"/>
  <c r="G606" i="22"/>
  <c r="H606" i="22"/>
  <c r="F606" i="22"/>
  <c r="C606" i="22"/>
  <c r="B606" i="22"/>
  <c r="J606" i="22"/>
  <c r="E606" i="22"/>
  <c r="D606" i="22"/>
  <c r="K606" i="22"/>
  <c r="B606" i="14"/>
  <c r="I606" i="14"/>
  <c r="L606" i="14"/>
  <c r="M606" i="14"/>
  <c r="J606" i="14"/>
  <c r="K606" i="14" s="1"/>
  <c r="G606" i="14"/>
  <c r="C606" i="14"/>
  <c r="H606" i="14"/>
  <c r="F606" i="14"/>
  <c r="E612" i="16"/>
  <c r="J612" i="16"/>
  <c r="D612" i="16"/>
  <c r="B612" i="16"/>
  <c r="G612" i="16"/>
  <c r="C612" i="16"/>
  <c r="I612" i="16"/>
  <c r="F612" i="16"/>
  <c r="K612" i="16"/>
  <c r="H612" i="16"/>
  <c r="F614" i="15"/>
  <c r="H614" i="15"/>
  <c r="E614" i="15"/>
  <c r="G614" i="15"/>
  <c r="B614" i="15"/>
  <c r="D614" i="15"/>
  <c r="C614" i="15"/>
  <c r="E618" i="22"/>
  <c r="J618" i="22"/>
  <c r="D618" i="22"/>
  <c r="B618" i="22"/>
  <c r="G618" i="22"/>
  <c r="I618" i="22"/>
  <c r="C618" i="22"/>
  <c r="F618" i="22"/>
  <c r="K618" i="22"/>
  <c r="H618" i="22"/>
  <c r="F620" i="15"/>
  <c r="H620" i="15"/>
  <c r="E620" i="15"/>
  <c r="D620" i="15"/>
  <c r="C620" i="15"/>
  <c r="B620" i="15"/>
  <c r="G620" i="15"/>
  <c r="B622" i="16"/>
  <c r="G622" i="16"/>
  <c r="E622" i="16"/>
  <c r="J622" i="16"/>
  <c r="D622" i="16"/>
  <c r="C622" i="16"/>
  <c r="K622" i="16"/>
  <c r="H622" i="16"/>
  <c r="I622" i="16"/>
  <c r="F622" i="16"/>
  <c r="M624" i="14"/>
  <c r="J624" i="14"/>
  <c r="K624" i="14" s="1"/>
  <c r="B624" i="14"/>
  <c r="I624" i="14"/>
  <c r="L624" i="14"/>
  <c r="H624" i="14"/>
  <c r="C624" i="14"/>
  <c r="F624" i="14"/>
  <c r="G624" i="14"/>
  <c r="B628" i="15"/>
  <c r="D628" i="15"/>
  <c r="G628" i="15"/>
  <c r="F628" i="15"/>
  <c r="H628" i="15"/>
  <c r="E628" i="15"/>
  <c r="C628" i="15"/>
  <c r="M630" i="14"/>
  <c r="J630" i="14"/>
  <c r="K630" i="14" s="1"/>
  <c r="B630" i="14"/>
  <c r="I630" i="14"/>
  <c r="L630" i="14"/>
  <c r="H630" i="14"/>
  <c r="F630" i="14"/>
  <c r="G630" i="14"/>
  <c r="C630" i="14"/>
  <c r="E632" i="14"/>
  <c r="D632" i="14"/>
  <c r="M632" i="14"/>
  <c r="J632" i="14"/>
  <c r="K632" i="14" s="1"/>
  <c r="B632" i="14"/>
  <c r="I632" i="14"/>
  <c r="L632" i="14"/>
  <c r="F632" i="14"/>
  <c r="G632" i="14"/>
  <c r="H632" i="14"/>
  <c r="C632" i="14"/>
  <c r="E636" i="14"/>
  <c r="H636" i="14"/>
  <c r="F636" i="14"/>
  <c r="G636" i="14"/>
  <c r="C636" i="14"/>
  <c r="M636" i="14"/>
  <c r="L636" i="14"/>
  <c r="B636" i="14"/>
  <c r="D636" i="14"/>
  <c r="J636" i="14"/>
  <c r="K636" i="14" s="1"/>
  <c r="I636" i="14"/>
  <c r="E638" i="14"/>
  <c r="D638" i="14"/>
  <c r="C638" i="14"/>
  <c r="G638" i="14"/>
  <c r="H638" i="14"/>
  <c r="F638" i="14"/>
  <c r="J638" i="14"/>
  <c r="K638" i="14" s="1"/>
  <c r="M638" i="14"/>
  <c r="I638" i="14"/>
  <c r="L638" i="14"/>
  <c r="B638" i="14"/>
  <c r="H640" i="14"/>
  <c r="F640" i="14"/>
  <c r="C640" i="14"/>
  <c r="G640" i="14"/>
  <c r="I640" i="14"/>
  <c r="J640" i="14"/>
  <c r="K640" i="14" s="1"/>
  <c r="B640" i="14"/>
  <c r="L640" i="14"/>
  <c r="M640" i="14"/>
  <c r="I646" i="22"/>
  <c r="C646" i="22"/>
  <c r="H646" i="22"/>
  <c r="F646" i="22"/>
  <c r="K646" i="22"/>
  <c r="E646" i="22"/>
  <c r="B646" i="22"/>
  <c r="J646" i="22"/>
  <c r="D646" i="22"/>
  <c r="G646" i="22"/>
  <c r="H646" i="14"/>
  <c r="F646" i="14"/>
  <c r="C646" i="14"/>
  <c r="G646" i="14"/>
  <c r="M646" i="14"/>
  <c r="J646" i="14"/>
  <c r="K646" i="14" s="1"/>
  <c r="I646" i="14"/>
  <c r="L646" i="14"/>
  <c r="B646" i="14"/>
  <c r="B652" i="15"/>
  <c r="D652" i="15"/>
  <c r="C652" i="15"/>
  <c r="E652" i="15"/>
  <c r="H652" i="15"/>
  <c r="F652" i="15"/>
  <c r="G652" i="15"/>
  <c r="C654" i="15"/>
  <c r="B654" i="15"/>
  <c r="D654" i="15"/>
  <c r="F654" i="15"/>
  <c r="H654" i="15"/>
  <c r="E654" i="15"/>
  <c r="G654" i="15"/>
  <c r="D660" i="16"/>
  <c r="B660" i="16"/>
  <c r="G660" i="16"/>
  <c r="E660" i="16"/>
  <c r="J660" i="16"/>
  <c r="F660" i="16"/>
  <c r="H660" i="16"/>
  <c r="K660" i="16"/>
  <c r="C660" i="16"/>
  <c r="I660" i="16"/>
  <c r="I660" i="14"/>
  <c r="C660" i="14"/>
  <c r="L660" i="14"/>
  <c r="B660" i="14"/>
  <c r="G660" i="14"/>
  <c r="B664" i="15"/>
  <c r="D664" i="15"/>
  <c r="C664" i="15"/>
  <c r="H664" i="15"/>
  <c r="E664" i="15"/>
  <c r="F664" i="15"/>
  <c r="G664" i="15"/>
  <c r="H668" i="16"/>
  <c r="F668" i="16"/>
  <c r="K668" i="16"/>
  <c r="I668" i="16"/>
  <c r="C668" i="16"/>
  <c r="E668" i="16"/>
  <c r="J668" i="16"/>
  <c r="D668" i="16"/>
  <c r="B668" i="16"/>
  <c r="G668" i="16"/>
  <c r="B668" i="14"/>
  <c r="I668" i="14"/>
  <c r="L668" i="14"/>
  <c r="M668" i="14"/>
  <c r="G668" i="14"/>
  <c r="F668" i="14"/>
  <c r="H668" i="14"/>
  <c r="J668" i="14"/>
  <c r="K668" i="14" s="1"/>
  <c r="C668" i="14"/>
  <c r="D672" i="16"/>
  <c r="B672" i="16"/>
  <c r="G672" i="16"/>
  <c r="E672" i="16"/>
  <c r="J672" i="16"/>
  <c r="I672" i="16"/>
  <c r="F672" i="16"/>
  <c r="H672" i="16"/>
  <c r="C672" i="16"/>
  <c r="K672" i="16"/>
  <c r="J676" i="22"/>
  <c r="D676" i="22"/>
  <c r="B676" i="22"/>
  <c r="G676" i="22"/>
  <c r="E676" i="22"/>
  <c r="F676" i="22"/>
  <c r="I676" i="22"/>
  <c r="C676" i="22"/>
  <c r="K676" i="22"/>
  <c r="H676" i="22"/>
  <c r="C678" i="14"/>
  <c r="G678" i="14"/>
  <c r="I678" i="14"/>
  <c r="H678" i="14"/>
  <c r="J678" i="14"/>
  <c r="K678" i="14" s="1"/>
  <c r="B678" i="14"/>
  <c r="F678" i="14"/>
  <c r="L678" i="14"/>
  <c r="M678" i="14"/>
  <c r="B682" i="16"/>
  <c r="G682" i="16"/>
  <c r="E682" i="16"/>
  <c r="J682" i="16"/>
  <c r="D682" i="16"/>
  <c r="F682" i="16"/>
  <c r="I682" i="16"/>
  <c r="C682" i="16"/>
  <c r="H682" i="16"/>
  <c r="K682" i="16"/>
  <c r="E684" i="16"/>
  <c r="J684" i="16"/>
  <c r="D684" i="16"/>
  <c r="F684" i="16"/>
  <c r="I684" i="16"/>
  <c r="G684" i="16"/>
  <c r="H684" i="16"/>
  <c r="C684" i="16"/>
  <c r="K684" i="16"/>
  <c r="B684" i="16"/>
  <c r="B686" i="14"/>
  <c r="I686" i="14"/>
  <c r="L686" i="14"/>
  <c r="H686" i="14"/>
  <c r="J686" i="14"/>
  <c r="K686" i="14" s="1"/>
  <c r="C686" i="14"/>
  <c r="M686" i="14"/>
  <c r="G686" i="14"/>
  <c r="F686" i="14"/>
  <c r="E690" i="14"/>
  <c r="C690" i="14"/>
  <c r="G690" i="14"/>
  <c r="H690" i="14"/>
  <c r="F690" i="14"/>
  <c r="I690" i="14"/>
  <c r="J690" i="14"/>
  <c r="K690" i="14" s="1"/>
  <c r="M690" i="14"/>
  <c r="B690" i="14"/>
  <c r="L690" i="14"/>
  <c r="M694" i="14"/>
  <c r="J694" i="14"/>
  <c r="K694" i="14" s="1"/>
  <c r="B694" i="14"/>
  <c r="I694" i="14"/>
  <c r="L694" i="14"/>
  <c r="F694" i="14"/>
  <c r="H694" i="14"/>
  <c r="G694" i="14"/>
  <c r="C694" i="14"/>
  <c r="B700" i="22"/>
  <c r="G700" i="22"/>
  <c r="E700" i="22"/>
  <c r="J700" i="22"/>
  <c r="D700" i="22"/>
  <c r="H700" i="22"/>
  <c r="F700" i="22"/>
  <c r="I700" i="22"/>
  <c r="C700" i="22"/>
  <c r="K700" i="22"/>
  <c r="B704" i="22"/>
  <c r="G704" i="22"/>
  <c r="E704" i="22"/>
  <c r="J704" i="22"/>
  <c r="H704" i="22"/>
  <c r="K704" i="22"/>
  <c r="I704" i="22"/>
  <c r="C704" i="22"/>
  <c r="F704" i="22"/>
  <c r="D704" i="22"/>
  <c r="E708" i="22"/>
  <c r="J708" i="22"/>
  <c r="D708" i="22"/>
  <c r="B708" i="22"/>
  <c r="G708" i="22"/>
  <c r="F708" i="22"/>
  <c r="C708" i="22"/>
  <c r="K708" i="22"/>
  <c r="I708" i="22"/>
  <c r="H708" i="22"/>
  <c r="H714" i="14"/>
  <c r="F714" i="14"/>
  <c r="C714" i="14"/>
  <c r="G714" i="14"/>
  <c r="J714" i="14"/>
  <c r="K714" i="14" s="1"/>
  <c r="B714" i="14"/>
  <c r="L714" i="14"/>
  <c r="I714" i="14"/>
  <c r="M714" i="14"/>
  <c r="J722" i="16"/>
  <c r="D722" i="16"/>
  <c r="B722" i="16"/>
  <c r="K722" i="16"/>
  <c r="C722" i="16"/>
  <c r="E722" i="16"/>
  <c r="F722" i="16"/>
  <c r="H722" i="16"/>
  <c r="I722" i="16"/>
  <c r="G722" i="16"/>
  <c r="C726" i="16"/>
  <c r="H726" i="16"/>
  <c r="F726" i="16"/>
  <c r="K726" i="16"/>
  <c r="I726" i="16"/>
  <c r="B726" i="16"/>
  <c r="E726" i="16"/>
  <c r="J726" i="16"/>
  <c r="G726" i="16"/>
  <c r="D726" i="16"/>
  <c r="J730" i="16"/>
  <c r="D730" i="16"/>
  <c r="B730" i="16"/>
  <c r="K730" i="16"/>
  <c r="C730" i="16"/>
  <c r="E730" i="16"/>
  <c r="F730" i="16"/>
  <c r="H730" i="16"/>
  <c r="I730" i="16"/>
  <c r="G730" i="16"/>
  <c r="B734" i="15"/>
  <c r="D734" i="15"/>
  <c r="C734" i="15"/>
  <c r="H734" i="15"/>
  <c r="E734" i="15"/>
  <c r="F734" i="15"/>
  <c r="G734" i="15"/>
  <c r="C738" i="15"/>
  <c r="B738" i="15"/>
  <c r="H738" i="15"/>
  <c r="G738" i="15"/>
  <c r="E738" i="15"/>
  <c r="D738" i="15"/>
  <c r="F738" i="15"/>
  <c r="H750" i="14"/>
  <c r="F750" i="14"/>
  <c r="C750" i="14"/>
  <c r="G750" i="14"/>
  <c r="B750" i="14"/>
  <c r="L750" i="14"/>
  <c r="M750" i="14"/>
  <c r="I750" i="14"/>
  <c r="J750" i="14"/>
  <c r="K750" i="14" s="1"/>
  <c r="C758" i="15"/>
  <c r="B758" i="15"/>
  <c r="D758" i="15"/>
  <c r="G758" i="15"/>
  <c r="H758" i="15"/>
  <c r="E758" i="15"/>
  <c r="F758" i="15"/>
  <c r="C762" i="16"/>
  <c r="H762" i="16"/>
  <c r="F762" i="16"/>
  <c r="K762" i="16"/>
  <c r="I762" i="16"/>
  <c r="D762" i="16"/>
  <c r="J762" i="16"/>
  <c r="G762" i="16"/>
  <c r="E762" i="16"/>
  <c r="B762" i="16"/>
  <c r="C766" i="14"/>
  <c r="G766" i="14"/>
  <c r="H766" i="14"/>
  <c r="F766" i="14"/>
  <c r="B766" i="14"/>
  <c r="L766" i="14"/>
  <c r="M766" i="14"/>
  <c r="I766" i="14"/>
  <c r="J766" i="14"/>
  <c r="K766" i="14" s="1"/>
  <c r="M774" i="14"/>
  <c r="J774" i="14"/>
  <c r="K774" i="14" s="1"/>
  <c r="B774" i="14"/>
  <c r="I774" i="14"/>
  <c r="L774" i="14"/>
  <c r="F774" i="14"/>
  <c r="G774" i="14"/>
  <c r="C774" i="14"/>
  <c r="H774" i="14"/>
  <c r="H778" i="14"/>
  <c r="F778" i="14"/>
  <c r="C778" i="14"/>
  <c r="G778" i="14"/>
  <c r="B778" i="14"/>
  <c r="L778" i="14"/>
  <c r="I778" i="14"/>
  <c r="J778" i="14"/>
  <c r="K778" i="14" s="1"/>
  <c r="M778" i="14"/>
  <c r="B784" i="15"/>
  <c r="D784" i="15"/>
  <c r="E784" i="15"/>
  <c r="H784" i="15"/>
  <c r="C784" i="15"/>
  <c r="F784" i="15"/>
  <c r="G784" i="15"/>
  <c r="E794" i="16"/>
  <c r="J794" i="16"/>
  <c r="D794" i="16"/>
  <c r="B794" i="16"/>
  <c r="G794" i="16"/>
  <c r="K794" i="16"/>
  <c r="I794" i="16"/>
  <c r="H794" i="16"/>
  <c r="F794" i="16"/>
  <c r="C794" i="16"/>
  <c r="B802" i="14"/>
  <c r="I802" i="14"/>
  <c r="L802" i="14"/>
  <c r="M802" i="14"/>
  <c r="J802" i="14"/>
  <c r="K802" i="14" s="1"/>
  <c r="H802" i="14"/>
  <c r="C802" i="14"/>
  <c r="F802" i="14"/>
  <c r="G802" i="14"/>
  <c r="M824" i="14"/>
  <c r="J824" i="14"/>
  <c r="K824" i="14" s="1"/>
  <c r="B824" i="14"/>
  <c r="I824" i="14"/>
  <c r="L824" i="14"/>
  <c r="G824" i="14"/>
  <c r="C824" i="14"/>
  <c r="H824" i="14"/>
  <c r="F824" i="14"/>
  <c r="K842" i="22"/>
  <c r="I842" i="22"/>
  <c r="D842" i="22"/>
  <c r="B842" i="22"/>
  <c r="C842" i="22"/>
  <c r="E842" i="22"/>
  <c r="F842" i="22"/>
  <c r="H842" i="22"/>
  <c r="J842" i="22"/>
  <c r="G842" i="22"/>
  <c r="B864" i="14"/>
  <c r="I864" i="14"/>
  <c r="L864" i="14"/>
  <c r="M864" i="14"/>
  <c r="J864" i="14"/>
  <c r="K864" i="14" s="1"/>
  <c r="H864" i="14"/>
  <c r="C864" i="14"/>
  <c r="F864" i="14"/>
  <c r="G864" i="14"/>
  <c r="H926" i="14"/>
  <c r="F926" i="14"/>
  <c r="C926" i="14"/>
  <c r="G926" i="14"/>
  <c r="M926" i="14"/>
  <c r="I926" i="14"/>
  <c r="J926" i="14"/>
  <c r="K926" i="14" s="1"/>
  <c r="B926" i="14"/>
  <c r="L926" i="14"/>
  <c r="J151" i="16"/>
  <c r="D151" i="16"/>
  <c r="B151" i="16"/>
  <c r="C151" i="16"/>
  <c r="H151" i="16"/>
  <c r="K151" i="16"/>
  <c r="F151" i="16"/>
  <c r="B192" i="15"/>
  <c r="D192" i="15"/>
  <c r="F192" i="15"/>
  <c r="E192" i="15"/>
  <c r="G192" i="15"/>
  <c r="C192" i="15"/>
  <c r="H192" i="15"/>
  <c r="J160" i="22"/>
  <c r="D160" i="22"/>
  <c r="B160" i="22"/>
  <c r="G160" i="22"/>
  <c r="E160" i="22"/>
  <c r="F160" i="22"/>
  <c r="I160" i="22"/>
  <c r="K160" i="22"/>
  <c r="H160" i="22"/>
  <c r="C160" i="22"/>
  <c r="J168" i="22"/>
  <c r="D168" i="22"/>
  <c r="E174" i="14"/>
  <c r="D174" i="14"/>
  <c r="C174" i="14"/>
  <c r="B174" i="14"/>
  <c r="G180" i="15"/>
  <c r="F180" i="15"/>
  <c r="H180" i="15"/>
  <c r="E180" i="15"/>
  <c r="B180" i="15"/>
  <c r="C180" i="15"/>
  <c r="D180" i="15"/>
  <c r="B184" i="15"/>
  <c r="D184" i="15"/>
  <c r="C184" i="15"/>
  <c r="E184" i="15"/>
  <c r="G184" i="15"/>
  <c r="F184" i="15"/>
  <c r="H184" i="15"/>
  <c r="B188" i="15"/>
  <c r="D188" i="15"/>
  <c r="C188" i="15"/>
  <c r="E188" i="15"/>
  <c r="F188" i="15"/>
  <c r="H188" i="15"/>
  <c r="G188" i="15"/>
  <c r="L262" i="14"/>
  <c r="B262" i="14"/>
  <c r="I262" i="14"/>
  <c r="F262" i="14"/>
  <c r="C262" i="14"/>
  <c r="M262" i="14"/>
  <c r="H262" i="14"/>
  <c r="G262" i="14"/>
  <c r="J262" i="14"/>
  <c r="K262" i="14" s="1"/>
  <c r="E266" i="14"/>
  <c r="G266" i="14"/>
  <c r="M266" i="14"/>
  <c r="F266" i="14"/>
  <c r="B266" i="14"/>
  <c r="I266" i="14"/>
  <c r="J266" i="14"/>
  <c r="K266" i="14" s="1"/>
  <c r="H266" i="14"/>
  <c r="L266" i="14"/>
  <c r="C266" i="14"/>
  <c r="B272" i="16"/>
  <c r="G272" i="16"/>
  <c r="E272" i="16"/>
  <c r="J272" i="16"/>
  <c r="D272" i="16"/>
  <c r="I272" i="16"/>
  <c r="H272" i="16"/>
  <c r="F272" i="16"/>
  <c r="C272" i="16"/>
  <c r="K272" i="16"/>
  <c r="B275" i="14"/>
  <c r="I275" i="14"/>
  <c r="L275" i="14"/>
  <c r="F275" i="14"/>
  <c r="M275" i="14"/>
  <c r="G275" i="14"/>
  <c r="C275" i="14"/>
  <c r="J275" i="14"/>
  <c r="K275" i="14" s="1"/>
  <c r="H275" i="14"/>
  <c r="C281" i="15"/>
  <c r="B281" i="15"/>
  <c r="H281" i="15"/>
  <c r="G281" i="15"/>
  <c r="E281" i="15"/>
  <c r="D281" i="15"/>
  <c r="F281" i="15"/>
  <c r="F285" i="15"/>
  <c r="H285" i="15"/>
  <c r="E285" i="15"/>
  <c r="G285" i="15"/>
  <c r="B285" i="15"/>
  <c r="C285" i="15"/>
  <c r="D285" i="15"/>
  <c r="F290" i="16"/>
  <c r="K290" i="16"/>
  <c r="I290" i="16"/>
  <c r="J290" i="16"/>
  <c r="D290" i="16"/>
  <c r="C290" i="16"/>
  <c r="H290" i="16"/>
  <c r="B290" i="16"/>
  <c r="G290" i="16"/>
  <c r="E290" i="16"/>
  <c r="E292" i="14"/>
  <c r="D292" i="14"/>
  <c r="G292" i="14"/>
  <c r="M292" i="14"/>
  <c r="F292" i="14"/>
  <c r="B292" i="14"/>
  <c r="I292" i="14"/>
  <c r="C292" i="14"/>
  <c r="L292" i="14"/>
  <c r="J292" i="14"/>
  <c r="K292" i="14" s="1"/>
  <c r="H292" i="14"/>
  <c r="J296" i="14"/>
  <c r="K296" i="14" s="1"/>
  <c r="H296" i="14"/>
  <c r="L296" i="14"/>
  <c r="C296" i="14"/>
  <c r="M296" i="14"/>
  <c r="G296" i="14"/>
  <c r="I296" i="14"/>
  <c r="F296" i="14"/>
  <c r="B296" i="14"/>
  <c r="C302" i="15"/>
  <c r="B302" i="15"/>
  <c r="D302" i="15"/>
  <c r="G302" i="15"/>
  <c r="H302" i="15"/>
  <c r="E302" i="15"/>
  <c r="F302" i="15"/>
  <c r="L304" i="14"/>
  <c r="C304" i="14"/>
  <c r="J304" i="14"/>
  <c r="K304" i="14" s="1"/>
  <c r="H304" i="14"/>
  <c r="B304" i="14"/>
  <c r="F304" i="14"/>
  <c r="I304" i="14"/>
  <c r="M304" i="14"/>
  <c r="G304" i="14"/>
  <c r="B138" i="14"/>
  <c r="J139" i="16"/>
  <c r="D139" i="16"/>
  <c r="H143" i="22"/>
  <c r="E546" i="14"/>
  <c r="E634" i="14"/>
  <c r="E480" i="14"/>
  <c r="E560" i="14"/>
  <c r="E314" i="14"/>
  <c r="D322" i="14"/>
  <c r="I180" i="16"/>
  <c r="L506" i="14"/>
  <c r="E288" i="14"/>
  <c r="K600" i="22"/>
  <c r="B600" i="22"/>
  <c r="F580" i="15"/>
  <c r="D153" i="14"/>
  <c r="B782" i="22"/>
  <c r="J782" i="22"/>
  <c r="K738" i="16"/>
  <c r="B738" i="16"/>
  <c r="J738" i="16"/>
  <c r="L702" i="14"/>
  <c r="C702" i="14"/>
  <c r="D182" i="14"/>
  <c r="J153" i="14"/>
  <c r="K153" i="14" s="1"/>
  <c r="B153" i="14"/>
  <c r="C176" i="16"/>
  <c r="E176" i="16"/>
  <c r="D682" i="14"/>
  <c r="E506" i="14"/>
  <c r="E578" i="22"/>
  <c r="J578" i="22"/>
  <c r="D578" i="22"/>
  <c r="B578" i="22"/>
  <c r="C578" i="22"/>
  <c r="H578" i="22"/>
  <c r="G578" i="22"/>
  <c r="F578" i="22"/>
  <c r="I578" i="22"/>
  <c r="K578" i="22"/>
  <c r="B144" i="22"/>
  <c r="C144" i="22"/>
  <c r="D144" i="22"/>
  <c r="K144" i="22"/>
  <c r="E144" i="22"/>
  <c r="H144" i="22"/>
  <c r="B209" i="16"/>
  <c r="G209" i="16"/>
  <c r="E209" i="16"/>
  <c r="J209" i="16"/>
  <c r="D209" i="16"/>
  <c r="K209" i="16"/>
  <c r="F209" i="16"/>
  <c r="I209" i="16"/>
  <c r="C209" i="16"/>
  <c r="H209" i="16"/>
  <c r="C221" i="22"/>
  <c r="B221" i="22"/>
  <c r="E221" i="22"/>
  <c r="K221" i="22"/>
  <c r="D221" i="22"/>
  <c r="F221" i="22"/>
  <c r="I221" i="22"/>
  <c r="H221" i="22"/>
  <c r="G221" i="22"/>
  <c r="J221" i="22"/>
  <c r="B229" i="16"/>
  <c r="G229" i="16"/>
  <c r="E229" i="16"/>
  <c r="F229" i="16"/>
  <c r="D229" i="16"/>
  <c r="C229" i="16"/>
  <c r="I229" i="16"/>
  <c r="J229" i="16"/>
  <c r="H229" i="16"/>
  <c r="K229" i="16"/>
  <c r="I233" i="22"/>
  <c r="C233" i="22"/>
  <c r="H233" i="22"/>
  <c r="F233" i="22"/>
  <c r="K233" i="22"/>
  <c r="G233" i="22"/>
  <c r="E233" i="22"/>
  <c r="D233" i="22"/>
  <c r="B233" i="22"/>
  <c r="J233" i="22"/>
  <c r="H271" i="14"/>
  <c r="F271" i="14"/>
  <c r="C271" i="14"/>
  <c r="G271" i="14"/>
  <c r="I271" i="14"/>
  <c r="B271" i="14"/>
  <c r="L271" i="14"/>
  <c r="J271" i="14"/>
  <c r="K271" i="14" s="1"/>
  <c r="M271" i="14"/>
  <c r="K278" i="16"/>
  <c r="I278" i="16"/>
  <c r="D278" i="16"/>
  <c r="J278" i="16"/>
  <c r="C278" i="16"/>
  <c r="H278" i="16"/>
  <c r="B278" i="16"/>
  <c r="E278" i="16"/>
  <c r="F278" i="16"/>
  <c r="G278" i="16"/>
  <c r="F282" i="22"/>
  <c r="K282" i="22"/>
  <c r="I282" i="22"/>
  <c r="B282" i="22"/>
  <c r="D282" i="22"/>
  <c r="C282" i="22"/>
  <c r="E282" i="22"/>
  <c r="G282" i="22"/>
  <c r="J282" i="22"/>
  <c r="H282" i="22"/>
  <c r="F284" i="14"/>
  <c r="B284" i="14"/>
  <c r="I284" i="14"/>
  <c r="G284" i="14"/>
  <c r="M284" i="14"/>
  <c r="J284" i="14"/>
  <c r="K284" i="14" s="1"/>
  <c r="H284" i="14"/>
  <c r="L284" i="14"/>
  <c r="C284" i="14"/>
  <c r="E291" i="15"/>
  <c r="G291" i="15"/>
  <c r="B291" i="15"/>
  <c r="D291" i="15"/>
  <c r="F291" i="15"/>
  <c r="H291" i="15"/>
  <c r="C291" i="15"/>
  <c r="C295" i="16"/>
  <c r="H295" i="16"/>
  <c r="F295" i="16"/>
  <c r="K295" i="16"/>
  <c r="I295" i="16"/>
  <c r="B295" i="16"/>
  <c r="G295" i="16"/>
  <c r="J295" i="16"/>
  <c r="D295" i="16"/>
  <c r="E295" i="16"/>
  <c r="C299" i="15"/>
  <c r="E299" i="15"/>
  <c r="G299" i="15"/>
  <c r="B299" i="15"/>
  <c r="D299" i="15"/>
  <c r="F299" i="15"/>
  <c r="H299" i="15"/>
  <c r="E305" i="14"/>
  <c r="C305" i="14"/>
  <c r="G305" i="14"/>
  <c r="H305" i="14"/>
  <c r="F305" i="14"/>
  <c r="B305" i="14"/>
  <c r="L305" i="14"/>
  <c r="M305" i="14"/>
  <c r="I305" i="14"/>
  <c r="J305" i="14"/>
  <c r="K305" i="14" s="1"/>
  <c r="G308" i="14"/>
  <c r="M308" i="14"/>
  <c r="F308" i="14"/>
  <c r="B308" i="14"/>
  <c r="I308" i="14"/>
  <c r="H308" i="14"/>
  <c r="J308" i="14"/>
  <c r="K308" i="14" s="1"/>
  <c r="C308" i="14"/>
  <c r="L308" i="14"/>
  <c r="B314" i="22"/>
  <c r="G314" i="22"/>
  <c r="E314" i="22"/>
  <c r="J314" i="22"/>
  <c r="D314" i="22"/>
  <c r="C314" i="22"/>
  <c r="H314" i="22"/>
  <c r="I314" i="22"/>
  <c r="F314" i="22"/>
  <c r="K314" i="22"/>
  <c r="B318" i="15"/>
  <c r="D318" i="15"/>
  <c r="C318" i="15"/>
  <c r="G318" i="15"/>
  <c r="E318" i="15"/>
  <c r="H318" i="15"/>
  <c r="F318" i="15"/>
  <c r="E318" i="14"/>
  <c r="D318" i="14"/>
  <c r="F318" i="14"/>
  <c r="B318" i="14"/>
  <c r="I318" i="14"/>
  <c r="G318" i="14"/>
  <c r="M318" i="14"/>
  <c r="L318" i="14"/>
  <c r="H318" i="14"/>
  <c r="C318" i="14"/>
  <c r="J318" i="14"/>
  <c r="K318" i="14" s="1"/>
  <c r="I324" i="16"/>
  <c r="C324" i="16"/>
  <c r="H324" i="16"/>
  <c r="F324" i="16"/>
  <c r="K324" i="16"/>
  <c r="J324" i="16"/>
  <c r="E324" i="16"/>
  <c r="D324" i="16"/>
  <c r="B324" i="16"/>
  <c r="G324" i="16"/>
  <c r="C326" i="15"/>
  <c r="B326" i="15"/>
  <c r="D326" i="15"/>
  <c r="F326" i="15"/>
  <c r="G326" i="15"/>
  <c r="H326" i="15"/>
  <c r="E326" i="15"/>
  <c r="H328" i="14"/>
  <c r="F328" i="14"/>
  <c r="F332" i="22"/>
  <c r="K332" i="22"/>
  <c r="E332" i="22"/>
  <c r="J332" i="22"/>
  <c r="I332" i="22"/>
  <c r="G332" i="22"/>
  <c r="H332" i="22"/>
  <c r="B332" i="22"/>
  <c r="C332" i="22"/>
  <c r="D332" i="22"/>
  <c r="C336" i="22"/>
  <c r="E336" i="22"/>
  <c r="F336" i="22"/>
  <c r="K336" i="22"/>
  <c r="I336" i="22"/>
  <c r="B336" i="22"/>
  <c r="H336" i="22"/>
  <c r="G336" i="22"/>
  <c r="J336" i="22"/>
  <c r="D336" i="22"/>
  <c r="E338" i="14"/>
  <c r="G338" i="14"/>
  <c r="I338" i="14"/>
  <c r="C344" i="22"/>
  <c r="H344" i="22"/>
  <c r="B344" i="22"/>
  <c r="G344" i="22"/>
  <c r="E344" i="22"/>
  <c r="F344" i="22"/>
  <c r="K344" i="22"/>
  <c r="I344" i="22"/>
  <c r="D344" i="22"/>
  <c r="J344" i="22"/>
  <c r="F346" i="16"/>
  <c r="K346" i="16"/>
  <c r="I346" i="16"/>
  <c r="C346" i="16"/>
  <c r="H346" i="16"/>
  <c r="J346" i="16"/>
  <c r="D346" i="16"/>
  <c r="B346" i="16"/>
  <c r="E346" i="16"/>
  <c r="G346" i="16"/>
  <c r="I350" i="22"/>
  <c r="C350" i="22"/>
  <c r="D350" i="22"/>
  <c r="B350" i="22"/>
  <c r="G350" i="22"/>
  <c r="H350" i="22"/>
  <c r="F350" i="22"/>
  <c r="K350" i="22"/>
  <c r="J350" i="22"/>
  <c r="E350" i="22"/>
  <c r="F350" i="14"/>
  <c r="B350" i="14"/>
  <c r="I350" i="14"/>
  <c r="G350" i="14"/>
  <c r="M350" i="14"/>
  <c r="J350" i="14"/>
  <c r="K350" i="14" s="1"/>
  <c r="L350" i="14"/>
  <c r="H350" i="14"/>
  <c r="C350" i="14"/>
  <c r="J356" i="22"/>
  <c r="D356" i="22"/>
  <c r="B356" i="22"/>
  <c r="G356" i="22"/>
  <c r="E356" i="22"/>
  <c r="H356" i="22"/>
  <c r="F356" i="22"/>
  <c r="I356" i="22"/>
  <c r="C356" i="22"/>
  <c r="K356" i="22"/>
  <c r="C358" i="15"/>
  <c r="E358" i="15"/>
  <c r="G358" i="15"/>
  <c r="B358" i="15"/>
  <c r="D358" i="15"/>
  <c r="H358" i="15"/>
  <c r="F358" i="15"/>
  <c r="F362" i="16"/>
  <c r="K362" i="16"/>
  <c r="I362" i="16"/>
  <c r="C362" i="16"/>
  <c r="H362" i="16"/>
  <c r="J362" i="16"/>
  <c r="D362" i="16"/>
  <c r="E362" i="16"/>
  <c r="B362" i="16"/>
  <c r="G362" i="16"/>
  <c r="C364" i="22"/>
  <c r="H364" i="22"/>
  <c r="F364" i="22"/>
  <c r="D364" i="22"/>
  <c r="G364" i="22"/>
  <c r="I364" i="22"/>
  <c r="B364" i="22"/>
  <c r="K364" i="22"/>
  <c r="J364" i="22"/>
  <c r="E364" i="22"/>
  <c r="I368" i="16"/>
  <c r="C368" i="16"/>
  <c r="B368" i="16"/>
  <c r="K368" i="16"/>
  <c r="H368" i="16"/>
  <c r="J368" i="16"/>
  <c r="F368" i="16"/>
  <c r="D368" i="16"/>
  <c r="E368" i="16"/>
  <c r="G368" i="16"/>
  <c r="D370" i="22"/>
  <c r="J370" i="22"/>
  <c r="I370" i="22"/>
  <c r="C370" i="22"/>
  <c r="E370" i="22"/>
  <c r="E374" i="15"/>
  <c r="G374" i="15"/>
  <c r="B374" i="15"/>
  <c r="D374" i="15"/>
  <c r="F374" i="15"/>
  <c r="H374" i="15"/>
  <c r="C374" i="15"/>
  <c r="E376" i="14"/>
  <c r="D376" i="14"/>
  <c r="G376" i="14"/>
  <c r="M376" i="14"/>
  <c r="L376" i="14"/>
  <c r="C376" i="14"/>
  <c r="F376" i="14"/>
  <c r="B376" i="14"/>
  <c r="I376" i="14"/>
  <c r="J376" i="14"/>
  <c r="K376" i="14" s="1"/>
  <c r="H376" i="14"/>
  <c r="F380" i="15"/>
  <c r="H380" i="15"/>
  <c r="E380" i="15"/>
  <c r="G380" i="15"/>
  <c r="D380" i="15"/>
  <c r="B380" i="15"/>
  <c r="C380" i="15"/>
  <c r="F382" i="14"/>
  <c r="B382" i="14"/>
  <c r="I382" i="14"/>
  <c r="G382" i="14"/>
  <c r="M382" i="14"/>
  <c r="J382" i="14"/>
  <c r="K382" i="14" s="1"/>
  <c r="L382" i="14"/>
  <c r="H382" i="14"/>
  <c r="C382" i="14"/>
  <c r="E386" i="14"/>
  <c r="J386" i="14"/>
  <c r="K386" i="14" s="1"/>
  <c r="H386" i="14"/>
  <c r="G386" i="14"/>
  <c r="M386" i="14"/>
  <c r="L386" i="14"/>
  <c r="C386" i="14"/>
  <c r="F386" i="14"/>
  <c r="B386" i="14"/>
  <c r="I386" i="14"/>
  <c r="H390" i="22"/>
  <c r="F390" i="22"/>
  <c r="K390" i="22"/>
  <c r="I390" i="22"/>
  <c r="C390" i="22"/>
  <c r="J390" i="22"/>
  <c r="E390" i="22"/>
  <c r="D390" i="22"/>
  <c r="G390" i="22"/>
  <c r="B390" i="22"/>
  <c r="E392" i="16"/>
  <c r="J392" i="16"/>
  <c r="D392" i="16"/>
  <c r="B392" i="16"/>
  <c r="G392" i="16"/>
  <c r="C392" i="16"/>
  <c r="H392" i="16"/>
  <c r="K392" i="16"/>
  <c r="I392" i="16"/>
  <c r="F392" i="16"/>
  <c r="F396" i="15"/>
  <c r="H396" i="15"/>
  <c r="E396" i="15"/>
  <c r="G396" i="15"/>
  <c r="B396" i="15"/>
  <c r="C396" i="15"/>
  <c r="D396" i="15"/>
  <c r="D398" i="22"/>
  <c r="B398" i="22"/>
  <c r="G398" i="22"/>
  <c r="H398" i="22"/>
  <c r="F398" i="22"/>
  <c r="K398" i="22"/>
  <c r="E398" i="22"/>
  <c r="J398" i="22"/>
  <c r="I398" i="22"/>
  <c r="C398" i="22"/>
  <c r="C400" i="15"/>
  <c r="E400" i="15"/>
  <c r="G400" i="15"/>
  <c r="B400" i="15"/>
  <c r="D400" i="15"/>
  <c r="F400" i="15"/>
  <c r="H400" i="15"/>
  <c r="F404" i="15"/>
  <c r="H404" i="15"/>
  <c r="B404" i="15"/>
  <c r="G404" i="15"/>
  <c r="D404" i="15"/>
  <c r="E404" i="15"/>
  <c r="C404" i="15"/>
  <c r="C408" i="22"/>
  <c r="H408" i="22"/>
  <c r="B408" i="22"/>
  <c r="G408" i="22"/>
  <c r="E408" i="22"/>
  <c r="F408" i="22"/>
  <c r="K408" i="22"/>
  <c r="I408" i="22"/>
  <c r="J408" i="22"/>
  <c r="D408" i="22"/>
  <c r="D410" i="22"/>
  <c r="B410" i="22"/>
  <c r="G410" i="22"/>
  <c r="E410" i="22"/>
  <c r="J410" i="22"/>
  <c r="C410" i="22"/>
  <c r="I410" i="22"/>
  <c r="H410" i="22"/>
  <c r="F410" i="22"/>
  <c r="K410" i="22"/>
  <c r="C412" i="22"/>
  <c r="H412" i="22"/>
  <c r="F412" i="22"/>
  <c r="D412" i="22"/>
  <c r="G412" i="22"/>
  <c r="I412" i="22"/>
  <c r="B412" i="22"/>
  <c r="K412" i="22"/>
  <c r="E412" i="22"/>
  <c r="J412" i="22"/>
  <c r="E414" i="14"/>
  <c r="D414" i="14"/>
  <c r="F414" i="14"/>
  <c r="B414" i="14"/>
  <c r="I414" i="14"/>
  <c r="G414" i="14"/>
  <c r="M414" i="14"/>
  <c r="J414" i="14"/>
  <c r="K414" i="14" s="1"/>
  <c r="L414" i="14"/>
  <c r="H414" i="14"/>
  <c r="C414" i="14"/>
  <c r="E418" i="15"/>
  <c r="G418" i="15"/>
  <c r="F418" i="15"/>
  <c r="H418" i="15"/>
  <c r="B418" i="15"/>
  <c r="D418" i="15"/>
  <c r="C418" i="15"/>
  <c r="C420" i="15"/>
  <c r="B420" i="15"/>
  <c r="H420" i="15"/>
  <c r="G420" i="15"/>
  <c r="E420" i="15"/>
  <c r="D420" i="15"/>
  <c r="F420" i="15"/>
  <c r="C424" i="22"/>
  <c r="H424" i="22"/>
  <c r="B424" i="22"/>
  <c r="G424" i="22"/>
  <c r="E424" i="22"/>
  <c r="F424" i="22"/>
  <c r="K424" i="22"/>
  <c r="I424" i="22"/>
  <c r="J424" i="22"/>
  <c r="D424" i="22"/>
  <c r="B426" i="15"/>
  <c r="D426" i="15"/>
  <c r="G426" i="15"/>
  <c r="F426" i="15"/>
  <c r="H426" i="15"/>
  <c r="E426" i="15"/>
  <c r="C426" i="15"/>
  <c r="B428" i="22"/>
  <c r="G428" i="22"/>
  <c r="E428" i="22"/>
  <c r="F428" i="22"/>
  <c r="D428" i="22"/>
  <c r="C428" i="22"/>
  <c r="I428" i="22"/>
  <c r="K428" i="22"/>
  <c r="J428" i="22"/>
  <c r="H428" i="22"/>
  <c r="E428" i="14"/>
  <c r="L428" i="14"/>
  <c r="C428" i="14"/>
  <c r="D428" i="14"/>
  <c r="B428" i="14"/>
  <c r="J428" i="14"/>
  <c r="K428" i="14" s="1"/>
  <c r="M428" i="14"/>
  <c r="F428" i="14"/>
  <c r="H428" i="14"/>
  <c r="I428" i="14"/>
  <c r="G428" i="14"/>
  <c r="C432" i="15"/>
  <c r="E432" i="15"/>
  <c r="G432" i="15"/>
  <c r="B432" i="15"/>
  <c r="D432" i="15"/>
  <c r="F432" i="15"/>
  <c r="H432" i="15"/>
  <c r="J436" i="22"/>
  <c r="D436" i="22"/>
  <c r="B436" i="22"/>
  <c r="G436" i="22"/>
  <c r="E436" i="22"/>
  <c r="K436" i="22"/>
  <c r="H436" i="22"/>
  <c r="F436" i="22"/>
  <c r="I436" i="22"/>
  <c r="C436" i="22"/>
  <c r="H438" i="22"/>
  <c r="F438" i="22"/>
  <c r="K438" i="22"/>
  <c r="I438" i="22"/>
  <c r="C438" i="22"/>
  <c r="B438" i="22"/>
  <c r="D438" i="22"/>
  <c r="G438" i="22"/>
  <c r="J438" i="22"/>
  <c r="E438" i="22"/>
  <c r="E438" i="14"/>
  <c r="J438" i="14"/>
  <c r="K438" i="14" s="1"/>
  <c r="H438" i="14"/>
  <c r="I438" i="14"/>
  <c r="M438" i="14"/>
  <c r="D438" i="14"/>
  <c r="C438" i="14"/>
  <c r="G438" i="14"/>
  <c r="F438" i="14"/>
  <c r="L438" i="14"/>
  <c r="B438" i="14"/>
  <c r="I444" i="16"/>
  <c r="C444" i="16"/>
  <c r="D444" i="16"/>
  <c r="B444" i="16"/>
  <c r="G444" i="16"/>
  <c r="H444" i="16"/>
  <c r="F444" i="16"/>
  <c r="K444" i="16"/>
  <c r="E444" i="16"/>
  <c r="J444" i="16"/>
  <c r="E446" i="22"/>
  <c r="J446" i="22"/>
  <c r="D446" i="22"/>
  <c r="I446" i="22"/>
  <c r="C446" i="22"/>
  <c r="H446" i="22"/>
  <c r="B446" i="22"/>
  <c r="G446" i="22"/>
  <c r="K446" i="22"/>
  <c r="F446" i="22"/>
  <c r="C448" i="22"/>
  <c r="H448" i="22"/>
  <c r="F448" i="22"/>
  <c r="K448" i="22"/>
  <c r="I448" i="22"/>
  <c r="B448" i="22"/>
  <c r="D448" i="22"/>
  <c r="G448" i="22"/>
  <c r="E448" i="22"/>
  <c r="J448" i="22"/>
  <c r="B452" i="15"/>
  <c r="D452" i="15"/>
  <c r="G452" i="15"/>
  <c r="F452" i="15"/>
  <c r="E452" i="15"/>
  <c r="H452" i="15"/>
  <c r="C452" i="15"/>
  <c r="E452" i="14"/>
  <c r="D452" i="14"/>
  <c r="M452" i="14"/>
  <c r="J452" i="14"/>
  <c r="K452" i="14" s="1"/>
  <c r="B452" i="14"/>
  <c r="I452" i="14"/>
  <c r="L452" i="14"/>
  <c r="F452" i="14"/>
  <c r="H452" i="14"/>
  <c r="G452" i="14"/>
  <c r="C452" i="14"/>
  <c r="D456" i="22"/>
  <c r="F456" i="22"/>
  <c r="G456" i="22"/>
  <c r="E456" i="22"/>
  <c r="B456" i="22"/>
  <c r="H456" i="22"/>
  <c r="I456" i="22"/>
  <c r="K456" i="22"/>
  <c r="C456" i="22"/>
  <c r="J456" i="22"/>
  <c r="I460" i="22"/>
  <c r="J460" i="22"/>
  <c r="F460" i="22"/>
  <c r="E460" i="22"/>
  <c r="B460" i="22"/>
  <c r="H460" i="22"/>
  <c r="B462" i="22"/>
  <c r="G462" i="22"/>
  <c r="E462" i="22"/>
  <c r="F462" i="22"/>
  <c r="K462" i="22"/>
  <c r="H462" i="22"/>
  <c r="J462" i="22"/>
  <c r="I462" i="22"/>
  <c r="C462" i="22"/>
  <c r="D462" i="22"/>
  <c r="C464" i="15"/>
  <c r="B464" i="15"/>
  <c r="D464" i="15"/>
  <c r="E464" i="15"/>
  <c r="F464" i="15"/>
  <c r="G464" i="15"/>
  <c r="H464" i="15"/>
  <c r="H466" i="14"/>
  <c r="F466" i="14"/>
  <c r="C466" i="14"/>
  <c r="G466" i="14"/>
  <c r="M466" i="14"/>
  <c r="I466" i="14"/>
  <c r="L466" i="14"/>
  <c r="J466" i="14"/>
  <c r="K466" i="14" s="1"/>
  <c r="B466" i="14"/>
  <c r="C470" i="16"/>
  <c r="H470" i="16"/>
  <c r="F470" i="16"/>
  <c r="K470" i="16"/>
  <c r="I470" i="16"/>
  <c r="J470" i="16"/>
  <c r="D470" i="16"/>
  <c r="G470" i="16"/>
  <c r="B470" i="16"/>
  <c r="E470" i="16"/>
  <c r="E472" i="15"/>
  <c r="G472" i="15"/>
  <c r="F472" i="15"/>
  <c r="H472" i="15"/>
  <c r="C472" i="15"/>
  <c r="B472" i="15"/>
  <c r="D472" i="15"/>
  <c r="I476" i="16"/>
  <c r="C476" i="16"/>
  <c r="H476" i="16"/>
  <c r="F476" i="16"/>
  <c r="K476" i="16"/>
  <c r="D476" i="16"/>
  <c r="G476" i="16"/>
  <c r="E476" i="16"/>
  <c r="J476" i="16"/>
  <c r="B476" i="16"/>
  <c r="H476" i="14"/>
  <c r="F476" i="14"/>
  <c r="C476" i="14"/>
  <c r="G476" i="14"/>
  <c r="J476" i="14"/>
  <c r="K476" i="14" s="1"/>
  <c r="M476" i="14"/>
  <c r="I476" i="14"/>
  <c r="B476" i="14"/>
  <c r="L476" i="14"/>
  <c r="E478" i="14"/>
  <c r="D478" i="14"/>
  <c r="B478" i="14"/>
  <c r="I478" i="14"/>
  <c r="L478" i="14"/>
  <c r="M478" i="14"/>
  <c r="J478" i="14"/>
  <c r="K478" i="14" s="1"/>
  <c r="F478" i="14"/>
  <c r="H478" i="14"/>
  <c r="C478" i="14"/>
  <c r="G478" i="14"/>
  <c r="J484" i="22"/>
  <c r="D484" i="22"/>
  <c r="C484" i="22"/>
  <c r="H484" i="22"/>
  <c r="B484" i="22"/>
  <c r="G484" i="22"/>
  <c r="E484" i="22"/>
  <c r="I484" i="22"/>
  <c r="K484" i="22"/>
  <c r="F484" i="22"/>
  <c r="B488" i="15"/>
  <c r="D488" i="15"/>
  <c r="C488" i="15"/>
  <c r="G488" i="15"/>
  <c r="E488" i="15"/>
  <c r="F488" i="15"/>
  <c r="H488" i="15"/>
  <c r="D490" i="22"/>
  <c r="B490" i="22"/>
  <c r="G490" i="22"/>
  <c r="H490" i="22"/>
  <c r="F490" i="22"/>
  <c r="K490" i="22"/>
  <c r="E490" i="22"/>
  <c r="J490" i="22"/>
  <c r="I490" i="22"/>
  <c r="C490" i="22"/>
  <c r="B494" i="16"/>
  <c r="G494" i="16"/>
  <c r="E494" i="16"/>
  <c r="J494" i="16"/>
  <c r="D494" i="16"/>
  <c r="H494" i="16"/>
  <c r="C494" i="16"/>
  <c r="F494" i="16"/>
  <c r="K494" i="16"/>
  <c r="I494" i="16"/>
  <c r="E496" i="16"/>
  <c r="J496" i="16"/>
  <c r="D496" i="16"/>
  <c r="B496" i="16"/>
  <c r="G496" i="16"/>
  <c r="F496" i="16"/>
  <c r="H496" i="16"/>
  <c r="K496" i="16"/>
  <c r="I496" i="16"/>
  <c r="C496" i="16"/>
  <c r="C500" i="15"/>
  <c r="B500" i="15"/>
  <c r="D500" i="15"/>
  <c r="F500" i="15"/>
  <c r="H500" i="15"/>
  <c r="E500" i="15"/>
  <c r="G500" i="15"/>
  <c r="J504" i="22"/>
  <c r="D504" i="22"/>
  <c r="C504" i="22"/>
  <c r="H504" i="22"/>
  <c r="B504" i="22"/>
  <c r="G504" i="22"/>
  <c r="I504" i="22"/>
  <c r="F504" i="22"/>
  <c r="K504" i="22"/>
  <c r="E504" i="22"/>
  <c r="L504" i="14"/>
  <c r="B504" i="14"/>
  <c r="I504" i="14"/>
  <c r="B510" i="16"/>
  <c r="G510" i="16"/>
  <c r="E510" i="16"/>
  <c r="J510" i="16"/>
  <c r="D510" i="16"/>
  <c r="H510" i="16"/>
  <c r="C510" i="16"/>
  <c r="K510" i="16"/>
  <c r="I510" i="16"/>
  <c r="F510" i="16"/>
  <c r="F514" i="15"/>
  <c r="H514" i="15"/>
  <c r="E514" i="15"/>
  <c r="G514" i="15"/>
  <c r="C514" i="15"/>
  <c r="D514" i="15"/>
  <c r="B514" i="15"/>
  <c r="J516" i="22"/>
  <c r="D516" i="22"/>
  <c r="C516" i="22"/>
  <c r="H516" i="22"/>
  <c r="B516" i="22"/>
  <c r="G516" i="22"/>
  <c r="E516" i="22"/>
  <c r="F516" i="22"/>
  <c r="K516" i="22"/>
  <c r="I516" i="22"/>
  <c r="E520" i="16"/>
  <c r="J520" i="16"/>
  <c r="D520" i="16"/>
  <c r="B520" i="16"/>
  <c r="G520" i="16"/>
  <c r="F520" i="16"/>
  <c r="H520" i="16"/>
  <c r="K520" i="16"/>
  <c r="I520" i="16"/>
  <c r="C520" i="16"/>
  <c r="D522" i="22"/>
  <c r="B522" i="22"/>
  <c r="G522" i="22"/>
  <c r="H522" i="22"/>
  <c r="F522" i="22"/>
  <c r="K522" i="22"/>
  <c r="E522" i="22"/>
  <c r="J522" i="22"/>
  <c r="I522" i="22"/>
  <c r="C522" i="22"/>
  <c r="E526" i="15"/>
  <c r="G526" i="15"/>
  <c r="F526" i="15"/>
  <c r="H526" i="15"/>
  <c r="B526" i="15"/>
  <c r="D526" i="15"/>
  <c r="C526" i="15"/>
  <c r="B528" i="15"/>
  <c r="D528" i="15"/>
  <c r="C528" i="15"/>
  <c r="F528" i="15"/>
  <c r="H528" i="15"/>
  <c r="E528" i="15"/>
  <c r="G528" i="15"/>
  <c r="F532" i="15"/>
  <c r="H532" i="15"/>
  <c r="B532" i="15"/>
  <c r="G532" i="15"/>
  <c r="C532" i="15"/>
  <c r="D532" i="15"/>
  <c r="E532" i="15"/>
  <c r="C536" i="22"/>
  <c r="H536" i="22"/>
  <c r="B536" i="22"/>
  <c r="K536" i="22"/>
  <c r="J536" i="22"/>
  <c r="I536" i="22"/>
  <c r="D536" i="22"/>
  <c r="F536" i="22"/>
  <c r="E536" i="22"/>
  <c r="G536" i="22"/>
  <c r="C538" i="16"/>
  <c r="H538" i="16"/>
  <c r="J538" i="16"/>
  <c r="E538" i="16"/>
  <c r="B538" i="16"/>
  <c r="K538" i="16"/>
  <c r="F538" i="16"/>
  <c r="D538" i="16"/>
  <c r="I538" i="16"/>
  <c r="G538" i="16"/>
  <c r="B542" i="16"/>
  <c r="G542" i="16"/>
  <c r="E542" i="16"/>
  <c r="J542" i="16"/>
  <c r="D542" i="16"/>
  <c r="C542" i="16"/>
  <c r="K542" i="16"/>
  <c r="H542" i="16"/>
  <c r="F542" i="16"/>
  <c r="I542" i="16"/>
  <c r="E544" i="16"/>
  <c r="J544" i="16"/>
  <c r="D544" i="16"/>
  <c r="B544" i="16"/>
  <c r="G544" i="16"/>
  <c r="H544" i="16"/>
  <c r="K544" i="16"/>
  <c r="I544" i="16"/>
  <c r="F544" i="16"/>
  <c r="C544" i="16"/>
  <c r="F546" i="16"/>
  <c r="K546" i="16"/>
  <c r="I546" i="16"/>
  <c r="C546" i="16"/>
  <c r="E546" i="16"/>
  <c r="B546" i="16"/>
  <c r="D546" i="16"/>
  <c r="J546" i="16"/>
  <c r="H546" i="16"/>
  <c r="G546" i="16"/>
  <c r="E548" i="14"/>
  <c r="G548" i="14"/>
  <c r="C548" i="14"/>
  <c r="F548" i="14"/>
  <c r="H548" i="14"/>
  <c r="B548" i="14"/>
  <c r="M548" i="14"/>
  <c r="L548" i="14"/>
  <c r="I548" i="14"/>
  <c r="D548" i="14"/>
  <c r="J548" i="14"/>
  <c r="K548" i="14" s="1"/>
  <c r="H552" i="16"/>
  <c r="F552" i="16"/>
  <c r="K552" i="16"/>
  <c r="I552" i="16"/>
  <c r="C552" i="16"/>
  <c r="E552" i="16"/>
  <c r="B552" i="16"/>
  <c r="G552" i="16"/>
  <c r="J552" i="16"/>
  <c r="D552" i="16"/>
  <c r="C554" i="14"/>
  <c r="G554" i="14"/>
  <c r="H554" i="14"/>
  <c r="F554" i="14"/>
  <c r="J554" i="14"/>
  <c r="K554" i="14" s="1"/>
  <c r="B554" i="14"/>
  <c r="L554" i="14"/>
  <c r="M554" i="14"/>
  <c r="I554" i="14"/>
  <c r="H560" i="16"/>
  <c r="F560" i="16"/>
  <c r="K560" i="16"/>
  <c r="I560" i="16"/>
  <c r="C560" i="16"/>
  <c r="B560" i="16"/>
  <c r="J560" i="16"/>
  <c r="D560" i="16"/>
  <c r="G560" i="16"/>
  <c r="E560" i="16"/>
  <c r="I562" i="22"/>
  <c r="K562" i="22"/>
  <c r="H562" i="22"/>
  <c r="F562" i="22"/>
  <c r="G562" i="22"/>
  <c r="B562" i="22"/>
  <c r="D562" i="22"/>
  <c r="C562" i="22"/>
  <c r="E562" i="22"/>
  <c r="J562" i="22"/>
  <c r="B566" i="15"/>
  <c r="D566" i="15"/>
  <c r="C566" i="15"/>
  <c r="G566" i="15"/>
  <c r="E566" i="15"/>
  <c r="F566" i="15"/>
  <c r="H566" i="15"/>
  <c r="B568" i="22"/>
  <c r="G568" i="22"/>
  <c r="I568" i="22"/>
  <c r="C568" i="22"/>
  <c r="E568" i="22"/>
  <c r="F568" i="22"/>
  <c r="D568" i="22"/>
  <c r="K568" i="22"/>
  <c r="J568" i="22"/>
  <c r="H568" i="22"/>
  <c r="M570" i="14"/>
  <c r="J570" i="14"/>
  <c r="K570" i="14" s="1"/>
  <c r="B570" i="14"/>
  <c r="I570" i="14"/>
  <c r="L570" i="14"/>
  <c r="G570" i="14"/>
  <c r="H570" i="14"/>
  <c r="C570" i="14"/>
  <c r="F570" i="14"/>
  <c r="F574" i="16"/>
  <c r="K574" i="16"/>
  <c r="I574" i="16"/>
  <c r="C574" i="16"/>
  <c r="H574" i="16"/>
  <c r="G574" i="16"/>
  <c r="D574" i="16"/>
  <c r="B574" i="16"/>
  <c r="E574" i="16"/>
  <c r="J574" i="16"/>
  <c r="E576" i="14"/>
  <c r="D576" i="14"/>
  <c r="C576" i="14"/>
  <c r="G576" i="14"/>
  <c r="H576" i="14"/>
  <c r="F576" i="14"/>
  <c r="B576" i="14"/>
  <c r="L576" i="14"/>
  <c r="M576" i="14"/>
  <c r="I576" i="14"/>
  <c r="J576" i="14"/>
  <c r="K576" i="14" s="1"/>
  <c r="M578" i="14"/>
  <c r="J578" i="14"/>
  <c r="K578" i="14" s="1"/>
  <c r="B578" i="14"/>
  <c r="I578" i="14"/>
  <c r="L578" i="14"/>
  <c r="F578" i="14"/>
  <c r="G578" i="14"/>
  <c r="C578" i="14"/>
  <c r="H578" i="14"/>
  <c r="E582" i="14"/>
  <c r="D582" i="14"/>
  <c r="B582" i="14"/>
  <c r="I582" i="14"/>
  <c r="L582" i="14"/>
  <c r="M582" i="14"/>
  <c r="J582" i="14"/>
  <c r="K582" i="14" s="1"/>
  <c r="H582" i="14"/>
  <c r="F582" i="14"/>
  <c r="G582" i="14"/>
  <c r="C582" i="14"/>
  <c r="M584" i="14"/>
  <c r="J584" i="14"/>
  <c r="K584" i="14" s="1"/>
  <c r="B584" i="14"/>
  <c r="I584" i="14"/>
  <c r="L584" i="14"/>
  <c r="G584" i="14"/>
  <c r="H584" i="14"/>
  <c r="C584" i="14"/>
  <c r="F584" i="14"/>
  <c r="D590" i="22"/>
  <c r="B590" i="22"/>
  <c r="K590" i="22"/>
  <c r="E590" i="22"/>
  <c r="J590" i="22"/>
  <c r="H590" i="22"/>
  <c r="C590" i="22"/>
  <c r="I590" i="22"/>
  <c r="G590" i="22"/>
  <c r="F590" i="22"/>
  <c r="D592" i="16"/>
  <c r="B592" i="16"/>
  <c r="G592" i="16"/>
  <c r="E592" i="16"/>
  <c r="J592" i="16"/>
  <c r="I592" i="16"/>
  <c r="F592" i="16"/>
  <c r="K592" i="16"/>
  <c r="C592" i="16"/>
  <c r="H592" i="16"/>
  <c r="F594" i="16"/>
  <c r="K594" i="16"/>
  <c r="I594" i="16"/>
  <c r="B594" i="16"/>
  <c r="D594" i="16"/>
  <c r="C594" i="16"/>
  <c r="E594" i="16"/>
  <c r="J594" i="16"/>
  <c r="H594" i="16"/>
  <c r="G594" i="16"/>
  <c r="E598" i="15"/>
  <c r="G598" i="15"/>
  <c r="F598" i="15"/>
  <c r="H598" i="15"/>
  <c r="C598" i="15"/>
  <c r="B598" i="15"/>
  <c r="D598" i="15"/>
  <c r="I600" i="16"/>
  <c r="C600" i="16"/>
  <c r="H600" i="16"/>
  <c r="F600" i="16"/>
  <c r="K600" i="16"/>
  <c r="B600" i="16"/>
  <c r="J600" i="16"/>
  <c r="E600" i="16"/>
  <c r="D600" i="16"/>
  <c r="G600" i="16"/>
  <c r="E602" i="14"/>
  <c r="D602" i="14"/>
  <c r="H602" i="14"/>
  <c r="F602" i="14"/>
  <c r="C602" i="14"/>
  <c r="G602" i="14"/>
  <c r="B602" i="14"/>
  <c r="L602" i="14"/>
  <c r="M602" i="14"/>
  <c r="J602" i="14"/>
  <c r="K602" i="14" s="1"/>
  <c r="I602" i="14"/>
  <c r="F606" i="15"/>
  <c r="H606" i="15"/>
  <c r="E606" i="15"/>
  <c r="G606" i="15"/>
  <c r="C606" i="15"/>
  <c r="D606" i="15"/>
  <c r="B606" i="15"/>
  <c r="E610" i="22"/>
  <c r="J610" i="22"/>
  <c r="D610" i="22"/>
  <c r="B610" i="22"/>
  <c r="C610" i="22"/>
  <c r="F610" i="22"/>
  <c r="H610" i="22"/>
  <c r="G610" i="22"/>
  <c r="K610" i="22"/>
  <c r="I610" i="22"/>
  <c r="C612" i="22"/>
  <c r="H612" i="22"/>
  <c r="F612" i="22"/>
  <c r="K612" i="22"/>
  <c r="I612" i="22"/>
  <c r="G612" i="22"/>
  <c r="D612" i="22"/>
  <c r="B612" i="22"/>
  <c r="E612" i="22"/>
  <c r="J612" i="22"/>
  <c r="E612" i="14"/>
  <c r="G612" i="14"/>
  <c r="H612" i="14"/>
  <c r="F612" i="14"/>
  <c r="C612" i="14"/>
  <c r="J612" i="14"/>
  <c r="K612" i="14" s="1"/>
  <c r="D612" i="14"/>
  <c r="I612" i="14"/>
  <c r="M612" i="14"/>
  <c r="B612" i="14"/>
  <c r="L612" i="14"/>
  <c r="J618" i="16"/>
  <c r="D618" i="16"/>
  <c r="C618" i="16"/>
  <c r="E618" i="16"/>
  <c r="B618" i="16"/>
  <c r="K618" i="16"/>
  <c r="F618" i="16"/>
  <c r="H618" i="16"/>
  <c r="G618" i="16"/>
  <c r="I618" i="16"/>
  <c r="B620" i="22"/>
  <c r="G620" i="22"/>
  <c r="E620" i="22"/>
  <c r="J620" i="22"/>
  <c r="D620" i="22"/>
  <c r="F620" i="22"/>
  <c r="I620" i="22"/>
  <c r="C620" i="22"/>
  <c r="K620" i="22"/>
  <c r="H620" i="22"/>
  <c r="I624" i="16"/>
  <c r="C624" i="16"/>
  <c r="H624" i="16"/>
  <c r="F624" i="16"/>
  <c r="K624" i="16"/>
  <c r="D624" i="16"/>
  <c r="G624" i="16"/>
  <c r="E624" i="16"/>
  <c r="B624" i="16"/>
  <c r="J624" i="16"/>
  <c r="D626" i="22"/>
  <c r="B626" i="22"/>
  <c r="C626" i="22"/>
  <c r="E626" i="22"/>
  <c r="J626" i="22"/>
  <c r="H626" i="22"/>
  <c r="G626" i="22"/>
  <c r="F626" i="22"/>
  <c r="I626" i="22"/>
  <c r="K626" i="22"/>
  <c r="B630" i="16"/>
  <c r="G630" i="16"/>
  <c r="E630" i="16"/>
  <c r="J630" i="16"/>
  <c r="D630" i="16"/>
  <c r="F630" i="16"/>
  <c r="I630" i="16"/>
  <c r="C630" i="16"/>
  <c r="K630" i="16"/>
  <c r="H630" i="16"/>
  <c r="E632" i="15"/>
  <c r="G632" i="15"/>
  <c r="F632" i="15"/>
  <c r="H632" i="15"/>
  <c r="C632" i="15"/>
  <c r="D632" i="15"/>
  <c r="B632" i="15"/>
  <c r="J634" i="16"/>
  <c r="D634" i="16"/>
  <c r="F634" i="16"/>
  <c r="H634" i="16"/>
  <c r="G634" i="16"/>
  <c r="I634" i="16"/>
  <c r="E634" i="16"/>
  <c r="C634" i="16"/>
  <c r="B634" i="16"/>
  <c r="K634" i="16"/>
  <c r="B638" i="15"/>
  <c r="D638" i="15"/>
  <c r="C638" i="15"/>
  <c r="G638" i="15"/>
  <c r="E638" i="15"/>
  <c r="F638" i="15"/>
  <c r="H638" i="15"/>
  <c r="I640" i="16"/>
  <c r="C640" i="16"/>
  <c r="H640" i="16"/>
  <c r="F640" i="16"/>
  <c r="K640" i="16"/>
  <c r="E640" i="16"/>
  <c r="B640" i="16"/>
  <c r="D640" i="16"/>
  <c r="J640" i="16"/>
  <c r="G640" i="16"/>
  <c r="C644" i="22"/>
  <c r="H644" i="22"/>
  <c r="F644" i="22"/>
  <c r="K644" i="22"/>
  <c r="I644" i="22"/>
  <c r="B644" i="22"/>
  <c r="E644" i="22"/>
  <c r="J644" i="22"/>
  <c r="G644" i="22"/>
  <c r="D644" i="22"/>
  <c r="C646" i="15"/>
  <c r="B646" i="15"/>
  <c r="D646" i="15"/>
  <c r="E646" i="15"/>
  <c r="G646" i="15"/>
  <c r="F646" i="15"/>
  <c r="H646" i="15"/>
  <c r="E648" i="14"/>
  <c r="H648" i="14"/>
  <c r="F648" i="14"/>
  <c r="C648" i="14"/>
  <c r="G648" i="14"/>
  <c r="J648" i="14"/>
  <c r="K648" i="14" s="1"/>
  <c r="B648" i="14"/>
  <c r="L648" i="14"/>
  <c r="M648" i="14"/>
  <c r="I648" i="14"/>
  <c r="I652" i="16"/>
  <c r="C652" i="16"/>
  <c r="H652" i="16"/>
  <c r="F652" i="16"/>
  <c r="K652" i="16"/>
  <c r="D652" i="16"/>
  <c r="G652" i="16"/>
  <c r="B652" i="16"/>
  <c r="E652" i="16"/>
  <c r="J652" i="16"/>
  <c r="E654" i="22"/>
  <c r="J654" i="22"/>
  <c r="D654" i="22"/>
  <c r="B654" i="22"/>
  <c r="K654" i="22"/>
  <c r="G654" i="22"/>
  <c r="H654" i="22"/>
  <c r="C654" i="22"/>
  <c r="F654" i="22"/>
  <c r="I654" i="22"/>
  <c r="F658" i="15"/>
  <c r="H658" i="15"/>
  <c r="E658" i="15"/>
  <c r="G658" i="15"/>
  <c r="C658" i="15"/>
  <c r="D658" i="15"/>
  <c r="B658" i="15"/>
  <c r="C660" i="22"/>
  <c r="H660" i="22"/>
  <c r="F660" i="22"/>
  <c r="K660" i="22"/>
  <c r="I660" i="22"/>
  <c r="B660" i="22"/>
  <c r="E660" i="22"/>
  <c r="J660" i="22"/>
  <c r="G660" i="22"/>
  <c r="D660" i="22"/>
  <c r="I662" i="22"/>
  <c r="C662" i="22"/>
  <c r="H662" i="22"/>
  <c r="F662" i="22"/>
  <c r="K662" i="22"/>
  <c r="B662" i="22"/>
  <c r="J662" i="22"/>
  <c r="E662" i="22"/>
  <c r="D662" i="22"/>
  <c r="G662" i="22"/>
  <c r="C664" i="14"/>
  <c r="G664" i="14"/>
  <c r="H664" i="14"/>
  <c r="F664" i="14"/>
  <c r="B664" i="14"/>
  <c r="L664" i="14"/>
  <c r="M664" i="14"/>
  <c r="I664" i="14"/>
  <c r="J664" i="14"/>
  <c r="K664" i="14" s="1"/>
  <c r="F668" i="22"/>
  <c r="K668" i="22"/>
  <c r="I668" i="22"/>
  <c r="C668" i="22"/>
  <c r="H668" i="22"/>
  <c r="G668" i="22"/>
  <c r="D668" i="22"/>
  <c r="B668" i="22"/>
  <c r="E668" i="22"/>
  <c r="J668" i="22"/>
  <c r="D670" i="22"/>
  <c r="B670" i="22"/>
  <c r="K670" i="22"/>
  <c r="E670" i="22"/>
  <c r="J670" i="22"/>
  <c r="H670" i="22"/>
  <c r="C670" i="22"/>
  <c r="I670" i="22"/>
  <c r="F670" i="22"/>
  <c r="G670" i="22"/>
  <c r="E674" i="15"/>
  <c r="G674" i="15"/>
  <c r="F674" i="15"/>
  <c r="H674" i="15"/>
  <c r="D674" i="15"/>
  <c r="C674" i="15"/>
  <c r="B674" i="15"/>
  <c r="D676" i="16"/>
  <c r="B676" i="16"/>
  <c r="G676" i="16"/>
  <c r="E676" i="16"/>
  <c r="J676" i="16"/>
  <c r="H676" i="16"/>
  <c r="K676" i="16"/>
  <c r="F676" i="16"/>
  <c r="I676" i="16"/>
  <c r="C676" i="16"/>
  <c r="B680" i="14"/>
  <c r="I680" i="14"/>
  <c r="L680" i="14"/>
  <c r="M680" i="14"/>
  <c r="J680" i="14"/>
  <c r="K680" i="14" s="1"/>
  <c r="C680" i="14"/>
  <c r="G680" i="14"/>
  <c r="H680" i="14"/>
  <c r="F680" i="14"/>
  <c r="E690" i="15"/>
  <c r="G690" i="15"/>
  <c r="F690" i="15"/>
  <c r="H690" i="15"/>
  <c r="C690" i="15"/>
  <c r="D690" i="15"/>
  <c r="B690" i="15"/>
  <c r="F694" i="15"/>
  <c r="H694" i="15"/>
  <c r="E694" i="15"/>
  <c r="G694" i="15"/>
  <c r="D694" i="15"/>
  <c r="B694" i="15"/>
  <c r="C694" i="15"/>
  <c r="C698" i="15"/>
  <c r="B698" i="15"/>
  <c r="D698" i="15"/>
  <c r="G698" i="15"/>
  <c r="H698" i="15"/>
  <c r="E698" i="15"/>
  <c r="F698" i="15"/>
  <c r="B702" i="16"/>
  <c r="G702" i="16"/>
  <c r="E702" i="16"/>
  <c r="J702" i="16"/>
  <c r="D702" i="16"/>
  <c r="F702" i="16"/>
  <c r="I702" i="16"/>
  <c r="C702" i="16"/>
  <c r="K702" i="16"/>
  <c r="H702" i="16"/>
  <c r="C706" i="15"/>
  <c r="B706" i="15"/>
  <c r="D706" i="15"/>
  <c r="G706" i="15"/>
  <c r="H706" i="15"/>
  <c r="F706" i="15"/>
  <c r="E706" i="15"/>
  <c r="B710" i="16"/>
  <c r="G710" i="16"/>
  <c r="E710" i="16"/>
  <c r="J710" i="16"/>
  <c r="D710" i="16"/>
  <c r="K710" i="16"/>
  <c r="H710" i="16"/>
  <c r="F710" i="16"/>
  <c r="I710" i="16"/>
  <c r="C710" i="16"/>
  <c r="E714" i="15"/>
  <c r="G714" i="15"/>
  <c r="F714" i="15"/>
  <c r="H714" i="15"/>
  <c r="D714" i="15"/>
  <c r="B714" i="15"/>
  <c r="C714" i="15"/>
  <c r="B720" i="22"/>
  <c r="G720" i="22"/>
  <c r="F720" i="22"/>
  <c r="H720" i="22"/>
  <c r="E720" i="22"/>
  <c r="C720" i="22"/>
  <c r="K720" i="22"/>
  <c r="I720" i="22"/>
  <c r="D720" i="22"/>
  <c r="J720" i="22"/>
  <c r="F724" i="22"/>
  <c r="K724" i="22"/>
  <c r="I724" i="22"/>
  <c r="C724" i="22"/>
  <c r="H724" i="22"/>
  <c r="G724" i="22"/>
  <c r="E724" i="22"/>
  <c r="D724" i="22"/>
  <c r="B724" i="22"/>
  <c r="J724" i="22"/>
  <c r="B726" i="14"/>
  <c r="I726" i="14"/>
  <c r="L726" i="14"/>
  <c r="M726" i="14"/>
  <c r="J726" i="14"/>
  <c r="K726" i="14" s="1"/>
  <c r="F726" i="14"/>
  <c r="H726" i="14"/>
  <c r="C726" i="14"/>
  <c r="G726" i="14"/>
  <c r="E730" i="14"/>
  <c r="D730" i="14"/>
  <c r="H730" i="14"/>
  <c r="F730" i="14"/>
  <c r="M730" i="14"/>
  <c r="G730" i="14"/>
  <c r="I730" i="14"/>
  <c r="C730" i="14"/>
  <c r="L730" i="14"/>
  <c r="B730" i="14"/>
  <c r="J730" i="14"/>
  <c r="K730" i="14" s="1"/>
  <c r="H738" i="14"/>
  <c r="F738" i="14"/>
  <c r="C738" i="14"/>
  <c r="G738" i="14"/>
  <c r="J738" i="14"/>
  <c r="K738" i="14" s="1"/>
  <c r="B738" i="14"/>
  <c r="L738" i="14"/>
  <c r="I738" i="14"/>
  <c r="M738" i="14"/>
  <c r="F750" i="15"/>
  <c r="H750" i="15"/>
  <c r="E750" i="15"/>
  <c r="G750" i="15"/>
  <c r="C750" i="15"/>
  <c r="B750" i="15"/>
  <c r="D750" i="15"/>
  <c r="C758" i="16"/>
  <c r="H758" i="16"/>
  <c r="F758" i="16"/>
  <c r="K758" i="16"/>
  <c r="E758" i="16"/>
  <c r="J758" i="16"/>
  <c r="G758" i="16"/>
  <c r="B758" i="16"/>
  <c r="D758" i="16"/>
  <c r="I758" i="16"/>
  <c r="F762" i="15"/>
  <c r="H762" i="15"/>
  <c r="B762" i="15"/>
  <c r="G762" i="15"/>
  <c r="C762" i="15"/>
  <c r="D762" i="15"/>
  <c r="E762" i="15"/>
  <c r="F768" i="22"/>
  <c r="K768" i="22"/>
  <c r="I768" i="22"/>
  <c r="C768" i="22"/>
  <c r="D768" i="22"/>
  <c r="E768" i="22"/>
  <c r="H768" i="22"/>
  <c r="J768" i="22"/>
  <c r="B768" i="22"/>
  <c r="G768" i="22"/>
  <c r="E776" i="15"/>
  <c r="G776" i="15"/>
  <c r="F776" i="15"/>
  <c r="D776" i="15"/>
  <c r="C776" i="15"/>
  <c r="B776" i="15"/>
  <c r="H776" i="15"/>
  <c r="B780" i="15"/>
  <c r="D780" i="15"/>
  <c r="C780" i="15"/>
  <c r="E780" i="15"/>
  <c r="F780" i="15"/>
  <c r="G780" i="15"/>
  <c r="H780" i="15"/>
  <c r="B782" i="14"/>
  <c r="I782" i="14"/>
  <c r="L782" i="14"/>
  <c r="M782" i="14"/>
  <c r="J782" i="14"/>
  <c r="K782" i="14" s="1"/>
  <c r="F782" i="14"/>
  <c r="G782" i="14"/>
  <c r="C782" i="14"/>
  <c r="H782" i="14"/>
  <c r="G794" i="22"/>
  <c r="E794" i="22"/>
  <c r="F794" i="22"/>
  <c r="D794" i="22"/>
  <c r="J794" i="22"/>
  <c r="H794" i="22"/>
  <c r="I794" i="22"/>
  <c r="K794" i="22"/>
  <c r="C794" i="22"/>
  <c r="B794" i="22"/>
  <c r="B804" i="15"/>
  <c r="D804" i="15"/>
  <c r="C804" i="15"/>
  <c r="H804" i="15"/>
  <c r="E804" i="15"/>
  <c r="G804" i="15"/>
  <c r="F804" i="15"/>
  <c r="K826" i="22"/>
  <c r="I826" i="22"/>
  <c r="D826" i="22"/>
  <c r="B826" i="22"/>
  <c r="C826" i="22"/>
  <c r="E826" i="22"/>
  <c r="F826" i="22"/>
  <c r="H826" i="22"/>
  <c r="J826" i="22"/>
  <c r="G826" i="22"/>
  <c r="C840" i="14"/>
  <c r="L840" i="14"/>
  <c r="B840" i="14"/>
  <c r="F840" i="14"/>
  <c r="D840" i="14"/>
  <c r="J840" i="14"/>
  <c r="K840" i="14" s="1"/>
  <c r="G840" i="14"/>
  <c r="H840" i="14"/>
  <c r="I840" i="14"/>
  <c r="K866" i="22"/>
  <c r="I866" i="22"/>
  <c r="C866" i="22"/>
  <c r="H866" i="22"/>
  <c r="F866" i="22"/>
  <c r="E866" i="22"/>
  <c r="B866" i="22"/>
  <c r="G866" i="22"/>
  <c r="J866" i="22"/>
  <c r="D866" i="22"/>
  <c r="F928" i="22"/>
  <c r="K928" i="22"/>
  <c r="I928" i="22"/>
  <c r="C928" i="22"/>
  <c r="H928" i="22"/>
  <c r="J928" i="22"/>
  <c r="E928" i="22"/>
  <c r="D928" i="22"/>
  <c r="B928" i="22"/>
  <c r="G928" i="22"/>
  <c r="F160" i="15"/>
  <c r="H160" i="15"/>
  <c r="B168" i="15"/>
  <c r="D168" i="15"/>
  <c r="C168" i="15"/>
  <c r="E168" i="15"/>
  <c r="G168" i="15"/>
  <c r="F168" i="15"/>
  <c r="H168" i="15"/>
  <c r="H180" i="22"/>
  <c r="C180" i="22"/>
  <c r="E184" i="16"/>
  <c r="J184" i="16"/>
  <c r="D184" i="16"/>
  <c r="B184" i="16"/>
  <c r="G184" i="16"/>
  <c r="K184" i="16"/>
  <c r="I184" i="16"/>
  <c r="H184" i="16"/>
  <c r="F184" i="16"/>
  <c r="C184" i="16"/>
  <c r="H186" i="14"/>
  <c r="M186" i="14"/>
  <c r="L186" i="14"/>
  <c r="I186" i="14"/>
  <c r="F186" i="14"/>
  <c r="C186" i="14"/>
  <c r="B186" i="14"/>
  <c r="C192" i="22"/>
  <c r="H192" i="22"/>
  <c r="F192" i="22"/>
  <c r="K192" i="22"/>
  <c r="I192" i="22"/>
  <c r="D192" i="22"/>
  <c r="J192" i="22"/>
  <c r="B192" i="22"/>
  <c r="G192" i="22"/>
  <c r="E192" i="22"/>
  <c r="C264" i="15"/>
  <c r="E264" i="15"/>
  <c r="B264" i="15"/>
  <c r="D264" i="15"/>
  <c r="H264" i="15"/>
  <c r="F264" i="15"/>
  <c r="G264" i="15"/>
  <c r="H268" i="22"/>
  <c r="F268" i="22"/>
  <c r="K268" i="22"/>
  <c r="I268" i="22"/>
  <c r="C268" i="22"/>
  <c r="D268" i="22"/>
  <c r="G268" i="22"/>
  <c r="B268" i="22"/>
  <c r="E268" i="22"/>
  <c r="J268" i="22"/>
  <c r="D272" i="22"/>
  <c r="B272" i="22"/>
  <c r="G272" i="22"/>
  <c r="F272" i="22"/>
  <c r="E272" i="22"/>
  <c r="C272" i="22"/>
  <c r="K272" i="22"/>
  <c r="I272" i="22"/>
  <c r="J272" i="22"/>
  <c r="H272" i="22"/>
  <c r="B277" i="15"/>
  <c r="D277" i="15"/>
  <c r="C277" i="15"/>
  <c r="G277" i="15"/>
  <c r="H277" i="15"/>
  <c r="E277" i="15"/>
  <c r="F277" i="15"/>
  <c r="C279" i="14"/>
  <c r="G279" i="14"/>
  <c r="H279" i="14"/>
  <c r="F279" i="14"/>
  <c r="B279" i="14"/>
  <c r="L279" i="14"/>
  <c r="M279" i="14"/>
  <c r="I279" i="14"/>
  <c r="J279" i="14"/>
  <c r="K279" i="14" s="1"/>
  <c r="B283" i="14"/>
  <c r="I283" i="14"/>
  <c r="L283" i="14"/>
  <c r="M283" i="14"/>
  <c r="J283" i="14"/>
  <c r="K283" i="14" s="1"/>
  <c r="G283" i="14"/>
  <c r="C283" i="14"/>
  <c r="H283" i="14"/>
  <c r="F283" i="14"/>
  <c r="E290" i="15"/>
  <c r="G290" i="15"/>
  <c r="F290" i="15"/>
  <c r="H290" i="15"/>
  <c r="B290" i="15"/>
  <c r="C290" i="15"/>
  <c r="D290" i="15"/>
  <c r="B294" i="15"/>
  <c r="D294" i="15"/>
  <c r="C294" i="15"/>
  <c r="F294" i="15"/>
  <c r="G294" i="15"/>
  <c r="H294" i="15"/>
  <c r="E294" i="15"/>
  <c r="F298" i="15"/>
  <c r="H298" i="15"/>
  <c r="E298" i="15"/>
  <c r="G298" i="15"/>
  <c r="C298" i="15"/>
  <c r="D298" i="15"/>
  <c r="B298" i="15"/>
  <c r="C302" i="16"/>
  <c r="H302" i="16"/>
  <c r="B302" i="16"/>
  <c r="G302" i="16"/>
  <c r="E302" i="16"/>
  <c r="F302" i="16"/>
  <c r="K302" i="16"/>
  <c r="I302" i="16"/>
  <c r="J302" i="16"/>
  <c r="D302" i="16"/>
  <c r="F306" i="16"/>
  <c r="K306" i="16"/>
  <c r="I306" i="16"/>
  <c r="J306" i="16"/>
  <c r="D306" i="16"/>
  <c r="C306" i="16"/>
  <c r="H306" i="16"/>
  <c r="G306" i="16"/>
  <c r="E306" i="16"/>
  <c r="B306" i="16"/>
  <c r="C82" i="14"/>
  <c r="F138" i="14"/>
  <c r="D143" i="15"/>
  <c r="C143" i="22"/>
  <c r="D594" i="14"/>
  <c r="D676" i="14"/>
  <c r="D618" i="14"/>
  <c r="D346" i="14"/>
  <c r="D456" i="14"/>
  <c r="E322" i="14"/>
  <c r="D180" i="16"/>
  <c r="H506" i="14"/>
  <c r="D910" i="14"/>
  <c r="F600" i="22"/>
  <c r="D580" i="15"/>
  <c r="E153" i="14"/>
  <c r="J702" i="14"/>
  <c r="K702" i="14" s="1"/>
  <c r="F782" i="22"/>
  <c r="D782" i="22"/>
  <c r="F738" i="16"/>
  <c r="M702" i="14"/>
  <c r="I702" i="14"/>
  <c r="M153" i="14"/>
  <c r="G153" i="14"/>
  <c r="K176" i="16"/>
  <c r="I176" i="16"/>
  <c r="D500" i="14"/>
  <c r="E682" i="14"/>
  <c r="C506" i="14"/>
  <c r="H418" i="22"/>
  <c r="D674" i="14"/>
  <c r="D444" i="14"/>
  <c r="E418" i="22"/>
  <c r="D360" i="14"/>
  <c r="J554" i="16"/>
  <c r="D554" i="16"/>
  <c r="F554" i="16"/>
  <c r="H554" i="16"/>
  <c r="G554" i="16"/>
  <c r="I554" i="16"/>
  <c r="B554" i="16"/>
  <c r="K554" i="16"/>
  <c r="C554" i="16"/>
  <c r="E554" i="16"/>
  <c r="F140" i="16"/>
  <c r="G140" i="16"/>
  <c r="B140" i="16"/>
  <c r="H140" i="16"/>
  <c r="I140" i="16"/>
  <c r="C140" i="16"/>
  <c r="C209" i="22"/>
  <c r="H209" i="22"/>
  <c r="F209" i="22"/>
  <c r="K209" i="22"/>
  <c r="I209" i="22"/>
  <c r="B209" i="22"/>
  <c r="G209" i="22"/>
  <c r="J209" i="22"/>
  <c r="D209" i="22"/>
  <c r="E209" i="22"/>
  <c r="F217" i="16"/>
  <c r="K217" i="16"/>
  <c r="I217" i="16"/>
  <c r="C217" i="16"/>
  <c r="H217" i="16"/>
  <c r="B217" i="16"/>
  <c r="E217" i="16"/>
  <c r="G217" i="16"/>
  <c r="J217" i="16"/>
  <c r="D217" i="16"/>
  <c r="E223" i="14"/>
  <c r="H223" i="14"/>
  <c r="F223" i="14"/>
  <c r="I223" i="14"/>
  <c r="M223" i="14"/>
  <c r="G223" i="14"/>
  <c r="B223" i="14"/>
  <c r="J223" i="14"/>
  <c r="K223" i="14" s="1"/>
  <c r="C223" i="14"/>
  <c r="L223" i="14"/>
  <c r="F229" i="22"/>
  <c r="K229" i="22"/>
  <c r="I229" i="22"/>
  <c r="C229" i="22"/>
  <c r="H229" i="22"/>
  <c r="B229" i="22"/>
  <c r="G229" i="22"/>
  <c r="J229" i="22"/>
  <c r="E229" i="22"/>
  <c r="D229" i="22"/>
  <c r="B269" i="16"/>
  <c r="G269" i="16"/>
  <c r="E269" i="16"/>
  <c r="C269" i="16"/>
  <c r="I269" i="16"/>
  <c r="F269" i="16"/>
  <c r="D269" i="16"/>
  <c r="H269" i="16"/>
  <c r="J269" i="16"/>
  <c r="K269" i="16"/>
  <c r="C273" i="16"/>
  <c r="H273" i="16"/>
  <c r="F273" i="16"/>
  <c r="K273" i="16"/>
  <c r="I273" i="16"/>
  <c r="G273" i="16"/>
  <c r="D273" i="16"/>
  <c r="B273" i="16"/>
  <c r="E273" i="16"/>
  <c r="J273" i="16"/>
  <c r="E280" i="14"/>
  <c r="J280" i="14"/>
  <c r="K280" i="14" s="1"/>
  <c r="H280" i="14"/>
  <c r="L280" i="14"/>
  <c r="C280" i="14"/>
  <c r="G280" i="14"/>
  <c r="M280" i="14"/>
  <c r="F280" i="14"/>
  <c r="B280" i="14"/>
  <c r="I280" i="14"/>
  <c r="E285" i="14"/>
  <c r="H285" i="14"/>
  <c r="F285" i="14"/>
  <c r="B285" i="14"/>
  <c r="J285" i="14"/>
  <c r="K285" i="14" s="1"/>
  <c r="C285" i="14"/>
  <c r="L285" i="14"/>
  <c r="D285" i="14"/>
  <c r="M285" i="14"/>
  <c r="G285" i="14"/>
  <c r="I285" i="14"/>
  <c r="K291" i="16"/>
  <c r="I291" i="16"/>
  <c r="C291" i="16"/>
  <c r="E291" i="16"/>
  <c r="D291" i="16"/>
  <c r="F291" i="16"/>
  <c r="H291" i="16"/>
  <c r="J291" i="16"/>
  <c r="G291" i="16"/>
  <c r="B291" i="16"/>
  <c r="E301" i="14"/>
  <c r="L301" i="14"/>
  <c r="I301" i="14"/>
  <c r="B301" i="14"/>
  <c r="F301" i="14"/>
  <c r="G301" i="14"/>
  <c r="J301" i="14"/>
  <c r="K301" i="14" s="1"/>
  <c r="M301" i="14"/>
  <c r="H301" i="14"/>
  <c r="D301" i="14"/>
  <c r="C301" i="14"/>
  <c r="F307" i="15"/>
  <c r="H307" i="15"/>
  <c r="C307" i="15"/>
  <c r="E307" i="15"/>
  <c r="G307" i="15"/>
  <c r="B307" i="15"/>
  <c r="D307" i="15"/>
  <c r="E310" i="14"/>
  <c r="H310" i="14"/>
  <c r="J310" i="14"/>
  <c r="K310" i="14" s="1"/>
  <c r="D310" i="14"/>
  <c r="M310" i="14"/>
  <c r="I310" i="14"/>
  <c r="C310" i="14"/>
  <c r="F310" i="14"/>
  <c r="B310" i="14"/>
  <c r="G310" i="14"/>
  <c r="L310" i="14"/>
  <c r="D316" i="22"/>
  <c r="B316" i="22"/>
  <c r="G316" i="22"/>
  <c r="F316" i="22"/>
  <c r="E316" i="22"/>
  <c r="C316" i="22"/>
  <c r="I316" i="22"/>
  <c r="K316" i="22"/>
  <c r="J316" i="22"/>
  <c r="H316" i="22"/>
  <c r="B318" i="16"/>
  <c r="G318" i="16"/>
  <c r="E318" i="16"/>
  <c r="J318" i="16"/>
  <c r="D318" i="16"/>
  <c r="K318" i="16"/>
  <c r="F318" i="16"/>
  <c r="I318" i="16"/>
  <c r="H318" i="16"/>
  <c r="C318" i="16"/>
  <c r="B322" i="22"/>
  <c r="G322" i="22"/>
  <c r="I322" i="22"/>
  <c r="D322" i="22"/>
  <c r="J322" i="22"/>
  <c r="E322" i="22"/>
  <c r="K322" i="22"/>
  <c r="C322" i="22"/>
  <c r="H322" i="22"/>
  <c r="F322" i="22"/>
  <c r="J324" i="22"/>
  <c r="H324" i="22"/>
  <c r="B324" i="22"/>
  <c r="G324" i="22"/>
  <c r="D324" i="22"/>
  <c r="F324" i="22"/>
  <c r="E324" i="22"/>
  <c r="C324" i="22"/>
  <c r="K324" i="22"/>
  <c r="I324" i="22"/>
  <c r="E328" i="16"/>
  <c r="J328" i="16"/>
  <c r="D328" i="16"/>
  <c r="B328" i="16"/>
  <c r="G328" i="16"/>
  <c r="I328" i="16"/>
  <c r="F328" i="16"/>
  <c r="C328" i="16"/>
  <c r="K328" i="16"/>
  <c r="H328" i="16"/>
  <c r="E330" i="15"/>
  <c r="G330" i="15"/>
  <c r="D330" i="15"/>
  <c r="F330" i="15"/>
  <c r="H330" i="15"/>
  <c r="B330" i="15"/>
  <c r="C330" i="15"/>
  <c r="G332" i="14"/>
  <c r="M332" i="14"/>
  <c r="B332" i="14"/>
  <c r="J332" i="14"/>
  <c r="K332" i="14" s="1"/>
  <c r="C332" i="14"/>
  <c r="F332" i="14"/>
  <c r="H332" i="14"/>
  <c r="L332" i="14"/>
  <c r="I332" i="14"/>
  <c r="E338" i="15"/>
  <c r="G338" i="15"/>
  <c r="F338" i="15"/>
  <c r="H338" i="15"/>
  <c r="C338" i="15"/>
  <c r="D338" i="15"/>
  <c r="B338" i="15"/>
  <c r="B340" i="15"/>
  <c r="D340" i="15"/>
  <c r="G340" i="15"/>
  <c r="F340" i="15"/>
  <c r="C340" i="15"/>
  <c r="H340" i="15"/>
  <c r="E340" i="15"/>
  <c r="E342" i="14"/>
  <c r="H342" i="14"/>
  <c r="J342" i="14"/>
  <c r="K342" i="14" s="1"/>
  <c r="I342" i="14"/>
  <c r="M342" i="14"/>
  <c r="D342" i="14"/>
  <c r="C342" i="14"/>
  <c r="F342" i="14"/>
  <c r="L342" i="14"/>
  <c r="B342" i="14"/>
  <c r="G342" i="14"/>
  <c r="D346" i="22"/>
  <c r="B346" i="22"/>
  <c r="G346" i="22"/>
  <c r="E346" i="22"/>
  <c r="J346" i="22"/>
  <c r="I346" i="22"/>
  <c r="C346" i="22"/>
  <c r="K346" i="22"/>
  <c r="H346" i="22"/>
  <c r="F346" i="22"/>
  <c r="B350" i="15"/>
  <c r="D350" i="15"/>
  <c r="C350" i="15"/>
  <c r="G350" i="15"/>
  <c r="E350" i="15"/>
  <c r="H350" i="15"/>
  <c r="F350" i="15"/>
  <c r="C352" i="15"/>
  <c r="E352" i="15"/>
  <c r="G352" i="15"/>
  <c r="B352" i="15"/>
  <c r="D352" i="15"/>
  <c r="F352" i="15"/>
  <c r="H352" i="15"/>
  <c r="E354" i="14"/>
  <c r="J354" i="14"/>
  <c r="K354" i="14" s="1"/>
  <c r="H354" i="14"/>
  <c r="G354" i="14"/>
  <c r="M354" i="14"/>
  <c r="L354" i="14"/>
  <c r="C354" i="14"/>
  <c r="B354" i="14"/>
  <c r="I354" i="14"/>
  <c r="F354" i="14"/>
  <c r="E360" i="15"/>
  <c r="G360" i="15"/>
  <c r="F360" i="15"/>
  <c r="H360" i="15"/>
  <c r="D360" i="15"/>
  <c r="B360" i="15"/>
  <c r="C360" i="15"/>
  <c r="D362" i="22"/>
  <c r="B362" i="22"/>
  <c r="G362" i="22"/>
  <c r="E362" i="22"/>
  <c r="J362" i="22"/>
  <c r="H362" i="22"/>
  <c r="K362" i="22"/>
  <c r="F362" i="22"/>
  <c r="C362" i="22"/>
  <c r="I362" i="22"/>
  <c r="B366" i="16"/>
  <c r="G366" i="16"/>
  <c r="E366" i="16"/>
  <c r="J366" i="16"/>
  <c r="D366" i="16"/>
  <c r="C366" i="16"/>
  <c r="H366" i="16"/>
  <c r="K366" i="16"/>
  <c r="I366" i="16"/>
  <c r="F366" i="16"/>
  <c r="B368" i="22"/>
  <c r="G368" i="22"/>
  <c r="E368" i="22"/>
  <c r="J368" i="22"/>
  <c r="D368" i="22"/>
  <c r="K368" i="22"/>
  <c r="F368" i="22"/>
  <c r="I368" i="22"/>
  <c r="C368" i="22"/>
  <c r="H368" i="22"/>
  <c r="J372" i="22"/>
  <c r="D372" i="22"/>
  <c r="B372" i="22"/>
  <c r="G372" i="22"/>
  <c r="E372" i="22"/>
  <c r="C372" i="22"/>
  <c r="K372" i="22"/>
  <c r="H372" i="22"/>
  <c r="I372" i="22"/>
  <c r="F372" i="22"/>
  <c r="B374" i="16"/>
  <c r="G374" i="16"/>
  <c r="E374" i="16"/>
  <c r="C374" i="16"/>
  <c r="I374" i="16"/>
  <c r="F374" i="16"/>
  <c r="D374" i="16"/>
  <c r="K374" i="16"/>
  <c r="H374" i="16"/>
  <c r="J374" i="16"/>
  <c r="E378" i="15"/>
  <c r="G378" i="15"/>
  <c r="F378" i="15"/>
  <c r="D378" i="15"/>
  <c r="B378" i="15"/>
  <c r="H378" i="15"/>
  <c r="C378" i="15"/>
  <c r="B382" i="16"/>
  <c r="G382" i="16"/>
  <c r="E382" i="16"/>
  <c r="J382" i="16"/>
  <c r="D382" i="16"/>
  <c r="K382" i="16"/>
  <c r="F382" i="16"/>
  <c r="I382" i="16"/>
  <c r="C382" i="16"/>
  <c r="H382" i="16"/>
  <c r="C384" i="15"/>
  <c r="E384" i="15"/>
  <c r="G384" i="15"/>
  <c r="B384" i="15"/>
  <c r="D384" i="15"/>
  <c r="H384" i="15"/>
  <c r="F384" i="15"/>
  <c r="E388" i="15"/>
  <c r="G388" i="15"/>
  <c r="F388" i="15"/>
  <c r="D388" i="15"/>
  <c r="B388" i="15"/>
  <c r="H388" i="15"/>
  <c r="C388" i="15"/>
  <c r="E388" i="14"/>
  <c r="F388" i="14"/>
  <c r="D388" i="14"/>
  <c r="M388" i="14"/>
  <c r="H388" i="14"/>
  <c r="C388" i="14"/>
  <c r="I388" i="14"/>
  <c r="L388" i="14"/>
  <c r="J388" i="14"/>
  <c r="K388" i="14" s="1"/>
  <c r="B388" i="14"/>
  <c r="G388" i="14"/>
  <c r="F394" i="16"/>
  <c r="K394" i="16"/>
  <c r="I394" i="16"/>
  <c r="C394" i="16"/>
  <c r="H394" i="16"/>
  <c r="B394" i="16"/>
  <c r="E394" i="16"/>
  <c r="G394" i="16"/>
  <c r="D394" i="16"/>
  <c r="J394" i="16"/>
  <c r="I396" i="16"/>
  <c r="C396" i="16"/>
  <c r="D396" i="16"/>
  <c r="B396" i="16"/>
  <c r="G396" i="16"/>
  <c r="H396" i="16"/>
  <c r="F396" i="16"/>
  <c r="K396" i="16"/>
  <c r="E396" i="16"/>
  <c r="J396" i="16"/>
  <c r="E400" i="16"/>
  <c r="J400" i="16"/>
  <c r="B400" i="16"/>
  <c r="K400" i="16"/>
  <c r="H400" i="16"/>
  <c r="C400" i="16"/>
  <c r="D400" i="16"/>
  <c r="F400" i="16"/>
  <c r="I400" i="16"/>
  <c r="G400" i="16"/>
  <c r="E402" i="15"/>
  <c r="G402" i="15"/>
  <c r="F402" i="15"/>
  <c r="H402" i="15"/>
  <c r="D402" i="15"/>
  <c r="B402" i="15"/>
  <c r="C402" i="15"/>
  <c r="G404" i="14"/>
  <c r="M404" i="14"/>
  <c r="F404" i="14"/>
  <c r="B404" i="14"/>
  <c r="I404" i="14"/>
  <c r="J404" i="14"/>
  <c r="K404" i="14" s="1"/>
  <c r="H404" i="14"/>
  <c r="L404" i="14"/>
  <c r="C404" i="14"/>
  <c r="E406" i="14"/>
  <c r="J406" i="14"/>
  <c r="K406" i="14" s="1"/>
  <c r="H406" i="14"/>
  <c r="D406" i="14"/>
  <c r="M406" i="14"/>
  <c r="I406" i="14"/>
  <c r="C406" i="14"/>
  <c r="F406" i="14"/>
  <c r="B406" i="14"/>
  <c r="G406" i="14"/>
  <c r="L406" i="14"/>
  <c r="G408" i="14"/>
  <c r="M408" i="14"/>
  <c r="L408" i="14"/>
  <c r="C408" i="14"/>
  <c r="F408" i="14"/>
  <c r="B408" i="14"/>
  <c r="I408" i="14"/>
  <c r="J408" i="14"/>
  <c r="K408" i="14" s="1"/>
  <c r="H408" i="14"/>
  <c r="E410" i="14"/>
  <c r="D410" i="14"/>
  <c r="G410" i="14"/>
  <c r="M410" i="14"/>
  <c r="F410" i="14"/>
  <c r="B410" i="14"/>
  <c r="I410" i="14"/>
  <c r="H410" i="14"/>
  <c r="J410" i="14"/>
  <c r="K410" i="14" s="1"/>
  <c r="L410" i="14"/>
  <c r="C410" i="14"/>
  <c r="C416" i="15"/>
  <c r="E416" i="15"/>
  <c r="G416" i="15"/>
  <c r="B416" i="15"/>
  <c r="D416" i="15"/>
  <c r="F416" i="15"/>
  <c r="H416" i="15"/>
  <c r="B418" i="16"/>
  <c r="G418" i="16"/>
  <c r="E418" i="16"/>
  <c r="F418" i="16"/>
  <c r="K418" i="16"/>
  <c r="I418" i="16"/>
  <c r="J418" i="16"/>
  <c r="D418" i="16"/>
  <c r="C418" i="16"/>
  <c r="H418" i="16"/>
  <c r="D420" i="16"/>
  <c r="B420" i="16"/>
  <c r="G420" i="16"/>
  <c r="E420" i="16"/>
  <c r="J420" i="16"/>
  <c r="F420" i="16"/>
  <c r="H420" i="16"/>
  <c r="K420" i="16"/>
  <c r="I420" i="16"/>
  <c r="C420" i="16"/>
  <c r="E422" i="14"/>
  <c r="H422" i="14"/>
  <c r="J422" i="14"/>
  <c r="K422" i="14" s="1"/>
  <c r="F422" i="14"/>
  <c r="M422" i="14"/>
  <c r="B422" i="14"/>
  <c r="C422" i="14"/>
  <c r="L422" i="14"/>
  <c r="D422" i="14"/>
  <c r="G422" i="14"/>
  <c r="I422" i="14"/>
  <c r="F426" i="16"/>
  <c r="K426" i="16"/>
  <c r="I426" i="16"/>
  <c r="C426" i="16"/>
  <c r="H426" i="16"/>
  <c r="G426" i="16"/>
  <c r="B426" i="16"/>
  <c r="E426" i="16"/>
  <c r="D426" i="16"/>
  <c r="J426" i="16"/>
  <c r="F428" i="15"/>
  <c r="H428" i="15"/>
  <c r="E428" i="15"/>
  <c r="G428" i="15"/>
  <c r="C428" i="15"/>
  <c r="D428" i="15"/>
  <c r="B428" i="15"/>
  <c r="B430" i="15"/>
  <c r="D430" i="15"/>
  <c r="C430" i="15"/>
  <c r="H430" i="15"/>
  <c r="F430" i="15"/>
  <c r="G430" i="15"/>
  <c r="E430" i="15"/>
  <c r="L432" i="14"/>
  <c r="C432" i="14"/>
  <c r="J432" i="14"/>
  <c r="K432" i="14" s="1"/>
  <c r="H432" i="14"/>
  <c r="F432" i="14"/>
  <c r="I432" i="14"/>
  <c r="B432" i="14"/>
  <c r="G432" i="14"/>
  <c r="M432" i="14"/>
  <c r="J434" i="14"/>
  <c r="K434" i="14" s="1"/>
  <c r="H434" i="14"/>
  <c r="G434" i="14"/>
  <c r="M434" i="14"/>
  <c r="L434" i="14"/>
  <c r="C434" i="14"/>
  <c r="F434" i="14"/>
  <c r="B434" i="14"/>
  <c r="I434" i="14"/>
  <c r="E436" i="14"/>
  <c r="I436" i="14"/>
  <c r="D436" i="14"/>
  <c r="M436" i="14"/>
  <c r="B436" i="14"/>
  <c r="H436" i="14"/>
  <c r="C436" i="14"/>
  <c r="J436" i="14"/>
  <c r="K436" i="14" s="1"/>
  <c r="L436" i="14"/>
  <c r="G436" i="14"/>
  <c r="F442" i="16"/>
  <c r="K442" i="16"/>
  <c r="I442" i="16"/>
  <c r="C442" i="16"/>
  <c r="H442" i="16"/>
  <c r="D442" i="16"/>
  <c r="J442" i="16"/>
  <c r="G442" i="16"/>
  <c r="B442" i="16"/>
  <c r="E442" i="16"/>
  <c r="G444" i="22"/>
  <c r="E444" i="22"/>
  <c r="F444" i="22"/>
  <c r="K444" i="22"/>
  <c r="J444" i="22"/>
  <c r="H444" i="22"/>
  <c r="B444" i="22"/>
  <c r="D444" i="22"/>
  <c r="C444" i="22"/>
  <c r="I444" i="22"/>
  <c r="F446" i="14"/>
  <c r="M446" i="14"/>
  <c r="C446" i="14"/>
  <c r="B446" i="14"/>
  <c r="I446" i="14"/>
  <c r="G446" i="14"/>
  <c r="L446" i="14"/>
  <c r="J446" i="14"/>
  <c r="K446" i="14" s="1"/>
  <c r="H446" i="14"/>
  <c r="I450" i="22"/>
  <c r="C450" i="22"/>
  <c r="D450" i="22"/>
  <c r="B450" i="22"/>
  <c r="K450" i="22"/>
  <c r="J450" i="22"/>
  <c r="E450" i="22"/>
  <c r="G450" i="22"/>
  <c r="F450" i="22"/>
  <c r="H450" i="22"/>
  <c r="E450" i="14"/>
  <c r="H450" i="14"/>
  <c r="F450" i="14"/>
  <c r="M450" i="14"/>
  <c r="C450" i="14"/>
  <c r="G450" i="14"/>
  <c r="J450" i="14"/>
  <c r="K450" i="14" s="1"/>
  <c r="L450" i="14"/>
  <c r="I450" i="14"/>
  <c r="B450" i="14"/>
  <c r="E454" i="15"/>
  <c r="G454" i="15"/>
  <c r="B454" i="15"/>
  <c r="D454" i="15"/>
  <c r="F454" i="15"/>
  <c r="H454" i="15"/>
  <c r="C454" i="15"/>
  <c r="B458" i="16"/>
  <c r="G458" i="16"/>
  <c r="E458" i="16"/>
  <c r="J458" i="16"/>
  <c r="D458" i="16"/>
  <c r="K458" i="16"/>
  <c r="F458" i="16"/>
  <c r="I458" i="16"/>
  <c r="C458" i="16"/>
  <c r="H458" i="16"/>
  <c r="F460" i="15"/>
  <c r="H460" i="15"/>
  <c r="E460" i="15"/>
  <c r="G460" i="15"/>
  <c r="B460" i="15"/>
  <c r="C460" i="15"/>
  <c r="D460" i="15"/>
  <c r="J460" i="14"/>
  <c r="K460" i="14" s="1"/>
  <c r="M460" i="14"/>
  <c r="I464" i="16"/>
  <c r="H464" i="16"/>
  <c r="K464" i="16"/>
  <c r="F464" i="16"/>
  <c r="J464" i="16"/>
  <c r="E464" i="16"/>
  <c r="D468" i="15"/>
  <c r="F468" i="15"/>
  <c r="B468" i="15"/>
  <c r="H468" i="15"/>
  <c r="D470" i="22"/>
  <c r="B470" i="22"/>
  <c r="G470" i="22"/>
  <c r="E470" i="22"/>
  <c r="J470" i="22"/>
  <c r="C470" i="22"/>
  <c r="I470" i="22"/>
  <c r="H470" i="22"/>
  <c r="F470" i="22"/>
  <c r="K470" i="22"/>
  <c r="E472" i="16"/>
  <c r="J472" i="16"/>
  <c r="D472" i="16"/>
  <c r="B472" i="16"/>
  <c r="G472" i="16"/>
  <c r="F472" i="16"/>
  <c r="C472" i="16"/>
  <c r="H472" i="16"/>
  <c r="K472" i="16"/>
  <c r="I472" i="16"/>
  <c r="F476" i="22"/>
  <c r="G476" i="22"/>
  <c r="E476" i="22"/>
  <c r="B476" i="22"/>
  <c r="E478" i="15"/>
  <c r="G478" i="15"/>
  <c r="F478" i="15"/>
  <c r="H478" i="15"/>
  <c r="C478" i="15"/>
  <c r="B478" i="15"/>
  <c r="D478" i="15"/>
  <c r="D482" i="22"/>
  <c r="B482" i="22"/>
  <c r="C482" i="22"/>
  <c r="H482" i="22"/>
  <c r="F482" i="22"/>
  <c r="G482" i="22"/>
  <c r="E482" i="22"/>
  <c r="J482" i="22"/>
  <c r="I482" i="22"/>
  <c r="K482" i="22"/>
  <c r="C482" i="14"/>
  <c r="G482" i="14"/>
  <c r="E488" i="16"/>
  <c r="J488" i="16"/>
  <c r="D488" i="16"/>
  <c r="B488" i="16"/>
  <c r="G488" i="16"/>
  <c r="F488" i="16"/>
  <c r="H488" i="16"/>
  <c r="K488" i="16"/>
  <c r="I488" i="16"/>
  <c r="C488" i="16"/>
  <c r="C492" i="15"/>
  <c r="B492" i="15"/>
  <c r="D492" i="15"/>
  <c r="H492" i="15"/>
  <c r="F492" i="15"/>
  <c r="E492" i="15"/>
  <c r="G492" i="15"/>
  <c r="D494" i="22"/>
  <c r="B494" i="22"/>
  <c r="K494" i="22"/>
  <c r="H494" i="22"/>
  <c r="F494" i="22"/>
  <c r="C494" i="22"/>
  <c r="E494" i="22"/>
  <c r="J494" i="22"/>
  <c r="G494" i="22"/>
  <c r="I494" i="22"/>
  <c r="F498" i="15"/>
  <c r="H498" i="15"/>
  <c r="E498" i="15"/>
  <c r="G498" i="15"/>
  <c r="B498" i="15"/>
  <c r="D498" i="15"/>
  <c r="C498" i="15"/>
  <c r="D502" i="22"/>
  <c r="B502" i="22"/>
  <c r="G502" i="22"/>
  <c r="H502" i="22"/>
  <c r="F502" i="22"/>
  <c r="K502" i="22"/>
  <c r="E502" i="22"/>
  <c r="J502" i="22"/>
  <c r="C502" i="22"/>
  <c r="I502" i="22"/>
  <c r="E502" i="14"/>
  <c r="D502" i="14"/>
  <c r="C502" i="14"/>
  <c r="G502" i="14"/>
  <c r="H502" i="14"/>
  <c r="F502" i="14"/>
  <c r="I502" i="14"/>
  <c r="B502" i="14"/>
  <c r="L502" i="14"/>
  <c r="J502" i="14"/>
  <c r="K502" i="14" s="1"/>
  <c r="M502" i="14"/>
  <c r="J508" i="22"/>
  <c r="D508" i="22"/>
  <c r="C508" i="22"/>
  <c r="H508" i="22"/>
  <c r="B508" i="22"/>
  <c r="G508" i="22"/>
  <c r="E508" i="22"/>
  <c r="I508" i="22"/>
  <c r="K508" i="22"/>
  <c r="F508" i="22"/>
  <c r="D510" i="22"/>
  <c r="B510" i="22"/>
  <c r="K510" i="22"/>
  <c r="H510" i="22"/>
  <c r="F510" i="22"/>
  <c r="C510" i="22"/>
  <c r="E510" i="22"/>
  <c r="J510" i="22"/>
  <c r="I510" i="22"/>
  <c r="G510" i="22"/>
  <c r="B514" i="16"/>
  <c r="G514" i="16"/>
  <c r="E514" i="16"/>
  <c r="J514" i="16"/>
  <c r="D514" i="16"/>
  <c r="C514" i="16"/>
  <c r="H514" i="16"/>
  <c r="F514" i="16"/>
  <c r="K514" i="16"/>
  <c r="I514" i="16"/>
  <c r="E518" i="15"/>
  <c r="G518" i="15"/>
  <c r="F518" i="15"/>
  <c r="H518" i="15"/>
  <c r="C518" i="15"/>
  <c r="B518" i="15"/>
  <c r="D518" i="15"/>
  <c r="J520" i="22"/>
  <c r="D520" i="22"/>
  <c r="C520" i="22"/>
  <c r="H520" i="22"/>
  <c r="B520" i="22"/>
  <c r="G520" i="22"/>
  <c r="I520" i="22"/>
  <c r="F520" i="22"/>
  <c r="E520" i="22"/>
  <c r="K520" i="22"/>
  <c r="C524" i="15"/>
  <c r="B524" i="15"/>
  <c r="D524" i="15"/>
  <c r="E524" i="15"/>
  <c r="G524" i="15"/>
  <c r="H524" i="15"/>
  <c r="F524" i="15"/>
  <c r="F526" i="16"/>
  <c r="K526" i="16"/>
  <c r="I526" i="16"/>
  <c r="C526" i="16"/>
  <c r="H526" i="16"/>
  <c r="B526" i="16"/>
  <c r="E526" i="16"/>
  <c r="J526" i="16"/>
  <c r="G526" i="16"/>
  <c r="D526" i="16"/>
  <c r="M528" i="14"/>
  <c r="J528" i="14"/>
  <c r="K528" i="14" s="1"/>
  <c r="B528" i="14"/>
  <c r="I528" i="14"/>
  <c r="L528" i="14"/>
  <c r="G528" i="14"/>
  <c r="C528" i="14"/>
  <c r="F528" i="14"/>
  <c r="H528" i="14"/>
  <c r="B532" i="22"/>
  <c r="G532" i="22"/>
  <c r="E532" i="22"/>
  <c r="J532" i="22"/>
  <c r="D532" i="22"/>
  <c r="C532" i="22"/>
  <c r="K532" i="22"/>
  <c r="H532" i="22"/>
  <c r="F532" i="22"/>
  <c r="I532" i="22"/>
  <c r="E536" i="16"/>
  <c r="J536" i="16"/>
  <c r="D536" i="16"/>
  <c r="B536" i="16"/>
  <c r="G536" i="16"/>
  <c r="I536" i="16"/>
  <c r="F536" i="16"/>
  <c r="K536" i="16"/>
  <c r="C536" i="16"/>
  <c r="H536" i="16"/>
  <c r="M536" i="14"/>
  <c r="J536" i="14"/>
  <c r="K536" i="14" s="1"/>
  <c r="B536" i="14"/>
  <c r="I536" i="14"/>
  <c r="L536" i="14"/>
  <c r="C536" i="14"/>
  <c r="F536" i="14"/>
  <c r="G536" i="14"/>
  <c r="H536" i="14"/>
  <c r="E542" i="22"/>
  <c r="J542" i="22"/>
  <c r="D542" i="22"/>
  <c r="B542" i="22"/>
  <c r="K542" i="22"/>
  <c r="G542" i="22"/>
  <c r="H542" i="22"/>
  <c r="C542" i="22"/>
  <c r="I542" i="22"/>
  <c r="F542" i="22"/>
  <c r="M542" i="14"/>
  <c r="J542" i="14"/>
  <c r="K542" i="14" s="1"/>
  <c r="B542" i="14"/>
  <c r="I542" i="14"/>
  <c r="L542" i="14"/>
  <c r="H542" i="14"/>
  <c r="F542" i="14"/>
  <c r="G542" i="14"/>
  <c r="C542" i="14"/>
  <c r="D548" i="16"/>
  <c r="B548" i="16"/>
  <c r="G548" i="16"/>
  <c r="E548" i="16"/>
  <c r="J548" i="16"/>
  <c r="H548" i="16"/>
  <c r="K548" i="16"/>
  <c r="F548" i="16"/>
  <c r="C548" i="16"/>
  <c r="I548" i="16"/>
  <c r="H550" i="22"/>
  <c r="F550" i="22"/>
  <c r="K550" i="22"/>
  <c r="I550" i="22"/>
  <c r="C550" i="22"/>
  <c r="D550" i="22"/>
  <c r="G550" i="22"/>
  <c r="E550" i="22"/>
  <c r="B550" i="22"/>
  <c r="J550" i="22"/>
  <c r="H554" i="22"/>
  <c r="F554" i="22"/>
  <c r="K554" i="22"/>
  <c r="I554" i="22"/>
  <c r="C554" i="22"/>
  <c r="J554" i="22"/>
  <c r="E554" i="22"/>
  <c r="G554" i="22"/>
  <c r="D554" i="22"/>
  <c r="B554" i="22"/>
  <c r="B556" i="22"/>
  <c r="G556" i="22"/>
  <c r="E556" i="22"/>
  <c r="J556" i="22"/>
  <c r="D556" i="22"/>
  <c r="H556" i="22"/>
  <c r="F556" i="22"/>
  <c r="I556" i="22"/>
  <c r="C556" i="22"/>
  <c r="K556" i="22"/>
  <c r="E560" i="15"/>
  <c r="G560" i="15"/>
  <c r="F560" i="15"/>
  <c r="H560" i="15"/>
  <c r="C560" i="15"/>
  <c r="D560" i="15"/>
  <c r="B560" i="15"/>
  <c r="B564" i="22"/>
  <c r="G564" i="22"/>
  <c r="E564" i="22"/>
  <c r="J564" i="22"/>
  <c r="D564" i="22"/>
  <c r="K564" i="22"/>
  <c r="H564" i="22"/>
  <c r="F564" i="22"/>
  <c r="I564" i="22"/>
  <c r="C564" i="22"/>
  <c r="B566" i="16"/>
  <c r="G566" i="16"/>
  <c r="E566" i="16"/>
  <c r="J566" i="16"/>
  <c r="D566" i="16"/>
  <c r="H566" i="16"/>
  <c r="F566" i="16"/>
  <c r="I566" i="16"/>
  <c r="C566" i="16"/>
  <c r="K566" i="16"/>
  <c r="B570" i="16"/>
  <c r="G570" i="16"/>
  <c r="E570" i="16"/>
  <c r="J570" i="16"/>
  <c r="H570" i="16"/>
  <c r="K570" i="16"/>
  <c r="F570" i="16"/>
  <c r="D570" i="16"/>
  <c r="C570" i="16"/>
  <c r="I570" i="16"/>
  <c r="F572" i="22"/>
  <c r="K572" i="22"/>
  <c r="I572" i="22"/>
  <c r="C572" i="22"/>
  <c r="H572" i="22"/>
  <c r="J572" i="22"/>
  <c r="G572" i="22"/>
  <c r="D572" i="22"/>
  <c r="B572" i="22"/>
  <c r="E572" i="22"/>
  <c r="B576" i="15"/>
  <c r="D576" i="15"/>
  <c r="C576" i="15"/>
  <c r="H576" i="15"/>
  <c r="E576" i="15"/>
  <c r="F576" i="15"/>
  <c r="G576" i="15"/>
  <c r="C578" i="16"/>
  <c r="H578" i="16"/>
  <c r="G578" i="16"/>
  <c r="I578" i="16"/>
  <c r="F578" i="16"/>
  <c r="D578" i="16"/>
  <c r="J578" i="16"/>
  <c r="E578" i="16"/>
  <c r="K578" i="16"/>
  <c r="B578" i="16"/>
  <c r="E580" i="14"/>
  <c r="C580" i="14"/>
  <c r="F580" i="14"/>
  <c r="H580" i="14"/>
  <c r="J580" i="14"/>
  <c r="K580" i="14" s="1"/>
  <c r="D580" i="14"/>
  <c r="I580" i="14"/>
  <c r="G580" i="14"/>
  <c r="B580" i="14"/>
  <c r="L580" i="14"/>
  <c r="M580" i="14"/>
  <c r="C584" i="22"/>
  <c r="H584" i="22"/>
  <c r="J584" i="22"/>
  <c r="I584" i="22"/>
  <c r="B584" i="22"/>
  <c r="K584" i="22"/>
  <c r="D584" i="22"/>
  <c r="F584" i="22"/>
  <c r="G584" i="22"/>
  <c r="E584" i="22"/>
  <c r="M586" i="14"/>
  <c r="J586" i="14"/>
  <c r="K586" i="14" s="1"/>
  <c r="B586" i="14"/>
  <c r="I586" i="14"/>
  <c r="L586" i="14"/>
  <c r="C586" i="14"/>
  <c r="F586" i="14"/>
  <c r="H586" i="14"/>
  <c r="G586" i="14"/>
  <c r="B590" i="16"/>
  <c r="G590" i="16"/>
  <c r="E590" i="16"/>
  <c r="J590" i="16"/>
  <c r="D590" i="16"/>
  <c r="H590" i="16"/>
  <c r="F590" i="16"/>
  <c r="I590" i="16"/>
  <c r="C590" i="16"/>
  <c r="K590" i="16"/>
  <c r="M590" i="14"/>
  <c r="J590" i="14"/>
  <c r="K590" i="14" s="1"/>
  <c r="B590" i="14"/>
  <c r="I590" i="14"/>
  <c r="L590" i="14"/>
  <c r="H590" i="14"/>
  <c r="F590" i="14"/>
  <c r="C590" i="14"/>
  <c r="G590" i="14"/>
  <c r="F596" i="15"/>
  <c r="H596" i="15"/>
  <c r="E596" i="15"/>
  <c r="D596" i="15"/>
  <c r="C596" i="15"/>
  <c r="B596" i="15"/>
  <c r="G596" i="15"/>
  <c r="I598" i="22"/>
  <c r="C598" i="22"/>
  <c r="H598" i="22"/>
  <c r="F598" i="22"/>
  <c r="K598" i="22"/>
  <c r="E598" i="22"/>
  <c r="B598" i="22"/>
  <c r="D598" i="22"/>
  <c r="J598" i="22"/>
  <c r="G598" i="22"/>
  <c r="C602" i="15"/>
  <c r="B602" i="15"/>
  <c r="D602" i="15"/>
  <c r="H602" i="15"/>
  <c r="E602" i="15"/>
  <c r="G602" i="15"/>
  <c r="F602" i="15"/>
  <c r="E604" i="16"/>
  <c r="J604" i="16"/>
  <c r="D604" i="16"/>
  <c r="B604" i="16"/>
  <c r="G604" i="16"/>
  <c r="H604" i="16"/>
  <c r="K604" i="16"/>
  <c r="F604" i="16"/>
  <c r="C604" i="16"/>
  <c r="I604" i="16"/>
  <c r="C608" i="15"/>
  <c r="B608" i="15"/>
  <c r="D608" i="15"/>
  <c r="H608" i="15"/>
  <c r="E608" i="15"/>
  <c r="F608" i="15"/>
  <c r="G608" i="15"/>
  <c r="E608" i="14"/>
  <c r="D608" i="14"/>
  <c r="H608" i="14"/>
  <c r="F608" i="14"/>
  <c r="C608" i="14"/>
  <c r="G608" i="14"/>
  <c r="B608" i="14"/>
  <c r="L608" i="14"/>
  <c r="M608" i="14"/>
  <c r="I608" i="14"/>
  <c r="J608" i="14"/>
  <c r="K608" i="14" s="1"/>
  <c r="B612" i="15"/>
  <c r="D612" i="15"/>
  <c r="E612" i="15"/>
  <c r="H612" i="15"/>
  <c r="C612" i="15"/>
  <c r="G612" i="15"/>
  <c r="F612" i="15"/>
  <c r="C616" i="15"/>
  <c r="B616" i="15"/>
  <c r="D616" i="15"/>
  <c r="E616" i="15"/>
  <c r="F616" i="15"/>
  <c r="G616" i="15"/>
  <c r="H616" i="15"/>
  <c r="C618" i="15"/>
  <c r="B618" i="15"/>
  <c r="D618" i="15"/>
  <c r="E618" i="15"/>
  <c r="F618" i="15"/>
  <c r="H618" i="15"/>
  <c r="G618" i="15"/>
  <c r="I622" i="22"/>
  <c r="G622" i="22"/>
  <c r="H622" i="22"/>
  <c r="F622" i="22"/>
  <c r="C622" i="22"/>
  <c r="J622" i="22"/>
  <c r="D622" i="22"/>
  <c r="K622" i="22"/>
  <c r="B622" i="22"/>
  <c r="E622" i="22"/>
  <c r="E624" i="15"/>
  <c r="G624" i="15"/>
  <c r="F624" i="15"/>
  <c r="H624" i="15"/>
  <c r="D624" i="15"/>
  <c r="B624" i="15"/>
  <c r="C624" i="15"/>
  <c r="D628" i="16"/>
  <c r="B628" i="16"/>
  <c r="G628" i="16"/>
  <c r="E628" i="16"/>
  <c r="J628" i="16"/>
  <c r="I628" i="16"/>
  <c r="C628" i="16"/>
  <c r="K628" i="16"/>
  <c r="H628" i="16"/>
  <c r="F628" i="16"/>
  <c r="E630" i="15"/>
  <c r="G630" i="15"/>
  <c r="F630" i="15"/>
  <c r="H630" i="15"/>
  <c r="D630" i="15"/>
  <c r="B630" i="15"/>
  <c r="C630" i="15"/>
  <c r="J632" i="22"/>
  <c r="D632" i="22"/>
  <c r="G632" i="22"/>
  <c r="E632" i="22"/>
  <c r="F632" i="22"/>
  <c r="H632" i="22"/>
  <c r="C632" i="22"/>
  <c r="I632" i="22"/>
  <c r="B632" i="22"/>
  <c r="K632" i="22"/>
  <c r="H636" i="16"/>
  <c r="F636" i="16"/>
  <c r="K636" i="16"/>
  <c r="I636" i="16"/>
  <c r="C636" i="16"/>
  <c r="E636" i="16"/>
  <c r="J636" i="16"/>
  <c r="D636" i="16"/>
  <c r="B636" i="16"/>
  <c r="G636" i="16"/>
  <c r="I638" i="22"/>
  <c r="G638" i="22"/>
  <c r="H638" i="22"/>
  <c r="F638" i="22"/>
  <c r="C638" i="22"/>
  <c r="D638" i="22"/>
  <c r="K638" i="22"/>
  <c r="E638" i="22"/>
  <c r="B638" i="22"/>
  <c r="J638" i="22"/>
  <c r="C642" i="15"/>
  <c r="B642" i="15"/>
  <c r="D642" i="15"/>
  <c r="G642" i="15"/>
  <c r="H642" i="15"/>
  <c r="E642" i="15"/>
  <c r="F642" i="15"/>
  <c r="I644" i="16"/>
  <c r="C644" i="16"/>
  <c r="H644" i="16"/>
  <c r="F644" i="16"/>
  <c r="K644" i="16"/>
  <c r="J644" i="16"/>
  <c r="E644" i="16"/>
  <c r="D644" i="16"/>
  <c r="B644" i="16"/>
  <c r="G644" i="16"/>
  <c r="I648" i="16"/>
  <c r="C648" i="16"/>
  <c r="H648" i="16"/>
  <c r="F648" i="16"/>
  <c r="K648" i="16"/>
  <c r="B648" i="16"/>
  <c r="J648" i="16"/>
  <c r="D648" i="16"/>
  <c r="G648" i="16"/>
  <c r="E648" i="16"/>
  <c r="I650" i="22"/>
  <c r="C650" i="22"/>
  <c r="H650" i="22"/>
  <c r="F650" i="22"/>
  <c r="K650" i="22"/>
  <c r="J650" i="22"/>
  <c r="E650" i="22"/>
  <c r="B650" i="22"/>
  <c r="G650" i="22"/>
  <c r="D650" i="22"/>
  <c r="B650" i="14"/>
  <c r="I650" i="14"/>
  <c r="L650" i="14"/>
  <c r="M650" i="14"/>
  <c r="J650" i="14"/>
  <c r="K650" i="14" s="1"/>
  <c r="H650" i="14"/>
  <c r="C650" i="14"/>
  <c r="F650" i="14"/>
  <c r="G650" i="14"/>
  <c r="E656" i="16"/>
  <c r="J656" i="16"/>
  <c r="D656" i="16"/>
  <c r="B656" i="16"/>
  <c r="G656" i="16"/>
  <c r="H656" i="16"/>
  <c r="K656" i="16"/>
  <c r="I656" i="16"/>
  <c r="C656" i="16"/>
  <c r="F656" i="16"/>
  <c r="H656" i="14"/>
  <c r="F656" i="14"/>
  <c r="C656" i="14"/>
  <c r="G656" i="14"/>
  <c r="I656" i="14"/>
  <c r="J656" i="14"/>
  <c r="K656" i="14" s="1"/>
  <c r="B656" i="14"/>
  <c r="L656" i="14"/>
  <c r="M656" i="14"/>
  <c r="E660" i="15"/>
  <c r="G660" i="15"/>
  <c r="F660" i="15"/>
  <c r="D660" i="15"/>
  <c r="H660" i="15"/>
  <c r="B660" i="15"/>
  <c r="C660" i="15"/>
  <c r="I664" i="16"/>
  <c r="C664" i="16"/>
  <c r="H664" i="16"/>
  <c r="F664" i="16"/>
  <c r="K664" i="16"/>
  <c r="J664" i="16"/>
  <c r="D664" i="16"/>
  <c r="G664" i="16"/>
  <c r="B664" i="16"/>
  <c r="E664" i="16"/>
  <c r="C666" i="15"/>
  <c r="B666" i="15"/>
  <c r="D666" i="15"/>
  <c r="E666" i="15"/>
  <c r="F666" i="15"/>
  <c r="H666" i="15"/>
  <c r="G666" i="15"/>
  <c r="F668" i="15"/>
  <c r="H668" i="15"/>
  <c r="B668" i="15"/>
  <c r="G668" i="15"/>
  <c r="D668" i="15"/>
  <c r="E668" i="15"/>
  <c r="C668" i="15"/>
  <c r="B672" i="14"/>
  <c r="I672" i="14"/>
  <c r="L672" i="14"/>
  <c r="M672" i="14"/>
  <c r="J672" i="14"/>
  <c r="K672" i="14" s="1"/>
  <c r="C672" i="14"/>
  <c r="F672" i="14"/>
  <c r="G672" i="14"/>
  <c r="H672" i="14"/>
  <c r="B678" i="16"/>
  <c r="G678" i="16"/>
  <c r="E678" i="16"/>
  <c r="J678" i="16"/>
  <c r="D678" i="16"/>
  <c r="H678" i="16"/>
  <c r="F678" i="16"/>
  <c r="I678" i="16"/>
  <c r="C678" i="16"/>
  <c r="K678" i="16"/>
  <c r="D680" i="16"/>
  <c r="B680" i="16"/>
  <c r="G680" i="16"/>
  <c r="E680" i="16"/>
  <c r="J680" i="16"/>
  <c r="H680" i="16"/>
  <c r="K680" i="16"/>
  <c r="I680" i="16"/>
  <c r="F680" i="16"/>
  <c r="C680" i="16"/>
  <c r="F684" i="22"/>
  <c r="K684" i="22"/>
  <c r="I684" i="22"/>
  <c r="C684" i="22"/>
  <c r="H684" i="22"/>
  <c r="D684" i="22"/>
  <c r="J684" i="22"/>
  <c r="B684" i="22"/>
  <c r="G684" i="22"/>
  <c r="E684" i="22"/>
  <c r="F686" i="16"/>
  <c r="K686" i="16"/>
  <c r="I686" i="16"/>
  <c r="C686" i="16"/>
  <c r="H686" i="16"/>
  <c r="B686" i="16"/>
  <c r="E686" i="16"/>
  <c r="G686" i="16"/>
  <c r="J686" i="16"/>
  <c r="D686" i="16"/>
  <c r="B690" i="16"/>
  <c r="G690" i="16"/>
  <c r="E690" i="16"/>
  <c r="J690" i="16"/>
  <c r="D690" i="16"/>
  <c r="K690" i="16"/>
  <c r="H690" i="16"/>
  <c r="C690" i="16"/>
  <c r="F690" i="16"/>
  <c r="I690" i="16"/>
  <c r="B694" i="16"/>
  <c r="G694" i="16"/>
  <c r="E694" i="16"/>
  <c r="J694" i="16"/>
  <c r="D694" i="16"/>
  <c r="K694" i="16"/>
  <c r="H694" i="16"/>
  <c r="F694" i="16"/>
  <c r="I694" i="16"/>
  <c r="C694" i="16"/>
  <c r="B698" i="16"/>
  <c r="G698" i="16"/>
  <c r="E698" i="16"/>
  <c r="C698" i="16"/>
  <c r="I698" i="16"/>
  <c r="F698" i="16"/>
  <c r="D698" i="16"/>
  <c r="J698" i="16"/>
  <c r="H698" i="16"/>
  <c r="K698" i="16"/>
  <c r="F702" i="15"/>
  <c r="H702" i="15"/>
  <c r="E702" i="15"/>
  <c r="G702" i="15"/>
  <c r="C702" i="15"/>
  <c r="B702" i="15"/>
  <c r="D702" i="15"/>
  <c r="E710" i="15"/>
  <c r="G710" i="15"/>
  <c r="F710" i="15"/>
  <c r="H710" i="15"/>
  <c r="B710" i="15"/>
  <c r="D710" i="15"/>
  <c r="C710" i="15"/>
  <c r="J714" i="16"/>
  <c r="D714" i="16"/>
  <c r="C714" i="16"/>
  <c r="E714" i="16"/>
  <c r="B714" i="16"/>
  <c r="K714" i="16"/>
  <c r="I714" i="16"/>
  <c r="G714" i="16"/>
  <c r="F714" i="16"/>
  <c r="H714" i="16"/>
  <c r="B718" i="14"/>
  <c r="I718" i="14"/>
  <c r="L718" i="14"/>
  <c r="M718" i="14"/>
  <c r="J718" i="14"/>
  <c r="K718" i="14" s="1"/>
  <c r="C718" i="14"/>
  <c r="G718" i="14"/>
  <c r="F718" i="14"/>
  <c r="H718" i="14"/>
  <c r="E722" i="14"/>
  <c r="H722" i="14"/>
  <c r="F722" i="14"/>
  <c r="C722" i="14"/>
  <c r="G722" i="14"/>
  <c r="I722" i="14"/>
  <c r="J722" i="14"/>
  <c r="K722" i="14" s="1"/>
  <c r="M722" i="14"/>
  <c r="B722" i="14"/>
  <c r="L722" i="14"/>
  <c r="B728" i="22"/>
  <c r="G728" i="22"/>
  <c r="F728" i="22"/>
  <c r="D728" i="22"/>
  <c r="E728" i="22"/>
  <c r="C728" i="22"/>
  <c r="K728" i="22"/>
  <c r="I728" i="22"/>
  <c r="H728" i="22"/>
  <c r="J728" i="22"/>
  <c r="I732" i="22"/>
  <c r="C732" i="22"/>
  <c r="H732" i="22"/>
  <c r="F732" i="22"/>
  <c r="K732" i="22"/>
  <c r="B732" i="22"/>
  <c r="J732" i="22"/>
  <c r="E732" i="22"/>
  <c r="G732" i="22"/>
  <c r="D732" i="22"/>
  <c r="F736" i="22"/>
  <c r="K736" i="22"/>
  <c r="I736" i="22"/>
  <c r="C736" i="22"/>
  <c r="D736" i="22"/>
  <c r="J736" i="22"/>
  <c r="E736" i="22"/>
  <c r="H736" i="22"/>
  <c r="B736" i="22"/>
  <c r="G736" i="22"/>
  <c r="E740" i="22"/>
  <c r="J740" i="22"/>
  <c r="D740" i="22"/>
  <c r="B740" i="22"/>
  <c r="G740" i="22"/>
  <c r="F740" i="22"/>
  <c r="C740" i="22"/>
  <c r="K740" i="22"/>
  <c r="I740" i="22"/>
  <c r="H740" i="22"/>
  <c r="C750" i="16"/>
  <c r="H750" i="16"/>
  <c r="F750" i="16"/>
  <c r="K750" i="16"/>
  <c r="I750" i="16"/>
  <c r="J750" i="16"/>
  <c r="G750" i="16"/>
  <c r="D750" i="16"/>
  <c r="E750" i="16"/>
  <c r="B750" i="16"/>
  <c r="B754" i="16"/>
  <c r="G754" i="16"/>
  <c r="E754" i="16"/>
  <c r="J754" i="16"/>
  <c r="D754" i="16"/>
  <c r="C754" i="16"/>
  <c r="H754" i="16"/>
  <c r="F754" i="16"/>
  <c r="K754" i="16"/>
  <c r="I754" i="16"/>
  <c r="C758" i="14"/>
  <c r="G758" i="14"/>
  <c r="H758" i="14"/>
  <c r="F758" i="14"/>
  <c r="M758" i="14"/>
  <c r="I758" i="14"/>
  <c r="J758" i="14"/>
  <c r="K758" i="14" s="1"/>
  <c r="B758" i="14"/>
  <c r="L758" i="14"/>
  <c r="C766" i="15"/>
  <c r="B766" i="15"/>
  <c r="D766" i="15"/>
  <c r="F766" i="15"/>
  <c r="G766" i="15"/>
  <c r="H766" i="15"/>
  <c r="E766" i="15"/>
  <c r="C770" i="22"/>
  <c r="H770" i="22"/>
  <c r="F770" i="22"/>
  <c r="K770" i="22"/>
  <c r="I770" i="22"/>
  <c r="D770" i="22"/>
  <c r="E770" i="22"/>
  <c r="B770" i="22"/>
  <c r="J770" i="22"/>
  <c r="G770" i="22"/>
  <c r="B778" i="16"/>
  <c r="G778" i="16"/>
  <c r="E778" i="16"/>
  <c r="J778" i="16"/>
  <c r="D778" i="16"/>
  <c r="I778" i="16"/>
  <c r="H778" i="16"/>
  <c r="F778" i="16"/>
  <c r="C778" i="16"/>
  <c r="K778" i="16"/>
  <c r="B782" i="16"/>
  <c r="G782" i="16"/>
  <c r="I782" i="16"/>
  <c r="K782" i="16"/>
  <c r="J782" i="16"/>
  <c r="H782" i="16"/>
  <c r="F782" i="16"/>
  <c r="D782" i="16"/>
  <c r="C782" i="16"/>
  <c r="E782" i="16"/>
  <c r="B794" i="14"/>
  <c r="I794" i="14"/>
  <c r="L794" i="14"/>
  <c r="M794" i="14"/>
  <c r="J794" i="14"/>
  <c r="K794" i="14" s="1"/>
  <c r="G794" i="14"/>
  <c r="C794" i="14"/>
  <c r="H794" i="14"/>
  <c r="F794" i="14"/>
  <c r="G806" i="22"/>
  <c r="E806" i="22"/>
  <c r="B806" i="22"/>
  <c r="D806" i="22"/>
  <c r="F806" i="22"/>
  <c r="H806" i="22"/>
  <c r="I806" i="22"/>
  <c r="C806" i="22"/>
  <c r="J806" i="22"/>
  <c r="K806" i="22"/>
  <c r="M832" i="14"/>
  <c r="J832" i="14"/>
  <c r="K832" i="14" s="1"/>
  <c r="B832" i="14"/>
  <c r="I832" i="14"/>
  <c r="L832" i="14"/>
  <c r="H832" i="14"/>
  <c r="F832" i="14"/>
  <c r="C832" i="14"/>
  <c r="G832" i="14"/>
  <c r="H856" i="14"/>
  <c r="C856" i="14"/>
  <c r="M856" i="14"/>
  <c r="D856" i="14"/>
  <c r="F856" i="14"/>
  <c r="L856" i="14"/>
  <c r="J856" i="14"/>
  <c r="K856" i="14" s="1"/>
  <c r="B856" i="14"/>
  <c r="G856" i="14"/>
  <c r="F912" i="22"/>
  <c r="K912" i="22"/>
  <c r="I912" i="22"/>
  <c r="C912" i="22"/>
  <c r="H912" i="22"/>
  <c r="G912" i="22"/>
  <c r="B912" i="22"/>
  <c r="D912" i="22"/>
  <c r="E912" i="22"/>
  <c r="J912" i="22"/>
  <c r="D155" i="16"/>
  <c r="B155" i="16"/>
  <c r="G155" i="16"/>
  <c r="E155" i="16"/>
  <c r="J155" i="16"/>
  <c r="F155" i="16"/>
  <c r="C155" i="16"/>
  <c r="H155" i="16"/>
  <c r="K155" i="16"/>
  <c r="I155" i="16"/>
  <c r="F164" i="22"/>
  <c r="I164" i="22"/>
  <c r="K164" i="22"/>
  <c r="E178" i="14"/>
  <c r="C178" i="14"/>
  <c r="B178" i="14"/>
  <c r="B184" i="22"/>
  <c r="G184" i="22"/>
  <c r="E184" i="22"/>
  <c r="J184" i="22"/>
  <c r="H184" i="22"/>
  <c r="K184" i="22"/>
  <c r="I184" i="22"/>
  <c r="C184" i="22"/>
  <c r="F184" i="22"/>
  <c r="D184" i="22"/>
  <c r="J188" i="22"/>
  <c r="D188" i="22"/>
  <c r="B188" i="22"/>
  <c r="G188" i="22"/>
  <c r="E188" i="22"/>
  <c r="K188" i="22"/>
  <c r="H188" i="22"/>
  <c r="F188" i="22"/>
  <c r="I188" i="22"/>
  <c r="C188" i="22"/>
  <c r="I192" i="16"/>
  <c r="C192" i="16"/>
  <c r="H192" i="16"/>
  <c r="F192" i="16"/>
  <c r="K192" i="16"/>
  <c r="B192" i="16"/>
  <c r="G192" i="16"/>
  <c r="J192" i="16"/>
  <c r="E192" i="16"/>
  <c r="D192" i="16"/>
  <c r="E264" i="16"/>
  <c r="J264" i="16"/>
  <c r="D264" i="16"/>
  <c r="B264" i="16"/>
  <c r="G264" i="16"/>
  <c r="F264" i="16"/>
  <c r="K264" i="16"/>
  <c r="I264" i="16"/>
  <c r="C264" i="16"/>
  <c r="H264" i="16"/>
  <c r="F268" i="15"/>
  <c r="H268" i="15"/>
  <c r="G268" i="15"/>
  <c r="B268" i="15"/>
  <c r="C268" i="15"/>
  <c r="D268" i="15"/>
  <c r="E268" i="15"/>
  <c r="E270" i="14"/>
  <c r="D270" i="14"/>
  <c r="L270" i="14"/>
  <c r="C270" i="14"/>
  <c r="J270" i="14"/>
  <c r="K270" i="14" s="1"/>
  <c r="H270" i="14"/>
  <c r="M270" i="14"/>
  <c r="G270" i="14"/>
  <c r="F270" i="14"/>
  <c r="I270" i="14"/>
  <c r="B270" i="14"/>
  <c r="B277" i="16"/>
  <c r="G277" i="16"/>
  <c r="E277" i="16"/>
  <c r="J277" i="16"/>
  <c r="D277" i="16"/>
  <c r="C277" i="16"/>
  <c r="H277" i="16"/>
  <c r="K277" i="16"/>
  <c r="I277" i="16"/>
  <c r="F277" i="16"/>
  <c r="F281" i="16"/>
  <c r="K281" i="16"/>
  <c r="E281" i="16"/>
  <c r="C281" i="16"/>
  <c r="H281" i="16"/>
  <c r="G281" i="16"/>
  <c r="B281" i="16"/>
  <c r="I281" i="16"/>
  <c r="D281" i="16"/>
  <c r="J281" i="16"/>
  <c r="B285" i="16"/>
  <c r="G285" i="16"/>
  <c r="I285" i="16"/>
  <c r="K285" i="16"/>
  <c r="J285" i="16"/>
  <c r="H285" i="16"/>
  <c r="C285" i="16"/>
  <c r="D285" i="16"/>
  <c r="F285" i="16"/>
  <c r="E285" i="16"/>
  <c r="F290" i="22"/>
  <c r="K290" i="22"/>
  <c r="I290" i="22"/>
  <c r="J290" i="22"/>
  <c r="H290" i="22"/>
  <c r="G290" i="22"/>
  <c r="B290" i="22"/>
  <c r="D290" i="22"/>
  <c r="C290" i="22"/>
  <c r="E290" i="22"/>
  <c r="C294" i="16"/>
  <c r="H294" i="16"/>
  <c r="B294" i="16"/>
  <c r="G294" i="16"/>
  <c r="E294" i="16"/>
  <c r="F294" i="16"/>
  <c r="K294" i="16"/>
  <c r="I294" i="16"/>
  <c r="J294" i="16"/>
  <c r="D294" i="16"/>
  <c r="F298" i="16"/>
  <c r="K298" i="16"/>
  <c r="I298" i="16"/>
  <c r="J298" i="16"/>
  <c r="D298" i="16"/>
  <c r="C298" i="16"/>
  <c r="H298" i="16"/>
  <c r="E298" i="16"/>
  <c r="G298" i="16"/>
  <c r="B298" i="16"/>
  <c r="C302" i="22"/>
  <c r="H302" i="22"/>
  <c r="G302" i="22"/>
  <c r="I302" i="22"/>
  <c r="F302" i="22"/>
  <c r="D302" i="22"/>
  <c r="J302" i="22"/>
  <c r="E302" i="22"/>
  <c r="K302" i="22"/>
  <c r="B302" i="22"/>
  <c r="F306" i="22"/>
  <c r="K306" i="22"/>
  <c r="I306" i="22"/>
  <c r="G306" i="22"/>
  <c r="J306" i="22"/>
  <c r="H306" i="22"/>
  <c r="C306" i="22"/>
  <c r="E306" i="22"/>
  <c r="D306" i="22"/>
  <c r="B306" i="22"/>
  <c r="C86" i="14"/>
  <c r="F123" i="22"/>
  <c r="J123" i="22"/>
  <c r="E86" i="15"/>
  <c r="H123" i="22"/>
  <c r="G123" i="22"/>
  <c r="F86" i="15"/>
  <c r="M100" i="14"/>
  <c r="E123" i="22"/>
  <c r="K123" i="22"/>
  <c r="I100" i="14"/>
  <c r="G104" i="14"/>
  <c r="E108" i="16"/>
  <c r="G108" i="16"/>
  <c r="B79" i="14"/>
  <c r="D86" i="14"/>
  <c r="B112" i="15"/>
  <c r="B72" i="16"/>
  <c r="E72" i="16"/>
  <c r="E62" i="16"/>
  <c r="E86" i="14"/>
  <c r="J92" i="14"/>
  <c r="K92" i="14" s="1"/>
  <c r="B86" i="14"/>
  <c r="B94" i="16"/>
  <c r="C86" i="15"/>
  <c r="H86" i="15"/>
  <c r="B86" i="15"/>
  <c r="G86" i="15"/>
  <c r="I139" i="16"/>
  <c r="H139" i="16"/>
  <c r="I119" i="16"/>
  <c r="D143" i="16"/>
  <c r="B143" i="16"/>
  <c r="G143" i="16"/>
  <c r="H143" i="16"/>
  <c r="F143" i="16"/>
  <c r="K143" i="16"/>
  <c r="E143" i="16"/>
  <c r="J143" i="16"/>
  <c r="I143" i="16"/>
  <c r="C143" i="16"/>
  <c r="C130" i="22"/>
  <c r="B130" i="22"/>
  <c r="C147" i="22"/>
  <c r="B147" i="22"/>
  <c r="D144" i="14"/>
  <c r="C144" i="14"/>
  <c r="B144" i="14"/>
  <c r="B102" i="16"/>
  <c r="C84" i="15"/>
  <c r="E84" i="15"/>
  <c r="B84" i="15"/>
  <c r="D84" i="15"/>
  <c r="H84" i="15"/>
  <c r="E90" i="14"/>
  <c r="H90" i="14"/>
  <c r="J90" i="14"/>
  <c r="K90" i="14" s="1"/>
  <c r="L90" i="14"/>
  <c r="I90" i="14"/>
  <c r="M90" i="14"/>
  <c r="C90" i="14"/>
  <c r="D90" i="14"/>
  <c r="F90" i="14"/>
  <c r="G90" i="14"/>
  <c r="B90" i="14"/>
  <c r="C85" i="14"/>
  <c r="I160" i="16"/>
  <c r="H160" i="16"/>
  <c r="B160" i="16"/>
  <c r="G160" i="16"/>
  <c r="J160" i="16"/>
  <c r="D160" i="16"/>
  <c r="F160" i="16"/>
  <c r="F143" i="15"/>
  <c r="G143" i="15"/>
  <c r="H143" i="15"/>
  <c r="B123" i="15"/>
  <c r="C123" i="15"/>
  <c r="D114" i="14"/>
  <c r="B176" i="22"/>
  <c r="G176" i="22"/>
  <c r="E176" i="22"/>
  <c r="K176" i="22"/>
  <c r="I176" i="22"/>
  <c r="J176" i="22"/>
  <c r="C176" i="22"/>
  <c r="H176" i="22"/>
  <c r="E158" i="14"/>
  <c r="B158" i="14"/>
  <c r="D139" i="22"/>
  <c r="H139" i="22"/>
  <c r="E139" i="22"/>
  <c r="F75" i="16"/>
  <c r="I75" i="16"/>
  <c r="G75" i="16"/>
  <c r="C176" i="15"/>
  <c r="E176" i="15"/>
  <c r="G176" i="15"/>
  <c r="F176" i="15"/>
  <c r="H176" i="15"/>
  <c r="B176" i="15"/>
  <c r="D176" i="15"/>
  <c r="C155" i="15"/>
  <c r="E155" i="15"/>
  <c r="G155" i="15"/>
  <c r="B155" i="15"/>
  <c r="D155" i="15"/>
  <c r="F155" i="15"/>
  <c r="H155" i="15"/>
  <c r="C139" i="15"/>
  <c r="H139" i="15"/>
  <c r="B139" i="15"/>
  <c r="F139" i="15"/>
  <c r="D139" i="15"/>
  <c r="C119" i="15"/>
  <c r="E119" i="15"/>
  <c r="C170" i="14"/>
  <c r="F155" i="22"/>
  <c r="K155" i="22"/>
  <c r="E155" i="22"/>
  <c r="J155" i="22"/>
  <c r="D155" i="22"/>
  <c r="B155" i="22"/>
  <c r="G155" i="22"/>
  <c r="I155" i="22"/>
  <c r="C155" i="22"/>
  <c r="H155" i="22"/>
  <c r="F168" i="16"/>
  <c r="K168" i="16"/>
  <c r="E168" i="16"/>
  <c r="J168" i="16"/>
  <c r="D168" i="16"/>
  <c r="I168" i="16"/>
  <c r="C168" i="16"/>
  <c r="H168" i="16"/>
  <c r="B168" i="16"/>
  <c r="G168" i="16"/>
  <c r="C151" i="15"/>
  <c r="B151" i="15"/>
  <c r="B73" i="14"/>
  <c r="E166" i="14"/>
  <c r="B166" i="14"/>
  <c r="C166" i="14"/>
  <c r="H151" i="22"/>
  <c r="K151" i="22"/>
  <c r="C147" i="16"/>
  <c r="J147" i="16"/>
  <c r="H134" i="15"/>
  <c r="C134" i="15"/>
  <c r="E134" i="15"/>
  <c r="B134" i="15"/>
  <c r="D134" i="15"/>
  <c r="M128" i="14"/>
  <c r="F128" i="14"/>
  <c r="C128" i="14"/>
  <c r="B128" i="14"/>
  <c r="G130" i="15"/>
  <c r="H130" i="15"/>
  <c r="F130" i="15"/>
  <c r="C130" i="15"/>
  <c r="K114" i="16"/>
  <c r="B110" i="22"/>
  <c r="D110" i="22"/>
  <c r="K110" i="22"/>
  <c r="D87" i="16"/>
  <c r="C92" i="14"/>
  <c r="B92" i="14"/>
  <c r="C94" i="22"/>
  <c r="H87" i="16"/>
  <c r="F92" i="14"/>
  <c r="J104" i="14"/>
  <c r="K104" i="14" s="1"/>
  <c r="B50" i="15"/>
  <c r="C112" i="15"/>
  <c r="H82" i="14"/>
  <c r="J82" i="14"/>
  <c r="K82" i="14" s="1"/>
  <c r="L114" i="14"/>
  <c r="C114" i="14"/>
  <c r="I114" i="14"/>
  <c r="J114" i="14"/>
  <c r="K114" i="14" s="1"/>
  <c r="M114" i="14"/>
  <c r="F84" i="22"/>
  <c r="K84" i="22"/>
  <c r="D84" i="22"/>
  <c r="J84" i="22"/>
  <c r="I84" i="22"/>
  <c r="H84" i="22"/>
  <c r="C84" i="22"/>
  <c r="E84" i="22"/>
  <c r="B84" i="22"/>
  <c r="G84" i="22"/>
  <c r="L110" i="14"/>
  <c r="F110" i="14"/>
  <c r="B110" i="14"/>
  <c r="I110" i="14"/>
  <c r="H110" i="14"/>
  <c r="G110" i="14"/>
  <c r="M110" i="14"/>
  <c r="B76" i="16"/>
  <c r="C116" i="15"/>
  <c r="E116" i="15"/>
  <c r="B116" i="15"/>
  <c r="D116" i="15"/>
  <c r="H116" i="15"/>
  <c r="I678" i="22"/>
  <c r="C678" i="22"/>
  <c r="D678" i="22"/>
  <c r="B678" i="22"/>
  <c r="G678" i="22"/>
  <c r="H678" i="22"/>
  <c r="F678" i="22"/>
  <c r="K678" i="22"/>
  <c r="J678" i="22"/>
  <c r="E678" i="22"/>
  <c r="C670" i="16"/>
  <c r="H670" i="16"/>
  <c r="B670" i="16"/>
  <c r="G670" i="16"/>
  <c r="E670" i="16"/>
  <c r="F670" i="16"/>
  <c r="K670" i="16"/>
  <c r="I670" i="16"/>
  <c r="D670" i="16"/>
  <c r="J670" i="16"/>
  <c r="E658" i="14"/>
  <c r="D658" i="14"/>
  <c r="H658" i="14"/>
  <c r="F658" i="14"/>
  <c r="M658" i="14"/>
  <c r="J658" i="14"/>
  <c r="K658" i="14" s="1"/>
  <c r="C658" i="14"/>
  <c r="G658" i="14"/>
  <c r="B658" i="14"/>
  <c r="I658" i="14"/>
  <c r="L658" i="14"/>
  <c r="C652" i="22"/>
  <c r="H652" i="22"/>
  <c r="B652" i="22"/>
  <c r="G652" i="22"/>
  <c r="E652" i="22"/>
  <c r="F652" i="22"/>
  <c r="K652" i="22"/>
  <c r="I652" i="22"/>
  <c r="D652" i="22"/>
  <c r="J652" i="22"/>
  <c r="B644" i="15"/>
  <c r="D644" i="15"/>
  <c r="F644" i="15"/>
  <c r="H644" i="15"/>
  <c r="C644" i="15"/>
  <c r="G644" i="15"/>
  <c r="E644" i="15"/>
  <c r="C636" i="22"/>
  <c r="H636" i="22"/>
  <c r="B636" i="22"/>
  <c r="G636" i="22"/>
  <c r="E636" i="22"/>
  <c r="F636" i="22"/>
  <c r="K636" i="22"/>
  <c r="I636" i="22"/>
  <c r="J636" i="22"/>
  <c r="D636" i="22"/>
  <c r="E622" i="14"/>
  <c r="D622" i="14"/>
  <c r="B622" i="14"/>
  <c r="I622" i="14"/>
  <c r="L622" i="14"/>
  <c r="H622" i="14"/>
  <c r="F622" i="14"/>
  <c r="M622" i="14"/>
  <c r="J622" i="14"/>
  <c r="K622" i="14" s="1"/>
  <c r="C622" i="14"/>
  <c r="G622" i="14"/>
  <c r="E616" i="14"/>
  <c r="D616" i="14"/>
  <c r="H616" i="14"/>
  <c r="F616" i="14"/>
  <c r="M616" i="14"/>
  <c r="J616" i="14"/>
  <c r="K616" i="14" s="1"/>
  <c r="C616" i="14"/>
  <c r="G616" i="14"/>
  <c r="B616" i="14"/>
  <c r="I616" i="14"/>
  <c r="L616" i="14"/>
  <c r="E610" i="14"/>
  <c r="D610" i="14"/>
  <c r="H610" i="14"/>
  <c r="F610" i="14"/>
  <c r="M610" i="14"/>
  <c r="J610" i="14"/>
  <c r="K610" i="14" s="1"/>
  <c r="C610" i="14"/>
  <c r="G610" i="14"/>
  <c r="I610" i="14"/>
  <c r="L610" i="14"/>
  <c r="B610" i="14"/>
  <c r="E604" i="15"/>
  <c r="G604" i="15"/>
  <c r="B604" i="15"/>
  <c r="D604" i="15"/>
  <c r="F604" i="15"/>
  <c r="C604" i="15"/>
  <c r="H604" i="15"/>
  <c r="C596" i="22"/>
  <c r="H596" i="22"/>
  <c r="B596" i="22"/>
  <c r="G596" i="22"/>
  <c r="E596" i="22"/>
  <c r="F596" i="22"/>
  <c r="K596" i="22"/>
  <c r="I596" i="22"/>
  <c r="D596" i="22"/>
  <c r="J596" i="22"/>
  <c r="F588" i="15"/>
  <c r="H588" i="15"/>
  <c r="C588" i="15"/>
  <c r="D588" i="15"/>
  <c r="E588" i="15"/>
  <c r="B588" i="15"/>
  <c r="G588" i="15"/>
  <c r="C580" i="22"/>
  <c r="H580" i="22"/>
  <c r="B580" i="22"/>
  <c r="G580" i="22"/>
  <c r="E580" i="22"/>
  <c r="F580" i="22"/>
  <c r="K580" i="22"/>
  <c r="I580" i="22"/>
  <c r="J580" i="22"/>
  <c r="D580" i="22"/>
  <c r="E572" i="16"/>
  <c r="J572" i="16"/>
  <c r="I572" i="16"/>
  <c r="C572" i="16"/>
  <c r="D572" i="16"/>
  <c r="B572" i="16"/>
  <c r="G572" i="16"/>
  <c r="K572" i="16"/>
  <c r="H572" i="16"/>
  <c r="F572" i="16"/>
  <c r="E566" i="22"/>
  <c r="J566" i="22"/>
  <c r="I566" i="22"/>
  <c r="C566" i="22"/>
  <c r="D566" i="22"/>
  <c r="B566" i="22"/>
  <c r="G566" i="22"/>
  <c r="F566" i="22"/>
  <c r="K566" i="22"/>
  <c r="H566" i="22"/>
  <c r="E558" i="14"/>
  <c r="D558" i="14"/>
  <c r="B558" i="14"/>
  <c r="I558" i="14"/>
  <c r="L558" i="14"/>
  <c r="H558" i="14"/>
  <c r="F558" i="14"/>
  <c r="M558" i="14"/>
  <c r="J558" i="14"/>
  <c r="K558" i="14" s="1"/>
  <c r="G558" i="14"/>
  <c r="C558" i="14"/>
  <c r="C552" i="15"/>
  <c r="E552" i="15"/>
  <c r="G552" i="15"/>
  <c r="B552" i="15"/>
  <c r="D552" i="15"/>
  <c r="F552" i="15"/>
  <c r="H552" i="15"/>
  <c r="F544" i="22"/>
  <c r="K544" i="22"/>
  <c r="I544" i="22"/>
  <c r="J544" i="22"/>
  <c r="D544" i="22"/>
  <c r="H544" i="22"/>
  <c r="B544" i="22"/>
  <c r="E544" i="22"/>
  <c r="C544" i="22"/>
  <c r="G544" i="22"/>
  <c r="E534" i="14"/>
  <c r="D534" i="14"/>
  <c r="C534" i="14"/>
  <c r="G534" i="14"/>
  <c r="B534" i="14"/>
  <c r="I534" i="14"/>
  <c r="L534" i="14"/>
  <c r="H534" i="14"/>
  <c r="F534" i="14"/>
  <c r="M534" i="14"/>
  <c r="J534" i="14"/>
  <c r="K534" i="14" s="1"/>
  <c r="F688" i="15"/>
  <c r="H688" i="15"/>
  <c r="C688" i="15"/>
  <c r="E688" i="15"/>
  <c r="G688" i="15"/>
  <c r="D688" i="15"/>
  <c r="B688" i="15"/>
  <c r="E692" i="15"/>
  <c r="G692" i="15"/>
  <c r="B692" i="15"/>
  <c r="D692" i="15"/>
  <c r="F692" i="15"/>
  <c r="C692" i="15"/>
  <c r="H692" i="15"/>
  <c r="B696" i="15"/>
  <c r="D696" i="15"/>
  <c r="F696" i="15"/>
  <c r="H696" i="15"/>
  <c r="C696" i="15"/>
  <c r="E696" i="15"/>
  <c r="G696" i="15"/>
  <c r="E700" i="15"/>
  <c r="G700" i="15"/>
  <c r="B700" i="15"/>
  <c r="D700" i="15"/>
  <c r="F700" i="15"/>
  <c r="C700" i="15"/>
  <c r="H700" i="15"/>
  <c r="B704" i="15"/>
  <c r="D704" i="15"/>
  <c r="F704" i="15"/>
  <c r="H704" i="15"/>
  <c r="C704" i="15"/>
  <c r="G704" i="15"/>
  <c r="E704" i="15"/>
  <c r="E708" i="15"/>
  <c r="G708" i="15"/>
  <c r="B708" i="15"/>
  <c r="D708" i="15"/>
  <c r="H708" i="15"/>
  <c r="F708" i="15"/>
  <c r="C708" i="15"/>
  <c r="B712" i="15"/>
  <c r="D712" i="15"/>
  <c r="F712" i="15"/>
  <c r="H712" i="15"/>
  <c r="C712" i="15"/>
  <c r="E712" i="15"/>
  <c r="G712" i="15"/>
  <c r="E716" i="15"/>
  <c r="G716" i="15"/>
  <c r="B716" i="15"/>
  <c r="D716" i="15"/>
  <c r="C716" i="15"/>
  <c r="H716" i="15"/>
  <c r="F716" i="15"/>
  <c r="B720" i="15"/>
  <c r="D720" i="15"/>
  <c r="F720" i="15"/>
  <c r="H720" i="15"/>
  <c r="C720" i="15"/>
  <c r="G720" i="15"/>
  <c r="E720" i="15"/>
  <c r="E724" i="15"/>
  <c r="G724" i="15"/>
  <c r="B724" i="15"/>
  <c r="D724" i="15"/>
  <c r="H724" i="15"/>
  <c r="F724" i="15"/>
  <c r="C724" i="15"/>
  <c r="B728" i="15"/>
  <c r="D728" i="15"/>
  <c r="F728" i="15"/>
  <c r="H728" i="15"/>
  <c r="C728" i="15"/>
  <c r="E728" i="15"/>
  <c r="G728" i="15"/>
  <c r="B732" i="15"/>
  <c r="D732" i="15"/>
  <c r="F732" i="15"/>
  <c r="H732" i="15"/>
  <c r="C732" i="15"/>
  <c r="G732" i="15"/>
  <c r="E732" i="15"/>
  <c r="F736" i="15"/>
  <c r="H736" i="15"/>
  <c r="C736" i="15"/>
  <c r="E736" i="15"/>
  <c r="G736" i="15"/>
  <c r="D736" i="15"/>
  <c r="B736" i="15"/>
  <c r="E740" i="15"/>
  <c r="G740" i="15"/>
  <c r="B740" i="15"/>
  <c r="D740" i="15"/>
  <c r="F740" i="15"/>
  <c r="C740" i="15"/>
  <c r="H740" i="15"/>
  <c r="B744" i="15"/>
  <c r="D744" i="15"/>
  <c r="F744" i="15"/>
  <c r="H744" i="15"/>
  <c r="C744" i="15"/>
  <c r="E744" i="15"/>
  <c r="G744" i="15"/>
  <c r="E748" i="15"/>
  <c r="G748" i="15"/>
  <c r="B748" i="15"/>
  <c r="D748" i="15"/>
  <c r="H748" i="15"/>
  <c r="F748" i="15"/>
  <c r="C748" i="15"/>
  <c r="C752" i="15"/>
  <c r="E752" i="15"/>
  <c r="G752" i="15"/>
  <c r="B752" i="15"/>
  <c r="D752" i="15"/>
  <c r="F752" i="15"/>
  <c r="H752" i="15"/>
  <c r="B756" i="15"/>
  <c r="D756" i="15"/>
  <c r="F756" i="15"/>
  <c r="H756" i="15"/>
  <c r="C756" i="15"/>
  <c r="G756" i="15"/>
  <c r="E756" i="15"/>
  <c r="F760" i="15"/>
  <c r="H760" i="15"/>
  <c r="C760" i="15"/>
  <c r="E760" i="15"/>
  <c r="G760" i="15"/>
  <c r="D760" i="15"/>
  <c r="B760" i="15"/>
  <c r="C764" i="15"/>
  <c r="E764" i="15"/>
  <c r="G764" i="15"/>
  <c r="B764" i="15"/>
  <c r="D764" i="15"/>
  <c r="H764" i="15"/>
  <c r="F764" i="15"/>
  <c r="F768" i="15"/>
  <c r="H768" i="15"/>
  <c r="C768" i="15"/>
  <c r="E768" i="15"/>
  <c r="G768" i="15"/>
  <c r="D768" i="15"/>
  <c r="B768" i="15"/>
  <c r="D772" i="16"/>
  <c r="F772" i="16"/>
  <c r="C772" i="16"/>
  <c r="H772" i="16"/>
  <c r="G772" i="16"/>
  <c r="K772" i="16"/>
  <c r="E772" i="16"/>
  <c r="B772" i="16"/>
  <c r="I772" i="16"/>
  <c r="J772" i="16"/>
  <c r="D776" i="16"/>
  <c r="E776" i="16"/>
  <c r="B776" i="16"/>
  <c r="H776" i="16"/>
  <c r="J776" i="16"/>
  <c r="G776" i="16"/>
  <c r="C776" i="16"/>
  <c r="F776" i="16"/>
  <c r="K776" i="16"/>
  <c r="I776" i="16"/>
  <c r="C780" i="16"/>
  <c r="H780" i="16"/>
  <c r="F780" i="16"/>
  <c r="G780" i="16"/>
  <c r="E780" i="16"/>
  <c r="J780" i="16"/>
  <c r="K780" i="16"/>
  <c r="I780" i="16"/>
  <c r="B780" i="16"/>
  <c r="D780" i="16"/>
  <c r="G784" i="16"/>
  <c r="E784" i="16"/>
  <c r="J784" i="16"/>
  <c r="K784" i="16"/>
  <c r="I784" i="16"/>
  <c r="D784" i="16"/>
  <c r="B784" i="16"/>
  <c r="C784" i="16"/>
  <c r="H784" i="16"/>
  <c r="F784" i="16"/>
  <c r="C788" i="16"/>
  <c r="H788" i="16"/>
  <c r="F788" i="16"/>
  <c r="G788" i="16"/>
  <c r="E788" i="16"/>
  <c r="J788" i="16"/>
  <c r="K788" i="16"/>
  <c r="I788" i="16"/>
  <c r="B788" i="16"/>
  <c r="D788" i="16"/>
  <c r="G792" i="16"/>
  <c r="E792" i="16"/>
  <c r="J792" i="16"/>
  <c r="K792" i="16"/>
  <c r="I792" i="16"/>
  <c r="D792" i="16"/>
  <c r="B792" i="16"/>
  <c r="C792" i="16"/>
  <c r="H792" i="16"/>
  <c r="F792" i="16"/>
  <c r="F796" i="15"/>
  <c r="H796" i="15"/>
  <c r="C796" i="15"/>
  <c r="E796" i="15"/>
  <c r="G796" i="15"/>
  <c r="B796" i="15"/>
  <c r="D796" i="15"/>
  <c r="E796" i="14"/>
  <c r="D796" i="14"/>
  <c r="C796" i="14"/>
  <c r="G796" i="14"/>
  <c r="B796" i="14"/>
  <c r="I796" i="14"/>
  <c r="L796" i="14"/>
  <c r="H796" i="14"/>
  <c r="F796" i="14"/>
  <c r="J796" i="14"/>
  <c r="K796" i="14" s="1"/>
  <c r="M796" i="14"/>
  <c r="K800" i="16"/>
  <c r="I800" i="16"/>
  <c r="D800" i="16"/>
  <c r="B800" i="16"/>
  <c r="C800" i="16"/>
  <c r="H800" i="16"/>
  <c r="F800" i="16"/>
  <c r="G800" i="16"/>
  <c r="E800" i="16"/>
  <c r="J800" i="16"/>
  <c r="K804" i="16"/>
  <c r="I804" i="16"/>
  <c r="D804" i="16"/>
  <c r="B804" i="16"/>
  <c r="C804" i="16"/>
  <c r="F804" i="16"/>
  <c r="G804" i="16"/>
  <c r="J804" i="16"/>
  <c r="H804" i="16"/>
  <c r="E804" i="16"/>
  <c r="E806" i="14"/>
  <c r="D806" i="14"/>
  <c r="H806" i="14"/>
  <c r="F806" i="14"/>
  <c r="M806" i="14"/>
  <c r="J806" i="14"/>
  <c r="K806" i="14" s="1"/>
  <c r="G806" i="14"/>
  <c r="B806" i="14"/>
  <c r="L806" i="14"/>
  <c r="C806" i="14"/>
  <c r="I806" i="14"/>
  <c r="E808" i="14"/>
  <c r="D808" i="14"/>
  <c r="B808" i="14"/>
  <c r="I808" i="14"/>
  <c r="L808" i="14"/>
  <c r="H808" i="14"/>
  <c r="F808" i="14"/>
  <c r="M808" i="14"/>
  <c r="J808" i="14"/>
  <c r="K808" i="14" s="1"/>
  <c r="G808" i="14"/>
  <c r="C808" i="14"/>
  <c r="K812" i="16"/>
  <c r="I812" i="16"/>
  <c r="D812" i="16"/>
  <c r="B812" i="16"/>
  <c r="C812" i="16"/>
  <c r="F812" i="16"/>
  <c r="G812" i="16"/>
  <c r="J812" i="16"/>
  <c r="H812" i="16"/>
  <c r="E812" i="16"/>
  <c r="E812" i="14"/>
  <c r="D812" i="14"/>
  <c r="C812" i="14"/>
  <c r="G812" i="14"/>
  <c r="B812" i="14"/>
  <c r="I812" i="14"/>
  <c r="L812" i="14"/>
  <c r="H812" i="14"/>
  <c r="F812" i="14"/>
  <c r="M812" i="14"/>
  <c r="J812" i="14"/>
  <c r="K812" i="14" s="1"/>
  <c r="I816" i="22"/>
  <c r="C816" i="22"/>
  <c r="D816" i="22"/>
  <c r="B816" i="22"/>
  <c r="G816" i="22"/>
  <c r="F816" i="22"/>
  <c r="K816" i="22"/>
  <c r="J816" i="22"/>
  <c r="H816" i="22"/>
  <c r="E816" i="22"/>
  <c r="B820" i="22"/>
  <c r="G820" i="22"/>
  <c r="F820" i="22"/>
  <c r="K820" i="22"/>
  <c r="E820" i="22"/>
  <c r="J820" i="22"/>
  <c r="D820" i="22"/>
  <c r="C820" i="22"/>
  <c r="H820" i="22"/>
  <c r="I820" i="22"/>
  <c r="B822" i="15"/>
  <c r="D822" i="15"/>
  <c r="F822" i="15"/>
  <c r="H822" i="15"/>
  <c r="E822" i="15"/>
  <c r="C822" i="15"/>
  <c r="G822" i="15"/>
  <c r="E822" i="14"/>
  <c r="D822" i="14"/>
  <c r="C822" i="14"/>
  <c r="G822" i="14"/>
  <c r="B822" i="14"/>
  <c r="I822" i="14"/>
  <c r="L822" i="14"/>
  <c r="F822" i="14"/>
  <c r="J822" i="14"/>
  <c r="K822" i="14" s="1"/>
  <c r="H822" i="14"/>
  <c r="M822" i="14"/>
  <c r="B828" i="22"/>
  <c r="G828" i="22"/>
  <c r="F828" i="22"/>
  <c r="K828" i="22"/>
  <c r="E828" i="22"/>
  <c r="J828" i="22"/>
  <c r="D828" i="22"/>
  <c r="I828" i="22"/>
  <c r="C828" i="22"/>
  <c r="H828" i="22"/>
  <c r="B830" i="15"/>
  <c r="D830" i="15"/>
  <c r="F830" i="15"/>
  <c r="H830" i="15"/>
  <c r="C830" i="15"/>
  <c r="G830" i="15"/>
  <c r="E830" i="15"/>
  <c r="E830" i="14"/>
  <c r="D830" i="14"/>
  <c r="C830" i="14"/>
  <c r="G830" i="14"/>
  <c r="B830" i="14"/>
  <c r="I830" i="14"/>
  <c r="L830" i="14"/>
  <c r="J830" i="14"/>
  <c r="K830" i="14" s="1"/>
  <c r="H830" i="14"/>
  <c r="M830" i="14"/>
  <c r="F830" i="14"/>
  <c r="B836" i="22"/>
  <c r="G836" i="22"/>
  <c r="F836" i="22"/>
  <c r="K836" i="22"/>
  <c r="E836" i="22"/>
  <c r="J836" i="22"/>
  <c r="D836" i="22"/>
  <c r="C836" i="22"/>
  <c r="H836" i="22"/>
  <c r="I836" i="22"/>
  <c r="B838" i="15"/>
  <c r="D838" i="15"/>
  <c r="F838" i="15"/>
  <c r="H838" i="15"/>
  <c r="G838" i="15"/>
  <c r="E838" i="15"/>
  <c r="C838" i="15"/>
  <c r="E838" i="14"/>
  <c r="D838" i="14"/>
  <c r="C838" i="14"/>
  <c r="G838" i="14"/>
  <c r="B838" i="14"/>
  <c r="I838" i="14"/>
  <c r="L838" i="14"/>
  <c r="H838" i="14"/>
  <c r="M838" i="14"/>
  <c r="F838" i="14"/>
  <c r="J838" i="14"/>
  <c r="K838" i="14" s="1"/>
  <c r="F844" i="22"/>
  <c r="K844" i="22"/>
  <c r="E844" i="22"/>
  <c r="J844" i="22"/>
  <c r="D844" i="22"/>
  <c r="I844" i="22"/>
  <c r="C844" i="22"/>
  <c r="H844" i="22"/>
  <c r="B844" i="22"/>
  <c r="G844" i="22"/>
  <c r="B846" i="15"/>
  <c r="D846" i="15"/>
  <c r="F846" i="15"/>
  <c r="H846" i="15"/>
  <c r="E846" i="15"/>
  <c r="C846" i="15"/>
  <c r="G846" i="15"/>
  <c r="E846" i="14"/>
  <c r="D846" i="14"/>
  <c r="C846" i="14"/>
  <c r="G846" i="14"/>
  <c r="B846" i="14"/>
  <c r="I846" i="14"/>
  <c r="L846" i="14"/>
  <c r="M846" i="14"/>
  <c r="F846" i="14"/>
  <c r="J846" i="14"/>
  <c r="K846" i="14" s="1"/>
  <c r="H846" i="14"/>
  <c r="F852" i="22"/>
  <c r="K852" i="22"/>
  <c r="E852" i="22"/>
  <c r="J852" i="22"/>
  <c r="D852" i="22"/>
  <c r="I852" i="22"/>
  <c r="C852" i="22"/>
  <c r="H852" i="22"/>
  <c r="B852" i="22"/>
  <c r="G852" i="22"/>
  <c r="C854" i="15"/>
  <c r="E854" i="15"/>
  <c r="G854" i="15"/>
  <c r="B854" i="15"/>
  <c r="D854" i="15"/>
  <c r="F854" i="15"/>
  <c r="H854" i="15"/>
  <c r="E854" i="14"/>
  <c r="D854" i="14"/>
  <c r="B854" i="14"/>
  <c r="I854" i="14"/>
  <c r="L854" i="14"/>
  <c r="H854" i="14"/>
  <c r="F854" i="14"/>
  <c r="M854" i="14"/>
  <c r="J854" i="14"/>
  <c r="K854" i="14" s="1"/>
  <c r="C854" i="14"/>
  <c r="G854" i="14"/>
  <c r="B860" i="22"/>
  <c r="G860" i="22"/>
  <c r="F860" i="22"/>
  <c r="K860" i="22"/>
  <c r="E860" i="22"/>
  <c r="J860" i="22"/>
  <c r="D860" i="22"/>
  <c r="H860" i="22"/>
  <c r="I860" i="22"/>
  <c r="C860" i="22"/>
  <c r="F862" i="15"/>
  <c r="H862" i="15"/>
  <c r="C862" i="15"/>
  <c r="E862" i="15"/>
  <c r="G862" i="15"/>
  <c r="D862" i="15"/>
  <c r="B862" i="15"/>
  <c r="E862" i="14"/>
  <c r="D862" i="14"/>
  <c r="B862" i="14"/>
  <c r="I862" i="14"/>
  <c r="L862" i="14"/>
  <c r="H862" i="14"/>
  <c r="F862" i="14"/>
  <c r="M862" i="14"/>
  <c r="J862" i="14"/>
  <c r="K862" i="14" s="1"/>
  <c r="C862" i="14"/>
  <c r="G862" i="14"/>
  <c r="B868" i="22"/>
  <c r="G868" i="22"/>
  <c r="F868" i="22"/>
  <c r="K868" i="22"/>
  <c r="E868" i="22"/>
  <c r="J868" i="22"/>
  <c r="D868" i="22"/>
  <c r="I868" i="22"/>
  <c r="C868" i="22"/>
  <c r="H868" i="22"/>
  <c r="F870" i="15"/>
  <c r="H870" i="15"/>
  <c r="C870" i="15"/>
  <c r="E870" i="15"/>
  <c r="G870" i="15"/>
  <c r="D870" i="15"/>
  <c r="B870" i="15"/>
  <c r="E870" i="14"/>
  <c r="D870" i="14"/>
  <c r="B870" i="14"/>
  <c r="I870" i="14"/>
  <c r="L870" i="14"/>
  <c r="H870" i="14"/>
  <c r="F870" i="14"/>
  <c r="M870" i="14"/>
  <c r="J870" i="14"/>
  <c r="K870" i="14" s="1"/>
  <c r="C870" i="14"/>
  <c r="G870" i="14"/>
  <c r="K876" i="16"/>
  <c r="I876" i="16"/>
  <c r="D876" i="16"/>
  <c r="B876" i="16"/>
  <c r="C876" i="16"/>
  <c r="H876" i="16"/>
  <c r="F876" i="16"/>
  <c r="G876" i="16"/>
  <c r="E876" i="16"/>
  <c r="J876" i="16"/>
  <c r="B878" i="16"/>
  <c r="G878" i="16"/>
  <c r="F878" i="16"/>
  <c r="K878" i="16"/>
  <c r="E878" i="16"/>
  <c r="J878" i="16"/>
  <c r="D878" i="16"/>
  <c r="I878" i="16"/>
  <c r="C878" i="16"/>
  <c r="H878" i="16"/>
  <c r="F880" i="15"/>
  <c r="H880" i="15"/>
  <c r="C880" i="15"/>
  <c r="E880" i="15"/>
  <c r="G880" i="15"/>
  <c r="B880" i="15"/>
  <c r="D880" i="15"/>
  <c r="K884" i="16"/>
  <c r="I884" i="16"/>
  <c r="D884" i="16"/>
  <c r="B884" i="16"/>
  <c r="C884" i="16"/>
  <c r="H884" i="16"/>
  <c r="F884" i="16"/>
  <c r="J884" i="16"/>
  <c r="G884" i="16"/>
  <c r="E884" i="16"/>
  <c r="F886" i="16"/>
  <c r="K886" i="16"/>
  <c r="E886" i="16"/>
  <c r="J886" i="16"/>
  <c r="D886" i="16"/>
  <c r="I886" i="16"/>
  <c r="C886" i="16"/>
  <c r="H886" i="16"/>
  <c r="B886" i="16"/>
  <c r="G886" i="16"/>
  <c r="C888" i="15"/>
  <c r="E888" i="15"/>
  <c r="G888" i="15"/>
  <c r="B888" i="15"/>
  <c r="D888" i="15"/>
  <c r="F888" i="15"/>
  <c r="H888" i="15"/>
  <c r="K892" i="16"/>
  <c r="I892" i="16"/>
  <c r="D892" i="16"/>
  <c r="B892" i="16"/>
  <c r="C892" i="16"/>
  <c r="H892" i="16"/>
  <c r="F892" i="16"/>
  <c r="G892" i="16"/>
  <c r="E892" i="16"/>
  <c r="J892" i="16"/>
  <c r="F894" i="16"/>
  <c r="K894" i="16"/>
  <c r="E894" i="16"/>
  <c r="J894" i="16"/>
  <c r="D894" i="16"/>
  <c r="I894" i="16"/>
  <c r="C894" i="16"/>
  <c r="H894" i="16"/>
  <c r="B894" i="16"/>
  <c r="G894" i="16"/>
  <c r="C896" i="15"/>
  <c r="E896" i="15"/>
  <c r="G896" i="15"/>
  <c r="B896" i="15"/>
  <c r="D896" i="15"/>
  <c r="F896" i="15"/>
  <c r="H896" i="15"/>
  <c r="K900" i="16"/>
  <c r="I900" i="16"/>
  <c r="D900" i="16"/>
  <c r="B900" i="16"/>
  <c r="C900" i="16"/>
  <c r="H900" i="16"/>
  <c r="F900" i="16"/>
  <c r="J900" i="16"/>
  <c r="G900" i="16"/>
  <c r="E900" i="16"/>
  <c r="F902" i="16"/>
  <c r="K902" i="16"/>
  <c r="E902" i="16"/>
  <c r="J902" i="16"/>
  <c r="D902" i="16"/>
  <c r="I902" i="16"/>
  <c r="C902" i="16"/>
  <c r="H902" i="16"/>
  <c r="B902" i="16"/>
  <c r="G902" i="16"/>
  <c r="C904" i="15"/>
  <c r="E904" i="15"/>
  <c r="G904" i="15"/>
  <c r="B904" i="15"/>
  <c r="D904" i="15"/>
  <c r="F904" i="15"/>
  <c r="H904" i="15"/>
  <c r="K908" i="16"/>
  <c r="I908" i="16"/>
  <c r="D908" i="16"/>
  <c r="B908" i="16"/>
  <c r="C908" i="16"/>
  <c r="H908" i="16"/>
  <c r="F908" i="16"/>
  <c r="G908" i="16"/>
  <c r="E908" i="16"/>
  <c r="J908" i="16"/>
  <c r="D910" i="22"/>
  <c r="B910" i="22"/>
  <c r="C910" i="22"/>
  <c r="H910" i="22"/>
  <c r="F910" i="22"/>
  <c r="G910" i="22"/>
  <c r="E910" i="22"/>
  <c r="J910" i="22"/>
  <c r="K910" i="22"/>
  <c r="I910" i="22"/>
  <c r="C914" i="15"/>
  <c r="E914" i="15"/>
  <c r="G914" i="15"/>
  <c r="B914" i="15"/>
  <c r="D914" i="15"/>
  <c r="F914" i="15"/>
  <c r="H914" i="15"/>
  <c r="F916" i="22"/>
  <c r="K916" i="22"/>
  <c r="E916" i="22"/>
  <c r="J916" i="22"/>
  <c r="D916" i="22"/>
  <c r="I916" i="22"/>
  <c r="C916" i="22"/>
  <c r="H916" i="22"/>
  <c r="B916" i="22"/>
  <c r="G916" i="22"/>
  <c r="D918" i="22"/>
  <c r="B918" i="22"/>
  <c r="C918" i="22"/>
  <c r="H918" i="22"/>
  <c r="F918" i="22"/>
  <c r="G918" i="22"/>
  <c r="E918" i="22"/>
  <c r="J918" i="22"/>
  <c r="I918" i="22"/>
  <c r="K918" i="22"/>
  <c r="C922" i="15"/>
  <c r="E922" i="15"/>
  <c r="G922" i="15"/>
  <c r="B922" i="15"/>
  <c r="D922" i="15"/>
  <c r="H922" i="15"/>
  <c r="F922" i="15"/>
  <c r="F924" i="22"/>
  <c r="K924" i="22"/>
  <c r="E924" i="22"/>
  <c r="J924" i="22"/>
  <c r="D924" i="22"/>
  <c r="I924" i="22"/>
  <c r="C924" i="22"/>
  <c r="H924" i="22"/>
  <c r="B924" i="22"/>
  <c r="G924" i="22"/>
  <c r="D926" i="22"/>
  <c r="B926" i="22"/>
  <c r="C926" i="22"/>
  <c r="H926" i="22"/>
  <c r="F926" i="22"/>
  <c r="G926" i="22"/>
  <c r="E926" i="22"/>
  <c r="J926" i="22"/>
  <c r="K926" i="22"/>
  <c r="I926" i="22"/>
  <c r="C930" i="15"/>
  <c r="E930" i="15"/>
  <c r="D930" i="15"/>
  <c r="B930" i="15"/>
  <c r="H930" i="15"/>
  <c r="F930" i="15"/>
  <c r="G930" i="15"/>
  <c r="F932" i="22"/>
  <c r="K932" i="22"/>
  <c r="E932" i="22"/>
  <c r="J932" i="22"/>
  <c r="D932" i="22"/>
  <c r="I932" i="22"/>
  <c r="C932" i="22"/>
  <c r="H932" i="22"/>
  <c r="B932" i="22"/>
  <c r="G932" i="22"/>
  <c r="E932" i="14"/>
  <c r="B932" i="14"/>
  <c r="F932" i="14"/>
  <c r="M932" i="14"/>
  <c r="D932" i="14"/>
  <c r="I932" i="14"/>
  <c r="J932" i="14"/>
  <c r="K932" i="14" s="1"/>
  <c r="G932" i="14"/>
  <c r="L932" i="14"/>
  <c r="C932" i="14"/>
  <c r="H932" i="14"/>
  <c r="I936" i="22"/>
  <c r="C936" i="22"/>
  <c r="H936" i="22"/>
  <c r="B936" i="22"/>
  <c r="G936" i="22"/>
  <c r="F936" i="22"/>
  <c r="K936" i="22"/>
  <c r="D936" i="22"/>
  <c r="E936" i="22"/>
  <c r="J936" i="22"/>
  <c r="F940" i="15"/>
  <c r="H940" i="15"/>
  <c r="C940" i="15"/>
  <c r="E940" i="15"/>
  <c r="G940" i="15"/>
  <c r="B940" i="15"/>
  <c r="D940" i="15"/>
  <c r="E940" i="14"/>
  <c r="D940" i="14"/>
  <c r="C940" i="14"/>
  <c r="G940" i="14"/>
  <c r="B940" i="14"/>
  <c r="I940" i="14"/>
  <c r="L940" i="14"/>
  <c r="H940" i="14"/>
  <c r="F940" i="14"/>
  <c r="M940" i="14"/>
  <c r="J940" i="14"/>
  <c r="K940" i="14" s="1"/>
  <c r="I944" i="22"/>
  <c r="C944" i="22"/>
  <c r="H944" i="22"/>
  <c r="B944" i="22"/>
  <c r="G944" i="22"/>
  <c r="F944" i="22"/>
  <c r="K944" i="22"/>
  <c r="E944" i="22"/>
  <c r="J944" i="22"/>
  <c r="D944" i="22"/>
  <c r="F948" i="15"/>
  <c r="H948" i="15"/>
  <c r="C948" i="15"/>
  <c r="E948" i="15"/>
  <c r="G948" i="15"/>
  <c r="B948" i="15"/>
  <c r="D948" i="15"/>
  <c r="E948" i="14"/>
  <c r="D948" i="14"/>
  <c r="C948" i="14"/>
  <c r="G948" i="14"/>
  <c r="B948" i="14"/>
  <c r="I948" i="14"/>
  <c r="L948" i="14"/>
  <c r="H948" i="14"/>
  <c r="F948" i="14"/>
  <c r="J948" i="14"/>
  <c r="K948" i="14" s="1"/>
  <c r="M948" i="14"/>
  <c r="I952" i="22"/>
  <c r="C952" i="22"/>
  <c r="H952" i="22"/>
  <c r="B952" i="22"/>
  <c r="G952" i="22"/>
  <c r="F952" i="22"/>
  <c r="K952" i="22"/>
  <c r="D952" i="22"/>
  <c r="E952" i="22"/>
  <c r="J952" i="22"/>
  <c r="F956" i="15"/>
  <c r="H956" i="15"/>
  <c r="C956" i="15"/>
  <c r="E956" i="15"/>
  <c r="G956" i="15"/>
  <c r="B956" i="15"/>
  <c r="D956" i="15"/>
  <c r="E956" i="14"/>
  <c r="D956" i="14"/>
  <c r="C956" i="14"/>
  <c r="G956" i="14"/>
  <c r="B956" i="14"/>
  <c r="I956" i="14"/>
  <c r="L956" i="14"/>
  <c r="H956" i="14"/>
  <c r="F956" i="14"/>
  <c r="M956" i="14"/>
  <c r="J956" i="14"/>
  <c r="K956" i="14" s="1"/>
  <c r="I960" i="22"/>
  <c r="C960" i="22"/>
  <c r="H960" i="22"/>
  <c r="B960" i="22"/>
  <c r="G960" i="22"/>
  <c r="F960" i="22"/>
  <c r="K960" i="22"/>
  <c r="E960" i="22"/>
  <c r="J960" i="22"/>
  <c r="D960" i="22"/>
  <c r="F964" i="15"/>
  <c r="H964" i="15"/>
  <c r="C964" i="15"/>
  <c r="E964" i="15"/>
  <c r="G964" i="15"/>
  <c r="B964" i="15"/>
  <c r="D964" i="15"/>
  <c r="E964" i="14"/>
  <c r="D964" i="14"/>
  <c r="C964" i="14"/>
  <c r="G964" i="14"/>
  <c r="B964" i="14"/>
  <c r="I964" i="14"/>
  <c r="L964" i="14"/>
  <c r="H964" i="14"/>
  <c r="F964" i="14"/>
  <c r="J964" i="14"/>
  <c r="K964" i="14" s="1"/>
  <c r="M964" i="14"/>
  <c r="I968" i="22"/>
  <c r="C968" i="22"/>
  <c r="H968" i="22"/>
  <c r="B968" i="22"/>
  <c r="G968" i="22"/>
  <c r="F968" i="22"/>
  <c r="K968" i="22"/>
  <c r="D968" i="22"/>
  <c r="E968" i="22"/>
  <c r="J968" i="22"/>
  <c r="F972" i="15"/>
  <c r="H972" i="15"/>
  <c r="C972" i="15"/>
  <c r="E972" i="15"/>
  <c r="G972" i="15"/>
  <c r="B972" i="15"/>
  <c r="D972" i="15"/>
  <c r="E972" i="14"/>
  <c r="D972" i="14"/>
  <c r="C972" i="14"/>
  <c r="G972" i="14"/>
  <c r="B972" i="14"/>
  <c r="I972" i="14"/>
  <c r="L972" i="14"/>
  <c r="H972" i="14"/>
  <c r="F972" i="14"/>
  <c r="M972" i="14"/>
  <c r="J972" i="14"/>
  <c r="K972" i="14" s="1"/>
  <c r="E974" i="14"/>
  <c r="D974" i="14"/>
  <c r="B974" i="14"/>
  <c r="I974" i="14"/>
  <c r="L974" i="14"/>
  <c r="M974" i="14"/>
  <c r="J974" i="14"/>
  <c r="K974" i="14" s="1"/>
  <c r="F974" i="14"/>
  <c r="G974" i="14"/>
  <c r="H974" i="14"/>
  <c r="C974" i="14"/>
  <c r="I978" i="16"/>
  <c r="C978" i="16"/>
  <c r="H978" i="16"/>
  <c r="B978" i="16"/>
  <c r="G978" i="16"/>
  <c r="F978" i="16"/>
  <c r="K978" i="16"/>
  <c r="E978" i="16"/>
  <c r="J978" i="16"/>
  <c r="D978" i="16"/>
  <c r="E980" i="14"/>
  <c r="J980" i="14"/>
  <c r="K980" i="14" s="1"/>
  <c r="B980" i="14"/>
  <c r="F980" i="14"/>
  <c r="M980" i="14"/>
  <c r="D980" i="14"/>
  <c r="I980" i="14"/>
  <c r="G980" i="14"/>
  <c r="C980" i="14"/>
  <c r="L980" i="14"/>
  <c r="H980" i="14"/>
  <c r="D984" i="16"/>
  <c r="B984" i="16"/>
  <c r="C984" i="16"/>
  <c r="H984" i="16"/>
  <c r="F984" i="16"/>
  <c r="G984" i="16"/>
  <c r="E984" i="16"/>
  <c r="J984" i="16"/>
  <c r="K984" i="16"/>
  <c r="I984" i="16"/>
  <c r="G986" i="15"/>
  <c r="B986" i="15"/>
  <c r="D986" i="15"/>
  <c r="F986" i="15"/>
  <c r="H986" i="15"/>
  <c r="C986" i="15"/>
  <c r="E986" i="15"/>
  <c r="E988" i="22"/>
  <c r="J988" i="22"/>
  <c r="D988" i="22"/>
  <c r="I988" i="22"/>
  <c r="C988" i="22"/>
  <c r="H988" i="22"/>
  <c r="B988" i="22"/>
  <c r="G988" i="22"/>
  <c r="K988" i="22"/>
  <c r="F988" i="22"/>
  <c r="E988" i="14"/>
  <c r="M988" i="14"/>
  <c r="B988" i="14"/>
  <c r="F988" i="14"/>
  <c r="J988" i="14"/>
  <c r="K988" i="14" s="1"/>
  <c r="D988" i="14"/>
  <c r="I988" i="14"/>
  <c r="G988" i="14"/>
  <c r="L988" i="14"/>
  <c r="C988" i="14"/>
  <c r="H988" i="14"/>
  <c r="D992" i="16"/>
  <c r="B992" i="16"/>
  <c r="C992" i="16"/>
  <c r="H992" i="16"/>
  <c r="F992" i="16"/>
  <c r="G992" i="16"/>
  <c r="E992" i="16"/>
  <c r="J992" i="16"/>
  <c r="K992" i="16"/>
  <c r="I992" i="16"/>
  <c r="E996" i="22"/>
  <c r="J996" i="22"/>
  <c r="D996" i="22"/>
  <c r="I996" i="22"/>
  <c r="C996" i="22"/>
  <c r="H996" i="22"/>
  <c r="B996" i="22"/>
  <c r="G996" i="22"/>
  <c r="F996" i="22"/>
  <c r="K996" i="22"/>
  <c r="F998" i="15"/>
  <c r="H998" i="15"/>
  <c r="C998" i="15"/>
  <c r="E998" i="15"/>
  <c r="G998" i="15"/>
  <c r="B998" i="15"/>
  <c r="D998" i="15"/>
  <c r="I1000" i="22"/>
  <c r="C1000" i="22"/>
  <c r="H1000" i="22"/>
  <c r="B1000" i="22"/>
  <c r="G1000" i="22"/>
  <c r="F1000" i="22"/>
  <c r="K1000" i="22"/>
  <c r="J1000" i="22"/>
  <c r="D1000" i="22"/>
  <c r="E1000" i="22"/>
  <c r="G1002" i="22"/>
  <c r="E1002" i="22"/>
  <c r="J1002" i="22"/>
  <c r="K1002" i="22"/>
  <c r="I1002" i="22"/>
  <c r="D1002" i="22"/>
  <c r="B1002" i="22"/>
  <c r="F1002" i="22"/>
  <c r="C1002" i="22"/>
  <c r="H1002" i="22"/>
  <c r="E1002" i="14"/>
  <c r="D1002" i="14"/>
  <c r="H1002" i="14"/>
  <c r="F1002" i="14"/>
  <c r="M1002" i="14"/>
  <c r="J1002" i="14"/>
  <c r="K1002" i="14" s="1"/>
  <c r="C1002" i="14"/>
  <c r="G1002" i="14"/>
  <c r="B1002" i="14"/>
  <c r="I1002" i="14"/>
  <c r="L1002" i="14"/>
  <c r="E1004" i="14"/>
  <c r="D1004" i="14"/>
  <c r="C1004" i="14"/>
  <c r="G1004" i="14"/>
  <c r="B1004" i="14"/>
  <c r="I1004" i="14"/>
  <c r="L1004" i="14"/>
  <c r="H1004" i="14"/>
  <c r="F1004" i="14"/>
  <c r="M1004" i="14"/>
  <c r="J1004" i="14"/>
  <c r="K1004" i="14" s="1"/>
  <c r="D1008" i="16"/>
  <c r="B1008" i="16"/>
  <c r="C1008" i="16"/>
  <c r="H1008" i="16"/>
  <c r="F1008" i="16"/>
  <c r="G1008" i="16"/>
  <c r="E1008" i="16"/>
  <c r="J1008" i="16"/>
  <c r="K1008" i="16"/>
  <c r="I1008" i="16"/>
  <c r="E1012" i="22"/>
  <c r="J1012" i="22"/>
  <c r="D1012" i="22"/>
  <c r="I1012" i="22"/>
  <c r="C1012" i="22"/>
  <c r="H1012" i="22"/>
  <c r="B1012" i="22"/>
  <c r="G1012" i="22"/>
  <c r="F1012" i="22"/>
  <c r="K1012" i="22"/>
  <c r="F1014" i="15"/>
  <c r="H1014" i="15"/>
  <c r="C1014" i="15"/>
  <c r="E1014" i="15"/>
  <c r="G1014" i="15"/>
  <c r="B1014" i="15"/>
  <c r="D1014" i="15"/>
  <c r="E296" i="22"/>
  <c r="J296" i="22"/>
  <c r="I296" i="22"/>
  <c r="C296" i="22"/>
  <c r="D296" i="22"/>
  <c r="B296" i="22"/>
  <c r="G296" i="22"/>
  <c r="H296" i="22"/>
  <c r="F296" i="22"/>
  <c r="K296" i="22"/>
  <c r="E816" i="14"/>
  <c r="G816" i="14"/>
  <c r="H816" i="14"/>
  <c r="B816" i="14"/>
  <c r="F816" i="14"/>
  <c r="J816" i="14"/>
  <c r="K816" i="14" s="1"/>
  <c r="C816" i="14"/>
  <c r="M816" i="14"/>
  <c r="D816" i="14"/>
  <c r="I816" i="14"/>
  <c r="L816" i="14"/>
  <c r="I790" i="16"/>
  <c r="C790" i="16"/>
  <c r="H790" i="16"/>
  <c r="B790" i="16"/>
  <c r="G790" i="16"/>
  <c r="F790" i="16"/>
  <c r="J790" i="16"/>
  <c r="K790" i="16"/>
  <c r="E790" i="16"/>
  <c r="D790" i="16"/>
  <c r="E770" i="14"/>
  <c r="D770" i="14"/>
  <c r="B770" i="14"/>
  <c r="I770" i="14"/>
  <c r="L770" i="14"/>
  <c r="H770" i="14"/>
  <c r="F770" i="14"/>
  <c r="G770" i="14"/>
  <c r="M770" i="14"/>
  <c r="C770" i="14"/>
  <c r="J770" i="14"/>
  <c r="K770" i="14" s="1"/>
  <c r="B1016" i="15"/>
  <c r="D1016" i="15"/>
  <c r="F1016" i="15"/>
  <c r="H1016" i="15"/>
  <c r="C1016" i="15"/>
  <c r="E1016" i="15"/>
  <c r="G1016" i="15"/>
  <c r="G1018" i="15"/>
  <c r="B1018" i="15"/>
  <c r="D1018" i="15"/>
  <c r="F1018" i="15"/>
  <c r="H1018" i="15"/>
  <c r="E1018" i="15"/>
  <c r="C1018" i="15"/>
  <c r="F1020" i="15"/>
  <c r="H1020" i="15"/>
  <c r="C1020" i="15"/>
  <c r="E1020" i="15"/>
  <c r="G1020" i="15"/>
  <c r="B1020" i="15"/>
  <c r="D1020" i="15"/>
  <c r="E1022" i="16"/>
  <c r="J1022" i="16"/>
  <c r="D1022" i="16"/>
  <c r="I1022" i="16"/>
  <c r="C1022" i="16"/>
  <c r="H1022" i="16"/>
  <c r="B1022" i="16"/>
  <c r="G1022" i="16"/>
  <c r="F1022" i="16"/>
  <c r="K1022" i="16"/>
  <c r="E1022" i="14"/>
  <c r="D1022" i="14"/>
  <c r="C1022" i="14"/>
  <c r="G1022" i="14"/>
  <c r="B1022" i="14"/>
  <c r="I1022" i="14"/>
  <c r="L1022" i="14"/>
  <c r="H1022" i="14"/>
  <c r="F1022" i="14"/>
  <c r="M1022" i="14"/>
  <c r="J1022" i="14"/>
  <c r="K1022" i="14" s="1"/>
  <c r="I1026" i="16"/>
  <c r="C1026" i="16"/>
  <c r="H1026" i="16"/>
  <c r="B1026" i="16"/>
  <c r="G1026" i="16"/>
  <c r="F1026" i="16"/>
  <c r="K1026" i="16"/>
  <c r="J1026" i="16"/>
  <c r="D1026" i="16"/>
  <c r="E1026" i="16"/>
  <c r="E1026" i="14"/>
  <c r="D1026" i="14"/>
  <c r="H1026" i="14"/>
  <c r="F1026" i="14"/>
  <c r="M1026" i="14"/>
  <c r="J1026" i="14"/>
  <c r="K1026" i="14" s="1"/>
  <c r="C1026" i="14"/>
  <c r="G1026" i="14"/>
  <c r="B1026" i="14"/>
  <c r="I1026" i="14"/>
  <c r="L1026" i="14"/>
  <c r="G1030" i="22"/>
  <c r="E1030" i="22"/>
  <c r="J1030" i="22"/>
  <c r="K1030" i="22"/>
  <c r="I1030" i="22"/>
  <c r="D1030" i="22"/>
  <c r="B1030" i="22"/>
  <c r="H1030" i="22"/>
  <c r="F1030" i="22"/>
  <c r="C1030" i="22"/>
  <c r="K1032" i="16"/>
  <c r="I1032" i="16"/>
  <c r="D1032" i="16"/>
  <c r="B1032" i="16"/>
  <c r="C1032" i="16"/>
  <c r="H1032" i="16"/>
  <c r="F1032" i="16"/>
  <c r="G1032" i="16"/>
  <c r="E1032" i="16"/>
  <c r="J1032" i="16"/>
  <c r="G1034" i="15"/>
  <c r="B1034" i="15"/>
  <c r="D1034" i="15"/>
  <c r="F1034" i="15"/>
  <c r="H1034" i="15"/>
  <c r="E1034" i="15"/>
  <c r="C1034" i="15"/>
  <c r="E1034" i="14"/>
  <c r="D1034" i="14"/>
  <c r="C1034" i="14"/>
  <c r="G1034" i="14"/>
  <c r="B1034" i="14"/>
  <c r="I1034" i="14"/>
  <c r="L1034" i="14"/>
  <c r="H1034" i="14"/>
  <c r="F1034" i="14"/>
  <c r="M1034" i="14"/>
  <c r="J1034" i="14"/>
  <c r="K1034" i="14" s="1"/>
  <c r="C1040" i="15"/>
  <c r="E1040" i="15"/>
  <c r="G1040" i="15"/>
  <c r="B1040" i="15"/>
  <c r="D1040" i="15"/>
  <c r="F1040" i="15"/>
  <c r="H1040" i="15"/>
  <c r="D1040" i="14"/>
  <c r="E1040" i="14"/>
  <c r="B1040" i="14"/>
  <c r="I1040" i="14"/>
  <c r="L1040" i="14"/>
  <c r="H1040" i="14"/>
  <c r="F1040" i="14"/>
  <c r="M1040" i="14"/>
  <c r="J1040" i="14"/>
  <c r="K1040" i="14" s="1"/>
  <c r="G1040" i="14"/>
  <c r="C1040" i="14"/>
  <c r="B1044" i="15"/>
  <c r="D1044" i="15"/>
  <c r="F1044" i="15"/>
  <c r="H1044" i="15"/>
  <c r="C1044" i="15"/>
  <c r="E1044" i="15"/>
  <c r="G1044" i="15"/>
  <c r="E1046" i="16"/>
  <c r="J1046" i="16"/>
  <c r="D1046" i="16"/>
  <c r="I1046" i="16"/>
  <c r="C1046" i="16"/>
  <c r="H1046" i="16"/>
  <c r="B1046" i="16"/>
  <c r="G1046" i="16"/>
  <c r="K1046" i="16"/>
  <c r="F1046" i="16"/>
  <c r="C1048" i="15"/>
  <c r="E1048" i="15"/>
  <c r="G1048" i="15"/>
  <c r="B1048" i="15"/>
  <c r="D1048" i="15"/>
  <c r="H1048" i="15"/>
  <c r="F1048" i="15"/>
  <c r="I1048" i="14"/>
  <c r="E1048" i="14"/>
  <c r="M1048" i="14"/>
  <c r="L1048" i="14"/>
  <c r="D1048" i="14"/>
  <c r="J1048" i="14"/>
  <c r="K1048" i="14" s="1"/>
  <c r="B1048" i="14"/>
  <c r="F1048" i="14"/>
  <c r="H1048" i="14"/>
  <c r="C1048" i="14"/>
  <c r="G1048" i="14"/>
  <c r="B1052" i="15"/>
  <c r="D1052" i="15"/>
  <c r="F1052" i="15"/>
  <c r="H1052" i="15"/>
  <c r="C1052" i="15"/>
  <c r="E1052" i="15"/>
  <c r="G1052" i="15"/>
  <c r="E1054" i="16"/>
  <c r="J1054" i="16"/>
  <c r="D1054" i="16"/>
  <c r="I1054" i="16"/>
  <c r="C1054" i="16"/>
  <c r="H1054" i="16"/>
  <c r="B1054" i="16"/>
  <c r="G1054" i="16"/>
  <c r="F1054" i="16"/>
  <c r="K1054" i="16"/>
  <c r="E1054" i="14"/>
  <c r="D1054" i="14"/>
  <c r="M1054" i="14"/>
  <c r="J1054" i="14"/>
  <c r="K1054" i="14" s="1"/>
  <c r="C1054" i="14"/>
  <c r="G1054" i="14"/>
  <c r="B1054" i="14"/>
  <c r="I1054" i="14"/>
  <c r="L1054" i="14"/>
  <c r="H1054" i="14"/>
  <c r="F1054" i="14"/>
  <c r="G1058" i="22"/>
  <c r="E1058" i="22"/>
  <c r="J1058" i="22"/>
  <c r="K1058" i="22"/>
  <c r="I1058" i="22"/>
  <c r="D1058" i="22"/>
  <c r="B1058" i="22"/>
  <c r="F1058" i="22"/>
  <c r="C1058" i="22"/>
  <c r="H1058" i="22"/>
  <c r="K1060" i="16"/>
  <c r="I1060" i="16"/>
  <c r="D1060" i="16"/>
  <c r="B1060" i="16"/>
  <c r="C1060" i="16"/>
  <c r="H1060" i="16"/>
  <c r="F1060" i="16"/>
  <c r="G1060" i="16"/>
  <c r="E1060" i="16"/>
  <c r="J1060" i="16"/>
  <c r="F1062" i="15"/>
  <c r="H1062" i="15"/>
  <c r="C1062" i="15"/>
  <c r="E1062" i="15"/>
  <c r="G1062" i="15"/>
  <c r="D1062" i="15"/>
  <c r="B1062" i="15"/>
  <c r="E159" i="14"/>
  <c r="D159" i="14"/>
  <c r="H159" i="14"/>
  <c r="F159" i="14"/>
  <c r="M159" i="14"/>
  <c r="J159" i="14"/>
  <c r="K159" i="14" s="1"/>
  <c r="I159" i="14"/>
  <c r="G159" i="14"/>
  <c r="B159" i="14"/>
  <c r="L159" i="14"/>
  <c r="C159" i="14"/>
  <c r="F52" i="16"/>
  <c r="E48" i="22"/>
  <c r="F684" i="15"/>
  <c r="H684" i="15"/>
  <c r="C684" i="15"/>
  <c r="E684" i="15"/>
  <c r="G684" i="15"/>
  <c r="B684" i="15"/>
  <c r="D684" i="15"/>
  <c r="C676" i="15"/>
  <c r="E676" i="15"/>
  <c r="G676" i="15"/>
  <c r="B676" i="15"/>
  <c r="F676" i="15"/>
  <c r="D676" i="15"/>
  <c r="H676" i="15"/>
  <c r="E662" i="14"/>
  <c r="D662" i="14"/>
  <c r="H662" i="14"/>
  <c r="F662" i="14"/>
  <c r="M662" i="14"/>
  <c r="J662" i="14"/>
  <c r="K662" i="14" s="1"/>
  <c r="C662" i="14"/>
  <c r="G662" i="14"/>
  <c r="B662" i="14"/>
  <c r="I662" i="14"/>
  <c r="L662" i="14"/>
  <c r="C658" i="16"/>
  <c r="H658" i="16"/>
  <c r="B658" i="16"/>
  <c r="G658" i="16"/>
  <c r="E658" i="16"/>
  <c r="J658" i="16"/>
  <c r="K658" i="16"/>
  <c r="D658" i="16"/>
  <c r="F658" i="16"/>
  <c r="I658" i="16"/>
  <c r="C650" i="15"/>
  <c r="E650" i="15"/>
  <c r="G650" i="15"/>
  <c r="B650" i="15"/>
  <c r="D650" i="15"/>
  <c r="F650" i="15"/>
  <c r="H650" i="15"/>
  <c r="I642" i="22"/>
  <c r="K642" i="22"/>
  <c r="D642" i="22"/>
  <c r="B642" i="22"/>
  <c r="C642" i="22"/>
  <c r="H642" i="22"/>
  <c r="F642" i="22"/>
  <c r="G642" i="22"/>
  <c r="E642" i="22"/>
  <c r="J642" i="22"/>
  <c r="C634" i="15"/>
  <c r="E634" i="15"/>
  <c r="G634" i="15"/>
  <c r="B634" i="15"/>
  <c r="D634" i="15"/>
  <c r="F634" i="15"/>
  <c r="H634" i="15"/>
  <c r="E626" i="14"/>
  <c r="D626" i="14"/>
  <c r="H626" i="14"/>
  <c r="F626" i="14"/>
  <c r="M626" i="14"/>
  <c r="J626" i="14"/>
  <c r="K626" i="14" s="1"/>
  <c r="C626" i="14"/>
  <c r="G626" i="14"/>
  <c r="B626" i="14"/>
  <c r="I626" i="14"/>
  <c r="L626" i="14"/>
  <c r="F622" i="15"/>
  <c r="H622" i="15"/>
  <c r="C622" i="15"/>
  <c r="E622" i="15"/>
  <c r="G622" i="15"/>
  <c r="B622" i="15"/>
  <c r="D622" i="15"/>
  <c r="I616" i="16"/>
  <c r="C616" i="16"/>
  <c r="D616" i="16"/>
  <c r="B616" i="16"/>
  <c r="G616" i="16"/>
  <c r="H616" i="16"/>
  <c r="F616" i="16"/>
  <c r="K616" i="16"/>
  <c r="J616" i="16"/>
  <c r="E616" i="16"/>
  <c r="C610" i="15"/>
  <c r="E610" i="15"/>
  <c r="G610" i="15"/>
  <c r="B610" i="15"/>
  <c r="D610" i="15"/>
  <c r="F610" i="15"/>
  <c r="H610" i="15"/>
  <c r="E602" i="22"/>
  <c r="J602" i="22"/>
  <c r="I602" i="22"/>
  <c r="C602" i="22"/>
  <c r="D602" i="22"/>
  <c r="B602" i="22"/>
  <c r="G602" i="22"/>
  <c r="F602" i="22"/>
  <c r="K602" i="22"/>
  <c r="H602" i="22"/>
  <c r="C594" i="15"/>
  <c r="E594" i="15"/>
  <c r="G594" i="15"/>
  <c r="B594" i="15"/>
  <c r="D594" i="15"/>
  <c r="H594" i="15"/>
  <c r="F594" i="15"/>
  <c r="E586" i="22"/>
  <c r="J586" i="22"/>
  <c r="I586" i="22"/>
  <c r="C586" i="22"/>
  <c r="D586" i="22"/>
  <c r="B586" i="22"/>
  <c r="G586" i="22"/>
  <c r="K586" i="22"/>
  <c r="H586" i="22"/>
  <c r="F586" i="22"/>
  <c r="C578" i="15"/>
  <c r="E578" i="15"/>
  <c r="G578" i="15"/>
  <c r="B578" i="15"/>
  <c r="D578" i="15"/>
  <c r="F578" i="15"/>
  <c r="H578" i="15"/>
  <c r="F558" i="15"/>
  <c r="H558" i="15"/>
  <c r="C558" i="15"/>
  <c r="E558" i="15"/>
  <c r="G558" i="15"/>
  <c r="B558" i="15"/>
  <c r="D558" i="15"/>
  <c r="C550" i="16"/>
  <c r="H550" i="16"/>
  <c r="B550" i="16"/>
  <c r="G550" i="16"/>
  <c r="E550" i="16"/>
  <c r="F550" i="16"/>
  <c r="K550" i="16"/>
  <c r="I550" i="16"/>
  <c r="J550" i="16"/>
  <c r="D550" i="16"/>
  <c r="E540" i="14"/>
  <c r="F540" i="14"/>
  <c r="G540" i="14"/>
  <c r="H540" i="14"/>
  <c r="C540" i="14"/>
  <c r="M540" i="14"/>
  <c r="L540" i="14"/>
  <c r="J540" i="14"/>
  <c r="K540" i="14" s="1"/>
  <c r="D540" i="14"/>
  <c r="B540" i="14"/>
  <c r="I540" i="14"/>
  <c r="B534" i="15"/>
  <c r="D534" i="15"/>
  <c r="F534" i="15"/>
  <c r="H534" i="15"/>
  <c r="C534" i="15"/>
  <c r="E534" i="15"/>
  <c r="G534" i="15"/>
  <c r="I688" i="16"/>
  <c r="C688" i="16"/>
  <c r="D688" i="16"/>
  <c r="B688" i="16"/>
  <c r="G688" i="16"/>
  <c r="H688" i="16"/>
  <c r="F688" i="16"/>
  <c r="K688" i="16"/>
  <c r="E688" i="16"/>
  <c r="J688" i="16"/>
  <c r="I692" i="16"/>
  <c r="C692" i="16"/>
  <c r="D692" i="16"/>
  <c r="B692" i="16"/>
  <c r="G692" i="16"/>
  <c r="H692" i="16"/>
  <c r="F692" i="16"/>
  <c r="K692" i="16"/>
  <c r="E692" i="16"/>
  <c r="J692" i="16"/>
  <c r="I696" i="16"/>
  <c r="C696" i="16"/>
  <c r="D696" i="16"/>
  <c r="B696" i="16"/>
  <c r="G696" i="16"/>
  <c r="H696" i="16"/>
  <c r="F696" i="16"/>
  <c r="K696" i="16"/>
  <c r="E696" i="16"/>
  <c r="J696" i="16"/>
  <c r="I700" i="16"/>
  <c r="C700" i="16"/>
  <c r="D700" i="16"/>
  <c r="B700" i="16"/>
  <c r="G700" i="16"/>
  <c r="H700" i="16"/>
  <c r="F700" i="16"/>
  <c r="K700" i="16"/>
  <c r="E700" i="16"/>
  <c r="J700" i="16"/>
  <c r="I704" i="16"/>
  <c r="C704" i="16"/>
  <c r="D704" i="16"/>
  <c r="B704" i="16"/>
  <c r="G704" i="16"/>
  <c r="H704" i="16"/>
  <c r="F704" i="16"/>
  <c r="K704" i="16"/>
  <c r="E704" i="16"/>
  <c r="J704" i="16"/>
  <c r="D708" i="16"/>
  <c r="B708" i="16"/>
  <c r="G708" i="16"/>
  <c r="H708" i="16"/>
  <c r="F708" i="16"/>
  <c r="K708" i="16"/>
  <c r="E708" i="16"/>
  <c r="J708" i="16"/>
  <c r="I708" i="16"/>
  <c r="C708" i="16"/>
  <c r="I712" i="16"/>
  <c r="C712" i="16"/>
  <c r="D712" i="16"/>
  <c r="B712" i="16"/>
  <c r="G712" i="16"/>
  <c r="H712" i="16"/>
  <c r="F712" i="16"/>
  <c r="K712" i="16"/>
  <c r="E712" i="16"/>
  <c r="J712" i="16"/>
  <c r="D716" i="16"/>
  <c r="B716" i="16"/>
  <c r="G716" i="16"/>
  <c r="H716" i="16"/>
  <c r="F716" i="16"/>
  <c r="K716" i="16"/>
  <c r="E716" i="16"/>
  <c r="J716" i="16"/>
  <c r="I716" i="16"/>
  <c r="C716" i="16"/>
  <c r="I720" i="16"/>
  <c r="C720" i="16"/>
  <c r="D720" i="16"/>
  <c r="B720" i="16"/>
  <c r="G720" i="16"/>
  <c r="H720" i="16"/>
  <c r="F720" i="16"/>
  <c r="K720" i="16"/>
  <c r="E720" i="16"/>
  <c r="J720" i="16"/>
  <c r="H724" i="16"/>
  <c r="F724" i="16"/>
  <c r="K724" i="16"/>
  <c r="E724" i="16"/>
  <c r="J724" i="16"/>
  <c r="I724" i="16"/>
  <c r="C724" i="16"/>
  <c r="D724" i="16"/>
  <c r="B724" i="16"/>
  <c r="G724" i="16"/>
  <c r="I728" i="16"/>
  <c r="C728" i="16"/>
  <c r="D728" i="16"/>
  <c r="B728" i="16"/>
  <c r="G728" i="16"/>
  <c r="H728" i="16"/>
  <c r="F728" i="16"/>
  <c r="K728" i="16"/>
  <c r="E728" i="16"/>
  <c r="J728" i="16"/>
  <c r="E732" i="16"/>
  <c r="J732" i="16"/>
  <c r="I732" i="16"/>
  <c r="C732" i="16"/>
  <c r="D732" i="16"/>
  <c r="B732" i="16"/>
  <c r="G732" i="16"/>
  <c r="H732" i="16"/>
  <c r="F732" i="16"/>
  <c r="K732" i="16"/>
  <c r="E736" i="16"/>
  <c r="J736" i="16"/>
  <c r="I736" i="16"/>
  <c r="K736" i="16"/>
  <c r="H736" i="16"/>
  <c r="G736" i="16"/>
  <c r="B736" i="16"/>
  <c r="F736" i="16"/>
  <c r="D736" i="16"/>
  <c r="C736" i="16"/>
  <c r="E740" i="16"/>
  <c r="J740" i="16"/>
  <c r="I740" i="16"/>
  <c r="C740" i="16"/>
  <c r="D740" i="16"/>
  <c r="B740" i="16"/>
  <c r="G740" i="16"/>
  <c r="K740" i="16"/>
  <c r="H740" i="16"/>
  <c r="F740" i="16"/>
  <c r="I744" i="16"/>
  <c r="C744" i="16"/>
  <c r="D744" i="16"/>
  <c r="B744" i="16"/>
  <c r="G744" i="16"/>
  <c r="H744" i="16"/>
  <c r="F744" i="16"/>
  <c r="K744" i="16"/>
  <c r="J744" i="16"/>
  <c r="E744" i="16"/>
  <c r="E748" i="16"/>
  <c r="J748" i="16"/>
  <c r="I748" i="16"/>
  <c r="G748" i="16"/>
  <c r="D748" i="16"/>
  <c r="B748" i="16"/>
  <c r="K748" i="16"/>
  <c r="H748" i="16"/>
  <c r="F748" i="16"/>
  <c r="C748" i="16"/>
  <c r="H752" i="16"/>
  <c r="F752" i="16"/>
  <c r="G752" i="16"/>
  <c r="E752" i="16"/>
  <c r="J752" i="16"/>
  <c r="D752" i="16"/>
  <c r="C752" i="16"/>
  <c r="I752" i="16"/>
  <c r="B752" i="16"/>
  <c r="K752" i="16"/>
  <c r="I756" i="16"/>
  <c r="C756" i="16"/>
  <c r="D756" i="16"/>
  <c r="B756" i="16"/>
  <c r="G756" i="16"/>
  <c r="H756" i="16"/>
  <c r="F756" i="16"/>
  <c r="K756" i="16"/>
  <c r="J756" i="16"/>
  <c r="E756" i="16"/>
  <c r="H760" i="16"/>
  <c r="F760" i="16"/>
  <c r="K760" i="16"/>
  <c r="E760" i="16"/>
  <c r="J760" i="16"/>
  <c r="D760" i="16"/>
  <c r="G760" i="16"/>
  <c r="I760" i="16"/>
  <c r="B760" i="16"/>
  <c r="C760" i="16"/>
  <c r="D764" i="16"/>
  <c r="B764" i="16"/>
  <c r="K764" i="16"/>
  <c r="H764" i="16"/>
  <c r="F764" i="16"/>
  <c r="C764" i="16"/>
  <c r="E764" i="16"/>
  <c r="J764" i="16"/>
  <c r="I764" i="16"/>
  <c r="G764" i="16"/>
  <c r="H768" i="16"/>
  <c r="J768" i="16"/>
  <c r="G768" i="16"/>
  <c r="E768" i="16"/>
  <c r="C768" i="16"/>
  <c r="K768" i="16"/>
  <c r="D768" i="16"/>
  <c r="F768" i="16"/>
  <c r="I768" i="16"/>
  <c r="B768" i="16"/>
  <c r="F772" i="22"/>
  <c r="K772" i="22"/>
  <c r="E772" i="22"/>
  <c r="J772" i="22"/>
  <c r="D772" i="22"/>
  <c r="I772" i="22"/>
  <c r="C772" i="22"/>
  <c r="H772" i="22"/>
  <c r="B772" i="22"/>
  <c r="G772" i="22"/>
  <c r="F776" i="22"/>
  <c r="K776" i="22"/>
  <c r="E776" i="22"/>
  <c r="J776" i="22"/>
  <c r="D776" i="22"/>
  <c r="I776" i="22"/>
  <c r="C776" i="22"/>
  <c r="H776" i="22"/>
  <c r="B776" i="22"/>
  <c r="G776" i="22"/>
  <c r="E780" i="22"/>
  <c r="J780" i="22"/>
  <c r="D780" i="22"/>
  <c r="I780" i="22"/>
  <c r="C780" i="22"/>
  <c r="H780" i="22"/>
  <c r="F780" i="22"/>
  <c r="G780" i="22"/>
  <c r="K780" i="22"/>
  <c r="B780" i="22"/>
  <c r="F784" i="22"/>
  <c r="K784" i="22"/>
  <c r="E784" i="22"/>
  <c r="J784" i="22"/>
  <c r="H784" i="22"/>
  <c r="I784" i="22"/>
  <c r="C784" i="22"/>
  <c r="D784" i="22"/>
  <c r="G784" i="22"/>
  <c r="B784" i="22"/>
  <c r="I788" i="22"/>
  <c r="C788" i="22"/>
  <c r="H788" i="22"/>
  <c r="B788" i="22"/>
  <c r="G788" i="22"/>
  <c r="E788" i="22"/>
  <c r="D788" i="22"/>
  <c r="F788" i="22"/>
  <c r="J788" i="22"/>
  <c r="K788" i="22"/>
  <c r="F792" i="22"/>
  <c r="K792" i="22"/>
  <c r="E792" i="22"/>
  <c r="J792" i="22"/>
  <c r="D792" i="22"/>
  <c r="I792" i="22"/>
  <c r="C792" i="22"/>
  <c r="H792" i="22"/>
  <c r="B792" i="22"/>
  <c r="G792" i="22"/>
  <c r="C796" i="16"/>
  <c r="H796" i="16"/>
  <c r="F796" i="16"/>
  <c r="G796" i="16"/>
  <c r="E796" i="16"/>
  <c r="J796" i="16"/>
  <c r="K796" i="16"/>
  <c r="I796" i="16"/>
  <c r="D796" i="16"/>
  <c r="B796" i="16"/>
  <c r="E798" i="14"/>
  <c r="H798" i="14"/>
  <c r="F798" i="14"/>
  <c r="M798" i="14"/>
  <c r="J798" i="14"/>
  <c r="K798" i="14" s="1"/>
  <c r="G798" i="14"/>
  <c r="D798" i="14"/>
  <c r="B798" i="14"/>
  <c r="L798" i="14"/>
  <c r="C798" i="14"/>
  <c r="I798" i="14"/>
  <c r="K802" i="22"/>
  <c r="I802" i="22"/>
  <c r="D802" i="22"/>
  <c r="B802" i="22"/>
  <c r="C802" i="22"/>
  <c r="F802" i="22"/>
  <c r="G802" i="22"/>
  <c r="J802" i="22"/>
  <c r="H802" i="22"/>
  <c r="E802" i="22"/>
  <c r="I804" i="22"/>
  <c r="C804" i="22"/>
  <c r="H804" i="22"/>
  <c r="B804" i="22"/>
  <c r="G804" i="22"/>
  <c r="F804" i="22"/>
  <c r="K804" i="22"/>
  <c r="E804" i="22"/>
  <c r="J804" i="22"/>
  <c r="D804" i="22"/>
  <c r="K808" i="16"/>
  <c r="I808" i="16"/>
  <c r="D808" i="16"/>
  <c r="B808" i="16"/>
  <c r="C808" i="16"/>
  <c r="H808" i="16"/>
  <c r="F808" i="16"/>
  <c r="G808" i="16"/>
  <c r="E808" i="16"/>
  <c r="J808" i="16"/>
  <c r="B810" i="15"/>
  <c r="D810" i="15"/>
  <c r="F810" i="15"/>
  <c r="H810" i="15"/>
  <c r="C810" i="15"/>
  <c r="G810" i="15"/>
  <c r="E810" i="15"/>
  <c r="I812" i="22"/>
  <c r="C812" i="22"/>
  <c r="H812" i="22"/>
  <c r="B812" i="22"/>
  <c r="G812" i="22"/>
  <c r="F812" i="22"/>
  <c r="K812" i="22"/>
  <c r="J812" i="22"/>
  <c r="D812" i="22"/>
  <c r="E812" i="22"/>
  <c r="B814" i="15"/>
  <c r="D814" i="15"/>
  <c r="F814" i="15"/>
  <c r="H814" i="15"/>
  <c r="E814" i="15"/>
  <c r="C814" i="15"/>
  <c r="G814" i="15"/>
  <c r="F818" i="15"/>
  <c r="H818" i="15"/>
  <c r="C818" i="15"/>
  <c r="E818" i="15"/>
  <c r="G818" i="15"/>
  <c r="B818" i="15"/>
  <c r="D818" i="15"/>
  <c r="E818" i="14"/>
  <c r="D818" i="14"/>
  <c r="B818" i="14"/>
  <c r="I818" i="14"/>
  <c r="L818" i="14"/>
  <c r="H818" i="14"/>
  <c r="F818" i="14"/>
  <c r="M818" i="14"/>
  <c r="J818" i="14"/>
  <c r="K818" i="14" s="1"/>
  <c r="C818" i="14"/>
  <c r="G818" i="14"/>
  <c r="B822" i="16"/>
  <c r="G822" i="16"/>
  <c r="F822" i="16"/>
  <c r="K822" i="16"/>
  <c r="E822" i="16"/>
  <c r="J822" i="16"/>
  <c r="D822" i="16"/>
  <c r="I822" i="16"/>
  <c r="C822" i="16"/>
  <c r="H822" i="16"/>
  <c r="F826" i="15"/>
  <c r="H826" i="15"/>
  <c r="C826" i="15"/>
  <c r="E826" i="15"/>
  <c r="G826" i="15"/>
  <c r="D826" i="15"/>
  <c r="B826" i="15"/>
  <c r="E826" i="14"/>
  <c r="D826" i="14"/>
  <c r="B826" i="14"/>
  <c r="I826" i="14"/>
  <c r="L826" i="14"/>
  <c r="H826" i="14"/>
  <c r="F826" i="14"/>
  <c r="M826" i="14"/>
  <c r="J826" i="14"/>
  <c r="K826" i="14" s="1"/>
  <c r="C826" i="14"/>
  <c r="G826" i="14"/>
  <c r="B830" i="16"/>
  <c r="G830" i="16"/>
  <c r="F830" i="16"/>
  <c r="K830" i="16"/>
  <c r="E830" i="16"/>
  <c r="J830" i="16"/>
  <c r="D830" i="16"/>
  <c r="H830" i="16"/>
  <c r="I830" i="16"/>
  <c r="C830" i="16"/>
  <c r="F834" i="15"/>
  <c r="H834" i="15"/>
  <c r="C834" i="15"/>
  <c r="E834" i="15"/>
  <c r="G834" i="15"/>
  <c r="B834" i="15"/>
  <c r="D834" i="15"/>
  <c r="E834" i="14"/>
  <c r="D834" i="14"/>
  <c r="B834" i="14"/>
  <c r="I834" i="14"/>
  <c r="L834" i="14"/>
  <c r="H834" i="14"/>
  <c r="F834" i="14"/>
  <c r="M834" i="14"/>
  <c r="J834" i="14"/>
  <c r="K834" i="14" s="1"/>
  <c r="C834" i="14"/>
  <c r="G834" i="14"/>
  <c r="B838" i="16"/>
  <c r="G838" i="16"/>
  <c r="F838" i="16"/>
  <c r="K838" i="16"/>
  <c r="E838" i="16"/>
  <c r="J838" i="16"/>
  <c r="D838" i="16"/>
  <c r="I838" i="16"/>
  <c r="C838" i="16"/>
  <c r="H838" i="16"/>
  <c r="F842" i="15"/>
  <c r="H842" i="15"/>
  <c r="C842" i="15"/>
  <c r="E842" i="15"/>
  <c r="G842" i="15"/>
  <c r="D842" i="15"/>
  <c r="B842" i="15"/>
  <c r="E842" i="14"/>
  <c r="D842" i="14"/>
  <c r="B842" i="14"/>
  <c r="I842" i="14"/>
  <c r="L842" i="14"/>
  <c r="H842" i="14"/>
  <c r="F842" i="14"/>
  <c r="M842" i="14"/>
  <c r="J842" i="14"/>
  <c r="K842" i="14" s="1"/>
  <c r="C842" i="14"/>
  <c r="G842" i="14"/>
  <c r="F846" i="16"/>
  <c r="K846" i="16"/>
  <c r="E846" i="16"/>
  <c r="J846" i="16"/>
  <c r="D846" i="16"/>
  <c r="I846" i="16"/>
  <c r="C846" i="16"/>
  <c r="H846" i="16"/>
  <c r="B846" i="16"/>
  <c r="G846" i="16"/>
  <c r="F850" i="15"/>
  <c r="H850" i="15"/>
  <c r="C850" i="15"/>
  <c r="E850" i="15"/>
  <c r="G850" i="15"/>
  <c r="B850" i="15"/>
  <c r="D850" i="15"/>
  <c r="E850" i="14"/>
  <c r="D850" i="14"/>
  <c r="B850" i="14"/>
  <c r="I850" i="14"/>
  <c r="L850" i="14"/>
  <c r="H850" i="14"/>
  <c r="F850" i="14"/>
  <c r="M850" i="14"/>
  <c r="J850" i="14"/>
  <c r="K850" i="14" s="1"/>
  <c r="C850" i="14"/>
  <c r="G850" i="14"/>
  <c r="I854" i="16"/>
  <c r="C854" i="16"/>
  <c r="H854" i="16"/>
  <c r="B854" i="16"/>
  <c r="G854" i="16"/>
  <c r="F854" i="16"/>
  <c r="K854" i="16"/>
  <c r="D854" i="16"/>
  <c r="E854" i="16"/>
  <c r="J854" i="16"/>
  <c r="B858" i="15"/>
  <c r="D858" i="15"/>
  <c r="F858" i="15"/>
  <c r="H858" i="15"/>
  <c r="E858" i="15"/>
  <c r="C858" i="15"/>
  <c r="G858" i="15"/>
  <c r="E858" i="14"/>
  <c r="D858" i="14"/>
  <c r="C858" i="14"/>
  <c r="G858" i="14"/>
  <c r="B858" i="14"/>
  <c r="I858" i="14"/>
  <c r="L858" i="14"/>
  <c r="M858" i="14"/>
  <c r="F858" i="14"/>
  <c r="J858" i="14"/>
  <c r="K858" i="14" s="1"/>
  <c r="H858" i="14"/>
  <c r="B862" i="16"/>
  <c r="G862" i="16"/>
  <c r="F862" i="16"/>
  <c r="K862" i="16"/>
  <c r="E862" i="16"/>
  <c r="J862" i="16"/>
  <c r="D862" i="16"/>
  <c r="C862" i="16"/>
  <c r="H862" i="16"/>
  <c r="I862" i="16"/>
  <c r="B866" i="15"/>
  <c r="D866" i="15"/>
  <c r="F866" i="15"/>
  <c r="H866" i="15"/>
  <c r="G866" i="15"/>
  <c r="E866" i="15"/>
  <c r="C866" i="15"/>
  <c r="E866" i="14"/>
  <c r="D866" i="14"/>
  <c r="C866" i="14"/>
  <c r="G866" i="14"/>
  <c r="B866" i="14"/>
  <c r="I866" i="14"/>
  <c r="L866" i="14"/>
  <c r="H866" i="14"/>
  <c r="M866" i="14"/>
  <c r="F866" i="14"/>
  <c r="J866" i="14"/>
  <c r="K866" i="14" s="1"/>
  <c r="B870" i="16"/>
  <c r="G870" i="16"/>
  <c r="F870" i="16"/>
  <c r="K870" i="16"/>
  <c r="E870" i="16"/>
  <c r="J870" i="16"/>
  <c r="D870" i="16"/>
  <c r="I870" i="16"/>
  <c r="C870" i="16"/>
  <c r="H870" i="16"/>
  <c r="E872" i="14"/>
  <c r="I872" i="14"/>
  <c r="F872" i="14"/>
  <c r="G872" i="14"/>
  <c r="L872" i="14"/>
  <c r="M872" i="14"/>
  <c r="H872" i="14"/>
  <c r="J872" i="14"/>
  <c r="K872" i="14" s="1"/>
  <c r="B872" i="14"/>
  <c r="D872" i="14"/>
  <c r="C872" i="14"/>
  <c r="E874" i="14"/>
  <c r="D874" i="14"/>
  <c r="C874" i="14"/>
  <c r="G874" i="14"/>
  <c r="B874" i="14"/>
  <c r="I874" i="14"/>
  <c r="L874" i="14"/>
  <c r="H874" i="14"/>
  <c r="M874" i="14"/>
  <c r="F874" i="14"/>
  <c r="J874" i="14"/>
  <c r="K874" i="14" s="1"/>
  <c r="G878" i="22"/>
  <c r="E878" i="22"/>
  <c r="J878" i="22"/>
  <c r="K878" i="22"/>
  <c r="I878" i="22"/>
  <c r="B878" i="22"/>
  <c r="C878" i="22"/>
  <c r="F878" i="22"/>
  <c r="D878" i="22"/>
  <c r="H878" i="22"/>
  <c r="E880" i="14"/>
  <c r="I880" i="14"/>
  <c r="M880" i="14"/>
  <c r="L880" i="14"/>
  <c r="D880" i="14"/>
  <c r="J880" i="14"/>
  <c r="K880" i="14" s="1"/>
  <c r="G880" i="14"/>
  <c r="C880" i="14"/>
  <c r="H880" i="14"/>
  <c r="F880" i="14"/>
  <c r="B880" i="14"/>
  <c r="E882" i="14"/>
  <c r="D882" i="14"/>
  <c r="H882" i="14"/>
  <c r="F882" i="14"/>
  <c r="M882" i="14"/>
  <c r="J882" i="14"/>
  <c r="K882" i="14" s="1"/>
  <c r="C882" i="14"/>
  <c r="G882" i="14"/>
  <c r="B882" i="14"/>
  <c r="I882" i="14"/>
  <c r="L882" i="14"/>
  <c r="D886" i="22"/>
  <c r="I886" i="22"/>
  <c r="C886" i="22"/>
  <c r="H886" i="22"/>
  <c r="B886" i="22"/>
  <c r="G886" i="22"/>
  <c r="E886" i="22"/>
  <c r="J886" i="22"/>
  <c r="K886" i="22"/>
  <c r="F886" i="22"/>
  <c r="E888" i="14"/>
  <c r="D888" i="14"/>
  <c r="H888" i="14"/>
  <c r="F888" i="14"/>
  <c r="M888" i="14"/>
  <c r="J888" i="14"/>
  <c r="K888" i="14" s="1"/>
  <c r="C888" i="14"/>
  <c r="G888" i="14"/>
  <c r="B888" i="14"/>
  <c r="I888" i="14"/>
  <c r="L888" i="14"/>
  <c r="E890" i="14"/>
  <c r="D890" i="14"/>
  <c r="H890" i="14"/>
  <c r="F890" i="14"/>
  <c r="M890" i="14"/>
  <c r="J890" i="14"/>
  <c r="K890" i="14" s="1"/>
  <c r="C890" i="14"/>
  <c r="G890" i="14"/>
  <c r="L890" i="14"/>
  <c r="B890" i="14"/>
  <c r="I890" i="14"/>
  <c r="D894" i="22"/>
  <c r="B894" i="22"/>
  <c r="C894" i="22"/>
  <c r="H894" i="22"/>
  <c r="F894" i="22"/>
  <c r="G894" i="22"/>
  <c r="E894" i="22"/>
  <c r="J894" i="22"/>
  <c r="K894" i="22"/>
  <c r="I894" i="22"/>
  <c r="E896" i="14"/>
  <c r="D896" i="14"/>
  <c r="H896" i="14"/>
  <c r="F896" i="14"/>
  <c r="M896" i="14"/>
  <c r="J896" i="14"/>
  <c r="K896" i="14" s="1"/>
  <c r="C896" i="14"/>
  <c r="G896" i="14"/>
  <c r="L896" i="14"/>
  <c r="B896" i="14"/>
  <c r="I896" i="14"/>
  <c r="E898" i="14"/>
  <c r="D898" i="14"/>
  <c r="H898" i="14"/>
  <c r="F898" i="14"/>
  <c r="M898" i="14"/>
  <c r="J898" i="14"/>
  <c r="K898" i="14" s="1"/>
  <c r="C898" i="14"/>
  <c r="G898" i="14"/>
  <c r="B898" i="14"/>
  <c r="I898" i="14"/>
  <c r="L898" i="14"/>
  <c r="D902" i="22"/>
  <c r="B902" i="22"/>
  <c r="C902" i="22"/>
  <c r="H902" i="22"/>
  <c r="F902" i="22"/>
  <c r="G902" i="22"/>
  <c r="E902" i="22"/>
  <c r="J902" i="22"/>
  <c r="K902" i="22"/>
  <c r="I902" i="22"/>
  <c r="E904" i="14"/>
  <c r="D904" i="14"/>
  <c r="H904" i="14"/>
  <c r="F904" i="14"/>
  <c r="M904" i="14"/>
  <c r="J904" i="14"/>
  <c r="K904" i="14" s="1"/>
  <c r="C904" i="14"/>
  <c r="G904" i="14"/>
  <c r="I904" i="14"/>
  <c r="L904" i="14"/>
  <c r="B904" i="14"/>
  <c r="E906" i="14"/>
  <c r="D906" i="14"/>
  <c r="H906" i="14"/>
  <c r="F906" i="14"/>
  <c r="M906" i="14"/>
  <c r="J906" i="14"/>
  <c r="K906" i="14" s="1"/>
  <c r="C906" i="14"/>
  <c r="G906" i="14"/>
  <c r="L906" i="14"/>
  <c r="B906" i="14"/>
  <c r="I906" i="14"/>
  <c r="E908" i="14"/>
  <c r="M908" i="14"/>
  <c r="B908" i="14"/>
  <c r="F908" i="14"/>
  <c r="D908" i="14"/>
  <c r="I908" i="14"/>
  <c r="G908" i="14"/>
  <c r="C908" i="14"/>
  <c r="L908" i="14"/>
  <c r="H908" i="14"/>
  <c r="J908" i="14"/>
  <c r="K908" i="14" s="1"/>
  <c r="K914" i="22"/>
  <c r="I914" i="22"/>
  <c r="D914" i="22"/>
  <c r="B914" i="22"/>
  <c r="C914" i="22"/>
  <c r="H914" i="22"/>
  <c r="F914" i="22"/>
  <c r="G914" i="22"/>
  <c r="E914" i="22"/>
  <c r="J914" i="22"/>
  <c r="C916" i="15"/>
  <c r="E916" i="15"/>
  <c r="G916" i="15"/>
  <c r="B916" i="15"/>
  <c r="D916" i="15"/>
  <c r="F916" i="15"/>
  <c r="H916" i="15"/>
  <c r="E916" i="14"/>
  <c r="D916" i="14"/>
  <c r="H916" i="14"/>
  <c r="F916" i="14"/>
  <c r="M916" i="14"/>
  <c r="J916" i="14"/>
  <c r="K916" i="14" s="1"/>
  <c r="C916" i="14"/>
  <c r="G916" i="14"/>
  <c r="I916" i="14"/>
  <c r="L916" i="14"/>
  <c r="B916" i="14"/>
  <c r="K922" i="22"/>
  <c r="I922" i="22"/>
  <c r="D922" i="22"/>
  <c r="B922" i="22"/>
  <c r="C922" i="22"/>
  <c r="H922" i="22"/>
  <c r="F922" i="22"/>
  <c r="G922" i="22"/>
  <c r="E922" i="22"/>
  <c r="J922" i="22"/>
  <c r="C924" i="15"/>
  <c r="E924" i="15"/>
  <c r="G924" i="15"/>
  <c r="B924" i="15"/>
  <c r="D924" i="15"/>
  <c r="H924" i="15"/>
  <c r="F924" i="15"/>
  <c r="E924" i="14"/>
  <c r="J924" i="14"/>
  <c r="K924" i="14" s="1"/>
  <c r="D924" i="14"/>
  <c r="I924" i="14"/>
  <c r="C924" i="14"/>
  <c r="L924" i="14"/>
  <c r="M924" i="14"/>
  <c r="F924" i="14"/>
  <c r="H924" i="14"/>
  <c r="G924" i="14"/>
  <c r="B924" i="14"/>
  <c r="K930" i="22"/>
  <c r="I930" i="22"/>
  <c r="D930" i="22"/>
  <c r="B930" i="22"/>
  <c r="C930" i="22"/>
  <c r="H930" i="22"/>
  <c r="F930" i="22"/>
  <c r="J930" i="22"/>
  <c r="G930" i="22"/>
  <c r="E930" i="22"/>
  <c r="B932" i="15"/>
  <c r="E932" i="15"/>
  <c r="F932" i="15"/>
  <c r="G932" i="15"/>
  <c r="D932" i="15"/>
  <c r="C932" i="15"/>
  <c r="H932" i="15"/>
  <c r="D934" i="15"/>
  <c r="C934" i="15"/>
  <c r="H934" i="15"/>
  <c r="B934" i="15"/>
  <c r="E934" i="15"/>
  <c r="F934" i="15"/>
  <c r="G934" i="15"/>
  <c r="I938" i="16"/>
  <c r="C938" i="16"/>
  <c r="H938" i="16"/>
  <c r="B938" i="16"/>
  <c r="G938" i="16"/>
  <c r="F938" i="16"/>
  <c r="K938" i="16"/>
  <c r="J938" i="16"/>
  <c r="D938" i="16"/>
  <c r="E938" i="16"/>
  <c r="K940" i="16"/>
  <c r="I940" i="16"/>
  <c r="D940" i="16"/>
  <c r="B940" i="16"/>
  <c r="C940" i="16"/>
  <c r="H940" i="16"/>
  <c r="F940" i="16"/>
  <c r="G940" i="16"/>
  <c r="E940" i="16"/>
  <c r="J940" i="16"/>
  <c r="C942" i="15"/>
  <c r="E942" i="15"/>
  <c r="G942" i="15"/>
  <c r="B942" i="15"/>
  <c r="D942" i="15"/>
  <c r="F942" i="15"/>
  <c r="H942" i="15"/>
  <c r="I946" i="16"/>
  <c r="C946" i="16"/>
  <c r="H946" i="16"/>
  <c r="B946" i="16"/>
  <c r="G946" i="16"/>
  <c r="F946" i="16"/>
  <c r="K946" i="16"/>
  <c r="E946" i="16"/>
  <c r="J946" i="16"/>
  <c r="D946" i="16"/>
  <c r="K948" i="16"/>
  <c r="I948" i="16"/>
  <c r="D948" i="16"/>
  <c r="B948" i="16"/>
  <c r="C948" i="16"/>
  <c r="H948" i="16"/>
  <c r="F948" i="16"/>
  <c r="G948" i="16"/>
  <c r="E948" i="16"/>
  <c r="J948" i="16"/>
  <c r="C950" i="15"/>
  <c r="E950" i="15"/>
  <c r="G950" i="15"/>
  <c r="B950" i="15"/>
  <c r="D950" i="15"/>
  <c r="F950" i="15"/>
  <c r="H950" i="15"/>
  <c r="I954" i="16"/>
  <c r="C954" i="16"/>
  <c r="H954" i="16"/>
  <c r="B954" i="16"/>
  <c r="G954" i="16"/>
  <c r="F954" i="16"/>
  <c r="K954" i="16"/>
  <c r="J954" i="16"/>
  <c r="D954" i="16"/>
  <c r="E954" i="16"/>
  <c r="K956" i="16"/>
  <c r="I956" i="16"/>
  <c r="D956" i="16"/>
  <c r="B956" i="16"/>
  <c r="C956" i="16"/>
  <c r="H956" i="16"/>
  <c r="F956" i="16"/>
  <c r="J956" i="16"/>
  <c r="G956" i="16"/>
  <c r="E956" i="16"/>
  <c r="C958" i="15"/>
  <c r="E958" i="15"/>
  <c r="G958" i="15"/>
  <c r="B958" i="15"/>
  <c r="D958" i="15"/>
  <c r="H958" i="15"/>
  <c r="F958" i="15"/>
  <c r="I962" i="16"/>
  <c r="C962" i="16"/>
  <c r="H962" i="16"/>
  <c r="B962" i="16"/>
  <c r="G962" i="16"/>
  <c r="F962" i="16"/>
  <c r="K962" i="16"/>
  <c r="E962" i="16"/>
  <c r="J962" i="16"/>
  <c r="D962" i="16"/>
  <c r="K964" i="16"/>
  <c r="I964" i="16"/>
  <c r="C964" i="16"/>
  <c r="H964" i="16"/>
  <c r="F964" i="16"/>
  <c r="D964" i="16"/>
  <c r="E964" i="16"/>
  <c r="B964" i="16"/>
  <c r="G964" i="16"/>
  <c r="J964" i="16"/>
  <c r="C966" i="15"/>
  <c r="E966" i="15"/>
  <c r="B966" i="15"/>
  <c r="D966" i="15"/>
  <c r="H966" i="15"/>
  <c r="F966" i="15"/>
  <c r="G966" i="15"/>
  <c r="I970" i="16"/>
  <c r="C970" i="16"/>
  <c r="H970" i="16"/>
  <c r="B970" i="16"/>
  <c r="G970" i="16"/>
  <c r="F970" i="16"/>
  <c r="K970" i="16"/>
  <c r="J970" i="16"/>
  <c r="D970" i="16"/>
  <c r="E970" i="16"/>
  <c r="E972" i="22"/>
  <c r="J972" i="22"/>
  <c r="D972" i="22"/>
  <c r="I972" i="22"/>
  <c r="C972" i="22"/>
  <c r="H972" i="22"/>
  <c r="B972" i="22"/>
  <c r="G972" i="22"/>
  <c r="F972" i="22"/>
  <c r="K972" i="22"/>
  <c r="E974" i="16"/>
  <c r="J974" i="16"/>
  <c r="D974" i="16"/>
  <c r="I974" i="16"/>
  <c r="C974" i="16"/>
  <c r="H974" i="16"/>
  <c r="B974" i="16"/>
  <c r="G974" i="16"/>
  <c r="F974" i="16"/>
  <c r="K974" i="16"/>
  <c r="G978" i="15"/>
  <c r="B978" i="15"/>
  <c r="D978" i="15"/>
  <c r="F978" i="15"/>
  <c r="H978" i="15"/>
  <c r="C978" i="15"/>
  <c r="E978" i="15"/>
  <c r="E980" i="22"/>
  <c r="J980" i="22"/>
  <c r="D980" i="22"/>
  <c r="I980" i="22"/>
  <c r="C980" i="22"/>
  <c r="H980" i="22"/>
  <c r="B980" i="22"/>
  <c r="G980" i="22"/>
  <c r="F980" i="22"/>
  <c r="K980" i="22"/>
  <c r="F982" i="15"/>
  <c r="H982" i="15"/>
  <c r="C982" i="15"/>
  <c r="E982" i="15"/>
  <c r="G982" i="15"/>
  <c r="B982" i="15"/>
  <c r="D982" i="15"/>
  <c r="I984" i="22"/>
  <c r="C984" i="22"/>
  <c r="H984" i="22"/>
  <c r="B984" i="22"/>
  <c r="G984" i="22"/>
  <c r="F984" i="22"/>
  <c r="K984" i="22"/>
  <c r="E984" i="22"/>
  <c r="J984" i="22"/>
  <c r="D984" i="22"/>
  <c r="G986" i="22"/>
  <c r="E986" i="22"/>
  <c r="J986" i="22"/>
  <c r="K986" i="22"/>
  <c r="I986" i="22"/>
  <c r="D986" i="22"/>
  <c r="B986" i="22"/>
  <c r="F986" i="22"/>
  <c r="C986" i="22"/>
  <c r="H986" i="22"/>
  <c r="F988" i="15"/>
  <c r="H988" i="15"/>
  <c r="C988" i="15"/>
  <c r="E988" i="15"/>
  <c r="G988" i="15"/>
  <c r="B988" i="15"/>
  <c r="D988" i="15"/>
  <c r="B992" i="15"/>
  <c r="D992" i="15"/>
  <c r="F992" i="15"/>
  <c r="H992" i="15"/>
  <c r="C992" i="15"/>
  <c r="E992" i="15"/>
  <c r="G992" i="15"/>
  <c r="G994" i="22"/>
  <c r="E994" i="22"/>
  <c r="J994" i="22"/>
  <c r="K994" i="22"/>
  <c r="I994" i="22"/>
  <c r="D994" i="22"/>
  <c r="B994" i="22"/>
  <c r="C994" i="22"/>
  <c r="H994" i="22"/>
  <c r="F994" i="22"/>
  <c r="E994" i="14"/>
  <c r="D994" i="14"/>
  <c r="H994" i="14"/>
  <c r="F994" i="14"/>
  <c r="M994" i="14"/>
  <c r="J994" i="14"/>
  <c r="K994" i="14" s="1"/>
  <c r="C994" i="14"/>
  <c r="G994" i="14"/>
  <c r="B994" i="14"/>
  <c r="I994" i="14"/>
  <c r="L994" i="14"/>
  <c r="E998" i="16"/>
  <c r="J998" i="16"/>
  <c r="D998" i="16"/>
  <c r="I998" i="16"/>
  <c r="C998" i="16"/>
  <c r="H998" i="16"/>
  <c r="B998" i="16"/>
  <c r="G998" i="16"/>
  <c r="F998" i="16"/>
  <c r="K998" i="16"/>
  <c r="E998" i="14"/>
  <c r="D998" i="14"/>
  <c r="C998" i="14"/>
  <c r="G998" i="14"/>
  <c r="B998" i="14"/>
  <c r="I998" i="14"/>
  <c r="L998" i="14"/>
  <c r="H998" i="14"/>
  <c r="F998" i="14"/>
  <c r="J998" i="14"/>
  <c r="K998" i="14" s="1"/>
  <c r="M998" i="14"/>
  <c r="I1002" i="16"/>
  <c r="C1002" i="16"/>
  <c r="H1002" i="16"/>
  <c r="B1002" i="16"/>
  <c r="G1002" i="16"/>
  <c r="F1002" i="16"/>
  <c r="K1002" i="16"/>
  <c r="E1002" i="16"/>
  <c r="J1002" i="16"/>
  <c r="D1002" i="16"/>
  <c r="G1004" i="16"/>
  <c r="E1004" i="16"/>
  <c r="J1004" i="16"/>
  <c r="K1004" i="16"/>
  <c r="I1004" i="16"/>
  <c r="D1004" i="16"/>
  <c r="B1004" i="16"/>
  <c r="H1004" i="16"/>
  <c r="F1004" i="16"/>
  <c r="C1004" i="16"/>
  <c r="B1008" i="15"/>
  <c r="D1008" i="15"/>
  <c r="F1008" i="15"/>
  <c r="H1008" i="15"/>
  <c r="C1008" i="15"/>
  <c r="E1008" i="15"/>
  <c r="G1008" i="15"/>
  <c r="G1010" i="22"/>
  <c r="E1010" i="22"/>
  <c r="J1010" i="22"/>
  <c r="K1010" i="22"/>
  <c r="I1010" i="22"/>
  <c r="D1010" i="22"/>
  <c r="B1010" i="22"/>
  <c r="C1010" i="22"/>
  <c r="H1010" i="22"/>
  <c r="F1010" i="22"/>
  <c r="E1010" i="14"/>
  <c r="D1010" i="14"/>
  <c r="H1010" i="14"/>
  <c r="F1010" i="14"/>
  <c r="M1010" i="14"/>
  <c r="J1010" i="14"/>
  <c r="K1010" i="14" s="1"/>
  <c r="C1010" i="14"/>
  <c r="G1010" i="14"/>
  <c r="I1010" i="14"/>
  <c r="L1010" i="14"/>
  <c r="B1010" i="14"/>
  <c r="E1014" i="16"/>
  <c r="J1014" i="16"/>
  <c r="D1014" i="16"/>
  <c r="I1014" i="16"/>
  <c r="C1014" i="16"/>
  <c r="H1014" i="16"/>
  <c r="B1014" i="16"/>
  <c r="G1014" i="16"/>
  <c r="F1014" i="16"/>
  <c r="K1014" i="16"/>
  <c r="E848" i="14"/>
  <c r="D848" i="14"/>
  <c r="H848" i="14"/>
  <c r="F848" i="14"/>
  <c r="M848" i="14"/>
  <c r="J848" i="14"/>
  <c r="K848" i="14" s="1"/>
  <c r="C848" i="14"/>
  <c r="G848" i="14"/>
  <c r="L848" i="14"/>
  <c r="B848" i="14"/>
  <c r="I848" i="14"/>
  <c r="E786" i="14"/>
  <c r="D786" i="14"/>
  <c r="B786" i="14"/>
  <c r="I786" i="14"/>
  <c r="L786" i="14"/>
  <c r="H786" i="14"/>
  <c r="F786" i="14"/>
  <c r="M786" i="14"/>
  <c r="J786" i="14"/>
  <c r="K786" i="14" s="1"/>
  <c r="C786" i="14"/>
  <c r="G786" i="14"/>
  <c r="E762" i="14"/>
  <c r="B762" i="14"/>
  <c r="I762" i="14"/>
  <c r="L762" i="14"/>
  <c r="D762" i="14"/>
  <c r="H762" i="14"/>
  <c r="F762" i="14"/>
  <c r="M762" i="14"/>
  <c r="C762" i="14"/>
  <c r="J762" i="14"/>
  <c r="K762" i="14" s="1"/>
  <c r="G762" i="14"/>
  <c r="I1016" i="22"/>
  <c r="C1016" i="22"/>
  <c r="H1016" i="22"/>
  <c r="B1016" i="22"/>
  <c r="G1016" i="22"/>
  <c r="F1016" i="22"/>
  <c r="K1016" i="22"/>
  <c r="E1016" i="22"/>
  <c r="J1016" i="22"/>
  <c r="D1016" i="22"/>
  <c r="G1018" i="22"/>
  <c r="E1018" i="22"/>
  <c r="J1018" i="22"/>
  <c r="K1018" i="22"/>
  <c r="I1018" i="22"/>
  <c r="D1018" i="22"/>
  <c r="B1018" i="22"/>
  <c r="F1018" i="22"/>
  <c r="C1018" i="22"/>
  <c r="H1018" i="22"/>
  <c r="E1018" i="14"/>
  <c r="D1018" i="14"/>
  <c r="H1018" i="14"/>
  <c r="F1018" i="14"/>
  <c r="M1018" i="14"/>
  <c r="J1018" i="14"/>
  <c r="K1018" i="14" s="1"/>
  <c r="C1018" i="14"/>
  <c r="G1018" i="14"/>
  <c r="B1018" i="14"/>
  <c r="I1018" i="14"/>
  <c r="L1018" i="14"/>
  <c r="E1020" i="14"/>
  <c r="D1020" i="14"/>
  <c r="C1020" i="14"/>
  <c r="G1020" i="14"/>
  <c r="B1020" i="14"/>
  <c r="I1020" i="14"/>
  <c r="L1020" i="14"/>
  <c r="H1020" i="14"/>
  <c r="F1020" i="14"/>
  <c r="J1020" i="14"/>
  <c r="K1020" i="14" s="1"/>
  <c r="M1020" i="14"/>
  <c r="D1024" i="16"/>
  <c r="B1024" i="16"/>
  <c r="C1024" i="16"/>
  <c r="H1024" i="16"/>
  <c r="F1024" i="16"/>
  <c r="G1024" i="16"/>
  <c r="E1024" i="16"/>
  <c r="J1024" i="16"/>
  <c r="K1024" i="16"/>
  <c r="I1024" i="16"/>
  <c r="E1024" i="14"/>
  <c r="D1024" i="14"/>
  <c r="M1024" i="14"/>
  <c r="J1024" i="14"/>
  <c r="K1024" i="14" s="1"/>
  <c r="C1024" i="14"/>
  <c r="G1024" i="14"/>
  <c r="B1024" i="14"/>
  <c r="I1024" i="14"/>
  <c r="L1024" i="14"/>
  <c r="H1024" i="14"/>
  <c r="F1024" i="14"/>
  <c r="G1028" i="16"/>
  <c r="E1028" i="16"/>
  <c r="J1028" i="16"/>
  <c r="K1028" i="16"/>
  <c r="I1028" i="16"/>
  <c r="D1028" i="16"/>
  <c r="B1028" i="16"/>
  <c r="C1028" i="16"/>
  <c r="H1028" i="16"/>
  <c r="F1028" i="16"/>
  <c r="C1032" i="15"/>
  <c r="E1032" i="15"/>
  <c r="G1032" i="15"/>
  <c r="B1032" i="15"/>
  <c r="D1032" i="15"/>
  <c r="F1032" i="15"/>
  <c r="H1032" i="15"/>
  <c r="D1032" i="14"/>
  <c r="E1032" i="14"/>
  <c r="B1032" i="14"/>
  <c r="I1032" i="14"/>
  <c r="L1032" i="14"/>
  <c r="H1032" i="14"/>
  <c r="F1032" i="14"/>
  <c r="M1032" i="14"/>
  <c r="J1032" i="14"/>
  <c r="K1032" i="14" s="1"/>
  <c r="G1032" i="14"/>
  <c r="C1032" i="14"/>
  <c r="F1036" i="22"/>
  <c r="K1036" i="22"/>
  <c r="E1036" i="22"/>
  <c r="J1036" i="22"/>
  <c r="D1036" i="22"/>
  <c r="I1036" i="22"/>
  <c r="C1036" i="22"/>
  <c r="H1036" i="22"/>
  <c r="G1036" i="22"/>
  <c r="B1036" i="22"/>
  <c r="E1038" i="16"/>
  <c r="J1038" i="16"/>
  <c r="D1038" i="16"/>
  <c r="I1038" i="16"/>
  <c r="C1038" i="16"/>
  <c r="H1038" i="16"/>
  <c r="B1038" i="16"/>
  <c r="G1038" i="16"/>
  <c r="F1038" i="16"/>
  <c r="K1038" i="16"/>
  <c r="F1040" i="22"/>
  <c r="K1040" i="22"/>
  <c r="E1040" i="22"/>
  <c r="J1040" i="22"/>
  <c r="D1040" i="22"/>
  <c r="I1040" i="22"/>
  <c r="C1040" i="22"/>
  <c r="H1040" i="22"/>
  <c r="B1040" i="22"/>
  <c r="G1040" i="22"/>
  <c r="E1042" i="16"/>
  <c r="J1042" i="16"/>
  <c r="D1042" i="16"/>
  <c r="I1042" i="16"/>
  <c r="C1042" i="16"/>
  <c r="H1042" i="16"/>
  <c r="B1042" i="16"/>
  <c r="G1042" i="16"/>
  <c r="F1042" i="16"/>
  <c r="K1042" i="16"/>
  <c r="F1044" i="22"/>
  <c r="K1044" i="22"/>
  <c r="E1044" i="22"/>
  <c r="J1044" i="22"/>
  <c r="D1044" i="22"/>
  <c r="I1044" i="22"/>
  <c r="C1044" i="22"/>
  <c r="H1044" i="22"/>
  <c r="B1044" i="22"/>
  <c r="G1044" i="22"/>
  <c r="D1044" i="14"/>
  <c r="E1044" i="14"/>
  <c r="M1044" i="14"/>
  <c r="J1044" i="14"/>
  <c r="K1044" i="14" s="1"/>
  <c r="C1044" i="14"/>
  <c r="G1044" i="14"/>
  <c r="B1044" i="14"/>
  <c r="I1044" i="14"/>
  <c r="L1044" i="14"/>
  <c r="F1044" i="14"/>
  <c r="H1044" i="14"/>
  <c r="F1048" i="22"/>
  <c r="K1048" i="22"/>
  <c r="E1048" i="22"/>
  <c r="J1048" i="22"/>
  <c r="D1048" i="22"/>
  <c r="I1048" i="22"/>
  <c r="C1048" i="22"/>
  <c r="H1048" i="22"/>
  <c r="B1048" i="22"/>
  <c r="G1048" i="22"/>
  <c r="G1050" i="22"/>
  <c r="E1050" i="22"/>
  <c r="J1050" i="22"/>
  <c r="K1050" i="22"/>
  <c r="I1050" i="22"/>
  <c r="D1050" i="22"/>
  <c r="B1050" i="22"/>
  <c r="C1050" i="22"/>
  <c r="H1050" i="22"/>
  <c r="F1050" i="22"/>
  <c r="K1052" i="16"/>
  <c r="I1052" i="16"/>
  <c r="D1052" i="16"/>
  <c r="B1052" i="16"/>
  <c r="C1052" i="16"/>
  <c r="H1052" i="16"/>
  <c r="F1052" i="16"/>
  <c r="J1052" i="16"/>
  <c r="G1052" i="16"/>
  <c r="E1052" i="16"/>
  <c r="F1054" i="15"/>
  <c r="H1054" i="15"/>
  <c r="C1054" i="15"/>
  <c r="E1054" i="15"/>
  <c r="G1054" i="15"/>
  <c r="B1054" i="15"/>
  <c r="D1054" i="15"/>
  <c r="K1056" i="16"/>
  <c r="I1056" i="16"/>
  <c r="D1056" i="16"/>
  <c r="B1056" i="16"/>
  <c r="C1056" i="16"/>
  <c r="H1056" i="16"/>
  <c r="F1056" i="16"/>
  <c r="E1056" i="16"/>
  <c r="J1056" i="16"/>
  <c r="G1056" i="16"/>
  <c r="G1058" i="15"/>
  <c r="B1058" i="15"/>
  <c r="D1058" i="15"/>
  <c r="F1058" i="15"/>
  <c r="H1058" i="15"/>
  <c r="C1058" i="15"/>
  <c r="E1058" i="15"/>
  <c r="E1058" i="14"/>
  <c r="D1058" i="14"/>
  <c r="B1058" i="14"/>
  <c r="I1058" i="14"/>
  <c r="L1058" i="14"/>
  <c r="H1058" i="14"/>
  <c r="F1058" i="14"/>
  <c r="M1058" i="14"/>
  <c r="J1058" i="14"/>
  <c r="K1058" i="14" s="1"/>
  <c r="C1058" i="14"/>
  <c r="G1058" i="14"/>
  <c r="G1062" i="22"/>
  <c r="E1062" i="22"/>
  <c r="F1062" i="22"/>
  <c r="K1062" i="22"/>
  <c r="I1062" i="22"/>
  <c r="D1062" i="22"/>
  <c r="J1062" i="22"/>
  <c r="H1062" i="22"/>
  <c r="B1062" i="22"/>
  <c r="C1062" i="22"/>
  <c r="B161" i="15"/>
  <c r="D161" i="15"/>
  <c r="F161" i="15"/>
  <c r="H161" i="15"/>
  <c r="C161" i="15"/>
  <c r="E161" i="15"/>
  <c r="G161" i="15"/>
  <c r="D38" i="14"/>
  <c r="I54" i="14"/>
  <c r="G54" i="14"/>
  <c r="D682" i="22"/>
  <c r="B682" i="22"/>
  <c r="G682" i="22"/>
  <c r="H682" i="22"/>
  <c r="F682" i="22"/>
  <c r="K682" i="22"/>
  <c r="E682" i="22"/>
  <c r="I682" i="22"/>
  <c r="J682" i="22"/>
  <c r="C682" i="22"/>
  <c r="I674" i="22"/>
  <c r="K674" i="22"/>
  <c r="H674" i="22"/>
  <c r="F674" i="22"/>
  <c r="D674" i="22"/>
  <c r="C674" i="22"/>
  <c r="E674" i="22"/>
  <c r="G674" i="22"/>
  <c r="B674" i="22"/>
  <c r="J674" i="22"/>
  <c r="E666" i="14"/>
  <c r="D666" i="14"/>
  <c r="H666" i="14"/>
  <c r="F666" i="14"/>
  <c r="M666" i="14"/>
  <c r="J666" i="14"/>
  <c r="K666" i="14" s="1"/>
  <c r="C666" i="14"/>
  <c r="G666" i="14"/>
  <c r="I666" i="14"/>
  <c r="L666" i="14"/>
  <c r="B666" i="14"/>
  <c r="C662" i="16"/>
  <c r="H662" i="16"/>
  <c r="B662" i="16"/>
  <c r="G662" i="16"/>
  <c r="E662" i="16"/>
  <c r="F662" i="16"/>
  <c r="K662" i="16"/>
  <c r="I662" i="16"/>
  <c r="D662" i="16"/>
  <c r="J662" i="16"/>
  <c r="E654" i="14"/>
  <c r="D654" i="14"/>
  <c r="H654" i="14"/>
  <c r="F654" i="14"/>
  <c r="M654" i="14"/>
  <c r="J654" i="14"/>
  <c r="K654" i="14" s="1"/>
  <c r="C654" i="14"/>
  <c r="G654" i="14"/>
  <c r="L654" i="14"/>
  <c r="B654" i="14"/>
  <c r="I654" i="14"/>
  <c r="J648" i="22"/>
  <c r="D648" i="22"/>
  <c r="C648" i="22"/>
  <c r="H648" i="22"/>
  <c r="B648" i="22"/>
  <c r="I648" i="22"/>
  <c r="F648" i="22"/>
  <c r="E648" i="22"/>
  <c r="G648" i="22"/>
  <c r="K648" i="22"/>
  <c r="C640" i="15"/>
  <c r="E640" i="15"/>
  <c r="G640" i="15"/>
  <c r="B640" i="15"/>
  <c r="D640" i="15"/>
  <c r="F640" i="15"/>
  <c r="H640" i="15"/>
  <c r="I632" i="16"/>
  <c r="C632" i="16"/>
  <c r="D632" i="16"/>
  <c r="B632" i="16"/>
  <c r="G632" i="16"/>
  <c r="H632" i="16"/>
  <c r="F632" i="16"/>
  <c r="K632" i="16"/>
  <c r="E632" i="16"/>
  <c r="J632" i="16"/>
  <c r="C626" i="16"/>
  <c r="H626" i="16"/>
  <c r="B626" i="16"/>
  <c r="G626" i="16"/>
  <c r="E626" i="16"/>
  <c r="K626" i="16"/>
  <c r="D626" i="16"/>
  <c r="F626" i="16"/>
  <c r="I626" i="16"/>
  <c r="J626" i="16"/>
  <c r="E620" i="16"/>
  <c r="J620" i="16"/>
  <c r="I620" i="16"/>
  <c r="C620" i="16"/>
  <c r="D620" i="16"/>
  <c r="B620" i="16"/>
  <c r="G620" i="16"/>
  <c r="H620" i="16"/>
  <c r="F620" i="16"/>
  <c r="K620" i="16"/>
  <c r="I614" i="22"/>
  <c r="C614" i="22"/>
  <c r="D614" i="22"/>
  <c r="B614" i="22"/>
  <c r="G614" i="22"/>
  <c r="H614" i="22"/>
  <c r="F614" i="22"/>
  <c r="K614" i="22"/>
  <c r="J614" i="22"/>
  <c r="E614" i="22"/>
  <c r="F608" i="22"/>
  <c r="K608" i="22"/>
  <c r="I608" i="22"/>
  <c r="J608" i="22"/>
  <c r="D608" i="22"/>
  <c r="H608" i="22"/>
  <c r="B608" i="22"/>
  <c r="E608" i="22"/>
  <c r="C608" i="22"/>
  <c r="G608" i="22"/>
  <c r="C600" i="15"/>
  <c r="E600" i="15"/>
  <c r="G600" i="15"/>
  <c r="B600" i="15"/>
  <c r="D600" i="15"/>
  <c r="H600" i="15"/>
  <c r="F600" i="15"/>
  <c r="C592" i="22"/>
  <c r="H592" i="22"/>
  <c r="B592" i="22"/>
  <c r="G592" i="22"/>
  <c r="E592" i="22"/>
  <c r="J592" i="22"/>
  <c r="K592" i="22"/>
  <c r="D592" i="22"/>
  <c r="F592" i="22"/>
  <c r="I592" i="22"/>
  <c r="C584" i="15"/>
  <c r="E584" i="15"/>
  <c r="G584" i="15"/>
  <c r="B584" i="15"/>
  <c r="D584" i="15"/>
  <c r="F584" i="15"/>
  <c r="H584" i="15"/>
  <c r="F576" i="22"/>
  <c r="K576" i="22"/>
  <c r="I576" i="22"/>
  <c r="J576" i="22"/>
  <c r="D576" i="22"/>
  <c r="G576" i="22"/>
  <c r="H576" i="22"/>
  <c r="B576" i="22"/>
  <c r="E576" i="22"/>
  <c r="C576" i="22"/>
  <c r="E568" i="14"/>
  <c r="D568" i="14"/>
  <c r="H568" i="14"/>
  <c r="F568" i="14"/>
  <c r="M568" i="14"/>
  <c r="J568" i="14"/>
  <c r="K568" i="14" s="1"/>
  <c r="C568" i="14"/>
  <c r="G568" i="14"/>
  <c r="B568" i="14"/>
  <c r="I568" i="14"/>
  <c r="L568" i="14"/>
  <c r="E562" i="14"/>
  <c r="D562" i="14"/>
  <c r="B562" i="14"/>
  <c r="I562" i="14"/>
  <c r="L562" i="14"/>
  <c r="H562" i="14"/>
  <c r="F562" i="14"/>
  <c r="M562" i="14"/>
  <c r="J562" i="14"/>
  <c r="K562" i="14" s="1"/>
  <c r="C562" i="14"/>
  <c r="G562" i="14"/>
  <c r="E556" i="16"/>
  <c r="J556" i="16"/>
  <c r="I556" i="16"/>
  <c r="C556" i="16"/>
  <c r="D556" i="16"/>
  <c r="B556" i="16"/>
  <c r="G556" i="16"/>
  <c r="H556" i="16"/>
  <c r="F556" i="16"/>
  <c r="K556" i="16"/>
  <c r="C548" i="22"/>
  <c r="H548" i="22"/>
  <c r="B548" i="22"/>
  <c r="G548" i="22"/>
  <c r="E548" i="22"/>
  <c r="F548" i="22"/>
  <c r="K548" i="22"/>
  <c r="I548" i="22"/>
  <c r="J548" i="22"/>
  <c r="D548" i="22"/>
  <c r="E540" i="15"/>
  <c r="G540" i="15"/>
  <c r="B540" i="15"/>
  <c r="D540" i="15"/>
  <c r="F540" i="15"/>
  <c r="C540" i="15"/>
  <c r="H540" i="15"/>
  <c r="H532" i="16"/>
  <c r="F532" i="16"/>
  <c r="K532" i="16"/>
  <c r="E532" i="16"/>
  <c r="J532" i="16"/>
  <c r="I532" i="16"/>
  <c r="C532" i="16"/>
  <c r="D532" i="16"/>
  <c r="B532" i="16"/>
  <c r="G532" i="16"/>
  <c r="G230" i="15"/>
  <c r="D230" i="15"/>
  <c r="F230" i="15"/>
  <c r="H230" i="15"/>
  <c r="E230" i="15"/>
  <c r="I686" i="22"/>
  <c r="G686" i="22"/>
  <c r="D686" i="22"/>
  <c r="B686" i="22"/>
  <c r="K686" i="22"/>
  <c r="H686" i="22"/>
  <c r="F686" i="22"/>
  <c r="C686" i="22"/>
  <c r="E686" i="22"/>
  <c r="J686" i="22"/>
  <c r="D690" i="22"/>
  <c r="B690" i="22"/>
  <c r="C690" i="22"/>
  <c r="H690" i="22"/>
  <c r="F690" i="22"/>
  <c r="G690" i="22"/>
  <c r="I690" i="22"/>
  <c r="J690" i="22"/>
  <c r="K690" i="22"/>
  <c r="E690" i="22"/>
  <c r="I694" i="22"/>
  <c r="C694" i="22"/>
  <c r="D694" i="22"/>
  <c r="B694" i="22"/>
  <c r="G694" i="22"/>
  <c r="H694" i="22"/>
  <c r="F694" i="22"/>
  <c r="K694" i="22"/>
  <c r="E694" i="22"/>
  <c r="J694" i="22"/>
  <c r="I698" i="22"/>
  <c r="C698" i="22"/>
  <c r="D698" i="22"/>
  <c r="B698" i="22"/>
  <c r="G698" i="22"/>
  <c r="H698" i="22"/>
  <c r="F698" i="22"/>
  <c r="K698" i="22"/>
  <c r="E698" i="22"/>
  <c r="J698" i="22"/>
  <c r="I702" i="22"/>
  <c r="G702" i="22"/>
  <c r="D702" i="22"/>
  <c r="B702" i="22"/>
  <c r="K702" i="22"/>
  <c r="H702" i="22"/>
  <c r="F702" i="22"/>
  <c r="C702" i="22"/>
  <c r="E702" i="22"/>
  <c r="J702" i="22"/>
  <c r="E706" i="22"/>
  <c r="J706" i="22"/>
  <c r="G706" i="22"/>
  <c r="I706" i="22"/>
  <c r="C706" i="22"/>
  <c r="H706" i="22"/>
  <c r="B706" i="22"/>
  <c r="K706" i="22"/>
  <c r="F706" i="22"/>
  <c r="D706" i="22"/>
  <c r="D710" i="22"/>
  <c r="F710" i="22"/>
  <c r="C710" i="22"/>
  <c r="H710" i="22"/>
  <c r="J710" i="22"/>
  <c r="G710" i="22"/>
  <c r="E710" i="22"/>
  <c r="B710" i="22"/>
  <c r="K710" i="22"/>
  <c r="I710" i="22"/>
  <c r="C714" i="22"/>
  <c r="H714" i="22"/>
  <c r="B714" i="22"/>
  <c r="G714" i="22"/>
  <c r="E714" i="22"/>
  <c r="F714" i="22"/>
  <c r="K714" i="22"/>
  <c r="I714" i="22"/>
  <c r="D714" i="22"/>
  <c r="J714" i="22"/>
  <c r="D718" i="22"/>
  <c r="B718" i="22"/>
  <c r="C718" i="22"/>
  <c r="H718" i="22"/>
  <c r="F718" i="22"/>
  <c r="G718" i="22"/>
  <c r="E718" i="22"/>
  <c r="J718" i="22"/>
  <c r="K718" i="22"/>
  <c r="I718" i="22"/>
  <c r="G722" i="22"/>
  <c r="E722" i="22"/>
  <c r="J722" i="22"/>
  <c r="K722" i="22"/>
  <c r="I722" i="22"/>
  <c r="D722" i="22"/>
  <c r="B722" i="22"/>
  <c r="C722" i="22"/>
  <c r="H722" i="22"/>
  <c r="F722" i="22"/>
  <c r="D726" i="22"/>
  <c r="F726" i="22"/>
  <c r="C726" i="22"/>
  <c r="H726" i="22"/>
  <c r="J726" i="22"/>
  <c r="G726" i="22"/>
  <c r="E726" i="22"/>
  <c r="B726" i="22"/>
  <c r="K726" i="22"/>
  <c r="I726" i="22"/>
  <c r="G730" i="22"/>
  <c r="E730" i="22"/>
  <c r="F730" i="22"/>
  <c r="K730" i="22"/>
  <c r="I730" i="22"/>
  <c r="D730" i="22"/>
  <c r="J730" i="22"/>
  <c r="B730" i="22"/>
  <c r="C730" i="22"/>
  <c r="H730" i="22"/>
  <c r="K734" i="22"/>
  <c r="I734" i="22"/>
  <c r="D734" i="22"/>
  <c r="B734" i="22"/>
  <c r="G734" i="22"/>
  <c r="J734" i="22"/>
  <c r="H734" i="22"/>
  <c r="E734" i="22"/>
  <c r="C734" i="22"/>
  <c r="F734" i="22"/>
  <c r="K738" i="22"/>
  <c r="I738" i="22"/>
  <c r="D738" i="22"/>
  <c r="B738" i="22"/>
  <c r="C738" i="22"/>
  <c r="H738" i="22"/>
  <c r="F738" i="22"/>
  <c r="J738" i="22"/>
  <c r="G738" i="22"/>
  <c r="E738" i="22"/>
  <c r="D742" i="22"/>
  <c r="F742" i="22"/>
  <c r="C742" i="22"/>
  <c r="H742" i="22"/>
  <c r="J742" i="22"/>
  <c r="G742" i="22"/>
  <c r="E742" i="22"/>
  <c r="B742" i="22"/>
  <c r="I742" i="22"/>
  <c r="K742" i="22"/>
  <c r="K746" i="22"/>
  <c r="I746" i="22"/>
  <c r="D746" i="22"/>
  <c r="J746" i="22"/>
  <c r="C746" i="22"/>
  <c r="H746" i="22"/>
  <c r="B746" i="22"/>
  <c r="E746" i="22"/>
  <c r="F746" i="22"/>
  <c r="G746" i="22"/>
  <c r="D750" i="22"/>
  <c r="B750" i="22"/>
  <c r="C750" i="22"/>
  <c r="H750" i="22"/>
  <c r="F750" i="22"/>
  <c r="G750" i="22"/>
  <c r="E750" i="22"/>
  <c r="J750" i="22"/>
  <c r="K750" i="22"/>
  <c r="I750" i="22"/>
  <c r="D754" i="22"/>
  <c r="B754" i="22"/>
  <c r="C754" i="22"/>
  <c r="H754" i="22"/>
  <c r="F754" i="22"/>
  <c r="G754" i="22"/>
  <c r="E754" i="22"/>
  <c r="J754" i="22"/>
  <c r="I754" i="22"/>
  <c r="K754" i="22"/>
  <c r="G758" i="22"/>
  <c r="E758" i="22"/>
  <c r="B758" i="22"/>
  <c r="K758" i="22"/>
  <c r="I758" i="22"/>
  <c r="F758" i="22"/>
  <c r="C758" i="22"/>
  <c r="J758" i="22"/>
  <c r="D758" i="22"/>
  <c r="H758" i="22"/>
  <c r="C762" i="22"/>
  <c r="H762" i="22"/>
  <c r="B762" i="22"/>
  <c r="G762" i="22"/>
  <c r="E762" i="22"/>
  <c r="F762" i="22"/>
  <c r="K762" i="22"/>
  <c r="I762" i="22"/>
  <c r="D762" i="22"/>
  <c r="J762" i="22"/>
  <c r="G766" i="22"/>
  <c r="E766" i="22"/>
  <c r="J766" i="22"/>
  <c r="K766" i="22"/>
  <c r="I766" i="22"/>
  <c r="H766" i="22"/>
  <c r="B766" i="22"/>
  <c r="C766" i="22"/>
  <c r="F766" i="22"/>
  <c r="D766" i="22"/>
  <c r="E768" i="14"/>
  <c r="G768" i="14"/>
  <c r="I768" i="14"/>
  <c r="M768" i="14"/>
  <c r="C768" i="14"/>
  <c r="L768" i="14"/>
  <c r="J768" i="14"/>
  <c r="K768" i="14" s="1"/>
  <c r="B768" i="14"/>
  <c r="D768" i="14"/>
  <c r="H768" i="14"/>
  <c r="F768" i="14"/>
  <c r="E772" i="14"/>
  <c r="D772" i="14"/>
  <c r="C772" i="14"/>
  <c r="G772" i="14"/>
  <c r="B772" i="14"/>
  <c r="I772" i="14"/>
  <c r="L772" i="14"/>
  <c r="H772" i="14"/>
  <c r="F772" i="14"/>
  <c r="J772" i="14"/>
  <c r="K772" i="14" s="1"/>
  <c r="M772" i="14"/>
  <c r="E776" i="14"/>
  <c r="C776" i="14"/>
  <c r="G776" i="14"/>
  <c r="D776" i="14"/>
  <c r="B776" i="14"/>
  <c r="I776" i="14"/>
  <c r="L776" i="14"/>
  <c r="J776" i="14"/>
  <c r="K776" i="14" s="1"/>
  <c r="H776" i="14"/>
  <c r="M776" i="14"/>
  <c r="F776" i="14"/>
  <c r="E780" i="14"/>
  <c r="D780" i="14"/>
  <c r="M780" i="14"/>
  <c r="J780" i="14"/>
  <c r="K780" i="14" s="1"/>
  <c r="C780" i="14"/>
  <c r="G780" i="14"/>
  <c r="B780" i="14"/>
  <c r="I780" i="14"/>
  <c r="L780" i="14"/>
  <c r="F780" i="14"/>
  <c r="H780" i="14"/>
  <c r="E784" i="14"/>
  <c r="G784" i="14"/>
  <c r="B784" i="14"/>
  <c r="F784" i="14"/>
  <c r="I784" i="14"/>
  <c r="M784" i="14"/>
  <c r="L784" i="14"/>
  <c r="H784" i="14"/>
  <c r="C784" i="14"/>
  <c r="D784" i="14"/>
  <c r="J784" i="14"/>
  <c r="K784" i="14" s="1"/>
  <c r="E788" i="14"/>
  <c r="D788" i="14"/>
  <c r="M788" i="14"/>
  <c r="J788" i="14"/>
  <c r="K788" i="14" s="1"/>
  <c r="C788" i="14"/>
  <c r="G788" i="14"/>
  <c r="B788" i="14"/>
  <c r="I788" i="14"/>
  <c r="L788" i="14"/>
  <c r="H788" i="14"/>
  <c r="F788" i="14"/>
  <c r="E792" i="14"/>
  <c r="B792" i="14"/>
  <c r="I792" i="14"/>
  <c r="L792" i="14"/>
  <c r="D792" i="14"/>
  <c r="H792" i="14"/>
  <c r="F792" i="14"/>
  <c r="C792" i="14"/>
  <c r="J792" i="14"/>
  <c r="K792" i="14" s="1"/>
  <c r="G792" i="14"/>
  <c r="M792" i="14"/>
  <c r="B798" i="15"/>
  <c r="D798" i="15"/>
  <c r="F798" i="15"/>
  <c r="H798" i="15"/>
  <c r="E798" i="15"/>
  <c r="C798" i="15"/>
  <c r="G798" i="15"/>
  <c r="E800" i="22"/>
  <c r="J800" i="22"/>
  <c r="H800" i="22"/>
  <c r="I800" i="22"/>
  <c r="C800" i="22"/>
  <c r="D800" i="22"/>
  <c r="B800" i="22"/>
  <c r="G800" i="22"/>
  <c r="K800" i="22"/>
  <c r="F800" i="22"/>
  <c r="E800" i="14"/>
  <c r="G800" i="14"/>
  <c r="I800" i="14"/>
  <c r="M800" i="14"/>
  <c r="L800" i="14"/>
  <c r="J800" i="14"/>
  <c r="K800" i="14" s="1"/>
  <c r="B800" i="14"/>
  <c r="H800" i="14"/>
  <c r="D800" i="14"/>
  <c r="C800" i="14"/>
  <c r="F800" i="14"/>
  <c r="E804" i="14"/>
  <c r="D804" i="14"/>
  <c r="C804" i="14"/>
  <c r="G804" i="14"/>
  <c r="B804" i="14"/>
  <c r="I804" i="14"/>
  <c r="L804" i="14"/>
  <c r="H804" i="14"/>
  <c r="F804" i="14"/>
  <c r="M804" i="14"/>
  <c r="J804" i="14"/>
  <c r="K804" i="14" s="1"/>
  <c r="E808" i="22"/>
  <c r="J808" i="22"/>
  <c r="D808" i="22"/>
  <c r="I808" i="22"/>
  <c r="C808" i="22"/>
  <c r="H808" i="22"/>
  <c r="B808" i="22"/>
  <c r="G808" i="22"/>
  <c r="F808" i="22"/>
  <c r="K808" i="22"/>
  <c r="E810" i="14"/>
  <c r="D810" i="14"/>
  <c r="H810" i="14"/>
  <c r="F810" i="14"/>
  <c r="M810" i="14"/>
  <c r="J810" i="14"/>
  <c r="K810" i="14" s="1"/>
  <c r="C810" i="14"/>
  <c r="G810" i="14"/>
  <c r="L810" i="14"/>
  <c r="B810" i="14"/>
  <c r="I810" i="14"/>
  <c r="I814" i="16"/>
  <c r="C814" i="16"/>
  <c r="H814" i="16"/>
  <c r="B814" i="16"/>
  <c r="G814" i="16"/>
  <c r="F814" i="16"/>
  <c r="K814" i="16"/>
  <c r="E814" i="16"/>
  <c r="J814" i="16"/>
  <c r="D814" i="16"/>
  <c r="B816" i="15"/>
  <c r="D816" i="15"/>
  <c r="F816" i="15"/>
  <c r="H816" i="15"/>
  <c r="C816" i="15"/>
  <c r="E816" i="15"/>
  <c r="G816" i="15"/>
  <c r="I818" i="16"/>
  <c r="C818" i="16"/>
  <c r="H818" i="16"/>
  <c r="B818" i="16"/>
  <c r="G818" i="16"/>
  <c r="F818" i="16"/>
  <c r="K818" i="16"/>
  <c r="E818" i="16"/>
  <c r="J818" i="16"/>
  <c r="D818" i="16"/>
  <c r="E820" i="14"/>
  <c r="D820" i="14"/>
  <c r="C820" i="14"/>
  <c r="G820" i="14"/>
  <c r="B820" i="14"/>
  <c r="I820" i="14"/>
  <c r="L820" i="14"/>
  <c r="H820" i="14"/>
  <c r="F820" i="14"/>
  <c r="M820" i="14"/>
  <c r="J820" i="14"/>
  <c r="K820" i="14" s="1"/>
  <c r="K824" i="16"/>
  <c r="I824" i="16"/>
  <c r="D824" i="16"/>
  <c r="B824" i="16"/>
  <c r="C824" i="16"/>
  <c r="H824" i="16"/>
  <c r="F824" i="16"/>
  <c r="J824" i="16"/>
  <c r="G824" i="16"/>
  <c r="E824" i="16"/>
  <c r="I826" i="16"/>
  <c r="C826" i="16"/>
  <c r="H826" i="16"/>
  <c r="B826" i="16"/>
  <c r="G826" i="16"/>
  <c r="F826" i="16"/>
  <c r="K826" i="16"/>
  <c r="D826" i="16"/>
  <c r="E826" i="16"/>
  <c r="J826" i="16"/>
  <c r="E828" i="14"/>
  <c r="B828" i="14"/>
  <c r="I828" i="14"/>
  <c r="H828" i="14"/>
  <c r="C828" i="14"/>
  <c r="F828" i="14"/>
  <c r="G828" i="14"/>
  <c r="M828" i="14"/>
  <c r="D828" i="14"/>
  <c r="J828" i="14"/>
  <c r="K828" i="14" s="1"/>
  <c r="L828" i="14"/>
  <c r="K832" i="16"/>
  <c r="I832" i="16"/>
  <c r="D832" i="16"/>
  <c r="B832" i="16"/>
  <c r="C832" i="16"/>
  <c r="H832" i="16"/>
  <c r="F832" i="16"/>
  <c r="G832" i="16"/>
  <c r="E832" i="16"/>
  <c r="J832" i="16"/>
  <c r="I834" i="16"/>
  <c r="C834" i="16"/>
  <c r="H834" i="16"/>
  <c r="B834" i="16"/>
  <c r="G834" i="16"/>
  <c r="F834" i="16"/>
  <c r="K834" i="16"/>
  <c r="D834" i="16"/>
  <c r="E834" i="16"/>
  <c r="J834" i="16"/>
  <c r="E836" i="14"/>
  <c r="D836" i="14"/>
  <c r="C836" i="14"/>
  <c r="G836" i="14"/>
  <c r="B836" i="14"/>
  <c r="I836" i="14"/>
  <c r="L836" i="14"/>
  <c r="H836" i="14"/>
  <c r="F836" i="14"/>
  <c r="M836" i="14"/>
  <c r="J836" i="14"/>
  <c r="K836" i="14" s="1"/>
  <c r="K840" i="16"/>
  <c r="I840" i="16"/>
  <c r="D840" i="16"/>
  <c r="B840" i="16"/>
  <c r="C840" i="16"/>
  <c r="H840" i="16"/>
  <c r="F840" i="16"/>
  <c r="J840" i="16"/>
  <c r="G840" i="16"/>
  <c r="E840" i="16"/>
  <c r="I842" i="16"/>
  <c r="C842" i="16"/>
  <c r="H842" i="16"/>
  <c r="B842" i="16"/>
  <c r="G842" i="16"/>
  <c r="F842" i="16"/>
  <c r="K842" i="16"/>
  <c r="E842" i="16"/>
  <c r="J842" i="16"/>
  <c r="D842" i="16"/>
  <c r="E844" i="14"/>
  <c r="D844" i="14"/>
  <c r="C844" i="14"/>
  <c r="G844" i="14"/>
  <c r="B844" i="14"/>
  <c r="I844" i="14"/>
  <c r="L844" i="14"/>
  <c r="H844" i="14"/>
  <c r="F844" i="14"/>
  <c r="M844" i="14"/>
  <c r="J844" i="14"/>
  <c r="K844" i="14" s="1"/>
  <c r="K848" i="16"/>
  <c r="I848" i="16"/>
  <c r="D848" i="16"/>
  <c r="B848" i="16"/>
  <c r="C848" i="16"/>
  <c r="H848" i="16"/>
  <c r="F848" i="16"/>
  <c r="G848" i="16"/>
  <c r="E848" i="16"/>
  <c r="J848" i="16"/>
  <c r="I850" i="16"/>
  <c r="C850" i="16"/>
  <c r="H850" i="16"/>
  <c r="B850" i="16"/>
  <c r="G850" i="16"/>
  <c r="F850" i="16"/>
  <c r="K850" i="16"/>
  <c r="D850" i="16"/>
  <c r="E850" i="16"/>
  <c r="J850" i="16"/>
  <c r="E852" i="14"/>
  <c r="D852" i="14"/>
  <c r="B852" i="14"/>
  <c r="I852" i="14"/>
  <c r="L852" i="14"/>
  <c r="H852" i="14"/>
  <c r="F852" i="14"/>
  <c r="M852" i="14"/>
  <c r="C852" i="14"/>
  <c r="J852" i="14"/>
  <c r="K852" i="14" s="1"/>
  <c r="G852" i="14"/>
  <c r="G856" i="16"/>
  <c r="E856" i="16"/>
  <c r="J856" i="16"/>
  <c r="K856" i="16"/>
  <c r="I856" i="16"/>
  <c r="H856" i="16"/>
  <c r="B856" i="16"/>
  <c r="C856" i="16"/>
  <c r="F856" i="16"/>
  <c r="D856" i="16"/>
  <c r="F858" i="16"/>
  <c r="K858" i="16"/>
  <c r="E858" i="16"/>
  <c r="J858" i="16"/>
  <c r="D858" i="16"/>
  <c r="I858" i="16"/>
  <c r="C858" i="16"/>
  <c r="H858" i="16"/>
  <c r="B858" i="16"/>
  <c r="G858" i="16"/>
  <c r="E860" i="14"/>
  <c r="D860" i="14"/>
  <c r="H860" i="14"/>
  <c r="F860" i="14"/>
  <c r="M860" i="14"/>
  <c r="J860" i="14"/>
  <c r="K860" i="14" s="1"/>
  <c r="C860" i="14"/>
  <c r="G860" i="14"/>
  <c r="L860" i="14"/>
  <c r="B860" i="14"/>
  <c r="I860" i="14"/>
  <c r="G864" i="16"/>
  <c r="E864" i="16"/>
  <c r="J864" i="16"/>
  <c r="K864" i="16"/>
  <c r="I864" i="16"/>
  <c r="D864" i="16"/>
  <c r="H864" i="16"/>
  <c r="B864" i="16"/>
  <c r="C864" i="16"/>
  <c r="F864" i="16"/>
  <c r="F866" i="16"/>
  <c r="K866" i="16"/>
  <c r="E866" i="16"/>
  <c r="J866" i="16"/>
  <c r="D866" i="16"/>
  <c r="I866" i="16"/>
  <c r="C866" i="16"/>
  <c r="H866" i="16"/>
  <c r="B866" i="16"/>
  <c r="G866" i="16"/>
  <c r="E868" i="14"/>
  <c r="D868" i="14"/>
  <c r="H868" i="14"/>
  <c r="F868" i="14"/>
  <c r="M868" i="14"/>
  <c r="J868" i="14"/>
  <c r="K868" i="14" s="1"/>
  <c r="C868" i="14"/>
  <c r="G868" i="14"/>
  <c r="I868" i="14"/>
  <c r="L868" i="14"/>
  <c r="B868" i="14"/>
  <c r="G872" i="16"/>
  <c r="E872" i="16"/>
  <c r="J872" i="16"/>
  <c r="K872" i="16"/>
  <c r="I872" i="16"/>
  <c r="D872" i="16"/>
  <c r="H872" i="16"/>
  <c r="B872" i="16"/>
  <c r="C872" i="16"/>
  <c r="F872" i="16"/>
  <c r="F874" i="16"/>
  <c r="K874" i="16"/>
  <c r="E874" i="16"/>
  <c r="J874" i="16"/>
  <c r="D874" i="16"/>
  <c r="I874" i="16"/>
  <c r="C874" i="16"/>
  <c r="H874" i="16"/>
  <c r="G874" i="16"/>
  <c r="B874" i="16"/>
  <c r="C876" i="15"/>
  <c r="E876" i="15"/>
  <c r="G876" i="15"/>
  <c r="B876" i="15"/>
  <c r="D876" i="15"/>
  <c r="H876" i="15"/>
  <c r="F876" i="15"/>
  <c r="F880" i="22"/>
  <c r="K880" i="22"/>
  <c r="E880" i="22"/>
  <c r="J880" i="22"/>
  <c r="H880" i="22"/>
  <c r="I880" i="22"/>
  <c r="C880" i="22"/>
  <c r="D880" i="22"/>
  <c r="B880" i="22"/>
  <c r="G880" i="22"/>
  <c r="F882" i="16"/>
  <c r="K882" i="16"/>
  <c r="E882" i="16"/>
  <c r="J882" i="16"/>
  <c r="D882" i="16"/>
  <c r="I882" i="16"/>
  <c r="C882" i="16"/>
  <c r="H882" i="16"/>
  <c r="B882" i="16"/>
  <c r="G882" i="16"/>
  <c r="C884" i="15"/>
  <c r="E884" i="15"/>
  <c r="G884" i="15"/>
  <c r="B884" i="15"/>
  <c r="D884" i="15"/>
  <c r="F884" i="15"/>
  <c r="H884" i="15"/>
  <c r="F888" i="22"/>
  <c r="C888" i="22"/>
  <c r="E888" i="22"/>
  <c r="J888" i="22"/>
  <c r="K888" i="22"/>
  <c r="I888" i="22"/>
  <c r="G888" i="22"/>
  <c r="D888" i="22"/>
  <c r="B888" i="22"/>
  <c r="H888" i="22"/>
  <c r="F890" i="16"/>
  <c r="K890" i="16"/>
  <c r="E890" i="16"/>
  <c r="J890" i="16"/>
  <c r="D890" i="16"/>
  <c r="I890" i="16"/>
  <c r="C890" i="16"/>
  <c r="H890" i="16"/>
  <c r="B890" i="16"/>
  <c r="G890" i="16"/>
  <c r="C892" i="15"/>
  <c r="E892" i="15"/>
  <c r="G892" i="15"/>
  <c r="B892" i="15"/>
  <c r="D892" i="15"/>
  <c r="F892" i="15"/>
  <c r="H892" i="15"/>
  <c r="F896" i="22"/>
  <c r="K896" i="22"/>
  <c r="E896" i="22"/>
  <c r="J896" i="22"/>
  <c r="D896" i="22"/>
  <c r="I896" i="22"/>
  <c r="C896" i="22"/>
  <c r="H896" i="22"/>
  <c r="B896" i="22"/>
  <c r="G896" i="22"/>
  <c r="F898" i="16"/>
  <c r="K898" i="16"/>
  <c r="E898" i="16"/>
  <c r="J898" i="16"/>
  <c r="D898" i="16"/>
  <c r="I898" i="16"/>
  <c r="C898" i="16"/>
  <c r="H898" i="16"/>
  <c r="B898" i="16"/>
  <c r="G898" i="16"/>
  <c r="C900" i="15"/>
  <c r="E900" i="15"/>
  <c r="G900" i="15"/>
  <c r="B900" i="15"/>
  <c r="D900" i="15"/>
  <c r="F900" i="15"/>
  <c r="H900" i="15"/>
  <c r="F904" i="22"/>
  <c r="K904" i="22"/>
  <c r="E904" i="22"/>
  <c r="J904" i="22"/>
  <c r="D904" i="22"/>
  <c r="I904" i="22"/>
  <c r="C904" i="22"/>
  <c r="H904" i="22"/>
  <c r="G904" i="22"/>
  <c r="B904" i="22"/>
  <c r="F906" i="16"/>
  <c r="K906" i="16"/>
  <c r="E906" i="16"/>
  <c r="J906" i="16"/>
  <c r="D906" i="16"/>
  <c r="I906" i="16"/>
  <c r="C906" i="16"/>
  <c r="H906" i="16"/>
  <c r="G906" i="16"/>
  <c r="B906" i="16"/>
  <c r="C908" i="15"/>
  <c r="E908" i="15"/>
  <c r="G908" i="15"/>
  <c r="B908" i="15"/>
  <c r="D908" i="15"/>
  <c r="H908" i="15"/>
  <c r="F908" i="15"/>
  <c r="C912" i="15"/>
  <c r="E912" i="15"/>
  <c r="G912" i="15"/>
  <c r="B912" i="15"/>
  <c r="D912" i="15"/>
  <c r="H912" i="15"/>
  <c r="F912" i="15"/>
  <c r="E912" i="14"/>
  <c r="D912" i="14"/>
  <c r="H912" i="14"/>
  <c r="F912" i="14"/>
  <c r="M912" i="14"/>
  <c r="J912" i="14"/>
  <c r="K912" i="14" s="1"/>
  <c r="C912" i="14"/>
  <c r="G912" i="14"/>
  <c r="B912" i="14"/>
  <c r="I912" i="14"/>
  <c r="L912" i="14"/>
  <c r="K916" i="16"/>
  <c r="I916" i="16"/>
  <c r="D916" i="16"/>
  <c r="B916" i="16"/>
  <c r="C916" i="16"/>
  <c r="H916" i="16"/>
  <c r="F916" i="16"/>
  <c r="J916" i="16"/>
  <c r="G916" i="16"/>
  <c r="E916" i="16"/>
  <c r="C920" i="15"/>
  <c r="E920" i="15"/>
  <c r="G920" i="15"/>
  <c r="B920" i="15"/>
  <c r="D920" i="15"/>
  <c r="F920" i="15"/>
  <c r="H920" i="15"/>
  <c r="E920" i="14"/>
  <c r="D920" i="14"/>
  <c r="H920" i="14"/>
  <c r="F920" i="14"/>
  <c r="M920" i="14"/>
  <c r="J920" i="14"/>
  <c r="K920" i="14" s="1"/>
  <c r="C920" i="14"/>
  <c r="G920" i="14"/>
  <c r="B920" i="14"/>
  <c r="I920" i="14"/>
  <c r="L920" i="14"/>
  <c r="K924" i="16"/>
  <c r="I924" i="16"/>
  <c r="D924" i="16"/>
  <c r="B924" i="16"/>
  <c r="C924" i="16"/>
  <c r="H924" i="16"/>
  <c r="F924" i="16"/>
  <c r="G924" i="16"/>
  <c r="E924" i="16"/>
  <c r="J924" i="16"/>
  <c r="C928" i="15"/>
  <c r="E928" i="15"/>
  <c r="G928" i="15"/>
  <c r="B928" i="15"/>
  <c r="D928" i="15"/>
  <c r="F928" i="15"/>
  <c r="H928" i="15"/>
  <c r="E928" i="14"/>
  <c r="D928" i="14"/>
  <c r="H928" i="14"/>
  <c r="F928" i="14"/>
  <c r="M928" i="14"/>
  <c r="J928" i="14"/>
  <c r="K928" i="14" s="1"/>
  <c r="C928" i="14"/>
  <c r="G928" i="14"/>
  <c r="L928" i="14"/>
  <c r="B928" i="14"/>
  <c r="I928" i="14"/>
  <c r="K932" i="16"/>
  <c r="I932" i="16"/>
  <c r="D932" i="16"/>
  <c r="B932" i="16"/>
  <c r="C932" i="16"/>
  <c r="H932" i="16"/>
  <c r="F932" i="16"/>
  <c r="E932" i="16"/>
  <c r="J932" i="16"/>
  <c r="G932" i="16"/>
  <c r="E934" i="14"/>
  <c r="D934" i="14"/>
  <c r="B934" i="14"/>
  <c r="I934" i="14"/>
  <c r="L934" i="14"/>
  <c r="H934" i="14"/>
  <c r="F934" i="14"/>
  <c r="M934" i="14"/>
  <c r="J934" i="14"/>
  <c r="K934" i="14" s="1"/>
  <c r="C934" i="14"/>
  <c r="G934" i="14"/>
  <c r="E936" i="14"/>
  <c r="D936" i="14"/>
  <c r="H936" i="14"/>
  <c r="F936" i="14"/>
  <c r="M936" i="14"/>
  <c r="J936" i="14"/>
  <c r="K936" i="14" s="1"/>
  <c r="C936" i="14"/>
  <c r="G936" i="14"/>
  <c r="B936" i="14"/>
  <c r="I936" i="14"/>
  <c r="L936" i="14"/>
  <c r="F940" i="22"/>
  <c r="K940" i="22"/>
  <c r="E940" i="22"/>
  <c r="J940" i="22"/>
  <c r="D940" i="22"/>
  <c r="I940" i="22"/>
  <c r="C940" i="22"/>
  <c r="H940" i="22"/>
  <c r="B940" i="22"/>
  <c r="G940" i="22"/>
  <c r="E942" i="14"/>
  <c r="D942" i="14"/>
  <c r="B942" i="14"/>
  <c r="I942" i="14"/>
  <c r="L942" i="14"/>
  <c r="H942" i="14"/>
  <c r="F942" i="14"/>
  <c r="M942" i="14"/>
  <c r="J942" i="14"/>
  <c r="K942" i="14" s="1"/>
  <c r="C942" i="14"/>
  <c r="G942" i="14"/>
  <c r="E944" i="14"/>
  <c r="B944" i="14"/>
  <c r="D944" i="14"/>
  <c r="J944" i="14"/>
  <c r="K944" i="14" s="1"/>
  <c r="I944" i="14"/>
  <c r="H944" i="14"/>
  <c r="C944" i="14"/>
  <c r="F944" i="14"/>
  <c r="G944" i="14"/>
  <c r="M944" i="14"/>
  <c r="L944" i="14"/>
  <c r="F948" i="22"/>
  <c r="K948" i="22"/>
  <c r="E948" i="22"/>
  <c r="J948" i="22"/>
  <c r="D948" i="22"/>
  <c r="I948" i="22"/>
  <c r="C948" i="22"/>
  <c r="H948" i="22"/>
  <c r="B948" i="22"/>
  <c r="G948" i="22"/>
  <c r="E950" i="14"/>
  <c r="D950" i="14"/>
  <c r="B950" i="14"/>
  <c r="I950" i="14"/>
  <c r="L950" i="14"/>
  <c r="H950" i="14"/>
  <c r="F950" i="14"/>
  <c r="M950" i="14"/>
  <c r="J950" i="14"/>
  <c r="K950" i="14" s="1"/>
  <c r="G950" i="14"/>
  <c r="C950" i="14"/>
  <c r="E952" i="14"/>
  <c r="D952" i="14"/>
  <c r="H952" i="14"/>
  <c r="F952" i="14"/>
  <c r="M952" i="14"/>
  <c r="J952" i="14"/>
  <c r="K952" i="14" s="1"/>
  <c r="C952" i="14"/>
  <c r="G952" i="14"/>
  <c r="L952" i="14"/>
  <c r="B952" i="14"/>
  <c r="I952" i="14"/>
  <c r="F956" i="22"/>
  <c r="K956" i="22"/>
  <c r="E956" i="22"/>
  <c r="J956" i="22"/>
  <c r="D956" i="22"/>
  <c r="I956" i="22"/>
  <c r="C956" i="22"/>
  <c r="H956" i="22"/>
  <c r="B956" i="22"/>
  <c r="G956" i="22"/>
  <c r="E958" i="14"/>
  <c r="D958" i="14"/>
  <c r="B958" i="14"/>
  <c r="I958" i="14"/>
  <c r="L958" i="14"/>
  <c r="H958" i="14"/>
  <c r="F958" i="14"/>
  <c r="M958" i="14"/>
  <c r="J958" i="14"/>
  <c r="K958" i="14" s="1"/>
  <c r="C958" i="14"/>
  <c r="G958" i="14"/>
  <c r="E960" i="14"/>
  <c r="D960" i="14"/>
  <c r="H960" i="14"/>
  <c r="F960" i="14"/>
  <c r="M960" i="14"/>
  <c r="J960" i="14"/>
  <c r="K960" i="14" s="1"/>
  <c r="C960" i="14"/>
  <c r="G960" i="14"/>
  <c r="B960" i="14"/>
  <c r="I960" i="14"/>
  <c r="L960" i="14"/>
  <c r="F964" i="22"/>
  <c r="K964" i="22"/>
  <c r="E964" i="22"/>
  <c r="J964" i="22"/>
  <c r="D964" i="22"/>
  <c r="I964" i="22"/>
  <c r="C964" i="22"/>
  <c r="H964" i="22"/>
  <c r="B964" i="22"/>
  <c r="G964" i="22"/>
  <c r="E966" i="14"/>
  <c r="D966" i="14"/>
  <c r="B966" i="14"/>
  <c r="I966" i="14"/>
  <c r="L966" i="14"/>
  <c r="M966" i="14"/>
  <c r="J966" i="14"/>
  <c r="K966" i="14" s="1"/>
  <c r="H966" i="14"/>
  <c r="C966" i="14"/>
  <c r="F966" i="14"/>
  <c r="G966" i="14"/>
  <c r="E968" i="14"/>
  <c r="I968" i="14"/>
  <c r="L968" i="14"/>
  <c r="H968" i="14"/>
  <c r="C968" i="14"/>
  <c r="F968" i="14"/>
  <c r="G968" i="14"/>
  <c r="B968" i="14"/>
  <c r="D968" i="14"/>
  <c r="M968" i="14"/>
  <c r="J968" i="14"/>
  <c r="K968" i="14" s="1"/>
  <c r="K972" i="16"/>
  <c r="I972" i="16"/>
  <c r="C972" i="16"/>
  <c r="H972" i="16"/>
  <c r="F972" i="16"/>
  <c r="B972" i="16"/>
  <c r="G972" i="16"/>
  <c r="J972" i="16"/>
  <c r="D972" i="16"/>
  <c r="E972" i="16"/>
  <c r="B976" i="15"/>
  <c r="D976" i="15"/>
  <c r="F976" i="15"/>
  <c r="H976" i="15"/>
  <c r="C976" i="15"/>
  <c r="E976" i="15"/>
  <c r="G976" i="15"/>
  <c r="G978" i="22"/>
  <c r="E978" i="22"/>
  <c r="J978" i="22"/>
  <c r="K978" i="22"/>
  <c r="I978" i="22"/>
  <c r="D978" i="22"/>
  <c r="B978" i="22"/>
  <c r="C978" i="22"/>
  <c r="H978" i="22"/>
  <c r="F978" i="22"/>
  <c r="G980" i="16"/>
  <c r="E980" i="16"/>
  <c r="J980" i="16"/>
  <c r="K980" i="16"/>
  <c r="I980" i="16"/>
  <c r="D980" i="16"/>
  <c r="B980" i="16"/>
  <c r="C980" i="16"/>
  <c r="H980" i="16"/>
  <c r="F980" i="16"/>
  <c r="D982" i="22"/>
  <c r="B982" i="22"/>
  <c r="C982" i="22"/>
  <c r="H982" i="22"/>
  <c r="F982" i="22"/>
  <c r="G982" i="22"/>
  <c r="E982" i="22"/>
  <c r="J982" i="22"/>
  <c r="K982" i="22"/>
  <c r="I982" i="22"/>
  <c r="B984" i="15"/>
  <c r="D984" i="15"/>
  <c r="F984" i="15"/>
  <c r="H984" i="15"/>
  <c r="C984" i="15"/>
  <c r="E984" i="15"/>
  <c r="G984" i="15"/>
  <c r="E986" i="14"/>
  <c r="D986" i="14"/>
  <c r="H986" i="14"/>
  <c r="F986" i="14"/>
  <c r="M986" i="14"/>
  <c r="J986" i="14"/>
  <c r="K986" i="14" s="1"/>
  <c r="C986" i="14"/>
  <c r="G986" i="14"/>
  <c r="L986" i="14"/>
  <c r="B986" i="14"/>
  <c r="I986" i="14"/>
  <c r="F990" i="15"/>
  <c r="H990" i="15"/>
  <c r="C990" i="15"/>
  <c r="E990" i="15"/>
  <c r="G990" i="15"/>
  <c r="B990" i="15"/>
  <c r="D990" i="15"/>
  <c r="I992" i="22"/>
  <c r="C992" i="22"/>
  <c r="H992" i="22"/>
  <c r="B992" i="22"/>
  <c r="G992" i="22"/>
  <c r="F992" i="22"/>
  <c r="K992" i="22"/>
  <c r="E992" i="22"/>
  <c r="J992" i="22"/>
  <c r="D992" i="22"/>
  <c r="I994" i="16"/>
  <c r="C994" i="16"/>
  <c r="H994" i="16"/>
  <c r="B994" i="16"/>
  <c r="G994" i="16"/>
  <c r="F994" i="16"/>
  <c r="K994" i="16"/>
  <c r="E994" i="16"/>
  <c r="J994" i="16"/>
  <c r="D994" i="16"/>
  <c r="G996" i="16"/>
  <c r="E996" i="16"/>
  <c r="J996" i="16"/>
  <c r="K996" i="16"/>
  <c r="I996" i="16"/>
  <c r="D996" i="16"/>
  <c r="B996" i="16"/>
  <c r="C996" i="16"/>
  <c r="H996" i="16"/>
  <c r="F996" i="16"/>
  <c r="E996" i="14"/>
  <c r="D996" i="14"/>
  <c r="C996" i="14"/>
  <c r="G996" i="14"/>
  <c r="B996" i="14"/>
  <c r="I996" i="14"/>
  <c r="L996" i="14"/>
  <c r="H996" i="14"/>
  <c r="F996" i="14"/>
  <c r="M996" i="14"/>
  <c r="J996" i="14"/>
  <c r="K996" i="14" s="1"/>
  <c r="D1000" i="16"/>
  <c r="B1000" i="16"/>
  <c r="C1000" i="16"/>
  <c r="H1000" i="16"/>
  <c r="F1000" i="16"/>
  <c r="G1000" i="16"/>
  <c r="E1000" i="16"/>
  <c r="J1000" i="16"/>
  <c r="K1000" i="16"/>
  <c r="I1000" i="16"/>
  <c r="E1000" i="14"/>
  <c r="B1000" i="14"/>
  <c r="I1000" i="14"/>
  <c r="F1000" i="14"/>
  <c r="G1000" i="14"/>
  <c r="L1000" i="14"/>
  <c r="M1000" i="14"/>
  <c r="H1000" i="14"/>
  <c r="J1000" i="14"/>
  <c r="K1000" i="14" s="1"/>
  <c r="C1000" i="14"/>
  <c r="D1000" i="14"/>
  <c r="F1006" i="15"/>
  <c r="H1006" i="15"/>
  <c r="C1006" i="15"/>
  <c r="E1006" i="15"/>
  <c r="G1006" i="15"/>
  <c r="B1006" i="15"/>
  <c r="D1006" i="15"/>
  <c r="I1008" i="22"/>
  <c r="C1008" i="22"/>
  <c r="H1008" i="22"/>
  <c r="B1008" i="22"/>
  <c r="G1008" i="22"/>
  <c r="F1008" i="22"/>
  <c r="K1008" i="22"/>
  <c r="E1008" i="22"/>
  <c r="J1008" i="22"/>
  <c r="D1008" i="22"/>
  <c r="I1010" i="16"/>
  <c r="C1010" i="16"/>
  <c r="H1010" i="16"/>
  <c r="B1010" i="16"/>
  <c r="G1010" i="16"/>
  <c r="F1010" i="16"/>
  <c r="K1010" i="16"/>
  <c r="D1010" i="16"/>
  <c r="E1010" i="16"/>
  <c r="J1010" i="16"/>
  <c r="G1012" i="16"/>
  <c r="E1012" i="16"/>
  <c r="J1012" i="16"/>
  <c r="K1012" i="16"/>
  <c r="I1012" i="16"/>
  <c r="D1012" i="16"/>
  <c r="B1012" i="16"/>
  <c r="C1012" i="16"/>
  <c r="H1012" i="16"/>
  <c r="F1012" i="16"/>
  <c r="E1012" i="14"/>
  <c r="D1012" i="14"/>
  <c r="C1012" i="14"/>
  <c r="G1012" i="14"/>
  <c r="B1012" i="14"/>
  <c r="I1012" i="14"/>
  <c r="L1012" i="14"/>
  <c r="H1012" i="14"/>
  <c r="F1012" i="14"/>
  <c r="M1012" i="14"/>
  <c r="J1012" i="14"/>
  <c r="K1012" i="14" s="1"/>
  <c r="E918" i="14"/>
  <c r="D918" i="14"/>
  <c r="B918" i="14"/>
  <c r="I918" i="14"/>
  <c r="L918" i="14"/>
  <c r="H918" i="14"/>
  <c r="F918" i="14"/>
  <c r="M918" i="14"/>
  <c r="J918" i="14"/>
  <c r="K918" i="14" s="1"/>
  <c r="C918" i="14"/>
  <c r="G918" i="14"/>
  <c r="E754" i="14"/>
  <c r="D754" i="14"/>
  <c r="C754" i="14"/>
  <c r="G754" i="14"/>
  <c r="B754" i="14"/>
  <c r="I754" i="14"/>
  <c r="L754" i="14"/>
  <c r="H754" i="14"/>
  <c r="M754" i="14"/>
  <c r="F754" i="14"/>
  <c r="J754" i="14"/>
  <c r="K754" i="14" s="1"/>
  <c r="E1050" i="16"/>
  <c r="J1050" i="16"/>
  <c r="D1050" i="16"/>
  <c r="I1050" i="16"/>
  <c r="C1050" i="16"/>
  <c r="H1050" i="16"/>
  <c r="B1050" i="16"/>
  <c r="G1050" i="16"/>
  <c r="F1050" i="16"/>
  <c r="K1050" i="16"/>
  <c r="E1014" i="14"/>
  <c r="D1014" i="14"/>
  <c r="C1014" i="14"/>
  <c r="G1014" i="14"/>
  <c r="B1014" i="14"/>
  <c r="I1014" i="14"/>
  <c r="L1014" i="14"/>
  <c r="H1014" i="14"/>
  <c r="F1014" i="14"/>
  <c r="J1014" i="14"/>
  <c r="K1014" i="14" s="1"/>
  <c r="M1014" i="14"/>
  <c r="I1018" i="16"/>
  <c r="C1018" i="16"/>
  <c r="H1018" i="16"/>
  <c r="B1018" i="16"/>
  <c r="G1018" i="16"/>
  <c r="F1018" i="16"/>
  <c r="K1018" i="16"/>
  <c r="E1018" i="16"/>
  <c r="J1018" i="16"/>
  <c r="D1018" i="16"/>
  <c r="G1020" i="16"/>
  <c r="E1020" i="16"/>
  <c r="J1020" i="16"/>
  <c r="K1020" i="16"/>
  <c r="I1020" i="16"/>
  <c r="D1020" i="16"/>
  <c r="B1020" i="16"/>
  <c r="H1020" i="16"/>
  <c r="F1020" i="16"/>
  <c r="C1020" i="16"/>
  <c r="B1024" i="15"/>
  <c r="D1024" i="15"/>
  <c r="F1024" i="15"/>
  <c r="H1024" i="15"/>
  <c r="C1024" i="15"/>
  <c r="E1024" i="15"/>
  <c r="G1024" i="15"/>
  <c r="G1026" i="15"/>
  <c r="B1026" i="15"/>
  <c r="D1026" i="15"/>
  <c r="F1026" i="15"/>
  <c r="H1026" i="15"/>
  <c r="C1026" i="15"/>
  <c r="E1026" i="15"/>
  <c r="F1028" i="15"/>
  <c r="H1028" i="15"/>
  <c r="C1028" i="15"/>
  <c r="E1028" i="15"/>
  <c r="G1028" i="15"/>
  <c r="B1028" i="15"/>
  <c r="D1028" i="15"/>
  <c r="D1028" i="14"/>
  <c r="E1028" i="14"/>
  <c r="M1028" i="14"/>
  <c r="J1028" i="14"/>
  <c r="K1028" i="14" s="1"/>
  <c r="C1028" i="14"/>
  <c r="G1028" i="14"/>
  <c r="B1028" i="14"/>
  <c r="I1028" i="14"/>
  <c r="L1028" i="14"/>
  <c r="H1028" i="14"/>
  <c r="F1028" i="14"/>
  <c r="F1032" i="22"/>
  <c r="K1032" i="22"/>
  <c r="E1032" i="22"/>
  <c r="J1032" i="22"/>
  <c r="D1032" i="22"/>
  <c r="I1032" i="22"/>
  <c r="C1032" i="22"/>
  <c r="H1032" i="22"/>
  <c r="B1032" i="22"/>
  <c r="G1032" i="22"/>
  <c r="E1034" i="16"/>
  <c r="J1034" i="16"/>
  <c r="D1034" i="16"/>
  <c r="I1034" i="16"/>
  <c r="C1034" i="16"/>
  <c r="H1034" i="16"/>
  <c r="B1034" i="16"/>
  <c r="G1034" i="16"/>
  <c r="F1034" i="16"/>
  <c r="K1034" i="16"/>
  <c r="B1036" i="15"/>
  <c r="D1036" i="15"/>
  <c r="F1036" i="15"/>
  <c r="H1036" i="15"/>
  <c r="C1036" i="15"/>
  <c r="E1036" i="15"/>
  <c r="G1036" i="15"/>
  <c r="F1038" i="15"/>
  <c r="H1038" i="15"/>
  <c r="C1038" i="15"/>
  <c r="E1038" i="15"/>
  <c r="G1038" i="15"/>
  <c r="B1038" i="15"/>
  <c r="D1038" i="15"/>
  <c r="E1038" i="14"/>
  <c r="D1038" i="14"/>
  <c r="H1038" i="14"/>
  <c r="F1038" i="14"/>
  <c r="M1038" i="14"/>
  <c r="J1038" i="14"/>
  <c r="K1038" i="14" s="1"/>
  <c r="C1038" i="14"/>
  <c r="G1038" i="14"/>
  <c r="B1038" i="14"/>
  <c r="I1038" i="14"/>
  <c r="L1038" i="14"/>
  <c r="G1042" i="22"/>
  <c r="E1042" i="22"/>
  <c r="J1042" i="22"/>
  <c r="K1042" i="22"/>
  <c r="I1042" i="22"/>
  <c r="D1042" i="22"/>
  <c r="B1042" i="22"/>
  <c r="F1042" i="22"/>
  <c r="C1042" i="22"/>
  <c r="H1042" i="22"/>
  <c r="K1044" i="16"/>
  <c r="I1044" i="16"/>
  <c r="D1044" i="16"/>
  <c r="B1044" i="16"/>
  <c r="C1044" i="16"/>
  <c r="H1044" i="16"/>
  <c r="F1044" i="16"/>
  <c r="G1044" i="16"/>
  <c r="E1044" i="16"/>
  <c r="J1044" i="16"/>
  <c r="F1046" i="15"/>
  <c r="H1046" i="15"/>
  <c r="C1046" i="15"/>
  <c r="E1046" i="15"/>
  <c r="G1046" i="15"/>
  <c r="B1046" i="15"/>
  <c r="D1046" i="15"/>
  <c r="E1046" i="14"/>
  <c r="D1046" i="14"/>
  <c r="H1046" i="14"/>
  <c r="F1046" i="14"/>
  <c r="M1046" i="14"/>
  <c r="J1046" i="14"/>
  <c r="K1046" i="14" s="1"/>
  <c r="C1046" i="14"/>
  <c r="G1046" i="14"/>
  <c r="B1046" i="14"/>
  <c r="I1046" i="14"/>
  <c r="L1046" i="14"/>
  <c r="G1050" i="15"/>
  <c r="B1050" i="15"/>
  <c r="D1050" i="15"/>
  <c r="F1050" i="15"/>
  <c r="H1050" i="15"/>
  <c r="C1050" i="15"/>
  <c r="E1050" i="15"/>
  <c r="E1050" i="14"/>
  <c r="D1050" i="14"/>
  <c r="B1050" i="14"/>
  <c r="I1050" i="14"/>
  <c r="L1050" i="14"/>
  <c r="H1050" i="14"/>
  <c r="F1050" i="14"/>
  <c r="M1050" i="14"/>
  <c r="J1050" i="14"/>
  <c r="K1050" i="14" s="1"/>
  <c r="C1050" i="14"/>
  <c r="G1050" i="14"/>
  <c r="G1054" i="22"/>
  <c r="E1054" i="22"/>
  <c r="J1054" i="22"/>
  <c r="K1054" i="22"/>
  <c r="I1054" i="22"/>
  <c r="D1054" i="22"/>
  <c r="B1054" i="22"/>
  <c r="C1054" i="22"/>
  <c r="H1054" i="22"/>
  <c r="F1054" i="22"/>
  <c r="D1056" i="14"/>
  <c r="E1056" i="14"/>
  <c r="H1056" i="14"/>
  <c r="F1056" i="14"/>
  <c r="M1056" i="14"/>
  <c r="J1056" i="14"/>
  <c r="K1056" i="14" s="1"/>
  <c r="C1056" i="14"/>
  <c r="G1056" i="14"/>
  <c r="L1056" i="14"/>
  <c r="B1056" i="14"/>
  <c r="I1056" i="14"/>
  <c r="B1060" i="15"/>
  <c r="D1060" i="15"/>
  <c r="F1060" i="15"/>
  <c r="H1060" i="15"/>
  <c r="C1060" i="15"/>
  <c r="E1060" i="15"/>
  <c r="G1060" i="15"/>
  <c r="E1062" i="16"/>
  <c r="J1062" i="16"/>
  <c r="D1062" i="16"/>
  <c r="I1062" i="16"/>
  <c r="C1062" i="16"/>
  <c r="H1062" i="16"/>
  <c r="B1062" i="16"/>
  <c r="G1062" i="16"/>
  <c r="K1062" i="16"/>
  <c r="F1062" i="16"/>
  <c r="B161" i="16"/>
  <c r="K161" i="16"/>
  <c r="E54" i="14"/>
  <c r="F680" i="15"/>
  <c r="H680" i="15"/>
  <c r="C680" i="15"/>
  <c r="E680" i="15"/>
  <c r="G680" i="15"/>
  <c r="B680" i="15"/>
  <c r="D680" i="15"/>
  <c r="C672" i="15"/>
  <c r="E672" i="15"/>
  <c r="G672" i="15"/>
  <c r="B672" i="15"/>
  <c r="D672" i="15"/>
  <c r="H672" i="15"/>
  <c r="F672" i="15"/>
  <c r="C666" i="16"/>
  <c r="H666" i="16"/>
  <c r="B666" i="16"/>
  <c r="G666" i="16"/>
  <c r="E666" i="16"/>
  <c r="K666" i="16"/>
  <c r="D666" i="16"/>
  <c r="F666" i="16"/>
  <c r="I666" i="16"/>
  <c r="J666" i="16"/>
  <c r="C654" i="16"/>
  <c r="H654" i="16"/>
  <c r="B654" i="16"/>
  <c r="G654" i="16"/>
  <c r="E654" i="16"/>
  <c r="F654" i="16"/>
  <c r="K654" i="16"/>
  <c r="I654" i="16"/>
  <c r="D654" i="16"/>
  <c r="J654" i="16"/>
  <c r="E644" i="14"/>
  <c r="G644" i="14"/>
  <c r="H644" i="14"/>
  <c r="C644" i="14"/>
  <c r="F644" i="14"/>
  <c r="M644" i="14"/>
  <c r="L644" i="14"/>
  <c r="J644" i="14"/>
  <c r="K644" i="14" s="1"/>
  <c r="B644" i="14"/>
  <c r="I644" i="14"/>
  <c r="D644" i="14"/>
  <c r="C638" i="16"/>
  <c r="H638" i="16"/>
  <c r="B638" i="16"/>
  <c r="G638" i="16"/>
  <c r="E638" i="16"/>
  <c r="F638" i="16"/>
  <c r="K638" i="16"/>
  <c r="I638" i="16"/>
  <c r="J638" i="16"/>
  <c r="D638" i="16"/>
  <c r="I630" i="22"/>
  <c r="C630" i="22"/>
  <c r="D630" i="22"/>
  <c r="B630" i="22"/>
  <c r="G630" i="22"/>
  <c r="H630" i="22"/>
  <c r="F630" i="22"/>
  <c r="K630" i="22"/>
  <c r="E630" i="22"/>
  <c r="J630" i="22"/>
  <c r="E604" i="14"/>
  <c r="F604" i="14"/>
  <c r="G604" i="14"/>
  <c r="H604" i="14"/>
  <c r="C604" i="14"/>
  <c r="D604" i="14"/>
  <c r="I604" i="14"/>
  <c r="M604" i="14"/>
  <c r="L604" i="14"/>
  <c r="J604" i="14"/>
  <c r="K604" i="14" s="1"/>
  <c r="B604" i="14"/>
  <c r="C598" i="16"/>
  <c r="H598" i="16"/>
  <c r="B598" i="16"/>
  <c r="G598" i="16"/>
  <c r="E598" i="16"/>
  <c r="F598" i="16"/>
  <c r="K598" i="16"/>
  <c r="I598" i="16"/>
  <c r="D598" i="16"/>
  <c r="J598" i="16"/>
  <c r="E588" i="14"/>
  <c r="H588" i="14"/>
  <c r="C588" i="14"/>
  <c r="F588" i="14"/>
  <c r="G588" i="14"/>
  <c r="J588" i="14"/>
  <c r="K588" i="14" s="1"/>
  <c r="B588" i="14"/>
  <c r="D588" i="14"/>
  <c r="M588" i="14"/>
  <c r="I588" i="14"/>
  <c r="L588" i="14"/>
  <c r="C582" i="16"/>
  <c r="H582" i="16"/>
  <c r="B582" i="16"/>
  <c r="G582" i="16"/>
  <c r="E582" i="16"/>
  <c r="F582" i="16"/>
  <c r="K582" i="16"/>
  <c r="I582" i="16"/>
  <c r="J582" i="16"/>
  <c r="D582" i="16"/>
  <c r="F574" i="15"/>
  <c r="H574" i="15"/>
  <c r="C574" i="15"/>
  <c r="E574" i="15"/>
  <c r="G574" i="15"/>
  <c r="D574" i="15"/>
  <c r="B574" i="15"/>
  <c r="E568" i="16"/>
  <c r="J568" i="16"/>
  <c r="I568" i="16"/>
  <c r="C568" i="16"/>
  <c r="D568" i="16"/>
  <c r="B568" i="16"/>
  <c r="G568" i="16"/>
  <c r="H568" i="16"/>
  <c r="F568" i="16"/>
  <c r="K568" i="16"/>
  <c r="C562" i="16"/>
  <c r="H562" i="16"/>
  <c r="B562" i="16"/>
  <c r="G562" i="16"/>
  <c r="E562" i="16"/>
  <c r="D562" i="16"/>
  <c r="F562" i="16"/>
  <c r="I562" i="16"/>
  <c r="J562" i="16"/>
  <c r="K562" i="16"/>
  <c r="E552" i="14"/>
  <c r="D552" i="14"/>
  <c r="H552" i="14"/>
  <c r="F552" i="14"/>
  <c r="M552" i="14"/>
  <c r="J552" i="14"/>
  <c r="K552" i="14" s="1"/>
  <c r="C552" i="14"/>
  <c r="G552" i="14"/>
  <c r="L552" i="14"/>
  <c r="B552" i="14"/>
  <c r="I552" i="14"/>
  <c r="F546" i="15"/>
  <c r="H546" i="15"/>
  <c r="C546" i="15"/>
  <c r="E546" i="15"/>
  <c r="G546" i="15"/>
  <c r="D546" i="15"/>
  <c r="B546" i="15"/>
  <c r="H538" i="22"/>
  <c r="F538" i="22"/>
  <c r="K538" i="22"/>
  <c r="E538" i="22"/>
  <c r="J538" i="22"/>
  <c r="I538" i="22"/>
  <c r="C538" i="22"/>
  <c r="D538" i="22"/>
  <c r="B538" i="22"/>
  <c r="G538" i="22"/>
  <c r="C230" i="16"/>
  <c r="H230" i="16"/>
  <c r="F230" i="16"/>
  <c r="G230" i="16"/>
  <c r="E230" i="16"/>
  <c r="J230" i="16"/>
  <c r="K230" i="16"/>
  <c r="I230" i="16"/>
  <c r="B230" i="16"/>
  <c r="D230" i="16"/>
  <c r="E684" i="14"/>
  <c r="D684" i="14"/>
  <c r="M684" i="14"/>
  <c r="J684" i="14"/>
  <c r="K684" i="14" s="1"/>
  <c r="C684" i="14"/>
  <c r="G684" i="14"/>
  <c r="B684" i="14"/>
  <c r="I684" i="14"/>
  <c r="L684" i="14"/>
  <c r="H684" i="14"/>
  <c r="F684" i="14"/>
  <c r="E688" i="14"/>
  <c r="D688" i="14"/>
  <c r="M688" i="14"/>
  <c r="J688" i="14"/>
  <c r="K688" i="14" s="1"/>
  <c r="C688" i="14"/>
  <c r="G688" i="14"/>
  <c r="B688" i="14"/>
  <c r="I688" i="14"/>
  <c r="L688" i="14"/>
  <c r="H688" i="14"/>
  <c r="F688" i="14"/>
  <c r="E692" i="14"/>
  <c r="D692" i="14"/>
  <c r="B692" i="14"/>
  <c r="I692" i="14"/>
  <c r="L692" i="14"/>
  <c r="H692" i="14"/>
  <c r="F692" i="14"/>
  <c r="G692" i="14"/>
  <c r="M692" i="14"/>
  <c r="C692" i="14"/>
  <c r="J692" i="14"/>
  <c r="K692" i="14" s="1"/>
  <c r="E696" i="14"/>
  <c r="D696" i="14"/>
  <c r="H696" i="14"/>
  <c r="F696" i="14"/>
  <c r="M696" i="14"/>
  <c r="J696" i="14"/>
  <c r="K696" i="14" s="1"/>
  <c r="C696" i="14"/>
  <c r="G696" i="14"/>
  <c r="B696" i="14"/>
  <c r="I696" i="14"/>
  <c r="L696" i="14"/>
  <c r="E700" i="14"/>
  <c r="D700" i="14"/>
  <c r="B700" i="14"/>
  <c r="I700" i="14"/>
  <c r="L700" i="14"/>
  <c r="H700" i="14"/>
  <c r="F700" i="14"/>
  <c r="M700" i="14"/>
  <c r="C700" i="14"/>
  <c r="J700" i="14"/>
  <c r="K700" i="14" s="1"/>
  <c r="G700" i="14"/>
  <c r="E704" i="14"/>
  <c r="D704" i="14"/>
  <c r="H704" i="14"/>
  <c r="F704" i="14"/>
  <c r="M704" i="14"/>
  <c r="J704" i="14"/>
  <c r="K704" i="14" s="1"/>
  <c r="C704" i="14"/>
  <c r="G704" i="14"/>
  <c r="L704" i="14"/>
  <c r="B704" i="14"/>
  <c r="I704" i="14"/>
  <c r="E708" i="14"/>
  <c r="D708" i="14"/>
  <c r="B708" i="14"/>
  <c r="I708" i="14"/>
  <c r="L708" i="14"/>
  <c r="H708" i="14"/>
  <c r="F708" i="14"/>
  <c r="J708" i="14"/>
  <c r="K708" i="14" s="1"/>
  <c r="G708" i="14"/>
  <c r="M708" i="14"/>
  <c r="C708" i="14"/>
  <c r="E712" i="14"/>
  <c r="D712" i="14"/>
  <c r="H712" i="14"/>
  <c r="F712" i="14"/>
  <c r="M712" i="14"/>
  <c r="J712" i="14"/>
  <c r="K712" i="14" s="1"/>
  <c r="C712" i="14"/>
  <c r="G712" i="14"/>
  <c r="B712" i="14"/>
  <c r="I712" i="14"/>
  <c r="L712" i="14"/>
  <c r="E716" i="14"/>
  <c r="D716" i="14"/>
  <c r="B716" i="14"/>
  <c r="I716" i="14"/>
  <c r="L716" i="14"/>
  <c r="H716" i="14"/>
  <c r="F716" i="14"/>
  <c r="C716" i="14"/>
  <c r="J716" i="14"/>
  <c r="K716" i="14" s="1"/>
  <c r="G716" i="14"/>
  <c r="M716" i="14"/>
  <c r="E720" i="14"/>
  <c r="D720" i="14"/>
  <c r="H720" i="14"/>
  <c r="F720" i="14"/>
  <c r="M720" i="14"/>
  <c r="J720" i="14"/>
  <c r="K720" i="14" s="1"/>
  <c r="C720" i="14"/>
  <c r="G720" i="14"/>
  <c r="L720" i="14"/>
  <c r="B720" i="14"/>
  <c r="I720" i="14"/>
  <c r="E724" i="14"/>
  <c r="D724" i="14"/>
  <c r="B724" i="14"/>
  <c r="I724" i="14"/>
  <c r="L724" i="14"/>
  <c r="H724" i="14"/>
  <c r="F724" i="14"/>
  <c r="J724" i="14"/>
  <c r="K724" i="14" s="1"/>
  <c r="G724" i="14"/>
  <c r="M724" i="14"/>
  <c r="C724" i="14"/>
  <c r="E728" i="14"/>
  <c r="D728" i="14"/>
  <c r="H728" i="14"/>
  <c r="F728" i="14"/>
  <c r="M728" i="14"/>
  <c r="J728" i="14"/>
  <c r="K728" i="14" s="1"/>
  <c r="C728" i="14"/>
  <c r="G728" i="14"/>
  <c r="I728" i="14"/>
  <c r="L728" i="14"/>
  <c r="B728" i="14"/>
  <c r="E732" i="14"/>
  <c r="G732" i="14"/>
  <c r="B732" i="14"/>
  <c r="F732" i="14"/>
  <c r="C732" i="14"/>
  <c r="I732" i="14"/>
  <c r="M732" i="14"/>
  <c r="L732" i="14"/>
  <c r="H732" i="14"/>
  <c r="D732" i="14"/>
  <c r="J732" i="14"/>
  <c r="K732" i="14" s="1"/>
  <c r="E736" i="14"/>
  <c r="D736" i="14"/>
  <c r="B736" i="14"/>
  <c r="I736" i="14"/>
  <c r="L736" i="14"/>
  <c r="H736" i="14"/>
  <c r="F736" i="14"/>
  <c r="M736" i="14"/>
  <c r="J736" i="14"/>
  <c r="K736" i="14" s="1"/>
  <c r="C736" i="14"/>
  <c r="G736" i="14"/>
  <c r="E740" i="14"/>
  <c r="D740" i="14"/>
  <c r="B740" i="14"/>
  <c r="I740" i="14"/>
  <c r="L740" i="14"/>
  <c r="H740" i="14"/>
  <c r="F740" i="14"/>
  <c r="G740" i="14"/>
  <c r="M740" i="14"/>
  <c r="C740" i="14"/>
  <c r="J740" i="14"/>
  <c r="K740" i="14" s="1"/>
  <c r="E744" i="14"/>
  <c r="D744" i="14"/>
  <c r="H744" i="14"/>
  <c r="F744" i="14"/>
  <c r="M744" i="14"/>
  <c r="J744" i="14"/>
  <c r="K744" i="14" s="1"/>
  <c r="C744" i="14"/>
  <c r="G744" i="14"/>
  <c r="B744" i="14"/>
  <c r="I744" i="14"/>
  <c r="L744" i="14"/>
  <c r="E748" i="14"/>
  <c r="D748" i="14"/>
  <c r="B748" i="14"/>
  <c r="I748" i="14"/>
  <c r="L748" i="14"/>
  <c r="H748" i="14"/>
  <c r="F748" i="14"/>
  <c r="J748" i="14"/>
  <c r="K748" i="14" s="1"/>
  <c r="G748" i="14"/>
  <c r="M748" i="14"/>
  <c r="C748" i="14"/>
  <c r="E752" i="14"/>
  <c r="D752" i="14"/>
  <c r="H752" i="14"/>
  <c r="F752" i="14"/>
  <c r="M752" i="14"/>
  <c r="J752" i="14"/>
  <c r="K752" i="14" s="1"/>
  <c r="C752" i="14"/>
  <c r="G752" i="14"/>
  <c r="L752" i="14"/>
  <c r="B752" i="14"/>
  <c r="I752" i="14"/>
  <c r="E756" i="14"/>
  <c r="M756" i="14"/>
  <c r="J756" i="14"/>
  <c r="K756" i="14" s="1"/>
  <c r="C756" i="14"/>
  <c r="L756" i="14"/>
  <c r="G756" i="14"/>
  <c r="H756" i="14"/>
  <c r="B756" i="14"/>
  <c r="D756" i="14"/>
  <c r="I756" i="14"/>
  <c r="F756" i="14"/>
  <c r="E760" i="14"/>
  <c r="D760" i="14"/>
  <c r="M760" i="14"/>
  <c r="J760" i="14"/>
  <c r="K760" i="14" s="1"/>
  <c r="C760" i="14"/>
  <c r="G760" i="14"/>
  <c r="B760" i="14"/>
  <c r="I760" i="14"/>
  <c r="L760" i="14"/>
  <c r="H760" i="14"/>
  <c r="F760" i="14"/>
  <c r="E764" i="14"/>
  <c r="D764" i="14"/>
  <c r="C764" i="14"/>
  <c r="G764" i="14"/>
  <c r="B764" i="14"/>
  <c r="I764" i="14"/>
  <c r="L764" i="14"/>
  <c r="H764" i="14"/>
  <c r="F764" i="14"/>
  <c r="M764" i="14"/>
  <c r="J764" i="14"/>
  <c r="K764" i="14" s="1"/>
  <c r="E770" i="15"/>
  <c r="G770" i="15"/>
  <c r="B770" i="15"/>
  <c r="D770" i="15"/>
  <c r="F770" i="15"/>
  <c r="C770" i="15"/>
  <c r="H770" i="15"/>
  <c r="C774" i="15"/>
  <c r="E774" i="15"/>
  <c r="G774" i="15"/>
  <c r="B774" i="15"/>
  <c r="D774" i="15"/>
  <c r="H774" i="15"/>
  <c r="F774" i="15"/>
  <c r="E778" i="15"/>
  <c r="G778" i="15"/>
  <c r="B778" i="15"/>
  <c r="D778" i="15"/>
  <c r="F778" i="15"/>
  <c r="H778" i="15"/>
  <c r="C778" i="15"/>
  <c r="C782" i="15"/>
  <c r="E782" i="15"/>
  <c r="G782" i="15"/>
  <c r="B782" i="15"/>
  <c r="D782" i="15"/>
  <c r="F782" i="15"/>
  <c r="H782" i="15"/>
  <c r="E786" i="15"/>
  <c r="G786" i="15"/>
  <c r="B786" i="15"/>
  <c r="D786" i="15"/>
  <c r="F786" i="15"/>
  <c r="H786" i="15"/>
  <c r="C786" i="15"/>
  <c r="C790" i="15"/>
  <c r="E790" i="15"/>
  <c r="G790" i="15"/>
  <c r="B790" i="15"/>
  <c r="D790" i="15"/>
  <c r="F790" i="15"/>
  <c r="H790" i="15"/>
  <c r="E794" i="15"/>
  <c r="G794" i="15"/>
  <c r="B794" i="15"/>
  <c r="D794" i="15"/>
  <c r="F794" i="15"/>
  <c r="H794" i="15"/>
  <c r="C794" i="15"/>
  <c r="K798" i="22"/>
  <c r="I798" i="22"/>
  <c r="D798" i="22"/>
  <c r="B798" i="22"/>
  <c r="C798" i="22"/>
  <c r="H798" i="22"/>
  <c r="F798" i="22"/>
  <c r="G798" i="22"/>
  <c r="E798" i="22"/>
  <c r="J798" i="22"/>
  <c r="E800" i="15"/>
  <c r="G800" i="15"/>
  <c r="B800" i="15"/>
  <c r="D800" i="15"/>
  <c r="F800" i="15"/>
  <c r="H800" i="15"/>
  <c r="C800" i="15"/>
  <c r="B802" i="15"/>
  <c r="D802" i="15"/>
  <c r="F802" i="15"/>
  <c r="H802" i="15"/>
  <c r="C802" i="15"/>
  <c r="G802" i="15"/>
  <c r="E802" i="15"/>
  <c r="B806" i="15"/>
  <c r="D806" i="15"/>
  <c r="F806" i="15"/>
  <c r="H806" i="15"/>
  <c r="E806" i="15"/>
  <c r="C806" i="15"/>
  <c r="G806" i="15"/>
  <c r="E810" i="16"/>
  <c r="J810" i="16"/>
  <c r="D810" i="16"/>
  <c r="I810" i="16"/>
  <c r="C810" i="16"/>
  <c r="H810" i="16"/>
  <c r="B810" i="16"/>
  <c r="G810" i="16"/>
  <c r="F810" i="16"/>
  <c r="K810" i="16"/>
  <c r="C812" i="15"/>
  <c r="E812" i="15"/>
  <c r="G812" i="15"/>
  <c r="B812" i="15"/>
  <c r="D812" i="15"/>
  <c r="F812" i="15"/>
  <c r="H812" i="15"/>
  <c r="K814" i="22"/>
  <c r="I814" i="22"/>
  <c r="D814" i="22"/>
  <c r="B814" i="22"/>
  <c r="C814" i="22"/>
  <c r="H814" i="22"/>
  <c r="F814" i="22"/>
  <c r="E814" i="22"/>
  <c r="J814" i="22"/>
  <c r="G814" i="22"/>
  <c r="K816" i="16"/>
  <c r="I816" i="16"/>
  <c r="D816" i="16"/>
  <c r="B816" i="16"/>
  <c r="C816" i="16"/>
  <c r="H816" i="16"/>
  <c r="F816" i="16"/>
  <c r="G816" i="16"/>
  <c r="E816" i="16"/>
  <c r="J816" i="16"/>
  <c r="B820" i="15"/>
  <c r="D820" i="15"/>
  <c r="F820" i="15"/>
  <c r="H820" i="15"/>
  <c r="C820" i="15"/>
  <c r="E820" i="15"/>
  <c r="G820" i="15"/>
  <c r="K822" i="22"/>
  <c r="I822" i="22"/>
  <c r="D822" i="22"/>
  <c r="F822" i="22"/>
  <c r="C822" i="22"/>
  <c r="H822" i="22"/>
  <c r="J822" i="22"/>
  <c r="G822" i="22"/>
  <c r="E822" i="22"/>
  <c r="B822" i="22"/>
  <c r="I824" i="22"/>
  <c r="C824" i="22"/>
  <c r="H824" i="22"/>
  <c r="B824" i="22"/>
  <c r="G824" i="22"/>
  <c r="F824" i="22"/>
  <c r="K824" i="22"/>
  <c r="E824" i="22"/>
  <c r="J824" i="22"/>
  <c r="D824" i="22"/>
  <c r="B828" i="15"/>
  <c r="D828" i="15"/>
  <c r="F828" i="15"/>
  <c r="H828" i="15"/>
  <c r="C828" i="15"/>
  <c r="G828" i="15"/>
  <c r="E828" i="15"/>
  <c r="K830" i="22"/>
  <c r="I830" i="22"/>
  <c r="D830" i="22"/>
  <c r="B830" i="22"/>
  <c r="C830" i="22"/>
  <c r="H830" i="22"/>
  <c r="F830" i="22"/>
  <c r="E830" i="22"/>
  <c r="J830" i="22"/>
  <c r="G830" i="22"/>
  <c r="I832" i="22"/>
  <c r="C832" i="22"/>
  <c r="D832" i="22"/>
  <c r="B832" i="22"/>
  <c r="G832" i="22"/>
  <c r="F832" i="22"/>
  <c r="K832" i="22"/>
  <c r="E832" i="22"/>
  <c r="J832" i="22"/>
  <c r="H832" i="22"/>
  <c r="B836" i="15"/>
  <c r="D836" i="15"/>
  <c r="F836" i="15"/>
  <c r="H836" i="15"/>
  <c r="C836" i="15"/>
  <c r="G836" i="15"/>
  <c r="E836" i="15"/>
  <c r="K838" i="22"/>
  <c r="I838" i="22"/>
  <c r="D838" i="22"/>
  <c r="F838" i="22"/>
  <c r="C838" i="22"/>
  <c r="H838" i="22"/>
  <c r="J838" i="22"/>
  <c r="G838" i="22"/>
  <c r="E838" i="22"/>
  <c r="B838" i="22"/>
  <c r="I840" i="22"/>
  <c r="C840" i="22"/>
  <c r="H840" i="22"/>
  <c r="B840" i="22"/>
  <c r="G840" i="22"/>
  <c r="F840" i="22"/>
  <c r="K840" i="22"/>
  <c r="J840" i="22"/>
  <c r="D840" i="22"/>
  <c r="E840" i="22"/>
  <c r="B844" i="15"/>
  <c r="D844" i="15"/>
  <c r="F844" i="15"/>
  <c r="H844" i="15"/>
  <c r="C844" i="15"/>
  <c r="E844" i="15"/>
  <c r="G844" i="15"/>
  <c r="K846" i="22"/>
  <c r="I846" i="22"/>
  <c r="D846" i="22"/>
  <c r="B846" i="22"/>
  <c r="C846" i="22"/>
  <c r="H846" i="22"/>
  <c r="F846" i="22"/>
  <c r="E846" i="22"/>
  <c r="J846" i="22"/>
  <c r="G846" i="22"/>
  <c r="I848" i="22"/>
  <c r="C848" i="22"/>
  <c r="D848" i="22"/>
  <c r="B848" i="22"/>
  <c r="G848" i="22"/>
  <c r="F848" i="22"/>
  <c r="K848" i="22"/>
  <c r="E848" i="22"/>
  <c r="J848" i="22"/>
  <c r="H848" i="22"/>
  <c r="B852" i="15"/>
  <c r="D852" i="15"/>
  <c r="F852" i="15"/>
  <c r="H852" i="15"/>
  <c r="C852" i="15"/>
  <c r="G852" i="15"/>
  <c r="E852" i="15"/>
  <c r="G854" i="22"/>
  <c r="E854" i="22"/>
  <c r="B854" i="22"/>
  <c r="K854" i="22"/>
  <c r="I854" i="22"/>
  <c r="D854" i="22"/>
  <c r="F854" i="22"/>
  <c r="J854" i="22"/>
  <c r="C854" i="22"/>
  <c r="H854" i="22"/>
  <c r="F856" i="22"/>
  <c r="K856" i="22"/>
  <c r="E856" i="22"/>
  <c r="J856" i="22"/>
  <c r="D856" i="22"/>
  <c r="I856" i="22"/>
  <c r="C856" i="22"/>
  <c r="H856" i="22"/>
  <c r="B856" i="22"/>
  <c r="G856" i="22"/>
  <c r="C860" i="15"/>
  <c r="E860" i="15"/>
  <c r="G860" i="15"/>
  <c r="B860" i="15"/>
  <c r="D860" i="15"/>
  <c r="F860" i="15"/>
  <c r="H860" i="15"/>
  <c r="G862" i="22"/>
  <c r="E862" i="22"/>
  <c r="J862" i="22"/>
  <c r="K862" i="22"/>
  <c r="I862" i="22"/>
  <c r="C862" i="22"/>
  <c r="F862" i="22"/>
  <c r="D862" i="22"/>
  <c r="H862" i="22"/>
  <c r="B862" i="22"/>
  <c r="F864" i="22"/>
  <c r="K864" i="22"/>
  <c r="E864" i="22"/>
  <c r="J864" i="22"/>
  <c r="H864" i="22"/>
  <c r="I864" i="22"/>
  <c r="C864" i="22"/>
  <c r="D864" i="22"/>
  <c r="B864" i="22"/>
  <c r="G864" i="22"/>
  <c r="C868" i="15"/>
  <c r="E868" i="15"/>
  <c r="G868" i="15"/>
  <c r="B868" i="15"/>
  <c r="D868" i="15"/>
  <c r="F868" i="15"/>
  <c r="H868" i="15"/>
  <c r="G870" i="22"/>
  <c r="E870" i="22"/>
  <c r="B870" i="22"/>
  <c r="K870" i="22"/>
  <c r="I870" i="22"/>
  <c r="F870" i="22"/>
  <c r="C870" i="22"/>
  <c r="J870" i="22"/>
  <c r="D870" i="22"/>
  <c r="H870" i="22"/>
  <c r="F872" i="22"/>
  <c r="K872" i="22"/>
  <c r="E872" i="22"/>
  <c r="J872" i="22"/>
  <c r="D872" i="22"/>
  <c r="I872" i="22"/>
  <c r="C872" i="22"/>
  <c r="H872" i="22"/>
  <c r="G872" i="22"/>
  <c r="B872" i="22"/>
  <c r="K874" i="22"/>
  <c r="I874" i="22"/>
  <c r="D874" i="22"/>
  <c r="J874" i="22"/>
  <c r="C874" i="22"/>
  <c r="H874" i="22"/>
  <c r="B874" i="22"/>
  <c r="E874" i="22"/>
  <c r="F874" i="22"/>
  <c r="G874" i="22"/>
  <c r="F878" i="15"/>
  <c r="H878" i="15"/>
  <c r="C878" i="15"/>
  <c r="E878" i="15"/>
  <c r="G878" i="15"/>
  <c r="B878" i="15"/>
  <c r="D878" i="15"/>
  <c r="E878" i="14"/>
  <c r="D878" i="14"/>
  <c r="B878" i="14"/>
  <c r="I878" i="14"/>
  <c r="L878" i="14"/>
  <c r="H878" i="14"/>
  <c r="F878" i="14"/>
  <c r="M878" i="14"/>
  <c r="J878" i="14"/>
  <c r="K878" i="14" s="1"/>
  <c r="C878" i="14"/>
  <c r="G878" i="14"/>
  <c r="K882" i="22"/>
  <c r="I882" i="22"/>
  <c r="D882" i="22"/>
  <c r="B882" i="22"/>
  <c r="C882" i="22"/>
  <c r="H882" i="22"/>
  <c r="F882" i="22"/>
  <c r="G882" i="22"/>
  <c r="E882" i="22"/>
  <c r="J882" i="22"/>
  <c r="F886" i="15"/>
  <c r="H886" i="15"/>
  <c r="C886" i="15"/>
  <c r="E886" i="15"/>
  <c r="G886" i="15"/>
  <c r="D886" i="15"/>
  <c r="B886" i="15"/>
  <c r="E886" i="14"/>
  <c r="D886" i="14"/>
  <c r="B886" i="14"/>
  <c r="I886" i="14"/>
  <c r="L886" i="14"/>
  <c r="H886" i="14"/>
  <c r="F886" i="14"/>
  <c r="M886" i="14"/>
  <c r="J886" i="14"/>
  <c r="K886" i="14" s="1"/>
  <c r="C886" i="14"/>
  <c r="G886" i="14"/>
  <c r="K890" i="22"/>
  <c r="B890" i="22"/>
  <c r="D890" i="22"/>
  <c r="J890" i="22"/>
  <c r="C890" i="22"/>
  <c r="H890" i="22"/>
  <c r="E890" i="22"/>
  <c r="I890" i="22"/>
  <c r="F890" i="22"/>
  <c r="G890" i="22"/>
  <c r="F894" i="15"/>
  <c r="H894" i="15"/>
  <c r="C894" i="15"/>
  <c r="E894" i="15"/>
  <c r="G894" i="15"/>
  <c r="B894" i="15"/>
  <c r="D894" i="15"/>
  <c r="E894" i="14"/>
  <c r="D894" i="14"/>
  <c r="B894" i="14"/>
  <c r="I894" i="14"/>
  <c r="L894" i="14"/>
  <c r="H894" i="14"/>
  <c r="F894" i="14"/>
  <c r="M894" i="14"/>
  <c r="J894" i="14"/>
  <c r="K894" i="14" s="1"/>
  <c r="C894" i="14"/>
  <c r="G894" i="14"/>
  <c r="K898" i="22"/>
  <c r="I898" i="22"/>
  <c r="D898" i="22"/>
  <c r="B898" i="22"/>
  <c r="C898" i="22"/>
  <c r="H898" i="22"/>
  <c r="F898" i="22"/>
  <c r="G898" i="22"/>
  <c r="E898" i="22"/>
  <c r="J898" i="22"/>
  <c r="F902" i="15"/>
  <c r="H902" i="15"/>
  <c r="C902" i="15"/>
  <c r="E902" i="15"/>
  <c r="G902" i="15"/>
  <c r="D902" i="15"/>
  <c r="B902" i="15"/>
  <c r="E902" i="14"/>
  <c r="D902" i="14"/>
  <c r="B902" i="14"/>
  <c r="I902" i="14"/>
  <c r="L902" i="14"/>
  <c r="H902" i="14"/>
  <c r="F902" i="14"/>
  <c r="M902" i="14"/>
  <c r="J902" i="14"/>
  <c r="K902" i="14" s="1"/>
  <c r="C902" i="14"/>
  <c r="G902" i="14"/>
  <c r="K906" i="22"/>
  <c r="I906" i="22"/>
  <c r="D906" i="22"/>
  <c r="B906" i="22"/>
  <c r="C906" i="22"/>
  <c r="H906" i="22"/>
  <c r="F906" i="22"/>
  <c r="E906" i="22"/>
  <c r="J906" i="22"/>
  <c r="G906" i="22"/>
  <c r="F910" i="16"/>
  <c r="K910" i="16"/>
  <c r="E910" i="16"/>
  <c r="J910" i="16"/>
  <c r="D910" i="16"/>
  <c r="I910" i="16"/>
  <c r="C910" i="16"/>
  <c r="H910" i="16"/>
  <c r="G910" i="16"/>
  <c r="B910" i="16"/>
  <c r="D912" i="16"/>
  <c r="B912" i="16"/>
  <c r="C912" i="16"/>
  <c r="H912" i="16"/>
  <c r="F912" i="16"/>
  <c r="G912" i="16"/>
  <c r="E912" i="16"/>
  <c r="J912" i="16"/>
  <c r="K912" i="16"/>
  <c r="I912" i="16"/>
  <c r="E914" i="14"/>
  <c r="D914" i="14"/>
  <c r="H914" i="14"/>
  <c r="F914" i="14"/>
  <c r="M914" i="14"/>
  <c r="J914" i="14"/>
  <c r="K914" i="14" s="1"/>
  <c r="C914" i="14"/>
  <c r="G914" i="14"/>
  <c r="I914" i="14"/>
  <c r="L914" i="14"/>
  <c r="B914" i="14"/>
  <c r="F918" i="16"/>
  <c r="K918" i="16"/>
  <c r="E918" i="16"/>
  <c r="J918" i="16"/>
  <c r="D918" i="16"/>
  <c r="I918" i="16"/>
  <c r="C918" i="16"/>
  <c r="H918" i="16"/>
  <c r="B918" i="16"/>
  <c r="G918" i="16"/>
  <c r="D920" i="16"/>
  <c r="B920" i="16"/>
  <c r="C920" i="16"/>
  <c r="H920" i="16"/>
  <c r="F920" i="16"/>
  <c r="G920" i="16"/>
  <c r="E920" i="16"/>
  <c r="J920" i="16"/>
  <c r="I920" i="16"/>
  <c r="K920" i="16"/>
  <c r="E922" i="14"/>
  <c r="D922" i="14"/>
  <c r="H922" i="14"/>
  <c r="F922" i="14"/>
  <c r="M922" i="14"/>
  <c r="J922" i="14"/>
  <c r="K922" i="14" s="1"/>
  <c r="C922" i="14"/>
  <c r="G922" i="14"/>
  <c r="B922" i="14"/>
  <c r="I922" i="14"/>
  <c r="L922" i="14"/>
  <c r="F926" i="16"/>
  <c r="K926" i="16"/>
  <c r="E926" i="16"/>
  <c r="J926" i="16"/>
  <c r="D926" i="16"/>
  <c r="I926" i="16"/>
  <c r="C926" i="16"/>
  <c r="H926" i="16"/>
  <c r="B926" i="16"/>
  <c r="G926" i="16"/>
  <c r="D928" i="16"/>
  <c r="B928" i="16"/>
  <c r="C928" i="16"/>
  <c r="H928" i="16"/>
  <c r="F928" i="16"/>
  <c r="G928" i="16"/>
  <c r="E928" i="16"/>
  <c r="J928" i="16"/>
  <c r="K928" i="16"/>
  <c r="I928" i="16"/>
  <c r="E930" i="14"/>
  <c r="H930" i="14"/>
  <c r="F930" i="14"/>
  <c r="M930" i="14"/>
  <c r="J930" i="14"/>
  <c r="K930" i="14" s="1"/>
  <c r="D930" i="14"/>
  <c r="C930" i="14"/>
  <c r="G930" i="14"/>
  <c r="B930" i="14"/>
  <c r="I930" i="14"/>
  <c r="L930" i="14"/>
  <c r="D934" i="22"/>
  <c r="B934" i="22"/>
  <c r="C934" i="22"/>
  <c r="H934" i="22"/>
  <c r="F934" i="22"/>
  <c r="G934" i="22"/>
  <c r="E934" i="22"/>
  <c r="J934" i="22"/>
  <c r="K934" i="22"/>
  <c r="I934" i="22"/>
  <c r="D936" i="16"/>
  <c r="B936" i="16"/>
  <c r="C936" i="16"/>
  <c r="H936" i="16"/>
  <c r="F936" i="16"/>
  <c r="G936" i="16"/>
  <c r="E936" i="16"/>
  <c r="J936" i="16"/>
  <c r="K936" i="16"/>
  <c r="I936" i="16"/>
  <c r="G938" i="15"/>
  <c r="B938" i="15"/>
  <c r="D938" i="15"/>
  <c r="F938" i="15"/>
  <c r="H938" i="15"/>
  <c r="C938" i="15"/>
  <c r="E938" i="15"/>
  <c r="D942" i="22"/>
  <c r="B942" i="22"/>
  <c r="C942" i="22"/>
  <c r="H942" i="22"/>
  <c r="F942" i="22"/>
  <c r="G942" i="22"/>
  <c r="E942" i="22"/>
  <c r="J942" i="22"/>
  <c r="K942" i="22"/>
  <c r="I942" i="22"/>
  <c r="D944" i="16"/>
  <c r="B944" i="16"/>
  <c r="C944" i="16"/>
  <c r="H944" i="16"/>
  <c r="F944" i="16"/>
  <c r="G944" i="16"/>
  <c r="E944" i="16"/>
  <c r="J944" i="16"/>
  <c r="K944" i="16"/>
  <c r="I944" i="16"/>
  <c r="G946" i="15"/>
  <c r="B946" i="15"/>
  <c r="D946" i="15"/>
  <c r="F946" i="15"/>
  <c r="H946" i="15"/>
  <c r="C946" i="15"/>
  <c r="E946" i="15"/>
  <c r="D950" i="22"/>
  <c r="B950" i="22"/>
  <c r="C950" i="22"/>
  <c r="H950" i="22"/>
  <c r="F950" i="22"/>
  <c r="G950" i="22"/>
  <c r="E950" i="22"/>
  <c r="J950" i="22"/>
  <c r="I950" i="22"/>
  <c r="K950" i="22"/>
  <c r="D952" i="16"/>
  <c r="B952" i="16"/>
  <c r="C952" i="16"/>
  <c r="H952" i="16"/>
  <c r="F952" i="16"/>
  <c r="G952" i="16"/>
  <c r="E952" i="16"/>
  <c r="J952" i="16"/>
  <c r="I952" i="16"/>
  <c r="K952" i="16"/>
  <c r="G954" i="15"/>
  <c r="B954" i="15"/>
  <c r="D954" i="15"/>
  <c r="F954" i="15"/>
  <c r="H954" i="15"/>
  <c r="E954" i="15"/>
  <c r="C954" i="15"/>
  <c r="D958" i="22"/>
  <c r="B958" i="22"/>
  <c r="C958" i="22"/>
  <c r="H958" i="22"/>
  <c r="F958" i="22"/>
  <c r="G958" i="22"/>
  <c r="E958" i="22"/>
  <c r="J958" i="22"/>
  <c r="K958" i="22"/>
  <c r="I958" i="22"/>
  <c r="D960" i="16"/>
  <c r="B960" i="16"/>
  <c r="C960" i="16"/>
  <c r="H960" i="16"/>
  <c r="F960" i="16"/>
  <c r="G960" i="16"/>
  <c r="E960" i="16"/>
  <c r="J960" i="16"/>
  <c r="K960" i="16"/>
  <c r="I960" i="16"/>
  <c r="G962" i="15"/>
  <c r="B962" i="15"/>
  <c r="D962" i="15"/>
  <c r="F962" i="15"/>
  <c r="H962" i="15"/>
  <c r="C962" i="15"/>
  <c r="E962" i="15"/>
  <c r="D966" i="22"/>
  <c r="B966" i="22"/>
  <c r="C966" i="22"/>
  <c r="H966" i="22"/>
  <c r="F966" i="22"/>
  <c r="G966" i="22"/>
  <c r="E966" i="22"/>
  <c r="J966" i="22"/>
  <c r="K966" i="22"/>
  <c r="I966" i="22"/>
  <c r="D968" i="16"/>
  <c r="B968" i="16"/>
  <c r="C968" i="16"/>
  <c r="H968" i="16"/>
  <c r="F968" i="16"/>
  <c r="G968" i="16"/>
  <c r="E968" i="16"/>
  <c r="J968" i="16"/>
  <c r="K968" i="16"/>
  <c r="I968" i="16"/>
  <c r="G970" i="15"/>
  <c r="B970" i="15"/>
  <c r="D970" i="15"/>
  <c r="F970" i="15"/>
  <c r="H970" i="15"/>
  <c r="C970" i="15"/>
  <c r="E970" i="15"/>
  <c r="C974" i="15"/>
  <c r="E974" i="15"/>
  <c r="B974" i="15"/>
  <c r="D974" i="15"/>
  <c r="F974" i="15"/>
  <c r="G974" i="15"/>
  <c r="H974" i="15"/>
  <c r="D976" i="16"/>
  <c r="B976" i="16"/>
  <c r="C976" i="16"/>
  <c r="H976" i="16"/>
  <c r="F976" i="16"/>
  <c r="G976" i="16"/>
  <c r="E976" i="16"/>
  <c r="J976" i="16"/>
  <c r="K976" i="16"/>
  <c r="I976" i="16"/>
  <c r="E976" i="14"/>
  <c r="D976" i="14"/>
  <c r="M976" i="14"/>
  <c r="J976" i="14"/>
  <c r="K976" i="14" s="1"/>
  <c r="C976" i="14"/>
  <c r="G976" i="14"/>
  <c r="B976" i="14"/>
  <c r="I976" i="14"/>
  <c r="L976" i="14"/>
  <c r="H976" i="14"/>
  <c r="F976" i="14"/>
  <c r="E978" i="14"/>
  <c r="D978" i="14"/>
  <c r="H978" i="14"/>
  <c r="F978" i="14"/>
  <c r="M978" i="14"/>
  <c r="J978" i="14"/>
  <c r="K978" i="14" s="1"/>
  <c r="C978" i="14"/>
  <c r="G978" i="14"/>
  <c r="B978" i="14"/>
  <c r="I978" i="14"/>
  <c r="L978" i="14"/>
  <c r="E982" i="14"/>
  <c r="D982" i="14"/>
  <c r="C982" i="14"/>
  <c r="G982" i="14"/>
  <c r="B982" i="14"/>
  <c r="I982" i="14"/>
  <c r="L982" i="14"/>
  <c r="H982" i="14"/>
  <c r="F982" i="14"/>
  <c r="J982" i="14"/>
  <c r="K982" i="14" s="1"/>
  <c r="M982" i="14"/>
  <c r="I986" i="16"/>
  <c r="C986" i="16"/>
  <c r="H986" i="16"/>
  <c r="B986" i="16"/>
  <c r="G986" i="16"/>
  <c r="F986" i="16"/>
  <c r="K986" i="16"/>
  <c r="E986" i="16"/>
  <c r="J986" i="16"/>
  <c r="D986" i="16"/>
  <c r="G988" i="16"/>
  <c r="E988" i="16"/>
  <c r="J988" i="16"/>
  <c r="K988" i="16"/>
  <c r="I988" i="16"/>
  <c r="D988" i="16"/>
  <c r="B988" i="16"/>
  <c r="H988" i="16"/>
  <c r="F988" i="16"/>
  <c r="C988" i="16"/>
  <c r="E990" i="16"/>
  <c r="J990" i="16"/>
  <c r="D990" i="16"/>
  <c r="I990" i="16"/>
  <c r="C990" i="16"/>
  <c r="H990" i="16"/>
  <c r="B990" i="16"/>
  <c r="G990" i="16"/>
  <c r="K990" i="16"/>
  <c r="F990" i="16"/>
  <c r="E990" i="14"/>
  <c r="D990" i="14"/>
  <c r="C990" i="14"/>
  <c r="G990" i="14"/>
  <c r="B990" i="14"/>
  <c r="I990" i="14"/>
  <c r="L990" i="14"/>
  <c r="H990" i="14"/>
  <c r="F990" i="14"/>
  <c r="M990" i="14"/>
  <c r="J990" i="14"/>
  <c r="K990" i="14" s="1"/>
  <c r="E992" i="14"/>
  <c r="D992" i="14"/>
  <c r="M992" i="14"/>
  <c r="J992" i="14"/>
  <c r="K992" i="14" s="1"/>
  <c r="C992" i="14"/>
  <c r="G992" i="14"/>
  <c r="B992" i="14"/>
  <c r="I992" i="14"/>
  <c r="L992" i="14"/>
  <c r="F992" i="14"/>
  <c r="H992" i="14"/>
  <c r="D998" i="22"/>
  <c r="B998" i="22"/>
  <c r="C998" i="22"/>
  <c r="H998" i="22"/>
  <c r="F998" i="22"/>
  <c r="G998" i="22"/>
  <c r="E998" i="22"/>
  <c r="J998" i="22"/>
  <c r="K998" i="22"/>
  <c r="I998" i="22"/>
  <c r="B1000" i="15"/>
  <c r="D1000" i="15"/>
  <c r="F1000" i="15"/>
  <c r="H1000" i="15"/>
  <c r="C1000" i="15"/>
  <c r="E1000" i="15"/>
  <c r="G1000" i="15"/>
  <c r="G1002" i="15"/>
  <c r="B1002" i="15"/>
  <c r="D1002" i="15"/>
  <c r="F1002" i="15"/>
  <c r="H1002" i="15"/>
  <c r="C1002" i="15"/>
  <c r="E1002" i="15"/>
  <c r="F1004" i="15"/>
  <c r="H1004" i="15"/>
  <c r="C1004" i="15"/>
  <c r="E1004" i="15"/>
  <c r="G1004" i="15"/>
  <c r="B1004" i="15"/>
  <c r="D1004" i="15"/>
  <c r="E1006" i="16"/>
  <c r="J1006" i="16"/>
  <c r="D1006" i="16"/>
  <c r="I1006" i="16"/>
  <c r="C1006" i="16"/>
  <c r="H1006" i="16"/>
  <c r="B1006" i="16"/>
  <c r="G1006" i="16"/>
  <c r="K1006" i="16"/>
  <c r="F1006" i="16"/>
  <c r="E1006" i="14"/>
  <c r="D1006" i="14"/>
  <c r="C1006" i="14"/>
  <c r="G1006" i="14"/>
  <c r="B1006" i="14"/>
  <c r="I1006" i="14"/>
  <c r="L1006" i="14"/>
  <c r="H1006" i="14"/>
  <c r="F1006" i="14"/>
  <c r="M1006" i="14"/>
  <c r="J1006" i="14"/>
  <c r="K1006" i="14" s="1"/>
  <c r="E1008" i="14"/>
  <c r="D1008" i="14"/>
  <c r="M1008" i="14"/>
  <c r="J1008" i="14"/>
  <c r="K1008" i="14" s="1"/>
  <c r="C1008" i="14"/>
  <c r="G1008" i="14"/>
  <c r="B1008" i="14"/>
  <c r="I1008" i="14"/>
  <c r="L1008" i="14"/>
  <c r="F1008" i="14"/>
  <c r="H1008" i="14"/>
  <c r="D1014" i="22"/>
  <c r="B1014" i="22"/>
  <c r="C1014" i="22"/>
  <c r="H1014" i="22"/>
  <c r="F1014" i="22"/>
  <c r="G1014" i="22"/>
  <c r="E1014" i="22"/>
  <c r="J1014" i="22"/>
  <c r="I1014" i="22"/>
  <c r="K1014" i="22"/>
  <c r="E296" i="16"/>
  <c r="J296" i="16"/>
  <c r="I296" i="16"/>
  <c r="C296" i="16"/>
  <c r="D296" i="16"/>
  <c r="B296" i="16"/>
  <c r="G296" i="16"/>
  <c r="H296" i="16"/>
  <c r="F296" i="16"/>
  <c r="K296" i="16"/>
  <c r="D774" i="16"/>
  <c r="G774" i="16"/>
  <c r="B774" i="16"/>
  <c r="I774" i="16"/>
  <c r="C774" i="16"/>
  <c r="F774" i="16"/>
  <c r="E774" i="16"/>
  <c r="H774" i="16"/>
  <c r="J774" i="16"/>
  <c r="K774" i="16"/>
  <c r="E746" i="14"/>
  <c r="M746" i="14"/>
  <c r="J746" i="14"/>
  <c r="K746" i="14" s="1"/>
  <c r="C746" i="14"/>
  <c r="G746" i="14"/>
  <c r="B746" i="14"/>
  <c r="I746" i="14"/>
  <c r="L746" i="14"/>
  <c r="H746" i="14"/>
  <c r="F746" i="14"/>
  <c r="D746" i="14"/>
  <c r="D1016" i="16"/>
  <c r="B1016" i="16"/>
  <c r="C1016" i="16"/>
  <c r="H1016" i="16"/>
  <c r="F1016" i="16"/>
  <c r="G1016" i="16"/>
  <c r="E1016" i="16"/>
  <c r="J1016" i="16"/>
  <c r="I1016" i="16"/>
  <c r="K1016" i="16"/>
  <c r="E1016" i="14"/>
  <c r="D1016" i="14"/>
  <c r="M1016" i="14"/>
  <c r="J1016" i="14"/>
  <c r="K1016" i="14"/>
  <c r="C1016" i="14"/>
  <c r="G1016" i="14"/>
  <c r="B1016" i="14"/>
  <c r="I1016" i="14"/>
  <c r="L1016" i="14"/>
  <c r="H1016" i="14"/>
  <c r="F1016" i="14"/>
  <c r="F1022" i="15"/>
  <c r="H1022" i="15"/>
  <c r="C1022" i="15"/>
  <c r="E1022" i="15"/>
  <c r="G1022" i="15"/>
  <c r="B1022" i="15"/>
  <c r="D1022" i="15"/>
  <c r="I1024" i="22"/>
  <c r="C1024" i="22"/>
  <c r="H1024" i="22"/>
  <c r="B1024" i="22"/>
  <c r="G1024" i="22"/>
  <c r="F1024" i="22"/>
  <c r="K1024" i="22"/>
  <c r="D1024" i="22"/>
  <c r="E1024" i="22"/>
  <c r="J1024" i="22"/>
  <c r="G1026" i="22"/>
  <c r="E1026" i="22"/>
  <c r="J1026" i="22"/>
  <c r="K1026" i="22"/>
  <c r="I1026" i="22"/>
  <c r="D1026" i="22"/>
  <c r="B1026" i="22"/>
  <c r="C1026" i="22"/>
  <c r="H1026" i="22"/>
  <c r="F1026" i="22"/>
  <c r="E1028" i="22"/>
  <c r="J1028" i="22"/>
  <c r="D1028" i="22"/>
  <c r="I1028" i="22"/>
  <c r="C1028" i="22"/>
  <c r="H1028" i="22"/>
  <c r="B1028" i="22"/>
  <c r="G1028" i="22"/>
  <c r="F1028" i="22"/>
  <c r="K1028" i="22"/>
  <c r="F1030" i="15"/>
  <c r="H1030" i="15"/>
  <c r="C1030" i="15"/>
  <c r="E1030" i="15"/>
  <c r="G1030" i="15"/>
  <c r="D1030" i="15"/>
  <c r="B1030" i="15"/>
  <c r="E1030" i="14"/>
  <c r="D1030" i="14"/>
  <c r="H1030" i="14"/>
  <c r="F1030" i="14"/>
  <c r="M1030" i="14"/>
  <c r="J1030" i="14"/>
  <c r="K1030" i="14" s="1"/>
  <c r="C1030" i="14"/>
  <c r="G1030" i="14"/>
  <c r="B1030" i="14"/>
  <c r="I1030" i="14"/>
  <c r="L1030" i="14"/>
  <c r="G1034" i="22"/>
  <c r="E1034" i="22"/>
  <c r="J1034" i="22"/>
  <c r="K1034" i="22"/>
  <c r="I1034" i="22"/>
  <c r="D1034" i="22"/>
  <c r="B1034" i="22"/>
  <c r="C1034" i="22"/>
  <c r="H1034" i="22"/>
  <c r="F1034" i="22"/>
  <c r="K1036" i="16"/>
  <c r="I1036" i="16"/>
  <c r="D1036" i="16"/>
  <c r="B1036" i="16"/>
  <c r="C1036" i="16"/>
  <c r="H1036" i="16"/>
  <c r="F1036" i="16"/>
  <c r="J1036" i="16"/>
  <c r="G1036" i="16"/>
  <c r="E1036" i="16"/>
  <c r="G1038" i="22"/>
  <c r="E1038" i="22"/>
  <c r="J1038" i="22"/>
  <c r="K1038" i="22"/>
  <c r="I1038" i="22"/>
  <c r="D1038" i="22"/>
  <c r="B1038" i="22"/>
  <c r="C1038" i="22"/>
  <c r="H1038" i="22"/>
  <c r="F1038" i="22"/>
  <c r="K1040" i="16"/>
  <c r="I1040" i="16"/>
  <c r="D1040" i="16"/>
  <c r="B1040" i="16"/>
  <c r="C1040" i="16"/>
  <c r="H1040" i="16"/>
  <c r="F1040" i="16"/>
  <c r="E1040" i="16"/>
  <c r="J1040" i="16"/>
  <c r="G1040" i="16"/>
  <c r="G1042" i="15"/>
  <c r="B1042" i="15"/>
  <c r="D1042" i="15"/>
  <c r="F1042" i="15"/>
  <c r="H1042" i="15"/>
  <c r="C1042" i="15"/>
  <c r="E1042" i="15"/>
  <c r="E1042" i="14"/>
  <c r="D1042" i="14"/>
  <c r="C1042" i="14"/>
  <c r="G1042" i="14"/>
  <c r="B1042" i="14"/>
  <c r="I1042" i="14"/>
  <c r="L1042" i="14"/>
  <c r="H1042" i="14"/>
  <c r="F1042" i="14"/>
  <c r="M1042" i="14"/>
  <c r="J1042" i="14"/>
  <c r="K1042" i="14" s="1"/>
  <c r="G1046" i="22"/>
  <c r="E1046" i="22"/>
  <c r="J1046" i="22"/>
  <c r="K1046" i="22"/>
  <c r="I1046" i="22"/>
  <c r="D1046" i="22"/>
  <c r="B1046" i="22"/>
  <c r="H1046" i="22"/>
  <c r="F1046" i="22"/>
  <c r="C1046" i="22"/>
  <c r="K1048" i="16"/>
  <c r="I1048" i="16"/>
  <c r="D1048" i="16"/>
  <c r="B1048" i="16"/>
  <c r="C1048" i="16"/>
  <c r="H1048" i="16"/>
  <c r="F1048" i="16"/>
  <c r="G1048" i="16"/>
  <c r="E1048" i="16"/>
  <c r="J1048" i="16"/>
  <c r="F1052" i="22"/>
  <c r="K1052" i="22"/>
  <c r="E1052" i="22"/>
  <c r="J1052" i="22"/>
  <c r="D1052" i="22"/>
  <c r="I1052" i="22"/>
  <c r="C1052" i="22"/>
  <c r="H1052" i="22"/>
  <c r="G1052" i="22"/>
  <c r="B1052" i="22"/>
  <c r="D1052" i="14"/>
  <c r="E1052" i="14"/>
  <c r="C1052" i="14"/>
  <c r="G1052" i="14"/>
  <c r="B1052" i="14"/>
  <c r="I1052" i="14"/>
  <c r="L1052" i="14"/>
  <c r="H1052" i="14"/>
  <c r="F1052" i="14"/>
  <c r="M1052" i="14"/>
  <c r="J1052" i="14"/>
  <c r="K1052" i="14" s="1"/>
  <c r="F1056" i="22"/>
  <c r="K1056" i="22"/>
  <c r="E1056" i="22"/>
  <c r="J1056" i="22"/>
  <c r="D1056" i="22"/>
  <c r="I1056" i="22"/>
  <c r="C1056" i="22"/>
  <c r="H1056" i="22"/>
  <c r="B1056" i="22"/>
  <c r="G1056" i="22"/>
  <c r="E1058" i="16"/>
  <c r="J1058" i="16"/>
  <c r="D1058" i="16"/>
  <c r="I1058" i="16"/>
  <c r="C1058" i="16"/>
  <c r="H1058" i="16"/>
  <c r="B1058" i="16"/>
  <c r="G1058" i="16"/>
  <c r="F1058" i="16"/>
  <c r="K1058" i="16"/>
  <c r="F1060" i="22"/>
  <c r="K1060" i="22"/>
  <c r="E1060" i="22"/>
  <c r="J1060" i="22"/>
  <c r="D1060" i="22"/>
  <c r="I1060" i="22"/>
  <c r="C1060" i="22"/>
  <c r="H1060" i="22"/>
  <c r="B1060" i="22"/>
  <c r="G1060" i="22"/>
  <c r="D1060" i="14"/>
  <c r="E1060" i="14"/>
  <c r="C1060" i="14"/>
  <c r="G1060" i="14"/>
  <c r="B1060" i="14"/>
  <c r="I1060" i="14"/>
  <c r="L1060" i="14"/>
  <c r="H1060" i="14"/>
  <c r="F1060" i="14"/>
  <c r="J1060" i="14"/>
  <c r="K1060" i="14" s="1"/>
  <c r="M1060" i="14"/>
  <c r="D161" i="22"/>
  <c r="B161" i="22"/>
  <c r="C161" i="22"/>
  <c r="H161" i="22"/>
  <c r="F161" i="22"/>
  <c r="G161" i="22"/>
  <c r="E161" i="22"/>
  <c r="J161" i="22"/>
  <c r="I161" i="22"/>
  <c r="K161" i="22"/>
  <c r="E81" i="14"/>
  <c r="B81" i="14"/>
  <c r="I81" i="14"/>
  <c r="L81" i="14"/>
  <c r="M81" i="14"/>
  <c r="J81" i="14"/>
  <c r="K81" i="14" s="1"/>
  <c r="G81" i="14"/>
  <c r="F81" i="14"/>
  <c r="H81" i="14"/>
  <c r="C81" i="14"/>
  <c r="C95" i="15"/>
  <c r="D109" i="16"/>
  <c r="E109" i="16"/>
  <c r="C109" i="16"/>
  <c r="H109" i="16"/>
  <c r="G109" i="16"/>
  <c r="B109" i="16"/>
  <c r="J109" i="16"/>
  <c r="K109" i="16"/>
  <c r="M115" i="14"/>
  <c r="J115" i="14"/>
  <c r="K115" i="14" s="1"/>
  <c r="F115" i="14"/>
  <c r="C115" i="14"/>
  <c r="K72" i="16"/>
  <c r="H72" i="16"/>
  <c r="D81" i="14"/>
  <c r="H89" i="22"/>
  <c r="I89" i="22"/>
  <c r="B83" i="16"/>
  <c r="F91" i="15"/>
  <c r="E66" i="14"/>
  <c r="C66" i="14"/>
  <c r="G76" i="15"/>
  <c r="F76" i="15"/>
  <c r="H76" i="15"/>
  <c r="C76" i="15"/>
  <c r="E76" i="15"/>
  <c r="D76" i="15"/>
  <c r="B76" i="15"/>
  <c r="B97" i="22"/>
  <c r="C97" i="22"/>
  <c r="C105" i="15"/>
  <c r="E105" i="15"/>
  <c r="B105" i="15"/>
  <c r="D105" i="15"/>
  <c r="H105" i="15"/>
  <c r="B113" i="16"/>
  <c r="D113" i="16"/>
  <c r="F113" i="16"/>
  <c r="B70" i="22"/>
  <c r="H70" i="22"/>
  <c r="K70" i="22"/>
  <c r="E70" i="22"/>
  <c r="C78" i="16"/>
  <c r="B78" i="16"/>
  <c r="C87" i="15"/>
  <c r="C101" i="14"/>
  <c r="D76" i="22"/>
  <c r="J76" i="22"/>
  <c r="E76" i="22"/>
  <c r="B76" i="22"/>
  <c r="G76" i="22"/>
  <c r="H76" i="22"/>
  <c r="I76" i="22"/>
  <c r="K76" i="22"/>
  <c r="F76" i="22"/>
  <c r="C76" i="22"/>
  <c r="B105" i="22"/>
  <c r="C105" i="22"/>
  <c r="H113" i="15"/>
  <c r="B113" i="15"/>
  <c r="E113" i="15"/>
  <c r="C113" i="15"/>
  <c r="D113" i="15"/>
  <c r="D70" i="22"/>
  <c r="G72" i="16"/>
  <c r="F89" i="22"/>
  <c r="K70" i="16"/>
  <c r="I70" i="16"/>
  <c r="C70" i="16"/>
  <c r="H70" i="16"/>
  <c r="F70" i="16"/>
  <c r="G70" i="16"/>
  <c r="J70" i="16"/>
  <c r="B70" i="16"/>
  <c r="D70" i="16"/>
  <c r="E70" i="16"/>
  <c r="B83" i="22"/>
  <c r="F83" i="22"/>
  <c r="K83" i="22"/>
  <c r="H103" i="16"/>
  <c r="B72" i="22"/>
  <c r="C72" i="22"/>
  <c r="B89" i="15"/>
  <c r="C89" i="15"/>
  <c r="C101" i="15"/>
  <c r="E101" i="15"/>
  <c r="B101" i="15"/>
  <c r="D101" i="15"/>
  <c r="F101" i="15"/>
  <c r="H101" i="15"/>
  <c r="G101" i="15"/>
  <c r="B109" i="15"/>
  <c r="C109" i="15"/>
  <c r="B117" i="16"/>
  <c r="B118" i="16"/>
  <c r="G14" i="15"/>
  <c r="B14" i="15"/>
  <c r="H14" i="15"/>
  <c r="D14" i="15"/>
  <c r="B46" i="15"/>
  <c r="D46" i="15"/>
  <c r="H46" i="15"/>
  <c r="C58" i="15"/>
  <c r="C62" i="16"/>
  <c r="C20" i="22"/>
  <c r="E24" i="15"/>
  <c r="H24" i="15"/>
  <c r="G40" i="15"/>
  <c r="F40" i="15"/>
  <c r="E40" i="15"/>
  <c r="D40" i="15"/>
  <c r="D56" i="15"/>
  <c r="B56" i="15"/>
  <c r="C8" i="15"/>
  <c r="G8" i="16"/>
  <c r="C10" i="15"/>
  <c r="E34" i="14"/>
  <c r="B34" i="14"/>
  <c r="C22" i="15"/>
  <c r="H38" i="16"/>
  <c r="E46" i="15"/>
  <c r="B48" i="16"/>
  <c r="B16" i="15"/>
  <c r="H16" i="15"/>
  <c r="D16" i="15"/>
  <c r="E16" i="15"/>
  <c r="C16" i="15"/>
  <c r="G16" i="15"/>
  <c r="F16" i="15"/>
  <c r="B20" i="15"/>
  <c r="C20" i="15"/>
  <c r="B24" i="22"/>
  <c r="C24" i="22"/>
  <c r="B32" i="15"/>
  <c r="C32" i="15"/>
  <c r="C48" i="22"/>
  <c r="F48" i="22"/>
  <c r="K48" i="22"/>
  <c r="E52" i="16"/>
  <c r="D10" i="22"/>
  <c r="E14" i="14"/>
  <c r="H32" i="16"/>
  <c r="E32" i="16"/>
  <c r="K52" i="22"/>
  <c r="F52" i="22"/>
  <c r="K18" i="22"/>
  <c r="B42" i="22"/>
  <c r="J42" i="22"/>
  <c r="K42" i="22"/>
  <c r="C50" i="22"/>
  <c r="C38" i="14"/>
  <c r="E42" i="22"/>
  <c r="H48" i="22"/>
  <c r="J48" i="22"/>
  <c r="C54" i="14"/>
  <c r="B22" i="16"/>
  <c r="K46" i="22"/>
  <c r="E46" i="22"/>
  <c r="D46" i="22"/>
  <c r="I46" i="22"/>
  <c r="C50" i="15"/>
  <c r="C18" i="14"/>
  <c r="E110" i="15"/>
  <c r="B110" i="15"/>
  <c r="D110" i="15"/>
  <c r="H110" i="15"/>
  <c r="D108" i="14"/>
  <c r="J89" i="16"/>
  <c r="J106" i="16"/>
  <c r="B106" i="16"/>
  <c r="H106" i="16"/>
  <c r="C106" i="15"/>
  <c r="E106" i="15"/>
  <c r="G106" i="15"/>
  <c r="B106" i="15"/>
  <c r="D106" i="15"/>
  <c r="F106" i="15"/>
  <c r="H106" i="15"/>
  <c r="E97" i="15"/>
  <c r="B97" i="15"/>
  <c r="H97" i="15"/>
  <c r="E95" i="14"/>
  <c r="C87" i="14"/>
  <c r="G93" i="15"/>
  <c r="F93" i="15"/>
  <c r="E93" i="15"/>
  <c r="E91" i="14"/>
  <c r="C91" i="14"/>
  <c r="D91" i="14"/>
  <c r="E72" i="15"/>
  <c r="H72" i="15"/>
  <c r="D72" i="15"/>
  <c r="C56" i="22"/>
  <c r="D70" i="14"/>
  <c r="B70" i="14"/>
  <c r="B56" i="16"/>
  <c r="C68" i="16"/>
  <c r="B68" i="15"/>
  <c r="C68" i="15"/>
  <c r="B122" i="22"/>
  <c r="D90" i="16"/>
  <c r="J90" i="16"/>
  <c r="F90" i="16"/>
  <c r="G133" i="16"/>
  <c r="D133" i="16"/>
  <c r="C133" i="16"/>
  <c r="K133" i="16"/>
  <c r="E138" i="22"/>
  <c r="C138" i="22"/>
  <c r="D138" i="22"/>
  <c r="B138" i="22"/>
  <c r="K138" i="22"/>
  <c r="H138" i="22"/>
  <c r="D78" i="14"/>
  <c r="D96" i="15"/>
  <c r="B127" i="22"/>
  <c r="C127" i="22"/>
  <c r="D74" i="16"/>
  <c r="B74" i="16"/>
  <c r="G74" i="16"/>
  <c r="J74" i="16"/>
  <c r="C74" i="16"/>
  <c r="F74" i="16"/>
  <c r="H74" i="16"/>
  <c r="I74" i="16"/>
  <c r="C90" i="22"/>
  <c r="J90" i="22"/>
  <c r="C133" i="22"/>
  <c r="K133" i="22"/>
  <c r="D133" i="22"/>
  <c r="B133" i="22"/>
  <c r="E133" i="22"/>
  <c r="G133" i="22"/>
  <c r="H133" i="22"/>
  <c r="J133" i="22"/>
  <c r="B136" i="14"/>
  <c r="C136" i="14"/>
  <c r="B80" i="15"/>
  <c r="C80" i="15"/>
  <c r="D85" i="22"/>
  <c r="G85" i="22"/>
  <c r="H85" i="22"/>
  <c r="E85" i="22"/>
  <c r="K85" i="22"/>
  <c r="E98" i="22"/>
  <c r="J98" i="22"/>
  <c r="C79" i="15"/>
  <c r="B79" i="15"/>
  <c r="H79" i="15"/>
  <c r="C96" i="16"/>
  <c r="B125" i="14"/>
  <c r="D74" i="22"/>
  <c r="C122" i="15"/>
  <c r="G122" i="15"/>
  <c r="C107" i="22"/>
  <c r="H111" i="22"/>
  <c r="C111" i="22"/>
  <c r="E111" i="22"/>
  <c r="F115" i="22"/>
  <c r="C131" i="14"/>
  <c r="B138" i="15"/>
  <c r="H138" i="15"/>
  <c r="C79" i="16"/>
  <c r="B79" i="16"/>
  <c r="J122" i="16"/>
  <c r="K122" i="16"/>
  <c r="B122" i="16"/>
  <c r="F122" i="16"/>
  <c r="B90" i="15"/>
  <c r="C90" i="15"/>
  <c r="B99" i="15"/>
  <c r="C99" i="15"/>
  <c r="D105" i="14"/>
  <c r="J105" i="14"/>
  <c r="K105" i="14" s="1"/>
  <c r="D109" i="14"/>
  <c r="E109" i="14"/>
  <c r="B109" i="14"/>
  <c r="D80" i="22"/>
  <c r="J80" i="22"/>
  <c r="E80" i="22"/>
  <c r="H80" i="22"/>
  <c r="C80" i="22"/>
  <c r="I80" i="22"/>
  <c r="B80" i="22"/>
  <c r="G80" i="22"/>
  <c r="F80" i="22"/>
  <c r="K80" i="22"/>
  <c r="B85" i="15"/>
  <c r="D85" i="15"/>
  <c r="F85" i="15"/>
  <c r="H85" i="15"/>
  <c r="C85" i="15"/>
  <c r="E85" i="15"/>
  <c r="G85" i="15"/>
  <c r="E128" i="16"/>
  <c r="J128" i="16"/>
  <c r="H128" i="16"/>
  <c r="F128" i="16"/>
  <c r="E48" i="14"/>
  <c r="C48" i="14"/>
  <c r="G48" i="14"/>
  <c r="C70" i="15"/>
  <c r="B70" i="15"/>
  <c r="G58" i="22"/>
  <c r="B66" i="15"/>
  <c r="D66" i="15"/>
  <c r="C66" i="15"/>
  <c r="E66" i="15"/>
  <c r="F66" i="15"/>
  <c r="C68" i="14"/>
  <c r="H105" i="22"/>
  <c r="H97" i="16"/>
  <c r="H161" i="16"/>
  <c r="H92" i="16"/>
  <c r="H200" i="16"/>
  <c r="H132" i="16"/>
  <c r="H107" i="22"/>
  <c r="H148" i="22"/>
  <c r="K64" i="22"/>
  <c r="H78" i="16"/>
  <c r="H154" i="22"/>
  <c r="H164" i="16"/>
  <c r="H235" i="16"/>
  <c r="H191" i="22"/>
  <c r="H72" i="22"/>
  <c r="H56" i="16"/>
  <c r="K235" i="16"/>
  <c r="K200" i="16"/>
  <c r="K191" i="22"/>
  <c r="K76" i="16"/>
  <c r="K164" i="16"/>
  <c r="K154" i="22"/>
  <c r="K148" i="22"/>
  <c r="K130" i="16"/>
  <c r="K105" i="22"/>
  <c r="J70" i="14"/>
  <c r="K70" i="14" s="1"/>
  <c r="K72" i="22"/>
  <c r="J38" i="14"/>
  <c r="K38" i="14" s="1"/>
  <c r="J130" i="14"/>
  <c r="K130" i="14" s="1"/>
  <c r="K132" i="16"/>
  <c r="K78" i="16"/>
  <c r="K92" i="16"/>
  <c r="J78" i="14"/>
  <c r="K78" i="14" s="1"/>
  <c r="K97" i="16"/>
  <c r="J144" i="14"/>
  <c r="K144" i="14" s="1"/>
  <c r="H117" i="15"/>
  <c r="J131" i="14"/>
  <c r="K131" i="14" s="1"/>
  <c r="J171" i="14"/>
  <c r="K171" i="14" s="1"/>
  <c r="K26" i="22"/>
  <c r="J166" i="14"/>
  <c r="K166" i="14" s="1"/>
  <c r="H199" i="15"/>
  <c r="J168" i="14"/>
  <c r="K168" i="14" s="1"/>
  <c r="H50" i="22"/>
  <c r="J157" i="14"/>
  <c r="K157" i="14" s="1"/>
  <c r="J178" i="14"/>
  <c r="K178" i="14" s="1"/>
  <c r="H102" i="15"/>
  <c r="J167" i="14"/>
  <c r="K167" i="14" s="1"/>
  <c r="K56" i="22"/>
  <c r="J179" i="14"/>
  <c r="K179" i="14" s="1"/>
  <c r="E164" i="16"/>
  <c r="D164" i="16"/>
  <c r="H87" i="15"/>
  <c r="J137" i="14"/>
  <c r="K137" i="14" s="1"/>
  <c r="J169" i="14"/>
  <c r="K169" i="14" s="1"/>
  <c r="J162" i="14"/>
  <c r="K162" i="14" s="1"/>
  <c r="J165" i="14"/>
  <c r="K165" i="14" s="1"/>
  <c r="J170" i="14"/>
  <c r="K170" i="14" s="1"/>
  <c r="E200" i="16"/>
  <c r="D200" i="16"/>
  <c r="E235" i="16"/>
  <c r="D235" i="16"/>
  <c r="D76" i="16"/>
  <c r="H162" i="15"/>
  <c r="J160" i="14"/>
  <c r="K160" i="14" s="1"/>
  <c r="H47" i="15"/>
  <c r="D161" i="16"/>
  <c r="E161" i="16"/>
  <c r="F139" i="14"/>
  <c r="J139" i="14"/>
  <c r="K139" i="14" s="1"/>
  <c r="D56" i="16"/>
  <c r="F173" i="14"/>
  <c r="J173" i="14"/>
  <c r="K173" i="14" s="1"/>
  <c r="G175" i="14"/>
  <c r="J175" i="14"/>
  <c r="K175" i="14" s="1"/>
  <c r="G172" i="14"/>
  <c r="J172" i="14"/>
  <c r="K172" i="14" s="1"/>
  <c r="F174" i="14"/>
  <c r="J174" i="14"/>
  <c r="K174" i="14" s="1"/>
  <c r="F177" i="14"/>
  <c r="J177" i="14"/>
  <c r="K177" i="14" s="1"/>
  <c r="G161" i="14"/>
  <c r="J161" i="14"/>
  <c r="K161" i="14" s="1"/>
  <c r="G158" i="14"/>
  <c r="J158" i="14"/>
  <c r="K158" i="14" s="1"/>
  <c r="H90" i="15"/>
  <c r="J88" i="14"/>
  <c r="K88" i="14" s="1"/>
  <c r="D130" i="16"/>
  <c r="F38" i="14"/>
  <c r="G38" i="14"/>
  <c r="F158" i="14"/>
  <c r="J18" i="14"/>
  <c r="K18" i="14" s="1"/>
  <c r="J101" i="14"/>
  <c r="K101" i="14" s="1"/>
  <c r="G73" i="14"/>
  <c r="J73" i="14"/>
  <c r="K73" i="14" s="1"/>
  <c r="H10" i="15"/>
  <c r="D83" i="16"/>
  <c r="D132" i="16"/>
  <c r="E132" i="16"/>
  <c r="F145" i="14"/>
  <c r="J145" i="14"/>
  <c r="K145" i="14" s="1"/>
  <c r="F95" i="14"/>
  <c r="J95" i="14"/>
  <c r="K95" i="14" s="1"/>
  <c r="J87" i="14"/>
  <c r="K87" i="14" s="1"/>
  <c r="D78" i="16"/>
  <c r="E92" i="16"/>
  <c r="E78" i="16"/>
  <c r="D92" i="16"/>
  <c r="H99" i="15"/>
  <c r="F161" i="14"/>
  <c r="G68" i="14"/>
  <c r="F73" i="14"/>
  <c r="F172" i="14"/>
  <c r="F175" i="14"/>
  <c r="E97" i="16"/>
  <c r="D97" i="16"/>
  <c r="E105" i="22"/>
  <c r="D105" i="22"/>
  <c r="G34" i="14"/>
  <c r="F34" i="14"/>
  <c r="D94" i="22"/>
  <c r="D199" i="15"/>
  <c r="E199" i="15"/>
  <c r="E148" i="22"/>
  <c r="D148" i="22"/>
  <c r="D87" i="15"/>
  <c r="E87" i="15"/>
  <c r="G167" i="14"/>
  <c r="F167" i="14"/>
  <c r="F88" i="14"/>
  <c r="F171" i="14"/>
  <c r="G171" i="14"/>
  <c r="G70" i="14"/>
  <c r="F70" i="14"/>
  <c r="D117" i="15"/>
  <c r="E117" i="15"/>
  <c r="E90" i="15"/>
  <c r="D64" i="22"/>
  <c r="G170" i="14"/>
  <c r="F170" i="14"/>
  <c r="F162" i="14"/>
  <c r="G162" i="14"/>
  <c r="D107" i="22"/>
  <c r="D13" i="15"/>
  <c r="F178" i="14"/>
  <c r="G178" i="14"/>
  <c r="F160" i="14"/>
  <c r="G160" i="14"/>
  <c r="G168" i="14"/>
  <c r="F168" i="14"/>
  <c r="F91" i="14"/>
  <c r="F166" i="14"/>
  <c r="G166" i="14"/>
  <c r="F123" i="14"/>
  <c r="F130" i="14"/>
  <c r="G130" i="14"/>
  <c r="F165" i="14"/>
  <c r="G165" i="14"/>
  <c r="G66" i="14"/>
  <c r="F66" i="14"/>
  <c r="G169" i="14"/>
  <c r="F169" i="14"/>
  <c r="G137" i="14"/>
  <c r="F137" i="14"/>
  <c r="E79" i="22"/>
  <c r="D99" i="15"/>
  <c r="G157" i="14"/>
  <c r="F157" i="14"/>
  <c r="D102" i="15"/>
  <c r="E102" i="15"/>
  <c r="D10" i="15"/>
  <c r="D191" i="22"/>
  <c r="E191" i="22"/>
  <c r="F68" i="14"/>
  <c r="D162" i="15"/>
  <c r="E162" i="15"/>
  <c r="D154" i="22"/>
  <c r="E154" i="22"/>
  <c r="F179" i="14"/>
  <c r="G179" i="14"/>
  <c r="F14" i="14"/>
  <c r="F30" i="14"/>
  <c r="G30" i="14"/>
  <c r="E101" i="22"/>
  <c r="G131" i="14"/>
  <c r="F144" i="14"/>
  <c r="G144" i="14"/>
  <c r="D72" i="22"/>
  <c r="E72" i="22"/>
  <c r="F18" i="14"/>
  <c r="D47" i="15"/>
  <c r="G139" i="14"/>
  <c r="G177" i="14"/>
  <c r="G173" i="14"/>
  <c r="G174" i="14"/>
  <c r="G145" i="14"/>
  <c r="G125" i="14"/>
  <c r="G95" i="14"/>
  <c r="E50" i="22"/>
  <c r="E56" i="22"/>
  <c r="D56" i="22"/>
  <c r="D50" i="22"/>
  <c r="L14" i="14"/>
  <c r="L177" i="14"/>
  <c r="G90" i="15"/>
  <c r="L167" i="14"/>
  <c r="J148" i="22"/>
  <c r="G47" i="15"/>
  <c r="J97" i="16"/>
  <c r="I97" i="16"/>
  <c r="G235" i="16"/>
  <c r="J235" i="16"/>
  <c r="I235" i="16"/>
  <c r="J200" i="16"/>
  <c r="I200" i="16"/>
  <c r="I76" i="16"/>
  <c r="F164" i="16"/>
  <c r="J164" i="16"/>
  <c r="I164" i="16"/>
  <c r="J56" i="16"/>
  <c r="I56" i="16"/>
  <c r="M174" i="14"/>
  <c r="M166" i="14"/>
  <c r="M173" i="14"/>
  <c r="M179" i="14"/>
  <c r="M144" i="14"/>
  <c r="J130" i="16"/>
  <c r="I130" i="16"/>
  <c r="J72" i="22"/>
  <c r="F90" i="15"/>
  <c r="L161" i="14"/>
  <c r="F92" i="16"/>
  <c r="I72" i="22"/>
  <c r="G132" i="16"/>
  <c r="I132" i="16"/>
  <c r="J132" i="16"/>
  <c r="M137" i="14"/>
  <c r="L169" i="14"/>
  <c r="L145" i="14"/>
  <c r="G78" i="15"/>
  <c r="J78" i="16"/>
  <c r="I78" i="16"/>
  <c r="G92" i="16"/>
  <c r="J92" i="16"/>
  <c r="I92" i="16"/>
  <c r="L70" i="14"/>
  <c r="L170" i="14"/>
  <c r="L171" i="14"/>
  <c r="F97" i="16"/>
  <c r="I68" i="22"/>
  <c r="J122" i="22"/>
  <c r="F102" i="15"/>
  <c r="L160" i="14"/>
  <c r="F132" i="16"/>
  <c r="G199" i="15"/>
  <c r="I148" i="22"/>
  <c r="L179" i="14"/>
  <c r="F78" i="15"/>
  <c r="J154" i="22"/>
  <c r="L178" i="14"/>
  <c r="F200" i="16"/>
  <c r="L34" i="14"/>
  <c r="L73" i="14"/>
  <c r="L165" i="14"/>
  <c r="L157" i="14"/>
  <c r="I191" i="22"/>
  <c r="J191" i="22"/>
  <c r="L158" i="14"/>
  <c r="G56" i="16"/>
  <c r="I56" i="22"/>
  <c r="L144" i="14"/>
  <c r="G87" i="15"/>
  <c r="L173" i="14"/>
  <c r="L175" i="14"/>
  <c r="G200" i="16"/>
  <c r="G102" i="15"/>
  <c r="G97" i="16"/>
  <c r="J68" i="22"/>
  <c r="I70" i="14"/>
  <c r="I167" i="14"/>
  <c r="I131" i="14"/>
  <c r="G56" i="22"/>
  <c r="H34" i="14"/>
  <c r="H168" i="14"/>
  <c r="G76" i="16"/>
  <c r="G130" i="16"/>
  <c r="F162" i="15"/>
  <c r="L76" i="14"/>
  <c r="G78" i="16"/>
  <c r="F47" i="15"/>
  <c r="F87" i="15"/>
  <c r="F45" i="15"/>
  <c r="H173" i="14"/>
  <c r="H161" i="14"/>
  <c r="H145" i="14"/>
  <c r="I139" i="14"/>
  <c r="I158" i="14"/>
  <c r="I73" i="14"/>
  <c r="I175" i="14"/>
  <c r="H175" i="14"/>
  <c r="I20" i="14"/>
  <c r="F50" i="22"/>
  <c r="H157" i="14"/>
  <c r="H178" i="14"/>
  <c r="H144" i="14"/>
  <c r="G105" i="22"/>
  <c r="H70" i="14"/>
  <c r="H165" i="14"/>
  <c r="I179" i="14"/>
  <c r="H73" i="14"/>
  <c r="I174" i="14"/>
  <c r="I171" i="14"/>
  <c r="I168" i="14"/>
  <c r="I76" i="14"/>
  <c r="I169" i="14"/>
  <c r="F235" i="16"/>
  <c r="I50" i="22"/>
  <c r="L139" i="14"/>
  <c r="F199" i="15"/>
  <c r="I105" i="22"/>
  <c r="F78" i="16"/>
  <c r="L131" i="14"/>
  <c r="L168" i="14"/>
  <c r="G94" i="22"/>
  <c r="H169" i="14"/>
  <c r="H179" i="14"/>
  <c r="I170" i="14"/>
  <c r="L130" i="14"/>
  <c r="F76" i="16"/>
  <c r="L137" i="14"/>
  <c r="F99" i="15"/>
  <c r="G162" i="15"/>
  <c r="I154" i="22"/>
  <c r="H167" i="14"/>
  <c r="G50" i="22"/>
  <c r="L174" i="14"/>
  <c r="L166" i="14"/>
  <c r="J105" i="22"/>
  <c r="F148" i="22"/>
  <c r="H44" i="14"/>
  <c r="H131" i="14"/>
  <c r="F105" i="22"/>
  <c r="I137" i="14"/>
  <c r="I166" i="14"/>
  <c r="H137" i="14"/>
  <c r="H76" i="14"/>
  <c r="H170" i="14"/>
  <c r="F117" i="15"/>
  <c r="G164" i="16"/>
  <c r="I145" i="14"/>
  <c r="I173" i="14"/>
  <c r="F68" i="22"/>
  <c r="H174" i="14"/>
  <c r="I161" i="14"/>
  <c r="H139" i="14"/>
  <c r="H158" i="14"/>
  <c r="H166" i="14"/>
  <c r="F72" i="22"/>
  <c r="H171" i="14"/>
  <c r="G148" i="22"/>
  <c r="H42" i="14"/>
  <c r="I160" i="14"/>
  <c r="I34" i="14"/>
  <c r="G72" i="22"/>
  <c r="I144" i="14"/>
  <c r="H160" i="14"/>
  <c r="I165" i="14"/>
  <c r="I178" i="14"/>
  <c r="I157" i="14"/>
  <c r="G117" i="15"/>
  <c r="G99" i="15"/>
  <c r="M70" i="14"/>
  <c r="M130" i="14"/>
  <c r="M14" i="14"/>
  <c r="M68" i="14"/>
  <c r="M160" i="14"/>
  <c r="M139" i="14"/>
  <c r="M175" i="14"/>
  <c r="M171" i="14"/>
  <c r="M178" i="14"/>
  <c r="M170" i="14"/>
  <c r="M167" i="14"/>
  <c r="M161" i="14"/>
  <c r="M165" i="14"/>
  <c r="M169" i="14"/>
  <c r="M168" i="14"/>
  <c r="M177" i="14"/>
  <c r="M158" i="14"/>
  <c r="M73" i="14"/>
  <c r="M34" i="14"/>
  <c r="M76" i="14"/>
  <c r="M157" i="14"/>
  <c r="M145" i="14"/>
  <c r="M95" i="14"/>
  <c r="I177" i="14"/>
  <c r="F154" i="22"/>
  <c r="G154" i="22"/>
  <c r="F191" i="22"/>
  <c r="H177" i="14"/>
  <c r="G191" i="22"/>
  <c r="I336" i="16"/>
  <c r="J336" i="16"/>
  <c r="I330" i="22"/>
  <c r="J330" i="22"/>
  <c r="G330" i="22"/>
  <c r="F330" i="22"/>
  <c r="F303" i="15"/>
  <c r="G303" i="15"/>
  <c r="J295" i="22"/>
  <c r="F295" i="22"/>
  <c r="I295" i="22"/>
  <c r="G295" i="22"/>
  <c r="G269" i="15"/>
  <c r="F269" i="15"/>
  <c r="L281" i="14"/>
  <c r="I281" i="14"/>
  <c r="M281" i="14"/>
  <c r="H281" i="14"/>
  <c r="G261" i="22"/>
  <c r="J261" i="22"/>
  <c r="F261" i="22"/>
  <c r="I261" i="22"/>
  <c r="H130" i="14"/>
  <c r="I130" i="14"/>
  <c r="I95" i="14"/>
  <c r="I144" i="22"/>
  <c r="F144" i="22"/>
  <c r="J144" i="22"/>
  <c r="G144" i="22"/>
  <c r="F213" i="22"/>
  <c r="I213" i="22"/>
  <c r="J213" i="22"/>
  <c r="G213" i="22"/>
  <c r="I199" i="14"/>
  <c r="M199" i="14"/>
  <c r="H199" i="14"/>
  <c r="L199" i="14"/>
  <c r="G218" i="15"/>
  <c r="F218" i="15"/>
  <c r="G219" i="16"/>
  <c r="J219" i="16"/>
  <c r="F219" i="16"/>
  <c r="I219" i="16"/>
  <c r="G187" i="16"/>
  <c r="J187" i="16"/>
  <c r="F187" i="16"/>
  <c r="I187" i="16"/>
  <c r="F70" i="22"/>
  <c r="G70" i="22"/>
  <c r="J70" i="22"/>
  <c r="I70" i="22"/>
  <c r="F125" i="15"/>
  <c r="H125" i="15"/>
  <c r="I125" i="16"/>
  <c r="A133" i="14"/>
  <c r="C133" i="14" s="1"/>
  <c r="A135" i="16"/>
  <c r="E135" i="16" s="1"/>
  <c r="A135" i="22"/>
  <c r="A127" i="16"/>
  <c r="E127" i="16" s="1"/>
  <c r="A123" i="16"/>
  <c r="A121" i="14"/>
  <c r="A113" i="14"/>
  <c r="A115" i="16"/>
  <c r="A111" i="16"/>
  <c r="B111" i="16" s="1"/>
  <c r="A107" i="16"/>
  <c r="A103" i="22"/>
  <c r="A97" i="14"/>
  <c r="A99" i="22"/>
  <c r="A99" i="16"/>
  <c r="H92" i="15"/>
  <c r="E125" i="15"/>
  <c r="D105" i="16"/>
  <c r="B124" i="14"/>
  <c r="E124" i="14"/>
  <c r="L127" i="14"/>
  <c r="F127" i="14"/>
  <c r="M127" i="14"/>
  <c r="J127" i="14"/>
  <c r="K127" i="14" s="1"/>
  <c r="D127" i="14"/>
  <c r="H121" i="15"/>
  <c r="G121" i="15"/>
  <c r="B121" i="15"/>
  <c r="C121" i="15"/>
  <c r="F121" i="15"/>
  <c r="J132" i="22"/>
  <c r="D132" i="22"/>
  <c r="K132" i="22"/>
  <c r="K112" i="16"/>
  <c r="C104" i="15"/>
  <c r="B104" i="15"/>
  <c r="B137" i="15"/>
  <c r="A134" i="14"/>
  <c r="C134" i="14" s="1"/>
  <c r="A136" i="22"/>
  <c r="A136" i="16"/>
  <c r="A126" i="14"/>
  <c r="A124" i="22"/>
  <c r="A120" i="16"/>
  <c r="A120" i="22"/>
  <c r="C120" i="22" s="1"/>
  <c r="A118" i="14"/>
  <c r="A116" i="22"/>
  <c r="A116" i="16"/>
  <c r="B112" i="22"/>
  <c r="D112" i="22"/>
  <c r="H112" i="22"/>
  <c r="G112" i="22"/>
  <c r="J112" i="22"/>
  <c r="A108" i="22"/>
  <c r="A106" i="14"/>
  <c r="A104" i="16"/>
  <c r="A104" i="22"/>
  <c r="K104" i="22" s="1"/>
  <c r="A102" i="14"/>
  <c r="F100" i="22"/>
  <c r="A94" i="14"/>
  <c r="A96" i="22"/>
  <c r="G92" i="15"/>
  <c r="C125" i="15"/>
  <c r="H92" i="22"/>
  <c r="B132" i="16"/>
  <c r="C132" i="16"/>
  <c r="G92" i="22"/>
  <c r="I92" i="22"/>
  <c r="E92" i="22"/>
  <c r="B92" i="22"/>
  <c r="C105" i="16"/>
  <c r="B105" i="16"/>
  <c r="F105" i="16"/>
  <c r="E105" i="16"/>
  <c r="B66" i="22"/>
  <c r="G87" i="16"/>
  <c r="E87" i="16"/>
  <c r="L82" i="14"/>
  <c r="E82" i="14"/>
  <c r="F62" i="16"/>
  <c r="A60" i="14"/>
  <c r="A62" i="22"/>
  <c r="K62" i="16"/>
  <c r="H62" i="16"/>
  <c r="F58" i="16"/>
  <c r="D58" i="22"/>
  <c r="B58" i="14"/>
  <c r="C54" i="22"/>
  <c r="A52" i="14"/>
  <c r="G54" i="15"/>
  <c r="A56" i="14"/>
  <c r="C58" i="22"/>
  <c r="A54" i="16"/>
  <c r="J44" i="22"/>
  <c r="H42" i="15"/>
  <c r="I44" i="22"/>
  <c r="B230" i="15"/>
  <c r="C230" i="15"/>
  <c r="H112" i="15"/>
  <c r="D112" i="15"/>
  <c r="E112" i="15"/>
  <c r="E110" i="14"/>
  <c r="D110" i="14"/>
  <c r="C110" i="14"/>
  <c r="J110" i="14"/>
  <c r="K110" i="14" s="1"/>
  <c r="D102" i="14"/>
  <c r="C90" i="16"/>
  <c r="B90" i="16"/>
  <c r="C107" i="15"/>
  <c r="D115" i="15"/>
  <c r="E115" i="15"/>
  <c r="E133" i="16"/>
  <c r="J133" i="16"/>
  <c r="B68" i="16"/>
  <c r="C97" i="15"/>
  <c r="D97" i="15"/>
  <c r="E89" i="16"/>
  <c r="G89" i="16"/>
  <c r="C46" i="22"/>
  <c r="F46" i="22"/>
  <c r="H28" i="16"/>
  <c r="J28" i="16"/>
  <c r="C32" i="16"/>
  <c r="I32" i="16"/>
  <c r="I40" i="22"/>
  <c r="C89" i="22"/>
  <c r="B89" i="22"/>
  <c r="E89" i="22"/>
  <c r="G89" i="22"/>
  <c r="I109" i="16"/>
  <c r="F109" i="16"/>
  <c r="I115" i="14"/>
  <c r="G115" i="14"/>
  <c r="B127" i="16"/>
  <c r="E70" i="14"/>
  <c r="C70" i="14"/>
  <c r="D95" i="14"/>
  <c r="B95" i="14"/>
  <c r="C14" i="16"/>
  <c r="C34" i="22"/>
  <c r="I34" i="22"/>
  <c r="J54" i="22"/>
  <c r="F54" i="22"/>
  <c r="B54" i="22"/>
  <c r="B48" i="22"/>
  <c r="B54" i="14"/>
  <c r="B38" i="14"/>
  <c r="G134" i="15"/>
  <c r="H119" i="15"/>
  <c r="C139" i="22"/>
  <c r="C158" i="14"/>
  <c r="D176" i="22"/>
  <c r="K160" i="16"/>
  <c r="E160" i="16"/>
  <c r="E92" i="14"/>
  <c r="I48" i="22"/>
  <c r="D134" i="16"/>
  <c r="B145" i="14"/>
  <c r="B134" i="16"/>
  <c r="D145" i="14"/>
  <c r="G134" i="16"/>
  <c r="I139" i="22"/>
  <c r="B143" i="15"/>
  <c r="D278" i="22"/>
  <c r="K140" i="16"/>
  <c r="D175" i="14"/>
  <c r="C175" i="14"/>
  <c r="J124" i="14"/>
  <c r="K124" i="14" s="1"/>
  <c r="I168" i="22"/>
  <c r="I187" i="22"/>
  <c r="K187" i="22"/>
  <c r="K211" i="22"/>
  <c r="D211" i="22"/>
  <c r="C227" i="22"/>
  <c r="F227" i="22"/>
  <c r="C243" i="22"/>
  <c r="F243" i="22"/>
  <c r="C169" i="15"/>
  <c r="C202" i="16"/>
  <c r="H202" i="16"/>
  <c r="F202" i="16"/>
  <c r="G202" i="16"/>
  <c r="E202" i="16"/>
  <c r="J202" i="16"/>
  <c r="B202" i="16"/>
  <c r="K202" i="16"/>
  <c r="D202" i="16"/>
  <c r="K246" i="16"/>
  <c r="I246" i="16"/>
  <c r="D246" i="16"/>
  <c r="B246" i="16"/>
  <c r="C246" i="16"/>
  <c r="H246" i="16"/>
  <c r="F246" i="16"/>
  <c r="I276" i="16"/>
  <c r="C276" i="16"/>
  <c r="H276" i="16"/>
  <c r="B276" i="16"/>
  <c r="G276" i="16"/>
  <c r="E280" i="16"/>
  <c r="J280" i="16"/>
  <c r="D280" i="16"/>
  <c r="I280" i="16"/>
  <c r="C280" i="16"/>
  <c r="H280" i="16"/>
  <c r="B280" i="16"/>
  <c r="G280" i="16"/>
  <c r="B265" i="15"/>
  <c r="D265" i="15"/>
  <c r="F265" i="15"/>
  <c r="H265" i="15"/>
  <c r="I202" i="16"/>
  <c r="G267" i="22"/>
  <c r="E267" i="22"/>
  <c r="J267" i="22"/>
  <c r="K267" i="22"/>
  <c r="I267" i="22"/>
  <c r="D267" i="22"/>
  <c r="B267" i="22"/>
  <c r="C275" i="22"/>
  <c r="H275" i="22"/>
  <c r="F275" i="22"/>
  <c r="G275" i="22"/>
  <c r="E275" i="22"/>
  <c r="J275" i="22"/>
  <c r="K275" i="22"/>
  <c r="I275" i="22"/>
  <c r="C283" i="22"/>
  <c r="D283" i="22"/>
  <c r="B283" i="22"/>
  <c r="I274" i="22"/>
  <c r="J274" i="22"/>
  <c r="F266" i="15"/>
  <c r="H266" i="15"/>
  <c r="C266" i="15"/>
  <c r="E266" i="15"/>
  <c r="F204" i="15"/>
  <c r="H204" i="15"/>
  <c r="G208" i="15"/>
  <c r="H208" i="15"/>
  <c r="C220" i="15"/>
  <c r="G220" i="15"/>
  <c r="H220" i="15"/>
  <c r="D224" i="15"/>
  <c r="B224" i="15"/>
  <c r="D236" i="15"/>
  <c r="B236" i="15"/>
  <c r="G252" i="15"/>
  <c r="C252" i="15"/>
  <c r="D252" i="15"/>
  <c r="C233" i="15"/>
  <c r="E233" i="15"/>
  <c r="G233" i="15"/>
  <c r="C194" i="16"/>
  <c r="H194" i="16"/>
  <c r="F194" i="16"/>
  <c r="G194" i="16"/>
  <c r="E194" i="16"/>
  <c r="J194" i="16"/>
  <c r="G210" i="16"/>
  <c r="E210" i="16"/>
  <c r="B208" i="15"/>
  <c r="K198" i="16"/>
  <c r="I198" i="16"/>
  <c r="D198" i="16"/>
  <c r="B198" i="16"/>
  <c r="A165" i="16"/>
  <c r="A163" i="14"/>
  <c r="A282" i="16"/>
  <c r="A274" i="16"/>
  <c r="A272" i="14"/>
  <c r="A270" i="16"/>
  <c r="A268" i="14"/>
  <c r="A264" i="14"/>
  <c r="A266" i="22"/>
  <c r="A266" i="16"/>
  <c r="A262" i="16"/>
  <c r="A260" i="14"/>
  <c r="A258" i="22"/>
  <c r="A258" i="16"/>
  <c r="A252" i="14"/>
  <c r="A254" i="22"/>
  <c r="A254" i="16"/>
  <c r="A248" i="14"/>
  <c r="A250" i="22"/>
  <c r="A250" i="16"/>
  <c r="A244" i="14"/>
  <c r="A246" i="22"/>
  <c r="A242" i="16"/>
  <c r="H242" i="15"/>
  <c r="A240" i="14"/>
  <c r="A238" i="22"/>
  <c r="A238" i="16"/>
  <c r="A234" i="22"/>
  <c r="A234" i="16"/>
  <c r="A230" i="22"/>
  <c r="A228" i="14"/>
  <c r="A226" i="22"/>
  <c r="A226" i="16"/>
  <c r="A220" i="14"/>
  <c r="A222" i="22"/>
  <c r="A222" i="16"/>
  <c r="A216" i="14"/>
  <c r="A218" i="22"/>
  <c r="A218" i="16"/>
  <c r="A212" i="14"/>
  <c r="A214" i="22"/>
  <c r="A214" i="16"/>
  <c r="A208" i="14"/>
  <c r="A210" i="22"/>
  <c r="A204" i="14"/>
  <c r="A206" i="22"/>
  <c r="A200" i="14"/>
  <c r="A202" i="22"/>
  <c r="A196" i="14"/>
  <c r="A198" i="22"/>
  <c r="A192" i="14"/>
  <c r="A194" i="22"/>
  <c r="A190" i="16"/>
  <c r="A188" i="14"/>
  <c r="A178" i="22"/>
  <c r="A176" i="14"/>
  <c r="A173" i="16"/>
  <c r="A173" i="22"/>
  <c r="A166" i="22"/>
  <c r="A166" i="16"/>
  <c r="A164" i="14"/>
  <c r="E152" i="22"/>
  <c r="A109" i="22"/>
  <c r="A157" i="22"/>
  <c r="A113" i="22"/>
  <c r="A125" i="22"/>
  <c r="A146" i="14"/>
  <c r="A117" i="22"/>
  <c r="K117" i="22" s="1"/>
  <c r="D153" i="15"/>
  <c r="F153" i="15"/>
  <c r="G153" i="15"/>
  <c r="B153" i="15"/>
  <c r="E153" i="15"/>
  <c r="H153" i="15"/>
  <c r="C153" i="15"/>
  <c r="C147" i="15"/>
  <c r="G147" i="15"/>
  <c r="B147" i="15"/>
  <c r="F147" i="15"/>
  <c r="H147" i="15"/>
  <c r="E147" i="15"/>
  <c r="D147" i="15"/>
  <c r="E145" i="14"/>
  <c r="F148" i="15"/>
  <c r="J150" i="22"/>
  <c r="C150" i="16"/>
  <c r="A151" i="14"/>
  <c r="I151" i="16"/>
  <c r="G151" i="16"/>
  <c r="D148" i="15"/>
  <c r="I148" i="16"/>
  <c r="E148" i="16"/>
  <c r="A153" i="16"/>
  <c r="A148" i="14"/>
  <c r="D148" i="14" s="1"/>
  <c r="C146" i="15"/>
  <c r="B146" i="15"/>
  <c r="A146" i="16"/>
  <c r="E127" i="14"/>
  <c r="J142" i="16"/>
  <c r="E140" i="14"/>
  <c r="K142" i="16"/>
  <c r="F125" i="22"/>
  <c r="F135" i="22"/>
  <c r="I135" i="22"/>
  <c r="C127" i="14"/>
  <c r="C124" i="14"/>
  <c r="I127" i="14"/>
  <c r="B112" i="16"/>
  <c r="K94" i="22"/>
  <c r="K90" i="22"/>
  <c r="F90" i="22"/>
  <c r="I89" i="16"/>
  <c r="B89" i="16"/>
  <c r="B94" i="22"/>
  <c r="I94" i="22"/>
  <c r="J94" i="22"/>
  <c r="F94" i="22"/>
  <c r="I90" i="22"/>
  <c r="G90" i="22"/>
  <c r="K89" i="16"/>
  <c r="C89" i="16"/>
  <c r="E94" i="22"/>
  <c r="H90" i="22"/>
  <c r="D90" i="22"/>
  <c r="C73" i="14"/>
  <c r="B74" i="15"/>
  <c r="H74" i="15"/>
  <c r="E74" i="15"/>
  <c r="G74" i="15"/>
  <c r="C74" i="15"/>
  <c r="F74" i="15"/>
  <c r="D74" i="15"/>
  <c r="F79" i="22"/>
  <c r="G79" i="22"/>
  <c r="I78" i="14"/>
  <c r="F83" i="16"/>
  <c r="H78" i="14"/>
  <c r="G79" i="14"/>
  <c r="G78" i="14"/>
  <c r="E78" i="15"/>
  <c r="F78" i="14"/>
  <c r="C72" i="14"/>
  <c r="E78" i="14"/>
  <c r="C79" i="22"/>
  <c r="C78" i="15"/>
  <c r="B75" i="16"/>
  <c r="J75" i="16"/>
  <c r="H75" i="16"/>
  <c r="C79" i="14"/>
  <c r="J73" i="16"/>
  <c r="H73" i="16"/>
  <c r="E73" i="16"/>
  <c r="I79" i="22"/>
  <c r="J83" i="16"/>
  <c r="D78" i="15"/>
  <c r="J79" i="14"/>
  <c r="K79" i="14" s="1"/>
  <c r="H78" i="15"/>
  <c r="H79" i="22"/>
  <c r="B72" i="14"/>
  <c r="C78" i="14"/>
  <c r="D75" i="16"/>
  <c r="E75" i="16"/>
  <c r="M78" i="14"/>
  <c r="G83" i="16"/>
  <c r="I83" i="16"/>
  <c r="L78" i="14"/>
  <c r="D79" i="22"/>
  <c r="D68" i="22"/>
  <c r="E83" i="16"/>
  <c r="H83" i="16"/>
  <c r="E72" i="14"/>
  <c r="C83" i="16"/>
  <c r="C75" i="16"/>
  <c r="E221" i="16"/>
  <c r="H752" i="22"/>
  <c r="J110" i="22"/>
  <c r="E110" i="22"/>
  <c r="C110" i="22"/>
  <c r="C94" i="16"/>
  <c r="E7" i="22"/>
  <c r="C152" i="16"/>
  <c r="I152" i="16"/>
  <c r="B152" i="16"/>
  <c r="G163" i="16"/>
  <c r="K163" i="16"/>
  <c r="J163" i="16"/>
  <c r="C163" i="16"/>
  <c r="D167" i="15"/>
  <c r="F167" i="15"/>
  <c r="D175" i="16"/>
  <c r="C175" i="16"/>
  <c r="I175" i="16"/>
  <c r="J175" i="16"/>
  <c r="G175" i="16"/>
  <c r="E135" i="15"/>
  <c r="C135" i="15"/>
  <c r="H181" i="22"/>
  <c r="G181" i="22"/>
  <c r="H157" i="15"/>
  <c r="G157" i="15"/>
  <c r="C97" i="16"/>
  <c r="B97" i="16"/>
  <c r="D384" i="14"/>
  <c r="F596" i="14"/>
  <c r="J139" i="22"/>
  <c r="G139" i="22"/>
  <c r="E430" i="14"/>
  <c r="F178" i="15"/>
  <c r="C178" i="15"/>
  <c r="G178" i="15"/>
  <c r="B178" i="15"/>
  <c r="D178" i="15"/>
  <c r="H178" i="15"/>
  <c r="E178" i="15"/>
  <c r="D92" i="15"/>
  <c r="F92" i="15"/>
  <c r="E207" i="14"/>
  <c r="D207" i="14"/>
  <c r="H221" i="16"/>
  <c r="B221" i="16"/>
  <c r="E344" i="14"/>
  <c r="D344" i="14"/>
  <c r="D366" i="14"/>
  <c r="E366" i="14"/>
  <c r="E394" i="14"/>
  <c r="D394" i="14"/>
  <c r="E402" i="14"/>
  <c r="D402" i="14"/>
  <c r="E412" i="14"/>
  <c r="J412" i="14"/>
  <c r="K412" i="14" s="1"/>
  <c r="D466" i="22"/>
  <c r="J466" i="22"/>
  <c r="C466" i="22"/>
  <c r="K466" i="22"/>
  <c r="E574" i="14"/>
  <c r="D574" i="14"/>
  <c r="E606" i="14"/>
  <c r="D606" i="14"/>
  <c r="E630" i="14"/>
  <c r="D630" i="14"/>
  <c r="E646" i="14"/>
  <c r="D646" i="14"/>
  <c r="D660" i="14"/>
  <c r="J660" i="14"/>
  <c r="K660" i="14" s="1"/>
  <c r="H660" i="14"/>
  <c r="E668" i="14"/>
  <c r="D668" i="14"/>
  <c r="E678" i="14"/>
  <c r="D678" i="14"/>
  <c r="B712" i="22"/>
  <c r="D712" i="22"/>
  <c r="C744" i="22"/>
  <c r="D744" i="22"/>
  <c r="I752" i="22"/>
  <c r="G752" i="22"/>
  <c r="E752" i="22"/>
  <c r="C752" i="22"/>
  <c r="F752" i="22"/>
  <c r="J752" i="22"/>
  <c r="E840" i="14"/>
  <c r="M840" i="14"/>
  <c r="B180" i="22"/>
  <c r="F180" i="22"/>
  <c r="D180" i="22"/>
  <c r="D186" i="14"/>
  <c r="E186" i="14"/>
  <c r="E279" i="14"/>
  <c r="D279" i="14"/>
  <c r="B172" i="14"/>
  <c r="C172" i="14"/>
  <c r="C123" i="22"/>
  <c r="C88" i="22"/>
  <c r="F124" i="14"/>
  <c r="D774" i="14"/>
  <c r="E140" i="16"/>
  <c r="E168" i="22"/>
  <c r="B145" i="16"/>
  <c r="K145" i="16"/>
  <c r="C155" i="14"/>
  <c r="D123" i="22"/>
  <c r="D926" i="14"/>
  <c r="D864" i="14"/>
  <c r="B123" i="22"/>
  <c r="D140" i="16"/>
  <c r="G145" i="16"/>
  <c r="D304" i="14"/>
  <c r="J368" i="14"/>
  <c r="K368" i="14" s="1"/>
  <c r="J337" i="14"/>
  <c r="K337" i="14" s="1"/>
  <c r="M337" i="14"/>
  <c r="D335" i="15"/>
  <c r="B335" i="15"/>
  <c r="I330" i="16"/>
  <c r="K330" i="16"/>
  <c r="F330" i="16"/>
  <c r="K301" i="22"/>
  <c r="F301" i="22"/>
  <c r="K284" i="22"/>
  <c r="F284" i="22"/>
  <c r="H284" i="22"/>
  <c r="B189" i="22"/>
  <c r="D189" i="22"/>
  <c r="M246" i="14"/>
  <c r="G246" i="14"/>
  <c r="H230" i="14"/>
  <c r="J230" i="14"/>
  <c r="K230" i="14" s="1"/>
  <c r="G214" i="14"/>
  <c r="M198" i="14"/>
  <c r="G198" i="14"/>
  <c r="L249" i="14"/>
  <c r="I249" i="14"/>
  <c r="B249" i="14"/>
  <c r="J873" i="16"/>
  <c r="E873" i="16"/>
  <c r="G857" i="16"/>
  <c r="B857" i="16"/>
  <c r="D857" i="16"/>
  <c r="B847" i="15"/>
  <c r="C839" i="15"/>
  <c r="H831" i="15"/>
  <c r="K819" i="22"/>
  <c r="B819" i="22"/>
  <c r="D819" i="22"/>
  <c r="I815" i="14"/>
  <c r="B815" i="14"/>
  <c r="F815" i="14"/>
  <c r="J797" i="16"/>
  <c r="E797" i="16"/>
  <c r="I783" i="14"/>
  <c r="B783" i="14"/>
  <c r="F783" i="14"/>
  <c r="H769" i="14"/>
  <c r="J769" i="14"/>
  <c r="K769" i="14" s="1"/>
  <c r="B553" i="22"/>
  <c r="D553" i="22"/>
  <c r="C453" i="15"/>
  <c r="L381" i="14"/>
  <c r="G253" i="16"/>
  <c r="K251" i="22"/>
  <c r="E249" i="14"/>
  <c r="I407" i="14"/>
  <c r="E407" i="14"/>
  <c r="B407" i="14"/>
  <c r="L407" i="14"/>
  <c r="E439" i="14"/>
  <c r="G439" i="14"/>
  <c r="E481" i="14"/>
  <c r="I483" i="22"/>
  <c r="E483" i="22"/>
  <c r="J483" i="22"/>
  <c r="D485" i="22"/>
  <c r="I485" i="22"/>
  <c r="I487" i="22"/>
  <c r="E487" i="22"/>
  <c r="E489" i="22"/>
  <c r="H489" i="22"/>
  <c r="K499" i="22"/>
  <c r="G499" i="22"/>
  <c r="I507" i="22"/>
  <c r="E507" i="22"/>
  <c r="G509" i="22"/>
  <c r="C509" i="22"/>
  <c r="F511" i="22"/>
  <c r="B511" i="22"/>
  <c r="G511" i="22"/>
  <c r="G513" i="22"/>
  <c r="J513" i="22"/>
  <c r="F515" i="22"/>
  <c r="B515" i="22"/>
  <c r="G517" i="22"/>
  <c r="H517" i="22"/>
  <c r="B517" i="22"/>
  <c r="G521" i="22"/>
  <c r="C521" i="22"/>
  <c r="H521" i="22"/>
  <c r="K537" i="22"/>
  <c r="I537" i="22"/>
  <c r="D537" i="22"/>
  <c r="B537" i="22"/>
  <c r="G545" i="22"/>
  <c r="E545" i="22"/>
  <c r="B545" i="22"/>
  <c r="K545" i="22"/>
  <c r="I545" i="22"/>
  <c r="H255" i="22"/>
  <c r="F255" i="22"/>
  <c r="H234" i="14"/>
  <c r="G234" i="14"/>
  <c r="H226" i="15"/>
  <c r="F226" i="15"/>
  <c r="C234" i="15"/>
  <c r="B234" i="15"/>
  <c r="G238" i="15"/>
  <c r="B238" i="15"/>
  <c r="E311" i="16"/>
  <c r="C311" i="16"/>
  <c r="E343" i="16"/>
  <c r="J343" i="16"/>
  <c r="G359" i="16"/>
  <c r="I359" i="16"/>
  <c r="K359" i="16"/>
  <c r="B359" i="16"/>
  <c r="M381" i="14"/>
  <c r="J381" i="14"/>
  <c r="K381" i="14" s="1"/>
  <c r="C381" i="14"/>
  <c r="G381" i="14"/>
  <c r="K439" i="16"/>
  <c r="I439" i="16"/>
  <c r="D439" i="16"/>
  <c r="B439" i="16"/>
  <c r="B443" i="15"/>
  <c r="C443" i="15"/>
  <c r="G461" i="14"/>
  <c r="C461" i="14"/>
  <c r="L461" i="14"/>
  <c r="I461" i="14"/>
  <c r="I320" i="16"/>
  <c r="J320" i="16"/>
  <c r="H352" i="16"/>
  <c r="D352" i="16"/>
  <c r="G352" i="16"/>
  <c r="I352" i="16"/>
  <c r="K352" i="16"/>
  <c r="C357" i="15"/>
  <c r="B357" i="15"/>
  <c r="H357" i="15"/>
  <c r="F357" i="15"/>
  <c r="E359" i="14"/>
  <c r="B359" i="14"/>
  <c r="C365" i="22"/>
  <c r="H365" i="22"/>
  <c r="F365" i="22"/>
  <c r="G365" i="22"/>
  <c r="E365" i="22"/>
  <c r="J365" i="22"/>
  <c r="B369" i="16"/>
  <c r="G369" i="16"/>
  <c r="F369" i="16"/>
  <c r="K369" i="16"/>
  <c r="E384" i="16"/>
  <c r="C384" i="16"/>
  <c r="B401" i="16"/>
  <c r="I401" i="16"/>
  <c r="K401" i="16"/>
  <c r="F401" i="16"/>
  <c r="D401" i="16"/>
  <c r="E405" i="15"/>
  <c r="F405" i="15"/>
  <c r="C405" i="15"/>
  <c r="C469" i="15"/>
  <c r="E469" i="15"/>
  <c r="D469" i="15"/>
  <c r="B469" i="15"/>
  <c r="H469" i="15"/>
  <c r="M525" i="14"/>
  <c r="B525" i="14"/>
  <c r="E533" i="14"/>
  <c r="M533" i="14"/>
  <c r="F533" i="14"/>
  <c r="I533" i="14"/>
  <c r="G541" i="14"/>
  <c r="B541" i="14"/>
  <c r="H368" i="14"/>
  <c r="L337" i="14"/>
  <c r="I337" i="14"/>
  <c r="H330" i="16"/>
  <c r="H301" i="22"/>
  <c r="C301" i="22"/>
  <c r="C284" i="22"/>
  <c r="J189" i="22"/>
  <c r="E189" i="22"/>
  <c r="I246" i="14"/>
  <c r="B246" i="14"/>
  <c r="C230" i="14"/>
  <c r="I198" i="14"/>
  <c r="B198" i="14"/>
  <c r="J249" i="14"/>
  <c r="K249" i="14" s="1"/>
  <c r="M249" i="14"/>
  <c r="G873" i="16"/>
  <c r="B873" i="16"/>
  <c r="J857" i="16"/>
  <c r="G847" i="15"/>
  <c r="D839" i="15"/>
  <c r="F831" i="15"/>
  <c r="J819" i="22"/>
  <c r="M815" i="14"/>
  <c r="G797" i="16"/>
  <c r="B797" i="16"/>
  <c r="M783" i="14"/>
  <c r="G783" i="14"/>
  <c r="C769" i="14"/>
  <c r="L769" i="14"/>
  <c r="J553" i="22"/>
  <c r="E553" i="22"/>
  <c r="G553" i="22"/>
  <c r="B421" i="15"/>
  <c r="H401" i="16"/>
  <c r="D369" i="16"/>
  <c r="E369" i="16"/>
  <c r="K365" i="22"/>
  <c r="G357" i="15"/>
  <c r="K320" i="16"/>
  <c r="F461" i="14"/>
  <c r="J439" i="16"/>
  <c r="G439" i="16"/>
  <c r="K423" i="16"/>
  <c r="I381" i="14"/>
  <c r="J359" i="16"/>
  <c r="K305" i="22"/>
  <c r="K289" i="22"/>
  <c r="D238" i="15"/>
  <c r="E205" i="16"/>
  <c r="C262" i="15"/>
  <c r="G262" i="15"/>
  <c r="D265" i="22"/>
  <c r="J265" i="22"/>
  <c r="E323" i="22"/>
  <c r="B323" i="22"/>
  <c r="H371" i="22"/>
  <c r="C371" i="22"/>
  <c r="M397" i="14"/>
  <c r="G397" i="14"/>
  <c r="I435" i="22"/>
  <c r="D435" i="22"/>
  <c r="F435" i="22"/>
  <c r="H435" i="22"/>
  <c r="F459" i="15"/>
  <c r="C459" i="15"/>
  <c r="H475" i="15"/>
  <c r="E475" i="15"/>
  <c r="G475" i="15"/>
  <c r="C356" i="15"/>
  <c r="G356" i="15"/>
  <c r="E373" i="15"/>
  <c r="G373" i="15"/>
  <c r="H181" i="16"/>
  <c r="K181" i="16"/>
  <c r="I181" i="16"/>
  <c r="F249" i="14"/>
  <c r="F553" i="22"/>
  <c r="H553" i="22"/>
  <c r="B533" i="14"/>
  <c r="G469" i="15"/>
  <c r="H405" i="15"/>
  <c r="C401" i="16"/>
  <c r="B375" i="14"/>
  <c r="C369" i="16"/>
  <c r="B365" i="22"/>
  <c r="L359" i="14"/>
  <c r="E357" i="15"/>
  <c r="F352" i="16"/>
  <c r="C320" i="16"/>
  <c r="F439" i="16"/>
  <c r="C439" i="16"/>
  <c r="H381" i="14"/>
  <c r="E359" i="16"/>
  <c r="G343" i="16"/>
  <c r="A1043" i="16"/>
  <c r="A1045" i="22"/>
  <c r="A1047" i="14"/>
  <c r="A1051" i="16"/>
  <c r="BS315" i="3"/>
  <c r="BT315" i="3" s="1"/>
  <c r="BU315" i="3" s="1"/>
  <c r="BS311" i="3"/>
  <c r="BT311" i="3" s="1"/>
  <c r="BU311" i="3" s="1"/>
  <c r="BS307" i="3"/>
  <c r="BT307" i="3" s="1"/>
  <c r="BU307" i="3" s="1"/>
  <c r="BS351" i="3"/>
  <c r="BT351" i="3"/>
  <c r="BU351" i="3" s="1"/>
  <c r="A1043" i="22"/>
  <c r="B1043" i="22" s="1"/>
  <c r="A1045" i="14"/>
  <c r="A1049" i="16"/>
  <c r="A1051" i="22"/>
  <c r="BS281" i="3"/>
  <c r="BT281" i="3" s="1"/>
  <c r="BU281" i="3" s="1"/>
  <c r="BS323" i="3"/>
  <c r="BT323" i="3" s="1"/>
  <c r="BU323" i="3" s="1"/>
  <c r="BS339" i="3"/>
  <c r="BT339" i="3" s="1"/>
  <c r="BU339" i="3" s="1"/>
  <c r="B64" i="16"/>
  <c r="C64" i="16"/>
  <c r="H64" i="16"/>
  <c r="E64" i="16"/>
  <c r="J64" i="16"/>
  <c r="G64" i="16"/>
  <c r="E60" i="22"/>
  <c r="H60" i="22"/>
  <c r="D60" i="22"/>
  <c r="K60" i="22"/>
  <c r="J60" i="22"/>
  <c r="F60" i="22"/>
  <c r="B60" i="22"/>
  <c r="I60" i="22"/>
  <c r="G60" i="22"/>
  <c r="C60" i="22"/>
  <c r="E58" i="22"/>
  <c r="I58" i="22"/>
  <c r="C60" i="16"/>
  <c r="D66" i="22"/>
  <c r="K66" i="22"/>
  <c r="J58" i="14"/>
  <c r="K58" i="14" s="1"/>
  <c r="H64" i="22"/>
  <c r="J58" i="22"/>
  <c r="H58" i="22"/>
  <c r="E58" i="14"/>
  <c r="D62" i="16"/>
  <c r="G62" i="16"/>
  <c r="I58" i="16"/>
  <c r="D58" i="16"/>
  <c r="B60" i="16"/>
  <c r="G66" i="22"/>
  <c r="E64" i="22"/>
  <c r="C58" i="14"/>
  <c r="F63" i="22"/>
  <c r="A59" i="22"/>
  <c r="L58" i="14"/>
  <c r="K58" i="22"/>
  <c r="F58" i="22"/>
  <c r="I62" i="16"/>
  <c r="B62" i="16"/>
  <c r="K58" i="16"/>
  <c r="F52" i="14"/>
  <c r="B38" i="15"/>
  <c r="C40" i="15"/>
  <c r="H50" i="16"/>
  <c r="M54" i="14"/>
  <c r="C52" i="16"/>
  <c r="I54" i="22"/>
  <c r="H54" i="22"/>
  <c r="B40" i="15"/>
  <c r="D54" i="22"/>
  <c r="J50" i="16"/>
  <c r="E54" i="22"/>
  <c r="K54" i="22"/>
  <c r="H56" i="15"/>
  <c r="B601" i="22"/>
  <c r="D601" i="22"/>
  <c r="D573" i="15"/>
  <c r="B573" i="15"/>
  <c r="B523" i="22"/>
  <c r="B521" i="22"/>
  <c r="D521" i="22"/>
  <c r="H519" i="22"/>
  <c r="C519" i="22"/>
  <c r="I519" i="22"/>
  <c r="J517" i="22"/>
  <c r="D517" i="22"/>
  <c r="H515" i="22"/>
  <c r="C515" i="22"/>
  <c r="I515" i="22"/>
  <c r="F513" i="22"/>
  <c r="D513" i="22"/>
  <c r="H511" i="22"/>
  <c r="C511" i="22"/>
  <c r="I511" i="22"/>
  <c r="B509" i="22"/>
  <c r="D509" i="22"/>
  <c r="G507" i="22"/>
  <c r="I505" i="22"/>
  <c r="C503" i="22"/>
  <c r="H501" i="22"/>
  <c r="J489" i="22"/>
  <c r="G489" i="22"/>
  <c r="K487" i="22"/>
  <c r="F487" i="22"/>
  <c r="F485" i="22"/>
  <c r="E485" i="22"/>
  <c r="G485" i="22"/>
  <c r="K483" i="22"/>
  <c r="F483" i="22"/>
  <c r="L327" i="14"/>
  <c r="I397" i="14"/>
  <c r="C379" i="15"/>
  <c r="F371" i="22"/>
  <c r="B315" i="15"/>
  <c r="J266" i="22"/>
  <c r="B265" i="22"/>
  <c r="J244" i="16"/>
  <c r="D244" i="16"/>
  <c r="H254" i="15"/>
  <c r="G254" i="15"/>
  <c r="C297" i="15"/>
  <c r="G297" i="15"/>
  <c r="D433" i="14"/>
  <c r="E433" i="14"/>
  <c r="E987" i="14"/>
  <c r="D987" i="14"/>
  <c r="I601" i="22"/>
  <c r="K601" i="22"/>
  <c r="G573" i="15"/>
  <c r="E573" i="15"/>
  <c r="H523" i="22"/>
  <c r="E523" i="22"/>
  <c r="I521" i="22"/>
  <c r="K521" i="22"/>
  <c r="D519" i="22"/>
  <c r="J519" i="22"/>
  <c r="E519" i="22"/>
  <c r="I517" i="22"/>
  <c r="K517" i="22"/>
  <c r="D515" i="22"/>
  <c r="J515" i="22"/>
  <c r="E515" i="22"/>
  <c r="I513" i="22"/>
  <c r="K513" i="22"/>
  <c r="D511" i="22"/>
  <c r="J511" i="22"/>
  <c r="E511" i="22"/>
  <c r="I509" i="22"/>
  <c r="K509" i="22"/>
  <c r="C507" i="22"/>
  <c r="H505" i="22"/>
  <c r="J503" i="22"/>
  <c r="F489" i="22"/>
  <c r="C489" i="22"/>
  <c r="G487" i="22"/>
  <c r="B487" i="22"/>
  <c r="B485" i="22"/>
  <c r="H485" i="22"/>
  <c r="C485" i="22"/>
  <c r="G483" i="22"/>
  <c r="B483" i="22"/>
  <c r="I327" i="14"/>
  <c r="H324" i="15"/>
  <c r="H315" i="15"/>
  <c r="E315" i="15"/>
  <c r="L307" i="14"/>
  <c r="H265" i="22"/>
  <c r="F244" i="16"/>
  <c r="E224" i="15"/>
  <c r="I232" i="22"/>
  <c r="G232" i="22"/>
  <c r="G248" i="22"/>
  <c r="D248" i="22"/>
  <c r="J601" i="22"/>
  <c r="E601" i="22"/>
  <c r="G523" i="22"/>
  <c r="J521" i="22"/>
  <c r="E521" i="22"/>
  <c r="K519" i="22"/>
  <c r="F517" i="22"/>
  <c r="E517" i="22"/>
  <c r="K515" i="22"/>
  <c r="B513" i="22"/>
  <c r="E513" i="22"/>
  <c r="K511" i="22"/>
  <c r="J509" i="22"/>
  <c r="E509" i="22"/>
  <c r="H487" i="22"/>
  <c r="C487" i="22"/>
  <c r="J485" i="22"/>
  <c r="H483" i="22"/>
  <c r="C483" i="22"/>
  <c r="J323" i="22"/>
  <c r="M307" i="14"/>
  <c r="C235" i="22"/>
  <c r="H235" i="22"/>
  <c r="K235" i="22"/>
  <c r="C239" i="22"/>
  <c r="F239" i="22"/>
  <c r="I239" i="22"/>
  <c r="F237" i="16"/>
  <c r="I237" i="16"/>
  <c r="K237" i="16"/>
  <c r="J253" i="16"/>
  <c r="H253" i="16"/>
  <c r="B253" i="16"/>
  <c r="D253" i="16"/>
  <c r="H277" i="14"/>
  <c r="E277" i="14"/>
  <c r="C200" i="22"/>
  <c r="B200" i="22"/>
  <c r="D216" i="22"/>
  <c r="C216" i="22"/>
  <c r="D125" i="16"/>
  <c r="G222" i="15"/>
  <c r="H222" i="15"/>
  <c r="I265" i="22"/>
  <c r="G265" i="22"/>
  <c r="C315" i="15"/>
  <c r="G315" i="15"/>
  <c r="E951" i="14"/>
  <c r="A977" i="22"/>
  <c r="A119" i="14"/>
  <c r="BS335" i="3"/>
  <c r="BT335" i="3" s="1"/>
  <c r="BU335" i="3" s="1"/>
  <c r="BS329" i="3"/>
  <c r="BT329" i="3" s="1"/>
  <c r="BU329" i="3" s="1"/>
  <c r="BS325" i="3"/>
  <c r="BT325" i="3" s="1"/>
  <c r="BU325" i="3" s="1"/>
  <c r="BS345" i="3"/>
  <c r="BT345" i="3" s="1"/>
  <c r="BU345" i="3" s="1"/>
  <c r="BS341" i="3"/>
  <c r="BT341" i="3" s="1"/>
  <c r="BU341" i="3" s="1"/>
  <c r="BS327" i="3"/>
  <c r="BT327" i="3" s="1"/>
  <c r="BU327" i="3" s="1"/>
  <c r="BS321" i="3"/>
  <c r="BT321" i="3" s="1"/>
  <c r="BU321" i="3" s="1"/>
  <c r="BS317" i="3"/>
  <c r="BT317" i="3" s="1"/>
  <c r="BU317" i="3" s="1"/>
  <c r="BS343" i="3"/>
  <c r="BT343" i="3" s="1"/>
  <c r="BU343" i="3" s="1"/>
  <c r="BS319" i="3"/>
  <c r="BT319" i="3" s="1"/>
  <c r="BU319" i="3" s="1"/>
  <c r="BS313" i="3"/>
  <c r="BT313" i="3" s="1"/>
  <c r="BU313" i="3" s="1"/>
  <c r="BS309" i="3"/>
  <c r="BT309" i="3" s="1"/>
  <c r="BU309" i="3" s="1"/>
  <c r="D783" i="14"/>
  <c r="A909" i="22"/>
  <c r="A913" i="22"/>
  <c r="A953" i="22"/>
  <c r="A973" i="14"/>
  <c r="A979" i="22"/>
  <c r="BS337" i="3"/>
  <c r="BT337" i="3" s="1"/>
  <c r="BU337" i="3" s="1"/>
  <c r="BS333" i="3"/>
  <c r="BT333" i="3" s="1"/>
  <c r="BU333" i="3" s="1"/>
  <c r="BS305" i="3"/>
  <c r="BT305" i="3" s="1"/>
  <c r="BU305" i="3" s="1"/>
  <c r="BS349" i="3"/>
  <c r="BT349" i="3"/>
  <c r="BU349" i="3" s="1"/>
  <c r="K34" i="22"/>
  <c r="A32" i="14"/>
  <c r="J34" i="22"/>
  <c r="A26" i="16"/>
  <c r="E34" i="22"/>
  <c r="A28" i="14"/>
  <c r="A30" i="16"/>
  <c r="A30" i="22"/>
  <c r="E30" i="22" s="1"/>
  <c r="P6" i="10" a="1"/>
  <c r="P6" i="10" s="1"/>
  <c r="A24" i="14"/>
  <c r="P17" i="10" a="1"/>
  <c r="P17" i="10" s="1"/>
  <c r="C31" i="6"/>
  <c r="G26" i="22"/>
  <c r="I26" i="22"/>
  <c r="E26" i="22"/>
  <c r="D26" i="22"/>
  <c r="H34" i="22"/>
  <c r="F34" i="22"/>
  <c r="E6" i="5" a="1"/>
  <c r="E6" i="5" s="1"/>
  <c r="B25" i="21"/>
  <c r="D27" i="15"/>
  <c r="F27" i="15"/>
  <c r="M20" i="14"/>
  <c r="L20" i="14"/>
  <c r="G14" i="22"/>
  <c r="D14" i="22"/>
  <c r="F20" i="14"/>
  <c r="C24" i="16"/>
  <c r="E18" i="14"/>
  <c r="H16" i="22"/>
  <c r="C16" i="14"/>
  <c r="I14" i="16"/>
  <c r="H14" i="16"/>
  <c r="F24" i="15"/>
  <c r="I12" i="22"/>
  <c r="K12" i="22"/>
  <c r="H18" i="15"/>
  <c r="C19" i="15"/>
  <c r="A7" i="16"/>
  <c r="D7" i="16" s="1"/>
  <c r="H20" i="14"/>
  <c r="G18" i="14"/>
  <c r="E10" i="15"/>
  <c r="J20" i="14"/>
  <c r="K20" i="14" s="1"/>
  <c r="B18" i="14"/>
  <c r="G14" i="16"/>
  <c r="D14" i="16"/>
  <c r="E12" i="22"/>
  <c r="D20" i="14"/>
  <c r="E141" i="16"/>
  <c r="J170" i="16"/>
  <c r="I170" i="16"/>
  <c r="C170" i="16"/>
  <c r="B156" i="15"/>
  <c r="C156" i="15"/>
  <c r="E156" i="15"/>
  <c r="I146" i="22"/>
  <c r="G129" i="14"/>
  <c r="E664" i="14"/>
  <c r="K139" i="22"/>
  <c r="D460" i="22"/>
  <c r="D694" i="14"/>
  <c r="M504" i="14"/>
  <c r="E504" i="14"/>
  <c r="J215" i="14"/>
  <c r="K215" i="14" s="1"/>
  <c r="H215" i="14"/>
  <c r="E215" i="14"/>
  <c r="H156" i="15"/>
  <c r="K744" i="22"/>
  <c r="B744" i="22"/>
  <c r="E712" i="22"/>
  <c r="C712" i="22"/>
  <c r="J146" i="22"/>
  <c r="B170" i="16"/>
  <c r="C141" i="16"/>
  <c r="E476" i="14"/>
  <c r="H170" i="16"/>
  <c r="E170" i="16"/>
  <c r="E404" i="14"/>
  <c r="D404" i="14"/>
  <c r="F143" i="14"/>
  <c r="M143" i="14"/>
  <c r="H143" i="14"/>
  <c r="E163" i="15"/>
  <c r="B163" i="15"/>
  <c r="H163" i="15"/>
  <c r="J129" i="14"/>
  <c r="K129" i="14" s="1"/>
  <c r="D466" i="14"/>
  <c r="B370" i="22"/>
  <c r="H370" i="22"/>
  <c r="G460" i="22"/>
  <c r="G504" i="14"/>
  <c r="F504" i="14"/>
  <c r="C215" i="14"/>
  <c r="L215" i="14"/>
  <c r="J744" i="22"/>
  <c r="H744" i="22"/>
  <c r="J712" i="22"/>
  <c r="G712" i="22"/>
  <c r="I712" i="22"/>
  <c r="F146" i="22"/>
  <c r="K170" i="16"/>
  <c r="G142" i="16"/>
  <c r="D142" i="16"/>
  <c r="F170" i="16"/>
  <c r="B141" i="16"/>
  <c r="F168" i="22"/>
  <c r="H168" i="22"/>
  <c r="B168" i="22"/>
  <c r="K168" i="22"/>
  <c r="E296" i="14"/>
  <c r="D296" i="14"/>
  <c r="H149" i="22"/>
  <c r="F149" i="22"/>
  <c r="B149" i="22"/>
  <c r="C149" i="22"/>
  <c r="F163" i="15"/>
  <c r="C163" i="15"/>
  <c r="D163" i="15"/>
  <c r="E163" i="16"/>
  <c r="H163" i="16"/>
  <c r="C124" i="15"/>
  <c r="F124" i="15"/>
  <c r="E178" i="16"/>
  <c r="G178" i="16"/>
  <c r="B129" i="14"/>
  <c r="E554" i="14"/>
  <c r="G370" i="22"/>
  <c r="C460" i="22"/>
  <c r="C504" i="14"/>
  <c r="D215" i="14"/>
  <c r="I215" i="14"/>
  <c r="K712" i="22"/>
  <c r="E744" i="22"/>
  <c r="F744" i="22"/>
  <c r="F712" i="22"/>
  <c r="H146" i="22"/>
  <c r="D156" i="15"/>
  <c r="D714" i="14"/>
  <c r="E350" i="14"/>
  <c r="F156" i="15"/>
  <c r="E171" i="14"/>
  <c r="D171" i="14"/>
  <c r="D170" i="16"/>
  <c r="E157" i="14"/>
  <c r="C157" i="14"/>
  <c r="D174" i="16"/>
  <c r="K174" i="16"/>
  <c r="B174" i="16"/>
  <c r="K167" i="16"/>
  <c r="G167" i="16"/>
  <c r="E163" i="14"/>
  <c r="C163" i="14"/>
  <c r="G225" i="15"/>
  <c r="B225" i="15"/>
  <c r="D225" i="15"/>
  <c r="F225" i="15"/>
  <c r="H225" i="15"/>
  <c r="G182" i="16"/>
  <c r="I182" i="16"/>
  <c r="E202" i="22"/>
  <c r="J202" i="22"/>
  <c r="I202" i="22"/>
  <c r="C202" i="22"/>
  <c r="C206" i="16"/>
  <c r="H206" i="16"/>
  <c r="F206" i="16"/>
  <c r="G206" i="16"/>
  <c r="E206" i="16"/>
  <c r="J206" i="16"/>
  <c r="K206" i="16"/>
  <c r="I206" i="16"/>
  <c r="K210" i="16"/>
  <c r="I210" i="16"/>
  <c r="D210" i="16"/>
  <c r="B210" i="16"/>
  <c r="C210" i="16"/>
  <c r="H210" i="16"/>
  <c r="F210" i="16"/>
  <c r="G214" i="15"/>
  <c r="E214" i="15"/>
  <c r="F214" i="15"/>
  <c r="C214" i="15"/>
  <c r="H214" i="15"/>
  <c r="D218" i="15"/>
  <c r="C218" i="15"/>
  <c r="K183" i="22"/>
  <c r="G183" i="22"/>
  <c r="B183" i="22"/>
  <c r="C183" i="22"/>
  <c r="I183" i="22"/>
  <c r="K195" i="22"/>
  <c r="E195" i="22"/>
  <c r="E199" i="22"/>
  <c r="G203" i="22"/>
  <c r="B203" i="22"/>
  <c r="G207" i="22"/>
  <c r="C207" i="22"/>
  <c r="D215" i="22"/>
  <c r="E215" i="22"/>
  <c r="J215" i="22"/>
  <c r="C219" i="22"/>
  <c r="H219" i="22"/>
  <c r="I219" i="22"/>
  <c r="J219" i="22"/>
  <c r="M202" i="14"/>
  <c r="J202" i="14"/>
  <c r="K202" i="14" s="1"/>
  <c r="C174" i="15"/>
  <c r="E174" i="15"/>
  <c r="E959" i="22"/>
  <c r="J959" i="22"/>
  <c r="F995" i="14"/>
  <c r="B995" i="14"/>
  <c r="I995" i="14"/>
  <c r="B1003" i="15"/>
  <c r="D1003" i="15"/>
  <c r="I1023" i="22"/>
  <c r="C1023" i="22"/>
  <c r="I1031" i="22"/>
  <c r="C1031" i="22"/>
  <c r="J1049" i="22"/>
  <c r="D1049" i="22"/>
  <c r="A1059" i="14"/>
  <c r="A1061" i="22"/>
  <c r="A1061" i="16"/>
  <c r="A1057" i="14"/>
  <c r="A1059" i="16"/>
  <c r="A1059" i="22"/>
  <c r="A1055" i="14"/>
  <c r="A1057" i="22"/>
  <c r="A1057" i="16"/>
  <c r="A1053" i="14"/>
  <c r="A1055" i="22"/>
  <c r="A1055" i="16"/>
  <c r="A1051" i="14"/>
  <c r="A1053" i="22"/>
  <c r="A1053" i="16"/>
  <c r="H1025" i="16"/>
  <c r="J1025" i="16"/>
  <c r="H774" i="22"/>
  <c r="B774" i="22"/>
  <c r="C774" i="22"/>
  <c r="A755" i="22"/>
  <c r="A755" i="16"/>
  <c r="A753" i="14"/>
  <c r="A753" i="22"/>
  <c r="A753" i="16"/>
  <c r="A751" i="14"/>
  <c r="A751" i="22"/>
  <c r="A749" i="14"/>
  <c r="A751" i="16"/>
  <c r="A749" i="22"/>
  <c r="A747" i="14"/>
  <c r="A308" i="22"/>
  <c r="A308" i="16"/>
  <c r="A306" i="14"/>
  <c r="A304" i="22"/>
  <c r="A302" i="14"/>
  <c r="A300" i="16"/>
  <c r="A300" i="22"/>
  <c r="A298" i="14"/>
  <c r="A294" i="14"/>
  <c r="A292" i="16"/>
  <c r="A290" i="14"/>
  <c r="I290" i="14" s="1"/>
  <c r="A292" i="22"/>
  <c r="A286" i="14"/>
  <c r="A288" i="22"/>
  <c r="A288" i="16"/>
  <c r="A186" i="22"/>
  <c r="A184" i="14"/>
  <c r="A186" i="16"/>
  <c r="E186" i="15"/>
  <c r="A180" i="14"/>
  <c r="A182" i="22"/>
  <c r="K190" i="22"/>
  <c r="F190" i="22"/>
  <c r="H190" i="22"/>
  <c r="H232" i="15"/>
  <c r="F232" i="15"/>
  <c r="M210" i="14"/>
  <c r="G210" i="14"/>
  <c r="C523" i="14"/>
  <c r="L523" i="14"/>
  <c r="I1043" i="14"/>
  <c r="B1043" i="14"/>
  <c r="F1043" i="14"/>
  <c r="M1033" i="14"/>
  <c r="D1029" i="15"/>
  <c r="B1029" i="15"/>
  <c r="E1017" i="22"/>
  <c r="G1017" i="22"/>
  <c r="B1017" i="22"/>
  <c r="I1009" i="22"/>
  <c r="K1009" i="22"/>
  <c r="F1009" i="22"/>
  <c r="L1005" i="14"/>
  <c r="E993" i="22"/>
  <c r="G993" i="22"/>
  <c r="B993" i="22"/>
  <c r="H981" i="14"/>
  <c r="J981" i="14"/>
  <c r="K981" i="14" s="1"/>
  <c r="H224" i="16"/>
  <c r="C224" i="16"/>
  <c r="I224" i="16"/>
  <c r="M214" i="14"/>
  <c r="I1049" i="22"/>
  <c r="G1049" i="22"/>
  <c r="J1031" i="22"/>
  <c r="H1031" i="22"/>
  <c r="G1023" i="22"/>
  <c r="E1023" i="22"/>
  <c r="C1003" i="15"/>
  <c r="L995" i="14"/>
  <c r="G959" i="22"/>
  <c r="I959" i="22"/>
  <c r="F774" i="22"/>
  <c r="E181" i="14"/>
  <c r="M181" i="14"/>
  <c r="J181" i="14"/>
  <c r="K181" i="14" s="1"/>
  <c r="C327" i="16"/>
  <c r="D327" i="16"/>
  <c r="F331" i="15"/>
  <c r="E331" i="15"/>
  <c r="D331" i="15"/>
  <c r="B331" i="15"/>
  <c r="C331" i="15"/>
  <c r="F346" i="15"/>
  <c r="B346" i="15"/>
  <c r="C346" i="15"/>
  <c r="B355" i="22"/>
  <c r="C355" i="22"/>
  <c r="E371" i="22"/>
  <c r="J371" i="22"/>
  <c r="D371" i="22"/>
  <c r="I371" i="22"/>
  <c r="G371" i="22"/>
  <c r="B371" i="22"/>
  <c r="K371" i="22"/>
  <c r="E379" i="15"/>
  <c r="G379" i="15"/>
  <c r="D379" i="15"/>
  <c r="B379" i="15"/>
  <c r="H379" i="15"/>
  <c r="B419" i="22"/>
  <c r="I419" i="22"/>
  <c r="H419" i="22"/>
  <c r="G423" i="16"/>
  <c r="E423" i="16"/>
  <c r="J423" i="16"/>
  <c r="H423" i="16"/>
  <c r="C423" i="16"/>
  <c r="I423" i="16"/>
  <c r="D467" i="22"/>
  <c r="E467" i="22"/>
  <c r="C467" i="22"/>
  <c r="B467" i="22"/>
  <c r="G467" i="22"/>
  <c r="J467" i="22"/>
  <c r="G270" i="22"/>
  <c r="B270" i="22"/>
  <c r="E270" i="22"/>
  <c r="E275" i="16"/>
  <c r="J275" i="16"/>
  <c r="H275" i="16"/>
  <c r="K275" i="16"/>
  <c r="I275" i="16"/>
  <c r="C275" i="16"/>
  <c r="K413" i="22"/>
  <c r="I413" i="22"/>
  <c r="C413" i="22"/>
  <c r="E413" i="22"/>
  <c r="G413" i="22"/>
  <c r="B413" i="22"/>
  <c r="F499" i="22"/>
  <c r="B499" i="22"/>
  <c r="G501" i="22"/>
  <c r="E501" i="22"/>
  <c r="F501" i="22"/>
  <c r="C501" i="22"/>
  <c r="I501" i="22"/>
  <c r="K501" i="22"/>
  <c r="J501" i="22"/>
  <c r="F503" i="22"/>
  <c r="K503" i="22"/>
  <c r="I503" i="22"/>
  <c r="G503" i="22"/>
  <c r="B503" i="22"/>
  <c r="D503" i="22"/>
  <c r="G505" i="22"/>
  <c r="E505" i="22"/>
  <c r="J505" i="22"/>
  <c r="K505" i="22"/>
  <c r="B505" i="22"/>
  <c r="D505" i="22"/>
  <c r="F505" i="22"/>
  <c r="F507" i="22"/>
  <c r="K507" i="22"/>
  <c r="B507" i="22"/>
  <c r="H507" i="22"/>
  <c r="J507" i="22"/>
  <c r="D507" i="22"/>
  <c r="E557" i="14"/>
  <c r="F557" i="14"/>
  <c r="I557" i="14"/>
  <c r="M557" i="14"/>
  <c r="D561" i="22"/>
  <c r="F561" i="22"/>
  <c r="H561" i="22"/>
  <c r="B561" i="22"/>
  <c r="C561" i="22"/>
  <c r="E561" i="22"/>
  <c r="D571" i="16"/>
  <c r="B571" i="16"/>
  <c r="H571" i="16"/>
  <c r="J571" i="16"/>
  <c r="C571" i="16"/>
  <c r="E571" i="16"/>
  <c r="D611" i="16"/>
  <c r="B611" i="16"/>
  <c r="C611" i="16"/>
  <c r="H611" i="16"/>
  <c r="F611" i="16"/>
  <c r="K619" i="16"/>
  <c r="I619" i="16"/>
  <c r="D619" i="16"/>
  <c r="B619" i="16"/>
  <c r="D627" i="16"/>
  <c r="B627" i="16"/>
  <c r="C627" i="16"/>
  <c r="H627" i="16"/>
  <c r="F627" i="16"/>
  <c r="F637" i="15"/>
  <c r="H637" i="15"/>
  <c r="C637" i="15"/>
  <c r="B653" i="14"/>
  <c r="E653" i="14"/>
  <c r="E711" i="22"/>
  <c r="J711" i="22"/>
  <c r="I711" i="22"/>
  <c r="K711" i="22"/>
  <c r="D781" i="16"/>
  <c r="B781" i="16"/>
  <c r="G781" i="16"/>
  <c r="F853" i="15"/>
  <c r="H853" i="15"/>
  <c r="G190" i="22"/>
  <c r="B190" i="22"/>
  <c r="D232" i="15"/>
  <c r="H210" i="14"/>
  <c r="M523" i="14"/>
  <c r="C1043" i="14"/>
  <c r="L1043" i="14"/>
  <c r="H1033" i="14"/>
  <c r="H1017" i="22"/>
  <c r="E1009" i="22"/>
  <c r="G1009" i="22"/>
  <c r="G1005" i="14"/>
  <c r="H993" i="22"/>
  <c r="I981" i="14"/>
  <c r="B981" i="14"/>
  <c r="F981" i="14"/>
  <c r="G840" i="15"/>
  <c r="G772" i="15"/>
  <c r="D224" i="16"/>
  <c r="J224" i="16"/>
  <c r="E1049" i="22"/>
  <c r="C1049" i="22"/>
  <c r="G1041" i="22"/>
  <c r="F1031" i="22"/>
  <c r="D1031" i="22"/>
  <c r="J1023" i="22"/>
  <c r="H1023" i="22"/>
  <c r="F1015" i="22"/>
  <c r="E1003" i="15"/>
  <c r="F1003" i="15"/>
  <c r="C995" i="14"/>
  <c r="G995" i="14"/>
  <c r="C959" i="22"/>
  <c r="H959" i="22"/>
  <c r="E774" i="22"/>
  <c r="H413" i="22"/>
  <c r="D275" i="16"/>
  <c r="D274" i="22"/>
  <c r="K467" i="22"/>
  <c r="C445" i="14"/>
  <c r="B423" i="16"/>
  <c r="K375" i="16"/>
  <c r="D346" i="15"/>
  <c r="E327" i="16"/>
  <c r="G242" i="15"/>
  <c r="B242" i="15"/>
  <c r="C242" i="15"/>
  <c r="D242" i="15"/>
  <c r="C250" i="15"/>
  <c r="D250" i="15"/>
  <c r="F314" i="15"/>
  <c r="H314" i="15"/>
  <c r="K391" i="16"/>
  <c r="I391" i="16"/>
  <c r="E395" i="15"/>
  <c r="G395" i="15"/>
  <c r="E337" i="16"/>
  <c r="J337" i="16"/>
  <c r="D337" i="16"/>
  <c r="B373" i="15"/>
  <c r="D373" i="15"/>
  <c r="E423" i="14"/>
  <c r="B423" i="14"/>
  <c r="C539" i="16"/>
  <c r="H539" i="16"/>
  <c r="F539" i="16"/>
  <c r="E549" i="15"/>
  <c r="G549" i="15"/>
  <c r="G569" i="22"/>
  <c r="J569" i="22"/>
  <c r="D549" i="15"/>
  <c r="E539" i="16"/>
  <c r="G525" i="14"/>
  <c r="L423" i="14"/>
  <c r="C373" i="15"/>
  <c r="E349" i="22"/>
  <c r="H337" i="16"/>
  <c r="F337" i="16"/>
  <c r="J326" i="14"/>
  <c r="K326" i="14" s="1"/>
  <c r="H395" i="15"/>
  <c r="B395" i="15"/>
  <c r="E391" i="16"/>
  <c r="C391" i="16"/>
  <c r="B314" i="15"/>
  <c r="G258" i="15"/>
  <c r="H258" i="15"/>
  <c r="L316" i="14"/>
  <c r="I316" i="14"/>
  <c r="E425" i="14"/>
  <c r="D425" i="14"/>
  <c r="B429" i="14"/>
  <c r="L429" i="14"/>
  <c r="B435" i="22"/>
  <c r="G435" i="22"/>
  <c r="B459" i="15"/>
  <c r="D459" i="15"/>
  <c r="D397" i="22"/>
  <c r="K397" i="22"/>
  <c r="E471" i="14"/>
  <c r="J471" i="14"/>
  <c r="K471" i="14" s="1"/>
  <c r="K555" i="16"/>
  <c r="I555" i="16"/>
  <c r="A957" i="14"/>
  <c r="A959" i="16"/>
  <c r="A955" i="14"/>
  <c r="A957" i="22"/>
  <c r="A957" i="16"/>
  <c r="A849" i="14"/>
  <c r="A851" i="16"/>
  <c r="A847" i="14"/>
  <c r="A849" i="22"/>
  <c r="H847" i="15"/>
  <c r="G845" i="16"/>
  <c r="B845" i="16"/>
  <c r="K837" i="16"/>
  <c r="F837" i="16"/>
  <c r="G829" i="16"/>
  <c r="B829" i="16"/>
  <c r="I773" i="22"/>
  <c r="K773" i="22"/>
  <c r="D747" i="15"/>
  <c r="K735" i="22"/>
  <c r="F735" i="22"/>
  <c r="M723" i="14"/>
  <c r="C707" i="14"/>
  <c r="C699" i="14"/>
  <c r="L699" i="14"/>
  <c r="I597" i="14"/>
  <c r="F597" i="14"/>
  <c r="E579" i="16"/>
  <c r="F569" i="22"/>
  <c r="F555" i="16"/>
  <c r="D555" i="16"/>
  <c r="C549" i="15"/>
  <c r="J539" i="16"/>
  <c r="D539" i="16"/>
  <c r="I423" i="14"/>
  <c r="I397" i="22"/>
  <c r="F373" i="15"/>
  <c r="I348" i="22"/>
  <c r="K337" i="16"/>
  <c r="B337" i="16"/>
  <c r="F475" i="15"/>
  <c r="H459" i="15"/>
  <c r="E459" i="15"/>
  <c r="C435" i="22"/>
  <c r="E435" i="22"/>
  <c r="M429" i="14"/>
  <c r="D395" i="15"/>
  <c r="J391" i="16"/>
  <c r="H391" i="16"/>
  <c r="B258" i="15"/>
  <c r="D190" i="15"/>
  <c r="D200" i="22"/>
  <c r="E200" i="22"/>
  <c r="E265" i="22"/>
  <c r="C265" i="22"/>
  <c r="D266" i="22"/>
  <c r="C307" i="14"/>
  <c r="I307" i="14"/>
  <c r="D320" i="16"/>
  <c r="F320" i="16"/>
  <c r="F341" i="15"/>
  <c r="H341" i="15"/>
  <c r="E541" i="14"/>
  <c r="M541" i="14"/>
  <c r="D449" i="16"/>
  <c r="J449" i="16"/>
  <c r="J429" i="22"/>
  <c r="E429" i="22"/>
  <c r="G405" i="15"/>
  <c r="G401" i="16"/>
  <c r="C352" i="16"/>
  <c r="J471" i="16"/>
  <c r="E471" i="16"/>
  <c r="I451" i="22"/>
  <c r="K451" i="22"/>
  <c r="G263" i="22"/>
  <c r="E263" i="22"/>
  <c r="A937" i="14"/>
  <c r="A939" i="16"/>
  <c r="A883" i="22"/>
  <c r="A883" i="16"/>
  <c r="A881" i="22"/>
  <c r="A909" i="14"/>
  <c r="A913" i="16"/>
  <c r="A941" i="22"/>
  <c r="A997" i="16"/>
  <c r="A1001" i="14"/>
  <c r="A1007" i="22"/>
  <c r="A95" i="22"/>
  <c r="A95" i="16"/>
  <c r="B95" i="16" s="1"/>
  <c r="A93" i="22"/>
  <c r="H93" i="22" s="1"/>
  <c r="A93" i="16"/>
  <c r="D93" i="16" s="1"/>
  <c r="D68" i="14"/>
  <c r="E68" i="14"/>
  <c r="B93" i="15"/>
  <c r="C93" i="15"/>
  <c r="B10" i="14"/>
  <c r="E10" i="14"/>
  <c r="B8" i="15"/>
  <c r="E91" i="15"/>
  <c r="H91" i="15"/>
  <c r="B10" i="22"/>
  <c r="I10" i="22"/>
  <c r="I8" i="16"/>
  <c r="C8" i="16"/>
  <c r="J8" i="16"/>
  <c r="D8" i="16"/>
  <c r="B8" i="16"/>
  <c r="H14" i="14"/>
  <c r="H68" i="14"/>
  <c r="F56" i="22"/>
  <c r="L68" i="14"/>
  <c r="F125" i="14"/>
  <c r="J52" i="14"/>
  <c r="K52" i="14" s="1"/>
  <c r="B131" i="14"/>
  <c r="H122" i="15"/>
  <c r="B74" i="22"/>
  <c r="F79" i="15"/>
  <c r="E79" i="15"/>
  <c r="H93" i="15"/>
  <c r="C106" i="16"/>
  <c r="B32" i="16"/>
  <c r="F10" i="22"/>
  <c r="C91" i="15"/>
  <c r="C76" i="16"/>
  <c r="H63" i="22"/>
  <c r="J30" i="22"/>
  <c r="B30" i="22"/>
  <c r="C56" i="16"/>
  <c r="K56" i="16"/>
  <c r="E56" i="16"/>
  <c r="H89" i="16"/>
  <c r="F89" i="16"/>
  <c r="D89" i="16"/>
  <c r="B11" i="15"/>
  <c r="C11" i="15"/>
  <c r="B22" i="15"/>
  <c r="B38" i="16"/>
  <c r="E38" i="16"/>
  <c r="G58" i="16"/>
  <c r="H58" i="16"/>
  <c r="I103" i="22"/>
  <c r="B103" i="22"/>
  <c r="K103" i="22"/>
  <c r="C103" i="22"/>
  <c r="J103" i="22"/>
  <c r="H103" i="22"/>
  <c r="I72" i="16"/>
  <c r="D72" i="16"/>
  <c r="F72" i="16"/>
  <c r="J72" i="16"/>
  <c r="B66" i="14"/>
  <c r="J66" i="14"/>
  <c r="K66" i="14" s="1"/>
  <c r="D34" i="14"/>
  <c r="C34" i="14"/>
  <c r="J34" i="14"/>
  <c r="K34" i="14" s="1"/>
  <c r="E125" i="14"/>
  <c r="J125" i="14"/>
  <c r="K125" i="14" s="1"/>
  <c r="B122" i="15"/>
  <c r="F122" i="15"/>
  <c r="B107" i="22"/>
  <c r="G111" i="22"/>
  <c r="I111" i="22"/>
  <c r="C138" i="15"/>
  <c r="E138" i="15"/>
  <c r="F138" i="15"/>
  <c r="C80" i="16"/>
  <c r="C83" i="14"/>
  <c r="D83" i="14"/>
  <c r="E106" i="16"/>
  <c r="I106" i="16"/>
  <c r="E12" i="15"/>
  <c r="D14" i="14"/>
  <c r="C14" i="14"/>
  <c r="E20" i="16"/>
  <c r="C22" i="14"/>
  <c r="K32" i="16"/>
  <c r="G32" i="16"/>
  <c r="D63" i="22"/>
  <c r="K63" i="22"/>
  <c r="M131" i="14"/>
  <c r="I14" i="14"/>
  <c r="I68" i="14"/>
  <c r="J56" i="22"/>
  <c r="J76" i="16"/>
  <c r="F131" i="14"/>
  <c r="G14" i="14"/>
  <c r="G22" i="14"/>
  <c r="E107" i="22"/>
  <c r="G52" i="14"/>
  <c r="E76" i="16"/>
  <c r="J14" i="14"/>
  <c r="K14" i="14" s="1"/>
  <c r="J68" i="14"/>
  <c r="K68" i="14" s="1"/>
  <c r="K107" i="22"/>
  <c r="B68" i="14"/>
  <c r="D52" i="14"/>
  <c r="E83" i="14"/>
  <c r="D138" i="15"/>
  <c r="D131" i="14"/>
  <c r="D111" i="22"/>
  <c r="B111" i="22"/>
  <c r="E122" i="15"/>
  <c r="E74" i="22"/>
  <c r="C125" i="14"/>
  <c r="G79" i="15"/>
  <c r="B56" i="22"/>
  <c r="D93" i="15"/>
  <c r="K106" i="16"/>
  <c r="D10" i="14"/>
  <c r="J32" i="16"/>
  <c r="E22" i="14"/>
  <c r="G10" i="22"/>
  <c r="J10" i="22"/>
  <c r="F8" i="16"/>
  <c r="D91" i="15"/>
  <c r="B91" i="15"/>
  <c r="E63" i="22"/>
  <c r="K8" i="16"/>
  <c r="H8" i="16"/>
  <c r="G66" i="15"/>
  <c r="H66" i="15"/>
  <c r="C12" i="14"/>
  <c r="F34" i="15"/>
  <c r="H42" i="22"/>
  <c r="E46" i="16"/>
  <c r="K46" i="16"/>
  <c r="H46" i="16"/>
  <c r="F54" i="15"/>
  <c r="D54" i="15"/>
  <c r="E54" i="15"/>
  <c r="C60" i="14"/>
  <c r="D60" i="14"/>
  <c r="D50" i="14"/>
  <c r="D82" i="14"/>
  <c r="F82" i="14"/>
  <c r="G82" i="14"/>
  <c r="E132" i="14"/>
  <c r="D48" i="22"/>
  <c r="I110" i="22"/>
  <c r="G110" i="22"/>
  <c r="F110" i="22"/>
  <c r="H110" i="22"/>
  <c r="B132" i="15"/>
  <c r="C132" i="15"/>
  <c r="A131" i="22"/>
  <c r="A131" i="16"/>
  <c r="J97" i="14"/>
  <c r="K97" i="14" s="1"/>
  <c r="D97" i="14"/>
  <c r="A81" i="22"/>
  <c r="H81" i="22" s="1"/>
  <c r="A75" i="14"/>
  <c r="A77" i="22"/>
  <c r="B77" i="22" s="1"/>
  <c r="A77" i="16"/>
  <c r="A71" i="22"/>
  <c r="B71" i="15"/>
  <c r="A69" i="14"/>
  <c r="A67" i="22"/>
  <c r="A65" i="14"/>
  <c r="A61" i="14"/>
  <c r="A53" i="14"/>
  <c r="D53" i="14" s="1"/>
  <c r="A55" i="16"/>
  <c r="A37" i="14"/>
  <c r="G37" i="14" s="1"/>
  <c r="C14" i="7"/>
  <c r="C9" i="12"/>
  <c r="C15" i="21"/>
  <c r="C130" i="14"/>
  <c r="B130" i="14"/>
  <c r="B117" i="14"/>
  <c r="J117" i="14"/>
  <c r="K117" i="14" s="1"/>
  <c r="F117" i="14"/>
  <c r="C117" i="14"/>
  <c r="A114" i="22"/>
  <c r="A112" i="14"/>
  <c r="A89" i="14"/>
  <c r="C89" i="14" s="1"/>
  <c r="A91" i="22"/>
  <c r="A86" i="16"/>
  <c r="A86" i="22"/>
  <c r="A62" i="14"/>
  <c r="E62" i="14" s="1"/>
  <c r="B29" i="15"/>
  <c r="G29" i="15"/>
  <c r="C29" i="15"/>
  <c r="A23" i="14"/>
  <c r="E23" i="14" s="1"/>
  <c r="A19" i="14"/>
  <c r="B17" i="21"/>
  <c r="C5" i="17" a="1"/>
  <c r="C5" i="17" s="1"/>
  <c r="D36" i="15"/>
  <c r="E117" i="14"/>
  <c r="A93" i="14"/>
  <c r="B125" i="16"/>
  <c r="G105" i="16"/>
  <c r="D73" i="16"/>
  <c r="M129" i="14"/>
  <c r="B97" i="14"/>
  <c r="E97" i="14"/>
  <c r="C45" i="21"/>
  <c r="B144" i="15"/>
  <c r="E144" i="15"/>
  <c r="J142" i="22"/>
  <c r="A98" i="14"/>
  <c r="C94" i="14"/>
  <c r="A84" i="14"/>
  <c r="G76" i="14"/>
  <c r="E76" i="14"/>
  <c r="C94" i="15"/>
  <c r="B94" i="15"/>
  <c r="D121" i="15"/>
  <c r="B125" i="15"/>
  <c r="E142" i="22"/>
  <c r="H132" i="15"/>
  <c r="A71" i="16"/>
  <c r="A55" i="22"/>
  <c r="G117" i="14"/>
  <c r="A47" i="16"/>
  <c r="A11" i="14"/>
  <c r="A100" i="16"/>
  <c r="E132" i="15"/>
  <c r="A17" i="22"/>
  <c r="C113" i="22"/>
  <c r="B113" i="22"/>
  <c r="A129" i="16"/>
  <c r="A129" i="22"/>
  <c r="K129" i="22" s="1"/>
  <c r="D125" i="22"/>
  <c r="B125" i="22"/>
  <c r="C125" i="22"/>
  <c r="K125" i="22"/>
  <c r="H124" i="22"/>
  <c r="J124" i="22"/>
  <c r="C119" i="14"/>
  <c r="B119" i="14"/>
  <c r="C111" i="15"/>
  <c r="E111" i="15"/>
  <c r="H111" i="15"/>
  <c r="C107" i="16"/>
  <c r="C103" i="15"/>
  <c r="D103" i="15"/>
  <c r="F103" i="15"/>
  <c r="H103" i="15"/>
  <c r="E103" i="15"/>
  <c r="A99" i="14"/>
  <c r="A101" i="16"/>
  <c r="A91" i="16"/>
  <c r="H125" i="16"/>
  <c r="J105" i="16"/>
  <c r="F129" i="14"/>
  <c r="L129" i="14"/>
  <c r="F97" i="14"/>
  <c r="C31" i="21"/>
  <c r="H144" i="15"/>
  <c r="I105" i="16"/>
  <c r="A80" i="14"/>
  <c r="H105" i="16"/>
  <c r="H94" i="15"/>
  <c r="D125" i="15"/>
  <c r="A119" i="22"/>
  <c r="A47" i="22"/>
  <c r="C34" i="7"/>
  <c r="A78" i="22"/>
  <c r="A15" i="14"/>
  <c r="C97" i="14"/>
  <c r="G132" i="15"/>
  <c r="A21" i="16"/>
  <c r="C21" i="16" s="1"/>
  <c r="C61" i="16"/>
  <c r="B61" i="16"/>
  <c r="C137" i="15"/>
  <c r="A142" i="14"/>
  <c r="A144" i="16"/>
  <c r="A126" i="22"/>
  <c r="A126" i="16"/>
  <c r="C123" i="16"/>
  <c r="D123" i="16"/>
  <c r="J120" i="14"/>
  <c r="K120" i="14" s="1"/>
  <c r="B121" i="16"/>
  <c r="I121" i="16"/>
  <c r="C69" i="16"/>
  <c r="H28" i="14"/>
  <c r="L28" i="14"/>
  <c r="F28" i="14"/>
  <c r="J28" i="14"/>
  <c r="K28" i="14" s="1"/>
  <c r="D28" i="14"/>
  <c r="B82" i="16"/>
  <c r="C82" i="16"/>
  <c r="I85" i="22"/>
  <c r="J85" i="22"/>
  <c r="F85" i="22"/>
  <c r="C72" i="15"/>
  <c r="B72" i="15"/>
  <c r="F72" i="15"/>
  <c r="G60" i="15"/>
  <c r="F60" i="15"/>
  <c r="B60" i="15"/>
  <c r="E60" i="15"/>
  <c r="D58" i="14"/>
  <c r="I58" i="14"/>
  <c r="H83" i="15"/>
  <c r="G83" i="15"/>
  <c r="D83" i="15"/>
  <c r="F83" i="15"/>
  <c r="C83" i="15"/>
  <c r="E83" i="15"/>
  <c r="B83" i="15"/>
  <c r="F14" i="15"/>
  <c r="E14" i="15"/>
  <c r="B34" i="16"/>
  <c r="B42" i="16"/>
  <c r="F46" i="15"/>
  <c r="G46" i="15"/>
  <c r="C46" i="15"/>
  <c r="J58" i="16"/>
  <c r="C58" i="16"/>
  <c r="B62" i="15"/>
  <c r="H84" i="16"/>
  <c r="J84" i="16"/>
  <c r="B84" i="16"/>
  <c r="C84" i="16"/>
  <c r="D84" i="16"/>
  <c r="K84" i="16"/>
  <c r="I84" i="16"/>
  <c r="F84" i="16"/>
  <c r="G84" i="16"/>
  <c r="E84" i="16"/>
  <c r="G22" i="22"/>
  <c r="D48" i="14"/>
  <c r="B64" i="14"/>
  <c r="E64" i="14"/>
  <c r="I28" i="16"/>
  <c r="K28" i="16"/>
  <c r="G28" i="16"/>
  <c r="D88" i="14"/>
  <c r="C88" i="14"/>
  <c r="E88" i="14"/>
  <c r="G88" i="14"/>
  <c r="B88" i="14"/>
  <c r="E66" i="16"/>
  <c r="J66" i="16"/>
  <c r="D66" i="16"/>
  <c r="F66" i="16"/>
  <c r="K66" i="16"/>
  <c r="B66" i="16"/>
  <c r="I66" i="16"/>
  <c r="C66" i="16"/>
  <c r="C81" i="16"/>
  <c r="A82" i="22"/>
  <c r="B85" i="16"/>
  <c r="C85" i="16"/>
  <c r="C52" i="14"/>
  <c r="B28" i="12"/>
  <c r="B10" i="12"/>
  <c r="B40" i="12"/>
  <c r="B16" i="12"/>
  <c r="B14" i="12"/>
  <c r="B40" i="21"/>
  <c r="B42" i="12"/>
  <c r="B12" i="12"/>
  <c r="B38" i="12"/>
  <c r="B36" i="21"/>
  <c r="B18" i="12"/>
  <c r="B30" i="21"/>
  <c r="B26" i="12"/>
  <c r="B22" i="12"/>
  <c r="H95" i="14"/>
  <c r="M58" i="14"/>
  <c r="F64" i="16"/>
  <c r="H58" i="14"/>
  <c r="L95" i="14"/>
  <c r="J79" i="22"/>
  <c r="I64" i="16"/>
  <c r="G91" i="14"/>
  <c r="F58" i="14"/>
  <c r="G109" i="14"/>
  <c r="F109" i="14"/>
  <c r="D64" i="16"/>
  <c r="J91" i="14"/>
  <c r="K91" i="14" s="1"/>
  <c r="J109" i="14"/>
  <c r="K109" i="14" s="1"/>
  <c r="K64" i="16"/>
  <c r="K79" i="22"/>
  <c r="K122" i="22"/>
  <c r="F30" i="22"/>
  <c r="J48" i="14"/>
  <c r="K48" i="14" s="1"/>
  <c r="F48" i="14"/>
  <c r="B83" i="14"/>
  <c r="G138" i="15"/>
  <c r="J111" i="22"/>
  <c r="F111" i="22"/>
  <c r="C85" i="22"/>
  <c r="B85" i="22"/>
  <c r="F133" i="22"/>
  <c r="B90" i="22"/>
  <c r="H104" i="22"/>
  <c r="K74" i="16"/>
  <c r="B96" i="15"/>
  <c r="F133" i="16"/>
  <c r="E90" i="16"/>
  <c r="I90" i="16"/>
  <c r="J127" i="16"/>
  <c r="G72" i="15"/>
  <c r="C95" i="14"/>
  <c r="F106" i="16"/>
  <c r="D106" i="16"/>
  <c r="C110" i="15"/>
  <c r="E36" i="14"/>
  <c r="G34" i="22"/>
  <c r="G60" i="14"/>
  <c r="B54" i="15"/>
  <c r="C46" i="16"/>
  <c r="B18" i="15"/>
  <c r="J54" i="14"/>
  <c r="K54" i="14" s="1"/>
  <c r="D60" i="15"/>
  <c r="C60" i="15"/>
  <c r="I88" i="22"/>
  <c r="H88" i="22"/>
  <c r="K88" i="22"/>
  <c r="G88" i="22"/>
  <c r="C136" i="16"/>
  <c r="B278" i="22"/>
  <c r="K278" i="22"/>
  <c r="C278" i="22"/>
  <c r="G278" i="22"/>
  <c r="I278" i="22"/>
  <c r="H278" i="22"/>
  <c r="E278" i="22"/>
  <c r="J278" i="22"/>
  <c r="E432" i="14"/>
  <c r="D432" i="14"/>
  <c r="E434" i="14"/>
  <c r="D434" i="14"/>
  <c r="F460" i="14"/>
  <c r="L460" i="14"/>
  <c r="H460" i="14"/>
  <c r="I460" i="14"/>
  <c r="E460" i="14"/>
  <c r="B460" i="14"/>
  <c r="G460" i="14"/>
  <c r="G464" i="16"/>
  <c r="B464" i="16"/>
  <c r="C468" i="15"/>
  <c r="E468" i="15"/>
  <c r="D476" i="22"/>
  <c r="I476" i="22"/>
  <c r="J476" i="22"/>
  <c r="K476" i="22"/>
  <c r="H476" i="22"/>
  <c r="B482" i="14"/>
  <c r="F482" i="14"/>
  <c r="I482" i="14"/>
  <c r="M482" i="14"/>
  <c r="E482" i="14"/>
  <c r="L482" i="14"/>
  <c r="J482" i="14"/>
  <c r="K482" i="14" s="1"/>
  <c r="E824" i="14"/>
  <c r="D824" i="14"/>
  <c r="H60" i="15"/>
  <c r="B48" i="14"/>
  <c r="C20" i="14"/>
  <c r="C54" i="15"/>
  <c r="H54" i="15"/>
  <c r="L54" i="14"/>
  <c r="D30" i="14"/>
  <c r="E79" i="14"/>
  <c r="D79" i="14"/>
  <c r="E782" i="14"/>
  <c r="D782" i="14"/>
  <c r="E139" i="16"/>
  <c r="D92" i="22"/>
  <c r="J92" i="22"/>
  <c r="F92" i="22"/>
  <c r="C92" i="22"/>
  <c r="D702" i="14"/>
  <c r="B702" i="14"/>
  <c r="F702" i="14"/>
  <c r="K120" i="22"/>
  <c r="D170" i="14"/>
  <c r="E170" i="14"/>
  <c r="J100" i="14"/>
  <c r="K100" i="14" s="1"/>
  <c r="E570" i="14"/>
  <c r="D570" i="14"/>
  <c r="E578" i="14"/>
  <c r="D578" i="14"/>
  <c r="G73" i="16"/>
  <c r="G186" i="14"/>
  <c r="J180" i="22"/>
  <c r="E180" i="22"/>
  <c r="C148" i="16"/>
  <c r="I142" i="22"/>
  <c r="D160" i="15"/>
  <c r="B98" i="16"/>
  <c r="E466" i="22"/>
  <c r="H466" i="22"/>
  <c r="G174" i="16"/>
  <c r="B175" i="14"/>
  <c r="F142" i="22"/>
  <c r="C73" i="16"/>
  <c r="J186" i="14"/>
  <c r="K186" i="14" s="1"/>
  <c r="I180" i="22"/>
  <c r="G180" i="22"/>
  <c r="K142" i="22"/>
  <c r="D142" i="22"/>
  <c r="G142" i="22"/>
  <c r="H174" i="16"/>
  <c r="B160" i="15"/>
  <c r="D283" i="14"/>
  <c r="E175" i="14"/>
  <c r="C174" i="16"/>
  <c r="B167" i="16"/>
  <c r="I167" i="16"/>
  <c r="B81" i="16"/>
  <c r="K180" i="22"/>
  <c r="E174" i="16"/>
  <c r="C142" i="22"/>
  <c r="I174" i="16"/>
  <c r="J174" i="16"/>
  <c r="E160" i="15"/>
  <c r="J167" i="16"/>
  <c r="I307" i="16"/>
  <c r="J307" i="16"/>
  <c r="F433" i="16"/>
  <c r="K433" i="16"/>
  <c r="E433" i="16"/>
  <c r="J433" i="16"/>
  <c r="D433" i="16"/>
  <c r="B437" i="15"/>
  <c r="D437" i="15"/>
  <c r="F437" i="15"/>
  <c r="H437" i="15"/>
  <c r="C585" i="22"/>
  <c r="H585" i="22"/>
  <c r="F585" i="22"/>
  <c r="G585" i="22"/>
  <c r="E585" i="22"/>
  <c r="J585" i="22"/>
  <c r="K643" i="16"/>
  <c r="I643" i="16"/>
  <c r="D643" i="16"/>
  <c r="B643" i="16"/>
  <c r="B721" i="16"/>
  <c r="G721" i="16"/>
  <c r="F721" i="16"/>
  <c r="K721" i="16"/>
  <c r="J747" i="14"/>
  <c r="K747" i="14" s="1"/>
  <c r="H747" i="14"/>
  <c r="G747" i="14"/>
  <c r="M747" i="14"/>
  <c r="L755" i="14"/>
  <c r="C755" i="14"/>
  <c r="F755" i="14"/>
  <c r="B755" i="14"/>
  <c r="I755" i="14"/>
  <c r="J761" i="14"/>
  <c r="K761" i="14" s="1"/>
  <c r="H761" i="14"/>
  <c r="G761" i="14"/>
  <c r="I983" i="22"/>
  <c r="C983" i="22"/>
  <c r="F995" i="15"/>
  <c r="H995" i="15"/>
  <c r="L1003" i="14"/>
  <c r="C1003" i="14"/>
  <c r="H1039" i="22"/>
  <c r="F1039" i="22"/>
  <c r="K1039" i="22"/>
  <c r="C1041" i="22"/>
  <c r="H1041" i="22"/>
  <c r="H1043" i="22"/>
  <c r="F1043" i="22"/>
  <c r="K1043" i="22"/>
  <c r="C575" i="15"/>
  <c r="H573" i="16"/>
  <c r="C573" i="16"/>
  <c r="I573" i="16"/>
  <c r="M459" i="14"/>
  <c r="G459" i="14"/>
  <c r="I283" i="22"/>
  <c r="K283" i="22"/>
  <c r="G486" i="15"/>
  <c r="E486" i="15"/>
  <c r="G1043" i="22"/>
  <c r="I1043" i="22"/>
  <c r="E1041" i="22"/>
  <c r="J1041" i="22"/>
  <c r="C1039" i="22"/>
  <c r="E1039" i="22"/>
  <c r="M1003" i="14"/>
  <c r="J1003" i="14"/>
  <c r="K1003" i="14" s="1"/>
  <c r="C995" i="15"/>
  <c r="K983" i="22"/>
  <c r="B983" i="22"/>
  <c r="I761" i="14"/>
  <c r="L761" i="14"/>
  <c r="H755" i="14"/>
  <c r="I747" i="14"/>
  <c r="F747" i="14"/>
  <c r="H721" i="16"/>
  <c r="I721" i="16"/>
  <c r="H643" i="16"/>
  <c r="I585" i="22"/>
  <c r="C437" i="15"/>
  <c r="C433" i="16"/>
  <c r="G307" i="16"/>
  <c r="E229" i="14"/>
  <c r="M229" i="14"/>
  <c r="J229" i="14"/>
  <c r="K229" i="14" s="1"/>
  <c r="H233" i="14"/>
  <c r="F233" i="14"/>
  <c r="B237" i="14"/>
  <c r="I237" i="14"/>
  <c r="L237" i="14"/>
  <c r="B245" i="14"/>
  <c r="I245" i="14"/>
  <c r="L245" i="14"/>
  <c r="E196" i="16"/>
  <c r="D196" i="16"/>
  <c r="B204" i="15"/>
  <c r="D204" i="15"/>
  <c r="G183" i="14"/>
  <c r="M183" i="14"/>
  <c r="I189" i="16"/>
  <c r="J189" i="16"/>
  <c r="C280" i="15"/>
  <c r="H280" i="15"/>
  <c r="B280" i="15"/>
  <c r="G290" i="14"/>
  <c r="I354" i="22"/>
  <c r="C354" i="22"/>
  <c r="C363" i="15"/>
  <c r="E363" i="15"/>
  <c r="D363" i="15"/>
  <c r="H363" i="15"/>
  <c r="B363" i="15"/>
  <c r="B365" i="14"/>
  <c r="I365" i="14"/>
  <c r="B875" i="15"/>
  <c r="D875" i="15"/>
  <c r="C901" i="16"/>
  <c r="I805" i="22"/>
  <c r="K805" i="22"/>
  <c r="H765" i="14"/>
  <c r="H757" i="14"/>
  <c r="M751" i="14"/>
  <c r="J623" i="16"/>
  <c r="E623" i="16"/>
  <c r="C577" i="14"/>
  <c r="L577" i="14"/>
  <c r="D511" i="15"/>
  <c r="B511" i="15"/>
  <c r="E469" i="22"/>
  <c r="G393" i="16"/>
  <c r="B393" i="16"/>
  <c r="L273" i="14"/>
  <c r="I273" i="14"/>
  <c r="B273" i="14"/>
  <c r="D282" i="15"/>
  <c r="B282" i="15"/>
  <c r="G274" i="15"/>
  <c r="E270" i="15"/>
  <c r="C270" i="15"/>
  <c r="D467" i="15"/>
  <c r="B467" i="15"/>
  <c r="H193" i="16"/>
  <c r="E191" i="15"/>
  <c r="C1035" i="14"/>
  <c r="L1035" i="14"/>
  <c r="I1033" i="14"/>
  <c r="B1033" i="14"/>
  <c r="F1033" i="14"/>
  <c r="H1005" i="14"/>
  <c r="J1005" i="14"/>
  <c r="K1005" i="14" s="1"/>
  <c r="D997" i="15"/>
  <c r="B997" i="15"/>
  <c r="H985" i="22"/>
  <c r="C985" i="22"/>
  <c r="M763" i="14"/>
  <c r="G763" i="14"/>
  <c r="C749" i="14"/>
  <c r="L749" i="14"/>
  <c r="F723" i="16"/>
  <c r="H723" i="16"/>
  <c r="C723" i="16"/>
  <c r="G659" i="22"/>
  <c r="B659" i="22"/>
  <c r="C655" i="14"/>
  <c r="L655" i="14"/>
  <c r="H575" i="15"/>
  <c r="F575" i="15"/>
  <c r="D573" i="16"/>
  <c r="J573" i="16"/>
  <c r="E573" i="16"/>
  <c r="H459" i="14"/>
  <c r="J459" i="14"/>
  <c r="K459" i="14" s="1"/>
  <c r="J283" i="22"/>
  <c r="E283" i="22"/>
  <c r="G283" i="22"/>
  <c r="C506" i="15"/>
  <c r="C486" i="15"/>
  <c r="C414" i="15"/>
  <c r="J395" i="16"/>
  <c r="E395" i="16"/>
  <c r="G395" i="16"/>
  <c r="C368" i="14"/>
  <c r="L368" i="14"/>
  <c r="H276" i="15"/>
  <c r="C276" i="15"/>
  <c r="F197" i="22"/>
  <c r="H197" i="22"/>
  <c r="C197" i="22"/>
  <c r="G204" i="15"/>
  <c r="F245" i="14"/>
  <c r="L241" i="14"/>
  <c r="J237" i="14"/>
  <c r="K237" i="14" s="1"/>
  <c r="H237" i="14"/>
  <c r="I233" i="14"/>
  <c r="L229" i="14"/>
  <c r="C229" i="14"/>
  <c r="I525" i="22"/>
  <c r="C1043" i="22"/>
  <c r="E1043" i="22"/>
  <c r="D1041" i="22"/>
  <c r="F1041" i="22"/>
  <c r="J1039" i="22"/>
  <c r="D1039" i="22"/>
  <c r="H1003" i="14"/>
  <c r="F1003" i="14"/>
  <c r="E995" i="15"/>
  <c r="B995" i="15"/>
  <c r="G983" i="22"/>
  <c r="E983" i="22"/>
  <c r="C913" i="16"/>
  <c r="F907" i="15"/>
  <c r="K905" i="16"/>
  <c r="H875" i="15"/>
  <c r="E875" i="15"/>
  <c r="G855" i="22"/>
  <c r="D831" i="15"/>
  <c r="E831" i="15"/>
  <c r="C761" i="14"/>
  <c r="F761" i="14"/>
  <c r="G755" i="14"/>
  <c r="C747" i="14"/>
  <c r="D721" i="16"/>
  <c r="E721" i="16"/>
  <c r="J643" i="16"/>
  <c r="G643" i="16"/>
  <c r="B609" i="22"/>
  <c r="D585" i="22"/>
  <c r="E437" i="15"/>
  <c r="B433" i="16"/>
  <c r="C427" i="15"/>
  <c r="F363" i="15"/>
  <c r="K196" i="16"/>
  <c r="E209" i="14"/>
  <c r="C209" i="14"/>
  <c r="G209" i="14"/>
  <c r="M213" i="14"/>
  <c r="J213" i="14"/>
  <c r="K213" i="14" s="1"/>
  <c r="H217" i="14"/>
  <c r="F217" i="14"/>
  <c r="I208" i="16"/>
  <c r="C208" i="16"/>
  <c r="H208" i="16"/>
  <c r="E212" i="16"/>
  <c r="C212" i="16"/>
  <c r="B220" i="15"/>
  <c r="D220" i="15"/>
  <c r="F240" i="16"/>
  <c r="K240" i="16"/>
  <c r="D173" i="22"/>
  <c r="G173" i="22"/>
  <c r="H333" i="14"/>
  <c r="F333" i="14"/>
  <c r="E333" i="14"/>
  <c r="C333" i="14"/>
  <c r="G333" i="14"/>
  <c r="I333" i="14"/>
  <c r="J333" i="14"/>
  <c r="K333" i="14" s="1"/>
  <c r="E339" i="22"/>
  <c r="J339" i="22"/>
  <c r="G339" i="22"/>
  <c r="B339" i="22"/>
  <c r="K339" i="22"/>
  <c r="F339" i="22"/>
  <c r="C339" i="22"/>
  <c r="M577" i="14"/>
  <c r="G511" i="15"/>
  <c r="G469" i="22"/>
  <c r="H393" i="16"/>
  <c r="C393" i="16"/>
  <c r="G273" i="14"/>
  <c r="C273" i="14"/>
  <c r="G282" i="15"/>
  <c r="H274" i="15"/>
  <c r="H270" i="15"/>
  <c r="G467" i="15"/>
  <c r="M1035" i="14"/>
  <c r="C1033" i="14"/>
  <c r="L1033" i="14"/>
  <c r="I1005" i="14"/>
  <c r="B1005" i="14"/>
  <c r="D985" i="22"/>
  <c r="H763" i="14"/>
  <c r="M749" i="14"/>
  <c r="B723" i="16"/>
  <c r="H659" i="22"/>
  <c r="C659" i="22"/>
  <c r="M655" i="14"/>
  <c r="G655" i="14"/>
  <c r="D575" i="15"/>
  <c r="K573" i="16"/>
  <c r="I459" i="14"/>
  <c r="B459" i="14"/>
  <c r="F283" i="22"/>
  <c r="H283" i="22"/>
  <c r="H506" i="15"/>
  <c r="H486" i="15"/>
  <c r="H414" i="15"/>
  <c r="F395" i="16"/>
  <c r="H395" i="16"/>
  <c r="M368" i="14"/>
  <c r="E276" i="15"/>
  <c r="F154" i="16"/>
  <c r="B197" i="22"/>
  <c r="C204" i="15"/>
  <c r="C245" i="14"/>
  <c r="F237" i="14"/>
  <c r="L233" i="14"/>
  <c r="C233" i="14"/>
  <c r="G229" i="14"/>
  <c r="H229" i="14"/>
  <c r="J1043" i="22"/>
  <c r="D1043" i="22"/>
  <c r="K1041" i="22"/>
  <c r="B1041" i="22"/>
  <c r="B1039" i="22"/>
  <c r="B1003" i="14"/>
  <c r="D995" i="15"/>
  <c r="J983" i="22"/>
  <c r="H983" i="22"/>
  <c r="G875" i="15"/>
  <c r="M761" i="14"/>
  <c r="J755" i="14"/>
  <c r="K755" i="14" s="1"/>
  <c r="B747" i="14"/>
  <c r="C721" i="16"/>
  <c r="F643" i="16"/>
  <c r="C643" i="16"/>
  <c r="K585" i="22"/>
  <c r="H433" i="16"/>
  <c r="I433" i="16"/>
  <c r="B427" i="15"/>
  <c r="E473" i="14"/>
  <c r="D473" i="14"/>
  <c r="E311" i="14"/>
  <c r="L311" i="14"/>
  <c r="F317" i="22"/>
  <c r="K317" i="22"/>
  <c r="E317" i="22"/>
  <c r="J317" i="22"/>
  <c r="D317" i="22"/>
  <c r="C324" i="15"/>
  <c r="D324" i="15"/>
  <c r="I384" i="16"/>
  <c r="K384" i="16"/>
  <c r="F384" i="16"/>
  <c r="I465" i="16"/>
  <c r="J465" i="16"/>
  <c r="K465" i="16"/>
  <c r="E605" i="14"/>
  <c r="M605" i="14"/>
  <c r="F605" i="14"/>
  <c r="I605" i="14"/>
  <c r="K609" i="22"/>
  <c r="I609" i="22"/>
  <c r="D609" i="22"/>
  <c r="F609" i="22"/>
  <c r="C677" i="15"/>
  <c r="E677" i="15"/>
  <c r="G677" i="15"/>
  <c r="D825" i="14"/>
  <c r="E825" i="14"/>
  <c r="E855" i="22"/>
  <c r="J855" i="22"/>
  <c r="D905" i="16"/>
  <c r="B905" i="16"/>
  <c r="G905" i="16"/>
  <c r="H913" i="16"/>
  <c r="F913" i="16"/>
  <c r="K913" i="16"/>
  <c r="G525" i="22"/>
  <c r="E525" i="22"/>
  <c r="J525" i="22"/>
  <c r="D1022" i="22"/>
  <c r="B1022" i="22"/>
  <c r="A1011" i="16"/>
  <c r="A1011" i="22"/>
  <c r="B994" i="15"/>
  <c r="D994" i="15"/>
  <c r="A981" i="22"/>
  <c r="A981" i="16"/>
  <c r="A979" i="14"/>
  <c r="C962" i="14"/>
  <c r="G962" i="14"/>
  <c r="A961" i="16"/>
  <c r="A961" i="22"/>
  <c r="A959" i="14"/>
  <c r="H946" i="14"/>
  <c r="F946" i="14"/>
  <c r="A943" i="14"/>
  <c r="A945" i="22"/>
  <c r="A925" i="16"/>
  <c r="A923" i="14"/>
  <c r="A925" i="22"/>
  <c r="A923" i="22"/>
  <c r="A921" i="14"/>
  <c r="A923" i="16"/>
  <c r="A921" i="16"/>
  <c r="A921" i="22"/>
  <c r="A919" i="14"/>
  <c r="F906" i="15"/>
  <c r="H906" i="15"/>
  <c r="K904" i="16"/>
  <c r="I904" i="16"/>
  <c r="A899" i="14"/>
  <c r="A901" i="22"/>
  <c r="D888" i="16"/>
  <c r="B888" i="16"/>
  <c r="A885" i="22"/>
  <c r="A883" i="14"/>
  <c r="A885" i="16"/>
  <c r="E874" i="15"/>
  <c r="G874" i="15"/>
  <c r="A865" i="14"/>
  <c r="A867" i="22"/>
  <c r="A867" i="16"/>
  <c r="A865" i="22"/>
  <c r="A865" i="16"/>
  <c r="A863" i="14"/>
  <c r="A863" i="16"/>
  <c r="A863" i="22"/>
  <c r="A861" i="14"/>
  <c r="A859" i="14"/>
  <c r="A861" i="22"/>
  <c r="A861" i="16"/>
  <c r="G844" i="16"/>
  <c r="E844" i="16"/>
  <c r="J844" i="16"/>
  <c r="G818" i="22"/>
  <c r="E818" i="22"/>
  <c r="J818" i="22"/>
  <c r="A809" i="16"/>
  <c r="A809" i="22"/>
  <c r="A807" i="14"/>
  <c r="A805" i="14"/>
  <c r="A807" i="22"/>
  <c r="A807" i="16"/>
  <c r="A805" i="16"/>
  <c r="A803" i="14"/>
  <c r="A803" i="22"/>
  <c r="A801" i="14"/>
  <c r="A803" i="16"/>
  <c r="K774" i="22"/>
  <c r="I774" i="22"/>
  <c r="A718" i="16"/>
  <c r="B516" i="14"/>
  <c r="I516" i="14"/>
  <c r="L516" i="14"/>
  <c r="E516" i="14"/>
  <c r="M516" i="14"/>
  <c r="G516" i="14"/>
  <c r="C516" i="14"/>
  <c r="B490" i="14"/>
  <c r="L490" i="14"/>
  <c r="M490" i="14"/>
  <c r="I490" i="14"/>
  <c r="D187" i="22"/>
  <c r="F187" i="22"/>
  <c r="E187" i="22"/>
  <c r="D261" i="15"/>
  <c r="G261" i="15"/>
  <c r="C261" i="15"/>
  <c r="I301" i="16"/>
  <c r="G301" i="16"/>
  <c r="F301" i="16"/>
  <c r="H301" i="16"/>
  <c r="M317" i="14"/>
  <c r="G317" i="14"/>
  <c r="G323" i="22"/>
  <c r="F323" i="22"/>
  <c r="H323" i="22"/>
  <c r="I323" i="22"/>
  <c r="K323" i="22"/>
  <c r="D572" i="15"/>
  <c r="H508" i="14"/>
  <c r="B496" i="14"/>
  <c r="J486" i="14"/>
  <c r="K486" i="14" s="1"/>
  <c r="D323" i="22"/>
  <c r="C323" i="22"/>
  <c r="C301" i="16"/>
  <c r="B261" i="15"/>
  <c r="J237" i="16"/>
  <c r="E237" i="16"/>
  <c r="B237" i="16"/>
  <c r="D237" i="16"/>
  <c r="G237" i="16"/>
  <c r="A434" i="16"/>
  <c r="A498" i="22"/>
  <c r="A530" i="22"/>
  <c r="A530" i="16"/>
  <c r="A524" i="22"/>
  <c r="A522" i="14"/>
  <c r="A518" i="14"/>
  <c r="A514" i="14"/>
  <c r="A508" i="16"/>
  <c r="A504" i="16"/>
  <c r="A500" i="16"/>
  <c r="A500" i="22"/>
  <c r="A492" i="14"/>
  <c r="A488" i="14"/>
  <c r="C486" i="14"/>
  <c r="G486" i="14"/>
  <c r="A482" i="16"/>
  <c r="A474" i="22"/>
  <c r="A472" i="14"/>
  <c r="A464" i="14"/>
  <c r="A454" i="22"/>
  <c r="A454" i="16"/>
  <c r="I434" i="22"/>
  <c r="G434" i="22"/>
  <c r="A420" i="14"/>
  <c r="A406" i="22"/>
  <c r="A406" i="16"/>
  <c r="A400" i="14"/>
  <c r="A402" i="22"/>
  <c r="A386" i="16"/>
  <c r="A376" i="22"/>
  <c r="A376" i="16"/>
  <c r="D723" i="14"/>
  <c r="E723" i="14"/>
  <c r="F307" i="14"/>
  <c r="H307" i="14"/>
  <c r="G304" i="15"/>
  <c r="F215" i="22"/>
  <c r="G215" i="22"/>
  <c r="F242" i="15"/>
  <c r="E242" i="15"/>
  <c r="A185" i="16"/>
  <c r="G307" i="14"/>
  <c r="B214" i="15"/>
  <c r="D214" i="15"/>
  <c r="F265" i="22"/>
  <c r="K265" i="22"/>
  <c r="F266" i="22"/>
  <c r="A154" i="14"/>
  <c r="A156" i="16"/>
  <c r="BS280" i="3"/>
  <c r="BT280" i="3" s="1"/>
  <c r="BU280" i="3" s="1"/>
  <c r="BS269" i="3"/>
  <c r="BT269" i="3" s="1"/>
  <c r="BU269" i="3" s="1"/>
  <c r="BS338" i="3"/>
  <c r="BT338" i="3" s="1"/>
  <c r="BU338" i="3" s="1"/>
  <c r="BS336" i="3"/>
  <c r="BT336" i="3" s="1"/>
  <c r="BU336" i="3" s="1"/>
  <c r="BS334" i="3"/>
  <c r="BT334" i="3"/>
  <c r="BU334" i="3" s="1"/>
  <c r="BS332" i="3"/>
  <c r="BT332" i="3" s="1"/>
  <c r="BU332" i="3" s="1"/>
  <c r="BS330" i="3"/>
  <c r="BT330" i="3" s="1"/>
  <c r="BU330" i="3" s="1"/>
  <c r="BS328" i="3"/>
  <c r="BT328" i="3" s="1"/>
  <c r="BU328" i="3" s="1"/>
  <c r="BS326" i="3"/>
  <c r="BT326" i="3" s="1"/>
  <c r="BU326" i="3" s="1"/>
  <c r="BS324" i="3"/>
  <c r="BT324" i="3" s="1"/>
  <c r="BU324" i="3" s="1"/>
  <c r="BS322" i="3"/>
  <c r="BT322" i="3" s="1"/>
  <c r="BU322" i="3" s="1"/>
  <c r="BS320" i="3"/>
  <c r="BT320" i="3" s="1"/>
  <c r="BU320" i="3" s="1"/>
  <c r="BS318" i="3"/>
  <c r="BT318" i="3" s="1"/>
  <c r="BU318" i="3" s="1"/>
  <c r="BS316" i="3"/>
  <c r="BT316" i="3" s="1"/>
  <c r="BU316" i="3" s="1"/>
  <c r="BS314" i="3"/>
  <c r="BT314" i="3" s="1"/>
  <c r="BU314" i="3" s="1"/>
  <c r="BS312" i="3"/>
  <c r="BT312" i="3" s="1"/>
  <c r="BU312" i="3" s="1"/>
  <c r="BS310" i="3"/>
  <c r="BT310" i="3" s="1"/>
  <c r="BU310" i="3" s="1"/>
  <c r="BS308" i="3"/>
  <c r="BT308" i="3" s="1"/>
  <c r="BU308" i="3" s="1"/>
  <c r="BS306" i="3"/>
  <c r="BT306" i="3" s="1"/>
  <c r="BU306" i="3" s="1"/>
  <c r="BS352" i="3"/>
  <c r="BT352" i="3" s="1"/>
  <c r="BU352" i="3" s="1"/>
  <c r="BS350" i="3"/>
  <c r="BT350" i="3" s="1"/>
  <c r="BU350" i="3" s="1"/>
  <c r="BS348" i="3"/>
  <c r="BT348" i="3" s="1"/>
  <c r="BU348" i="3" s="1"/>
  <c r="BS346" i="3"/>
  <c r="BT346" i="3" s="1"/>
  <c r="BU346" i="3" s="1"/>
  <c r="BS344" i="3"/>
  <c r="BT344" i="3" s="1"/>
  <c r="BU344" i="3" s="1"/>
  <c r="BS342" i="3"/>
  <c r="BT342" i="3" s="1"/>
  <c r="BU342" i="3" s="1"/>
  <c r="BS340" i="3"/>
  <c r="BT340" i="3" s="1"/>
  <c r="BU340" i="3" s="1"/>
  <c r="E15" i="10"/>
  <c r="E16" i="10"/>
  <c r="E15" i="11"/>
  <c r="G42" i="15"/>
  <c r="C40" i="14"/>
  <c r="F36" i="14"/>
  <c r="E42" i="15"/>
  <c r="H40" i="14"/>
  <c r="B36" i="14"/>
  <c r="E18" i="22"/>
  <c r="B12" i="14"/>
  <c r="C42" i="16"/>
  <c r="F32" i="16"/>
  <c r="D32" i="16"/>
  <c r="F26" i="22"/>
  <c r="J40" i="14"/>
  <c r="K40" i="14" s="1"/>
  <c r="K38" i="16"/>
  <c r="G38" i="16"/>
  <c r="D38" i="16"/>
  <c r="F38" i="16"/>
  <c r="J38" i="16"/>
  <c r="I38" i="16"/>
  <c r="J26" i="22"/>
  <c r="B42" i="15"/>
  <c r="J36" i="14"/>
  <c r="K36" i="14" s="1"/>
  <c r="C36" i="14"/>
  <c r="C38" i="16"/>
  <c r="B40" i="14"/>
  <c r="H12" i="22"/>
  <c r="G12" i="22"/>
  <c r="I16" i="16"/>
  <c r="K16" i="16"/>
  <c r="G16" i="16"/>
  <c r="D24" i="15"/>
  <c r="B24" i="15"/>
  <c r="C24" i="15"/>
  <c r="D40" i="22"/>
  <c r="J40" i="22"/>
  <c r="E40" i="22"/>
  <c r="E10" i="22"/>
  <c r="H10" i="22"/>
  <c r="C10" i="22"/>
  <c r="C26" i="7"/>
  <c r="C26" i="6"/>
  <c r="C16" i="6"/>
  <c r="C16" i="7"/>
  <c r="C29" i="12"/>
  <c r="C35" i="21"/>
  <c r="C17" i="12"/>
  <c r="C23" i="21"/>
  <c r="C13" i="12"/>
  <c r="C19" i="21"/>
  <c r="C8" i="12"/>
  <c r="C6" i="12"/>
  <c r="C12" i="21"/>
  <c r="C27" i="21"/>
  <c r="A28" i="22"/>
  <c r="A10" i="16"/>
  <c r="A8" i="14"/>
  <c r="N23" i="5" a="1"/>
  <c r="N23" i="5" s="1"/>
  <c r="A8" i="22"/>
  <c r="F22" i="9" a="1"/>
  <c r="F22" i="9" s="1"/>
  <c r="P26" i="9" a="1"/>
  <c r="P26" i="9" s="1"/>
  <c r="F9" i="9" a="1"/>
  <c r="F9" i="9" s="1"/>
  <c r="P43" i="10" a="1"/>
  <c r="P43" i="10" s="1"/>
  <c r="F33" i="8" a="1"/>
  <c r="F33" i="8" s="1"/>
  <c r="C20" i="6"/>
  <c r="C37" i="21"/>
  <c r="H7" i="15"/>
  <c r="B45" i="15"/>
  <c r="C45" i="15"/>
  <c r="A44" i="16"/>
  <c r="A36" i="16"/>
  <c r="F36" i="16" s="1"/>
  <c r="A36" i="22"/>
  <c r="A31" i="14"/>
  <c r="D31" i="14" s="1"/>
  <c r="C42" i="7"/>
  <c r="C42" i="6"/>
  <c r="A29" i="16"/>
  <c r="A27" i="14"/>
  <c r="H22" i="22"/>
  <c r="K22" i="22"/>
  <c r="J22" i="22"/>
  <c r="B26" i="22"/>
  <c r="G7" i="15"/>
  <c r="H26" i="22"/>
  <c r="E22" i="22"/>
  <c r="D7" i="15"/>
  <c r="B23" i="14"/>
  <c r="F21" i="8" a="1"/>
  <c r="F21" i="8" s="1"/>
  <c r="F7" i="16"/>
  <c r="P14" i="10" a="1"/>
  <c r="P14" i="10" s="1"/>
  <c r="C25" i="21"/>
  <c r="C33" i="21"/>
  <c r="E33" i="5" a="1"/>
  <c r="E33" i="5" s="1"/>
  <c r="O5" i="5" a="1"/>
  <c r="O5" i="5" s="1"/>
  <c r="P5" i="5" s="1"/>
  <c r="N5" i="5" a="1"/>
  <c r="N5" i="5" s="1"/>
  <c r="C29" i="21"/>
  <c r="C39" i="21"/>
  <c r="N15" i="5" a="1"/>
  <c r="N15" i="5" s="1"/>
  <c r="F11" i="9" a="1"/>
  <c r="F11" i="9" s="1"/>
  <c r="Q30" i="9" a="1"/>
  <c r="Q30" i="9" s="1"/>
  <c r="N43" i="5" a="1"/>
  <c r="N43" i="5" s="1"/>
  <c r="F36" i="8" a="1"/>
  <c r="F36" i="8" s="1"/>
  <c r="E36" i="5" a="1"/>
  <c r="E36" i="5" s="1"/>
  <c r="E41" i="5" a="1"/>
  <c r="E41" i="5" s="1"/>
  <c r="C18" i="21"/>
  <c r="C13" i="21"/>
  <c r="C29" i="7"/>
  <c r="C9" i="6"/>
  <c r="C40" i="7"/>
  <c r="C40" i="6"/>
  <c r="C17" i="22"/>
  <c r="E5" i="14"/>
  <c r="D5" i="14"/>
  <c r="H5" i="14"/>
  <c r="F5" i="14"/>
  <c r="G5" i="14"/>
  <c r="L5" i="14"/>
  <c r="C5" i="14"/>
  <c r="J5" i="14"/>
  <c r="K5" i="14" s="1"/>
  <c r="M5" i="14"/>
  <c r="I5" i="14"/>
  <c r="B5" i="14"/>
  <c r="C28" i="7"/>
  <c r="C28" i="6"/>
  <c r="C8" i="6"/>
  <c r="C8" i="7"/>
  <c r="C41" i="7"/>
  <c r="C4" i="7"/>
  <c r="C4" i="6"/>
  <c r="E23" i="11"/>
  <c r="E21" i="9"/>
  <c r="E21" i="11"/>
  <c r="E23" i="10"/>
  <c r="E22" i="9"/>
  <c r="E22" i="11"/>
  <c r="E43" i="11"/>
  <c r="E33" i="9"/>
  <c r="E25" i="10"/>
  <c r="E32" i="9"/>
  <c r="E32" i="11"/>
  <c r="E33" i="10"/>
  <c r="E25" i="9"/>
  <c r="E26" i="10"/>
  <c r="E18" i="10"/>
  <c r="E32" i="10"/>
  <c r="E44" i="10"/>
  <c r="E36" i="11"/>
  <c r="E30" i="10"/>
  <c r="E9" i="11"/>
  <c r="E5" i="11"/>
  <c r="E42" i="11"/>
  <c r="E43" i="10"/>
  <c r="E42" i="9"/>
  <c r="E39" i="10"/>
  <c r="E30" i="9"/>
  <c r="E30" i="11"/>
  <c r="E31" i="10"/>
  <c r="E27" i="10"/>
  <c r="E26" i="9"/>
  <c r="E26" i="11"/>
  <c r="E19" i="9"/>
  <c r="E18" i="11"/>
  <c r="E19" i="10"/>
  <c r="E7" i="10"/>
  <c r="E6" i="9"/>
  <c r="E28" i="10"/>
  <c r="E27" i="9"/>
  <c r="E21" i="10"/>
  <c r="E20" i="9"/>
  <c r="E20" i="11"/>
  <c r="E13" i="10"/>
  <c r="E12" i="9"/>
  <c r="E12" i="11"/>
  <c r="E11" i="11"/>
  <c r="E12" i="10"/>
  <c r="E11" i="9"/>
  <c r="E29" i="10"/>
  <c r="E28" i="9"/>
  <c r="E28" i="11"/>
  <c r="E13" i="9"/>
  <c r="E14" i="10"/>
  <c r="E4" i="11"/>
  <c r="E5" i="10"/>
  <c r="E4" i="9"/>
  <c r="E16" i="9"/>
  <c r="E34" i="9"/>
  <c r="E37" i="10"/>
  <c r="E34" i="11"/>
  <c r="E25" i="11"/>
  <c r="A57" i="22"/>
  <c r="G57" i="22" s="1"/>
  <c r="A57" i="16"/>
  <c r="C57" i="16" s="1"/>
  <c r="K116" i="22"/>
  <c r="E116" i="22"/>
  <c r="D116" i="22"/>
  <c r="C116" i="22"/>
  <c r="B136" i="22"/>
  <c r="F136" i="22"/>
  <c r="D136" i="22"/>
  <c r="C136" i="22"/>
  <c r="E136" i="22"/>
  <c r="K136" i="22"/>
  <c r="I136" i="22"/>
  <c r="G136" i="22"/>
  <c r="H136" i="22"/>
  <c r="J136" i="22"/>
  <c r="G103" i="15"/>
  <c r="B103" i="15"/>
  <c r="D111" i="15"/>
  <c r="B111" i="15"/>
  <c r="D121" i="14"/>
  <c r="K135" i="22"/>
  <c r="B135" i="22"/>
  <c r="C135" i="22"/>
  <c r="G135" i="22"/>
  <c r="E135" i="22"/>
  <c r="H135" i="22"/>
  <c r="D135" i="22"/>
  <c r="J135" i="22"/>
  <c r="B96" i="22"/>
  <c r="K96" i="22"/>
  <c r="D96" i="22"/>
  <c r="E96" i="22"/>
  <c r="I96" i="22"/>
  <c r="C96" i="22"/>
  <c r="H96" i="22"/>
  <c r="F96" i="22"/>
  <c r="G96" i="22"/>
  <c r="J96" i="22"/>
  <c r="B102" i="14"/>
  <c r="E102" i="14"/>
  <c r="C102" i="14"/>
  <c r="B108" i="15"/>
  <c r="C108" i="15"/>
  <c r="B118" i="14"/>
  <c r="C118" i="14"/>
  <c r="D118" i="14"/>
  <c r="E118" i="14"/>
  <c r="D124" i="15"/>
  <c r="H124" i="15"/>
  <c r="E124" i="15"/>
  <c r="D126" i="14"/>
  <c r="E126" i="14"/>
  <c r="C126" i="14"/>
  <c r="F126" i="14"/>
  <c r="B126" i="14"/>
  <c r="M126" i="14"/>
  <c r="G126" i="14"/>
  <c r="J126" i="14"/>
  <c r="K126" i="14" s="1"/>
  <c r="L126" i="14"/>
  <c r="H126" i="14"/>
  <c r="I126" i="14"/>
  <c r="E136" i="15"/>
  <c r="F136" i="15"/>
  <c r="B136" i="15"/>
  <c r="H136" i="15"/>
  <c r="D136" i="15"/>
  <c r="C136" i="15"/>
  <c r="G136" i="15"/>
  <c r="C99" i="22"/>
  <c r="F99" i="22"/>
  <c r="I99" i="22"/>
  <c r="B99" i="22"/>
  <c r="E99" i="22"/>
  <c r="H99" i="22"/>
  <c r="J99" i="22"/>
  <c r="G99" i="22"/>
  <c r="D99" i="22"/>
  <c r="K99" i="22"/>
  <c r="B107" i="15"/>
  <c r="H115" i="15"/>
  <c r="B115" i="15"/>
  <c r="C115" i="15"/>
  <c r="H123" i="16"/>
  <c r="E123" i="16"/>
  <c r="K123" i="16"/>
  <c r="B123" i="16"/>
  <c r="B135" i="15"/>
  <c r="G135" i="15"/>
  <c r="H135" i="15"/>
  <c r="F135" i="15"/>
  <c r="D135" i="15"/>
  <c r="B94" i="14"/>
  <c r="E94" i="14"/>
  <c r="D94" i="14"/>
  <c r="G104" i="22"/>
  <c r="E104" i="22"/>
  <c r="B104" i="22"/>
  <c r="I104" i="22"/>
  <c r="F104" i="22"/>
  <c r="C104" i="22"/>
  <c r="D104" i="22"/>
  <c r="J104" i="22"/>
  <c r="H106" i="14"/>
  <c r="I106" i="14"/>
  <c r="D106" i="14"/>
  <c r="L106" i="14"/>
  <c r="B106" i="14"/>
  <c r="E120" i="22"/>
  <c r="I120" i="22"/>
  <c r="D120" i="22"/>
  <c r="H120" i="22"/>
  <c r="G120" i="22"/>
  <c r="F120" i="22"/>
  <c r="J120" i="22"/>
  <c r="B120" i="22"/>
  <c r="G124" i="22"/>
  <c r="E124" i="22"/>
  <c r="F124" i="22"/>
  <c r="G134" i="14"/>
  <c r="J134" i="14"/>
  <c r="K134" i="14" s="1"/>
  <c r="G97" i="14"/>
  <c r="G107" i="16"/>
  <c r="K107" i="16"/>
  <c r="J107" i="16"/>
  <c r="K115" i="16"/>
  <c r="C115" i="16"/>
  <c r="E115" i="16"/>
  <c r="D115" i="16"/>
  <c r="J115" i="16"/>
  <c r="B115" i="16"/>
  <c r="H115" i="16"/>
  <c r="G115" i="16"/>
  <c r="F115" i="16"/>
  <c r="I115" i="16"/>
  <c r="K127" i="16"/>
  <c r="I127" i="16"/>
  <c r="F127" i="16"/>
  <c r="H127" i="16"/>
  <c r="C127" i="16"/>
  <c r="D127" i="16"/>
  <c r="K135" i="16"/>
  <c r="C104" i="16"/>
  <c r="B104" i="16"/>
  <c r="H104" i="16"/>
  <c r="K104" i="16"/>
  <c r="D104" i="16"/>
  <c r="E104" i="16"/>
  <c r="I104" i="16"/>
  <c r="F104" i="16"/>
  <c r="J104" i="16"/>
  <c r="G104" i="16"/>
  <c r="C108" i="22"/>
  <c r="F108" i="22"/>
  <c r="E108" i="22"/>
  <c r="I108" i="22"/>
  <c r="K108" i="22"/>
  <c r="G108" i="22"/>
  <c r="D108" i="22"/>
  <c r="H108" i="22"/>
  <c r="J108" i="22"/>
  <c r="B108" i="22"/>
  <c r="F116" i="16"/>
  <c r="B116" i="16"/>
  <c r="E116" i="16"/>
  <c r="H116" i="16"/>
  <c r="G116" i="16"/>
  <c r="J116" i="16"/>
  <c r="I116" i="16"/>
  <c r="C116" i="16"/>
  <c r="K116" i="16"/>
  <c r="D116" i="16"/>
  <c r="J120" i="16"/>
  <c r="F120" i="16"/>
  <c r="G120" i="16"/>
  <c r="C120" i="16"/>
  <c r="E120" i="16"/>
  <c r="I120" i="16"/>
  <c r="B120" i="16"/>
  <c r="H120" i="16"/>
  <c r="K120" i="16"/>
  <c r="D120" i="16"/>
  <c r="B136" i="16"/>
  <c r="E103" i="22"/>
  <c r="F103" i="22"/>
  <c r="D103" i="22"/>
  <c r="G103" i="22"/>
  <c r="C111" i="16"/>
  <c r="G111" i="16"/>
  <c r="K111" i="16"/>
  <c r="F111" i="16"/>
  <c r="J111" i="16"/>
  <c r="C113" i="14"/>
  <c r="E113" i="14"/>
  <c r="D113" i="14"/>
  <c r="B113" i="14"/>
  <c r="G113" i="14"/>
  <c r="J113" i="14"/>
  <c r="K113" i="14" s="1"/>
  <c r="F113" i="14"/>
  <c r="B127" i="15"/>
  <c r="C127" i="15"/>
  <c r="L133" i="14"/>
  <c r="D133" i="14"/>
  <c r="G133" i="14"/>
  <c r="H133" i="14"/>
  <c r="M133" i="14"/>
  <c r="D81" i="22"/>
  <c r="C62" i="22"/>
  <c r="B62" i="22"/>
  <c r="J60" i="14"/>
  <c r="K60" i="14" s="1"/>
  <c r="E60" i="14"/>
  <c r="B60" i="14"/>
  <c r="F60" i="14"/>
  <c r="E61" i="14"/>
  <c r="B54" i="16"/>
  <c r="C54" i="16"/>
  <c r="E52" i="14"/>
  <c r="B52" i="14"/>
  <c r="B56" i="14"/>
  <c r="I56" i="14"/>
  <c r="G56" i="14"/>
  <c r="H56" i="14"/>
  <c r="J56" i="14"/>
  <c r="K56" i="14" s="1"/>
  <c r="M56" i="14"/>
  <c r="B117" i="22"/>
  <c r="D117" i="22"/>
  <c r="E117" i="22"/>
  <c r="K113" i="22"/>
  <c r="D113" i="22"/>
  <c r="H113" i="22"/>
  <c r="E113" i="22"/>
  <c r="C152" i="15"/>
  <c r="H152" i="15"/>
  <c r="B152" i="15"/>
  <c r="E152" i="15"/>
  <c r="D152" i="15"/>
  <c r="G152" i="15"/>
  <c r="F152" i="15"/>
  <c r="H166" i="22"/>
  <c r="B166" i="22"/>
  <c r="E166" i="22"/>
  <c r="D166" i="22"/>
  <c r="G166" i="22"/>
  <c r="J166" i="22"/>
  <c r="F166" i="22"/>
  <c r="I166" i="22"/>
  <c r="C166" i="22"/>
  <c r="K166" i="22"/>
  <c r="C173" i="16"/>
  <c r="K173" i="16"/>
  <c r="F173" i="16"/>
  <c r="H173" i="16"/>
  <c r="E173" i="16"/>
  <c r="J173" i="16"/>
  <c r="D173" i="16"/>
  <c r="B190" i="15"/>
  <c r="H190" i="15"/>
  <c r="C190" i="15"/>
  <c r="E190" i="15"/>
  <c r="F190" i="15"/>
  <c r="G190" i="15"/>
  <c r="E192" i="14"/>
  <c r="L192" i="14"/>
  <c r="C192" i="14"/>
  <c r="J192" i="14"/>
  <c r="K192" i="14" s="1"/>
  <c r="H192" i="14"/>
  <c r="B192" i="14"/>
  <c r="M192" i="14"/>
  <c r="D192" i="14"/>
  <c r="F192" i="14"/>
  <c r="I192" i="14"/>
  <c r="G192" i="14"/>
  <c r="E198" i="15"/>
  <c r="C198" i="15"/>
  <c r="G198" i="15"/>
  <c r="H198" i="15"/>
  <c r="B198" i="15"/>
  <c r="D198" i="15"/>
  <c r="F198" i="15"/>
  <c r="H206" i="22"/>
  <c r="F206" i="22"/>
  <c r="K206" i="22"/>
  <c r="E206" i="22"/>
  <c r="J206" i="22"/>
  <c r="C206" i="22"/>
  <c r="I206" i="22"/>
  <c r="G206" i="22"/>
  <c r="D206" i="22"/>
  <c r="B206" i="22"/>
  <c r="E208" i="14"/>
  <c r="L208" i="14"/>
  <c r="C208" i="14"/>
  <c r="J208" i="14"/>
  <c r="K208" i="14" s="1"/>
  <c r="H208" i="14"/>
  <c r="F208" i="14"/>
  <c r="I208" i="14"/>
  <c r="G208" i="14"/>
  <c r="D208" i="14"/>
  <c r="B208" i="14"/>
  <c r="M208" i="14"/>
  <c r="H214" i="22"/>
  <c r="F214" i="22"/>
  <c r="E214" i="22"/>
  <c r="J214" i="22"/>
  <c r="I214" i="22"/>
  <c r="B214" i="22"/>
  <c r="K214" i="22"/>
  <c r="D214" i="22"/>
  <c r="F216" i="14"/>
  <c r="B216" i="14"/>
  <c r="I216" i="14"/>
  <c r="M216" i="14"/>
  <c r="H216" i="14"/>
  <c r="C216" i="14"/>
  <c r="D216" i="14"/>
  <c r="L216" i="14"/>
  <c r="E228" i="14"/>
  <c r="J228" i="14"/>
  <c r="K228" i="14" s="1"/>
  <c r="H228" i="14"/>
  <c r="L228" i="14"/>
  <c r="C228" i="14"/>
  <c r="B228" i="14"/>
  <c r="M228" i="14"/>
  <c r="F228" i="14"/>
  <c r="I228" i="14"/>
  <c r="G228" i="14"/>
  <c r="D228" i="14"/>
  <c r="C234" i="16"/>
  <c r="H234" i="16"/>
  <c r="G234" i="16"/>
  <c r="E234" i="16"/>
  <c r="J234" i="16"/>
  <c r="I234" i="16"/>
  <c r="D234" i="16"/>
  <c r="B234" i="16"/>
  <c r="F238" i="22"/>
  <c r="K238" i="22"/>
  <c r="I238" i="22"/>
  <c r="J238" i="22"/>
  <c r="D238" i="22"/>
  <c r="H238" i="22"/>
  <c r="C238" i="22"/>
  <c r="B238" i="22"/>
  <c r="G238" i="22"/>
  <c r="E238" i="22"/>
  <c r="K254" i="16"/>
  <c r="I254" i="16"/>
  <c r="D254" i="16"/>
  <c r="B254" i="16"/>
  <c r="C254" i="16"/>
  <c r="H254" i="16"/>
  <c r="F254" i="16"/>
  <c r="E254" i="16"/>
  <c r="J254" i="16"/>
  <c r="G254" i="16"/>
  <c r="E258" i="15"/>
  <c r="F258" i="15"/>
  <c r="D258" i="15"/>
  <c r="C258" i="15"/>
  <c r="H262" i="15"/>
  <c r="F262" i="15"/>
  <c r="E262" i="15"/>
  <c r="B262" i="15"/>
  <c r="D262" i="15"/>
  <c r="D270" i="16"/>
  <c r="C270" i="16"/>
  <c r="E270" i="16"/>
  <c r="B270" i="16"/>
  <c r="K270" i="16"/>
  <c r="H270" i="16"/>
  <c r="I270" i="16"/>
  <c r="J270" i="16"/>
  <c r="F270" i="16"/>
  <c r="G270" i="16"/>
  <c r="E282" i="15"/>
  <c r="H282" i="15"/>
  <c r="F282" i="15"/>
  <c r="C282" i="15"/>
  <c r="L146" i="14"/>
  <c r="F146" i="14"/>
  <c r="M146" i="14"/>
  <c r="B146" i="14"/>
  <c r="C146" i="14"/>
  <c r="E146" i="14"/>
  <c r="I146" i="14"/>
  <c r="J146" i="14"/>
  <c r="K146" i="14" s="1"/>
  <c r="H146" i="14"/>
  <c r="D146" i="14"/>
  <c r="G146" i="14"/>
  <c r="B166" i="15"/>
  <c r="C166" i="15"/>
  <c r="G166" i="15"/>
  <c r="D166" i="15"/>
  <c r="E166" i="15"/>
  <c r="H166" i="15"/>
  <c r="F166" i="15"/>
  <c r="B176" i="14"/>
  <c r="E176" i="14"/>
  <c r="D176" i="14"/>
  <c r="C176" i="14"/>
  <c r="F176" i="14"/>
  <c r="L176" i="14"/>
  <c r="I176" i="14"/>
  <c r="G176" i="14"/>
  <c r="M176" i="14"/>
  <c r="J176" i="14"/>
  <c r="K176" i="14" s="1"/>
  <c r="H176" i="14"/>
  <c r="C190" i="16"/>
  <c r="B190" i="16"/>
  <c r="C194" i="15"/>
  <c r="D194" i="15"/>
  <c r="F194" i="15"/>
  <c r="B194" i="15"/>
  <c r="H194" i="15"/>
  <c r="G194" i="15"/>
  <c r="E194" i="15"/>
  <c r="F202" i="22"/>
  <c r="D202" i="22"/>
  <c r="G202" i="22"/>
  <c r="K202" i="22"/>
  <c r="H202" i="22"/>
  <c r="B202" i="22"/>
  <c r="E204" i="14"/>
  <c r="F204" i="14"/>
  <c r="B204" i="14"/>
  <c r="I204" i="14"/>
  <c r="G204" i="14"/>
  <c r="M204" i="14"/>
  <c r="J204" i="14"/>
  <c r="K204" i="14" s="1"/>
  <c r="L204" i="14"/>
  <c r="H204" i="14"/>
  <c r="D204" i="14"/>
  <c r="C204" i="14"/>
  <c r="F210" i="15"/>
  <c r="C210" i="15"/>
  <c r="B210" i="15"/>
  <c r="D210" i="15"/>
  <c r="G210" i="15"/>
  <c r="H210" i="15"/>
  <c r="E210" i="15"/>
  <c r="B212" i="14"/>
  <c r="C212" i="14"/>
  <c r="E212" i="14"/>
  <c r="D212" i="14"/>
  <c r="L212" i="14"/>
  <c r="G212" i="14"/>
  <c r="F212" i="14"/>
  <c r="M212" i="14"/>
  <c r="J212" i="14"/>
  <c r="K212" i="14" s="1"/>
  <c r="H212" i="14"/>
  <c r="I212" i="14"/>
  <c r="G222" i="16"/>
  <c r="E222" i="16"/>
  <c r="J222" i="16"/>
  <c r="K222" i="16"/>
  <c r="I222" i="16"/>
  <c r="H222" i="16"/>
  <c r="B222" i="16"/>
  <c r="C222" i="16"/>
  <c r="F222" i="16"/>
  <c r="D222" i="16"/>
  <c r="E226" i="15"/>
  <c r="G226" i="15"/>
  <c r="B226" i="15"/>
  <c r="C226" i="15"/>
  <c r="D226" i="15"/>
  <c r="F230" i="22"/>
  <c r="K230" i="22"/>
  <c r="I230" i="22"/>
  <c r="J230" i="22"/>
  <c r="D230" i="22"/>
  <c r="C230" i="22"/>
  <c r="H230" i="22"/>
  <c r="G230" i="22"/>
  <c r="E230" i="22"/>
  <c r="B230" i="22"/>
  <c r="C234" i="22"/>
  <c r="H234" i="22"/>
  <c r="B234" i="22"/>
  <c r="G234" i="22"/>
  <c r="E234" i="22"/>
  <c r="F234" i="22"/>
  <c r="I234" i="22"/>
  <c r="K234" i="22"/>
  <c r="J234" i="22"/>
  <c r="D234" i="22"/>
  <c r="E240" i="14"/>
  <c r="G240" i="14"/>
  <c r="M240" i="14"/>
  <c r="F240" i="14"/>
  <c r="B240" i="14"/>
  <c r="I240" i="14"/>
  <c r="C240" i="14"/>
  <c r="J240" i="14"/>
  <c r="K240" i="14" s="1"/>
  <c r="L240" i="14"/>
  <c r="H240" i="14"/>
  <c r="D240" i="14"/>
  <c r="F246" i="22"/>
  <c r="K246" i="22"/>
  <c r="I246" i="22"/>
  <c r="J246" i="22"/>
  <c r="D246" i="22"/>
  <c r="B246" i="22"/>
  <c r="E246" i="22"/>
  <c r="G246" i="22"/>
  <c r="C246" i="22"/>
  <c r="H246" i="22"/>
  <c r="C250" i="16"/>
  <c r="H250" i="16"/>
  <c r="F250" i="16"/>
  <c r="G250" i="16"/>
  <c r="E250" i="16"/>
  <c r="J250" i="16"/>
  <c r="K250" i="16"/>
  <c r="I250" i="16"/>
  <c r="D250" i="16"/>
  <c r="B250" i="16"/>
  <c r="F254" i="22"/>
  <c r="K254" i="22"/>
  <c r="I254" i="22"/>
  <c r="J254" i="22"/>
  <c r="D254" i="22"/>
  <c r="G254" i="22"/>
  <c r="B254" i="22"/>
  <c r="E254" i="22"/>
  <c r="C254" i="22"/>
  <c r="H254" i="22"/>
  <c r="C258" i="16"/>
  <c r="H258" i="16"/>
  <c r="F258" i="16"/>
  <c r="G258" i="16"/>
  <c r="E258" i="16"/>
  <c r="J258" i="16"/>
  <c r="K258" i="16"/>
  <c r="I258" i="16"/>
  <c r="D258" i="16"/>
  <c r="B258" i="16"/>
  <c r="H262" i="16"/>
  <c r="J262" i="16"/>
  <c r="D262" i="16"/>
  <c r="F262" i="16"/>
  <c r="K262" i="16"/>
  <c r="G262" i="16"/>
  <c r="I262" i="16"/>
  <c r="E262" i="16"/>
  <c r="B262" i="16"/>
  <c r="C262" i="16"/>
  <c r="F264" i="14"/>
  <c r="B264" i="14"/>
  <c r="I264" i="14"/>
  <c r="J264" i="14"/>
  <c r="K264" i="14" s="1"/>
  <c r="H264" i="14"/>
  <c r="G264" i="14"/>
  <c r="M264" i="14"/>
  <c r="L264" i="14"/>
  <c r="D264" i="14"/>
  <c r="C264" i="14"/>
  <c r="E264" i="14"/>
  <c r="B272" i="14"/>
  <c r="G272" i="14"/>
  <c r="E272" i="14"/>
  <c r="I272" i="14"/>
  <c r="M272" i="14"/>
  <c r="D272" i="14"/>
  <c r="J272" i="14"/>
  <c r="K272" i="14" s="1"/>
  <c r="L272" i="14"/>
  <c r="C272" i="14"/>
  <c r="F272" i="14"/>
  <c r="H272" i="14"/>
  <c r="C282" i="16"/>
  <c r="J282" i="16"/>
  <c r="B282" i="16"/>
  <c r="K282" i="16"/>
  <c r="G282" i="16"/>
  <c r="I282" i="16"/>
  <c r="F282" i="16"/>
  <c r="H282" i="16"/>
  <c r="E282" i="16"/>
  <c r="D282" i="16"/>
  <c r="E7" i="16"/>
  <c r="C62" i="14"/>
  <c r="C157" i="22"/>
  <c r="D157" i="22"/>
  <c r="G157" i="22"/>
  <c r="E157" i="22"/>
  <c r="H157" i="22"/>
  <c r="K157" i="22"/>
  <c r="B157" i="22"/>
  <c r="F157" i="22"/>
  <c r="J157" i="22"/>
  <c r="I157" i="22"/>
  <c r="E164" i="14"/>
  <c r="C164" i="14"/>
  <c r="D164" i="14"/>
  <c r="B164" i="14"/>
  <c r="G173" i="15"/>
  <c r="F173" i="15"/>
  <c r="E173" i="15"/>
  <c r="C173" i="15"/>
  <c r="H173" i="15"/>
  <c r="D173" i="15"/>
  <c r="B173" i="15"/>
  <c r="H178" i="22"/>
  <c r="C178" i="22"/>
  <c r="D178" i="22"/>
  <c r="E178" i="22"/>
  <c r="K178" i="22"/>
  <c r="B178" i="22"/>
  <c r="I178" i="22"/>
  <c r="F178" i="22"/>
  <c r="J178" i="22"/>
  <c r="G178" i="22"/>
  <c r="H198" i="22"/>
  <c r="F198" i="22"/>
  <c r="K198" i="22"/>
  <c r="E198" i="22"/>
  <c r="J198" i="22"/>
  <c r="C198" i="22"/>
  <c r="I198" i="22"/>
  <c r="G198" i="22"/>
  <c r="D198" i="22"/>
  <c r="B198" i="22"/>
  <c r="J200" i="14"/>
  <c r="K200" i="14" s="1"/>
  <c r="H200" i="14"/>
  <c r="L200" i="14"/>
  <c r="C200" i="14"/>
  <c r="G200" i="14"/>
  <c r="B200" i="14"/>
  <c r="E200" i="14"/>
  <c r="M200" i="14"/>
  <c r="D200" i="14"/>
  <c r="F200" i="14"/>
  <c r="I200" i="14"/>
  <c r="H206" i="15"/>
  <c r="G206" i="15"/>
  <c r="C206" i="15"/>
  <c r="B206" i="15"/>
  <c r="E206" i="15"/>
  <c r="D206" i="15"/>
  <c r="F206" i="15"/>
  <c r="D218" i="16"/>
  <c r="B218" i="16"/>
  <c r="C218" i="16"/>
  <c r="H218" i="16"/>
  <c r="F218" i="16"/>
  <c r="I218" i="16"/>
  <c r="G218" i="16"/>
  <c r="J218" i="16"/>
  <c r="K218" i="16"/>
  <c r="E218" i="16"/>
  <c r="H222" i="22"/>
  <c r="G222" i="22"/>
  <c r="J222" i="22"/>
  <c r="F222" i="22"/>
  <c r="C222" i="22"/>
  <c r="I222" i="22"/>
  <c r="K222" i="22"/>
  <c r="D222" i="22"/>
  <c r="B222" i="22"/>
  <c r="E222" i="22"/>
  <c r="D226" i="16"/>
  <c r="B226" i="16"/>
  <c r="C226" i="16"/>
  <c r="H226" i="16"/>
  <c r="F226" i="16"/>
  <c r="K226" i="16"/>
  <c r="E226" i="16"/>
  <c r="I226" i="16"/>
  <c r="J226" i="16"/>
  <c r="G226" i="16"/>
  <c r="H238" i="15"/>
  <c r="E238" i="15"/>
  <c r="F238" i="15"/>
  <c r="C238" i="15"/>
  <c r="J244" i="14"/>
  <c r="K244" i="14" s="1"/>
  <c r="H244" i="14"/>
  <c r="L244" i="14"/>
  <c r="C244" i="14"/>
  <c r="M244" i="14"/>
  <c r="E244" i="14"/>
  <c r="F244" i="14"/>
  <c r="I244" i="14"/>
  <c r="D244" i="14"/>
  <c r="G244" i="14"/>
  <c r="B244" i="14"/>
  <c r="C250" i="22"/>
  <c r="H250" i="22"/>
  <c r="B250" i="22"/>
  <c r="G250" i="22"/>
  <c r="E250" i="22"/>
  <c r="D250" i="22"/>
  <c r="J250" i="22"/>
  <c r="K250" i="22"/>
  <c r="I250" i="22"/>
  <c r="F250" i="22"/>
  <c r="E252" i="14"/>
  <c r="L252" i="14"/>
  <c r="C252" i="14"/>
  <c r="J252" i="14"/>
  <c r="K252" i="14" s="1"/>
  <c r="H252" i="14"/>
  <c r="B252" i="14"/>
  <c r="D252" i="14"/>
  <c r="M252" i="14"/>
  <c r="F252" i="14"/>
  <c r="I252" i="14"/>
  <c r="G252" i="14"/>
  <c r="C258" i="22"/>
  <c r="H258" i="22"/>
  <c r="B258" i="22"/>
  <c r="G258" i="22"/>
  <c r="E258" i="22"/>
  <c r="J258" i="22"/>
  <c r="D258" i="22"/>
  <c r="F258" i="22"/>
  <c r="K258" i="22"/>
  <c r="I258" i="22"/>
  <c r="G268" i="14"/>
  <c r="M268" i="14"/>
  <c r="L268" i="14"/>
  <c r="C268" i="14"/>
  <c r="F268" i="14"/>
  <c r="B268" i="14"/>
  <c r="I268" i="14"/>
  <c r="J268" i="14"/>
  <c r="K268" i="14" s="1"/>
  <c r="H268" i="14"/>
  <c r="E268" i="14"/>
  <c r="D268" i="14"/>
  <c r="C274" i="15"/>
  <c r="F274" i="15"/>
  <c r="E274" i="15"/>
  <c r="B274" i="15"/>
  <c r="D274" i="15"/>
  <c r="B163" i="14"/>
  <c r="D163" i="14"/>
  <c r="J163" i="14"/>
  <c r="K163" i="14" s="1"/>
  <c r="G163" i="14"/>
  <c r="F163" i="14"/>
  <c r="B81" i="22"/>
  <c r="I125" i="22"/>
  <c r="J125" i="22"/>
  <c r="H125" i="22"/>
  <c r="G125" i="22"/>
  <c r="E125" i="22"/>
  <c r="K109" i="22"/>
  <c r="C109" i="22"/>
  <c r="H109" i="22"/>
  <c r="E109" i="22"/>
  <c r="D109" i="22"/>
  <c r="B109" i="22"/>
  <c r="J109" i="22"/>
  <c r="I109" i="22"/>
  <c r="F109" i="22"/>
  <c r="G109" i="22"/>
  <c r="D166" i="16"/>
  <c r="F166" i="16"/>
  <c r="K166" i="16"/>
  <c r="E166" i="16"/>
  <c r="H166" i="16"/>
  <c r="C166" i="16"/>
  <c r="I166" i="16"/>
  <c r="J166" i="16"/>
  <c r="G166" i="16"/>
  <c r="B166" i="16"/>
  <c r="I173" i="22"/>
  <c r="C173" i="22"/>
  <c r="E173" i="22"/>
  <c r="H173" i="22"/>
  <c r="K173" i="22"/>
  <c r="J173" i="22"/>
  <c r="F173" i="22"/>
  <c r="B173" i="22"/>
  <c r="E188" i="14"/>
  <c r="F188" i="14"/>
  <c r="C188" i="14"/>
  <c r="G188" i="14"/>
  <c r="J188" i="14"/>
  <c r="K188" i="14" s="1"/>
  <c r="B188" i="14"/>
  <c r="D188" i="14"/>
  <c r="M188" i="14"/>
  <c r="H188" i="14"/>
  <c r="L188" i="14"/>
  <c r="I188" i="14"/>
  <c r="I194" i="22"/>
  <c r="C194" i="22"/>
  <c r="D194" i="22"/>
  <c r="B194" i="22"/>
  <c r="G194" i="22"/>
  <c r="H194" i="22"/>
  <c r="K194" i="22"/>
  <c r="F194" i="22"/>
  <c r="E194" i="22"/>
  <c r="J194" i="22"/>
  <c r="E196" i="14"/>
  <c r="G196" i="14"/>
  <c r="M196" i="14"/>
  <c r="F196" i="14"/>
  <c r="B196" i="14"/>
  <c r="I196" i="14"/>
  <c r="L196" i="14"/>
  <c r="H196" i="14"/>
  <c r="C196" i="14"/>
  <c r="D196" i="14"/>
  <c r="J196" i="14"/>
  <c r="K196" i="14" s="1"/>
  <c r="C202" i="15"/>
  <c r="B202" i="15"/>
  <c r="E202" i="15"/>
  <c r="H202" i="15"/>
  <c r="G202" i="15"/>
  <c r="D202" i="15"/>
  <c r="F202" i="15"/>
  <c r="I210" i="22"/>
  <c r="C210" i="22"/>
  <c r="D210" i="22"/>
  <c r="B210" i="22"/>
  <c r="G210" i="22"/>
  <c r="F210" i="22"/>
  <c r="H210" i="22"/>
  <c r="K210" i="22"/>
  <c r="E210" i="22"/>
  <c r="J210" i="22"/>
  <c r="G214" i="16"/>
  <c r="E214" i="16"/>
  <c r="J214" i="16"/>
  <c r="K214" i="16"/>
  <c r="I214" i="16"/>
  <c r="C214" i="16"/>
  <c r="F214" i="16"/>
  <c r="D214" i="16"/>
  <c r="H214" i="16"/>
  <c r="B214" i="16"/>
  <c r="I218" i="22"/>
  <c r="K218" i="22"/>
  <c r="D218" i="22"/>
  <c r="B218" i="22"/>
  <c r="C218" i="22"/>
  <c r="H218" i="22"/>
  <c r="G218" i="22"/>
  <c r="F218" i="22"/>
  <c r="E218" i="22"/>
  <c r="J218" i="22"/>
  <c r="E220" i="14"/>
  <c r="B220" i="14"/>
  <c r="J220" i="14"/>
  <c r="K220" i="14" s="1"/>
  <c r="C220" i="14"/>
  <c r="F220" i="14"/>
  <c r="G220" i="14"/>
  <c r="D220" i="14"/>
  <c r="M220" i="14"/>
  <c r="I220" i="14"/>
  <c r="H220" i="14"/>
  <c r="L220" i="14"/>
  <c r="B226" i="22"/>
  <c r="C226" i="22"/>
  <c r="F226" i="22"/>
  <c r="I226" i="22"/>
  <c r="H226" i="22"/>
  <c r="E226" i="22"/>
  <c r="K226" i="22"/>
  <c r="D226" i="22"/>
  <c r="J226" i="22"/>
  <c r="G226" i="22"/>
  <c r="G234" i="15"/>
  <c r="H234" i="15"/>
  <c r="F234" i="15"/>
  <c r="D234" i="15"/>
  <c r="E234" i="15"/>
  <c r="K238" i="16"/>
  <c r="I238" i="16"/>
  <c r="D238" i="16"/>
  <c r="B238" i="16"/>
  <c r="C238" i="16"/>
  <c r="H238" i="16"/>
  <c r="F238" i="16"/>
  <c r="E238" i="16"/>
  <c r="J238" i="16"/>
  <c r="G238" i="16"/>
  <c r="G242" i="16"/>
  <c r="K242" i="16"/>
  <c r="I242" i="16"/>
  <c r="H242" i="16"/>
  <c r="D242" i="16"/>
  <c r="E242" i="16"/>
  <c r="F242" i="16"/>
  <c r="B242" i="16"/>
  <c r="C242" i="16"/>
  <c r="J242" i="16"/>
  <c r="F246" i="15"/>
  <c r="C246" i="15"/>
  <c r="H246" i="15"/>
  <c r="E246" i="15"/>
  <c r="B246" i="15"/>
  <c r="G246" i="15"/>
  <c r="D246" i="15"/>
  <c r="E248" i="14"/>
  <c r="F248" i="14"/>
  <c r="B248" i="14"/>
  <c r="I248" i="14"/>
  <c r="G248" i="14"/>
  <c r="M248" i="14"/>
  <c r="H248" i="14"/>
  <c r="D248" i="14"/>
  <c r="C248" i="14"/>
  <c r="J248" i="14"/>
  <c r="K248" i="14" s="1"/>
  <c r="L248" i="14"/>
  <c r="E260" i="14"/>
  <c r="J260" i="14"/>
  <c r="K260" i="14" s="1"/>
  <c r="H260" i="14"/>
  <c r="L260" i="14"/>
  <c r="C260" i="14"/>
  <c r="F260" i="14"/>
  <c r="I260" i="14"/>
  <c r="G260" i="14"/>
  <c r="B260" i="14"/>
  <c r="M260" i="14"/>
  <c r="D260" i="14"/>
  <c r="D266" i="16"/>
  <c r="B266" i="16"/>
  <c r="G266" i="16"/>
  <c r="E266" i="16"/>
  <c r="J266" i="16"/>
  <c r="H266" i="16"/>
  <c r="I266" i="16"/>
  <c r="C266" i="16"/>
  <c r="F266" i="16"/>
  <c r="K266" i="16"/>
  <c r="F270" i="15"/>
  <c r="B270" i="15"/>
  <c r="D270" i="15"/>
  <c r="G270" i="15"/>
  <c r="C274" i="16"/>
  <c r="H274" i="16"/>
  <c r="J274" i="16"/>
  <c r="K274" i="16"/>
  <c r="I274" i="16"/>
  <c r="F274" i="16"/>
  <c r="G274" i="16"/>
  <c r="B274" i="16"/>
  <c r="D274" i="16"/>
  <c r="E274" i="16"/>
  <c r="G165" i="16"/>
  <c r="J165" i="16"/>
  <c r="D165" i="16"/>
  <c r="K165" i="16"/>
  <c r="C165" i="16"/>
  <c r="I165" i="16"/>
  <c r="B165" i="16"/>
  <c r="H165" i="16"/>
  <c r="E165" i="16"/>
  <c r="F165" i="16"/>
  <c r="C153" i="16"/>
  <c r="K153" i="16"/>
  <c r="I153" i="16"/>
  <c r="G153" i="16"/>
  <c r="E153" i="16"/>
  <c r="B153" i="16"/>
  <c r="J153" i="16"/>
  <c r="F153" i="16"/>
  <c r="D153" i="16"/>
  <c r="H153" i="16"/>
  <c r="C151" i="14"/>
  <c r="J151" i="14"/>
  <c r="K151" i="14" s="1"/>
  <c r="F151" i="14"/>
  <c r="I151" i="14"/>
  <c r="M151" i="14"/>
  <c r="G151" i="14"/>
  <c r="L151" i="14"/>
  <c r="H151" i="14"/>
  <c r="E151" i="14"/>
  <c r="D151" i="14"/>
  <c r="B151" i="14"/>
  <c r="I148" i="14"/>
  <c r="G148" i="14"/>
  <c r="L148" i="14"/>
  <c r="I146" i="16"/>
  <c r="B146" i="16"/>
  <c r="K146" i="16"/>
  <c r="G146" i="16"/>
  <c r="F146" i="16"/>
  <c r="E146" i="16"/>
  <c r="H146" i="16"/>
  <c r="C146" i="16"/>
  <c r="D146" i="16"/>
  <c r="J146" i="16"/>
  <c r="G89" i="14"/>
  <c r="E89" i="14"/>
  <c r="F89" i="14"/>
  <c r="J81" i="22"/>
  <c r="E81" i="22"/>
  <c r="C81" i="22"/>
  <c r="I81" i="22"/>
  <c r="E93" i="22"/>
  <c r="G93" i="22"/>
  <c r="D1051" i="22"/>
  <c r="B1051" i="22"/>
  <c r="G1051" i="22"/>
  <c r="H1051" i="22"/>
  <c r="F1051" i="22"/>
  <c r="K1051" i="22"/>
  <c r="I1051" i="22"/>
  <c r="C1051" i="22"/>
  <c r="E1051" i="22"/>
  <c r="J1051" i="22"/>
  <c r="F1043" i="16"/>
  <c r="K1043" i="16"/>
  <c r="I1043" i="16"/>
  <c r="J1043" i="16"/>
  <c r="D1043" i="16"/>
  <c r="B1043" i="16"/>
  <c r="G1043" i="16"/>
  <c r="E1043" i="16"/>
  <c r="C1043" i="16"/>
  <c r="H1043" i="16"/>
  <c r="I1049" i="16"/>
  <c r="C1049" i="16"/>
  <c r="D1049" i="16"/>
  <c r="B1049" i="16"/>
  <c r="G1049" i="16"/>
  <c r="E1049" i="16"/>
  <c r="J1049" i="16"/>
  <c r="F1049" i="16"/>
  <c r="K1049" i="16"/>
  <c r="H1049" i="16"/>
  <c r="F1051" i="16"/>
  <c r="K1051" i="16"/>
  <c r="I1051" i="16"/>
  <c r="J1051" i="16"/>
  <c r="D1051" i="16"/>
  <c r="B1051" i="16"/>
  <c r="G1051" i="16"/>
  <c r="E1051" i="16"/>
  <c r="C1051" i="16"/>
  <c r="H1051" i="16"/>
  <c r="G1045" i="14"/>
  <c r="M1045" i="14"/>
  <c r="F1045" i="14"/>
  <c r="B1045" i="14"/>
  <c r="L1045" i="14"/>
  <c r="D1045" i="14"/>
  <c r="H1045" i="14"/>
  <c r="C1045" i="14"/>
  <c r="J1045" i="14"/>
  <c r="K1045" i="14" s="1"/>
  <c r="I1045" i="14"/>
  <c r="E1045" i="14"/>
  <c r="F1047" i="14"/>
  <c r="B1047" i="14"/>
  <c r="I1047" i="14"/>
  <c r="J1047" i="14"/>
  <c r="K1047" i="14" s="1"/>
  <c r="H1047" i="14"/>
  <c r="E1047" i="14"/>
  <c r="G1047" i="14"/>
  <c r="M1047" i="14"/>
  <c r="L1047" i="14"/>
  <c r="C1047" i="14"/>
  <c r="D1047" i="14"/>
  <c r="B93" i="22"/>
  <c r="J93" i="22"/>
  <c r="B1045" i="22"/>
  <c r="G1045" i="22"/>
  <c r="E1045" i="22"/>
  <c r="F1045" i="22"/>
  <c r="K1045" i="22"/>
  <c r="I1045" i="22"/>
  <c r="C1045" i="22"/>
  <c r="H1045" i="22"/>
  <c r="J1045" i="22"/>
  <c r="D1045" i="22"/>
  <c r="B61" i="14"/>
  <c r="F59" i="22"/>
  <c r="C59" i="22"/>
  <c r="J59" i="22"/>
  <c r="G59" i="22"/>
  <c r="E59" i="22"/>
  <c r="I59" i="22"/>
  <c r="H59" i="22"/>
  <c r="D59" i="22"/>
  <c r="B59" i="22"/>
  <c r="K59" i="22"/>
  <c r="F36" i="15"/>
  <c r="L37" i="14"/>
  <c r="H37" i="14"/>
  <c r="M37" i="14"/>
  <c r="C95" i="16"/>
  <c r="F977" i="15"/>
  <c r="H977" i="15"/>
  <c r="C977" i="15"/>
  <c r="E977" i="15"/>
  <c r="G977" i="15"/>
  <c r="B977" i="15"/>
  <c r="D977" i="15"/>
  <c r="J909" i="22"/>
  <c r="D909" i="22"/>
  <c r="C909" i="22"/>
  <c r="H909" i="22"/>
  <c r="B909" i="22"/>
  <c r="G909" i="22"/>
  <c r="E909" i="22"/>
  <c r="F909" i="22"/>
  <c r="K909" i="22"/>
  <c r="I909" i="22"/>
  <c r="H955" i="15"/>
  <c r="C955" i="15"/>
  <c r="E955" i="15"/>
  <c r="B955" i="15"/>
  <c r="G955" i="15"/>
  <c r="F955" i="15"/>
  <c r="D955" i="15"/>
  <c r="G947" i="15"/>
  <c r="B947" i="15"/>
  <c r="D947" i="15"/>
  <c r="F947" i="15"/>
  <c r="H947" i="15"/>
  <c r="C947" i="15"/>
  <c r="E947" i="15"/>
  <c r="G973" i="14"/>
  <c r="M973" i="14"/>
  <c r="L973" i="14"/>
  <c r="C973" i="14"/>
  <c r="F973" i="14"/>
  <c r="B973" i="14"/>
  <c r="I973" i="14"/>
  <c r="J973" i="14"/>
  <c r="K973" i="14" s="1"/>
  <c r="H973" i="14"/>
  <c r="E973" i="14"/>
  <c r="D973" i="14"/>
  <c r="D119" i="14"/>
  <c r="F119" i="14"/>
  <c r="E119" i="14"/>
  <c r="G119" i="14"/>
  <c r="L119" i="14"/>
  <c r="H119" i="14"/>
  <c r="I119" i="14"/>
  <c r="J119" i="14"/>
  <c r="K119" i="14" s="1"/>
  <c r="M119" i="14"/>
  <c r="J953" i="22"/>
  <c r="D953" i="22"/>
  <c r="C953" i="22"/>
  <c r="H953" i="22"/>
  <c r="B953" i="22"/>
  <c r="G953" i="22"/>
  <c r="E953" i="22"/>
  <c r="F953" i="22"/>
  <c r="K953" i="22"/>
  <c r="I953" i="22"/>
  <c r="C977" i="22"/>
  <c r="H977" i="22"/>
  <c r="B977" i="22"/>
  <c r="G977" i="22"/>
  <c r="E977" i="22"/>
  <c r="F977" i="22"/>
  <c r="K977" i="22"/>
  <c r="I977" i="22"/>
  <c r="J977" i="22"/>
  <c r="D977" i="22"/>
  <c r="B951" i="15"/>
  <c r="D951" i="15"/>
  <c r="F951" i="15"/>
  <c r="H951" i="15"/>
  <c r="C951" i="15"/>
  <c r="E951" i="15"/>
  <c r="G951" i="15"/>
  <c r="K81" i="22"/>
  <c r="F81" i="22"/>
  <c r="D979" i="22"/>
  <c r="B979" i="22"/>
  <c r="G979" i="22"/>
  <c r="H979" i="22"/>
  <c r="F979" i="22"/>
  <c r="K979" i="22"/>
  <c r="E979" i="22"/>
  <c r="J979" i="22"/>
  <c r="I979" i="22"/>
  <c r="C979" i="22"/>
  <c r="J913" i="22"/>
  <c r="D913" i="22"/>
  <c r="C913" i="22"/>
  <c r="H913" i="22"/>
  <c r="B913" i="22"/>
  <c r="G913" i="22"/>
  <c r="E913" i="22"/>
  <c r="F913" i="22"/>
  <c r="K913" i="22"/>
  <c r="I913" i="22"/>
  <c r="B975" i="15"/>
  <c r="D975" i="15"/>
  <c r="F975" i="15"/>
  <c r="H975" i="15"/>
  <c r="C975" i="15"/>
  <c r="E975" i="15"/>
  <c r="G975" i="15"/>
  <c r="C949" i="15"/>
  <c r="E949" i="15"/>
  <c r="G949" i="15"/>
  <c r="B949" i="15"/>
  <c r="D949" i="15"/>
  <c r="F949" i="15"/>
  <c r="H949" i="15"/>
  <c r="F30" i="15"/>
  <c r="D30" i="15"/>
  <c r="C30" i="15"/>
  <c r="I30" i="22"/>
  <c r="C30" i="22"/>
  <c r="G30" i="22"/>
  <c r="D30" i="22"/>
  <c r="H30" i="22"/>
  <c r="K30" i="22"/>
  <c r="E32" i="14"/>
  <c r="D32" i="14"/>
  <c r="B32" i="14"/>
  <c r="I32" i="14"/>
  <c r="J32" i="14"/>
  <c r="K32" i="14" s="1"/>
  <c r="G32" i="14"/>
  <c r="C32" i="14"/>
  <c r="L32" i="14"/>
  <c r="M32" i="14"/>
  <c r="H32" i="14"/>
  <c r="F32" i="14"/>
  <c r="B26" i="15"/>
  <c r="C26" i="15"/>
  <c r="E24" i="14"/>
  <c r="B24" i="14"/>
  <c r="G24" i="14"/>
  <c r="L24" i="14"/>
  <c r="M24" i="14"/>
  <c r="C24" i="14"/>
  <c r="H24" i="14"/>
  <c r="I24" i="14"/>
  <c r="D26" i="16"/>
  <c r="G26" i="16"/>
  <c r="J26" i="16"/>
  <c r="F26" i="16"/>
  <c r="B26" i="16"/>
  <c r="I26" i="16"/>
  <c r="C26" i="16"/>
  <c r="K26" i="16"/>
  <c r="E26" i="16"/>
  <c r="H26" i="16"/>
  <c r="E30" i="15"/>
  <c r="F24" i="14"/>
  <c r="G30" i="15"/>
  <c r="J24" i="14"/>
  <c r="K24" i="14" s="1"/>
  <c r="H30" i="15"/>
  <c r="B30" i="16"/>
  <c r="J30" i="16"/>
  <c r="F30" i="16"/>
  <c r="H30" i="16"/>
  <c r="E30" i="16"/>
  <c r="K30" i="16"/>
  <c r="D30" i="16"/>
  <c r="I30" i="16"/>
  <c r="G30" i="16"/>
  <c r="C30" i="16"/>
  <c r="H34" i="15"/>
  <c r="D34" i="15"/>
  <c r="E34" i="15"/>
  <c r="C34" i="15"/>
  <c r="G34" i="15"/>
  <c r="B30" i="15"/>
  <c r="D24" i="14"/>
  <c r="B28" i="14"/>
  <c r="E28" i="14"/>
  <c r="I28" i="14"/>
  <c r="M28" i="14"/>
  <c r="G28" i="14"/>
  <c r="C28" i="14"/>
  <c r="B7" i="16"/>
  <c r="C7" i="16"/>
  <c r="H7" i="16"/>
  <c r="I7" i="16"/>
  <c r="G7" i="16"/>
  <c r="J7" i="16"/>
  <c r="K7" i="16"/>
  <c r="C7" i="15"/>
  <c r="F7" i="15"/>
  <c r="E7" i="15"/>
  <c r="B7" i="15"/>
  <c r="B93" i="16"/>
  <c r="E93" i="16"/>
  <c r="H93" i="16"/>
  <c r="G93" i="16"/>
  <c r="F93" i="16"/>
  <c r="E95" i="22"/>
  <c r="K95" i="22"/>
  <c r="C95" i="22"/>
  <c r="D95" i="22"/>
  <c r="H95" i="22"/>
  <c r="J1001" i="14"/>
  <c r="K1001" i="14" s="1"/>
  <c r="H1001" i="14"/>
  <c r="G1001" i="14"/>
  <c r="M1001" i="14"/>
  <c r="L1001" i="14"/>
  <c r="C1001" i="14"/>
  <c r="F1001" i="14"/>
  <c r="B1001" i="14"/>
  <c r="E1001" i="14"/>
  <c r="I1001" i="14"/>
  <c r="D1001" i="14"/>
  <c r="G909" i="14"/>
  <c r="M909" i="14"/>
  <c r="L909" i="14"/>
  <c r="C909" i="14"/>
  <c r="H909" i="14"/>
  <c r="F909" i="14"/>
  <c r="I909" i="14"/>
  <c r="J909" i="14"/>
  <c r="K909" i="14" s="1"/>
  <c r="B909" i="14"/>
  <c r="D909" i="14"/>
  <c r="E909" i="14"/>
  <c r="D883" i="22"/>
  <c r="B883" i="22"/>
  <c r="K883" i="22"/>
  <c r="H883" i="22"/>
  <c r="F883" i="22"/>
  <c r="C883" i="22"/>
  <c r="G883" i="22"/>
  <c r="E883" i="22"/>
  <c r="I883" i="22"/>
  <c r="J883" i="22"/>
  <c r="G959" i="15"/>
  <c r="B959" i="15"/>
  <c r="D959" i="15"/>
  <c r="C959" i="15"/>
  <c r="H959" i="15"/>
  <c r="E959" i="15"/>
  <c r="F959" i="15"/>
  <c r="B849" i="22"/>
  <c r="G849" i="22"/>
  <c r="E849" i="22"/>
  <c r="F849" i="22"/>
  <c r="K849" i="22"/>
  <c r="I849" i="22"/>
  <c r="J849" i="22"/>
  <c r="D849" i="22"/>
  <c r="C849" i="22"/>
  <c r="H849" i="22"/>
  <c r="H957" i="16"/>
  <c r="F957" i="16"/>
  <c r="K957" i="16"/>
  <c r="E957" i="16"/>
  <c r="J957" i="16"/>
  <c r="B957" i="16"/>
  <c r="C957" i="16"/>
  <c r="D957" i="16"/>
  <c r="G957" i="16"/>
  <c r="I957" i="16"/>
  <c r="E957" i="14"/>
  <c r="F957" i="14"/>
  <c r="B957" i="14"/>
  <c r="I957" i="14"/>
  <c r="J957" i="14"/>
  <c r="K957" i="14" s="1"/>
  <c r="H957" i="14"/>
  <c r="M957" i="14"/>
  <c r="C957" i="14"/>
  <c r="G957" i="14"/>
  <c r="L957" i="14"/>
  <c r="D957" i="14"/>
  <c r="C1059" i="15"/>
  <c r="E1059" i="15"/>
  <c r="B1059" i="15"/>
  <c r="H1059" i="15"/>
  <c r="F1059" i="15"/>
  <c r="G1059" i="15"/>
  <c r="D1059" i="15"/>
  <c r="E182" i="15"/>
  <c r="C182" i="15"/>
  <c r="D182" i="15"/>
  <c r="F182" i="15"/>
  <c r="G182" i="15"/>
  <c r="H182" i="15"/>
  <c r="B182" i="15"/>
  <c r="E184" i="14"/>
  <c r="G184" i="14"/>
  <c r="M184" i="14"/>
  <c r="L184" i="14"/>
  <c r="C184" i="14"/>
  <c r="F184" i="14"/>
  <c r="B184" i="14"/>
  <c r="I184" i="14"/>
  <c r="J184" i="14"/>
  <c r="K184" i="14" s="1"/>
  <c r="D184" i="14"/>
  <c r="H184" i="14"/>
  <c r="G288" i="22"/>
  <c r="I288" i="22"/>
  <c r="F288" i="22"/>
  <c r="E288" i="22"/>
  <c r="K288" i="22"/>
  <c r="J288" i="22"/>
  <c r="B288" i="22"/>
  <c r="H288" i="22"/>
  <c r="D288" i="22"/>
  <c r="C288" i="22"/>
  <c r="D292" i="16"/>
  <c r="B292" i="16"/>
  <c r="G292" i="16"/>
  <c r="H292" i="16"/>
  <c r="F292" i="16"/>
  <c r="K292" i="16"/>
  <c r="C292" i="16"/>
  <c r="E292" i="16"/>
  <c r="I292" i="16"/>
  <c r="J292" i="16"/>
  <c r="E298" i="14"/>
  <c r="J298" i="14"/>
  <c r="K298" i="14" s="1"/>
  <c r="H298" i="14"/>
  <c r="G298" i="14"/>
  <c r="M298" i="14"/>
  <c r="L298" i="14"/>
  <c r="C298" i="14"/>
  <c r="I298" i="14"/>
  <c r="D298" i="14"/>
  <c r="F298" i="14"/>
  <c r="B298" i="14"/>
  <c r="D304" i="22"/>
  <c r="B304" i="22"/>
  <c r="G304" i="22"/>
  <c r="H304" i="22"/>
  <c r="F304" i="22"/>
  <c r="K304" i="22"/>
  <c r="I304" i="22"/>
  <c r="J304" i="22"/>
  <c r="C304" i="22"/>
  <c r="E304" i="22"/>
  <c r="E308" i="22"/>
  <c r="J308" i="22"/>
  <c r="I308" i="22"/>
  <c r="C308" i="22"/>
  <c r="H308" i="22"/>
  <c r="K308" i="22"/>
  <c r="B308" i="22"/>
  <c r="F308" i="22"/>
  <c r="D308" i="22"/>
  <c r="G308" i="22"/>
  <c r="C749" i="22"/>
  <c r="H749" i="22"/>
  <c r="B749" i="22"/>
  <c r="G749" i="22"/>
  <c r="I749" i="22"/>
  <c r="F749" i="22"/>
  <c r="K749" i="22"/>
  <c r="E749" i="22"/>
  <c r="J749" i="22"/>
  <c r="D749" i="22"/>
  <c r="H751" i="22"/>
  <c r="F751" i="22"/>
  <c r="K751" i="22"/>
  <c r="E751" i="22"/>
  <c r="J751" i="22"/>
  <c r="D751" i="22"/>
  <c r="G751" i="22"/>
  <c r="I751" i="22"/>
  <c r="B751" i="22"/>
  <c r="C751" i="22"/>
  <c r="B753" i="22"/>
  <c r="G753" i="22"/>
  <c r="E753" i="22"/>
  <c r="F753" i="22"/>
  <c r="K753" i="22"/>
  <c r="I753" i="22"/>
  <c r="C753" i="22"/>
  <c r="D753" i="22"/>
  <c r="H753" i="22"/>
  <c r="J753" i="22"/>
  <c r="L1051" i="14"/>
  <c r="C1051" i="14"/>
  <c r="F1051" i="14"/>
  <c r="B1051" i="14"/>
  <c r="I1051" i="14"/>
  <c r="E1051" i="14"/>
  <c r="H1051" i="14"/>
  <c r="M1051" i="14"/>
  <c r="J1051" i="14"/>
  <c r="K1051" i="14" s="1"/>
  <c r="G1051" i="14"/>
  <c r="D1051" i="14"/>
  <c r="G1053" i="14"/>
  <c r="M1053" i="14"/>
  <c r="L1053" i="14"/>
  <c r="C1053" i="14"/>
  <c r="B1053" i="14"/>
  <c r="H1053" i="14"/>
  <c r="F1053" i="14"/>
  <c r="I1053" i="14"/>
  <c r="J1053" i="14"/>
  <c r="K1053" i="14" s="1"/>
  <c r="E1053" i="14"/>
  <c r="D1053" i="14"/>
  <c r="E1055" i="14"/>
  <c r="J1055" i="14"/>
  <c r="K1055" i="14" s="1"/>
  <c r="H1055" i="14"/>
  <c r="G1055" i="14"/>
  <c r="M1055" i="14"/>
  <c r="L1055" i="14"/>
  <c r="D1055" i="14"/>
  <c r="B1055" i="14"/>
  <c r="C1055" i="14"/>
  <c r="F1055" i="14"/>
  <c r="I1055" i="14"/>
  <c r="G1061" i="15"/>
  <c r="D1061" i="15"/>
  <c r="B1061" i="15"/>
  <c r="H1061" i="15"/>
  <c r="F1061" i="15"/>
  <c r="E1061" i="15"/>
  <c r="C1061" i="15"/>
  <c r="B95" i="22"/>
  <c r="D997" i="16"/>
  <c r="B997" i="16"/>
  <c r="G997" i="16"/>
  <c r="H997" i="16"/>
  <c r="F997" i="16"/>
  <c r="K997" i="16"/>
  <c r="I997" i="16"/>
  <c r="J997" i="16"/>
  <c r="C997" i="16"/>
  <c r="E997" i="16"/>
  <c r="F881" i="15"/>
  <c r="H881" i="15"/>
  <c r="C881" i="15"/>
  <c r="E881" i="15"/>
  <c r="G881" i="15"/>
  <c r="D881" i="15"/>
  <c r="B881" i="15"/>
  <c r="C939" i="16"/>
  <c r="H939" i="16"/>
  <c r="B939" i="16"/>
  <c r="G939" i="16"/>
  <c r="E939" i="16"/>
  <c r="F939" i="16"/>
  <c r="I939" i="16"/>
  <c r="J939" i="16"/>
  <c r="K939" i="16"/>
  <c r="D939" i="16"/>
  <c r="L847" i="14"/>
  <c r="B847" i="14"/>
  <c r="H847" i="14"/>
  <c r="G847" i="14"/>
  <c r="I847" i="14"/>
  <c r="C847" i="14"/>
  <c r="M847" i="14"/>
  <c r="F847" i="14"/>
  <c r="E847" i="14"/>
  <c r="J847" i="14"/>
  <c r="K847" i="14" s="1"/>
  <c r="D847" i="14"/>
  <c r="B957" i="22"/>
  <c r="G957" i="22"/>
  <c r="E957" i="22"/>
  <c r="F957" i="22"/>
  <c r="K957" i="22"/>
  <c r="I957" i="22"/>
  <c r="J957" i="22"/>
  <c r="D957" i="22"/>
  <c r="C957" i="22"/>
  <c r="H957" i="22"/>
  <c r="C292" i="15"/>
  <c r="E292" i="15"/>
  <c r="G292" i="15"/>
  <c r="B292" i="15"/>
  <c r="D292" i="15"/>
  <c r="F292" i="15"/>
  <c r="H292" i="15"/>
  <c r="L180" i="14"/>
  <c r="C180" i="14"/>
  <c r="F180" i="14"/>
  <c r="B180" i="14"/>
  <c r="I180" i="14"/>
  <c r="E180" i="14"/>
  <c r="J180" i="14"/>
  <c r="K180" i="14" s="1"/>
  <c r="H180" i="14"/>
  <c r="G180" i="14"/>
  <c r="M180" i="14"/>
  <c r="D180" i="14"/>
  <c r="E186" i="22"/>
  <c r="J186" i="22"/>
  <c r="I186" i="22"/>
  <c r="C186" i="22"/>
  <c r="D186" i="22"/>
  <c r="G186" i="22"/>
  <c r="H186" i="22"/>
  <c r="K186" i="22"/>
  <c r="B186" i="22"/>
  <c r="F186" i="22"/>
  <c r="F286" i="14"/>
  <c r="B286" i="14"/>
  <c r="I286" i="14"/>
  <c r="J286" i="14"/>
  <c r="K286" i="14" s="1"/>
  <c r="H286" i="14"/>
  <c r="G286" i="14"/>
  <c r="M286" i="14"/>
  <c r="C286" i="14"/>
  <c r="D286" i="14"/>
  <c r="L286" i="14"/>
  <c r="E286" i="14"/>
  <c r="G294" i="14"/>
  <c r="M294" i="14"/>
  <c r="L294" i="14"/>
  <c r="C294" i="14"/>
  <c r="F294" i="14"/>
  <c r="B294" i="14"/>
  <c r="I294" i="14"/>
  <c r="J294" i="14"/>
  <c r="K294" i="14" s="1"/>
  <c r="H294" i="14"/>
  <c r="E294" i="14"/>
  <c r="D294" i="14"/>
  <c r="E300" i="22"/>
  <c r="J300" i="22"/>
  <c r="I300" i="22"/>
  <c r="C300" i="22"/>
  <c r="F300" i="22"/>
  <c r="D300" i="22"/>
  <c r="G300" i="22"/>
  <c r="H300" i="22"/>
  <c r="K300" i="22"/>
  <c r="B300" i="22"/>
  <c r="F304" i="15"/>
  <c r="C304" i="15"/>
  <c r="E304" i="15"/>
  <c r="H304" i="15"/>
  <c r="D304" i="15"/>
  <c r="B304" i="15"/>
  <c r="F308" i="15"/>
  <c r="H308" i="15"/>
  <c r="B308" i="15"/>
  <c r="C308" i="15"/>
  <c r="D308" i="15"/>
  <c r="E308" i="15"/>
  <c r="G308" i="15"/>
  <c r="E751" i="15"/>
  <c r="F751" i="15"/>
  <c r="G751" i="15"/>
  <c r="H751" i="15"/>
  <c r="B751" i="15"/>
  <c r="C751" i="15"/>
  <c r="D751" i="15"/>
  <c r="G751" i="14"/>
  <c r="L751" i="14"/>
  <c r="I751" i="14"/>
  <c r="B751" i="14"/>
  <c r="J751" i="14"/>
  <c r="K751" i="14" s="1"/>
  <c r="H751" i="14"/>
  <c r="E751" i="14"/>
  <c r="C751" i="14"/>
  <c r="F751" i="14"/>
  <c r="D751" i="14"/>
  <c r="F753" i="14"/>
  <c r="B753" i="14"/>
  <c r="I753" i="14"/>
  <c r="J753" i="14"/>
  <c r="K753" i="14" s="1"/>
  <c r="H753" i="14"/>
  <c r="G753" i="14"/>
  <c r="M753" i="14"/>
  <c r="C753" i="14"/>
  <c r="E753" i="14"/>
  <c r="D753" i="14"/>
  <c r="L753" i="14"/>
  <c r="I1053" i="16"/>
  <c r="C1053" i="16"/>
  <c r="D1053" i="16"/>
  <c r="B1053" i="16"/>
  <c r="G1053" i="16"/>
  <c r="H1053" i="16"/>
  <c r="F1053" i="16"/>
  <c r="K1053" i="16"/>
  <c r="E1053" i="16"/>
  <c r="J1053" i="16"/>
  <c r="F1055" i="16"/>
  <c r="K1055" i="16"/>
  <c r="I1055" i="16"/>
  <c r="J1055" i="16"/>
  <c r="D1055" i="16"/>
  <c r="C1055" i="16"/>
  <c r="H1055" i="16"/>
  <c r="G1055" i="16"/>
  <c r="E1055" i="16"/>
  <c r="B1055" i="16"/>
  <c r="I1057" i="16"/>
  <c r="C1057" i="16"/>
  <c r="D1057" i="16"/>
  <c r="B1057" i="16"/>
  <c r="G1057" i="16"/>
  <c r="H1057" i="16"/>
  <c r="F1057" i="16"/>
  <c r="K1057" i="16"/>
  <c r="E1057" i="16"/>
  <c r="J1057" i="16"/>
  <c r="D1059" i="22"/>
  <c r="B1059" i="22"/>
  <c r="G1059" i="22"/>
  <c r="E1059" i="22"/>
  <c r="C1059" i="22"/>
  <c r="I1059" i="22"/>
  <c r="K1059" i="22"/>
  <c r="F1059" i="22"/>
  <c r="H1059" i="22"/>
  <c r="J1059" i="22"/>
  <c r="I1061" i="16"/>
  <c r="C1061" i="16"/>
  <c r="D1061" i="16"/>
  <c r="B1061" i="16"/>
  <c r="G1061" i="16"/>
  <c r="H1061" i="16"/>
  <c r="F1061" i="16"/>
  <c r="K1061" i="16"/>
  <c r="J1061" i="16"/>
  <c r="E1061" i="16"/>
  <c r="B1007" i="22"/>
  <c r="I1007" i="22"/>
  <c r="E1007" i="22"/>
  <c r="K1007" i="22"/>
  <c r="J1007" i="22"/>
  <c r="G1007" i="22"/>
  <c r="F1007" i="22"/>
  <c r="D1007" i="22"/>
  <c r="C1007" i="22"/>
  <c r="H1007" i="22"/>
  <c r="C941" i="22"/>
  <c r="H941" i="22"/>
  <c r="B941" i="22"/>
  <c r="G941" i="22"/>
  <c r="E941" i="22"/>
  <c r="F941" i="22"/>
  <c r="K941" i="22"/>
  <c r="I941" i="22"/>
  <c r="J941" i="22"/>
  <c r="D941" i="22"/>
  <c r="J881" i="22"/>
  <c r="D881" i="22"/>
  <c r="C881" i="22"/>
  <c r="H881" i="22"/>
  <c r="F881" i="22"/>
  <c r="I881" i="22"/>
  <c r="G881" i="22"/>
  <c r="K881" i="22"/>
  <c r="B881" i="22"/>
  <c r="E881" i="22"/>
  <c r="E937" i="14"/>
  <c r="F937" i="14"/>
  <c r="B937" i="14"/>
  <c r="I937" i="14"/>
  <c r="J937" i="14"/>
  <c r="K937" i="14" s="1"/>
  <c r="H937" i="14"/>
  <c r="G937" i="14"/>
  <c r="M937" i="14"/>
  <c r="L937" i="14"/>
  <c r="C937" i="14"/>
  <c r="D937" i="14"/>
  <c r="J851" i="16"/>
  <c r="D851" i="16"/>
  <c r="C851" i="16"/>
  <c r="H851" i="16"/>
  <c r="B851" i="16"/>
  <c r="G851" i="16"/>
  <c r="E851" i="16"/>
  <c r="I851" i="16"/>
  <c r="F851" i="16"/>
  <c r="K851" i="16"/>
  <c r="L955" i="14"/>
  <c r="C955" i="14"/>
  <c r="F955" i="14"/>
  <c r="H955" i="14"/>
  <c r="J955" i="14"/>
  <c r="K955" i="14" s="1"/>
  <c r="M955" i="14"/>
  <c r="G955" i="14"/>
  <c r="I955" i="14"/>
  <c r="B955" i="14"/>
  <c r="E955" i="14"/>
  <c r="D955" i="14"/>
  <c r="C755" i="15"/>
  <c r="E755" i="15"/>
  <c r="G755" i="15"/>
  <c r="H755" i="15"/>
  <c r="B755" i="15"/>
  <c r="F755" i="15"/>
  <c r="D755" i="15"/>
  <c r="D186" i="15"/>
  <c r="C186" i="15"/>
  <c r="B186" i="15"/>
  <c r="H186" i="15"/>
  <c r="G186" i="15"/>
  <c r="F186" i="15"/>
  <c r="C288" i="15"/>
  <c r="E288" i="15"/>
  <c r="G288" i="15"/>
  <c r="H288" i="15"/>
  <c r="B288" i="15"/>
  <c r="F288" i="15"/>
  <c r="D288" i="15"/>
  <c r="D292" i="22"/>
  <c r="B292" i="22"/>
  <c r="G292" i="22"/>
  <c r="H292" i="22"/>
  <c r="F292" i="22"/>
  <c r="K292" i="22"/>
  <c r="E292" i="22"/>
  <c r="J292" i="22"/>
  <c r="I292" i="22"/>
  <c r="C292" i="22"/>
  <c r="C296" i="15"/>
  <c r="G296" i="15"/>
  <c r="H296" i="15"/>
  <c r="B296" i="15"/>
  <c r="D296" i="15"/>
  <c r="E296" i="15"/>
  <c r="F296" i="15"/>
  <c r="D300" i="16"/>
  <c r="B300" i="16"/>
  <c r="G300" i="16"/>
  <c r="H300" i="16"/>
  <c r="F300" i="16"/>
  <c r="K300" i="16"/>
  <c r="E300" i="16"/>
  <c r="J300" i="16"/>
  <c r="C300" i="16"/>
  <c r="I300" i="16"/>
  <c r="E306" i="14"/>
  <c r="L306" i="14"/>
  <c r="C306" i="14"/>
  <c r="F306" i="14"/>
  <c r="B306" i="14"/>
  <c r="I306" i="14"/>
  <c r="J306" i="14"/>
  <c r="K306" i="14" s="1"/>
  <c r="H306" i="14"/>
  <c r="M306" i="14"/>
  <c r="D306" i="14"/>
  <c r="G306" i="14"/>
  <c r="L747" i="14"/>
  <c r="E747" i="14"/>
  <c r="D747" i="14"/>
  <c r="G751" i="16"/>
  <c r="E751" i="16"/>
  <c r="B751" i="16"/>
  <c r="K751" i="16"/>
  <c r="I751" i="16"/>
  <c r="D751" i="16"/>
  <c r="F751" i="16"/>
  <c r="J751" i="16"/>
  <c r="C751" i="16"/>
  <c r="H751" i="16"/>
  <c r="F753" i="16"/>
  <c r="D753" i="16"/>
  <c r="B753" i="16"/>
  <c r="K753" i="16"/>
  <c r="G753" i="16"/>
  <c r="C753" i="16"/>
  <c r="E753" i="16"/>
  <c r="I753" i="16"/>
  <c r="J753" i="16"/>
  <c r="H753" i="16"/>
  <c r="K755" i="16"/>
  <c r="B755" i="16"/>
  <c r="J755" i="16"/>
  <c r="I755" i="16"/>
  <c r="G755" i="16"/>
  <c r="F755" i="16"/>
  <c r="D755" i="16"/>
  <c r="E755" i="16"/>
  <c r="C755" i="16"/>
  <c r="H755" i="16"/>
  <c r="C1053" i="15"/>
  <c r="E1053" i="15"/>
  <c r="G1053" i="15"/>
  <c r="F1053" i="15"/>
  <c r="D1053" i="15"/>
  <c r="H1053" i="15"/>
  <c r="B1053" i="15"/>
  <c r="G1055" i="15"/>
  <c r="B1055" i="15"/>
  <c r="D1055" i="15"/>
  <c r="C1055" i="15"/>
  <c r="H1055" i="15"/>
  <c r="E1055" i="15"/>
  <c r="F1055" i="15"/>
  <c r="J1057" i="22"/>
  <c r="D1057" i="22"/>
  <c r="F1057" i="22"/>
  <c r="H1057" i="22"/>
  <c r="C1057" i="22"/>
  <c r="E1057" i="22"/>
  <c r="G1057" i="22"/>
  <c r="I1057" i="22"/>
  <c r="B1057" i="22"/>
  <c r="K1057" i="22"/>
  <c r="F1059" i="16"/>
  <c r="K1059" i="16"/>
  <c r="I1059" i="16"/>
  <c r="J1059" i="16"/>
  <c r="D1059" i="16"/>
  <c r="C1059" i="16"/>
  <c r="H1059" i="16"/>
  <c r="B1059" i="16"/>
  <c r="G1059" i="16"/>
  <c r="E1059" i="16"/>
  <c r="J1061" i="22"/>
  <c r="D1061" i="22"/>
  <c r="C1061" i="22"/>
  <c r="E1061" i="22"/>
  <c r="G1061" i="22"/>
  <c r="I1061" i="22"/>
  <c r="B1061" i="22"/>
  <c r="K1061" i="22"/>
  <c r="F1061" i="22"/>
  <c r="H1061" i="22"/>
  <c r="H95" i="16"/>
  <c r="K95" i="16"/>
  <c r="G1005" i="15"/>
  <c r="B1005" i="15"/>
  <c r="D1005" i="15"/>
  <c r="F1005" i="15"/>
  <c r="C1005" i="15"/>
  <c r="H1005" i="15"/>
  <c r="E1005" i="15"/>
  <c r="E913" i="16"/>
  <c r="B913" i="16"/>
  <c r="J913" i="16"/>
  <c r="G913" i="16"/>
  <c r="D913" i="16"/>
  <c r="I913" i="16"/>
  <c r="B883" i="16"/>
  <c r="G883" i="16"/>
  <c r="E883" i="16"/>
  <c r="F883" i="16"/>
  <c r="K883" i="16"/>
  <c r="I883" i="16"/>
  <c r="H883" i="16"/>
  <c r="J883" i="16"/>
  <c r="C883" i="16"/>
  <c r="D883" i="16"/>
  <c r="E849" i="15"/>
  <c r="G849" i="15"/>
  <c r="B849" i="15"/>
  <c r="D849" i="15"/>
  <c r="F849" i="15"/>
  <c r="C849" i="15"/>
  <c r="H849" i="15"/>
  <c r="J849" i="14"/>
  <c r="K849" i="14" s="1"/>
  <c r="H849" i="14"/>
  <c r="G849" i="14"/>
  <c r="M849" i="14"/>
  <c r="F849" i="14"/>
  <c r="I849" i="14"/>
  <c r="D849" i="14"/>
  <c r="L849" i="14"/>
  <c r="B849" i="14"/>
  <c r="C849" i="14"/>
  <c r="E849" i="14"/>
  <c r="F959" i="16"/>
  <c r="K959" i="16"/>
  <c r="I959" i="16"/>
  <c r="J959" i="16"/>
  <c r="D959" i="16"/>
  <c r="C959" i="16"/>
  <c r="H959" i="16"/>
  <c r="B959" i="16"/>
  <c r="G959" i="16"/>
  <c r="E959" i="16"/>
  <c r="D182" i="22"/>
  <c r="B182" i="22"/>
  <c r="G182" i="22"/>
  <c r="H182" i="22"/>
  <c r="F182" i="22"/>
  <c r="K182" i="22"/>
  <c r="E182" i="22"/>
  <c r="I182" i="22"/>
  <c r="J182" i="22"/>
  <c r="C182" i="22"/>
  <c r="D186" i="16"/>
  <c r="C186" i="16"/>
  <c r="H186" i="16"/>
  <c r="J186" i="16"/>
  <c r="F186" i="16"/>
  <c r="E186" i="16"/>
  <c r="B186" i="16"/>
  <c r="K186" i="16"/>
  <c r="G186" i="16"/>
  <c r="I186" i="16"/>
  <c r="H288" i="16"/>
  <c r="J288" i="16"/>
  <c r="D288" i="16"/>
  <c r="B288" i="16"/>
  <c r="E288" i="16"/>
  <c r="I288" i="16"/>
  <c r="G288" i="16"/>
  <c r="F288" i="16"/>
  <c r="K288" i="16"/>
  <c r="C288" i="16"/>
  <c r="E290" i="14"/>
  <c r="M290" i="14"/>
  <c r="L290" i="14"/>
  <c r="B290" i="14"/>
  <c r="F290" i="14"/>
  <c r="H290" i="14"/>
  <c r="D290" i="14"/>
  <c r="C290" i="14"/>
  <c r="J290" i="14"/>
  <c r="K290" i="14" s="1"/>
  <c r="B300" i="15"/>
  <c r="H300" i="15"/>
  <c r="C300" i="15"/>
  <c r="D300" i="15"/>
  <c r="E300" i="15"/>
  <c r="F300" i="15"/>
  <c r="G300" i="15"/>
  <c r="E302" i="14"/>
  <c r="F302" i="14"/>
  <c r="B302" i="14"/>
  <c r="I302" i="14"/>
  <c r="J302" i="14"/>
  <c r="K302" i="14" s="1"/>
  <c r="H302" i="14"/>
  <c r="G302" i="14"/>
  <c r="M302" i="14"/>
  <c r="L302" i="14"/>
  <c r="C302" i="14"/>
  <c r="D302" i="14"/>
  <c r="D308" i="16"/>
  <c r="B308" i="16"/>
  <c r="G308" i="16"/>
  <c r="H308" i="16"/>
  <c r="F308" i="16"/>
  <c r="K308" i="16"/>
  <c r="E308" i="16"/>
  <c r="J308" i="16"/>
  <c r="I308" i="16"/>
  <c r="C308" i="16"/>
  <c r="E749" i="15"/>
  <c r="G749" i="15"/>
  <c r="B749" i="15"/>
  <c r="D749" i="15"/>
  <c r="F749" i="15"/>
  <c r="C749" i="15"/>
  <c r="H749" i="15"/>
  <c r="G749" i="14"/>
  <c r="J749" i="14"/>
  <c r="K749" i="14" s="1"/>
  <c r="B749" i="14"/>
  <c r="F749" i="14"/>
  <c r="H749" i="14"/>
  <c r="I749" i="14"/>
  <c r="E749" i="14"/>
  <c r="D749" i="14"/>
  <c r="C753" i="15"/>
  <c r="E753" i="15"/>
  <c r="G753" i="15"/>
  <c r="B753" i="15"/>
  <c r="D753" i="15"/>
  <c r="F753" i="15"/>
  <c r="H753" i="15"/>
  <c r="I755" i="22"/>
  <c r="G755" i="22"/>
  <c r="D755" i="22"/>
  <c r="B755" i="22"/>
  <c r="K755" i="22"/>
  <c r="E755" i="22"/>
  <c r="F755" i="22"/>
  <c r="J755" i="22"/>
  <c r="H755" i="22"/>
  <c r="C755" i="22"/>
  <c r="J1053" i="22"/>
  <c r="D1053" i="22"/>
  <c r="B1053" i="22"/>
  <c r="K1053" i="22"/>
  <c r="F1053" i="22"/>
  <c r="H1053" i="22"/>
  <c r="C1053" i="22"/>
  <c r="E1053" i="22"/>
  <c r="I1053" i="22"/>
  <c r="G1053" i="22"/>
  <c r="D1055" i="22"/>
  <c r="B1055" i="22"/>
  <c r="G1055" i="22"/>
  <c r="H1055" i="22"/>
  <c r="J1055" i="22"/>
  <c r="E1055" i="22"/>
  <c r="C1055" i="22"/>
  <c r="I1055" i="22"/>
  <c r="K1055" i="22"/>
  <c r="F1055" i="22"/>
  <c r="F1057" i="15"/>
  <c r="H1057" i="15"/>
  <c r="C1057" i="15"/>
  <c r="G1057" i="15"/>
  <c r="D1057" i="15"/>
  <c r="B1057" i="15"/>
  <c r="E1057" i="15"/>
  <c r="F1057" i="14"/>
  <c r="B1057" i="14"/>
  <c r="I1057" i="14"/>
  <c r="J1057" i="14"/>
  <c r="K1057" i="14" s="1"/>
  <c r="H1057" i="14"/>
  <c r="G1057" i="14"/>
  <c r="L1057" i="14"/>
  <c r="M1057" i="14"/>
  <c r="C1057" i="14"/>
  <c r="E1057" i="14"/>
  <c r="D1057" i="14"/>
  <c r="E1059" i="14"/>
  <c r="L1059" i="14"/>
  <c r="C1059" i="14"/>
  <c r="F1059" i="14"/>
  <c r="B1059" i="14"/>
  <c r="I1059" i="14"/>
  <c r="J1059" i="14"/>
  <c r="K1059" i="14" s="1"/>
  <c r="G1059" i="14"/>
  <c r="H1059" i="14"/>
  <c r="M1059" i="14"/>
  <c r="D1059" i="14"/>
  <c r="B114" i="15"/>
  <c r="C114" i="15"/>
  <c r="H114" i="15"/>
  <c r="D114" i="15"/>
  <c r="F114" i="15"/>
  <c r="G114" i="15"/>
  <c r="E114" i="15"/>
  <c r="E80" i="14"/>
  <c r="D80" i="14"/>
  <c r="J80" i="14"/>
  <c r="K80" i="14" s="1"/>
  <c r="F80" i="14"/>
  <c r="C80" i="14"/>
  <c r="B80" i="14"/>
  <c r="G80" i="14"/>
  <c r="B100" i="16"/>
  <c r="E100" i="16"/>
  <c r="K100" i="16"/>
  <c r="H100" i="16"/>
  <c r="G100" i="16"/>
  <c r="J100" i="16"/>
  <c r="D100" i="16"/>
  <c r="F100" i="16"/>
  <c r="C71" i="16"/>
  <c r="B71" i="16"/>
  <c r="E71" i="16"/>
  <c r="I71" i="16"/>
  <c r="F71" i="16"/>
  <c r="J71" i="16"/>
  <c r="G71" i="16"/>
  <c r="H71" i="16"/>
  <c r="D71" i="16"/>
  <c r="K71" i="16"/>
  <c r="I86" i="16"/>
  <c r="H86" i="16"/>
  <c r="J86" i="16"/>
  <c r="D86" i="16"/>
  <c r="F86" i="16"/>
  <c r="B86" i="16"/>
  <c r="G86" i="16"/>
  <c r="C86" i="16"/>
  <c r="E86" i="16"/>
  <c r="K86" i="16"/>
  <c r="J114" i="22"/>
  <c r="E114" i="22"/>
  <c r="G114" i="22"/>
  <c r="B114" i="22"/>
  <c r="C114" i="22"/>
  <c r="D114" i="22"/>
  <c r="I114" i="22"/>
  <c r="F114" i="22"/>
  <c r="H114" i="22"/>
  <c r="K114" i="22"/>
  <c r="C55" i="16"/>
  <c r="B55" i="16"/>
  <c r="H55" i="16"/>
  <c r="K55" i="16"/>
  <c r="D55" i="16"/>
  <c r="I55" i="16"/>
  <c r="F55" i="16"/>
  <c r="J55" i="16"/>
  <c r="G55" i="16"/>
  <c r="E55" i="16"/>
  <c r="D65" i="14"/>
  <c r="B65" i="14"/>
  <c r="E65" i="14"/>
  <c r="C65" i="14"/>
  <c r="G71" i="22"/>
  <c r="E71" i="22"/>
  <c r="F71" i="22"/>
  <c r="H71" i="22"/>
  <c r="K71" i="22"/>
  <c r="D71" i="22"/>
  <c r="I71" i="22"/>
  <c r="C71" i="22"/>
  <c r="B71" i="22"/>
  <c r="J71" i="22"/>
  <c r="B75" i="14"/>
  <c r="C75" i="14"/>
  <c r="D75" i="14"/>
  <c r="E75" i="14"/>
  <c r="J75" i="14"/>
  <c r="K75" i="14" s="1"/>
  <c r="F75" i="14"/>
  <c r="H75" i="14"/>
  <c r="G75" i="14"/>
  <c r="I75" i="14"/>
  <c r="L75" i="14"/>
  <c r="M75" i="14"/>
  <c r="J131" i="16"/>
  <c r="C131" i="16"/>
  <c r="H131" i="16"/>
  <c r="G131" i="16"/>
  <c r="F131" i="16"/>
  <c r="I131" i="16"/>
  <c r="E131" i="16"/>
  <c r="K131" i="16"/>
  <c r="B131" i="16"/>
  <c r="D131" i="16"/>
  <c r="C100" i="16"/>
  <c r="D23" i="14"/>
  <c r="B62" i="14"/>
  <c r="C126" i="16"/>
  <c r="B126" i="16"/>
  <c r="J144" i="16"/>
  <c r="F144" i="16"/>
  <c r="B144" i="16"/>
  <c r="D144" i="16"/>
  <c r="G144" i="16"/>
  <c r="K144" i="16"/>
  <c r="E144" i="16"/>
  <c r="C144" i="16"/>
  <c r="I144" i="16"/>
  <c r="H144" i="16"/>
  <c r="K47" i="22"/>
  <c r="E47" i="22"/>
  <c r="F47" i="22"/>
  <c r="J47" i="22"/>
  <c r="H47" i="22"/>
  <c r="C47" i="22"/>
  <c r="B47" i="22"/>
  <c r="D47" i="22"/>
  <c r="I47" i="22"/>
  <c r="G47" i="22"/>
  <c r="C91" i="16"/>
  <c r="K91" i="16"/>
  <c r="D91" i="16"/>
  <c r="J91" i="16"/>
  <c r="G91" i="16"/>
  <c r="I91" i="16"/>
  <c r="F91" i="16"/>
  <c r="B91" i="16"/>
  <c r="E91" i="16"/>
  <c r="H91" i="16"/>
  <c r="B101" i="16"/>
  <c r="E101" i="16"/>
  <c r="J101" i="16"/>
  <c r="I101" i="16"/>
  <c r="G101" i="16"/>
  <c r="C101" i="16"/>
  <c r="H101" i="16"/>
  <c r="K101" i="16"/>
  <c r="F101" i="16"/>
  <c r="D101" i="16"/>
  <c r="C129" i="15"/>
  <c r="G129" i="15"/>
  <c r="H129" i="15"/>
  <c r="F129" i="15"/>
  <c r="B129" i="15"/>
  <c r="E129" i="15"/>
  <c r="D129" i="15"/>
  <c r="B11" i="14"/>
  <c r="D11" i="14"/>
  <c r="F11" i="14"/>
  <c r="L11" i="14"/>
  <c r="M11" i="14"/>
  <c r="C11" i="14"/>
  <c r="E11" i="14"/>
  <c r="J11" i="14"/>
  <c r="K11" i="14" s="1"/>
  <c r="G11" i="14"/>
  <c r="H11" i="14"/>
  <c r="I11" i="14"/>
  <c r="D84" i="14"/>
  <c r="C84" i="14"/>
  <c r="E84" i="14"/>
  <c r="B84" i="14"/>
  <c r="E93" i="14"/>
  <c r="F93" i="14"/>
  <c r="B93" i="14"/>
  <c r="L93" i="14"/>
  <c r="H93" i="14"/>
  <c r="M93" i="14"/>
  <c r="C93" i="14"/>
  <c r="I93" i="14"/>
  <c r="J93" i="14"/>
  <c r="K93" i="14" s="1"/>
  <c r="G93" i="14"/>
  <c r="D93" i="14"/>
  <c r="E91" i="22"/>
  <c r="D91" i="22"/>
  <c r="I91" i="22"/>
  <c r="H91" i="22"/>
  <c r="K91" i="22"/>
  <c r="J91" i="22"/>
  <c r="F91" i="22"/>
  <c r="B91" i="22"/>
  <c r="G91" i="22"/>
  <c r="C91" i="22"/>
  <c r="E53" i="14"/>
  <c r="C53" i="14"/>
  <c r="B53" i="14"/>
  <c r="B67" i="22"/>
  <c r="C67" i="22"/>
  <c r="H77" i="15"/>
  <c r="D77" i="15"/>
  <c r="E77" i="15"/>
  <c r="C77" i="15"/>
  <c r="G77" i="15"/>
  <c r="B77" i="15"/>
  <c r="F77" i="15"/>
  <c r="B81" i="15"/>
  <c r="C81" i="15"/>
  <c r="J131" i="22"/>
  <c r="D131" i="22"/>
  <c r="G131" i="22"/>
  <c r="H131" i="22"/>
  <c r="F131" i="22"/>
  <c r="E131" i="22"/>
  <c r="K131" i="22"/>
  <c r="C131" i="22"/>
  <c r="I131" i="22"/>
  <c r="B131" i="22"/>
  <c r="I100" i="16"/>
  <c r="C23" i="14"/>
  <c r="B126" i="22"/>
  <c r="E126" i="22"/>
  <c r="G126" i="22"/>
  <c r="C126" i="22"/>
  <c r="K126" i="22"/>
  <c r="J126" i="22"/>
  <c r="H126" i="22"/>
  <c r="F126" i="22"/>
  <c r="D126" i="22"/>
  <c r="I126" i="22"/>
  <c r="C142" i="14"/>
  <c r="M142" i="14"/>
  <c r="F142" i="14"/>
  <c r="L142" i="14"/>
  <c r="B142" i="14"/>
  <c r="E142" i="14"/>
  <c r="G142" i="14"/>
  <c r="D142" i="14"/>
  <c r="H142" i="14"/>
  <c r="J142" i="14"/>
  <c r="K142" i="14" s="1"/>
  <c r="I142" i="14"/>
  <c r="B21" i="16"/>
  <c r="J21" i="16"/>
  <c r="E21" i="16"/>
  <c r="G21" i="16"/>
  <c r="D21" i="16"/>
  <c r="F21" i="16"/>
  <c r="H21" i="16"/>
  <c r="I21" i="16"/>
  <c r="K21" i="16"/>
  <c r="C15" i="14"/>
  <c r="E15" i="14"/>
  <c r="D15" i="14"/>
  <c r="B15" i="14"/>
  <c r="B67" i="16"/>
  <c r="K67" i="16"/>
  <c r="C67" i="16"/>
  <c r="H67" i="16"/>
  <c r="I67" i="16"/>
  <c r="F67" i="16"/>
  <c r="D67" i="16"/>
  <c r="E67" i="16"/>
  <c r="J67" i="16"/>
  <c r="G67" i="16"/>
  <c r="D99" i="14"/>
  <c r="C99" i="14"/>
  <c r="E99" i="14"/>
  <c r="B99" i="14"/>
  <c r="J129" i="22"/>
  <c r="I129" i="22"/>
  <c r="H129" i="22"/>
  <c r="B17" i="22"/>
  <c r="K17" i="22"/>
  <c r="D17" i="22"/>
  <c r="H17" i="22"/>
  <c r="G17" i="22"/>
  <c r="I17" i="22"/>
  <c r="E17" i="22"/>
  <c r="F17" i="22"/>
  <c r="J17" i="22"/>
  <c r="E82" i="15"/>
  <c r="D82" i="15"/>
  <c r="C82" i="15"/>
  <c r="H82" i="15"/>
  <c r="B82" i="15"/>
  <c r="E98" i="14"/>
  <c r="D98" i="14"/>
  <c r="C98" i="14"/>
  <c r="J98" i="14"/>
  <c r="K98" i="14" s="1"/>
  <c r="M98" i="14"/>
  <c r="G98" i="14"/>
  <c r="H98" i="14"/>
  <c r="B98" i="14"/>
  <c r="L98" i="14"/>
  <c r="I98" i="14"/>
  <c r="F98" i="14"/>
  <c r="E19" i="14"/>
  <c r="D19" i="14"/>
  <c r="C19" i="14"/>
  <c r="J19" i="14"/>
  <c r="K19" i="14" s="1"/>
  <c r="G19" i="14"/>
  <c r="F19" i="14"/>
  <c r="B19" i="14"/>
  <c r="J89" i="14"/>
  <c r="K89" i="14" s="1"/>
  <c r="M89" i="14"/>
  <c r="H89" i="14"/>
  <c r="L89" i="14"/>
  <c r="I89" i="14"/>
  <c r="D69" i="14"/>
  <c r="B69" i="14"/>
  <c r="F69" i="14"/>
  <c r="G69" i="14"/>
  <c r="E69" i="14"/>
  <c r="J69" i="14"/>
  <c r="K69" i="14" s="1"/>
  <c r="C69" i="14"/>
  <c r="E77" i="16"/>
  <c r="F77" i="16"/>
  <c r="B77" i="16"/>
  <c r="D77" i="16"/>
  <c r="K77" i="16"/>
  <c r="C77" i="16"/>
  <c r="G77" i="16"/>
  <c r="J77" i="16"/>
  <c r="I77" i="16"/>
  <c r="H77" i="16"/>
  <c r="E131" i="15"/>
  <c r="B131" i="15"/>
  <c r="H131" i="15"/>
  <c r="F131" i="15"/>
  <c r="C131" i="15"/>
  <c r="D131" i="15"/>
  <c r="G131" i="15"/>
  <c r="D62" i="14"/>
  <c r="C126" i="15"/>
  <c r="B126" i="15"/>
  <c r="B78" i="22"/>
  <c r="J78" i="22"/>
  <c r="F78" i="22"/>
  <c r="C78" i="22"/>
  <c r="H78" i="22"/>
  <c r="E78" i="22"/>
  <c r="D78" i="22"/>
  <c r="G78" i="22"/>
  <c r="K78" i="22"/>
  <c r="I78" i="22"/>
  <c r="H119" i="22"/>
  <c r="E119" i="22"/>
  <c r="B119" i="22"/>
  <c r="D119" i="22"/>
  <c r="G119" i="22"/>
  <c r="I119" i="22"/>
  <c r="F119" i="22"/>
  <c r="C119" i="22"/>
  <c r="J119" i="22"/>
  <c r="K119" i="22"/>
  <c r="B129" i="16"/>
  <c r="C129" i="16"/>
  <c r="B47" i="16"/>
  <c r="D47" i="16"/>
  <c r="C47" i="16"/>
  <c r="H47" i="16"/>
  <c r="E47" i="16"/>
  <c r="K47" i="16"/>
  <c r="C55" i="22"/>
  <c r="F55" i="22"/>
  <c r="G55" i="22"/>
  <c r="I55" i="22"/>
  <c r="E55" i="22"/>
  <c r="J55" i="22"/>
  <c r="B55" i="22"/>
  <c r="K55" i="22"/>
  <c r="H55" i="22"/>
  <c r="D55" i="22"/>
  <c r="H100" i="15"/>
  <c r="F100" i="15"/>
  <c r="C100" i="15"/>
  <c r="B100" i="15"/>
  <c r="E100" i="15"/>
  <c r="G100" i="15"/>
  <c r="D100" i="15"/>
  <c r="G36" i="15"/>
  <c r="E36" i="15"/>
  <c r="H36" i="15"/>
  <c r="B36" i="15"/>
  <c r="C36" i="15"/>
  <c r="B64" i="15"/>
  <c r="C64" i="15"/>
  <c r="F86" i="22"/>
  <c r="C86" i="22"/>
  <c r="B86" i="22"/>
  <c r="E86" i="22"/>
  <c r="H86" i="22"/>
  <c r="G86" i="22"/>
  <c r="I86" i="22"/>
  <c r="D86" i="22"/>
  <c r="J86" i="22"/>
  <c r="K86" i="22"/>
  <c r="L112" i="14"/>
  <c r="E112" i="14"/>
  <c r="G112" i="14"/>
  <c r="J112" i="14"/>
  <c r="K112" i="14" s="1"/>
  <c r="C112" i="14"/>
  <c r="I112" i="14"/>
  <c r="M112" i="14"/>
  <c r="B112" i="14"/>
  <c r="F112" i="14"/>
  <c r="D112" i="14"/>
  <c r="H112" i="14"/>
  <c r="J37" i="14"/>
  <c r="K37" i="14" s="1"/>
  <c r="I37" i="14"/>
  <c r="B37" i="14"/>
  <c r="C37" i="14"/>
  <c r="E37" i="14"/>
  <c r="D37" i="14"/>
  <c r="F71" i="15"/>
  <c r="E71" i="15"/>
  <c r="D71" i="15"/>
  <c r="G71" i="15"/>
  <c r="C71" i="15"/>
  <c r="H71" i="15"/>
  <c r="H77" i="22"/>
  <c r="K77" i="22"/>
  <c r="C82" i="22"/>
  <c r="D82" i="22"/>
  <c r="K82" i="22"/>
  <c r="B82" i="22"/>
  <c r="E82" i="22"/>
  <c r="H82" i="22"/>
  <c r="B386" i="16"/>
  <c r="G386" i="16"/>
  <c r="E386" i="16"/>
  <c r="F386" i="16"/>
  <c r="K386" i="16"/>
  <c r="I386" i="16"/>
  <c r="D386" i="16"/>
  <c r="H386" i="16"/>
  <c r="J386" i="16"/>
  <c r="C386" i="16"/>
  <c r="H406" i="16"/>
  <c r="C406" i="16"/>
  <c r="G406" i="16"/>
  <c r="I406" i="16"/>
  <c r="E406" i="16"/>
  <c r="J406" i="16"/>
  <c r="F406" i="16"/>
  <c r="D406" i="16"/>
  <c r="B406" i="16"/>
  <c r="K406" i="16"/>
  <c r="H464" i="14"/>
  <c r="F464" i="14"/>
  <c r="M464" i="14"/>
  <c r="J464" i="14"/>
  <c r="K464" i="14" s="1"/>
  <c r="C464" i="14"/>
  <c r="G464" i="14"/>
  <c r="B464" i="14"/>
  <c r="I464" i="14"/>
  <c r="L464" i="14"/>
  <c r="E464" i="14"/>
  <c r="D464" i="14"/>
  <c r="E482" i="15"/>
  <c r="G482" i="15"/>
  <c r="B482" i="15"/>
  <c r="D482" i="15"/>
  <c r="F482" i="15"/>
  <c r="H482" i="15"/>
  <c r="C482" i="15"/>
  <c r="C490" i="15"/>
  <c r="E490" i="15"/>
  <c r="G490" i="15"/>
  <c r="B490" i="15"/>
  <c r="D490" i="15"/>
  <c r="F490" i="15"/>
  <c r="H490" i="15"/>
  <c r="F500" i="22"/>
  <c r="K500" i="22"/>
  <c r="I500" i="22"/>
  <c r="J500" i="22"/>
  <c r="D500" i="22"/>
  <c r="H500" i="22"/>
  <c r="B500" i="22"/>
  <c r="E500" i="22"/>
  <c r="C500" i="22"/>
  <c r="G500" i="22"/>
  <c r="I508" i="16"/>
  <c r="C508" i="16"/>
  <c r="D508" i="16"/>
  <c r="B508" i="16"/>
  <c r="G508" i="16"/>
  <c r="H508" i="16"/>
  <c r="F508" i="16"/>
  <c r="K508" i="16"/>
  <c r="E508" i="16"/>
  <c r="J508" i="16"/>
  <c r="F520" i="15"/>
  <c r="H520" i="15"/>
  <c r="C520" i="15"/>
  <c r="E520" i="15"/>
  <c r="G520" i="15"/>
  <c r="B520" i="15"/>
  <c r="D520" i="15"/>
  <c r="C530" i="16"/>
  <c r="H530" i="16"/>
  <c r="B530" i="16"/>
  <c r="G530" i="16"/>
  <c r="E530" i="16"/>
  <c r="F530" i="16"/>
  <c r="K530" i="16"/>
  <c r="I530" i="16"/>
  <c r="J530" i="16"/>
  <c r="D530" i="16"/>
  <c r="F805" i="15"/>
  <c r="H805" i="15"/>
  <c r="E805" i="15"/>
  <c r="D805" i="15"/>
  <c r="B805" i="15"/>
  <c r="C805" i="15"/>
  <c r="G805" i="15"/>
  <c r="H807" i="22"/>
  <c r="F807" i="22"/>
  <c r="G807" i="22"/>
  <c r="E807" i="22"/>
  <c r="K807" i="22"/>
  <c r="I807" i="22"/>
  <c r="C807" i="22"/>
  <c r="B807" i="22"/>
  <c r="D807" i="22"/>
  <c r="J807" i="22"/>
  <c r="J809" i="22"/>
  <c r="D809" i="22"/>
  <c r="B809" i="22"/>
  <c r="K809" i="22"/>
  <c r="F809" i="22"/>
  <c r="H809" i="22"/>
  <c r="C809" i="22"/>
  <c r="E809" i="22"/>
  <c r="G809" i="22"/>
  <c r="I809" i="22"/>
  <c r="F861" i="15"/>
  <c r="H861" i="15"/>
  <c r="C861" i="15"/>
  <c r="E861" i="15"/>
  <c r="G861" i="15"/>
  <c r="B861" i="15"/>
  <c r="D861" i="15"/>
  <c r="F863" i="15"/>
  <c r="H863" i="15"/>
  <c r="C863" i="15"/>
  <c r="E863" i="15"/>
  <c r="G863" i="15"/>
  <c r="B863" i="15"/>
  <c r="D863" i="15"/>
  <c r="C865" i="15"/>
  <c r="E865" i="15"/>
  <c r="G865" i="15"/>
  <c r="B865" i="15"/>
  <c r="D865" i="15"/>
  <c r="F865" i="15"/>
  <c r="H865" i="15"/>
  <c r="E865" i="14"/>
  <c r="F865" i="14"/>
  <c r="B865" i="14"/>
  <c r="I865" i="14"/>
  <c r="D865" i="14"/>
  <c r="J865" i="14"/>
  <c r="K865" i="14" s="1"/>
  <c r="H865" i="14"/>
  <c r="G865" i="14"/>
  <c r="M865" i="14"/>
  <c r="L865" i="14"/>
  <c r="C865" i="14"/>
  <c r="L883" i="14"/>
  <c r="C883" i="14"/>
  <c r="M883" i="14"/>
  <c r="J883" i="14"/>
  <c r="K883" i="14" s="1"/>
  <c r="F883" i="14"/>
  <c r="H883" i="14"/>
  <c r="E883" i="14"/>
  <c r="B883" i="14"/>
  <c r="G883" i="14"/>
  <c r="I883" i="14"/>
  <c r="D883" i="14"/>
  <c r="J919" i="14"/>
  <c r="K919" i="14" s="1"/>
  <c r="L919" i="14"/>
  <c r="C919" i="14"/>
  <c r="E919" i="14"/>
  <c r="G919" i="14"/>
  <c r="F919" i="14"/>
  <c r="M919" i="14"/>
  <c r="B919" i="14"/>
  <c r="H919" i="14"/>
  <c r="I919" i="14"/>
  <c r="D919" i="14"/>
  <c r="E923" i="15"/>
  <c r="G923" i="15"/>
  <c r="B923" i="15"/>
  <c r="H923" i="15"/>
  <c r="F923" i="15"/>
  <c r="C923" i="15"/>
  <c r="D923" i="15"/>
  <c r="J925" i="22"/>
  <c r="D925" i="22"/>
  <c r="C925" i="22"/>
  <c r="H925" i="22"/>
  <c r="B925" i="22"/>
  <c r="G925" i="22"/>
  <c r="E925" i="22"/>
  <c r="F925" i="22"/>
  <c r="K925" i="22"/>
  <c r="I925" i="22"/>
  <c r="C945" i="22"/>
  <c r="H945" i="22"/>
  <c r="B945" i="22"/>
  <c r="G945" i="22"/>
  <c r="E945" i="22"/>
  <c r="F945" i="22"/>
  <c r="K945" i="22"/>
  <c r="I945" i="22"/>
  <c r="J945" i="22"/>
  <c r="D945" i="22"/>
  <c r="E961" i="16"/>
  <c r="J961" i="16"/>
  <c r="D961" i="16"/>
  <c r="F961" i="16"/>
  <c r="H961" i="16"/>
  <c r="C961" i="16"/>
  <c r="I961" i="16"/>
  <c r="G961" i="16"/>
  <c r="B961" i="16"/>
  <c r="K961" i="16"/>
  <c r="E981" i="16"/>
  <c r="J981" i="16"/>
  <c r="I981" i="16"/>
  <c r="C981" i="16"/>
  <c r="B981" i="16"/>
  <c r="F981" i="16"/>
  <c r="D981" i="16"/>
  <c r="G981" i="16"/>
  <c r="H981" i="16"/>
  <c r="K981" i="16"/>
  <c r="F185" i="16"/>
  <c r="K185" i="16"/>
  <c r="I185" i="16"/>
  <c r="J185" i="16"/>
  <c r="D185" i="16"/>
  <c r="C185" i="16"/>
  <c r="H185" i="16"/>
  <c r="B185" i="16"/>
  <c r="G185" i="16"/>
  <c r="E185" i="16"/>
  <c r="B386" i="15"/>
  <c r="D386" i="15"/>
  <c r="F386" i="15"/>
  <c r="H386" i="15"/>
  <c r="C386" i="15"/>
  <c r="G386" i="15"/>
  <c r="E386" i="15"/>
  <c r="D406" i="22"/>
  <c r="B406" i="22"/>
  <c r="G406" i="22"/>
  <c r="H406" i="22"/>
  <c r="F406" i="22"/>
  <c r="K406" i="22"/>
  <c r="E406" i="22"/>
  <c r="J406" i="22"/>
  <c r="I406" i="22"/>
  <c r="C406" i="22"/>
  <c r="C466" i="15"/>
  <c r="E466" i="15"/>
  <c r="G466" i="15"/>
  <c r="B466" i="15"/>
  <c r="D466" i="15"/>
  <c r="F466" i="15"/>
  <c r="H466" i="15"/>
  <c r="F482" i="16"/>
  <c r="K482" i="16"/>
  <c r="I482" i="16"/>
  <c r="J482" i="16"/>
  <c r="D482" i="16"/>
  <c r="C482" i="16"/>
  <c r="H482" i="16"/>
  <c r="G482" i="16"/>
  <c r="E482" i="16"/>
  <c r="B482" i="16"/>
  <c r="H488" i="14"/>
  <c r="F488" i="14"/>
  <c r="C488" i="14"/>
  <c r="I488" i="14"/>
  <c r="D488" i="14"/>
  <c r="G488" i="14"/>
  <c r="M488" i="14"/>
  <c r="L488" i="14"/>
  <c r="J488" i="14"/>
  <c r="K488" i="14" s="1"/>
  <c r="B488" i="14"/>
  <c r="E488" i="14"/>
  <c r="H500" i="16"/>
  <c r="F500" i="16"/>
  <c r="K500" i="16"/>
  <c r="E500" i="16"/>
  <c r="J500" i="16"/>
  <c r="I500" i="16"/>
  <c r="C500" i="16"/>
  <c r="D500" i="16"/>
  <c r="B500" i="16"/>
  <c r="G500" i="16"/>
  <c r="C508" i="15"/>
  <c r="E508" i="15"/>
  <c r="G508" i="15"/>
  <c r="B508" i="15"/>
  <c r="D508" i="15"/>
  <c r="F508" i="15"/>
  <c r="H508" i="15"/>
  <c r="B518" i="14"/>
  <c r="I518" i="14"/>
  <c r="L518" i="14"/>
  <c r="H518" i="14"/>
  <c r="J518" i="14"/>
  <c r="K518" i="14" s="1"/>
  <c r="D518" i="14"/>
  <c r="F518" i="14"/>
  <c r="M518" i="14"/>
  <c r="C518" i="14"/>
  <c r="E518" i="14"/>
  <c r="G518" i="14"/>
  <c r="I530" i="22"/>
  <c r="K530" i="22"/>
  <c r="D530" i="22"/>
  <c r="B530" i="22"/>
  <c r="C530" i="22"/>
  <c r="J530" i="22"/>
  <c r="H530" i="22"/>
  <c r="G530" i="22"/>
  <c r="E530" i="22"/>
  <c r="F530" i="22"/>
  <c r="G718" i="15"/>
  <c r="B718" i="15"/>
  <c r="C718" i="15"/>
  <c r="D718" i="15"/>
  <c r="F718" i="15"/>
  <c r="H718" i="15"/>
  <c r="E718" i="15"/>
  <c r="B803" i="16"/>
  <c r="G803" i="16"/>
  <c r="E803" i="16"/>
  <c r="K803" i="16"/>
  <c r="F803" i="16"/>
  <c r="D803" i="16"/>
  <c r="J803" i="16"/>
  <c r="H803" i="16"/>
  <c r="C803" i="16"/>
  <c r="I803" i="16"/>
  <c r="E803" i="14"/>
  <c r="G803" i="14"/>
  <c r="M803" i="14"/>
  <c r="F803" i="14"/>
  <c r="H803" i="14"/>
  <c r="J803" i="14"/>
  <c r="K803" i="14" s="1"/>
  <c r="C803" i="14"/>
  <c r="L803" i="14"/>
  <c r="I803" i="14"/>
  <c r="D803" i="14"/>
  <c r="B803" i="14"/>
  <c r="E805" i="14"/>
  <c r="L805" i="14"/>
  <c r="C805" i="14"/>
  <c r="B805" i="14"/>
  <c r="F805" i="14"/>
  <c r="H805" i="14"/>
  <c r="J805" i="14"/>
  <c r="K805" i="14" s="1"/>
  <c r="M805" i="14"/>
  <c r="G805" i="14"/>
  <c r="I805" i="14"/>
  <c r="D805" i="14"/>
  <c r="I809" i="16"/>
  <c r="C809" i="16"/>
  <c r="E809" i="16"/>
  <c r="G809" i="16"/>
  <c r="B809" i="16"/>
  <c r="K809" i="16"/>
  <c r="D809" i="16"/>
  <c r="F809" i="16"/>
  <c r="H809" i="16"/>
  <c r="J809" i="16"/>
  <c r="D861" i="16"/>
  <c r="B861" i="16"/>
  <c r="G861" i="16"/>
  <c r="H861" i="16"/>
  <c r="F861" i="16"/>
  <c r="K861" i="16"/>
  <c r="E861" i="16"/>
  <c r="J861" i="16"/>
  <c r="I861" i="16"/>
  <c r="C861" i="16"/>
  <c r="L861" i="14"/>
  <c r="C861" i="14"/>
  <c r="F861" i="14"/>
  <c r="B861" i="14"/>
  <c r="I861" i="14"/>
  <c r="J861" i="14"/>
  <c r="K861" i="14" s="1"/>
  <c r="H861" i="14"/>
  <c r="E861" i="14"/>
  <c r="G861" i="14"/>
  <c r="D861" i="14"/>
  <c r="M861" i="14"/>
  <c r="L863" i="14"/>
  <c r="C863" i="14"/>
  <c r="F863" i="14"/>
  <c r="B863" i="14"/>
  <c r="I863" i="14"/>
  <c r="J863" i="14"/>
  <c r="K863" i="14" s="1"/>
  <c r="H863" i="14"/>
  <c r="E863" i="14"/>
  <c r="D863" i="14"/>
  <c r="G863" i="14"/>
  <c r="M863" i="14"/>
  <c r="B867" i="16"/>
  <c r="G867" i="16"/>
  <c r="E867" i="16"/>
  <c r="F867" i="16"/>
  <c r="K867" i="16"/>
  <c r="I867" i="16"/>
  <c r="J867" i="16"/>
  <c r="D867" i="16"/>
  <c r="H867" i="16"/>
  <c r="C867" i="16"/>
  <c r="B885" i="22"/>
  <c r="G885" i="22"/>
  <c r="D885" i="22"/>
  <c r="F885" i="22"/>
  <c r="K885" i="22"/>
  <c r="E885" i="22"/>
  <c r="J885" i="22"/>
  <c r="H885" i="22"/>
  <c r="C885" i="22"/>
  <c r="I885" i="22"/>
  <c r="B901" i="22"/>
  <c r="G901" i="22"/>
  <c r="E901" i="22"/>
  <c r="F901" i="22"/>
  <c r="K901" i="22"/>
  <c r="I901" i="22"/>
  <c r="J901" i="22"/>
  <c r="D901" i="22"/>
  <c r="C901" i="22"/>
  <c r="H901" i="22"/>
  <c r="F921" i="15"/>
  <c r="H921" i="15"/>
  <c r="C921" i="15"/>
  <c r="E921" i="15"/>
  <c r="G921" i="15"/>
  <c r="B921" i="15"/>
  <c r="D921" i="15"/>
  <c r="C923" i="16"/>
  <c r="H923" i="16"/>
  <c r="B923" i="16"/>
  <c r="G923" i="16"/>
  <c r="E923" i="16"/>
  <c r="F923" i="16"/>
  <c r="K923" i="16"/>
  <c r="I923" i="16"/>
  <c r="J923" i="16"/>
  <c r="D923" i="16"/>
  <c r="E923" i="14"/>
  <c r="J923" i="14"/>
  <c r="K923" i="14" s="1"/>
  <c r="H923" i="14"/>
  <c r="B923" i="14"/>
  <c r="F923" i="14"/>
  <c r="M923" i="14"/>
  <c r="G923" i="14"/>
  <c r="C923" i="14"/>
  <c r="L923" i="14"/>
  <c r="I923" i="14"/>
  <c r="D923" i="14"/>
  <c r="D943" i="14"/>
  <c r="E943" i="14"/>
  <c r="J943" i="14"/>
  <c r="K943" i="14" s="1"/>
  <c r="H943" i="14"/>
  <c r="G943" i="14"/>
  <c r="M943" i="14"/>
  <c r="L943" i="14"/>
  <c r="B943" i="14"/>
  <c r="C943" i="14"/>
  <c r="F943" i="14"/>
  <c r="I943" i="14"/>
  <c r="J959" i="14"/>
  <c r="K959" i="14" s="1"/>
  <c r="H959" i="14"/>
  <c r="G959" i="14"/>
  <c r="M959" i="14"/>
  <c r="L959" i="14"/>
  <c r="B959" i="14"/>
  <c r="E959" i="14"/>
  <c r="C959" i="14"/>
  <c r="D959" i="14"/>
  <c r="F959" i="14"/>
  <c r="I959" i="14"/>
  <c r="F981" i="22"/>
  <c r="K981" i="22"/>
  <c r="I981" i="22"/>
  <c r="J981" i="22"/>
  <c r="D981" i="22"/>
  <c r="C981" i="22"/>
  <c r="H981" i="22"/>
  <c r="B981" i="22"/>
  <c r="G981" i="22"/>
  <c r="E981" i="22"/>
  <c r="D1011" i="22"/>
  <c r="B1011" i="22"/>
  <c r="G1011" i="22"/>
  <c r="H1011" i="22"/>
  <c r="F1011" i="22"/>
  <c r="K1011" i="22"/>
  <c r="E1011" i="22"/>
  <c r="I1011" i="22"/>
  <c r="J1011" i="22"/>
  <c r="C1011" i="22"/>
  <c r="C156" i="16"/>
  <c r="H156" i="16"/>
  <c r="B156" i="16"/>
  <c r="J156" i="16"/>
  <c r="E156" i="16"/>
  <c r="K156" i="16"/>
  <c r="F156" i="16"/>
  <c r="I156" i="16"/>
  <c r="G156" i="16"/>
  <c r="D156" i="16"/>
  <c r="F185" i="15"/>
  <c r="G185" i="15"/>
  <c r="D185" i="15"/>
  <c r="B185" i="15"/>
  <c r="H185" i="15"/>
  <c r="C185" i="15"/>
  <c r="E185" i="15"/>
  <c r="H376" i="16"/>
  <c r="F376" i="16"/>
  <c r="K376" i="16"/>
  <c r="E376" i="16"/>
  <c r="J376" i="16"/>
  <c r="I376" i="16"/>
  <c r="C376" i="16"/>
  <c r="G376" i="16"/>
  <c r="D376" i="16"/>
  <c r="B376" i="16"/>
  <c r="J402" i="22"/>
  <c r="H402" i="22"/>
  <c r="I402" i="22"/>
  <c r="D402" i="22"/>
  <c r="F402" i="22"/>
  <c r="K402" i="22"/>
  <c r="B402" i="22"/>
  <c r="E402" i="22"/>
  <c r="G402" i="22"/>
  <c r="C402" i="22"/>
  <c r="J420" i="14"/>
  <c r="K420" i="14" s="1"/>
  <c r="H420" i="14"/>
  <c r="G420" i="14"/>
  <c r="M420" i="14"/>
  <c r="L420" i="14"/>
  <c r="C420" i="14"/>
  <c r="I420" i="14"/>
  <c r="E420" i="14"/>
  <c r="F420" i="14"/>
  <c r="D420" i="14"/>
  <c r="B420" i="14"/>
  <c r="H454" i="16"/>
  <c r="J454" i="16"/>
  <c r="G454" i="16"/>
  <c r="C454" i="16"/>
  <c r="K454" i="16"/>
  <c r="E454" i="16"/>
  <c r="I454" i="16"/>
  <c r="B454" i="16"/>
  <c r="D454" i="16"/>
  <c r="F454" i="16"/>
  <c r="H472" i="14"/>
  <c r="F472" i="14"/>
  <c r="M472" i="14"/>
  <c r="J472" i="14"/>
  <c r="K472" i="14" s="1"/>
  <c r="I472" i="14"/>
  <c r="G472" i="14"/>
  <c r="B472" i="14"/>
  <c r="L472" i="14"/>
  <c r="E472" i="14"/>
  <c r="C472" i="14"/>
  <c r="D472" i="14"/>
  <c r="F492" i="14"/>
  <c r="J492" i="14"/>
  <c r="K492" i="14" s="1"/>
  <c r="I492" i="14"/>
  <c r="H492" i="14"/>
  <c r="C492" i="14"/>
  <c r="L492" i="14"/>
  <c r="D492" i="14"/>
  <c r="G492" i="14"/>
  <c r="M492" i="14"/>
  <c r="B492" i="14"/>
  <c r="E492" i="14"/>
  <c r="B504" i="15"/>
  <c r="D504" i="15"/>
  <c r="F504" i="15"/>
  <c r="H504" i="15"/>
  <c r="C504" i="15"/>
  <c r="E504" i="15"/>
  <c r="G504" i="15"/>
  <c r="B516" i="15"/>
  <c r="D516" i="15"/>
  <c r="F516" i="15"/>
  <c r="H516" i="15"/>
  <c r="C516" i="15"/>
  <c r="E516" i="15"/>
  <c r="G516" i="15"/>
  <c r="B522" i="14"/>
  <c r="I522" i="14"/>
  <c r="L522" i="14"/>
  <c r="H522" i="14"/>
  <c r="J522" i="14"/>
  <c r="K522" i="14" s="1"/>
  <c r="M522" i="14"/>
  <c r="G522" i="14"/>
  <c r="C522" i="14"/>
  <c r="F522" i="14"/>
  <c r="D522" i="14"/>
  <c r="E522" i="14"/>
  <c r="I498" i="22"/>
  <c r="K498" i="22"/>
  <c r="D498" i="22"/>
  <c r="B498" i="22"/>
  <c r="C498" i="22"/>
  <c r="H498" i="22"/>
  <c r="G498" i="22"/>
  <c r="E498" i="22"/>
  <c r="F498" i="22"/>
  <c r="J498" i="22"/>
  <c r="B718" i="16"/>
  <c r="G718" i="16"/>
  <c r="E718" i="16"/>
  <c r="F718" i="16"/>
  <c r="K718" i="16"/>
  <c r="I718" i="16"/>
  <c r="J718" i="16"/>
  <c r="D718" i="16"/>
  <c r="C718" i="16"/>
  <c r="H718" i="16"/>
  <c r="E801" i="14"/>
  <c r="J801" i="14"/>
  <c r="K801" i="14" s="1"/>
  <c r="H801" i="14"/>
  <c r="G801" i="14"/>
  <c r="M801" i="14"/>
  <c r="L801" i="14"/>
  <c r="C801" i="14"/>
  <c r="B801" i="14"/>
  <c r="I801" i="14"/>
  <c r="D801" i="14"/>
  <c r="F801" i="14"/>
  <c r="E805" i="16"/>
  <c r="J805" i="16"/>
  <c r="I805" i="16"/>
  <c r="C805" i="16"/>
  <c r="D805" i="16"/>
  <c r="B805" i="16"/>
  <c r="G805" i="16"/>
  <c r="H805" i="16"/>
  <c r="F805" i="16"/>
  <c r="K805" i="16"/>
  <c r="E807" i="15"/>
  <c r="G807" i="15"/>
  <c r="B807" i="15"/>
  <c r="D807" i="15"/>
  <c r="F807" i="15"/>
  <c r="H807" i="15"/>
  <c r="C807" i="15"/>
  <c r="E809" i="15"/>
  <c r="G809" i="15"/>
  <c r="B809" i="15"/>
  <c r="D809" i="15"/>
  <c r="F809" i="15"/>
  <c r="H809" i="15"/>
  <c r="C809" i="15"/>
  <c r="J861" i="22"/>
  <c r="D861" i="22"/>
  <c r="C861" i="22"/>
  <c r="H861" i="22"/>
  <c r="B861" i="22"/>
  <c r="G861" i="22"/>
  <c r="I861" i="22"/>
  <c r="F861" i="22"/>
  <c r="K861" i="22"/>
  <c r="E861" i="22"/>
  <c r="I863" i="22"/>
  <c r="C863" i="22"/>
  <c r="H863" i="22"/>
  <c r="J863" i="22"/>
  <c r="E863" i="22"/>
  <c r="G863" i="22"/>
  <c r="B863" i="22"/>
  <c r="K863" i="22"/>
  <c r="D863" i="22"/>
  <c r="F863" i="22"/>
  <c r="H865" i="16"/>
  <c r="F865" i="16"/>
  <c r="K865" i="16"/>
  <c r="E865" i="16"/>
  <c r="C865" i="16"/>
  <c r="I865" i="16"/>
  <c r="G865" i="16"/>
  <c r="B865" i="16"/>
  <c r="D865" i="16"/>
  <c r="J865" i="16"/>
  <c r="C867" i="15"/>
  <c r="F867" i="15"/>
  <c r="G867" i="15"/>
  <c r="E867" i="15"/>
  <c r="D867" i="15"/>
  <c r="B867" i="15"/>
  <c r="H867" i="15"/>
  <c r="B885" i="15"/>
  <c r="D885" i="15"/>
  <c r="F885" i="15"/>
  <c r="H885" i="15"/>
  <c r="C885" i="15"/>
  <c r="E885" i="15"/>
  <c r="G885" i="15"/>
  <c r="C901" i="15"/>
  <c r="E901" i="15"/>
  <c r="G901" i="15"/>
  <c r="B901" i="15"/>
  <c r="D901" i="15"/>
  <c r="F901" i="15"/>
  <c r="H901" i="15"/>
  <c r="J921" i="22"/>
  <c r="D921" i="22"/>
  <c r="C921" i="22"/>
  <c r="H921" i="22"/>
  <c r="B921" i="22"/>
  <c r="G921" i="22"/>
  <c r="E921" i="22"/>
  <c r="F921" i="22"/>
  <c r="K921" i="22"/>
  <c r="I921" i="22"/>
  <c r="L921" i="14"/>
  <c r="C921" i="14"/>
  <c r="F921" i="14"/>
  <c r="B921" i="14"/>
  <c r="I921" i="14"/>
  <c r="E921" i="14"/>
  <c r="J921" i="14"/>
  <c r="K921" i="14" s="1"/>
  <c r="H921" i="14"/>
  <c r="D921" i="14"/>
  <c r="G921" i="14"/>
  <c r="M921" i="14"/>
  <c r="B925" i="15"/>
  <c r="D925" i="15"/>
  <c r="F925" i="15"/>
  <c r="H925" i="15"/>
  <c r="C925" i="15"/>
  <c r="G925" i="15"/>
  <c r="E925" i="15"/>
  <c r="B945" i="15"/>
  <c r="D945" i="15"/>
  <c r="F945" i="15"/>
  <c r="H945" i="15"/>
  <c r="C945" i="15"/>
  <c r="E945" i="15"/>
  <c r="G945" i="15"/>
  <c r="C961" i="22"/>
  <c r="H961" i="22"/>
  <c r="B961" i="22"/>
  <c r="G961" i="22"/>
  <c r="E961" i="22"/>
  <c r="F961" i="22"/>
  <c r="K961" i="22"/>
  <c r="I961" i="22"/>
  <c r="J961" i="22"/>
  <c r="D961" i="22"/>
  <c r="C981" i="15"/>
  <c r="E981" i="15"/>
  <c r="G981" i="15"/>
  <c r="B981" i="15"/>
  <c r="D981" i="15"/>
  <c r="F981" i="15"/>
  <c r="H981" i="15"/>
  <c r="C1011" i="15"/>
  <c r="E1011" i="15"/>
  <c r="B1011" i="15"/>
  <c r="H1011" i="15"/>
  <c r="F1011" i="15"/>
  <c r="G1011" i="15"/>
  <c r="D1011" i="15"/>
  <c r="E154" i="14"/>
  <c r="D154" i="14"/>
  <c r="J154" i="14"/>
  <c r="K154" i="14" s="1"/>
  <c r="G154" i="14"/>
  <c r="C154" i="14"/>
  <c r="F154" i="14"/>
  <c r="B154" i="14"/>
  <c r="M154" i="14"/>
  <c r="L154" i="14"/>
  <c r="H154" i="14"/>
  <c r="I154" i="14"/>
  <c r="F376" i="22"/>
  <c r="K376" i="22"/>
  <c r="I376" i="22"/>
  <c r="J376" i="22"/>
  <c r="D376" i="22"/>
  <c r="G376" i="22"/>
  <c r="H376" i="22"/>
  <c r="B376" i="22"/>
  <c r="E376" i="22"/>
  <c r="C376" i="22"/>
  <c r="L400" i="14"/>
  <c r="C400" i="14"/>
  <c r="F400" i="14"/>
  <c r="B400" i="14"/>
  <c r="I400" i="14"/>
  <c r="J400" i="14"/>
  <c r="K400" i="14" s="1"/>
  <c r="H400" i="14"/>
  <c r="G400" i="14"/>
  <c r="M400" i="14"/>
  <c r="E400" i="14"/>
  <c r="D400" i="14"/>
  <c r="E422" i="15"/>
  <c r="G422" i="15"/>
  <c r="B422" i="15"/>
  <c r="D422" i="15"/>
  <c r="F422" i="15"/>
  <c r="C422" i="15"/>
  <c r="H422" i="15"/>
  <c r="I454" i="22"/>
  <c r="C454" i="22"/>
  <c r="H454" i="22"/>
  <c r="B454" i="22"/>
  <c r="G454" i="22"/>
  <c r="F454" i="22"/>
  <c r="K454" i="22"/>
  <c r="E454" i="22"/>
  <c r="J454" i="22"/>
  <c r="D454" i="22"/>
  <c r="I474" i="22"/>
  <c r="C474" i="22"/>
  <c r="D474" i="22"/>
  <c r="B474" i="22"/>
  <c r="G474" i="22"/>
  <c r="H474" i="22"/>
  <c r="F474" i="22"/>
  <c r="K474" i="22"/>
  <c r="E474" i="22"/>
  <c r="J474" i="22"/>
  <c r="E494" i="15"/>
  <c r="G494" i="15"/>
  <c r="B494" i="15"/>
  <c r="D494" i="15"/>
  <c r="F494" i="15"/>
  <c r="H494" i="15"/>
  <c r="C494" i="15"/>
  <c r="H504" i="16"/>
  <c r="F504" i="16"/>
  <c r="K504" i="16"/>
  <c r="E504" i="16"/>
  <c r="J504" i="16"/>
  <c r="I504" i="16"/>
  <c r="C504" i="16"/>
  <c r="D504" i="16"/>
  <c r="B504" i="16"/>
  <c r="G504" i="16"/>
  <c r="H514" i="14"/>
  <c r="I514" i="14"/>
  <c r="J514" i="14"/>
  <c r="K514" i="14" s="1"/>
  <c r="F514" i="14"/>
  <c r="G514" i="14"/>
  <c r="D514" i="14"/>
  <c r="M514" i="14"/>
  <c r="C514" i="14"/>
  <c r="L514" i="14"/>
  <c r="B514" i="14"/>
  <c r="E514" i="14"/>
  <c r="C524" i="22"/>
  <c r="H524" i="22"/>
  <c r="B524" i="22"/>
  <c r="G524" i="22"/>
  <c r="E524" i="22"/>
  <c r="K524" i="22"/>
  <c r="D524" i="22"/>
  <c r="F524" i="22"/>
  <c r="I524" i="22"/>
  <c r="J524" i="22"/>
  <c r="J434" i="16"/>
  <c r="D434" i="16"/>
  <c r="C434" i="16"/>
  <c r="H434" i="16"/>
  <c r="G434" i="16"/>
  <c r="K434" i="16"/>
  <c r="B434" i="16"/>
  <c r="E434" i="16"/>
  <c r="F434" i="16"/>
  <c r="I434" i="16"/>
  <c r="D803" i="22"/>
  <c r="B803" i="22"/>
  <c r="K803" i="22"/>
  <c r="H803" i="22"/>
  <c r="F803" i="22"/>
  <c r="C803" i="22"/>
  <c r="E803" i="22"/>
  <c r="J803" i="22"/>
  <c r="I803" i="22"/>
  <c r="G803" i="22"/>
  <c r="J807" i="16"/>
  <c r="D807" i="16"/>
  <c r="C807" i="16"/>
  <c r="H807" i="16"/>
  <c r="B807" i="16"/>
  <c r="G807" i="16"/>
  <c r="E807" i="16"/>
  <c r="F807" i="16"/>
  <c r="K807" i="16"/>
  <c r="I807" i="16"/>
  <c r="G807" i="14"/>
  <c r="M807" i="14"/>
  <c r="L807" i="14"/>
  <c r="C807" i="14"/>
  <c r="F807" i="14"/>
  <c r="B807" i="14"/>
  <c r="I807" i="14"/>
  <c r="J807" i="14"/>
  <c r="K807" i="14" s="1"/>
  <c r="H807" i="14"/>
  <c r="D807" i="14"/>
  <c r="E807" i="14"/>
  <c r="L859" i="14"/>
  <c r="G859" i="14"/>
  <c r="I859" i="14"/>
  <c r="C859" i="14"/>
  <c r="M859" i="14"/>
  <c r="J859" i="14"/>
  <c r="K859" i="14" s="1"/>
  <c r="E859" i="14"/>
  <c r="F859" i="14"/>
  <c r="H859" i="14"/>
  <c r="D859" i="14"/>
  <c r="B859" i="14"/>
  <c r="B863" i="16"/>
  <c r="G863" i="16"/>
  <c r="E863" i="16"/>
  <c r="F863" i="16"/>
  <c r="K863" i="16"/>
  <c r="I863" i="16"/>
  <c r="J863" i="16"/>
  <c r="D863" i="16"/>
  <c r="C863" i="16"/>
  <c r="H863" i="16"/>
  <c r="J865" i="22"/>
  <c r="D865" i="22"/>
  <c r="C865" i="22"/>
  <c r="H865" i="22"/>
  <c r="B865" i="22"/>
  <c r="G865" i="22"/>
  <c r="E865" i="22"/>
  <c r="F865" i="22"/>
  <c r="K865" i="22"/>
  <c r="I865" i="22"/>
  <c r="E867" i="22"/>
  <c r="J867" i="22"/>
  <c r="I867" i="22"/>
  <c r="G867" i="22"/>
  <c r="D867" i="22"/>
  <c r="B867" i="22"/>
  <c r="K867" i="22"/>
  <c r="H867" i="22"/>
  <c r="F867" i="22"/>
  <c r="C867" i="22"/>
  <c r="E885" i="16"/>
  <c r="J885" i="16"/>
  <c r="I885" i="16"/>
  <c r="C885" i="16"/>
  <c r="D885" i="16"/>
  <c r="B885" i="16"/>
  <c r="G885" i="16"/>
  <c r="H885" i="16"/>
  <c r="F885" i="16"/>
  <c r="K885" i="16"/>
  <c r="J899" i="14"/>
  <c r="K899" i="14" s="1"/>
  <c r="B899" i="14"/>
  <c r="L899" i="14"/>
  <c r="I899" i="14"/>
  <c r="C899" i="14"/>
  <c r="E899" i="14"/>
  <c r="G899" i="14"/>
  <c r="H899" i="14"/>
  <c r="F899" i="14"/>
  <c r="M899" i="14"/>
  <c r="D899" i="14"/>
  <c r="E921" i="16"/>
  <c r="J921" i="16"/>
  <c r="D921" i="16"/>
  <c r="F921" i="16"/>
  <c r="H921" i="16"/>
  <c r="C921" i="16"/>
  <c r="I921" i="16"/>
  <c r="G921" i="16"/>
  <c r="B921" i="16"/>
  <c r="K921" i="16"/>
  <c r="D923" i="22"/>
  <c r="J923" i="22"/>
  <c r="G923" i="22"/>
  <c r="F923" i="22"/>
  <c r="I923" i="22"/>
  <c r="K923" i="22"/>
  <c r="B923" i="22"/>
  <c r="C923" i="22"/>
  <c r="E923" i="22"/>
  <c r="H923" i="22"/>
  <c r="I925" i="16"/>
  <c r="C925" i="16"/>
  <c r="D925" i="16"/>
  <c r="B925" i="16"/>
  <c r="G925" i="16"/>
  <c r="H925" i="16"/>
  <c r="F925" i="16"/>
  <c r="E925" i="16"/>
  <c r="J925" i="16"/>
  <c r="K925" i="16"/>
  <c r="G961" i="15"/>
  <c r="B961" i="15"/>
  <c r="D961" i="15"/>
  <c r="F961" i="15"/>
  <c r="H961" i="15"/>
  <c r="C961" i="15"/>
  <c r="E961" i="15"/>
  <c r="J979" i="14"/>
  <c r="K979" i="14" s="1"/>
  <c r="F979" i="14"/>
  <c r="M979" i="14"/>
  <c r="B979" i="14"/>
  <c r="L979" i="14"/>
  <c r="E979" i="14"/>
  <c r="I979" i="14"/>
  <c r="C979" i="14"/>
  <c r="H979" i="14"/>
  <c r="D979" i="14"/>
  <c r="G979" i="14"/>
  <c r="F1011" i="16"/>
  <c r="K1011" i="16"/>
  <c r="I1011" i="16"/>
  <c r="J1011" i="16"/>
  <c r="D1011" i="16"/>
  <c r="C1011" i="16"/>
  <c r="H1011" i="16"/>
  <c r="B1011" i="16"/>
  <c r="G1011" i="16"/>
  <c r="E1011" i="16"/>
  <c r="E31" i="14"/>
  <c r="B31" i="14"/>
  <c r="C31" i="14"/>
  <c r="C10" i="16"/>
  <c r="B10" i="16"/>
  <c r="B44" i="16"/>
  <c r="D44" i="16"/>
  <c r="E44" i="16"/>
  <c r="F44" i="16"/>
  <c r="G44" i="16"/>
  <c r="J44" i="16"/>
  <c r="K44" i="16"/>
  <c r="C44" i="16"/>
  <c r="H44" i="16"/>
  <c r="I44" i="16"/>
  <c r="B8" i="22"/>
  <c r="H8" i="22"/>
  <c r="K8" i="22"/>
  <c r="I8" i="22"/>
  <c r="C8" i="22"/>
  <c r="D8" i="22"/>
  <c r="F8" i="22"/>
  <c r="E8" i="22"/>
  <c r="G8" i="22"/>
  <c r="J8" i="22"/>
  <c r="E28" i="22"/>
  <c r="G28" i="22"/>
  <c r="C28" i="22"/>
  <c r="F28" i="22"/>
  <c r="K28" i="22"/>
  <c r="B28" i="22"/>
  <c r="J28" i="22"/>
  <c r="H28" i="22"/>
  <c r="D28" i="22"/>
  <c r="I28" i="22"/>
  <c r="C36" i="22"/>
  <c r="B36" i="22"/>
  <c r="I36" i="22"/>
  <c r="H36" i="22"/>
  <c r="D36" i="22"/>
  <c r="J36" i="22"/>
  <c r="K36" i="22"/>
  <c r="E36" i="22"/>
  <c r="G36" i="22"/>
  <c r="F36" i="22"/>
  <c r="B44" i="15"/>
  <c r="C44" i="15"/>
  <c r="D28" i="15"/>
  <c r="E28" i="15"/>
  <c r="B28" i="15"/>
  <c r="H28" i="15"/>
  <c r="G28" i="15"/>
  <c r="F28" i="15"/>
  <c r="C28" i="15"/>
  <c r="B36" i="16"/>
  <c r="J36" i="16"/>
  <c r="D36" i="16"/>
  <c r="E36" i="16"/>
  <c r="K36" i="16"/>
  <c r="I36" i="16"/>
  <c r="G36" i="16"/>
  <c r="C36" i="16"/>
  <c r="B8" i="14"/>
  <c r="F8" i="14"/>
  <c r="E8" i="14"/>
  <c r="J8" i="14"/>
  <c r="K8" i="14" s="1"/>
  <c r="G8" i="14"/>
  <c r="C8" i="14"/>
  <c r="D8" i="14"/>
  <c r="B27" i="14"/>
  <c r="C27" i="14"/>
  <c r="F27" i="14"/>
  <c r="I27" i="14"/>
  <c r="G27" i="14"/>
  <c r="H27" i="14"/>
  <c r="J27" i="14"/>
  <c r="K27" i="14" s="1"/>
  <c r="L27" i="14"/>
  <c r="M27" i="14"/>
  <c r="D27" i="14"/>
  <c r="E27" i="14"/>
  <c r="I29" i="16"/>
  <c r="D29" i="16"/>
  <c r="G29" i="16"/>
  <c r="J29" i="16"/>
  <c r="F29" i="16"/>
  <c r="H29" i="16"/>
  <c r="C29" i="16"/>
  <c r="D57" i="22"/>
  <c r="C57" i="22"/>
  <c r="H57" i="22"/>
  <c r="F57" i="22"/>
  <c r="K57" i="16"/>
  <c r="K81" i="16"/>
  <c r="K62" i="22"/>
  <c r="K24" i="22"/>
  <c r="K34" i="16"/>
  <c r="K22" i="16"/>
  <c r="H69" i="16"/>
  <c r="H40" i="16"/>
  <c r="H129" i="16"/>
  <c r="H110" i="16"/>
  <c r="H97" i="22"/>
  <c r="H127" i="22"/>
  <c r="H96" i="16"/>
  <c r="H82" i="16"/>
  <c r="H68" i="16"/>
  <c r="H81" i="15"/>
  <c r="H26" i="15"/>
  <c r="H8" i="15"/>
  <c r="H67" i="22"/>
  <c r="H123" i="15"/>
  <c r="H38" i="15"/>
  <c r="H54" i="16"/>
  <c r="H138" i="16"/>
  <c r="H24" i="16"/>
  <c r="E81" i="16"/>
  <c r="D81" i="16"/>
  <c r="D34" i="16"/>
  <c r="E34" i="16"/>
  <c r="D22" i="16"/>
  <c r="E22" i="16"/>
  <c r="H11" i="15"/>
  <c r="K96" i="16"/>
  <c r="J108" i="14"/>
  <c r="K108" i="14" s="1"/>
  <c r="K110" i="16"/>
  <c r="K138" i="16"/>
  <c r="K82" i="16"/>
  <c r="K68" i="16"/>
  <c r="K54" i="16"/>
  <c r="K40" i="16"/>
  <c r="K24" i="16"/>
  <c r="H128" i="15"/>
  <c r="K129" i="16"/>
  <c r="K97" i="22"/>
  <c r="K127" i="22"/>
  <c r="K69" i="16"/>
  <c r="K67" i="22"/>
  <c r="H37" i="15"/>
  <c r="J94" i="14"/>
  <c r="K94" i="14" s="1"/>
  <c r="H24" i="22"/>
  <c r="H95" i="15"/>
  <c r="H23" i="15"/>
  <c r="H62" i="22"/>
  <c r="H109" i="15"/>
  <c r="H34" i="16"/>
  <c r="H22" i="16"/>
  <c r="F108" i="14"/>
  <c r="J77" i="14"/>
  <c r="K77" i="14" s="1"/>
  <c r="J136" i="14"/>
  <c r="K136" i="14" s="1"/>
  <c r="H98" i="15"/>
  <c r="H81" i="16"/>
  <c r="E80" i="15"/>
  <c r="E62" i="15"/>
  <c r="E44" i="15"/>
  <c r="E26" i="15"/>
  <c r="E62" i="22"/>
  <c r="E32" i="15"/>
  <c r="E24" i="22"/>
  <c r="G23" i="14"/>
  <c r="E11" i="15"/>
  <c r="D110" i="16"/>
  <c r="D96" i="16"/>
  <c r="D138" i="16"/>
  <c r="G108" i="14"/>
  <c r="E138" i="16"/>
  <c r="E110" i="16"/>
  <c r="E96" i="16"/>
  <c r="D82" i="16"/>
  <c r="H68" i="15"/>
  <c r="E68" i="16"/>
  <c r="D68" i="16"/>
  <c r="E82" i="16"/>
  <c r="D54" i="16"/>
  <c r="E54" i="16"/>
  <c r="D40" i="16"/>
  <c r="E40" i="16"/>
  <c r="D24" i="16"/>
  <c r="E24" i="16"/>
  <c r="D129" i="16"/>
  <c r="E129" i="16"/>
  <c r="D69" i="16"/>
  <c r="E69" i="16"/>
  <c r="F94" i="14"/>
  <c r="D24" i="22"/>
  <c r="D32" i="15"/>
  <c r="J23" i="14"/>
  <c r="K23" i="14" s="1"/>
  <c r="F23" i="14"/>
  <c r="D80" i="15"/>
  <c r="D98" i="15"/>
  <c r="D11" i="15"/>
  <c r="D62" i="15"/>
  <c r="D26" i="15"/>
  <c r="D23" i="15"/>
  <c r="D37" i="15"/>
  <c r="H80" i="15"/>
  <c r="D67" i="22"/>
  <c r="H32" i="15"/>
  <c r="H44" i="15"/>
  <c r="D62" i="22"/>
  <c r="D38" i="15"/>
  <c r="F136" i="14"/>
  <c r="D44" i="15"/>
  <c r="D81" i="15"/>
  <c r="D109" i="15"/>
  <c r="H62" i="15"/>
  <c r="D68" i="15"/>
  <c r="D95" i="15"/>
  <c r="F77" i="14"/>
  <c r="D97" i="22"/>
  <c r="D123" i="15"/>
  <c r="D8" i="15"/>
  <c r="D127" i="22"/>
  <c r="D128" i="15"/>
  <c r="E109" i="15"/>
  <c r="G136" i="14"/>
  <c r="G94" i="14"/>
  <c r="E123" i="15"/>
  <c r="E95" i="15"/>
  <c r="E81" i="15"/>
  <c r="G77" i="14"/>
  <c r="E37" i="15"/>
  <c r="E23" i="15"/>
  <c r="E98" i="15"/>
  <c r="E128" i="15"/>
  <c r="E127" i="22"/>
  <c r="E97" i="22"/>
  <c r="E68" i="15"/>
  <c r="E67" i="22"/>
  <c r="E38" i="15"/>
  <c r="E8" i="15"/>
  <c r="J81" i="16"/>
  <c r="I81" i="16"/>
  <c r="I34" i="16"/>
  <c r="J34" i="16"/>
  <c r="I22" i="16"/>
  <c r="J22" i="16"/>
  <c r="M18" i="14"/>
  <c r="M23" i="14"/>
  <c r="J96" i="16"/>
  <c r="I96" i="16"/>
  <c r="J138" i="16"/>
  <c r="I138" i="16"/>
  <c r="I82" i="16"/>
  <c r="J82" i="16"/>
  <c r="I68" i="16"/>
  <c r="J68" i="16"/>
  <c r="I40" i="16"/>
  <c r="J40" i="16"/>
  <c r="I24" i="16"/>
  <c r="J24" i="16"/>
  <c r="J129" i="16"/>
  <c r="I129" i="16"/>
  <c r="I69" i="16"/>
  <c r="J69" i="16"/>
  <c r="L108" i="14"/>
  <c r="F32" i="15"/>
  <c r="G32" i="15"/>
  <c r="F138" i="16"/>
  <c r="G138" i="16"/>
  <c r="L136" i="14"/>
  <c r="F68" i="16"/>
  <c r="G68" i="15"/>
  <c r="L66" i="14"/>
  <c r="F68" i="15"/>
  <c r="G68" i="16"/>
  <c r="G123" i="15"/>
  <c r="F123" i="15"/>
  <c r="F81" i="15"/>
  <c r="G81" i="15"/>
  <c r="F81" i="16"/>
  <c r="G81" i="16"/>
  <c r="J127" i="22"/>
  <c r="I127" i="22"/>
  <c r="L18" i="14"/>
  <c r="G40" i="16"/>
  <c r="F40" i="16"/>
  <c r="G96" i="16"/>
  <c r="L94" i="14"/>
  <c r="F96" i="16"/>
  <c r="G38" i="15"/>
  <c r="F38" i="15"/>
  <c r="L8" i="14"/>
  <c r="I97" i="22"/>
  <c r="J97" i="22"/>
  <c r="F44" i="15"/>
  <c r="G44" i="15"/>
  <c r="G11" i="15"/>
  <c r="F11" i="15"/>
  <c r="G22" i="16"/>
  <c r="F22" i="16"/>
  <c r="G23" i="15"/>
  <c r="F23" i="15"/>
  <c r="L80" i="14"/>
  <c r="G82" i="16"/>
  <c r="F82" i="16"/>
  <c r="F69" i="16"/>
  <c r="G69" i="16"/>
  <c r="G34" i="16"/>
  <c r="F34" i="16"/>
  <c r="G129" i="16"/>
  <c r="F129" i="16"/>
  <c r="I67" i="22"/>
  <c r="J67" i="22"/>
  <c r="F128" i="15"/>
  <c r="G128" i="15"/>
  <c r="G37" i="15"/>
  <c r="F37" i="15"/>
  <c r="F98" i="15"/>
  <c r="G98" i="15"/>
  <c r="L77" i="14"/>
  <c r="L23" i="14"/>
  <c r="F80" i="15"/>
  <c r="G80" i="15"/>
  <c r="G24" i="16"/>
  <c r="F24" i="16"/>
  <c r="J24" i="22"/>
  <c r="I24" i="22"/>
  <c r="F26" i="15"/>
  <c r="G26" i="15"/>
  <c r="G62" i="15"/>
  <c r="F62" i="15"/>
  <c r="I62" i="22"/>
  <c r="J62" i="22"/>
  <c r="I23" i="14"/>
  <c r="I66" i="14"/>
  <c r="H77" i="14"/>
  <c r="H108" i="14"/>
  <c r="I18" i="14"/>
  <c r="G97" i="22"/>
  <c r="G67" i="22"/>
  <c r="H23" i="14"/>
  <c r="G24" i="22"/>
  <c r="I77" i="14"/>
  <c r="G62" i="22"/>
  <c r="H18" i="14"/>
  <c r="F62" i="22"/>
  <c r="F24" i="22"/>
  <c r="G127" i="22"/>
  <c r="F97" i="22"/>
  <c r="F67" i="22"/>
  <c r="H80" i="14"/>
  <c r="H66" i="14"/>
  <c r="F127" i="22"/>
  <c r="H136" i="14"/>
  <c r="I136" i="14"/>
  <c r="I80" i="14"/>
  <c r="H94" i="14"/>
  <c r="I94" i="14"/>
  <c r="H8" i="14"/>
  <c r="I108" i="14"/>
  <c r="I8" i="14"/>
  <c r="M66" i="14"/>
  <c r="M136" i="14"/>
  <c r="M108" i="14"/>
  <c r="M8" i="14"/>
  <c r="M80" i="14"/>
  <c r="M94" i="14"/>
  <c r="M77" i="14"/>
  <c r="F8" i="15"/>
  <c r="G8" i="15"/>
  <c r="F18" i="22"/>
  <c r="G18" i="22"/>
  <c r="J18" i="22"/>
  <c r="I18" i="22"/>
  <c r="E18" i="16"/>
  <c r="K20" i="22"/>
  <c r="E20" i="22"/>
  <c r="D20" i="22"/>
  <c r="D18" i="16"/>
  <c r="H18" i="16"/>
  <c r="K18" i="16"/>
  <c r="H20" i="22"/>
  <c r="D22" i="15"/>
  <c r="H22" i="15"/>
  <c r="E22" i="15"/>
  <c r="G10" i="15"/>
  <c r="F10" i="15"/>
  <c r="G22" i="15"/>
  <c r="F22" i="15"/>
  <c r="M52" i="14"/>
  <c r="H52" i="14"/>
  <c r="I52" i="14"/>
  <c r="L52" i="14"/>
  <c r="M19" i="14"/>
  <c r="H19" i="14"/>
  <c r="I19" i="14"/>
  <c r="L19" i="14"/>
  <c r="M50" i="14"/>
  <c r="I50" i="14"/>
  <c r="L50" i="14"/>
  <c r="H50" i="14"/>
  <c r="L69" i="14"/>
  <c r="M69" i="14"/>
  <c r="I69" i="14"/>
  <c r="H69" i="14"/>
  <c r="F84" i="15"/>
  <c r="G84" i="15"/>
  <c r="G109" i="15"/>
  <c r="F109" i="15"/>
  <c r="G95" i="16"/>
  <c r="I95" i="16"/>
  <c r="F95" i="16"/>
  <c r="J95" i="16"/>
  <c r="L60" i="14"/>
  <c r="M60" i="14"/>
  <c r="G115" i="15"/>
  <c r="F115" i="15"/>
  <c r="F111" i="15"/>
  <c r="G111" i="15"/>
  <c r="F110" i="15"/>
  <c r="G110" i="15"/>
  <c r="F103" i="16"/>
  <c r="I103" i="16"/>
  <c r="J103" i="16"/>
  <c r="G103" i="16"/>
  <c r="G113" i="15"/>
  <c r="F113" i="15"/>
  <c r="F105" i="15"/>
  <c r="G105" i="15"/>
  <c r="F116" i="15"/>
  <c r="G116" i="15"/>
  <c r="F112" i="15"/>
  <c r="I114" i="16"/>
  <c r="J114" i="16"/>
  <c r="G114" i="16"/>
  <c r="F114" i="16"/>
  <c r="F119" i="15"/>
  <c r="G112" i="15"/>
  <c r="G119" i="15"/>
  <c r="I60" i="14"/>
  <c r="H60" i="14"/>
  <c r="L91" i="14"/>
  <c r="M91" i="14"/>
  <c r="H91" i="14"/>
  <c r="I91" i="14"/>
  <c r="F97" i="15"/>
  <c r="G97" i="15"/>
  <c r="M22" i="14"/>
  <c r="I22" i="14"/>
  <c r="I30" i="14"/>
  <c r="H22" i="14"/>
  <c r="H30" i="14"/>
  <c r="L22" i="14"/>
  <c r="L30" i="14"/>
  <c r="M30" i="14"/>
  <c r="M97" i="14"/>
  <c r="L97" i="14"/>
  <c r="H97" i="14"/>
  <c r="I97" i="14"/>
  <c r="I79" i="14"/>
  <c r="L79" i="14"/>
  <c r="M79" i="14"/>
  <c r="M6" i="14"/>
  <c r="M101" i="14"/>
  <c r="M88" i="14"/>
  <c r="M92" i="14"/>
  <c r="M26" i="14"/>
  <c r="H88" i="14"/>
  <c r="I101" i="14"/>
  <c r="H26" i="14"/>
  <c r="H79" i="14"/>
  <c r="H101" i="14"/>
  <c r="L92" i="14"/>
  <c r="I6" i="14"/>
  <c r="I88" i="14"/>
  <c r="I26" i="14"/>
  <c r="H6" i="14"/>
  <c r="H92" i="14"/>
  <c r="I92" i="14"/>
  <c r="L6" i="14"/>
  <c r="L26" i="14"/>
  <c r="L101" i="14"/>
  <c r="L88" i="14"/>
  <c r="L113" i="14"/>
  <c r="H113" i="14"/>
  <c r="M113" i="14"/>
  <c r="I113" i="14"/>
  <c r="M117" i="14"/>
  <c r="L117" i="14"/>
  <c r="I117" i="14"/>
  <c r="I104" i="14"/>
  <c r="H104" i="14"/>
  <c r="M109" i="14"/>
  <c r="I109" i="14"/>
  <c r="H109" i="14"/>
  <c r="L109" i="14"/>
  <c r="M104" i="14"/>
  <c r="L104" i="14"/>
  <c r="H135" i="14"/>
  <c r="L135" i="14"/>
  <c r="I135" i="14"/>
  <c r="M135" i="14"/>
  <c r="G140" i="15"/>
  <c r="F140" i="15"/>
  <c r="H117" i="14"/>
  <c r="G31" i="14"/>
  <c r="J31" i="14"/>
  <c r="K31" i="14" s="1"/>
  <c r="F31" i="14"/>
  <c r="D64" i="15"/>
  <c r="H64" i="15"/>
  <c r="E64" i="15"/>
  <c r="F62" i="14"/>
  <c r="G62" i="14"/>
  <c r="J62" i="14"/>
  <c r="K62" i="14" s="1"/>
  <c r="E120" i="15"/>
  <c r="D120" i="15"/>
  <c r="H120" i="15"/>
  <c r="D151" i="15"/>
  <c r="E151" i="15"/>
  <c r="H151" i="15"/>
  <c r="G149" i="14"/>
  <c r="F149" i="14"/>
  <c r="J149" i="14"/>
  <c r="K149" i="14" s="1"/>
  <c r="J16" i="22"/>
  <c r="I16" i="22"/>
  <c r="G18" i="16"/>
  <c r="F18" i="16"/>
  <c r="I18" i="16"/>
  <c r="J18" i="16"/>
  <c r="J20" i="22"/>
  <c r="I20" i="22"/>
  <c r="F54" i="16"/>
  <c r="G54" i="16"/>
  <c r="J54" i="16"/>
  <c r="I54" i="16"/>
  <c r="I82" i="22"/>
  <c r="J82" i="22"/>
  <c r="J95" i="22"/>
  <c r="I95" i="22"/>
  <c r="J107" i="22"/>
  <c r="J141" i="16"/>
  <c r="I141" i="16"/>
  <c r="I138" i="22"/>
  <c r="J138" i="22"/>
  <c r="G141" i="16"/>
  <c r="I107" i="22"/>
  <c r="F141" i="16"/>
  <c r="F110" i="16"/>
  <c r="G110" i="16"/>
  <c r="J110" i="16"/>
  <c r="I110" i="16"/>
  <c r="J169" i="22"/>
  <c r="I169" i="22"/>
  <c r="G172" i="16"/>
  <c r="J172" i="16"/>
  <c r="I172" i="16"/>
  <c r="F172" i="16"/>
  <c r="G169" i="22"/>
  <c r="F169" i="22"/>
  <c r="G95" i="22"/>
  <c r="F95" i="22"/>
  <c r="G82" i="22"/>
  <c r="F82" i="22"/>
  <c r="G20" i="22"/>
  <c r="F20" i="22"/>
  <c r="G16" i="22"/>
  <c r="F16" i="22"/>
  <c r="F107" i="22"/>
  <c r="G107" i="22"/>
  <c r="F138" i="22"/>
  <c r="G138" i="22"/>
  <c r="F120" i="15"/>
  <c r="G120" i="15"/>
  <c r="F64" i="15"/>
  <c r="G64" i="15"/>
  <c r="I31" i="14"/>
  <c r="M31" i="14"/>
  <c r="L31" i="14"/>
  <c r="H31" i="14"/>
  <c r="L62" i="14"/>
  <c r="I62" i="14"/>
  <c r="M62" i="14"/>
  <c r="H62" i="14"/>
  <c r="G151" i="15"/>
  <c r="F151" i="15"/>
  <c r="H149" i="14"/>
  <c r="L149" i="14"/>
  <c r="I149" i="14"/>
  <c r="M149" i="14"/>
  <c r="M10" i="14"/>
  <c r="F19" i="15"/>
  <c r="L10" i="14"/>
  <c r="G19" i="15"/>
  <c r="I10" i="14"/>
  <c r="H10" i="14"/>
  <c r="G47" i="16"/>
  <c r="J47" i="16"/>
  <c r="F47" i="16"/>
  <c r="I47" i="16"/>
  <c r="L85" i="14"/>
  <c r="M85" i="14"/>
  <c r="G95" i="15"/>
  <c r="F95" i="15"/>
  <c r="I85" i="14"/>
  <c r="H85" i="14"/>
  <c r="I113" i="22"/>
  <c r="J113" i="22"/>
  <c r="J123" i="16"/>
  <c r="F123" i="16"/>
  <c r="I123" i="16"/>
  <c r="G123" i="16"/>
  <c r="M123" i="14"/>
  <c r="L123" i="14"/>
  <c r="I123" i="14"/>
  <c r="H123" i="14"/>
  <c r="G133" i="15"/>
  <c r="F133" i="15"/>
  <c r="L125" i="14"/>
  <c r="I125" i="14"/>
  <c r="H125" i="14"/>
  <c r="M87" i="14"/>
  <c r="I87" i="14"/>
  <c r="H87" i="14"/>
  <c r="M125" i="14"/>
  <c r="L87" i="14"/>
  <c r="I151" i="22"/>
  <c r="M163" i="14"/>
  <c r="I163" i="14"/>
  <c r="H163" i="14"/>
  <c r="L163" i="14"/>
  <c r="G161" i="16"/>
  <c r="J161" i="16"/>
  <c r="I161" i="16"/>
  <c r="F161" i="16"/>
  <c r="F171" i="16"/>
  <c r="G171" i="16"/>
  <c r="J171" i="16"/>
  <c r="I171" i="16"/>
  <c r="L48" i="14"/>
  <c r="M48" i="14"/>
  <c r="M124" i="14"/>
  <c r="M172" i="14"/>
  <c r="M162" i="14"/>
  <c r="L162" i="14"/>
  <c r="L172" i="14"/>
  <c r="L124" i="14"/>
  <c r="G181" i="15"/>
  <c r="F181" i="15"/>
  <c r="H124" i="14"/>
  <c r="H172" i="14"/>
  <c r="H162" i="14"/>
  <c r="I172" i="14"/>
  <c r="I162" i="14"/>
  <c r="I124" i="14"/>
  <c r="H48" i="14"/>
  <c r="I48" i="14"/>
  <c r="F113" i="22"/>
  <c r="G113" i="22"/>
  <c r="G199" i="22"/>
  <c r="F199" i="22"/>
  <c r="I199" i="22"/>
  <c r="J199" i="22"/>
  <c r="I38" i="14"/>
  <c r="H38" i="14"/>
  <c r="L38" i="14"/>
  <c r="M38" i="14"/>
  <c r="L36" i="14"/>
  <c r="H36" i="14"/>
  <c r="M36" i="14"/>
  <c r="I36" i="14"/>
  <c r="E10" i="16"/>
  <c r="D10" i="16"/>
  <c r="H10" i="16"/>
  <c r="K10" i="16"/>
  <c r="G10" i="16"/>
  <c r="F10" i="16"/>
  <c r="I10" i="16"/>
  <c r="J10" i="16"/>
  <c r="G56" i="15"/>
  <c r="F56" i="15"/>
  <c r="F82" i="15"/>
  <c r="G82" i="15"/>
  <c r="J74" i="22"/>
  <c r="G74" i="22"/>
  <c r="F74" i="22"/>
  <c r="I74" i="22"/>
  <c r="J119" i="16" l="1"/>
  <c r="A118" i="15"/>
  <c r="AR113" i="3"/>
  <c r="AR129" i="3"/>
  <c r="I137" i="22"/>
  <c r="AR133" i="3"/>
  <c r="E137" i="22"/>
  <c r="D137" i="22"/>
  <c r="J137" i="22"/>
  <c r="B137" i="22"/>
  <c r="C137" i="22"/>
  <c r="H137" i="22"/>
  <c r="C96" i="14"/>
  <c r="L96" i="14"/>
  <c r="BS93" i="3"/>
  <c r="BT93" i="3" s="1"/>
  <c r="BU93" i="3" s="1"/>
  <c r="G77" i="22"/>
  <c r="J77" i="22"/>
  <c r="C77" i="22"/>
  <c r="I77" i="22"/>
  <c r="E77" i="22"/>
  <c r="D77" i="22"/>
  <c r="F77" i="22"/>
  <c r="BS56" i="3"/>
  <c r="BT56" i="3" s="1"/>
  <c r="BU56" i="3" s="1"/>
  <c r="BS36" i="3"/>
  <c r="BT36" i="3" s="1"/>
  <c r="BU36" i="3" s="1"/>
  <c r="BS24" i="3"/>
  <c r="BT24" i="3" s="1"/>
  <c r="BU24" i="3" s="1"/>
  <c r="BS28" i="3"/>
  <c r="BT28" i="3" s="1"/>
  <c r="BU28" i="3" s="1"/>
  <c r="BS20" i="3"/>
  <c r="BT20" i="3" s="1"/>
  <c r="BU20" i="3" s="1"/>
  <c r="E8" i="10"/>
  <c r="I996" i="15"/>
  <c r="B996" i="15"/>
  <c r="D996" i="15"/>
  <c r="F996" i="15"/>
  <c r="H996" i="15"/>
  <c r="C996" i="15"/>
  <c r="E996" i="15"/>
  <c r="G996" i="15"/>
  <c r="I943" i="15"/>
  <c r="F943" i="15"/>
  <c r="H943" i="15"/>
  <c r="C943" i="15"/>
  <c r="E943" i="15"/>
  <c r="G943" i="15"/>
  <c r="B943" i="15"/>
  <c r="D943" i="15"/>
  <c r="I769" i="15"/>
  <c r="B769" i="15"/>
  <c r="D769" i="15"/>
  <c r="F769" i="15"/>
  <c r="H769" i="15"/>
  <c r="C769" i="15"/>
  <c r="E769" i="15"/>
  <c r="G769" i="15"/>
  <c r="I726" i="15"/>
  <c r="E726" i="15"/>
  <c r="D726" i="15"/>
  <c r="G726" i="15"/>
  <c r="B726" i="15"/>
  <c r="F726" i="15"/>
  <c r="C726" i="15"/>
  <c r="H726" i="15"/>
  <c r="I697" i="15"/>
  <c r="B697" i="15"/>
  <c r="D697" i="15"/>
  <c r="F697" i="15"/>
  <c r="H697" i="15"/>
  <c r="C697" i="15"/>
  <c r="E697" i="15"/>
  <c r="G697" i="15"/>
  <c r="I601" i="15"/>
  <c r="E601" i="15"/>
  <c r="G601" i="15"/>
  <c r="B601" i="15"/>
  <c r="D601" i="15"/>
  <c r="F601" i="15"/>
  <c r="H601" i="15"/>
  <c r="C601" i="15"/>
  <c r="I410" i="15"/>
  <c r="C410" i="15"/>
  <c r="D410" i="15"/>
  <c r="E410" i="15"/>
  <c r="F410" i="15"/>
  <c r="G410" i="15"/>
  <c r="H410" i="15"/>
  <c r="B410" i="15"/>
  <c r="I364" i="15"/>
  <c r="B364" i="15"/>
  <c r="D364" i="15"/>
  <c r="F364" i="15"/>
  <c r="H364" i="15"/>
  <c r="C364" i="15"/>
  <c r="E364" i="15"/>
  <c r="G364" i="15"/>
  <c r="F57" i="16"/>
  <c r="I931" i="15"/>
  <c r="B931" i="15"/>
  <c r="E931" i="15"/>
  <c r="F931" i="15"/>
  <c r="G931" i="15"/>
  <c r="D931" i="15"/>
  <c r="C931" i="15"/>
  <c r="H931" i="15"/>
  <c r="I843" i="15"/>
  <c r="C843" i="15"/>
  <c r="E843" i="15"/>
  <c r="G843" i="15"/>
  <c r="B843" i="15"/>
  <c r="D843" i="15"/>
  <c r="F843" i="15"/>
  <c r="H843" i="15"/>
  <c r="I553" i="15"/>
  <c r="E553" i="15"/>
  <c r="G553" i="15"/>
  <c r="B553" i="15"/>
  <c r="D553" i="15"/>
  <c r="F553" i="15"/>
  <c r="H553" i="15"/>
  <c r="C553" i="15"/>
  <c r="I385" i="15"/>
  <c r="B385" i="15"/>
  <c r="D385" i="15"/>
  <c r="F385" i="15"/>
  <c r="H385" i="15"/>
  <c r="C385" i="15"/>
  <c r="E385" i="15"/>
  <c r="G385" i="15"/>
  <c r="I356" i="15"/>
  <c r="E356" i="15"/>
  <c r="B356" i="15"/>
  <c r="F356" i="15"/>
  <c r="D356" i="15"/>
  <c r="H356" i="15"/>
  <c r="I321" i="15"/>
  <c r="E321" i="15"/>
  <c r="G321" i="15"/>
  <c r="B321" i="15"/>
  <c r="D321" i="15"/>
  <c r="F321" i="15"/>
  <c r="H321" i="15"/>
  <c r="C321" i="15"/>
  <c r="I313" i="15"/>
  <c r="F313" i="15"/>
  <c r="H313" i="15"/>
  <c r="C313" i="15"/>
  <c r="E313" i="15"/>
  <c r="G313" i="15"/>
  <c r="B313" i="15"/>
  <c r="D313" i="15"/>
  <c r="I713" i="15"/>
  <c r="C713" i="15"/>
  <c r="E713" i="15"/>
  <c r="G713" i="15"/>
  <c r="B713" i="15"/>
  <c r="D713" i="15"/>
  <c r="F713" i="15"/>
  <c r="H713" i="15"/>
  <c r="I686" i="15"/>
  <c r="G686" i="15"/>
  <c r="B686" i="15"/>
  <c r="F686" i="15"/>
  <c r="C686" i="15"/>
  <c r="D686" i="15"/>
  <c r="E686" i="15"/>
  <c r="H686" i="15"/>
  <c r="I656" i="15"/>
  <c r="F656" i="15"/>
  <c r="C656" i="15"/>
  <c r="G656" i="15"/>
  <c r="B656" i="15"/>
  <c r="H656" i="15"/>
  <c r="D656" i="15"/>
  <c r="E656" i="15"/>
  <c r="I568" i="15"/>
  <c r="G568" i="15"/>
  <c r="C568" i="15"/>
  <c r="F568" i="15"/>
  <c r="D568" i="15"/>
  <c r="H568" i="15"/>
  <c r="E568" i="15"/>
  <c r="B568" i="15"/>
  <c r="I513" i="15"/>
  <c r="B513" i="15"/>
  <c r="D513" i="15"/>
  <c r="F513" i="15"/>
  <c r="H513" i="15"/>
  <c r="C513" i="15"/>
  <c r="E513" i="15"/>
  <c r="G513" i="15"/>
  <c r="I392" i="15"/>
  <c r="F392" i="15"/>
  <c r="C392" i="15"/>
  <c r="H392" i="15"/>
  <c r="E392" i="15"/>
  <c r="D392" i="15"/>
  <c r="G392" i="15"/>
  <c r="B392" i="15"/>
  <c r="I372" i="15"/>
  <c r="H372" i="15"/>
  <c r="F372" i="15"/>
  <c r="G372" i="15"/>
  <c r="C372" i="15"/>
  <c r="E372" i="15"/>
  <c r="B372" i="15"/>
  <c r="D372" i="15"/>
  <c r="I342" i="15"/>
  <c r="C342" i="15"/>
  <c r="E342" i="15"/>
  <c r="G342" i="15"/>
  <c r="B342" i="15"/>
  <c r="D342" i="15"/>
  <c r="F342" i="15"/>
  <c r="H342" i="15"/>
  <c r="I328" i="15"/>
  <c r="H328" i="15"/>
  <c r="F328" i="15"/>
  <c r="I316" i="15"/>
  <c r="H316" i="15"/>
  <c r="C316" i="15"/>
  <c r="E316" i="15"/>
  <c r="D316" i="15"/>
  <c r="G316" i="15"/>
  <c r="F316" i="15"/>
  <c r="B316" i="15"/>
  <c r="I987" i="15"/>
  <c r="F987" i="15"/>
  <c r="H987" i="15"/>
  <c r="C987" i="15"/>
  <c r="E987" i="15"/>
  <c r="G987" i="15"/>
  <c r="B987" i="15"/>
  <c r="D987" i="15"/>
  <c r="I665" i="15"/>
  <c r="F665" i="15"/>
  <c r="H665" i="15"/>
  <c r="C665" i="15"/>
  <c r="E665" i="15"/>
  <c r="G665" i="15"/>
  <c r="B665" i="15"/>
  <c r="D665" i="15"/>
  <c r="I625" i="15"/>
  <c r="B625" i="15"/>
  <c r="D625" i="15"/>
  <c r="F625" i="15"/>
  <c r="H625" i="15"/>
  <c r="C625" i="15"/>
  <c r="E625" i="15"/>
  <c r="G625" i="15"/>
  <c r="I577" i="15"/>
  <c r="B577" i="15"/>
  <c r="E577" i="15"/>
  <c r="C577" i="15"/>
  <c r="D577" i="15"/>
  <c r="G577" i="15"/>
  <c r="F577" i="15"/>
  <c r="H577" i="15"/>
  <c r="BV337" i="3"/>
  <c r="BW337" i="3" s="1"/>
  <c r="BX337" i="3" s="1"/>
  <c r="BV333" i="3"/>
  <c r="BW333" i="3" s="1"/>
  <c r="BX333" i="3" s="1"/>
  <c r="BV329" i="3"/>
  <c r="BW329" i="3"/>
  <c r="BX329" i="3" s="1"/>
  <c r="BV325" i="3"/>
  <c r="BW325" i="3" s="1"/>
  <c r="BX325" i="3" s="1"/>
  <c r="BV321" i="3"/>
  <c r="BW321" i="3" s="1"/>
  <c r="BX321" i="3" s="1"/>
  <c r="BV317" i="3"/>
  <c r="BW317" i="3" s="1"/>
  <c r="BX317" i="3" s="1"/>
  <c r="BV313" i="3"/>
  <c r="BW313" i="3"/>
  <c r="BX313" i="3" s="1"/>
  <c r="BV309" i="3"/>
  <c r="BW309" i="3" s="1"/>
  <c r="BX309" i="3" s="1"/>
  <c r="BV305" i="3"/>
  <c r="BW305" i="3" s="1"/>
  <c r="BX305" i="3" s="1"/>
  <c r="BV349" i="3"/>
  <c r="BW349" i="3" s="1"/>
  <c r="BX349" i="3" s="1"/>
  <c r="BV345" i="3"/>
  <c r="BW345" i="3"/>
  <c r="BX345" i="3" s="1"/>
  <c r="BW341" i="3"/>
  <c r="BX341" i="3" s="1"/>
  <c r="BV341" i="3"/>
  <c r="BV303" i="3"/>
  <c r="BW303" i="3" s="1"/>
  <c r="BX303" i="3" s="1"/>
  <c r="BW299" i="3"/>
  <c r="BX299" i="3" s="1"/>
  <c r="BV299" i="3"/>
  <c r="BV295" i="3"/>
  <c r="BW295" i="3" s="1"/>
  <c r="BX295" i="3" s="1"/>
  <c r="BW291" i="3"/>
  <c r="BX291" i="3" s="1"/>
  <c r="BV291" i="3"/>
  <c r="BV287" i="3"/>
  <c r="BW287" i="3" s="1"/>
  <c r="BX287" i="3" s="1"/>
  <c r="BW283" i="3"/>
  <c r="BX283" i="3" s="1"/>
  <c r="BV283" i="3"/>
  <c r="BV279" i="3"/>
  <c r="BW279" i="3" s="1"/>
  <c r="BX279" i="3" s="1"/>
  <c r="BW275" i="3"/>
  <c r="BX275" i="3" s="1"/>
  <c r="BV275" i="3"/>
  <c r="BV271" i="3"/>
  <c r="BW271" i="3" s="1"/>
  <c r="BX271" i="3" s="1"/>
  <c r="AR287" i="3"/>
  <c r="BV267" i="3"/>
  <c r="BW267" i="3" s="1"/>
  <c r="BX267" i="3" s="1"/>
  <c r="BW263" i="3"/>
  <c r="BX263" i="3" s="1"/>
  <c r="BV263" i="3"/>
  <c r="BV259" i="3"/>
  <c r="BW259" i="3" s="1"/>
  <c r="BX259" i="3" s="1"/>
  <c r="BW255" i="3"/>
  <c r="BX255" i="3" s="1"/>
  <c r="BV255" i="3"/>
  <c r="BV251" i="3"/>
  <c r="BW251" i="3" s="1"/>
  <c r="BX251" i="3" s="1"/>
  <c r="BW247" i="3"/>
  <c r="BX247" i="3" s="1"/>
  <c r="BV247" i="3"/>
  <c r="BV243" i="3"/>
  <c r="BW243" i="3" s="1"/>
  <c r="BX243" i="3" s="1"/>
  <c r="BW239" i="3"/>
  <c r="BX239" i="3" s="1"/>
  <c r="BV239" i="3"/>
  <c r="BV235" i="3"/>
  <c r="BW235" i="3" s="1"/>
  <c r="BX235" i="3" s="1"/>
  <c r="BW231" i="3"/>
  <c r="BX231" i="3" s="1"/>
  <c r="BV231" i="3"/>
  <c r="BV227" i="3"/>
  <c r="BW227" i="3" s="1"/>
  <c r="BX227" i="3" s="1"/>
  <c r="BW223" i="3"/>
  <c r="BX223" i="3" s="1"/>
  <c r="BV223" i="3"/>
  <c r="BV219" i="3"/>
  <c r="BW219" i="3" s="1"/>
  <c r="BX219" i="3" s="1"/>
  <c r="BW215" i="3"/>
  <c r="BX215" i="3" s="1"/>
  <c r="BV215" i="3"/>
  <c r="BV211" i="3"/>
  <c r="BW211" i="3" s="1"/>
  <c r="BX211" i="3" s="1"/>
  <c r="BW207" i="3"/>
  <c r="BX207" i="3" s="1"/>
  <c r="BV207" i="3"/>
  <c r="BV203" i="3"/>
  <c r="BW203" i="3" s="1"/>
  <c r="BX203" i="3" s="1"/>
  <c r="BW65" i="3"/>
  <c r="BX65" i="3" s="1"/>
  <c r="BV65" i="3"/>
  <c r="BV61" i="3"/>
  <c r="BW61" i="3" s="1"/>
  <c r="BX61" i="3" s="1"/>
  <c r="BW57" i="3"/>
  <c r="BX57" i="3" s="1"/>
  <c r="BV57" i="3"/>
  <c r="BV53" i="3"/>
  <c r="BW53" i="3" s="1"/>
  <c r="BX53" i="3" s="1"/>
  <c r="BW49" i="3"/>
  <c r="BX49" i="3" s="1"/>
  <c r="BV49" i="3"/>
  <c r="BV45" i="3"/>
  <c r="BW45" i="3" s="1"/>
  <c r="BX45" i="3" s="1"/>
  <c r="BW41" i="3"/>
  <c r="BX41" i="3" s="1"/>
  <c r="BV41" i="3"/>
  <c r="BV37" i="3"/>
  <c r="BW37" i="3" s="1"/>
  <c r="BX37" i="3" s="1"/>
  <c r="BW33" i="3"/>
  <c r="BX33" i="3" s="1"/>
  <c r="BV33" i="3"/>
  <c r="BV29" i="3"/>
  <c r="BW29" i="3" s="1"/>
  <c r="BX29" i="3" s="1"/>
  <c r="BV25" i="3"/>
  <c r="BW25" i="3" s="1"/>
  <c r="BX25" i="3" s="1"/>
  <c r="BV21" i="3"/>
  <c r="BW21" i="3" s="1"/>
  <c r="BX21" i="3" s="1"/>
  <c r="BW17" i="3"/>
  <c r="BX17" i="3" s="1"/>
  <c r="BV17" i="3"/>
  <c r="BV13" i="3"/>
  <c r="BW13" i="3" s="1"/>
  <c r="BX13" i="3" s="1"/>
  <c r="BW9" i="3"/>
  <c r="BX9" i="3" s="1"/>
  <c r="BV9" i="3"/>
  <c r="BV5" i="3"/>
  <c r="BW5" i="3" s="1"/>
  <c r="BX5" i="3" s="1"/>
  <c r="BW198" i="3"/>
  <c r="BX198" i="3" s="1"/>
  <c r="BV198" i="3"/>
  <c r="BV194" i="3"/>
  <c r="BW194" i="3" s="1"/>
  <c r="BX194" i="3" s="1"/>
  <c r="BW190" i="3"/>
  <c r="BX190" i="3" s="1"/>
  <c r="BV190" i="3"/>
  <c r="BV186" i="3"/>
  <c r="BW186" i="3" s="1"/>
  <c r="BX186" i="3" s="1"/>
  <c r="BW182" i="3"/>
  <c r="BX182" i="3" s="1"/>
  <c r="BV182" i="3"/>
  <c r="BV178" i="3"/>
  <c r="BW178" i="3" s="1"/>
  <c r="BX178" i="3" s="1"/>
  <c r="BW174" i="3"/>
  <c r="BX174" i="3" s="1"/>
  <c r="BV174" i="3"/>
  <c r="BV170" i="3"/>
  <c r="BW170" i="3" s="1"/>
  <c r="BX170" i="3" s="1"/>
  <c r="BW166" i="3"/>
  <c r="BX166" i="3" s="1"/>
  <c r="BV166" i="3"/>
  <c r="BV162" i="3"/>
  <c r="BW162" i="3" s="1"/>
  <c r="BX162" i="3" s="1"/>
  <c r="BW158" i="3"/>
  <c r="BX158" i="3" s="1"/>
  <c r="BV158" i="3"/>
  <c r="BV154" i="3"/>
  <c r="BW154" i="3" s="1"/>
  <c r="BX154" i="3" s="1"/>
  <c r="BW150" i="3"/>
  <c r="BX150" i="3" s="1"/>
  <c r="BV150" i="3"/>
  <c r="BV146" i="3"/>
  <c r="BW146" i="3" s="1"/>
  <c r="BX146" i="3" s="1"/>
  <c r="BW142" i="3"/>
  <c r="BX142" i="3" s="1"/>
  <c r="BV142" i="3"/>
  <c r="BV138" i="3"/>
  <c r="BW138" i="3" s="1"/>
  <c r="BX138" i="3" s="1"/>
  <c r="BW134" i="3"/>
  <c r="BX134" i="3" s="1"/>
  <c r="BV134" i="3"/>
  <c r="BV130" i="3"/>
  <c r="BW130" i="3" s="1"/>
  <c r="BX130" i="3" s="1"/>
  <c r="BW126" i="3"/>
  <c r="BX126" i="3" s="1"/>
  <c r="BV126" i="3"/>
  <c r="BV122" i="3"/>
  <c r="BW122" i="3" s="1"/>
  <c r="BX122" i="3" s="1"/>
  <c r="BW118" i="3"/>
  <c r="BX118" i="3" s="1"/>
  <c r="BV118" i="3"/>
  <c r="BV114" i="3"/>
  <c r="BW114" i="3" s="1"/>
  <c r="BX114" i="3" s="1"/>
  <c r="BW110" i="3"/>
  <c r="BX110" i="3" s="1"/>
  <c r="BV110" i="3"/>
  <c r="BV106" i="3"/>
  <c r="BW106" i="3" s="1"/>
  <c r="BX106" i="3" s="1"/>
  <c r="BW102" i="3"/>
  <c r="BX102" i="3" s="1"/>
  <c r="BV102" i="3"/>
  <c r="BV98" i="3"/>
  <c r="BW98" i="3" s="1"/>
  <c r="BX98" i="3" s="1"/>
  <c r="BW94" i="3"/>
  <c r="BX94" i="3" s="1"/>
  <c r="BV94" i="3"/>
  <c r="BV90" i="3"/>
  <c r="BW90" i="3" s="1"/>
  <c r="BX90" i="3" s="1"/>
  <c r="BW86" i="3"/>
  <c r="BX86" i="3" s="1"/>
  <c r="BV86" i="3"/>
  <c r="BV82" i="3"/>
  <c r="BW82" i="3" s="1"/>
  <c r="BX82" i="3" s="1"/>
  <c r="BW78" i="3"/>
  <c r="BX78" i="3" s="1"/>
  <c r="BV78" i="3"/>
  <c r="BV74" i="3"/>
  <c r="BW74" i="3" s="1"/>
  <c r="BX74" i="3" s="1"/>
  <c r="BW70" i="3"/>
  <c r="BX70" i="3" s="1"/>
  <c r="BV70" i="3"/>
  <c r="BV66" i="3"/>
  <c r="BW66" i="3" s="1"/>
  <c r="BX66" i="3" s="1"/>
  <c r="BW338" i="3"/>
  <c r="BX338" i="3" s="1"/>
  <c r="BV338" i="3"/>
  <c r="BV334" i="3"/>
  <c r="BW334" i="3" s="1"/>
  <c r="BX334" i="3" s="1"/>
  <c r="BW330" i="3"/>
  <c r="BX330" i="3" s="1"/>
  <c r="BV330" i="3"/>
  <c r="BV326" i="3"/>
  <c r="BW326" i="3" s="1"/>
  <c r="BX326" i="3" s="1"/>
  <c r="BW322" i="3"/>
  <c r="BX322" i="3" s="1"/>
  <c r="BV322" i="3"/>
  <c r="BV318" i="3"/>
  <c r="BW318" i="3" s="1"/>
  <c r="BX318" i="3" s="1"/>
  <c r="BW314" i="3"/>
  <c r="BX314" i="3" s="1"/>
  <c r="BV314" i="3"/>
  <c r="BV310" i="3"/>
  <c r="BW310" i="3" s="1"/>
  <c r="BX310" i="3" s="1"/>
  <c r="BW306" i="3"/>
  <c r="BX306" i="3" s="1"/>
  <c r="BV306" i="3"/>
  <c r="BV350" i="3"/>
  <c r="BW350" i="3" s="1"/>
  <c r="BX350" i="3" s="1"/>
  <c r="BW346" i="3"/>
  <c r="BX346" i="3" s="1"/>
  <c r="BV346" i="3"/>
  <c r="BV342" i="3"/>
  <c r="BW342" i="3" s="1"/>
  <c r="BX342" i="3" s="1"/>
  <c r="BW302" i="3"/>
  <c r="BX302" i="3" s="1"/>
  <c r="BV302" i="3"/>
  <c r="BV298" i="3"/>
  <c r="BW298" i="3" s="1"/>
  <c r="BX298" i="3" s="1"/>
  <c r="BW294" i="3"/>
  <c r="BX294" i="3" s="1"/>
  <c r="BV294" i="3"/>
  <c r="BV290" i="3"/>
  <c r="BW290" i="3" s="1"/>
  <c r="BX290" i="3" s="1"/>
  <c r="BW286" i="3"/>
  <c r="BX286" i="3" s="1"/>
  <c r="BV286" i="3"/>
  <c r="BV282" i="3"/>
  <c r="BW282" i="3" s="1"/>
  <c r="BX282" i="3" s="1"/>
  <c r="BW278" i="3"/>
  <c r="BX278" i="3" s="1"/>
  <c r="BV278" i="3"/>
  <c r="BV274" i="3"/>
  <c r="BW274" i="3" s="1"/>
  <c r="BX274" i="3" s="1"/>
  <c r="BW270" i="3"/>
  <c r="BX270" i="3" s="1"/>
  <c r="BV270" i="3"/>
  <c r="BV266" i="3"/>
  <c r="BW266" i="3" s="1"/>
  <c r="BX266" i="3" s="1"/>
  <c r="BW262" i="3"/>
  <c r="BX262" i="3" s="1"/>
  <c r="BV262" i="3"/>
  <c r="BV258" i="3"/>
  <c r="BW258" i="3" s="1"/>
  <c r="BX258" i="3" s="1"/>
  <c r="BW254" i="3"/>
  <c r="BX254" i="3" s="1"/>
  <c r="BV254" i="3"/>
  <c r="BV250" i="3"/>
  <c r="BW250" i="3" s="1"/>
  <c r="BX250" i="3" s="1"/>
  <c r="BW246" i="3"/>
  <c r="BX246" i="3" s="1"/>
  <c r="BV246" i="3"/>
  <c r="BV242" i="3"/>
  <c r="BW242" i="3" s="1"/>
  <c r="BX242" i="3" s="1"/>
  <c r="BW238" i="3"/>
  <c r="BX238" i="3" s="1"/>
  <c r="BV238" i="3"/>
  <c r="BV234" i="3"/>
  <c r="BW234" i="3" s="1"/>
  <c r="BX234" i="3" s="1"/>
  <c r="BW230" i="3"/>
  <c r="BX230" i="3" s="1"/>
  <c r="BV230" i="3"/>
  <c r="BV226" i="3"/>
  <c r="BW226" i="3" s="1"/>
  <c r="BX226" i="3" s="1"/>
  <c r="BW222" i="3"/>
  <c r="BX222" i="3" s="1"/>
  <c r="BV222" i="3"/>
  <c r="BV218" i="3"/>
  <c r="BW218" i="3" s="1"/>
  <c r="BX218" i="3" s="1"/>
  <c r="BW214" i="3"/>
  <c r="BX214" i="3" s="1"/>
  <c r="BV214" i="3"/>
  <c r="BV210" i="3"/>
  <c r="BW210" i="3" s="1"/>
  <c r="BX210" i="3" s="1"/>
  <c r="BW206" i="3"/>
  <c r="BX206" i="3" s="1"/>
  <c r="BV206" i="3"/>
  <c r="BV202" i="3"/>
  <c r="BW202" i="3" s="1"/>
  <c r="BX202" i="3" s="1"/>
  <c r="BV64" i="3"/>
  <c r="BW64" i="3" s="1"/>
  <c r="BX64" i="3" s="1"/>
  <c r="BV60" i="3"/>
  <c r="BW60" i="3"/>
  <c r="BX60" i="3" s="1"/>
  <c r="BW56" i="3"/>
  <c r="BX56" i="3" s="1"/>
  <c r="BV56" i="3"/>
  <c r="BV52" i="3"/>
  <c r="BW52" i="3"/>
  <c r="BX52" i="3" s="1"/>
  <c r="BV48" i="3"/>
  <c r="BW48" i="3" s="1"/>
  <c r="BX48" i="3" s="1"/>
  <c r="BV44" i="3"/>
  <c r="BW44" i="3"/>
  <c r="BX44" i="3" s="1"/>
  <c r="BW40" i="3"/>
  <c r="BX40" i="3" s="1"/>
  <c r="BV40" i="3"/>
  <c r="BV36" i="3"/>
  <c r="BW36" i="3"/>
  <c r="BX36" i="3" s="1"/>
  <c r="BV32" i="3"/>
  <c r="BW32" i="3" s="1"/>
  <c r="BX32" i="3" s="1"/>
  <c r="BV28" i="3"/>
  <c r="BW28" i="3" s="1"/>
  <c r="BX28" i="3" s="1"/>
  <c r="BW24" i="3"/>
  <c r="BX24" i="3" s="1"/>
  <c r="BV24" i="3"/>
  <c r="BV20" i="3"/>
  <c r="BW20" i="3"/>
  <c r="BX20" i="3" s="1"/>
  <c r="BV16" i="3"/>
  <c r="BW16" i="3" s="1"/>
  <c r="BX16" i="3" s="1"/>
  <c r="BV12" i="3"/>
  <c r="BW12" i="3"/>
  <c r="BX12" i="3" s="1"/>
  <c r="BW8" i="3"/>
  <c r="BX8" i="3" s="1"/>
  <c r="BV8" i="3"/>
  <c r="BV4" i="3"/>
  <c r="BW4" i="3"/>
  <c r="BX4" i="3" s="1"/>
  <c r="BW197" i="3"/>
  <c r="BX197" i="3" s="1"/>
  <c r="BV197" i="3"/>
  <c r="BV193" i="3"/>
  <c r="BW193" i="3" s="1"/>
  <c r="BX193" i="3" s="1"/>
  <c r="BW189" i="3"/>
  <c r="BX189" i="3" s="1"/>
  <c r="BV189" i="3"/>
  <c r="BV185" i="3"/>
  <c r="BW185" i="3" s="1"/>
  <c r="BX185" i="3" s="1"/>
  <c r="BW181" i="3"/>
  <c r="BX181" i="3" s="1"/>
  <c r="BV181" i="3"/>
  <c r="BV177" i="3"/>
  <c r="BW177" i="3" s="1"/>
  <c r="BX177" i="3" s="1"/>
  <c r="BW173" i="3"/>
  <c r="BX173" i="3" s="1"/>
  <c r="BV173" i="3"/>
  <c r="BV169" i="3"/>
  <c r="BW169" i="3" s="1"/>
  <c r="BX169" i="3" s="1"/>
  <c r="BW165" i="3"/>
  <c r="BX165" i="3" s="1"/>
  <c r="BV165" i="3"/>
  <c r="BV161" i="3"/>
  <c r="BW161" i="3" s="1"/>
  <c r="BX161" i="3" s="1"/>
  <c r="BW157" i="3"/>
  <c r="BX157" i="3" s="1"/>
  <c r="BV157" i="3"/>
  <c r="BV153" i="3"/>
  <c r="BW153" i="3" s="1"/>
  <c r="BX153" i="3" s="1"/>
  <c r="BW149" i="3"/>
  <c r="BX149" i="3" s="1"/>
  <c r="BV149" i="3"/>
  <c r="BV145" i="3"/>
  <c r="BW145" i="3" s="1"/>
  <c r="BX145" i="3" s="1"/>
  <c r="BW141" i="3"/>
  <c r="BX141" i="3" s="1"/>
  <c r="BV141" i="3"/>
  <c r="BV137" i="3"/>
  <c r="BW137" i="3" s="1"/>
  <c r="BX137" i="3" s="1"/>
  <c r="BW133" i="3"/>
  <c r="BX133" i="3" s="1"/>
  <c r="BV133" i="3"/>
  <c r="BV129" i="3"/>
  <c r="BW129" i="3" s="1"/>
  <c r="BX129" i="3" s="1"/>
  <c r="BW125" i="3"/>
  <c r="BX125" i="3" s="1"/>
  <c r="BV125" i="3"/>
  <c r="BV121" i="3"/>
  <c r="BW121" i="3" s="1"/>
  <c r="BX121" i="3" s="1"/>
  <c r="BW117" i="3"/>
  <c r="BX117" i="3" s="1"/>
  <c r="BV117" i="3"/>
  <c r="BV113" i="3"/>
  <c r="BW113" i="3" s="1"/>
  <c r="BX113" i="3" s="1"/>
  <c r="BW109" i="3"/>
  <c r="BX109" i="3" s="1"/>
  <c r="BV109" i="3"/>
  <c r="BV105" i="3"/>
  <c r="BW105" i="3" s="1"/>
  <c r="BX105" i="3" s="1"/>
  <c r="BW101" i="3"/>
  <c r="BX101" i="3" s="1"/>
  <c r="BV101" i="3"/>
  <c r="BV97" i="3"/>
  <c r="BW97" i="3" s="1"/>
  <c r="BX97" i="3" s="1"/>
  <c r="BW93" i="3"/>
  <c r="BX93" i="3" s="1"/>
  <c r="BV93" i="3"/>
  <c r="BV89" i="3"/>
  <c r="BW89" i="3" s="1"/>
  <c r="BX89" i="3" s="1"/>
  <c r="BW85" i="3"/>
  <c r="BX85" i="3" s="1"/>
  <c r="BV85" i="3"/>
  <c r="BV81" i="3"/>
  <c r="BW81" i="3" s="1"/>
  <c r="BX81" i="3" s="1"/>
  <c r="BW77" i="3"/>
  <c r="BX77" i="3" s="1"/>
  <c r="BV77" i="3"/>
  <c r="BV73" i="3"/>
  <c r="BW73" i="3" s="1"/>
  <c r="BX73" i="3" s="1"/>
  <c r="BW69" i="3"/>
  <c r="BX69" i="3" s="1"/>
  <c r="BV69" i="3"/>
  <c r="BV335" i="3"/>
  <c r="BW335" i="3" s="1"/>
  <c r="BX335" i="3" s="1"/>
  <c r="BS331" i="3"/>
  <c r="BT331" i="3" s="1"/>
  <c r="BU331" i="3" s="1"/>
  <c r="BV331" i="3"/>
  <c r="BW331" i="3" s="1"/>
  <c r="BX331" i="3" s="1"/>
  <c r="BV327" i="3"/>
  <c r="BW327" i="3" s="1"/>
  <c r="BX327" i="3" s="1"/>
  <c r="BV323" i="3"/>
  <c r="BW323" i="3" s="1"/>
  <c r="BX323" i="3" s="1"/>
  <c r="BV319" i="3"/>
  <c r="BW319" i="3" s="1"/>
  <c r="BX319" i="3" s="1"/>
  <c r="BV315" i="3"/>
  <c r="BW315" i="3" s="1"/>
  <c r="BX315" i="3" s="1"/>
  <c r="BV311" i="3"/>
  <c r="BW311" i="3" s="1"/>
  <c r="BX311" i="3" s="1"/>
  <c r="BV307" i="3"/>
  <c r="BW307" i="3" s="1"/>
  <c r="BX307" i="3" s="1"/>
  <c r="BV351" i="3"/>
  <c r="BW351" i="3" s="1"/>
  <c r="BX351" i="3" s="1"/>
  <c r="BS347" i="3"/>
  <c r="BT347" i="3" s="1"/>
  <c r="BU347" i="3" s="1"/>
  <c r="BV347" i="3"/>
  <c r="BW347" i="3" s="1"/>
  <c r="BX347" i="3" s="1"/>
  <c r="BW343" i="3"/>
  <c r="BX343" i="3" s="1"/>
  <c r="BV343" i="3"/>
  <c r="BV339" i="3"/>
  <c r="BW339" i="3" s="1"/>
  <c r="BX339" i="3" s="1"/>
  <c r="BV301" i="3"/>
  <c r="BW301" i="3" s="1"/>
  <c r="BX301" i="3" s="1"/>
  <c r="BV297" i="3"/>
  <c r="BW297" i="3"/>
  <c r="BX297" i="3" s="1"/>
  <c r="BW293" i="3"/>
  <c r="BX293" i="3" s="1"/>
  <c r="BV293" i="3"/>
  <c r="BV289" i="3"/>
  <c r="BW289" i="3" s="1"/>
  <c r="BX289" i="3" s="1"/>
  <c r="BV285" i="3"/>
  <c r="BW285" i="3" s="1"/>
  <c r="BX285" i="3" s="1"/>
  <c r="BV281" i="3"/>
  <c r="BW281" i="3"/>
  <c r="BX281" i="3" s="1"/>
  <c r="BW277" i="3"/>
  <c r="BX277" i="3" s="1"/>
  <c r="BV277" i="3"/>
  <c r="BV273" i="3"/>
  <c r="BW273" i="3" s="1"/>
  <c r="BX273" i="3" s="1"/>
  <c r="BV269" i="3"/>
  <c r="BW269" i="3" s="1"/>
  <c r="BX269" i="3" s="1"/>
  <c r="AR331" i="3"/>
  <c r="BV265" i="3"/>
  <c r="BW265" i="3"/>
  <c r="BX265" i="3" s="1"/>
  <c r="BV261" i="3"/>
  <c r="BW261" i="3" s="1"/>
  <c r="BX261" i="3" s="1"/>
  <c r="BV257" i="3"/>
  <c r="BW257" i="3" s="1"/>
  <c r="BX257" i="3" s="1"/>
  <c r="BV253" i="3"/>
  <c r="BW253" i="3" s="1"/>
  <c r="BX253" i="3" s="1"/>
  <c r="BV249" i="3"/>
  <c r="BW249" i="3"/>
  <c r="BX249" i="3" s="1"/>
  <c r="BV245" i="3"/>
  <c r="BW245" i="3" s="1"/>
  <c r="BX245" i="3" s="1"/>
  <c r="BV241" i="3"/>
  <c r="BW241" i="3" s="1"/>
  <c r="BX241" i="3" s="1"/>
  <c r="BV237" i="3"/>
  <c r="BW237" i="3" s="1"/>
  <c r="BX237" i="3" s="1"/>
  <c r="BV233" i="3"/>
  <c r="BW233" i="3" s="1"/>
  <c r="BX233" i="3" s="1"/>
  <c r="BV229" i="3"/>
  <c r="BW229" i="3" s="1"/>
  <c r="BX229" i="3" s="1"/>
  <c r="BV225" i="3"/>
  <c r="BW225" i="3" s="1"/>
  <c r="BX225" i="3" s="1"/>
  <c r="BV221" i="3"/>
  <c r="BW221" i="3" s="1"/>
  <c r="BX221" i="3" s="1"/>
  <c r="BV217" i="3"/>
  <c r="BW217" i="3" s="1"/>
  <c r="BX217" i="3" s="1"/>
  <c r="BV213" i="3"/>
  <c r="BW213" i="3" s="1"/>
  <c r="BX213" i="3" s="1"/>
  <c r="BV209" i="3"/>
  <c r="BW209" i="3" s="1"/>
  <c r="BX209" i="3" s="1"/>
  <c r="BV205" i="3"/>
  <c r="BW205" i="3" s="1"/>
  <c r="BX205" i="3" s="1"/>
  <c r="BV201" i="3"/>
  <c r="BW201" i="3" s="1"/>
  <c r="BX201" i="3" s="1"/>
  <c r="BV63" i="3"/>
  <c r="BW63" i="3" s="1"/>
  <c r="BX63" i="3" s="1"/>
  <c r="BV59" i="3"/>
  <c r="BW59" i="3" s="1"/>
  <c r="BX59" i="3" s="1"/>
  <c r="BV55" i="3"/>
  <c r="BW55" i="3" s="1"/>
  <c r="BX55" i="3" s="1"/>
  <c r="BV51" i="3"/>
  <c r="BW51" i="3" s="1"/>
  <c r="BX51" i="3" s="1"/>
  <c r="BV47" i="3"/>
  <c r="BW47" i="3" s="1"/>
  <c r="BX47" i="3" s="1"/>
  <c r="BV43" i="3"/>
  <c r="BW43" i="3" s="1"/>
  <c r="BX43" i="3" s="1"/>
  <c r="BV39" i="3"/>
  <c r="BW39" i="3" s="1"/>
  <c r="BX39" i="3" s="1"/>
  <c r="BV35" i="3"/>
  <c r="BW35" i="3" s="1"/>
  <c r="BX35" i="3" s="1"/>
  <c r="BV31" i="3"/>
  <c r="BW31" i="3" s="1"/>
  <c r="BX31" i="3" s="1"/>
  <c r="BV27" i="3"/>
  <c r="BW27" i="3" s="1"/>
  <c r="BX27" i="3" s="1"/>
  <c r="BV23" i="3"/>
  <c r="BW23" i="3" s="1"/>
  <c r="BX23" i="3" s="1"/>
  <c r="BV19" i="3"/>
  <c r="BW19" i="3" s="1"/>
  <c r="BX19" i="3" s="1"/>
  <c r="BV15" i="3"/>
  <c r="BW15" i="3" s="1"/>
  <c r="BX15" i="3" s="1"/>
  <c r="BV11" i="3"/>
  <c r="BW11" i="3" s="1"/>
  <c r="BX11" i="3" s="1"/>
  <c r="BV7" i="3"/>
  <c r="BW7" i="3" s="1"/>
  <c r="BX7" i="3" s="1"/>
  <c r="BV3" i="3"/>
  <c r="BW3" i="3" s="1"/>
  <c r="BX3" i="3" s="1"/>
  <c r="BV196" i="3"/>
  <c r="BW196" i="3" s="1"/>
  <c r="BX196" i="3" s="1"/>
  <c r="BV192" i="3"/>
  <c r="BW192" i="3" s="1"/>
  <c r="BX192" i="3" s="1"/>
  <c r="BV188" i="3"/>
  <c r="BW188" i="3" s="1"/>
  <c r="BX188" i="3" s="1"/>
  <c r="BV184" i="3"/>
  <c r="BW184" i="3" s="1"/>
  <c r="BX184" i="3" s="1"/>
  <c r="BV180" i="3"/>
  <c r="BW180" i="3" s="1"/>
  <c r="BX180" i="3" s="1"/>
  <c r="BV176" i="3"/>
  <c r="BW176" i="3" s="1"/>
  <c r="BX176" i="3" s="1"/>
  <c r="BV172" i="3"/>
  <c r="BW172" i="3" s="1"/>
  <c r="BX172" i="3" s="1"/>
  <c r="BV168" i="3"/>
  <c r="BW168" i="3" s="1"/>
  <c r="BX168" i="3" s="1"/>
  <c r="BV164" i="3"/>
  <c r="BW164" i="3" s="1"/>
  <c r="BX164" i="3" s="1"/>
  <c r="BV160" i="3"/>
  <c r="BW160" i="3" s="1"/>
  <c r="BX160" i="3" s="1"/>
  <c r="BV156" i="3"/>
  <c r="BW156" i="3" s="1"/>
  <c r="BX156" i="3" s="1"/>
  <c r="BV152" i="3"/>
  <c r="BW152" i="3" s="1"/>
  <c r="BX152" i="3" s="1"/>
  <c r="BV148" i="3"/>
  <c r="BW148" i="3" s="1"/>
  <c r="BX148" i="3" s="1"/>
  <c r="BV144" i="3"/>
  <c r="BW144" i="3"/>
  <c r="BX144" i="3" s="1"/>
  <c r="BV140" i="3"/>
  <c r="BW140" i="3" s="1"/>
  <c r="BX140" i="3" s="1"/>
  <c r="BV136" i="3"/>
  <c r="BW136" i="3" s="1"/>
  <c r="BX136" i="3" s="1"/>
  <c r="BV132" i="3"/>
  <c r="BW132" i="3" s="1"/>
  <c r="BX132" i="3" s="1"/>
  <c r="BV128" i="3"/>
  <c r="BW128" i="3"/>
  <c r="BX128" i="3" s="1"/>
  <c r="BV124" i="3"/>
  <c r="BW124" i="3" s="1"/>
  <c r="BX124" i="3" s="1"/>
  <c r="BV120" i="3"/>
  <c r="BW120" i="3" s="1"/>
  <c r="BX120" i="3" s="1"/>
  <c r="BV116" i="3"/>
  <c r="BW116" i="3" s="1"/>
  <c r="BX116" i="3" s="1"/>
  <c r="BV112" i="3"/>
  <c r="BW112" i="3"/>
  <c r="BX112" i="3" s="1"/>
  <c r="BV108" i="3"/>
  <c r="BW108" i="3" s="1"/>
  <c r="BX108" i="3" s="1"/>
  <c r="BV104" i="3"/>
  <c r="BW104" i="3" s="1"/>
  <c r="BX104" i="3" s="1"/>
  <c r="BV100" i="3"/>
  <c r="BW100" i="3" s="1"/>
  <c r="BX100" i="3" s="1"/>
  <c r="BV96" i="3"/>
  <c r="BW96" i="3"/>
  <c r="BX96" i="3" s="1"/>
  <c r="BV92" i="3"/>
  <c r="BW92" i="3" s="1"/>
  <c r="BX92" i="3" s="1"/>
  <c r="BV88" i="3"/>
  <c r="BW88" i="3" s="1"/>
  <c r="BX88" i="3" s="1"/>
  <c r="BV84" i="3"/>
  <c r="BW84" i="3" s="1"/>
  <c r="BX84" i="3" s="1"/>
  <c r="BV80" i="3"/>
  <c r="BW80" i="3"/>
  <c r="BX80" i="3" s="1"/>
  <c r="BV76" i="3"/>
  <c r="BW76" i="3" s="1"/>
  <c r="BX76" i="3" s="1"/>
  <c r="BV72" i="3"/>
  <c r="BW72" i="3" s="1"/>
  <c r="BX72" i="3" s="1"/>
  <c r="BV68" i="3"/>
  <c r="BW68" i="3" s="1"/>
  <c r="BX68" i="3" s="1"/>
  <c r="BV336" i="3"/>
  <c r="BW336" i="3" s="1"/>
  <c r="BX336" i="3" s="1"/>
  <c r="BV332" i="3"/>
  <c r="BW332" i="3" s="1"/>
  <c r="BX332" i="3" s="1"/>
  <c r="BV328" i="3"/>
  <c r="BW328" i="3" s="1"/>
  <c r="BX328" i="3" s="1"/>
  <c r="BV324" i="3"/>
  <c r="BW324" i="3" s="1"/>
  <c r="BX324" i="3" s="1"/>
  <c r="BV320" i="3"/>
  <c r="BW320" i="3" s="1"/>
  <c r="BX320" i="3" s="1"/>
  <c r="BV316" i="3"/>
  <c r="BW316" i="3" s="1"/>
  <c r="BX316" i="3" s="1"/>
  <c r="BV312" i="3"/>
  <c r="BW312" i="3" s="1"/>
  <c r="BX312" i="3" s="1"/>
  <c r="BV308" i="3"/>
  <c r="BW308" i="3" s="1"/>
  <c r="BX308" i="3" s="1"/>
  <c r="BV352" i="3"/>
  <c r="BW352" i="3" s="1"/>
  <c r="BX352" i="3" s="1"/>
  <c r="BV348" i="3"/>
  <c r="BW348" i="3" s="1"/>
  <c r="BX348" i="3" s="1"/>
  <c r="BV344" i="3"/>
  <c r="BW344" i="3" s="1"/>
  <c r="BX344" i="3" s="1"/>
  <c r="BV340" i="3"/>
  <c r="BW340" i="3" s="1"/>
  <c r="BX340" i="3" s="1"/>
  <c r="BV304" i="3"/>
  <c r="BW304" i="3" s="1"/>
  <c r="BX304" i="3" s="1"/>
  <c r="BV300" i="3"/>
  <c r="BW300" i="3" s="1"/>
  <c r="BX300" i="3" s="1"/>
  <c r="BV296" i="3"/>
  <c r="BW296" i="3" s="1"/>
  <c r="BX296" i="3" s="1"/>
  <c r="BV292" i="3"/>
  <c r="BW292" i="3" s="1"/>
  <c r="BX292" i="3" s="1"/>
  <c r="BV288" i="3"/>
  <c r="BW288" i="3" s="1"/>
  <c r="BX288" i="3" s="1"/>
  <c r="BV284" i="3"/>
  <c r="BW284" i="3" s="1"/>
  <c r="BX284" i="3" s="1"/>
  <c r="BV280" i="3"/>
  <c r="BW280" i="3" s="1"/>
  <c r="BX280" i="3" s="1"/>
  <c r="BV276" i="3"/>
  <c r="BW276" i="3" s="1"/>
  <c r="BX276" i="3" s="1"/>
  <c r="BV272" i="3"/>
  <c r="BW272" i="3" s="1"/>
  <c r="BX272" i="3" s="1"/>
  <c r="BV268" i="3"/>
  <c r="BW268" i="3" s="1"/>
  <c r="BX268" i="3" s="1"/>
  <c r="BV264" i="3"/>
  <c r="BW264" i="3" s="1"/>
  <c r="BX264" i="3" s="1"/>
  <c r="BV260" i="3"/>
  <c r="BW260" i="3" s="1"/>
  <c r="BX260" i="3" s="1"/>
  <c r="BV256" i="3"/>
  <c r="BW256" i="3" s="1"/>
  <c r="BX256" i="3" s="1"/>
  <c r="BV252" i="3"/>
  <c r="BW252" i="3" s="1"/>
  <c r="BX252" i="3" s="1"/>
  <c r="BV248" i="3"/>
  <c r="BW248" i="3" s="1"/>
  <c r="BX248" i="3" s="1"/>
  <c r="BV244" i="3"/>
  <c r="BW244" i="3" s="1"/>
  <c r="BX244" i="3" s="1"/>
  <c r="BV240" i="3"/>
  <c r="BW240" i="3" s="1"/>
  <c r="BX240" i="3" s="1"/>
  <c r="BV236" i="3"/>
  <c r="BW236" i="3" s="1"/>
  <c r="BX236" i="3" s="1"/>
  <c r="BV232" i="3"/>
  <c r="BW232" i="3" s="1"/>
  <c r="BX232" i="3" s="1"/>
  <c r="BV228" i="3"/>
  <c r="BW228" i="3" s="1"/>
  <c r="BX228" i="3" s="1"/>
  <c r="BV224" i="3"/>
  <c r="BW224" i="3" s="1"/>
  <c r="BX224" i="3" s="1"/>
  <c r="BV220" i="3"/>
  <c r="BW220" i="3" s="1"/>
  <c r="BX220" i="3" s="1"/>
  <c r="BV216" i="3"/>
  <c r="BW216" i="3" s="1"/>
  <c r="BX216" i="3" s="1"/>
  <c r="BV212" i="3"/>
  <c r="BW212" i="3" s="1"/>
  <c r="BX212" i="3" s="1"/>
  <c r="BV208" i="3"/>
  <c r="BW208" i="3" s="1"/>
  <c r="BX208" i="3" s="1"/>
  <c r="BV204" i="3"/>
  <c r="BW204" i="3" s="1"/>
  <c r="BX204" i="3" s="1"/>
  <c r="BV200" i="3"/>
  <c r="BW200" i="3" s="1"/>
  <c r="BX200" i="3" s="1"/>
  <c r="BV62" i="3"/>
  <c r="BW62" i="3" s="1"/>
  <c r="BX62" i="3" s="1"/>
  <c r="BV58" i="3"/>
  <c r="BW58" i="3" s="1"/>
  <c r="BX58" i="3" s="1"/>
  <c r="BV54" i="3"/>
  <c r="BW54" i="3" s="1"/>
  <c r="BX54" i="3" s="1"/>
  <c r="BV50" i="3"/>
  <c r="BW50" i="3" s="1"/>
  <c r="BX50" i="3" s="1"/>
  <c r="BV46" i="3"/>
  <c r="BW46" i="3" s="1"/>
  <c r="BX46" i="3" s="1"/>
  <c r="BV42" i="3"/>
  <c r="BW42" i="3" s="1"/>
  <c r="BX42" i="3" s="1"/>
  <c r="BV38" i="3"/>
  <c r="BW38" i="3" s="1"/>
  <c r="BX38" i="3" s="1"/>
  <c r="BV34" i="3"/>
  <c r="BW34" i="3" s="1"/>
  <c r="BX34" i="3" s="1"/>
  <c r="BS30" i="3"/>
  <c r="BT30" i="3" s="1"/>
  <c r="BU30" i="3" s="1"/>
  <c r="BV30" i="3"/>
  <c r="BW30" i="3" s="1"/>
  <c r="BX30" i="3" s="1"/>
  <c r="BW26" i="3"/>
  <c r="BX26" i="3" s="1"/>
  <c r="BV26" i="3"/>
  <c r="BV22" i="3"/>
  <c r="BW22" i="3" s="1"/>
  <c r="BX22" i="3" s="1"/>
  <c r="BW18" i="3"/>
  <c r="BX18" i="3" s="1"/>
  <c r="BV18" i="3"/>
  <c r="BV14" i="3"/>
  <c r="BW14" i="3" s="1"/>
  <c r="BX14" i="3" s="1"/>
  <c r="BW10" i="3"/>
  <c r="BX10" i="3" s="1"/>
  <c r="BV10" i="3"/>
  <c r="BV6" i="3"/>
  <c r="BW6" i="3" s="1"/>
  <c r="BX6" i="3" s="1"/>
  <c r="BW199" i="3"/>
  <c r="BX199" i="3" s="1"/>
  <c r="BV199" i="3"/>
  <c r="BV195" i="3"/>
  <c r="BW195" i="3" s="1"/>
  <c r="BX195" i="3" s="1"/>
  <c r="BW191" i="3"/>
  <c r="BX191" i="3" s="1"/>
  <c r="BV191" i="3"/>
  <c r="BV187" i="3"/>
  <c r="BW187" i="3" s="1"/>
  <c r="BX187" i="3" s="1"/>
  <c r="BW183" i="3"/>
  <c r="BX183" i="3" s="1"/>
  <c r="BV183" i="3"/>
  <c r="BV179" i="3"/>
  <c r="BW179" i="3" s="1"/>
  <c r="BX179" i="3" s="1"/>
  <c r="BW175" i="3"/>
  <c r="BX175" i="3" s="1"/>
  <c r="BV175" i="3"/>
  <c r="BV171" i="3"/>
  <c r="BW171" i="3" s="1"/>
  <c r="BX171" i="3" s="1"/>
  <c r="BW167" i="3"/>
  <c r="BX167" i="3" s="1"/>
  <c r="BV167" i="3"/>
  <c r="BV163" i="3"/>
  <c r="BW163" i="3" s="1"/>
  <c r="BX163" i="3" s="1"/>
  <c r="BW159" i="3"/>
  <c r="BX159" i="3" s="1"/>
  <c r="BV159" i="3"/>
  <c r="BV155" i="3"/>
  <c r="BW155" i="3" s="1"/>
  <c r="BX155" i="3" s="1"/>
  <c r="BW151" i="3"/>
  <c r="BX151" i="3" s="1"/>
  <c r="BV151" i="3"/>
  <c r="BV147" i="3"/>
  <c r="BW147" i="3" s="1"/>
  <c r="BX147" i="3" s="1"/>
  <c r="BW143" i="3"/>
  <c r="BX143" i="3" s="1"/>
  <c r="BV143" i="3"/>
  <c r="BV139" i="3"/>
  <c r="BW139" i="3" s="1"/>
  <c r="BX139" i="3" s="1"/>
  <c r="BW135" i="3"/>
  <c r="BX135" i="3" s="1"/>
  <c r="BV135" i="3"/>
  <c r="BV131" i="3"/>
  <c r="BW131" i="3" s="1"/>
  <c r="BX131" i="3" s="1"/>
  <c r="BW127" i="3"/>
  <c r="BX127" i="3" s="1"/>
  <c r="BV127" i="3"/>
  <c r="BV123" i="3"/>
  <c r="BW123" i="3" s="1"/>
  <c r="BX123" i="3" s="1"/>
  <c r="BW119" i="3"/>
  <c r="BX119" i="3" s="1"/>
  <c r="BV119" i="3"/>
  <c r="BV115" i="3"/>
  <c r="BW115" i="3" s="1"/>
  <c r="BX115" i="3" s="1"/>
  <c r="BW111" i="3"/>
  <c r="BX111" i="3" s="1"/>
  <c r="BV111" i="3"/>
  <c r="BV107" i="3"/>
  <c r="BW107" i="3" s="1"/>
  <c r="BX107" i="3" s="1"/>
  <c r="BW103" i="3"/>
  <c r="BX103" i="3" s="1"/>
  <c r="BV103" i="3"/>
  <c r="BV99" i="3"/>
  <c r="BW99" i="3" s="1"/>
  <c r="BX99" i="3" s="1"/>
  <c r="BV95" i="3"/>
  <c r="BW95" i="3" s="1"/>
  <c r="BX95" i="3" s="1"/>
  <c r="BV91" i="3"/>
  <c r="BW91" i="3" s="1"/>
  <c r="BX91" i="3" s="1"/>
  <c r="BW87" i="3"/>
  <c r="BX87" i="3" s="1"/>
  <c r="BV87" i="3"/>
  <c r="BV83" i="3"/>
  <c r="BW83" i="3" s="1"/>
  <c r="BX83" i="3" s="1"/>
  <c r="BW79" i="3"/>
  <c r="BX79" i="3" s="1"/>
  <c r="BV79" i="3"/>
  <c r="BV75" i="3"/>
  <c r="BW75" i="3" s="1"/>
  <c r="BX75" i="3" s="1"/>
  <c r="BW71" i="3"/>
  <c r="BX71" i="3" s="1"/>
  <c r="BV71" i="3"/>
  <c r="BV67" i="3"/>
  <c r="BW67" i="3" s="1"/>
  <c r="BX67" i="3" s="1"/>
  <c r="A6" i="17"/>
  <c r="C21" i="21"/>
  <c r="AY16" i="8"/>
  <c r="D19" i="10"/>
  <c r="AU19" i="10"/>
  <c r="C24" i="21"/>
  <c r="AY19" i="8"/>
  <c r="D16" i="10"/>
  <c r="AU16" i="10"/>
  <c r="D12" i="10"/>
  <c r="AU12" i="10"/>
  <c r="F17" i="10" a="1"/>
  <c r="F17" i="10" s="1"/>
  <c r="F14" i="10" a="1"/>
  <c r="F14" i="10" s="1"/>
  <c r="F18" i="10" a="1"/>
  <c r="F18" i="10" s="1"/>
  <c r="F19" i="10" a="1"/>
  <c r="F19" i="10" s="1"/>
  <c r="F12" i="10" a="1"/>
  <c r="F12" i="10" s="1"/>
  <c r="F21" i="10" a="1"/>
  <c r="F21" i="10" s="1"/>
  <c r="F22" i="10" a="1"/>
  <c r="F22" i="10" s="1"/>
  <c r="F16" i="10" a="1"/>
  <c r="F16" i="10" s="1"/>
  <c r="F13" i="10" a="1"/>
  <c r="F13" i="10" s="1"/>
  <c r="C95" i="10"/>
  <c r="E95" i="10"/>
  <c r="B95" i="10"/>
  <c r="D95" i="10"/>
  <c r="E96" i="10"/>
  <c r="B96" i="10"/>
  <c r="C96" i="10"/>
  <c r="D96" i="10"/>
  <c r="E92" i="10"/>
  <c r="B92" i="10"/>
  <c r="C92" i="10"/>
  <c r="D92" i="10"/>
  <c r="C97" i="10"/>
  <c r="E97" i="10"/>
  <c r="B97" i="10"/>
  <c r="D97" i="10"/>
  <c r="C93" i="10"/>
  <c r="E93" i="10"/>
  <c r="B93" i="10"/>
  <c r="D93" i="10"/>
  <c r="C94" i="10"/>
  <c r="E94" i="10"/>
  <c r="B94" i="10"/>
  <c r="D94" i="10"/>
  <c r="C59" i="10"/>
  <c r="E59" i="10"/>
  <c r="B59" i="10"/>
  <c r="D59" i="10"/>
  <c r="I20" i="15"/>
  <c r="I107" i="15"/>
  <c r="I93" i="22"/>
  <c r="B90" i="10"/>
  <c r="D90" i="10"/>
  <c r="B86" i="10"/>
  <c r="D86" i="10"/>
  <c r="B82" i="10"/>
  <c r="D82" i="10"/>
  <c r="B74" i="10"/>
  <c r="D74" i="10"/>
  <c r="E74" i="10" s="1"/>
  <c r="B70" i="10"/>
  <c r="D70" i="10"/>
  <c r="B66" i="10"/>
  <c r="D66" i="10"/>
  <c r="B62" i="10"/>
  <c r="D62" i="10"/>
  <c r="E91" i="10"/>
  <c r="B91" i="10"/>
  <c r="C91" i="10"/>
  <c r="D91" i="10"/>
  <c r="B87" i="10"/>
  <c r="E87" i="10"/>
  <c r="C87" i="10"/>
  <c r="D87" i="10"/>
  <c r="B83" i="10"/>
  <c r="D83" i="10"/>
  <c r="E79" i="10"/>
  <c r="B79" i="10"/>
  <c r="C79" i="10"/>
  <c r="D79" i="10"/>
  <c r="B75" i="10"/>
  <c r="D75" i="10"/>
  <c r="B71" i="10"/>
  <c r="D71" i="10"/>
  <c r="B67" i="10"/>
  <c r="D67" i="10"/>
  <c r="B63" i="10"/>
  <c r="D63" i="10"/>
  <c r="B88" i="10"/>
  <c r="D88" i="10"/>
  <c r="E84" i="10"/>
  <c r="B84" i="10"/>
  <c r="C84" i="10"/>
  <c r="D84" i="10"/>
  <c r="B80" i="10"/>
  <c r="D80" i="10"/>
  <c r="B76" i="10"/>
  <c r="D76" i="10"/>
  <c r="B72" i="10"/>
  <c r="D72" i="10"/>
  <c r="B68" i="10"/>
  <c r="D68" i="10"/>
  <c r="B64" i="10"/>
  <c r="D64" i="10"/>
  <c r="E60" i="10"/>
  <c r="C60" i="10"/>
  <c r="B60" i="10"/>
  <c r="D60" i="10"/>
  <c r="B89" i="10"/>
  <c r="E89" i="10"/>
  <c r="C89" i="10"/>
  <c r="D89" i="10"/>
  <c r="B85" i="10"/>
  <c r="D85" i="10"/>
  <c r="B81" i="10"/>
  <c r="D81" i="10"/>
  <c r="B77" i="10"/>
  <c r="D77" i="10"/>
  <c r="B73" i="10"/>
  <c r="D73" i="10"/>
  <c r="B69" i="10"/>
  <c r="D69" i="10"/>
  <c r="E69" i="10" s="1"/>
  <c r="B65" i="10"/>
  <c r="D65" i="10"/>
  <c r="E61" i="10"/>
  <c r="C61" i="10"/>
  <c r="B61" i="10"/>
  <c r="D61" i="10"/>
  <c r="I51" i="15"/>
  <c r="I146" i="15"/>
  <c r="I89" i="15"/>
  <c r="F93" i="22"/>
  <c r="D89" i="14"/>
  <c r="C150" i="14"/>
  <c r="E10" i="10"/>
  <c r="E9" i="9"/>
  <c r="E7" i="9"/>
  <c r="E7" i="11"/>
  <c r="E38" i="25"/>
  <c r="E37" i="9"/>
  <c r="E38" i="10"/>
  <c r="E37" i="11"/>
  <c r="E41" i="25"/>
  <c r="E40" i="9"/>
  <c r="E40" i="11"/>
  <c r="E41" i="10"/>
  <c r="E41" i="9"/>
  <c r="E42" i="10"/>
  <c r="E16" i="11"/>
  <c r="E17" i="25"/>
  <c r="E10" i="9"/>
  <c r="E11" i="25"/>
  <c r="E6" i="11"/>
  <c r="E7" i="25"/>
  <c r="E39" i="11"/>
  <c r="E40" i="25"/>
  <c r="E38" i="11"/>
  <c r="E39" i="25"/>
  <c r="E35" i="10"/>
  <c r="E35" i="25"/>
  <c r="E33" i="11"/>
  <c r="E34" i="25"/>
  <c r="E29" i="9"/>
  <c r="E30" i="25"/>
  <c r="E24" i="9"/>
  <c r="E25" i="25"/>
  <c r="E23" i="9"/>
  <c r="E24" i="25"/>
  <c r="E19" i="11"/>
  <c r="E20" i="25"/>
  <c r="E18" i="9"/>
  <c r="E19" i="25"/>
  <c r="E17" i="9"/>
  <c r="E18" i="25"/>
  <c r="E43" i="9"/>
  <c r="E44" i="25"/>
  <c r="E41" i="11"/>
  <c r="E42" i="25"/>
  <c r="E35" i="11"/>
  <c r="E36" i="25"/>
  <c r="E14" i="9"/>
  <c r="E15" i="25"/>
  <c r="E13" i="11"/>
  <c r="E14" i="25"/>
  <c r="E6" i="10"/>
  <c r="E6" i="25"/>
  <c r="E9" i="10"/>
  <c r="E9" i="25"/>
  <c r="E36" i="9"/>
  <c r="E37" i="25"/>
  <c r="E31" i="11"/>
  <c r="E32" i="25"/>
  <c r="E27" i="11"/>
  <c r="E28" i="25"/>
  <c r="E22" i="10"/>
  <c r="E22" i="25"/>
  <c r="E15" i="9"/>
  <c r="E16" i="25"/>
  <c r="H189" i="14"/>
  <c r="BS187" i="3"/>
  <c r="BT187" i="3" s="1"/>
  <c r="BU187" i="3" s="1"/>
  <c r="BS183" i="3"/>
  <c r="BT183" i="3" s="1"/>
  <c r="BU183" i="3" s="1"/>
  <c r="P23" i="9" a="1"/>
  <c r="P23" i="9" s="1"/>
  <c r="Q18" i="11" a="1"/>
  <c r="Q18" i="11" s="1"/>
  <c r="P23" i="11" a="1"/>
  <c r="P23" i="11" s="1"/>
  <c r="Q15" i="9" a="1"/>
  <c r="Q15" i="9" s="1"/>
  <c r="R15" i="9" s="1"/>
  <c r="G175" i="22"/>
  <c r="J151" i="22"/>
  <c r="M148" i="14"/>
  <c r="F148" i="14"/>
  <c r="Q42" i="9" a="1"/>
  <c r="Q42" i="9" s="1"/>
  <c r="P13" i="9" a="1"/>
  <c r="P13" i="9" s="1"/>
  <c r="F147" i="14"/>
  <c r="G148" i="15"/>
  <c r="D157" i="16"/>
  <c r="D151" i="22"/>
  <c r="C151" i="22"/>
  <c r="B157" i="16"/>
  <c r="K157" i="16"/>
  <c r="G156" i="15"/>
  <c r="K150" i="22"/>
  <c r="D156" i="22"/>
  <c r="D150" i="22"/>
  <c r="I150" i="22"/>
  <c r="G156" i="22"/>
  <c r="G151" i="22"/>
  <c r="J148" i="14"/>
  <c r="K148" i="14" s="1"/>
  <c r="B148" i="14"/>
  <c r="E148" i="14"/>
  <c r="Q17" i="11" a="1"/>
  <c r="Q17" i="11" s="1"/>
  <c r="R17" i="11" s="1"/>
  <c r="C11" i="6"/>
  <c r="C17" i="6"/>
  <c r="C21" i="7"/>
  <c r="E151" i="22"/>
  <c r="H157" i="16"/>
  <c r="I157" i="16"/>
  <c r="B147" i="14"/>
  <c r="K156" i="22"/>
  <c r="B156" i="22"/>
  <c r="C150" i="22"/>
  <c r="G150" i="22"/>
  <c r="C156" i="22"/>
  <c r="B150" i="22"/>
  <c r="BS150" i="3"/>
  <c r="BT150" i="3" s="1"/>
  <c r="BU150" i="3" s="1"/>
  <c r="BS147" i="3"/>
  <c r="BT147" i="3" s="1"/>
  <c r="BU147" i="3" s="1"/>
  <c r="BS146" i="3"/>
  <c r="BT146" i="3" s="1"/>
  <c r="BU146" i="3" s="1"/>
  <c r="F151" i="22"/>
  <c r="H148" i="14"/>
  <c r="C148" i="14"/>
  <c r="Q15" i="11" a="1"/>
  <c r="Q15" i="11" s="1"/>
  <c r="R15" i="11" s="1"/>
  <c r="C5" i="6"/>
  <c r="C23" i="6"/>
  <c r="E150" i="22"/>
  <c r="H147" i="14"/>
  <c r="E157" i="16"/>
  <c r="C157" i="16"/>
  <c r="D147" i="14"/>
  <c r="E148" i="15"/>
  <c r="F157" i="16"/>
  <c r="M147" i="14"/>
  <c r="I147" i="14"/>
  <c r="C147" i="14"/>
  <c r="I156" i="22"/>
  <c r="H148" i="15"/>
  <c r="H156" i="22"/>
  <c r="E150" i="14"/>
  <c r="G221" i="14"/>
  <c r="K951" i="22"/>
  <c r="J413" i="14"/>
  <c r="K413" i="14" s="1"/>
  <c r="B307" i="14"/>
  <c r="J307" i="14"/>
  <c r="K307" i="14" s="1"/>
  <c r="D326" i="22"/>
  <c r="B326" i="22"/>
  <c r="F326" i="22"/>
  <c r="C330" i="16"/>
  <c r="D330" i="16"/>
  <c r="K435" i="22"/>
  <c r="J435" i="22"/>
  <c r="E343" i="14"/>
  <c r="I343" i="14"/>
  <c r="J677" i="14"/>
  <c r="K677" i="14" s="1"/>
  <c r="H677" i="14"/>
  <c r="L677" i="14"/>
  <c r="C677" i="14"/>
  <c r="G791" i="14"/>
  <c r="M791" i="14"/>
  <c r="F791" i="14"/>
  <c r="B791" i="14"/>
  <c r="I791" i="14"/>
  <c r="I911" i="22"/>
  <c r="C911" i="22"/>
  <c r="H911" i="22"/>
  <c r="F911" i="22"/>
  <c r="K911" i="22"/>
  <c r="F1027" i="14"/>
  <c r="B1027" i="14"/>
  <c r="I1027" i="14"/>
  <c r="G1027" i="14"/>
  <c r="M1027" i="14"/>
  <c r="K1031" i="22"/>
  <c r="B1031" i="22"/>
  <c r="F416" i="14"/>
  <c r="B416" i="14"/>
  <c r="I416" i="14"/>
  <c r="C380" i="22"/>
  <c r="H380" i="22"/>
  <c r="I899" i="15"/>
  <c r="E899" i="15"/>
  <c r="G899" i="15"/>
  <c r="F899" i="15"/>
  <c r="H899" i="15"/>
  <c r="I839" i="15"/>
  <c r="E839" i="15"/>
  <c r="G839" i="15"/>
  <c r="I772" i="15"/>
  <c r="E772" i="15"/>
  <c r="I677" i="15"/>
  <c r="D677" i="15"/>
  <c r="B677" i="15"/>
  <c r="H677" i="15"/>
  <c r="E653" i="15"/>
  <c r="G653" i="15"/>
  <c r="I653" i="15"/>
  <c r="F653" i="15"/>
  <c r="H653" i="15"/>
  <c r="E613" i="15"/>
  <c r="I613" i="15"/>
  <c r="I589" i="15"/>
  <c r="C589" i="15"/>
  <c r="B589" i="15"/>
  <c r="D589" i="15"/>
  <c r="F565" i="15"/>
  <c r="H565" i="15"/>
  <c r="I565" i="15"/>
  <c r="E565" i="15"/>
  <c r="G565" i="15"/>
  <c r="I541" i="15"/>
  <c r="F541" i="15"/>
  <c r="H541" i="15"/>
  <c r="E541" i="15"/>
  <c r="G541" i="15"/>
  <c r="I181" i="14"/>
  <c r="H181" i="14"/>
  <c r="G181" i="14"/>
  <c r="E205" i="14"/>
  <c r="H205" i="14"/>
  <c r="E221" i="14"/>
  <c r="B221" i="14"/>
  <c r="I221" i="14"/>
  <c r="L221" i="14"/>
  <c r="G189" i="22"/>
  <c r="C189" i="22"/>
  <c r="G154" i="16"/>
  <c r="H154" i="16"/>
  <c r="E303" i="14"/>
  <c r="B303" i="14"/>
  <c r="D445" i="22"/>
  <c r="B445" i="22"/>
  <c r="G445" i="22"/>
  <c r="E445" i="22"/>
  <c r="J445" i="22"/>
  <c r="G619" i="16"/>
  <c r="J619" i="16"/>
  <c r="E619" i="16"/>
  <c r="E769" i="14"/>
  <c r="G769" i="14"/>
  <c r="M769" i="14"/>
  <c r="F781" i="16"/>
  <c r="E781" i="16"/>
  <c r="C781" i="16"/>
  <c r="F831" i="14"/>
  <c r="B831" i="14"/>
  <c r="I831" i="14"/>
  <c r="G831" i="14"/>
  <c r="M831" i="14"/>
  <c r="J905" i="16"/>
  <c r="I905" i="16"/>
  <c r="E905" i="16"/>
  <c r="D951" i="22"/>
  <c r="B951" i="22"/>
  <c r="G951" i="22"/>
  <c r="E951" i="22"/>
  <c r="J951" i="22"/>
  <c r="K959" i="22"/>
  <c r="B959" i="22"/>
  <c r="B954" i="14"/>
  <c r="I954" i="14"/>
  <c r="L954" i="14"/>
  <c r="M954" i="14"/>
  <c r="J954" i="14"/>
  <c r="K954" i="14" s="1"/>
  <c r="G823" i="14"/>
  <c r="M823" i="14"/>
  <c r="F823" i="14"/>
  <c r="B823" i="14"/>
  <c r="I823" i="14"/>
  <c r="J814" i="14"/>
  <c r="K814" i="14" s="1"/>
  <c r="M814" i="14"/>
  <c r="I1003" i="15"/>
  <c r="G1003" i="15"/>
  <c r="F685" i="15"/>
  <c r="H685" i="15"/>
  <c r="I685" i="15"/>
  <c r="E685" i="15"/>
  <c r="G685" i="15"/>
  <c r="C661" i="15"/>
  <c r="I661" i="15"/>
  <c r="G637" i="15"/>
  <c r="I637" i="15"/>
  <c r="E637" i="15"/>
  <c r="I621" i="15"/>
  <c r="E621" i="15"/>
  <c r="F573" i="15"/>
  <c r="I573" i="15"/>
  <c r="C573" i="15"/>
  <c r="I414" i="15"/>
  <c r="F414" i="15"/>
  <c r="D414" i="15"/>
  <c r="C325" i="15"/>
  <c r="I325" i="15"/>
  <c r="E325" i="15"/>
  <c r="F167" i="16"/>
  <c r="D167" i="16"/>
  <c r="K341" i="16"/>
  <c r="F341" i="16"/>
  <c r="K340" i="16"/>
  <c r="F340" i="16"/>
  <c r="H340" i="16"/>
  <c r="L303" i="14"/>
  <c r="F205" i="22"/>
  <c r="F189" i="22"/>
  <c r="F221" i="14"/>
  <c r="L205" i="14"/>
  <c r="F181" i="14"/>
  <c r="F951" i="22"/>
  <c r="H905" i="16"/>
  <c r="C831" i="14"/>
  <c r="H781" i="16"/>
  <c r="C619" i="16"/>
  <c r="I445" i="22"/>
  <c r="B343" i="14"/>
  <c r="C196" i="22"/>
  <c r="B196" i="22"/>
  <c r="E196" i="22"/>
  <c r="I374" i="22"/>
  <c r="C374" i="22"/>
  <c r="I375" i="22"/>
  <c r="C375" i="22"/>
  <c r="H375" i="22"/>
  <c r="E387" i="22"/>
  <c r="J387" i="22"/>
  <c r="D387" i="22"/>
  <c r="B387" i="22"/>
  <c r="G387" i="22"/>
  <c r="E401" i="14"/>
  <c r="B401" i="14"/>
  <c r="I401" i="14"/>
  <c r="L401" i="14"/>
  <c r="H477" i="22"/>
  <c r="J477" i="22"/>
  <c r="C555" i="16"/>
  <c r="B555" i="16"/>
  <c r="H555" i="16"/>
  <c r="C569" i="22"/>
  <c r="E569" i="22"/>
  <c r="D727" i="22"/>
  <c r="B727" i="22"/>
  <c r="C727" i="22"/>
  <c r="E727" i="22"/>
  <c r="J727" i="22"/>
  <c r="H735" i="22"/>
  <c r="D735" i="22"/>
  <c r="J735" i="22"/>
  <c r="I735" i="22"/>
  <c r="G735" i="22"/>
  <c r="I743" i="22"/>
  <c r="K743" i="22"/>
  <c r="H743" i="22"/>
  <c r="F743" i="22"/>
  <c r="G743" i="22"/>
  <c r="B765" i="22"/>
  <c r="G765" i="22"/>
  <c r="I765" i="22"/>
  <c r="J765" i="22"/>
  <c r="D765" i="22"/>
  <c r="H827" i="22"/>
  <c r="F827" i="22"/>
  <c r="K827" i="22"/>
  <c r="I827" i="22"/>
  <c r="C827" i="22"/>
  <c r="I993" i="16"/>
  <c r="C993" i="16"/>
  <c r="H993" i="16"/>
  <c r="F993" i="16"/>
  <c r="K993" i="16"/>
  <c r="F1049" i="22"/>
  <c r="H1049" i="22"/>
  <c r="J939" i="14"/>
  <c r="K939" i="14" s="1"/>
  <c r="H939" i="14"/>
  <c r="L939" i="14"/>
  <c r="C939" i="14"/>
  <c r="H895" i="22"/>
  <c r="F895" i="22"/>
  <c r="K895" i="22"/>
  <c r="I895" i="22"/>
  <c r="C895" i="22"/>
  <c r="C888" i="16"/>
  <c r="E888" i="16"/>
  <c r="K888" i="16"/>
  <c r="F888" i="16"/>
  <c r="H844" i="16"/>
  <c r="K844" i="16"/>
  <c r="B844" i="16"/>
  <c r="I1019" i="15"/>
  <c r="B1019" i="15"/>
  <c r="D1019" i="15"/>
  <c r="C1019" i="15"/>
  <c r="E1019" i="15"/>
  <c r="I907" i="15"/>
  <c r="B907" i="15"/>
  <c r="C907" i="15"/>
  <c r="D907" i="15"/>
  <c r="I891" i="15"/>
  <c r="E891" i="15"/>
  <c r="G891" i="15"/>
  <c r="F891" i="15"/>
  <c r="H891" i="15"/>
  <c r="I831" i="15"/>
  <c r="C831" i="15"/>
  <c r="B831" i="15"/>
  <c r="I645" i="15"/>
  <c r="C645" i="15"/>
  <c r="B645" i="15"/>
  <c r="D645" i="15"/>
  <c r="B597" i="15"/>
  <c r="D597" i="15"/>
  <c r="I597" i="15"/>
  <c r="C597" i="15"/>
  <c r="I572" i="15"/>
  <c r="B572" i="15"/>
  <c r="F572" i="15"/>
  <c r="G572" i="15"/>
  <c r="I549" i="15"/>
  <c r="H549" i="15"/>
  <c r="B549" i="15"/>
  <c r="I533" i="15"/>
  <c r="B533" i="15"/>
  <c r="D533" i="15"/>
  <c r="C533" i="15"/>
  <c r="I453" i="15"/>
  <c r="D453" i="15"/>
  <c r="C389" i="15"/>
  <c r="G389" i="15"/>
  <c r="I389" i="15"/>
  <c r="B389" i="15"/>
  <c r="H389" i="15"/>
  <c r="G341" i="16"/>
  <c r="G340" i="16"/>
  <c r="B340" i="16"/>
  <c r="I303" i="14"/>
  <c r="H189" i="22"/>
  <c r="C237" i="14"/>
  <c r="C221" i="14"/>
  <c r="F205" i="14"/>
  <c r="C181" i="14"/>
  <c r="I1003" i="14"/>
  <c r="I951" i="22"/>
  <c r="H831" i="14"/>
  <c r="K781" i="16"/>
  <c r="I769" i="14"/>
  <c r="K445" i="22"/>
  <c r="H445" i="22"/>
  <c r="E455" i="16"/>
  <c r="E189" i="14"/>
  <c r="F189" i="14"/>
  <c r="M193" i="14"/>
  <c r="F193" i="14"/>
  <c r="L348" i="14"/>
  <c r="I348" i="14"/>
  <c r="F348" i="14"/>
  <c r="H348" i="14"/>
  <c r="D471" i="16"/>
  <c r="F471" i="16"/>
  <c r="G471" i="16"/>
  <c r="C471" i="16"/>
  <c r="I471" i="16"/>
  <c r="J523" i="22"/>
  <c r="F523" i="22"/>
  <c r="K691" i="16"/>
  <c r="I691" i="16"/>
  <c r="C691" i="16"/>
  <c r="H691" i="16"/>
  <c r="F691" i="16"/>
  <c r="D797" i="16"/>
  <c r="F797" i="16"/>
  <c r="H797" i="16"/>
  <c r="K797" i="16"/>
  <c r="B855" i="22"/>
  <c r="H855" i="22"/>
  <c r="C855" i="22"/>
  <c r="F855" i="22"/>
  <c r="D889" i="16"/>
  <c r="B889" i="16"/>
  <c r="G889" i="16"/>
  <c r="E889" i="16"/>
  <c r="J889" i="16"/>
  <c r="J987" i="14"/>
  <c r="K987" i="14" s="1"/>
  <c r="H987" i="14"/>
  <c r="L987" i="14"/>
  <c r="C987" i="14"/>
  <c r="J947" i="14"/>
  <c r="K947" i="14" s="1"/>
  <c r="H947" i="14"/>
  <c r="L947" i="14"/>
  <c r="C947" i="14"/>
  <c r="E840" i="15"/>
  <c r="I840" i="15"/>
  <c r="I629" i="15"/>
  <c r="B629" i="15"/>
  <c r="D629" i="15"/>
  <c r="C629" i="15"/>
  <c r="I581" i="15"/>
  <c r="E581" i="15"/>
  <c r="G581" i="15"/>
  <c r="F581" i="15"/>
  <c r="H581" i="15"/>
  <c r="F557" i="15"/>
  <c r="H557" i="15"/>
  <c r="I557" i="15"/>
  <c r="E557" i="15"/>
  <c r="G557" i="15"/>
  <c r="I548" i="15"/>
  <c r="C548" i="15"/>
  <c r="E548" i="15"/>
  <c r="D548" i="15"/>
  <c r="F548" i="15"/>
  <c r="I346" i="15"/>
  <c r="H346" i="15"/>
  <c r="L353" i="14"/>
  <c r="I353" i="14"/>
  <c r="J347" i="16"/>
  <c r="E347" i="16"/>
  <c r="K297" i="16"/>
  <c r="C897" i="16"/>
  <c r="F887" i="22"/>
  <c r="B887" i="22"/>
  <c r="I857" i="16"/>
  <c r="C835" i="22"/>
  <c r="F835" i="22"/>
  <c r="F829" i="16"/>
  <c r="C815" i="14"/>
  <c r="G789" i="16"/>
  <c r="B789" i="16"/>
  <c r="D789" i="16"/>
  <c r="H783" i="14"/>
  <c r="C779" i="22"/>
  <c r="I779" i="22"/>
  <c r="F759" i="16"/>
  <c r="H759" i="16"/>
  <c r="C759" i="16"/>
  <c r="K737" i="16"/>
  <c r="F737" i="16"/>
  <c r="D729" i="16"/>
  <c r="J729" i="16"/>
  <c r="E729" i="16"/>
  <c r="C719" i="22"/>
  <c r="I719" i="22"/>
  <c r="I699" i="14"/>
  <c r="G699" i="14"/>
  <c r="M691" i="14"/>
  <c r="G691" i="14"/>
  <c r="I667" i="16"/>
  <c r="K667" i="16"/>
  <c r="F659" i="16"/>
  <c r="H659" i="16"/>
  <c r="C659" i="16"/>
  <c r="J649" i="22"/>
  <c r="E649" i="22"/>
  <c r="G649" i="22"/>
  <c r="J627" i="16"/>
  <c r="G627" i="16"/>
  <c r="G621" i="14"/>
  <c r="J617" i="22"/>
  <c r="E617" i="22"/>
  <c r="G617" i="22"/>
  <c r="H601" i="22"/>
  <c r="B587" i="16"/>
  <c r="D587" i="16"/>
  <c r="J577" i="22"/>
  <c r="H577" i="22"/>
  <c r="C577" i="22"/>
  <c r="G549" i="14"/>
  <c r="C513" i="22"/>
  <c r="H429" i="22"/>
  <c r="K417" i="16"/>
  <c r="H326" i="14"/>
  <c r="H321" i="16"/>
  <c r="G283" i="16"/>
  <c r="B283" i="16"/>
  <c r="F407" i="16"/>
  <c r="D407" i="16"/>
  <c r="D391" i="16"/>
  <c r="K175" i="22"/>
  <c r="B175" i="22"/>
  <c r="AR352" i="3"/>
  <c r="AR349" i="3"/>
  <c r="AR342" i="3"/>
  <c r="AR336" i="3"/>
  <c r="AR332" i="3"/>
  <c r="AR319" i="3"/>
  <c r="AR314" i="3"/>
  <c r="AR308" i="3"/>
  <c r="AR304" i="3"/>
  <c r="AR300" i="3"/>
  <c r="AR282" i="3"/>
  <c r="AR276" i="3"/>
  <c r="AR272" i="3"/>
  <c r="Q43" i="25" a="1"/>
  <c r="Q43" i="25" s="1"/>
  <c r="P42" i="25" a="1"/>
  <c r="P42" i="25" s="1"/>
  <c r="Q44" i="25" a="1"/>
  <c r="Q44" i="25" s="1"/>
  <c r="P43" i="25" a="1"/>
  <c r="P43" i="25" s="1"/>
  <c r="P44" i="25" a="1"/>
  <c r="P44" i="25" s="1"/>
  <c r="Q42" i="25" a="1"/>
  <c r="Q42" i="25" s="1"/>
  <c r="P41" i="25" a="1"/>
  <c r="P41" i="25" s="1"/>
  <c r="Q40" i="25" a="1"/>
  <c r="Q40" i="25" s="1"/>
  <c r="F36" i="25" a="1"/>
  <c r="F36" i="25" s="1"/>
  <c r="F35" i="25" a="1"/>
  <c r="F35" i="25" s="1"/>
  <c r="F34" i="25" a="1"/>
  <c r="F34" i="25" s="1"/>
  <c r="F31" i="25" a="1"/>
  <c r="F31" i="25" s="1"/>
  <c r="Q30" i="25" a="1"/>
  <c r="Q30" i="25" s="1"/>
  <c r="F29" i="25" a="1"/>
  <c r="F29" i="25" s="1"/>
  <c r="F28" i="25" a="1"/>
  <c r="F28" i="25" s="1"/>
  <c r="P27" i="25" a="1"/>
  <c r="P27" i="25" s="1"/>
  <c r="Q26" i="25" a="1"/>
  <c r="Q26" i="25" s="1"/>
  <c r="P25" i="25" a="1"/>
  <c r="P25" i="25" s="1"/>
  <c r="Q24" i="25" a="1"/>
  <c r="Q24" i="25" s="1"/>
  <c r="Q23" i="25" a="1"/>
  <c r="Q23" i="25" s="1"/>
  <c r="F23" i="25" a="1"/>
  <c r="F23" i="25" s="1"/>
  <c r="Q22" i="25" a="1"/>
  <c r="Q22" i="25" s="1"/>
  <c r="F22" i="25" a="1"/>
  <c r="F22" i="25" s="1"/>
  <c r="Q19" i="25" a="1"/>
  <c r="Q19" i="25" s="1"/>
  <c r="Q17" i="25" a="1"/>
  <c r="Q17" i="25" s="1"/>
  <c r="Q16" i="25" a="1"/>
  <c r="Q16" i="25" s="1"/>
  <c r="F15" i="25" a="1"/>
  <c r="F15" i="25" s="1"/>
  <c r="Q13" i="25" a="1"/>
  <c r="Q13" i="25" s="1"/>
  <c r="Q11" i="25" a="1"/>
  <c r="Q11" i="25" s="1"/>
  <c r="F41" i="25" a="1"/>
  <c r="F41" i="25" s="1"/>
  <c r="P40" i="25" a="1"/>
  <c r="P40" i="25" s="1"/>
  <c r="Q38" i="25" a="1"/>
  <c r="Q38" i="25" s="1"/>
  <c r="F38" i="25" a="1"/>
  <c r="F38" i="25" s="1"/>
  <c r="Q37" i="25" a="1"/>
  <c r="Q37" i="25" s="1"/>
  <c r="Q34" i="25" a="1"/>
  <c r="Q34" i="25" s="1"/>
  <c r="P33" i="25" a="1"/>
  <c r="P33" i="25" s="1"/>
  <c r="Q32" i="25" a="1"/>
  <c r="Q32" i="25" s="1"/>
  <c r="Q31" i="25" a="1"/>
  <c r="Q31" i="25" s="1"/>
  <c r="P30" i="25" a="1"/>
  <c r="P30" i="25" s="1"/>
  <c r="Q29" i="25" a="1"/>
  <c r="Q29" i="25" s="1"/>
  <c r="P26" i="25" a="1"/>
  <c r="P26" i="25" s="1"/>
  <c r="P24" i="25" a="1"/>
  <c r="P24" i="25" s="1"/>
  <c r="P23" i="25" a="1"/>
  <c r="P23" i="25" s="1"/>
  <c r="Q21" i="25" a="1"/>
  <c r="Q21" i="25" s="1"/>
  <c r="Q20" i="25" a="1"/>
  <c r="Q20" i="25" s="1"/>
  <c r="P19" i="25" a="1"/>
  <c r="P19" i="25" s="1"/>
  <c r="Q18" i="25" a="1"/>
  <c r="Q18" i="25" s="1"/>
  <c r="F17" i="25" a="1"/>
  <c r="F17" i="25" s="1"/>
  <c r="P16" i="25" a="1"/>
  <c r="P16" i="25" s="1"/>
  <c r="F14" i="25" a="1"/>
  <c r="F14" i="25" s="1"/>
  <c r="Q12" i="25" a="1"/>
  <c r="Q12" i="25" s="1"/>
  <c r="P11" i="25" a="1"/>
  <c r="P11" i="25" s="1"/>
  <c r="P9" i="25" a="1"/>
  <c r="P9" i="25" s="1"/>
  <c r="P8" i="25" a="1"/>
  <c r="P8" i="25" s="1"/>
  <c r="Q7" i="25" a="1"/>
  <c r="Q7" i="25" s="1"/>
  <c r="P6" i="25" a="1"/>
  <c r="P6" i="25" s="1"/>
  <c r="Q5" i="25" a="1"/>
  <c r="Q5" i="25" s="1"/>
  <c r="Q10" i="25" a="1"/>
  <c r="Q10" i="25" s="1"/>
  <c r="F9" i="25" a="1"/>
  <c r="F9" i="25" s="1"/>
  <c r="F8" i="25" a="1"/>
  <c r="F8" i="25" s="1"/>
  <c r="P7" i="25" a="1"/>
  <c r="P7" i="25" s="1"/>
  <c r="P5" i="25" a="1"/>
  <c r="P5" i="25" s="1"/>
  <c r="F44" i="25" a="1"/>
  <c r="F44" i="25" s="1"/>
  <c r="F43" i="25" a="1"/>
  <c r="F43" i="25" s="1"/>
  <c r="Q41" i="25" a="1"/>
  <c r="Q41" i="25" s="1"/>
  <c r="F40" i="25" a="1"/>
  <c r="F40" i="25" s="1"/>
  <c r="Q39" i="25" a="1"/>
  <c r="Q39" i="25" s="1"/>
  <c r="F39" i="25" a="1"/>
  <c r="F39" i="25" s="1"/>
  <c r="F37" i="25" a="1"/>
  <c r="F37" i="25" s="1"/>
  <c r="Q36" i="25" a="1"/>
  <c r="Q36" i="25" s="1"/>
  <c r="Q35" i="25" a="1"/>
  <c r="Q35" i="25" s="1"/>
  <c r="P34" i="25" a="1"/>
  <c r="P34" i="25" s="1"/>
  <c r="F32" i="25" a="1"/>
  <c r="F32" i="25" s="1"/>
  <c r="P31" i="25" a="1"/>
  <c r="P31" i="25" s="1"/>
  <c r="Q28" i="25" a="1"/>
  <c r="Q28" i="25" s="1"/>
  <c r="F27" i="25" a="1"/>
  <c r="F27" i="25" s="1"/>
  <c r="Q25" i="25" a="1"/>
  <c r="Q25" i="25" s="1"/>
  <c r="F25" i="25" a="1"/>
  <c r="F25" i="25" s="1"/>
  <c r="P22" i="25" a="1"/>
  <c r="P22" i="25" s="1"/>
  <c r="P21" i="25" a="1"/>
  <c r="P21" i="25" s="1"/>
  <c r="P20" i="25" a="1"/>
  <c r="P20" i="25" s="1"/>
  <c r="F18" i="25" a="1"/>
  <c r="F18" i="25" s="1"/>
  <c r="P17" i="25" a="1"/>
  <c r="P17" i="25" s="1"/>
  <c r="F16" i="25" a="1"/>
  <c r="F16" i="25" s="1"/>
  <c r="Q15" i="25" a="1"/>
  <c r="Q15" i="25" s="1"/>
  <c r="Q14" i="25" a="1"/>
  <c r="Q14" i="25" s="1"/>
  <c r="P13" i="25" a="1"/>
  <c r="P13" i="25" s="1"/>
  <c r="P12" i="25" a="1"/>
  <c r="P12" i="25" s="1"/>
  <c r="F12" i="25" a="1"/>
  <c r="F12" i="25" s="1"/>
  <c r="F42" i="25" a="1"/>
  <c r="F42" i="25" s="1"/>
  <c r="P37" i="25" a="1"/>
  <c r="P37" i="25" s="1"/>
  <c r="P10" i="25" a="1"/>
  <c r="P10" i="25" s="1"/>
  <c r="F10" i="25" a="1"/>
  <c r="F10" i="25" s="1"/>
  <c r="Q9" i="25" a="1"/>
  <c r="Q9" i="25" s="1"/>
  <c r="F6" i="25" a="1"/>
  <c r="F6" i="25" s="1"/>
  <c r="F20" i="25" a="1"/>
  <c r="F20" i="25" s="1"/>
  <c r="F19" i="25" a="1"/>
  <c r="F19" i="25" s="1"/>
  <c r="F5" i="25" a="1"/>
  <c r="F5" i="25" s="1"/>
  <c r="F26" i="25" a="1"/>
  <c r="F26" i="25" s="1"/>
  <c r="P38" i="25" a="1"/>
  <c r="P38" i="25" s="1"/>
  <c r="P35" i="25" a="1"/>
  <c r="P35" i="25" s="1"/>
  <c r="F33" i="25" a="1"/>
  <c r="F33" i="25" s="1"/>
  <c r="P32" i="25" a="1"/>
  <c r="P32" i="25" s="1"/>
  <c r="F30" i="25" a="1"/>
  <c r="F30" i="25" s="1"/>
  <c r="P28" i="25" a="1"/>
  <c r="P28" i="25" s="1"/>
  <c r="F24" i="25" a="1"/>
  <c r="F24" i="25" s="1"/>
  <c r="P14" i="25" a="1"/>
  <c r="P14" i="25" s="1"/>
  <c r="P36" i="25" a="1"/>
  <c r="P36" i="25" s="1"/>
  <c r="P29" i="25" a="1"/>
  <c r="P29" i="25" s="1"/>
  <c r="P39" i="25" a="1"/>
  <c r="P39" i="25" s="1"/>
  <c r="Q33" i="25" a="1"/>
  <c r="Q33" i="25" s="1"/>
  <c r="Q27" i="25" a="1"/>
  <c r="Q27" i="25" s="1"/>
  <c r="F21" i="25" a="1"/>
  <c r="F21" i="25" s="1"/>
  <c r="P18" i="25" a="1"/>
  <c r="P18" i="25" s="1"/>
  <c r="S18" i="25" s="1"/>
  <c r="F13" i="25" a="1"/>
  <c r="F13" i="25" s="1"/>
  <c r="F11" i="25" a="1"/>
  <c r="F11" i="25" s="1"/>
  <c r="Q8" i="25" a="1"/>
  <c r="Q8" i="25" s="1"/>
  <c r="F7" i="25" a="1"/>
  <c r="F7" i="25" s="1"/>
  <c r="P15" i="25" a="1"/>
  <c r="P15" i="25" s="1"/>
  <c r="Q6" i="25" a="1"/>
  <c r="Q6" i="25" s="1"/>
  <c r="J789" i="16"/>
  <c r="J783" i="14"/>
  <c r="K783" i="14" s="1"/>
  <c r="K779" i="22"/>
  <c r="F779" i="22"/>
  <c r="I759" i="16"/>
  <c r="H737" i="16"/>
  <c r="C737" i="16"/>
  <c r="G729" i="16"/>
  <c r="K719" i="22"/>
  <c r="F719" i="22"/>
  <c r="H699" i="14"/>
  <c r="F699" i="14"/>
  <c r="I691" i="14"/>
  <c r="B691" i="14"/>
  <c r="F667" i="16"/>
  <c r="H667" i="16"/>
  <c r="I659" i="16"/>
  <c r="B649" i="22"/>
  <c r="M621" i="14"/>
  <c r="B617" i="22"/>
  <c r="J587" i="16"/>
  <c r="E587" i="16"/>
  <c r="I577" i="22"/>
  <c r="M549" i="14"/>
  <c r="B429" i="22"/>
  <c r="C429" i="22"/>
  <c r="J321" i="16"/>
  <c r="I407" i="16"/>
  <c r="F391" i="16"/>
  <c r="C175" i="22"/>
  <c r="BS264" i="3"/>
  <c r="BT264" i="3" s="1"/>
  <c r="BU264" i="3" s="1"/>
  <c r="BS256" i="3"/>
  <c r="BT256" i="3" s="1"/>
  <c r="BU256" i="3" s="1"/>
  <c r="BS252" i="3"/>
  <c r="BT252" i="3" s="1"/>
  <c r="BU252" i="3" s="1"/>
  <c r="BS244" i="3"/>
  <c r="BT244" i="3" s="1"/>
  <c r="BU244" i="3" s="1"/>
  <c r="BS240" i="3"/>
  <c r="BT240" i="3" s="1"/>
  <c r="BU240" i="3" s="1"/>
  <c r="BS236" i="3"/>
  <c r="BT236" i="3" s="1"/>
  <c r="BU236" i="3" s="1"/>
  <c r="BS232" i="3"/>
  <c r="BT232" i="3" s="1"/>
  <c r="BU232" i="3" s="1"/>
  <c r="BS228" i="3"/>
  <c r="BT228" i="3" s="1"/>
  <c r="BU228" i="3" s="1"/>
  <c r="BS224" i="3"/>
  <c r="BT224" i="3" s="1"/>
  <c r="BU224" i="3" s="1"/>
  <c r="BS220" i="3"/>
  <c r="BT220" i="3" s="1"/>
  <c r="BU220" i="3" s="1"/>
  <c r="BS212" i="3"/>
  <c r="BT212" i="3" s="1"/>
  <c r="BU212" i="3" s="1"/>
  <c r="BS208" i="3"/>
  <c r="BT208" i="3" s="1"/>
  <c r="BU208" i="3" s="1"/>
  <c r="BS204" i="3"/>
  <c r="BT204" i="3" s="1"/>
  <c r="BU204" i="3" s="1"/>
  <c r="BS200" i="3"/>
  <c r="BT200" i="3" s="1"/>
  <c r="BU200" i="3" s="1"/>
  <c r="BS175" i="3"/>
  <c r="BT175" i="3" s="1"/>
  <c r="BU175" i="3" s="1"/>
  <c r="BS143" i="3"/>
  <c r="BT143" i="3" s="1"/>
  <c r="BU143" i="3" s="1"/>
  <c r="BS139" i="3"/>
  <c r="BT139" i="3" s="1"/>
  <c r="BU139" i="3" s="1"/>
  <c r="BS135" i="3"/>
  <c r="BT135" i="3" s="1"/>
  <c r="BU135" i="3" s="1"/>
  <c r="BS131" i="3"/>
  <c r="BT131" i="3" s="1"/>
  <c r="BU131" i="3" s="1"/>
  <c r="BS127" i="3"/>
  <c r="BT127" i="3" s="1"/>
  <c r="BU127" i="3" s="1"/>
  <c r="BS123" i="3"/>
  <c r="BT123" i="3" s="1"/>
  <c r="BU123" i="3" s="1"/>
  <c r="BS119" i="3"/>
  <c r="BT119" i="3" s="1"/>
  <c r="BU119" i="3" s="1"/>
  <c r="BS115" i="3"/>
  <c r="BT115" i="3" s="1"/>
  <c r="BU115" i="3" s="1"/>
  <c r="BS111" i="3"/>
  <c r="BT111" i="3" s="1"/>
  <c r="BU111" i="3" s="1"/>
  <c r="BS107" i="3"/>
  <c r="BT107" i="3" s="1"/>
  <c r="BU107" i="3" s="1"/>
  <c r="BS103" i="3"/>
  <c r="BT103" i="3" s="1"/>
  <c r="BU103" i="3" s="1"/>
  <c r="BS99" i="3"/>
  <c r="BT99" i="3" s="1"/>
  <c r="BU99" i="3" s="1"/>
  <c r="BS95" i="3"/>
  <c r="BT95" i="3" s="1"/>
  <c r="BU95" i="3" s="1"/>
  <c r="BS67" i="3"/>
  <c r="BT67" i="3" s="1"/>
  <c r="BU67" i="3" s="1"/>
  <c r="BS148" i="3"/>
  <c r="BT148" i="3" s="1"/>
  <c r="BU148" i="3" s="1"/>
  <c r="I104" i="15"/>
  <c r="AR183" i="3"/>
  <c r="BS181" i="3"/>
  <c r="BT181" i="3" s="1"/>
  <c r="BU181" i="3" s="1"/>
  <c r="AR179" i="3"/>
  <c r="AR175" i="3"/>
  <c r="AR163" i="3"/>
  <c r="AR155" i="3"/>
  <c r="AR153" i="3"/>
  <c r="AR151" i="3"/>
  <c r="AR147" i="3"/>
  <c r="AR145" i="3"/>
  <c r="AR143" i="3"/>
  <c r="BS141" i="3"/>
  <c r="BT141" i="3" s="1"/>
  <c r="BU141" i="3" s="1"/>
  <c r="AR139" i="3"/>
  <c r="AR123" i="3"/>
  <c r="AR121" i="3"/>
  <c r="I126" i="15" s="1"/>
  <c r="AR119" i="3"/>
  <c r="AR97" i="3"/>
  <c r="AR95" i="3"/>
  <c r="AR93" i="3"/>
  <c r="AR91" i="3"/>
  <c r="AR89" i="3"/>
  <c r="AR87" i="3"/>
  <c r="AR79" i="3"/>
  <c r="AR77" i="3"/>
  <c r="AR75" i="3"/>
  <c r="AR350" i="3"/>
  <c r="AR344" i="3"/>
  <c r="AR341" i="3"/>
  <c r="AR330" i="3"/>
  <c r="AR324" i="3"/>
  <c r="AR320" i="3"/>
  <c r="AR316" i="3"/>
  <c r="AR313" i="3"/>
  <c r="AR303" i="3"/>
  <c r="AR298" i="3"/>
  <c r="AR292" i="3"/>
  <c r="AR288" i="3"/>
  <c r="AR284" i="3"/>
  <c r="AR135" i="3"/>
  <c r="BS129" i="3"/>
  <c r="BT129" i="3" s="1"/>
  <c r="BU129" i="3" s="1"/>
  <c r="B133" i="14"/>
  <c r="J133" i="14"/>
  <c r="K133" i="14" s="1"/>
  <c r="E133" i="14"/>
  <c r="C135" i="16"/>
  <c r="I134" i="14"/>
  <c r="G135" i="16"/>
  <c r="H132" i="22"/>
  <c r="D136" i="14"/>
  <c r="I133" i="16"/>
  <c r="B133" i="16"/>
  <c r="C139" i="16"/>
  <c r="G135" i="14"/>
  <c r="E135" i="14"/>
  <c r="E137" i="14"/>
  <c r="K134" i="22"/>
  <c r="B134" i="22"/>
  <c r="C139" i="14"/>
  <c r="C134" i="22"/>
  <c r="F135" i="16"/>
  <c r="L134" i="14"/>
  <c r="F133" i="14"/>
  <c r="I133" i="14"/>
  <c r="G139" i="16"/>
  <c r="E132" i="22"/>
  <c r="F132" i="22"/>
  <c r="K139" i="16"/>
  <c r="F135" i="14"/>
  <c r="D135" i="14"/>
  <c r="C137" i="14"/>
  <c r="F134" i="22"/>
  <c r="D134" i="22"/>
  <c r="E139" i="14"/>
  <c r="C135" i="14"/>
  <c r="J134" i="22"/>
  <c r="I137" i="15"/>
  <c r="J117" i="22"/>
  <c r="G117" i="22"/>
  <c r="F117" i="22"/>
  <c r="C117" i="22"/>
  <c r="I117" i="22"/>
  <c r="B173" i="16"/>
  <c r="I173" i="16"/>
  <c r="G173" i="16"/>
  <c r="C214" i="22"/>
  <c r="G214" i="22"/>
  <c r="E216" i="14"/>
  <c r="G216" i="14"/>
  <c r="J216" i="14"/>
  <c r="K216" i="14" s="1"/>
  <c r="F234" i="16"/>
  <c r="K234" i="16"/>
  <c r="C266" i="22"/>
  <c r="H266" i="22"/>
  <c r="K266" i="22"/>
  <c r="G266" i="22"/>
  <c r="E266" i="22"/>
  <c r="I266" i="22"/>
  <c r="B266" i="22"/>
  <c r="J57" i="22"/>
  <c r="E56" i="14"/>
  <c r="L56" i="14"/>
  <c r="F56" i="14"/>
  <c r="D56" i="14"/>
  <c r="C56" i="14"/>
  <c r="G106" i="14"/>
  <c r="J106" i="14"/>
  <c r="K106" i="14" s="1"/>
  <c r="E106" i="14"/>
  <c r="F106" i="14"/>
  <c r="C106" i="14"/>
  <c r="M106" i="14"/>
  <c r="B116" i="22"/>
  <c r="F116" i="22"/>
  <c r="J116" i="22"/>
  <c r="G116" i="22"/>
  <c r="I116" i="22"/>
  <c r="H116" i="22"/>
  <c r="B124" i="22"/>
  <c r="I124" i="22"/>
  <c r="K124" i="22"/>
  <c r="C124" i="22"/>
  <c r="D124" i="22"/>
  <c r="D134" i="14"/>
  <c r="F134" i="14"/>
  <c r="M134" i="14"/>
  <c r="E134" i="14"/>
  <c r="B134" i="14"/>
  <c r="H134" i="14"/>
  <c r="B99" i="16"/>
  <c r="C99" i="16"/>
  <c r="F107" i="16"/>
  <c r="B107" i="16"/>
  <c r="D107" i="16"/>
  <c r="I107" i="16"/>
  <c r="E107" i="16"/>
  <c r="H107" i="16"/>
  <c r="E121" i="14"/>
  <c r="C121" i="14"/>
  <c r="B121" i="14"/>
  <c r="I135" i="16"/>
  <c r="B135" i="16"/>
  <c r="D135" i="16"/>
  <c r="J135" i="16"/>
  <c r="H135" i="16"/>
  <c r="B89" i="14"/>
  <c r="B132" i="14"/>
  <c r="D147" i="16"/>
  <c r="I147" i="16"/>
  <c r="D162" i="14"/>
  <c r="C162" i="14"/>
  <c r="H130" i="22"/>
  <c r="I143" i="22"/>
  <c r="I130" i="22"/>
  <c r="D119" i="16"/>
  <c r="D143" i="22"/>
  <c r="C338" i="14"/>
  <c r="H338" i="14"/>
  <c r="I328" i="14"/>
  <c r="M328" i="14"/>
  <c r="J328" i="14"/>
  <c r="K328" i="14" s="1"/>
  <c r="K143" i="22"/>
  <c r="B336" i="16"/>
  <c r="D336" i="16"/>
  <c r="H324" i="14"/>
  <c r="I324" i="14"/>
  <c r="G324" i="14"/>
  <c r="H134" i="16"/>
  <c r="F143" i="22"/>
  <c r="D88" i="22"/>
  <c r="E88" i="22"/>
  <c r="F88" i="22"/>
  <c r="J88" i="22"/>
  <c r="E308" i="14"/>
  <c r="D308" i="14"/>
  <c r="D132" i="14"/>
  <c r="F147" i="16"/>
  <c r="K147" i="16"/>
  <c r="E147" i="16"/>
  <c r="B162" i="14"/>
  <c r="G143" i="22"/>
  <c r="K119" i="16"/>
  <c r="J134" i="16"/>
  <c r="B338" i="14"/>
  <c r="L338" i="14"/>
  <c r="J338" i="14"/>
  <c r="K338" i="14" s="1"/>
  <c r="G328" i="14"/>
  <c r="B328" i="14"/>
  <c r="E328" i="14"/>
  <c r="K134" i="16"/>
  <c r="C336" i="16"/>
  <c r="K336" i="16"/>
  <c r="J324" i="14"/>
  <c r="K324" i="14" s="1"/>
  <c r="B324" i="14"/>
  <c r="E134" i="16"/>
  <c r="D271" i="14"/>
  <c r="E271" i="14"/>
  <c r="H164" i="22"/>
  <c r="C164" i="22"/>
  <c r="E164" i="22"/>
  <c r="C137" i="16"/>
  <c r="H147" i="16"/>
  <c r="G147" i="16"/>
  <c r="B143" i="22"/>
  <c r="E119" i="16"/>
  <c r="F134" i="16"/>
  <c r="F338" i="14"/>
  <c r="M338" i="14"/>
  <c r="C328" i="14"/>
  <c r="L328" i="14"/>
  <c r="E336" i="16"/>
  <c r="C324" i="14"/>
  <c r="E324" i="14"/>
  <c r="D324" i="14"/>
  <c r="J64" i="22"/>
  <c r="D178" i="16"/>
  <c r="D168" i="14"/>
  <c r="C178" i="16"/>
  <c r="K178" i="16"/>
  <c r="G132" i="22"/>
  <c r="D295" i="22"/>
  <c r="K305" i="16"/>
  <c r="F305" i="16"/>
  <c r="G295" i="14"/>
  <c r="C295" i="14"/>
  <c r="C255" i="16"/>
  <c r="E255" i="16"/>
  <c r="D309" i="16"/>
  <c r="J309" i="16"/>
  <c r="E309" i="16"/>
  <c r="I311" i="22"/>
  <c r="H249" i="14"/>
  <c r="C249" i="14"/>
  <c r="D206" i="16"/>
  <c r="B206" i="16"/>
  <c r="C132" i="22"/>
  <c r="F178" i="16"/>
  <c r="E168" i="14"/>
  <c r="C168" i="14"/>
  <c r="B132" i="22"/>
  <c r="B178" i="16"/>
  <c r="B295" i="22"/>
  <c r="K295" i="22"/>
  <c r="G305" i="16"/>
  <c r="B305" i="16"/>
  <c r="J295" i="14"/>
  <c r="K295" i="14" s="1"/>
  <c r="M295" i="14"/>
  <c r="J255" i="16"/>
  <c r="H255" i="16"/>
  <c r="K309" i="16"/>
  <c r="F309" i="16"/>
  <c r="F315" i="16"/>
  <c r="M185" i="14"/>
  <c r="L185" i="14"/>
  <c r="B209" i="14"/>
  <c r="F209" i="14"/>
  <c r="H209" i="14"/>
  <c r="J209" i="14"/>
  <c r="K209" i="14" s="1"/>
  <c r="M209" i="14"/>
  <c r="L209" i="14"/>
  <c r="H245" i="14"/>
  <c r="M245" i="14"/>
  <c r="E208" i="16"/>
  <c r="G208" i="16"/>
  <c r="J212" i="22"/>
  <c r="D212" i="22"/>
  <c r="C212" i="22"/>
  <c r="H212" i="22"/>
  <c r="B212" i="22"/>
  <c r="G212" i="22"/>
  <c r="E212" i="22"/>
  <c r="F236" i="16"/>
  <c r="K236" i="16"/>
  <c r="E236" i="16"/>
  <c r="J236" i="16"/>
  <c r="D236" i="16"/>
  <c r="I236" i="16"/>
  <c r="C236" i="16"/>
  <c r="H236" i="16"/>
  <c r="I240" i="16"/>
  <c r="D240" i="16"/>
  <c r="E240" i="16"/>
  <c r="B240" i="16"/>
  <c r="I244" i="22"/>
  <c r="H244" i="22"/>
  <c r="F244" i="22"/>
  <c r="H326" i="16"/>
  <c r="J326" i="16"/>
  <c r="K326" i="16"/>
  <c r="I327" i="22"/>
  <c r="G327" i="22"/>
  <c r="D327" i="22"/>
  <c r="B327" i="22"/>
  <c r="H327" i="22"/>
  <c r="F327" i="22"/>
  <c r="C327" i="22"/>
  <c r="K331" i="16"/>
  <c r="I331" i="16"/>
  <c r="D331" i="16"/>
  <c r="B331" i="16"/>
  <c r="C331" i="16"/>
  <c r="H331" i="16"/>
  <c r="F331" i="16"/>
  <c r="B333" i="14"/>
  <c r="M333" i="14"/>
  <c r="H339" i="22"/>
  <c r="D339" i="22"/>
  <c r="G337" i="16"/>
  <c r="C337" i="16"/>
  <c r="E295" i="22"/>
  <c r="H305" i="16"/>
  <c r="C305" i="16"/>
  <c r="F295" i="14"/>
  <c r="H295" i="14"/>
  <c r="G309" i="16"/>
  <c r="E204" i="16"/>
  <c r="D204" i="16"/>
  <c r="B204" i="16"/>
  <c r="J204" i="16"/>
  <c r="B321" i="14"/>
  <c r="I321" i="14"/>
  <c r="L321" i="14"/>
  <c r="H321" i="14"/>
  <c r="F321" i="14"/>
  <c r="M321" i="14"/>
  <c r="J321" i="14"/>
  <c r="K321" i="14" s="1"/>
  <c r="I311" i="14"/>
  <c r="B311" i="14"/>
  <c r="B315" i="14"/>
  <c r="I315" i="14"/>
  <c r="L315" i="14"/>
  <c r="H315" i="14"/>
  <c r="F315" i="14"/>
  <c r="M315" i="14"/>
  <c r="J315" i="14"/>
  <c r="K315" i="14" s="1"/>
  <c r="I284" i="22"/>
  <c r="D284" i="22"/>
  <c r="G284" i="22"/>
  <c r="E284" i="22"/>
  <c r="B284" i="22"/>
  <c r="D311" i="22"/>
  <c r="B311" i="22"/>
  <c r="C311" i="22"/>
  <c r="H311" i="22"/>
  <c r="F311" i="22"/>
  <c r="G311" i="22"/>
  <c r="E311" i="22"/>
  <c r="J311" i="22"/>
  <c r="G315" i="16"/>
  <c r="E315" i="16"/>
  <c r="J315" i="16"/>
  <c r="K315" i="16"/>
  <c r="I315" i="16"/>
  <c r="D315" i="16"/>
  <c r="B315" i="16"/>
  <c r="F267" i="22"/>
  <c r="C267" i="22"/>
  <c r="P29" i="11" a="1"/>
  <c r="P29" i="11" s="1"/>
  <c r="R6" i="17" a="1"/>
  <c r="R6" i="17" s="1"/>
  <c r="BS151" i="3"/>
  <c r="BT151" i="3" s="1"/>
  <c r="BU151" i="3" s="1"/>
  <c r="AR265" i="3"/>
  <c r="BS265" i="3"/>
  <c r="BT265" i="3" s="1"/>
  <c r="BU265" i="3" s="1"/>
  <c r="AR261" i="3"/>
  <c r="BS261" i="3"/>
  <c r="BT261" i="3" s="1"/>
  <c r="BU261" i="3" s="1"/>
  <c r="AR257" i="3"/>
  <c r="BS257" i="3"/>
  <c r="BT257" i="3" s="1"/>
  <c r="BU257" i="3" s="1"/>
  <c r="BS253" i="3"/>
  <c r="BT253" i="3" s="1"/>
  <c r="BU253" i="3" s="1"/>
  <c r="AR253" i="3"/>
  <c r="BS249" i="3"/>
  <c r="BT249" i="3" s="1"/>
  <c r="BU249" i="3" s="1"/>
  <c r="AR249" i="3"/>
  <c r="AR245" i="3"/>
  <c r="BS245" i="3"/>
  <c r="BT245" i="3" s="1"/>
  <c r="BU245" i="3" s="1"/>
  <c r="AR241" i="3"/>
  <c r="BS241" i="3"/>
  <c r="BT241" i="3" s="1"/>
  <c r="BU241" i="3" s="1"/>
  <c r="BS237" i="3"/>
  <c r="BT237" i="3" s="1"/>
  <c r="BU237" i="3" s="1"/>
  <c r="AR237" i="3"/>
  <c r="BS233" i="3"/>
  <c r="BT233" i="3" s="1"/>
  <c r="BU233" i="3" s="1"/>
  <c r="AR233" i="3"/>
  <c r="AR229" i="3"/>
  <c r="BS229" i="3"/>
  <c r="BT229" i="3" s="1"/>
  <c r="BU229" i="3" s="1"/>
  <c r="AR225" i="3"/>
  <c r="BS225" i="3"/>
  <c r="BT225" i="3" s="1"/>
  <c r="BU225" i="3" s="1"/>
  <c r="BS221" i="3"/>
  <c r="BT221" i="3" s="1"/>
  <c r="BU221" i="3" s="1"/>
  <c r="AR221" i="3"/>
  <c r="BS217" i="3"/>
  <c r="BT217" i="3" s="1"/>
  <c r="BU217" i="3" s="1"/>
  <c r="AR217" i="3"/>
  <c r="AR213" i="3"/>
  <c r="BS213" i="3"/>
  <c r="BT213" i="3" s="1"/>
  <c r="BU213" i="3" s="1"/>
  <c r="AR209" i="3"/>
  <c r="BS209" i="3"/>
  <c r="BT209" i="3" s="1"/>
  <c r="BU209" i="3" s="1"/>
  <c r="BS205" i="3"/>
  <c r="BT205" i="3" s="1"/>
  <c r="BU205" i="3" s="1"/>
  <c r="AR205" i="3"/>
  <c r="BS201" i="3"/>
  <c r="BT201" i="3" s="1"/>
  <c r="BU201" i="3" s="1"/>
  <c r="AR201" i="3"/>
  <c r="AR49" i="3"/>
  <c r="BS49" i="3"/>
  <c r="BT49" i="3" s="1"/>
  <c r="BU49" i="3" s="1"/>
  <c r="AR180" i="3"/>
  <c r="BS180" i="3"/>
  <c r="BT180" i="3" s="1"/>
  <c r="BU180" i="3" s="1"/>
  <c r="BS176" i="3"/>
  <c r="BT176" i="3" s="1"/>
  <c r="BU176" i="3" s="1"/>
  <c r="AR176" i="3"/>
  <c r="AR174" i="3"/>
  <c r="BS174" i="3"/>
  <c r="BT174" i="3" s="1"/>
  <c r="BU174" i="3" s="1"/>
  <c r="AR164" i="3"/>
  <c r="I169" i="15" s="1"/>
  <c r="BS164" i="3"/>
  <c r="BT164" i="3" s="1"/>
  <c r="BU164" i="3" s="1"/>
  <c r="AR154" i="3"/>
  <c r="BS154" i="3"/>
  <c r="BT154" i="3" s="1"/>
  <c r="BU154" i="3" s="1"/>
  <c r="AR144" i="3"/>
  <c r="BS144" i="3"/>
  <c r="BT144" i="3" s="1"/>
  <c r="BU144" i="3" s="1"/>
  <c r="AR92" i="3"/>
  <c r="BS92" i="3"/>
  <c r="BT92" i="3" s="1"/>
  <c r="BU92" i="3" s="1"/>
  <c r="AR90" i="3"/>
  <c r="BS90" i="3"/>
  <c r="BT90" i="3" s="1"/>
  <c r="BU90" i="3" s="1"/>
  <c r="AR80" i="3"/>
  <c r="BS80" i="3"/>
  <c r="BT80" i="3" s="1"/>
  <c r="BU80" i="3" s="1"/>
  <c r="AR78" i="3"/>
  <c r="BS78" i="3"/>
  <c r="BT78" i="3" s="1"/>
  <c r="BU78" i="3" s="1"/>
  <c r="A71" i="14"/>
  <c r="A73" i="15"/>
  <c r="BS197" i="3"/>
  <c r="BT197" i="3" s="1"/>
  <c r="BU197" i="3" s="1"/>
  <c r="AR197" i="3"/>
  <c r="BS193" i="3"/>
  <c r="BT193" i="3" s="1"/>
  <c r="BU193" i="3" s="1"/>
  <c r="AR189" i="3"/>
  <c r="BS189" i="3"/>
  <c r="BT189" i="3" s="1"/>
  <c r="BU189" i="3" s="1"/>
  <c r="BS185" i="3"/>
  <c r="BT185" i="3" s="1"/>
  <c r="BU185" i="3" s="1"/>
  <c r="AR185" i="3"/>
  <c r="AR177" i="3"/>
  <c r="BS177" i="3"/>
  <c r="BT177" i="3" s="1"/>
  <c r="BU177" i="3" s="1"/>
  <c r="AR173" i="3"/>
  <c r="BS173" i="3"/>
  <c r="BT173" i="3" s="1"/>
  <c r="BU173" i="3" s="1"/>
  <c r="AR169" i="3"/>
  <c r="BS169" i="3"/>
  <c r="BT169" i="3" s="1"/>
  <c r="BU169" i="3" s="1"/>
  <c r="AR165" i="3"/>
  <c r="BS165" i="3"/>
  <c r="BT165" i="3" s="1"/>
  <c r="BU165" i="3" s="1"/>
  <c r="AR161" i="3"/>
  <c r="BS161" i="3"/>
  <c r="BT161" i="3" s="1"/>
  <c r="BU161" i="3" s="1"/>
  <c r="AR157" i="3"/>
  <c r="AR149" i="3"/>
  <c r="BS149" i="3"/>
  <c r="BT149" i="3" s="1"/>
  <c r="BU149" i="3" s="1"/>
  <c r="AR137" i="3"/>
  <c r="BS137" i="3"/>
  <c r="BT137" i="3" s="1"/>
  <c r="BU137" i="3" s="1"/>
  <c r="BS133" i="3"/>
  <c r="BT133" i="3" s="1"/>
  <c r="BU133" i="3" s="1"/>
  <c r="AR131" i="3"/>
  <c r="AR127" i="3"/>
  <c r="BS125" i="3"/>
  <c r="BT125" i="3" s="1"/>
  <c r="BU125" i="3" s="1"/>
  <c r="D328" i="15"/>
  <c r="B328" i="15"/>
  <c r="A259" i="22"/>
  <c r="A241" i="16"/>
  <c r="A245" i="16"/>
  <c r="A249" i="16"/>
  <c r="A253" i="22"/>
  <c r="A257" i="22"/>
  <c r="A282" i="14"/>
  <c r="A304" i="16"/>
  <c r="A267" i="14"/>
  <c r="A331" i="14"/>
  <c r="A269" i="14"/>
  <c r="BS178" i="3"/>
  <c r="BT178" i="3" s="1"/>
  <c r="BU178" i="3" s="1"/>
  <c r="BS153" i="3"/>
  <c r="BT153" i="3" s="1"/>
  <c r="BU153" i="3" s="1"/>
  <c r="BS145" i="3"/>
  <c r="BT145" i="3" s="1"/>
  <c r="BU145" i="3" s="1"/>
  <c r="BS72" i="3"/>
  <c r="BT72" i="3" s="1"/>
  <c r="BU72" i="3" s="1"/>
  <c r="AR193" i="3"/>
  <c r="G328" i="15"/>
  <c r="E328" i="15"/>
  <c r="A257" i="14"/>
  <c r="A261" i="14"/>
  <c r="A227" i="14"/>
  <c r="A237" i="22"/>
  <c r="A241" i="22"/>
  <c r="A245" i="22"/>
  <c r="A249" i="22"/>
  <c r="A255" i="14"/>
  <c r="A259" i="14"/>
  <c r="A284" i="16"/>
  <c r="A263" i="14"/>
  <c r="A265" i="14"/>
  <c r="A271" i="16"/>
  <c r="A333" i="16"/>
  <c r="B121" i="22"/>
  <c r="BS184" i="3"/>
  <c r="BT184" i="3" s="1"/>
  <c r="BU184" i="3" s="1"/>
  <c r="BS152" i="3"/>
  <c r="BT152" i="3" s="1"/>
  <c r="BU152" i="3" s="1"/>
  <c r="BS140" i="3"/>
  <c r="BT140" i="3" s="1"/>
  <c r="BU140" i="3" s="1"/>
  <c r="AR181" i="3"/>
  <c r="C328" i="15"/>
  <c r="A253" i="14"/>
  <c r="A259" i="16"/>
  <c r="A263" i="16"/>
  <c r="A235" i="14"/>
  <c r="A239" i="14"/>
  <c r="A243" i="14"/>
  <c r="A247" i="14"/>
  <c r="A251" i="14"/>
  <c r="F257" i="15"/>
  <c r="A261" i="16"/>
  <c r="A265" i="16"/>
  <c r="A267" i="16"/>
  <c r="A271" i="22"/>
  <c r="A333" i="22"/>
  <c r="A203" i="14"/>
  <c r="BS182" i="3"/>
  <c r="BT182" i="3" s="1"/>
  <c r="BU182" i="3" s="1"/>
  <c r="BS157" i="3"/>
  <c r="BT157" i="3" s="1"/>
  <c r="BU157" i="3" s="1"/>
  <c r="AR148" i="3"/>
  <c r="BS76" i="3"/>
  <c r="BT76" i="3" s="1"/>
  <c r="BU76" i="3" s="1"/>
  <c r="AR333" i="3"/>
  <c r="AR326" i="3"/>
  <c r="AR317" i="3"/>
  <c r="AR310" i="3"/>
  <c r="AR301" i="3"/>
  <c r="AR294" i="3"/>
  <c r="AR285" i="3"/>
  <c r="AR278" i="3"/>
  <c r="AR269" i="3"/>
  <c r="BS124" i="3"/>
  <c r="BT124" i="3" s="1"/>
  <c r="BU124" i="3" s="1"/>
  <c r="BS120" i="3"/>
  <c r="BT120" i="3" s="1"/>
  <c r="BU120" i="3" s="1"/>
  <c r="AR329" i="3"/>
  <c r="AR322" i="3"/>
  <c r="AR306" i="3"/>
  <c r="AR297" i="3"/>
  <c r="AR290" i="3"/>
  <c r="AR281" i="3"/>
  <c r="AR274" i="3"/>
  <c r="AR328" i="3"/>
  <c r="AR318" i="3"/>
  <c r="AR312" i="3"/>
  <c r="AR309" i="3"/>
  <c r="AR296" i="3"/>
  <c r="AR280" i="3"/>
  <c r="C13" i="7"/>
  <c r="F35" i="9" a="1"/>
  <c r="F35" i="9" s="1"/>
  <c r="F27" i="9" a="1"/>
  <c r="F27" i="9" s="1"/>
  <c r="E32" i="5" a="1"/>
  <c r="E32" i="5" s="1"/>
  <c r="P6" i="11" a="1"/>
  <c r="P6" i="11" s="1"/>
  <c r="E28" i="5" a="1"/>
  <c r="E28" i="5" s="1"/>
  <c r="P34" i="11" a="1"/>
  <c r="P34" i="11" s="1"/>
  <c r="P44" i="10" a="1"/>
  <c r="P44" i="10" s="1"/>
  <c r="E17" i="5" a="1"/>
  <c r="E17" i="5" s="1"/>
  <c r="F14" i="8" a="1"/>
  <c r="F14" i="8" s="1"/>
  <c r="F10" i="8" a="1"/>
  <c r="F10" i="8" s="1"/>
  <c r="F10" i="9" a="1"/>
  <c r="F10" i="9" s="1"/>
  <c r="Q19" i="9" a="1"/>
  <c r="Q19" i="9" s="1"/>
  <c r="F24" i="9" a="1"/>
  <c r="F24" i="9" s="1"/>
  <c r="P11" i="10" a="1"/>
  <c r="P11" i="10" s="1"/>
  <c r="F25" i="8" a="1"/>
  <c r="F25" i="8" s="1"/>
  <c r="E15" i="5" a="1"/>
  <c r="E15" i="5" s="1"/>
  <c r="F30" i="9" a="1"/>
  <c r="F30" i="9" s="1"/>
  <c r="P9" i="11" a="1"/>
  <c r="P9" i="11" s="1"/>
  <c r="Q33" i="11" a="1"/>
  <c r="Q33" i="11" s="1"/>
  <c r="R33" i="11" s="1"/>
  <c r="P32" i="11" a="1"/>
  <c r="P32" i="11" s="1"/>
  <c r="P19" i="10" a="1"/>
  <c r="P19" i="10" s="1"/>
  <c r="O12" i="5" a="1"/>
  <c r="O12" i="5" s="1"/>
  <c r="P12" i="5" s="1"/>
  <c r="P34" i="9" a="1"/>
  <c r="P34" i="9" s="1"/>
  <c r="P11" i="9" a="1"/>
  <c r="P11" i="9" s="1"/>
  <c r="F7" i="11" a="1"/>
  <c r="F7" i="11" s="1"/>
  <c r="F4" i="11" a="1"/>
  <c r="F4" i="11" s="1"/>
  <c r="B9" i="12"/>
  <c r="E24" i="5" a="1"/>
  <c r="E24" i="5" s="1"/>
  <c r="B48" i="15"/>
  <c r="D48" i="15"/>
  <c r="I52" i="16"/>
  <c r="G52" i="16"/>
  <c r="B52" i="16"/>
  <c r="C51" i="15"/>
  <c r="A49" i="16"/>
  <c r="C35" i="7"/>
  <c r="E20" i="5" a="1"/>
  <c r="E20" i="5" s="1"/>
  <c r="E30" i="5" a="1"/>
  <c r="E30" i="5" s="1"/>
  <c r="P6" i="9" a="1"/>
  <c r="P6" i="9" s="1"/>
  <c r="F23" i="11" a="1"/>
  <c r="F23" i="11" s="1"/>
  <c r="F9" i="8" a="1"/>
  <c r="F9" i="8" s="1"/>
  <c r="E25" i="5" a="1"/>
  <c r="E25" i="5" s="1"/>
  <c r="P5" i="11" a="1"/>
  <c r="P5" i="11" s="1"/>
  <c r="Q43" i="9" a="1"/>
  <c r="Q43" i="9" s="1"/>
  <c r="E26" i="5" a="1"/>
  <c r="E26" i="5" s="1"/>
  <c r="E42" i="5" a="1"/>
  <c r="E42" i="5" s="1"/>
  <c r="E22" i="5" a="1"/>
  <c r="E22" i="5" s="1"/>
  <c r="P20" i="11" a="1"/>
  <c r="P20" i="11" s="1"/>
  <c r="Q26" i="9" a="1"/>
  <c r="Q26" i="9" s="1"/>
  <c r="F20" i="9" a="1"/>
  <c r="F20" i="9" s="1"/>
  <c r="F35" i="8" a="1"/>
  <c r="F35" i="8" s="1"/>
  <c r="F33" i="11" a="1"/>
  <c r="F33" i="11" s="1"/>
  <c r="N29" i="5" a="1"/>
  <c r="N29" i="5" s="1"/>
  <c r="F26" i="8" a="1"/>
  <c r="F26" i="8" s="1"/>
  <c r="P15" i="10" a="1"/>
  <c r="P15" i="10" s="1"/>
  <c r="Q5" i="9" a="1"/>
  <c r="Q5" i="9" s="1"/>
  <c r="R5" i="9" s="1"/>
  <c r="P23" i="10" a="1"/>
  <c r="P23" i="10" s="1"/>
  <c r="F38" i="9" a="1"/>
  <c r="F38" i="9" s="1"/>
  <c r="N25" i="5" a="1"/>
  <c r="N25" i="5" s="1"/>
  <c r="P11" i="11" a="1"/>
  <c r="P11" i="11" s="1"/>
  <c r="P20" i="10" a="1"/>
  <c r="P20" i="10" s="1"/>
  <c r="F19" i="11" a="1"/>
  <c r="F19" i="11" s="1"/>
  <c r="A51" i="22"/>
  <c r="N44" i="5" a="1"/>
  <c r="N44" i="5" s="1"/>
  <c r="C7" i="6"/>
  <c r="C19" i="7"/>
  <c r="C27" i="7"/>
  <c r="O36" i="5" a="1"/>
  <c r="O36" i="5" s="1"/>
  <c r="F22" i="11" a="1"/>
  <c r="F22" i="11" s="1"/>
  <c r="C48" i="15"/>
  <c r="H48" i="15"/>
  <c r="F48" i="15"/>
  <c r="J52" i="16"/>
  <c r="H52" i="16"/>
  <c r="G48" i="15"/>
  <c r="B51" i="15"/>
  <c r="N14" i="5" a="1"/>
  <c r="N14" i="5" s="1"/>
  <c r="P37" i="9" a="1"/>
  <c r="P37" i="9" s="1"/>
  <c r="F13" i="11" a="1"/>
  <c r="F13" i="11" s="1"/>
  <c r="P27" i="11" a="1"/>
  <c r="P27" i="11" s="1"/>
  <c r="P25" i="9" a="1"/>
  <c r="P25" i="9" s="1"/>
  <c r="P24" i="9" a="1"/>
  <c r="P24" i="9" s="1"/>
  <c r="Q13" i="9" a="1"/>
  <c r="Q13" i="9" s="1"/>
  <c r="E44" i="5" a="1"/>
  <c r="E44" i="5" s="1"/>
  <c r="F32" i="11" a="1"/>
  <c r="F32" i="11" s="1"/>
  <c r="F29" i="8" a="1"/>
  <c r="F29" i="8" s="1"/>
  <c r="Q28" i="11" a="1"/>
  <c r="Q28" i="11" s="1"/>
  <c r="R28" i="11" s="1"/>
  <c r="C37" i="6"/>
  <c r="F11" i="8" a="1"/>
  <c r="F11" i="8" s="1"/>
  <c r="F28" i="11" a="1"/>
  <c r="F28" i="11" s="1"/>
  <c r="Q31" i="9" a="1"/>
  <c r="Q31" i="9" s="1"/>
  <c r="P20" i="9" a="1"/>
  <c r="P20" i="9" s="1"/>
  <c r="Q5" i="11" a="1"/>
  <c r="Q5" i="11" s="1"/>
  <c r="R5" i="11" s="1"/>
  <c r="E35" i="5" a="1"/>
  <c r="E35" i="5" s="1"/>
  <c r="F8" i="9" a="1"/>
  <c r="F8" i="9" s="1"/>
  <c r="F16" i="11" a="1"/>
  <c r="F16" i="11" s="1"/>
  <c r="F22" i="8" a="1"/>
  <c r="F22" i="8" s="1"/>
  <c r="Q21" i="11" a="1"/>
  <c r="Q21" i="11" s="1"/>
  <c r="R21" i="11" s="1"/>
  <c r="Q42" i="11" a="1"/>
  <c r="Q42" i="11" s="1"/>
  <c r="R42" i="11" s="1"/>
  <c r="Q43" i="11" a="1"/>
  <c r="Q43" i="11" s="1"/>
  <c r="R43" i="11" s="1"/>
  <c r="P25" i="10" a="1"/>
  <c r="P25" i="10" s="1"/>
  <c r="F38" i="11" a="1"/>
  <c r="F38" i="11" s="1"/>
  <c r="B41" i="12"/>
  <c r="A49" i="14"/>
  <c r="N21" i="5" a="1"/>
  <c r="N21" i="5" s="1"/>
  <c r="F42" i="9" a="1"/>
  <c r="F42" i="9" s="1"/>
  <c r="AE42" i="9" s="1"/>
  <c r="B5" i="12"/>
  <c r="P41" i="10" a="1"/>
  <c r="P41" i="10" s="1"/>
  <c r="C30" i="12"/>
  <c r="E48" i="15"/>
  <c r="D52" i="16"/>
  <c r="H32" i="22"/>
  <c r="E45" i="15"/>
  <c r="D45" i="15"/>
  <c r="G45" i="15"/>
  <c r="A43" i="15"/>
  <c r="A43" i="16"/>
  <c r="B41" i="15"/>
  <c r="F41" i="15"/>
  <c r="H41" i="15"/>
  <c r="A39" i="15"/>
  <c r="A39" i="22"/>
  <c r="A39" i="16"/>
  <c r="B35" i="15"/>
  <c r="G35" i="15"/>
  <c r="A33" i="16"/>
  <c r="A33" i="22"/>
  <c r="A31" i="15"/>
  <c r="A31" i="22"/>
  <c r="I29" i="15"/>
  <c r="D29" i="15"/>
  <c r="E29" i="15"/>
  <c r="F29" i="15"/>
  <c r="H29" i="15"/>
  <c r="C27" i="15"/>
  <c r="G27" i="15"/>
  <c r="E27" i="15"/>
  <c r="A25" i="15"/>
  <c r="A25" i="16"/>
  <c r="A25" i="22"/>
  <c r="A21" i="15"/>
  <c r="A21" i="22"/>
  <c r="I19" i="15"/>
  <c r="B19" i="15"/>
  <c r="A17" i="15"/>
  <c r="A17" i="16"/>
  <c r="A15" i="15"/>
  <c r="C15" i="15" s="1"/>
  <c r="A15" i="22"/>
  <c r="A15" i="16"/>
  <c r="G13" i="15"/>
  <c r="B13" i="15"/>
  <c r="F13" i="15"/>
  <c r="A9" i="15"/>
  <c r="E27" i="5" a="1"/>
  <c r="E27" i="5" s="1"/>
  <c r="F15" i="9" a="1"/>
  <c r="F15" i="9" s="1"/>
  <c r="O23" i="5" a="1"/>
  <c r="O23" i="5" s="1"/>
  <c r="P23" i="5" s="1"/>
  <c r="F12" i="8" a="1"/>
  <c r="F12" i="8" s="1"/>
  <c r="F36" i="9" a="1"/>
  <c r="F36" i="9" s="1"/>
  <c r="O22" i="5" a="1"/>
  <c r="O22" i="5" s="1"/>
  <c r="P22" i="5" s="1"/>
  <c r="O30" i="5" a="1"/>
  <c r="O30" i="5" s="1"/>
  <c r="P30" i="5" s="1"/>
  <c r="F13" i="9" a="1"/>
  <c r="F13" i="9" s="1"/>
  <c r="O42" i="5" a="1"/>
  <c r="O42" i="5" s="1"/>
  <c r="P42" i="5" s="1"/>
  <c r="F31" i="11" a="1"/>
  <c r="F31" i="11" s="1"/>
  <c r="O13" i="5" a="1"/>
  <c r="O13" i="5" s="1"/>
  <c r="O33" i="5" a="1"/>
  <c r="O33" i="5" s="1"/>
  <c r="E9" i="5" a="1"/>
  <c r="E9" i="5" s="1"/>
  <c r="E11" i="5" a="1"/>
  <c r="E11" i="5" s="1"/>
  <c r="O31" i="5" a="1"/>
  <c r="O31" i="5" s="1"/>
  <c r="P22" i="11" a="1"/>
  <c r="P22" i="11" s="1"/>
  <c r="P33" i="11" a="1"/>
  <c r="P33" i="11" s="1"/>
  <c r="S33" i="11" s="1"/>
  <c r="P31" i="9" a="1"/>
  <c r="P31" i="9" s="1"/>
  <c r="Q41" i="9" a="1"/>
  <c r="Q41" i="9" s="1"/>
  <c r="P10" i="9" a="1"/>
  <c r="P10" i="9" s="1"/>
  <c r="P15" i="11" a="1"/>
  <c r="P15" i="11" s="1"/>
  <c r="T15" i="11" s="1"/>
  <c r="F26" i="11" a="1"/>
  <c r="F26" i="11" s="1"/>
  <c r="P10" i="10" a="1"/>
  <c r="P10" i="10" s="1"/>
  <c r="P36" i="9" a="1"/>
  <c r="P36" i="9" s="1"/>
  <c r="P26" i="10" a="1"/>
  <c r="P26" i="10" s="1"/>
  <c r="E43" i="5" a="1"/>
  <c r="E43" i="5" s="1"/>
  <c r="P13" i="10" a="1"/>
  <c r="P13" i="10" s="1"/>
  <c r="P27" i="10" a="1"/>
  <c r="P27" i="10" s="1"/>
  <c r="Q9" i="11" a="1"/>
  <c r="Q9" i="11" s="1"/>
  <c r="R9" i="11" s="1"/>
  <c r="T9" i="11" s="1"/>
  <c r="P30" i="11" a="1"/>
  <c r="P30" i="11" s="1"/>
  <c r="P43" i="9" a="1"/>
  <c r="P43" i="9" s="1"/>
  <c r="S43" i="9" s="1"/>
  <c r="E49" i="21" s="1"/>
  <c r="Q19" i="11" a="1"/>
  <c r="Q19" i="11" s="1"/>
  <c r="R19" i="11" s="1"/>
  <c r="F12" i="11" a="1"/>
  <c r="F12" i="11" s="1"/>
  <c r="P28" i="9" a="1"/>
  <c r="P28" i="9" s="1"/>
  <c r="Q27" i="9" a="1"/>
  <c r="Q27" i="9" s="1"/>
  <c r="Q20" i="11" a="1"/>
  <c r="Q20" i="11" s="1"/>
  <c r="R20" i="11" s="1"/>
  <c r="P7" i="10" a="1"/>
  <c r="P7" i="10" s="1"/>
  <c r="F32" i="8" a="1"/>
  <c r="F32" i="8" s="1"/>
  <c r="A9" i="22"/>
  <c r="F43" i="11" a="1"/>
  <c r="F43" i="11" s="1"/>
  <c r="F10" i="11" a="1"/>
  <c r="F10" i="11" s="1"/>
  <c r="F33" i="9" a="1"/>
  <c r="F33" i="9" s="1"/>
  <c r="F24" i="8" a="1"/>
  <c r="F24" i="8" s="1"/>
  <c r="O27" i="5" a="1"/>
  <c r="O27" i="5" s="1"/>
  <c r="E12" i="5" a="1"/>
  <c r="E12" i="5" s="1"/>
  <c r="E34" i="5" a="1"/>
  <c r="E34" i="5" s="1"/>
  <c r="O15" i="5" a="1"/>
  <c r="O15" i="5" s="1"/>
  <c r="E37" i="5" a="1"/>
  <c r="E37" i="5" s="1"/>
  <c r="Q22" i="11" a="1"/>
  <c r="Q22" i="11" s="1"/>
  <c r="R22" i="11" s="1"/>
  <c r="P7" i="9" a="1"/>
  <c r="P7" i="9" s="1"/>
  <c r="F23" i="9" a="1"/>
  <c r="F23" i="9" s="1"/>
  <c r="P12" i="10" a="1"/>
  <c r="P12" i="10" s="1"/>
  <c r="Q4" i="9" a="1"/>
  <c r="Q4" i="9" s="1"/>
  <c r="P39" i="11" a="1"/>
  <c r="P39" i="11" s="1"/>
  <c r="P37" i="11" a="1"/>
  <c r="P37" i="11" s="1"/>
  <c r="P24" i="11" a="1"/>
  <c r="P24" i="11" s="1"/>
  <c r="F14" i="9" a="1"/>
  <c r="F14" i="9" s="1"/>
  <c r="P26" i="11" a="1"/>
  <c r="P26" i="11" s="1"/>
  <c r="F16" i="8" a="1"/>
  <c r="F16" i="8" s="1"/>
  <c r="E38" i="5" a="1"/>
  <c r="E38" i="5" s="1"/>
  <c r="F21" i="11" a="1"/>
  <c r="F21" i="11" s="1"/>
  <c r="Q34" i="11" a="1"/>
  <c r="Q34" i="11" s="1"/>
  <c r="R34" i="11" s="1"/>
  <c r="P12" i="11" a="1"/>
  <c r="P12" i="11" s="1"/>
  <c r="F42" i="11" a="1"/>
  <c r="F42" i="11" s="1"/>
  <c r="AE42" i="11" s="1"/>
  <c r="Q48" i="21" s="1"/>
  <c r="P35" i="10" a="1"/>
  <c r="P35" i="10" s="1"/>
  <c r="Q14" i="11" a="1"/>
  <c r="Q14" i="11" s="1"/>
  <c r="Q32" i="11" a="1"/>
  <c r="Q32" i="11" s="1"/>
  <c r="AH32" i="11" s="1"/>
  <c r="P22" i="9" a="1"/>
  <c r="P22" i="9" s="1"/>
  <c r="P19" i="11" a="1"/>
  <c r="P19" i="11" s="1"/>
  <c r="B16" i="22"/>
  <c r="E16" i="22"/>
  <c r="K16" i="22"/>
  <c r="C32" i="22"/>
  <c r="D32" i="22"/>
  <c r="I32" i="22"/>
  <c r="G32" i="22"/>
  <c r="K32" i="22"/>
  <c r="E32" i="22"/>
  <c r="C6" i="14"/>
  <c r="J6" i="14"/>
  <c r="K6" i="14" s="1"/>
  <c r="D6" i="14"/>
  <c r="F6" i="14"/>
  <c r="B6" i="14"/>
  <c r="G6" i="14"/>
  <c r="H44" i="22"/>
  <c r="K44" i="22"/>
  <c r="G44" i="22"/>
  <c r="B44" i="22"/>
  <c r="F44" i="22"/>
  <c r="C44" i="22"/>
  <c r="E44" i="22"/>
  <c r="D44" i="22"/>
  <c r="C38" i="22"/>
  <c r="B38" i="22"/>
  <c r="B20" i="12"/>
  <c r="B26" i="21"/>
  <c r="I12" i="15"/>
  <c r="H12" i="15"/>
  <c r="C12" i="15"/>
  <c r="B12" i="15"/>
  <c r="D12" i="15"/>
  <c r="F12" i="15"/>
  <c r="F32" i="22"/>
  <c r="B18" i="22"/>
  <c r="C18" i="22"/>
  <c r="M40" i="14"/>
  <c r="G40" i="14"/>
  <c r="E40" i="14"/>
  <c r="L40" i="14"/>
  <c r="I18" i="15"/>
  <c r="D18" i="15"/>
  <c r="F18" i="15"/>
  <c r="C18" i="15"/>
  <c r="G18" i="15"/>
  <c r="E18" i="15"/>
  <c r="J32" i="22"/>
  <c r="E11" i="22"/>
  <c r="B11" i="22"/>
  <c r="D36" i="8"/>
  <c r="C35" i="12"/>
  <c r="D12" i="8"/>
  <c r="C11" i="12"/>
  <c r="N36" i="5" a="1"/>
  <c r="N36" i="5" s="1"/>
  <c r="Q36" i="5" s="1"/>
  <c r="S36" i="5" s="1"/>
  <c r="N17" i="5" a="1"/>
  <c r="N17" i="5" s="1"/>
  <c r="I42" i="15"/>
  <c r="F42" i="15"/>
  <c r="D42" i="15"/>
  <c r="I34" i="15"/>
  <c r="B34" i="15"/>
  <c r="B22" i="14"/>
  <c r="I22" i="22"/>
  <c r="D42" i="22"/>
  <c r="F40" i="22"/>
  <c r="F10" i="14"/>
  <c r="G44" i="14"/>
  <c r="C22" i="22"/>
  <c r="J46" i="22"/>
  <c r="B46" i="22"/>
  <c r="G42" i="22"/>
  <c r="Q29" i="11" a="1"/>
  <c r="Q29" i="11" s="1"/>
  <c r="R29" i="11" s="1"/>
  <c r="D22" i="22"/>
  <c r="C42" i="22"/>
  <c r="B22" i="22"/>
  <c r="B34" i="22"/>
  <c r="H46" i="22"/>
  <c r="I44" i="14"/>
  <c r="I42" i="22"/>
  <c r="N30" i="5" a="1"/>
  <c r="N30" i="5" s="1"/>
  <c r="C129" i="22"/>
  <c r="F129" i="22"/>
  <c r="I128" i="15"/>
  <c r="B128" i="15"/>
  <c r="C128" i="15"/>
  <c r="I124" i="15"/>
  <c r="G124" i="15"/>
  <c r="B124" i="15"/>
  <c r="E120" i="14"/>
  <c r="I120" i="14"/>
  <c r="C120" i="14"/>
  <c r="M120" i="14"/>
  <c r="G120" i="14"/>
  <c r="H120" i="14"/>
  <c r="B120" i="14"/>
  <c r="L120" i="14"/>
  <c r="F120" i="14"/>
  <c r="D120" i="14"/>
  <c r="I120" i="15"/>
  <c r="B120" i="15"/>
  <c r="C120" i="15"/>
  <c r="C118" i="22"/>
  <c r="F118" i="22"/>
  <c r="J118" i="22"/>
  <c r="K118" i="22"/>
  <c r="B118" i="22"/>
  <c r="G118" i="22"/>
  <c r="D118" i="22"/>
  <c r="I118" i="22"/>
  <c r="E118" i="22"/>
  <c r="H118" i="22"/>
  <c r="E129" i="22"/>
  <c r="G129" i="22"/>
  <c r="B129" i="22"/>
  <c r="D129" i="22"/>
  <c r="AR111" i="3"/>
  <c r="BS121" i="3"/>
  <c r="BT121" i="3" s="1"/>
  <c r="BU121" i="3" s="1"/>
  <c r="E121" i="16"/>
  <c r="H117" i="22"/>
  <c r="N11" i="5" a="1"/>
  <c r="N11" i="5" s="1"/>
  <c r="D115" i="14"/>
  <c r="F122" i="22"/>
  <c r="G122" i="22"/>
  <c r="F130" i="16"/>
  <c r="E122" i="22"/>
  <c r="E130" i="16"/>
  <c r="K128" i="16"/>
  <c r="I128" i="16"/>
  <c r="G128" i="16"/>
  <c r="H122" i="16"/>
  <c r="D122" i="16"/>
  <c r="E122" i="16"/>
  <c r="C122" i="22"/>
  <c r="C118" i="16"/>
  <c r="L115" i="14"/>
  <c r="E115" i="14"/>
  <c r="G114" i="14"/>
  <c r="B114" i="14"/>
  <c r="D130" i="15"/>
  <c r="H128" i="14"/>
  <c r="L128" i="14"/>
  <c r="G128" i="14"/>
  <c r="D119" i="15"/>
  <c r="D130" i="22"/>
  <c r="C119" i="16"/>
  <c r="H119" i="16"/>
  <c r="G130" i="22"/>
  <c r="G125" i="15"/>
  <c r="A128" i="22"/>
  <c r="D123" i="14"/>
  <c r="A116" i="14"/>
  <c r="C125" i="16"/>
  <c r="F121" i="16"/>
  <c r="E125" i="16"/>
  <c r="A122" i="14"/>
  <c r="A124" i="16"/>
  <c r="C123" i="14"/>
  <c r="BS122" i="3"/>
  <c r="BT122" i="3" s="1"/>
  <c r="BU122" i="3" s="1"/>
  <c r="BS118" i="3"/>
  <c r="BT118" i="3" s="1"/>
  <c r="BU118" i="3" s="1"/>
  <c r="BS113" i="3"/>
  <c r="BT113" i="3" s="1"/>
  <c r="BU113" i="3" s="1"/>
  <c r="J125" i="16"/>
  <c r="G124" i="14"/>
  <c r="I122" i="22"/>
  <c r="G123" i="14"/>
  <c r="D122" i="22"/>
  <c r="J123" i="14"/>
  <c r="K123" i="14" s="1"/>
  <c r="C128" i="16"/>
  <c r="D128" i="16"/>
  <c r="C122" i="16"/>
  <c r="I122" i="16"/>
  <c r="C117" i="16"/>
  <c r="H115" i="14"/>
  <c r="H114" i="14"/>
  <c r="F114" i="14"/>
  <c r="E130" i="15"/>
  <c r="B130" i="15"/>
  <c r="J128" i="14"/>
  <c r="K128" i="14" s="1"/>
  <c r="I128" i="14"/>
  <c r="D128" i="14"/>
  <c r="B119" i="15"/>
  <c r="J130" i="22"/>
  <c r="K130" i="22"/>
  <c r="F119" i="16"/>
  <c r="G119" i="16"/>
  <c r="D122" i="15"/>
  <c r="E123" i="14"/>
  <c r="F118" i="15"/>
  <c r="K121" i="16"/>
  <c r="M105" i="14"/>
  <c r="C112" i="16"/>
  <c r="H108" i="16"/>
  <c r="C115" i="22"/>
  <c r="C104" i="14"/>
  <c r="J112" i="16"/>
  <c r="H105" i="14"/>
  <c r="B105" i="14"/>
  <c r="I115" i="22"/>
  <c r="I113" i="16"/>
  <c r="E113" i="16"/>
  <c r="B114" i="16"/>
  <c r="H114" i="16"/>
  <c r="D108" i="16"/>
  <c r="B108" i="16"/>
  <c r="AR107" i="3"/>
  <c r="D111" i="16"/>
  <c r="I111" i="16"/>
  <c r="H111" i="16"/>
  <c r="H115" i="22"/>
  <c r="I105" i="14"/>
  <c r="H112" i="16"/>
  <c r="C108" i="16"/>
  <c r="E115" i="22"/>
  <c r="G115" i="22"/>
  <c r="D104" i="14"/>
  <c r="F112" i="16"/>
  <c r="G112" i="16"/>
  <c r="G105" i="14"/>
  <c r="C105" i="14"/>
  <c r="D115" i="22"/>
  <c r="C113" i="16"/>
  <c r="H113" i="16"/>
  <c r="G113" i="16"/>
  <c r="D114" i="16"/>
  <c r="C114" i="16"/>
  <c r="F108" i="16"/>
  <c r="I108" i="16"/>
  <c r="E111" i="16"/>
  <c r="C108" i="14"/>
  <c r="J115" i="22"/>
  <c r="K115" i="22"/>
  <c r="B108" i="14"/>
  <c r="B104" i="14"/>
  <c r="E104" i="14"/>
  <c r="D112" i="16"/>
  <c r="E112" i="16"/>
  <c r="L105" i="14"/>
  <c r="F105" i="14"/>
  <c r="K113" i="16"/>
  <c r="J108" i="16"/>
  <c r="E103" i="16"/>
  <c r="C103" i="16"/>
  <c r="B103" i="16"/>
  <c r="K103" i="16"/>
  <c r="J101" i="22"/>
  <c r="F101" i="14"/>
  <c r="D101" i="14"/>
  <c r="C101" i="22"/>
  <c r="C102" i="16"/>
  <c r="F102" i="16"/>
  <c r="E102" i="16"/>
  <c r="F101" i="22"/>
  <c r="I101" i="22"/>
  <c r="G101" i="14"/>
  <c r="H101" i="22"/>
  <c r="K101" i="22"/>
  <c r="E101" i="14"/>
  <c r="K102" i="16"/>
  <c r="Q20" i="9" a="1"/>
  <c r="Q20" i="9" s="1"/>
  <c r="P19" i="9" a="1"/>
  <c r="P19" i="9" s="1"/>
  <c r="Q23" i="11" a="1"/>
  <c r="Q23" i="11" s="1"/>
  <c r="S23" i="11" s="1"/>
  <c r="I102" i="16"/>
  <c r="J102" i="16"/>
  <c r="G101" i="22"/>
  <c r="D101" i="22"/>
  <c r="H102" i="16"/>
  <c r="N16" i="5" a="1"/>
  <c r="N16" i="5" s="1"/>
  <c r="Q13" i="11" a="1"/>
  <c r="Q13" i="11" s="1"/>
  <c r="I100" i="22"/>
  <c r="F100" i="14"/>
  <c r="G100" i="14"/>
  <c r="D100" i="14"/>
  <c r="C100" i="22"/>
  <c r="BS97" i="3"/>
  <c r="BT97" i="3" s="1"/>
  <c r="BU97" i="3" s="1"/>
  <c r="N26" i="5" a="1"/>
  <c r="N26" i="5" s="1"/>
  <c r="E100" i="22"/>
  <c r="E100" i="14"/>
  <c r="L100" i="14"/>
  <c r="C100" i="14"/>
  <c r="J100" i="22"/>
  <c r="H100" i="22"/>
  <c r="BS98" i="3"/>
  <c r="BT98" i="3" s="1"/>
  <c r="BU98" i="3" s="1"/>
  <c r="H100" i="14"/>
  <c r="B100" i="22"/>
  <c r="G100" i="22"/>
  <c r="BS96" i="3"/>
  <c r="BT96" i="3" s="1"/>
  <c r="BU96" i="3" s="1"/>
  <c r="J451" i="22"/>
  <c r="H451" i="22"/>
  <c r="F348" i="22"/>
  <c r="G348" i="22"/>
  <c r="J385" i="16"/>
  <c r="H385" i="16"/>
  <c r="K89" i="22"/>
  <c r="D640" i="14"/>
  <c r="D284" i="14"/>
  <c r="D718" i="14"/>
  <c r="D766" i="14"/>
  <c r="D752" i="22"/>
  <c r="J353" i="22"/>
  <c r="E353" i="22"/>
  <c r="G353" i="22"/>
  <c r="B275" i="22"/>
  <c r="C465" i="14"/>
  <c r="L465" i="14"/>
  <c r="K439" i="22"/>
  <c r="F439" i="22"/>
  <c r="G303" i="14"/>
  <c r="C303" i="14"/>
  <c r="D304" i="16"/>
  <c r="H205" i="22"/>
  <c r="K197" i="22"/>
  <c r="L261" i="14"/>
  <c r="I261" i="14"/>
  <c r="B261" i="14"/>
  <c r="J253" i="14"/>
  <c r="K253" i="14" s="1"/>
  <c r="M253" i="14"/>
  <c r="I229" i="14"/>
  <c r="J197" i="14"/>
  <c r="K197" i="14" s="1"/>
  <c r="M197" i="14"/>
  <c r="F185" i="14"/>
  <c r="H999" i="22"/>
  <c r="J985" i="16"/>
  <c r="E985" i="16"/>
  <c r="M946" i="14"/>
  <c r="F938" i="14"/>
  <c r="H938" i="14"/>
  <c r="F845" i="16"/>
  <c r="C795" i="22"/>
  <c r="I795" i="22"/>
  <c r="F673" i="22"/>
  <c r="D673" i="22"/>
  <c r="F665" i="22"/>
  <c r="H665" i="22"/>
  <c r="C665" i="22"/>
  <c r="I635" i="16"/>
  <c r="K635" i="16"/>
  <c r="I611" i="16"/>
  <c r="G561" i="22"/>
  <c r="F385" i="16"/>
  <c r="H348" i="22"/>
  <c r="C451" i="22"/>
  <c r="K301" i="16"/>
  <c r="F465" i="16"/>
  <c r="D465" i="16"/>
  <c r="D477" i="22"/>
  <c r="B477" i="22"/>
  <c r="I541" i="14"/>
  <c r="F541" i="14"/>
  <c r="C93" i="22"/>
  <c r="G127" i="16"/>
  <c r="D89" i="22"/>
  <c r="E758" i="14"/>
  <c r="D530" i="14"/>
  <c r="E446" i="14"/>
  <c r="C596" i="14"/>
  <c r="G744" i="22"/>
  <c r="K557" i="16"/>
  <c r="F557" i="16"/>
  <c r="C505" i="14"/>
  <c r="L505" i="14"/>
  <c r="F505" i="14"/>
  <c r="F353" i="22"/>
  <c r="H353" i="22"/>
  <c r="C353" i="22"/>
  <c r="M465" i="14"/>
  <c r="G465" i="14"/>
  <c r="G439" i="22"/>
  <c r="B439" i="22"/>
  <c r="J303" i="14"/>
  <c r="K303" i="14" s="1"/>
  <c r="M303" i="14"/>
  <c r="K304" i="16"/>
  <c r="C205" i="22"/>
  <c r="J197" i="22"/>
  <c r="G197" i="22"/>
  <c r="G261" i="14"/>
  <c r="C261" i="14"/>
  <c r="F253" i="14"/>
  <c r="H253" i="14"/>
  <c r="F197" i="14"/>
  <c r="H197" i="14"/>
  <c r="C185" i="14"/>
  <c r="K985" i="16"/>
  <c r="F985" i="16"/>
  <c r="H985" i="16"/>
  <c r="J946" i="14"/>
  <c r="K946" i="14" s="1"/>
  <c r="B946" i="14"/>
  <c r="L938" i="14"/>
  <c r="I938" i="14"/>
  <c r="B938" i="14"/>
  <c r="K845" i="16"/>
  <c r="I845" i="16"/>
  <c r="J795" i="22"/>
  <c r="E795" i="22"/>
  <c r="I673" i="22"/>
  <c r="K673" i="22"/>
  <c r="B665" i="22"/>
  <c r="D665" i="22"/>
  <c r="J635" i="16"/>
  <c r="E635" i="16"/>
  <c r="G635" i="16"/>
  <c r="E611" i="16"/>
  <c r="I477" i="22"/>
  <c r="G477" i="22"/>
  <c r="D385" i="16"/>
  <c r="I385" i="16"/>
  <c r="H369" i="16"/>
  <c r="E451" i="22"/>
  <c r="B451" i="22"/>
  <c r="I413" i="14"/>
  <c r="L333" i="14"/>
  <c r="F130" i="22"/>
  <c r="C460" i="14"/>
  <c r="G557" i="16"/>
  <c r="M505" i="14"/>
  <c r="B353" i="22"/>
  <c r="H465" i="14"/>
  <c r="H439" i="22"/>
  <c r="C439" i="22"/>
  <c r="F303" i="14"/>
  <c r="H303" i="14"/>
  <c r="C304" i="16"/>
  <c r="I197" i="22"/>
  <c r="J261" i="14"/>
  <c r="K261" i="14" s="1"/>
  <c r="M261" i="14"/>
  <c r="L253" i="14"/>
  <c r="I253" i="14"/>
  <c r="L197" i="14"/>
  <c r="I197" i="14"/>
  <c r="B197" i="14"/>
  <c r="H185" i="14"/>
  <c r="G985" i="16"/>
  <c r="B985" i="16"/>
  <c r="L946" i="14"/>
  <c r="G938" i="14"/>
  <c r="C845" i="16"/>
  <c r="E845" i="16"/>
  <c r="K795" i="22"/>
  <c r="F795" i="22"/>
  <c r="B673" i="22"/>
  <c r="E673" i="22"/>
  <c r="I665" i="22"/>
  <c r="F635" i="16"/>
  <c r="H635" i="16"/>
  <c r="J561" i="22"/>
  <c r="E477" i="22"/>
  <c r="C477" i="22"/>
  <c r="K385" i="16"/>
  <c r="E385" i="16"/>
  <c r="D451" i="22"/>
  <c r="J429" i="14"/>
  <c r="K429" i="14" s="1"/>
  <c r="C253" i="16"/>
  <c r="E253" i="16"/>
  <c r="F451" i="22"/>
  <c r="B381" i="22"/>
  <c r="G381" i="22"/>
  <c r="B385" i="16"/>
  <c r="I417" i="16"/>
  <c r="H417" i="16"/>
  <c r="D429" i="22"/>
  <c r="F429" i="22"/>
  <c r="BS62" i="3"/>
  <c r="BT62" i="3" s="1"/>
  <c r="BU62" i="3" s="1"/>
  <c r="BS58" i="3"/>
  <c r="BT58" i="3" s="1"/>
  <c r="BU58" i="3" s="1"/>
  <c r="BS54" i="3"/>
  <c r="BT54" i="3" s="1"/>
  <c r="BU54" i="3" s="1"/>
  <c r="BS50" i="3"/>
  <c r="BT50" i="3" s="1"/>
  <c r="BU50" i="3" s="1"/>
  <c r="BS34" i="3"/>
  <c r="BT34" i="3" s="1"/>
  <c r="BU34" i="3" s="1"/>
  <c r="BS26" i="3"/>
  <c r="BT26" i="3" s="1"/>
  <c r="BU26" i="3" s="1"/>
  <c r="BS10" i="3"/>
  <c r="BT10" i="3" s="1"/>
  <c r="BU10" i="3" s="1"/>
  <c r="BS6" i="3"/>
  <c r="BT6" i="3" s="1"/>
  <c r="BU6" i="3" s="1"/>
  <c r="BS91" i="3"/>
  <c r="BT91" i="3" s="1"/>
  <c r="BU91" i="3" s="1"/>
  <c r="BS87" i="3"/>
  <c r="BT87" i="3" s="1"/>
  <c r="BU87" i="3" s="1"/>
  <c r="BS83" i="3"/>
  <c r="BT83" i="3" s="1"/>
  <c r="BU83" i="3" s="1"/>
  <c r="BS79" i="3"/>
  <c r="BT79" i="3" s="1"/>
  <c r="BU79" i="3" s="1"/>
  <c r="BS75" i="3"/>
  <c r="BT75" i="3" s="1"/>
  <c r="BU75" i="3" s="1"/>
  <c r="BS71" i="3"/>
  <c r="BT71" i="3" s="1"/>
  <c r="BU71" i="3" s="1"/>
  <c r="BS45" i="3"/>
  <c r="BT45" i="3" s="1"/>
  <c r="BU45" i="3" s="1"/>
  <c r="BS88" i="3"/>
  <c r="BT88" i="3" s="1"/>
  <c r="BU88" i="3" s="1"/>
  <c r="BS74" i="3"/>
  <c r="BT74" i="3" s="1"/>
  <c r="BU74" i="3" s="1"/>
  <c r="A75" i="22"/>
  <c r="B75" i="22" s="1"/>
  <c r="A75" i="15"/>
  <c r="A63" i="16"/>
  <c r="A63" i="15"/>
  <c r="AR125" i="3"/>
  <c r="AR117" i="3"/>
  <c r="AR115" i="3"/>
  <c r="AR85" i="3"/>
  <c r="BS81" i="3"/>
  <c r="BT81" i="3" s="1"/>
  <c r="BU81" i="3" s="1"/>
  <c r="BS73" i="3"/>
  <c r="BT73" i="3" s="1"/>
  <c r="BU73" i="3" s="1"/>
  <c r="B547" i="16"/>
  <c r="AR74" i="3"/>
  <c r="P35" i="11" a="1"/>
  <c r="P35" i="11" s="1"/>
  <c r="Q34" i="9" a="1"/>
  <c r="Q34" i="9" s="1"/>
  <c r="P9" i="9" a="1"/>
  <c r="P9" i="9" s="1"/>
  <c r="Q31" i="11" a="1"/>
  <c r="Q31" i="11" s="1"/>
  <c r="R31" i="11" s="1"/>
  <c r="BS41" i="3"/>
  <c r="BT41" i="3" s="1"/>
  <c r="BU41" i="3" s="1"/>
  <c r="BS63" i="3"/>
  <c r="BT63" i="3" s="1"/>
  <c r="BU63" i="3" s="1"/>
  <c r="AR59" i="3"/>
  <c r="AR55" i="3"/>
  <c r="AR51" i="3"/>
  <c r="E17" i="10"/>
  <c r="E36" i="10"/>
  <c r="E11" i="10"/>
  <c r="E20" i="10"/>
  <c r="E39" i="9"/>
  <c r="E5" i="9"/>
  <c r="E29" i="11"/>
  <c r="E31" i="9"/>
  <c r="E24" i="11"/>
  <c r="E34" i="10"/>
  <c r="E24" i="10"/>
  <c r="B45" i="21"/>
  <c r="C24" i="12"/>
  <c r="B21" i="21"/>
  <c r="E17" i="11"/>
  <c r="E14" i="11"/>
  <c r="C38" i="12"/>
  <c r="B19" i="21"/>
  <c r="E8" i="9"/>
  <c r="E8" i="11"/>
  <c r="B36" i="12"/>
  <c r="C18" i="12"/>
  <c r="C26" i="12"/>
  <c r="B38" i="21"/>
  <c r="C34" i="12"/>
  <c r="C42" i="12"/>
  <c r="E95" i="16"/>
  <c r="I93" i="16"/>
  <c r="J93" i="16"/>
  <c r="D93" i="22"/>
  <c r="C18" i="7"/>
  <c r="O40" i="5" a="1"/>
  <c r="O40" i="5" s="1"/>
  <c r="P40" i="5" s="1"/>
  <c r="N7" i="5" a="1"/>
  <c r="N7" i="5" s="1"/>
  <c r="B29" i="21"/>
  <c r="H96" i="14"/>
  <c r="C10" i="6"/>
  <c r="G98" i="22"/>
  <c r="C98" i="22"/>
  <c r="H96" i="15"/>
  <c r="B98" i="15"/>
  <c r="J96" i="14"/>
  <c r="K96" i="14" s="1"/>
  <c r="B96" i="14"/>
  <c r="M96" i="14"/>
  <c r="F96" i="14"/>
  <c r="B98" i="22"/>
  <c r="B41" i="21"/>
  <c r="I96" i="14"/>
  <c r="I98" i="22"/>
  <c r="D98" i="22"/>
  <c r="C96" i="15"/>
  <c r="G96" i="15"/>
  <c r="C98" i="15"/>
  <c r="G96" i="14"/>
  <c r="E94" i="15"/>
  <c r="G94" i="15"/>
  <c r="BS94" i="3"/>
  <c r="BT94" i="3" s="1"/>
  <c r="BU94" i="3" s="1"/>
  <c r="D95" i="16"/>
  <c r="C93" i="16"/>
  <c r="K93" i="16"/>
  <c r="D96" i="14"/>
  <c r="H98" i="22"/>
  <c r="K98" i="22"/>
  <c r="E96" i="15"/>
  <c r="F94" i="15"/>
  <c r="BS85" i="3"/>
  <c r="BT85" i="3" s="1"/>
  <c r="BU85" i="3" s="1"/>
  <c r="H90" i="16"/>
  <c r="K90" i="16"/>
  <c r="C75" i="22"/>
  <c r="B71" i="14"/>
  <c r="C71" i="14"/>
  <c r="J71" i="14"/>
  <c r="K71" i="14" s="1"/>
  <c r="M71" i="14"/>
  <c r="I71" i="14"/>
  <c r="E71" i="14"/>
  <c r="G71" i="14"/>
  <c r="F71" i="14"/>
  <c r="L71" i="14"/>
  <c r="H71" i="14"/>
  <c r="D71" i="14"/>
  <c r="G81" i="22"/>
  <c r="G87" i="14"/>
  <c r="E87" i="14"/>
  <c r="C83" i="22"/>
  <c r="J83" i="22"/>
  <c r="G83" i="22"/>
  <c r="J87" i="16"/>
  <c r="F87" i="16"/>
  <c r="F85" i="14"/>
  <c r="J85" i="14"/>
  <c r="K85" i="14" s="1"/>
  <c r="E73" i="14"/>
  <c r="A73" i="22"/>
  <c r="BS77" i="3"/>
  <c r="BT77" i="3" s="1"/>
  <c r="BU77" i="3" s="1"/>
  <c r="BS69" i="3"/>
  <c r="BT69" i="3" s="1"/>
  <c r="BU69" i="3" s="1"/>
  <c r="AR73" i="3"/>
  <c r="C74" i="22"/>
  <c r="I83" i="22"/>
  <c r="E83" i="22"/>
  <c r="B87" i="16"/>
  <c r="B85" i="14"/>
  <c r="D85" i="14"/>
  <c r="AR81" i="3"/>
  <c r="F87" i="14"/>
  <c r="K74" i="22"/>
  <c r="D87" i="14"/>
  <c r="D83" i="22"/>
  <c r="C87" i="16"/>
  <c r="K87" i="16"/>
  <c r="G85" i="14"/>
  <c r="C14" i="12"/>
  <c r="S5" i="11"/>
  <c r="I57" i="16"/>
  <c r="E57" i="16"/>
  <c r="B57" i="16"/>
  <c r="C64" i="14"/>
  <c r="E58" i="16"/>
  <c r="B58" i="16"/>
  <c r="AR57" i="3"/>
  <c r="BS57" i="3"/>
  <c r="BT57" i="3" s="1"/>
  <c r="BU57" i="3" s="1"/>
  <c r="A67" i="14"/>
  <c r="A69" i="22"/>
  <c r="A65" i="22"/>
  <c r="A65" i="16"/>
  <c r="A63" i="14"/>
  <c r="A59" i="14"/>
  <c r="A61" i="15"/>
  <c r="A61" i="22"/>
  <c r="A59" i="16"/>
  <c r="A57" i="14"/>
  <c r="A55" i="14"/>
  <c r="O32" i="5" a="1"/>
  <c r="O32" i="5" s="1"/>
  <c r="P32" i="5" s="1"/>
  <c r="F8" i="8" a="1"/>
  <c r="F8" i="8" s="1"/>
  <c r="N37" i="5" a="1"/>
  <c r="N37" i="5" s="1"/>
  <c r="F8" i="11" a="1"/>
  <c r="F8" i="11" s="1"/>
  <c r="E39" i="5" a="1"/>
  <c r="E39" i="5" s="1"/>
  <c r="F20" i="8" a="1"/>
  <c r="F20" i="8" s="1"/>
  <c r="O43" i="5" a="1"/>
  <c r="O43" i="5" s="1"/>
  <c r="AC43" i="5" s="1"/>
  <c r="O26" i="5" a="1"/>
  <c r="O26" i="5" s="1"/>
  <c r="P26" i="5" s="1"/>
  <c r="P5" i="9" a="1"/>
  <c r="P5" i="9" s="1"/>
  <c r="N10" i="5" a="1"/>
  <c r="N10" i="5" s="1"/>
  <c r="F26" i="9" a="1"/>
  <c r="F26" i="9" s="1"/>
  <c r="F4" i="9" a="1"/>
  <c r="F4" i="9" s="1"/>
  <c r="F25" i="11" a="1"/>
  <c r="F25" i="11" s="1"/>
  <c r="F37" i="11" a="1"/>
  <c r="F37" i="11" s="1"/>
  <c r="F21" i="9" a="1"/>
  <c r="F21" i="9" s="1"/>
  <c r="O17" i="5" a="1"/>
  <c r="O17" i="5" s="1"/>
  <c r="P17" i="5" s="1"/>
  <c r="O20" i="5" a="1"/>
  <c r="O20" i="5" s="1"/>
  <c r="P20" i="5" s="1"/>
  <c r="E13" i="5" a="1"/>
  <c r="E13" i="5" s="1"/>
  <c r="O16" i="5" a="1"/>
  <c r="O16" i="5" s="1"/>
  <c r="P16" i="5" s="1"/>
  <c r="O19" i="5" a="1"/>
  <c r="O19" i="5" s="1"/>
  <c r="P19" i="5" s="1"/>
  <c r="P9" i="10" a="1"/>
  <c r="P9" i="10" s="1"/>
  <c r="O10" i="5" a="1"/>
  <c r="O10" i="5" s="1"/>
  <c r="P10" i="5" s="1"/>
  <c r="P4" i="11" a="1"/>
  <c r="P4" i="11" s="1"/>
  <c r="F6" i="11" a="1"/>
  <c r="F6" i="11" s="1"/>
  <c r="N38" i="5" a="1"/>
  <c r="N38" i="5" s="1"/>
  <c r="F5" i="8" a="1"/>
  <c r="F5" i="8" s="1"/>
  <c r="P41" i="11" a="1"/>
  <c r="P41" i="11" s="1"/>
  <c r="F12" i="9" a="1"/>
  <c r="F12" i="9" s="1"/>
  <c r="O21" i="5" a="1"/>
  <c r="O21" i="5" s="1"/>
  <c r="Q21" i="5" s="1"/>
  <c r="S21" i="5" s="1"/>
  <c r="F13" i="8" a="1"/>
  <c r="F13" i="8" s="1"/>
  <c r="F18" i="9" a="1"/>
  <c r="F18" i="9" s="1"/>
  <c r="P5" i="10" a="1"/>
  <c r="P5" i="10" s="1"/>
  <c r="N18" i="5" a="1"/>
  <c r="N18" i="5" s="1"/>
  <c r="N19" i="5" a="1"/>
  <c r="N19" i="5" s="1"/>
  <c r="F6" i="9" a="1"/>
  <c r="F6" i="9" s="1"/>
  <c r="O38" i="5" a="1"/>
  <c r="O38" i="5" s="1"/>
  <c r="F25" i="9" a="1"/>
  <c r="F25" i="9" s="1"/>
  <c r="E5" i="5" a="1"/>
  <c r="E5" i="5" s="1"/>
  <c r="J57" i="16"/>
  <c r="H57" i="16"/>
  <c r="E57" i="22"/>
  <c r="I57" i="22"/>
  <c r="B17" i="12"/>
  <c r="B23" i="21"/>
  <c r="A65" i="15"/>
  <c r="A57" i="15"/>
  <c r="BS61" i="3"/>
  <c r="BT61" i="3" s="1"/>
  <c r="BU61" i="3" s="1"/>
  <c r="BS53" i="3"/>
  <c r="BT53" i="3" s="1"/>
  <c r="BU53" i="3" s="1"/>
  <c r="AR61" i="3"/>
  <c r="C63" i="22"/>
  <c r="J63" i="22"/>
  <c r="B63" i="22"/>
  <c r="I63" i="22"/>
  <c r="G63" i="22"/>
  <c r="A67" i="15"/>
  <c r="G57" i="16"/>
  <c r="D57" i="16"/>
  <c r="K57" i="22"/>
  <c r="B57" i="22"/>
  <c r="D61" i="14"/>
  <c r="D64" i="14"/>
  <c r="E66" i="22"/>
  <c r="I66" i="22"/>
  <c r="J66" i="22"/>
  <c r="C66" i="22"/>
  <c r="H66" i="22"/>
  <c r="F66" i="22"/>
  <c r="G66" i="16"/>
  <c r="H66" i="16"/>
  <c r="Q12" i="9" a="1"/>
  <c r="Q12" i="9" s="1"/>
  <c r="Q25" i="9" a="1"/>
  <c r="Q25" i="9" s="1"/>
  <c r="S25" i="9" s="1"/>
  <c r="E31" i="21" s="1"/>
  <c r="Q6" i="9" a="1"/>
  <c r="Q6" i="9" s="1"/>
  <c r="S6" i="9" s="1"/>
  <c r="E12" i="21" s="1"/>
  <c r="Q32" i="9" a="1"/>
  <c r="Q32" i="9" s="1"/>
  <c r="C24" i="7"/>
  <c r="C24" i="6"/>
  <c r="D42" i="8"/>
  <c r="C47" i="21" s="1"/>
  <c r="C41" i="12"/>
  <c r="D38" i="8"/>
  <c r="C43" i="21" s="1"/>
  <c r="C37" i="12"/>
  <c r="D5" i="8"/>
  <c r="C4" i="12"/>
  <c r="A69" i="15"/>
  <c r="A59" i="15"/>
  <c r="Q23" i="9" a="1"/>
  <c r="Q23" i="9" s="1"/>
  <c r="Q37" i="11" a="1"/>
  <c r="Q37" i="11" s="1"/>
  <c r="N8" i="5" a="1"/>
  <c r="N8" i="5" s="1"/>
  <c r="I58" i="15"/>
  <c r="I64" i="22"/>
  <c r="B64" i="22"/>
  <c r="E68" i="22"/>
  <c r="K68" i="22"/>
  <c r="G68" i="22"/>
  <c r="G64" i="22"/>
  <c r="D54" i="14"/>
  <c r="H54" i="14"/>
  <c r="F64" i="22"/>
  <c r="H68" i="22"/>
  <c r="C68" i="22"/>
  <c r="AH22" i="11"/>
  <c r="AJ22" i="11" s="1"/>
  <c r="H11" i="22"/>
  <c r="G11" i="22"/>
  <c r="J14" i="22"/>
  <c r="I14" i="22"/>
  <c r="H14" i="22"/>
  <c r="C14" i="22"/>
  <c r="E14" i="22"/>
  <c r="F40" i="14"/>
  <c r="D40" i="14"/>
  <c r="I40" i="14"/>
  <c r="F16" i="16"/>
  <c r="H16" i="16"/>
  <c r="F20" i="16"/>
  <c r="C20" i="16"/>
  <c r="F22" i="14"/>
  <c r="J22" i="14"/>
  <c r="K22" i="14" s="1"/>
  <c r="H40" i="22"/>
  <c r="G40" i="22"/>
  <c r="G31" i="22"/>
  <c r="E31" i="22"/>
  <c r="C15" i="16"/>
  <c r="H15" i="16"/>
  <c r="K15" i="16"/>
  <c r="D15" i="16"/>
  <c r="P42" i="9" a="1"/>
  <c r="P42" i="9" s="1"/>
  <c r="P15" i="9" a="1"/>
  <c r="P15" i="9" s="1"/>
  <c r="S15" i="9" s="1"/>
  <c r="E21" i="21" s="1"/>
  <c r="P29" i="9" a="1"/>
  <c r="P29" i="9" s="1"/>
  <c r="P16" i="9" a="1"/>
  <c r="P16" i="9" s="1"/>
  <c r="P18" i="9" a="1"/>
  <c r="P18" i="9" s="1"/>
  <c r="S18" i="9" s="1"/>
  <c r="E24" i="21" s="1"/>
  <c r="P41" i="9" a="1"/>
  <c r="P41" i="9" s="1"/>
  <c r="P30" i="9" a="1"/>
  <c r="P30" i="9" s="1"/>
  <c r="AL31" i="25" s="1"/>
  <c r="P36" i="11" a="1"/>
  <c r="P36" i="11" s="1"/>
  <c r="P42" i="11" a="1"/>
  <c r="P42" i="11" s="1"/>
  <c r="AH42" i="11" s="1"/>
  <c r="AJ42" i="11" s="1"/>
  <c r="C25" i="22"/>
  <c r="K15" i="22"/>
  <c r="I15" i="22"/>
  <c r="G15" i="22"/>
  <c r="J15" i="22"/>
  <c r="B15" i="22"/>
  <c r="G10" i="14"/>
  <c r="C10" i="14"/>
  <c r="BS14" i="3"/>
  <c r="BT14" i="3" s="1"/>
  <c r="BU14" i="3" s="1"/>
  <c r="Q38" i="11" a="1"/>
  <c r="Q38" i="11" s="1"/>
  <c r="N13" i="5" a="1"/>
  <c r="N13" i="5" s="1"/>
  <c r="Q40" i="9" a="1"/>
  <c r="Q40" i="9" s="1"/>
  <c r="N34" i="5" a="1"/>
  <c r="N34" i="5" s="1"/>
  <c r="P24" i="10" a="1"/>
  <c r="P24" i="10" s="1"/>
  <c r="P25" i="11" a="1"/>
  <c r="P25" i="11" s="1"/>
  <c r="Q38" i="9" a="1"/>
  <c r="Q38" i="9" s="1"/>
  <c r="R38" i="9" s="1"/>
  <c r="P18" i="11" a="1"/>
  <c r="P18" i="11" s="1"/>
  <c r="AH18" i="11" s="1"/>
  <c r="F24" i="11" a="1"/>
  <c r="F24" i="11" s="1"/>
  <c r="P17" i="11" a="1"/>
  <c r="P17" i="11" s="1"/>
  <c r="AH17" i="11" s="1"/>
  <c r="AI17" i="11" s="1"/>
  <c r="AK17" i="11" s="1"/>
  <c r="O11" i="5" a="1"/>
  <c r="O11" i="5" s="1"/>
  <c r="P11" i="5" s="1"/>
  <c r="P14" i="11" a="1"/>
  <c r="P14" i="11" s="1"/>
  <c r="AH14" i="11" s="1"/>
  <c r="Q41" i="11" a="1"/>
  <c r="Q41" i="11" s="1"/>
  <c r="P43" i="11" a="1"/>
  <c r="P43" i="11" s="1"/>
  <c r="Q16" i="11" a="1"/>
  <c r="Q16" i="11" s="1"/>
  <c r="R16" i="11" s="1"/>
  <c r="Q18" i="9" a="1"/>
  <c r="Q18" i="9" s="1"/>
  <c r="F15" i="8" a="1"/>
  <c r="F15" i="8" s="1"/>
  <c r="Q40" i="11" a="1"/>
  <c r="Q40" i="11" s="1"/>
  <c r="R40" i="11" s="1"/>
  <c r="F39" i="9" a="1"/>
  <c r="F39" i="9" s="1"/>
  <c r="P13" i="11" a="1"/>
  <c r="P13" i="11" s="1"/>
  <c r="F28" i="9" a="1"/>
  <c r="F28" i="9" s="1"/>
  <c r="P16" i="10" a="1"/>
  <c r="P16" i="10" s="1"/>
  <c r="B35" i="21"/>
  <c r="E31" i="15"/>
  <c r="B13" i="21"/>
  <c r="C20" i="12"/>
  <c r="E23" i="5" a="1"/>
  <c r="E23" i="5" s="1"/>
  <c r="B43" i="12"/>
  <c r="O28" i="5" a="1"/>
  <c r="O28" i="5" s="1"/>
  <c r="F35" i="15"/>
  <c r="E13" i="15"/>
  <c r="C9" i="15"/>
  <c r="E15" i="15"/>
  <c r="B9" i="15"/>
  <c r="G41" i="15"/>
  <c r="A27" i="22"/>
  <c r="H27" i="15"/>
  <c r="A19" i="16"/>
  <c r="F14" i="5"/>
  <c r="BS17" i="3"/>
  <c r="BT17" i="3" s="1"/>
  <c r="BU17" i="3" s="1"/>
  <c r="N31" i="5" a="1"/>
  <c r="N31" i="5" s="1"/>
  <c r="Q12" i="11" a="1"/>
  <c r="Q12" i="11" s="1"/>
  <c r="Q8" i="11" a="1"/>
  <c r="Q8" i="11" s="1"/>
  <c r="R8" i="11" s="1"/>
  <c r="Q36" i="9" a="1"/>
  <c r="Q36" i="9" s="1"/>
  <c r="R36" i="9" s="1"/>
  <c r="T36" i="9" s="1"/>
  <c r="N27" i="5" a="1"/>
  <c r="N27" i="5" s="1"/>
  <c r="N35" i="5" a="1"/>
  <c r="N35" i="5" s="1"/>
  <c r="P31" i="11" a="1"/>
  <c r="P31" i="11" s="1"/>
  <c r="E7" i="5" a="1"/>
  <c r="E7" i="5" s="1"/>
  <c r="F43" i="9" a="1"/>
  <c r="F43" i="9" s="1"/>
  <c r="O24" i="5" a="1"/>
  <c r="O24" i="5" s="1"/>
  <c r="P24" i="5" s="1"/>
  <c r="O37" i="5" a="1"/>
  <c r="O37" i="5" s="1"/>
  <c r="P37" i="5" s="1"/>
  <c r="R37" i="5" s="1"/>
  <c r="T37" i="5" s="1"/>
  <c r="E10" i="5" a="1"/>
  <c r="E10" i="5" s="1"/>
  <c r="P18" i="10" a="1"/>
  <c r="P18" i="10" s="1"/>
  <c r="Q8" i="9" a="1"/>
  <c r="Q8" i="9" s="1"/>
  <c r="R8" i="9" s="1"/>
  <c r="F17" i="8" a="1"/>
  <c r="F17" i="8" s="1"/>
  <c r="Q21" i="9" a="1"/>
  <c r="Q21" i="9" s="1"/>
  <c r="Q35" i="11" a="1"/>
  <c r="Q35" i="11" s="1"/>
  <c r="E29" i="5" a="1"/>
  <c r="E29" i="5" s="1"/>
  <c r="N22" i="5" a="1"/>
  <c r="N22" i="5" s="1"/>
  <c r="R22" i="5" s="1"/>
  <c r="T22" i="5" s="1"/>
  <c r="F40" i="9" a="1"/>
  <c r="F40" i="9" s="1"/>
  <c r="E16" i="5" a="1"/>
  <c r="E16" i="5" s="1"/>
  <c r="F29" i="11" a="1"/>
  <c r="F29" i="11" s="1"/>
  <c r="Q14" i="9" a="1"/>
  <c r="Q14" i="9" s="1"/>
  <c r="F36" i="11" a="1"/>
  <c r="F36" i="11" s="1"/>
  <c r="Q39" i="11" a="1"/>
  <c r="Q39" i="11" s="1"/>
  <c r="S39" i="11" s="1"/>
  <c r="Q26" i="11" a="1"/>
  <c r="Q26" i="11" s="1"/>
  <c r="R26" i="11" s="1"/>
  <c r="T26" i="11" s="1"/>
  <c r="O9" i="5" a="1"/>
  <c r="O9" i="5" s="1"/>
  <c r="P9" i="5" s="1"/>
  <c r="F34" i="9" a="1"/>
  <c r="F34" i="9" s="1"/>
  <c r="P40" i="10" a="1"/>
  <c r="P40" i="10" s="1"/>
  <c r="F5" i="11" a="1"/>
  <c r="F5" i="11" s="1"/>
  <c r="AE5" i="11" s="1"/>
  <c r="Q11" i="21" s="1"/>
  <c r="F23" i="8" a="1"/>
  <c r="F23" i="8" s="1"/>
  <c r="F31" i="9" a="1"/>
  <c r="F31" i="9" s="1"/>
  <c r="F28" i="8" a="1"/>
  <c r="F28" i="8" s="1"/>
  <c r="Q4" i="11" a="1"/>
  <c r="Q4" i="11" s="1"/>
  <c r="S4" i="11" s="1"/>
  <c r="Q30" i="11" a="1"/>
  <c r="Q30" i="11" s="1"/>
  <c r="S30" i="11" s="1"/>
  <c r="F30" i="8" a="1"/>
  <c r="F30" i="8" s="1"/>
  <c r="F30" i="11" a="1"/>
  <c r="F30" i="11" s="1"/>
  <c r="F31" i="8" a="1"/>
  <c r="F31" i="8" s="1"/>
  <c r="B39" i="18" s="1"/>
  <c r="H31" i="15"/>
  <c r="E31" i="5" a="1"/>
  <c r="E31" i="5" s="1"/>
  <c r="F19" i="8" a="1"/>
  <c r="F19" i="8" s="1"/>
  <c r="K33" i="16"/>
  <c r="C36" i="12"/>
  <c r="H19" i="15"/>
  <c r="E35" i="15"/>
  <c r="C13" i="15"/>
  <c r="A7" i="14"/>
  <c r="A9" i="14"/>
  <c r="A23" i="22"/>
  <c r="C23" i="22" s="1"/>
  <c r="E19" i="15"/>
  <c r="A35" i="22"/>
  <c r="A23" i="16"/>
  <c r="D5" i="17" a="1"/>
  <c r="D5" i="17" s="1"/>
  <c r="Q33" i="9" a="1"/>
  <c r="Q33" i="9" s="1"/>
  <c r="R33" i="9" s="1"/>
  <c r="Q37" i="9" a="1"/>
  <c r="Q37" i="9" s="1"/>
  <c r="Q7" i="9" a="1"/>
  <c r="Q7" i="9" s="1"/>
  <c r="F41" i="11" a="1"/>
  <c r="F41" i="11" s="1"/>
  <c r="N20" i="5" a="1"/>
  <c r="N20" i="5" s="1"/>
  <c r="Q20" i="5" s="1"/>
  <c r="S20" i="5" s="1"/>
  <c r="P16" i="11" a="1"/>
  <c r="P16" i="11" s="1"/>
  <c r="F27" i="8" a="1"/>
  <c r="F27" i="8" s="1"/>
  <c r="F17" i="11" a="1"/>
  <c r="F17" i="11" s="1"/>
  <c r="Q35" i="9" a="1"/>
  <c r="Q35" i="9" s="1"/>
  <c r="F19" i="9" a="1"/>
  <c r="F19" i="9" s="1"/>
  <c r="P10" i="11" a="1"/>
  <c r="P10" i="11" s="1"/>
  <c r="E19" i="5" a="1"/>
  <c r="E19" i="5" s="1"/>
  <c r="N33" i="5" a="1"/>
  <c r="N33" i="5" s="1"/>
  <c r="Q33" i="5" s="1"/>
  <c r="S33" i="5" s="1"/>
  <c r="F27" i="11" a="1"/>
  <c r="F27" i="11" s="1"/>
  <c r="P7" i="11" a="1"/>
  <c r="P7" i="11" s="1"/>
  <c r="P21" i="10" a="1"/>
  <c r="P21" i="10" s="1"/>
  <c r="E18" i="5" a="1"/>
  <c r="E18" i="5" s="1"/>
  <c r="P22" i="10" a="1"/>
  <c r="P22" i="10" s="1"/>
  <c r="O8" i="5" a="1"/>
  <c r="O8" i="5" s="1"/>
  <c r="N32" i="5" a="1"/>
  <c r="N32" i="5" s="1"/>
  <c r="F16" i="9" a="1"/>
  <c r="F16" i="9" s="1"/>
  <c r="F18" i="8" a="1"/>
  <c r="F18" i="8" s="1"/>
  <c r="F5" i="9" a="1"/>
  <c r="F5" i="9" s="1"/>
  <c r="F20" i="11" a="1"/>
  <c r="F20" i="11" s="1"/>
  <c r="F9" i="11" a="1"/>
  <c r="F9" i="11" s="1"/>
  <c r="F11" i="11" a="1"/>
  <c r="F11" i="11" s="1"/>
  <c r="D31" i="15"/>
  <c r="O44" i="5" a="1"/>
  <c r="O44" i="5" s="1"/>
  <c r="P44" i="5" s="1"/>
  <c r="B39" i="21"/>
  <c r="D19" i="15"/>
  <c r="D35" i="15"/>
  <c r="H35" i="15"/>
  <c r="F31" i="15"/>
  <c r="A11" i="16"/>
  <c r="C11" i="16" s="1"/>
  <c r="A19" i="22"/>
  <c r="C19" i="22" s="1"/>
  <c r="A31" i="16"/>
  <c r="A27" i="16"/>
  <c r="A35" i="16"/>
  <c r="A29" i="22"/>
  <c r="J29" i="22" s="1"/>
  <c r="A13" i="16"/>
  <c r="Q36" i="11" a="1"/>
  <c r="Q36" i="11" s="1"/>
  <c r="BS38" i="3"/>
  <c r="BT38" i="3" s="1"/>
  <c r="BU38" i="3" s="1"/>
  <c r="G43" i="16"/>
  <c r="J43" i="16"/>
  <c r="E43" i="16"/>
  <c r="B27" i="12"/>
  <c r="C32" i="6"/>
  <c r="C30" i="7"/>
  <c r="E42" i="14"/>
  <c r="A43" i="22"/>
  <c r="D43" i="22" s="1"/>
  <c r="A45" i="16"/>
  <c r="F43" i="16"/>
  <c r="B43" i="16"/>
  <c r="K43" i="16"/>
  <c r="C36" i="7"/>
  <c r="C6" i="6"/>
  <c r="Q17" i="9" a="1"/>
  <c r="Q17" i="9" s="1"/>
  <c r="R17" i="9" s="1"/>
  <c r="P8" i="9" a="1"/>
  <c r="P8" i="9" s="1"/>
  <c r="Q25" i="11" a="1"/>
  <c r="Q25" i="11" s="1"/>
  <c r="R25" i="11" s="1"/>
  <c r="Q11" i="9" a="1"/>
  <c r="Q11" i="9" s="1"/>
  <c r="S11" i="9" s="1"/>
  <c r="E17" i="21" s="1"/>
  <c r="P12" i="9" a="1"/>
  <c r="P12" i="9" s="1"/>
  <c r="S12" i="9" s="1"/>
  <c r="E18" i="21" s="1"/>
  <c r="H43" i="16"/>
  <c r="C12" i="7"/>
  <c r="C27" i="12"/>
  <c r="F51" i="22"/>
  <c r="I51" i="22"/>
  <c r="S22" i="11"/>
  <c r="B51" i="22"/>
  <c r="D51" i="22"/>
  <c r="P14" i="9" a="1"/>
  <c r="P14" i="9" s="1"/>
  <c r="P4" i="9" a="1"/>
  <c r="P4" i="9" s="1"/>
  <c r="N41" i="5" a="1"/>
  <c r="N41" i="5" s="1"/>
  <c r="P42" i="10" a="1"/>
  <c r="P42" i="10" s="1"/>
  <c r="P38" i="9" a="1"/>
  <c r="P38" i="9" s="1"/>
  <c r="P40" i="9" a="1"/>
  <c r="P40" i="9" s="1"/>
  <c r="B31" i="12"/>
  <c r="F34" i="8" a="1"/>
  <c r="F34" i="8" s="1"/>
  <c r="C33" i="7"/>
  <c r="P32" i="9" a="1"/>
  <c r="P32" i="9" s="1"/>
  <c r="S32" i="9" s="1"/>
  <c r="E38" i="21" s="1"/>
  <c r="B50" i="16"/>
  <c r="G49" i="15"/>
  <c r="H49" i="15"/>
  <c r="C39" i="12"/>
  <c r="C23" i="12"/>
  <c r="C7" i="12"/>
  <c r="R23" i="5"/>
  <c r="T23" i="5" s="1"/>
  <c r="E51" i="22"/>
  <c r="C51" i="22"/>
  <c r="S31" i="9"/>
  <c r="E37" i="21" s="1"/>
  <c r="B50" i="14"/>
  <c r="P33" i="9" a="1"/>
  <c r="P33" i="9" s="1"/>
  <c r="P8" i="11" a="1"/>
  <c r="P8" i="11" s="1"/>
  <c r="F34" i="11" a="1"/>
  <c r="F34" i="11" s="1"/>
  <c r="O7" i="5" a="1"/>
  <c r="O7" i="5" s="1"/>
  <c r="O14" i="5" a="1"/>
  <c r="O14" i="5" s="1"/>
  <c r="P14" i="5" s="1"/>
  <c r="R14" i="5" s="1"/>
  <c r="T14" i="5" s="1"/>
  <c r="F40" i="11" a="1"/>
  <c r="F40" i="11" s="1"/>
  <c r="O18" i="5" a="1"/>
  <c r="O18" i="5" s="1"/>
  <c r="P18" i="5" s="1"/>
  <c r="B21" i="12"/>
  <c r="C50" i="16"/>
  <c r="D49" i="15"/>
  <c r="B52" i="15"/>
  <c r="C39" i="7"/>
  <c r="C19" i="12"/>
  <c r="P17" i="9" a="1"/>
  <c r="P17" i="9" s="1"/>
  <c r="O29" i="5" a="1"/>
  <c r="O29" i="5" s="1"/>
  <c r="P29" i="5" s="1"/>
  <c r="R29" i="5" s="1"/>
  <c r="T29" i="5" s="1"/>
  <c r="P8" i="10" a="1"/>
  <c r="P8" i="10" s="1"/>
  <c r="N40" i="5" a="1"/>
  <c r="N40" i="5" s="1"/>
  <c r="Q40" i="5" s="1"/>
  <c r="S40" i="5" s="1"/>
  <c r="N28" i="5" a="1"/>
  <c r="N28" i="5" s="1"/>
  <c r="O41" i="5" a="1"/>
  <c r="O41" i="5" s="1"/>
  <c r="P41" i="5" s="1"/>
  <c r="F18" i="11" a="1"/>
  <c r="F18" i="11" s="1"/>
  <c r="B6" i="12"/>
  <c r="B49" i="15"/>
  <c r="C43" i="12"/>
  <c r="C31" i="12"/>
  <c r="I55" i="15"/>
  <c r="F55" i="15"/>
  <c r="E55" i="15"/>
  <c r="G55" i="15"/>
  <c r="D55" i="15"/>
  <c r="C55" i="15"/>
  <c r="H55" i="15"/>
  <c r="B55" i="15"/>
  <c r="I53" i="15"/>
  <c r="H53" i="15"/>
  <c r="D53" i="15"/>
  <c r="E53" i="15"/>
  <c r="B53" i="15"/>
  <c r="C53" i="15"/>
  <c r="F53" i="15"/>
  <c r="G53" i="15"/>
  <c r="R5" i="5"/>
  <c r="T5" i="5" s="1"/>
  <c r="S34" i="11"/>
  <c r="Q16" i="5"/>
  <c r="S16" i="5" s="1"/>
  <c r="AH5" i="11"/>
  <c r="Q39" i="9" a="1"/>
  <c r="Q39" i="9" s="1"/>
  <c r="R39" i="9" s="1"/>
  <c r="Q9" i="9" a="1"/>
  <c r="Q9" i="9" s="1"/>
  <c r="Q6" i="11" a="1"/>
  <c r="Q6" i="11" s="1"/>
  <c r="E14" i="5" a="1"/>
  <c r="E14" i="5" s="1"/>
  <c r="N6" i="5" a="1"/>
  <c r="N6" i="5" s="1"/>
  <c r="C25" i="6"/>
  <c r="N24" i="5" a="1"/>
  <c r="N24" i="5" s="1"/>
  <c r="F17" i="9" a="1"/>
  <c r="F17" i="9" s="1"/>
  <c r="C50" i="14"/>
  <c r="E21" i="5" a="1"/>
  <c r="E21" i="5" s="1"/>
  <c r="O39" i="5" a="1"/>
  <c r="O39" i="5" s="1"/>
  <c r="P39" i="5" s="1"/>
  <c r="F14" i="11" a="1"/>
  <c r="F14" i="11" s="1"/>
  <c r="N12" i="5" a="1"/>
  <c r="N12" i="5" s="1"/>
  <c r="C52" i="22"/>
  <c r="F52" i="15"/>
  <c r="H52" i="15"/>
  <c r="E52" i="22"/>
  <c r="D52" i="22"/>
  <c r="B53" i="22"/>
  <c r="D53" i="22"/>
  <c r="K53" i="22"/>
  <c r="N9" i="5" a="1"/>
  <c r="N9" i="5" s="1"/>
  <c r="N42" i="5" a="1"/>
  <c r="N42" i="5" s="1"/>
  <c r="C16" i="12"/>
  <c r="C32" i="12"/>
  <c r="C40" i="12"/>
  <c r="Q24" i="11" a="1"/>
  <c r="Q24" i="11" s="1"/>
  <c r="R24" i="11" s="1"/>
  <c r="T24" i="11" s="1"/>
  <c r="Q24" i="9" a="1"/>
  <c r="Q24" i="9" s="1"/>
  <c r="F32" i="9" a="1"/>
  <c r="F32" i="9" s="1"/>
  <c r="Q10" i="9" a="1"/>
  <c r="Q10" i="9" s="1"/>
  <c r="AL11" i="25" s="1"/>
  <c r="P21" i="9" a="1"/>
  <c r="P21" i="9" s="1"/>
  <c r="Q28" i="9" a="1"/>
  <c r="Q28" i="9" s="1"/>
  <c r="H52" i="22"/>
  <c r="C52" i="15"/>
  <c r="E52" i="15"/>
  <c r="J50" i="14"/>
  <c r="K50" i="14" s="1"/>
  <c r="G52" i="22"/>
  <c r="J52" i="22"/>
  <c r="C53" i="22"/>
  <c r="I53" i="22"/>
  <c r="A51" i="14"/>
  <c r="P35" i="9" a="1"/>
  <c r="P35" i="9" s="1"/>
  <c r="Q7" i="11" a="1"/>
  <c r="Q7" i="11" s="1"/>
  <c r="Q10" i="11" a="1"/>
  <c r="Q10" i="11" s="1"/>
  <c r="R10" i="11" s="1"/>
  <c r="F35" i="11" a="1"/>
  <c r="F35" i="11" s="1"/>
  <c r="O6" i="5" a="1"/>
  <c r="O6" i="5" s="1"/>
  <c r="F37" i="9" a="1"/>
  <c r="F37" i="9" s="1"/>
  <c r="F41" i="9" a="1"/>
  <c r="F41" i="9" s="1"/>
  <c r="Q22" i="9" a="1"/>
  <c r="Q22" i="9" s="1"/>
  <c r="Q29" i="9" a="1"/>
  <c r="Q29" i="9" s="1"/>
  <c r="D52" i="15"/>
  <c r="F50" i="14"/>
  <c r="G50" i="14"/>
  <c r="I52" i="22"/>
  <c r="F53" i="22"/>
  <c r="G52" i="15"/>
  <c r="E53" i="22"/>
  <c r="J53" i="22"/>
  <c r="A53" i="16"/>
  <c r="C28" i="12"/>
  <c r="BS42" i="3"/>
  <c r="BT42" i="3" s="1"/>
  <c r="BU42" i="3" s="1"/>
  <c r="BS29" i="3"/>
  <c r="BT29" i="3" s="1"/>
  <c r="BU29" i="3" s="1"/>
  <c r="BS13" i="3"/>
  <c r="BT13" i="3" s="1"/>
  <c r="BU13" i="3" s="1"/>
  <c r="E46" i="14"/>
  <c r="F14" i="16"/>
  <c r="C40" i="22"/>
  <c r="C31" i="22"/>
  <c r="G46" i="16"/>
  <c r="L44" i="14"/>
  <c r="G20" i="16"/>
  <c r="J14" i="16"/>
  <c r="C18" i="16"/>
  <c r="C46" i="14"/>
  <c r="A35" i="14"/>
  <c r="A45" i="22"/>
  <c r="P21" i="11" a="1"/>
  <c r="P21" i="11" s="1"/>
  <c r="Q16" i="9" a="1"/>
  <c r="Q16" i="9" s="1"/>
  <c r="R16" i="9" s="1"/>
  <c r="BS37" i="3"/>
  <c r="BT37" i="3" s="1"/>
  <c r="BU37" i="3" s="1"/>
  <c r="BS33" i="3"/>
  <c r="BT33" i="3" s="1"/>
  <c r="BU33" i="3" s="1"/>
  <c r="AR45" i="3"/>
  <c r="I50" i="15" s="1"/>
  <c r="AR29" i="3"/>
  <c r="G49" i="16"/>
  <c r="T5" i="11"/>
  <c r="Q5" i="5"/>
  <c r="S5" i="5" s="1"/>
  <c r="R31" i="9"/>
  <c r="T31" i="9" s="1"/>
  <c r="T19" i="11"/>
  <c r="H36" i="16"/>
  <c r="AH20" i="11"/>
  <c r="AJ20" i="11" s="1"/>
  <c r="H25" i="22"/>
  <c r="D29" i="22"/>
  <c r="F31" i="22"/>
  <c r="I46" i="16"/>
  <c r="F46" i="16"/>
  <c r="L42" i="14"/>
  <c r="G20" i="14"/>
  <c r="M7" i="14"/>
  <c r="C12" i="16"/>
  <c r="E14" i="16"/>
  <c r="B46" i="16"/>
  <c r="B46" i="14"/>
  <c r="D16" i="16"/>
  <c r="E20" i="14"/>
  <c r="B45" i="16"/>
  <c r="A39" i="14"/>
  <c r="G39" i="14" s="1"/>
  <c r="A45" i="14"/>
  <c r="A17" i="14"/>
  <c r="C17" i="14" s="1"/>
  <c r="C22" i="12"/>
  <c r="C49" i="16"/>
  <c r="S26" i="9"/>
  <c r="E32" i="21" s="1"/>
  <c r="H31" i="22"/>
  <c r="B14" i="16"/>
  <c r="J46" i="16"/>
  <c r="M44" i="14"/>
  <c r="F44" i="14"/>
  <c r="F42" i="14"/>
  <c r="E7" i="14"/>
  <c r="B40" i="22"/>
  <c r="B42" i="14"/>
  <c r="C38" i="6"/>
  <c r="B8" i="12"/>
  <c r="A41" i="16"/>
  <c r="R21" i="9"/>
  <c r="C22" i="7"/>
  <c r="C22" i="6"/>
  <c r="C15" i="7"/>
  <c r="C15" i="6"/>
  <c r="BS46" i="3"/>
  <c r="BT46" i="3" s="1"/>
  <c r="BU46" i="3" s="1"/>
  <c r="AF43" i="9"/>
  <c r="S19" i="9"/>
  <c r="E25" i="21" s="1"/>
  <c r="R42" i="9"/>
  <c r="T20" i="11"/>
  <c r="R14" i="11"/>
  <c r="T14" i="11" s="1"/>
  <c r="B31" i="21"/>
  <c r="B37" i="12"/>
  <c r="O35" i="5" a="1"/>
  <c r="O35" i="5" s="1"/>
  <c r="E40" i="5" a="1"/>
  <c r="E40" i="5" s="1"/>
  <c r="F15" i="11" a="1"/>
  <c r="F15" i="11" s="1"/>
  <c r="P39" i="9" a="1"/>
  <c r="P39" i="9" s="1"/>
  <c r="F7" i="9" a="1"/>
  <c r="F7" i="9" s="1"/>
  <c r="N39" i="5" a="1"/>
  <c r="N39" i="5" s="1"/>
  <c r="C3" i="6"/>
  <c r="E8" i="5" a="1"/>
  <c r="E8" i="5" s="1"/>
  <c r="Q42" i="8" a="1"/>
  <c r="Q42" i="8" s="1"/>
  <c r="Q39" i="8" a="1"/>
  <c r="Q39" i="8" s="1"/>
  <c r="Q36" i="8" a="1"/>
  <c r="Q36" i="8" s="1"/>
  <c r="Q11" i="8" a="1"/>
  <c r="Q11" i="8" s="1"/>
  <c r="Q10" i="5"/>
  <c r="P40" i="11" a="1"/>
  <c r="P40" i="11" s="1"/>
  <c r="K5" i="17" a="1"/>
  <c r="K5" i="17" s="1"/>
  <c r="O34" i="5" a="1"/>
  <c r="O34" i="5" s="1"/>
  <c r="P34" i="5" s="1"/>
  <c r="F29" i="9" a="1"/>
  <c r="F29" i="9" s="1"/>
  <c r="S14" i="11"/>
  <c r="S13" i="9"/>
  <c r="E19" i="21" s="1"/>
  <c r="S36" i="9"/>
  <c r="E42" i="21" s="1"/>
  <c r="R5" i="17" a="1"/>
  <c r="R5" i="17" s="1"/>
  <c r="P27" i="9" a="1"/>
  <c r="P27" i="9" s="1"/>
  <c r="Q11" i="11" a="1"/>
  <c r="Q11" i="11" s="1"/>
  <c r="S11" i="11" s="1"/>
  <c r="O25" i="5" a="1"/>
  <c r="O25" i="5" s="1"/>
  <c r="Q25" i="5" s="1"/>
  <c r="S25" i="5" s="1"/>
  <c r="F39" i="11" a="1"/>
  <c r="F39" i="11" s="1"/>
  <c r="A51" i="16"/>
  <c r="Q27" i="11" a="1"/>
  <c r="Q27" i="11" s="1"/>
  <c r="R27" i="11" s="1"/>
  <c r="T27" i="11" s="1"/>
  <c r="C25" i="12"/>
  <c r="C10" i="12"/>
  <c r="K49" i="16"/>
  <c r="I49" i="16"/>
  <c r="B49" i="16"/>
  <c r="E29" i="16"/>
  <c r="B29" i="16"/>
  <c r="K29" i="16"/>
  <c r="E49" i="16"/>
  <c r="D49" i="16"/>
  <c r="J49" i="16"/>
  <c r="R18" i="11"/>
  <c r="T18" i="11" s="1"/>
  <c r="S18" i="11"/>
  <c r="E16" i="16"/>
  <c r="B16" i="16"/>
  <c r="C16" i="16"/>
  <c r="I33" i="16"/>
  <c r="H33" i="16"/>
  <c r="D33" i="16"/>
  <c r="I27" i="15"/>
  <c r="B27" i="15"/>
  <c r="I23" i="15"/>
  <c r="B23" i="15"/>
  <c r="B7" i="22"/>
  <c r="C7" i="22"/>
  <c r="C11" i="22"/>
  <c r="K11" i="22"/>
  <c r="D11" i="22"/>
  <c r="F11" i="22"/>
  <c r="I11" i="22"/>
  <c r="J11" i="22"/>
  <c r="K14" i="22"/>
  <c r="B14" i="22"/>
  <c r="D18" i="22"/>
  <c r="H18" i="22"/>
  <c r="K50" i="16"/>
  <c r="F50" i="16"/>
  <c r="G50" i="16"/>
  <c r="D50" i="16"/>
  <c r="E50" i="16"/>
  <c r="P28" i="11" a="1"/>
  <c r="P28" i="11" s="1"/>
  <c r="P38" i="11" a="1"/>
  <c r="P38" i="11" s="1"/>
  <c r="S38" i="11" s="1"/>
  <c r="E25" i="16"/>
  <c r="C30" i="14"/>
  <c r="E30" i="14"/>
  <c r="B30" i="14"/>
  <c r="J30" i="14"/>
  <c r="K30" i="14" s="1"/>
  <c r="F26" i="14"/>
  <c r="B26" i="14"/>
  <c r="A41" i="14"/>
  <c r="A33" i="14"/>
  <c r="BS21" i="3"/>
  <c r="BT21" i="3" s="1"/>
  <c r="BU21" i="3" s="1"/>
  <c r="BS9" i="3"/>
  <c r="BT9" i="3" s="1"/>
  <c r="BU9" i="3" s="1"/>
  <c r="Q44" i="8" a="1"/>
  <c r="Q44" i="8" s="1"/>
  <c r="Q18" i="8" a="1"/>
  <c r="Q18" i="8" s="1"/>
  <c r="Q8" i="8" a="1"/>
  <c r="Q8" i="8" s="1"/>
  <c r="AR13" i="3"/>
  <c r="A33" i="15"/>
  <c r="M42" i="14"/>
  <c r="I42" i="14"/>
  <c r="G35" i="22"/>
  <c r="J35" i="22"/>
  <c r="I20" i="16"/>
  <c r="F17" i="14"/>
  <c r="D42" i="14"/>
  <c r="B11" i="16"/>
  <c r="B57" i="18"/>
  <c r="D17" i="14"/>
  <c r="B17" i="14"/>
  <c r="A37" i="16"/>
  <c r="A41" i="22"/>
  <c r="A49" i="22"/>
  <c r="E49" i="22" s="1"/>
  <c r="A25" i="14"/>
  <c r="A13" i="22"/>
  <c r="A9" i="16"/>
  <c r="C21" i="12"/>
  <c r="Q26" i="8" a="1"/>
  <c r="Q26" i="8" s="1"/>
  <c r="Q23" i="8" a="1"/>
  <c r="Q23" i="8" s="1"/>
  <c r="Q20" i="8" a="1"/>
  <c r="Q20" i="8" s="1"/>
  <c r="Q14" i="8" a="1"/>
  <c r="Q14" i="8" s="1"/>
  <c r="BS25" i="3"/>
  <c r="BT25" i="3" s="1"/>
  <c r="BU25" i="3" s="1"/>
  <c r="Q10" i="8" a="1"/>
  <c r="Q10" i="8" s="1"/>
  <c r="BS22" i="3"/>
  <c r="BT22" i="3" s="1"/>
  <c r="BU22" i="3" s="1"/>
  <c r="BS18" i="3"/>
  <c r="BT18" i="3" s="1"/>
  <c r="BU18" i="3" s="1"/>
  <c r="G42" i="14"/>
  <c r="J42" i="14"/>
  <c r="K42" i="14" s="1"/>
  <c r="J17" i="14"/>
  <c r="K17" i="14" s="1"/>
  <c r="D7" i="14"/>
  <c r="A37" i="22"/>
  <c r="A43" i="14"/>
  <c r="A47" i="14"/>
  <c r="A29" i="14"/>
  <c r="A21" i="14"/>
  <c r="A13" i="14"/>
  <c r="C33" i="12"/>
  <c r="C15" i="12"/>
  <c r="BS3" i="3"/>
  <c r="Q34" i="8" a="1"/>
  <c r="Q34" i="8" s="1"/>
  <c r="Q31" i="8" a="1"/>
  <c r="Q31" i="8" s="1"/>
  <c r="B40" i="18" s="1"/>
  <c r="Q28" i="8" a="1"/>
  <c r="Q28" i="8" s="1"/>
  <c r="Q6" i="8" a="1"/>
  <c r="Q6" i="8" s="1"/>
  <c r="P36" i="5"/>
  <c r="P31" i="5"/>
  <c r="R31" i="5" s="1"/>
  <c r="T31" i="5" s="1"/>
  <c r="Q31" i="5"/>
  <c r="S31" i="5" s="1"/>
  <c r="P33" i="5"/>
  <c r="R13" i="11"/>
  <c r="R41" i="11"/>
  <c r="T41" i="11" s="1"/>
  <c r="AH41" i="11"/>
  <c r="AI41" i="11" s="1"/>
  <c r="AK41" i="11" s="1"/>
  <c r="S41" i="11"/>
  <c r="S16" i="11"/>
  <c r="R32" i="9"/>
  <c r="R38" i="11"/>
  <c r="R37" i="11"/>
  <c r="T37" i="11" s="1"/>
  <c r="P43" i="5"/>
  <c r="R43" i="5" s="1"/>
  <c r="T43" i="5" s="1"/>
  <c r="Q43" i="5"/>
  <c r="S43" i="5" s="1"/>
  <c r="R30" i="11"/>
  <c r="T30" i="11" s="1"/>
  <c r="S34" i="9"/>
  <c r="E40" i="21" s="1"/>
  <c r="R20" i="9"/>
  <c r="T20" i="9" s="1"/>
  <c r="S20" i="9"/>
  <c r="E26" i="21" s="1"/>
  <c r="P27" i="5"/>
  <c r="R27" i="5" s="1"/>
  <c r="T27" i="5" s="1"/>
  <c r="Q27" i="5"/>
  <c r="S27" i="5" s="1"/>
  <c r="C40" i="16"/>
  <c r="B40" i="16"/>
  <c r="C26" i="14"/>
  <c r="D26" i="14"/>
  <c r="E26" i="14"/>
  <c r="J26" i="14"/>
  <c r="K26" i="14" s="1"/>
  <c r="G7" i="22"/>
  <c r="J7" i="22"/>
  <c r="H7" i="22"/>
  <c r="F7" i="22"/>
  <c r="I49" i="15"/>
  <c r="C49" i="15"/>
  <c r="E49" i="15"/>
  <c r="I47" i="15"/>
  <c r="C47" i="15"/>
  <c r="B47" i="15"/>
  <c r="E47" i="15"/>
  <c r="I45" i="15"/>
  <c r="H45" i="15"/>
  <c r="I41" i="15"/>
  <c r="D41" i="15"/>
  <c r="C41" i="15"/>
  <c r="E41" i="15"/>
  <c r="I37" i="15"/>
  <c r="C37" i="15"/>
  <c r="I35" i="15"/>
  <c r="C35" i="15"/>
  <c r="D15" i="15"/>
  <c r="F15" i="15"/>
  <c r="H15" i="15"/>
  <c r="G15" i="15"/>
  <c r="B15" i="15"/>
  <c r="I15" i="15"/>
  <c r="H13" i="15"/>
  <c r="I13" i="15"/>
  <c r="E9" i="14"/>
  <c r="C9" i="14"/>
  <c r="D12" i="14"/>
  <c r="E12" i="14"/>
  <c r="D16" i="14"/>
  <c r="E16" i="14"/>
  <c r="B16" i="14"/>
  <c r="D36" i="14"/>
  <c r="G36" i="14"/>
  <c r="K50" i="22"/>
  <c r="B50" i="22"/>
  <c r="C28" i="16"/>
  <c r="B28" i="16"/>
  <c r="F28" i="16"/>
  <c r="E28" i="16"/>
  <c r="F12" i="22"/>
  <c r="B12" i="22"/>
  <c r="J12" i="22"/>
  <c r="D12" i="22"/>
  <c r="C16" i="22"/>
  <c r="D16" i="22"/>
  <c r="J20" i="16"/>
  <c r="B20" i="16"/>
  <c r="K20" i="16"/>
  <c r="D20" i="16"/>
  <c r="C25" i="16"/>
  <c r="R30" i="5"/>
  <c r="T30" i="5" s="1"/>
  <c r="J31" i="22"/>
  <c r="B31" i="22"/>
  <c r="I31" i="22"/>
  <c r="D31" i="22"/>
  <c r="K31" i="22"/>
  <c r="J19" i="22"/>
  <c r="E19" i="22"/>
  <c r="K19" i="22"/>
  <c r="K25" i="16"/>
  <c r="F25" i="16"/>
  <c r="H9" i="22"/>
  <c r="D9" i="22"/>
  <c r="D44" i="14"/>
  <c r="C44" i="14"/>
  <c r="E44" i="14"/>
  <c r="J44" i="14"/>
  <c r="K44" i="14" s="1"/>
  <c r="C5" i="12"/>
  <c r="Q37" i="8" a="1"/>
  <c r="Q37" i="8" s="1"/>
  <c r="Q29" i="8" a="1"/>
  <c r="Q29" i="8" s="1"/>
  <c r="Q21" i="8" a="1"/>
  <c r="Q21" i="8" s="1"/>
  <c r="Q15" i="8" a="1"/>
  <c r="Q15" i="8" s="1"/>
  <c r="Q12" i="8" a="1"/>
  <c r="Q12" i="8" s="1"/>
  <c r="Q7" i="8" a="1"/>
  <c r="Q7" i="8" s="1"/>
  <c r="C12" i="12"/>
  <c r="BS5" i="3"/>
  <c r="Q43" i="8" a="1"/>
  <c r="Q43" i="8" s="1"/>
  <c r="Q40" i="8" a="1"/>
  <c r="Q40" i="8" s="1"/>
  <c r="Q38" i="8" a="1"/>
  <c r="Q38" i="8" s="1"/>
  <c r="Q35" i="8" a="1"/>
  <c r="Q35" i="8" s="1"/>
  <c r="Q32" i="8" a="1"/>
  <c r="Q32" i="8" s="1"/>
  <c r="Q30" i="8" a="1"/>
  <c r="Q30" i="8" s="1"/>
  <c r="Q27" i="8" a="1"/>
  <c r="Q27" i="8" s="1"/>
  <c r="Q24" i="8" a="1"/>
  <c r="Q24" i="8" s="1"/>
  <c r="Q22" i="8" a="1"/>
  <c r="Q22" i="8" s="1"/>
  <c r="Q19" i="8" a="1"/>
  <c r="Q19" i="8" s="1"/>
  <c r="Q16" i="8" a="1"/>
  <c r="Q16" i="8" s="1"/>
  <c r="Q9" i="8" a="1"/>
  <c r="Q9" i="8" s="1"/>
  <c r="Q5" i="8" a="1"/>
  <c r="Q5" i="8" s="1"/>
  <c r="Q41" i="8" a="1"/>
  <c r="Q41" i="8" s="1"/>
  <c r="Q33" i="8" a="1"/>
  <c r="Q33" i="8" s="1"/>
  <c r="Q25" i="8" a="1"/>
  <c r="Q25" i="8" s="1"/>
  <c r="Q17" i="8" a="1"/>
  <c r="Q17" i="8" s="1"/>
  <c r="Q13" i="8" a="1"/>
  <c r="Q13" i="8" s="1"/>
  <c r="S30" i="9"/>
  <c r="E36" i="21" s="1"/>
  <c r="R30" i="9"/>
  <c r="P21" i="5"/>
  <c r="R10" i="5"/>
  <c r="T10" i="5" s="1"/>
  <c r="P13" i="5"/>
  <c r="R23" i="11"/>
  <c r="AH23" i="11"/>
  <c r="P28" i="5"/>
  <c r="Q28" i="5"/>
  <c r="S28" i="5" s="1"/>
  <c r="Q15" i="5"/>
  <c r="S15" i="5" s="1"/>
  <c r="P15" i="5"/>
  <c r="R11" i="5"/>
  <c r="T11" i="5" s="1"/>
  <c r="H19" i="22"/>
  <c r="B19" i="22"/>
  <c r="G19" i="22"/>
  <c r="I19" i="22"/>
  <c r="B139" i="22"/>
  <c r="F139" i="22"/>
  <c r="C140" i="14"/>
  <c r="D140" i="14"/>
  <c r="D7" i="22"/>
  <c r="I7" i="22"/>
  <c r="K7" i="22"/>
  <c r="C221" i="16"/>
  <c r="G221" i="16"/>
  <c r="C61" i="14"/>
  <c r="F37" i="14"/>
  <c r="K93" i="22"/>
  <c r="M215" i="14"/>
  <c r="B215" i="14"/>
  <c r="F215" i="14"/>
  <c r="E138" i="14"/>
  <c r="L138" i="14"/>
  <c r="J138" i="14"/>
  <c r="K138" i="14" s="1"/>
  <c r="C138" i="14"/>
  <c r="D138" i="14"/>
  <c r="B273" i="22"/>
  <c r="I273" i="22"/>
  <c r="C273" i="22"/>
  <c r="G273" i="22"/>
  <c r="K273" i="22"/>
  <c r="E273" i="22"/>
  <c r="J225" i="16"/>
  <c r="E225" i="16"/>
  <c r="C225" i="16"/>
  <c r="D225" i="16"/>
  <c r="K225" i="16"/>
  <c r="H225" i="16"/>
  <c r="H231" i="14"/>
  <c r="D231" i="14"/>
  <c r="C231" i="14"/>
  <c r="G231" i="14"/>
  <c r="L231" i="14"/>
  <c r="I269" i="22"/>
  <c r="B269" i="22"/>
  <c r="C269" i="22"/>
  <c r="D269" i="22"/>
  <c r="H165" i="22"/>
  <c r="H155" i="14"/>
  <c r="I155" i="14"/>
  <c r="G65" i="16"/>
  <c r="F65" i="16"/>
  <c r="E172" i="14"/>
  <c r="G164" i="22"/>
  <c r="F176" i="16"/>
  <c r="C169" i="14"/>
  <c r="E145" i="16"/>
  <c r="B172" i="16"/>
  <c r="D191" i="16"/>
  <c r="B191" i="16"/>
  <c r="G191" i="16"/>
  <c r="E195" i="16"/>
  <c r="J195" i="16"/>
  <c r="D199" i="16"/>
  <c r="B199" i="16"/>
  <c r="G199" i="16"/>
  <c r="D255" i="16"/>
  <c r="B255" i="16"/>
  <c r="G255" i="16"/>
  <c r="D263" i="16"/>
  <c r="B263" i="16"/>
  <c r="G263" i="16"/>
  <c r="L210" i="14"/>
  <c r="J210" i="14"/>
  <c r="K210" i="14" s="1"/>
  <c r="C210" i="14"/>
  <c r="G224" i="16"/>
  <c r="E224" i="16"/>
  <c r="B224" i="16"/>
  <c r="F224" i="16"/>
  <c r="F242" i="14"/>
  <c r="L242" i="14"/>
  <c r="C242" i="14"/>
  <c r="H242" i="14"/>
  <c r="J251" i="14"/>
  <c r="K251" i="14" s="1"/>
  <c r="E251" i="14"/>
  <c r="M251" i="14"/>
  <c r="H198" i="16"/>
  <c r="C198" i="16"/>
  <c r="F198" i="16"/>
  <c r="G198" i="16"/>
  <c r="J198" i="16"/>
  <c r="M273" i="14"/>
  <c r="E273" i="14"/>
  <c r="J273" i="14"/>
  <c r="K273" i="14" s="1"/>
  <c r="D65" i="16"/>
  <c r="J65" i="16"/>
  <c r="D169" i="14"/>
  <c r="D155" i="14"/>
  <c r="D164" i="22"/>
  <c r="B164" i="22"/>
  <c r="H172" i="16"/>
  <c r="B169" i="14"/>
  <c r="D183" i="16"/>
  <c r="B183" i="16"/>
  <c r="G183" i="16"/>
  <c r="E225" i="14"/>
  <c r="L225" i="14"/>
  <c r="D231" i="16"/>
  <c r="B231" i="16"/>
  <c r="G231" i="16"/>
  <c r="E243" i="16"/>
  <c r="J243" i="16"/>
  <c r="E251" i="16"/>
  <c r="J251" i="16"/>
  <c r="F241" i="16"/>
  <c r="K241" i="16"/>
  <c r="I241" i="16"/>
  <c r="C241" i="16"/>
  <c r="H241" i="16"/>
  <c r="E261" i="16"/>
  <c r="C261" i="16"/>
  <c r="B261" i="16"/>
  <c r="G261" i="16"/>
  <c r="K276" i="16"/>
  <c r="F276" i="16"/>
  <c r="H263" i="14"/>
  <c r="F263" i="14"/>
  <c r="L263" i="14"/>
  <c r="C263" i="14"/>
  <c r="B263" i="14"/>
  <c r="I263" i="14"/>
  <c r="G263" i="14"/>
  <c r="E65" i="16"/>
  <c r="D172" i="16"/>
  <c r="J164" i="22"/>
  <c r="H145" i="16"/>
  <c r="F145" i="16"/>
  <c r="F198" i="14"/>
  <c r="H198" i="14"/>
  <c r="J198" i="14"/>
  <c r="K198" i="14" s="1"/>
  <c r="C198" i="14"/>
  <c r="I204" i="16"/>
  <c r="C204" i="16"/>
  <c r="H204" i="16"/>
  <c r="F204" i="16"/>
  <c r="K204" i="16"/>
  <c r="J208" i="16"/>
  <c r="B208" i="16"/>
  <c r="K208" i="16"/>
  <c r="F208" i="16"/>
  <c r="D208" i="16"/>
  <c r="C220" i="22"/>
  <c r="E220" i="22"/>
  <c r="C195" i="14"/>
  <c r="H195" i="14"/>
  <c r="F195" i="14"/>
  <c r="L195" i="14"/>
  <c r="H211" i="14"/>
  <c r="F211" i="14"/>
  <c r="L211" i="14"/>
  <c r="C211" i="14"/>
  <c r="H227" i="14"/>
  <c r="F227" i="14"/>
  <c r="L227" i="14"/>
  <c r="C227" i="14"/>
  <c r="C213" i="14"/>
  <c r="L213" i="14"/>
  <c r="B213" i="14"/>
  <c r="F213" i="14"/>
  <c r="H213" i="14"/>
  <c r="G213" i="14"/>
  <c r="D223" i="16"/>
  <c r="B223" i="16"/>
  <c r="G223" i="16"/>
  <c r="H194" i="14"/>
  <c r="F194" i="14"/>
  <c r="L194" i="14"/>
  <c r="C194" i="14"/>
  <c r="J246" i="14"/>
  <c r="K246" i="14" s="1"/>
  <c r="C246" i="14"/>
  <c r="F246" i="14"/>
  <c r="L246" i="14"/>
  <c r="H246" i="14"/>
  <c r="D154" i="16"/>
  <c r="D245" i="22"/>
  <c r="E245" i="22"/>
  <c r="K189" i="22"/>
  <c r="C244" i="22"/>
  <c r="H240" i="16"/>
  <c r="J240" i="16"/>
  <c r="I196" i="22"/>
  <c r="K196" i="22"/>
  <c r="F196" i="22"/>
  <c r="L257" i="14"/>
  <c r="F257" i="14"/>
  <c r="H257" i="14"/>
  <c r="J245" i="14"/>
  <c r="K245" i="14" s="1"/>
  <c r="G237" i="14"/>
  <c r="J205" i="14"/>
  <c r="K205" i="14" s="1"/>
  <c r="M205" i="14"/>
  <c r="G201" i="14"/>
  <c r="I201" i="14"/>
  <c r="B201" i="14"/>
  <c r="G193" i="14"/>
  <c r="I193" i="14"/>
  <c r="B193" i="14"/>
  <c r="J189" i="14"/>
  <c r="K189" i="14" s="1"/>
  <c r="M189" i="14"/>
  <c r="G185" i="14"/>
  <c r="I185" i="14"/>
  <c r="B185" i="14"/>
  <c r="I189" i="22"/>
  <c r="G240" i="16"/>
  <c r="H196" i="22"/>
  <c r="G245" i="14"/>
  <c r="G205" i="14"/>
  <c r="I205" i="14"/>
  <c r="B205" i="14"/>
  <c r="J201" i="14"/>
  <c r="K201" i="14" s="1"/>
  <c r="J193" i="14"/>
  <c r="K193" i="14" s="1"/>
  <c r="G189" i="14"/>
  <c r="I189" i="14"/>
  <c r="B189" i="14"/>
  <c r="J185" i="14"/>
  <c r="K185" i="14" s="1"/>
  <c r="Q22" i="10" a="1"/>
  <c r="Q22" i="10" s="1"/>
  <c r="R27" i="8" a="1"/>
  <c r="R27" i="8" s="1"/>
  <c r="R31" i="8" a="1"/>
  <c r="R31" i="8" s="1"/>
  <c r="R23" i="8" a="1"/>
  <c r="R23" i="8" s="1"/>
  <c r="R15" i="8" a="1"/>
  <c r="R15" i="8" s="1"/>
  <c r="R43" i="8" a="1"/>
  <c r="R43" i="8" s="1"/>
  <c r="R42" i="8" a="1"/>
  <c r="R42" i="8" s="1"/>
  <c r="R41" i="8" a="1"/>
  <c r="R41" i="8" s="1"/>
  <c r="F39" i="8" a="1"/>
  <c r="F39" i="8" s="1"/>
  <c r="R38" i="8" a="1"/>
  <c r="R38" i="8" s="1"/>
  <c r="F37" i="10" a="1"/>
  <c r="F37" i="10" s="1"/>
  <c r="F34" i="10" a="1"/>
  <c r="F34" i="10" s="1"/>
  <c r="F30" i="10" a="1"/>
  <c r="F30" i="10" s="1"/>
  <c r="Q27" i="10" a="1"/>
  <c r="Q27" i="10" s="1"/>
  <c r="Q25" i="10" a="1"/>
  <c r="Q25" i="10" s="1"/>
  <c r="Q23" i="10" a="1"/>
  <c r="Q23" i="10" s="1"/>
  <c r="F20" i="10" a="1"/>
  <c r="F20" i="10" s="1"/>
  <c r="P28" i="10" a="1"/>
  <c r="P28" i="10" s="1"/>
  <c r="R33" i="8" a="1"/>
  <c r="R33" i="8" s="1"/>
  <c r="R25" i="8" a="1"/>
  <c r="R25" i="8" s="1"/>
  <c r="R17" i="8" a="1"/>
  <c r="R17" i="8" s="1"/>
  <c r="R9" i="8" a="1"/>
  <c r="R9" i="8" s="1"/>
  <c r="F43" i="10" a="1"/>
  <c r="F43" i="10" s="1"/>
  <c r="F42" i="10" a="1"/>
  <c r="F42" i="10" s="1"/>
  <c r="F41" i="10" a="1"/>
  <c r="F41" i="10" s="1"/>
  <c r="R39" i="8" a="1"/>
  <c r="R39" i="8" s="1"/>
  <c r="F38" i="10" a="1"/>
  <c r="F38" i="10" s="1"/>
  <c r="F36" i="10" a="1"/>
  <c r="F36" i="10" s="1"/>
  <c r="F33" i="10" a="1"/>
  <c r="F33" i="10" s="1"/>
  <c r="F29" i="10" a="1"/>
  <c r="F29" i="10" s="1"/>
  <c r="F26" i="10" a="1"/>
  <c r="F26" i="10" s="1"/>
  <c r="F24" i="10" a="1"/>
  <c r="F24" i="10" s="1"/>
  <c r="R6" i="8" a="1"/>
  <c r="R6" i="8" s="1"/>
  <c r="R35" i="8" a="1"/>
  <c r="R35" i="8" s="1"/>
  <c r="R19" i="8" a="1"/>
  <c r="R19" i="8" s="1"/>
  <c r="R11" i="8" a="1"/>
  <c r="R11" i="8" s="1"/>
  <c r="Q43" i="10" a="1"/>
  <c r="Q43" i="10" s="1"/>
  <c r="Q42" i="10" a="1"/>
  <c r="Q42" i="10" s="1"/>
  <c r="Q41" i="10" a="1"/>
  <c r="Q41" i="10" s="1"/>
  <c r="F39" i="10" a="1"/>
  <c r="F39" i="10" s="1"/>
  <c r="F37" i="8" a="1"/>
  <c r="F37" i="8" s="1"/>
  <c r="F35" i="10" a="1"/>
  <c r="F35" i="10" s="1"/>
  <c r="F32" i="10" a="1"/>
  <c r="F32" i="10" s="1"/>
  <c r="F28" i="10" a="1"/>
  <c r="F28" i="10" s="1"/>
  <c r="Q26" i="10" a="1"/>
  <c r="Q26" i="10" s="1"/>
  <c r="Q24" i="10" a="1"/>
  <c r="Q24" i="10" s="1"/>
  <c r="P32" i="10" a="1"/>
  <c r="P32" i="10" s="1"/>
  <c r="Q33" i="10" a="1"/>
  <c r="Q33" i="10" s="1"/>
  <c r="Q38" i="10" a="1"/>
  <c r="Q38" i="10" s="1"/>
  <c r="F6" i="10" a="1"/>
  <c r="F6" i="10" s="1"/>
  <c r="F7" i="8" a="1"/>
  <c r="F7" i="8" s="1"/>
  <c r="F40" i="10" a="1"/>
  <c r="F40" i="10" s="1"/>
  <c r="F40" i="8" a="1"/>
  <c r="F40" i="8" s="1"/>
  <c r="Q44" i="10" a="1"/>
  <c r="Q44" i="10" s="1"/>
  <c r="R44" i="8" a="1"/>
  <c r="R44" i="8" s="1"/>
  <c r="Q5" i="10" a="1"/>
  <c r="Q5" i="10" s="1"/>
  <c r="R10" i="8" a="1"/>
  <c r="R10" i="8" s="1"/>
  <c r="R14" i="8" a="1"/>
  <c r="R14" i="8" s="1"/>
  <c r="R18" i="8" a="1"/>
  <c r="R18" i="8" s="1"/>
  <c r="R22" i="8" a="1"/>
  <c r="R22" i="8" s="1"/>
  <c r="R26" i="8" a="1"/>
  <c r="R26" i="8" s="1"/>
  <c r="R30" i="8" a="1"/>
  <c r="R30" i="8" s="1"/>
  <c r="R34" i="8" a="1"/>
  <c r="R34" i="8" s="1"/>
  <c r="Q28" i="10" a="1"/>
  <c r="Q28" i="10" s="1"/>
  <c r="Q30" i="10" a="1"/>
  <c r="Q30" i="10" s="1"/>
  <c r="Q34" i="10" a="1"/>
  <c r="Q34" i="10" s="1"/>
  <c r="Q39" i="10" a="1"/>
  <c r="Q39" i="10" s="1"/>
  <c r="P30" i="10" a="1"/>
  <c r="P30" i="10" s="1"/>
  <c r="P33" i="10" a="1"/>
  <c r="P33" i="10" s="1"/>
  <c r="P38" i="10" a="1"/>
  <c r="P38" i="10" s="1"/>
  <c r="Q7" i="10" a="1"/>
  <c r="Q7" i="10" s="1"/>
  <c r="F8" i="10" a="1"/>
  <c r="F8" i="10" s="1"/>
  <c r="F9" i="10" a="1"/>
  <c r="F9" i="10" s="1"/>
  <c r="F10" i="10" a="1"/>
  <c r="F10" i="10" s="1"/>
  <c r="F11" i="10" a="1"/>
  <c r="F11" i="10" s="1"/>
  <c r="F15" i="10" a="1"/>
  <c r="F15" i="10" s="1"/>
  <c r="Q31" i="10" a="1"/>
  <c r="Q31" i="10" s="1"/>
  <c r="Q36" i="10" a="1"/>
  <c r="Q36" i="10" s="1"/>
  <c r="Q6" i="10" a="1"/>
  <c r="Q6" i="10" s="1"/>
  <c r="F6" i="8" a="1"/>
  <c r="F6" i="8" s="1"/>
  <c r="Q40" i="10" a="1"/>
  <c r="Q40" i="10" s="1"/>
  <c r="F44" i="10" a="1"/>
  <c r="F44" i="10" s="1"/>
  <c r="F44" i="8" a="1"/>
  <c r="F44" i="8" s="1"/>
  <c r="F5" i="10" a="1"/>
  <c r="F5" i="10" s="1"/>
  <c r="R8" i="8" a="1"/>
  <c r="R8" i="8" s="1"/>
  <c r="R12" i="8" a="1"/>
  <c r="R12" i="8" s="1"/>
  <c r="R16" i="8" a="1"/>
  <c r="R16" i="8" s="1"/>
  <c r="R20" i="8" a="1"/>
  <c r="R20" i="8" s="1"/>
  <c r="R24" i="8" a="1"/>
  <c r="R24" i="8" s="1"/>
  <c r="R28" i="8" a="1"/>
  <c r="R28" i="8" s="1"/>
  <c r="R32" i="8" a="1"/>
  <c r="R32" i="8" s="1"/>
  <c r="R36" i="8" a="1"/>
  <c r="R36" i="8" s="1"/>
  <c r="Q29" i="10" a="1"/>
  <c r="Q29" i="10" s="1"/>
  <c r="Q32" i="10" a="1"/>
  <c r="Q32" i="10" s="1"/>
  <c r="Q37" i="10" a="1"/>
  <c r="Q37" i="10" s="1"/>
  <c r="F7" i="10" a="1"/>
  <c r="F7" i="10" s="1"/>
  <c r="Q8" i="10" a="1"/>
  <c r="Q8" i="10" s="1"/>
  <c r="Q9" i="10" a="1"/>
  <c r="Q9" i="10" s="1"/>
  <c r="Q10" i="10" a="1"/>
  <c r="Q10" i="10" s="1"/>
  <c r="Q11" i="10" a="1"/>
  <c r="Q11" i="10" s="1"/>
  <c r="Q12" i="10" a="1"/>
  <c r="Q12" i="10" s="1"/>
  <c r="Q13" i="10" a="1"/>
  <c r="Q13" i="10" s="1"/>
  <c r="Q14" i="10" a="1"/>
  <c r="Q14" i="10" s="1"/>
  <c r="Q15" i="10" a="1"/>
  <c r="Q15" i="10" s="1"/>
  <c r="Q16" i="10" a="1"/>
  <c r="Q16" i="10" s="1"/>
  <c r="Q17" i="10" a="1"/>
  <c r="Q17" i="10" s="1"/>
  <c r="Q18" i="10" a="1"/>
  <c r="Q18" i="10" s="1"/>
  <c r="Q19" i="10" a="1"/>
  <c r="Q19" i="10" s="1"/>
  <c r="Q20" i="10" a="1"/>
  <c r="Q20" i="10" s="1"/>
  <c r="Q21" i="10" a="1"/>
  <c r="Q21" i="10" s="1"/>
  <c r="R5" i="8" a="1"/>
  <c r="R5" i="8" s="1"/>
  <c r="R29" i="8" a="1"/>
  <c r="R29" i="8" s="1"/>
  <c r="R21" i="8" a="1"/>
  <c r="R21" i="8" s="1"/>
  <c r="R13" i="8" a="1"/>
  <c r="R13" i="8" s="1"/>
  <c r="F43" i="8" a="1"/>
  <c r="F43" i="8" s="1"/>
  <c r="F42" i="8" a="1"/>
  <c r="F42" i="8" s="1"/>
  <c r="F41" i="8" a="1"/>
  <c r="F41" i="8" s="1"/>
  <c r="F38" i="8" a="1"/>
  <c r="F38" i="8" s="1"/>
  <c r="R37" i="8" a="1"/>
  <c r="R37" i="8" s="1"/>
  <c r="Q35" i="10" a="1"/>
  <c r="Q35" i="10" s="1"/>
  <c r="F31" i="10" a="1"/>
  <c r="F31" i="10" s="1"/>
  <c r="F27" i="10" a="1"/>
  <c r="F27" i="10" s="1"/>
  <c r="F25" i="10" a="1"/>
  <c r="F25" i="10" s="1"/>
  <c r="F23" i="10" a="1"/>
  <c r="F23" i="10" s="1"/>
  <c r="P36" i="10" a="1"/>
  <c r="P36" i="10" s="1"/>
  <c r="P31" i="10" a="1"/>
  <c r="P31" i="10" s="1"/>
  <c r="P29" i="10" a="1"/>
  <c r="P29" i="10" s="1"/>
  <c r="R40" i="8" a="1"/>
  <c r="R40" i="8" s="1"/>
  <c r="R7" i="8" a="1"/>
  <c r="R7" i="8" s="1"/>
  <c r="H12" i="21" s="1"/>
  <c r="P39" i="10" a="1"/>
  <c r="P39" i="10" s="1"/>
  <c r="P34" i="10" a="1"/>
  <c r="P34" i="10" s="1"/>
  <c r="P37" i="10" a="1"/>
  <c r="P37" i="10" s="1"/>
  <c r="S13" i="11" l="1"/>
  <c r="S12" i="11"/>
  <c r="AH37" i="11"/>
  <c r="T16" i="11"/>
  <c r="AH13" i="11"/>
  <c r="Q11" i="5"/>
  <c r="S11" i="5" s="1"/>
  <c r="S42" i="11"/>
  <c r="R32" i="11"/>
  <c r="T32" i="11" s="1"/>
  <c r="S32" i="11"/>
  <c r="R44" i="5"/>
  <c r="T44" i="5" s="1"/>
  <c r="AE43" i="9"/>
  <c r="Q23" i="5"/>
  <c r="S23" i="5" s="1"/>
  <c r="AH30" i="11"/>
  <c r="R36" i="5"/>
  <c r="T36" i="5" s="1"/>
  <c r="Q17" i="5"/>
  <c r="S17" i="5" s="1"/>
  <c r="T42" i="9"/>
  <c r="Q30" i="5"/>
  <c r="S30" i="5" s="1"/>
  <c r="S41" i="9"/>
  <c r="E47" i="21" s="1"/>
  <c r="S5" i="9"/>
  <c r="E11" i="21" s="1"/>
  <c r="AD43" i="11"/>
  <c r="O49" i="21" s="1"/>
  <c r="I118" i="15"/>
  <c r="B118" i="15"/>
  <c r="G118" i="15"/>
  <c r="C118" i="15"/>
  <c r="E118" i="15"/>
  <c r="H118" i="15"/>
  <c r="D118" i="15"/>
  <c r="Q37" i="5"/>
  <c r="S37" i="5" s="1"/>
  <c r="Q22" i="5"/>
  <c r="S22" i="5" s="1"/>
  <c r="Q19" i="5"/>
  <c r="S19" i="5" s="1"/>
  <c r="S43" i="11"/>
  <c r="Q13" i="5"/>
  <c r="S13" i="5" s="1"/>
  <c r="T42" i="11"/>
  <c r="S40" i="9"/>
  <c r="E46" i="21" s="1"/>
  <c r="AI42" i="11"/>
  <c r="AK42" i="11" s="1"/>
  <c r="AH12" i="11"/>
  <c r="AJ12" i="11" s="1"/>
  <c r="S7" i="11"/>
  <c r="AH19" i="11"/>
  <c r="AJ19" i="11" s="1"/>
  <c r="R17" i="5"/>
  <c r="T17" i="5" s="1"/>
  <c r="AI32" i="11"/>
  <c r="AK32" i="11" s="1"/>
  <c r="AJ32" i="11"/>
  <c r="R33" i="5"/>
  <c r="T33" i="5" s="1"/>
  <c r="AH43" i="11"/>
  <c r="T31" i="11"/>
  <c r="S19" i="11"/>
  <c r="T22" i="11"/>
  <c r="R20" i="5"/>
  <c r="T20" i="5" s="1"/>
  <c r="T34" i="11"/>
  <c r="T32" i="9"/>
  <c r="R41" i="5"/>
  <c r="T41" i="5" s="1"/>
  <c r="S38" i="9"/>
  <c r="E44" i="21" s="1"/>
  <c r="S14" i="9"/>
  <c r="E20" i="21" s="1"/>
  <c r="AH21" i="11"/>
  <c r="R12" i="11"/>
  <c r="T12" i="11" s="1"/>
  <c r="AH33" i="11"/>
  <c r="Q35" i="5"/>
  <c r="S35" i="5" s="1"/>
  <c r="AI22" i="11"/>
  <c r="AK22" i="11" s="1"/>
  <c r="AH34" i="11"/>
  <c r="AH15" i="11"/>
  <c r="S35" i="9"/>
  <c r="E41" i="21" s="1"/>
  <c r="Q12" i="5"/>
  <c r="S12" i="5" s="1"/>
  <c r="AI12" i="11"/>
  <c r="AK12" i="11" s="1"/>
  <c r="S17" i="11"/>
  <c r="T5" i="9"/>
  <c r="AH35" i="11"/>
  <c r="T29" i="11"/>
  <c r="S23" i="25"/>
  <c r="Q32" i="5"/>
  <c r="S32" i="5" s="1"/>
  <c r="S15" i="11"/>
  <c r="AD5" i="11"/>
  <c r="O11" i="21" s="1"/>
  <c r="T17" i="11"/>
  <c r="AL25" i="25"/>
  <c r="AH9" i="11"/>
  <c r="Q18" i="5"/>
  <c r="S18" i="5" s="1"/>
  <c r="B41" i="18"/>
  <c r="AF42" i="9"/>
  <c r="AH40" i="11"/>
  <c r="T21" i="11"/>
  <c r="S26" i="11"/>
  <c r="R42" i="5"/>
  <c r="T42" i="5" s="1"/>
  <c r="Q24" i="5"/>
  <c r="S24" i="5" s="1"/>
  <c r="S4" i="9"/>
  <c r="E10" i="21" s="1"/>
  <c r="T25" i="11"/>
  <c r="S42" i="9"/>
  <c r="E48" i="21" s="1"/>
  <c r="AL21" i="25"/>
  <c r="S39" i="9"/>
  <c r="E45" i="21" s="1"/>
  <c r="Q26" i="5"/>
  <c r="S26" i="5" s="1"/>
  <c r="R12" i="5"/>
  <c r="T12" i="5" s="1"/>
  <c r="P25" i="5"/>
  <c r="AI14" i="11"/>
  <c r="AK14" i="11" s="1"/>
  <c r="AJ14" i="11"/>
  <c r="E43" i="22"/>
  <c r="J23" i="22"/>
  <c r="G29" i="22"/>
  <c r="E29" i="22"/>
  <c r="S37" i="11"/>
  <c r="Q42" i="5"/>
  <c r="S42" i="5" s="1"/>
  <c r="B29" i="22"/>
  <c r="AH36" i="11"/>
  <c r="S20" i="11"/>
  <c r="AD42" i="11"/>
  <c r="O48" i="21" s="1"/>
  <c r="AE43" i="11"/>
  <c r="Q49" i="21" s="1"/>
  <c r="S10" i="25"/>
  <c r="AL17" i="10"/>
  <c r="C39" i="14"/>
  <c r="C17" i="21"/>
  <c r="AY12" i="8"/>
  <c r="A7" i="17"/>
  <c r="D6" i="17" a="1"/>
  <c r="D6" i="17" s="1"/>
  <c r="C6" i="17" a="1"/>
  <c r="C6" i="17" s="1"/>
  <c r="E6" i="17" a="1"/>
  <c r="E6" i="17" s="1"/>
  <c r="K6" i="17" a="1"/>
  <c r="K6" i="17" s="1"/>
  <c r="AF43" i="11"/>
  <c r="AH29" i="11"/>
  <c r="R26" i="5"/>
  <c r="T26" i="5" s="1"/>
  <c r="T33" i="11"/>
  <c r="Q9" i="5"/>
  <c r="S9" i="5" s="1"/>
  <c r="S8" i="11"/>
  <c r="S31" i="11"/>
  <c r="R16" i="5"/>
  <c r="T16" i="5" s="1"/>
  <c r="AM31" i="25"/>
  <c r="AO31" i="25" s="1"/>
  <c r="AN31" i="25"/>
  <c r="J49" i="22"/>
  <c r="G49" i="22"/>
  <c r="H49" i="22"/>
  <c r="B45" i="14"/>
  <c r="R22" i="9"/>
  <c r="T22" i="9" s="1"/>
  <c r="AL23" i="25"/>
  <c r="AL40" i="25"/>
  <c r="R37" i="9"/>
  <c r="T37" i="9" s="1"/>
  <c r="AL38" i="25"/>
  <c r="R14" i="9"/>
  <c r="T14" i="9" s="1"/>
  <c r="AL15" i="25"/>
  <c r="AL39" i="25"/>
  <c r="R40" i="9"/>
  <c r="AL41" i="25"/>
  <c r="R25" i="9"/>
  <c r="T25" i="9" s="1"/>
  <c r="AL26" i="25"/>
  <c r="AN21" i="25"/>
  <c r="AM21" i="25"/>
  <c r="AO21" i="25" s="1"/>
  <c r="R27" i="9"/>
  <c r="AL28" i="25"/>
  <c r="R41" i="9"/>
  <c r="T41" i="9" s="1"/>
  <c r="AL42" i="25"/>
  <c r="R26" i="9"/>
  <c r="T26" i="9" s="1"/>
  <c r="AL27" i="25"/>
  <c r="AL37" i="25"/>
  <c r="R14" i="25"/>
  <c r="S14" i="25"/>
  <c r="R25" i="25"/>
  <c r="S25" i="25"/>
  <c r="R36" i="25"/>
  <c r="S36" i="25"/>
  <c r="R10" i="25"/>
  <c r="R7" i="25"/>
  <c r="S7" i="25"/>
  <c r="R18" i="25"/>
  <c r="R21" i="25"/>
  <c r="S21" i="25"/>
  <c r="R29" i="25"/>
  <c r="S29" i="25"/>
  <c r="S33" i="25"/>
  <c r="S37" i="25"/>
  <c r="R37" i="25"/>
  <c r="S11" i="25"/>
  <c r="R11" i="25"/>
  <c r="S17" i="25"/>
  <c r="R17" i="25"/>
  <c r="R23" i="25"/>
  <c r="AF44" i="25"/>
  <c r="AE44" i="25"/>
  <c r="S44" i="25"/>
  <c r="R44" i="25"/>
  <c r="AL16" i="25"/>
  <c r="R28" i="9"/>
  <c r="T28" i="9" s="1"/>
  <c r="AL29" i="25"/>
  <c r="AN25" i="25"/>
  <c r="AM25" i="25"/>
  <c r="AO25" i="25" s="1"/>
  <c r="R35" i="9"/>
  <c r="AL36" i="25"/>
  <c r="R12" i="9"/>
  <c r="T12" i="9" s="1"/>
  <c r="AL13" i="25"/>
  <c r="AL32" i="25"/>
  <c r="R13" i="9"/>
  <c r="T13" i="9" s="1"/>
  <c r="AL14" i="25"/>
  <c r="R43" i="9"/>
  <c r="T43" i="9" s="1"/>
  <c r="AL44" i="25"/>
  <c r="AL6" i="25"/>
  <c r="R6" i="25"/>
  <c r="S6" i="25"/>
  <c r="AE6" i="25"/>
  <c r="S27" i="25"/>
  <c r="R27" i="25"/>
  <c r="P46" i="25"/>
  <c r="R39" i="25"/>
  <c r="S39" i="25"/>
  <c r="R41" i="25"/>
  <c r="S41" i="25"/>
  <c r="R5" i="25"/>
  <c r="S5" i="25"/>
  <c r="R12" i="25"/>
  <c r="S12" i="25"/>
  <c r="R30" i="25"/>
  <c r="S30" i="25"/>
  <c r="AL18" i="25"/>
  <c r="AL33" i="25"/>
  <c r="R4" i="9"/>
  <c r="AL5" i="25"/>
  <c r="S8" i="25"/>
  <c r="R8" i="25"/>
  <c r="AF6" i="25"/>
  <c r="R15" i="25"/>
  <c r="S15" i="25"/>
  <c r="S31" i="25"/>
  <c r="R31" i="25"/>
  <c r="AL34" i="25"/>
  <c r="R34" i="25"/>
  <c r="S34" i="25"/>
  <c r="R19" i="25"/>
  <c r="S19" i="25"/>
  <c r="S22" i="25"/>
  <c r="R22" i="25"/>
  <c r="S24" i="25"/>
  <c r="R24" i="25"/>
  <c r="S26" i="25"/>
  <c r="R26" i="25"/>
  <c r="S16" i="9"/>
  <c r="E22" i="21" s="1"/>
  <c r="AL17" i="25"/>
  <c r="R29" i="9"/>
  <c r="T29" i="9" s="1"/>
  <c r="AL30" i="25"/>
  <c r="AN11" i="25"/>
  <c r="AM11" i="25"/>
  <c r="AO11" i="25" s="1"/>
  <c r="R9" i="9"/>
  <c r="T9" i="9" s="1"/>
  <c r="AL10" i="25"/>
  <c r="R11" i="9"/>
  <c r="T11" i="9" s="1"/>
  <c r="AL12" i="25"/>
  <c r="R7" i="9"/>
  <c r="T7" i="9" s="1"/>
  <c r="AL8" i="25"/>
  <c r="AL22" i="25"/>
  <c r="R18" i="9"/>
  <c r="T18" i="9" s="1"/>
  <c r="AL19" i="25"/>
  <c r="R23" i="9"/>
  <c r="T23" i="9" s="1"/>
  <c r="AL24" i="25"/>
  <c r="R6" i="9"/>
  <c r="T6" i="9" s="1"/>
  <c r="AL7" i="25"/>
  <c r="R34" i="9"/>
  <c r="T34" i="9" s="1"/>
  <c r="AL35" i="25"/>
  <c r="R19" i="9"/>
  <c r="T19" i="9" s="1"/>
  <c r="AL20" i="25"/>
  <c r="R33" i="25"/>
  <c r="AL9" i="25"/>
  <c r="R9" i="25"/>
  <c r="S9" i="25"/>
  <c r="Q46" i="25"/>
  <c r="R28" i="25"/>
  <c r="S28" i="25"/>
  <c r="S35" i="25"/>
  <c r="R35" i="25"/>
  <c r="R20" i="25"/>
  <c r="S20" i="25"/>
  <c r="R32" i="25"/>
  <c r="S32" i="25"/>
  <c r="S38" i="25"/>
  <c r="R38" i="25"/>
  <c r="R13" i="25"/>
  <c r="S13" i="25"/>
  <c r="S16" i="25"/>
  <c r="R16" i="25"/>
  <c r="R40" i="25"/>
  <c r="S40" i="25"/>
  <c r="S42" i="25"/>
  <c r="R42" i="25"/>
  <c r="AL43" i="25"/>
  <c r="R43" i="25"/>
  <c r="AF43" i="25"/>
  <c r="S43" i="25"/>
  <c r="AE43" i="25"/>
  <c r="AH31" i="11"/>
  <c r="AJ31" i="11" s="1"/>
  <c r="S33" i="9"/>
  <c r="E39" i="21" s="1"/>
  <c r="AH26" i="11"/>
  <c r="R19" i="5"/>
  <c r="T19" i="5" s="1"/>
  <c r="R40" i="5"/>
  <c r="T40" i="5" s="1"/>
  <c r="T40" i="9"/>
  <c r="AJ17" i="11"/>
  <c r="S17" i="9"/>
  <c r="E23" i="21" s="1"/>
  <c r="S8" i="9"/>
  <c r="E14" i="21" s="1"/>
  <c r="S9" i="11"/>
  <c r="S29" i="11"/>
  <c r="B39" i="14"/>
  <c r="D271" i="22"/>
  <c r="B271" i="22"/>
  <c r="C271" i="22"/>
  <c r="H271" i="22"/>
  <c r="F271" i="22"/>
  <c r="G271" i="22"/>
  <c r="E271" i="22"/>
  <c r="J271" i="22"/>
  <c r="K271" i="22"/>
  <c r="I271" i="22"/>
  <c r="J239" i="14"/>
  <c r="K239" i="14" s="1"/>
  <c r="I239" i="14"/>
  <c r="L239" i="14"/>
  <c r="E239" i="14"/>
  <c r="F239" i="14"/>
  <c r="B239" i="14"/>
  <c r="H239" i="14"/>
  <c r="D239" i="14"/>
  <c r="G239" i="14"/>
  <c r="C239" i="14"/>
  <c r="M239" i="14"/>
  <c r="B253" i="14"/>
  <c r="C253" i="14"/>
  <c r="G253" i="14"/>
  <c r="E253" i="14"/>
  <c r="D253" i="14"/>
  <c r="D271" i="16"/>
  <c r="B271" i="16"/>
  <c r="K271" i="16"/>
  <c r="H271" i="16"/>
  <c r="F271" i="16"/>
  <c r="C271" i="16"/>
  <c r="E271" i="16"/>
  <c r="J271" i="16"/>
  <c r="I271" i="16"/>
  <c r="G271" i="16"/>
  <c r="M259" i="14"/>
  <c r="J259" i="14"/>
  <c r="K259" i="14" s="1"/>
  <c r="C259" i="14"/>
  <c r="G259" i="14"/>
  <c r="D259" i="14"/>
  <c r="B259" i="14"/>
  <c r="I259" i="14"/>
  <c r="L259" i="14"/>
  <c r="H259" i="14"/>
  <c r="F259" i="14"/>
  <c r="E259" i="14"/>
  <c r="I241" i="22"/>
  <c r="C241" i="22"/>
  <c r="H241" i="22"/>
  <c r="B241" i="22"/>
  <c r="G241" i="22"/>
  <c r="F241" i="22"/>
  <c r="K241" i="22"/>
  <c r="E241" i="22"/>
  <c r="J241" i="22"/>
  <c r="D241" i="22"/>
  <c r="C257" i="14"/>
  <c r="I257" i="14"/>
  <c r="J257" i="14"/>
  <c r="K257" i="14" s="1"/>
  <c r="B257" i="14"/>
  <c r="G257" i="14"/>
  <c r="D257" i="14"/>
  <c r="M257" i="14"/>
  <c r="E257" i="14"/>
  <c r="L269" i="14"/>
  <c r="E269" i="14"/>
  <c r="B269" i="14"/>
  <c r="G269" i="14"/>
  <c r="M269" i="14"/>
  <c r="J269" i="14"/>
  <c r="K269" i="14" s="1"/>
  <c r="I269" i="14"/>
  <c r="D269" i="14"/>
  <c r="H269" i="14"/>
  <c r="C269" i="14"/>
  <c r="F269" i="14"/>
  <c r="F282" i="14"/>
  <c r="B282" i="14"/>
  <c r="I282" i="14"/>
  <c r="J282" i="14"/>
  <c r="K282" i="14" s="1"/>
  <c r="H282" i="14"/>
  <c r="D282" i="14"/>
  <c r="G282" i="14"/>
  <c r="M282" i="14"/>
  <c r="L282" i="14"/>
  <c r="C282" i="14"/>
  <c r="E282" i="14"/>
  <c r="K245" i="16"/>
  <c r="G245" i="16"/>
  <c r="C245" i="16"/>
  <c r="D245" i="16"/>
  <c r="B245" i="16"/>
  <c r="H245" i="16"/>
  <c r="F245" i="16"/>
  <c r="I245" i="16"/>
  <c r="E245" i="16"/>
  <c r="J245" i="16"/>
  <c r="Q14" i="5"/>
  <c r="S14" i="5" s="1"/>
  <c r="J39" i="14"/>
  <c r="K39" i="14" s="1"/>
  <c r="D39" i="14"/>
  <c r="B267" i="16"/>
  <c r="E267" i="16"/>
  <c r="G267" i="16"/>
  <c r="F267" i="16"/>
  <c r="I267" i="16"/>
  <c r="H267" i="16"/>
  <c r="C267" i="16"/>
  <c r="J267" i="16"/>
  <c r="K267" i="16"/>
  <c r="D267" i="16"/>
  <c r="H251" i="14"/>
  <c r="F251" i="14"/>
  <c r="D251" i="14"/>
  <c r="L251" i="14"/>
  <c r="G251" i="14"/>
  <c r="I251" i="14"/>
  <c r="C251" i="14"/>
  <c r="B251" i="14"/>
  <c r="E235" i="14"/>
  <c r="B235" i="14"/>
  <c r="I235" i="14"/>
  <c r="L235" i="14"/>
  <c r="H235" i="14"/>
  <c r="F235" i="14"/>
  <c r="M235" i="14"/>
  <c r="J235" i="14"/>
  <c r="K235" i="14" s="1"/>
  <c r="D235" i="14"/>
  <c r="C235" i="14"/>
  <c r="G235" i="14"/>
  <c r="E265" i="14"/>
  <c r="H265" i="14"/>
  <c r="F265" i="14"/>
  <c r="M265" i="14"/>
  <c r="J265" i="14"/>
  <c r="K265" i="14" s="1"/>
  <c r="D265" i="14"/>
  <c r="C265" i="14"/>
  <c r="G265" i="14"/>
  <c r="B265" i="14"/>
  <c r="I265" i="14"/>
  <c r="L265" i="14"/>
  <c r="C255" i="14"/>
  <c r="G255" i="14"/>
  <c r="E255" i="14"/>
  <c r="D255" i="14"/>
  <c r="I255" i="14"/>
  <c r="B255" i="14"/>
  <c r="H255" i="14"/>
  <c r="M255" i="14"/>
  <c r="L255" i="14"/>
  <c r="F255" i="14"/>
  <c r="J255" i="14"/>
  <c r="K255" i="14" s="1"/>
  <c r="J237" i="22"/>
  <c r="E237" i="22"/>
  <c r="D237" i="22"/>
  <c r="I237" i="22"/>
  <c r="G237" i="22"/>
  <c r="C237" i="22"/>
  <c r="F237" i="22"/>
  <c r="H237" i="22"/>
  <c r="K237" i="22"/>
  <c r="B237" i="22"/>
  <c r="B331" i="14"/>
  <c r="I331" i="14"/>
  <c r="L331" i="14"/>
  <c r="H331" i="14"/>
  <c r="F331" i="14"/>
  <c r="M331" i="14"/>
  <c r="J331" i="14"/>
  <c r="K331" i="14" s="1"/>
  <c r="G331" i="14"/>
  <c r="E331" i="14"/>
  <c r="D331" i="14"/>
  <c r="C331" i="14"/>
  <c r="F257" i="22"/>
  <c r="K257" i="22"/>
  <c r="E257" i="22"/>
  <c r="J257" i="22"/>
  <c r="D257" i="22"/>
  <c r="I257" i="22"/>
  <c r="C257" i="22"/>
  <c r="H257" i="22"/>
  <c r="B257" i="22"/>
  <c r="G257" i="22"/>
  <c r="D241" i="16"/>
  <c r="B241" i="16"/>
  <c r="E241" i="16"/>
  <c r="J241" i="16"/>
  <c r="G241" i="16"/>
  <c r="E203" i="14"/>
  <c r="D203" i="14"/>
  <c r="B203" i="14"/>
  <c r="I203" i="14"/>
  <c r="L203" i="14"/>
  <c r="H203" i="14"/>
  <c r="F203" i="14"/>
  <c r="M203" i="14"/>
  <c r="J203" i="14"/>
  <c r="K203" i="14" s="1"/>
  <c r="C203" i="14"/>
  <c r="G203" i="14"/>
  <c r="C265" i="16"/>
  <c r="H265" i="16"/>
  <c r="B265" i="16"/>
  <c r="G265" i="16"/>
  <c r="E265" i="16"/>
  <c r="F265" i="16"/>
  <c r="K265" i="16"/>
  <c r="I265" i="16"/>
  <c r="J265" i="16"/>
  <c r="D265" i="16"/>
  <c r="E247" i="14"/>
  <c r="C247" i="14"/>
  <c r="D247" i="14"/>
  <c r="B247" i="14"/>
  <c r="L247" i="14"/>
  <c r="G247" i="14"/>
  <c r="H247" i="14"/>
  <c r="I247" i="14"/>
  <c r="J247" i="14"/>
  <c r="K247" i="14" s="1"/>
  <c r="F247" i="14"/>
  <c r="M247" i="14"/>
  <c r="E263" i="16"/>
  <c r="C263" i="16"/>
  <c r="I263" i="16"/>
  <c r="K263" i="16"/>
  <c r="F263" i="16"/>
  <c r="H263" i="16"/>
  <c r="J263" i="16"/>
  <c r="M263" i="14"/>
  <c r="J263" i="14"/>
  <c r="K263" i="14" s="1"/>
  <c r="E263" i="14"/>
  <c r="D263" i="14"/>
  <c r="E249" i="22"/>
  <c r="J249" i="22"/>
  <c r="D249" i="22"/>
  <c r="I249" i="22"/>
  <c r="C249" i="22"/>
  <c r="H249" i="22"/>
  <c r="B249" i="22"/>
  <c r="G249" i="22"/>
  <c r="F249" i="22"/>
  <c r="K249" i="22"/>
  <c r="M227" i="14"/>
  <c r="I227" i="14"/>
  <c r="J227" i="14"/>
  <c r="K227" i="14" s="1"/>
  <c r="B227" i="14"/>
  <c r="G227" i="14"/>
  <c r="E227" i="14"/>
  <c r="D227" i="14"/>
  <c r="H267" i="14"/>
  <c r="F267" i="14"/>
  <c r="M267" i="14"/>
  <c r="J267" i="14"/>
  <c r="K267" i="14" s="1"/>
  <c r="D267" i="14"/>
  <c r="C267" i="14"/>
  <c r="G267" i="14"/>
  <c r="B267" i="14"/>
  <c r="I267" i="14"/>
  <c r="L267" i="14"/>
  <c r="E267" i="14"/>
  <c r="G253" i="22"/>
  <c r="I253" i="22"/>
  <c r="H253" i="22"/>
  <c r="B253" i="22"/>
  <c r="C253" i="22"/>
  <c r="J253" i="22"/>
  <c r="F253" i="22"/>
  <c r="D253" i="22"/>
  <c r="K253" i="22"/>
  <c r="E253" i="22"/>
  <c r="B259" i="22"/>
  <c r="J259" i="22"/>
  <c r="H259" i="22"/>
  <c r="C259" i="22"/>
  <c r="K259" i="22"/>
  <c r="F259" i="22"/>
  <c r="G259" i="22"/>
  <c r="I259" i="22"/>
  <c r="D259" i="22"/>
  <c r="E259" i="22"/>
  <c r="AC44" i="5"/>
  <c r="B333" i="22"/>
  <c r="C333" i="22"/>
  <c r="I333" i="22"/>
  <c r="J333" i="22"/>
  <c r="D333" i="22"/>
  <c r="E333" i="22"/>
  <c r="G333" i="22"/>
  <c r="F333" i="22"/>
  <c r="K333" i="22"/>
  <c r="H333" i="22"/>
  <c r="J261" i="16"/>
  <c r="F261" i="16"/>
  <c r="I261" i="16"/>
  <c r="H261" i="16"/>
  <c r="D261" i="16"/>
  <c r="K261" i="16"/>
  <c r="E243" i="14"/>
  <c r="M243" i="14"/>
  <c r="J243" i="14"/>
  <c r="K243" i="14" s="1"/>
  <c r="C243" i="14"/>
  <c r="G243" i="14"/>
  <c r="B243" i="14"/>
  <c r="L243" i="14"/>
  <c r="H243" i="14"/>
  <c r="I243" i="14"/>
  <c r="F243" i="14"/>
  <c r="D243" i="14"/>
  <c r="I259" i="16"/>
  <c r="C259" i="16"/>
  <c r="D259" i="16"/>
  <c r="B259" i="16"/>
  <c r="G259" i="16"/>
  <c r="H259" i="16"/>
  <c r="F259" i="16"/>
  <c r="K259" i="16"/>
  <c r="E259" i="16"/>
  <c r="J259" i="16"/>
  <c r="B333" i="16"/>
  <c r="G333" i="16"/>
  <c r="F333" i="16"/>
  <c r="K333" i="16"/>
  <c r="E333" i="16"/>
  <c r="J333" i="16"/>
  <c r="D333" i="16"/>
  <c r="I333" i="16"/>
  <c r="C333" i="16"/>
  <c r="H333" i="16"/>
  <c r="G284" i="16"/>
  <c r="I284" i="16"/>
  <c r="K284" i="16"/>
  <c r="B284" i="16"/>
  <c r="C284" i="16"/>
  <c r="E284" i="16"/>
  <c r="H284" i="16"/>
  <c r="D284" i="16"/>
  <c r="J284" i="16"/>
  <c r="F284" i="16"/>
  <c r="J245" i="22"/>
  <c r="I245" i="22"/>
  <c r="C245" i="22"/>
  <c r="H245" i="22"/>
  <c r="K245" i="22"/>
  <c r="B245" i="22"/>
  <c r="G245" i="22"/>
  <c r="F245" i="22"/>
  <c r="E261" i="14"/>
  <c r="F261" i="14"/>
  <c r="D261" i="14"/>
  <c r="H261" i="14"/>
  <c r="E304" i="16"/>
  <c r="H304" i="16"/>
  <c r="G304" i="16"/>
  <c r="B304" i="16"/>
  <c r="J304" i="16"/>
  <c r="F304" i="16"/>
  <c r="I304" i="16"/>
  <c r="F249" i="16"/>
  <c r="K249" i="16"/>
  <c r="I249" i="16"/>
  <c r="J249" i="16"/>
  <c r="D249" i="16"/>
  <c r="H249" i="16"/>
  <c r="B249" i="16"/>
  <c r="E249" i="16"/>
  <c r="C249" i="16"/>
  <c r="G249" i="16"/>
  <c r="I73" i="15"/>
  <c r="C73" i="15"/>
  <c r="B73" i="15"/>
  <c r="H73" i="15"/>
  <c r="G73" i="15"/>
  <c r="D73" i="15"/>
  <c r="F73" i="15"/>
  <c r="E73" i="15"/>
  <c r="B49" i="14"/>
  <c r="E49" i="14"/>
  <c r="C49" i="14"/>
  <c r="D49" i="14"/>
  <c r="AG42" i="9"/>
  <c r="B7" i="7"/>
  <c r="K51" i="22"/>
  <c r="H51" i="22"/>
  <c r="J51" i="22"/>
  <c r="G51" i="22"/>
  <c r="H49" i="16"/>
  <c r="F49" i="16"/>
  <c r="B25" i="16"/>
  <c r="I25" i="16"/>
  <c r="G25" i="16"/>
  <c r="D25" i="16"/>
  <c r="H25" i="16"/>
  <c r="J25" i="16"/>
  <c r="J33" i="22"/>
  <c r="G33" i="22"/>
  <c r="E33" i="22"/>
  <c r="I33" i="22"/>
  <c r="F33" i="22"/>
  <c r="K33" i="22"/>
  <c r="H33" i="22"/>
  <c r="D33" i="22"/>
  <c r="C33" i="22"/>
  <c r="B33" i="22"/>
  <c r="E39" i="16"/>
  <c r="I39" i="16"/>
  <c r="G39" i="16"/>
  <c r="D39" i="16"/>
  <c r="B39" i="16"/>
  <c r="K39" i="16"/>
  <c r="F39" i="16"/>
  <c r="C39" i="16"/>
  <c r="H39" i="16"/>
  <c r="J39" i="16"/>
  <c r="B28" i="7"/>
  <c r="B24" i="7"/>
  <c r="D17" i="16"/>
  <c r="C17" i="16"/>
  <c r="H17" i="16"/>
  <c r="E17" i="16"/>
  <c r="I17" i="16"/>
  <c r="F17" i="16"/>
  <c r="G17" i="16"/>
  <c r="J17" i="16"/>
  <c r="B17" i="16"/>
  <c r="K17" i="16"/>
  <c r="G21" i="22"/>
  <c r="I21" i="22"/>
  <c r="K21" i="22"/>
  <c r="B21" i="22"/>
  <c r="C21" i="22"/>
  <c r="J21" i="22"/>
  <c r="D21" i="22"/>
  <c r="F21" i="22"/>
  <c r="E21" i="22"/>
  <c r="H21" i="22"/>
  <c r="I25" i="15"/>
  <c r="G25" i="15"/>
  <c r="C25" i="15"/>
  <c r="H25" i="15"/>
  <c r="E25" i="15"/>
  <c r="F25" i="15"/>
  <c r="B25" i="15"/>
  <c r="D25" i="15"/>
  <c r="E33" i="16"/>
  <c r="G33" i="16"/>
  <c r="F33" i="16"/>
  <c r="J33" i="16"/>
  <c r="C33" i="16"/>
  <c r="B33" i="16"/>
  <c r="K39" i="22"/>
  <c r="J39" i="22"/>
  <c r="G39" i="22"/>
  <c r="H39" i="22"/>
  <c r="B39" i="22"/>
  <c r="D39" i="22"/>
  <c r="I39" i="22"/>
  <c r="F39" i="22"/>
  <c r="C39" i="22"/>
  <c r="E39" i="22"/>
  <c r="I9" i="15"/>
  <c r="H9" i="15"/>
  <c r="G9" i="15"/>
  <c r="D9" i="15"/>
  <c r="E9" i="15"/>
  <c r="F9" i="15"/>
  <c r="F15" i="16"/>
  <c r="E15" i="16"/>
  <c r="B15" i="16"/>
  <c r="G15" i="16"/>
  <c r="I15" i="16"/>
  <c r="J15" i="16"/>
  <c r="I17" i="15"/>
  <c r="E17" i="15"/>
  <c r="D17" i="15"/>
  <c r="B17" i="15"/>
  <c r="G17" i="15"/>
  <c r="H17" i="15"/>
  <c r="C17" i="15"/>
  <c r="F17" i="15"/>
  <c r="I21" i="15"/>
  <c r="B21" i="15"/>
  <c r="C21" i="15"/>
  <c r="I39" i="15"/>
  <c r="C39" i="15"/>
  <c r="H39" i="15"/>
  <c r="G39" i="15"/>
  <c r="B39" i="15"/>
  <c r="E39" i="15"/>
  <c r="D39" i="15"/>
  <c r="F39" i="15"/>
  <c r="I43" i="16"/>
  <c r="D43" i="16"/>
  <c r="C43" i="16"/>
  <c r="E9" i="22"/>
  <c r="C9" i="22"/>
  <c r="K9" i="22"/>
  <c r="I9" i="22"/>
  <c r="J9" i="22"/>
  <c r="G9" i="22"/>
  <c r="F9" i="22"/>
  <c r="B9" i="22"/>
  <c r="C15" i="22"/>
  <c r="D15" i="22"/>
  <c r="E15" i="22"/>
  <c r="F15" i="22"/>
  <c r="H15" i="22"/>
  <c r="F25" i="22"/>
  <c r="D25" i="22"/>
  <c r="I25" i="22"/>
  <c r="B25" i="22"/>
  <c r="G25" i="22"/>
  <c r="E25" i="22"/>
  <c r="J25" i="22"/>
  <c r="K25" i="22"/>
  <c r="I31" i="15"/>
  <c r="B31" i="15"/>
  <c r="C31" i="15"/>
  <c r="G31" i="15"/>
  <c r="I43" i="15"/>
  <c r="F43" i="15"/>
  <c r="G43" i="15"/>
  <c r="E43" i="15"/>
  <c r="C43" i="15"/>
  <c r="H43" i="15"/>
  <c r="D43" i="15"/>
  <c r="B43" i="15"/>
  <c r="AG43" i="9"/>
  <c r="S27" i="11"/>
  <c r="B128" i="22"/>
  <c r="C128" i="22"/>
  <c r="K128" i="22"/>
  <c r="F128" i="22"/>
  <c r="D128" i="22"/>
  <c r="J128" i="22"/>
  <c r="I128" i="22"/>
  <c r="G128" i="22"/>
  <c r="H128" i="22"/>
  <c r="E128" i="22"/>
  <c r="C124" i="16"/>
  <c r="F124" i="16"/>
  <c r="I124" i="16"/>
  <c r="J124" i="16"/>
  <c r="B124" i="16"/>
  <c r="H124" i="16"/>
  <c r="K124" i="16"/>
  <c r="D124" i="16"/>
  <c r="E124" i="16"/>
  <c r="G124" i="16"/>
  <c r="C122" i="14"/>
  <c r="E122" i="14"/>
  <c r="B122" i="14"/>
  <c r="D122" i="14"/>
  <c r="E116" i="14"/>
  <c r="F116" i="14"/>
  <c r="M116" i="14"/>
  <c r="C116" i="14"/>
  <c r="B116" i="14"/>
  <c r="J116" i="14"/>
  <c r="K116" i="14" s="1"/>
  <c r="I116" i="14"/>
  <c r="H116" i="14"/>
  <c r="D116" i="14"/>
  <c r="G116" i="14"/>
  <c r="L116" i="14"/>
  <c r="Q39" i="5"/>
  <c r="S39" i="5" s="1"/>
  <c r="S25" i="11"/>
  <c r="B29" i="7"/>
  <c r="AF5" i="11"/>
  <c r="I63" i="15"/>
  <c r="B63" i="15"/>
  <c r="G63" i="15"/>
  <c r="F63" i="15"/>
  <c r="H63" i="15"/>
  <c r="E63" i="15"/>
  <c r="C63" i="15"/>
  <c r="D63" i="15"/>
  <c r="B30" i="7"/>
  <c r="D63" i="16"/>
  <c r="B63" i="16"/>
  <c r="E63" i="16"/>
  <c r="I63" i="16"/>
  <c r="G63" i="16"/>
  <c r="K63" i="16"/>
  <c r="H63" i="16"/>
  <c r="C63" i="16"/>
  <c r="J63" i="16"/>
  <c r="F63" i="16"/>
  <c r="B31" i="6"/>
  <c r="I75" i="15"/>
  <c r="F75" i="15"/>
  <c r="D75" i="15"/>
  <c r="H75" i="15"/>
  <c r="C75" i="15"/>
  <c r="G75" i="15"/>
  <c r="B75" i="15"/>
  <c r="E75" i="15"/>
  <c r="AF42" i="11"/>
  <c r="Q41" i="5"/>
  <c r="S41" i="5" s="1"/>
  <c r="B26" i="7"/>
  <c r="B37" i="7"/>
  <c r="Q44" i="5"/>
  <c r="S44" i="5" s="1"/>
  <c r="T33" i="9"/>
  <c r="AH25" i="11"/>
  <c r="AJ25" i="11" s="1"/>
  <c r="Q34" i="5"/>
  <c r="S34" i="5" s="1"/>
  <c r="AJ41" i="11"/>
  <c r="S22" i="9"/>
  <c r="E28" i="21" s="1"/>
  <c r="B15" i="7"/>
  <c r="B22" i="6"/>
  <c r="B14" i="7"/>
  <c r="AH27" i="11"/>
  <c r="R9" i="5"/>
  <c r="T9" i="5" s="1"/>
  <c r="B12" i="7"/>
  <c r="B23" i="7"/>
  <c r="B25" i="7"/>
  <c r="B21" i="7"/>
  <c r="B5" i="7"/>
  <c r="B20" i="7"/>
  <c r="AI19" i="11"/>
  <c r="AK19" i="11" s="1"/>
  <c r="T15" i="9"/>
  <c r="B16" i="6"/>
  <c r="T13" i="11"/>
  <c r="S29" i="9"/>
  <c r="E35" i="21" s="1"/>
  <c r="B34" i="7"/>
  <c r="B19" i="7"/>
  <c r="B6" i="7"/>
  <c r="B31" i="7"/>
  <c r="B27" i="7"/>
  <c r="B8" i="7"/>
  <c r="B40" i="7"/>
  <c r="B10" i="7"/>
  <c r="S24" i="11"/>
  <c r="T10" i="11"/>
  <c r="AB14" i="5"/>
  <c r="AB43" i="5"/>
  <c r="AD43" i="5" s="1"/>
  <c r="S9" i="9"/>
  <c r="E15" i="21" s="1"/>
  <c r="S21" i="11"/>
  <c r="S7" i="9"/>
  <c r="E13" i="21" s="1"/>
  <c r="B36" i="7"/>
  <c r="B18" i="7"/>
  <c r="B16" i="7"/>
  <c r="B4" i="7"/>
  <c r="B38" i="7"/>
  <c r="B39" i="7"/>
  <c r="B3" i="7"/>
  <c r="S21" i="9"/>
  <c r="E27" i="21" s="1"/>
  <c r="H73" i="22"/>
  <c r="I73" i="22"/>
  <c r="G73" i="22"/>
  <c r="K73" i="22"/>
  <c r="C73" i="22"/>
  <c r="F73" i="22"/>
  <c r="J73" i="22"/>
  <c r="D73" i="22"/>
  <c r="B73" i="22"/>
  <c r="E73" i="22"/>
  <c r="AJ35" i="11"/>
  <c r="AI35" i="11"/>
  <c r="AK35" i="11" s="1"/>
  <c r="P35" i="5"/>
  <c r="B20" i="6"/>
  <c r="AB44" i="5"/>
  <c r="AD44" i="5" s="1"/>
  <c r="B38" i="6"/>
  <c r="AH10" i="11"/>
  <c r="S36" i="11"/>
  <c r="B3" i="6"/>
  <c r="B41" i="6"/>
  <c r="B11" i="6"/>
  <c r="B34" i="6"/>
  <c r="B27" i="6"/>
  <c r="B6" i="6"/>
  <c r="I59" i="15"/>
  <c r="C59" i="15"/>
  <c r="F59" i="15"/>
  <c r="E59" i="15"/>
  <c r="G59" i="15"/>
  <c r="B59" i="15"/>
  <c r="H59" i="15"/>
  <c r="D59" i="15"/>
  <c r="I65" i="15"/>
  <c r="F65" i="15"/>
  <c r="H65" i="15"/>
  <c r="G65" i="15"/>
  <c r="C65" i="15"/>
  <c r="B65" i="15"/>
  <c r="D65" i="15"/>
  <c r="E65" i="15"/>
  <c r="E59" i="16"/>
  <c r="D59" i="16"/>
  <c r="G59" i="16"/>
  <c r="J59" i="16"/>
  <c r="I59" i="16"/>
  <c r="K59" i="16"/>
  <c r="C59" i="16"/>
  <c r="H59" i="16"/>
  <c r="B59" i="16"/>
  <c r="F59" i="16"/>
  <c r="C63" i="14"/>
  <c r="H63" i="14"/>
  <c r="B63" i="14"/>
  <c r="E63" i="14"/>
  <c r="F63" i="14"/>
  <c r="G63" i="14"/>
  <c r="L63" i="14"/>
  <c r="I63" i="14"/>
  <c r="M63" i="14"/>
  <c r="D63" i="14"/>
  <c r="J63" i="14"/>
  <c r="K63" i="14" s="1"/>
  <c r="L67" i="14"/>
  <c r="B67" i="14"/>
  <c r="C67" i="14"/>
  <c r="F67" i="14"/>
  <c r="D67" i="14"/>
  <c r="H67" i="14"/>
  <c r="I67" i="14"/>
  <c r="M67" i="14"/>
  <c r="J67" i="14"/>
  <c r="K67" i="14" s="1"/>
  <c r="G67" i="14"/>
  <c r="E67" i="14"/>
  <c r="I69" i="15"/>
  <c r="C69" i="15"/>
  <c r="B69" i="15"/>
  <c r="I61" i="22"/>
  <c r="D61" i="22"/>
  <c r="G61" i="22"/>
  <c r="F61" i="22"/>
  <c r="B61" i="22"/>
  <c r="E61" i="22"/>
  <c r="C61" i="22"/>
  <c r="H61" i="22"/>
  <c r="K61" i="22"/>
  <c r="J61" i="22"/>
  <c r="H65" i="16"/>
  <c r="K65" i="16"/>
  <c r="C65" i="16"/>
  <c r="B65" i="16"/>
  <c r="I65" i="16"/>
  <c r="AH38" i="11"/>
  <c r="AJ38" i="11" s="1"/>
  <c r="B5" i="6"/>
  <c r="B28" i="6"/>
  <c r="T8" i="11"/>
  <c r="P38" i="5"/>
  <c r="R38" i="5" s="1"/>
  <c r="T38" i="5" s="1"/>
  <c r="Q38" i="5"/>
  <c r="S38" i="5" s="1"/>
  <c r="E55" i="14"/>
  <c r="M55" i="14"/>
  <c r="D55" i="14"/>
  <c r="J55" i="14"/>
  <c r="K55" i="14" s="1"/>
  <c r="F55" i="14"/>
  <c r="H55" i="14"/>
  <c r="C55" i="14"/>
  <c r="G55" i="14"/>
  <c r="L55" i="14"/>
  <c r="I55" i="14"/>
  <c r="B55" i="14"/>
  <c r="I61" i="15"/>
  <c r="D61" i="15"/>
  <c r="B61" i="15"/>
  <c r="C61" i="15"/>
  <c r="H61" i="15"/>
  <c r="F61" i="15"/>
  <c r="G61" i="15"/>
  <c r="E61" i="15"/>
  <c r="D65" i="22"/>
  <c r="G65" i="22"/>
  <c r="I65" i="22"/>
  <c r="K65" i="22"/>
  <c r="J65" i="22"/>
  <c r="E65" i="22"/>
  <c r="F65" i="22"/>
  <c r="H65" i="22"/>
  <c r="B65" i="22"/>
  <c r="C65" i="22"/>
  <c r="B25" i="6"/>
  <c r="B42" i="6"/>
  <c r="R39" i="5"/>
  <c r="T39" i="5" s="1"/>
  <c r="I67" i="15"/>
  <c r="C67" i="15"/>
  <c r="D67" i="15"/>
  <c r="E67" i="15"/>
  <c r="G67" i="15"/>
  <c r="B67" i="15"/>
  <c r="H67" i="15"/>
  <c r="F67" i="15"/>
  <c r="S23" i="9"/>
  <c r="E29" i="21" s="1"/>
  <c r="I57" i="15"/>
  <c r="D57" i="15"/>
  <c r="G57" i="15"/>
  <c r="C57" i="15"/>
  <c r="F57" i="15"/>
  <c r="H57" i="15"/>
  <c r="E57" i="15"/>
  <c r="B57" i="15"/>
  <c r="E57" i="14"/>
  <c r="G57" i="14"/>
  <c r="L57" i="14"/>
  <c r="D57" i="14"/>
  <c r="M57" i="14"/>
  <c r="C57" i="14"/>
  <c r="F57" i="14"/>
  <c r="I57" i="14"/>
  <c r="B57" i="14"/>
  <c r="J57" i="14"/>
  <c r="K57" i="14" s="1"/>
  <c r="H57" i="14"/>
  <c r="D59" i="14"/>
  <c r="B59" i="14"/>
  <c r="L59" i="14"/>
  <c r="E59" i="14"/>
  <c r="G59" i="14"/>
  <c r="M59" i="14"/>
  <c r="J59" i="14"/>
  <c r="K59" i="14" s="1"/>
  <c r="I59" i="14"/>
  <c r="C59" i="14"/>
  <c r="H59" i="14"/>
  <c r="F59" i="14"/>
  <c r="I69" i="22"/>
  <c r="K69" i="22"/>
  <c r="C69" i="22"/>
  <c r="J69" i="22"/>
  <c r="E69" i="22"/>
  <c r="B69" i="22"/>
  <c r="H69" i="22"/>
  <c r="G69" i="22"/>
  <c r="D69" i="22"/>
  <c r="F69" i="22"/>
  <c r="AI18" i="11"/>
  <c r="AK18" i="11" s="1"/>
  <c r="AJ18" i="11"/>
  <c r="AJ36" i="11"/>
  <c r="AI36" i="11"/>
  <c r="AK36" i="11" s="1"/>
  <c r="J13" i="16"/>
  <c r="H13" i="16"/>
  <c r="F13" i="16"/>
  <c r="I13" i="16"/>
  <c r="D13" i="16"/>
  <c r="B13" i="16"/>
  <c r="E13" i="16"/>
  <c r="K13" i="16"/>
  <c r="C13" i="16"/>
  <c r="G13" i="16"/>
  <c r="D31" i="16"/>
  <c r="I31" i="16"/>
  <c r="B31" i="16"/>
  <c r="C31" i="16"/>
  <c r="K31" i="16"/>
  <c r="H31" i="16"/>
  <c r="G31" i="16"/>
  <c r="J31" i="16"/>
  <c r="E31" i="16"/>
  <c r="F31" i="16"/>
  <c r="K23" i="22"/>
  <c r="E23" i="22"/>
  <c r="F23" i="22"/>
  <c r="G23" i="22"/>
  <c r="D23" i="22"/>
  <c r="I23" i="22"/>
  <c r="B23" i="22"/>
  <c r="H23" i="22"/>
  <c r="R39" i="11"/>
  <c r="T39" i="11" s="1"/>
  <c r="AH39" i="11"/>
  <c r="R35" i="11"/>
  <c r="T35" i="11" s="1"/>
  <c r="S35" i="11"/>
  <c r="AI20" i="11"/>
  <c r="AK20" i="11" s="1"/>
  <c r="R36" i="11"/>
  <c r="T36" i="11" s="1"/>
  <c r="F29" i="22"/>
  <c r="I29" i="22"/>
  <c r="C29" i="22"/>
  <c r="H29" i="22"/>
  <c r="K29" i="22"/>
  <c r="F19" i="22"/>
  <c r="D19" i="22"/>
  <c r="AE5" i="9"/>
  <c r="AF5" i="9"/>
  <c r="P8" i="5"/>
  <c r="R8" i="5" s="1"/>
  <c r="T8" i="5" s="1"/>
  <c r="Q8" i="5"/>
  <c r="S8" i="5" s="1"/>
  <c r="C23" i="16"/>
  <c r="B23" i="16"/>
  <c r="K23" i="16"/>
  <c r="G23" i="16"/>
  <c r="E23" i="16"/>
  <c r="I23" i="16"/>
  <c r="D23" i="16"/>
  <c r="F23" i="16"/>
  <c r="H23" i="16"/>
  <c r="J23" i="16"/>
  <c r="G9" i="14"/>
  <c r="H9" i="14"/>
  <c r="B9" i="14"/>
  <c r="F9" i="14"/>
  <c r="L9" i="14"/>
  <c r="M9" i="14"/>
  <c r="J9" i="14"/>
  <c r="K9" i="14" s="1"/>
  <c r="D9" i="14"/>
  <c r="I9" i="14"/>
  <c r="C27" i="22"/>
  <c r="J27" i="22"/>
  <c r="B27" i="22"/>
  <c r="E27" i="22"/>
  <c r="D27" i="22"/>
  <c r="H27" i="22"/>
  <c r="I27" i="22"/>
  <c r="G27" i="22"/>
  <c r="K27" i="22"/>
  <c r="F27" i="22"/>
  <c r="F35" i="16"/>
  <c r="E35" i="16"/>
  <c r="I35" i="16"/>
  <c r="G35" i="16"/>
  <c r="B35" i="16"/>
  <c r="J35" i="16"/>
  <c r="K35" i="16"/>
  <c r="D35" i="16"/>
  <c r="H35" i="16"/>
  <c r="C35" i="16"/>
  <c r="B35" i="22"/>
  <c r="C35" i="22"/>
  <c r="D35" i="22"/>
  <c r="E35" i="22"/>
  <c r="F35" i="22"/>
  <c r="H35" i="22"/>
  <c r="I35" i="22"/>
  <c r="K35" i="22"/>
  <c r="B7" i="14"/>
  <c r="J7" i="14"/>
  <c r="K7" i="14" s="1"/>
  <c r="G7" i="14"/>
  <c r="C7" i="14"/>
  <c r="H7" i="14"/>
  <c r="I7" i="14"/>
  <c r="L7" i="14"/>
  <c r="F7" i="14"/>
  <c r="AH16" i="11"/>
  <c r="S37" i="9"/>
  <c r="E43" i="21" s="1"/>
  <c r="C27" i="16"/>
  <c r="B27" i="16"/>
  <c r="H27" i="16"/>
  <c r="I27" i="16"/>
  <c r="K27" i="16"/>
  <c r="D27" i="16"/>
  <c r="J27" i="16"/>
  <c r="F27" i="16"/>
  <c r="E27" i="16"/>
  <c r="G27" i="16"/>
  <c r="R4" i="11"/>
  <c r="T4" i="11" s="1"/>
  <c r="AH4" i="11"/>
  <c r="J19" i="16"/>
  <c r="I19" i="16"/>
  <c r="E19" i="16"/>
  <c r="F19" i="16"/>
  <c r="D19" i="16"/>
  <c r="C19" i="16"/>
  <c r="G19" i="16"/>
  <c r="H19" i="16"/>
  <c r="B19" i="16"/>
  <c r="K19" i="16"/>
  <c r="T43" i="11"/>
  <c r="F43" i="22"/>
  <c r="J43" i="22"/>
  <c r="G43" i="22"/>
  <c r="C43" i="22"/>
  <c r="K43" i="22"/>
  <c r="H43" i="22"/>
  <c r="I43" i="22"/>
  <c r="B43" i="22"/>
  <c r="C45" i="16"/>
  <c r="J45" i="16"/>
  <c r="K45" i="16"/>
  <c r="H45" i="16"/>
  <c r="I45" i="16"/>
  <c r="E45" i="16"/>
  <c r="G45" i="16"/>
  <c r="D45" i="16"/>
  <c r="F45" i="16"/>
  <c r="Q7" i="5"/>
  <c r="S7" i="5" s="1"/>
  <c r="P7" i="5"/>
  <c r="R7" i="5" s="1"/>
  <c r="T7" i="5" s="1"/>
  <c r="AH8" i="11"/>
  <c r="Q29" i="5"/>
  <c r="S29" i="5" s="1"/>
  <c r="T4" i="9"/>
  <c r="AJ43" i="11"/>
  <c r="AI43" i="11"/>
  <c r="AK43" i="11" s="1"/>
  <c r="P6" i="5"/>
  <c r="R6" i="5" s="1"/>
  <c r="T6" i="5" s="1"/>
  <c r="AC6" i="5"/>
  <c r="Q6" i="5"/>
  <c r="S6" i="5" s="1"/>
  <c r="AB6" i="5"/>
  <c r="T35" i="9"/>
  <c r="T38" i="11"/>
  <c r="B42" i="7"/>
  <c r="R10" i="9"/>
  <c r="T10" i="9" s="1"/>
  <c r="S10" i="9"/>
  <c r="E16" i="21" s="1"/>
  <c r="S10" i="11"/>
  <c r="S28" i="9"/>
  <c r="E34" i="21" s="1"/>
  <c r="AH24" i="11"/>
  <c r="T21" i="9"/>
  <c r="E51" i="14"/>
  <c r="L51" i="14"/>
  <c r="H51" i="14"/>
  <c r="D51" i="14"/>
  <c r="F51" i="14"/>
  <c r="G51" i="14"/>
  <c r="C51" i="14"/>
  <c r="J51" i="14"/>
  <c r="K51" i="14" s="1"/>
  <c r="M51" i="14"/>
  <c r="B51" i="14"/>
  <c r="I51" i="14"/>
  <c r="R6" i="11"/>
  <c r="T6" i="11" s="1"/>
  <c r="AH6" i="11"/>
  <c r="AI5" i="11"/>
  <c r="AK5" i="11" s="1"/>
  <c r="AJ5" i="11"/>
  <c r="J53" i="16"/>
  <c r="C53" i="16"/>
  <c r="K53" i="16"/>
  <c r="H53" i="16"/>
  <c r="E53" i="16"/>
  <c r="D53" i="16"/>
  <c r="B53" i="16"/>
  <c r="F53" i="16"/>
  <c r="G53" i="16"/>
  <c r="I53" i="16"/>
  <c r="R7" i="11"/>
  <c r="T7" i="11" s="1"/>
  <c r="AH7" i="11"/>
  <c r="R24" i="9"/>
  <c r="T24" i="9" s="1"/>
  <c r="S24" i="9"/>
  <c r="E30" i="21" s="1"/>
  <c r="S6" i="11"/>
  <c r="C41" i="16"/>
  <c r="B41" i="16"/>
  <c r="F39" i="14"/>
  <c r="H39" i="14"/>
  <c r="I39" i="14"/>
  <c r="E39" i="14"/>
  <c r="L39" i="14"/>
  <c r="M39" i="14"/>
  <c r="C35" i="14"/>
  <c r="B35" i="14"/>
  <c r="F35" i="14"/>
  <c r="I35" i="14"/>
  <c r="D35" i="14"/>
  <c r="G35" i="14"/>
  <c r="H35" i="14"/>
  <c r="L35" i="14"/>
  <c r="E35" i="14"/>
  <c r="J35" i="14"/>
  <c r="K35" i="14" s="1"/>
  <c r="M35" i="14"/>
  <c r="B35" i="7"/>
  <c r="B17" i="7"/>
  <c r="B13" i="7"/>
  <c r="B41" i="7"/>
  <c r="B32" i="7"/>
  <c r="B9" i="7"/>
  <c r="B33" i="7"/>
  <c r="B11" i="7"/>
  <c r="E17" i="14"/>
  <c r="G17" i="14"/>
  <c r="H17" i="14"/>
  <c r="M17" i="14"/>
  <c r="I17" i="14"/>
  <c r="L17" i="14"/>
  <c r="AJ15" i="11"/>
  <c r="AI15" i="11"/>
  <c r="AK15" i="11" s="1"/>
  <c r="B22" i="7"/>
  <c r="C45" i="14"/>
  <c r="E45" i="14"/>
  <c r="D45" i="14"/>
  <c r="F45" i="22"/>
  <c r="K45" i="22"/>
  <c r="I45" i="22"/>
  <c r="B45" i="22"/>
  <c r="D45" i="22"/>
  <c r="E45" i="22"/>
  <c r="H45" i="22"/>
  <c r="J45" i="22"/>
  <c r="C45" i="22"/>
  <c r="G45" i="22"/>
  <c r="C51" i="16"/>
  <c r="J51" i="16"/>
  <c r="H51" i="16"/>
  <c r="E51" i="16"/>
  <c r="K51" i="16"/>
  <c r="F51" i="16"/>
  <c r="G51" i="16"/>
  <c r="B51" i="16"/>
  <c r="D51" i="16"/>
  <c r="I51" i="16"/>
  <c r="T27" i="9"/>
  <c r="S27" i="9"/>
  <c r="E33" i="21" s="1"/>
  <c r="B35" i="6"/>
  <c r="B26" i="6"/>
  <c r="B24" i="6"/>
  <c r="B36" i="6"/>
  <c r="B23" i="6"/>
  <c r="B33" i="6"/>
  <c r="B40" i="6"/>
  <c r="B19" i="6"/>
  <c r="B18" i="6"/>
  <c r="B37" i="6"/>
  <c r="B8" i="6"/>
  <c r="B7" i="6"/>
  <c r="B29" i="6"/>
  <c r="B21" i="6"/>
  <c r="B32" i="6"/>
  <c r="B30" i="6"/>
  <c r="B17" i="6"/>
  <c r="B39" i="6"/>
  <c r="B10" i="6"/>
  <c r="B4" i="6"/>
  <c r="B13" i="6"/>
  <c r="B14" i="6"/>
  <c r="T40" i="11"/>
  <c r="S10" i="5"/>
  <c r="B22" i="13"/>
  <c r="AJ34" i="11"/>
  <c r="AI34" i="11"/>
  <c r="AK34" i="11" s="1"/>
  <c r="B12" i="6"/>
  <c r="B9" i="6"/>
  <c r="R11" i="11"/>
  <c r="T11" i="11" s="1"/>
  <c r="AH11" i="11"/>
  <c r="AI33" i="11"/>
  <c r="AK33" i="11" s="1"/>
  <c r="AJ33" i="11"/>
  <c r="AI40" i="11"/>
  <c r="AK40" i="11" s="1"/>
  <c r="AJ40" i="11"/>
  <c r="S40" i="11"/>
  <c r="B15" i="6"/>
  <c r="BT3" i="3"/>
  <c r="BU3" i="3" s="1"/>
  <c r="D21" i="14"/>
  <c r="B21" i="14"/>
  <c r="E21" i="14"/>
  <c r="C21" i="14"/>
  <c r="G21" i="14"/>
  <c r="L21" i="14"/>
  <c r="F21" i="14"/>
  <c r="I21" i="14"/>
  <c r="J21" i="14"/>
  <c r="K21" i="14" s="1"/>
  <c r="H21" i="14"/>
  <c r="M21" i="14"/>
  <c r="B37" i="22"/>
  <c r="C37" i="22"/>
  <c r="E37" i="22"/>
  <c r="K37" i="22"/>
  <c r="D37" i="22"/>
  <c r="H37" i="22"/>
  <c r="J37" i="22"/>
  <c r="F37" i="22"/>
  <c r="I37" i="22"/>
  <c r="G37" i="22"/>
  <c r="B9" i="16"/>
  <c r="C9" i="16"/>
  <c r="E9" i="16"/>
  <c r="F9" i="16"/>
  <c r="D9" i="16"/>
  <c r="G9" i="16"/>
  <c r="K9" i="16"/>
  <c r="I9" i="16"/>
  <c r="H9" i="16"/>
  <c r="J9" i="16"/>
  <c r="H41" i="22"/>
  <c r="E41" i="22"/>
  <c r="K41" i="22"/>
  <c r="D41" i="22"/>
  <c r="I41" i="22"/>
  <c r="B41" i="22"/>
  <c r="J41" i="22"/>
  <c r="G41" i="22"/>
  <c r="F41" i="22"/>
  <c r="C41" i="22"/>
  <c r="D33" i="14"/>
  <c r="B33" i="14"/>
  <c r="J33" i="14"/>
  <c r="K33" i="14" s="1"/>
  <c r="E33" i="14"/>
  <c r="C33" i="14"/>
  <c r="F33" i="14"/>
  <c r="G33" i="14"/>
  <c r="I33" i="14"/>
  <c r="M33" i="14"/>
  <c r="H33" i="14"/>
  <c r="L33" i="14"/>
  <c r="J29" i="14"/>
  <c r="K29" i="14" s="1"/>
  <c r="B29" i="14"/>
  <c r="G29" i="14"/>
  <c r="E29" i="14"/>
  <c r="C29" i="14"/>
  <c r="F29" i="14"/>
  <c r="D29" i="14"/>
  <c r="I29" i="14"/>
  <c r="M29" i="14"/>
  <c r="H29" i="14"/>
  <c r="L29" i="14"/>
  <c r="H13" i="22"/>
  <c r="E13" i="22"/>
  <c r="C13" i="22"/>
  <c r="G13" i="22"/>
  <c r="K13" i="22"/>
  <c r="D13" i="22"/>
  <c r="F13" i="22"/>
  <c r="J13" i="22"/>
  <c r="I13" i="22"/>
  <c r="B13" i="22"/>
  <c r="H37" i="16"/>
  <c r="K37" i="16"/>
  <c r="D37" i="16"/>
  <c r="E37" i="16"/>
  <c r="J37" i="16"/>
  <c r="G37" i="16"/>
  <c r="B37" i="16"/>
  <c r="I37" i="16"/>
  <c r="F37" i="16"/>
  <c r="C37" i="16"/>
  <c r="I33" i="15"/>
  <c r="E33" i="15"/>
  <c r="B33" i="15"/>
  <c r="C33" i="15"/>
  <c r="D33" i="15"/>
  <c r="G33" i="15"/>
  <c r="H33" i="15"/>
  <c r="F33" i="15"/>
  <c r="G41" i="14"/>
  <c r="E41" i="14"/>
  <c r="D41" i="14"/>
  <c r="J41" i="14"/>
  <c r="K41" i="14" s="1"/>
  <c r="F41" i="14"/>
  <c r="L41" i="14"/>
  <c r="C41" i="14"/>
  <c r="M41" i="14"/>
  <c r="B41" i="14"/>
  <c r="I41" i="14"/>
  <c r="H41" i="14"/>
  <c r="AH28" i="11"/>
  <c r="T28" i="11"/>
  <c r="S28" i="11"/>
  <c r="E47" i="14"/>
  <c r="B47" i="14"/>
  <c r="D47" i="14"/>
  <c r="J47" i="14"/>
  <c r="K47" i="14" s="1"/>
  <c r="C47" i="14"/>
  <c r="F47" i="14"/>
  <c r="G47" i="14"/>
  <c r="H47" i="14"/>
  <c r="L47" i="14"/>
  <c r="I47" i="14"/>
  <c r="M47" i="14"/>
  <c r="B25" i="14"/>
  <c r="J25" i="14"/>
  <c r="K25" i="14" s="1"/>
  <c r="L25" i="14"/>
  <c r="I25" i="14"/>
  <c r="C25" i="14"/>
  <c r="E25" i="14"/>
  <c r="H25" i="14"/>
  <c r="M25" i="14"/>
  <c r="G25" i="14"/>
  <c r="F25" i="14"/>
  <c r="D25" i="14"/>
  <c r="C13" i="14"/>
  <c r="F13" i="14"/>
  <c r="D13" i="14"/>
  <c r="J13" i="14"/>
  <c r="K13" i="14" s="1"/>
  <c r="E13" i="14"/>
  <c r="G13" i="14"/>
  <c r="B13" i="14"/>
  <c r="M13" i="14"/>
  <c r="I13" i="14"/>
  <c r="H13" i="14"/>
  <c r="L13" i="14"/>
  <c r="C43" i="14"/>
  <c r="F43" i="14"/>
  <c r="E43" i="14"/>
  <c r="G43" i="14"/>
  <c r="M43" i="14"/>
  <c r="L43" i="14"/>
  <c r="I43" i="14"/>
  <c r="D43" i="14"/>
  <c r="J43" i="14"/>
  <c r="K43" i="14" s="1"/>
  <c r="H43" i="14"/>
  <c r="B43" i="14"/>
  <c r="C49" i="22"/>
  <c r="B49" i="22"/>
  <c r="K49" i="22"/>
  <c r="F49" i="22"/>
  <c r="D49" i="22"/>
  <c r="I49" i="22"/>
  <c r="AI13" i="11"/>
  <c r="AK13" i="11" s="1"/>
  <c r="AJ13" i="11"/>
  <c r="BT5" i="3"/>
  <c r="BU5" i="3" s="1"/>
  <c r="AR37" i="8" s="1" a="1"/>
  <c r="AR37" i="8" s="1"/>
  <c r="AU37" i="8" s="1" a="1"/>
  <c r="AU37" i="8" s="1"/>
  <c r="AR12" i="8" a="1"/>
  <c r="AR12" i="8" s="1"/>
  <c r="AU12" i="8" s="1" a="1"/>
  <c r="AU12" i="8" s="1"/>
  <c r="AR5" i="8" a="1"/>
  <c r="AR5" i="8" s="1"/>
  <c r="AU5" i="8" s="1" a="1"/>
  <c r="AU5" i="8" s="1"/>
  <c r="AR32" i="8" a="1"/>
  <c r="AR32" i="8" s="1"/>
  <c r="AU32" i="8" s="1" a="1"/>
  <c r="AU32" i="8" s="1"/>
  <c r="AR34" i="8" a="1"/>
  <c r="AR34" i="8" s="1"/>
  <c r="AU34" i="8" s="1" a="1"/>
  <c r="AU34" i="8" s="1"/>
  <c r="AR29" i="8" a="1"/>
  <c r="AR29" i="8" s="1"/>
  <c r="AU29" i="8" s="1" a="1"/>
  <c r="AU29" i="8" s="1"/>
  <c r="AR33" i="8" a="1"/>
  <c r="AR33" i="8" s="1"/>
  <c r="AU33" i="8" s="1" a="1"/>
  <c r="AU33" i="8" s="1"/>
  <c r="AR17" i="8" a="1"/>
  <c r="AR17" i="8" s="1"/>
  <c r="AU17" i="8" s="1" a="1"/>
  <c r="AU17" i="8" s="1"/>
  <c r="AR25" i="8" a="1"/>
  <c r="AR25" i="8" s="1"/>
  <c r="AU25" i="8" s="1" a="1"/>
  <c r="AU25" i="8" s="1"/>
  <c r="AR22" i="8" a="1"/>
  <c r="AR22" i="8" s="1"/>
  <c r="AU22" i="8" s="1" a="1"/>
  <c r="AU22" i="8" s="1"/>
  <c r="AR24" i="8" a="1"/>
  <c r="AR24" i="8" s="1"/>
  <c r="AU24" i="8" s="1" a="1"/>
  <c r="AU24" i="8" s="1"/>
  <c r="AV24" i="8" s="1"/>
  <c r="AR42" i="8" a="1"/>
  <c r="AR42" i="8" s="1"/>
  <c r="AU42" i="8" s="1" a="1"/>
  <c r="AU42" i="8" s="1"/>
  <c r="AR28" i="8" a="1"/>
  <c r="AR28" i="8" s="1"/>
  <c r="AU28" i="8" s="1" a="1"/>
  <c r="AU28" i="8" s="1"/>
  <c r="AR38" i="8" a="1"/>
  <c r="AR38" i="8" s="1"/>
  <c r="AU38" i="8" s="1" a="1"/>
  <c r="AU38" i="8" s="1"/>
  <c r="AR15" i="8" a="1"/>
  <c r="AR15" i="8" s="1"/>
  <c r="AU15" i="8" s="1" a="1"/>
  <c r="AU15" i="8" s="1"/>
  <c r="AR9" i="8" a="1"/>
  <c r="AR9" i="8" s="1"/>
  <c r="AU9" i="8" s="1" a="1"/>
  <c r="AU9" i="8" s="1"/>
  <c r="AR44" i="8" a="1"/>
  <c r="AR44" i="8" s="1"/>
  <c r="AU44" i="8" s="1" a="1"/>
  <c r="AU44" i="8" s="1"/>
  <c r="AR13" i="8" a="1"/>
  <c r="AR13" i="8" s="1"/>
  <c r="AU13" i="8" s="1" a="1"/>
  <c r="AU13" i="8" s="1"/>
  <c r="AR26" i="8" a="1"/>
  <c r="AR26" i="8" s="1"/>
  <c r="AU26" i="8" s="1" a="1"/>
  <c r="AU26" i="8" s="1"/>
  <c r="AR20" i="8" a="1"/>
  <c r="AR20" i="8" s="1"/>
  <c r="AU20" i="8" s="1" a="1"/>
  <c r="AU20" i="8" s="1"/>
  <c r="AR6" i="8" a="1"/>
  <c r="AR6" i="8" s="1"/>
  <c r="AU6" i="8" s="1" a="1"/>
  <c r="AU6" i="8" s="1"/>
  <c r="AR16" i="8" a="1"/>
  <c r="AR16" i="8" s="1"/>
  <c r="AU16" i="8" s="1" a="1"/>
  <c r="AU16" i="8" s="1"/>
  <c r="AR27" i="8" a="1"/>
  <c r="AR27" i="8" s="1"/>
  <c r="AU27" i="8" s="1" a="1"/>
  <c r="AU27" i="8" s="1"/>
  <c r="AR31" i="8" a="1"/>
  <c r="AR31" i="8" s="1"/>
  <c r="AU31" i="8" s="1" a="1"/>
  <c r="AU31" i="8" s="1"/>
  <c r="AR21" i="8" a="1"/>
  <c r="AR21" i="8" s="1"/>
  <c r="AU21" i="8" s="1" a="1"/>
  <c r="AU21" i="8" s="1"/>
  <c r="AR41" i="8" a="1"/>
  <c r="AR41" i="8" s="1"/>
  <c r="AU41" i="8" s="1" a="1"/>
  <c r="AU41" i="8" s="1"/>
  <c r="AR40" i="8" a="1"/>
  <c r="AR40" i="8" s="1"/>
  <c r="AU40" i="8" s="1" a="1"/>
  <c r="AU40" i="8" s="1"/>
  <c r="AR43" i="8" a="1"/>
  <c r="AR43" i="8" s="1"/>
  <c r="AU43" i="8" s="1" a="1"/>
  <c r="AU43" i="8" s="1"/>
  <c r="AR36" i="8" a="1"/>
  <c r="AR36" i="8" s="1"/>
  <c r="AU36" i="8" s="1" a="1"/>
  <c r="AU36" i="8" s="1"/>
  <c r="AR18" i="8" a="1"/>
  <c r="AR18" i="8" s="1"/>
  <c r="AU18" i="8" s="1" a="1"/>
  <c r="AU18" i="8" s="1"/>
  <c r="AR30" i="8" a="1"/>
  <c r="AR30" i="8" s="1"/>
  <c r="AU30" i="8" s="1" a="1"/>
  <c r="AU30" i="8" s="1"/>
  <c r="AR14" i="8" a="1"/>
  <c r="AR14" i="8" s="1"/>
  <c r="AU14" i="8" s="1" a="1"/>
  <c r="AU14" i="8" s="1"/>
  <c r="AR10" i="8" a="1"/>
  <c r="AR10" i="8" s="1"/>
  <c r="AU10" i="8" s="1" a="1"/>
  <c r="AU10" i="8" s="1"/>
  <c r="AI10" i="11"/>
  <c r="AK10" i="11" s="1"/>
  <c r="AJ10" i="11"/>
  <c r="AI21" i="11"/>
  <c r="AK21" i="11" s="1"/>
  <c r="AJ21" i="11"/>
  <c r="AI30" i="11"/>
  <c r="AK30" i="11" s="1"/>
  <c r="AJ30" i="11"/>
  <c r="AI37" i="11"/>
  <c r="AK37" i="11" s="1"/>
  <c r="AJ37" i="11"/>
  <c r="AM17" i="10"/>
  <c r="AO17" i="10" s="1"/>
  <c r="AN17" i="10"/>
  <c r="J45" i="21"/>
  <c r="T40" i="8"/>
  <c r="S40" i="8"/>
  <c r="H45" i="21"/>
  <c r="J26" i="21"/>
  <c r="S21" i="8"/>
  <c r="H26" i="21"/>
  <c r="T21" i="8"/>
  <c r="S20" i="10"/>
  <c r="S25" i="21"/>
  <c r="AL20" i="10"/>
  <c r="R20" i="10"/>
  <c r="R16" i="10"/>
  <c r="S16" i="10"/>
  <c r="S21" i="21"/>
  <c r="AL16" i="10"/>
  <c r="R12" i="10"/>
  <c r="S17" i="21"/>
  <c r="AL12" i="10"/>
  <c r="S12" i="10"/>
  <c r="R8" i="10"/>
  <c r="S8" i="10"/>
  <c r="AL8" i="10"/>
  <c r="S13" i="21"/>
  <c r="R29" i="10"/>
  <c r="AL29" i="10"/>
  <c r="S34" i="21"/>
  <c r="S29" i="10"/>
  <c r="J29" i="21"/>
  <c r="T24" i="8"/>
  <c r="S24" i="8"/>
  <c r="H29" i="21"/>
  <c r="J13" i="21"/>
  <c r="T8" i="8"/>
  <c r="H13" i="21"/>
  <c r="S8" i="8"/>
  <c r="R40" i="10"/>
  <c r="S45" i="21"/>
  <c r="AL40" i="10"/>
  <c r="S40" i="10"/>
  <c r="S36" i="21"/>
  <c r="R31" i="10"/>
  <c r="S31" i="10"/>
  <c r="R7" i="10"/>
  <c r="S12" i="21"/>
  <c r="S7" i="10"/>
  <c r="AL7" i="10"/>
  <c r="R39" i="10"/>
  <c r="S44" i="21"/>
  <c r="S39" i="10"/>
  <c r="J39" i="21"/>
  <c r="H39" i="21"/>
  <c r="S34" i="8"/>
  <c r="T34" i="8"/>
  <c r="J23" i="21"/>
  <c r="S18" i="8"/>
  <c r="H23" i="21"/>
  <c r="T18" i="8"/>
  <c r="J49" i="21"/>
  <c r="S44" i="8"/>
  <c r="H49" i="21"/>
  <c r="T44" i="8"/>
  <c r="AL44" i="8"/>
  <c r="AP44" i="8" s="1"/>
  <c r="AK44" i="8"/>
  <c r="AO44" i="8" s="1"/>
  <c r="AL41" i="10"/>
  <c r="R41" i="10"/>
  <c r="S41" i="10"/>
  <c r="S46" i="21"/>
  <c r="J24" i="21"/>
  <c r="S19" i="8"/>
  <c r="T19" i="8"/>
  <c r="H24" i="21"/>
  <c r="J22" i="21"/>
  <c r="H22" i="21"/>
  <c r="S17" i="8"/>
  <c r="T17" i="8"/>
  <c r="J20" i="21"/>
  <c r="T15" i="8"/>
  <c r="H20" i="21"/>
  <c r="S15" i="8"/>
  <c r="S22" i="10"/>
  <c r="AL22" i="10"/>
  <c r="S27" i="21"/>
  <c r="R22" i="10"/>
  <c r="R34" i="5"/>
  <c r="T34" i="5" s="1"/>
  <c r="R28" i="5"/>
  <c r="T28" i="5" s="1"/>
  <c r="R13" i="5"/>
  <c r="T13" i="5" s="1"/>
  <c r="T17" i="9"/>
  <c r="T8" i="9"/>
  <c r="T30" i="9"/>
  <c r="J12" i="21"/>
  <c r="S7" i="8"/>
  <c r="T7" i="8"/>
  <c r="S40" i="21"/>
  <c r="R35" i="10"/>
  <c r="AL35" i="10"/>
  <c r="S35" i="10"/>
  <c r="J34" i="21"/>
  <c r="T29" i="8"/>
  <c r="S29" i="8"/>
  <c r="H34" i="21"/>
  <c r="S24" i="21"/>
  <c r="R19" i="10"/>
  <c r="AL19" i="10"/>
  <c r="S19" i="10"/>
  <c r="R15" i="10"/>
  <c r="S20" i="21"/>
  <c r="S15" i="10"/>
  <c r="AL15" i="10"/>
  <c r="S16" i="21"/>
  <c r="AL11" i="10"/>
  <c r="S11" i="10"/>
  <c r="R11" i="10"/>
  <c r="J41" i="21"/>
  <c r="H41" i="21"/>
  <c r="T36" i="8"/>
  <c r="S36" i="8"/>
  <c r="J25" i="21"/>
  <c r="S20" i="8"/>
  <c r="H25" i="21"/>
  <c r="T20" i="8"/>
  <c r="S34" i="10"/>
  <c r="R34" i="10"/>
  <c r="S39" i="21"/>
  <c r="AL34" i="10"/>
  <c r="J35" i="21"/>
  <c r="T30" i="8"/>
  <c r="S30" i="8"/>
  <c r="H35" i="21"/>
  <c r="J19" i="21"/>
  <c r="S14" i="8"/>
  <c r="T14" i="8"/>
  <c r="H19" i="21"/>
  <c r="R44" i="10"/>
  <c r="S44" i="10"/>
  <c r="S49" i="21"/>
  <c r="AL44" i="10"/>
  <c r="AE44" i="10"/>
  <c r="AI44" i="10" s="1"/>
  <c r="AF44" i="10"/>
  <c r="AJ44" i="10" s="1"/>
  <c r="R24" i="10"/>
  <c r="S29" i="21"/>
  <c r="S24" i="10"/>
  <c r="S47" i="21"/>
  <c r="AL42" i="10"/>
  <c r="S42" i="10"/>
  <c r="R42" i="10"/>
  <c r="J40" i="21"/>
  <c r="T35" i="8"/>
  <c r="H40" i="21"/>
  <c r="S35" i="8"/>
  <c r="J30" i="21"/>
  <c r="H30" i="21"/>
  <c r="S25" i="8"/>
  <c r="T25" i="8"/>
  <c r="S28" i="21"/>
  <c r="S23" i="10"/>
  <c r="AL23" i="10"/>
  <c r="R23" i="10"/>
  <c r="J46" i="21"/>
  <c r="H46" i="21"/>
  <c r="T41" i="8"/>
  <c r="S41" i="8"/>
  <c r="J28" i="21"/>
  <c r="H28" i="21"/>
  <c r="T23" i="8"/>
  <c r="S23" i="8"/>
  <c r="R15" i="5"/>
  <c r="T15" i="5" s="1"/>
  <c r="R35" i="5"/>
  <c r="T35" i="5" s="1"/>
  <c r="R32" i="5"/>
  <c r="T32" i="5" s="1"/>
  <c r="AL39" i="10"/>
  <c r="AL31" i="10"/>
  <c r="J42" i="21"/>
  <c r="S37" i="8"/>
  <c r="H42" i="21"/>
  <c r="T37" i="8"/>
  <c r="J10" i="21"/>
  <c r="H10" i="21"/>
  <c r="T5" i="8"/>
  <c r="S5" i="8"/>
  <c r="S23" i="21"/>
  <c r="R18" i="10"/>
  <c r="S18" i="10"/>
  <c r="S19" i="21"/>
  <c r="S14" i="10"/>
  <c r="R14" i="10"/>
  <c r="AL14" i="10"/>
  <c r="S15" i="21"/>
  <c r="R10" i="10"/>
  <c r="S10" i="10"/>
  <c r="AL10" i="10"/>
  <c r="S42" i="21"/>
  <c r="R37" i="10"/>
  <c r="S37" i="10"/>
  <c r="AL37" i="10"/>
  <c r="J37" i="21"/>
  <c r="H37" i="21"/>
  <c r="T32" i="8"/>
  <c r="S32" i="8"/>
  <c r="J21" i="21"/>
  <c r="S16" i="8"/>
  <c r="T16" i="8"/>
  <c r="H21" i="21"/>
  <c r="AE6" i="10"/>
  <c r="AI6" i="10" s="1"/>
  <c r="AF6" i="10"/>
  <c r="AJ6" i="10" s="1"/>
  <c r="S11" i="21"/>
  <c r="AL6" i="10"/>
  <c r="S6" i="10"/>
  <c r="R6" i="10"/>
  <c r="S35" i="21"/>
  <c r="S30" i="10"/>
  <c r="R30" i="10"/>
  <c r="AL30" i="10"/>
  <c r="J31" i="21"/>
  <c r="S26" i="8"/>
  <c r="T26" i="8"/>
  <c r="H31" i="21"/>
  <c r="J15" i="21"/>
  <c r="T10" i="8"/>
  <c r="H15" i="21"/>
  <c r="S10" i="8"/>
  <c r="S43" i="21"/>
  <c r="AL38" i="10"/>
  <c r="S38" i="10"/>
  <c r="R38" i="10"/>
  <c r="R26" i="10"/>
  <c r="S26" i="10"/>
  <c r="AL26" i="10"/>
  <c r="S31" i="21"/>
  <c r="R43" i="10"/>
  <c r="S48" i="21"/>
  <c r="AL43" i="10"/>
  <c r="S43" i="10"/>
  <c r="AF43" i="10"/>
  <c r="AJ43" i="10" s="1"/>
  <c r="AE43" i="10"/>
  <c r="AI43" i="10" s="1"/>
  <c r="AK6" i="8"/>
  <c r="AO6" i="8" s="1"/>
  <c r="J11" i="21"/>
  <c r="AL6" i="8"/>
  <c r="AP6" i="8" s="1"/>
  <c r="S6" i="8"/>
  <c r="T6" i="8"/>
  <c r="H11" i="21"/>
  <c r="J38" i="21"/>
  <c r="T33" i="8"/>
  <c r="H38" i="21"/>
  <c r="S33" i="8"/>
  <c r="S30" i="21"/>
  <c r="R25" i="10"/>
  <c r="S25" i="10"/>
  <c r="AL25" i="10"/>
  <c r="J47" i="21"/>
  <c r="S42" i="8"/>
  <c r="T42" i="8"/>
  <c r="H47" i="21"/>
  <c r="J36" i="21"/>
  <c r="S31" i="8"/>
  <c r="H36" i="21"/>
  <c r="T31" i="8"/>
  <c r="T16" i="9"/>
  <c r="R18" i="5"/>
  <c r="T18" i="5" s="1"/>
  <c r="AJ23" i="11"/>
  <c r="AI23" i="11"/>
  <c r="AK23" i="11" s="1"/>
  <c r="T38" i="9"/>
  <c r="AL18" i="10"/>
  <c r="R21" i="5"/>
  <c r="T21" i="5" s="1"/>
  <c r="R25" i="5"/>
  <c r="T25" i="5" s="1"/>
  <c r="AL24" i="10"/>
  <c r="AI27" i="11"/>
  <c r="AK27" i="11" s="1"/>
  <c r="AJ27" i="11"/>
  <c r="J18" i="21"/>
  <c r="T13" i="8"/>
  <c r="H18" i="21"/>
  <c r="S13" i="8"/>
  <c r="S26" i="21"/>
  <c r="R21" i="10"/>
  <c r="S21" i="10"/>
  <c r="AL21" i="10"/>
  <c r="S22" i="21"/>
  <c r="S17" i="10"/>
  <c r="R17" i="10"/>
  <c r="AL13" i="10"/>
  <c r="S18" i="21"/>
  <c r="S13" i="10"/>
  <c r="R13" i="10"/>
  <c r="S14" i="21"/>
  <c r="S9" i="10"/>
  <c r="R9" i="10"/>
  <c r="AL9" i="10"/>
  <c r="S37" i="21"/>
  <c r="R32" i="10"/>
  <c r="AL32" i="10"/>
  <c r="S32" i="10"/>
  <c r="J33" i="21"/>
  <c r="S28" i="8"/>
  <c r="H33" i="21"/>
  <c r="T28" i="8"/>
  <c r="J17" i="21"/>
  <c r="T12" i="8"/>
  <c r="H17" i="21"/>
  <c r="S12" i="8"/>
  <c r="S41" i="21"/>
  <c r="R36" i="10"/>
  <c r="AL36" i="10"/>
  <c r="S36" i="10"/>
  <c r="S28" i="10"/>
  <c r="Q46" i="10"/>
  <c r="S33" i="21"/>
  <c r="R28" i="10"/>
  <c r="AL28" i="10"/>
  <c r="J27" i="21"/>
  <c r="H27" i="21"/>
  <c r="S22" i="8"/>
  <c r="T22" i="8"/>
  <c r="S10" i="21"/>
  <c r="R5" i="10"/>
  <c r="S5" i="10"/>
  <c r="AL5" i="10"/>
  <c r="S38" i="21"/>
  <c r="AL33" i="10"/>
  <c r="S33" i="10"/>
  <c r="R33" i="10"/>
  <c r="J16" i="21"/>
  <c r="T11" i="8"/>
  <c r="S11" i="8"/>
  <c r="H16" i="21"/>
  <c r="J44" i="21"/>
  <c r="S39" i="8"/>
  <c r="H44" i="21"/>
  <c r="T39" i="8"/>
  <c r="J14" i="21"/>
  <c r="S9" i="8"/>
  <c r="H14" i="21"/>
  <c r="T9" i="8"/>
  <c r="P46" i="10"/>
  <c r="S32" i="21"/>
  <c r="R27" i="10"/>
  <c r="AL27" i="10"/>
  <c r="S27" i="10"/>
  <c r="J43" i="21"/>
  <c r="T38" i="8"/>
  <c r="H43" i="21"/>
  <c r="S38" i="8"/>
  <c r="J48" i="21"/>
  <c r="S43" i="8"/>
  <c r="T43" i="8"/>
  <c r="H48" i="21"/>
  <c r="AL43" i="8"/>
  <c r="AP43" i="8" s="1"/>
  <c r="AK43" i="8"/>
  <c r="AO43" i="8" s="1"/>
  <c r="J32" i="21"/>
  <c r="S27" i="8"/>
  <c r="H32" i="21"/>
  <c r="T27" i="8"/>
  <c r="T23" i="11"/>
  <c r="T39" i="9"/>
  <c r="R24" i="5"/>
  <c r="T24" i="5" s="1"/>
  <c r="AI38" i="11" l="1"/>
  <c r="AK38" i="11" s="1"/>
  <c r="AJ9" i="11"/>
  <c r="AI9" i="11"/>
  <c r="AK9" i="11" s="1"/>
  <c r="AI25" i="11"/>
  <c r="AK25" i="11" s="1"/>
  <c r="AI31" i="11"/>
  <c r="AK31" i="11" s="1"/>
  <c r="A8" i="17"/>
  <c r="R7" i="17" a="1"/>
  <c r="R7" i="17" s="1"/>
  <c r="E7" i="17" a="1"/>
  <c r="E7" i="17" s="1"/>
  <c r="D7" i="17" a="1"/>
  <c r="D7" i="17" s="1"/>
  <c r="C7" i="17" a="1"/>
  <c r="C7" i="17" s="1"/>
  <c r="K7" i="17" a="1"/>
  <c r="K7" i="17" s="1"/>
  <c r="AJ29" i="11"/>
  <c r="AI29" i="11"/>
  <c r="AK29" i="11" s="1"/>
  <c r="F20" i="7"/>
  <c r="G20" i="7" s="1"/>
  <c r="AG43" i="25"/>
  <c r="AJ43" i="25"/>
  <c r="T42" i="25"/>
  <c r="T40" i="25"/>
  <c r="T16" i="25"/>
  <c r="T20" i="25"/>
  <c r="AN9" i="25"/>
  <c r="AM9" i="25"/>
  <c r="AO9" i="25" s="1"/>
  <c r="AM20" i="25"/>
  <c r="AO20" i="25" s="1"/>
  <c r="AN20" i="25"/>
  <c r="AM8" i="25"/>
  <c r="AO8" i="25" s="1"/>
  <c r="AN8" i="25"/>
  <c r="AN10" i="25"/>
  <c r="AM10" i="25"/>
  <c r="AO10" i="25" s="1"/>
  <c r="AN30" i="25"/>
  <c r="AM30" i="25"/>
  <c r="AO30" i="25" s="1"/>
  <c r="T19" i="25"/>
  <c r="AM34" i="25"/>
  <c r="AO34" i="25" s="1"/>
  <c r="AN34" i="25"/>
  <c r="AJ6" i="25"/>
  <c r="AG6" i="25"/>
  <c r="AN5" i="25"/>
  <c r="AM5" i="25"/>
  <c r="AO5" i="25" s="1"/>
  <c r="T5" i="25"/>
  <c r="T27" i="25"/>
  <c r="AN13" i="25"/>
  <c r="AM13" i="25"/>
  <c r="AO13" i="25" s="1"/>
  <c r="AM16" i="25"/>
  <c r="AO16" i="25" s="1"/>
  <c r="AN16" i="25"/>
  <c r="AQ44" i="25"/>
  <c r="AR44" i="25" s="1"/>
  <c r="AI44" i="25"/>
  <c r="T29" i="25"/>
  <c r="T25" i="25"/>
  <c r="T14" i="25"/>
  <c r="AN42" i="25"/>
  <c r="AM42" i="25"/>
  <c r="AO42" i="25" s="1"/>
  <c r="AN41" i="25"/>
  <c r="AM41" i="25"/>
  <c r="AO41" i="25" s="1"/>
  <c r="AN23" i="25"/>
  <c r="AM23" i="25"/>
  <c r="AO23" i="25" s="1"/>
  <c r="AI43" i="25"/>
  <c r="AQ43" i="25"/>
  <c r="AR43" i="25" s="1"/>
  <c r="T43" i="25"/>
  <c r="T28" i="25"/>
  <c r="T9" i="25"/>
  <c r="T33" i="25"/>
  <c r="AN7" i="25"/>
  <c r="AM7" i="25"/>
  <c r="AO7" i="25" s="1"/>
  <c r="AN19" i="25"/>
  <c r="AM19" i="25"/>
  <c r="AO19" i="25" s="1"/>
  <c r="T31" i="25"/>
  <c r="T8" i="25"/>
  <c r="T39" i="25"/>
  <c r="T6" i="25"/>
  <c r="AN14" i="25"/>
  <c r="AM14" i="25"/>
  <c r="AO14" i="25" s="1"/>
  <c r="T44" i="25"/>
  <c r="AJ44" i="25"/>
  <c r="AG44" i="25"/>
  <c r="T17" i="25"/>
  <c r="T10" i="25"/>
  <c r="T36" i="25"/>
  <c r="AN38" i="25"/>
  <c r="AM38" i="25"/>
  <c r="AO38" i="25" s="1"/>
  <c r="AM43" i="25"/>
  <c r="AO43" i="25" s="1"/>
  <c r="AN43" i="25"/>
  <c r="T38" i="25"/>
  <c r="T35" i="25"/>
  <c r="AN12" i="25"/>
  <c r="AM12" i="25"/>
  <c r="AO12" i="25" s="1"/>
  <c r="AM17" i="25"/>
  <c r="AO17" i="25" s="1"/>
  <c r="AN17" i="25"/>
  <c r="T26" i="25"/>
  <c r="T22" i="25"/>
  <c r="AN33" i="25"/>
  <c r="AM33" i="25"/>
  <c r="AO33" i="25" s="1"/>
  <c r="T30" i="25"/>
  <c r="T12" i="25"/>
  <c r="AM6" i="25"/>
  <c r="AO6" i="25" s="1"/>
  <c r="AN6" i="25"/>
  <c r="AN36" i="25"/>
  <c r="AM36" i="25"/>
  <c r="AO36" i="25" s="1"/>
  <c r="AM29" i="25"/>
  <c r="AO29" i="25" s="1"/>
  <c r="AN29" i="25"/>
  <c r="T37" i="25"/>
  <c r="T18" i="25"/>
  <c r="AM37" i="25"/>
  <c r="AO37" i="25" s="1"/>
  <c r="AN37" i="25"/>
  <c r="AM27" i="25"/>
  <c r="AO27" i="25" s="1"/>
  <c r="AN27" i="25"/>
  <c r="AM28" i="25"/>
  <c r="AO28" i="25" s="1"/>
  <c r="AN28" i="25"/>
  <c r="AM26" i="25"/>
  <c r="AO26" i="25" s="1"/>
  <c r="AN26" i="25"/>
  <c r="AM39" i="25"/>
  <c r="AO39" i="25" s="1"/>
  <c r="AN39" i="25"/>
  <c r="AR39" i="8" a="1"/>
  <c r="AR39" i="8" s="1"/>
  <c r="AU39" i="8" s="1" a="1"/>
  <c r="AU39" i="8" s="1"/>
  <c r="AV39" i="8" s="1"/>
  <c r="T13" i="25"/>
  <c r="T32" i="25"/>
  <c r="R46" i="25"/>
  <c r="S46" i="25"/>
  <c r="AM35" i="25"/>
  <c r="AO35" i="25" s="1"/>
  <c r="AN35" i="25"/>
  <c r="AN24" i="25"/>
  <c r="AM24" i="25"/>
  <c r="AO24" i="25" s="1"/>
  <c r="AM22" i="25"/>
  <c r="AO22" i="25" s="1"/>
  <c r="AN22" i="25"/>
  <c r="T24" i="25"/>
  <c r="T34" i="25"/>
  <c r="T15" i="25"/>
  <c r="AN18" i="25"/>
  <c r="AM18" i="25"/>
  <c r="AO18" i="25" s="1"/>
  <c r="T41" i="25"/>
  <c r="AQ6" i="25"/>
  <c r="AR6" i="25" s="1"/>
  <c r="AI6" i="25"/>
  <c r="AM44" i="25"/>
  <c r="AO44" i="25" s="1"/>
  <c r="AN44" i="25"/>
  <c r="AM32" i="25"/>
  <c r="AO32" i="25" s="1"/>
  <c r="AN32" i="25"/>
  <c r="T23" i="25"/>
  <c r="T11" i="25"/>
  <c r="T21" i="25"/>
  <c r="T7" i="25"/>
  <c r="AM15" i="25"/>
  <c r="AO15" i="25" s="1"/>
  <c r="AN15" i="25"/>
  <c r="AN40" i="25"/>
  <c r="AM40" i="25"/>
  <c r="AO40" i="25" s="1"/>
  <c r="AJ26" i="11"/>
  <c r="AI26" i="11"/>
  <c r="AK26" i="11" s="1"/>
  <c r="F30" i="7"/>
  <c r="G30" i="7" s="1"/>
  <c r="F21" i="7"/>
  <c r="G21" i="7" s="1"/>
  <c r="H21" i="7" s="1" a="1"/>
  <c r="H21" i="7" s="1"/>
  <c r="F29" i="7"/>
  <c r="G29" i="7" s="1"/>
  <c r="AR11" i="8" a="1"/>
  <c r="AR11" i="8" s="1"/>
  <c r="AU11" i="8" s="1" a="1"/>
  <c r="AU11" i="8" s="1"/>
  <c r="AR35" i="8" a="1"/>
  <c r="AR35" i="8" s="1"/>
  <c r="AU35" i="8" s="1" a="1"/>
  <c r="AU35" i="8" s="1"/>
  <c r="AR8" i="8" a="1"/>
  <c r="AR8" i="8" s="1"/>
  <c r="AU8" i="8" s="1" a="1"/>
  <c r="AU8" i="8" s="1"/>
  <c r="AR23" i="8" a="1"/>
  <c r="AR23" i="8" s="1"/>
  <c r="AU23" i="8" s="1" a="1"/>
  <c r="AU23" i="8" s="1"/>
  <c r="AV23" i="8" s="1"/>
  <c r="F11" i="7"/>
  <c r="G11" i="7" s="1"/>
  <c r="N11" i="7" s="1" a="1"/>
  <c r="N11" i="7" s="1"/>
  <c r="O11" i="7" s="1"/>
  <c r="F31" i="7"/>
  <c r="G31" i="7" s="1"/>
  <c r="F25" i="7"/>
  <c r="G25" i="7" s="1"/>
  <c r="F35" i="7"/>
  <c r="G35" i="7" s="1"/>
  <c r="F28" i="7"/>
  <c r="G28" i="7" s="1"/>
  <c r="H28" i="7" s="1" a="1"/>
  <c r="H28" i="7" s="1"/>
  <c r="F26" i="7"/>
  <c r="G26" i="7" s="1"/>
  <c r="H26" i="7" s="1" a="1"/>
  <c r="H26" i="7" s="1"/>
  <c r="F39" i="7"/>
  <c r="G39" i="7" s="1"/>
  <c r="H39" i="7" s="1" a="1"/>
  <c r="H39" i="7" s="1"/>
  <c r="F27" i="7"/>
  <c r="G27" i="7" s="1"/>
  <c r="N27" i="7" s="1" a="1"/>
  <c r="N27" i="7" s="1"/>
  <c r="O27" i="7" s="1"/>
  <c r="F35" i="6"/>
  <c r="G35" i="6" s="1"/>
  <c r="H35" i="6" s="1" a="1"/>
  <c r="H35" i="6" s="1"/>
  <c r="AG5" i="9"/>
  <c r="F31" i="6"/>
  <c r="G31" i="6" s="1"/>
  <c r="H31" i="6" s="1" a="1"/>
  <c r="H31" i="6" s="1"/>
  <c r="F8" i="6"/>
  <c r="G8" i="6" s="1"/>
  <c r="N8" i="6" s="1" a="1"/>
  <c r="N8" i="6" s="1"/>
  <c r="O8" i="6" s="1"/>
  <c r="F5" i="7"/>
  <c r="G5" i="7" s="1"/>
  <c r="N5" i="7" s="1" a="1"/>
  <c r="N5" i="7" s="1"/>
  <c r="O5" i="7" s="1"/>
  <c r="F30" i="6"/>
  <c r="G30" i="6" s="1"/>
  <c r="F8" i="7"/>
  <c r="G8" i="7" s="1"/>
  <c r="N8" i="7" s="1" a="1"/>
  <c r="N8" i="7" s="1"/>
  <c r="O8" i="7" s="1"/>
  <c r="AJ4" i="11"/>
  <c r="AI4" i="11"/>
  <c r="AK4" i="11" s="1"/>
  <c r="AI39" i="11"/>
  <c r="AK39" i="11" s="1"/>
  <c r="AJ39" i="11"/>
  <c r="AJ16" i="11"/>
  <c r="AI16" i="11"/>
  <c r="AK16" i="11" s="1"/>
  <c r="F38" i="7"/>
  <c r="G38" i="7" s="1"/>
  <c r="F40" i="7"/>
  <c r="G40" i="7" s="1"/>
  <c r="H40" i="7" s="1" a="1"/>
  <c r="H40" i="7" s="1"/>
  <c r="F10" i="7"/>
  <c r="G10" i="7" s="1"/>
  <c r="F3" i="7"/>
  <c r="G3" i="7" s="1"/>
  <c r="H3" i="7" s="1" a="1"/>
  <c r="H3" i="7" s="1"/>
  <c r="F22" i="7"/>
  <c r="G22" i="7" s="1"/>
  <c r="N22" i="7" s="1" a="1"/>
  <c r="N22" i="7" s="1"/>
  <c r="O22" i="7" s="1"/>
  <c r="F32" i="7"/>
  <c r="G32" i="7" s="1"/>
  <c r="N32" i="7" s="1" a="1"/>
  <c r="N32" i="7" s="1"/>
  <c r="O32" i="7" s="1"/>
  <c r="F18" i="7"/>
  <c r="G18" i="7" s="1"/>
  <c r="N18" i="7" s="1" a="1"/>
  <c r="N18" i="7" s="1"/>
  <c r="O18" i="7" s="1"/>
  <c r="F23" i="7"/>
  <c r="G23" i="7" s="1"/>
  <c r="N23" i="7" s="1" a="1"/>
  <c r="N23" i="7" s="1"/>
  <c r="O23" i="7" s="1"/>
  <c r="F33" i="7"/>
  <c r="G33" i="7" s="1"/>
  <c r="F34" i="7"/>
  <c r="G34" i="7" s="1"/>
  <c r="H34" i="7" s="1" a="1"/>
  <c r="H34" i="7" s="1"/>
  <c r="F24" i="7"/>
  <c r="G24" i="7" s="1"/>
  <c r="N24" i="7" s="1" a="1"/>
  <c r="N24" i="7" s="1"/>
  <c r="O24" i="7" s="1"/>
  <c r="F19" i="7"/>
  <c r="G19" i="7" s="1"/>
  <c r="N19" i="7" s="1" a="1"/>
  <c r="N19" i="7" s="1"/>
  <c r="O19" i="7" s="1"/>
  <c r="F6" i="6"/>
  <c r="G6" i="6" s="1"/>
  <c r="F7" i="7"/>
  <c r="G7" i="7" s="1"/>
  <c r="H7" i="7" s="1" a="1"/>
  <c r="H7" i="7" s="1"/>
  <c r="F9" i="7"/>
  <c r="G9" i="7" s="1"/>
  <c r="F14" i="7"/>
  <c r="G14" i="7" s="1"/>
  <c r="H14" i="7" s="1" a="1"/>
  <c r="H14" i="7" s="1"/>
  <c r="F36" i="7"/>
  <c r="G36" i="7" s="1"/>
  <c r="F13" i="7"/>
  <c r="G13" i="7" s="1"/>
  <c r="H13" i="7" s="1" a="1"/>
  <c r="H13" i="7" s="1"/>
  <c r="F16" i="7"/>
  <c r="G16" i="7" s="1"/>
  <c r="AJ8" i="11"/>
  <c r="AI8" i="11"/>
  <c r="AK8" i="11" s="1"/>
  <c r="F15" i="7"/>
  <c r="G15" i="7" s="1"/>
  <c r="H15" i="7" s="1" a="1"/>
  <c r="H15" i="7" s="1"/>
  <c r="F12" i="7"/>
  <c r="G12" i="7" s="1"/>
  <c r="H12" i="7" s="1" a="1"/>
  <c r="H12" i="7" s="1"/>
  <c r="F37" i="7"/>
  <c r="G37" i="7" s="1"/>
  <c r="H37" i="7" s="1" a="1"/>
  <c r="H37" i="7" s="1"/>
  <c r="F17" i="7"/>
  <c r="G17" i="7" s="1"/>
  <c r="F42" i="7"/>
  <c r="G42" i="7" s="1"/>
  <c r="N42" i="7" s="1" a="1"/>
  <c r="N42" i="7" s="1"/>
  <c r="O42" i="7" s="1"/>
  <c r="F15" i="6"/>
  <c r="G15" i="6" s="1"/>
  <c r="H15" i="6" s="1" a="1"/>
  <c r="H15" i="6" s="1"/>
  <c r="F41" i="7"/>
  <c r="G41" i="7" s="1"/>
  <c r="H41" i="7" s="1" a="1"/>
  <c r="H41" i="7" s="1"/>
  <c r="F4" i="7"/>
  <c r="G4" i="7" s="1"/>
  <c r="F6" i="7"/>
  <c r="G6" i="7" s="1"/>
  <c r="H6" i="7" s="1" a="1"/>
  <c r="H6" i="7" s="1"/>
  <c r="F32" i="6"/>
  <c r="G32" i="6" s="1"/>
  <c r="F27" i="6"/>
  <c r="G27" i="6" s="1"/>
  <c r="H27" i="6" s="1" a="1"/>
  <c r="H27" i="6" s="1"/>
  <c r="F33" i="6"/>
  <c r="G33" i="6" s="1"/>
  <c r="AI24" i="11"/>
  <c r="AK24" i="11" s="1"/>
  <c r="AJ24" i="11"/>
  <c r="F14" i="6"/>
  <c r="G14" i="6" s="1"/>
  <c r="N14" i="6" s="1" a="1"/>
  <c r="N14" i="6" s="1"/>
  <c r="O14" i="6" s="1"/>
  <c r="AI7" i="11"/>
  <c r="AK7" i="11" s="1"/>
  <c r="AJ7" i="11"/>
  <c r="AJ6" i="11"/>
  <c r="AI6" i="11"/>
  <c r="AK6" i="11" s="1"/>
  <c r="AD6" i="5"/>
  <c r="F23" i="6"/>
  <c r="G23" i="6" s="1"/>
  <c r="N23" i="6" s="1" a="1"/>
  <c r="N23" i="6" s="1"/>
  <c r="O23" i="6" s="1"/>
  <c r="AR19" i="8" a="1"/>
  <c r="AR19" i="8" s="1"/>
  <c r="AU19" i="8" s="1" a="1"/>
  <c r="AU19" i="8" s="1"/>
  <c r="F11" i="6"/>
  <c r="G11" i="6" s="1"/>
  <c r="H11" i="6" s="1" a="1"/>
  <c r="H11" i="6" s="1"/>
  <c r="F28" i="6"/>
  <c r="G28" i="6" s="1"/>
  <c r="F42" i="6"/>
  <c r="G42" i="6" s="1"/>
  <c r="N42" i="6" s="1" a="1"/>
  <c r="N42" i="6" s="1"/>
  <c r="O42" i="6" s="1"/>
  <c r="AI11" i="11"/>
  <c r="AK11" i="11" s="1"/>
  <c r="AJ11" i="11"/>
  <c r="F22" i="6"/>
  <c r="G22" i="6" s="1"/>
  <c r="F7" i="6"/>
  <c r="G7" i="6" s="1"/>
  <c r="N7" i="6" s="1" a="1"/>
  <c r="N7" i="6" s="1"/>
  <c r="O7" i="6" s="1"/>
  <c r="F41" i="6"/>
  <c r="G41" i="6" s="1"/>
  <c r="H41" i="6" s="1" a="1"/>
  <c r="H41" i="6" s="1"/>
  <c r="F29" i="6"/>
  <c r="G29" i="6" s="1"/>
  <c r="H29" i="6" s="1" a="1"/>
  <c r="H29" i="6" s="1"/>
  <c r="F12" i="6"/>
  <c r="G12" i="6" s="1"/>
  <c r="F38" i="6"/>
  <c r="G38" i="6" s="1"/>
  <c r="N38" i="6" s="1" a="1"/>
  <c r="N38" i="6" s="1"/>
  <c r="O38" i="6" s="1"/>
  <c r="F39" i="6"/>
  <c r="G39" i="6" s="1"/>
  <c r="F13" i="6"/>
  <c r="G13" i="6" s="1"/>
  <c r="H13" i="6" s="1" a="1"/>
  <c r="H13" i="6" s="1"/>
  <c r="F4" i="6"/>
  <c r="G4" i="6" s="1"/>
  <c r="F25" i="6"/>
  <c r="G25" i="6" s="1"/>
  <c r="H25" i="6" s="1" a="1"/>
  <c r="H25" i="6" s="1"/>
  <c r="F9" i="6"/>
  <c r="G9" i="6" s="1"/>
  <c r="N9" i="6" s="1" a="1"/>
  <c r="N9" i="6" s="1"/>
  <c r="F16" i="6"/>
  <c r="G16" i="6" s="1"/>
  <c r="N16" i="6" s="1" a="1"/>
  <c r="N16" i="6" s="1"/>
  <c r="O16" i="6" s="1"/>
  <c r="F5" i="6"/>
  <c r="G5" i="6" s="1"/>
  <c r="F18" i="6"/>
  <c r="G18" i="6" s="1"/>
  <c r="H18" i="6" s="1" a="1"/>
  <c r="H18" i="6" s="1"/>
  <c r="F24" i="6"/>
  <c r="G24" i="6" s="1"/>
  <c r="N24" i="6" s="1" a="1"/>
  <c r="N24" i="6" s="1"/>
  <c r="O24" i="6" s="1"/>
  <c r="F19" i="6"/>
  <c r="G19" i="6" s="1"/>
  <c r="H19" i="6" s="1" a="1"/>
  <c r="H19" i="6" s="1"/>
  <c r="F26" i="6"/>
  <c r="G26" i="6" s="1"/>
  <c r="N26" i="6" s="1" a="1"/>
  <c r="N26" i="6" s="1"/>
  <c r="O26" i="6" s="1"/>
  <c r="F36" i="6"/>
  <c r="G36" i="6" s="1"/>
  <c r="H36" i="6" s="1" a="1"/>
  <c r="H36" i="6" s="1"/>
  <c r="F20" i="6"/>
  <c r="G20" i="6" s="1"/>
  <c r="H20" i="6" s="1" a="1"/>
  <c r="H20" i="6" s="1"/>
  <c r="F34" i="6"/>
  <c r="G34" i="6" s="1"/>
  <c r="N34" i="6" s="1" a="1"/>
  <c r="N34" i="6" s="1"/>
  <c r="O34" i="6" s="1"/>
  <c r="F10" i="6"/>
  <c r="G10" i="6" s="1"/>
  <c r="F21" i="6"/>
  <c r="G21" i="6" s="1"/>
  <c r="N21" i="6" s="1" a="1"/>
  <c r="N21" i="6" s="1"/>
  <c r="O21" i="6" s="1"/>
  <c r="F3" i="6"/>
  <c r="G3" i="6" s="1"/>
  <c r="H3" i="6" s="1" a="1"/>
  <c r="H3" i="6" s="1"/>
  <c r="F37" i="6"/>
  <c r="G37" i="6" s="1"/>
  <c r="H37" i="6" s="1" a="1"/>
  <c r="H37" i="6" s="1"/>
  <c r="F40" i="6"/>
  <c r="G40" i="6" s="1"/>
  <c r="F17" i="6"/>
  <c r="G17" i="6" s="1"/>
  <c r="N17" i="6" s="1" a="1"/>
  <c r="N17" i="6" s="1"/>
  <c r="O17" i="6" s="1"/>
  <c r="N17" i="7" a="1"/>
  <c r="N17" i="7" s="1"/>
  <c r="O17" i="7" s="1"/>
  <c r="H17" i="7" a="1"/>
  <c r="H17" i="7" s="1"/>
  <c r="N26" i="7" a="1"/>
  <c r="N26" i="7" s="1"/>
  <c r="O26" i="7" s="1"/>
  <c r="N4" i="6" a="1"/>
  <c r="N4" i="6" s="1"/>
  <c r="O4" i="6" s="1"/>
  <c r="H4" i="6" a="1"/>
  <c r="H4" i="6" s="1"/>
  <c r="N5" i="6" a="1"/>
  <c r="N5" i="6" s="1"/>
  <c r="O5" i="6" s="1"/>
  <c r="H5" i="6" a="1"/>
  <c r="H5" i="6" s="1"/>
  <c r="H8" i="6" a="1"/>
  <c r="H8" i="6" s="1"/>
  <c r="H26" i="6" a="1"/>
  <c r="H26" i="6" s="1"/>
  <c r="AW35" i="8"/>
  <c r="AX35" i="8" s="1"/>
  <c r="AV35" i="8"/>
  <c r="H22" i="7" a="1"/>
  <c r="H22" i="7" s="1"/>
  <c r="N38" i="7" a="1"/>
  <c r="N38" i="7" s="1"/>
  <c r="O38" i="7" s="1"/>
  <c r="H38" i="7" a="1"/>
  <c r="H38" i="7" s="1"/>
  <c r="N4" i="7" a="1"/>
  <c r="N4" i="7" s="1"/>
  <c r="O4" i="7" s="1"/>
  <c r="H4" i="7" a="1"/>
  <c r="H4" i="7" s="1"/>
  <c r="N30" i="7" a="1"/>
  <c r="N30" i="7" s="1"/>
  <c r="O30" i="7" s="1"/>
  <c r="H30" i="7" a="1"/>
  <c r="H30" i="7" s="1"/>
  <c r="N33" i="7" a="1"/>
  <c r="N33" i="7" s="1"/>
  <c r="O33" i="7" s="1"/>
  <c r="H33" i="7" a="1"/>
  <c r="H33" i="7" s="1"/>
  <c r="H10" i="6" a="1"/>
  <c r="H10" i="6" s="1"/>
  <c r="N10" i="6" a="1"/>
  <c r="N10" i="6" s="1"/>
  <c r="O10" i="6" s="1"/>
  <c r="H40" i="6" a="1"/>
  <c r="H40" i="6" s="1"/>
  <c r="N40" i="6" a="1"/>
  <c r="N40" i="6" s="1"/>
  <c r="O40" i="6" s="1"/>
  <c r="AS35" i="8" a="1"/>
  <c r="AS35" i="8" s="1"/>
  <c r="AT35" i="8" s="1"/>
  <c r="AS7" i="8" a="1"/>
  <c r="AS7" i="8" s="1"/>
  <c r="AR7" i="8" a="1"/>
  <c r="AR7" i="8" s="1"/>
  <c r="AU7" i="8" s="1" a="1"/>
  <c r="AU7" i="8" s="1"/>
  <c r="AV7" i="8" s="1"/>
  <c r="N39" i="7" a="1"/>
  <c r="N39" i="7" s="1"/>
  <c r="O39" i="7" s="1"/>
  <c r="N31" i="7" a="1"/>
  <c r="N31" i="7" s="1"/>
  <c r="O31" i="7" s="1"/>
  <c r="H31" i="7" a="1"/>
  <c r="H31" i="7" s="1"/>
  <c r="H23" i="7" a="1"/>
  <c r="H23" i="7" s="1"/>
  <c r="N10" i="7" a="1"/>
  <c r="N10" i="7" s="1"/>
  <c r="O10" i="7" s="1"/>
  <c r="H10" i="7" a="1"/>
  <c r="H10" i="7" s="1"/>
  <c r="AI28" i="11"/>
  <c r="AK28" i="11" s="1"/>
  <c r="AJ28" i="11"/>
  <c r="H14" i="6" a="1"/>
  <c r="H14" i="6" s="1"/>
  <c r="N15" i="6" a="1"/>
  <c r="N15" i="6" s="1"/>
  <c r="O15" i="6" s="1"/>
  <c r="N35" i="6" a="1"/>
  <c r="N35" i="6" s="1"/>
  <c r="O35" i="6" s="1"/>
  <c r="N6" i="6" a="1"/>
  <c r="N6" i="6" s="1"/>
  <c r="O6" i="6" s="1"/>
  <c r="H6" i="6" a="1"/>
  <c r="H6" i="6" s="1"/>
  <c r="H33" i="6" a="1"/>
  <c r="H33" i="6" s="1"/>
  <c r="N33" i="6" a="1"/>
  <c r="N33" i="6" s="1"/>
  <c r="O33" i="6" s="1"/>
  <c r="H28" i="6" a="1"/>
  <c r="H28" i="6" s="1"/>
  <c r="N28" i="6" a="1"/>
  <c r="N28" i="6" s="1"/>
  <c r="O28" i="6" s="1"/>
  <c r="N32" i="6" a="1"/>
  <c r="N32" i="6" s="1"/>
  <c r="O32" i="6" s="1"/>
  <c r="H32" i="6" a="1"/>
  <c r="H32" i="6" s="1"/>
  <c r="N35" i="7" a="1"/>
  <c r="N35" i="7" s="1"/>
  <c r="O35" i="7" s="1"/>
  <c r="H35" i="7" a="1"/>
  <c r="H35" i="7" s="1"/>
  <c r="N29" i="7" a="1"/>
  <c r="N29" i="7" s="1"/>
  <c r="O29" i="7" s="1"/>
  <c r="H29" i="7" a="1"/>
  <c r="H29" i="7" s="1"/>
  <c r="N9" i="7" a="1"/>
  <c r="N9" i="7" s="1"/>
  <c r="O9" i="7" s="1"/>
  <c r="H9" i="7" a="1"/>
  <c r="H9" i="7" s="1"/>
  <c r="H20" i="7" a="1"/>
  <c r="H20" i="7" s="1"/>
  <c r="N20" i="7" a="1"/>
  <c r="N20" i="7" s="1"/>
  <c r="O20" i="7" s="1"/>
  <c r="N36" i="7" a="1"/>
  <c r="N36" i="7" s="1"/>
  <c r="O36" i="7" s="1"/>
  <c r="H36" i="7" a="1"/>
  <c r="H36" i="7" s="1"/>
  <c r="N25" i="7" a="1"/>
  <c r="N25" i="7" s="1"/>
  <c r="O25" i="7" s="1"/>
  <c r="H25" i="7" a="1"/>
  <c r="H25" i="7" s="1"/>
  <c r="N16" i="7" a="1"/>
  <c r="N16" i="7" s="1"/>
  <c r="O16" i="7" s="1"/>
  <c r="H16" i="7" a="1"/>
  <c r="H16" i="7" s="1"/>
  <c r="N22" i="6" a="1"/>
  <c r="N22" i="6" s="1"/>
  <c r="O22" i="6" s="1"/>
  <c r="H22" i="6" a="1"/>
  <c r="H22" i="6" s="1"/>
  <c r="H7" i="6" a="1"/>
  <c r="H7" i="6" s="1"/>
  <c r="N41" i="6" a="1"/>
  <c r="N41" i="6" s="1"/>
  <c r="O41" i="6" s="1"/>
  <c r="N29" i="6" a="1"/>
  <c r="N29" i="6" s="1"/>
  <c r="O29" i="6" s="1"/>
  <c r="H12" i="6" a="1"/>
  <c r="H12" i="6" s="1"/>
  <c r="N12" i="6" a="1"/>
  <c r="N12" i="6" s="1"/>
  <c r="O12" i="6" s="1"/>
  <c r="H38" i="6" a="1"/>
  <c r="H38" i="6" s="1"/>
  <c r="N39" i="6" a="1"/>
  <c r="N39" i="6" s="1"/>
  <c r="O39" i="6" s="1"/>
  <c r="H39" i="6" a="1"/>
  <c r="H39" i="6" s="1"/>
  <c r="N30" i="6" a="1"/>
  <c r="N30" i="6" s="1"/>
  <c r="O30" i="6" s="1"/>
  <c r="H30" i="6" a="1"/>
  <c r="H30" i="6" s="1"/>
  <c r="N13" i="6" a="1"/>
  <c r="N13" i="6" s="1"/>
  <c r="O13" i="6" s="1"/>
  <c r="AV6" i="8"/>
  <c r="AW6" i="8"/>
  <c r="AX6" i="8" s="1"/>
  <c r="AV44" i="8"/>
  <c r="AW44" i="8"/>
  <c r="AX44" i="8" s="1"/>
  <c r="AW43" i="8"/>
  <c r="AX43" i="8" s="1"/>
  <c r="AV43" i="8"/>
  <c r="AV37" i="8"/>
  <c r="AW37" i="8"/>
  <c r="AX37" i="8" s="1"/>
  <c r="AV42" i="8"/>
  <c r="AW42" i="8"/>
  <c r="AX42" i="8" s="1"/>
  <c r="AW40" i="8"/>
  <c r="AX40" i="8" s="1"/>
  <c r="AV40" i="8"/>
  <c r="AW41" i="8"/>
  <c r="AX41" i="8" s="1"/>
  <c r="AV41" i="8"/>
  <c r="AV38" i="8"/>
  <c r="AW38" i="8"/>
  <c r="AX38" i="8" s="1"/>
  <c r="AW39" i="8"/>
  <c r="AX39" i="8" s="1"/>
  <c r="AV14" i="8"/>
  <c r="AV31" i="8"/>
  <c r="AV20" i="8"/>
  <c r="AW20" i="8"/>
  <c r="AX20" i="8" s="1"/>
  <c r="AV9" i="8"/>
  <c r="AV17" i="8"/>
  <c r="AV32" i="8"/>
  <c r="AV8" i="8"/>
  <c r="AW30" i="8"/>
  <c r="AX30" i="8" s="1"/>
  <c r="AV30" i="8"/>
  <c r="AV27" i="8"/>
  <c r="AV26" i="8"/>
  <c r="AW15" i="8"/>
  <c r="AX15" i="8" s="1"/>
  <c r="AV15" i="8"/>
  <c r="AV33" i="8"/>
  <c r="AW33" i="8"/>
  <c r="AX33" i="8" s="1"/>
  <c r="AW5" i="8"/>
  <c r="AX5" i="8" s="1"/>
  <c r="AV5" i="8"/>
  <c r="AS39" i="8" a="1"/>
  <c r="AS39" i="8" s="1"/>
  <c r="AT39" i="8" s="1"/>
  <c r="AS29" i="8" a="1"/>
  <c r="AS29" i="8" s="1"/>
  <c r="AT29" i="8" s="1"/>
  <c r="AS38" i="8" a="1"/>
  <c r="AS38" i="8" s="1"/>
  <c r="AT38" i="8" s="1"/>
  <c r="AS36" i="8" a="1"/>
  <c r="AS36" i="8" s="1"/>
  <c r="AT36" i="8" s="1"/>
  <c r="AS40" i="8" a="1"/>
  <c r="AS40" i="8" s="1"/>
  <c r="AT40" i="8" s="1"/>
  <c r="AS18" i="8" a="1"/>
  <c r="AS18" i="8" s="1"/>
  <c r="AT18" i="8" s="1"/>
  <c r="AS19" i="8" a="1"/>
  <c r="AS19" i="8" s="1"/>
  <c r="AS25" i="8" a="1"/>
  <c r="AS25" i="8" s="1"/>
  <c r="AT25" i="8" s="1"/>
  <c r="AS32" i="8" a="1"/>
  <c r="AS32" i="8" s="1"/>
  <c r="AT32" i="8" s="1"/>
  <c r="AS34" i="8" a="1"/>
  <c r="AS34" i="8" s="1"/>
  <c r="AT34" i="8" s="1"/>
  <c r="AS5" i="8" a="1"/>
  <c r="AS5" i="8" s="1"/>
  <c r="AT5" i="8" s="1"/>
  <c r="AS26" i="8" a="1"/>
  <c r="AS26" i="8" s="1"/>
  <c r="AT26" i="8" s="1"/>
  <c r="AS11" i="8" a="1"/>
  <c r="AS11" i="8" s="1"/>
  <c r="AT11" i="8" s="1"/>
  <c r="AS31" i="8" a="1"/>
  <c r="AS31" i="8" s="1"/>
  <c r="AT31" i="8" s="1"/>
  <c r="AS24" i="8" a="1"/>
  <c r="AS24" i="8" s="1"/>
  <c r="AS8" i="8" a="1"/>
  <c r="AS8" i="8" s="1"/>
  <c r="AT8" i="8" s="1"/>
  <c r="AS42" i="8" a="1"/>
  <c r="AS42" i="8" s="1"/>
  <c r="AT42" i="8" s="1"/>
  <c r="AS15" i="8" a="1"/>
  <c r="AS15" i="8" s="1"/>
  <c r="AT15" i="8" s="1"/>
  <c r="AS28" i="8" a="1"/>
  <c r="AS28" i="8" s="1"/>
  <c r="AT28" i="8" s="1"/>
  <c r="AS17" i="8" a="1"/>
  <c r="AS17" i="8" s="1"/>
  <c r="AT17" i="8" s="1"/>
  <c r="AS23" i="8" a="1"/>
  <c r="AS23" i="8" s="1"/>
  <c r="AT23" i="8" s="1"/>
  <c r="AS44" i="8" a="1"/>
  <c r="AS44" i="8" s="1"/>
  <c r="AT44" i="8" s="1"/>
  <c r="AS14" i="8" a="1"/>
  <c r="AS14" i="8" s="1"/>
  <c r="AT14" i="8" s="1"/>
  <c r="AS9" i="8" a="1"/>
  <c r="AS9" i="8" s="1"/>
  <c r="AT9" i="8" s="1"/>
  <c r="AS13" i="8" a="1"/>
  <c r="AS13" i="8" s="1"/>
  <c r="AT13" i="8" s="1"/>
  <c r="AS12" i="8" a="1"/>
  <c r="AS12" i="8" s="1"/>
  <c r="AT12" i="8" s="1"/>
  <c r="AS30" i="8" a="1"/>
  <c r="AS30" i="8" s="1"/>
  <c r="AT30" i="8" s="1"/>
  <c r="AS41" i="8" a="1"/>
  <c r="AS41" i="8" s="1"/>
  <c r="AT41" i="8" s="1"/>
  <c r="AS22" i="8" a="1"/>
  <c r="AS22" i="8" s="1"/>
  <c r="AT22" i="8" s="1"/>
  <c r="AS27" i="8" a="1"/>
  <c r="AS27" i="8" s="1"/>
  <c r="AT27" i="8" s="1"/>
  <c r="AS6" i="8" a="1"/>
  <c r="AS6" i="8" s="1"/>
  <c r="AT6" i="8" s="1"/>
  <c r="AS43" i="8" a="1"/>
  <c r="AS43" i="8" s="1"/>
  <c r="AT43" i="8" s="1"/>
  <c r="AS37" i="8" a="1"/>
  <c r="AS37" i="8" s="1"/>
  <c r="AT37" i="8" s="1"/>
  <c r="AS21" i="8" a="1"/>
  <c r="AS21" i="8" s="1"/>
  <c r="AT21" i="8" s="1"/>
  <c r="AS33" i="8" a="1"/>
  <c r="AS33" i="8" s="1"/>
  <c r="AT33" i="8" s="1"/>
  <c r="AS10" i="8" a="1"/>
  <c r="AS10" i="8" s="1"/>
  <c r="AT10" i="8" s="1"/>
  <c r="AS16" i="8" a="1"/>
  <c r="AS16" i="8" s="1"/>
  <c r="AT16" i="8" s="1"/>
  <c r="AS20" i="8" a="1"/>
  <c r="AS20" i="8" s="1"/>
  <c r="AT20" i="8" s="1"/>
  <c r="AV18" i="8"/>
  <c r="AV16" i="8"/>
  <c r="AV13" i="8"/>
  <c r="AV22" i="8"/>
  <c r="AV29" i="8"/>
  <c r="AV11" i="8"/>
  <c r="AV10" i="8"/>
  <c r="AV36" i="8"/>
  <c r="AW36" i="8"/>
  <c r="AX36" i="8" s="1"/>
  <c r="AV21" i="8"/>
  <c r="AV28" i="8"/>
  <c r="AW28" i="8"/>
  <c r="AX28" i="8" s="1"/>
  <c r="AW25" i="8"/>
  <c r="AX25" i="8" s="1"/>
  <c r="AV25" i="8"/>
  <c r="AV34" i="8"/>
  <c r="AV12" i="8"/>
  <c r="U11" i="8"/>
  <c r="AM36" i="10"/>
  <c r="AO36" i="10" s="1"/>
  <c r="AN36" i="10"/>
  <c r="T9" i="10"/>
  <c r="AN18" i="10"/>
  <c r="AM18" i="10"/>
  <c r="AO18" i="10" s="1"/>
  <c r="U48" i="21"/>
  <c r="AG43" i="10"/>
  <c r="U16" i="8"/>
  <c r="AN37" i="10"/>
  <c r="AM37" i="10"/>
  <c r="AO37" i="10" s="1"/>
  <c r="E42" i="12"/>
  <c r="K48" i="21"/>
  <c r="U43" i="8"/>
  <c r="AN5" i="10"/>
  <c r="AM5" i="10"/>
  <c r="AO5" i="10" s="1"/>
  <c r="U22" i="8"/>
  <c r="T36" i="10"/>
  <c r="AN32" i="10"/>
  <c r="AM32" i="10"/>
  <c r="AO32" i="10" s="1"/>
  <c r="AN13" i="10"/>
  <c r="AM13" i="10"/>
  <c r="AO13" i="10" s="1"/>
  <c r="T17" i="10"/>
  <c r="T21" i="10"/>
  <c r="E5" i="12"/>
  <c r="K11" i="21"/>
  <c r="AM26" i="10"/>
  <c r="AO26" i="10" s="1"/>
  <c r="AN26" i="10"/>
  <c r="AN38" i="10"/>
  <c r="AM38" i="10"/>
  <c r="AO38" i="10" s="1"/>
  <c r="T30" i="10"/>
  <c r="T6" i="10"/>
  <c r="U11" i="21"/>
  <c r="AG6" i="10"/>
  <c r="U32" i="8"/>
  <c r="T10" i="10"/>
  <c r="AM39" i="10"/>
  <c r="AO39" i="10" s="1"/>
  <c r="AN39" i="10"/>
  <c r="AN42" i="10"/>
  <c r="AM42" i="10"/>
  <c r="AO42" i="10" s="1"/>
  <c r="U49" i="21"/>
  <c r="AG44" i="10"/>
  <c r="U14" i="8"/>
  <c r="AN34" i="10"/>
  <c r="AM34" i="10"/>
  <c r="AO34" i="10" s="1"/>
  <c r="U36" i="8"/>
  <c r="AN35" i="10"/>
  <c r="AM35" i="10"/>
  <c r="AO35" i="10" s="1"/>
  <c r="AN22" i="10"/>
  <c r="AM22" i="10"/>
  <c r="AO22" i="10" s="1"/>
  <c r="T41" i="10"/>
  <c r="M49" i="21"/>
  <c r="F43" i="12"/>
  <c r="D42" i="7"/>
  <c r="D42" i="6"/>
  <c r="AM44" i="8"/>
  <c r="U34" i="8"/>
  <c r="T39" i="10"/>
  <c r="AM7" i="10"/>
  <c r="AO7" i="10" s="1"/>
  <c r="AN7" i="10"/>
  <c r="T31" i="10"/>
  <c r="T40" i="10"/>
  <c r="U8" i="8"/>
  <c r="U24" i="8"/>
  <c r="AN29" i="10"/>
  <c r="AM29" i="10"/>
  <c r="AO29" i="10" s="1"/>
  <c r="T8" i="10"/>
  <c r="T25" i="10"/>
  <c r="U6" i="8"/>
  <c r="AM43" i="10"/>
  <c r="AO43" i="10" s="1"/>
  <c r="AN43" i="10"/>
  <c r="U10" i="8"/>
  <c r="AQ6" i="10"/>
  <c r="AR6" i="10" s="1"/>
  <c r="T11" i="21"/>
  <c r="T37" i="10"/>
  <c r="AN14" i="10"/>
  <c r="AM14" i="10"/>
  <c r="AO14" i="10" s="1"/>
  <c r="T18" i="10"/>
  <c r="T23" i="10"/>
  <c r="U25" i="8"/>
  <c r="AN11" i="10"/>
  <c r="AM11" i="10"/>
  <c r="AO11" i="10" s="1"/>
  <c r="T15" i="10"/>
  <c r="U29" i="8"/>
  <c r="T35" i="10"/>
  <c r="U15" i="8"/>
  <c r="U17" i="8"/>
  <c r="U19" i="8"/>
  <c r="AN41" i="10"/>
  <c r="AM41" i="10"/>
  <c r="AO41" i="10" s="1"/>
  <c r="T29" i="10"/>
  <c r="AN12" i="10"/>
  <c r="AM12" i="10"/>
  <c r="AO12" i="10" s="1"/>
  <c r="U40" i="8"/>
  <c r="U27" i="8"/>
  <c r="D41" i="6"/>
  <c r="AM43" i="8"/>
  <c r="M48" i="21"/>
  <c r="D41" i="7"/>
  <c r="F42" i="12"/>
  <c r="U38" i="8"/>
  <c r="AM27" i="10"/>
  <c r="AO27" i="10" s="1"/>
  <c r="AN27" i="10"/>
  <c r="U39" i="8"/>
  <c r="T33" i="10"/>
  <c r="R46" i="10"/>
  <c r="S46" i="10"/>
  <c r="U12" i="8"/>
  <c r="T32" i="10"/>
  <c r="T13" i="10"/>
  <c r="U13" i="8"/>
  <c r="T27" i="10"/>
  <c r="U9" i="8"/>
  <c r="T5" i="10"/>
  <c r="AM28" i="10"/>
  <c r="AO28" i="10" s="1"/>
  <c r="AN28" i="10"/>
  <c r="U28" i="8"/>
  <c r="AM9" i="10"/>
  <c r="AO9" i="10" s="1"/>
  <c r="AN9" i="10"/>
  <c r="AN21" i="10"/>
  <c r="AM21" i="10"/>
  <c r="AO21" i="10" s="1"/>
  <c r="AN24" i="10"/>
  <c r="AM24" i="10"/>
  <c r="AO24" i="10" s="1"/>
  <c r="U42" i="8"/>
  <c r="U33" i="8"/>
  <c r="M11" i="21"/>
  <c r="D4" i="7"/>
  <c r="D4" i="6"/>
  <c r="F5" i="12"/>
  <c r="AM6" i="8"/>
  <c r="T48" i="21"/>
  <c r="AQ43" i="10"/>
  <c r="AR43" i="10" s="1"/>
  <c r="T26" i="10"/>
  <c r="T38" i="10"/>
  <c r="U26" i="8"/>
  <c r="AM6" i="10"/>
  <c r="AO6" i="10" s="1"/>
  <c r="AN6" i="10"/>
  <c r="AN10" i="10"/>
  <c r="AM10" i="10"/>
  <c r="AO10" i="10" s="1"/>
  <c r="T14" i="10"/>
  <c r="U5" i="8"/>
  <c r="U41" i="8"/>
  <c r="AN23" i="10"/>
  <c r="AM23" i="10"/>
  <c r="AO23" i="10" s="1"/>
  <c r="T42" i="10"/>
  <c r="AR44" i="10"/>
  <c r="T49" i="21"/>
  <c r="T44" i="10"/>
  <c r="U30" i="8"/>
  <c r="T34" i="10"/>
  <c r="AM15" i="10"/>
  <c r="AO15" i="10" s="1"/>
  <c r="AN15" i="10"/>
  <c r="AN19" i="10"/>
  <c r="AM19" i="10"/>
  <c r="AO19" i="10" s="1"/>
  <c r="T22" i="10"/>
  <c r="E43" i="12"/>
  <c r="K49" i="21"/>
  <c r="U18" i="8"/>
  <c r="AM40" i="10"/>
  <c r="AO40" i="10" s="1"/>
  <c r="AN40" i="10"/>
  <c r="AN8" i="10"/>
  <c r="AM8" i="10"/>
  <c r="AO8" i="10" s="1"/>
  <c r="T16" i="10"/>
  <c r="T20" i="10"/>
  <c r="AM33" i="10"/>
  <c r="AO33" i="10" s="1"/>
  <c r="AN33" i="10"/>
  <c r="T28" i="10"/>
  <c r="U31" i="8"/>
  <c r="AN25" i="10"/>
  <c r="AM25" i="10"/>
  <c r="AO25" i="10" s="1"/>
  <c r="T43" i="10"/>
  <c r="AM30" i="10"/>
  <c r="AO30" i="10" s="1"/>
  <c r="AN30" i="10"/>
  <c r="U37" i="8"/>
  <c r="AM31" i="10"/>
  <c r="AO31" i="10" s="1"/>
  <c r="AN31" i="10"/>
  <c r="U23" i="8"/>
  <c r="U35" i="8"/>
  <c r="T24" i="10"/>
  <c r="AN44" i="10"/>
  <c r="AM44" i="10"/>
  <c r="AO44" i="10" s="1"/>
  <c r="U20" i="8"/>
  <c r="T11" i="10"/>
  <c r="T19" i="10"/>
  <c r="U7" i="8"/>
  <c r="U44" i="8"/>
  <c r="T7" i="10"/>
  <c r="T12" i="10"/>
  <c r="AN16" i="10"/>
  <c r="AM16" i="10"/>
  <c r="AO16" i="10" s="1"/>
  <c r="AM20" i="10"/>
  <c r="AO20" i="10" s="1"/>
  <c r="AN20" i="10"/>
  <c r="U21" i="8"/>
  <c r="H24" i="7" l="1" a="1"/>
  <c r="H24" i="7" s="1"/>
  <c r="N14" i="7" a="1"/>
  <c r="N14" i="7" s="1"/>
  <c r="O14" i="7" s="1"/>
  <c r="N3" i="7" a="1"/>
  <c r="N3" i="7" s="1"/>
  <c r="O3" i="7" s="1"/>
  <c r="H11" i="7" a="1"/>
  <c r="H11" i="7" s="1"/>
  <c r="N28" i="7" a="1"/>
  <c r="N28" i="7" s="1"/>
  <c r="O28" i="7" s="1"/>
  <c r="H5" i="7" a="1"/>
  <c r="H5" i="7" s="1"/>
  <c r="N27" i="6" a="1"/>
  <c r="N27" i="6" s="1"/>
  <c r="O27" i="6" s="1"/>
  <c r="D8" i="17" a="1"/>
  <c r="D8" i="17" s="1"/>
  <c r="E8" i="17" a="1"/>
  <c r="E8" i="17" s="1"/>
  <c r="C8" i="17" a="1"/>
  <c r="C8" i="17" s="1"/>
  <c r="R8" i="17" a="1"/>
  <c r="R8" i="17" s="1"/>
  <c r="K8" i="17" a="1"/>
  <c r="K8" i="17" s="1"/>
  <c r="A9" i="17"/>
  <c r="N11" i="6" a="1"/>
  <c r="N11" i="6" s="1"/>
  <c r="O11" i="6" s="1"/>
  <c r="H19" i="7" a="1"/>
  <c r="H19" i="7" s="1"/>
  <c r="N19" i="6" a="1"/>
  <c r="N19" i="6" s="1"/>
  <c r="O19" i="6" s="1"/>
  <c r="H16" i="6" a="1"/>
  <c r="H16" i="6" s="1"/>
  <c r="H34" i="6" a="1"/>
  <c r="H34" i="6" s="1"/>
  <c r="N41" i="7" a="1"/>
  <c r="N41" i="7" s="1"/>
  <c r="O41" i="7" s="1"/>
  <c r="N37" i="6" a="1"/>
  <c r="N37" i="6" s="1"/>
  <c r="O37" i="6" s="1"/>
  <c r="N37" i="7" a="1"/>
  <c r="N37" i="7" s="1"/>
  <c r="O37" i="7" s="1"/>
  <c r="T46" i="25"/>
  <c r="N21" i="7" a="1"/>
  <c r="N21" i="7" s="1"/>
  <c r="O21" i="7" s="1"/>
  <c r="H27" i="7" a="1"/>
  <c r="H27" i="7" s="1"/>
  <c r="N31" i="6" a="1"/>
  <c r="N31" i="6" s="1"/>
  <c r="O31" i="6" s="1"/>
  <c r="N13" i="7" a="1"/>
  <c r="N13" i="7" s="1"/>
  <c r="O13" i="7" s="1"/>
  <c r="N7" i="7" a="1"/>
  <c r="N7" i="7" s="1"/>
  <c r="O7" i="7" s="1"/>
  <c r="AW18" i="8"/>
  <c r="AX18" i="8" s="1"/>
  <c r="N40" i="7" a="1"/>
  <c r="N40" i="7" s="1"/>
  <c r="O40" i="7" s="1"/>
  <c r="H23" i="6" a="1"/>
  <c r="H23" i="6" s="1"/>
  <c r="H32" i="7" a="1"/>
  <c r="H32" i="7" s="1"/>
  <c r="N6" i="7" a="1"/>
  <c r="N6" i="7" s="1"/>
  <c r="O6" i="7" s="1"/>
  <c r="AW7" i="8"/>
  <c r="AX7" i="8" s="1"/>
  <c r="AW29" i="8"/>
  <c r="AX29" i="8" s="1"/>
  <c r="AW34" i="8"/>
  <c r="AX34" i="8" s="1"/>
  <c r="N34" i="7" a="1"/>
  <c r="N34" i="7" s="1"/>
  <c r="O34" i="7" s="1"/>
  <c r="H17" i="6" a="1"/>
  <c r="H17" i="6" s="1"/>
  <c r="AW32" i="8"/>
  <c r="AX32" i="8" s="1"/>
  <c r="AW31" i="8"/>
  <c r="AX31" i="8" s="1"/>
  <c r="AW16" i="8"/>
  <c r="AX16" i="8" s="1"/>
  <c r="AW21" i="8"/>
  <c r="AX21" i="8" s="1"/>
  <c r="AW22" i="8"/>
  <c r="AX22" i="8" s="1"/>
  <c r="AW23" i="8"/>
  <c r="AX23" i="8" s="1"/>
  <c r="AT24" i="8"/>
  <c r="AW24" i="8"/>
  <c r="AX24" i="8" s="1"/>
  <c r="AW26" i="8"/>
  <c r="AX26" i="8" s="1"/>
  <c r="AW27" i="8"/>
  <c r="AX27" i="8" s="1"/>
  <c r="AW19" i="8"/>
  <c r="AX19" i="8" s="1"/>
  <c r="AW17" i="8"/>
  <c r="AX17" i="8" s="1"/>
  <c r="AW14" i="8"/>
  <c r="AX14" i="8" s="1"/>
  <c r="H8" i="7" a="1"/>
  <c r="H8" i="7" s="1"/>
  <c r="N36" i="6" a="1"/>
  <c r="N36" i="6" s="1"/>
  <c r="O36" i="6" s="1"/>
  <c r="AW11" i="8"/>
  <c r="AX11" i="8" s="1"/>
  <c r="AV19" i="8"/>
  <c r="AT19" i="8"/>
  <c r="AW8" i="8"/>
  <c r="AX8" i="8" s="1"/>
  <c r="AW9" i="8"/>
  <c r="AX9" i="8" s="1"/>
  <c r="AW12" i="8"/>
  <c r="AX12" i="8" s="1"/>
  <c r="AW10" i="8"/>
  <c r="AX10" i="8" s="1"/>
  <c r="N25" i="6" a="1"/>
  <c r="N25" i="6" s="1"/>
  <c r="O25" i="6" s="1"/>
  <c r="N15" i="7" a="1"/>
  <c r="N15" i="7" s="1"/>
  <c r="O15" i="7" s="1"/>
  <c r="AW13" i="8"/>
  <c r="AX13" i="8" s="1"/>
  <c r="H42" i="6" a="1"/>
  <c r="H42" i="6" s="1"/>
  <c r="H21" i="6" a="1"/>
  <c r="H21" i="6" s="1"/>
  <c r="H42" i="7" a="1"/>
  <c r="H42" i="7" s="1"/>
  <c r="N18" i="6" a="1"/>
  <c r="N18" i="6" s="1"/>
  <c r="O18" i="6" s="1"/>
  <c r="N20" i="6" a="1"/>
  <c r="N20" i="6" s="1"/>
  <c r="O20" i="6" s="1"/>
  <c r="H18" i="7" a="1"/>
  <c r="H18" i="7" s="1"/>
  <c r="H9" i="6" a="1"/>
  <c r="H9" i="6" s="1"/>
  <c r="N3" i="6" a="1"/>
  <c r="N3" i="6" s="1"/>
  <c r="O3" i="6" s="1"/>
  <c r="N12" i="7" a="1"/>
  <c r="N12" i="7" s="1"/>
  <c r="O12" i="7" s="1"/>
  <c r="H24" i="6" a="1"/>
  <c r="H24" i="6" s="1"/>
  <c r="AT7" i="8"/>
  <c r="O9" i="6"/>
  <c r="T46" i="10"/>
  <c r="D9" i="17" l="1" a="1"/>
  <c r="D9" i="17" s="1"/>
  <c r="E9" i="17" a="1"/>
  <c r="E9" i="17" s="1"/>
  <c r="A10" i="17"/>
  <c r="R9" i="17" a="1"/>
  <c r="R9" i="17" s="1"/>
  <c r="K9" i="17" a="1"/>
  <c r="K9" i="17" s="1"/>
  <c r="C9" i="17" a="1"/>
  <c r="C9" i="17" s="1"/>
  <c r="N44" i="6"/>
  <c r="O44" i="6" s="1"/>
  <c r="R10" i="17" l="1" a="1"/>
  <c r="R10" i="17" s="1"/>
  <c r="A11" i="17"/>
  <c r="K10" i="17" a="1"/>
  <c r="K10" i="17" s="1"/>
  <c r="D10" i="17" a="1"/>
  <c r="D10" i="17" s="1"/>
  <c r="E10" i="17" a="1"/>
  <c r="E10" i="17" s="1"/>
  <c r="C10" i="17" a="1"/>
  <c r="C10" i="17" s="1"/>
  <c r="K11" i="17" l="1" a="1"/>
  <c r="K11" i="17" s="1"/>
  <c r="R11" i="17" a="1"/>
  <c r="R11" i="17" s="1"/>
  <c r="E11" i="17" a="1"/>
  <c r="E11" i="17" s="1"/>
  <c r="C11" i="17" a="1"/>
  <c r="C11" i="17" s="1"/>
  <c r="D11" i="17" a="1"/>
  <c r="D11" i="17" s="1"/>
  <c r="A12" i="17"/>
  <c r="A13" i="17" l="1"/>
  <c r="E12" i="17" a="1"/>
  <c r="E12" i="17" s="1"/>
  <c r="D12" i="17" a="1"/>
  <c r="D12" i="17" s="1"/>
  <c r="K12" i="17" a="1"/>
  <c r="K12" i="17" s="1"/>
  <c r="R12" i="17" a="1"/>
  <c r="R12" i="17" s="1"/>
  <c r="C12" i="17" a="1"/>
  <c r="C12" i="17" s="1"/>
  <c r="C13" i="17" l="1" a="1"/>
  <c r="C13" i="17" s="1"/>
  <c r="D13" i="17" a="1"/>
  <c r="D13" i="17" s="1"/>
  <c r="A14" i="17"/>
  <c r="E13" i="17" a="1"/>
  <c r="E13" i="17" s="1"/>
  <c r="R13" i="17" a="1"/>
  <c r="R13" i="17" s="1"/>
  <c r="K13" i="17" a="1"/>
  <c r="K13" i="17" s="1"/>
  <c r="D14" i="17" l="1" a="1"/>
  <c r="D14" i="17" s="1"/>
  <c r="E14" i="17" a="1"/>
  <c r="E14" i="17" s="1"/>
  <c r="K14" i="17" a="1"/>
  <c r="K14" i="17" s="1"/>
  <c r="A15" i="17"/>
  <c r="R14" i="17" a="1"/>
  <c r="R14" i="17" s="1"/>
  <c r="C14" i="17" a="1"/>
  <c r="C14" i="17" s="1"/>
  <c r="C15" i="17" l="1" a="1"/>
  <c r="C15" i="17" s="1"/>
  <c r="D15" i="17" a="1"/>
  <c r="D15" i="17" s="1"/>
  <c r="E15" i="17" a="1"/>
  <c r="E15" i="17" s="1"/>
  <c r="K15" i="17" a="1"/>
  <c r="K15" i="17" s="1"/>
  <c r="A16" i="17"/>
  <c r="R15" i="17" a="1"/>
  <c r="R15" i="17" s="1"/>
  <c r="D16" i="17" l="1" a="1"/>
  <c r="D16" i="17" s="1"/>
  <c r="R16" i="17" a="1"/>
  <c r="R16" i="17" s="1"/>
  <c r="K16" i="17" a="1"/>
  <c r="K16" i="17" s="1"/>
  <c r="C16" i="17" a="1"/>
  <c r="C16" i="17" s="1"/>
  <c r="A17" i="17"/>
  <c r="E16" i="17" a="1"/>
  <c r="E16" i="17" s="1"/>
  <c r="E17" i="17" l="1" a="1"/>
  <c r="E17" i="17" s="1"/>
  <c r="C17" i="17" a="1"/>
  <c r="C17" i="17" s="1"/>
  <c r="D17" i="17" a="1"/>
  <c r="D17" i="17" s="1"/>
  <c r="R17" i="17" a="1"/>
  <c r="R17" i="17" s="1"/>
  <c r="A18" i="17"/>
  <c r="K17" i="17" a="1"/>
  <c r="K17" i="17" s="1"/>
  <c r="K18" i="17" l="1" a="1"/>
  <c r="K18" i="17" s="1"/>
  <c r="D18" i="17" a="1"/>
  <c r="D18" i="17" s="1"/>
  <c r="A19" i="17"/>
  <c r="R18" i="17" a="1"/>
  <c r="R18" i="17" s="1"/>
  <c r="C18" i="17" a="1"/>
  <c r="C18" i="17" s="1"/>
  <c r="E19" i="17" l="1" a="1"/>
  <c r="E19" i="17" s="1"/>
  <c r="R19" i="17" a="1"/>
  <c r="R19" i="17" s="1"/>
  <c r="C19" i="17" a="1"/>
  <c r="C19" i="17" s="1"/>
  <c r="D19" i="17" a="1"/>
  <c r="D19" i="17" s="1"/>
  <c r="A20" i="17"/>
  <c r="K19" i="17" a="1"/>
  <c r="K19" i="17" s="1"/>
  <c r="C20" i="17" l="1" a="1"/>
  <c r="C20" i="17" s="1"/>
  <c r="K20" i="17" a="1"/>
  <c r="K20" i="17" s="1"/>
  <c r="E20" i="17" a="1"/>
  <c r="E20" i="17" s="1"/>
  <c r="D20" i="17" a="1"/>
  <c r="D20" i="17" s="1"/>
  <c r="A21" i="17"/>
  <c r="R20" i="17" a="1"/>
  <c r="R20" i="17" s="1"/>
  <c r="A22" i="17" l="1"/>
  <c r="K21" i="17" a="1"/>
  <c r="K21" i="17" s="1"/>
  <c r="C21" i="17" a="1"/>
  <c r="C21" i="17" s="1"/>
  <c r="D21" i="17" a="1"/>
  <c r="D21" i="17" s="1"/>
  <c r="E21" i="17" a="1"/>
  <c r="E21" i="17" s="1"/>
  <c r="R21" i="17" a="1"/>
  <c r="R21" i="17" s="1"/>
  <c r="E22" i="17" l="1" a="1"/>
  <c r="E22" i="17" s="1"/>
  <c r="R22" i="17" a="1"/>
  <c r="R22" i="17" s="1"/>
  <c r="D22" i="17" a="1"/>
  <c r="D22" i="17" s="1"/>
  <c r="C22" i="17" a="1"/>
  <c r="C22" i="17" s="1"/>
  <c r="A23" i="17"/>
  <c r="K22" i="17" a="1"/>
  <c r="K22" i="17" s="1"/>
  <c r="R23" i="17" l="1" a="1"/>
  <c r="R23" i="17" s="1"/>
  <c r="C23" i="17" a="1"/>
  <c r="C23" i="17" s="1"/>
  <c r="A24" i="17"/>
  <c r="D23" i="17" a="1"/>
  <c r="D23" i="17" s="1"/>
  <c r="E23" i="17" a="1"/>
  <c r="E23" i="17" s="1"/>
  <c r="K23" i="17" a="1"/>
  <c r="K23" i="17" s="1"/>
  <c r="D24" i="17" l="1" a="1"/>
  <c r="D24" i="17" s="1"/>
  <c r="R24" i="17" a="1"/>
  <c r="R24" i="17" s="1"/>
  <c r="E24" i="17" a="1"/>
  <c r="E24" i="17" s="1"/>
  <c r="A25" i="17"/>
  <c r="C24" i="17" a="1"/>
  <c r="C24" i="17" s="1"/>
  <c r="K24" i="17" a="1"/>
  <c r="K24" i="17" s="1"/>
  <c r="C25" i="17" l="1" a="1"/>
  <c r="C25" i="17" s="1"/>
  <c r="E25" i="17" a="1"/>
  <c r="E25" i="17" s="1"/>
  <c r="R25" i="17" a="1"/>
  <c r="R25" i="17" s="1"/>
  <c r="A26" i="17"/>
  <c r="D25" i="17" a="1"/>
  <c r="D25" i="17" s="1"/>
  <c r="K25" i="17" a="1"/>
  <c r="K25" i="17" s="1"/>
  <c r="C26" i="17" l="1" a="1"/>
  <c r="C26" i="17" s="1"/>
  <c r="R26" i="17" a="1"/>
  <c r="R26" i="17" s="1"/>
  <c r="A27" i="17"/>
  <c r="E26" i="17" a="1"/>
  <c r="E26" i="17" s="1"/>
  <c r="K26" i="17" a="1"/>
  <c r="K26" i="17" s="1"/>
  <c r="D26" i="17" a="1"/>
  <c r="D26" i="17" s="1"/>
  <c r="A28" i="17" l="1"/>
  <c r="C27" i="17" a="1"/>
  <c r="C27" i="17" s="1"/>
  <c r="K27" i="17" a="1"/>
  <c r="K27" i="17" s="1"/>
  <c r="R27" i="17" a="1"/>
  <c r="R27" i="17" s="1"/>
  <c r="D27" i="17" a="1"/>
  <c r="D27" i="17" s="1"/>
  <c r="K28" i="17" l="1" a="1"/>
  <c r="K28" i="17" s="1"/>
  <c r="A29" i="17"/>
  <c r="D28" i="17" a="1"/>
  <c r="D28" i="17" s="1"/>
  <c r="C28" i="17" a="1"/>
  <c r="C28" i="17" s="1"/>
  <c r="R28" i="17" a="1"/>
  <c r="R28" i="17" s="1"/>
  <c r="A30" i="17" l="1"/>
  <c r="K29" i="17" a="1"/>
  <c r="K29" i="17" s="1"/>
  <c r="D29" i="17" a="1"/>
  <c r="D29" i="17" s="1"/>
  <c r="E29" i="17" a="1"/>
  <c r="E29" i="17" s="1"/>
  <c r="R29" i="17" a="1"/>
  <c r="R29" i="17" s="1"/>
  <c r="C29" i="17" a="1"/>
  <c r="C29" i="17" s="1"/>
  <c r="E30" i="17" l="1" a="1"/>
  <c r="E30" i="17" s="1"/>
  <c r="A31" i="17"/>
  <c r="K30" i="17" a="1"/>
  <c r="K30" i="17" s="1"/>
  <c r="C30" i="17" a="1"/>
  <c r="C30" i="17" s="1"/>
  <c r="D30" i="17" a="1"/>
  <c r="D30" i="17" s="1"/>
  <c r="R30" i="17" a="1"/>
  <c r="R30" i="17" s="1"/>
  <c r="E31" i="17" l="1" a="1"/>
  <c r="E31" i="17" s="1"/>
  <c r="A32" i="17"/>
  <c r="D31" i="17" a="1"/>
  <c r="D31" i="17" s="1"/>
  <c r="K31" i="17" a="1"/>
  <c r="K31" i="17" s="1"/>
  <c r="R31" i="17" a="1"/>
  <c r="R31" i="17" s="1"/>
  <c r="C31" i="17" a="1"/>
  <c r="C31" i="17" s="1"/>
  <c r="C32" i="17" l="1" a="1"/>
  <c r="C32" i="17" s="1"/>
  <c r="A33" i="17"/>
  <c r="D32" i="17" a="1"/>
  <c r="D32" i="17" s="1"/>
  <c r="K32" i="17" a="1"/>
  <c r="K32" i="17" s="1"/>
  <c r="E32" i="17" a="1"/>
  <c r="E32" i="17" s="1"/>
  <c r="R32" i="17" a="1"/>
  <c r="R32" i="17" s="1"/>
  <c r="D33" i="17" l="1" a="1"/>
  <c r="D33" i="17" s="1"/>
  <c r="K33" i="17" a="1"/>
  <c r="K33" i="17" s="1"/>
  <c r="A34" i="17"/>
  <c r="C33" i="17" a="1"/>
  <c r="C33" i="17" s="1"/>
  <c r="E33" i="17" a="1"/>
  <c r="E33" i="17" s="1"/>
  <c r="R33" i="17" a="1"/>
  <c r="R33" i="17" s="1"/>
  <c r="A35" i="17" l="1"/>
  <c r="E34" i="17" a="1"/>
  <c r="E34" i="17" s="1"/>
  <c r="R34" i="17" a="1"/>
  <c r="R34" i="17" s="1"/>
  <c r="C34" i="17" a="1"/>
  <c r="C34" i="17" s="1"/>
  <c r="D34" i="17" a="1"/>
  <c r="D34" i="17" s="1"/>
  <c r="K34" i="17" a="1"/>
  <c r="K34" i="17" s="1"/>
  <c r="R35" i="17" l="1" a="1"/>
  <c r="R35" i="17" s="1"/>
  <c r="A36" i="17"/>
  <c r="E35" i="17" a="1"/>
  <c r="E35" i="17" s="1"/>
  <c r="C35" i="17" a="1"/>
  <c r="C35" i="17" s="1"/>
  <c r="K35" i="17" a="1"/>
  <c r="K35" i="17" s="1"/>
  <c r="D35" i="17" a="1"/>
  <c r="D35" i="17" s="1"/>
  <c r="C36" i="17" l="1" a="1"/>
  <c r="C36" i="17" s="1"/>
  <c r="A37" i="17"/>
  <c r="R36" i="17" a="1"/>
  <c r="R36" i="17" s="1"/>
  <c r="K36" i="17" a="1"/>
  <c r="K36" i="17" s="1"/>
  <c r="D36" i="17" a="1"/>
  <c r="D36" i="17" s="1"/>
  <c r="E36" i="17" a="1"/>
  <c r="E36" i="17" s="1"/>
  <c r="C37" i="17" l="1" a="1"/>
  <c r="C37" i="17" s="1"/>
  <c r="E37" i="17" a="1"/>
  <c r="E37" i="17" s="1"/>
  <c r="A38" i="17"/>
  <c r="K37" i="17" a="1"/>
  <c r="K37" i="17" s="1"/>
  <c r="R37" i="17" a="1"/>
  <c r="R37" i="17" s="1"/>
  <c r="D37" i="17" a="1"/>
  <c r="D37" i="17" s="1"/>
  <c r="K38" i="17" l="1" a="1"/>
  <c r="K38" i="17" s="1"/>
  <c r="D38" i="17" a="1"/>
  <c r="D38" i="17" s="1"/>
  <c r="A39" i="17"/>
  <c r="C38" i="17" a="1"/>
  <c r="C38" i="17" s="1"/>
  <c r="E38" i="17" a="1"/>
  <c r="E38" i="17" s="1"/>
  <c r="R38" i="17" a="1"/>
  <c r="R38" i="17" s="1"/>
  <c r="D39" i="17" l="1" a="1"/>
  <c r="D39" i="17" s="1"/>
  <c r="E39" i="17" a="1"/>
  <c r="E39" i="17" s="1"/>
  <c r="A40" i="17"/>
  <c r="C39" i="17" a="1"/>
  <c r="C39" i="17" s="1"/>
  <c r="R39" i="17" a="1"/>
  <c r="R39" i="17" s="1"/>
  <c r="K39" i="17" a="1"/>
  <c r="K39" i="17" s="1"/>
  <c r="A41" i="17" l="1"/>
  <c r="K40" i="17" a="1"/>
  <c r="K40" i="17" s="1"/>
  <c r="R40" i="17" a="1"/>
  <c r="R40" i="17" s="1"/>
  <c r="D40" i="17" a="1"/>
  <c r="D40" i="17" s="1"/>
  <c r="E40" i="17" a="1"/>
  <c r="E40" i="17" s="1"/>
  <c r="C40" i="17" a="1"/>
  <c r="C40" i="17" s="1"/>
  <c r="A42" i="17" l="1"/>
  <c r="E41" i="17" a="1"/>
  <c r="E41" i="17" s="1"/>
  <c r="K41" i="17" a="1"/>
  <c r="K41" i="17" s="1"/>
  <c r="D41" i="17" a="1"/>
  <c r="D41" i="17" s="1"/>
  <c r="C41" i="17" a="1"/>
  <c r="C41" i="17" s="1"/>
  <c r="R41" i="17" a="1"/>
  <c r="R41" i="17" s="1"/>
  <c r="A43" i="17" l="1"/>
  <c r="E42" i="17" a="1"/>
  <c r="E42" i="17" s="1"/>
  <c r="C42" i="17" a="1"/>
  <c r="C42" i="17" s="1"/>
  <c r="R42" i="17" a="1"/>
  <c r="R42" i="17" s="1"/>
  <c r="K42" i="17" a="1"/>
  <c r="K42" i="17" s="1"/>
  <c r="D42" i="17" a="1"/>
  <c r="D42" i="17" s="1"/>
  <c r="D43" i="17" l="1" a="1"/>
  <c r="D43" i="17" s="1"/>
  <c r="R43" i="17" a="1"/>
  <c r="R43" i="17" s="1"/>
  <c r="C43" i="17" a="1"/>
  <c r="C43" i="17" s="1"/>
  <c r="K43" i="17" a="1"/>
  <c r="K43" i="17" s="1"/>
  <c r="A44" i="17"/>
  <c r="E43" i="17" a="1"/>
  <c r="E43" i="17" s="1"/>
  <c r="C44" i="17" l="1" a="1"/>
  <c r="C44" i="17" s="1"/>
  <c r="R44" i="17" a="1"/>
  <c r="R44" i="17" s="1"/>
  <c r="A45" i="17"/>
  <c r="D44" i="17" a="1"/>
  <c r="D44" i="17" s="1"/>
  <c r="E44" i="17" a="1"/>
  <c r="E44" i="17" s="1"/>
  <c r="K44" i="17" a="1"/>
  <c r="K44" i="17" s="1"/>
  <c r="D45" i="17" l="1" a="1"/>
  <c r="D45" i="17" s="1"/>
  <c r="E45" i="17" a="1"/>
  <c r="E45" i="17" s="1"/>
  <c r="A46" i="17"/>
  <c r="R45" i="17" a="1"/>
  <c r="R45" i="17" s="1"/>
  <c r="C45" i="17" a="1"/>
  <c r="C45" i="17" s="1"/>
  <c r="K45" i="17" a="1"/>
  <c r="K45" i="17" s="1"/>
  <c r="D46" i="17" l="1" a="1"/>
  <c r="D46" i="17" s="1"/>
  <c r="R46" i="17" a="1"/>
  <c r="R46" i="17" s="1"/>
  <c r="A47" i="17"/>
  <c r="C46" i="17" a="1"/>
  <c r="C46" i="17" s="1"/>
  <c r="K46" i="17" a="1"/>
  <c r="K46" i="17" s="1"/>
  <c r="E46" i="17" a="1"/>
  <c r="E46" i="17" s="1"/>
  <c r="A48" i="17" l="1"/>
  <c r="R47" i="17" a="1"/>
  <c r="R47" i="17" s="1"/>
  <c r="E47" i="17" a="1"/>
  <c r="E47" i="17" s="1"/>
  <c r="D47" i="17" a="1"/>
  <c r="D47" i="17" s="1"/>
  <c r="K47" i="17" a="1"/>
  <c r="K47" i="17" s="1"/>
  <c r="C47" i="17" a="1"/>
  <c r="C47" i="17" s="1"/>
  <c r="A49" i="17" l="1"/>
  <c r="R48" i="17" a="1"/>
  <c r="R48" i="17" s="1"/>
  <c r="K48" i="17" a="1"/>
  <c r="K48" i="17" s="1"/>
  <c r="D48" i="17" a="1"/>
  <c r="D48" i="17" s="1"/>
  <c r="E48" i="17" a="1"/>
  <c r="E48" i="17" s="1"/>
  <c r="C48" i="17" a="1"/>
  <c r="C48" i="17" s="1"/>
  <c r="D49" i="17" l="1" a="1"/>
  <c r="D49" i="17" s="1"/>
  <c r="R49" i="17" a="1"/>
  <c r="R49" i="17" s="1"/>
  <c r="K49" i="17" a="1"/>
  <c r="K49" i="17" s="1"/>
  <c r="C49" i="17" a="1"/>
  <c r="C49" i="17" s="1"/>
  <c r="A50" i="17"/>
  <c r="E49" i="17" a="1"/>
  <c r="E49" i="17" s="1"/>
  <c r="A51" i="17" l="1"/>
  <c r="D50" i="17" a="1"/>
  <c r="D50" i="17" s="1"/>
  <c r="C50" i="17" a="1"/>
  <c r="C50" i="17" s="1"/>
  <c r="E50" i="17" a="1"/>
  <c r="E50" i="17" s="1"/>
  <c r="R50" i="17" a="1"/>
  <c r="R50" i="17" s="1"/>
  <c r="K50" i="17" a="1"/>
  <c r="K50" i="17" s="1"/>
  <c r="K51" i="17" l="1" a="1"/>
  <c r="K51" i="17" s="1"/>
  <c r="D51" i="17" a="1"/>
  <c r="D51" i="17" s="1"/>
  <c r="E51" i="17" a="1"/>
  <c r="E51" i="17" s="1"/>
  <c r="R51" i="17" a="1"/>
  <c r="R51" i="17" s="1"/>
  <c r="A52" i="17"/>
  <c r="C51" i="17" a="1"/>
  <c r="C51" i="17" s="1"/>
  <c r="E52" i="17" l="1" a="1"/>
  <c r="E52" i="17" s="1"/>
  <c r="A53" i="17"/>
  <c r="D52" i="17" a="1"/>
  <c r="D52" i="17" s="1"/>
  <c r="C52" i="17" a="1"/>
  <c r="C52" i="17" s="1"/>
  <c r="R52" i="17" a="1"/>
  <c r="R52" i="17" s="1"/>
  <c r="K52" i="17" a="1"/>
  <c r="K52" i="17" s="1"/>
  <c r="E53" i="17" l="1" a="1"/>
  <c r="E53" i="17" s="1"/>
  <c r="K53" i="17" a="1"/>
  <c r="K53" i="17" s="1"/>
  <c r="A54" i="17"/>
  <c r="D53" i="17" a="1"/>
  <c r="D53" i="17" s="1"/>
  <c r="C53" i="17" a="1"/>
  <c r="C53" i="17" s="1"/>
  <c r="R53" i="17" a="1"/>
  <c r="R53" i="17" s="1"/>
  <c r="K54" i="17" l="1" a="1"/>
  <c r="K54" i="17" s="1"/>
  <c r="D54" i="17" a="1"/>
  <c r="D54" i="17" s="1"/>
  <c r="R54" i="17" a="1"/>
  <c r="R54" i="17" s="1"/>
  <c r="C54" i="17" a="1"/>
  <c r="C54" i="17" s="1"/>
  <c r="A55" i="17"/>
  <c r="E54" i="17" a="1"/>
  <c r="E54" i="17" s="1"/>
  <c r="E55" i="17" l="1" a="1"/>
  <c r="E55" i="17" s="1"/>
  <c r="K55" i="17" a="1"/>
  <c r="K55" i="17" s="1"/>
  <c r="D55" i="17" a="1"/>
  <c r="D55" i="17" s="1"/>
  <c r="R55" i="17" a="1"/>
  <c r="R55" i="17" s="1"/>
  <c r="A56" i="17"/>
  <c r="C55" i="17" a="1"/>
  <c r="C55" i="17" s="1"/>
  <c r="C56" i="17" l="1" a="1"/>
  <c r="C56" i="17" s="1"/>
  <c r="E56" i="17" a="1"/>
  <c r="E56" i="17" s="1"/>
  <c r="A57" i="17"/>
  <c r="K56" i="17" a="1"/>
  <c r="K56" i="17" s="1"/>
  <c r="R56" i="17" a="1"/>
  <c r="R56" i="17" s="1"/>
  <c r="D56" i="17" a="1"/>
  <c r="D56" i="17" s="1"/>
  <c r="C57" i="17" l="1" a="1"/>
  <c r="C57" i="17" s="1"/>
  <c r="D57" i="17" a="1"/>
  <c r="D57" i="17" s="1"/>
  <c r="A58" i="17"/>
  <c r="R57" i="17" a="1"/>
  <c r="R57" i="17" s="1"/>
  <c r="E57" i="17" a="1"/>
  <c r="E57" i="17" s="1"/>
  <c r="K57" i="17" a="1"/>
  <c r="K57" i="17" s="1"/>
  <c r="K58" i="17" l="1" a="1"/>
  <c r="K58" i="17" s="1"/>
  <c r="E58" i="17" a="1"/>
  <c r="E58" i="17" s="1"/>
  <c r="D58" i="17" a="1"/>
  <c r="D58" i="17" s="1"/>
  <c r="R58" i="17" a="1"/>
  <c r="R58" i="17" s="1"/>
  <c r="A59" i="17"/>
  <c r="C58" i="17" a="1"/>
  <c r="C58" i="17" s="1"/>
  <c r="D59" i="17" l="1" a="1"/>
  <c r="D59" i="17" s="1"/>
  <c r="A60" i="17"/>
  <c r="E59" i="17" a="1"/>
  <c r="E59" i="17" s="1"/>
  <c r="K59" i="17" a="1"/>
  <c r="K59" i="17" s="1"/>
  <c r="C59" i="17" a="1"/>
  <c r="C59" i="17" s="1"/>
  <c r="R59" i="17" a="1"/>
  <c r="R59" i="17" s="1"/>
  <c r="E60" i="17" l="1" a="1"/>
  <c r="E60" i="17" s="1"/>
  <c r="C60" i="17" a="1"/>
  <c r="C60" i="17" s="1"/>
  <c r="D60" i="17" a="1"/>
  <c r="D60" i="17" s="1"/>
  <c r="K60" i="17" a="1"/>
  <c r="K60" i="17" s="1"/>
  <c r="A61" i="17"/>
  <c r="R60" i="17" a="1"/>
  <c r="R60" i="17" s="1"/>
  <c r="E61" i="17" l="1" a="1"/>
  <c r="E61" i="17" s="1"/>
  <c r="C61" i="17" a="1"/>
  <c r="C61" i="17" s="1"/>
  <c r="D61" i="17" a="1"/>
  <c r="D61" i="17" s="1"/>
  <c r="R61" i="17" a="1"/>
  <c r="R61" i="17" s="1"/>
  <c r="A62" i="17"/>
  <c r="K61" i="17" a="1"/>
  <c r="K61" i="17" s="1"/>
  <c r="E62" i="17" l="1" a="1"/>
  <c r="E62" i="17" s="1"/>
  <c r="R62" i="17" a="1"/>
  <c r="R62" i="17" s="1"/>
  <c r="A63" i="17"/>
  <c r="D62" i="17" a="1"/>
  <c r="D62" i="17" s="1"/>
  <c r="C62" i="17" a="1"/>
  <c r="C62" i="17" s="1"/>
  <c r="K62" i="17" a="1"/>
  <c r="K62" i="17" s="1"/>
  <c r="E63" i="17" l="1" a="1"/>
  <c r="E63" i="17" s="1"/>
  <c r="R63" i="17" a="1"/>
  <c r="R63" i="17" s="1"/>
  <c r="D63" i="17" a="1"/>
  <c r="D63" i="17" s="1"/>
  <c r="C63" i="17" a="1"/>
  <c r="C63" i="17" s="1"/>
  <c r="A64" i="17"/>
  <c r="K63" i="17" a="1"/>
  <c r="K63" i="17" s="1"/>
  <c r="K64" i="17" l="1" a="1"/>
  <c r="K64" i="17" s="1"/>
  <c r="C64" i="17" a="1"/>
  <c r="C64" i="17" s="1"/>
  <c r="R64" i="17" a="1"/>
  <c r="R64" i="17" s="1"/>
  <c r="E64" i="17" a="1"/>
  <c r="E64" i="17" s="1"/>
  <c r="A65" i="17"/>
  <c r="D64" i="17" a="1"/>
  <c r="D64" i="17" s="1"/>
  <c r="C65" i="17" l="1" a="1"/>
  <c r="C65" i="17" s="1"/>
  <c r="A66" i="17"/>
  <c r="D65" i="17" a="1"/>
  <c r="D65" i="17" s="1"/>
  <c r="E65" i="17" a="1"/>
  <c r="E65" i="17" s="1"/>
  <c r="K65" i="17" a="1"/>
  <c r="K65" i="17" s="1"/>
  <c r="R65" i="17" a="1"/>
  <c r="R65" i="17" s="1"/>
  <c r="E66" i="17" l="1" a="1"/>
  <c r="E66" i="17" s="1"/>
  <c r="D66" i="17" a="1"/>
  <c r="D66" i="17" s="1"/>
  <c r="R66" i="17" a="1"/>
  <c r="R66" i="17" s="1"/>
  <c r="A67" i="17"/>
  <c r="C66" i="17" a="1"/>
  <c r="C66" i="17" s="1"/>
  <c r="K66" i="17" a="1"/>
  <c r="K66" i="17" s="1"/>
  <c r="A68" i="17" l="1"/>
  <c r="K67" i="17" a="1"/>
  <c r="K67" i="17" s="1"/>
  <c r="D67" i="17" a="1"/>
  <c r="D67" i="17" s="1"/>
  <c r="R67" i="17" a="1"/>
  <c r="R67" i="17" s="1"/>
  <c r="C67" i="17" a="1"/>
  <c r="C67" i="17" s="1"/>
  <c r="E67" i="17" a="1"/>
  <c r="E67" i="17" s="1"/>
  <c r="A69" i="17" l="1"/>
  <c r="K68" i="17" a="1"/>
  <c r="K68" i="17" s="1"/>
  <c r="R68" i="17" a="1"/>
  <c r="R68" i="17" s="1"/>
  <c r="C68" i="17" a="1"/>
  <c r="C68" i="17" s="1"/>
  <c r="D68" i="17" a="1"/>
  <c r="D68" i="17" s="1"/>
  <c r="E68" i="17" a="1"/>
  <c r="E68" i="17" s="1"/>
  <c r="K69" i="17" l="1" a="1"/>
  <c r="K69" i="17" s="1"/>
  <c r="D69" i="17" a="1"/>
  <c r="D69" i="17" s="1"/>
  <c r="A70" i="17"/>
  <c r="E69" i="17" a="1"/>
  <c r="E69" i="17" s="1"/>
  <c r="C69" i="17" a="1"/>
  <c r="C69" i="17" s="1"/>
  <c r="R69" i="17" a="1"/>
  <c r="R69" i="17" s="1"/>
  <c r="D70" i="17" l="1" a="1"/>
  <c r="D70" i="17" s="1"/>
  <c r="A71" i="17"/>
  <c r="C70" i="17" a="1"/>
  <c r="C70" i="17" s="1"/>
  <c r="K70" i="17" a="1"/>
  <c r="K70" i="17" s="1"/>
  <c r="R70" i="17" a="1"/>
  <c r="R70" i="17" s="1"/>
  <c r="E70" i="17" a="1"/>
  <c r="E70" i="17" s="1"/>
  <c r="K71" i="17" l="1" a="1"/>
  <c r="K71" i="17" s="1"/>
  <c r="A72" i="17"/>
  <c r="E71" i="17" a="1"/>
  <c r="E71" i="17" s="1"/>
  <c r="D71" i="17" a="1"/>
  <c r="D71" i="17" s="1"/>
  <c r="C71" i="17" a="1"/>
  <c r="C71" i="17" s="1"/>
  <c r="R71" i="17" a="1"/>
  <c r="R71" i="17" s="1"/>
  <c r="C72" i="17" l="1" a="1"/>
  <c r="C72" i="17" s="1"/>
  <c r="A73" i="17"/>
  <c r="R72" i="17" a="1"/>
  <c r="R72" i="17" s="1"/>
  <c r="D72" i="17" a="1"/>
  <c r="D72" i="17" s="1"/>
  <c r="K72" i="17" a="1"/>
  <c r="K72" i="17" s="1"/>
  <c r="E72" i="17" a="1"/>
  <c r="E72" i="17" s="1"/>
  <c r="C73" i="17" l="1" a="1"/>
  <c r="C73" i="17" s="1"/>
  <c r="A74" i="17"/>
  <c r="R73" i="17" a="1"/>
  <c r="R73" i="17" s="1"/>
  <c r="D73" i="17" a="1"/>
  <c r="D73" i="17" s="1"/>
  <c r="E73" i="17" a="1"/>
  <c r="E73" i="17" s="1"/>
  <c r="K73" i="17" a="1"/>
  <c r="K73" i="17" s="1"/>
  <c r="C74" i="17" l="1" a="1"/>
  <c r="C74" i="17" s="1"/>
  <c r="D74" i="17" a="1"/>
  <c r="D74" i="17" s="1"/>
  <c r="E74" i="17" a="1"/>
  <c r="E74" i="17" s="1"/>
  <c r="A75" i="17"/>
  <c r="K74" i="17" a="1"/>
  <c r="K74" i="17" s="1"/>
  <c r="R74" i="17" a="1"/>
  <c r="R74" i="17" s="1"/>
  <c r="K75" i="17" l="1" a="1"/>
  <c r="K75" i="17" s="1"/>
  <c r="A76" i="17"/>
  <c r="C75" i="17" a="1"/>
  <c r="C75" i="17" s="1"/>
  <c r="D75" i="17" a="1"/>
  <c r="D75" i="17" s="1"/>
  <c r="E75" i="17" a="1"/>
  <c r="E75" i="17" s="1"/>
  <c r="R75" i="17" a="1"/>
  <c r="R75" i="17" s="1"/>
  <c r="D76" i="17" l="1" a="1"/>
  <c r="D76" i="17" s="1"/>
  <c r="E76" i="17" a="1"/>
  <c r="E76" i="17" s="1"/>
  <c r="A77" i="17"/>
  <c r="C76" i="17" a="1"/>
  <c r="C76" i="17" s="1"/>
  <c r="K76" i="17" a="1"/>
  <c r="K76" i="17" s="1"/>
  <c r="R76" i="17" a="1"/>
  <c r="R76" i="17" s="1"/>
  <c r="C77" i="17" l="1" a="1"/>
  <c r="C77" i="17" s="1"/>
  <c r="K77" i="17" a="1"/>
  <c r="K77" i="17" s="1"/>
  <c r="A78" i="17"/>
  <c r="E77" i="17" a="1"/>
  <c r="E77" i="17" s="1"/>
  <c r="D77" i="17" a="1"/>
  <c r="D77" i="17" s="1"/>
  <c r="R77" i="17" a="1"/>
  <c r="R77" i="17" s="1"/>
  <c r="C78" i="17" l="1" a="1"/>
  <c r="C78" i="17" s="1"/>
  <c r="D78" i="17" a="1"/>
  <c r="D78" i="17" s="1"/>
  <c r="A79" i="17"/>
  <c r="R78" i="17" a="1"/>
  <c r="R78" i="17" s="1"/>
  <c r="E78" i="17" a="1"/>
  <c r="E78" i="17" s="1"/>
  <c r="K78" i="17" a="1"/>
  <c r="K78" i="17" s="1"/>
  <c r="A80" i="17" l="1"/>
  <c r="E79" i="17" a="1"/>
  <c r="E79" i="17" s="1"/>
  <c r="K79" i="17" a="1"/>
  <c r="K79" i="17" s="1"/>
  <c r="C79" i="17" a="1"/>
  <c r="C79" i="17" s="1"/>
  <c r="R79" i="17" a="1"/>
  <c r="R79" i="17" s="1"/>
  <c r="D79" i="17" a="1"/>
  <c r="D79" i="17" s="1"/>
  <c r="K80" i="17" l="1" a="1"/>
  <c r="K80" i="17" s="1"/>
  <c r="A81" i="17"/>
  <c r="C80" i="17" a="1"/>
  <c r="C80" i="17" s="1"/>
  <c r="D80" i="17" a="1"/>
  <c r="D80" i="17" s="1"/>
  <c r="R80" i="17" a="1"/>
  <c r="R80" i="17" s="1"/>
  <c r="E80" i="17" a="1"/>
  <c r="E80" i="17" s="1"/>
  <c r="R81" i="17" l="1" a="1"/>
  <c r="R81" i="17" s="1"/>
  <c r="A82" i="17"/>
  <c r="E81" i="17" a="1"/>
  <c r="E81" i="17" s="1"/>
  <c r="D81" i="17" a="1"/>
  <c r="D81" i="17" s="1"/>
  <c r="C81" i="17" a="1"/>
  <c r="C81" i="17" s="1"/>
  <c r="K81" i="17" a="1"/>
  <c r="K81" i="17" s="1"/>
  <c r="A83" i="17" l="1"/>
  <c r="C82" i="17" a="1"/>
  <c r="C82" i="17" s="1"/>
  <c r="D82" i="17" a="1"/>
  <c r="D82" i="17" s="1"/>
  <c r="R82" i="17" a="1"/>
  <c r="R82" i="17" s="1"/>
  <c r="E82" i="17" a="1"/>
  <c r="E82" i="17" s="1"/>
  <c r="K82" i="17" a="1"/>
  <c r="K82" i="17" s="1"/>
  <c r="K83" i="17" l="1" a="1"/>
  <c r="K83" i="17" s="1"/>
  <c r="A84" i="17"/>
  <c r="C83" i="17" a="1"/>
  <c r="C83" i="17" s="1"/>
  <c r="D83" i="17" a="1"/>
  <c r="D83" i="17" s="1"/>
  <c r="R83" i="17" a="1"/>
  <c r="R83" i="17" s="1"/>
  <c r="E83" i="17" a="1"/>
  <c r="E83" i="17" s="1"/>
  <c r="A85" i="17" l="1"/>
  <c r="R84" i="17" a="1"/>
  <c r="R84" i="17" s="1"/>
  <c r="E84" i="17" a="1"/>
  <c r="E84" i="17" s="1"/>
  <c r="D84" i="17" a="1"/>
  <c r="D84" i="17" s="1"/>
  <c r="C84" i="17" a="1"/>
  <c r="C84" i="17" s="1"/>
  <c r="K84" i="17" a="1"/>
  <c r="K84" i="17" s="1"/>
  <c r="K85" i="17" l="1" a="1"/>
  <c r="K85" i="17" s="1"/>
  <c r="C85" i="17" a="1"/>
  <c r="C85" i="17" s="1"/>
  <c r="A86" i="17"/>
  <c r="D85" i="17" a="1"/>
  <c r="D85" i="17" s="1"/>
  <c r="E85" i="17" a="1"/>
  <c r="E85" i="17" s="1"/>
  <c r="R85" i="17" a="1"/>
  <c r="R85" i="17" s="1"/>
  <c r="E86" i="17" l="1" a="1"/>
  <c r="E86" i="17" s="1"/>
  <c r="A87" i="17"/>
  <c r="R86" i="17" a="1"/>
  <c r="R86" i="17" s="1"/>
  <c r="D86" i="17" a="1"/>
  <c r="D86" i="17" s="1"/>
  <c r="C86" i="17" a="1"/>
  <c r="C86" i="17" s="1"/>
  <c r="K86" i="17" a="1"/>
  <c r="K86" i="17" s="1"/>
  <c r="D87" i="17" l="1" a="1"/>
  <c r="D87" i="17" s="1"/>
  <c r="A88" i="17"/>
  <c r="E87" i="17" a="1"/>
  <c r="E87" i="17" s="1"/>
  <c r="C87" i="17" a="1"/>
  <c r="C87" i="17" s="1"/>
  <c r="K87" i="17" a="1"/>
  <c r="K87" i="17" s="1"/>
  <c r="R87" i="17" a="1"/>
  <c r="R87" i="17" s="1"/>
  <c r="A89" i="17" l="1"/>
  <c r="C88" i="17" a="1"/>
  <c r="C88" i="17" s="1"/>
  <c r="R88" i="17" a="1"/>
  <c r="R88" i="17" s="1"/>
  <c r="K88" i="17" a="1"/>
  <c r="K88" i="17" s="1"/>
  <c r="D88" i="17" a="1"/>
  <c r="D88" i="17" s="1"/>
  <c r="E88" i="17" a="1"/>
  <c r="E88" i="17" s="1"/>
  <c r="D89" i="17" l="1" a="1"/>
  <c r="D89" i="17" s="1"/>
  <c r="C89" i="17" a="1"/>
  <c r="C89" i="17" s="1"/>
  <c r="R89" i="17" a="1"/>
  <c r="R89" i="17" s="1"/>
  <c r="E89" i="17" a="1"/>
  <c r="E89" i="17" s="1"/>
  <c r="A90" i="17"/>
  <c r="K89" i="17" a="1"/>
  <c r="K89" i="17" s="1"/>
  <c r="A91" i="17" l="1"/>
  <c r="D90" i="17" a="1"/>
  <c r="D90" i="17" s="1"/>
  <c r="R90" i="17" a="1"/>
  <c r="R90" i="17" s="1"/>
  <c r="K90" i="17" a="1"/>
  <c r="K90" i="17" s="1"/>
  <c r="C90" i="17" a="1"/>
  <c r="C90" i="17" s="1"/>
  <c r="E90" i="17" a="1"/>
  <c r="E90" i="17" s="1"/>
  <c r="D91" i="17" l="1" a="1"/>
  <c r="D91" i="17" s="1"/>
  <c r="K91" i="17" a="1"/>
  <c r="K91" i="17" s="1"/>
  <c r="A92" i="17"/>
  <c r="E91" i="17" a="1"/>
  <c r="E91" i="17" s="1"/>
  <c r="C91" i="17" a="1"/>
  <c r="C91" i="17" s="1"/>
  <c r="R91" i="17" a="1"/>
  <c r="R91" i="17" s="1"/>
  <c r="E92" i="17" l="1" a="1"/>
  <c r="E92" i="17" s="1"/>
  <c r="A93" i="17"/>
  <c r="R92" i="17" a="1"/>
  <c r="R92" i="17" s="1"/>
  <c r="C92" i="17" a="1"/>
  <c r="C92" i="17" s="1"/>
  <c r="D92" i="17" a="1"/>
  <c r="D92" i="17" s="1"/>
  <c r="K92" i="17" a="1"/>
  <c r="K92" i="17" s="1"/>
  <c r="C93" i="17" l="1" a="1"/>
  <c r="C93" i="17" s="1"/>
  <c r="D93" i="17" a="1"/>
  <c r="D93" i="17" s="1"/>
  <c r="E93" i="17" a="1"/>
  <c r="E93" i="17" s="1"/>
  <c r="K93" i="17" a="1"/>
  <c r="K93" i="17" s="1"/>
  <c r="A94" i="17"/>
  <c r="R93" i="17" a="1"/>
  <c r="R93" i="17" s="1"/>
  <c r="K94" i="17" l="1" a="1"/>
  <c r="K94" i="17" s="1"/>
  <c r="A95" i="17"/>
  <c r="E94" i="17" a="1"/>
  <c r="E94" i="17" s="1"/>
  <c r="D94" i="17" a="1"/>
  <c r="D94" i="17" s="1"/>
  <c r="C94" i="17" a="1"/>
  <c r="C94" i="17" s="1"/>
  <c r="R94" i="17" a="1"/>
  <c r="R94" i="17" s="1"/>
  <c r="C95" i="17" l="1" a="1"/>
  <c r="C95" i="17" s="1"/>
  <c r="K95" i="17" a="1"/>
  <c r="K95" i="17" s="1"/>
  <c r="D95" i="17" a="1"/>
  <c r="D95" i="17" s="1"/>
  <c r="E95" i="17" a="1"/>
  <c r="E95" i="17" s="1"/>
  <c r="A96" i="17"/>
  <c r="R95" i="17" a="1"/>
  <c r="R95" i="17" s="1"/>
  <c r="D96" i="17" l="1" a="1"/>
  <c r="D96" i="17" s="1"/>
  <c r="C96" i="17" a="1"/>
  <c r="C96" i="17" s="1"/>
  <c r="E96" i="17" a="1"/>
  <c r="E96" i="17" s="1"/>
  <c r="K96" i="17" a="1"/>
  <c r="K96" i="17" s="1"/>
  <c r="A97" i="17"/>
  <c r="R96" i="17" a="1"/>
  <c r="R96" i="17" s="1"/>
  <c r="A98" i="17" l="1"/>
  <c r="D97" i="17" a="1"/>
  <c r="D97" i="17" s="1"/>
  <c r="E97" i="17" a="1"/>
  <c r="E97" i="17" s="1"/>
  <c r="C97" i="17" a="1"/>
  <c r="C97" i="17" s="1"/>
  <c r="R97" i="17" a="1"/>
  <c r="R97" i="17" s="1"/>
  <c r="K97" i="17" a="1"/>
  <c r="K97" i="17" s="1"/>
  <c r="C98" i="17" l="1" a="1"/>
  <c r="C98" i="17" s="1"/>
  <c r="A99" i="17"/>
  <c r="K98" i="17" a="1"/>
  <c r="K98" i="17" s="1"/>
  <c r="D98" i="17" a="1"/>
  <c r="D98" i="17" s="1"/>
  <c r="E98" i="17" a="1"/>
  <c r="E98" i="17" s="1"/>
  <c r="R98" i="17" a="1"/>
  <c r="R98" i="17" s="1"/>
  <c r="G733" i="3" a="1"/>
  <c r="G733" i="3" s="1"/>
  <c r="G645" i="3" a="1"/>
  <c r="G645" i="3" s="1"/>
  <c r="G582" i="3" a="1"/>
  <c r="G582" i="3" s="1"/>
  <c r="G1065" i="3" a="1"/>
  <c r="G1065" i="3" s="1"/>
  <c r="G59" i="3" a="1"/>
  <c r="G59" i="3" s="1"/>
  <c r="G16" i="3" a="1"/>
  <c r="G16" i="3" s="1"/>
  <c r="G300" i="3" a="1"/>
  <c r="G300" i="3" s="1"/>
  <c r="G1009" i="3" a="1"/>
  <c r="G1009" i="3" s="1"/>
  <c r="BO182" i="3" a="1"/>
  <c r="BO182" i="3" s="1"/>
  <c r="BO276" i="3" a="1"/>
  <c r="BO276" i="3" s="1"/>
  <c r="G603" i="3" a="1"/>
  <c r="G603" i="3" s="1"/>
  <c r="G627" i="3" a="1"/>
  <c r="G627" i="3" s="1"/>
  <c r="G613" i="3" a="1"/>
  <c r="G613" i="3" s="1"/>
  <c r="BO262" i="3" a="1"/>
  <c r="BO262" i="3" s="1"/>
  <c r="G313" i="3" a="1"/>
  <c r="G313" i="3" s="1"/>
  <c r="G795" i="3" a="1"/>
  <c r="G795" i="3" s="1"/>
  <c r="G95" i="3" a="1"/>
  <c r="G95" i="3" s="1"/>
  <c r="BO216" i="3" a="1"/>
  <c r="BO216" i="3" s="1"/>
  <c r="G545" i="3" a="1"/>
  <c r="G545" i="3" s="1"/>
  <c r="G570" i="3" a="1"/>
  <c r="G570" i="3" s="1"/>
  <c r="G217" i="3" a="1"/>
  <c r="G217" i="3" s="1"/>
  <c r="BO90" i="3" a="1"/>
  <c r="BO90" i="3" s="1"/>
  <c r="G654" i="3" a="1"/>
  <c r="G654" i="3" s="1"/>
  <c r="G60" i="3" a="1"/>
  <c r="G60" i="3" s="1"/>
  <c r="G430" i="3" a="1"/>
  <c r="G430" i="3" s="1"/>
  <c r="G763" i="3" a="1"/>
  <c r="G763" i="3" s="1"/>
  <c r="G1203" i="3" a="1"/>
  <c r="G1203" i="3" s="1"/>
  <c r="G707" i="3" a="1"/>
  <c r="G707" i="3" s="1"/>
  <c r="G505" i="3" a="1"/>
  <c r="G505" i="3" s="1"/>
  <c r="BO18" i="3" a="1"/>
  <c r="BO18" i="3" s="1"/>
  <c r="G547" i="3" a="1"/>
  <c r="G547" i="3" s="1"/>
  <c r="G1007" i="3" a="1"/>
  <c r="G1007" i="3" s="1"/>
  <c r="G1320" i="3" a="1"/>
  <c r="G1320" i="3" s="1"/>
  <c r="G383" i="3" a="1"/>
  <c r="G383" i="3" s="1"/>
  <c r="G806" i="3" a="1"/>
  <c r="G806" i="3" s="1"/>
  <c r="BO164" i="3" a="1"/>
  <c r="BO164" i="3" s="1"/>
  <c r="G206" i="3" a="1"/>
  <c r="G206" i="3" s="1"/>
  <c r="G343" i="3" a="1"/>
  <c r="G343" i="3" s="1"/>
  <c r="G499" i="3" a="1"/>
  <c r="G499" i="3" s="1"/>
  <c r="G765" i="3" a="1"/>
  <c r="G765" i="3" s="1"/>
  <c r="BO190" i="3" a="1"/>
  <c r="BO190" i="3" s="1"/>
  <c r="BO329" i="3" a="1"/>
  <c r="BO329" i="3" s="1"/>
  <c r="G807" i="3" a="1"/>
  <c r="G807" i="3" s="1"/>
  <c r="BO246" i="3" a="1"/>
  <c r="BO246" i="3" s="1"/>
  <c r="G290" i="3" a="1"/>
  <c r="G290" i="3" s="1"/>
  <c r="BO183" i="3" a="1"/>
  <c r="BO183" i="3" s="1"/>
  <c r="G57" i="3" a="1"/>
  <c r="G57" i="3" s="1"/>
  <c r="G900" i="3" a="1"/>
  <c r="G900" i="3" s="1"/>
  <c r="G14" i="3" a="1"/>
  <c r="G14" i="3" s="1"/>
  <c r="BO207" i="3" a="1"/>
  <c r="BO207" i="3" s="1"/>
  <c r="G473" i="3" a="1"/>
  <c r="G473" i="3" s="1"/>
  <c r="G120" i="3" a="1"/>
  <c r="G120" i="3" s="1"/>
  <c r="G1056" i="3" a="1"/>
  <c r="G1056" i="3" s="1"/>
  <c r="G748" i="3" a="1"/>
  <c r="G748" i="3" s="1"/>
  <c r="G1195" i="3" a="1"/>
  <c r="G1195" i="3" s="1"/>
  <c r="BO222" i="3" a="1"/>
  <c r="BO222" i="3" s="1"/>
  <c r="G455" i="3" a="1"/>
  <c r="G455" i="3" s="1"/>
  <c r="G140" i="3" a="1"/>
  <c r="G140" i="3" s="1"/>
  <c r="BO119" i="3" a="1"/>
  <c r="BO119" i="3" s="1"/>
  <c r="G1181" i="3" a="1"/>
  <c r="G1181" i="3" s="1"/>
  <c r="BO30" i="3" a="1"/>
  <c r="BO30" i="3" s="1"/>
  <c r="BO40" i="3" a="1"/>
  <c r="BO40" i="3" s="1"/>
  <c r="G999" i="3" a="1"/>
  <c r="G999" i="3" s="1"/>
  <c r="G831" i="3" a="1"/>
  <c r="G831" i="3" s="1"/>
  <c r="BO214" i="3" a="1"/>
  <c r="BO214" i="3" s="1"/>
  <c r="G883" i="3" a="1"/>
  <c r="G883" i="3" s="1"/>
  <c r="G1250" i="3" a="1"/>
  <c r="G1250" i="3" s="1"/>
  <c r="G106" i="3" a="1"/>
  <c r="G106" i="3" s="1"/>
  <c r="G453" i="3" a="1"/>
  <c r="G453" i="3" s="1"/>
  <c r="G164" i="3" a="1"/>
  <c r="G164" i="3" s="1"/>
  <c r="G6" i="3" a="1"/>
  <c r="G6" i="3" s="1"/>
  <c r="G58" i="3" a="1"/>
  <c r="G58" i="3" s="1"/>
  <c r="G1083" i="3" a="1"/>
  <c r="G1083" i="3" s="1"/>
  <c r="G370" i="3" a="1"/>
  <c r="G370" i="3" s="1"/>
  <c r="G671" i="3" a="1"/>
  <c r="G671" i="3" s="1"/>
  <c r="G1144" i="3" a="1"/>
  <c r="G1144" i="3" s="1"/>
  <c r="BO96" i="3" a="1"/>
  <c r="BO96" i="3" s="1"/>
  <c r="G141" i="3" a="1"/>
  <c r="G141" i="3" s="1"/>
  <c r="G1016" i="3" a="1"/>
  <c r="G1016" i="3" s="1"/>
  <c r="BO153" i="3" a="1"/>
  <c r="BO153" i="3" s="1"/>
  <c r="G1259" i="3" a="1"/>
  <c r="G1259" i="3" s="1"/>
  <c r="BO302" i="3" a="1"/>
  <c r="BO302" i="3" s="1"/>
  <c r="G1046" i="3" a="1"/>
  <c r="G1046" i="3" s="1"/>
  <c r="G1043" i="3" a="1"/>
  <c r="G1043" i="3" s="1"/>
  <c r="G741" i="3" a="1"/>
  <c r="G741" i="3" s="1"/>
  <c r="G585" i="3" a="1"/>
  <c r="G585" i="3" s="1"/>
  <c r="G253" i="3" a="1"/>
  <c r="G253" i="3" s="1"/>
  <c r="G221" i="3" a="1"/>
  <c r="G221" i="3" s="1"/>
  <c r="G1286" i="3" a="1"/>
  <c r="G1286" i="3" s="1"/>
  <c r="G946" i="3" a="1"/>
  <c r="G946" i="3" s="1"/>
  <c r="G135" i="3" a="1"/>
  <c r="G135" i="3" s="1"/>
  <c r="BO114" i="3" a="1"/>
  <c r="BO114" i="3" s="1"/>
  <c r="G1132" i="3" a="1"/>
  <c r="G1132" i="3" s="1"/>
  <c r="BO106" i="3" a="1"/>
  <c r="BO106" i="3" s="1"/>
  <c r="G168" i="3" a="1"/>
  <c r="G168" i="3" s="1"/>
  <c r="G65" i="3" a="1"/>
  <c r="G65" i="3" s="1"/>
  <c r="G222" i="3" a="1"/>
  <c r="G222" i="3" s="1"/>
  <c r="BO330" i="3" a="1"/>
  <c r="BO330" i="3" s="1"/>
  <c r="G573" i="3" a="1"/>
  <c r="G573" i="3" s="1"/>
  <c r="G872" i="3" a="1"/>
  <c r="G872" i="3" s="1"/>
  <c r="G1247" i="3" a="1"/>
  <c r="G1247" i="3" s="1"/>
  <c r="G1270" i="3" a="1"/>
  <c r="G1270" i="3" s="1"/>
  <c r="G356" i="3" a="1"/>
  <c r="G356" i="3" s="1"/>
  <c r="BO223" i="3" a="1"/>
  <c r="BO223" i="3" s="1"/>
  <c r="G713" i="3" a="1"/>
  <c r="G713" i="3" s="1"/>
  <c r="G773" i="3" a="1"/>
  <c r="G773" i="3" s="1"/>
  <c r="G1012" i="3" a="1"/>
  <c r="G1012" i="3" s="1"/>
  <c r="G1284" i="3" a="1"/>
  <c r="G1284" i="3" s="1"/>
  <c r="G1019" i="3" a="1"/>
  <c r="G1019" i="3" s="1"/>
  <c r="G812" i="3" a="1"/>
  <c r="G812" i="3" s="1"/>
  <c r="G1020" i="3" a="1"/>
  <c r="G1020" i="3" s="1"/>
  <c r="G288" i="3" a="1"/>
  <c r="G288" i="3" s="1"/>
  <c r="G650" i="3" a="1"/>
  <c r="G650" i="3" s="1"/>
  <c r="G277" i="3" a="1"/>
  <c r="G277" i="3" s="1"/>
  <c r="G1147" i="3" a="1"/>
  <c r="G1147" i="3" s="1"/>
  <c r="G482" i="3" a="1"/>
  <c r="G482" i="3" s="1"/>
  <c r="G716" i="3" a="1"/>
  <c r="G716" i="3" s="1"/>
  <c r="G188" i="3" a="1"/>
  <c r="G188" i="3" s="1"/>
  <c r="G1057" i="3" a="1"/>
  <c r="G1057" i="3" s="1"/>
  <c r="G1039" i="3" a="1"/>
  <c r="G1039" i="3" s="1"/>
  <c r="G871" i="3" a="1"/>
  <c r="G871" i="3" s="1"/>
  <c r="G318" i="3" a="1"/>
  <c r="G318" i="3" s="1"/>
  <c r="G1075" i="3" a="1"/>
  <c r="G1075" i="3" s="1"/>
  <c r="G710" i="3" a="1"/>
  <c r="G710" i="3" s="1"/>
  <c r="G728" i="3" a="1"/>
  <c r="G728" i="3" s="1"/>
  <c r="G554" i="3" a="1"/>
  <c r="G554" i="3" s="1"/>
  <c r="G893" i="3" a="1"/>
  <c r="G893" i="3" s="1"/>
  <c r="BO70" i="3" a="1"/>
  <c r="BO70" i="3" s="1"/>
  <c r="G415" i="3" a="1"/>
  <c r="G415" i="3" s="1"/>
  <c r="G485" i="3" a="1"/>
  <c r="G485" i="3" s="1"/>
  <c r="BO332" i="3" a="1"/>
  <c r="BO332" i="3" s="1"/>
  <c r="BO235" i="3" a="1"/>
  <c r="BO235" i="3" s="1"/>
  <c r="G916" i="3" a="1"/>
  <c r="G916" i="3" s="1"/>
  <c r="G536" i="3" a="1"/>
  <c r="G536" i="3" s="1"/>
  <c r="BO126" i="3" a="1"/>
  <c r="BO126" i="3" s="1"/>
  <c r="G1174" i="3" a="1"/>
  <c r="G1174" i="3" s="1"/>
  <c r="G1131" i="3" a="1"/>
  <c r="G1131" i="3" s="1"/>
  <c r="G1034" i="3" a="1"/>
  <c r="G1034" i="3" s="1"/>
  <c r="BO91" i="3" a="1"/>
  <c r="BO91" i="3" s="1"/>
  <c r="BO208" i="3" a="1"/>
  <c r="BO208" i="3" s="1"/>
  <c r="G918" i="3" a="1"/>
  <c r="G918" i="3" s="1"/>
  <c r="G924" i="3" a="1"/>
  <c r="G924" i="3" s="1"/>
  <c r="BO226" i="3" a="1"/>
  <c r="BO226" i="3" s="1"/>
  <c r="G617" i="3" a="1"/>
  <c r="G617" i="3" s="1"/>
  <c r="BO339" i="3" a="1"/>
  <c r="BO339" i="3" s="1"/>
  <c r="G691" i="3" a="1"/>
  <c r="G691" i="3" s="1"/>
  <c r="G41" i="3" a="1"/>
  <c r="G41" i="3" s="1"/>
  <c r="G144" i="3" a="1"/>
  <c r="G144" i="3" s="1"/>
  <c r="G1255" i="3" a="1"/>
  <c r="G1255" i="3" s="1"/>
  <c r="G1102" i="3" a="1"/>
  <c r="G1102" i="3" s="1"/>
  <c r="G50" i="3" a="1"/>
  <c r="G50" i="3" s="1"/>
  <c r="G147" i="3" a="1"/>
  <c r="G147" i="3" s="1"/>
  <c r="G870" i="3" a="1"/>
  <c r="G870" i="3" s="1"/>
  <c r="G983" i="3" a="1"/>
  <c r="G983" i="3" s="1"/>
  <c r="G939" i="3" a="1"/>
  <c r="G939" i="3" s="1"/>
  <c r="G1055" i="3" a="1"/>
  <c r="G1055" i="3" s="1"/>
  <c r="G564" i="3" a="1"/>
  <c r="G564" i="3" s="1"/>
  <c r="G1129" i="3" a="1"/>
  <c r="G1129" i="3" s="1"/>
  <c r="G936" i="3" a="1"/>
  <c r="G936" i="3" s="1"/>
  <c r="BO11" i="3" a="1"/>
  <c r="BO11" i="3" s="1"/>
  <c r="G777" i="3" a="1"/>
  <c r="G777" i="3" s="1"/>
  <c r="G320" i="3" a="1"/>
  <c r="G320" i="3" s="1"/>
  <c r="G861" i="3" a="1"/>
  <c r="G861" i="3" s="1"/>
  <c r="BO166" i="3" a="1"/>
  <c r="BO166" i="3" s="1"/>
  <c r="G85" i="3" a="1"/>
  <c r="G85" i="3" s="1"/>
  <c r="G677" i="3" a="1"/>
  <c r="G677" i="3" s="1"/>
  <c r="BO78" i="3" a="1"/>
  <c r="BO78" i="3" s="1"/>
  <c r="BO341" i="3" a="1"/>
  <c r="BO341" i="3" s="1"/>
  <c r="G776" i="3" a="1"/>
  <c r="G776" i="3" s="1"/>
  <c r="BO28" i="3" a="1"/>
  <c r="BO28" i="3" s="1"/>
  <c r="BO189" i="3" a="1"/>
  <c r="BO189" i="3" s="1"/>
  <c r="G1209" i="3" a="1"/>
  <c r="G1209" i="3" s="1"/>
  <c r="G321" i="3" a="1"/>
  <c r="G321" i="3" s="1"/>
  <c r="BO64" i="3" a="1"/>
  <c r="BO64" i="3" s="1"/>
  <c r="BO9" i="3" a="1"/>
  <c r="BO9" i="3" s="1"/>
  <c r="G441" i="3" a="1"/>
  <c r="G441" i="3" s="1"/>
  <c r="G1111" i="3" a="1"/>
  <c r="G1111" i="3" s="1"/>
  <c r="G998" i="3" a="1"/>
  <c r="G998" i="3" s="1"/>
  <c r="G1076" i="3" a="1"/>
  <c r="G1076" i="3" s="1"/>
  <c r="BO300" i="3" a="1"/>
  <c r="BO300" i="3" s="1"/>
  <c r="BO175" i="3" a="1"/>
  <c r="BO175" i="3" s="1"/>
  <c r="G388" i="3" a="1"/>
  <c r="G388" i="3" s="1"/>
  <c r="G159" i="3" a="1"/>
  <c r="G159" i="3" s="1"/>
  <c r="G24" i="3" a="1"/>
  <c r="G24" i="3" s="1"/>
  <c r="BO110" i="3" a="1"/>
  <c r="BO110" i="3" s="1"/>
  <c r="G1024" i="3" a="1"/>
  <c r="G1024" i="3" s="1"/>
  <c r="G684" i="3" a="1"/>
  <c r="G684" i="3" s="1"/>
  <c r="BO192" i="3" a="1"/>
  <c r="BO192" i="3" s="1"/>
  <c r="BO33" i="3" a="1"/>
  <c r="BO33" i="3" s="1"/>
  <c r="G794" i="3" a="1"/>
  <c r="G794" i="3" s="1"/>
  <c r="G908" i="3" a="1"/>
  <c r="G908" i="3" s="1"/>
  <c r="G376" i="3" a="1"/>
  <c r="G376" i="3" s="1"/>
  <c r="G53" i="3" a="1"/>
  <c r="G53" i="3" s="1"/>
  <c r="G993" i="3" a="1"/>
  <c r="G993" i="3" s="1"/>
  <c r="BO225" i="3" a="1"/>
  <c r="BO225" i="3" s="1"/>
  <c r="G1011" i="3" a="1"/>
  <c r="G1011" i="3" s="1"/>
  <c r="G1301" i="3" a="1"/>
  <c r="G1301" i="3" s="1"/>
  <c r="G7" i="3" a="1"/>
  <c r="G7" i="3" s="1"/>
  <c r="G969" i="3" a="1"/>
  <c r="G969" i="3" s="1"/>
  <c r="G145" i="3" a="1"/>
  <c r="G145" i="3" s="1"/>
  <c r="G621" i="3" a="1"/>
  <c r="G621" i="3" s="1"/>
  <c r="BO131" i="3" a="1"/>
  <c r="BO131" i="3" s="1"/>
  <c r="G752" i="3" a="1"/>
  <c r="G752" i="3" s="1"/>
  <c r="G972" i="3" a="1"/>
  <c r="G972" i="3" s="1"/>
  <c r="G1006" i="3" a="1"/>
  <c r="G1006" i="3" s="1"/>
  <c r="BO50" i="3" a="1"/>
  <c r="BO50" i="3" s="1"/>
  <c r="G1022" i="3" a="1"/>
  <c r="G1022" i="3" s="1"/>
  <c r="G558" i="3" a="1"/>
  <c r="G558" i="3" s="1"/>
  <c r="G304" i="3" a="1"/>
  <c r="G304" i="3" s="1"/>
  <c r="BO309" i="3" a="1"/>
  <c r="BO309" i="3" s="1"/>
  <c r="G181" i="3" a="1"/>
  <c r="G181" i="3" s="1"/>
  <c r="BO232" i="3" a="1"/>
  <c r="BO232" i="3" s="1"/>
  <c r="G1248" i="3" a="1"/>
  <c r="G1248" i="3" s="1"/>
  <c r="G463" i="3" a="1"/>
  <c r="G463" i="3" s="1"/>
  <c r="G844" i="3" a="1"/>
  <c r="G844" i="3" s="1"/>
  <c r="G306" i="3" a="1"/>
  <c r="G306" i="3" s="1"/>
  <c r="G737" i="3" a="1"/>
  <c r="G737" i="3" s="1"/>
  <c r="G68" i="3" a="1"/>
  <c r="G68" i="3" s="1"/>
  <c r="G178" i="3" a="1"/>
  <c r="G178" i="3" s="1"/>
  <c r="BO163" i="3" a="1"/>
  <c r="BO163" i="3" s="1"/>
  <c r="G577" i="3" a="1"/>
  <c r="G577" i="3" s="1"/>
  <c r="G935" i="3" a="1"/>
  <c r="G935" i="3" s="1"/>
  <c r="G641" i="3" a="1"/>
  <c r="G641" i="3" s="1"/>
  <c r="G846" i="3" a="1"/>
  <c r="G846" i="3" s="1"/>
  <c r="G631" i="3" a="1"/>
  <c r="G631" i="3" s="1"/>
  <c r="BO323" i="3" a="1"/>
  <c r="BO323" i="3" s="1"/>
  <c r="G459" i="3" a="1"/>
  <c r="G459" i="3" s="1"/>
  <c r="G689" i="3" a="1"/>
  <c r="G689" i="3" s="1"/>
  <c r="G1035" i="3" a="1"/>
  <c r="G1035" i="3" s="1"/>
  <c r="G1139" i="3" a="1"/>
  <c r="G1139" i="3" s="1"/>
  <c r="G624" i="3" a="1"/>
  <c r="G624" i="3" s="1"/>
  <c r="G1327" i="3" a="1"/>
  <c r="G1327" i="3" s="1"/>
  <c r="BO77" i="3" a="1"/>
  <c r="BO77" i="3" s="1"/>
  <c r="G98" i="3" a="1"/>
  <c r="G98" i="3" s="1"/>
  <c r="G1134" i="3" a="1"/>
  <c r="G1134" i="3" s="1"/>
  <c r="G648" i="3" a="1"/>
  <c r="G648" i="3" s="1"/>
  <c r="G84" i="3" a="1"/>
  <c r="G84" i="3" s="1"/>
  <c r="G1071" i="3" a="1"/>
  <c r="G1071" i="3" s="1"/>
  <c r="BO209" i="3" a="1"/>
  <c r="BO209" i="3" s="1"/>
  <c r="G77" i="3" a="1"/>
  <c r="G77" i="3" s="1"/>
  <c r="G775" i="3" a="1"/>
  <c r="G775" i="3" s="1"/>
  <c r="G961" i="3" a="1"/>
  <c r="G961" i="3" s="1"/>
  <c r="G1122" i="3" a="1"/>
  <c r="G1122" i="3" s="1"/>
  <c r="BO288" i="3" a="1"/>
  <c r="BO288" i="3" s="1"/>
  <c r="G644" i="3" a="1"/>
  <c r="G644" i="3" s="1"/>
  <c r="BO123" i="3" a="1"/>
  <c r="BO123" i="3" s="1"/>
  <c r="G167" i="3" a="1"/>
  <c r="G167" i="3" s="1"/>
  <c r="G338" i="3" a="1"/>
  <c r="G338" i="3" s="1"/>
  <c r="G15" i="3" a="1"/>
  <c r="G15" i="3" s="1"/>
  <c r="G467" i="3" a="1"/>
  <c r="G467" i="3" s="1"/>
  <c r="G1120" i="3" a="1"/>
  <c r="G1120" i="3" s="1"/>
  <c r="BO227" i="3" a="1"/>
  <c r="BO227" i="3" s="1"/>
  <c r="G452" i="3" a="1"/>
  <c r="G452" i="3" s="1"/>
  <c r="BO285" i="3" a="1"/>
  <c r="BO285" i="3" s="1"/>
  <c r="G576" i="3" a="1"/>
  <c r="G576" i="3" s="1"/>
  <c r="G1090" i="3" a="1"/>
  <c r="G1090" i="3" s="1"/>
  <c r="G912" i="3" a="1"/>
  <c r="G912" i="3" s="1"/>
  <c r="G527" i="3" a="1"/>
  <c r="G527" i="3" s="1"/>
  <c r="G1182" i="3" a="1"/>
  <c r="G1182" i="3" s="1"/>
  <c r="G932" i="3" a="1"/>
  <c r="G932" i="3" s="1"/>
  <c r="BO294" i="3" a="1"/>
  <c r="BO294" i="3" s="1"/>
  <c r="G170" i="3" a="1"/>
  <c r="G170" i="3" s="1"/>
  <c r="G553" i="3" a="1"/>
  <c r="G553" i="3" s="1"/>
  <c r="G105" i="3" a="1"/>
  <c r="G105" i="3" s="1"/>
  <c r="BO188" i="3" a="1"/>
  <c r="BO188" i="3" s="1"/>
  <c r="G236" i="3" a="1"/>
  <c r="G236" i="3" s="1"/>
  <c r="G618" i="3" a="1"/>
  <c r="G618" i="3" s="1"/>
  <c r="G593" i="3" a="1"/>
  <c r="G593" i="3" s="1"/>
  <c r="G174" i="3" a="1"/>
  <c r="G174" i="3" s="1"/>
  <c r="G224" i="3" a="1"/>
  <c r="G224" i="3" s="1"/>
  <c r="G1295" i="3" a="1"/>
  <c r="G1295" i="3" s="1"/>
  <c r="G326" i="3" a="1"/>
  <c r="G326" i="3" s="1"/>
  <c r="BO32" i="3" a="1"/>
  <c r="BO32" i="3" s="1"/>
  <c r="G528" i="3" a="1"/>
  <c r="G528" i="3" s="1"/>
  <c r="G353" i="3" a="1"/>
  <c r="G353" i="3" s="1"/>
  <c r="BO26" i="3" a="1"/>
  <c r="BO26" i="3" s="1"/>
  <c r="BO213" i="3" a="1"/>
  <c r="BO213" i="3" s="1"/>
  <c r="G479" i="3" a="1"/>
  <c r="G479" i="3" s="1"/>
  <c r="G22" i="3" a="1"/>
  <c r="G22" i="3" s="1"/>
  <c r="G216" i="3" a="1"/>
  <c r="G216" i="3" s="1"/>
  <c r="G1217" i="3" a="1"/>
  <c r="G1217" i="3" s="1"/>
  <c r="G694" i="3" a="1"/>
  <c r="G694" i="3" s="1"/>
  <c r="G725" i="3" a="1"/>
  <c r="G725" i="3" s="1"/>
  <c r="G1215" i="3" a="1"/>
  <c r="G1215" i="3" s="1"/>
  <c r="G1235" i="3" a="1"/>
  <c r="G1235" i="3" s="1"/>
  <c r="BO220" i="3" a="1"/>
  <c r="BO220" i="3" s="1"/>
  <c r="G543" i="3" a="1"/>
  <c r="G543" i="3" s="1"/>
  <c r="G598" i="3" a="1"/>
  <c r="G598" i="3" s="1"/>
  <c r="BO247" i="3" a="1"/>
  <c r="BO247" i="3" s="1"/>
  <c r="G23" i="3" a="1"/>
  <c r="G23" i="3" s="1"/>
  <c r="G289" i="3" a="1"/>
  <c r="G289" i="3" s="1"/>
  <c r="BO292" i="3" a="1"/>
  <c r="BO292" i="3" s="1"/>
  <c r="G718" i="3" a="1"/>
  <c r="G718" i="3" s="1"/>
  <c r="G398" i="3" a="1"/>
  <c r="G398" i="3" s="1"/>
  <c r="G1232" i="3" a="1"/>
  <c r="G1232" i="3" s="1"/>
  <c r="G1049" i="3" a="1"/>
  <c r="G1049" i="3" s="1"/>
  <c r="G1023" i="3" a="1"/>
  <c r="G1023" i="3" s="1"/>
  <c r="G110" i="3" a="1"/>
  <c r="G110" i="3" s="1"/>
  <c r="G1200" i="3" a="1"/>
  <c r="G1200" i="3" s="1"/>
  <c r="G1302" i="3" a="1"/>
  <c r="G1302" i="3" s="1"/>
  <c r="G329" i="3" a="1"/>
  <c r="G329" i="3" s="1"/>
  <c r="G209" i="3" a="1"/>
  <c r="G209" i="3" s="1"/>
  <c r="BO133" i="3" a="1"/>
  <c r="BO133" i="3" s="1"/>
  <c r="G971" i="3" a="1"/>
  <c r="G971" i="3" s="1"/>
  <c r="G1278" i="3" a="1"/>
  <c r="G1278" i="3" s="1"/>
  <c r="G1313" i="3" a="1"/>
  <c r="G1313" i="3" s="1"/>
  <c r="G897" i="3" a="1"/>
  <c r="G897" i="3" s="1"/>
  <c r="G1107" i="3" a="1"/>
  <c r="G1107" i="3" s="1"/>
  <c r="BO251" i="3" a="1"/>
  <c r="BO251" i="3" s="1"/>
  <c r="G44" i="3" a="1"/>
  <c r="G44" i="3" s="1"/>
  <c r="G910" i="3" a="1"/>
  <c r="G910" i="3" s="1"/>
  <c r="BO137" i="3" a="1"/>
  <c r="BO137" i="3" s="1"/>
  <c r="G726" i="3" a="1"/>
  <c r="G726" i="3" s="1"/>
  <c r="G647" i="3" a="1"/>
  <c r="G647" i="3" s="1"/>
  <c r="G855" i="3" a="1"/>
  <c r="G855" i="3" s="1"/>
  <c r="G233" i="3" a="1"/>
  <c r="G233" i="3" s="1"/>
  <c r="G413" i="3" a="1"/>
  <c r="G413" i="3" s="1"/>
  <c r="G63" i="3" a="1"/>
  <c r="G63" i="3" s="1"/>
  <c r="G173" i="3" a="1"/>
  <c r="G173" i="3" s="1"/>
  <c r="G200" i="3" a="1"/>
  <c r="G200" i="3" s="1"/>
  <c r="G1254" i="3" a="1"/>
  <c r="G1254" i="3" s="1"/>
  <c r="BO102" i="3" a="1"/>
  <c r="BO102" i="3" s="1"/>
  <c r="BO105" i="3" a="1"/>
  <c r="BO105" i="3" s="1"/>
  <c r="G552" i="3" a="1"/>
  <c r="G552" i="3" s="1"/>
  <c r="BO237" i="3" a="1"/>
  <c r="BO237" i="3" s="1"/>
  <c r="G623" i="3" a="1"/>
  <c r="G623" i="3" s="1"/>
  <c r="BO313" i="3" a="1"/>
  <c r="BO313" i="3" s="1"/>
  <c r="G581" i="3" a="1"/>
  <c r="G581" i="3" s="1"/>
  <c r="G583" i="3" a="1"/>
  <c r="G583" i="3" s="1"/>
  <c r="G590" i="3" a="1"/>
  <c r="G590" i="3" s="1"/>
  <c r="G847" i="3" a="1"/>
  <c r="G847" i="3" s="1"/>
  <c r="G1305" i="3" a="1"/>
  <c r="G1305" i="3" s="1"/>
  <c r="G401" i="3" a="1"/>
  <c r="G401" i="3" s="1"/>
  <c r="G1184" i="3" a="1"/>
  <c r="G1184" i="3" s="1"/>
  <c r="G1333" i="3" a="1"/>
  <c r="G1333" i="3" s="1"/>
  <c r="G633" i="3" a="1"/>
  <c r="G633" i="3" s="1"/>
  <c r="G1152" i="3" a="1"/>
  <c r="G1152" i="3" s="1"/>
  <c r="G134" i="3" a="1"/>
  <c r="G134" i="3" s="1"/>
  <c r="G340" i="3" a="1"/>
  <c r="G340" i="3" s="1"/>
  <c r="G788" i="3" a="1"/>
  <c r="G788" i="3" s="1"/>
  <c r="G234" i="3" a="1"/>
  <c r="G234" i="3" s="1"/>
  <c r="G1176" i="3" a="1"/>
  <c r="G1176" i="3" s="1"/>
  <c r="G836" i="3" a="1"/>
  <c r="G836" i="3" s="1"/>
  <c r="G166" i="3" a="1"/>
  <c r="G166" i="3" s="1"/>
  <c r="BO63" i="3" a="1"/>
  <c r="BO63" i="3" s="1"/>
  <c r="G1142" i="3" a="1"/>
  <c r="G1142" i="3" s="1"/>
  <c r="G957" i="3" a="1"/>
  <c r="G957" i="3" s="1"/>
  <c r="G150" i="3" a="1"/>
  <c r="G150" i="3" s="1"/>
  <c r="G535" i="3" a="1"/>
  <c r="G535" i="3" s="1"/>
  <c r="BO160" i="3" a="1"/>
  <c r="BO160" i="3" s="1"/>
  <c r="G49" i="3" a="1"/>
  <c r="G49" i="3" s="1"/>
  <c r="G274" i="3" a="1"/>
  <c r="G274" i="3" s="1"/>
  <c r="G1288" i="3" a="1"/>
  <c r="G1288" i="3" s="1"/>
  <c r="G1196" i="3" a="1"/>
  <c r="G1196" i="3" s="1"/>
  <c r="G1326" i="3" a="1"/>
  <c r="G1326" i="3" s="1"/>
  <c r="G832" i="3" a="1"/>
  <c r="G832" i="3" s="1"/>
  <c r="G642" i="3" a="1"/>
  <c r="G642" i="3" s="1"/>
  <c r="BO35" i="3" a="1"/>
  <c r="BO35" i="3" s="1"/>
  <c r="BO347" i="3" a="1"/>
  <c r="BO347" i="3" s="1"/>
  <c r="BO10" i="3" a="1"/>
  <c r="BO10" i="3" s="1"/>
  <c r="G1014" i="3" a="1"/>
  <c r="G1014" i="3" s="1"/>
  <c r="G745" i="3" a="1"/>
  <c r="G745" i="3" s="1"/>
  <c r="G1199" i="3" a="1"/>
  <c r="G1199" i="3" s="1"/>
  <c r="G28" i="3" a="1"/>
  <c r="G28" i="3" s="1"/>
  <c r="G230" i="3" a="1"/>
  <c r="G230" i="3" s="1"/>
  <c r="BO6" i="3" a="1"/>
  <c r="BO6" i="3" s="1"/>
  <c r="BO145" i="3" a="1"/>
  <c r="BO145" i="3" s="1"/>
  <c r="BO44" i="3" a="1"/>
  <c r="BO44" i="3" s="1"/>
  <c r="G196" i="3" a="1"/>
  <c r="G196" i="3" s="1"/>
  <c r="G36" i="3" a="1"/>
  <c r="G36" i="3" s="1"/>
  <c r="G922" i="3" a="1"/>
  <c r="G922" i="3" s="1"/>
  <c r="G231" i="3" a="1"/>
  <c r="G231" i="3" s="1"/>
  <c r="G753" i="3" a="1"/>
  <c r="G753" i="3" s="1"/>
  <c r="G803" i="3" a="1"/>
  <c r="G803" i="3" s="1"/>
  <c r="G616" i="3" a="1"/>
  <c r="G616" i="3" s="1"/>
  <c r="BO159" i="3" a="1"/>
  <c r="BO159" i="3" s="1"/>
  <c r="BO265" i="3" a="1"/>
  <c r="BO265" i="3" s="1"/>
  <c r="G169" i="3" a="1"/>
  <c r="G169" i="3" s="1"/>
  <c r="G729" i="3" a="1"/>
  <c r="G729" i="3" s="1"/>
  <c r="G278" i="3" a="1"/>
  <c r="G278" i="3" s="1"/>
  <c r="G202" i="3" a="1"/>
  <c r="G202" i="3" s="1"/>
  <c r="G504" i="3" a="1"/>
  <c r="G504" i="3" s="1"/>
  <c r="G111" i="3" a="1"/>
  <c r="G111" i="3" s="1"/>
  <c r="G1219" i="3" a="1"/>
  <c r="G1219" i="3" s="1"/>
  <c r="G1330" i="3" a="1"/>
  <c r="G1330" i="3" s="1"/>
  <c r="G985" i="3" a="1"/>
  <c r="G985" i="3" s="1"/>
  <c r="G805" i="3" a="1"/>
  <c r="G805" i="3" s="1"/>
  <c r="BO24" i="3" a="1"/>
  <c r="BO24" i="3" s="1"/>
  <c r="G1040" i="3" a="1"/>
  <c r="G1040" i="3" s="1"/>
  <c r="G1216" i="3" a="1"/>
  <c r="G1216" i="3" s="1"/>
  <c r="BO314" i="3" a="1"/>
  <c r="BO314" i="3" s="1"/>
  <c r="G465" i="3" a="1"/>
  <c r="G465" i="3" s="1"/>
  <c r="BO317" i="3" a="1"/>
  <c r="BO317" i="3" s="1"/>
  <c r="G772" i="3" a="1"/>
  <c r="G772" i="3" s="1"/>
  <c r="BO31" i="3" a="1"/>
  <c r="BO31" i="3" s="1"/>
  <c r="G879" i="3" a="1"/>
  <c r="G879" i="3" s="1"/>
  <c r="G240" i="3" a="1"/>
  <c r="G240" i="3" s="1"/>
  <c r="BO34" i="3" a="1"/>
  <c r="BO34" i="3" s="1"/>
  <c r="G1225" i="3" a="1"/>
  <c r="G1225" i="3" s="1"/>
  <c r="G987" i="3" a="1"/>
  <c r="G987" i="3" s="1"/>
  <c r="G1128" i="3" a="1"/>
  <c r="G1128" i="3" s="1"/>
  <c r="G565" i="3" a="1"/>
  <c r="G565" i="3" s="1"/>
  <c r="G964" i="3" a="1"/>
  <c r="G964" i="3" s="1"/>
  <c r="G1008" i="3" a="1"/>
  <c r="G1008" i="3" s="1"/>
  <c r="G1230" i="3" a="1"/>
  <c r="G1230" i="3" s="1"/>
  <c r="G180" i="3" a="1"/>
  <c r="G180" i="3" s="1"/>
  <c r="G979" i="3" a="1"/>
  <c r="G979" i="3" s="1"/>
  <c r="G1233" i="3" a="1"/>
  <c r="G1233" i="3" s="1"/>
  <c r="G1229" i="3" a="1"/>
  <c r="G1229" i="3" s="1"/>
  <c r="G679" i="3" a="1"/>
  <c r="G679" i="3" s="1"/>
  <c r="G1307" i="3" a="1"/>
  <c r="G1307" i="3" s="1"/>
  <c r="G1031" i="3" a="1"/>
  <c r="G1031" i="3" s="1"/>
  <c r="G251" i="3" a="1"/>
  <c r="G251" i="3" s="1"/>
  <c r="G568" i="3" a="1"/>
  <c r="G568" i="3" s="1"/>
  <c r="G248" i="3" a="1"/>
  <c r="G248" i="3" s="1"/>
  <c r="G1186" i="3" a="1"/>
  <c r="G1186" i="3" s="1"/>
  <c r="G625" i="3" a="1"/>
  <c r="G625" i="3" s="1"/>
  <c r="G931" i="3" a="1"/>
  <c r="G931" i="3" s="1"/>
  <c r="G520" i="3" a="1"/>
  <c r="G520" i="3" s="1"/>
  <c r="G74" i="3" a="1"/>
  <c r="G74" i="3" s="1"/>
  <c r="G1013" i="3" a="1"/>
  <c r="G1013" i="3" s="1"/>
  <c r="G928" i="3" a="1"/>
  <c r="G928" i="3" s="1"/>
  <c r="G915" i="3" a="1"/>
  <c r="G915" i="3" s="1"/>
  <c r="G137" i="3" a="1"/>
  <c r="G137" i="3" s="1"/>
  <c r="G652" i="3" a="1"/>
  <c r="G652" i="3" s="1"/>
  <c r="G1146" i="3" a="1"/>
  <c r="G1146" i="3" s="1"/>
  <c r="BO340" i="3" a="1"/>
  <c r="BO340" i="3" s="1"/>
  <c r="BO5" i="3" a="1"/>
  <c r="BO5" i="3" s="1"/>
  <c r="BO212" i="3" a="1"/>
  <c r="BO212" i="3" s="1"/>
  <c r="G1053" i="3" a="1"/>
  <c r="G1053" i="3" s="1"/>
  <c r="BO239" i="3" a="1"/>
  <c r="BO239" i="3" s="1"/>
  <c r="G406" i="3" a="1"/>
  <c r="G406" i="3" s="1"/>
  <c r="BO88" i="3" a="1"/>
  <c r="BO88" i="3" s="1"/>
  <c r="G1292" i="3" a="1"/>
  <c r="G1292" i="3" s="1"/>
  <c r="G705" i="3" a="1"/>
  <c r="G705" i="3" s="1"/>
  <c r="G790" i="3" a="1"/>
  <c r="G790" i="3" s="1"/>
  <c r="G991" i="3" a="1"/>
  <c r="G991" i="3" s="1"/>
  <c r="G864" i="3" a="1"/>
  <c r="G864" i="3" s="1"/>
  <c r="G1249" i="3" a="1"/>
  <c r="G1249" i="3" s="1"/>
  <c r="BO73" i="3" a="1"/>
  <c r="BO73" i="3" s="1"/>
  <c r="G305" i="3" a="1"/>
  <c r="G305" i="3" s="1"/>
  <c r="G611" i="3" a="1"/>
  <c r="G611" i="3" s="1"/>
  <c r="G572" i="3" a="1"/>
  <c r="G572" i="3" s="1"/>
  <c r="G267" i="3" a="1"/>
  <c r="G267" i="3" s="1"/>
  <c r="G1153" i="3" a="1"/>
  <c r="G1153" i="3" s="1"/>
  <c r="G1106" i="3" a="1"/>
  <c r="G1106" i="3" s="1"/>
  <c r="G796" i="3" a="1"/>
  <c r="G796" i="3" s="1"/>
  <c r="G774" i="3" a="1"/>
  <c r="G774" i="3" s="1"/>
  <c r="G1108" i="3" a="1"/>
  <c r="G1108" i="3" s="1"/>
  <c r="G80" i="3" a="1"/>
  <c r="G80" i="3" s="1"/>
  <c r="G451" i="3" a="1"/>
  <c r="G451" i="3" s="1"/>
  <c r="G530" i="3" a="1"/>
  <c r="G530" i="3" s="1"/>
  <c r="G848" i="3" a="1"/>
  <c r="G848" i="3" s="1"/>
  <c r="G262" i="3" a="1"/>
  <c r="G262" i="3" s="1"/>
  <c r="G273" i="3" a="1"/>
  <c r="G273" i="3" s="1"/>
  <c r="G791" i="3" a="1"/>
  <c r="G791" i="3" s="1"/>
  <c r="G1300" i="3" a="1"/>
  <c r="G1300" i="3" s="1"/>
  <c r="BO325" i="3" a="1"/>
  <c r="BO325" i="3" s="1"/>
  <c r="G486" i="3" a="1"/>
  <c r="G486" i="3" s="1"/>
  <c r="G997" i="3" a="1"/>
  <c r="G997" i="3" s="1"/>
  <c r="G892" i="3" a="1"/>
  <c r="G892" i="3" s="1"/>
  <c r="G126" i="3" a="1"/>
  <c r="G126" i="3" s="1"/>
  <c r="G1074" i="3" a="1"/>
  <c r="G1074" i="3" s="1"/>
  <c r="BO318" i="3" a="1"/>
  <c r="BO318" i="3" s="1"/>
  <c r="G450" i="3" a="1"/>
  <c r="G450" i="3" s="1"/>
  <c r="G529" i="3" a="1"/>
  <c r="G529" i="3" s="1"/>
  <c r="BO185" i="3" a="1"/>
  <c r="BO185" i="3" s="1"/>
  <c r="G5" i="3" a="1"/>
  <c r="G5" i="3" s="1"/>
  <c r="G560" i="3" a="1"/>
  <c r="G560" i="3" s="1"/>
  <c r="BO181" i="3" a="1"/>
  <c r="BO181" i="3" s="1"/>
  <c r="G257" i="3" a="1"/>
  <c r="G257" i="3" s="1"/>
  <c r="G759" i="3" a="1"/>
  <c r="G759" i="3" s="1"/>
  <c r="G917" i="3" a="1"/>
  <c r="G917" i="3" s="1"/>
  <c r="G407" i="3" a="1"/>
  <c r="G407" i="3" s="1"/>
  <c r="G37" i="3" a="1"/>
  <c r="G37" i="3" s="1"/>
  <c r="G1093" i="3" a="1"/>
  <c r="G1093" i="3" s="1"/>
  <c r="G947" i="3" a="1"/>
  <c r="G947" i="3" s="1"/>
  <c r="BO43" i="3" a="1"/>
  <c r="BO43" i="3" s="1"/>
  <c r="BO308" i="3" a="1"/>
  <c r="BO308" i="3" s="1"/>
  <c r="G1280" i="3" a="1"/>
  <c r="G1280" i="3" s="1"/>
  <c r="G584" i="3" a="1"/>
  <c r="G584" i="3" s="1"/>
  <c r="G920" i="3" a="1"/>
  <c r="G920" i="3" s="1"/>
  <c r="G1319" i="3" a="1"/>
  <c r="G1319" i="3" s="1"/>
  <c r="G896" i="3" a="1"/>
  <c r="G896" i="3" s="1"/>
  <c r="G1140" i="3" a="1"/>
  <c r="G1140" i="3" s="1"/>
  <c r="G133" i="3" a="1"/>
  <c r="G133" i="3" s="1"/>
  <c r="G431" i="3" a="1"/>
  <c r="G431" i="3" s="1"/>
  <c r="G444" i="3" a="1"/>
  <c r="G444" i="3" s="1"/>
  <c r="G243" i="3" a="1"/>
  <c r="G243" i="3" s="1"/>
  <c r="G54" i="3" a="1"/>
  <c r="G54" i="3" s="1"/>
  <c r="G1312" i="3" a="1"/>
  <c r="G1312" i="3" s="1"/>
  <c r="G715" i="3" a="1"/>
  <c r="G715" i="3" s="1"/>
  <c r="BO335" i="3" a="1"/>
  <c r="BO335" i="3" s="1"/>
  <c r="G665" i="3" a="1"/>
  <c r="G665" i="3" s="1"/>
  <c r="G540" i="3" a="1"/>
  <c r="G540" i="3" s="1"/>
  <c r="G1145" i="3" a="1"/>
  <c r="G1145" i="3" s="1"/>
  <c r="G519" i="3" a="1"/>
  <c r="G519" i="3" s="1"/>
  <c r="G172" i="3" a="1"/>
  <c r="G172" i="3" s="1"/>
  <c r="BO122" i="3" a="1"/>
  <c r="BO122" i="3" s="1"/>
  <c r="BO125" i="3" a="1"/>
  <c r="BO125" i="3" s="1"/>
  <c r="BO170" i="3" a="1"/>
  <c r="BO170" i="3" s="1"/>
  <c r="G704" i="3" a="1"/>
  <c r="G704" i="3" s="1"/>
  <c r="G1070" i="3" a="1"/>
  <c r="G1070" i="3" s="1"/>
  <c r="G39" i="3" a="1"/>
  <c r="G39" i="3" s="1"/>
  <c r="G104" i="3" a="1"/>
  <c r="G104" i="3" s="1"/>
  <c r="BO350" i="3" a="1"/>
  <c r="BO350" i="3" s="1"/>
  <c r="G664" i="3" a="1"/>
  <c r="G664" i="3" s="1"/>
  <c r="G246" i="3" a="1"/>
  <c r="G246" i="3" s="1"/>
  <c r="G1274" i="3" a="1"/>
  <c r="G1274" i="3" s="1"/>
  <c r="G690" i="3" a="1"/>
  <c r="G690" i="3" s="1"/>
  <c r="G179" i="3" a="1"/>
  <c r="G179" i="3" s="1"/>
  <c r="BO179" i="3" a="1"/>
  <c r="BO179" i="3" s="1"/>
  <c r="G849" i="3" a="1"/>
  <c r="G849" i="3" s="1"/>
  <c r="G64" i="3" a="1"/>
  <c r="G64" i="3" s="1"/>
  <c r="BO7" i="3" a="1"/>
  <c r="BO7" i="3" s="1"/>
  <c r="G26" i="3" a="1"/>
  <c r="G26" i="3" s="1"/>
  <c r="G1067" i="3" a="1"/>
  <c r="G1067" i="3" s="1"/>
  <c r="G838" i="3" a="1"/>
  <c r="G838" i="3" s="1"/>
  <c r="G988" i="3" a="1"/>
  <c r="G988" i="3" s="1"/>
  <c r="BO279" i="3" a="1"/>
  <c r="BO279" i="3" s="1"/>
  <c r="G333" i="3" a="1"/>
  <c r="G333" i="3" s="1"/>
  <c r="BO95" i="3" a="1"/>
  <c r="BO95" i="3" s="1"/>
  <c r="G445" i="3" a="1"/>
  <c r="G445" i="3" s="1"/>
  <c r="G1159" i="3" a="1"/>
  <c r="G1159" i="3" s="1"/>
  <c r="G462" i="3" a="1"/>
  <c r="G462" i="3" s="1"/>
  <c r="G769" i="3" a="1"/>
  <c r="G769" i="3" s="1"/>
  <c r="G35" i="3" a="1"/>
  <c r="G35" i="3" s="1"/>
  <c r="G675" i="3" a="1"/>
  <c r="G675" i="3" s="1"/>
  <c r="G419" i="3" a="1"/>
  <c r="G419" i="3" s="1"/>
  <c r="G1241" i="3" a="1"/>
  <c r="G1241" i="3" s="1"/>
  <c r="G1143" i="3" a="1"/>
  <c r="G1143" i="3" s="1"/>
  <c r="G1116" i="3" a="1"/>
  <c r="G1116" i="3" s="1"/>
  <c r="BO283" i="3" a="1"/>
  <c r="BO283" i="3" s="1"/>
  <c r="G369" i="3" a="1"/>
  <c r="G369" i="3" s="1"/>
  <c r="G732" i="3" a="1"/>
  <c r="G732" i="3" s="1"/>
  <c r="BO349" i="3" a="1"/>
  <c r="BO349" i="3" s="1"/>
  <c r="G238" i="3" a="1"/>
  <c r="G238" i="3" s="1"/>
  <c r="G1318" i="3" a="1"/>
  <c r="G1318" i="3" s="1"/>
  <c r="G1077" i="3" a="1"/>
  <c r="G1077" i="3" s="1"/>
  <c r="G562" i="3" a="1"/>
  <c r="G562" i="3" s="1"/>
  <c r="G800" i="3" a="1"/>
  <c r="G800" i="3" s="1"/>
  <c r="G1170" i="3" a="1"/>
  <c r="G1170" i="3" s="1"/>
  <c r="G906" i="3" a="1"/>
  <c r="G906" i="3" s="1"/>
  <c r="BO41" i="3" a="1"/>
  <c r="BO41" i="3" s="1"/>
  <c r="G761" i="3" a="1"/>
  <c r="G761" i="3" s="1"/>
  <c r="G1251" i="3" a="1"/>
  <c r="G1251" i="3" s="1"/>
  <c r="G1245" i="3" a="1"/>
  <c r="G1245" i="3" s="1"/>
  <c r="G32" i="3" a="1"/>
  <c r="G32" i="3" s="1"/>
  <c r="BO116" i="3" a="1"/>
  <c r="BO116" i="3" s="1"/>
  <c r="BO104" i="3" a="1"/>
  <c r="BO104" i="3" s="1"/>
  <c r="G276" i="3" a="1"/>
  <c r="G276" i="3" s="1"/>
  <c r="G591" i="3" a="1"/>
  <c r="G591" i="3" s="1"/>
  <c r="G1261" i="3" a="1"/>
  <c r="G1261" i="3" s="1"/>
  <c r="BO249" i="3" a="1"/>
  <c r="BO249" i="3" s="1"/>
  <c r="G1193" i="3" a="1"/>
  <c r="G1193" i="3" s="1"/>
  <c r="G1104" i="3" a="1"/>
  <c r="G1104" i="3" s="1"/>
  <c r="G198" i="3" a="1"/>
  <c r="G198" i="3" s="1"/>
  <c r="G480" i="3" a="1"/>
  <c r="G480" i="3" s="1"/>
  <c r="G1276" i="3" a="1"/>
  <c r="G1276" i="3" s="1"/>
  <c r="G484" i="3" a="1"/>
  <c r="G484" i="3" s="1"/>
  <c r="BO280" i="3" a="1"/>
  <c r="BO280" i="3" s="1"/>
  <c r="G789" i="3" a="1"/>
  <c r="G789" i="3" s="1"/>
  <c r="G1063" i="3" a="1"/>
  <c r="G1063" i="3" s="1"/>
  <c r="G101" i="3" a="1"/>
  <c r="G101" i="3" s="1"/>
  <c r="G640" i="3" a="1"/>
  <c r="G640" i="3" s="1"/>
  <c r="G1328" i="3" a="1"/>
  <c r="G1328" i="3" s="1"/>
  <c r="G177" i="3" a="1"/>
  <c r="G177" i="3" s="1"/>
  <c r="G959" i="3" a="1"/>
  <c r="G959" i="3" s="1"/>
  <c r="G348" i="3" a="1"/>
  <c r="G348" i="3" s="1"/>
  <c r="BO146" i="3" a="1"/>
  <c r="BO146" i="3" s="1"/>
  <c r="G619" i="3" a="1"/>
  <c r="G619" i="3" s="1"/>
  <c r="G1072" i="3" a="1"/>
  <c r="G1072" i="3" s="1"/>
  <c r="G829" i="3" a="1"/>
  <c r="G829" i="3" s="1"/>
  <c r="G440" i="3" a="1"/>
  <c r="G440" i="3" s="1"/>
  <c r="G1304" i="3" a="1"/>
  <c r="G1304" i="3" s="1"/>
  <c r="G193" i="3" a="1"/>
  <c r="G193" i="3" s="1"/>
  <c r="G425" i="3" a="1"/>
  <c r="G425" i="3" s="1"/>
  <c r="G341" i="3" a="1"/>
  <c r="G341" i="3" s="1"/>
  <c r="BO66" i="3" a="1"/>
  <c r="BO66" i="3" s="1"/>
  <c r="G378" i="3" a="1"/>
  <c r="G378" i="3" s="1"/>
  <c r="G1088" i="3" a="1"/>
  <c r="G1088" i="3" s="1"/>
  <c r="G52" i="3" a="1"/>
  <c r="G52" i="3" s="1"/>
  <c r="G1285" i="3" a="1"/>
  <c r="G1285" i="3" s="1"/>
  <c r="G272" i="3" a="1"/>
  <c r="G272" i="3" s="1"/>
  <c r="BO8" i="3" a="1"/>
  <c r="BO8" i="3" s="1"/>
  <c r="G886" i="3" a="1"/>
  <c r="G886" i="3" s="1"/>
  <c r="G347" i="3" a="1"/>
  <c r="G347" i="3" s="1"/>
  <c r="G271" i="3" a="1"/>
  <c r="G271" i="3" s="1"/>
  <c r="G311" i="3" a="1"/>
  <c r="G311" i="3" s="1"/>
  <c r="BO203" i="3" a="1"/>
  <c r="BO203" i="3" s="1"/>
  <c r="G285" i="3" a="1"/>
  <c r="G285" i="3" s="1"/>
  <c r="G203" i="3" a="1"/>
  <c r="G203" i="3" s="1"/>
  <c r="G820" i="3" a="1"/>
  <c r="G820" i="3" s="1"/>
  <c r="BO111" i="3" a="1"/>
  <c r="BO111" i="3" s="1"/>
  <c r="G309" i="3" a="1"/>
  <c r="G309" i="3" s="1"/>
  <c r="G542" i="3" a="1"/>
  <c r="G542" i="3" s="1"/>
  <c r="G1290" i="3" a="1"/>
  <c r="G1290" i="3" s="1"/>
  <c r="G1156" i="3" a="1"/>
  <c r="G1156" i="3" s="1"/>
  <c r="G1062" i="3" a="1"/>
  <c r="G1062" i="3" s="1"/>
  <c r="G549" i="3" a="1"/>
  <c r="G549" i="3" s="1"/>
  <c r="G477" i="3" a="1"/>
  <c r="G477" i="3" s="1"/>
  <c r="G1171" i="3" a="1"/>
  <c r="G1171" i="3" s="1"/>
  <c r="G843" i="3" a="1"/>
  <c r="G843" i="3" s="1"/>
  <c r="G755" i="3" a="1"/>
  <c r="G755" i="3" s="1"/>
  <c r="G639" i="3" a="1"/>
  <c r="G639" i="3" s="1"/>
  <c r="BO219" i="3" a="1"/>
  <c r="BO219" i="3" s="1"/>
  <c r="G889" i="3" a="1"/>
  <c r="G889" i="3" s="1"/>
  <c r="G88" i="3" a="1"/>
  <c r="G88" i="3" s="1"/>
  <c r="G785" i="3" a="1"/>
  <c r="G785" i="3" s="1"/>
  <c r="G948" i="3" a="1"/>
  <c r="G948" i="3" s="1"/>
  <c r="G793" i="3" a="1"/>
  <c r="G793" i="3" s="1"/>
  <c r="G94" i="3" a="1"/>
  <c r="G94" i="3" s="1"/>
  <c r="G719" i="3" a="1"/>
  <c r="G719" i="3" s="1"/>
  <c r="G607" i="3" a="1"/>
  <c r="G607" i="3" s="1"/>
  <c r="G859" i="3" a="1"/>
  <c r="G859" i="3" s="1"/>
  <c r="G160" i="3" a="1"/>
  <c r="G160" i="3" s="1"/>
  <c r="BO79" i="3" a="1"/>
  <c r="BO79" i="3" s="1"/>
  <c r="G614" i="3" a="1"/>
  <c r="G614" i="3" s="1"/>
  <c r="G518" i="3" a="1"/>
  <c r="G518" i="3" s="1"/>
  <c r="BO187" i="3" a="1"/>
  <c r="BO187" i="3" s="1"/>
  <c r="G468" i="3" a="1"/>
  <c r="G468" i="3" s="1"/>
  <c r="G1127" i="3" a="1"/>
  <c r="G1127" i="3" s="1"/>
  <c r="G649" i="3" a="1"/>
  <c r="G649" i="3" s="1"/>
  <c r="BO17" i="3" a="1"/>
  <c r="BO17" i="3" s="1"/>
  <c r="G334" i="3" a="1"/>
  <c r="G334" i="3" s="1"/>
  <c r="BO158" i="3" a="1"/>
  <c r="BO158" i="3" s="1"/>
  <c r="G953" i="3" a="1"/>
  <c r="G953" i="3" s="1"/>
  <c r="G881" i="3" a="1"/>
  <c r="G881" i="3" s="1"/>
  <c r="G466" i="3" a="1"/>
  <c r="G466" i="3" s="1"/>
  <c r="BO196" i="3" a="1"/>
  <c r="BO196" i="3" s="1"/>
  <c r="G783" i="3" a="1"/>
  <c r="G783" i="3" s="1"/>
  <c r="G299" i="3" a="1"/>
  <c r="G299" i="3" s="1"/>
  <c r="G131" i="3" a="1"/>
  <c r="G131" i="3" s="1"/>
  <c r="G687" i="3" a="1"/>
  <c r="G687" i="3" s="1"/>
  <c r="G205" i="3" a="1"/>
  <c r="G205" i="3" s="1"/>
  <c r="G597" i="3" a="1"/>
  <c r="G597" i="3" s="1"/>
  <c r="BO257" i="3" a="1"/>
  <c r="BO257" i="3" s="1"/>
  <c r="BO61" i="3" a="1"/>
  <c r="BO61" i="3" s="1"/>
  <c r="G1036" i="3" a="1"/>
  <c r="G1036" i="3" s="1"/>
  <c r="G764" i="3" a="1"/>
  <c r="G764" i="3" s="1"/>
  <c r="BO143" i="3" a="1"/>
  <c r="BO143" i="3" s="1"/>
  <c r="G19" i="3" a="1"/>
  <c r="G19" i="3" s="1"/>
  <c r="BO144" i="3" a="1"/>
  <c r="BO144" i="3" s="1"/>
  <c r="G830" i="3" a="1"/>
  <c r="G830" i="3" s="1"/>
  <c r="BO315" i="3" a="1"/>
  <c r="BO315" i="3" s="1"/>
  <c r="G717" i="3" a="1"/>
  <c r="G717" i="3" s="1"/>
  <c r="G662" i="3" a="1"/>
  <c r="G662" i="3" s="1"/>
  <c r="G1303" i="3" a="1"/>
  <c r="G1303" i="3" s="1"/>
  <c r="G226" i="3" a="1"/>
  <c r="G226" i="3" s="1"/>
  <c r="G265" i="3" a="1"/>
  <c r="G265" i="3" s="1"/>
  <c r="G835" i="3" a="1"/>
  <c r="G835" i="3" s="1"/>
  <c r="G294" i="3" a="1"/>
  <c r="G294" i="3" s="1"/>
  <c r="G420" i="3" a="1"/>
  <c r="G420" i="3" s="1"/>
  <c r="G478" i="3" a="1"/>
  <c r="G478" i="3" s="1"/>
  <c r="G122" i="3" a="1"/>
  <c r="G122" i="3" s="1"/>
  <c r="G220" i="3" a="1"/>
  <c r="G220" i="3" s="1"/>
  <c r="G941" i="3" a="1"/>
  <c r="G941" i="3" s="1"/>
  <c r="G1197" i="3" a="1"/>
  <c r="G1197" i="3" s="1"/>
  <c r="G1032" i="3" a="1"/>
  <c r="G1032" i="3" s="1"/>
  <c r="G310" i="3" a="1"/>
  <c r="G310" i="3" s="1"/>
  <c r="G827" i="3" a="1"/>
  <c r="G827" i="3" s="1"/>
  <c r="G880" i="3" a="1"/>
  <c r="G880" i="3" s="1"/>
  <c r="BO120" i="3" a="1"/>
  <c r="BO120" i="3" s="1"/>
  <c r="G27" i="3" a="1"/>
  <c r="G27" i="3" s="1"/>
  <c r="BO263" i="3" a="1"/>
  <c r="BO263" i="3" s="1"/>
  <c r="G1010" i="3" a="1"/>
  <c r="G1010" i="3" s="1"/>
  <c r="G1000" i="3" a="1"/>
  <c r="G1000" i="3" s="1"/>
  <c r="BO301" i="3" a="1"/>
  <c r="BO301" i="3" s="1"/>
  <c r="BO248" i="3" a="1"/>
  <c r="BO248" i="3" s="1"/>
  <c r="G1126" i="3" a="1"/>
  <c r="G1126" i="3" s="1"/>
  <c r="G804" i="3" a="1"/>
  <c r="G804" i="3" s="1"/>
  <c r="G392" i="3" a="1"/>
  <c r="G392" i="3" s="1"/>
  <c r="G813" i="3" a="1"/>
  <c r="G813" i="3" s="1"/>
  <c r="G362" i="3" a="1"/>
  <c r="G362" i="3" s="1"/>
  <c r="G396" i="3" a="1"/>
  <c r="G396" i="3" s="1"/>
  <c r="G865" i="3" a="1"/>
  <c r="G865" i="3" s="1"/>
  <c r="G510" i="3" a="1"/>
  <c r="G510" i="3" s="1"/>
  <c r="BO100" i="3" a="1"/>
  <c r="BO100" i="3" s="1"/>
  <c r="G99" i="3" a="1"/>
  <c r="G99" i="3" s="1"/>
  <c r="G436" i="3" a="1"/>
  <c r="G436" i="3" s="1"/>
  <c r="G673" i="3" a="1"/>
  <c r="G673" i="3" s="1"/>
  <c r="G779" i="3" a="1"/>
  <c r="G779" i="3" s="1"/>
  <c r="G70" i="3" a="1"/>
  <c r="G70" i="3" s="1"/>
  <c r="G1269" i="3" a="1"/>
  <c r="G1269" i="3" s="1"/>
  <c r="BO186" i="3" a="1"/>
  <c r="BO186" i="3" s="1"/>
  <c r="G884" i="3" a="1"/>
  <c r="G884" i="3" s="1"/>
  <c r="G488" i="3" a="1"/>
  <c r="G488" i="3" s="1"/>
  <c r="BO201" i="3" a="1"/>
  <c r="BO201" i="3" s="1"/>
  <c r="G867" i="3" a="1"/>
  <c r="G867" i="3" s="1"/>
  <c r="G559" i="3" a="1"/>
  <c r="G559" i="3" s="1"/>
  <c r="BO305" i="3" a="1"/>
  <c r="BO305" i="3" s="1"/>
  <c r="BO85" i="3" a="1"/>
  <c r="BO85" i="3" s="1"/>
  <c r="G1165" i="3" a="1"/>
  <c r="G1165" i="3" s="1"/>
  <c r="G1222" i="3" a="1"/>
  <c r="G1222" i="3" s="1"/>
  <c r="G1336" i="3" a="1"/>
  <c r="G1336" i="3" s="1"/>
  <c r="G923" i="3" a="1"/>
  <c r="G923" i="3" s="1"/>
  <c r="BO338" i="3" a="1"/>
  <c r="BO338" i="3" s="1"/>
  <c r="G319" i="3" a="1"/>
  <c r="G319" i="3" s="1"/>
  <c r="BO167" i="3" a="1"/>
  <c r="BO167" i="3" s="1"/>
  <c r="G239" i="3" a="1"/>
  <c r="G239" i="3" s="1"/>
  <c r="BO38" i="3" a="1"/>
  <c r="BO38" i="3" s="1"/>
  <c r="G1331" i="3" a="1"/>
  <c r="G1331" i="3" s="1"/>
  <c r="G357" i="3" a="1"/>
  <c r="G357" i="3" s="1"/>
  <c r="G578" i="3" a="1"/>
  <c r="G578" i="3" s="1"/>
  <c r="G1206" i="3" a="1"/>
  <c r="G1206" i="3" s="1"/>
  <c r="G742" i="3" a="1"/>
  <c r="G742" i="3" s="1"/>
  <c r="G218" i="3" a="1"/>
  <c r="G218" i="3" s="1"/>
  <c r="G965" i="3" a="1"/>
  <c r="G965" i="3" s="1"/>
  <c r="G314" i="3" a="1"/>
  <c r="G314" i="3" s="1"/>
  <c r="G869" i="3" a="1"/>
  <c r="G869" i="3" s="1"/>
  <c r="BO184" i="3" a="1"/>
  <c r="BO184" i="3" s="1"/>
  <c r="G712" i="3" a="1"/>
  <c r="G712" i="3" s="1"/>
  <c r="G491" i="3" a="1"/>
  <c r="G491" i="3" s="1"/>
  <c r="G706" i="3" a="1"/>
  <c r="G706" i="3" s="1"/>
  <c r="G1260" i="3" a="1"/>
  <c r="G1260" i="3" s="1"/>
  <c r="G852" i="3" a="1"/>
  <c r="G852" i="3" s="1"/>
  <c r="BO307" i="3" a="1"/>
  <c r="BO307" i="3" s="1"/>
  <c r="G1208" i="3" a="1"/>
  <c r="G1208" i="3" s="1"/>
  <c r="G1002" i="3" a="1"/>
  <c r="G1002" i="3" s="1"/>
  <c r="G863" i="3" a="1"/>
  <c r="G863" i="3" s="1"/>
  <c r="BO86" i="3" a="1"/>
  <c r="BO86" i="3" s="1"/>
  <c r="G787" i="3" a="1"/>
  <c r="G787" i="3" s="1"/>
  <c r="G121" i="3" a="1"/>
  <c r="G121" i="3" s="1"/>
  <c r="G569" i="3" a="1"/>
  <c r="G569" i="3" s="1"/>
  <c r="G458" i="3" a="1"/>
  <c r="G458" i="3" s="1"/>
  <c r="BO310" i="3" a="1"/>
  <c r="BO310" i="3" s="1"/>
  <c r="G481" i="3" a="1"/>
  <c r="G481" i="3" s="1"/>
  <c r="BO57" i="3" a="1"/>
  <c r="BO57" i="3" s="1"/>
  <c r="G938" i="3" a="1"/>
  <c r="G938" i="3" s="1"/>
  <c r="BO49" i="3" a="1"/>
  <c r="BO49" i="3" s="1"/>
  <c r="G1268" i="3" a="1"/>
  <c r="G1268" i="3" s="1"/>
  <c r="G561" i="3" a="1"/>
  <c r="G561" i="3" s="1"/>
  <c r="G158" i="3" a="1"/>
  <c r="G158" i="3" s="1"/>
  <c r="G367" i="3" a="1"/>
  <c r="G367" i="3" s="1"/>
  <c r="G1297" i="3" a="1"/>
  <c r="G1297" i="3" s="1"/>
  <c r="G895" i="3" a="1"/>
  <c r="G895" i="3" s="1"/>
  <c r="G521" i="3" a="1"/>
  <c r="G521" i="3" s="1"/>
  <c r="BO36" i="3" a="1"/>
  <c r="BO36" i="3" s="1"/>
  <c r="G1061" i="3" a="1"/>
  <c r="G1061" i="3" s="1"/>
  <c r="G532" i="3" a="1"/>
  <c r="G532" i="3" s="1"/>
  <c r="G418" i="3" a="1"/>
  <c r="G418" i="3" s="1"/>
  <c r="G46" i="3" a="1"/>
  <c r="G46" i="3" s="1"/>
  <c r="G1183" i="3" a="1"/>
  <c r="G1183" i="3" s="1"/>
  <c r="G1190" i="3" a="1"/>
  <c r="G1190" i="3" s="1"/>
  <c r="G1291" i="3" a="1"/>
  <c r="G1291" i="3" s="1"/>
  <c r="G566" i="3" a="1"/>
  <c r="G566" i="3" s="1"/>
  <c r="G981" i="3" a="1"/>
  <c r="G981" i="3" s="1"/>
  <c r="G260" i="3" a="1"/>
  <c r="G260" i="3" s="1"/>
  <c r="G1037" i="3" a="1"/>
  <c r="G1037" i="3" s="1"/>
  <c r="G476" i="3" a="1"/>
  <c r="G476" i="3" s="1"/>
  <c r="BO109" i="3" a="1"/>
  <c r="BO109" i="3" s="1"/>
  <c r="G904" i="3" a="1"/>
  <c r="G904" i="3" s="1"/>
  <c r="G429" i="3" a="1"/>
  <c r="G429" i="3" s="1"/>
  <c r="BO112" i="3" a="1"/>
  <c r="BO112" i="3" s="1"/>
  <c r="G1118" i="3" a="1"/>
  <c r="G1118" i="3" s="1"/>
  <c r="G1087" i="3" a="1"/>
  <c r="G1087" i="3" s="1"/>
  <c r="G1138" i="3" a="1"/>
  <c r="G1138" i="3" s="1"/>
  <c r="BO147" i="3" a="1"/>
  <c r="BO147" i="3" s="1"/>
  <c r="BO221" i="3" a="1"/>
  <c r="BO221" i="3" s="1"/>
  <c r="G47" i="3" a="1"/>
  <c r="G47" i="3" s="1"/>
  <c r="G1325" i="3" a="1"/>
  <c r="G1325" i="3" s="1"/>
  <c r="G113" i="3" a="1"/>
  <c r="G113" i="3" s="1"/>
  <c r="G96" i="3" a="1"/>
  <c r="G96" i="3" s="1"/>
  <c r="G606" i="3" a="1"/>
  <c r="G606" i="3" s="1"/>
  <c r="G782" i="3" a="1"/>
  <c r="G782" i="3" s="1"/>
  <c r="G914" i="3" a="1"/>
  <c r="G914" i="3" s="1"/>
  <c r="G945" i="3" a="1"/>
  <c r="G945" i="3" s="1"/>
  <c r="G136" i="3" a="1"/>
  <c r="G136" i="3" s="1"/>
  <c r="G588" i="3" a="1"/>
  <c r="G588" i="3" s="1"/>
  <c r="G165" i="3" a="1"/>
  <c r="G165" i="3" s="1"/>
  <c r="BO336" i="3" a="1"/>
  <c r="BO336" i="3" s="1"/>
  <c r="G1079" i="3" a="1"/>
  <c r="G1079" i="3" s="1"/>
  <c r="G894" i="3" a="1"/>
  <c r="G894" i="3" s="1"/>
  <c r="G599" i="3" a="1"/>
  <c r="G599" i="3" s="1"/>
  <c r="G127" i="3" a="1"/>
  <c r="G127" i="3" s="1"/>
  <c r="G921" i="3" a="1"/>
  <c r="G921" i="3" s="1"/>
  <c r="BO108" i="3" a="1"/>
  <c r="BO108" i="3" s="1"/>
  <c r="G292" i="3" a="1"/>
  <c r="G292" i="3" s="1"/>
  <c r="BO118" i="3" a="1"/>
  <c r="BO118" i="3" s="1"/>
  <c r="G457" i="3" a="1"/>
  <c r="G457" i="3" s="1"/>
  <c r="G296" i="3" a="1"/>
  <c r="G296" i="3" s="1"/>
  <c r="BO334" i="3" a="1"/>
  <c r="BO334" i="3" s="1"/>
  <c r="G255" i="3" a="1"/>
  <c r="G255" i="3" s="1"/>
  <c r="G786" i="3" a="1"/>
  <c r="G786" i="3" s="1"/>
  <c r="BO352" i="3" a="1"/>
  <c r="BO352" i="3" s="1"/>
  <c r="G658" i="3" a="1"/>
  <c r="G658" i="3" s="1"/>
  <c r="G798" i="3" a="1"/>
  <c r="G798" i="3" s="1"/>
  <c r="G1178" i="3" a="1"/>
  <c r="G1178" i="3" s="1"/>
  <c r="G1038" i="3" a="1"/>
  <c r="G1038" i="3" s="1"/>
  <c r="G103" i="3" a="1"/>
  <c r="G103" i="3" s="1"/>
  <c r="G449" i="3" a="1"/>
  <c r="G449" i="3" s="1"/>
  <c r="G1166" i="3" a="1"/>
  <c r="G1166" i="3" s="1"/>
  <c r="BO94" i="3" a="1"/>
  <c r="BO94" i="3" s="1"/>
  <c r="G958" i="3" a="1"/>
  <c r="G958" i="3" s="1"/>
  <c r="G469" i="3" a="1"/>
  <c r="G469" i="3" s="1"/>
  <c r="G760" i="3" a="1"/>
  <c r="G760" i="3" s="1"/>
  <c r="G303" i="3" a="1"/>
  <c r="G303" i="3" s="1"/>
  <c r="G460" i="3" a="1"/>
  <c r="G460" i="3" s="1"/>
  <c r="G124" i="3" a="1"/>
  <c r="G124" i="3" s="1"/>
  <c r="G379" i="3" a="1"/>
  <c r="G379" i="3" s="1"/>
  <c r="G667" i="3" a="1"/>
  <c r="G667" i="3" s="1"/>
  <c r="G475" i="3" a="1"/>
  <c r="G475" i="3" s="1"/>
  <c r="G1306" i="3" a="1"/>
  <c r="G1306" i="3" s="1"/>
  <c r="G962" i="3" a="1"/>
  <c r="G962" i="3" s="1"/>
  <c r="G1207" i="3" a="1"/>
  <c r="G1207" i="3" s="1"/>
  <c r="BO266" i="3" a="1"/>
  <c r="BO266" i="3" s="1"/>
  <c r="G279" i="3" a="1"/>
  <c r="G279" i="3" s="1"/>
  <c r="G982" i="3" a="1"/>
  <c r="G982" i="3" s="1"/>
  <c r="G184" i="3" a="1"/>
  <c r="G184" i="3" s="1"/>
  <c r="G503" i="3" a="1"/>
  <c r="G503" i="3" s="1"/>
  <c r="G1298" i="3" a="1"/>
  <c r="G1298" i="3" s="1"/>
  <c r="G66" i="3" a="1"/>
  <c r="G66" i="3" s="1"/>
  <c r="G185" i="3" a="1"/>
  <c r="G185" i="3" s="1"/>
  <c r="G767" i="3" a="1"/>
  <c r="G767" i="3" s="1"/>
  <c r="BO333" i="3" a="1"/>
  <c r="BO333" i="3" s="1"/>
  <c r="G81" i="3" a="1"/>
  <c r="G81" i="3" s="1"/>
  <c r="G1021" i="3" a="1"/>
  <c r="G1021" i="3" s="1"/>
  <c r="G109" i="3" a="1"/>
  <c r="G109" i="3" s="1"/>
  <c r="G93" i="3" a="1"/>
  <c r="G93" i="3" s="1"/>
  <c r="G556" i="3" a="1"/>
  <c r="G556" i="3" s="1"/>
  <c r="G686" i="3" a="1"/>
  <c r="G686" i="3" s="1"/>
  <c r="BO255" i="3" a="1"/>
  <c r="BO255" i="3" s="1"/>
  <c r="BO155" i="3" a="1"/>
  <c r="BO155" i="3" s="1"/>
  <c r="G117" i="3" a="1"/>
  <c r="G117" i="3" s="1"/>
  <c r="G1189" i="3" a="1"/>
  <c r="G1189" i="3" s="1"/>
  <c r="G610" i="3" a="1"/>
  <c r="G610" i="3" s="1"/>
  <c r="BO244" i="3" a="1"/>
  <c r="BO244" i="3" s="1"/>
  <c r="G1092" i="3" a="1"/>
  <c r="G1092" i="3" s="1"/>
  <c r="G89" i="3" a="1"/>
  <c r="G89" i="3" s="1"/>
  <c r="G143" i="3" a="1"/>
  <c r="G143" i="3" s="1"/>
  <c r="G709" i="3" a="1"/>
  <c r="G709" i="3" s="1"/>
  <c r="G1231" i="3" a="1"/>
  <c r="G1231" i="3" s="1"/>
  <c r="G1160" i="3" a="1"/>
  <c r="G1160" i="3" s="1"/>
  <c r="G919" i="3" a="1"/>
  <c r="G919" i="3" s="1"/>
  <c r="G119" i="3" a="1"/>
  <c r="G119" i="3" s="1"/>
  <c r="G1081" i="3" a="1"/>
  <c r="G1081" i="3" s="1"/>
  <c r="G693" i="3" a="1"/>
  <c r="G693" i="3" s="1"/>
  <c r="G1095" i="3" a="1"/>
  <c r="G1095" i="3" s="1"/>
  <c r="G1283" i="3" a="1"/>
  <c r="G1283" i="3" s="1"/>
  <c r="G653" i="3" a="1"/>
  <c r="G653" i="3" s="1"/>
  <c r="G730" i="3" a="1"/>
  <c r="G730" i="3" s="1"/>
  <c r="G799" i="3" a="1"/>
  <c r="G799" i="3" s="1"/>
  <c r="G472" i="3" a="1"/>
  <c r="G472" i="3" s="1"/>
  <c r="BO241" i="3" a="1"/>
  <c r="BO241" i="3" s="1"/>
  <c r="BO178" i="3" a="1"/>
  <c r="BO178" i="3" s="1"/>
  <c r="G949" i="3" a="1"/>
  <c r="G949" i="3" s="1"/>
  <c r="G102" i="3" a="1"/>
  <c r="G102" i="3" s="1"/>
  <c r="G1005" i="3" a="1"/>
  <c r="G1005" i="3" s="1"/>
  <c r="G632" i="3" a="1"/>
  <c r="G632" i="3" s="1"/>
  <c r="G1252" i="3" a="1"/>
  <c r="G1252" i="3" s="1"/>
  <c r="G1151" i="3" a="1"/>
  <c r="G1151" i="3" s="1"/>
  <c r="G400" i="3" a="1"/>
  <c r="G400" i="3" s="1"/>
  <c r="G421" i="3" a="1"/>
  <c r="G421" i="3" s="1"/>
  <c r="G132" i="3" a="1"/>
  <c r="G132" i="3" s="1"/>
  <c r="G389" i="3" a="1"/>
  <c r="G389" i="3" s="1"/>
  <c r="G207" i="3" a="1"/>
  <c r="G207" i="3" s="1"/>
  <c r="G264" i="3" a="1"/>
  <c r="G264" i="3" s="1"/>
  <c r="G1172" i="3" a="1"/>
  <c r="G1172" i="3" s="1"/>
  <c r="G746" i="3" a="1"/>
  <c r="G746" i="3" s="1"/>
  <c r="G1272" i="3" a="1"/>
  <c r="G1272" i="3" s="1"/>
  <c r="G437" i="3" a="1"/>
  <c r="G437" i="3" s="1"/>
  <c r="G67" i="3" a="1"/>
  <c r="G67" i="3" s="1"/>
  <c r="BO60" i="3" a="1"/>
  <c r="BO60" i="3" s="1"/>
  <c r="G1123" i="3" a="1"/>
  <c r="G1123" i="3" s="1"/>
  <c r="G1073" i="3" a="1"/>
  <c r="G1073" i="3" s="1"/>
  <c r="G952" i="3" a="1"/>
  <c r="G952" i="3" s="1"/>
  <c r="G228" i="3" a="1"/>
  <c r="G228" i="3" s="1"/>
  <c r="G494" i="3" a="1"/>
  <c r="G494" i="3" s="1"/>
  <c r="BO316" i="3" a="1"/>
  <c r="BO316" i="3" s="1"/>
  <c r="BO229" i="3" a="1"/>
  <c r="BO229" i="3" s="1"/>
  <c r="G927" i="3" a="1"/>
  <c r="G927" i="3" s="1"/>
  <c r="G854" i="3" a="1"/>
  <c r="G854" i="3" s="1"/>
  <c r="G1194" i="3" a="1"/>
  <c r="G1194" i="3" s="1"/>
  <c r="G241" i="3" a="1"/>
  <c r="G241" i="3" s="1"/>
  <c r="G1311" i="3" a="1"/>
  <c r="G1311" i="3" s="1"/>
  <c r="G182" i="3" a="1"/>
  <c r="G182" i="3" s="1"/>
  <c r="G839" i="3" a="1"/>
  <c r="G839" i="3" s="1"/>
  <c r="BO142" i="3" a="1"/>
  <c r="BO142" i="3" s="1"/>
  <c r="BO129" i="3" a="1"/>
  <c r="BO129" i="3" s="1"/>
  <c r="G352" i="3" a="1"/>
  <c r="G352" i="3" s="1"/>
  <c r="G700" i="3" a="1"/>
  <c r="G700" i="3" s="1"/>
  <c r="G637" i="3" a="1"/>
  <c r="G637" i="3" s="1"/>
  <c r="BO89" i="3" a="1"/>
  <c r="BO89" i="3" s="1"/>
  <c r="G824" i="3" a="1"/>
  <c r="G824" i="3" s="1"/>
  <c r="G438" i="3" a="1"/>
  <c r="G438" i="3" s="1"/>
  <c r="G1018" i="3" a="1"/>
  <c r="G1018" i="3" s="1"/>
  <c r="G551" i="3" a="1"/>
  <c r="G551" i="3" s="1"/>
  <c r="G1324" i="3" a="1"/>
  <c r="G1324" i="3" s="1"/>
  <c r="G885" i="3" a="1"/>
  <c r="G885" i="3" s="1"/>
  <c r="G1157" i="3" a="1"/>
  <c r="G1157" i="3" s="1"/>
  <c r="BO296" i="3" a="1"/>
  <c r="BO296" i="3" s="1"/>
  <c r="G1238" i="3" a="1"/>
  <c r="G1238" i="3" s="1"/>
  <c r="G359" i="3" a="1"/>
  <c r="G359" i="3" s="1"/>
  <c r="G944" i="3" a="1"/>
  <c r="G944" i="3" s="1"/>
  <c r="G1133" i="3" a="1"/>
  <c r="G1133" i="3" s="1"/>
  <c r="G605" i="3" a="1"/>
  <c r="G605" i="3" s="1"/>
  <c r="G973" i="3" a="1"/>
  <c r="G973" i="3" s="1"/>
  <c r="G781" i="3" a="1"/>
  <c r="G781" i="3" s="1"/>
  <c r="G833" i="3" a="1"/>
  <c r="G833" i="3" s="1"/>
  <c r="G758" i="3" a="1"/>
  <c r="G758" i="3" s="1"/>
  <c r="BO200" i="3" a="1"/>
  <c r="BO200" i="3" s="1"/>
  <c r="G139" i="3" a="1"/>
  <c r="G139" i="3" s="1"/>
  <c r="G33" i="3" a="1"/>
  <c r="G33" i="3" s="1"/>
  <c r="G890" i="3" a="1"/>
  <c r="G890" i="3" s="1"/>
  <c r="G213" i="3" a="1"/>
  <c r="G213" i="3" s="1"/>
  <c r="G1084" i="3" a="1"/>
  <c r="G1084" i="3" s="1"/>
  <c r="G339" i="3" a="1"/>
  <c r="G339" i="3" s="1"/>
  <c r="BO3" i="3" a="1"/>
  <c r="BO3" i="3" s="1"/>
  <c r="G336" i="3" a="1"/>
  <c r="G336" i="3" s="1"/>
  <c r="G1150" i="3" a="1"/>
  <c r="G1150" i="3" s="1"/>
  <c r="BO103" i="3" a="1"/>
  <c r="BO103" i="3" s="1"/>
  <c r="G600" i="3" a="1"/>
  <c r="G600" i="3" s="1"/>
  <c r="BO211" i="3" a="1"/>
  <c r="BO211" i="3" s="1"/>
  <c r="G1068" i="3" a="1"/>
  <c r="G1068" i="3" s="1"/>
  <c r="G201" i="3" a="1"/>
  <c r="G201" i="3" s="1"/>
  <c r="G1004" i="3" a="1"/>
  <c r="G1004" i="3" s="1"/>
  <c r="G1026" i="3" a="1"/>
  <c r="G1026" i="3" s="1"/>
  <c r="BO115" i="3" a="1"/>
  <c r="BO115" i="3" s="1"/>
  <c r="G293" i="3" a="1"/>
  <c r="G293" i="3" s="1"/>
  <c r="G1167" i="3" a="1"/>
  <c r="G1167" i="3" s="1"/>
  <c r="G780" i="3" a="1"/>
  <c r="G780" i="3" s="1"/>
  <c r="BO240" i="3" a="1"/>
  <c r="BO240" i="3" s="1"/>
  <c r="G970" i="3" a="1"/>
  <c r="G970" i="3" s="1"/>
  <c r="BO199" i="3" a="1"/>
  <c r="BO199" i="3" s="1"/>
  <c r="BO252" i="3" a="1"/>
  <c r="BO252" i="3" s="1"/>
  <c r="BO193" i="3" a="1"/>
  <c r="BO193" i="3" s="1"/>
  <c r="G83" i="3" a="1"/>
  <c r="G83" i="3" s="1"/>
  <c r="G30" i="3" a="1"/>
  <c r="G30" i="3" s="1"/>
  <c r="G71" i="3" a="1"/>
  <c r="G71" i="3" s="1"/>
  <c r="G638" i="3" a="1"/>
  <c r="G638" i="3" s="1"/>
  <c r="G432" i="3" a="1"/>
  <c r="G432" i="3" s="1"/>
  <c r="G956" i="3" a="1"/>
  <c r="G956" i="3" s="1"/>
  <c r="G877" i="3" a="1"/>
  <c r="G877" i="3" s="1"/>
  <c r="G727" i="3" a="1"/>
  <c r="G727" i="3" s="1"/>
  <c r="G1027" i="3" a="1"/>
  <c r="G1027" i="3" s="1"/>
  <c r="G1169" i="3" a="1"/>
  <c r="G1169" i="3" s="1"/>
  <c r="G825" i="3" a="1"/>
  <c r="G825" i="3" s="1"/>
  <c r="G531" i="3" a="1"/>
  <c r="G531" i="3" s="1"/>
  <c r="G387" i="3" a="1"/>
  <c r="G387" i="3" s="1"/>
  <c r="G1275" i="3" a="1"/>
  <c r="G1275" i="3" s="1"/>
  <c r="BO304" i="3" a="1"/>
  <c r="BO304" i="3" s="1"/>
  <c r="G25" i="3" a="1"/>
  <c r="G25" i="3" s="1"/>
  <c r="G382" i="3" a="1"/>
  <c r="G382" i="3" s="1"/>
  <c r="G493" i="3" a="1"/>
  <c r="G493" i="3" s="1"/>
  <c r="G750" i="3" a="1"/>
  <c r="G750" i="3" s="1"/>
  <c r="G191" i="3" a="1"/>
  <c r="G191" i="3" s="1"/>
  <c r="BO228" i="3" a="1"/>
  <c r="BO228" i="3" s="1"/>
  <c r="G1237" i="3" a="1"/>
  <c r="G1237" i="3" s="1"/>
  <c r="G1316" i="3" a="1"/>
  <c r="G1316" i="3" s="1"/>
  <c r="G757" i="3" a="1"/>
  <c r="G757" i="3" s="1"/>
  <c r="G834" i="3" a="1"/>
  <c r="G834" i="3" s="1"/>
  <c r="G116" i="3" a="1"/>
  <c r="G116" i="3" s="1"/>
  <c r="G875" i="3" a="1"/>
  <c r="G875" i="3" s="1"/>
  <c r="G76" i="3" a="1"/>
  <c r="G76" i="3" s="1"/>
  <c r="G657" i="3" a="1"/>
  <c r="G657" i="3" s="1"/>
  <c r="G860" i="3" a="1"/>
  <c r="G860" i="3" s="1"/>
  <c r="G984" i="3" a="1"/>
  <c r="G984" i="3" s="1"/>
  <c r="BO149" i="3" a="1"/>
  <c r="BO149" i="3" s="1"/>
  <c r="G575" i="3" a="1"/>
  <c r="G575" i="3" s="1"/>
  <c r="G371" i="3" a="1"/>
  <c r="G371" i="3" s="1"/>
  <c r="G853" i="3" a="1"/>
  <c r="G853" i="3" s="1"/>
  <c r="BO195" i="3" a="1"/>
  <c r="BO195" i="3" s="1"/>
  <c r="G676" i="3" a="1"/>
  <c r="G676" i="3" s="1"/>
  <c r="G361" i="3" a="1"/>
  <c r="G361" i="3" s="1"/>
  <c r="G471" i="3" a="1"/>
  <c r="G471" i="3" s="1"/>
  <c r="G342" i="3" a="1"/>
  <c r="G342" i="3" s="1"/>
  <c r="G681" i="3" a="1"/>
  <c r="G681" i="3" s="1"/>
  <c r="G909" i="3" a="1"/>
  <c r="G909" i="3" s="1"/>
  <c r="G380" i="3" a="1"/>
  <c r="G380" i="3" s="1"/>
  <c r="BO231" i="3" a="1"/>
  <c r="BO231" i="3" s="1"/>
  <c r="G470" i="3" a="1"/>
  <c r="G470" i="3" s="1"/>
  <c r="BO169" i="3" a="1"/>
  <c r="BO169" i="3" s="1"/>
  <c r="G322" i="3" a="1"/>
  <c r="G322" i="3" s="1"/>
  <c r="G507" i="3" a="1"/>
  <c r="G507" i="3" s="1"/>
  <c r="G778" i="3" a="1"/>
  <c r="G778" i="3" s="1"/>
  <c r="G626" i="3" a="1"/>
  <c r="G626" i="3" s="1"/>
  <c r="G1044" i="3" a="1"/>
  <c r="G1044" i="3" s="1"/>
  <c r="G323" i="3" a="1"/>
  <c r="G323" i="3" s="1"/>
  <c r="G435" i="3" a="1"/>
  <c r="G435" i="3" s="1"/>
  <c r="G1096" i="3" a="1"/>
  <c r="G1096" i="3" s="1"/>
  <c r="BO76" i="3" a="1"/>
  <c r="BO76" i="3" s="1"/>
  <c r="G384" i="3" a="1"/>
  <c r="G384" i="3" s="1"/>
  <c r="G43" i="3" a="1"/>
  <c r="G43" i="3" s="1"/>
  <c r="G489" i="3" a="1"/>
  <c r="G489" i="3" s="1"/>
  <c r="BO328" i="3" a="1"/>
  <c r="BO328" i="3" s="1"/>
  <c r="G903" i="3" a="1"/>
  <c r="G903" i="3" s="1"/>
  <c r="G1117" i="3" a="1"/>
  <c r="G1117" i="3" s="1"/>
  <c r="G734" i="3" a="1"/>
  <c r="G734" i="3" s="1"/>
  <c r="G282" i="3" a="1"/>
  <c r="G282" i="3" s="1"/>
  <c r="G666" i="3" a="1"/>
  <c r="G666" i="3" s="1"/>
  <c r="G31" i="3" a="1"/>
  <c r="G31" i="3" s="1"/>
  <c r="G955" i="3" a="1"/>
  <c r="G955" i="3" s="1"/>
  <c r="G539" i="3" a="1"/>
  <c r="G539" i="3" s="1"/>
  <c r="G331" i="3" a="1"/>
  <c r="G331" i="3" s="1"/>
  <c r="G263" i="3" a="1"/>
  <c r="G263" i="3" s="1"/>
  <c r="BO99" i="3" a="1"/>
  <c r="BO99" i="3" s="1"/>
  <c r="BO215" i="3" a="1"/>
  <c r="BO215" i="3" s="1"/>
  <c r="BO342" i="3" a="1"/>
  <c r="BO342" i="3" s="1"/>
  <c r="G701" i="3" a="1"/>
  <c r="G701" i="3" s="1"/>
  <c r="G327" i="3" a="1"/>
  <c r="G327" i="3" s="1"/>
  <c r="BO151" i="3" a="1"/>
  <c r="BO151" i="3" s="1"/>
  <c r="BO168" i="3" a="1"/>
  <c r="BO168" i="3" s="1"/>
  <c r="G826" i="3" a="1"/>
  <c r="G826" i="3" s="1"/>
  <c r="G978" i="3" a="1"/>
  <c r="G978" i="3" s="1"/>
  <c r="G1294" i="3" a="1"/>
  <c r="G1294" i="3" s="1"/>
  <c r="G439" i="3" a="1"/>
  <c r="G439" i="3" s="1"/>
  <c r="G1258" i="3" a="1"/>
  <c r="G1258" i="3" s="1"/>
  <c r="G722" i="3" a="1"/>
  <c r="G722" i="3" s="1"/>
  <c r="BO217" i="3" a="1"/>
  <c r="BO217" i="3" s="1"/>
  <c r="G1323" i="3" a="1"/>
  <c r="G1323" i="3" s="1"/>
  <c r="G1050" i="3" a="1"/>
  <c r="G1050" i="3" s="1"/>
  <c r="G930" i="3" a="1"/>
  <c r="G930" i="3" s="1"/>
  <c r="G995" i="3" a="1"/>
  <c r="G995" i="3" s="1"/>
  <c r="G1204" i="3" a="1"/>
  <c r="G1204" i="3" s="1"/>
  <c r="G601" i="3" a="1"/>
  <c r="G601" i="3" s="1"/>
  <c r="G51" i="3" a="1"/>
  <c r="G51" i="3" s="1"/>
  <c r="BO261" i="3" a="1"/>
  <c r="BO261" i="3" s="1"/>
  <c r="G913" i="3" a="1"/>
  <c r="G913" i="3" s="1"/>
  <c r="G11" i="3" a="1"/>
  <c r="G11" i="3" s="1"/>
  <c r="G1218" i="3" a="1"/>
  <c r="G1218" i="3" s="1"/>
  <c r="G1112" i="3" a="1"/>
  <c r="G1112" i="3" s="1"/>
  <c r="G155" i="3" a="1"/>
  <c r="G155" i="3" s="1"/>
  <c r="G434" i="3" a="1"/>
  <c r="G434" i="3" s="1"/>
  <c r="G674" i="3" a="1"/>
  <c r="G674" i="3" s="1"/>
  <c r="BO82" i="3" a="1"/>
  <c r="BO82" i="3" s="1"/>
  <c r="G661" i="3" a="1"/>
  <c r="G661" i="3" s="1"/>
  <c r="G9" i="3" a="1"/>
  <c r="G9" i="3" s="1"/>
  <c r="BO174" i="3" a="1"/>
  <c r="BO174" i="3" s="1"/>
  <c r="G873" i="3" a="1"/>
  <c r="G873" i="3" s="1"/>
  <c r="BO81" i="3" a="1"/>
  <c r="BO81" i="3" s="1"/>
  <c r="BO290" i="3" a="1"/>
  <c r="BO290" i="3" s="1"/>
  <c r="G544" i="3" a="1"/>
  <c r="G544" i="3" s="1"/>
  <c r="G688" i="3" a="1"/>
  <c r="G688" i="3" s="1"/>
  <c r="G587" i="3" a="1"/>
  <c r="G587" i="3" s="1"/>
  <c r="BO321" i="3" a="1"/>
  <c r="BO321" i="3" s="1"/>
  <c r="G874" i="3" a="1"/>
  <c r="G874" i="3" s="1"/>
  <c r="G363" i="3" a="1"/>
  <c r="G363" i="3" s="1"/>
  <c r="BO150" i="3" a="1"/>
  <c r="BO150" i="3" s="1"/>
  <c r="G506" i="3" a="1"/>
  <c r="G506" i="3" s="1"/>
  <c r="G818" i="3" a="1"/>
  <c r="G818" i="3" s="1"/>
  <c r="BO264" i="3" a="1"/>
  <c r="BO264" i="3" s="1"/>
  <c r="BO130" i="3" a="1"/>
  <c r="BO130" i="3" s="1"/>
  <c r="BO312" i="3" a="1"/>
  <c r="BO312" i="3" s="1"/>
  <c r="G876" i="3" a="1"/>
  <c r="G876" i="3" s="1"/>
  <c r="BO259" i="3" a="1"/>
  <c r="BO259" i="3" s="1"/>
  <c r="G723" i="3" a="1"/>
  <c r="G723" i="3" s="1"/>
  <c r="G901" i="3" a="1"/>
  <c r="G901" i="3" s="1"/>
  <c r="G86" i="3" a="1"/>
  <c r="G86" i="3" s="1"/>
  <c r="G841" i="3" a="1"/>
  <c r="G841" i="3" s="1"/>
  <c r="G385" i="3" a="1"/>
  <c r="G385" i="3" s="1"/>
  <c r="G189" i="3" a="1"/>
  <c r="G189" i="3" s="1"/>
  <c r="G190" i="3" a="1"/>
  <c r="G190" i="3" s="1"/>
  <c r="G672" i="3" a="1"/>
  <c r="G672" i="3" s="1"/>
  <c r="BO337" i="3" a="1"/>
  <c r="BO337" i="3" s="1"/>
  <c r="G1314" i="3" a="1"/>
  <c r="G1314" i="3" s="1"/>
  <c r="G1234" i="3" a="1"/>
  <c r="G1234" i="3" s="1"/>
  <c r="G280" i="3" a="1"/>
  <c r="G280" i="3" s="1"/>
  <c r="G660" i="3" a="1"/>
  <c r="G660" i="3" s="1"/>
  <c r="G78" i="3" a="1"/>
  <c r="G78" i="3" s="1"/>
  <c r="G1296" i="3" a="1"/>
  <c r="G1296" i="3" s="1"/>
  <c r="G153" i="3" a="1"/>
  <c r="G153" i="3" s="1"/>
  <c r="BO346" i="3" a="1"/>
  <c r="BO346" i="3" s="1"/>
  <c r="G61" i="3" a="1"/>
  <c r="G61" i="3" s="1"/>
  <c r="G926" i="3" a="1"/>
  <c r="G926" i="3" s="1"/>
  <c r="G1041" i="3" a="1"/>
  <c r="G1041" i="3" s="1"/>
  <c r="G302" i="3" a="1"/>
  <c r="G302" i="3" s="1"/>
  <c r="G423" i="3" a="1"/>
  <c r="G423" i="3" s="1"/>
  <c r="G656" i="3" a="1"/>
  <c r="G656" i="3" s="1"/>
  <c r="G1058" i="3" a="1"/>
  <c r="G1058" i="3" s="1"/>
  <c r="BO23" i="3" a="1"/>
  <c r="BO23" i="3" s="1"/>
  <c r="G87" i="3" a="1"/>
  <c r="G87" i="3" s="1"/>
  <c r="G90" i="3" a="1"/>
  <c r="G90" i="3" s="1"/>
  <c r="G1220" i="3" a="1"/>
  <c r="G1220" i="3" s="1"/>
  <c r="G1212" i="3" a="1"/>
  <c r="G1212" i="3" s="1"/>
  <c r="G237" i="3" a="1"/>
  <c r="G237" i="3" s="1"/>
  <c r="BO272" i="3" a="1"/>
  <c r="BO272" i="3" s="1"/>
  <c r="G629" i="3" a="1"/>
  <c r="G629" i="3" s="1"/>
  <c r="BO344" i="3" a="1"/>
  <c r="BO344" i="3" s="1"/>
  <c r="G97" i="3" a="1"/>
  <c r="G97" i="3" s="1"/>
  <c r="BO311" i="3" a="1"/>
  <c r="BO311" i="3" s="1"/>
  <c r="BO293" i="3" a="1"/>
  <c r="BO293" i="3" s="1"/>
  <c r="G422" i="3" a="1"/>
  <c r="G422" i="3" s="1"/>
  <c r="G1322" i="3" a="1"/>
  <c r="G1322" i="3" s="1"/>
  <c r="G749" i="3" a="1"/>
  <c r="G749" i="3" s="1"/>
  <c r="G754" i="3" a="1"/>
  <c r="G754" i="3" s="1"/>
  <c r="BO270" i="3" a="1"/>
  <c r="BO270" i="3" s="1"/>
  <c r="G501" i="3" a="1"/>
  <c r="G501" i="3" s="1"/>
  <c r="G1299" i="3" a="1"/>
  <c r="G1299" i="3" s="1"/>
  <c r="G227" i="3" a="1"/>
  <c r="G227" i="3" s="1"/>
  <c r="G857" i="3" a="1"/>
  <c r="G857" i="3" s="1"/>
  <c r="BO273" i="3" a="1"/>
  <c r="BO273" i="3" s="1"/>
  <c r="G887" i="3" a="1"/>
  <c r="G887" i="3" s="1"/>
  <c r="G668" i="3" a="1"/>
  <c r="G668" i="3" s="1"/>
  <c r="BO19" i="3" a="1"/>
  <c r="BO19" i="3" s="1"/>
  <c r="G391" i="3" a="1"/>
  <c r="G391" i="3" s="1"/>
  <c r="BO127" i="3" a="1"/>
  <c r="BO127" i="3" s="1"/>
  <c r="G571" i="3" a="1"/>
  <c r="G571" i="3" s="1"/>
  <c r="G740" i="3" a="1"/>
  <c r="G740" i="3" s="1"/>
  <c r="G651" i="3" a="1"/>
  <c r="G651" i="3" s="1"/>
  <c r="BO275" i="3" a="1"/>
  <c r="BO275" i="3" s="1"/>
  <c r="G858" i="3" a="1"/>
  <c r="G858" i="3" s="1"/>
  <c r="G130" i="3" a="1"/>
  <c r="G130" i="3" s="1"/>
  <c r="BO191" i="3" a="1"/>
  <c r="BO191" i="3" s="1"/>
  <c r="G555" i="3" a="1"/>
  <c r="G555" i="3" s="1"/>
  <c r="G589" i="3" a="1"/>
  <c r="G589" i="3" s="1"/>
  <c r="G416" i="3" a="1"/>
  <c r="G416" i="3" s="1"/>
  <c r="G537" i="3" a="1"/>
  <c r="G537" i="3" s="1"/>
  <c r="G682" i="3" a="1"/>
  <c r="G682" i="3" s="1"/>
  <c r="G856" i="3" a="1"/>
  <c r="G856" i="3" s="1"/>
  <c r="BO46" i="3" a="1"/>
  <c r="BO46" i="3" s="1"/>
  <c r="G1101" i="3" a="1"/>
  <c r="G1101" i="3" s="1"/>
  <c r="G1078" i="3" a="1"/>
  <c r="G1078" i="3" s="1"/>
  <c r="G403" i="3" a="1"/>
  <c r="G403" i="3" s="1"/>
  <c r="G567" i="3" a="1"/>
  <c r="G567" i="3" s="1"/>
  <c r="G608" i="3" a="1"/>
  <c r="G608" i="3" s="1"/>
  <c r="G72" i="3" a="1"/>
  <c r="G72" i="3" s="1"/>
  <c r="G1025" i="3" a="1"/>
  <c r="G1025" i="3" s="1"/>
  <c r="BO291" i="3" a="1"/>
  <c r="BO291" i="3" s="1"/>
  <c r="BO136" i="3" a="1"/>
  <c r="BO136" i="3" s="1"/>
  <c r="G1289" i="3" a="1"/>
  <c r="G1289" i="3" s="1"/>
  <c r="G1179" i="3" a="1"/>
  <c r="G1179" i="3" s="1"/>
  <c r="G1042" i="3" a="1"/>
  <c r="G1042" i="3" s="1"/>
  <c r="G34" i="3" a="1"/>
  <c r="G34" i="3" s="1"/>
  <c r="G1262" i="3" a="1"/>
  <c r="G1262" i="3" s="1"/>
  <c r="G307" i="3" a="1"/>
  <c r="G307" i="3" s="1"/>
  <c r="G986" i="3" a="1"/>
  <c r="G986" i="3" s="1"/>
  <c r="BO173" i="3" a="1"/>
  <c r="BO173" i="3" s="1"/>
  <c r="G447" i="3" a="1"/>
  <c r="G447" i="3" s="1"/>
  <c r="G1177" i="3" a="1"/>
  <c r="G1177" i="3" s="1"/>
  <c r="G1113" i="3" a="1"/>
  <c r="G1113" i="3" s="1"/>
  <c r="G1161" i="3" a="1"/>
  <c r="G1161" i="3" s="1"/>
  <c r="G1211" i="3" a="1"/>
  <c r="G1211" i="3" s="1"/>
  <c r="G197" i="3" a="1"/>
  <c r="G197" i="3" s="1"/>
  <c r="G563" i="3" a="1"/>
  <c r="G563" i="3" s="1"/>
  <c r="G550" i="3" a="1"/>
  <c r="G550" i="3" s="1"/>
  <c r="BO62" i="3" a="1"/>
  <c r="BO62" i="3" s="1"/>
  <c r="G394" i="3" a="1"/>
  <c r="G394" i="3" s="1"/>
  <c r="G821" i="3" a="1"/>
  <c r="G821" i="3" s="1"/>
  <c r="G38" i="3" a="1"/>
  <c r="G38" i="3" s="1"/>
  <c r="G281" i="3" a="1"/>
  <c r="G281" i="3" s="1"/>
  <c r="G1191" i="3" a="1"/>
  <c r="G1191" i="3" s="1"/>
  <c r="G346" i="3" a="1"/>
  <c r="G346" i="3" s="1"/>
  <c r="G316" i="3" a="1"/>
  <c r="G316" i="3" s="1"/>
  <c r="G669" i="3" a="1"/>
  <c r="G669" i="3" s="1"/>
  <c r="BO295" i="3" a="1"/>
  <c r="BO295" i="3" s="1"/>
  <c r="G809" i="3" a="1"/>
  <c r="G809" i="3" s="1"/>
  <c r="G1205" i="3" a="1"/>
  <c r="G1205" i="3" s="1"/>
  <c r="G989" i="3" a="1"/>
  <c r="G989" i="3" s="1"/>
  <c r="BO281" i="3" a="1"/>
  <c r="BO281" i="3" s="1"/>
  <c r="G628" i="3" a="1"/>
  <c r="G628" i="3" s="1"/>
  <c r="G736" i="3" a="1"/>
  <c r="G736" i="3" s="1"/>
  <c r="G250" i="3" a="1"/>
  <c r="G250" i="3" s="1"/>
  <c r="G580" i="3" a="1"/>
  <c r="G580" i="3" s="1"/>
  <c r="G508" i="3" a="1"/>
  <c r="G508" i="3" s="1"/>
  <c r="G474" i="3" a="1"/>
  <c r="G474" i="3" s="1"/>
  <c r="BO13" i="3" a="1"/>
  <c r="BO13" i="3" s="1"/>
  <c r="G819" i="3" a="1"/>
  <c r="G819" i="3" s="1"/>
  <c r="G29" i="3" a="1"/>
  <c r="G29" i="3" s="1"/>
  <c r="G942" i="3" a="1"/>
  <c r="G942" i="3" s="1"/>
  <c r="G898" i="3" a="1"/>
  <c r="G898" i="3" s="1"/>
  <c r="G1332" i="3" a="1"/>
  <c r="G1332" i="3" s="1"/>
  <c r="G1256" i="3" a="1"/>
  <c r="G1256" i="3" s="1"/>
  <c r="G82" i="3" a="1"/>
  <c r="G82" i="3" s="1"/>
  <c r="G317" i="3" a="1"/>
  <c r="G317" i="3" s="1"/>
  <c r="G45" i="3" a="1"/>
  <c r="G45" i="3" s="1"/>
  <c r="BO37" i="3" a="1"/>
  <c r="BO37" i="3" s="1"/>
  <c r="BO107" i="3" a="1"/>
  <c r="BO107" i="3" s="1"/>
  <c r="G594" i="3" a="1"/>
  <c r="G594" i="3" s="1"/>
  <c r="BO271" i="3" a="1"/>
  <c r="BO271" i="3" s="1"/>
  <c r="G714" i="3" a="1"/>
  <c r="G714" i="3" s="1"/>
  <c r="G1168" i="3" a="1"/>
  <c r="G1168" i="3" s="1"/>
  <c r="G513" i="3" a="1"/>
  <c r="G513" i="3" s="1"/>
  <c r="G368" i="3" a="1"/>
  <c r="G368" i="3" s="1"/>
  <c r="BO75" i="3" a="1"/>
  <c r="BO75" i="3" s="1"/>
  <c r="G386" i="3" a="1"/>
  <c r="G386" i="3" s="1"/>
  <c r="BO154" i="3" a="1"/>
  <c r="BO154" i="3" s="1"/>
  <c r="G286" i="3" a="1"/>
  <c r="G286" i="3" s="1"/>
  <c r="G1028" i="3" a="1"/>
  <c r="G1028" i="3" s="1"/>
  <c r="BO327" i="3" a="1"/>
  <c r="BO327" i="3" s="1"/>
  <c r="G10" i="3" a="1"/>
  <c r="G10" i="3" s="1"/>
  <c r="G324" i="3" a="1"/>
  <c r="G324" i="3" s="1"/>
  <c r="G509" i="3" a="1"/>
  <c r="G509" i="3" s="1"/>
  <c r="G414" i="3" a="1"/>
  <c r="G414" i="3" s="1"/>
  <c r="G428" i="3" a="1"/>
  <c r="G428" i="3" s="1"/>
  <c r="G992" i="3" a="1"/>
  <c r="G992" i="3" s="1"/>
  <c r="BO117" i="3" a="1"/>
  <c r="BO117" i="3" s="1"/>
  <c r="G335" i="3" a="1"/>
  <c r="G335" i="3" s="1"/>
  <c r="G756" i="3" a="1"/>
  <c r="G756" i="3" s="1"/>
  <c r="G18" i="3" a="1"/>
  <c r="G18" i="3" s="1"/>
  <c r="G408" i="3" a="1"/>
  <c r="G408" i="3" s="1"/>
  <c r="G1033" i="3" a="1"/>
  <c r="G1033" i="3" s="1"/>
  <c r="BO138" i="3" a="1"/>
  <c r="BO138" i="3" s="1"/>
  <c r="G1310" i="3" a="1"/>
  <c r="G1310" i="3" s="1"/>
  <c r="G13" i="3" a="1"/>
  <c r="G13" i="3" s="1"/>
  <c r="G433" i="3" a="1"/>
  <c r="G433" i="3" s="1"/>
  <c r="G235" i="3" a="1"/>
  <c r="G235" i="3" s="1"/>
  <c r="G996" i="3" a="1"/>
  <c r="G996" i="3" s="1"/>
  <c r="G1097" i="3" a="1"/>
  <c r="G1097" i="3" s="1"/>
  <c r="G114" i="3" a="1"/>
  <c r="G114" i="3" s="1"/>
  <c r="G1188" i="3" a="1"/>
  <c r="G1188" i="3" s="1"/>
  <c r="G149" i="3" a="1"/>
  <c r="G149" i="3" s="1"/>
  <c r="G284" i="3" a="1"/>
  <c r="G284" i="3" s="1"/>
  <c r="G1094" i="3" a="1"/>
  <c r="G1094" i="3" s="1"/>
  <c r="G1047" i="3" a="1"/>
  <c r="G1047" i="3" s="1"/>
  <c r="G194" i="3" a="1"/>
  <c r="G194" i="3" s="1"/>
  <c r="G1164" i="3" a="1"/>
  <c r="G1164" i="3" s="1"/>
  <c r="G1105" i="3" a="1"/>
  <c r="G1105" i="3" s="1"/>
  <c r="G1103" i="3" a="1"/>
  <c r="G1103" i="3" s="1"/>
  <c r="G1115" i="3" a="1"/>
  <c r="G1115" i="3" s="1"/>
  <c r="BO132" i="3" a="1"/>
  <c r="BO132" i="3" s="1"/>
  <c r="G817" i="3" a="1"/>
  <c r="G817" i="3" s="1"/>
  <c r="G402" i="3" a="1"/>
  <c r="G402" i="3" s="1"/>
  <c r="BO135" i="3" a="1"/>
  <c r="BO135" i="3" s="1"/>
  <c r="G810" i="3" a="1"/>
  <c r="G810" i="3" s="1"/>
  <c r="BO326" i="3" a="1"/>
  <c r="BO326" i="3" s="1"/>
  <c r="G175" i="3" a="1"/>
  <c r="G175" i="3" s="1"/>
  <c r="G784" i="3" a="1"/>
  <c r="G784" i="3" s="1"/>
  <c r="G905" i="3" a="1"/>
  <c r="G905" i="3" s="1"/>
  <c r="G79" i="3" a="1"/>
  <c r="G79" i="3" s="1"/>
  <c r="G692" i="3" a="1"/>
  <c r="G692" i="3" s="1"/>
  <c r="G496" i="3" a="1"/>
  <c r="G496" i="3" s="1"/>
  <c r="G595" i="3" a="1"/>
  <c r="G595" i="3" s="1"/>
  <c r="G312" i="3" a="1"/>
  <c r="G312" i="3" s="1"/>
  <c r="G199" i="3" a="1"/>
  <c r="G199" i="3" s="1"/>
  <c r="G1210" i="3" a="1"/>
  <c r="G1210" i="3" s="1"/>
  <c r="G655" i="3" a="1"/>
  <c r="G655" i="3" s="1"/>
  <c r="G1246" i="3" a="1"/>
  <c r="G1246" i="3" s="1"/>
  <c r="G244" i="3" a="1"/>
  <c r="G244" i="3" s="1"/>
  <c r="G498" i="3" a="1"/>
  <c r="G498" i="3" s="1"/>
  <c r="BO67" i="3" a="1"/>
  <c r="BO67" i="3" s="1"/>
  <c r="BO134" i="3" a="1"/>
  <c r="BO134" i="3" s="1"/>
  <c r="G636" i="3" a="1"/>
  <c r="G636" i="3" s="1"/>
  <c r="G1082" i="3" a="1"/>
  <c r="G1082" i="3" s="1"/>
  <c r="G1154" i="3" a="1"/>
  <c r="G1154" i="3" s="1"/>
  <c r="G254" i="3" a="1"/>
  <c r="G254" i="3" s="1"/>
  <c r="G163" i="3" a="1"/>
  <c r="G163" i="3" s="1"/>
  <c r="G365" i="3" a="1"/>
  <c r="G365" i="3" s="1"/>
  <c r="G75" i="3" a="1"/>
  <c r="G75" i="3" s="1"/>
  <c r="BO12" i="3" a="1"/>
  <c r="BO12" i="3" s="1"/>
  <c r="BO128" i="3" a="1"/>
  <c r="BO128" i="3" s="1"/>
  <c r="G456" i="3" a="1"/>
  <c r="G456" i="3" s="1"/>
  <c r="G1059" i="3" a="1"/>
  <c r="G1059" i="3" s="1"/>
  <c r="G1213" i="3" a="1"/>
  <c r="G1213" i="3" s="1"/>
  <c r="G495" i="3" a="1"/>
  <c r="G495" i="3" s="1"/>
  <c r="BO250" i="3" a="1"/>
  <c r="BO250" i="3" s="1"/>
  <c r="BO124" i="3" a="1"/>
  <c r="BO124" i="3" s="1"/>
  <c r="G1029" i="3" a="1"/>
  <c r="G1029" i="3" s="1"/>
  <c r="BO140" i="3" a="1"/>
  <c r="BO140" i="3" s="1"/>
  <c r="G1198" i="3" a="1"/>
  <c r="G1198" i="3" s="1"/>
  <c r="G426" i="3" a="1"/>
  <c r="G426" i="3" s="1"/>
  <c r="G929" i="3" a="1"/>
  <c r="G929" i="3" s="1"/>
  <c r="BO253" i="3" a="1"/>
  <c r="BO253" i="3" s="1"/>
  <c r="G744" i="3" a="1"/>
  <c r="G744" i="3" s="1"/>
  <c r="G295" i="3" a="1"/>
  <c r="G295" i="3" s="1"/>
  <c r="BO206" i="3" a="1"/>
  <c r="BO206" i="3" s="1"/>
  <c r="G721" i="3" a="1"/>
  <c r="G721" i="3" s="1"/>
  <c r="G840" i="3" a="1"/>
  <c r="G840" i="3" s="1"/>
  <c r="G156" i="3" a="1"/>
  <c r="G156" i="3" s="1"/>
  <c r="G212" i="3" a="1"/>
  <c r="G212" i="3" s="1"/>
  <c r="G516" i="3" a="1"/>
  <c r="G516" i="3" s="1"/>
  <c r="G1315" i="3" a="1"/>
  <c r="G1315" i="3" s="1"/>
  <c r="G358" i="3" a="1"/>
  <c r="G358" i="3" s="1"/>
  <c r="BO39" i="3" a="1"/>
  <c r="BO39" i="3" s="1"/>
  <c r="G372" i="3" a="1"/>
  <c r="G372" i="3" s="1"/>
  <c r="G390" i="3" a="1"/>
  <c r="G390" i="3" s="1"/>
  <c r="BO324" i="3" a="1"/>
  <c r="BO324" i="3" s="1"/>
  <c r="G128" i="3" a="1"/>
  <c r="G128" i="3" s="1"/>
  <c r="G634" i="3" a="1"/>
  <c r="G634" i="3" s="1"/>
  <c r="G738" i="3" a="1"/>
  <c r="G738" i="3" s="1"/>
  <c r="BO56" i="3" a="1"/>
  <c r="BO56" i="3" s="1"/>
  <c r="G360" i="3" a="1"/>
  <c r="G360" i="3" s="1"/>
  <c r="G490" i="3" a="1"/>
  <c r="G490" i="3" s="1"/>
  <c r="G1135" i="3" a="1"/>
  <c r="G1135" i="3" s="1"/>
  <c r="G678" i="3" a="1"/>
  <c r="G678" i="3" s="1"/>
  <c r="G630" i="3" a="1"/>
  <c r="G630" i="3" s="1"/>
  <c r="G393" i="3" a="1"/>
  <c r="G393" i="3" s="1"/>
  <c r="BO320" i="3" a="1"/>
  <c r="BO320" i="3" s="1"/>
  <c r="G62" i="3" a="1"/>
  <c r="G62" i="3" s="1"/>
  <c r="G399" i="3" a="1"/>
  <c r="G399" i="3" s="1"/>
  <c r="G907" i="3" a="1"/>
  <c r="G907" i="3" s="1"/>
  <c r="G259" i="3" a="1"/>
  <c r="G259" i="3" s="1"/>
  <c r="G208" i="3" a="1"/>
  <c r="G208" i="3" s="1"/>
  <c r="G161" i="3" a="1"/>
  <c r="G161" i="3" s="1"/>
  <c r="G1091" i="3" a="1"/>
  <c r="G1091" i="3" s="1"/>
  <c r="BO297" i="3" a="1"/>
  <c r="BO297" i="3" s="1"/>
  <c r="G1175" i="3" a="1"/>
  <c r="G1175" i="3" s="1"/>
  <c r="G1030" i="3" a="1"/>
  <c r="G1030" i="3" s="1"/>
  <c r="G283" i="3" a="1"/>
  <c r="G283" i="3" s="1"/>
  <c r="G502" i="3" a="1"/>
  <c r="G502" i="3" s="1"/>
  <c r="G366" i="3" a="1"/>
  <c r="G366" i="3" s="1"/>
  <c r="BO152" i="3" a="1"/>
  <c r="BO152" i="3" s="1"/>
  <c r="G696" i="3" a="1"/>
  <c r="G696" i="3" s="1"/>
  <c r="G1223" i="3" a="1"/>
  <c r="G1223" i="3" s="1"/>
  <c r="G1236" i="3" a="1"/>
  <c r="G1236" i="3" s="1"/>
  <c r="G417" i="3" a="1"/>
  <c r="G417" i="3" s="1"/>
  <c r="BO162" i="3" a="1"/>
  <c r="BO162" i="3" s="1"/>
  <c r="G454" i="3" a="1"/>
  <c r="G454" i="3" s="1"/>
  <c r="G808" i="3" a="1"/>
  <c r="G808" i="3" s="1"/>
  <c r="BO345" i="3" a="1"/>
  <c r="BO345" i="3" s="1"/>
  <c r="G1239" i="3" a="1"/>
  <c r="G1239" i="3" s="1"/>
  <c r="BO161" i="3" a="1"/>
  <c r="BO161" i="3" s="1"/>
  <c r="G698" i="3" a="1"/>
  <c r="G698" i="3" s="1"/>
  <c r="G515" i="3" a="1"/>
  <c r="G515" i="3" s="1"/>
  <c r="G751" i="3" a="1"/>
  <c r="G751" i="3" s="1"/>
  <c r="G500" i="3" a="1"/>
  <c r="G500" i="3" s="1"/>
  <c r="G337" i="3" a="1"/>
  <c r="G337" i="3" s="1"/>
  <c r="G364" i="3" a="1"/>
  <c r="G364" i="3" s="1"/>
  <c r="G3" i="3" a="1"/>
  <c r="G3" i="3" s="1"/>
  <c r="G548" i="3" a="1"/>
  <c r="G548" i="3" s="1"/>
  <c r="G683" i="3" a="1"/>
  <c r="G683" i="3" s="1"/>
  <c r="BO205" i="3" a="1"/>
  <c r="BO205" i="3" s="1"/>
  <c r="G977" i="3" a="1"/>
  <c r="G977" i="3" s="1"/>
  <c r="G1100" i="3" a="1"/>
  <c r="G1100" i="3" s="1"/>
  <c r="G1110" i="3" a="1"/>
  <c r="G1110" i="3" s="1"/>
  <c r="G214" i="3" a="1"/>
  <c r="G214" i="3" s="1"/>
  <c r="BO278" i="3" a="1"/>
  <c r="BO278" i="3" s="1"/>
  <c r="G1334" i="3" a="1"/>
  <c r="G1334" i="3" s="1"/>
  <c r="BO269" i="3" a="1"/>
  <c r="BO269" i="3" s="1"/>
  <c r="G1271" i="3" a="1"/>
  <c r="G1271" i="3" s="1"/>
  <c r="BO83" i="3" a="1"/>
  <c r="BO83" i="3" s="1"/>
  <c r="G483" i="3" a="1"/>
  <c r="G483" i="3" s="1"/>
  <c r="G219" i="3" a="1"/>
  <c r="G219" i="3" s="1"/>
  <c r="G112" i="3" a="1"/>
  <c r="G112" i="3" s="1"/>
  <c r="BO121" i="3" a="1"/>
  <c r="BO121" i="3" s="1"/>
  <c r="G258" i="3" a="1"/>
  <c r="G258" i="3" s="1"/>
  <c r="G1124" i="3" a="1"/>
  <c r="G1124" i="3" s="1"/>
  <c r="BO303" i="3" a="1"/>
  <c r="BO303" i="3" s="1"/>
  <c r="BO68" i="3" a="1"/>
  <c r="BO68" i="3" s="1"/>
  <c r="G891" i="3" a="1"/>
  <c r="G891" i="3" s="1"/>
  <c r="BO286" i="3" a="1"/>
  <c r="BO286" i="3" s="1"/>
  <c r="G256" i="3" a="1"/>
  <c r="G256" i="3" s="1"/>
  <c r="G195" i="3" a="1"/>
  <c r="G195" i="3" s="1"/>
  <c r="G828" i="3" a="1"/>
  <c r="G828" i="3" s="1"/>
  <c r="G287" i="3" a="1"/>
  <c r="G287" i="3" s="1"/>
  <c r="BO71" i="3" a="1"/>
  <c r="BO71" i="3" s="1"/>
  <c r="G443" i="3" a="1"/>
  <c r="G443" i="3" s="1"/>
  <c r="G20" i="3" a="1"/>
  <c r="G20" i="3" s="1"/>
  <c r="G822" i="3" a="1"/>
  <c r="G822" i="3" s="1"/>
  <c r="G814" i="3" a="1"/>
  <c r="G814" i="3" s="1"/>
  <c r="G21" i="3" a="1"/>
  <c r="G21" i="3" s="1"/>
  <c r="G229" i="3" a="1"/>
  <c r="G229" i="3" s="1"/>
  <c r="G492" i="3" a="1"/>
  <c r="G492" i="3" s="1"/>
  <c r="G1162" i="3" a="1"/>
  <c r="G1162" i="3" s="1"/>
  <c r="G703" i="3" a="1"/>
  <c r="G703" i="3" s="1"/>
  <c r="G118" i="3" a="1"/>
  <c r="G118" i="3" s="1"/>
  <c r="G345" i="3" a="1"/>
  <c r="G345" i="3" s="1"/>
  <c r="G187" i="3" a="1"/>
  <c r="G187" i="3" s="1"/>
  <c r="G442" i="3" a="1"/>
  <c r="G442" i="3" s="1"/>
  <c r="G351" i="3" a="1"/>
  <c r="G351" i="3" s="1"/>
  <c r="G1148" i="3" a="1"/>
  <c r="G1148" i="3" s="1"/>
  <c r="BO156" i="3" a="1"/>
  <c r="BO156" i="3" s="1"/>
  <c r="BO319" i="3" a="1"/>
  <c r="BO319" i="3" s="1"/>
  <c r="G762" i="3" a="1"/>
  <c r="G762" i="3" s="1"/>
  <c r="BO14" i="3" a="1"/>
  <c r="BO14" i="3" s="1"/>
  <c r="G1277" i="3" a="1"/>
  <c r="G1277" i="3" s="1"/>
  <c r="G1224" i="3" a="1"/>
  <c r="G1224" i="3" s="1"/>
  <c r="BO258" i="3" a="1"/>
  <c r="BO258" i="3" s="1"/>
  <c r="G40" i="3" a="1"/>
  <c r="G40" i="3" s="1"/>
  <c r="G252" i="3" a="1"/>
  <c r="G252" i="3" s="1"/>
  <c r="G743" i="3" a="1"/>
  <c r="G743" i="3" s="1"/>
  <c r="G837" i="3" a="1"/>
  <c r="G837" i="3" s="1"/>
  <c r="G1180" i="3" a="1"/>
  <c r="G1180" i="3" s="1"/>
  <c r="BO65" i="3" a="1"/>
  <c r="BO65" i="3" s="1"/>
  <c r="G377" i="3" a="1"/>
  <c r="G377" i="3" s="1"/>
  <c r="BO87" i="3" a="1"/>
  <c r="BO87" i="3" s="1"/>
  <c r="BO289" i="3" a="1"/>
  <c r="BO289" i="3" s="1"/>
  <c r="G100" i="3" a="1"/>
  <c r="G100" i="3" s="1"/>
  <c r="G1080" i="3" a="1"/>
  <c r="G1080" i="3" s="1"/>
  <c r="G747" i="3" a="1"/>
  <c r="G747" i="3" s="1"/>
  <c r="BO331" i="3" a="1"/>
  <c r="BO331" i="3" s="1"/>
  <c r="G395" i="3" a="1"/>
  <c r="G395" i="3" s="1"/>
  <c r="G373" i="3" a="1"/>
  <c r="G373" i="3" s="1"/>
  <c r="G811" i="3" a="1"/>
  <c r="G811" i="3" s="1"/>
  <c r="BO20" i="3" a="1"/>
  <c r="BO20" i="3" s="1"/>
  <c r="BO282" i="3" a="1"/>
  <c r="BO282" i="3" s="1"/>
  <c r="BO165" i="3" a="1"/>
  <c r="BO165" i="3" s="1"/>
  <c r="G349" i="3" a="1"/>
  <c r="G349" i="3" s="1"/>
  <c r="BO322" i="3" a="1"/>
  <c r="BO322" i="3" s="1"/>
  <c r="BO343" i="3" a="1"/>
  <c r="BO343" i="3" s="1"/>
  <c r="G268" i="3" a="1"/>
  <c r="G268" i="3" s="1"/>
  <c r="G586" i="3" a="1"/>
  <c r="G586" i="3" s="1"/>
  <c r="G1064" i="3" a="1"/>
  <c r="G1064" i="3" s="1"/>
  <c r="G157" i="3" a="1"/>
  <c r="G157" i="3" s="1"/>
  <c r="G940" i="3" a="1"/>
  <c r="G940" i="3" s="1"/>
  <c r="G232" i="3" a="1"/>
  <c r="G232" i="3" s="1"/>
  <c r="G851" i="3" a="1"/>
  <c r="G851" i="3" s="1"/>
  <c r="BO306" i="3" a="1"/>
  <c r="BO306" i="3" s="1"/>
  <c r="G1243" i="3" a="1"/>
  <c r="G1243" i="3" s="1"/>
  <c r="BO92" i="3" a="1"/>
  <c r="BO92" i="3" s="1"/>
  <c r="BO59" i="3" a="1"/>
  <c r="BO59" i="3" s="1"/>
  <c r="G708" i="3" a="1"/>
  <c r="G708" i="3" s="1"/>
  <c r="G138" i="3" a="1"/>
  <c r="G138" i="3" s="1"/>
  <c r="BO172" i="3" a="1"/>
  <c r="BO172" i="3" s="1"/>
  <c r="BO16" i="3" a="1"/>
  <c r="BO16" i="3" s="1"/>
  <c r="BO139" i="3" a="1"/>
  <c r="BO139" i="3" s="1"/>
  <c r="G1228" i="3" a="1"/>
  <c r="G1228" i="3" s="1"/>
  <c r="BO218" i="3" a="1"/>
  <c r="BO218" i="3" s="1"/>
  <c r="G261" i="3" a="1"/>
  <c r="G261" i="3" s="1"/>
  <c r="BO351" i="3" a="1"/>
  <c r="BO351" i="3" s="1"/>
  <c r="G427" i="3" a="1"/>
  <c r="G427" i="3" s="1"/>
  <c r="G592" i="3" a="1"/>
  <c r="G592" i="3" s="1"/>
  <c r="G148" i="3" a="1"/>
  <c r="G148" i="3" s="1"/>
  <c r="G92" i="3" a="1"/>
  <c r="G92" i="3" s="1"/>
  <c r="G171" i="3" a="1"/>
  <c r="G171" i="3" s="1"/>
  <c r="G685" i="3" a="1"/>
  <c r="G685" i="3" s="1"/>
  <c r="G1086" i="3" a="1"/>
  <c r="G1086" i="3" s="1"/>
  <c r="BO101" i="3" a="1"/>
  <c r="BO101" i="3" s="1"/>
  <c r="BO74" i="3" a="1"/>
  <c r="BO74" i="3" s="1"/>
  <c r="G960" i="3" a="1"/>
  <c r="G960" i="3" s="1"/>
  <c r="BO177" i="3" a="1"/>
  <c r="BO177" i="3" s="1"/>
  <c r="G1202" i="3" a="1"/>
  <c r="G1202" i="3" s="1"/>
  <c r="BO45" i="3" a="1"/>
  <c r="BO45" i="3" s="1"/>
  <c r="G635" i="3" a="1"/>
  <c r="G635" i="3" s="1"/>
  <c r="G225" i="3" a="1"/>
  <c r="G225" i="3" s="1"/>
  <c r="G330" i="3" a="1"/>
  <c r="G330" i="3" s="1"/>
  <c r="G711" i="3" a="1"/>
  <c r="G711" i="3" s="1"/>
  <c r="G975" i="3" a="1"/>
  <c r="G975" i="3" s="1"/>
  <c r="G770" i="3" a="1"/>
  <c r="G770" i="3" s="1"/>
  <c r="BO141" i="3" a="1"/>
  <c r="BO141" i="3" s="1"/>
  <c r="BO194" i="3" a="1"/>
  <c r="BO194" i="3" s="1"/>
  <c r="G1263" i="3" a="1"/>
  <c r="G1263" i="3" s="1"/>
  <c r="G620" i="3" a="1"/>
  <c r="G620" i="3" s="1"/>
  <c r="BO48" i="3" a="1"/>
  <c r="BO48" i="3" s="1"/>
  <c r="BO224" i="3" a="1"/>
  <c r="BO224" i="3" s="1"/>
  <c r="G412" i="3" a="1"/>
  <c r="G412" i="3" s="1"/>
  <c r="G966" i="3" a="1"/>
  <c r="G966" i="3" s="1"/>
  <c r="G699" i="3" a="1"/>
  <c r="G699" i="3" s="1"/>
  <c r="G615" i="3" a="1"/>
  <c r="G615" i="3" s="1"/>
  <c r="G882" i="3" a="1"/>
  <c r="G882" i="3" s="1"/>
  <c r="G934" i="3" a="1"/>
  <c r="G934" i="3" s="1"/>
  <c r="BO210" i="3" a="1"/>
  <c r="BO210" i="3" s="1"/>
  <c r="BO284" i="3" a="1"/>
  <c r="BO284" i="3" s="1"/>
  <c r="G374" i="3" a="1"/>
  <c r="G374" i="3" s="1"/>
  <c r="BO22" i="3" a="1"/>
  <c r="BO22" i="3" s="1"/>
  <c r="G1257" i="3" a="1"/>
  <c r="G1257" i="3" s="1"/>
  <c r="BO97" i="3" a="1"/>
  <c r="BO97" i="3" s="1"/>
  <c r="G1240" i="3" a="1"/>
  <c r="G1240" i="3" s="1"/>
  <c r="BO238" i="3" a="1"/>
  <c r="BO238" i="3" s="1"/>
  <c r="G183" i="3" a="1"/>
  <c r="G183" i="3" s="1"/>
  <c r="G129" i="3" a="1"/>
  <c r="G129" i="3" s="1"/>
  <c r="G1066" i="3" a="1"/>
  <c r="G1066" i="3" s="1"/>
  <c r="G523" i="3" a="1"/>
  <c r="G523" i="3" s="1"/>
  <c r="G146" i="3" a="1"/>
  <c r="G146" i="3" s="1"/>
  <c r="G1242" i="3" a="1"/>
  <c r="G1242" i="3" s="1"/>
  <c r="G646" i="3" a="1"/>
  <c r="G646" i="3" s="1"/>
  <c r="BO25" i="3" a="1"/>
  <c r="BO25" i="3" s="1"/>
  <c r="G1001" i="3" a="1"/>
  <c r="G1001" i="3" s="1"/>
  <c r="G69" i="3" a="1"/>
  <c r="G69" i="3" s="1"/>
  <c r="G792" i="3" a="1"/>
  <c r="G792" i="3" s="1"/>
  <c r="BO277" i="3" a="1"/>
  <c r="BO277" i="3" s="1"/>
  <c r="G579" i="3" a="1"/>
  <c r="G579" i="3" s="1"/>
  <c r="G514" i="3" a="1"/>
  <c r="G514" i="3" s="1"/>
  <c r="G968" i="3" a="1"/>
  <c r="G968" i="3" s="1"/>
  <c r="G266" i="3" a="1"/>
  <c r="G266" i="3" s="1"/>
  <c r="G1201" i="3" a="1"/>
  <c r="G1201" i="3" s="1"/>
  <c r="G1226" i="3" a="1"/>
  <c r="G1226" i="3" s="1"/>
  <c r="G541" i="3" a="1"/>
  <c r="G541" i="3" s="1"/>
  <c r="BO84" i="3" a="1"/>
  <c r="BO84" i="3" s="1"/>
  <c r="G1114" i="3" a="1"/>
  <c r="G1114" i="3" s="1"/>
  <c r="G766" i="3" a="1"/>
  <c r="G766" i="3" s="1"/>
  <c r="BO80" i="3" a="1"/>
  <c r="BO80" i="3" s="1"/>
  <c r="G933" i="3" a="1"/>
  <c r="G933" i="3" s="1"/>
  <c r="G1051" i="3" a="1"/>
  <c r="G1051" i="3" s="1"/>
  <c r="G424" i="3" a="1"/>
  <c r="G424" i="3" s="1"/>
  <c r="G724" i="3" a="1"/>
  <c r="G724" i="3" s="1"/>
  <c r="G1265" i="3" a="1"/>
  <c r="G1265" i="3" s="1"/>
  <c r="BO15" i="3" a="1"/>
  <c r="BO15" i="3" s="1"/>
  <c r="G1287" i="3" a="1"/>
  <c r="G1287" i="3" s="1"/>
  <c r="G249" i="3" a="1"/>
  <c r="G249" i="3" s="1"/>
  <c r="BO298" i="3" a="1"/>
  <c r="BO298" i="3" s="1"/>
  <c r="G739" i="3" a="1"/>
  <c r="G739" i="3" s="1"/>
  <c r="G801" i="3" a="1"/>
  <c r="G801" i="3" s="1"/>
  <c r="G298" i="3" a="1"/>
  <c r="G298" i="3" s="1"/>
  <c r="G1267" i="3" a="1"/>
  <c r="G1267" i="3" s="1"/>
  <c r="G409" i="3" a="1"/>
  <c r="G409" i="3" s="1"/>
  <c r="BO256" i="3" a="1"/>
  <c r="BO256" i="3" s="1"/>
  <c r="G405" i="3" a="1"/>
  <c r="G405" i="3" s="1"/>
  <c r="G680" i="3" a="1"/>
  <c r="G680" i="3" s="1"/>
  <c r="G108" i="3" a="1"/>
  <c r="G108" i="3" s="1"/>
  <c r="G951" i="3" a="1"/>
  <c r="G951" i="3" s="1"/>
  <c r="G670" i="3" a="1"/>
  <c r="G670" i="3" s="1"/>
  <c r="G1136" i="3" a="1"/>
  <c r="G1136" i="3" s="1"/>
  <c r="G123" i="3" a="1"/>
  <c r="G123" i="3" s="1"/>
  <c r="G56" i="3" a="1"/>
  <c r="G56" i="3" s="1"/>
  <c r="G534" i="3" a="1"/>
  <c r="G534" i="3" s="1"/>
  <c r="G1149" i="3" a="1"/>
  <c r="G1149" i="3" s="1"/>
  <c r="G107" i="3" a="1"/>
  <c r="G107" i="3" s="1"/>
  <c r="G17" i="3" a="1"/>
  <c r="G17" i="3" s="1"/>
  <c r="G1109" i="3" a="1"/>
  <c r="G1109" i="3" s="1"/>
  <c r="BO230" i="3" a="1"/>
  <c r="BO230" i="3" s="1"/>
  <c r="G512" i="3" a="1"/>
  <c r="G512" i="3" s="1"/>
  <c r="BO171" i="3" a="1"/>
  <c r="BO171" i="3" s="1"/>
  <c r="G511" i="3" a="1"/>
  <c r="G511" i="3" s="1"/>
  <c r="G943" i="3" a="1"/>
  <c r="G943" i="3" s="1"/>
  <c r="BO204" i="3" a="1"/>
  <c r="BO204" i="3" s="1"/>
  <c r="G497" i="3" a="1"/>
  <c r="G497" i="3" s="1"/>
  <c r="G967" i="3" a="1"/>
  <c r="G967" i="3" s="1"/>
  <c r="G1279" i="3" a="1"/>
  <c r="G1279" i="3" s="1"/>
  <c r="G1048" i="3" a="1"/>
  <c r="G1048" i="3" s="1"/>
  <c r="G1141" i="3" a="1"/>
  <c r="G1141" i="3" s="1"/>
  <c r="G8" i="3" a="1"/>
  <c r="G8" i="3" s="1"/>
  <c r="G888" i="3" a="1"/>
  <c r="G888" i="3" s="1"/>
  <c r="G411" i="3" a="1"/>
  <c r="G411" i="3" s="1"/>
  <c r="G522" i="3" a="1"/>
  <c r="G522" i="3" s="1"/>
  <c r="G1119" i="3" a="1"/>
  <c r="G1119" i="3" s="1"/>
  <c r="BO268" i="3" a="1"/>
  <c r="BO268" i="3" s="1"/>
  <c r="G697" i="3" a="1"/>
  <c r="G697" i="3" s="1"/>
  <c r="G1282" i="3" a="1"/>
  <c r="G1282" i="3" s="1"/>
  <c r="G823" i="3" a="1"/>
  <c r="G823" i="3" s="1"/>
  <c r="BO157" i="3" a="1"/>
  <c r="BO157" i="3" s="1"/>
  <c r="G643" i="3" a="1"/>
  <c r="G643" i="3" s="1"/>
  <c r="G1214" i="3" a="1"/>
  <c r="G1214" i="3" s="1"/>
  <c r="G1158" i="3" a="1"/>
  <c r="G1158" i="3" s="1"/>
  <c r="G1017" i="3" a="1"/>
  <c r="G1017" i="3" s="1"/>
  <c r="G990" i="3" a="1"/>
  <c r="G990" i="3" s="1"/>
  <c r="BO72" i="3" a="1"/>
  <c r="BO72" i="3" s="1"/>
  <c r="G1335" i="3" a="1"/>
  <c r="G1335" i="3" s="1"/>
  <c r="G878" i="3" a="1"/>
  <c r="G878" i="3" s="1"/>
  <c r="G270" i="3" a="1"/>
  <c r="G270" i="3" s="1"/>
  <c r="G204" i="3" a="1"/>
  <c r="G204" i="3" s="1"/>
  <c r="G354" i="3" a="1"/>
  <c r="G354" i="3" s="1"/>
  <c r="G659" i="3" a="1"/>
  <c r="G659" i="3" s="1"/>
  <c r="G381" i="3" a="1"/>
  <c r="G381" i="3" s="1"/>
  <c r="BO113" i="3" a="1"/>
  <c r="BO113" i="3" s="1"/>
  <c r="G1060" i="3" a="1"/>
  <c r="G1060" i="3" s="1"/>
  <c r="BO54" i="3" a="1"/>
  <c r="BO54" i="3" s="1"/>
  <c r="G291" i="3" a="1"/>
  <c r="G291" i="3" s="1"/>
  <c r="G902" i="3" a="1"/>
  <c r="G902" i="3" s="1"/>
  <c r="G315" i="3" a="1"/>
  <c r="G315" i="3" s="1"/>
  <c r="G245" i="3" a="1"/>
  <c r="G245" i="3" s="1"/>
  <c r="BO234" i="3" a="1"/>
  <c r="BO234" i="3" s="1"/>
  <c r="BO52" i="3" a="1"/>
  <c r="BO52" i="3" s="1"/>
  <c r="BO29" i="3" a="1"/>
  <c r="BO29" i="3" s="1"/>
  <c r="G1137" i="3" a="1"/>
  <c r="G1137" i="3" s="1"/>
  <c r="BO69" i="3" a="1"/>
  <c r="BO69" i="3" s="1"/>
  <c r="G301" i="3" a="1"/>
  <c r="G301" i="3" s="1"/>
  <c r="G797" i="3" a="1"/>
  <c r="G797" i="3" s="1"/>
  <c r="BO55" i="3" a="1"/>
  <c r="BO55" i="3" s="1"/>
  <c r="G1052" i="3" a="1"/>
  <c r="G1052" i="3" s="1"/>
  <c r="G446" i="3" a="1"/>
  <c r="G446" i="3" s="1"/>
  <c r="G866" i="3" a="1"/>
  <c r="G866" i="3" s="1"/>
  <c r="G1185" i="3" a="1"/>
  <c r="G1185" i="3" s="1"/>
  <c r="BO245" i="3" a="1"/>
  <c r="BO245" i="3" s="1"/>
  <c r="G48" i="3" a="1"/>
  <c r="G48" i="3" s="1"/>
  <c r="G269" i="3" a="1"/>
  <c r="G269" i="3" s="1"/>
  <c r="BO27" i="3" a="1"/>
  <c r="BO27" i="3" s="1"/>
  <c r="BO47" i="3" a="1"/>
  <c r="BO47" i="3" s="1"/>
  <c r="G954" i="3" a="1"/>
  <c r="G954" i="3" s="1"/>
  <c r="G524" i="3" a="1"/>
  <c r="G524" i="3" s="1"/>
  <c r="G1308" i="3" a="1"/>
  <c r="G1308" i="3" s="1"/>
  <c r="BO202" i="3" a="1"/>
  <c r="BO202" i="3" s="1"/>
  <c r="G663" i="3" a="1"/>
  <c r="G663" i="3" s="1"/>
  <c r="BO287" i="3" a="1"/>
  <c r="BO287" i="3" s="1"/>
  <c r="G242" i="3" a="1"/>
  <c r="G242" i="3" s="1"/>
  <c r="BO236" i="3" a="1"/>
  <c r="BO236" i="3" s="1"/>
  <c r="G328" i="3" a="1"/>
  <c r="G328" i="3" s="1"/>
  <c r="G308" i="3" a="1"/>
  <c r="G308" i="3" s="1"/>
  <c r="G1221" i="3" a="1"/>
  <c r="G1221" i="3" s="1"/>
  <c r="BO197" i="3" a="1"/>
  <c r="BO197" i="3" s="1"/>
  <c r="G937" i="3" a="1"/>
  <c r="G937" i="3" s="1"/>
  <c r="G842" i="3" a="1"/>
  <c r="G842" i="3" s="1"/>
  <c r="G297" i="3" a="1"/>
  <c r="G297" i="3" s="1"/>
  <c r="G210" i="3" a="1"/>
  <c r="G210" i="3" s="1"/>
  <c r="G596" i="3" a="1"/>
  <c r="G596" i="3" s="1"/>
  <c r="BO243" i="3" a="1"/>
  <c r="BO243" i="3" s="1"/>
  <c r="G1069" i="3" a="1"/>
  <c r="G1069" i="3" s="1"/>
  <c r="G526" i="3" a="1"/>
  <c r="G526" i="3" s="1"/>
  <c r="G950" i="3" a="1"/>
  <c r="G950" i="3" s="1"/>
  <c r="G1085" i="3" a="1"/>
  <c r="G1085" i="3" s="1"/>
  <c r="G862" i="3" a="1"/>
  <c r="G862" i="3" s="1"/>
  <c r="G963" i="3" a="1"/>
  <c r="G963" i="3" s="1"/>
  <c r="G115" i="3" a="1"/>
  <c r="G115" i="3" s="1"/>
  <c r="G557" i="3" a="1"/>
  <c r="G557" i="3" s="1"/>
  <c r="G609" i="3" a="1"/>
  <c r="G609" i="3" s="1"/>
  <c r="G1329" i="3" a="1"/>
  <c r="G1329" i="3" s="1"/>
  <c r="G622" i="3" a="1"/>
  <c r="G622" i="3" s="1"/>
  <c r="G55" i="3" a="1"/>
  <c r="G55" i="3" s="1"/>
  <c r="G448" i="3" a="1"/>
  <c r="G448" i="3" s="1"/>
  <c r="BO254" i="3" a="1"/>
  <c r="BO254" i="3" s="1"/>
  <c r="G771" i="3" a="1"/>
  <c r="G771" i="3" s="1"/>
  <c r="G1266" i="3" a="1"/>
  <c r="G1266" i="3" s="1"/>
  <c r="G1089" i="3" a="1"/>
  <c r="G1089" i="3" s="1"/>
  <c r="G602" i="3" a="1"/>
  <c r="G602" i="3" s="1"/>
  <c r="G332" i="3" a="1"/>
  <c r="G332" i="3" s="1"/>
  <c r="BO21" i="3" a="1"/>
  <c r="BO21" i="3" s="1"/>
  <c r="BO93" i="3" a="1"/>
  <c r="BO93" i="3" s="1"/>
  <c r="BO148" i="3" a="1"/>
  <c r="BO148" i="3" s="1"/>
  <c r="G125" i="3" a="1"/>
  <c r="G125" i="3" s="1"/>
  <c r="G162" i="3" a="1"/>
  <c r="G162" i="3" s="1"/>
  <c r="G525" i="3" a="1"/>
  <c r="G525" i="3" s="1"/>
  <c r="G464" i="3" a="1"/>
  <c r="G464" i="3" s="1"/>
  <c r="BO198" i="3" a="1"/>
  <c r="BO198" i="3" s="1"/>
  <c r="G176" i="3" a="1"/>
  <c r="G176" i="3" s="1"/>
  <c r="G868" i="3" a="1"/>
  <c r="G868" i="3" s="1"/>
  <c r="G1264" i="3" a="1"/>
  <c r="G1264" i="3" s="1"/>
  <c r="G42" i="3" a="1"/>
  <c r="G42" i="3" s="1"/>
  <c r="G702" i="3" a="1"/>
  <c r="G702" i="3" s="1"/>
  <c r="G152" i="3" a="1"/>
  <c r="G152" i="3" s="1"/>
  <c r="G976" i="3" a="1"/>
  <c r="G976" i="3" s="1"/>
  <c r="G211" i="3" a="1"/>
  <c r="G211" i="3" s="1"/>
  <c r="G1045" i="3" a="1"/>
  <c r="G1045" i="3" s="1"/>
  <c r="G325" i="3" a="1"/>
  <c r="G325" i="3" s="1"/>
  <c r="G980" i="3" a="1"/>
  <c r="G980" i="3" s="1"/>
  <c r="G154" i="3" a="1"/>
  <c r="G154" i="3" s="1"/>
  <c r="G1003" i="3" a="1"/>
  <c r="G1003" i="3" s="1"/>
  <c r="G12" i="3" a="1"/>
  <c r="G12" i="3" s="1"/>
  <c r="G1281" i="3" a="1"/>
  <c r="G1281" i="3" s="1"/>
  <c r="G1173" i="3" a="1"/>
  <c r="G1173" i="3" s="1"/>
  <c r="G1244" i="3" a="1"/>
  <c r="G1244" i="3" s="1"/>
  <c r="G1321" i="3" a="1"/>
  <c r="G1321" i="3" s="1"/>
  <c r="G1227" i="3" a="1"/>
  <c r="G1227" i="3" s="1"/>
  <c r="G1192" i="3" a="1"/>
  <c r="G1192" i="3" s="1"/>
  <c r="G1099" i="3" a="1"/>
  <c r="G1099" i="3" s="1"/>
  <c r="G186" i="3" a="1"/>
  <c r="G186" i="3" s="1"/>
  <c r="BO299" i="3" a="1"/>
  <c r="BO299" i="3" s="1"/>
  <c r="G735" i="3" a="1"/>
  <c r="G735" i="3" s="1"/>
  <c r="BO260" i="3" a="1"/>
  <c r="BO260" i="3" s="1"/>
  <c r="G1054" i="3" a="1"/>
  <c r="G1054" i="3" s="1"/>
  <c r="G487" i="3" a="1"/>
  <c r="G487" i="3" s="1"/>
  <c r="G974" i="3" a="1"/>
  <c r="G974" i="3" s="1"/>
  <c r="G1125" i="3" a="1"/>
  <c r="G1125" i="3" s="1"/>
  <c r="G1163" i="3" a="1"/>
  <c r="G1163" i="3" s="1"/>
  <c r="G1187" i="3" a="1"/>
  <c r="G1187" i="3" s="1"/>
  <c r="BO58" i="3" a="1"/>
  <c r="BO58" i="3" s="1"/>
  <c r="G816" i="3" a="1"/>
  <c r="G816" i="3" s="1"/>
  <c r="G215" i="3" a="1"/>
  <c r="G215" i="3" s="1"/>
  <c r="G911" i="3" a="1"/>
  <c r="G911" i="3" s="1"/>
  <c r="G350" i="3" a="1"/>
  <c r="G350" i="3" s="1"/>
  <c r="BO242" i="3" a="1"/>
  <c r="BO242" i="3" s="1"/>
  <c r="G1130" i="3" a="1"/>
  <c r="G1130" i="3" s="1"/>
  <c r="G142" i="3" a="1"/>
  <c r="G142" i="3" s="1"/>
  <c r="G73" i="3" a="1"/>
  <c r="G73" i="3" s="1"/>
  <c r="G538" i="3" a="1"/>
  <c r="G538" i="3" s="1"/>
  <c r="G397" i="3" a="1"/>
  <c r="G397" i="3" s="1"/>
  <c r="G223" i="3" a="1"/>
  <c r="G223" i="3" s="1"/>
  <c r="G1121" i="3" a="1"/>
  <c r="G1121" i="3" s="1"/>
  <c r="G815" i="3" a="1"/>
  <c r="G815" i="3" s="1"/>
  <c r="BO267" i="3" a="1"/>
  <c r="BO267" i="3" s="1"/>
  <c r="BO53" i="3" a="1"/>
  <c r="BO53" i="3" s="1"/>
  <c r="G1309" i="3" a="1"/>
  <c r="G1309" i="3" s="1"/>
  <c r="G574" i="3" a="1"/>
  <c r="G574" i="3" s="1"/>
  <c r="G410" i="3" a="1"/>
  <c r="G410" i="3" s="1"/>
  <c r="BO348" i="3" a="1"/>
  <c r="BO348" i="3" s="1"/>
  <c r="G4" i="3" a="1"/>
  <c r="G4" i="3" s="1"/>
  <c r="G1273" i="3" a="1"/>
  <c r="G1273" i="3" s="1"/>
  <c r="G850" i="3" a="1"/>
  <c r="G850" i="3" s="1"/>
  <c r="BO98" i="3" a="1"/>
  <c r="BO98" i="3" s="1"/>
  <c r="G925" i="3" a="1"/>
  <c r="G925" i="3" s="1"/>
  <c r="G899" i="3" a="1"/>
  <c r="G899" i="3" s="1"/>
  <c r="G1293" i="3" a="1"/>
  <c r="G1293" i="3" s="1"/>
  <c r="G1098" i="3" a="1"/>
  <c r="G1098" i="3" s="1"/>
  <c r="G151" i="3" a="1"/>
  <c r="G151" i="3" s="1"/>
  <c r="G1253" i="3" a="1"/>
  <c r="G1253" i="3" s="1"/>
  <c r="G802" i="3" a="1"/>
  <c r="G802" i="3" s="1"/>
  <c r="BO42" i="3" a="1"/>
  <c r="BO42" i="3" s="1"/>
  <c r="G1317" i="3" a="1"/>
  <c r="G1317" i="3" s="1"/>
  <c r="G1155" i="3" a="1"/>
  <c r="G1155" i="3" s="1"/>
  <c r="G355" i="3" a="1"/>
  <c r="G355" i="3" s="1"/>
  <c r="G533" i="3" a="1"/>
  <c r="G533" i="3" s="1"/>
  <c r="BO180" i="3" a="1"/>
  <c r="BO180" i="3" s="1"/>
  <c r="G612" i="3" a="1"/>
  <c r="G612" i="3" s="1"/>
  <c r="G344" i="3" a="1"/>
  <c r="G344" i="3" s="1"/>
  <c r="G731" i="3" a="1"/>
  <c r="G731" i="3" s="1"/>
  <c r="G375" i="3" a="1"/>
  <c r="G375" i="3" s="1"/>
  <c r="G1015" i="3" a="1"/>
  <c r="G1015" i="3" s="1"/>
  <c r="G247" i="3" a="1"/>
  <c r="G247" i="3" s="1"/>
  <c r="G192" i="3" a="1"/>
  <c r="G192" i="3" s="1"/>
  <c r="G994" i="3" a="1"/>
  <c r="G994" i="3" s="1"/>
  <c r="G604" i="3" a="1"/>
  <c r="G604" i="3" s="1"/>
  <c r="G404" i="3" a="1"/>
  <c r="G404" i="3" s="1"/>
  <c r="BO176" i="3" a="1"/>
  <c r="BO176" i="3" s="1"/>
  <c r="BO233" i="3" a="1"/>
  <c r="BO233" i="3" s="1"/>
  <c r="G695" i="3" a="1"/>
  <c r="G695" i="3" s="1"/>
  <c r="G845" i="3" a="1"/>
  <c r="G845" i="3" s="1"/>
  <c r="G768" i="3" a="1"/>
  <c r="G768" i="3" s="1"/>
  <c r="G546" i="3" a="1"/>
  <c r="G546" i="3" s="1"/>
  <c r="G275" i="3" a="1"/>
  <c r="G275" i="3" s="1"/>
  <c r="G461" i="3" a="1"/>
  <c r="G461" i="3" s="1"/>
  <c r="G517" i="3" a="1"/>
  <c r="G517" i="3" s="1"/>
  <c r="BO274" i="3" a="1"/>
  <c r="BO274" i="3" s="1"/>
  <c r="G91" i="3" a="1"/>
  <c r="G91" i="3" s="1"/>
  <c r="G720" i="3" a="1"/>
  <c r="G720" i="3" s="1"/>
  <c r="K80" i="16"/>
  <c r="K137" i="16"/>
  <c r="K42" i="16"/>
  <c r="K118" i="16"/>
  <c r="K61" i="16"/>
  <c r="K12" i="16"/>
  <c r="K99" i="16"/>
  <c r="K185" i="22"/>
  <c r="K190" i="16"/>
  <c r="K158" i="16"/>
  <c r="K153" i="22"/>
  <c r="K126" i="16"/>
  <c r="K121" i="22"/>
  <c r="K94" i="16"/>
  <c r="K75" i="22"/>
  <c r="K85" i="16"/>
  <c r="K38" i="22"/>
  <c r="K48" i="16"/>
  <c r="H720" i="3" l="1"/>
  <c r="K720" i="3" s="1"/>
  <c r="BC720" i="3"/>
  <c r="I720" i="3"/>
  <c r="I461" i="3"/>
  <c r="BC461" i="3"/>
  <c r="H461" i="3"/>
  <c r="K461" i="3" s="1"/>
  <c r="BC845" i="3"/>
  <c r="H845" i="3"/>
  <c r="K845" i="3" s="1"/>
  <c r="I845" i="3"/>
  <c r="N529" i="25"/>
  <c r="O529" i="25" s="1"/>
  <c r="P529" i="25" s="1"/>
  <c r="BC404" i="3"/>
  <c r="H404" i="3"/>
  <c r="K404" i="3" s="1"/>
  <c r="I404" i="3"/>
  <c r="N372" i="25"/>
  <c r="O372" i="25" s="1"/>
  <c r="H247" i="3"/>
  <c r="AN247" i="3"/>
  <c r="I247" i="3"/>
  <c r="BC247" i="3"/>
  <c r="BG247" i="3" s="1"/>
  <c r="AA247" i="3"/>
  <c r="N469" i="25"/>
  <c r="O469" i="25" s="1"/>
  <c r="AN344" i="3"/>
  <c r="I344" i="3"/>
  <c r="BC344" i="3"/>
  <c r="BG344" i="3" s="1"/>
  <c r="H344" i="3"/>
  <c r="AA344" i="3"/>
  <c r="N480" i="25"/>
  <c r="O480" i="25" s="1"/>
  <c r="P480" i="25" s="1"/>
  <c r="BC355" i="3"/>
  <c r="H355" i="3"/>
  <c r="K355" i="3" s="1"/>
  <c r="I355" i="3"/>
  <c r="H802" i="3"/>
  <c r="K802" i="3" s="1"/>
  <c r="BC802" i="3"/>
  <c r="I802" i="3"/>
  <c r="BC1293" i="3"/>
  <c r="I1293" i="3"/>
  <c r="H1293" i="3"/>
  <c r="K1293" i="3" s="1"/>
  <c r="BC850" i="3"/>
  <c r="I850" i="3"/>
  <c r="H850" i="3"/>
  <c r="K850" i="3" s="1"/>
  <c r="N535" i="25"/>
  <c r="O535" i="25" s="1"/>
  <c r="P535" i="25" s="1"/>
  <c r="BC410" i="3"/>
  <c r="I410" i="3"/>
  <c r="H410" i="3"/>
  <c r="K410" i="3" s="1"/>
  <c r="BQ267" i="3"/>
  <c r="BP267" i="3"/>
  <c r="J267" i="3" s="1"/>
  <c r="N522" i="25"/>
  <c r="O522" i="25" s="1"/>
  <c r="P522" i="25" s="1"/>
  <c r="BC397" i="3"/>
  <c r="H397" i="3"/>
  <c r="K397" i="3" s="1"/>
  <c r="I397" i="3"/>
  <c r="H1130" i="3"/>
  <c r="K1130" i="3" s="1"/>
  <c r="BC1130" i="3"/>
  <c r="I1130" i="3"/>
  <c r="N340" i="25"/>
  <c r="O340" i="25" s="1"/>
  <c r="AA215" i="3"/>
  <c r="H215" i="3"/>
  <c r="AN215" i="3"/>
  <c r="I215" i="3"/>
  <c r="BC215" i="3"/>
  <c r="BG215" i="3" s="1"/>
  <c r="H1163" i="3"/>
  <c r="K1163" i="3" s="1"/>
  <c r="BC1163" i="3"/>
  <c r="I1163" i="3"/>
  <c r="I1054" i="3"/>
  <c r="H1054" i="3"/>
  <c r="K1054" i="3" s="1"/>
  <c r="BC1054" i="3"/>
  <c r="N311" i="25"/>
  <c r="O311" i="25" s="1"/>
  <c r="I186" i="3"/>
  <c r="AN186" i="3"/>
  <c r="H186" i="3"/>
  <c r="BC186" i="3"/>
  <c r="BG186" i="3" s="1"/>
  <c r="AA186" i="3"/>
  <c r="I1321" i="3"/>
  <c r="H1321" i="3"/>
  <c r="K1321" i="3" s="1"/>
  <c r="BC1321" i="3"/>
  <c r="N137" i="25"/>
  <c r="O137" i="25" s="1"/>
  <c r="I12" i="3"/>
  <c r="AN12" i="3"/>
  <c r="H12" i="3"/>
  <c r="AA12" i="3"/>
  <c r="BC12" i="3"/>
  <c r="BG12" i="3" s="1"/>
  <c r="N450" i="25"/>
  <c r="O450" i="25" s="1"/>
  <c r="I325" i="3"/>
  <c r="BC325" i="3"/>
  <c r="BG325" i="3" s="1"/>
  <c r="AA325" i="3"/>
  <c r="AN325" i="3"/>
  <c r="H325" i="3"/>
  <c r="N277" i="25"/>
  <c r="O277" i="25" s="1"/>
  <c r="BC152" i="3"/>
  <c r="BG152" i="3" s="1"/>
  <c r="AN152" i="3"/>
  <c r="H152" i="3"/>
  <c r="AA152" i="3"/>
  <c r="I152" i="3"/>
  <c r="I868" i="3"/>
  <c r="BC868" i="3"/>
  <c r="H868" i="3"/>
  <c r="K868" i="3" s="1"/>
  <c r="I525" i="3"/>
  <c r="BC525" i="3"/>
  <c r="H525" i="3"/>
  <c r="K525" i="3" s="1"/>
  <c r="BP93" i="3"/>
  <c r="BQ93" i="3"/>
  <c r="H1089" i="3"/>
  <c r="K1089" i="3" s="1"/>
  <c r="BC1089" i="3"/>
  <c r="I1089" i="3"/>
  <c r="H448" i="3"/>
  <c r="K448" i="3" s="1"/>
  <c r="I448" i="3"/>
  <c r="BC448" i="3"/>
  <c r="H609" i="3"/>
  <c r="K609" i="3" s="1"/>
  <c r="I609" i="3"/>
  <c r="BC609" i="3"/>
  <c r="BC862" i="3"/>
  <c r="H862" i="3"/>
  <c r="K862" i="3" s="1"/>
  <c r="I862" i="3"/>
  <c r="BC1069" i="3"/>
  <c r="I1069" i="3"/>
  <c r="H1069" i="3"/>
  <c r="K1069" i="3" s="1"/>
  <c r="N422" i="25"/>
  <c r="O422" i="25" s="1"/>
  <c r="BC297" i="3"/>
  <c r="BG297" i="3" s="1"/>
  <c r="AN297" i="3"/>
  <c r="H297" i="3"/>
  <c r="AA297" i="3"/>
  <c r="I297" i="3"/>
  <c r="I1221" i="3"/>
  <c r="H1221" i="3"/>
  <c r="K1221" i="3" s="1"/>
  <c r="BC1221" i="3"/>
  <c r="N367" i="25"/>
  <c r="O367" i="25" s="1"/>
  <c r="BC242" i="3"/>
  <c r="BG242" i="3" s="1"/>
  <c r="AA242" i="3"/>
  <c r="I242" i="3"/>
  <c r="AN242" i="3"/>
  <c r="H242" i="3"/>
  <c r="I1308" i="3"/>
  <c r="H1308" i="3"/>
  <c r="K1308" i="3" s="1"/>
  <c r="BC1308" i="3"/>
  <c r="BP27" i="3"/>
  <c r="J27" i="3" s="1"/>
  <c r="BQ27" i="3"/>
  <c r="I1185" i="3"/>
  <c r="H1185" i="3"/>
  <c r="K1185" i="3" s="1"/>
  <c r="BC1185" i="3"/>
  <c r="BQ55" i="3"/>
  <c r="BP55" i="3"/>
  <c r="BC1137" i="3"/>
  <c r="H1137" i="3"/>
  <c r="K1137" i="3" s="1"/>
  <c r="I1137" i="3"/>
  <c r="N370" i="25"/>
  <c r="O370" i="25" s="1"/>
  <c r="H245" i="3"/>
  <c r="AN245" i="3"/>
  <c r="I245" i="3"/>
  <c r="BC245" i="3"/>
  <c r="BG245" i="3" s="1"/>
  <c r="AA245" i="3"/>
  <c r="BP54" i="3"/>
  <c r="J54" i="3" s="1"/>
  <c r="BQ54" i="3"/>
  <c r="I659" i="3"/>
  <c r="H659" i="3"/>
  <c r="K659" i="3" s="1"/>
  <c r="BC659" i="3"/>
  <c r="H878" i="3"/>
  <c r="K878" i="3" s="1"/>
  <c r="I878" i="3"/>
  <c r="BC878" i="3"/>
  <c r="I1017" i="3"/>
  <c r="H1017" i="3"/>
  <c r="K1017" i="3" s="1"/>
  <c r="BC1017" i="3"/>
  <c r="BQ157" i="3"/>
  <c r="BP157" i="3"/>
  <c r="J157" i="3" s="1"/>
  <c r="BP268" i="3"/>
  <c r="J268" i="3" s="1"/>
  <c r="BQ268" i="3"/>
  <c r="H888" i="3"/>
  <c r="K888" i="3" s="1"/>
  <c r="I888" i="3"/>
  <c r="BC888" i="3"/>
  <c r="H1279" i="3"/>
  <c r="K1279" i="3" s="1"/>
  <c r="I1279" i="3"/>
  <c r="BC1279" i="3"/>
  <c r="I943" i="3"/>
  <c r="H943" i="3"/>
  <c r="K943" i="3" s="1"/>
  <c r="BC943" i="3"/>
  <c r="BP230" i="3"/>
  <c r="J230" i="3" s="1"/>
  <c r="BQ230" i="3"/>
  <c r="I1149" i="3"/>
  <c r="H1149" i="3"/>
  <c r="K1149" i="3" s="1"/>
  <c r="BC1149" i="3"/>
  <c r="BC1136" i="3"/>
  <c r="H1136" i="3"/>
  <c r="K1136" i="3" s="1"/>
  <c r="I1136" i="3"/>
  <c r="H680" i="3"/>
  <c r="K680" i="3" s="1"/>
  <c r="BC680" i="3"/>
  <c r="I680" i="3"/>
  <c r="BC1267" i="3"/>
  <c r="H1267" i="3"/>
  <c r="K1267" i="3" s="1"/>
  <c r="I1267" i="3"/>
  <c r="BQ298" i="3"/>
  <c r="BP298" i="3"/>
  <c r="J298" i="3" s="1"/>
  <c r="I1265" i="3"/>
  <c r="H1265" i="3"/>
  <c r="K1265" i="3" s="1"/>
  <c r="BC1265" i="3"/>
  <c r="BC933" i="3"/>
  <c r="H933" i="3"/>
  <c r="K933" i="3" s="1"/>
  <c r="I933" i="3"/>
  <c r="BP84" i="3"/>
  <c r="J84" i="3" s="1"/>
  <c r="BQ84" i="3"/>
  <c r="N391" i="25"/>
  <c r="O391" i="25" s="1"/>
  <c r="AA266" i="3"/>
  <c r="I266" i="3"/>
  <c r="AN266" i="3"/>
  <c r="H266" i="3"/>
  <c r="BC266" i="3"/>
  <c r="BG266" i="3" s="1"/>
  <c r="BQ277" i="3"/>
  <c r="BP277" i="3"/>
  <c r="J277" i="3" s="1"/>
  <c r="BQ25" i="3"/>
  <c r="BP25" i="3"/>
  <c r="J25" i="3" s="1"/>
  <c r="BC523" i="3"/>
  <c r="I523" i="3"/>
  <c r="H523" i="3"/>
  <c r="K523" i="3" s="1"/>
  <c r="BP238" i="3"/>
  <c r="J238" i="3" s="1"/>
  <c r="BQ238" i="3"/>
  <c r="BP22" i="3"/>
  <c r="J22" i="3" s="1"/>
  <c r="BQ22" i="3"/>
  <c r="H934" i="3"/>
  <c r="K934" i="3" s="1"/>
  <c r="I934" i="3"/>
  <c r="BC934" i="3"/>
  <c r="H966" i="3"/>
  <c r="K966" i="3" s="1"/>
  <c r="BC966" i="3"/>
  <c r="I966" i="3"/>
  <c r="BC620" i="3"/>
  <c r="H620" i="3"/>
  <c r="K620" i="3" s="1"/>
  <c r="I620" i="3"/>
  <c r="H770" i="3"/>
  <c r="K770" i="3" s="1"/>
  <c r="I770" i="3"/>
  <c r="BC770" i="3"/>
  <c r="N350" i="25"/>
  <c r="O350" i="25" s="1"/>
  <c r="BC225" i="3"/>
  <c r="BG225" i="3" s="1"/>
  <c r="AN225" i="3"/>
  <c r="H225" i="3"/>
  <c r="AA225" i="3"/>
  <c r="I225" i="3"/>
  <c r="BQ177" i="3"/>
  <c r="BP177" i="3"/>
  <c r="J177" i="3" s="1"/>
  <c r="BC1086" i="3"/>
  <c r="I1086" i="3"/>
  <c r="H1086" i="3"/>
  <c r="K1086" i="3" s="1"/>
  <c r="N273" i="25"/>
  <c r="O273" i="25" s="1"/>
  <c r="H148" i="3"/>
  <c r="AA148" i="3"/>
  <c r="I148" i="3"/>
  <c r="BC148" i="3"/>
  <c r="BG148" i="3" s="1"/>
  <c r="AN148" i="3"/>
  <c r="N386" i="25"/>
  <c r="O386" i="25" s="1"/>
  <c r="AA261" i="3"/>
  <c r="H261" i="3"/>
  <c r="AN261" i="3"/>
  <c r="I261" i="3"/>
  <c r="BC261" i="3"/>
  <c r="BG261" i="3" s="1"/>
  <c r="BP16" i="3"/>
  <c r="J16" i="3" s="1"/>
  <c r="BQ16" i="3"/>
  <c r="BP59" i="3"/>
  <c r="J59" i="3" s="1"/>
  <c r="BQ59" i="3"/>
  <c r="H851" i="3"/>
  <c r="K851" i="3" s="1"/>
  <c r="BC851" i="3"/>
  <c r="I851" i="3"/>
  <c r="BC1064" i="3"/>
  <c r="I1064" i="3"/>
  <c r="H1064" i="3"/>
  <c r="K1064" i="3" s="1"/>
  <c r="BQ322" i="3"/>
  <c r="BP322" i="3"/>
  <c r="J322" i="3" s="1"/>
  <c r="BP20" i="3"/>
  <c r="J20" i="3" s="1"/>
  <c r="BQ20" i="3"/>
  <c r="BQ331" i="3"/>
  <c r="BP331" i="3"/>
  <c r="J331" i="3" s="1"/>
  <c r="BP289" i="3"/>
  <c r="J289" i="3" s="1"/>
  <c r="BQ289" i="3"/>
  <c r="BC1180" i="3"/>
  <c r="H1180" i="3"/>
  <c r="K1180" i="3" s="1"/>
  <c r="I1180" i="3"/>
  <c r="N165" i="25"/>
  <c r="O165" i="25" s="1"/>
  <c r="AA40" i="3"/>
  <c r="BC40" i="3"/>
  <c r="BG40" i="3" s="1"/>
  <c r="AN40" i="3"/>
  <c r="H40" i="3"/>
  <c r="I40" i="3"/>
  <c r="BP14" i="3"/>
  <c r="J14" i="3" s="1"/>
  <c r="BQ14" i="3"/>
  <c r="I1148" i="3"/>
  <c r="BC1148" i="3"/>
  <c r="H1148" i="3"/>
  <c r="K1148" i="3" s="1"/>
  <c r="N470" i="25"/>
  <c r="O470" i="25" s="1"/>
  <c r="H345" i="3"/>
  <c r="BC345" i="3"/>
  <c r="BG345" i="3" s="1"/>
  <c r="I345" i="3"/>
  <c r="AA345" i="3"/>
  <c r="AN345" i="3"/>
  <c r="BC492" i="3"/>
  <c r="H492" i="3"/>
  <c r="K492" i="3" s="1"/>
  <c r="I492" i="3"/>
  <c r="H822" i="3"/>
  <c r="K822" i="3" s="1"/>
  <c r="I822" i="3"/>
  <c r="BC822" i="3"/>
  <c r="N412" i="25"/>
  <c r="O412" i="25" s="1"/>
  <c r="BC287" i="3"/>
  <c r="BG287" i="3" s="1"/>
  <c r="AA287" i="3"/>
  <c r="H287" i="3"/>
  <c r="AN287" i="3"/>
  <c r="I287" i="3"/>
  <c r="BP286" i="3"/>
  <c r="J286" i="3" s="1"/>
  <c r="BQ286" i="3"/>
  <c r="BC1124" i="3"/>
  <c r="I1124" i="3"/>
  <c r="H1124" i="3"/>
  <c r="K1124" i="3" s="1"/>
  <c r="N344" i="25"/>
  <c r="O344" i="25" s="1"/>
  <c r="H219" i="3"/>
  <c r="AA219" i="3"/>
  <c r="I219" i="3"/>
  <c r="BC219" i="3"/>
  <c r="BG219" i="3" s="1"/>
  <c r="AN219" i="3"/>
  <c r="BP269" i="3"/>
  <c r="J269" i="3" s="1"/>
  <c r="BQ269" i="3"/>
  <c r="BC1110" i="3"/>
  <c r="H1110" i="3"/>
  <c r="K1110" i="3" s="1"/>
  <c r="I1110" i="3"/>
  <c r="BC683" i="3"/>
  <c r="H683" i="3"/>
  <c r="K683" i="3" s="1"/>
  <c r="I683" i="3"/>
  <c r="N462" i="25"/>
  <c r="O462" i="25" s="1"/>
  <c r="AN337" i="3"/>
  <c r="H337" i="3"/>
  <c r="AA337" i="3"/>
  <c r="I337" i="3"/>
  <c r="BC337" i="3"/>
  <c r="BG337" i="3" s="1"/>
  <c r="BC698" i="3"/>
  <c r="I698" i="3"/>
  <c r="H698" i="3"/>
  <c r="K698" i="3" s="1"/>
  <c r="BC808" i="3"/>
  <c r="H808" i="3"/>
  <c r="K808" i="3" s="1"/>
  <c r="I808" i="3"/>
  <c r="BC1236" i="3"/>
  <c r="I1236" i="3"/>
  <c r="H1236" i="3"/>
  <c r="K1236" i="3" s="1"/>
  <c r="N491" i="25"/>
  <c r="O491" i="25" s="1"/>
  <c r="P491" i="25" s="1"/>
  <c r="I366" i="3"/>
  <c r="BC366" i="3"/>
  <c r="H366" i="3"/>
  <c r="K366" i="3" s="1"/>
  <c r="H1175" i="3"/>
  <c r="K1175" i="3" s="1"/>
  <c r="BC1175" i="3"/>
  <c r="I1175" i="3"/>
  <c r="N333" i="25"/>
  <c r="O333" i="25" s="1"/>
  <c r="I208" i="3"/>
  <c r="BC208" i="3"/>
  <c r="BG208" i="3" s="1"/>
  <c r="AA208" i="3"/>
  <c r="H208" i="3"/>
  <c r="AN208" i="3"/>
  <c r="N187" i="25"/>
  <c r="O187" i="25" s="1"/>
  <c r="I62" i="3"/>
  <c r="AA62" i="3"/>
  <c r="AN62" i="3"/>
  <c r="H62" i="3"/>
  <c r="BC62" i="3"/>
  <c r="BG62" i="3" s="1"/>
  <c r="BC678" i="3"/>
  <c r="I678" i="3"/>
  <c r="H678" i="3"/>
  <c r="K678" i="3" s="1"/>
  <c r="BP56" i="3"/>
  <c r="J56" i="3" s="1"/>
  <c r="BQ56" i="3"/>
  <c r="BQ324" i="3"/>
  <c r="BP324" i="3"/>
  <c r="J324" i="3" s="1"/>
  <c r="N483" i="25"/>
  <c r="O483" i="25" s="1"/>
  <c r="P483" i="25" s="1"/>
  <c r="H358" i="3"/>
  <c r="K358" i="3" s="1"/>
  <c r="I358" i="3"/>
  <c r="BC358" i="3"/>
  <c r="N281" i="25"/>
  <c r="O281" i="25" s="1"/>
  <c r="AA156" i="3"/>
  <c r="H156" i="3"/>
  <c r="AN156" i="3"/>
  <c r="I156" i="3"/>
  <c r="BC156" i="3"/>
  <c r="BG156" i="3" s="1"/>
  <c r="N420" i="25"/>
  <c r="O420" i="25" s="1"/>
  <c r="BC295" i="3"/>
  <c r="BG295" i="3" s="1"/>
  <c r="AA295" i="3"/>
  <c r="H295" i="3"/>
  <c r="AN295" i="3"/>
  <c r="I295" i="3"/>
  <c r="N551" i="25"/>
  <c r="O551" i="25" s="1"/>
  <c r="P551" i="25" s="1"/>
  <c r="BC426" i="3"/>
  <c r="H426" i="3"/>
  <c r="K426" i="3" s="1"/>
  <c r="I426" i="3"/>
  <c r="BP124" i="3"/>
  <c r="J124" i="3" s="1"/>
  <c r="BQ124" i="3"/>
  <c r="I1059" i="3"/>
  <c r="H1059" i="3"/>
  <c r="K1059" i="3" s="1"/>
  <c r="BC1059" i="3"/>
  <c r="N200" i="25"/>
  <c r="O200" i="25" s="1"/>
  <c r="AA75" i="3"/>
  <c r="AN75" i="3"/>
  <c r="H75" i="3"/>
  <c r="BC75" i="3"/>
  <c r="BG75" i="3" s="1"/>
  <c r="I75" i="3"/>
  <c r="H1154" i="3"/>
  <c r="K1154" i="3" s="1"/>
  <c r="BC1154" i="3"/>
  <c r="I1154" i="3"/>
  <c r="BQ67" i="3"/>
  <c r="BP67" i="3"/>
  <c r="J67" i="3" s="1"/>
  <c r="BC655" i="3"/>
  <c r="I655" i="3"/>
  <c r="H655" i="3"/>
  <c r="K655" i="3" s="1"/>
  <c r="BC595" i="3"/>
  <c r="I595" i="3"/>
  <c r="H595" i="3"/>
  <c r="K595" i="3" s="1"/>
  <c r="H905" i="3"/>
  <c r="K905" i="3" s="1"/>
  <c r="I905" i="3"/>
  <c r="BC905" i="3"/>
  <c r="BC810" i="3"/>
  <c r="H810" i="3"/>
  <c r="K810" i="3" s="1"/>
  <c r="I810" i="3"/>
  <c r="BP132" i="3"/>
  <c r="J132" i="3" s="1"/>
  <c r="BQ132" i="3"/>
  <c r="H1164" i="3"/>
  <c r="K1164" i="3" s="1"/>
  <c r="I1164" i="3"/>
  <c r="BC1164" i="3"/>
  <c r="N409" i="25"/>
  <c r="O409" i="25" s="1"/>
  <c r="I284" i="3"/>
  <c r="BC284" i="3"/>
  <c r="BG284" i="3" s="1"/>
  <c r="AA284" i="3"/>
  <c r="H284" i="3"/>
  <c r="AN284" i="3"/>
  <c r="I1097" i="3"/>
  <c r="BC1097" i="3"/>
  <c r="H1097" i="3"/>
  <c r="K1097" i="3" s="1"/>
  <c r="N138" i="25"/>
  <c r="O138" i="25" s="1"/>
  <c r="I13" i="3"/>
  <c r="AN13" i="3"/>
  <c r="AA13" i="3"/>
  <c r="H13" i="3"/>
  <c r="BC13" i="3"/>
  <c r="BG13" i="3" s="1"/>
  <c r="N533" i="25"/>
  <c r="O533" i="25" s="1"/>
  <c r="P533" i="25" s="1"/>
  <c r="H408" i="3"/>
  <c r="K408" i="3" s="1"/>
  <c r="I408" i="3"/>
  <c r="BC408" i="3"/>
  <c r="BP117" i="3"/>
  <c r="J117" i="3" s="1"/>
  <c r="BQ117" i="3"/>
  <c r="I509" i="3"/>
  <c r="BC509" i="3"/>
  <c r="H509" i="3"/>
  <c r="K509" i="3" s="1"/>
  <c r="H1028" i="3"/>
  <c r="K1028" i="3" s="1"/>
  <c r="I1028" i="3"/>
  <c r="BC1028" i="3"/>
  <c r="BP75" i="3"/>
  <c r="J75" i="3" s="1"/>
  <c r="BQ75" i="3"/>
  <c r="BC714" i="3"/>
  <c r="H714" i="3"/>
  <c r="K714" i="3" s="1"/>
  <c r="I714" i="3"/>
  <c r="BQ37" i="3"/>
  <c r="BP37" i="3"/>
  <c r="J37" i="3" s="1"/>
  <c r="BC1256" i="3"/>
  <c r="I1256" i="3"/>
  <c r="H1256" i="3"/>
  <c r="K1256" i="3" s="1"/>
  <c r="N154" i="25"/>
  <c r="O154" i="25" s="1"/>
  <c r="I29" i="3"/>
  <c r="AA29" i="3"/>
  <c r="H29" i="3"/>
  <c r="AN29" i="3"/>
  <c r="BC29" i="3"/>
  <c r="BG29" i="3" s="1"/>
  <c r="I508" i="3"/>
  <c r="H508" i="3"/>
  <c r="K508" i="3" s="1"/>
  <c r="BC508" i="3"/>
  <c r="H628" i="3"/>
  <c r="K628" i="3" s="1"/>
  <c r="BC628" i="3"/>
  <c r="I628" i="3"/>
  <c r="BC809" i="3"/>
  <c r="I809" i="3"/>
  <c r="H809" i="3"/>
  <c r="K809" i="3" s="1"/>
  <c r="N471" i="25"/>
  <c r="O471" i="25" s="1"/>
  <c r="AN346" i="3"/>
  <c r="AA346" i="3"/>
  <c r="BC346" i="3"/>
  <c r="BG346" i="3" s="1"/>
  <c r="H346" i="3"/>
  <c r="I346" i="3"/>
  <c r="H821" i="3"/>
  <c r="K821" i="3" s="1"/>
  <c r="BC821" i="3"/>
  <c r="I821" i="3"/>
  <c r="I563" i="3"/>
  <c r="H563" i="3"/>
  <c r="K563" i="3" s="1"/>
  <c r="BC563" i="3"/>
  <c r="I1113" i="3"/>
  <c r="BC1113" i="3"/>
  <c r="H1113" i="3"/>
  <c r="K1113" i="3" s="1"/>
  <c r="I986" i="3"/>
  <c r="H986" i="3"/>
  <c r="K986" i="3" s="1"/>
  <c r="BC986" i="3"/>
  <c r="I1042" i="3"/>
  <c r="BC1042" i="3"/>
  <c r="H1042" i="3"/>
  <c r="K1042" i="3" s="1"/>
  <c r="BP291" i="3"/>
  <c r="J291" i="3" s="1"/>
  <c r="BQ291" i="3"/>
  <c r="BC567" i="3"/>
  <c r="I567" i="3"/>
  <c r="H567" i="3"/>
  <c r="K567" i="3" s="1"/>
  <c r="BP46" i="3"/>
  <c r="J46" i="3" s="1"/>
  <c r="BQ46" i="3"/>
  <c r="N541" i="25"/>
  <c r="O541" i="25" s="1"/>
  <c r="P541" i="25" s="1"/>
  <c r="H416" i="3"/>
  <c r="K416" i="3" s="1"/>
  <c r="BC416" i="3"/>
  <c r="I416" i="3"/>
  <c r="N255" i="25"/>
  <c r="O255" i="25" s="1"/>
  <c r="I130" i="3"/>
  <c r="BC130" i="3"/>
  <c r="BG130" i="3" s="1"/>
  <c r="AN130" i="3"/>
  <c r="H130" i="3"/>
  <c r="AA130" i="3"/>
  <c r="BC740" i="3"/>
  <c r="I740" i="3"/>
  <c r="H740" i="3"/>
  <c r="K740" i="3" s="1"/>
  <c r="BQ19" i="3"/>
  <c r="BP19" i="3"/>
  <c r="J19" i="3" s="1"/>
  <c r="H857" i="3"/>
  <c r="K857" i="3" s="1"/>
  <c r="BC857" i="3"/>
  <c r="I857" i="3"/>
  <c r="BQ270" i="3"/>
  <c r="BP270" i="3"/>
  <c r="J270" i="3" s="1"/>
  <c r="N547" i="25"/>
  <c r="O547" i="25" s="1"/>
  <c r="P547" i="25" s="1"/>
  <c r="I422" i="3"/>
  <c r="H422" i="3"/>
  <c r="K422" i="3" s="1"/>
  <c r="BC422" i="3"/>
  <c r="BQ344" i="3"/>
  <c r="BP344" i="3"/>
  <c r="J344" i="3" s="1"/>
  <c r="BC1212" i="3"/>
  <c r="H1212" i="3"/>
  <c r="K1212" i="3" s="1"/>
  <c r="I1212" i="3"/>
  <c r="BP23" i="3"/>
  <c r="J23" i="3" s="1"/>
  <c r="BQ23" i="3"/>
  <c r="N427" i="25"/>
  <c r="O427" i="25" s="1"/>
  <c r="AA302" i="3"/>
  <c r="I302" i="3"/>
  <c r="AN302" i="3"/>
  <c r="H302" i="3"/>
  <c r="BC302" i="3"/>
  <c r="BG302" i="3" s="1"/>
  <c r="BQ346" i="3"/>
  <c r="BP346" i="3"/>
  <c r="J346" i="3" s="1"/>
  <c r="H660" i="3"/>
  <c r="K660" i="3" s="1"/>
  <c r="BC660" i="3"/>
  <c r="I660" i="3"/>
  <c r="BP337" i="3"/>
  <c r="J337" i="3" s="1"/>
  <c r="BQ337" i="3"/>
  <c r="N510" i="25"/>
  <c r="O510" i="25" s="1"/>
  <c r="P510" i="25" s="1"/>
  <c r="H385" i="3"/>
  <c r="K385" i="3" s="1"/>
  <c r="I385" i="3"/>
  <c r="BC385" i="3"/>
  <c r="I723" i="3"/>
  <c r="BC723" i="3"/>
  <c r="H723" i="3"/>
  <c r="K723" i="3" s="1"/>
  <c r="BP130" i="3"/>
  <c r="J130" i="3" s="1"/>
  <c r="BQ130" i="3"/>
  <c r="BQ150" i="3"/>
  <c r="BP150" i="3"/>
  <c r="J150" i="3" s="1"/>
  <c r="BC587" i="3"/>
  <c r="H587" i="3"/>
  <c r="K587" i="3" s="1"/>
  <c r="I587" i="3"/>
  <c r="BP81" i="3"/>
  <c r="J81" i="3" s="1"/>
  <c r="BQ81" i="3"/>
  <c r="H661" i="3"/>
  <c r="K661" i="3" s="1"/>
  <c r="BC661" i="3"/>
  <c r="I661" i="3"/>
  <c r="N280" i="25"/>
  <c r="O280" i="25" s="1"/>
  <c r="I155" i="3"/>
  <c r="BC155" i="3"/>
  <c r="BG155" i="3" s="1"/>
  <c r="AA155" i="3"/>
  <c r="H155" i="3"/>
  <c r="AN155" i="3"/>
  <c r="H913" i="3"/>
  <c r="K913" i="3" s="1"/>
  <c r="BC913" i="3"/>
  <c r="I913" i="3"/>
  <c r="BC1204" i="3"/>
  <c r="H1204" i="3"/>
  <c r="K1204" i="3" s="1"/>
  <c r="I1204" i="3"/>
  <c r="H1323" i="3"/>
  <c r="K1323" i="3" s="1"/>
  <c r="BC1323" i="3"/>
  <c r="I1323" i="3"/>
  <c r="H439" i="3"/>
  <c r="K439" i="3" s="1"/>
  <c r="I439" i="3"/>
  <c r="BC439" i="3"/>
  <c r="BQ168" i="3"/>
  <c r="BP168" i="3"/>
  <c r="J168" i="3" s="1"/>
  <c r="BQ342" i="3"/>
  <c r="BP342" i="3"/>
  <c r="J342" i="3" s="1"/>
  <c r="N456" i="25"/>
  <c r="O456" i="25" s="1"/>
  <c r="I331" i="3"/>
  <c r="AA331" i="3"/>
  <c r="H331" i="3"/>
  <c r="AN331" i="3"/>
  <c r="BC331" i="3"/>
  <c r="BG331" i="3" s="1"/>
  <c r="H666" i="3"/>
  <c r="K666" i="3" s="1"/>
  <c r="I666" i="3"/>
  <c r="BC666" i="3"/>
  <c r="H903" i="3"/>
  <c r="K903" i="3" s="1"/>
  <c r="BC903" i="3"/>
  <c r="I903" i="3"/>
  <c r="N509" i="25"/>
  <c r="O509" i="25" s="1"/>
  <c r="P509" i="25" s="1"/>
  <c r="BC384" i="3"/>
  <c r="H384" i="3"/>
  <c r="K384" i="3" s="1"/>
  <c r="I384" i="3"/>
  <c r="N448" i="25"/>
  <c r="O448" i="25" s="1"/>
  <c r="BC323" i="3"/>
  <c r="BG323" i="3" s="1"/>
  <c r="H323" i="3"/>
  <c r="AA323" i="3"/>
  <c r="I323" i="3"/>
  <c r="AN323" i="3"/>
  <c r="I507" i="3"/>
  <c r="BC507" i="3"/>
  <c r="H507" i="3"/>
  <c r="K507" i="3" s="1"/>
  <c r="BQ231" i="3"/>
  <c r="BP231" i="3"/>
  <c r="J231" i="3" s="1"/>
  <c r="N467" i="25"/>
  <c r="O467" i="25" s="1"/>
  <c r="I342" i="3"/>
  <c r="AA342" i="3"/>
  <c r="BC342" i="3"/>
  <c r="BG342" i="3" s="1"/>
  <c r="AN342" i="3"/>
  <c r="H342" i="3"/>
  <c r="BP195" i="3"/>
  <c r="J195" i="3" s="1"/>
  <c r="BQ195" i="3"/>
  <c r="BQ149" i="3"/>
  <c r="BP149" i="3"/>
  <c r="J149" i="3" s="1"/>
  <c r="N201" i="25"/>
  <c r="O201" i="25" s="1"/>
  <c r="BC76" i="3"/>
  <c r="BG76" i="3" s="1"/>
  <c r="AN76" i="3"/>
  <c r="H76" i="3"/>
  <c r="AA76" i="3"/>
  <c r="I76" i="3"/>
  <c r="I757" i="3"/>
  <c r="BC757" i="3"/>
  <c r="H757" i="3"/>
  <c r="K757" i="3" s="1"/>
  <c r="N316" i="25"/>
  <c r="O316" i="25" s="1"/>
  <c r="AN191" i="3"/>
  <c r="H191" i="3"/>
  <c r="AA191" i="3"/>
  <c r="I191" i="3"/>
  <c r="BC191" i="3"/>
  <c r="BG191" i="3" s="1"/>
  <c r="N150" i="25"/>
  <c r="O150" i="25" s="1"/>
  <c r="H25" i="3"/>
  <c r="AN25" i="3"/>
  <c r="BC25" i="3"/>
  <c r="BG25" i="3" s="1"/>
  <c r="I25" i="3"/>
  <c r="AA25" i="3"/>
  <c r="I531" i="3"/>
  <c r="BC531" i="3"/>
  <c r="H531" i="3"/>
  <c r="K531" i="3" s="1"/>
  <c r="I727" i="3"/>
  <c r="H727" i="3"/>
  <c r="K727" i="3" s="1"/>
  <c r="BC727" i="3"/>
  <c r="H638" i="3"/>
  <c r="K638" i="3" s="1"/>
  <c r="BC638" i="3"/>
  <c r="I638" i="3"/>
  <c r="BP193" i="3"/>
  <c r="J193" i="3" s="1"/>
  <c r="BQ193" i="3"/>
  <c r="BQ240" i="3"/>
  <c r="BP240" i="3"/>
  <c r="J240" i="3" s="1"/>
  <c r="BP115" i="3"/>
  <c r="J115" i="3" s="1"/>
  <c r="BQ115" i="3"/>
  <c r="I1068" i="3"/>
  <c r="H1068" i="3"/>
  <c r="K1068" i="3" s="1"/>
  <c r="BC1068" i="3"/>
  <c r="I1150" i="3"/>
  <c r="BC1150" i="3"/>
  <c r="H1150" i="3"/>
  <c r="K1150" i="3" s="1"/>
  <c r="H1084" i="3"/>
  <c r="K1084" i="3" s="1"/>
  <c r="I1084" i="3"/>
  <c r="BC1084" i="3"/>
  <c r="N264" i="25"/>
  <c r="O264" i="25" s="1"/>
  <c r="BC139" i="3"/>
  <c r="BG139" i="3" s="1"/>
  <c r="AN139" i="3"/>
  <c r="I139" i="3"/>
  <c r="AA139" i="3"/>
  <c r="H139" i="3"/>
  <c r="BC781" i="3"/>
  <c r="H781" i="3"/>
  <c r="K781" i="3" s="1"/>
  <c r="I781" i="3"/>
  <c r="I944" i="3"/>
  <c r="H944" i="3"/>
  <c r="K944" i="3" s="1"/>
  <c r="BC944" i="3"/>
  <c r="I1157" i="3"/>
  <c r="H1157" i="3"/>
  <c r="K1157" i="3" s="1"/>
  <c r="BC1157" i="3"/>
  <c r="I1018" i="3"/>
  <c r="H1018" i="3"/>
  <c r="K1018" i="3" s="1"/>
  <c r="BC1018" i="3"/>
  <c r="BC637" i="3"/>
  <c r="I637" i="3"/>
  <c r="H637" i="3"/>
  <c r="K637" i="3" s="1"/>
  <c r="BP142" i="3"/>
  <c r="J142" i="3" s="1"/>
  <c r="BQ142" i="3"/>
  <c r="N366" i="25"/>
  <c r="O366" i="25" s="1"/>
  <c r="I241" i="3"/>
  <c r="BC241" i="3"/>
  <c r="BG241" i="3" s="1"/>
  <c r="AA241" i="3"/>
  <c r="H241" i="3"/>
  <c r="AN241" i="3"/>
  <c r="BP229" i="3"/>
  <c r="J229" i="3" s="1"/>
  <c r="BQ229" i="3"/>
  <c r="BC952" i="3"/>
  <c r="I952" i="3"/>
  <c r="H952" i="3"/>
  <c r="K952" i="3" s="1"/>
  <c r="N192" i="25"/>
  <c r="O192" i="25" s="1"/>
  <c r="I67" i="3"/>
  <c r="BC67" i="3"/>
  <c r="BG67" i="3" s="1"/>
  <c r="H67" i="3"/>
  <c r="AA67" i="3"/>
  <c r="AN67" i="3"/>
  <c r="BC1172" i="3"/>
  <c r="H1172" i="3"/>
  <c r="K1172" i="3" s="1"/>
  <c r="I1172" i="3"/>
  <c r="N257" i="25"/>
  <c r="O257" i="25" s="1"/>
  <c r="BC132" i="3"/>
  <c r="BG132" i="3" s="1"/>
  <c r="AN132" i="3"/>
  <c r="H132" i="3"/>
  <c r="AA132" i="3"/>
  <c r="I132" i="3"/>
  <c r="I1252" i="3"/>
  <c r="BC1252" i="3"/>
  <c r="H1252" i="3"/>
  <c r="K1252" i="3" s="1"/>
  <c r="I949" i="3"/>
  <c r="BC949" i="3"/>
  <c r="H949" i="3"/>
  <c r="K949" i="3" s="1"/>
  <c r="BC799" i="3"/>
  <c r="H799" i="3"/>
  <c r="K799" i="3" s="1"/>
  <c r="I799" i="3"/>
  <c r="BC1095" i="3"/>
  <c r="I1095" i="3"/>
  <c r="H1095" i="3"/>
  <c r="K1095" i="3" s="1"/>
  <c r="I919" i="3"/>
  <c r="BC919" i="3"/>
  <c r="H919" i="3"/>
  <c r="K919" i="3" s="1"/>
  <c r="N268" i="25"/>
  <c r="O268" i="25" s="1"/>
  <c r="AA143" i="3"/>
  <c r="BC143" i="3"/>
  <c r="BG143" i="3" s="1"/>
  <c r="I143" i="3"/>
  <c r="AN143" i="3"/>
  <c r="H143" i="3"/>
  <c r="BC610" i="3"/>
  <c r="I610" i="3"/>
  <c r="H610" i="3"/>
  <c r="K610" i="3" s="1"/>
  <c r="BP255" i="3"/>
  <c r="J255" i="3" s="1"/>
  <c r="BQ255" i="3"/>
  <c r="N234" i="25"/>
  <c r="O234" i="25" s="1"/>
  <c r="H109" i="3"/>
  <c r="AN109" i="3"/>
  <c r="BC109" i="3"/>
  <c r="BG109" i="3" s="1"/>
  <c r="I109" i="3"/>
  <c r="AA109" i="3"/>
  <c r="I767" i="3"/>
  <c r="BC767" i="3"/>
  <c r="H767" i="3"/>
  <c r="K767" i="3" s="1"/>
  <c r="H503" i="3"/>
  <c r="K503" i="3" s="1"/>
  <c r="I503" i="3"/>
  <c r="BC503" i="3"/>
  <c r="BP266" i="3"/>
  <c r="J266" i="3" s="1"/>
  <c r="BQ266" i="3"/>
  <c r="H475" i="3"/>
  <c r="K475" i="3" s="1"/>
  <c r="I475" i="3"/>
  <c r="BC475" i="3"/>
  <c r="H460" i="3"/>
  <c r="K460" i="3" s="1"/>
  <c r="I460" i="3"/>
  <c r="BC460" i="3"/>
  <c r="I958" i="3"/>
  <c r="BC958" i="3"/>
  <c r="H958" i="3"/>
  <c r="K958" i="3" s="1"/>
  <c r="N228" i="25"/>
  <c r="O228" i="25" s="1"/>
  <c r="I103" i="3"/>
  <c r="AN103" i="3"/>
  <c r="H103" i="3"/>
  <c r="AA103" i="3"/>
  <c r="BC103" i="3"/>
  <c r="BG103" i="3" s="1"/>
  <c r="I658" i="3"/>
  <c r="BC658" i="3"/>
  <c r="H658" i="3"/>
  <c r="K658" i="3" s="1"/>
  <c r="BQ334" i="3"/>
  <c r="BP334" i="3"/>
  <c r="J334" i="3" s="1"/>
  <c r="N417" i="25"/>
  <c r="O417" i="25" s="1"/>
  <c r="I292" i="3"/>
  <c r="BC292" i="3"/>
  <c r="BG292" i="3" s="1"/>
  <c r="AN292" i="3"/>
  <c r="H292" i="3"/>
  <c r="AA292" i="3"/>
  <c r="I599" i="3"/>
  <c r="H599" i="3"/>
  <c r="K599" i="3" s="1"/>
  <c r="BC599" i="3"/>
  <c r="N290" i="25"/>
  <c r="O290" i="25" s="1"/>
  <c r="BC165" i="3"/>
  <c r="BG165" i="3" s="1"/>
  <c r="H165" i="3"/>
  <c r="AN165" i="3"/>
  <c r="I165" i="3"/>
  <c r="AA165" i="3"/>
  <c r="H914" i="3"/>
  <c r="K914" i="3" s="1"/>
  <c r="I914" i="3"/>
  <c r="BC914" i="3"/>
  <c r="N238" i="25"/>
  <c r="O238" i="25" s="1"/>
  <c r="H113" i="3"/>
  <c r="AN113" i="3"/>
  <c r="AA113" i="3"/>
  <c r="I113" i="3"/>
  <c r="BC113" i="3"/>
  <c r="BG113" i="3" s="1"/>
  <c r="BP147" i="3"/>
  <c r="J147" i="3" s="1"/>
  <c r="BQ147" i="3"/>
  <c r="BP112" i="3"/>
  <c r="BQ112" i="3"/>
  <c r="BC476" i="3"/>
  <c r="I476" i="3"/>
  <c r="H476" i="3"/>
  <c r="K476" i="3" s="1"/>
  <c r="H566" i="3"/>
  <c r="K566" i="3" s="1"/>
  <c r="BC566" i="3"/>
  <c r="I566" i="3"/>
  <c r="N171" i="25"/>
  <c r="O171" i="25" s="1"/>
  <c r="AA46" i="3"/>
  <c r="H46" i="3"/>
  <c r="AN46" i="3"/>
  <c r="I46" i="3"/>
  <c r="BC46" i="3"/>
  <c r="BG46" i="3" s="1"/>
  <c r="BQ36" i="3"/>
  <c r="BP36" i="3"/>
  <c r="N492" i="25"/>
  <c r="O492" i="25" s="1"/>
  <c r="P492" i="25" s="1"/>
  <c r="H367" i="3"/>
  <c r="K367" i="3" s="1"/>
  <c r="BC367" i="3"/>
  <c r="I367" i="3"/>
  <c r="BP49" i="3"/>
  <c r="J49" i="3" s="1"/>
  <c r="BQ49" i="3"/>
  <c r="BQ310" i="3"/>
  <c r="BP310" i="3"/>
  <c r="J310" i="3" s="1"/>
  <c r="I787" i="3"/>
  <c r="BC787" i="3"/>
  <c r="H787" i="3"/>
  <c r="K787" i="3" s="1"/>
  <c r="H1208" i="3"/>
  <c r="K1208" i="3" s="1"/>
  <c r="BC1208" i="3"/>
  <c r="I1208" i="3"/>
  <c r="BC706" i="3"/>
  <c r="I706" i="3"/>
  <c r="H706" i="3"/>
  <c r="K706" i="3" s="1"/>
  <c r="I869" i="3"/>
  <c r="BC869" i="3"/>
  <c r="H869" i="3"/>
  <c r="K869" i="3" s="1"/>
  <c r="H742" i="3"/>
  <c r="K742" i="3" s="1"/>
  <c r="I742" i="3"/>
  <c r="BC742" i="3"/>
  <c r="I1331" i="3"/>
  <c r="BC1331" i="3"/>
  <c r="H1331" i="3"/>
  <c r="K1331" i="3" s="1"/>
  <c r="N444" i="25"/>
  <c r="O444" i="25" s="1"/>
  <c r="AA319" i="3"/>
  <c r="AN319" i="3"/>
  <c r="BC319" i="3"/>
  <c r="BG319" i="3" s="1"/>
  <c r="I319" i="3"/>
  <c r="H319" i="3"/>
  <c r="H1222" i="3"/>
  <c r="K1222" i="3" s="1"/>
  <c r="BC1222" i="3"/>
  <c r="I1222" i="3"/>
  <c r="H559" i="3"/>
  <c r="K559" i="3" s="1"/>
  <c r="I559" i="3"/>
  <c r="BC559" i="3"/>
  <c r="BC884" i="3"/>
  <c r="H884" i="3"/>
  <c r="K884" i="3" s="1"/>
  <c r="I884" i="3"/>
  <c r="I779" i="3"/>
  <c r="BC779" i="3"/>
  <c r="H779" i="3"/>
  <c r="K779" i="3" s="1"/>
  <c r="BP100" i="3"/>
  <c r="J100" i="3" s="1"/>
  <c r="BQ100" i="3"/>
  <c r="N487" i="25"/>
  <c r="O487" i="25" s="1"/>
  <c r="P487" i="25" s="1"/>
  <c r="I362" i="3"/>
  <c r="BC362" i="3"/>
  <c r="H362" i="3"/>
  <c r="K362" i="3" s="1"/>
  <c r="H1126" i="3"/>
  <c r="K1126" i="3" s="1"/>
  <c r="BC1126" i="3"/>
  <c r="I1126" i="3"/>
  <c r="H1010" i="3"/>
  <c r="K1010" i="3" s="1"/>
  <c r="BC1010" i="3"/>
  <c r="I1010" i="3"/>
  <c r="H880" i="3"/>
  <c r="K880" i="3" s="1"/>
  <c r="BC880" i="3"/>
  <c r="I880" i="3"/>
  <c r="BC1197" i="3"/>
  <c r="I1197" i="3"/>
  <c r="H1197" i="3"/>
  <c r="K1197" i="3" s="1"/>
  <c r="H478" i="3"/>
  <c r="K478" i="3" s="1"/>
  <c r="BC478" i="3"/>
  <c r="I478" i="3"/>
  <c r="N390" i="25"/>
  <c r="O390" i="25" s="1"/>
  <c r="H265" i="3"/>
  <c r="AA265" i="3"/>
  <c r="I265" i="3"/>
  <c r="BC265" i="3"/>
  <c r="BG265" i="3" s="1"/>
  <c r="AN265" i="3"/>
  <c r="H717" i="3"/>
  <c r="K717" i="3" s="1"/>
  <c r="I717" i="3"/>
  <c r="BC717" i="3"/>
  <c r="N144" i="25"/>
  <c r="O144" i="25" s="1"/>
  <c r="I19" i="3"/>
  <c r="AN19" i="3"/>
  <c r="H19" i="3"/>
  <c r="AA19" i="3"/>
  <c r="BC19" i="3"/>
  <c r="BG19" i="3" s="1"/>
  <c r="BQ61" i="3"/>
  <c r="BP61" i="3"/>
  <c r="J61" i="3" s="1"/>
  <c r="I687" i="3"/>
  <c r="H687" i="3"/>
  <c r="K687" i="3" s="1"/>
  <c r="BC687" i="3"/>
  <c r="BQ196" i="3"/>
  <c r="BP196" i="3"/>
  <c r="J196" i="3" s="1"/>
  <c r="BP158" i="3"/>
  <c r="J158" i="3" s="1"/>
  <c r="BQ158" i="3"/>
  <c r="I1127" i="3"/>
  <c r="H1127" i="3"/>
  <c r="K1127" i="3" s="1"/>
  <c r="BC1127" i="3"/>
  <c r="BC614" i="3"/>
  <c r="I614" i="3"/>
  <c r="H614" i="3"/>
  <c r="K614" i="3" s="1"/>
  <c r="I607" i="3"/>
  <c r="H607" i="3"/>
  <c r="K607" i="3" s="1"/>
  <c r="BC607" i="3"/>
  <c r="I948" i="3"/>
  <c r="H948" i="3"/>
  <c r="K948" i="3" s="1"/>
  <c r="BC948" i="3"/>
  <c r="BP219" i="3"/>
  <c r="J219" i="3" s="1"/>
  <c r="BQ219" i="3"/>
  <c r="I1171" i="3"/>
  <c r="BC1171" i="3"/>
  <c r="H1171" i="3"/>
  <c r="K1171" i="3" s="1"/>
  <c r="I1156" i="3"/>
  <c r="H1156" i="3"/>
  <c r="K1156" i="3" s="1"/>
  <c r="BC1156" i="3"/>
  <c r="BQ111" i="3"/>
  <c r="BP111" i="3"/>
  <c r="J111" i="3" s="1"/>
  <c r="BP203" i="3"/>
  <c r="J203" i="3" s="1"/>
  <c r="BQ203" i="3"/>
  <c r="I886" i="3"/>
  <c r="H886" i="3"/>
  <c r="K886" i="3" s="1"/>
  <c r="BC886" i="3"/>
  <c r="N177" i="25"/>
  <c r="O177" i="25" s="1"/>
  <c r="H52" i="3"/>
  <c r="AN52" i="3"/>
  <c r="I52" i="3"/>
  <c r="BC52" i="3"/>
  <c r="BG52" i="3" s="1"/>
  <c r="AA52" i="3"/>
  <c r="N466" i="25"/>
  <c r="O466" i="25" s="1"/>
  <c r="AN341" i="3"/>
  <c r="I341" i="3"/>
  <c r="H341" i="3"/>
  <c r="AA341" i="3"/>
  <c r="BC341" i="3"/>
  <c r="BG341" i="3" s="1"/>
  <c r="BC440" i="3"/>
  <c r="I440" i="3"/>
  <c r="H440" i="3"/>
  <c r="K440" i="3" s="1"/>
  <c r="BP146" i="3"/>
  <c r="J146" i="3" s="1"/>
  <c r="BQ146" i="3"/>
  <c r="BC1328" i="3"/>
  <c r="I1328" i="3"/>
  <c r="H1328" i="3"/>
  <c r="K1328" i="3" s="1"/>
  <c r="BC789" i="3"/>
  <c r="H789" i="3"/>
  <c r="K789" i="3" s="1"/>
  <c r="I789" i="3"/>
  <c r="I480" i="3"/>
  <c r="H480" i="3"/>
  <c r="K480" i="3" s="1"/>
  <c r="BC480" i="3"/>
  <c r="BQ249" i="3"/>
  <c r="BP249" i="3"/>
  <c r="J249" i="3" s="1"/>
  <c r="BP104" i="3"/>
  <c r="J104" i="3" s="1"/>
  <c r="BQ104" i="3"/>
  <c r="I1251" i="3"/>
  <c r="BC1251" i="3"/>
  <c r="H1251" i="3"/>
  <c r="K1251" i="3" s="1"/>
  <c r="I1170" i="3"/>
  <c r="BC1170" i="3"/>
  <c r="H1170" i="3"/>
  <c r="K1170" i="3" s="1"/>
  <c r="H1318" i="3"/>
  <c r="K1318" i="3" s="1"/>
  <c r="I1318" i="3"/>
  <c r="BC1318" i="3"/>
  <c r="N494" i="25"/>
  <c r="O494" i="25" s="1"/>
  <c r="P494" i="25" s="1"/>
  <c r="I369" i="3"/>
  <c r="BC369" i="3"/>
  <c r="H369" i="3"/>
  <c r="K369" i="3" s="1"/>
  <c r="H1241" i="3"/>
  <c r="K1241" i="3" s="1"/>
  <c r="BC1241" i="3"/>
  <c r="I1241" i="3"/>
  <c r="I769" i="3"/>
  <c r="BC769" i="3"/>
  <c r="H769" i="3"/>
  <c r="K769" i="3" s="1"/>
  <c r="BP95" i="3"/>
  <c r="J95" i="3" s="1"/>
  <c r="BQ95" i="3"/>
  <c r="I838" i="3"/>
  <c r="H838" i="3"/>
  <c r="K838" i="3" s="1"/>
  <c r="BC838" i="3"/>
  <c r="N189" i="25"/>
  <c r="O189" i="25" s="1"/>
  <c r="AA64" i="3"/>
  <c r="AN64" i="3"/>
  <c r="H64" i="3"/>
  <c r="BC64" i="3"/>
  <c r="BG64" i="3" s="1"/>
  <c r="I64" i="3"/>
  <c r="I690" i="3"/>
  <c r="BC690" i="3"/>
  <c r="H690" i="3"/>
  <c r="K690" i="3" s="1"/>
  <c r="BQ350" i="3"/>
  <c r="BP350" i="3"/>
  <c r="J350" i="3" s="1"/>
  <c r="H704" i="3"/>
  <c r="K704" i="3" s="1"/>
  <c r="BC704" i="3"/>
  <c r="I704" i="3"/>
  <c r="N297" i="25"/>
  <c r="O297" i="25" s="1"/>
  <c r="BC172" i="3"/>
  <c r="BG172" i="3" s="1"/>
  <c r="AA172" i="3"/>
  <c r="H172" i="3"/>
  <c r="AN172" i="3"/>
  <c r="I172" i="3"/>
  <c r="I665" i="3"/>
  <c r="H665" i="3"/>
  <c r="K665" i="3" s="1"/>
  <c r="BC665" i="3"/>
  <c r="N179" i="25"/>
  <c r="O179" i="25" s="1"/>
  <c r="I54" i="3"/>
  <c r="BC54" i="3"/>
  <c r="BG54" i="3" s="1"/>
  <c r="AN54" i="3"/>
  <c r="H54" i="3"/>
  <c r="AA54" i="3"/>
  <c r="N258" i="25"/>
  <c r="O258" i="25" s="1"/>
  <c r="H133" i="3"/>
  <c r="BC133" i="3"/>
  <c r="BG133" i="3" s="1"/>
  <c r="AN133" i="3"/>
  <c r="I133" i="3"/>
  <c r="AA133" i="3"/>
  <c r="BC920" i="3"/>
  <c r="H920" i="3"/>
  <c r="K920" i="3" s="1"/>
  <c r="I920" i="3"/>
  <c r="BP43" i="3"/>
  <c r="J43" i="3" s="1"/>
  <c r="BQ43" i="3"/>
  <c r="N532" i="25"/>
  <c r="O532" i="25" s="1"/>
  <c r="P532" i="25" s="1"/>
  <c r="I407" i="3"/>
  <c r="BC407" i="3"/>
  <c r="H407" i="3"/>
  <c r="K407" i="3" s="1"/>
  <c r="BQ181" i="3"/>
  <c r="BP181" i="3"/>
  <c r="J181" i="3" s="1"/>
  <c r="BC529" i="3"/>
  <c r="H529" i="3"/>
  <c r="K529" i="3" s="1"/>
  <c r="I529" i="3"/>
  <c r="N251" i="25"/>
  <c r="O251" i="25" s="1"/>
  <c r="BC126" i="3"/>
  <c r="BG126" i="3" s="1"/>
  <c r="AN126" i="3"/>
  <c r="H126" i="3"/>
  <c r="AA126" i="3"/>
  <c r="I126" i="3"/>
  <c r="BP325" i="3"/>
  <c r="J325" i="3" s="1"/>
  <c r="BQ325" i="3"/>
  <c r="N387" i="25"/>
  <c r="O387" i="25" s="1"/>
  <c r="AA262" i="3"/>
  <c r="I262" i="3"/>
  <c r="AN262" i="3"/>
  <c r="H262" i="3"/>
  <c r="BC262" i="3"/>
  <c r="BG262" i="3" s="1"/>
  <c r="N205" i="25"/>
  <c r="O205" i="25" s="1"/>
  <c r="I80" i="3"/>
  <c r="BC80" i="3"/>
  <c r="BG80" i="3" s="1"/>
  <c r="AN80" i="3"/>
  <c r="H80" i="3"/>
  <c r="AA80" i="3"/>
  <c r="H1106" i="3"/>
  <c r="K1106" i="3" s="1"/>
  <c r="I1106" i="3"/>
  <c r="BC1106" i="3"/>
  <c r="BC611" i="3"/>
  <c r="H611" i="3"/>
  <c r="K611" i="3" s="1"/>
  <c r="I611" i="3"/>
  <c r="I864" i="3"/>
  <c r="BC864" i="3"/>
  <c r="H864" i="3"/>
  <c r="K864" i="3" s="1"/>
  <c r="BC1292" i="3"/>
  <c r="H1292" i="3"/>
  <c r="K1292" i="3" s="1"/>
  <c r="I1292" i="3"/>
  <c r="BC1053" i="3"/>
  <c r="I1053" i="3"/>
  <c r="H1053" i="3"/>
  <c r="K1053" i="3" s="1"/>
  <c r="H1146" i="3"/>
  <c r="K1146" i="3" s="1"/>
  <c r="I1146" i="3"/>
  <c r="BC1146" i="3"/>
  <c r="I928" i="3"/>
  <c r="H928" i="3"/>
  <c r="K928" i="3" s="1"/>
  <c r="BC928" i="3"/>
  <c r="H931" i="3"/>
  <c r="K931" i="3" s="1"/>
  <c r="I931" i="3"/>
  <c r="BC931" i="3"/>
  <c r="BC568" i="3"/>
  <c r="I568" i="3"/>
  <c r="H568" i="3"/>
  <c r="K568" i="3" s="1"/>
  <c r="BC679" i="3"/>
  <c r="I679" i="3"/>
  <c r="H679" i="3"/>
  <c r="K679" i="3" s="1"/>
  <c r="N305" i="25"/>
  <c r="O305" i="25" s="1"/>
  <c r="I180" i="3"/>
  <c r="BC180" i="3"/>
  <c r="BG180" i="3" s="1"/>
  <c r="AN180" i="3"/>
  <c r="H180" i="3"/>
  <c r="AA180" i="3"/>
  <c r="H565" i="3"/>
  <c r="K565" i="3" s="1"/>
  <c r="I565" i="3"/>
  <c r="BC565" i="3"/>
  <c r="BP34" i="3"/>
  <c r="J34" i="3" s="1"/>
  <c r="BQ34" i="3"/>
  <c r="I772" i="3"/>
  <c r="H772" i="3"/>
  <c r="K772" i="3" s="1"/>
  <c r="BC772" i="3"/>
  <c r="I1216" i="3"/>
  <c r="H1216" i="3"/>
  <c r="K1216" i="3" s="1"/>
  <c r="BC1216" i="3"/>
  <c r="H985" i="3"/>
  <c r="K985" i="3" s="1"/>
  <c r="BC985" i="3"/>
  <c r="I985" i="3"/>
  <c r="BC504" i="3"/>
  <c r="H504" i="3"/>
  <c r="K504" i="3" s="1"/>
  <c r="I504" i="3"/>
  <c r="N294" i="25"/>
  <c r="O294" i="25" s="1"/>
  <c r="H169" i="3"/>
  <c r="AN169" i="3"/>
  <c r="I169" i="3"/>
  <c r="AA169" i="3"/>
  <c r="BC169" i="3"/>
  <c r="BG169" i="3" s="1"/>
  <c r="BC803" i="3"/>
  <c r="I803" i="3"/>
  <c r="H803" i="3"/>
  <c r="K803" i="3" s="1"/>
  <c r="N161" i="25"/>
  <c r="O161" i="25" s="1"/>
  <c r="AA36" i="3"/>
  <c r="H36" i="3"/>
  <c r="AN36" i="3"/>
  <c r="I36" i="3"/>
  <c r="BC36" i="3"/>
  <c r="BG36" i="3" s="1"/>
  <c r="BQ6" i="3"/>
  <c r="BP6" i="3"/>
  <c r="H745" i="3"/>
  <c r="K745" i="3" s="1"/>
  <c r="I745" i="3"/>
  <c r="BC745" i="3"/>
  <c r="BP35" i="3"/>
  <c r="J35" i="3" s="1"/>
  <c r="BQ35" i="3"/>
  <c r="BC1196" i="3"/>
  <c r="H1196" i="3"/>
  <c r="K1196" i="3" s="1"/>
  <c r="I1196" i="3"/>
  <c r="BQ160" i="3"/>
  <c r="BP160" i="3"/>
  <c r="J160" i="3" s="1"/>
  <c r="BC1142" i="3"/>
  <c r="I1142" i="3"/>
  <c r="H1142" i="3"/>
  <c r="K1142" i="3" s="1"/>
  <c r="BC1176" i="3"/>
  <c r="I1176" i="3"/>
  <c r="H1176" i="3"/>
  <c r="K1176" i="3" s="1"/>
  <c r="N259" i="25"/>
  <c r="O259" i="25" s="1"/>
  <c r="AA134" i="3"/>
  <c r="H134" i="3"/>
  <c r="AN134" i="3"/>
  <c r="I134" i="3"/>
  <c r="BC134" i="3"/>
  <c r="BG134" i="3" s="1"/>
  <c r="H1184" i="3"/>
  <c r="K1184" i="3" s="1"/>
  <c r="BC1184" i="3"/>
  <c r="I1184" i="3"/>
  <c r="H590" i="3"/>
  <c r="K590" i="3" s="1"/>
  <c r="BC590" i="3"/>
  <c r="I590" i="3"/>
  <c r="I623" i="3"/>
  <c r="H623" i="3"/>
  <c r="K623" i="3" s="1"/>
  <c r="BC623" i="3"/>
  <c r="BP102" i="3"/>
  <c r="J102" i="3" s="1"/>
  <c r="BQ102" i="3"/>
  <c r="N188" i="25"/>
  <c r="O188" i="25" s="1"/>
  <c r="I63" i="3"/>
  <c r="AN63" i="3"/>
  <c r="AA63" i="3"/>
  <c r="H63" i="3"/>
  <c r="BC63" i="3"/>
  <c r="BG63" i="3" s="1"/>
  <c r="BC647" i="3"/>
  <c r="H647" i="3"/>
  <c r="K647" i="3" s="1"/>
  <c r="I647" i="3"/>
  <c r="N169" i="25"/>
  <c r="O169" i="25" s="1"/>
  <c r="AA44" i="3"/>
  <c r="AN44" i="3"/>
  <c r="I44" i="3"/>
  <c r="BC44" i="3"/>
  <c r="BG44" i="3" s="1"/>
  <c r="H44" i="3"/>
  <c r="H1313" i="3"/>
  <c r="K1313" i="3" s="1"/>
  <c r="BC1313" i="3"/>
  <c r="I1313" i="3"/>
  <c r="N334" i="25"/>
  <c r="O334" i="25" s="1"/>
  <c r="BC209" i="3"/>
  <c r="BG209" i="3" s="1"/>
  <c r="AN209" i="3"/>
  <c r="H209" i="3"/>
  <c r="AA209" i="3"/>
  <c r="I209" i="3"/>
  <c r="N235" i="25"/>
  <c r="O235" i="25" s="1"/>
  <c r="BC110" i="3"/>
  <c r="BG110" i="3" s="1"/>
  <c r="AN110" i="3"/>
  <c r="H110" i="3"/>
  <c r="AA110" i="3"/>
  <c r="I110" i="3"/>
  <c r="N523" i="25"/>
  <c r="O523" i="25" s="1"/>
  <c r="P523" i="25" s="1"/>
  <c r="H398" i="3"/>
  <c r="K398" i="3" s="1"/>
  <c r="I398" i="3"/>
  <c r="BC398" i="3"/>
  <c r="N148" i="25"/>
  <c r="O148" i="25" s="1"/>
  <c r="AN23" i="3"/>
  <c r="H23" i="3"/>
  <c r="AA23" i="3"/>
  <c r="BC23" i="3"/>
  <c r="BG23" i="3" s="1"/>
  <c r="I23" i="3"/>
  <c r="BP220" i="3"/>
  <c r="J220" i="3" s="1"/>
  <c r="BQ220" i="3"/>
  <c r="BC694" i="3"/>
  <c r="H694" i="3"/>
  <c r="K694" i="3" s="1"/>
  <c r="I694" i="3"/>
  <c r="H479" i="3"/>
  <c r="K479" i="3" s="1"/>
  <c r="BC479" i="3"/>
  <c r="I479" i="3"/>
  <c r="BC528" i="3"/>
  <c r="H528" i="3"/>
  <c r="K528" i="3" s="1"/>
  <c r="I528" i="3"/>
  <c r="N349" i="25"/>
  <c r="O349" i="25" s="1"/>
  <c r="H224" i="3"/>
  <c r="AA224" i="3"/>
  <c r="I224" i="3"/>
  <c r="BC224" i="3"/>
  <c r="BG224" i="3" s="1"/>
  <c r="AN224" i="3"/>
  <c r="N361" i="25"/>
  <c r="O361" i="25" s="1"/>
  <c r="H236" i="3"/>
  <c r="AA236" i="3"/>
  <c r="I236" i="3"/>
  <c r="BC236" i="3"/>
  <c r="BG236" i="3" s="1"/>
  <c r="AN236" i="3"/>
  <c r="N295" i="25"/>
  <c r="O295" i="25" s="1"/>
  <c r="H170" i="3"/>
  <c r="BC170" i="3"/>
  <c r="BG170" i="3" s="1"/>
  <c r="AA170" i="3"/>
  <c r="I170" i="3"/>
  <c r="AN170" i="3"/>
  <c r="H527" i="3"/>
  <c r="K527" i="3" s="1"/>
  <c r="I527" i="3"/>
  <c r="BC527" i="3"/>
  <c r="BP285" i="3"/>
  <c r="J285" i="3" s="1"/>
  <c r="BQ285" i="3"/>
  <c r="I467" i="3"/>
  <c r="H467" i="3"/>
  <c r="K467" i="3" s="1"/>
  <c r="BC467" i="3"/>
  <c r="BP123" i="3"/>
  <c r="J123" i="3" s="1"/>
  <c r="BQ123" i="3"/>
  <c r="I961" i="3"/>
  <c r="H961" i="3"/>
  <c r="K961" i="3" s="1"/>
  <c r="BC961" i="3"/>
  <c r="BC1071" i="3"/>
  <c r="I1071" i="3"/>
  <c r="H1071" i="3"/>
  <c r="K1071" i="3" s="1"/>
  <c r="N223" i="25"/>
  <c r="O223" i="25" s="1"/>
  <c r="AN98" i="3"/>
  <c r="H98" i="3"/>
  <c r="AA98" i="3"/>
  <c r="I98" i="3"/>
  <c r="BC98" i="3"/>
  <c r="BG98" i="3" s="1"/>
  <c r="H1139" i="3"/>
  <c r="K1139" i="3" s="1"/>
  <c r="I1139" i="3"/>
  <c r="BC1139" i="3"/>
  <c r="BQ323" i="3"/>
  <c r="BP323" i="3"/>
  <c r="J323" i="3" s="1"/>
  <c r="BC935" i="3"/>
  <c r="H935" i="3"/>
  <c r="K935" i="3" s="1"/>
  <c r="I935" i="3"/>
  <c r="N193" i="25"/>
  <c r="O193" i="25" s="1"/>
  <c r="AN68" i="3"/>
  <c r="AA68" i="3"/>
  <c r="I68" i="3"/>
  <c r="BC68" i="3"/>
  <c r="BG68" i="3" s="1"/>
  <c r="H68" i="3"/>
  <c r="H463" i="3"/>
  <c r="K463" i="3" s="1"/>
  <c r="BC463" i="3"/>
  <c r="I463" i="3"/>
  <c r="BP309" i="3"/>
  <c r="J309" i="3" s="1"/>
  <c r="BQ309" i="3"/>
  <c r="BP50" i="3"/>
  <c r="J50" i="3" s="1"/>
  <c r="BQ50" i="3"/>
  <c r="BP131" i="3"/>
  <c r="BQ131" i="3"/>
  <c r="N132" i="25"/>
  <c r="O132" i="25" s="1"/>
  <c r="AA7" i="3"/>
  <c r="AN7" i="3"/>
  <c r="H7" i="3"/>
  <c r="BC7" i="3"/>
  <c r="BG7" i="3" s="1"/>
  <c r="I7" i="3"/>
  <c r="I993" i="3"/>
  <c r="H993" i="3"/>
  <c r="K993" i="3" s="1"/>
  <c r="BC993" i="3"/>
  <c r="H794" i="3"/>
  <c r="K794" i="3" s="1"/>
  <c r="BC794" i="3"/>
  <c r="I794" i="3"/>
  <c r="H1024" i="3"/>
  <c r="K1024" i="3" s="1"/>
  <c r="I1024" i="3"/>
  <c r="BC1024" i="3"/>
  <c r="N513" i="25"/>
  <c r="O513" i="25" s="1"/>
  <c r="P513" i="25" s="1"/>
  <c r="I388" i="3"/>
  <c r="BC388" i="3"/>
  <c r="H388" i="3"/>
  <c r="K388" i="3" s="1"/>
  <c r="H998" i="3"/>
  <c r="K998" i="3" s="1"/>
  <c r="I998" i="3"/>
  <c r="BC998" i="3"/>
  <c r="BQ64" i="3"/>
  <c r="BP64" i="3"/>
  <c r="J64" i="3" s="1"/>
  <c r="BQ28" i="3"/>
  <c r="BP28" i="3"/>
  <c r="J28" i="3" s="1"/>
  <c r="I677" i="3"/>
  <c r="H677" i="3"/>
  <c r="K677" i="3" s="1"/>
  <c r="BC677" i="3"/>
  <c r="N445" i="25"/>
  <c r="O445" i="25" s="1"/>
  <c r="BC320" i="3"/>
  <c r="BG320" i="3" s="1"/>
  <c r="I320" i="3"/>
  <c r="AN320" i="3"/>
  <c r="H320" i="3"/>
  <c r="AA320" i="3"/>
  <c r="BC1129" i="3"/>
  <c r="H1129" i="3"/>
  <c r="K1129" i="3" s="1"/>
  <c r="I1129" i="3"/>
  <c r="I983" i="3"/>
  <c r="BC983" i="3"/>
  <c r="H983" i="3"/>
  <c r="K983" i="3" s="1"/>
  <c r="H1102" i="3"/>
  <c r="K1102" i="3" s="1"/>
  <c r="I1102" i="3"/>
  <c r="BC1102" i="3"/>
  <c r="I691" i="3"/>
  <c r="BC691" i="3"/>
  <c r="H691" i="3"/>
  <c r="K691" i="3" s="1"/>
  <c r="BC924" i="3"/>
  <c r="H924" i="3"/>
  <c r="K924" i="3" s="1"/>
  <c r="I924" i="3"/>
  <c r="I1034" i="3"/>
  <c r="H1034" i="3"/>
  <c r="K1034" i="3" s="1"/>
  <c r="BC1034" i="3"/>
  <c r="H536" i="3"/>
  <c r="K536" i="3" s="1"/>
  <c r="I536" i="3"/>
  <c r="BC536" i="3"/>
  <c r="BC485" i="3"/>
  <c r="H485" i="3"/>
  <c r="K485" i="3" s="1"/>
  <c r="I485" i="3"/>
  <c r="I554" i="3"/>
  <c r="H554" i="3"/>
  <c r="K554" i="3" s="1"/>
  <c r="BC554" i="3"/>
  <c r="N443" i="25"/>
  <c r="O443" i="25" s="1"/>
  <c r="AA318" i="3"/>
  <c r="AN318" i="3"/>
  <c r="H318" i="3"/>
  <c r="I318" i="3"/>
  <c r="BC318" i="3"/>
  <c r="BG318" i="3" s="1"/>
  <c r="N313" i="25"/>
  <c r="O313" i="25" s="1"/>
  <c r="I188" i="3"/>
  <c r="BC188" i="3"/>
  <c r="BG188" i="3" s="1"/>
  <c r="AN188" i="3"/>
  <c r="H188" i="3"/>
  <c r="AA188" i="3"/>
  <c r="N402" i="25"/>
  <c r="O402" i="25" s="1"/>
  <c r="AA277" i="3"/>
  <c r="H277" i="3"/>
  <c r="AN277" i="3"/>
  <c r="I277" i="3"/>
  <c r="BC277" i="3"/>
  <c r="BG277" i="3" s="1"/>
  <c r="BC812" i="3"/>
  <c r="H812" i="3"/>
  <c r="K812" i="3" s="1"/>
  <c r="I812" i="3"/>
  <c r="H773" i="3"/>
  <c r="K773" i="3" s="1"/>
  <c r="I773" i="3"/>
  <c r="BC773" i="3"/>
  <c r="H1270" i="3"/>
  <c r="K1270" i="3" s="1"/>
  <c r="BC1270" i="3"/>
  <c r="I1270" i="3"/>
  <c r="BP330" i="3"/>
  <c r="J330" i="3" s="1"/>
  <c r="BQ330" i="3"/>
  <c r="BP106" i="3"/>
  <c r="J106" i="3" s="1"/>
  <c r="BQ106" i="3"/>
  <c r="I946" i="3"/>
  <c r="H946" i="3"/>
  <c r="K946" i="3" s="1"/>
  <c r="BC946" i="3"/>
  <c r="BC585" i="3"/>
  <c r="H585" i="3"/>
  <c r="K585" i="3" s="1"/>
  <c r="I585" i="3"/>
  <c r="BP302" i="3"/>
  <c r="J302" i="3" s="1"/>
  <c r="BQ302" i="3"/>
  <c r="N266" i="25"/>
  <c r="O266" i="25" s="1"/>
  <c r="H141" i="3"/>
  <c r="AN141" i="3"/>
  <c r="BC141" i="3"/>
  <c r="BG141" i="3" s="1"/>
  <c r="I141" i="3"/>
  <c r="AA141" i="3"/>
  <c r="N495" i="25"/>
  <c r="O495" i="25" s="1"/>
  <c r="P495" i="25" s="1"/>
  <c r="I370" i="3"/>
  <c r="H370" i="3"/>
  <c r="K370" i="3" s="1"/>
  <c r="BC370" i="3"/>
  <c r="N289" i="25"/>
  <c r="O289" i="25" s="1"/>
  <c r="H164" i="3"/>
  <c r="AN164" i="3"/>
  <c r="I164" i="3"/>
  <c r="BC164" i="3"/>
  <c r="BG164" i="3" s="1"/>
  <c r="AA164" i="3"/>
  <c r="BC883" i="3"/>
  <c r="I883" i="3"/>
  <c r="H883" i="3"/>
  <c r="K883" i="3" s="1"/>
  <c r="BQ40" i="3"/>
  <c r="BP40" i="3"/>
  <c r="J40" i="3" s="1"/>
  <c r="N265" i="25"/>
  <c r="O265" i="25" s="1"/>
  <c r="H140" i="3"/>
  <c r="AA140" i="3"/>
  <c r="I140" i="3"/>
  <c r="BC140" i="3"/>
  <c r="BG140" i="3" s="1"/>
  <c r="AN140" i="3"/>
  <c r="H748" i="3"/>
  <c r="K748" i="3" s="1"/>
  <c r="BC748" i="3"/>
  <c r="I748" i="3"/>
  <c r="BQ207" i="3"/>
  <c r="BP207" i="3"/>
  <c r="J207" i="3" s="1"/>
  <c r="BP183" i="3"/>
  <c r="J183" i="3" s="1"/>
  <c r="BQ183" i="3"/>
  <c r="BP329" i="3"/>
  <c r="J329" i="3" s="1"/>
  <c r="BQ329" i="3"/>
  <c r="N468" i="25"/>
  <c r="O468" i="25" s="1"/>
  <c r="BC343" i="3"/>
  <c r="BG343" i="3" s="1"/>
  <c r="AA343" i="3"/>
  <c r="H343" i="3"/>
  <c r="I343" i="3"/>
  <c r="AN343" i="3"/>
  <c r="N508" i="25"/>
  <c r="O508" i="25" s="1"/>
  <c r="P508" i="25" s="1"/>
  <c r="BC383" i="3"/>
  <c r="H383" i="3"/>
  <c r="K383" i="3" s="1"/>
  <c r="I383" i="3"/>
  <c r="BQ18" i="3"/>
  <c r="BP18" i="3"/>
  <c r="J18" i="3" s="1"/>
  <c r="BC763" i="3"/>
  <c r="I763" i="3"/>
  <c r="H763" i="3"/>
  <c r="K763" i="3" s="1"/>
  <c r="BP90" i="3"/>
  <c r="J90" i="3" s="1"/>
  <c r="BQ90" i="3"/>
  <c r="BP216" i="3"/>
  <c r="J216" i="3" s="1"/>
  <c r="BQ216" i="3"/>
  <c r="BP262" i="3"/>
  <c r="J262" i="3" s="1"/>
  <c r="BQ262" i="3"/>
  <c r="BP276" i="3"/>
  <c r="J276" i="3" s="1"/>
  <c r="BQ276" i="3"/>
  <c r="N141" i="25"/>
  <c r="O141" i="25" s="1"/>
  <c r="H16" i="3"/>
  <c r="AA16" i="3"/>
  <c r="BC16" i="3"/>
  <c r="BG16" i="3" s="1"/>
  <c r="I16" i="3"/>
  <c r="AN16" i="3"/>
  <c r="H645" i="3"/>
  <c r="K645" i="3" s="1"/>
  <c r="I645" i="3"/>
  <c r="BC645" i="3"/>
  <c r="N216" i="25"/>
  <c r="O216" i="25" s="1"/>
  <c r="H91" i="3"/>
  <c r="AN91" i="3"/>
  <c r="AA91" i="3"/>
  <c r="I91" i="3"/>
  <c r="BC91" i="3"/>
  <c r="BG91" i="3" s="1"/>
  <c r="N400" i="25"/>
  <c r="O400" i="25" s="1"/>
  <c r="AA275" i="3"/>
  <c r="H275" i="3"/>
  <c r="AN275" i="3"/>
  <c r="I275" i="3"/>
  <c r="BC275" i="3"/>
  <c r="BG275" i="3" s="1"/>
  <c r="H695" i="3"/>
  <c r="K695" i="3" s="1"/>
  <c r="BC695" i="3"/>
  <c r="I695" i="3"/>
  <c r="BC604" i="3"/>
  <c r="I604" i="3"/>
  <c r="H604" i="3"/>
  <c r="K604" i="3" s="1"/>
  <c r="BC1015" i="3"/>
  <c r="I1015" i="3"/>
  <c r="H1015" i="3"/>
  <c r="K1015" i="3" s="1"/>
  <c r="BC612" i="3"/>
  <c r="I612" i="3"/>
  <c r="H612" i="3"/>
  <c r="K612" i="3" s="1"/>
  <c r="I1155" i="3"/>
  <c r="H1155" i="3"/>
  <c r="K1155" i="3" s="1"/>
  <c r="BC1155" i="3"/>
  <c r="I1253" i="3"/>
  <c r="H1253" i="3"/>
  <c r="K1253" i="3" s="1"/>
  <c r="BC1253" i="3"/>
  <c r="BC899" i="3"/>
  <c r="I899" i="3"/>
  <c r="H899" i="3"/>
  <c r="K899" i="3" s="1"/>
  <c r="H1273" i="3"/>
  <c r="K1273" i="3" s="1"/>
  <c r="BC1273" i="3"/>
  <c r="I1273" i="3"/>
  <c r="BC574" i="3"/>
  <c r="H574" i="3"/>
  <c r="K574" i="3" s="1"/>
  <c r="I574" i="3"/>
  <c r="H815" i="3"/>
  <c r="K815" i="3" s="1"/>
  <c r="BC815" i="3"/>
  <c r="I815" i="3"/>
  <c r="H538" i="3"/>
  <c r="K538" i="3" s="1"/>
  <c r="BC538" i="3"/>
  <c r="I538" i="3"/>
  <c r="BQ242" i="3"/>
  <c r="BP242" i="3"/>
  <c r="J242" i="3" s="1"/>
  <c r="BC816" i="3"/>
  <c r="I816" i="3"/>
  <c r="H816" i="3"/>
  <c r="K816" i="3" s="1"/>
  <c r="I1125" i="3"/>
  <c r="BC1125" i="3"/>
  <c r="H1125" i="3"/>
  <c r="K1125" i="3" s="1"/>
  <c r="BP260" i="3"/>
  <c r="J260" i="3" s="1"/>
  <c r="BQ260" i="3"/>
  <c r="BC1099" i="3"/>
  <c r="I1099" i="3"/>
  <c r="H1099" i="3"/>
  <c r="K1099" i="3" s="1"/>
  <c r="H1244" i="3"/>
  <c r="K1244" i="3" s="1"/>
  <c r="I1244" i="3"/>
  <c r="BC1244" i="3"/>
  <c r="I1003" i="3"/>
  <c r="BC1003" i="3"/>
  <c r="H1003" i="3"/>
  <c r="K1003" i="3" s="1"/>
  <c r="I1045" i="3"/>
  <c r="H1045" i="3"/>
  <c r="K1045" i="3" s="1"/>
  <c r="BC1045" i="3"/>
  <c r="H702" i="3"/>
  <c r="K702" i="3" s="1"/>
  <c r="I702" i="3"/>
  <c r="BC702" i="3"/>
  <c r="N301" i="25"/>
  <c r="O301" i="25" s="1"/>
  <c r="AN176" i="3"/>
  <c r="H176" i="3"/>
  <c r="AA176" i="3"/>
  <c r="I176" i="3"/>
  <c r="BC176" i="3"/>
  <c r="BG176" i="3" s="1"/>
  <c r="N287" i="25"/>
  <c r="O287" i="25" s="1"/>
  <c r="BC162" i="3"/>
  <c r="BG162" i="3" s="1"/>
  <c r="AN162" i="3"/>
  <c r="I162" i="3"/>
  <c r="AA162" i="3"/>
  <c r="H162" i="3"/>
  <c r="BP21" i="3"/>
  <c r="J21" i="3" s="1"/>
  <c r="BQ21" i="3"/>
  <c r="BC1266" i="3"/>
  <c r="I1266" i="3"/>
  <c r="H1266" i="3"/>
  <c r="K1266" i="3" s="1"/>
  <c r="N180" i="25"/>
  <c r="O180" i="25" s="1"/>
  <c r="H55" i="3"/>
  <c r="AA55" i="3"/>
  <c r="I55" i="3"/>
  <c r="BC55" i="3"/>
  <c r="BG55" i="3" s="1"/>
  <c r="AN55" i="3"/>
  <c r="I557" i="3"/>
  <c r="BC557" i="3"/>
  <c r="H557" i="3"/>
  <c r="K557" i="3" s="1"/>
  <c r="H1085" i="3"/>
  <c r="K1085" i="3" s="1"/>
  <c r="I1085" i="3"/>
  <c r="BC1085" i="3"/>
  <c r="BP243" i="3"/>
  <c r="J243" i="3" s="1"/>
  <c r="BQ243" i="3"/>
  <c r="H842" i="3"/>
  <c r="K842" i="3" s="1"/>
  <c r="BC842" i="3"/>
  <c r="I842" i="3"/>
  <c r="N433" i="25"/>
  <c r="O433" i="25" s="1"/>
  <c r="BC308" i="3"/>
  <c r="BG308" i="3" s="1"/>
  <c r="AA308" i="3"/>
  <c r="AN308" i="3"/>
  <c r="I308" i="3"/>
  <c r="H308" i="3"/>
  <c r="BQ287" i="3"/>
  <c r="BP287" i="3"/>
  <c r="J287" i="3" s="1"/>
  <c r="I524" i="3"/>
  <c r="BC524" i="3"/>
  <c r="H524" i="3"/>
  <c r="K524" i="3" s="1"/>
  <c r="N394" i="25"/>
  <c r="O394" i="25" s="1"/>
  <c r="I269" i="3"/>
  <c r="BC269" i="3"/>
  <c r="BG269" i="3" s="1"/>
  <c r="AA269" i="3"/>
  <c r="H269" i="3"/>
  <c r="AN269" i="3"/>
  <c r="I866" i="3"/>
  <c r="H866" i="3"/>
  <c r="K866" i="3" s="1"/>
  <c r="BC866" i="3"/>
  <c r="BC797" i="3"/>
  <c r="H797" i="3"/>
  <c r="K797" i="3" s="1"/>
  <c r="I797" i="3"/>
  <c r="BQ29" i="3"/>
  <c r="BP29" i="3"/>
  <c r="J29" i="3" s="1"/>
  <c r="N440" i="25"/>
  <c r="O440" i="25" s="1"/>
  <c r="AN315" i="3"/>
  <c r="AA315" i="3"/>
  <c r="I315" i="3"/>
  <c r="H315" i="3"/>
  <c r="BC315" i="3"/>
  <c r="BG315" i="3" s="1"/>
  <c r="I1060" i="3"/>
  <c r="BC1060" i="3"/>
  <c r="H1060" i="3"/>
  <c r="K1060" i="3" s="1"/>
  <c r="N479" i="25"/>
  <c r="O479" i="25" s="1"/>
  <c r="P479" i="25" s="1"/>
  <c r="I354" i="3"/>
  <c r="BC354" i="3"/>
  <c r="H354" i="3"/>
  <c r="K354" i="3" s="1"/>
  <c r="BC1335" i="3"/>
  <c r="H1335" i="3"/>
  <c r="K1335" i="3" s="1"/>
  <c r="I1335" i="3"/>
  <c r="H1158" i="3"/>
  <c r="K1158" i="3" s="1"/>
  <c r="BC1158" i="3"/>
  <c r="I1158" i="3"/>
  <c r="BC823" i="3"/>
  <c r="I823" i="3"/>
  <c r="H823" i="3"/>
  <c r="K823" i="3" s="1"/>
  <c r="BC1119" i="3"/>
  <c r="I1119" i="3"/>
  <c r="H1119" i="3"/>
  <c r="K1119" i="3" s="1"/>
  <c r="N133" i="25"/>
  <c r="O133" i="25" s="1"/>
  <c r="H8" i="3"/>
  <c r="BC8" i="3"/>
  <c r="BG8" i="3" s="1"/>
  <c r="I8" i="3"/>
  <c r="AN8" i="3"/>
  <c r="AA8" i="3"/>
  <c r="I967" i="3"/>
  <c r="BC967" i="3"/>
  <c r="H967" i="3"/>
  <c r="K967" i="3" s="1"/>
  <c r="H511" i="3"/>
  <c r="K511" i="3" s="1"/>
  <c r="I511" i="3"/>
  <c r="BC511" i="3"/>
  <c r="BC1109" i="3"/>
  <c r="I1109" i="3"/>
  <c r="H1109" i="3"/>
  <c r="K1109" i="3" s="1"/>
  <c r="BC534" i="3"/>
  <c r="H534" i="3"/>
  <c r="K534" i="3" s="1"/>
  <c r="I534" i="3"/>
  <c r="I670" i="3"/>
  <c r="BC670" i="3"/>
  <c r="H670" i="3"/>
  <c r="K670" i="3" s="1"/>
  <c r="N530" i="25"/>
  <c r="O530" i="25" s="1"/>
  <c r="P530" i="25" s="1"/>
  <c r="I405" i="3"/>
  <c r="BC405" i="3"/>
  <c r="H405" i="3"/>
  <c r="K405" i="3" s="1"/>
  <c r="N423" i="25"/>
  <c r="O423" i="25" s="1"/>
  <c r="I298" i="3"/>
  <c r="AA298" i="3"/>
  <c r="H298" i="3"/>
  <c r="BC298" i="3"/>
  <c r="BG298" i="3" s="1"/>
  <c r="AN298" i="3"/>
  <c r="N374" i="25"/>
  <c r="O374" i="25" s="1"/>
  <c r="AA249" i="3"/>
  <c r="H249" i="3"/>
  <c r="AN249" i="3"/>
  <c r="I249" i="3"/>
  <c r="BC249" i="3"/>
  <c r="BG249" i="3" s="1"/>
  <c r="H724" i="3"/>
  <c r="K724" i="3" s="1"/>
  <c r="BC724" i="3"/>
  <c r="I724" i="3"/>
  <c r="BP80" i="3"/>
  <c r="J80" i="3" s="1"/>
  <c r="BQ80" i="3"/>
  <c r="I541" i="3"/>
  <c r="BC541" i="3"/>
  <c r="H541" i="3"/>
  <c r="K541" i="3" s="1"/>
  <c r="I968" i="3"/>
  <c r="BC968" i="3"/>
  <c r="H968" i="3"/>
  <c r="K968" i="3" s="1"/>
  <c r="H792" i="3"/>
  <c r="K792" i="3" s="1"/>
  <c r="BC792" i="3"/>
  <c r="I792" i="3"/>
  <c r="BC646" i="3"/>
  <c r="I646" i="3"/>
  <c r="H646" i="3"/>
  <c r="K646" i="3" s="1"/>
  <c r="I1066" i="3"/>
  <c r="H1066" i="3"/>
  <c r="K1066" i="3" s="1"/>
  <c r="BC1066" i="3"/>
  <c r="BC1240" i="3"/>
  <c r="I1240" i="3"/>
  <c r="H1240" i="3"/>
  <c r="K1240" i="3" s="1"/>
  <c r="N499" i="25"/>
  <c r="O499" i="25" s="1"/>
  <c r="P499" i="25" s="1"/>
  <c r="BC374" i="3"/>
  <c r="I374" i="3"/>
  <c r="H374" i="3"/>
  <c r="K374" i="3" s="1"/>
  <c r="BC882" i="3"/>
  <c r="I882" i="3"/>
  <c r="H882" i="3"/>
  <c r="K882" i="3" s="1"/>
  <c r="N537" i="25"/>
  <c r="O537" i="25" s="1"/>
  <c r="P537" i="25" s="1"/>
  <c r="H412" i="3"/>
  <c r="K412" i="3" s="1"/>
  <c r="I412" i="3"/>
  <c r="BC412" i="3"/>
  <c r="BC1263" i="3"/>
  <c r="I1263" i="3"/>
  <c r="H1263" i="3"/>
  <c r="K1263" i="3" s="1"/>
  <c r="BC975" i="3"/>
  <c r="I975" i="3"/>
  <c r="H975" i="3"/>
  <c r="K975" i="3" s="1"/>
  <c r="H635" i="3"/>
  <c r="K635" i="3" s="1"/>
  <c r="BC635" i="3"/>
  <c r="I635" i="3"/>
  <c r="H960" i="3"/>
  <c r="K960" i="3" s="1"/>
  <c r="I960" i="3"/>
  <c r="BC960" i="3"/>
  <c r="H685" i="3"/>
  <c r="K685" i="3" s="1"/>
  <c r="I685" i="3"/>
  <c r="BC685" i="3"/>
  <c r="BC592" i="3"/>
  <c r="I592" i="3"/>
  <c r="H592" i="3"/>
  <c r="K592" i="3" s="1"/>
  <c r="BP218" i="3"/>
  <c r="J218" i="3" s="1"/>
  <c r="BQ218" i="3"/>
  <c r="BQ172" i="3"/>
  <c r="BP172" i="3"/>
  <c r="J172" i="3" s="1"/>
  <c r="BQ92" i="3"/>
  <c r="BP92" i="3"/>
  <c r="J92" i="3" s="1"/>
  <c r="N357" i="25"/>
  <c r="O357" i="25" s="1"/>
  <c r="AA232" i="3"/>
  <c r="H232" i="3"/>
  <c r="AN232" i="3"/>
  <c r="I232" i="3"/>
  <c r="BC232" i="3"/>
  <c r="BG232" i="3" s="1"/>
  <c r="BC586" i="3"/>
  <c r="H586" i="3"/>
  <c r="K586" i="3" s="1"/>
  <c r="I586" i="3"/>
  <c r="N474" i="25"/>
  <c r="O474" i="25" s="1"/>
  <c r="I349" i="3"/>
  <c r="H349" i="3"/>
  <c r="BC349" i="3"/>
  <c r="BG349" i="3" s="1"/>
  <c r="AN349" i="3"/>
  <c r="AA349" i="3"/>
  <c r="I811" i="3"/>
  <c r="BC811" i="3"/>
  <c r="H811" i="3"/>
  <c r="K811" i="3" s="1"/>
  <c r="I747" i="3"/>
  <c r="BC747" i="3"/>
  <c r="H747" i="3"/>
  <c r="K747" i="3" s="1"/>
  <c r="BP87" i="3"/>
  <c r="J87" i="3" s="1"/>
  <c r="BQ87" i="3"/>
  <c r="BC837" i="3"/>
  <c r="H837" i="3"/>
  <c r="K837" i="3" s="1"/>
  <c r="I837" i="3"/>
  <c r="BP258" i="3"/>
  <c r="J258" i="3" s="1"/>
  <c r="BQ258" i="3"/>
  <c r="I762" i="3"/>
  <c r="BC762" i="3"/>
  <c r="H762" i="3"/>
  <c r="K762" i="3" s="1"/>
  <c r="N476" i="25"/>
  <c r="O476" i="25" s="1"/>
  <c r="BC351" i="3"/>
  <c r="BG351" i="3" s="1"/>
  <c r="H351" i="3"/>
  <c r="AA351" i="3"/>
  <c r="I351" i="3"/>
  <c r="AN351" i="3"/>
  <c r="N243" i="25"/>
  <c r="O243" i="25" s="1"/>
  <c r="BC118" i="3"/>
  <c r="BG118" i="3" s="1"/>
  <c r="AA118" i="3"/>
  <c r="H118" i="3"/>
  <c r="AN118" i="3"/>
  <c r="I118" i="3"/>
  <c r="N354" i="25"/>
  <c r="O354" i="25" s="1"/>
  <c r="H229" i="3"/>
  <c r="AN229" i="3"/>
  <c r="I229" i="3"/>
  <c r="BC229" i="3"/>
  <c r="BG229" i="3" s="1"/>
  <c r="AA229" i="3"/>
  <c r="N145" i="25"/>
  <c r="O145" i="25" s="1"/>
  <c r="H20" i="3"/>
  <c r="AA20" i="3"/>
  <c r="I20" i="3"/>
  <c r="BC20" i="3"/>
  <c r="BG20" i="3" s="1"/>
  <c r="AN20" i="3"/>
  <c r="I828" i="3"/>
  <c r="BC828" i="3"/>
  <c r="H828" i="3"/>
  <c r="K828" i="3" s="1"/>
  <c r="H891" i="3"/>
  <c r="K891" i="3" s="1"/>
  <c r="BC891" i="3"/>
  <c r="I891" i="3"/>
  <c r="N383" i="25"/>
  <c r="O383" i="25" s="1"/>
  <c r="I258" i="3"/>
  <c r="AN258" i="3"/>
  <c r="H258" i="3"/>
  <c r="BC258" i="3"/>
  <c r="BG258" i="3" s="1"/>
  <c r="AA258" i="3"/>
  <c r="BC483" i="3"/>
  <c r="H483" i="3"/>
  <c r="K483" i="3" s="1"/>
  <c r="I483" i="3"/>
  <c r="BC1334" i="3"/>
  <c r="H1334" i="3"/>
  <c r="K1334" i="3" s="1"/>
  <c r="I1334" i="3"/>
  <c r="I1100" i="3"/>
  <c r="H1100" i="3"/>
  <c r="K1100" i="3" s="1"/>
  <c r="BC1100" i="3"/>
  <c r="I548" i="3"/>
  <c r="BC548" i="3"/>
  <c r="H548" i="3"/>
  <c r="K548" i="3" s="1"/>
  <c r="I500" i="3"/>
  <c r="H500" i="3"/>
  <c r="K500" i="3" s="1"/>
  <c r="BC500" i="3"/>
  <c r="BQ161" i="3"/>
  <c r="BP161" i="3"/>
  <c r="J161" i="3" s="1"/>
  <c r="I454" i="3"/>
  <c r="H454" i="3"/>
  <c r="K454" i="3" s="1"/>
  <c r="BC454" i="3"/>
  <c r="H1223" i="3"/>
  <c r="K1223" i="3" s="1"/>
  <c r="I1223" i="3"/>
  <c r="BC1223" i="3"/>
  <c r="H502" i="3"/>
  <c r="K502" i="3" s="1"/>
  <c r="I502" i="3"/>
  <c r="BC502" i="3"/>
  <c r="BP297" i="3"/>
  <c r="J297" i="3" s="1"/>
  <c r="BQ297" i="3"/>
  <c r="N384" i="25"/>
  <c r="O384" i="25" s="1"/>
  <c r="H259" i="3"/>
  <c r="AA259" i="3"/>
  <c r="I259" i="3"/>
  <c r="BC259" i="3"/>
  <c r="BG259" i="3" s="1"/>
  <c r="AN259" i="3"/>
  <c r="BQ320" i="3"/>
  <c r="BP320" i="3"/>
  <c r="J320" i="3" s="1"/>
  <c r="H1135" i="3"/>
  <c r="K1135" i="3" s="1"/>
  <c r="I1135" i="3"/>
  <c r="BC1135" i="3"/>
  <c r="I738" i="3"/>
  <c r="H738" i="3"/>
  <c r="K738" i="3" s="1"/>
  <c r="BC738" i="3"/>
  <c r="N515" i="25"/>
  <c r="O515" i="25" s="1"/>
  <c r="P515" i="25" s="1"/>
  <c r="I390" i="3"/>
  <c r="H390" i="3"/>
  <c r="K390" i="3" s="1"/>
  <c r="BC390" i="3"/>
  <c r="I1315" i="3"/>
  <c r="H1315" i="3"/>
  <c r="K1315" i="3" s="1"/>
  <c r="BC1315" i="3"/>
  <c r="BC840" i="3"/>
  <c r="I840" i="3"/>
  <c r="H840" i="3"/>
  <c r="K840" i="3" s="1"/>
  <c r="I744" i="3"/>
  <c r="BC744" i="3"/>
  <c r="H744" i="3"/>
  <c r="K744" i="3" s="1"/>
  <c r="H1198" i="3"/>
  <c r="K1198" i="3" s="1"/>
  <c r="BC1198" i="3"/>
  <c r="I1198" i="3"/>
  <c r="BP250" i="3"/>
  <c r="J250" i="3" s="1"/>
  <c r="BQ250" i="3"/>
  <c r="H456" i="3"/>
  <c r="K456" i="3" s="1"/>
  <c r="I456" i="3"/>
  <c r="BC456" i="3"/>
  <c r="N490" i="25"/>
  <c r="O490" i="25" s="1"/>
  <c r="P490" i="25" s="1"/>
  <c r="H365" i="3"/>
  <c r="K365" i="3" s="1"/>
  <c r="BC365" i="3"/>
  <c r="I365" i="3"/>
  <c r="I1082" i="3"/>
  <c r="BC1082" i="3"/>
  <c r="H1082" i="3"/>
  <c r="K1082" i="3" s="1"/>
  <c r="I498" i="3"/>
  <c r="BC498" i="3"/>
  <c r="H498" i="3"/>
  <c r="K498" i="3" s="1"/>
  <c r="BC1210" i="3"/>
  <c r="H1210" i="3"/>
  <c r="K1210" i="3" s="1"/>
  <c r="I1210" i="3"/>
  <c r="H496" i="3"/>
  <c r="K496" i="3" s="1"/>
  <c r="BC496" i="3"/>
  <c r="I496" i="3"/>
  <c r="BC784" i="3"/>
  <c r="H784" i="3"/>
  <c r="K784" i="3" s="1"/>
  <c r="I784" i="3"/>
  <c r="BP135" i="3"/>
  <c r="J135" i="3" s="1"/>
  <c r="BQ135" i="3"/>
  <c r="BC1115" i="3"/>
  <c r="I1115" i="3"/>
  <c r="H1115" i="3"/>
  <c r="K1115" i="3" s="1"/>
  <c r="N319" i="25"/>
  <c r="O319" i="25" s="1"/>
  <c r="I194" i="3"/>
  <c r="AA194" i="3"/>
  <c r="H194" i="3"/>
  <c r="BC194" i="3"/>
  <c r="BG194" i="3" s="1"/>
  <c r="AN194" i="3"/>
  <c r="N274" i="25"/>
  <c r="O274" i="25" s="1"/>
  <c r="H149" i="3"/>
  <c r="AA149" i="3"/>
  <c r="I149" i="3"/>
  <c r="AN149" i="3"/>
  <c r="BC149" i="3"/>
  <c r="BG149" i="3" s="1"/>
  <c r="H996" i="3"/>
  <c r="K996" i="3" s="1"/>
  <c r="I996" i="3"/>
  <c r="BC996" i="3"/>
  <c r="BC1310" i="3"/>
  <c r="I1310" i="3"/>
  <c r="H1310" i="3"/>
  <c r="K1310" i="3" s="1"/>
  <c r="N143" i="25"/>
  <c r="O143" i="25" s="1"/>
  <c r="I18" i="3"/>
  <c r="AN18" i="3"/>
  <c r="AA18" i="3"/>
  <c r="H18" i="3"/>
  <c r="BC18" i="3"/>
  <c r="BG18" i="3" s="1"/>
  <c r="H992" i="3"/>
  <c r="K992" i="3" s="1"/>
  <c r="BC992" i="3"/>
  <c r="I992" i="3"/>
  <c r="N449" i="25"/>
  <c r="O449" i="25" s="1"/>
  <c r="BC324" i="3"/>
  <c r="BG324" i="3" s="1"/>
  <c r="AA324" i="3"/>
  <c r="H324" i="3"/>
  <c r="AN324" i="3"/>
  <c r="I324" i="3"/>
  <c r="N411" i="25"/>
  <c r="O411" i="25" s="1"/>
  <c r="I286" i="3"/>
  <c r="AA286" i="3"/>
  <c r="H286" i="3"/>
  <c r="BC286" i="3"/>
  <c r="BG286" i="3" s="1"/>
  <c r="AN286" i="3"/>
  <c r="N493" i="25"/>
  <c r="O493" i="25" s="1"/>
  <c r="P493" i="25" s="1"/>
  <c r="H368" i="3"/>
  <c r="K368" i="3" s="1"/>
  <c r="BC368" i="3"/>
  <c r="I368" i="3"/>
  <c r="BP271" i="3"/>
  <c r="J271" i="3" s="1"/>
  <c r="BQ271" i="3"/>
  <c r="N170" i="25"/>
  <c r="O170" i="25" s="1"/>
  <c r="AA45" i="3"/>
  <c r="H45" i="3"/>
  <c r="BC45" i="3"/>
  <c r="BG45" i="3" s="1"/>
  <c r="I45" i="3"/>
  <c r="AN45" i="3"/>
  <c r="I1332" i="3"/>
  <c r="H1332" i="3"/>
  <c r="K1332" i="3" s="1"/>
  <c r="BC1332" i="3"/>
  <c r="H819" i="3"/>
  <c r="K819" i="3" s="1"/>
  <c r="BC819" i="3"/>
  <c r="I819" i="3"/>
  <c r="I580" i="3"/>
  <c r="BC580" i="3"/>
  <c r="H580" i="3"/>
  <c r="K580" i="3" s="1"/>
  <c r="BP281" i="3"/>
  <c r="J281" i="3" s="1"/>
  <c r="BQ281" i="3"/>
  <c r="BP295" i="3"/>
  <c r="J295" i="3" s="1"/>
  <c r="BQ295" i="3"/>
  <c r="H1191" i="3"/>
  <c r="K1191" i="3" s="1"/>
  <c r="BC1191" i="3"/>
  <c r="I1191" i="3"/>
  <c r="N519" i="25"/>
  <c r="O519" i="25" s="1"/>
  <c r="P519" i="25" s="1"/>
  <c r="BC394" i="3"/>
  <c r="H394" i="3"/>
  <c r="K394" i="3" s="1"/>
  <c r="I394" i="3"/>
  <c r="N322" i="25"/>
  <c r="O322" i="25" s="1"/>
  <c r="I197" i="3"/>
  <c r="AN197" i="3"/>
  <c r="AA197" i="3"/>
  <c r="H197" i="3"/>
  <c r="BC197" i="3"/>
  <c r="BG197" i="3" s="1"/>
  <c r="BC1177" i="3"/>
  <c r="H1177" i="3"/>
  <c r="K1177" i="3" s="1"/>
  <c r="I1177" i="3"/>
  <c r="N432" i="25"/>
  <c r="O432" i="25" s="1"/>
  <c r="AN307" i="3"/>
  <c r="I307" i="3"/>
  <c r="BC307" i="3"/>
  <c r="BG307" i="3" s="1"/>
  <c r="H307" i="3"/>
  <c r="AA307" i="3"/>
  <c r="BC1179" i="3"/>
  <c r="I1179" i="3"/>
  <c r="H1179" i="3"/>
  <c r="K1179" i="3" s="1"/>
  <c r="H1025" i="3"/>
  <c r="K1025" i="3" s="1"/>
  <c r="BC1025" i="3"/>
  <c r="I1025" i="3"/>
  <c r="N528" i="25"/>
  <c r="O528" i="25" s="1"/>
  <c r="P528" i="25" s="1"/>
  <c r="I403" i="3"/>
  <c r="BC403" i="3"/>
  <c r="H403" i="3"/>
  <c r="K403" i="3" s="1"/>
  <c r="BC856" i="3"/>
  <c r="I856" i="3"/>
  <c r="H856" i="3"/>
  <c r="K856" i="3" s="1"/>
  <c r="H589" i="3"/>
  <c r="K589" i="3" s="1"/>
  <c r="I589" i="3"/>
  <c r="BC589" i="3"/>
  <c r="I858" i="3"/>
  <c r="BC858" i="3"/>
  <c r="H858" i="3"/>
  <c r="K858" i="3" s="1"/>
  <c r="I571" i="3"/>
  <c r="H571" i="3"/>
  <c r="K571" i="3" s="1"/>
  <c r="BC571" i="3"/>
  <c r="I668" i="3"/>
  <c r="H668" i="3"/>
  <c r="K668" i="3" s="1"/>
  <c r="BC668" i="3"/>
  <c r="N352" i="25"/>
  <c r="O352" i="25" s="1"/>
  <c r="H227" i="3"/>
  <c r="AA227" i="3"/>
  <c r="I227" i="3"/>
  <c r="BC227" i="3"/>
  <c r="BG227" i="3" s="1"/>
  <c r="AN227" i="3"/>
  <c r="I754" i="3"/>
  <c r="H754" i="3"/>
  <c r="K754" i="3" s="1"/>
  <c r="BC754" i="3"/>
  <c r="BP293" i="3"/>
  <c r="J293" i="3" s="1"/>
  <c r="BQ293" i="3"/>
  <c r="I629" i="3"/>
  <c r="H629" i="3"/>
  <c r="K629" i="3" s="1"/>
  <c r="BC629" i="3"/>
  <c r="I1220" i="3"/>
  <c r="H1220" i="3"/>
  <c r="K1220" i="3" s="1"/>
  <c r="BC1220" i="3"/>
  <c r="I1058" i="3"/>
  <c r="BC1058" i="3"/>
  <c r="H1058" i="3"/>
  <c r="K1058" i="3" s="1"/>
  <c r="H1041" i="3"/>
  <c r="K1041" i="3" s="1"/>
  <c r="I1041" i="3"/>
  <c r="BC1041" i="3"/>
  <c r="N278" i="25"/>
  <c r="O278" i="25" s="1"/>
  <c r="I153" i="3"/>
  <c r="AN153" i="3"/>
  <c r="BC153" i="3"/>
  <c r="BG153" i="3" s="1"/>
  <c r="H153" i="3"/>
  <c r="AA153" i="3"/>
  <c r="N405" i="25"/>
  <c r="O405" i="25" s="1"/>
  <c r="I280" i="3"/>
  <c r="BC280" i="3"/>
  <c r="BG280" i="3" s="1"/>
  <c r="AN280" i="3"/>
  <c r="H280" i="3"/>
  <c r="AA280" i="3"/>
  <c r="BC672" i="3"/>
  <c r="I672" i="3"/>
  <c r="H672" i="3"/>
  <c r="K672" i="3" s="1"/>
  <c r="BC841" i="3"/>
  <c r="I841" i="3"/>
  <c r="H841" i="3"/>
  <c r="K841" i="3" s="1"/>
  <c r="BP259" i="3"/>
  <c r="J259" i="3" s="1"/>
  <c r="BQ259" i="3"/>
  <c r="BQ264" i="3"/>
  <c r="BP264" i="3"/>
  <c r="J264" i="3" s="1"/>
  <c r="N488" i="25"/>
  <c r="O488" i="25" s="1"/>
  <c r="P488" i="25" s="1"/>
  <c r="H363" i="3"/>
  <c r="K363" i="3" s="1"/>
  <c r="BC363" i="3"/>
  <c r="I363" i="3"/>
  <c r="H688" i="3"/>
  <c r="K688" i="3" s="1"/>
  <c r="I688" i="3"/>
  <c r="BC688" i="3"/>
  <c r="H873" i="3"/>
  <c r="K873" i="3" s="1"/>
  <c r="BC873" i="3"/>
  <c r="I873" i="3"/>
  <c r="BQ82" i="3"/>
  <c r="BP82" i="3"/>
  <c r="J82" i="3" s="1"/>
  <c r="BC1112" i="3"/>
  <c r="H1112" i="3"/>
  <c r="K1112" i="3" s="1"/>
  <c r="I1112" i="3"/>
  <c r="BP261" i="3"/>
  <c r="J261" i="3" s="1"/>
  <c r="BQ261" i="3"/>
  <c r="I995" i="3"/>
  <c r="BC995" i="3"/>
  <c r="H995" i="3"/>
  <c r="K995" i="3" s="1"/>
  <c r="BQ217" i="3"/>
  <c r="BP217" i="3"/>
  <c r="J217" i="3" s="1"/>
  <c r="H1294" i="3"/>
  <c r="K1294" i="3" s="1"/>
  <c r="BC1294" i="3"/>
  <c r="I1294" i="3"/>
  <c r="BP151" i="3"/>
  <c r="J151" i="3" s="1"/>
  <c r="BQ151" i="3"/>
  <c r="BP215" i="3"/>
  <c r="J215" i="3" s="1"/>
  <c r="BQ215" i="3"/>
  <c r="H539" i="3"/>
  <c r="K539" i="3" s="1"/>
  <c r="BC539" i="3"/>
  <c r="I539" i="3"/>
  <c r="N407" i="25"/>
  <c r="O407" i="25" s="1"/>
  <c r="AA282" i="3"/>
  <c r="I282" i="3"/>
  <c r="AN282" i="3"/>
  <c r="H282" i="3"/>
  <c r="BC282" i="3"/>
  <c r="BG282" i="3" s="1"/>
  <c r="BP328" i="3"/>
  <c r="J328" i="3" s="1"/>
  <c r="BQ328" i="3"/>
  <c r="BP76" i="3"/>
  <c r="J76" i="3" s="1"/>
  <c r="BQ76" i="3"/>
  <c r="BC1044" i="3"/>
  <c r="I1044" i="3"/>
  <c r="H1044" i="3"/>
  <c r="K1044" i="3" s="1"/>
  <c r="N447" i="25"/>
  <c r="O447" i="25" s="1"/>
  <c r="I322" i="3"/>
  <c r="BC322" i="3"/>
  <c r="BG322" i="3" s="1"/>
  <c r="AN322" i="3"/>
  <c r="AA322" i="3"/>
  <c r="H322" i="3"/>
  <c r="N505" i="25"/>
  <c r="O505" i="25" s="1"/>
  <c r="P505" i="25" s="1"/>
  <c r="I380" i="3"/>
  <c r="H380" i="3"/>
  <c r="K380" i="3" s="1"/>
  <c r="BC380" i="3"/>
  <c r="H471" i="3"/>
  <c r="K471" i="3" s="1"/>
  <c r="BC471" i="3"/>
  <c r="I471" i="3"/>
  <c r="H853" i="3"/>
  <c r="K853" i="3" s="1"/>
  <c r="BC853" i="3"/>
  <c r="I853" i="3"/>
  <c r="I984" i="3"/>
  <c r="BC984" i="3"/>
  <c r="H984" i="3"/>
  <c r="K984" i="3" s="1"/>
  <c r="BC875" i="3"/>
  <c r="I875" i="3"/>
  <c r="H875" i="3"/>
  <c r="K875" i="3" s="1"/>
  <c r="BC1316" i="3"/>
  <c r="I1316" i="3"/>
  <c r="H1316" i="3"/>
  <c r="K1316" i="3" s="1"/>
  <c r="I750" i="3"/>
  <c r="H750" i="3"/>
  <c r="K750" i="3" s="1"/>
  <c r="BC750" i="3"/>
  <c r="BP304" i="3"/>
  <c r="J304" i="3" s="1"/>
  <c r="BQ304" i="3"/>
  <c r="BC825" i="3"/>
  <c r="H825" i="3"/>
  <c r="K825" i="3" s="1"/>
  <c r="I825" i="3"/>
  <c r="H877" i="3"/>
  <c r="K877" i="3" s="1"/>
  <c r="I877" i="3"/>
  <c r="BC877" i="3"/>
  <c r="N196" i="25"/>
  <c r="O196" i="25" s="1"/>
  <c r="I71" i="3"/>
  <c r="AN71" i="3"/>
  <c r="BC71" i="3"/>
  <c r="BG71" i="3" s="1"/>
  <c r="H71" i="3"/>
  <c r="AA71" i="3"/>
  <c r="BP252" i="3"/>
  <c r="J252" i="3" s="1"/>
  <c r="BQ252" i="3"/>
  <c r="BC780" i="3"/>
  <c r="I780" i="3"/>
  <c r="H780" i="3"/>
  <c r="K780" i="3" s="1"/>
  <c r="H1026" i="3"/>
  <c r="K1026" i="3" s="1"/>
  <c r="I1026" i="3"/>
  <c r="BC1026" i="3"/>
  <c r="BP211" i="3"/>
  <c r="J211" i="3" s="1"/>
  <c r="BQ211" i="3"/>
  <c r="N461" i="25"/>
  <c r="O461" i="25" s="1"/>
  <c r="I336" i="3"/>
  <c r="H336" i="3"/>
  <c r="BC336" i="3"/>
  <c r="BG336" i="3" s="1"/>
  <c r="AN336" i="3"/>
  <c r="AA336" i="3"/>
  <c r="N338" i="25"/>
  <c r="O338" i="25" s="1"/>
  <c r="AA213" i="3"/>
  <c r="H213" i="3"/>
  <c r="AN213" i="3"/>
  <c r="I213" i="3"/>
  <c r="BC213" i="3"/>
  <c r="BG213" i="3" s="1"/>
  <c r="BQ200" i="3"/>
  <c r="BP200" i="3"/>
  <c r="J200" i="3" s="1"/>
  <c r="I973" i="3"/>
  <c r="H973" i="3"/>
  <c r="K973" i="3" s="1"/>
  <c r="BC973" i="3"/>
  <c r="N484" i="25"/>
  <c r="O484" i="25" s="1"/>
  <c r="P484" i="25" s="1"/>
  <c r="BC359" i="3"/>
  <c r="I359" i="3"/>
  <c r="H359" i="3"/>
  <c r="K359" i="3" s="1"/>
  <c r="H885" i="3"/>
  <c r="K885" i="3" s="1"/>
  <c r="BC885" i="3"/>
  <c r="I885" i="3"/>
  <c r="I438" i="3"/>
  <c r="BC438" i="3"/>
  <c r="H438" i="3"/>
  <c r="K438" i="3" s="1"/>
  <c r="H700" i="3"/>
  <c r="K700" i="3" s="1"/>
  <c r="BC700" i="3"/>
  <c r="I700" i="3"/>
  <c r="I839" i="3"/>
  <c r="BC839" i="3"/>
  <c r="H839" i="3"/>
  <c r="K839" i="3" s="1"/>
  <c r="I1194" i="3"/>
  <c r="BC1194" i="3"/>
  <c r="H1194" i="3"/>
  <c r="K1194" i="3" s="1"/>
  <c r="BP316" i="3"/>
  <c r="J316" i="3" s="1"/>
  <c r="BQ316" i="3"/>
  <c r="H1073" i="3"/>
  <c r="K1073" i="3" s="1"/>
  <c r="BC1073" i="3"/>
  <c r="I1073" i="3"/>
  <c r="H437" i="3"/>
  <c r="K437" i="3" s="1"/>
  <c r="BC437" i="3"/>
  <c r="I437" i="3"/>
  <c r="N389" i="25"/>
  <c r="O389" i="25" s="1"/>
  <c r="AA264" i="3"/>
  <c r="H264" i="3"/>
  <c r="AN264" i="3"/>
  <c r="I264" i="3"/>
  <c r="BC264" i="3"/>
  <c r="BG264" i="3" s="1"/>
  <c r="N546" i="25"/>
  <c r="O546" i="25" s="1"/>
  <c r="P546" i="25" s="1"/>
  <c r="H421" i="3"/>
  <c r="K421" i="3" s="1"/>
  <c r="I421" i="3"/>
  <c r="BC421" i="3"/>
  <c r="H632" i="3"/>
  <c r="K632" i="3" s="1"/>
  <c r="I632" i="3"/>
  <c r="BC632" i="3"/>
  <c r="BP178" i="3"/>
  <c r="J178" i="3" s="1"/>
  <c r="BQ178" i="3"/>
  <c r="H730" i="3"/>
  <c r="K730" i="3" s="1"/>
  <c r="I730" i="3"/>
  <c r="BC730" i="3"/>
  <c r="H693" i="3"/>
  <c r="K693" i="3" s="1"/>
  <c r="I693" i="3"/>
  <c r="BC693" i="3"/>
  <c r="BC1160" i="3"/>
  <c r="H1160" i="3"/>
  <c r="K1160" i="3" s="1"/>
  <c r="I1160" i="3"/>
  <c r="N214" i="25"/>
  <c r="O214" i="25" s="1"/>
  <c r="I89" i="3"/>
  <c r="AA89" i="3"/>
  <c r="AN89" i="3"/>
  <c r="H89" i="3"/>
  <c r="BC89" i="3"/>
  <c r="BG89" i="3" s="1"/>
  <c r="BC1189" i="3"/>
  <c r="I1189" i="3"/>
  <c r="H1189" i="3"/>
  <c r="K1189" i="3" s="1"/>
  <c r="I686" i="3"/>
  <c r="BC686" i="3"/>
  <c r="H686" i="3"/>
  <c r="K686" i="3" s="1"/>
  <c r="I1021" i="3"/>
  <c r="H1021" i="3"/>
  <c r="K1021" i="3" s="1"/>
  <c r="BC1021" i="3"/>
  <c r="N310" i="25"/>
  <c r="O310" i="25" s="1"/>
  <c r="BC185" i="3"/>
  <c r="BG185" i="3" s="1"/>
  <c r="H185" i="3"/>
  <c r="AA185" i="3"/>
  <c r="I185" i="3"/>
  <c r="AN185" i="3"/>
  <c r="N309" i="25"/>
  <c r="O309" i="25" s="1"/>
  <c r="AN184" i="3"/>
  <c r="H184" i="3"/>
  <c r="AA184" i="3"/>
  <c r="I184" i="3"/>
  <c r="BC184" i="3"/>
  <c r="BG184" i="3" s="1"/>
  <c r="I1207" i="3"/>
  <c r="H1207" i="3"/>
  <c r="K1207" i="3" s="1"/>
  <c r="BC1207" i="3"/>
  <c r="I667" i="3"/>
  <c r="BC667" i="3"/>
  <c r="H667" i="3"/>
  <c r="K667" i="3" s="1"/>
  <c r="N428" i="25"/>
  <c r="O428" i="25" s="1"/>
  <c r="BC303" i="3"/>
  <c r="BG303" i="3" s="1"/>
  <c r="AA303" i="3"/>
  <c r="H303" i="3"/>
  <c r="AN303" i="3"/>
  <c r="I303" i="3"/>
  <c r="BP94" i="3"/>
  <c r="J94" i="3" s="1"/>
  <c r="BQ94" i="3"/>
  <c r="I1038" i="3"/>
  <c r="H1038" i="3"/>
  <c r="K1038" i="3" s="1"/>
  <c r="BC1038" i="3"/>
  <c r="BP352" i="3"/>
  <c r="J352" i="3" s="1"/>
  <c r="BQ352" i="3"/>
  <c r="N421" i="25"/>
  <c r="O421" i="25" s="1"/>
  <c r="AA296" i="3"/>
  <c r="H296" i="3"/>
  <c r="AN296" i="3"/>
  <c r="I296" i="3"/>
  <c r="BC296" i="3"/>
  <c r="BG296" i="3" s="1"/>
  <c r="BP108" i="3"/>
  <c r="J108" i="3" s="1"/>
  <c r="BQ108" i="3"/>
  <c r="H894" i="3"/>
  <c r="K894" i="3" s="1"/>
  <c r="BC894" i="3"/>
  <c r="I894" i="3"/>
  <c r="I588" i="3"/>
  <c r="H588" i="3"/>
  <c r="K588" i="3" s="1"/>
  <c r="BC588" i="3"/>
  <c r="I782" i="3"/>
  <c r="BC782" i="3"/>
  <c r="H782" i="3"/>
  <c r="K782" i="3" s="1"/>
  <c r="BC1325" i="3"/>
  <c r="H1325" i="3"/>
  <c r="K1325" i="3" s="1"/>
  <c r="I1325" i="3"/>
  <c r="H1138" i="3"/>
  <c r="K1138" i="3" s="1"/>
  <c r="BC1138" i="3"/>
  <c r="I1138" i="3"/>
  <c r="N554" i="25"/>
  <c r="O554" i="25" s="1"/>
  <c r="P554" i="25" s="1"/>
  <c r="H429" i="3"/>
  <c r="K429" i="3" s="1"/>
  <c r="I429" i="3"/>
  <c r="BC429" i="3"/>
  <c r="H1037" i="3"/>
  <c r="K1037" i="3" s="1"/>
  <c r="I1037" i="3"/>
  <c r="BC1037" i="3"/>
  <c r="BC1291" i="3"/>
  <c r="I1291" i="3"/>
  <c r="H1291" i="3"/>
  <c r="K1291" i="3" s="1"/>
  <c r="N543" i="25"/>
  <c r="O543" i="25" s="1"/>
  <c r="P543" i="25" s="1"/>
  <c r="BC418" i="3"/>
  <c r="H418" i="3"/>
  <c r="K418" i="3" s="1"/>
  <c r="I418" i="3"/>
  <c r="BC521" i="3"/>
  <c r="H521" i="3"/>
  <c r="K521" i="3" s="1"/>
  <c r="I521" i="3"/>
  <c r="N283" i="25"/>
  <c r="O283" i="25" s="1"/>
  <c r="AA158" i="3"/>
  <c r="I158" i="3"/>
  <c r="AN158" i="3"/>
  <c r="H158" i="3"/>
  <c r="BC158" i="3"/>
  <c r="BG158" i="3" s="1"/>
  <c r="I938" i="3"/>
  <c r="BC938" i="3"/>
  <c r="H938" i="3"/>
  <c r="K938" i="3" s="1"/>
  <c r="BC458" i="3"/>
  <c r="H458" i="3"/>
  <c r="K458" i="3" s="1"/>
  <c r="I458" i="3"/>
  <c r="BP86" i="3"/>
  <c r="J86" i="3" s="1"/>
  <c r="BQ86" i="3"/>
  <c r="BQ307" i="3"/>
  <c r="BP307" i="3"/>
  <c r="J307" i="3" s="1"/>
  <c r="I491" i="3"/>
  <c r="H491" i="3"/>
  <c r="K491" i="3" s="1"/>
  <c r="BC491" i="3"/>
  <c r="N439" i="25"/>
  <c r="O439" i="25" s="1"/>
  <c r="H314" i="3"/>
  <c r="I314" i="3"/>
  <c r="BC314" i="3"/>
  <c r="BG314" i="3" s="1"/>
  <c r="AN314" i="3"/>
  <c r="AA314" i="3"/>
  <c r="H1206" i="3"/>
  <c r="K1206" i="3" s="1"/>
  <c r="I1206" i="3"/>
  <c r="BC1206" i="3"/>
  <c r="BQ38" i="3"/>
  <c r="BP38" i="3"/>
  <c r="J38" i="3" s="1"/>
  <c r="BP338" i="3"/>
  <c r="J338" i="3" s="1"/>
  <c r="BQ338" i="3"/>
  <c r="BC1165" i="3"/>
  <c r="H1165" i="3"/>
  <c r="K1165" i="3" s="1"/>
  <c r="I1165" i="3"/>
  <c r="I867" i="3"/>
  <c r="BC867" i="3"/>
  <c r="H867" i="3"/>
  <c r="K867" i="3" s="1"/>
  <c r="BP186" i="3"/>
  <c r="J186" i="3" s="1"/>
  <c r="BQ186" i="3"/>
  <c r="H673" i="3"/>
  <c r="K673" i="3" s="1"/>
  <c r="I673" i="3"/>
  <c r="BC673" i="3"/>
  <c r="I510" i="3"/>
  <c r="H510" i="3"/>
  <c r="K510" i="3" s="1"/>
  <c r="BC510" i="3"/>
  <c r="H813" i="3"/>
  <c r="K813" i="3" s="1"/>
  <c r="BC813" i="3"/>
  <c r="I813" i="3"/>
  <c r="BQ248" i="3"/>
  <c r="BP248" i="3"/>
  <c r="J248" i="3" s="1"/>
  <c r="BQ263" i="3"/>
  <c r="BP263" i="3"/>
  <c r="J263" i="3" s="1"/>
  <c r="I827" i="3"/>
  <c r="H827" i="3"/>
  <c r="K827" i="3" s="1"/>
  <c r="BC827" i="3"/>
  <c r="BC941" i="3"/>
  <c r="H941" i="3"/>
  <c r="K941" i="3" s="1"/>
  <c r="I941" i="3"/>
  <c r="N545" i="25"/>
  <c r="O545" i="25" s="1"/>
  <c r="P545" i="25" s="1"/>
  <c r="BC420" i="3"/>
  <c r="H420" i="3"/>
  <c r="K420" i="3" s="1"/>
  <c r="I420" i="3"/>
  <c r="N351" i="25"/>
  <c r="O351" i="25" s="1"/>
  <c r="AN226" i="3"/>
  <c r="I226" i="3"/>
  <c r="AA226" i="3"/>
  <c r="H226" i="3"/>
  <c r="BC226" i="3"/>
  <c r="BG226" i="3" s="1"/>
  <c r="BQ315" i="3"/>
  <c r="BP315" i="3"/>
  <c r="J315" i="3" s="1"/>
  <c r="BQ143" i="3"/>
  <c r="BP143" i="3"/>
  <c r="J143" i="3" s="1"/>
  <c r="BP257" i="3"/>
  <c r="J257" i="3" s="1"/>
  <c r="BQ257" i="3"/>
  <c r="N256" i="25"/>
  <c r="O256" i="25" s="1"/>
  <c r="AN131" i="3"/>
  <c r="AA131" i="3"/>
  <c r="I131" i="3"/>
  <c r="BC131" i="3"/>
  <c r="BG131" i="3" s="1"/>
  <c r="H131" i="3"/>
  <c r="BC466" i="3"/>
  <c r="H466" i="3"/>
  <c r="K466" i="3" s="1"/>
  <c r="I466" i="3"/>
  <c r="N459" i="25"/>
  <c r="O459" i="25" s="1"/>
  <c r="H334" i="3"/>
  <c r="AN334" i="3"/>
  <c r="I334" i="3"/>
  <c r="AA334" i="3"/>
  <c r="BC334" i="3"/>
  <c r="BG334" i="3" s="1"/>
  <c r="BC468" i="3"/>
  <c r="I468" i="3"/>
  <c r="H468" i="3"/>
  <c r="K468" i="3" s="1"/>
  <c r="BP79" i="3"/>
  <c r="J79" i="3" s="1"/>
  <c r="BQ79" i="3"/>
  <c r="H719" i="3"/>
  <c r="K719" i="3" s="1"/>
  <c r="BC719" i="3"/>
  <c r="I719" i="3"/>
  <c r="I785" i="3"/>
  <c r="H785" i="3"/>
  <c r="K785" i="3" s="1"/>
  <c r="BC785" i="3"/>
  <c r="I639" i="3"/>
  <c r="BC639" i="3"/>
  <c r="H639" i="3"/>
  <c r="K639" i="3" s="1"/>
  <c r="BC477" i="3"/>
  <c r="I477" i="3"/>
  <c r="H477" i="3"/>
  <c r="K477" i="3" s="1"/>
  <c r="I1290" i="3"/>
  <c r="H1290" i="3"/>
  <c r="K1290" i="3" s="1"/>
  <c r="BC1290" i="3"/>
  <c r="BC820" i="3"/>
  <c r="I820" i="3"/>
  <c r="H820" i="3"/>
  <c r="K820" i="3" s="1"/>
  <c r="N436" i="25"/>
  <c r="O436" i="25" s="1"/>
  <c r="H311" i="3"/>
  <c r="AA311" i="3"/>
  <c r="AN311" i="3"/>
  <c r="BC311" i="3"/>
  <c r="BG311" i="3" s="1"/>
  <c r="I311" i="3"/>
  <c r="BP8" i="3"/>
  <c r="J8" i="3" s="1"/>
  <c r="BQ8" i="3"/>
  <c r="I1088" i="3"/>
  <c r="BC1088" i="3"/>
  <c r="H1088" i="3"/>
  <c r="K1088" i="3" s="1"/>
  <c r="N550" i="25"/>
  <c r="O550" i="25" s="1"/>
  <c r="P550" i="25" s="1"/>
  <c r="H425" i="3"/>
  <c r="K425" i="3" s="1"/>
  <c r="I425" i="3"/>
  <c r="BC425" i="3"/>
  <c r="BC829" i="3"/>
  <c r="I829" i="3"/>
  <c r="H829" i="3"/>
  <c r="K829" i="3" s="1"/>
  <c r="N473" i="25"/>
  <c r="O473" i="25" s="1"/>
  <c r="H348" i="3"/>
  <c r="I348" i="3"/>
  <c r="AA348" i="3"/>
  <c r="BC348" i="3"/>
  <c r="BG348" i="3" s="1"/>
  <c r="AN348" i="3"/>
  <c r="I640" i="3"/>
  <c r="BC640" i="3"/>
  <c r="H640" i="3"/>
  <c r="K640" i="3" s="1"/>
  <c r="BP280" i="3"/>
  <c r="J280" i="3" s="1"/>
  <c r="BQ280" i="3"/>
  <c r="N323" i="25"/>
  <c r="O323" i="25" s="1"/>
  <c r="I198" i="3"/>
  <c r="AN198" i="3"/>
  <c r="H198" i="3"/>
  <c r="BC198" i="3"/>
  <c r="BG198" i="3" s="1"/>
  <c r="AA198" i="3"/>
  <c r="H1261" i="3"/>
  <c r="K1261" i="3" s="1"/>
  <c r="BC1261" i="3"/>
  <c r="I1261" i="3"/>
  <c r="BP116" i="3"/>
  <c r="J116" i="3" s="1"/>
  <c r="BQ116" i="3"/>
  <c r="I761" i="3"/>
  <c r="BC761" i="3"/>
  <c r="H761" i="3"/>
  <c r="K761" i="3" s="1"/>
  <c r="I800" i="3"/>
  <c r="H800" i="3"/>
  <c r="K800" i="3" s="1"/>
  <c r="BC800" i="3"/>
  <c r="N363" i="25"/>
  <c r="O363" i="25" s="1"/>
  <c r="BC238" i="3"/>
  <c r="BG238" i="3" s="1"/>
  <c r="AN238" i="3"/>
  <c r="I238" i="3"/>
  <c r="AA238" i="3"/>
  <c r="H238" i="3"/>
  <c r="BQ283" i="3"/>
  <c r="BP283" i="3"/>
  <c r="J283" i="3" s="1"/>
  <c r="N544" i="25"/>
  <c r="O544" i="25" s="1"/>
  <c r="P544" i="25" s="1"/>
  <c r="H419" i="3"/>
  <c r="K419" i="3" s="1"/>
  <c r="I419" i="3"/>
  <c r="BC419" i="3"/>
  <c r="I462" i="3"/>
  <c r="BC462" i="3"/>
  <c r="H462" i="3"/>
  <c r="K462" i="3" s="1"/>
  <c r="N458" i="25"/>
  <c r="O458" i="25" s="1"/>
  <c r="H333" i="3"/>
  <c r="I333" i="3"/>
  <c r="AA333" i="3"/>
  <c r="BC333" i="3"/>
  <c r="BG333" i="3" s="1"/>
  <c r="AN333" i="3"/>
  <c r="I1067" i="3"/>
  <c r="BC1067" i="3"/>
  <c r="H1067" i="3"/>
  <c r="K1067" i="3" s="1"/>
  <c r="I849" i="3"/>
  <c r="H849" i="3"/>
  <c r="K849" i="3" s="1"/>
  <c r="BC849" i="3"/>
  <c r="BC1274" i="3"/>
  <c r="I1274" i="3"/>
  <c r="H1274" i="3"/>
  <c r="K1274" i="3" s="1"/>
  <c r="N229" i="25"/>
  <c r="O229" i="25" s="1"/>
  <c r="AA104" i="3"/>
  <c r="H104" i="3"/>
  <c r="AN104" i="3"/>
  <c r="I104" i="3"/>
  <c r="BC104" i="3"/>
  <c r="BG104" i="3" s="1"/>
  <c r="BP170" i="3"/>
  <c r="J170" i="3" s="1"/>
  <c r="BQ170" i="3"/>
  <c r="BC519" i="3"/>
  <c r="I519" i="3"/>
  <c r="H519" i="3"/>
  <c r="K519" i="3" s="1"/>
  <c r="BP335" i="3"/>
  <c r="J335" i="3" s="1"/>
  <c r="BQ335" i="3"/>
  <c r="N368" i="25"/>
  <c r="O368" i="25" s="1"/>
  <c r="H243" i="3"/>
  <c r="AA243" i="3"/>
  <c r="I243" i="3"/>
  <c r="BC243" i="3"/>
  <c r="BG243" i="3" s="1"/>
  <c r="AN243" i="3"/>
  <c r="H1140" i="3"/>
  <c r="K1140" i="3" s="1"/>
  <c r="I1140" i="3"/>
  <c r="BC1140" i="3"/>
  <c r="BC584" i="3"/>
  <c r="I584" i="3"/>
  <c r="H584" i="3"/>
  <c r="K584" i="3" s="1"/>
  <c r="I947" i="3"/>
  <c r="BC947" i="3"/>
  <c r="H947" i="3"/>
  <c r="K947" i="3" s="1"/>
  <c r="H917" i="3"/>
  <c r="K917" i="3" s="1"/>
  <c r="I917" i="3"/>
  <c r="BC917" i="3"/>
  <c r="I560" i="3"/>
  <c r="H560" i="3"/>
  <c r="K560" i="3" s="1"/>
  <c r="BC560" i="3"/>
  <c r="I450" i="3"/>
  <c r="H450" i="3"/>
  <c r="K450" i="3" s="1"/>
  <c r="BC450" i="3"/>
  <c r="BC892" i="3"/>
  <c r="I892" i="3"/>
  <c r="H892" i="3"/>
  <c r="K892" i="3" s="1"/>
  <c r="I1300" i="3"/>
  <c r="H1300" i="3"/>
  <c r="K1300" i="3" s="1"/>
  <c r="BC1300" i="3"/>
  <c r="BC848" i="3"/>
  <c r="I848" i="3"/>
  <c r="H848" i="3"/>
  <c r="K848" i="3" s="1"/>
  <c r="H1108" i="3"/>
  <c r="K1108" i="3" s="1"/>
  <c r="BC1108" i="3"/>
  <c r="I1108" i="3"/>
  <c r="I1153" i="3"/>
  <c r="BC1153" i="3"/>
  <c r="H1153" i="3"/>
  <c r="K1153" i="3" s="1"/>
  <c r="N430" i="25"/>
  <c r="O430" i="25" s="1"/>
  <c r="H305" i="3"/>
  <c r="AN305" i="3"/>
  <c r="I305" i="3"/>
  <c r="BC305" i="3"/>
  <c r="BG305" i="3" s="1"/>
  <c r="AA305" i="3"/>
  <c r="BC991" i="3"/>
  <c r="I991" i="3"/>
  <c r="H991" i="3"/>
  <c r="K991" i="3" s="1"/>
  <c r="BQ88" i="3"/>
  <c r="BP88" i="3"/>
  <c r="J88" i="3" s="1"/>
  <c r="BP212" i="3"/>
  <c r="J212" i="3" s="1"/>
  <c r="BQ212" i="3"/>
  <c r="BC652" i="3"/>
  <c r="I652" i="3"/>
  <c r="H652" i="3"/>
  <c r="K652" i="3" s="1"/>
  <c r="H1013" i="3"/>
  <c r="K1013" i="3" s="1"/>
  <c r="I1013" i="3"/>
  <c r="BC1013" i="3"/>
  <c r="H625" i="3"/>
  <c r="K625" i="3" s="1"/>
  <c r="I625" i="3"/>
  <c r="BC625" i="3"/>
  <c r="N376" i="25"/>
  <c r="O376" i="25" s="1"/>
  <c r="H251" i="3"/>
  <c r="AN251" i="3"/>
  <c r="I251" i="3"/>
  <c r="BC251" i="3"/>
  <c r="BG251" i="3" s="1"/>
  <c r="AA251" i="3"/>
  <c r="BC1229" i="3"/>
  <c r="H1229" i="3"/>
  <c r="K1229" i="3" s="1"/>
  <c r="I1229" i="3"/>
  <c r="BC1230" i="3"/>
  <c r="I1230" i="3"/>
  <c r="H1230" i="3"/>
  <c r="K1230" i="3" s="1"/>
  <c r="BC1128" i="3"/>
  <c r="I1128" i="3"/>
  <c r="H1128" i="3"/>
  <c r="K1128" i="3" s="1"/>
  <c r="N365" i="25"/>
  <c r="O365" i="25" s="1"/>
  <c r="I240" i="3"/>
  <c r="BC240" i="3"/>
  <c r="BG240" i="3" s="1"/>
  <c r="AN240" i="3"/>
  <c r="H240" i="3"/>
  <c r="AA240" i="3"/>
  <c r="BQ317" i="3"/>
  <c r="BP317" i="3"/>
  <c r="J317" i="3" s="1"/>
  <c r="I1040" i="3"/>
  <c r="H1040" i="3"/>
  <c r="K1040" i="3" s="1"/>
  <c r="BC1040" i="3"/>
  <c r="BC1330" i="3"/>
  <c r="H1330" i="3"/>
  <c r="K1330" i="3" s="1"/>
  <c r="I1330" i="3"/>
  <c r="N327" i="25"/>
  <c r="O327" i="25" s="1"/>
  <c r="H202" i="3"/>
  <c r="BC202" i="3"/>
  <c r="BG202" i="3" s="1"/>
  <c r="AA202" i="3"/>
  <c r="I202" i="3"/>
  <c r="AN202" i="3"/>
  <c r="BP265" i="3"/>
  <c r="J265" i="3" s="1"/>
  <c r="BQ265" i="3"/>
  <c r="BC753" i="3"/>
  <c r="H753" i="3"/>
  <c r="K753" i="3" s="1"/>
  <c r="I753" i="3"/>
  <c r="N321" i="25"/>
  <c r="O321" i="25" s="1"/>
  <c r="BC196" i="3"/>
  <c r="BG196" i="3" s="1"/>
  <c r="AA196" i="3"/>
  <c r="H196" i="3"/>
  <c r="AN196" i="3"/>
  <c r="I196" i="3"/>
  <c r="N355" i="25"/>
  <c r="O355" i="25" s="1"/>
  <c r="AA230" i="3"/>
  <c r="I230" i="3"/>
  <c r="AN230" i="3"/>
  <c r="H230" i="3"/>
  <c r="BC230" i="3"/>
  <c r="BG230" i="3" s="1"/>
  <c r="H1014" i="3"/>
  <c r="K1014" i="3" s="1"/>
  <c r="BC1014" i="3"/>
  <c r="I1014" i="3"/>
  <c r="H642" i="3"/>
  <c r="K642" i="3" s="1"/>
  <c r="I642" i="3"/>
  <c r="BC642" i="3"/>
  <c r="BC1288" i="3"/>
  <c r="I1288" i="3"/>
  <c r="H1288" i="3"/>
  <c r="K1288" i="3" s="1"/>
  <c r="I535" i="3"/>
  <c r="H535" i="3"/>
  <c r="K535" i="3" s="1"/>
  <c r="BC535" i="3"/>
  <c r="BQ63" i="3"/>
  <c r="BP63" i="3"/>
  <c r="J63" i="3" s="1"/>
  <c r="N359" i="25"/>
  <c r="O359" i="25" s="1"/>
  <c r="I234" i="3"/>
  <c r="AN234" i="3"/>
  <c r="H234" i="3"/>
  <c r="BC234" i="3"/>
  <c r="BG234" i="3" s="1"/>
  <c r="AA234" i="3"/>
  <c r="H1152" i="3"/>
  <c r="K1152" i="3" s="1"/>
  <c r="BC1152" i="3"/>
  <c r="I1152" i="3"/>
  <c r="N526" i="25"/>
  <c r="O526" i="25" s="1"/>
  <c r="P526" i="25" s="1"/>
  <c r="H401" i="3"/>
  <c r="K401" i="3" s="1"/>
  <c r="BC401" i="3"/>
  <c r="I401" i="3"/>
  <c r="H583" i="3"/>
  <c r="K583" i="3" s="1"/>
  <c r="BC583" i="3"/>
  <c r="I583" i="3"/>
  <c r="BP237" i="3"/>
  <c r="J237" i="3" s="1"/>
  <c r="BQ237" i="3"/>
  <c r="BC1254" i="3"/>
  <c r="H1254" i="3"/>
  <c r="K1254" i="3" s="1"/>
  <c r="I1254" i="3"/>
  <c r="N538" i="25"/>
  <c r="O538" i="25" s="1"/>
  <c r="P538" i="25" s="1"/>
  <c r="H413" i="3"/>
  <c r="K413" i="3" s="1"/>
  <c r="I413" i="3"/>
  <c r="BC413" i="3"/>
  <c r="H726" i="3"/>
  <c r="K726" i="3" s="1"/>
  <c r="BC726" i="3"/>
  <c r="I726" i="3"/>
  <c r="BQ251" i="3"/>
  <c r="BP251" i="3"/>
  <c r="J251" i="3" s="1"/>
  <c r="H1278" i="3"/>
  <c r="K1278" i="3" s="1"/>
  <c r="BC1278" i="3"/>
  <c r="I1278" i="3"/>
  <c r="N454" i="25"/>
  <c r="O454" i="25" s="1"/>
  <c r="I329" i="3"/>
  <c r="AA329" i="3"/>
  <c r="BC329" i="3"/>
  <c r="BG329" i="3" s="1"/>
  <c r="AN329" i="3"/>
  <c r="H329" i="3"/>
  <c r="H1023" i="3"/>
  <c r="K1023" i="3" s="1"/>
  <c r="BC1023" i="3"/>
  <c r="I1023" i="3"/>
  <c r="I718" i="3"/>
  <c r="H718" i="3"/>
  <c r="K718" i="3" s="1"/>
  <c r="BC718" i="3"/>
  <c r="BP247" i="3"/>
  <c r="J247" i="3" s="1"/>
  <c r="BQ247" i="3"/>
  <c r="BC1235" i="3"/>
  <c r="H1235" i="3"/>
  <c r="K1235" i="3" s="1"/>
  <c r="I1235" i="3"/>
  <c r="BC1217" i="3"/>
  <c r="H1217" i="3"/>
  <c r="K1217" i="3" s="1"/>
  <c r="I1217" i="3"/>
  <c r="BP213" i="3"/>
  <c r="J213" i="3" s="1"/>
  <c r="BQ213" i="3"/>
  <c r="BP32" i="3"/>
  <c r="J32" i="3" s="1"/>
  <c r="BQ32" i="3"/>
  <c r="N299" i="25"/>
  <c r="O299" i="25" s="1"/>
  <c r="AN174" i="3"/>
  <c r="I174" i="3"/>
  <c r="AA174" i="3"/>
  <c r="H174" i="3"/>
  <c r="BC174" i="3"/>
  <c r="BG174" i="3" s="1"/>
  <c r="BP188" i="3"/>
  <c r="J188" i="3" s="1"/>
  <c r="BQ188" i="3"/>
  <c r="BP294" i="3"/>
  <c r="J294" i="3" s="1"/>
  <c r="BQ294" i="3"/>
  <c r="I912" i="3"/>
  <c r="H912" i="3"/>
  <c r="K912" i="3" s="1"/>
  <c r="BC912" i="3"/>
  <c r="BC452" i="3"/>
  <c r="I452" i="3"/>
  <c r="H452" i="3"/>
  <c r="K452" i="3" s="1"/>
  <c r="N140" i="25"/>
  <c r="O140" i="25" s="1"/>
  <c r="AA15" i="3"/>
  <c r="H15" i="3"/>
  <c r="AN15" i="3"/>
  <c r="BC15" i="3"/>
  <c r="BG15" i="3" s="1"/>
  <c r="I15" i="3"/>
  <c r="BC644" i="3"/>
  <c r="I644" i="3"/>
  <c r="H644" i="3"/>
  <c r="K644" i="3" s="1"/>
  <c r="H775" i="3"/>
  <c r="K775" i="3" s="1"/>
  <c r="BC775" i="3"/>
  <c r="I775" i="3"/>
  <c r="N209" i="25"/>
  <c r="O209" i="25" s="1"/>
  <c r="BC84" i="3"/>
  <c r="BG84" i="3" s="1"/>
  <c r="AN84" i="3"/>
  <c r="H84" i="3"/>
  <c r="AA84" i="3"/>
  <c r="I84" i="3"/>
  <c r="BP77" i="3"/>
  <c r="J77" i="3" s="1"/>
  <c r="BQ77" i="3"/>
  <c r="BC1035" i="3"/>
  <c r="I1035" i="3"/>
  <c r="H1035" i="3"/>
  <c r="K1035" i="3" s="1"/>
  <c r="I631" i="3"/>
  <c r="H631" i="3"/>
  <c r="K631" i="3" s="1"/>
  <c r="BC631" i="3"/>
  <c r="H577" i="3"/>
  <c r="K577" i="3" s="1"/>
  <c r="BC577" i="3"/>
  <c r="I577" i="3"/>
  <c r="I737" i="3"/>
  <c r="BC737" i="3"/>
  <c r="H737" i="3"/>
  <c r="K737" i="3" s="1"/>
  <c r="H1248" i="3"/>
  <c r="K1248" i="3" s="1"/>
  <c r="I1248" i="3"/>
  <c r="BC1248" i="3"/>
  <c r="N429" i="25"/>
  <c r="O429" i="25" s="1"/>
  <c r="H304" i="3"/>
  <c r="I304" i="3"/>
  <c r="BC304" i="3"/>
  <c r="BG304" i="3" s="1"/>
  <c r="AA304" i="3"/>
  <c r="AN304" i="3"/>
  <c r="I1006" i="3"/>
  <c r="BC1006" i="3"/>
  <c r="H1006" i="3"/>
  <c r="K1006" i="3" s="1"/>
  <c r="I621" i="3"/>
  <c r="H621" i="3"/>
  <c r="K621" i="3" s="1"/>
  <c r="BC621" i="3"/>
  <c r="I1301" i="3"/>
  <c r="BC1301" i="3"/>
  <c r="H1301" i="3"/>
  <c r="K1301" i="3" s="1"/>
  <c r="N178" i="25"/>
  <c r="O178" i="25" s="1"/>
  <c r="AN53" i="3"/>
  <c r="AA53" i="3"/>
  <c r="H53" i="3"/>
  <c r="BC53" i="3"/>
  <c r="BG53" i="3" s="1"/>
  <c r="I53" i="3"/>
  <c r="BP33" i="3"/>
  <c r="J33" i="3" s="1"/>
  <c r="BQ33" i="3"/>
  <c r="BP110" i="3"/>
  <c r="J110" i="3" s="1"/>
  <c r="BQ110" i="3"/>
  <c r="BP175" i="3"/>
  <c r="J175" i="3" s="1"/>
  <c r="BQ175" i="3"/>
  <c r="H1111" i="3"/>
  <c r="K1111" i="3" s="1"/>
  <c r="I1111" i="3"/>
  <c r="BC1111" i="3"/>
  <c r="N446" i="25"/>
  <c r="O446" i="25" s="1"/>
  <c r="H321" i="3"/>
  <c r="AA321" i="3"/>
  <c r="I321" i="3"/>
  <c r="AN321" i="3"/>
  <c r="BC321" i="3"/>
  <c r="BG321" i="3" s="1"/>
  <c r="H776" i="3"/>
  <c r="K776" i="3" s="1"/>
  <c r="BC776" i="3"/>
  <c r="I776" i="3"/>
  <c r="N210" i="25"/>
  <c r="O210" i="25" s="1"/>
  <c r="BC85" i="3"/>
  <c r="BG85" i="3" s="1"/>
  <c r="AA85" i="3"/>
  <c r="H85" i="3"/>
  <c r="AN85" i="3"/>
  <c r="I85" i="3"/>
  <c r="H777" i="3"/>
  <c r="K777" i="3" s="1"/>
  <c r="BC777" i="3"/>
  <c r="I777" i="3"/>
  <c r="H564" i="3"/>
  <c r="K564" i="3" s="1"/>
  <c r="I564" i="3"/>
  <c r="BC564" i="3"/>
  <c r="H870" i="3"/>
  <c r="K870" i="3" s="1"/>
  <c r="I870" i="3"/>
  <c r="BC870" i="3"/>
  <c r="BC1255" i="3"/>
  <c r="H1255" i="3"/>
  <c r="K1255" i="3" s="1"/>
  <c r="I1255" i="3"/>
  <c r="BQ339" i="3"/>
  <c r="BP339" i="3"/>
  <c r="J339" i="3" s="1"/>
  <c r="I918" i="3"/>
  <c r="H918" i="3"/>
  <c r="K918" i="3" s="1"/>
  <c r="BC918" i="3"/>
  <c r="I1131" i="3"/>
  <c r="BC1131" i="3"/>
  <c r="H1131" i="3"/>
  <c r="K1131" i="3" s="1"/>
  <c r="BC916" i="3"/>
  <c r="I916" i="3"/>
  <c r="H916" i="3"/>
  <c r="K916" i="3" s="1"/>
  <c r="N540" i="25"/>
  <c r="O540" i="25" s="1"/>
  <c r="P540" i="25" s="1"/>
  <c r="H415" i="3"/>
  <c r="K415" i="3" s="1"/>
  <c r="I415" i="3"/>
  <c r="BC415" i="3"/>
  <c r="H728" i="3"/>
  <c r="K728" i="3" s="1"/>
  <c r="BC728" i="3"/>
  <c r="I728" i="3"/>
  <c r="H871" i="3"/>
  <c r="K871" i="3" s="1"/>
  <c r="I871" i="3"/>
  <c r="BC871" i="3"/>
  <c r="H716" i="3"/>
  <c r="K716" i="3" s="1"/>
  <c r="I716" i="3"/>
  <c r="BC716" i="3"/>
  <c r="I650" i="3"/>
  <c r="BC650" i="3"/>
  <c r="H650" i="3"/>
  <c r="K650" i="3" s="1"/>
  <c r="H1019" i="3"/>
  <c r="K1019" i="3" s="1"/>
  <c r="BC1019" i="3"/>
  <c r="I1019" i="3"/>
  <c r="BC713" i="3"/>
  <c r="I713" i="3"/>
  <c r="H713" i="3"/>
  <c r="K713" i="3" s="1"/>
  <c r="H1247" i="3"/>
  <c r="K1247" i="3" s="1"/>
  <c r="I1247" i="3"/>
  <c r="BC1247" i="3"/>
  <c r="N347" i="25"/>
  <c r="O347" i="25" s="1"/>
  <c r="BC222" i="3"/>
  <c r="BG222" i="3" s="1"/>
  <c r="AN222" i="3"/>
  <c r="I222" i="3"/>
  <c r="AA222" i="3"/>
  <c r="H222" i="3"/>
  <c r="BC1132" i="3"/>
  <c r="I1132" i="3"/>
  <c r="H1132" i="3"/>
  <c r="K1132" i="3" s="1"/>
  <c r="BC1286" i="3"/>
  <c r="H1286" i="3"/>
  <c r="K1286" i="3" s="1"/>
  <c r="I1286" i="3"/>
  <c r="I741" i="3"/>
  <c r="BC741" i="3"/>
  <c r="H741" i="3"/>
  <c r="K741" i="3" s="1"/>
  <c r="BC1259" i="3"/>
  <c r="H1259" i="3"/>
  <c r="K1259" i="3" s="1"/>
  <c r="I1259" i="3"/>
  <c r="BP96" i="3"/>
  <c r="J96" i="3" s="1"/>
  <c r="BQ96" i="3"/>
  <c r="BC1083" i="3"/>
  <c r="H1083" i="3"/>
  <c r="K1083" i="3" s="1"/>
  <c r="I1083" i="3"/>
  <c r="BC453" i="3"/>
  <c r="H453" i="3"/>
  <c r="K453" i="3" s="1"/>
  <c r="I453" i="3"/>
  <c r="BQ214" i="3"/>
  <c r="BP214" i="3"/>
  <c r="J214" i="3" s="1"/>
  <c r="BP30" i="3"/>
  <c r="J30" i="3" s="1"/>
  <c r="BQ30" i="3"/>
  <c r="BC455" i="3"/>
  <c r="H455" i="3"/>
  <c r="K455" i="3" s="1"/>
  <c r="I455" i="3"/>
  <c r="BC1056" i="3"/>
  <c r="I1056" i="3"/>
  <c r="H1056" i="3"/>
  <c r="K1056" i="3" s="1"/>
  <c r="N139" i="25"/>
  <c r="O139" i="25" s="1"/>
  <c r="I14" i="3"/>
  <c r="H14" i="3"/>
  <c r="AN14" i="3"/>
  <c r="BC14" i="3"/>
  <c r="BG14" i="3" s="1"/>
  <c r="AA14" i="3"/>
  <c r="N415" i="25"/>
  <c r="O415" i="25" s="1"/>
  <c r="I290" i="3"/>
  <c r="AN290" i="3"/>
  <c r="H290" i="3"/>
  <c r="BC290" i="3"/>
  <c r="BG290" i="3" s="1"/>
  <c r="AA290" i="3"/>
  <c r="BP190" i="3"/>
  <c r="J190" i="3" s="1"/>
  <c r="BQ190" i="3"/>
  <c r="N331" i="25"/>
  <c r="O331" i="25" s="1"/>
  <c r="AN206" i="3"/>
  <c r="I206" i="3"/>
  <c r="AA206" i="3"/>
  <c r="H206" i="3"/>
  <c r="BC206" i="3"/>
  <c r="BG206" i="3" s="1"/>
  <c r="I1320" i="3"/>
  <c r="H1320" i="3"/>
  <c r="K1320" i="3" s="1"/>
  <c r="BC1320" i="3"/>
  <c r="I505" i="3"/>
  <c r="H505" i="3"/>
  <c r="K505" i="3" s="1"/>
  <c r="BC505" i="3"/>
  <c r="N555" i="25"/>
  <c r="O555" i="25" s="1"/>
  <c r="P555" i="25" s="1"/>
  <c r="I430" i="3"/>
  <c r="H430" i="3"/>
  <c r="K430" i="3" s="1"/>
  <c r="BC430" i="3"/>
  <c r="N342" i="25"/>
  <c r="O342" i="25" s="1"/>
  <c r="I217" i="3"/>
  <c r="AN217" i="3"/>
  <c r="BC217" i="3"/>
  <c r="BG217" i="3" s="1"/>
  <c r="H217" i="3"/>
  <c r="AA217" i="3"/>
  <c r="N220" i="25"/>
  <c r="O220" i="25" s="1"/>
  <c r="I95" i="3"/>
  <c r="AN95" i="3"/>
  <c r="H95" i="3"/>
  <c r="AA95" i="3"/>
  <c r="BC95" i="3"/>
  <c r="BG95" i="3" s="1"/>
  <c r="I613" i="3"/>
  <c r="H613" i="3"/>
  <c r="K613" i="3" s="1"/>
  <c r="BC613" i="3"/>
  <c r="BP182" i="3"/>
  <c r="J182" i="3" s="1"/>
  <c r="BQ182" i="3"/>
  <c r="N184" i="25"/>
  <c r="O184" i="25" s="1"/>
  <c r="AN59" i="3"/>
  <c r="H59" i="3"/>
  <c r="AA59" i="3"/>
  <c r="BC59" i="3"/>
  <c r="BG59" i="3" s="1"/>
  <c r="I59" i="3"/>
  <c r="I733" i="3"/>
  <c r="BC733" i="3"/>
  <c r="H733" i="3"/>
  <c r="K733" i="3" s="1"/>
  <c r="BP274" i="3"/>
  <c r="J274" i="3" s="1"/>
  <c r="BQ274" i="3"/>
  <c r="H546" i="3"/>
  <c r="K546" i="3" s="1"/>
  <c r="I546" i="3"/>
  <c r="BC546" i="3"/>
  <c r="BP233" i="3"/>
  <c r="J233" i="3" s="1"/>
  <c r="BQ233" i="3"/>
  <c r="BC994" i="3"/>
  <c r="H994" i="3"/>
  <c r="K994" i="3" s="1"/>
  <c r="I994" i="3"/>
  <c r="N500" i="25"/>
  <c r="O500" i="25" s="1"/>
  <c r="P500" i="25" s="1"/>
  <c r="I375" i="3"/>
  <c r="BC375" i="3"/>
  <c r="H375" i="3"/>
  <c r="K375" i="3" s="1"/>
  <c r="BP180" i="3"/>
  <c r="J180" i="3" s="1"/>
  <c r="BQ180" i="3"/>
  <c r="H1317" i="3"/>
  <c r="K1317" i="3" s="1"/>
  <c r="BC1317" i="3"/>
  <c r="I1317" i="3"/>
  <c r="N276" i="25"/>
  <c r="O276" i="25" s="1"/>
  <c r="H151" i="3"/>
  <c r="AN151" i="3"/>
  <c r="I151" i="3"/>
  <c r="AA151" i="3"/>
  <c r="BC151" i="3"/>
  <c r="BG151" i="3" s="1"/>
  <c r="I925" i="3"/>
  <c r="H925" i="3"/>
  <c r="K925" i="3" s="1"/>
  <c r="BC925" i="3"/>
  <c r="N129" i="25"/>
  <c r="O129" i="25" s="1"/>
  <c r="AA4" i="3"/>
  <c r="H4" i="3"/>
  <c r="BC4" i="3"/>
  <c r="BG4" i="3" s="1"/>
  <c r="I4" i="3"/>
  <c r="AN4" i="3"/>
  <c r="H1309" i="3"/>
  <c r="K1309" i="3" s="1"/>
  <c r="I1309" i="3"/>
  <c r="BC1309" i="3"/>
  <c r="I1121" i="3"/>
  <c r="H1121" i="3"/>
  <c r="K1121" i="3" s="1"/>
  <c r="BC1121" i="3"/>
  <c r="N198" i="25"/>
  <c r="O198" i="25" s="1"/>
  <c r="AN73" i="3"/>
  <c r="AA73" i="3"/>
  <c r="H73" i="3"/>
  <c r="BC73" i="3"/>
  <c r="BG73" i="3" s="1"/>
  <c r="I73" i="3"/>
  <c r="N475" i="25"/>
  <c r="O475" i="25" s="1"/>
  <c r="H350" i="3"/>
  <c r="AN350" i="3"/>
  <c r="I350" i="3"/>
  <c r="AA350" i="3"/>
  <c r="BC350" i="3"/>
  <c r="BG350" i="3" s="1"/>
  <c r="BP58" i="3"/>
  <c r="J58" i="3" s="1"/>
  <c r="BQ58" i="3"/>
  <c r="H974" i="3"/>
  <c r="K974" i="3" s="1"/>
  <c r="BC974" i="3"/>
  <c r="I974" i="3"/>
  <c r="H735" i="3"/>
  <c r="K735" i="3" s="1"/>
  <c r="I735" i="3"/>
  <c r="BC735" i="3"/>
  <c r="I1192" i="3"/>
  <c r="H1192" i="3"/>
  <c r="K1192" i="3" s="1"/>
  <c r="BC1192" i="3"/>
  <c r="BC1173" i="3"/>
  <c r="H1173" i="3"/>
  <c r="K1173" i="3" s="1"/>
  <c r="I1173" i="3"/>
  <c r="N279" i="25"/>
  <c r="O279" i="25" s="1"/>
  <c r="BC154" i="3"/>
  <c r="BG154" i="3" s="1"/>
  <c r="AN154" i="3"/>
  <c r="I154" i="3"/>
  <c r="AA154" i="3"/>
  <c r="H154" i="3"/>
  <c r="N336" i="25"/>
  <c r="O336" i="25" s="1"/>
  <c r="BC211" i="3"/>
  <c r="BG211" i="3" s="1"/>
  <c r="AN211" i="3"/>
  <c r="H211" i="3"/>
  <c r="AA211" i="3"/>
  <c r="I211" i="3"/>
  <c r="N167" i="25"/>
  <c r="O167" i="25" s="1"/>
  <c r="AA42" i="3"/>
  <c r="AN42" i="3"/>
  <c r="H42" i="3"/>
  <c r="BC42" i="3"/>
  <c r="BG42" i="3" s="1"/>
  <c r="I42" i="3"/>
  <c r="BP198" i="3"/>
  <c r="J198" i="3" s="1"/>
  <c r="BQ198" i="3"/>
  <c r="N250" i="25"/>
  <c r="O250" i="25" s="1"/>
  <c r="H125" i="3"/>
  <c r="AA125" i="3"/>
  <c r="BC125" i="3"/>
  <c r="BG125" i="3" s="1"/>
  <c r="I125" i="3"/>
  <c r="AN125" i="3"/>
  <c r="N457" i="25"/>
  <c r="O457" i="25" s="1"/>
  <c r="AN332" i="3"/>
  <c r="BC332" i="3"/>
  <c r="BG332" i="3" s="1"/>
  <c r="H332" i="3"/>
  <c r="AA332" i="3"/>
  <c r="I332" i="3"/>
  <c r="I771" i="3"/>
  <c r="BC771" i="3"/>
  <c r="H771" i="3"/>
  <c r="K771" i="3" s="1"/>
  <c r="I622" i="3"/>
  <c r="H622" i="3"/>
  <c r="K622" i="3" s="1"/>
  <c r="BC622" i="3"/>
  <c r="N240" i="25"/>
  <c r="O240" i="25" s="1"/>
  <c r="AN115" i="3"/>
  <c r="I115" i="3"/>
  <c r="AA115" i="3"/>
  <c r="H115" i="3"/>
  <c r="BC115" i="3"/>
  <c r="BG115" i="3" s="1"/>
  <c r="I950" i="3"/>
  <c r="BC950" i="3"/>
  <c r="H950" i="3"/>
  <c r="K950" i="3" s="1"/>
  <c r="H596" i="3"/>
  <c r="K596" i="3" s="1"/>
  <c r="I596" i="3"/>
  <c r="BC596" i="3"/>
  <c r="I937" i="3"/>
  <c r="BC937" i="3"/>
  <c r="H937" i="3"/>
  <c r="K937" i="3" s="1"/>
  <c r="N453" i="25"/>
  <c r="O453" i="25" s="1"/>
  <c r="I328" i="3"/>
  <c r="BC328" i="3"/>
  <c r="BG328" i="3" s="1"/>
  <c r="H328" i="3"/>
  <c r="AA328" i="3"/>
  <c r="AN328" i="3"/>
  <c r="BC663" i="3"/>
  <c r="H663" i="3"/>
  <c r="K663" i="3" s="1"/>
  <c r="I663" i="3"/>
  <c r="I954" i="3"/>
  <c r="H954" i="3"/>
  <c r="K954" i="3" s="1"/>
  <c r="BC954" i="3"/>
  <c r="N173" i="25"/>
  <c r="O173" i="25" s="1"/>
  <c r="I48" i="3"/>
  <c r="BC48" i="3"/>
  <c r="BG48" i="3" s="1"/>
  <c r="H48" i="3"/>
  <c r="AA48" i="3"/>
  <c r="AN48" i="3"/>
  <c r="BC446" i="3"/>
  <c r="H446" i="3"/>
  <c r="K446" i="3" s="1"/>
  <c r="I446" i="3"/>
  <c r="N426" i="25"/>
  <c r="O426" i="25" s="1"/>
  <c r="H301" i="3"/>
  <c r="AA301" i="3"/>
  <c r="I301" i="3"/>
  <c r="BC301" i="3"/>
  <c r="BG301" i="3" s="1"/>
  <c r="AN301" i="3"/>
  <c r="BP52" i="3"/>
  <c r="J52" i="3" s="1"/>
  <c r="BQ52" i="3"/>
  <c r="H902" i="3"/>
  <c r="K902" i="3" s="1"/>
  <c r="I902" i="3"/>
  <c r="BC902" i="3"/>
  <c r="BQ113" i="3"/>
  <c r="BP113" i="3"/>
  <c r="J113" i="3" s="1"/>
  <c r="N329" i="25"/>
  <c r="O329" i="25" s="1"/>
  <c r="BC204" i="3"/>
  <c r="BG204" i="3" s="1"/>
  <c r="AN204" i="3"/>
  <c r="H204" i="3"/>
  <c r="AA204" i="3"/>
  <c r="I204" i="3"/>
  <c r="BP72" i="3"/>
  <c r="J72" i="3" s="1"/>
  <c r="BQ72" i="3"/>
  <c r="H1214" i="3"/>
  <c r="K1214" i="3" s="1"/>
  <c r="BC1214" i="3"/>
  <c r="I1214" i="3"/>
  <c r="BC1282" i="3"/>
  <c r="H1282" i="3"/>
  <c r="K1282" i="3" s="1"/>
  <c r="I1282" i="3"/>
  <c r="H522" i="3"/>
  <c r="K522" i="3" s="1"/>
  <c r="BC522" i="3"/>
  <c r="I522" i="3"/>
  <c r="BC1141" i="3"/>
  <c r="H1141" i="3"/>
  <c r="K1141" i="3" s="1"/>
  <c r="I1141" i="3"/>
  <c r="I497" i="3"/>
  <c r="BC497" i="3"/>
  <c r="H497" i="3"/>
  <c r="K497" i="3" s="1"/>
  <c r="BP171" i="3"/>
  <c r="J171" i="3" s="1"/>
  <c r="BQ171" i="3"/>
  <c r="N142" i="25"/>
  <c r="O142" i="25" s="1"/>
  <c r="I17" i="3"/>
  <c r="AN17" i="3"/>
  <c r="H17" i="3"/>
  <c r="AA17" i="3"/>
  <c r="BC17" i="3"/>
  <c r="BG17" i="3" s="1"/>
  <c r="N181" i="25"/>
  <c r="O181" i="25" s="1"/>
  <c r="BC56" i="3"/>
  <c r="BG56" i="3" s="1"/>
  <c r="AA56" i="3"/>
  <c r="H56" i="3"/>
  <c r="AN56" i="3"/>
  <c r="I56" i="3"/>
  <c r="BC951" i="3"/>
  <c r="I951" i="3"/>
  <c r="H951" i="3"/>
  <c r="K951" i="3" s="1"/>
  <c r="BP256" i="3"/>
  <c r="J256" i="3" s="1"/>
  <c r="BQ256" i="3"/>
  <c r="I801" i="3"/>
  <c r="BC801" i="3"/>
  <c r="H801" i="3"/>
  <c r="K801" i="3" s="1"/>
  <c r="I1287" i="3"/>
  <c r="BC1287" i="3"/>
  <c r="H1287" i="3"/>
  <c r="K1287" i="3" s="1"/>
  <c r="N549" i="25"/>
  <c r="O549" i="25" s="1"/>
  <c r="P549" i="25" s="1"/>
  <c r="I424" i="3"/>
  <c r="BC424" i="3"/>
  <c r="H424" i="3"/>
  <c r="K424" i="3" s="1"/>
  <c r="H766" i="3"/>
  <c r="K766" i="3" s="1"/>
  <c r="I766" i="3"/>
  <c r="BC766" i="3"/>
  <c r="BC1226" i="3"/>
  <c r="H1226" i="3"/>
  <c r="K1226" i="3" s="1"/>
  <c r="I1226" i="3"/>
  <c r="BC514" i="3"/>
  <c r="I514" i="3"/>
  <c r="H514" i="3"/>
  <c r="K514" i="3" s="1"/>
  <c r="N194" i="25"/>
  <c r="O194" i="25" s="1"/>
  <c r="BC69" i="3"/>
  <c r="BG69" i="3" s="1"/>
  <c r="AN69" i="3"/>
  <c r="AA69" i="3"/>
  <c r="H69" i="3"/>
  <c r="I69" i="3"/>
  <c r="BC1242" i="3"/>
  <c r="I1242" i="3"/>
  <c r="H1242" i="3"/>
  <c r="K1242" i="3" s="1"/>
  <c r="N254" i="25"/>
  <c r="O254" i="25" s="1"/>
  <c r="H129" i="3"/>
  <c r="BC129" i="3"/>
  <c r="BG129" i="3" s="1"/>
  <c r="AN129" i="3"/>
  <c r="I129" i="3"/>
  <c r="AA129" i="3"/>
  <c r="BP97" i="3"/>
  <c r="J97" i="3" s="1"/>
  <c r="BQ97" i="3"/>
  <c r="BP284" i="3"/>
  <c r="J284" i="3" s="1"/>
  <c r="BQ284" i="3"/>
  <c r="BC615" i="3"/>
  <c r="I615" i="3"/>
  <c r="H615" i="3"/>
  <c r="K615" i="3" s="1"/>
  <c r="BP224" i="3"/>
  <c r="J224" i="3" s="1"/>
  <c r="BQ224" i="3"/>
  <c r="BP194" i="3"/>
  <c r="J194" i="3" s="1"/>
  <c r="BQ194" i="3"/>
  <c r="I711" i="3"/>
  <c r="H711" i="3"/>
  <c r="K711" i="3" s="1"/>
  <c r="BC711" i="3"/>
  <c r="BP45" i="3"/>
  <c r="J45" i="3" s="1"/>
  <c r="BQ45" i="3"/>
  <c r="BP74" i="3"/>
  <c r="BQ74" i="3"/>
  <c r="N296" i="25"/>
  <c r="O296" i="25" s="1"/>
  <c r="AN171" i="3"/>
  <c r="AA171" i="3"/>
  <c r="H171" i="3"/>
  <c r="BC171" i="3"/>
  <c r="BG171" i="3" s="1"/>
  <c r="I171" i="3"/>
  <c r="N552" i="25"/>
  <c r="O552" i="25" s="1"/>
  <c r="P552" i="25" s="1"/>
  <c r="H427" i="3"/>
  <c r="K427" i="3" s="1"/>
  <c r="I427" i="3"/>
  <c r="BC427" i="3"/>
  <c r="H1228" i="3"/>
  <c r="K1228" i="3" s="1"/>
  <c r="BC1228" i="3"/>
  <c r="I1228" i="3"/>
  <c r="N263" i="25"/>
  <c r="O263" i="25" s="1"/>
  <c r="AA138" i="3"/>
  <c r="H138" i="3"/>
  <c r="AN138" i="3"/>
  <c r="I138" i="3"/>
  <c r="BC138" i="3"/>
  <c r="BG138" i="3" s="1"/>
  <c r="BC1243" i="3"/>
  <c r="H1243" i="3"/>
  <c r="K1243" i="3" s="1"/>
  <c r="I1243" i="3"/>
  <c r="BC940" i="3"/>
  <c r="I940" i="3"/>
  <c r="H940" i="3"/>
  <c r="K940" i="3" s="1"/>
  <c r="N393" i="25"/>
  <c r="O393" i="25" s="1"/>
  <c r="H268" i="3"/>
  <c r="AN268" i="3"/>
  <c r="I268" i="3"/>
  <c r="BC268" i="3"/>
  <c r="BG268" i="3" s="1"/>
  <c r="AA268" i="3"/>
  <c r="BP165" i="3"/>
  <c r="J165" i="3" s="1"/>
  <c r="BQ165" i="3"/>
  <c r="N498" i="25"/>
  <c r="O498" i="25" s="1"/>
  <c r="P498" i="25" s="1"/>
  <c r="BC373" i="3"/>
  <c r="H373" i="3"/>
  <c r="K373" i="3" s="1"/>
  <c r="I373" i="3"/>
  <c r="BC1080" i="3"/>
  <c r="I1080" i="3"/>
  <c r="H1080" i="3"/>
  <c r="K1080" i="3" s="1"/>
  <c r="N502" i="25"/>
  <c r="O502" i="25" s="1"/>
  <c r="P502" i="25" s="1"/>
  <c r="BC377" i="3"/>
  <c r="I377" i="3"/>
  <c r="H377" i="3"/>
  <c r="K377" i="3" s="1"/>
  <c r="I743" i="3"/>
  <c r="H743" i="3"/>
  <c r="K743" i="3" s="1"/>
  <c r="BC743" i="3"/>
  <c r="BC1224" i="3"/>
  <c r="H1224" i="3"/>
  <c r="K1224" i="3" s="1"/>
  <c r="I1224" i="3"/>
  <c r="BP319" i="3"/>
  <c r="J319" i="3" s="1"/>
  <c r="BQ319" i="3"/>
  <c r="I442" i="3"/>
  <c r="BC442" i="3"/>
  <c r="H442" i="3"/>
  <c r="K442" i="3" s="1"/>
  <c r="H703" i="3"/>
  <c r="K703" i="3" s="1"/>
  <c r="BC703" i="3"/>
  <c r="I703" i="3"/>
  <c r="N146" i="25"/>
  <c r="O146" i="25" s="1"/>
  <c r="AA21" i="3"/>
  <c r="H21" i="3"/>
  <c r="I21" i="3"/>
  <c r="BC21" i="3"/>
  <c r="BG21" i="3" s="1"/>
  <c r="AN21" i="3"/>
  <c r="H443" i="3"/>
  <c r="K443" i="3" s="1"/>
  <c r="I443" i="3"/>
  <c r="BC443" i="3"/>
  <c r="N320" i="25"/>
  <c r="O320" i="25" s="1"/>
  <c r="BC195" i="3"/>
  <c r="BG195" i="3" s="1"/>
  <c r="AN195" i="3"/>
  <c r="H195" i="3"/>
  <c r="AA195" i="3"/>
  <c r="I195" i="3"/>
  <c r="BP68" i="3"/>
  <c r="J68" i="3" s="1"/>
  <c r="BQ68" i="3"/>
  <c r="BP121" i="3"/>
  <c r="J121" i="3" s="1"/>
  <c r="BQ121" i="3"/>
  <c r="BP83" i="3"/>
  <c r="J83" i="3" s="1"/>
  <c r="BQ83" i="3"/>
  <c r="BP278" i="3"/>
  <c r="J278" i="3" s="1"/>
  <c r="BQ278" i="3"/>
  <c r="H977" i="3"/>
  <c r="K977" i="3" s="1"/>
  <c r="BC977" i="3"/>
  <c r="I977" i="3"/>
  <c r="N128" i="25"/>
  <c r="O128" i="25" s="1"/>
  <c r="BC3" i="3"/>
  <c r="BG3" i="3" s="1"/>
  <c r="AA3" i="3"/>
  <c r="I3" i="3"/>
  <c r="AN3" i="3"/>
  <c r="H3" i="3"/>
  <c r="BC751" i="3"/>
  <c r="I751" i="3"/>
  <c r="H751" i="3"/>
  <c r="K751" i="3" s="1"/>
  <c r="I1239" i="3"/>
  <c r="H1239" i="3"/>
  <c r="K1239" i="3" s="1"/>
  <c r="BC1239" i="3"/>
  <c r="BP162" i="3"/>
  <c r="J162" i="3" s="1"/>
  <c r="BQ162" i="3"/>
  <c r="I696" i="3"/>
  <c r="BC696" i="3"/>
  <c r="H696" i="3"/>
  <c r="K696" i="3" s="1"/>
  <c r="N408" i="25"/>
  <c r="O408" i="25" s="1"/>
  <c r="BC283" i="3"/>
  <c r="BG283" i="3" s="1"/>
  <c r="AA283" i="3"/>
  <c r="H283" i="3"/>
  <c r="AN283" i="3"/>
  <c r="I283" i="3"/>
  <c r="I1091" i="3"/>
  <c r="BC1091" i="3"/>
  <c r="H1091" i="3"/>
  <c r="K1091" i="3" s="1"/>
  <c r="H907" i="3"/>
  <c r="K907" i="3" s="1"/>
  <c r="BC907" i="3"/>
  <c r="I907" i="3"/>
  <c r="N518" i="25"/>
  <c r="O518" i="25" s="1"/>
  <c r="P518" i="25" s="1"/>
  <c r="I393" i="3"/>
  <c r="BC393" i="3"/>
  <c r="H393" i="3"/>
  <c r="K393" i="3" s="1"/>
  <c r="I490" i="3"/>
  <c r="BC490" i="3"/>
  <c r="H490" i="3"/>
  <c r="K490" i="3" s="1"/>
  <c r="I634" i="3"/>
  <c r="BC634" i="3"/>
  <c r="H634" i="3"/>
  <c r="K634" i="3" s="1"/>
  <c r="N497" i="25"/>
  <c r="O497" i="25" s="1"/>
  <c r="P497" i="25" s="1"/>
  <c r="H372" i="3"/>
  <c r="K372" i="3" s="1"/>
  <c r="I372" i="3"/>
  <c r="BC372" i="3"/>
  <c r="BC516" i="3"/>
  <c r="H516" i="3"/>
  <c r="K516" i="3" s="1"/>
  <c r="I516" i="3"/>
  <c r="I721" i="3"/>
  <c r="H721" i="3"/>
  <c r="K721" i="3" s="1"/>
  <c r="BC721" i="3"/>
  <c r="BP253" i="3"/>
  <c r="J253" i="3" s="1"/>
  <c r="BQ253" i="3"/>
  <c r="BP140" i="3"/>
  <c r="J140" i="3" s="1"/>
  <c r="BQ140" i="3"/>
  <c r="I495" i="3"/>
  <c r="H495" i="3"/>
  <c r="K495" i="3" s="1"/>
  <c r="BC495" i="3"/>
  <c r="BP128" i="3"/>
  <c r="J128" i="3" s="1"/>
  <c r="BQ128" i="3"/>
  <c r="N288" i="25"/>
  <c r="O288" i="25" s="1"/>
  <c r="AA163" i="3"/>
  <c r="AN163" i="3"/>
  <c r="H163" i="3"/>
  <c r="BC163" i="3"/>
  <c r="BG163" i="3" s="1"/>
  <c r="I163" i="3"/>
  <c r="H636" i="3"/>
  <c r="K636" i="3" s="1"/>
  <c r="I636" i="3"/>
  <c r="BC636" i="3"/>
  <c r="N369" i="25"/>
  <c r="O369" i="25" s="1"/>
  <c r="H244" i="3"/>
  <c r="AN244" i="3"/>
  <c r="I244" i="3"/>
  <c r="BC244" i="3"/>
  <c r="BG244" i="3" s="1"/>
  <c r="AA244" i="3"/>
  <c r="N324" i="25"/>
  <c r="O324" i="25" s="1"/>
  <c r="BC199" i="3"/>
  <c r="BG199" i="3" s="1"/>
  <c r="AN199" i="3"/>
  <c r="H199" i="3"/>
  <c r="AA199" i="3"/>
  <c r="I199" i="3"/>
  <c r="H692" i="3"/>
  <c r="K692" i="3" s="1"/>
  <c r="I692" i="3"/>
  <c r="BC692" i="3"/>
  <c r="N300" i="25"/>
  <c r="O300" i="25" s="1"/>
  <c r="H175" i="3"/>
  <c r="AN175" i="3"/>
  <c r="I175" i="3"/>
  <c r="AA175" i="3"/>
  <c r="BC175" i="3"/>
  <c r="BG175" i="3" s="1"/>
  <c r="N527" i="25"/>
  <c r="O527" i="25" s="1"/>
  <c r="P527" i="25" s="1"/>
  <c r="BC402" i="3"/>
  <c r="I402" i="3"/>
  <c r="H402" i="3"/>
  <c r="K402" i="3" s="1"/>
  <c r="BC1103" i="3"/>
  <c r="I1103" i="3"/>
  <c r="H1103" i="3"/>
  <c r="K1103" i="3" s="1"/>
  <c r="I1047" i="3"/>
  <c r="H1047" i="3"/>
  <c r="K1047" i="3" s="1"/>
  <c r="BC1047" i="3"/>
  <c r="BC1188" i="3"/>
  <c r="I1188" i="3"/>
  <c r="H1188" i="3"/>
  <c r="K1188" i="3" s="1"/>
  <c r="N360" i="25"/>
  <c r="O360" i="25" s="1"/>
  <c r="I235" i="3"/>
  <c r="BC235" i="3"/>
  <c r="BG235" i="3" s="1"/>
  <c r="AA235" i="3"/>
  <c r="H235" i="3"/>
  <c r="AN235" i="3"/>
  <c r="BQ138" i="3"/>
  <c r="BP138" i="3"/>
  <c r="J138" i="3" s="1"/>
  <c r="H756" i="3"/>
  <c r="K756" i="3" s="1"/>
  <c r="I756" i="3"/>
  <c r="BC756" i="3"/>
  <c r="N553" i="25"/>
  <c r="O553" i="25" s="1"/>
  <c r="P553" i="25" s="1"/>
  <c r="H428" i="3"/>
  <c r="K428" i="3" s="1"/>
  <c r="BC428" i="3"/>
  <c r="I428" i="3"/>
  <c r="N135" i="25"/>
  <c r="O135" i="25" s="1"/>
  <c r="AN10" i="3"/>
  <c r="AA10" i="3"/>
  <c r="H10" i="3"/>
  <c r="BC10" i="3"/>
  <c r="BG10" i="3" s="1"/>
  <c r="I10" i="3"/>
  <c r="BP154" i="3"/>
  <c r="J154" i="3" s="1"/>
  <c r="BQ154" i="3"/>
  <c r="I513" i="3"/>
  <c r="BC513" i="3"/>
  <c r="H513" i="3"/>
  <c r="K513" i="3" s="1"/>
  <c r="BC594" i="3"/>
  <c r="H594" i="3"/>
  <c r="K594" i="3" s="1"/>
  <c r="I594" i="3"/>
  <c r="N442" i="25"/>
  <c r="O442" i="25" s="1"/>
  <c r="I317" i="3"/>
  <c r="AA317" i="3"/>
  <c r="H317" i="3"/>
  <c r="BC317" i="3"/>
  <c r="BG317" i="3" s="1"/>
  <c r="AN317" i="3"/>
  <c r="I898" i="3"/>
  <c r="H898" i="3"/>
  <c r="K898" i="3" s="1"/>
  <c r="BC898" i="3"/>
  <c r="BP13" i="3"/>
  <c r="J13" i="3" s="1"/>
  <c r="BQ13" i="3"/>
  <c r="N375" i="25"/>
  <c r="O375" i="25" s="1"/>
  <c r="H250" i="3"/>
  <c r="BC250" i="3"/>
  <c r="BG250" i="3" s="1"/>
  <c r="AA250" i="3"/>
  <c r="I250" i="3"/>
  <c r="AN250" i="3"/>
  <c r="H989" i="3"/>
  <c r="K989" i="3" s="1"/>
  <c r="I989" i="3"/>
  <c r="BC989" i="3"/>
  <c r="I669" i="3"/>
  <c r="BC669" i="3"/>
  <c r="H669" i="3"/>
  <c r="K669" i="3" s="1"/>
  <c r="N406" i="25"/>
  <c r="O406" i="25" s="1"/>
  <c r="I281" i="3"/>
  <c r="BC281" i="3"/>
  <c r="BG281" i="3" s="1"/>
  <c r="AN281" i="3"/>
  <c r="H281" i="3"/>
  <c r="AA281" i="3"/>
  <c r="BQ62" i="3"/>
  <c r="BP62" i="3"/>
  <c r="J62" i="3" s="1"/>
  <c r="H1211" i="3"/>
  <c r="K1211" i="3" s="1"/>
  <c r="I1211" i="3"/>
  <c r="BC1211" i="3"/>
  <c r="H447" i="3"/>
  <c r="K447" i="3" s="1"/>
  <c r="BC447" i="3"/>
  <c r="I447" i="3"/>
  <c r="BC1262" i="3"/>
  <c r="I1262" i="3"/>
  <c r="H1262" i="3"/>
  <c r="K1262" i="3" s="1"/>
  <c r="BC1289" i="3"/>
  <c r="H1289" i="3"/>
  <c r="K1289" i="3" s="1"/>
  <c r="I1289" i="3"/>
  <c r="N197" i="25"/>
  <c r="O197" i="25" s="1"/>
  <c r="BC72" i="3"/>
  <c r="BG72" i="3" s="1"/>
  <c r="H72" i="3"/>
  <c r="AN72" i="3"/>
  <c r="I72" i="3"/>
  <c r="AA72" i="3"/>
  <c r="BC1078" i="3"/>
  <c r="H1078" i="3"/>
  <c r="K1078" i="3" s="1"/>
  <c r="I1078" i="3"/>
  <c r="H682" i="3"/>
  <c r="K682" i="3" s="1"/>
  <c r="I682" i="3"/>
  <c r="BC682" i="3"/>
  <c r="I555" i="3"/>
  <c r="H555" i="3"/>
  <c r="K555" i="3" s="1"/>
  <c r="BC555" i="3"/>
  <c r="BQ275" i="3"/>
  <c r="BP275" i="3"/>
  <c r="J275" i="3" s="1"/>
  <c r="BP127" i="3"/>
  <c r="J127" i="3" s="1"/>
  <c r="BQ127" i="3"/>
  <c r="H887" i="3"/>
  <c r="K887" i="3" s="1"/>
  <c r="I887" i="3"/>
  <c r="BC887" i="3"/>
  <c r="BC1299" i="3"/>
  <c r="I1299" i="3"/>
  <c r="H1299" i="3"/>
  <c r="K1299" i="3" s="1"/>
  <c r="BC749" i="3"/>
  <c r="I749" i="3"/>
  <c r="H749" i="3"/>
  <c r="K749" i="3" s="1"/>
  <c r="BQ311" i="3"/>
  <c r="BP311" i="3"/>
  <c r="J311" i="3" s="1"/>
  <c r="BQ272" i="3"/>
  <c r="BP272" i="3"/>
  <c r="J272" i="3" s="1"/>
  <c r="N215" i="25"/>
  <c r="O215" i="25" s="1"/>
  <c r="H90" i="3"/>
  <c r="BC90" i="3"/>
  <c r="BG90" i="3" s="1"/>
  <c r="I90" i="3"/>
  <c r="AA90" i="3"/>
  <c r="AN90" i="3"/>
  <c r="H656" i="3"/>
  <c r="K656" i="3" s="1"/>
  <c r="BC656" i="3"/>
  <c r="I656" i="3"/>
  <c r="BC926" i="3"/>
  <c r="I926" i="3"/>
  <c r="H926" i="3"/>
  <c r="K926" i="3" s="1"/>
  <c r="BC1296" i="3"/>
  <c r="H1296" i="3"/>
  <c r="K1296" i="3" s="1"/>
  <c r="I1296" i="3"/>
  <c r="BC1234" i="3"/>
  <c r="H1234" i="3"/>
  <c r="K1234" i="3" s="1"/>
  <c r="I1234" i="3"/>
  <c r="N315" i="25"/>
  <c r="O315" i="25" s="1"/>
  <c r="H190" i="3"/>
  <c r="BC190" i="3"/>
  <c r="BG190" i="3" s="1"/>
  <c r="AN190" i="3"/>
  <c r="I190" i="3"/>
  <c r="AA190" i="3"/>
  <c r="N211" i="25"/>
  <c r="O211" i="25" s="1"/>
  <c r="I86" i="3"/>
  <c r="AA86" i="3"/>
  <c r="AN86" i="3"/>
  <c r="H86" i="3"/>
  <c r="BC86" i="3"/>
  <c r="BG86" i="3" s="1"/>
  <c r="BC876" i="3"/>
  <c r="I876" i="3"/>
  <c r="H876" i="3"/>
  <c r="K876" i="3" s="1"/>
  <c r="H818" i="3"/>
  <c r="K818" i="3" s="1"/>
  <c r="BC818" i="3"/>
  <c r="I818" i="3"/>
  <c r="H874" i="3"/>
  <c r="K874" i="3" s="1"/>
  <c r="I874" i="3"/>
  <c r="BC874" i="3"/>
  <c r="BC544" i="3"/>
  <c r="I544" i="3"/>
  <c r="H544" i="3"/>
  <c r="K544" i="3" s="1"/>
  <c r="BP174" i="3"/>
  <c r="J174" i="3" s="1"/>
  <c r="BQ174" i="3"/>
  <c r="I674" i="3"/>
  <c r="H674" i="3"/>
  <c r="K674" i="3" s="1"/>
  <c r="BC674" i="3"/>
  <c r="BC1218" i="3"/>
  <c r="H1218" i="3"/>
  <c r="K1218" i="3" s="1"/>
  <c r="I1218" i="3"/>
  <c r="N176" i="25"/>
  <c r="O176" i="25" s="1"/>
  <c r="H51" i="3"/>
  <c r="AA51" i="3"/>
  <c r="I51" i="3"/>
  <c r="BC51" i="3"/>
  <c r="BG51" i="3" s="1"/>
  <c r="AN51" i="3"/>
  <c r="H930" i="3"/>
  <c r="K930" i="3" s="1"/>
  <c r="BC930" i="3"/>
  <c r="I930" i="3"/>
  <c r="H722" i="3"/>
  <c r="K722" i="3" s="1"/>
  <c r="I722" i="3"/>
  <c r="BC722" i="3"/>
  <c r="I978" i="3"/>
  <c r="H978" i="3"/>
  <c r="K978" i="3" s="1"/>
  <c r="BC978" i="3"/>
  <c r="N452" i="25"/>
  <c r="O452" i="25" s="1"/>
  <c r="H327" i="3"/>
  <c r="AN327" i="3"/>
  <c r="I327" i="3"/>
  <c r="AA327" i="3"/>
  <c r="BC327" i="3"/>
  <c r="BG327" i="3" s="1"/>
  <c r="BQ99" i="3"/>
  <c r="BP99" i="3"/>
  <c r="J99" i="3" s="1"/>
  <c r="BC955" i="3"/>
  <c r="I955" i="3"/>
  <c r="H955" i="3"/>
  <c r="K955" i="3" s="1"/>
  <c r="I734" i="3"/>
  <c r="H734" i="3"/>
  <c r="K734" i="3" s="1"/>
  <c r="BC734" i="3"/>
  <c r="I489" i="3"/>
  <c r="BC489" i="3"/>
  <c r="H489" i="3"/>
  <c r="K489" i="3" s="1"/>
  <c r="H1096" i="3"/>
  <c r="K1096" i="3" s="1"/>
  <c r="I1096" i="3"/>
  <c r="BC1096" i="3"/>
  <c r="BC626" i="3"/>
  <c r="I626" i="3"/>
  <c r="H626" i="3"/>
  <c r="K626" i="3" s="1"/>
  <c r="BP169" i="3"/>
  <c r="J169" i="3" s="1"/>
  <c r="BQ169" i="3"/>
  <c r="BC909" i="3"/>
  <c r="I909" i="3"/>
  <c r="H909" i="3"/>
  <c r="K909" i="3" s="1"/>
  <c r="N486" i="25"/>
  <c r="O486" i="25" s="1"/>
  <c r="P486" i="25" s="1"/>
  <c r="I361" i="3"/>
  <c r="BC361" i="3"/>
  <c r="H361" i="3"/>
  <c r="K361" i="3" s="1"/>
  <c r="N496" i="25"/>
  <c r="O496" i="25" s="1"/>
  <c r="P496" i="25" s="1"/>
  <c r="BC371" i="3"/>
  <c r="H371" i="3"/>
  <c r="K371" i="3" s="1"/>
  <c r="I371" i="3"/>
  <c r="H860" i="3"/>
  <c r="K860" i="3" s="1"/>
  <c r="I860" i="3"/>
  <c r="BC860" i="3"/>
  <c r="N241" i="25"/>
  <c r="O241" i="25" s="1"/>
  <c r="BC116" i="3"/>
  <c r="BG116" i="3" s="1"/>
  <c r="AN116" i="3"/>
  <c r="H116" i="3"/>
  <c r="AA116" i="3"/>
  <c r="I116" i="3"/>
  <c r="BC1237" i="3"/>
  <c r="H1237" i="3"/>
  <c r="K1237" i="3" s="1"/>
  <c r="I1237" i="3"/>
  <c r="I493" i="3"/>
  <c r="BC493" i="3"/>
  <c r="H493" i="3"/>
  <c r="K493" i="3" s="1"/>
  <c r="H1275" i="3"/>
  <c r="K1275" i="3" s="1"/>
  <c r="BC1275" i="3"/>
  <c r="I1275" i="3"/>
  <c r="I1169" i="3"/>
  <c r="BC1169" i="3"/>
  <c r="H1169" i="3"/>
  <c r="K1169" i="3" s="1"/>
  <c r="H956" i="3"/>
  <c r="K956" i="3" s="1"/>
  <c r="I956" i="3"/>
  <c r="BC956" i="3"/>
  <c r="N155" i="25"/>
  <c r="O155" i="25" s="1"/>
  <c r="H30" i="3"/>
  <c r="AN30" i="3"/>
  <c r="BC30" i="3"/>
  <c r="BG30" i="3" s="1"/>
  <c r="I30" i="3"/>
  <c r="AA30" i="3"/>
  <c r="BP199" i="3"/>
  <c r="J199" i="3" s="1"/>
  <c r="BQ199" i="3"/>
  <c r="H1167" i="3"/>
  <c r="K1167" i="3" s="1"/>
  <c r="I1167" i="3"/>
  <c r="BC1167" i="3"/>
  <c r="BC1004" i="3"/>
  <c r="I1004" i="3"/>
  <c r="H1004" i="3"/>
  <c r="K1004" i="3" s="1"/>
  <c r="BC600" i="3"/>
  <c r="H600" i="3"/>
  <c r="K600" i="3" s="1"/>
  <c r="I600" i="3"/>
  <c r="BQ3" i="3"/>
  <c r="BP3" i="3"/>
  <c r="J3" i="3" s="1"/>
  <c r="I890" i="3"/>
  <c r="H890" i="3"/>
  <c r="K890" i="3" s="1"/>
  <c r="BC890" i="3"/>
  <c r="BC758" i="3"/>
  <c r="H758" i="3"/>
  <c r="K758" i="3" s="1"/>
  <c r="I758" i="3"/>
  <c r="I605" i="3"/>
  <c r="BC605" i="3"/>
  <c r="H605" i="3"/>
  <c r="K605" i="3" s="1"/>
  <c r="H1238" i="3"/>
  <c r="K1238" i="3" s="1"/>
  <c r="BC1238" i="3"/>
  <c r="I1238" i="3"/>
  <c r="H1324" i="3"/>
  <c r="K1324" i="3" s="1"/>
  <c r="BC1324" i="3"/>
  <c r="I1324" i="3"/>
  <c r="I824" i="3"/>
  <c r="H824" i="3"/>
  <c r="K824" i="3" s="1"/>
  <c r="BC824" i="3"/>
  <c r="N477" i="25"/>
  <c r="O477" i="25" s="1"/>
  <c r="H352" i="3"/>
  <c r="AN352" i="3"/>
  <c r="AA352" i="3"/>
  <c r="I352" i="3"/>
  <c r="BC352" i="3"/>
  <c r="BG352" i="3" s="1"/>
  <c r="N307" i="25"/>
  <c r="O307" i="25" s="1"/>
  <c r="H182" i="3"/>
  <c r="BC182" i="3"/>
  <c r="BG182" i="3" s="1"/>
  <c r="AN182" i="3"/>
  <c r="I182" i="3"/>
  <c r="AA182" i="3"/>
  <c r="I854" i="3"/>
  <c r="H854" i="3"/>
  <c r="K854" i="3" s="1"/>
  <c r="BC854" i="3"/>
  <c r="BC494" i="3"/>
  <c r="I494" i="3"/>
  <c r="H494" i="3"/>
  <c r="K494" i="3" s="1"/>
  <c r="H1123" i="3"/>
  <c r="K1123" i="3" s="1"/>
  <c r="BC1123" i="3"/>
  <c r="I1123" i="3"/>
  <c r="H1272" i="3"/>
  <c r="K1272" i="3" s="1"/>
  <c r="I1272" i="3"/>
  <c r="BC1272" i="3"/>
  <c r="N332" i="25"/>
  <c r="O332" i="25" s="1"/>
  <c r="BC207" i="3"/>
  <c r="BG207" i="3" s="1"/>
  <c r="AA207" i="3"/>
  <c r="H207" i="3"/>
  <c r="AN207" i="3"/>
  <c r="I207" i="3"/>
  <c r="N525" i="25"/>
  <c r="O525" i="25" s="1"/>
  <c r="P525" i="25" s="1"/>
  <c r="BC400" i="3"/>
  <c r="H400" i="3"/>
  <c r="K400" i="3" s="1"/>
  <c r="I400" i="3"/>
  <c r="BC1005" i="3"/>
  <c r="H1005" i="3"/>
  <c r="K1005" i="3" s="1"/>
  <c r="I1005" i="3"/>
  <c r="BQ241" i="3"/>
  <c r="BP241" i="3"/>
  <c r="J241" i="3" s="1"/>
  <c r="H653" i="3"/>
  <c r="K653" i="3" s="1"/>
  <c r="BC653" i="3"/>
  <c r="I653" i="3"/>
  <c r="H1081" i="3"/>
  <c r="K1081" i="3" s="1"/>
  <c r="BC1081" i="3"/>
  <c r="I1081" i="3"/>
  <c r="BC1231" i="3"/>
  <c r="H1231" i="3"/>
  <c r="K1231" i="3" s="1"/>
  <c r="I1231" i="3"/>
  <c r="I1092" i="3"/>
  <c r="BC1092" i="3"/>
  <c r="H1092" i="3"/>
  <c r="K1092" i="3" s="1"/>
  <c r="N242" i="25"/>
  <c r="O242" i="25" s="1"/>
  <c r="H117" i="3"/>
  <c r="AN117" i="3"/>
  <c r="BC117" i="3"/>
  <c r="BG117" i="3" s="1"/>
  <c r="I117" i="3"/>
  <c r="AA117" i="3"/>
  <c r="BC556" i="3"/>
  <c r="H556" i="3"/>
  <c r="K556" i="3" s="1"/>
  <c r="I556" i="3"/>
  <c r="N206" i="25"/>
  <c r="O206" i="25" s="1"/>
  <c r="I81" i="3"/>
  <c r="BC81" i="3"/>
  <c r="BG81" i="3" s="1"/>
  <c r="AN81" i="3"/>
  <c r="H81" i="3"/>
  <c r="AA81" i="3"/>
  <c r="N191" i="25"/>
  <c r="O191" i="25" s="1"/>
  <c r="AN66" i="3"/>
  <c r="AA66" i="3"/>
  <c r="I66" i="3"/>
  <c r="BC66" i="3"/>
  <c r="BG66" i="3" s="1"/>
  <c r="H66" i="3"/>
  <c r="BC982" i="3"/>
  <c r="I982" i="3"/>
  <c r="H982" i="3"/>
  <c r="K982" i="3" s="1"/>
  <c r="I962" i="3"/>
  <c r="BC962" i="3"/>
  <c r="H962" i="3"/>
  <c r="K962" i="3" s="1"/>
  <c r="N504" i="25"/>
  <c r="O504" i="25" s="1"/>
  <c r="P504" i="25" s="1"/>
  <c r="BC379" i="3"/>
  <c r="I379" i="3"/>
  <c r="H379" i="3"/>
  <c r="K379" i="3" s="1"/>
  <c r="I760" i="3"/>
  <c r="H760" i="3"/>
  <c r="K760" i="3" s="1"/>
  <c r="BC760" i="3"/>
  <c r="BC1166" i="3"/>
  <c r="I1166" i="3"/>
  <c r="H1166" i="3"/>
  <c r="K1166" i="3" s="1"/>
  <c r="H1178" i="3"/>
  <c r="K1178" i="3" s="1"/>
  <c r="I1178" i="3"/>
  <c r="BC1178" i="3"/>
  <c r="I786" i="3"/>
  <c r="BC786" i="3"/>
  <c r="H786" i="3"/>
  <c r="K786" i="3" s="1"/>
  <c r="H457" i="3"/>
  <c r="K457" i="3" s="1"/>
  <c r="BC457" i="3"/>
  <c r="I457" i="3"/>
  <c r="H921" i="3"/>
  <c r="K921" i="3" s="1"/>
  <c r="BC921" i="3"/>
  <c r="I921" i="3"/>
  <c r="I1079" i="3"/>
  <c r="H1079" i="3"/>
  <c r="K1079" i="3" s="1"/>
  <c r="BC1079" i="3"/>
  <c r="N261" i="25"/>
  <c r="O261" i="25" s="1"/>
  <c r="AA136" i="3"/>
  <c r="H136" i="3"/>
  <c r="AN136" i="3"/>
  <c r="I136" i="3"/>
  <c r="BC136" i="3"/>
  <c r="BG136" i="3" s="1"/>
  <c r="H606" i="3"/>
  <c r="K606" i="3" s="1"/>
  <c r="I606" i="3"/>
  <c r="BC606" i="3"/>
  <c r="N172" i="25"/>
  <c r="O172" i="25" s="1"/>
  <c r="I47" i="3"/>
  <c r="BC47" i="3"/>
  <c r="BG47" i="3" s="1"/>
  <c r="AA47" i="3"/>
  <c r="H47" i="3"/>
  <c r="AN47" i="3"/>
  <c r="BC1087" i="3"/>
  <c r="H1087" i="3"/>
  <c r="K1087" i="3" s="1"/>
  <c r="I1087" i="3"/>
  <c r="BC904" i="3"/>
  <c r="I904" i="3"/>
  <c r="H904" i="3"/>
  <c r="K904" i="3" s="1"/>
  <c r="N385" i="25"/>
  <c r="O385" i="25" s="1"/>
  <c r="AN260" i="3"/>
  <c r="H260" i="3"/>
  <c r="AA260" i="3"/>
  <c r="I260" i="3"/>
  <c r="BC260" i="3"/>
  <c r="BG260" i="3" s="1"/>
  <c r="I1190" i="3"/>
  <c r="H1190" i="3"/>
  <c r="K1190" i="3" s="1"/>
  <c r="BC1190" i="3"/>
  <c r="BC532" i="3"/>
  <c r="I532" i="3"/>
  <c r="H532" i="3"/>
  <c r="K532" i="3" s="1"/>
  <c r="I895" i="3"/>
  <c r="BC895" i="3"/>
  <c r="H895" i="3"/>
  <c r="K895" i="3" s="1"/>
  <c r="H561" i="3"/>
  <c r="K561" i="3" s="1"/>
  <c r="BC561" i="3"/>
  <c r="I561" i="3"/>
  <c r="BP57" i="3"/>
  <c r="J57" i="3" s="1"/>
  <c r="BQ57" i="3"/>
  <c r="BC569" i="3"/>
  <c r="I569" i="3"/>
  <c r="H569" i="3"/>
  <c r="K569" i="3" s="1"/>
  <c r="H863" i="3"/>
  <c r="K863" i="3" s="1"/>
  <c r="BC863" i="3"/>
  <c r="I863" i="3"/>
  <c r="BC852" i="3"/>
  <c r="I852" i="3"/>
  <c r="H852" i="3"/>
  <c r="K852" i="3" s="1"/>
  <c r="BC712" i="3"/>
  <c r="I712" i="3"/>
  <c r="H712" i="3"/>
  <c r="K712" i="3" s="1"/>
  <c r="BC965" i="3"/>
  <c r="I965" i="3"/>
  <c r="H965" i="3"/>
  <c r="K965" i="3" s="1"/>
  <c r="H578" i="3"/>
  <c r="K578" i="3" s="1"/>
  <c r="BC578" i="3"/>
  <c r="I578" i="3"/>
  <c r="N364" i="25"/>
  <c r="O364" i="25" s="1"/>
  <c r="AN239" i="3"/>
  <c r="H239" i="3"/>
  <c r="AA239" i="3"/>
  <c r="I239" i="3"/>
  <c r="BC239" i="3"/>
  <c r="BG239" i="3" s="1"/>
  <c r="BC923" i="3"/>
  <c r="H923" i="3"/>
  <c r="K923" i="3" s="1"/>
  <c r="I923" i="3"/>
  <c r="BQ85" i="3"/>
  <c r="BP85" i="3"/>
  <c r="J85" i="3" s="1"/>
  <c r="BP201" i="3"/>
  <c r="J201" i="3" s="1"/>
  <c r="BQ201" i="3"/>
  <c r="I1269" i="3"/>
  <c r="BC1269" i="3"/>
  <c r="H1269" i="3"/>
  <c r="K1269" i="3" s="1"/>
  <c r="H436" i="3"/>
  <c r="K436" i="3" s="1"/>
  <c r="BC436" i="3"/>
  <c r="I436" i="3"/>
  <c r="BC865" i="3"/>
  <c r="I865" i="3"/>
  <c r="H865" i="3"/>
  <c r="K865" i="3" s="1"/>
  <c r="N517" i="25"/>
  <c r="O517" i="25" s="1"/>
  <c r="P517" i="25" s="1"/>
  <c r="BC392" i="3"/>
  <c r="I392" i="3"/>
  <c r="H392" i="3"/>
  <c r="K392" i="3" s="1"/>
  <c r="BP301" i="3"/>
  <c r="J301" i="3" s="1"/>
  <c r="BQ301" i="3"/>
  <c r="N152" i="25"/>
  <c r="O152" i="25" s="1"/>
  <c r="AN27" i="3"/>
  <c r="I27" i="3"/>
  <c r="BC27" i="3"/>
  <c r="BG27" i="3" s="1"/>
  <c r="H27" i="3"/>
  <c r="AA27" i="3"/>
  <c r="N435" i="25"/>
  <c r="O435" i="25" s="1"/>
  <c r="BC310" i="3"/>
  <c r="BG310" i="3" s="1"/>
  <c r="AN310" i="3"/>
  <c r="H310" i="3"/>
  <c r="I310" i="3"/>
  <c r="AA310" i="3"/>
  <c r="N345" i="25"/>
  <c r="O345" i="25" s="1"/>
  <c r="H220" i="3"/>
  <c r="AN220" i="3"/>
  <c r="I220" i="3"/>
  <c r="BC220" i="3"/>
  <c r="BG220" i="3" s="1"/>
  <c r="AA220" i="3"/>
  <c r="N419" i="25"/>
  <c r="O419" i="25" s="1"/>
  <c r="I294" i="3"/>
  <c r="AN294" i="3"/>
  <c r="H294" i="3"/>
  <c r="BC294" i="3"/>
  <c r="BG294" i="3" s="1"/>
  <c r="AA294" i="3"/>
  <c r="BC1303" i="3"/>
  <c r="I1303" i="3"/>
  <c r="H1303" i="3"/>
  <c r="K1303" i="3" s="1"/>
  <c r="I830" i="3"/>
  <c r="H830" i="3"/>
  <c r="K830" i="3" s="1"/>
  <c r="BC830" i="3"/>
  <c r="I764" i="3"/>
  <c r="BC764" i="3"/>
  <c r="H764" i="3"/>
  <c r="K764" i="3" s="1"/>
  <c r="BC597" i="3"/>
  <c r="H597" i="3"/>
  <c r="K597" i="3" s="1"/>
  <c r="I597" i="3"/>
  <c r="N424" i="25"/>
  <c r="O424" i="25" s="1"/>
  <c r="I299" i="3"/>
  <c r="BC299" i="3"/>
  <c r="BG299" i="3" s="1"/>
  <c r="AA299" i="3"/>
  <c r="H299" i="3"/>
  <c r="AN299" i="3"/>
  <c r="I881" i="3"/>
  <c r="BC881" i="3"/>
  <c r="H881" i="3"/>
  <c r="K881" i="3" s="1"/>
  <c r="BP17" i="3"/>
  <c r="J17" i="3" s="1"/>
  <c r="BQ17" i="3"/>
  <c r="BP187" i="3"/>
  <c r="J187" i="3" s="1"/>
  <c r="BQ187" i="3"/>
  <c r="N285" i="25"/>
  <c r="O285" i="25" s="1"/>
  <c r="BC160" i="3"/>
  <c r="BG160" i="3" s="1"/>
  <c r="AA160" i="3"/>
  <c r="H160" i="3"/>
  <c r="AN160" i="3"/>
  <c r="I160" i="3"/>
  <c r="N219" i="25"/>
  <c r="O219" i="25" s="1"/>
  <c r="H94" i="3"/>
  <c r="AN94" i="3"/>
  <c r="I94" i="3"/>
  <c r="BC94" i="3"/>
  <c r="BG94" i="3" s="1"/>
  <c r="AA94" i="3"/>
  <c r="N213" i="25"/>
  <c r="O213" i="25" s="1"/>
  <c r="AA88" i="3"/>
  <c r="AN88" i="3"/>
  <c r="H88" i="3"/>
  <c r="BC88" i="3"/>
  <c r="BG88" i="3" s="1"/>
  <c r="I88" i="3"/>
  <c r="I755" i="3"/>
  <c r="H755" i="3"/>
  <c r="K755" i="3" s="1"/>
  <c r="BC755" i="3"/>
  <c r="I549" i="3"/>
  <c r="H549" i="3"/>
  <c r="K549" i="3" s="1"/>
  <c r="BC549" i="3"/>
  <c r="I542" i="3"/>
  <c r="H542" i="3"/>
  <c r="K542" i="3" s="1"/>
  <c r="BC542" i="3"/>
  <c r="N328" i="25"/>
  <c r="O328" i="25" s="1"/>
  <c r="H203" i="3"/>
  <c r="AN203" i="3"/>
  <c r="I203" i="3"/>
  <c r="BC203" i="3"/>
  <c r="BG203" i="3" s="1"/>
  <c r="AA203" i="3"/>
  <c r="N396" i="25"/>
  <c r="O396" i="25" s="1"/>
  <c r="AN271" i="3"/>
  <c r="H271" i="3"/>
  <c r="AA271" i="3"/>
  <c r="I271" i="3"/>
  <c r="BC271" i="3"/>
  <c r="BG271" i="3" s="1"/>
  <c r="N397" i="25"/>
  <c r="O397" i="25" s="1"/>
  <c r="H272" i="3"/>
  <c r="AN272" i="3"/>
  <c r="I272" i="3"/>
  <c r="BC272" i="3"/>
  <c r="BG272" i="3" s="1"/>
  <c r="AA272" i="3"/>
  <c r="N503" i="25"/>
  <c r="O503" i="25" s="1"/>
  <c r="P503" i="25" s="1"/>
  <c r="H378" i="3"/>
  <c r="K378" i="3" s="1"/>
  <c r="BC378" i="3"/>
  <c r="I378" i="3"/>
  <c r="N318" i="25"/>
  <c r="O318" i="25" s="1"/>
  <c r="BC193" i="3"/>
  <c r="BG193" i="3" s="1"/>
  <c r="H193" i="3"/>
  <c r="AA193" i="3"/>
  <c r="I193" i="3"/>
  <c r="AN193" i="3"/>
  <c r="H1072" i="3"/>
  <c r="K1072" i="3" s="1"/>
  <c r="I1072" i="3"/>
  <c r="BC1072" i="3"/>
  <c r="I959" i="3"/>
  <c r="BC959" i="3"/>
  <c r="H959" i="3"/>
  <c r="K959" i="3" s="1"/>
  <c r="N226" i="25"/>
  <c r="O226" i="25" s="1"/>
  <c r="AN101" i="3"/>
  <c r="BC101" i="3"/>
  <c r="BG101" i="3" s="1"/>
  <c r="I101" i="3"/>
  <c r="AA101" i="3"/>
  <c r="H101" i="3"/>
  <c r="I484" i="3"/>
  <c r="BC484" i="3"/>
  <c r="H484" i="3"/>
  <c r="K484" i="3" s="1"/>
  <c r="I1104" i="3"/>
  <c r="H1104" i="3"/>
  <c r="K1104" i="3" s="1"/>
  <c r="BC1104" i="3"/>
  <c r="BC591" i="3"/>
  <c r="H591" i="3"/>
  <c r="K591" i="3" s="1"/>
  <c r="I591" i="3"/>
  <c r="N157" i="25"/>
  <c r="O157" i="25" s="1"/>
  <c r="H32" i="3"/>
  <c r="BC32" i="3"/>
  <c r="BG32" i="3" s="1"/>
  <c r="I32" i="3"/>
  <c r="AA32" i="3"/>
  <c r="AN32" i="3"/>
  <c r="BP41" i="3"/>
  <c r="J41" i="3" s="1"/>
  <c r="BQ41" i="3"/>
  <c r="H562" i="3"/>
  <c r="K562" i="3" s="1"/>
  <c r="I562" i="3"/>
  <c r="BC562" i="3"/>
  <c r="BQ349" i="3"/>
  <c r="BP349" i="3"/>
  <c r="J349" i="3" s="1"/>
  <c r="BC1116" i="3"/>
  <c r="H1116" i="3"/>
  <c r="K1116" i="3" s="1"/>
  <c r="I1116" i="3"/>
  <c r="I675" i="3"/>
  <c r="BC675" i="3"/>
  <c r="H675" i="3"/>
  <c r="K675" i="3" s="1"/>
  <c r="H1159" i="3"/>
  <c r="K1159" i="3" s="1"/>
  <c r="I1159" i="3"/>
  <c r="BC1159" i="3"/>
  <c r="BP279" i="3"/>
  <c r="J279" i="3" s="1"/>
  <c r="BQ279" i="3"/>
  <c r="N151" i="25"/>
  <c r="O151" i="25" s="1"/>
  <c r="I26" i="3"/>
  <c r="AA26" i="3"/>
  <c r="AN26" i="3"/>
  <c r="H26" i="3"/>
  <c r="BC26" i="3"/>
  <c r="BG26" i="3" s="1"/>
  <c r="BP179" i="3"/>
  <c r="J179" i="3" s="1"/>
  <c r="BQ179" i="3"/>
  <c r="N371" i="25"/>
  <c r="O371" i="25" s="1"/>
  <c r="H246" i="3"/>
  <c r="BC246" i="3"/>
  <c r="BG246" i="3" s="1"/>
  <c r="AN246" i="3"/>
  <c r="I246" i="3"/>
  <c r="AA246" i="3"/>
  <c r="N164" i="25"/>
  <c r="O164" i="25" s="1"/>
  <c r="AA39" i="3"/>
  <c r="AN39" i="3"/>
  <c r="H39" i="3"/>
  <c r="BC39" i="3"/>
  <c r="BG39" i="3" s="1"/>
  <c r="I39" i="3"/>
  <c r="BQ125" i="3"/>
  <c r="BP125" i="3"/>
  <c r="J125" i="3" s="1"/>
  <c r="H1145" i="3"/>
  <c r="K1145" i="3" s="1"/>
  <c r="I1145" i="3"/>
  <c r="BC1145" i="3"/>
  <c r="I715" i="3"/>
  <c r="BC715" i="3"/>
  <c r="H715" i="3"/>
  <c r="K715" i="3" s="1"/>
  <c r="BC444" i="3"/>
  <c r="I444" i="3"/>
  <c r="H444" i="3"/>
  <c r="K444" i="3" s="1"/>
  <c r="I896" i="3"/>
  <c r="BC896" i="3"/>
  <c r="H896" i="3"/>
  <c r="K896" i="3" s="1"/>
  <c r="H1280" i="3"/>
  <c r="K1280" i="3" s="1"/>
  <c r="I1280" i="3"/>
  <c r="BC1280" i="3"/>
  <c r="I1093" i="3"/>
  <c r="BC1093" i="3"/>
  <c r="H1093" i="3"/>
  <c r="K1093" i="3" s="1"/>
  <c r="BC759" i="3"/>
  <c r="H759" i="3"/>
  <c r="K759" i="3" s="1"/>
  <c r="I759" i="3"/>
  <c r="N130" i="25"/>
  <c r="O130" i="25" s="1"/>
  <c r="H5" i="3"/>
  <c r="AN5" i="3"/>
  <c r="BC5" i="3"/>
  <c r="BG5" i="3" s="1"/>
  <c r="I5" i="3"/>
  <c r="AA5" i="3"/>
  <c r="BP318" i="3"/>
  <c r="J318" i="3" s="1"/>
  <c r="BQ318" i="3"/>
  <c r="H997" i="3"/>
  <c r="K997" i="3" s="1"/>
  <c r="BC997" i="3"/>
  <c r="I997" i="3"/>
  <c r="H791" i="3"/>
  <c r="K791" i="3" s="1"/>
  <c r="BC791" i="3"/>
  <c r="I791" i="3"/>
  <c r="H530" i="3"/>
  <c r="K530" i="3" s="1"/>
  <c r="BC530" i="3"/>
  <c r="I530" i="3"/>
  <c r="H774" i="3"/>
  <c r="K774" i="3" s="1"/>
  <c r="BC774" i="3"/>
  <c r="I774" i="3"/>
  <c r="N392" i="25"/>
  <c r="O392" i="25" s="1"/>
  <c r="I267" i="3"/>
  <c r="BC267" i="3"/>
  <c r="BG267" i="3" s="1"/>
  <c r="AN267" i="3"/>
  <c r="H267" i="3"/>
  <c r="AA267" i="3"/>
  <c r="BQ73" i="3"/>
  <c r="BP73" i="3"/>
  <c r="J73" i="3" s="1"/>
  <c r="BC790" i="3"/>
  <c r="I790" i="3"/>
  <c r="H790" i="3"/>
  <c r="K790" i="3" s="1"/>
  <c r="N531" i="25"/>
  <c r="O531" i="25" s="1"/>
  <c r="P531" i="25" s="1"/>
  <c r="BC406" i="3"/>
  <c r="H406" i="3"/>
  <c r="K406" i="3" s="1"/>
  <c r="I406" i="3"/>
  <c r="BQ5" i="3"/>
  <c r="BP5" i="3"/>
  <c r="J5" i="3" s="1"/>
  <c r="N262" i="25"/>
  <c r="O262" i="25" s="1"/>
  <c r="BC137" i="3"/>
  <c r="BG137" i="3" s="1"/>
  <c r="I137" i="3"/>
  <c r="AA137" i="3"/>
  <c r="H137" i="3"/>
  <c r="AN137" i="3"/>
  <c r="N199" i="25"/>
  <c r="O199" i="25" s="1"/>
  <c r="I74" i="3"/>
  <c r="AA74" i="3"/>
  <c r="BC74" i="3"/>
  <c r="BG74" i="3" s="1"/>
  <c r="H74" i="3"/>
  <c r="AN74" i="3"/>
  <c r="BC1186" i="3"/>
  <c r="H1186" i="3"/>
  <c r="K1186" i="3" s="1"/>
  <c r="I1186" i="3"/>
  <c r="H1031" i="3"/>
  <c r="K1031" i="3" s="1"/>
  <c r="I1031" i="3"/>
  <c r="BC1031" i="3"/>
  <c r="I1233" i="3"/>
  <c r="H1233" i="3"/>
  <c r="K1233" i="3" s="1"/>
  <c r="BC1233" i="3"/>
  <c r="BC1008" i="3"/>
  <c r="I1008" i="3"/>
  <c r="H1008" i="3"/>
  <c r="K1008" i="3" s="1"/>
  <c r="I987" i="3"/>
  <c r="H987" i="3"/>
  <c r="K987" i="3" s="1"/>
  <c r="BC987" i="3"/>
  <c r="H879" i="3"/>
  <c r="K879" i="3" s="1"/>
  <c r="BC879" i="3"/>
  <c r="I879" i="3"/>
  <c r="BC465" i="3"/>
  <c r="I465" i="3"/>
  <c r="H465" i="3"/>
  <c r="K465" i="3" s="1"/>
  <c r="BP24" i="3"/>
  <c r="J24" i="3" s="1"/>
  <c r="BQ24" i="3"/>
  <c r="BC1219" i="3"/>
  <c r="H1219" i="3"/>
  <c r="K1219" i="3" s="1"/>
  <c r="I1219" i="3"/>
  <c r="N403" i="25"/>
  <c r="O403" i="25" s="1"/>
  <c r="I278" i="3"/>
  <c r="AA278" i="3"/>
  <c r="H278" i="3"/>
  <c r="BC278" i="3"/>
  <c r="BG278" i="3" s="1"/>
  <c r="AN278" i="3"/>
  <c r="BQ159" i="3"/>
  <c r="BP159" i="3"/>
  <c r="J159" i="3" s="1"/>
  <c r="N356" i="25"/>
  <c r="O356" i="25" s="1"/>
  <c r="AN231" i="3"/>
  <c r="H231" i="3"/>
  <c r="AA231" i="3"/>
  <c r="I231" i="3"/>
  <c r="BC231" i="3"/>
  <c r="BG231" i="3" s="1"/>
  <c r="BQ44" i="3"/>
  <c r="BP44" i="3"/>
  <c r="J44" i="3" s="1"/>
  <c r="N153" i="25"/>
  <c r="O153" i="25" s="1"/>
  <c r="AN28" i="3"/>
  <c r="AA28" i="3"/>
  <c r="H28" i="3"/>
  <c r="BC28" i="3"/>
  <c r="BG28" i="3" s="1"/>
  <c r="I28" i="3"/>
  <c r="BP10" i="3"/>
  <c r="J10" i="3" s="1"/>
  <c r="BQ10" i="3"/>
  <c r="BC832" i="3"/>
  <c r="I832" i="3"/>
  <c r="H832" i="3"/>
  <c r="K832" i="3" s="1"/>
  <c r="N399" i="25"/>
  <c r="O399" i="25" s="1"/>
  <c r="AA274" i="3"/>
  <c r="I274" i="3"/>
  <c r="AN274" i="3"/>
  <c r="H274" i="3"/>
  <c r="BC274" i="3"/>
  <c r="BG274" i="3" s="1"/>
  <c r="N275" i="25"/>
  <c r="O275" i="25" s="1"/>
  <c r="I150" i="3"/>
  <c r="AN150" i="3"/>
  <c r="H150" i="3"/>
  <c r="BC150" i="3"/>
  <c r="BG150" i="3" s="1"/>
  <c r="AA150" i="3"/>
  <c r="N291" i="25"/>
  <c r="O291" i="25" s="1"/>
  <c r="AN166" i="3"/>
  <c r="I166" i="3"/>
  <c r="AA166" i="3"/>
  <c r="H166" i="3"/>
  <c r="BC166" i="3"/>
  <c r="BG166" i="3" s="1"/>
  <c r="I788" i="3"/>
  <c r="BC788" i="3"/>
  <c r="H788" i="3"/>
  <c r="K788" i="3" s="1"/>
  <c r="BC633" i="3"/>
  <c r="I633" i="3"/>
  <c r="H633" i="3"/>
  <c r="K633" i="3" s="1"/>
  <c r="BC1305" i="3"/>
  <c r="I1305" i="3"/>
  <c r="H1305" i="3"/>
  <c r="K1305" i="3" s="1"/>
  <c r="BC581" i="3"/>
  <c r="I581" i="3"/>
  <c r="H581" i="3"/>
  <c r="K581" i="3" s="1"/>
  <c r="I552" i="3"/>
  <c r="H552" i="3"/>
  <c r="K552" i="3" s="1"/>
  <c r="BC552" i="3"/>
  <c r="N325" i="25"/>
  <c r="O325" i="25" s="1"/>
  <c r="AA200" i="3"/>
  <c r="H200" i="3"/>
  <c r="AN200" i="3"/>
  <c r="I200" i="3"/>
  <c r="BC200" i="3"/>
  <c r="BG200" i="3" s="1"/>
  <c r="N358" i="25"/>
  <c r="O358" i="25" s="1"/>
  <c r="I233" i="3"/>
  <c r="BC233" i="3"/>
  <c r="BG233" i="3" s="1"/>
  <c r="AA233" i="3"/>
  <c r="H233" i="3"/>
  <c r="AN233" i="3"/>
  <c r="BP137" i="3"/>
  <c r="J137" i="3" s="1"/>
  <c r="BQ137" i="3"/>
  <c r="BC1107" i="3"/>
  <c r="H1107" i="3"/>
  <c r="K1107" i="3" s="1"/>
  <c r="I1107" i="3"/>
  <c r="H971" i="3"/>
  <c r="K971" i="3" s="1"/>
  <c r="I971" i="3"/>
  <c r="BC971" i="3"/>
  <c r="I1302" i="3"/>
  <c r="BC1302" i="3"/>
  <c r="H1302" i="3"/>
  <c r="K1302" i="3" s="1"/>
  <c r="BC1049" i="3"/>
  <c r="I1049" i="3"/>
  <c r="H1049" i="3"/>
  <c r="K1049" i="3" s="1"/>
  <c r="BP292" i="3"/>
  <c r="J292" i="3" s="1"/>
  <c r="BQ292" i="3"/>
  <c r="BC598" i="3"/>
  <c r="H598" i="3"/>
  <c r="K598" i="3" s="1"/>
  <c r="I598" i="3"/>
  <c r="BC1215" i="3"/>
  <c r="I1215" i="3"/>
  <c r="H1215" i="3"/>
  <c r="K1215" i="3" s="1"/>
  <c r="N341" i="25"/>
  <c r="O341" i="25" s="1"/>
  <c r="I216" i="3"/>
  <c r="BC216" i="3"/>
  <c r="BG216" i="3" s="1"/>
  <c r="AN216" i="3"/>
  <c r="H216" i="3"/>
  <c r="AA216" i="3"/>
  <c r="BP26" i="3"/>
  <c r="J26" i="3" s="1"/>
  <c r="BQ26" i="3"/>
  <c r="N451" i="25"/>
  <c r="O451" i="25" s="1"/>
  <c r="AN326" i="3"/>
  <c r="I326" i="3"/>
  <c r="H326" i="3"/>
  <c r="AA326" i="3"/>
  <c r="BC326" i="3"/>
  <c r="BG326" i="3" s="1"/>
  <c r="BC593" i="3"/>
  <c r="I593" i="3"/>
  <c r="H593" i="3"/>
  <c r="K593" i="3" s="1"/>
  <c r="N230" i="25"/>
  <c r="O230" i="25" s="1"/>
  <c r="H105" i="3"/>
  <c r="AN105" i="3"/>
  <c r="BC105" i="3"/>
  <c r="BG105" i="3" s="1"/>
  <c r="I105" i="3"/>
  <c r="AA105" i="3"/>
  <c r="BC932" i="3"/>
  <c r="I932" i="3"/>
  <c r="H932" i="3"/>
  <c r="K932" i="3" s="1"/>
  <c r="BC1090" i="3"/>
  <c r="H1090" i="3"/>
  <c r="K1090" i="3" s="1"/>
  <c r="I1090" i="3"/>
  <c r="BP227" i="3"/>
  <c r="J227" i="3" s="1"/>
  <c r="BQ227" i="3"/>
  <c r="N463" i="25"/>
  <c r="O463" i="25" s="1"/>
  <c r="I338" i="3"/>
  <c r="H338" i="3"/>
  <c r="AA338" i="3"/>
  <c r="AN338" i="3"/>
  <c r="BC338" i="3"/>
  <c r="BG338" i="3" s="1"/>
  <c r="BP288" i="3"/>
  <c r="J288" i="3" s="1"/>
  <c r="BQ288" i="3"/>
  <c r="N202" i="25"/>
  <c r="O202" i="25" s="1"/>
  <c r="H77" i="3"/>
  <c r="BC77" i="3"/>
  <c r="BG77" i="3" s="1"/>
  <c r="I77" i="3"/>
  <c r="AA77" i="3"/>
  <c r="AN77" i="3"/>
  <c r="BC648" i="3"/>
  <c r="H648" i="3"/>
  <c r="K648" i="3" s="1"/>
  <c r="I648" i="3"/>
  <c r="I1327" i="3"/>
  <c r="BC1327" i="3"/>
  <c r="H1327" i="3"/>
  <c r="K1327" i="3" s="1"/>
  <c r="BC689" i="3"/>
  <c r="H689" i="3"/>
  <c r="K689" i="3" s="1"/>
  <c r="I689" i="3"/>
  <c r="I846" i="3"/>
  <c r="BC846" i="3"/>
  <c r="H846" i="3"/>
  <c r="K846" i="3" s="1"/>
  <c r="BQ163" i="3"/>
  <c r="BP163" i="3"/>
  <c r="J163" i="3" s="1"/>
  <c r="N431" i="25"/>
  <c r="O431" i="25" s="1"/>
  <c r="AA306" i="3"/>
  <c r="AN306" i="3"/>
  <c r="BC306" i="3"/>
  <c r="BG306" i="3" s="1"/>
  <c r="I306" i="3"/>
  <c r="H306" i="3"/>
  <c r="BP232" i="3"/>
  <c r="J232" i="3" s="1"/>
  <c r="BQ232" i="3"/>
  <c r="BC558" i="3"/>
  <c r="I558" i="3"/>
  <c r="H558" i="3"/>
  <c r="K558" i="3" s="1"/>
  <c r="H972" i="3"/>
  <c r="K972" i="3" s="1"/>
  <c r="BC972" i="3"/>
  <c r="I972" i="3"/>
  <c r="N270" i="25"/>
  <c r="O270" i="25" s="1"/>
  <c r="AN145" i="3"/>
  <c r="BC145" i="3"/>
  <c r="BG145" i="3" s="1"/>
  <c r="I145" i="3"/>
  <c r="AA145" i="3"/>
  <c r="H145" i="3"/>
  <c r="I1011" i="3"/>
  <c r="BC1011" i="3"/>
  <c r="H1011" i="3"/>
  <c r="K1011" i="3" s="1"/>
  <c r="N501" i="25"/>
  <c r="O501" i="25" s="1"/>
  <c r="P501" i="25" s="1"/>
  <c r="BC376" i="3"/>
  <c r="I376" i="3"/>
  <c r="H376" i="3"/>
  <c r="K376" i="3" s="1"/>
  <c r="BP192" i="3"/>
  <c r="J192" i="3" s="1"/>
  <c r="BQ192" i="3"/>
  <c r="N149" i="25"/>
  <c r="O149" i="25" s="1"/>
  <c r="H24" i="3"/>
  <c r="AN24" i="3"/>
  <c r="I24" i="3"/>
  <c r="BC24" i="3"/>
  <c r="BG24" i="3" s="1"/>
  <c r="AA24" i="3"/>
  <c r="BQ300" i="3"/>
  <c r="BP300" i="3"/>
  <c r="J300" i="3" s="1"/>
  <c r="BC441" i="3"/>
  <c r="I441" i="3"/>
  <c r="H441" i="3"/>
  <c r="K441" i="3" s="1"/>
  <c r="BC1209" i="3"/>
  <c r="H1209" i="3"/>
  <c r="K1209" i="3" s="1"/>
  <c r="I1209" i="3"/>
  <c r="BQ341" i="3"/>
  <c r="BP341" i="3"/>
  <c r="J341" i="3" s="1"/>
  <c r="BQ166" i="3"/>
  <c r="BP166" i="3"/>
  <c r="J166" i="3" s="1"/>
  <c r="BP11" i="3"/>
  <c r="J11" i="3" s="1"/>
  <c r="BQ11" i="3"/>
  <c r="BC1055" i="3"/>
  <c r="H1055" i="3"/>
  <c r="K1055" i="3" s="1"/>
  <c r="I1055" i="3"/>
  <c r="N272" i="25"/>
  <c r="O272" i="25" s="1"/>
  <c r="I147" i="3"/>
  <c r="BC147" i="3"/>
  <c r="BG147" i="3" s="1"/>
  <c r="AA147" i="3"/>
  <c r="H147" i="3"/>
  <c r="AN147" i="3"/>
  <c r="N269" i="25"/>
  <c r="O269" i="25" s="1"/>
  <c r="I144" i="3"/>
  <c r="BC144" i="3"/>
  <c r="BG144" i="3" s="1"/>
  <c r="AN144" i="3"/>
  <c r="H144" i="3"/>
  <c r="AA144" i="3"/>
  <c r="I617" i="3"/>
  <c r="BC617" i="3"/>
  <c r="H617" i="3"/>
  <c r="K617" i="3" s="1"/>
  <c r="BP208" i="3"/>
  <c r="J208" i="3" s="1"/>
  <c r="BQ208" i="3"/>
  <c r="I1174" i="3"/>
  <c r="BC1174" i="3"/>
  <c r="H1174" i="3"/>
  <c r="K1174" i="3" s="1"/>
  <c r="BP235" i="3"/>
  <c r="J235" i="3" s="1"/>
  <c r="BQ235" i="3"/>
  <c r="BP70" i="3"/>
  <c r="J70" i="3" s="1"/>
  <c r="BQ70" i="3"/>
  <c r="I710" i="3"/>
  <c r="H710" i="3"/>
  <c r="K710" i="3" s="1"/>
  <c r="BC710" i="3"/>
  <c r="BC1039" i="3"/>
  <c r="H1039" i="3"/>
  <c r="K1039" i="3" s="1"/>
  <c r="I1039" i="3"/>
  <c r="BC482" i="3"/>
  <c r="I482" i="3"/>
  <c r="H482" i="3"/>
  <c r="K482" i="3" s="1"/>
  <c r="N413" i="25"/>
  <c r="O413" i="25" s="1"/>
  <c r="AN288" i="3"/>
  <c r="H288" i="3"/>
  <c r="AA288" i="3"/>
  <c r="I288" i="3"/>
  <c r="BC288" i="3"/>
  <c r="BG288" i="3" s="1"/>
  <c r="I1284" i="3"/>
  <c r="BC1284" i="3"/>
  <c r="H1284" i="3"/>
  <c r="K1284" i="3" s="1"/>
  <c r="BQ223" i="3"/>
  <c r="BP223" i="3"/>
  <c r="J223" i="3" s="1"/>
  <c r="H872" i="3"/>
  <c r="K872" i="3" s="1"/>
  <c r="I872" i="3"/>
  <c r="BC872" i="3"/>
  <c r="N190" i="25"/>
  <c r="O190" i="25" s="1"/>
  <c r="I65" i="3"/>
  <c r="BC65" i="3"/>
  <c r="BG65" i="3" s="1"/>
  <c r="AN65" i="3"/>
  <c r="H65" i="3"/>
  <c r="AA65" i="3"/>
  <c r="BP114" i="3"/>
  <c r="J114" i="3" s="1"/>
  <c r="BQ114" i="3"/>
  <c r="N346" i="25"/>
  <c r="O346" i="25" s="1"/>
  <c r="I221" i="3"/>
  <c r="BC221" i="3"/>
  <c r="BG221" i="3" s="1"/>
  <c r="AN221" i="3"/>
  <c r="H221" i="3"/>
  <c r="AA221" i="3"/>
  <c r="H1043" i="3"/>
  <c r="K1043" i="3" s="1"/>
  <c r="I1043" i="3"/>
  <c r="BC1043" i="3"/>
  <c r="BP153" i="3"/>
  <c r="J153" i="3" s="1"/>
  <c r="BQ153" i="3"/>
  <c r="BC1144" i="3"/>
  <c r="I1144" i="3"/>
  <c r="H1144" i="3"/>
  <c r="K1144" i="3" s="1"/>
  <c r="N183" i="25"/>
  <c r="O183" i="25" s="1"/>
  <c r="BC58" i="3"/>
  <c r="BG58" i="3" s="1"/>
  <c r="AA58" i="3"/>
  <c r="H58" i="3"/>
  <c r="AN58" i="3"/>
  <c r="I58" i="3"/>
  <c r="N231" i="25"/>
  <c r="O231" i="25" s="1"/>
  <c r="H106" i="3"/>
  <c r="AA106" i="3"/>
  <c r="I106" i="3"/>
  <c r="BC106" i="3"/>
  <c r="BG106" i="3" s="1"/>
  <c r="AN106" i="3"/>
  <c r="H831" i="3"/>
  <c r="K831" i="3" s="1"/>
  <c r="I831" i="3"/>
  <c r="BC831" i="3"/>
  <c r="BC1181" i="3"/>
  <c r="I1181" i="3"/>
  <c r="H1181" i="3"/>
  <c r="K1181" i="3" s="1"/>
  <c r="BP222" i="3"/>
  <c r="J222" i="3" s="1"/>
  <c r="BQ222" i="3"/>
  <c r="N245" i="25"/>
  <c r="O245" i="25" s="1"/>
  <c r="I120" i="3"/>
  <c r="BC120" i="3"/>
  <c r="BG120" i="3" s="1"/>
  <c r="AA120" i="3"/>
  <c r="H120" i="3"/>
  <c r="AN120" i="3"/>
  <c r="BC900" i="3"/>
  <c r="I900" i="3"/>
  <c r="H900" i="3"/>
  <c r="K900" i="3" s="1"/>
  <c r="BP246" i="3"/>
  <c r="J246" i="3" s="1"/>
  <c r="BQ246" i="3"/>
  <c r="I765" i="3"/>
  <c r="BC765" i="3"/>
  <c r="H765" i="3"/>
  <c r="K765" i="3" s="1"/>
  <c r="BP164" i="3"/>
  <c r="J164" i="3" s="1"/>
  <c r="BQ164" i="3"/>
  <c r="I1007" i="3"/>
  <c r="H1007" i="3"/>
  <c r="K1007" i="3" s="1"/>
  <c r="BC1007" i="3"/>
  <c r="H707" i="3"/>
  <c r="K707" i="3" s="1"/>
  <c r="I707" i="3"/>
  <c r="BC707" i="3"/>
  <c r="N185" i="25"/>
  <c r="O185" i="25" s="1"/>
  <c r="AN60" i="3"/>
  <c r="I60" i="3"/>
  <c r="H60" i="3"/>
  <c r="BC60" i="3"/>
  <c r="BG60" i="3" s="1"/>
  <c r="AA60" i="3"/>
  <c r="BC570" i="3"/>
  <c r="I570" i="3"/>
  <c r="H570" i="3"/>
  <c r="K570" i="3" s="1"/>
  <c r="I795" i="3"/>
  <c r="H795" i="3"/>
  <c r="K795" i="3" s="1"/>
  <c r="BC795" i="3"/>
  <c r="I627" i="3"/>
  <c r="H627" i="3"/>
  <c r="K627" i="3" s="1"/>
  <c r="BC627" i="3"/>
  <c r="I1009" i="3"/>
  <c r="H1009" i="3"/>
  <c r="K1009" i="3" s="1"/>
  <c r="BC1009" i="3"/>
  <c r="I1065" i="3"/>
  <c r="BC1065" i="3"/>
  <c r="H1065" i="3"/>
  <c r="K1065" i="3" s="1"/>
  <c r="D99" i="17" a="1"/>
  <c r="D99" i="17" s="1"/>
  <c r="K99" i="17" a="1"/>
  <c r="K99" i="17" s="1"/>
  <c r="C99" i="17" a="1"/>
  <c r="C99" i="17" s="1"/>
  <c r="R99" i="17" a="1"/>
  <c r="R99" i="17" s="1"/>
  <c r="E99" i="17" a="1"/>
  <c r="E99" i="17" s="1"/>
  <c r="BO4" i="3" a="1"/>
  <c r="BO4" i="3" s="1"/>
  <c r="BO51" i="3" a="1"/>
  <c r="BO51" i="3" s="1"/>
  <c r="I517" i="3"/>
  <c r="H517" i="3"/>
  <c r="K517" i="3" s="1"/>
  <c r="BC517" i="3"/>
  <c r="I768" i="3"/>
  <c r="H768" i="3"/>
  <c r="K768" i="3" s="1"/>
  <c r="BC768" i="3"/>
  <c r="BP176" i="3"/>
  <c r="J176" i="3" s="1"/>
  <c r="BQ176" i="3"/>
  <c r="N317" i="25"/>
  <c r="O317" i="25" s="1"/>
  <c r="I192" i="3"/>
  <c r="BC192" i="3"/>
  <c r="BG192" i="3" s="1"/>
  <c r="AA192" i="3"/>
  <c r="H192" i="3"/>
  <c r="AN192" i="3"/>
  <c r="H731" i="3"/>
  <c r="K731" i="3" s="1"/>
  <c r="I731" i="3"/>
  <c r="BC731" i="3"/>
  <c r="H533" i="3"/>
  <c r="K533" i="3" s="1"/>
  <c r="BC533" i="3"/>
  <c r="I533" i="3"/>
  <c r="BP42" i="3"/>
  <c r="J42" i="3" s="1"/>
  <c r="BQ42" i="3"/>
  <c r="H1098" i="3"/>
  <c r="K1098" i="3" s="1"/>
  <c r="I1098" i="3"/>
  <c r="BC1098" i="3"/>
  <c r="BP98" i="3"/>
  <c r="J98" i="3" s="1"/>
  <c r="BQ98" i="3"/>
  <c r="BP348" i="3"/>
  <c r="J348" i="3" s="1"/>
  <c r="BQ348" i="3"/>
  <c r="BP53" i="3"/>
  <c r="J53" i="3" s="1"/>
  <c r="BQ53" i="3"/>
  <c r="N348" i="25"/>
  <c r="O348" i="25" s="1"/>
  <c r="I223" i="3"/>
  <c r="BC223" i="3"/>
  <c r="BG223" i="3" s="1"/>
  <c r="AA223" i="3"/>
  <c r="H223" i="3"/>
  <c r="AN223" i="3"/>
  <c r="N267" i="25"/>
  <c r="O267" i="25" s="1"/>
  <c r="I142" i="3"/>
  <c r="BC142" i="3"/>
  <c r="BG142" i="3" s="1"/>
  <c r="AA142" i="3"/>
  <c r="H142" i="3"/>
  <c r="AN142" i="3"/>
  <c r="BC911" i="3"/>
  <c r="H911" i="3"/>
  <c r="K911" i="3" s="1"/>
  <c r="I911" i="3"/>
  <c r="BC1187" i="3"/>
  <c r="H1187" i="3"/>
  <c r="K1187" i="3" s="1"/>
  <c r="I1187" i="3"/>
  <c r="BC487" i="3"/>
  <c r="H487" i="3"/>
  <c r="K487" i="3" s="1"/>
  <c r="I487" i="3"/>
  <c r="BP299" i="3"/>
  <c r="J299" i="3" s="1"/>
  <c r="BQ299" i="3"/>
  <c r="H1227" i="3"/>
  <c r="K1227" i="3" s="1"/>
  <c r="I1227" i="3"/>
  <c r="BC1227" i="3"/>
  <c r="H1281" i="3"/>
  <c r="K1281" i="3" s="1"/>
  <c r="BC1281" i="3"/>
  <c r="I1281" i="3"/>
  <c r="BC980" i="3"/>
  <c r="I980" i="3"/>
  <c r="H980" i="3"/>
  <c r="K980" i="3" s="1"/>
  <c r="I976" i="3"/>
  <c r="BC976" i="3"/>
  <c r="H976" i="3"/>
  <c r="K976" i="3" s="1"/>
  <c r="BC1264" i="3"/>
  <c r="I1264" i="3"/>
  <c r="H1264" i="3"/>
  <c r="K1264" i="3" s="1"/>
  <c r="BC464" i="3"/>
  <c r="H464" i="3"/>
  <c r="K464" i="3" s="1"/>
  <c r="I464" i="3"/>
  <c r="BP148" i="3"/>
  <c r="J148" i="3" s="1"/>
  <c r="BQ148" i="3"/>
  <c r="H602" i="3"/>
  <c r="K602" i="3" s="1"/>
  <c r="I602" i="3"/>
  <c r="BC602" i="3"/>
  <c r="BQ254" i="3"/>
  <c r="BP254" i="3"/>
  <c r="J254" i="3" s="1"/>
  <c r="H1329" i="3"/>
  <c r="K1329" i="3" s="1"/>
  <c r="I1329" i="3"/>
  <c r="BC1329" i="3"/>
  <c r="I963" i="3"/>
  <c r="H963" i="3"/>
  <c r="K963" i="3" s="1"/>
  <c r="BC963" i="3"/>
  <c r="BC526" i="3"/>
  <c r="H526" i="3"/>
  <c r="K526" i="3" s="1"/>
  <c r="I526" i="3"/>
  <c r="N335" i="25"/>
  <c r="O335" i="25" s="1"/>
  <c r="AA210" i="3"/>
  <c r="I210" i="3"/>
  <c r="AN210" i="3"/>
  <c r="H210" i="3"/>
  <c r="BC210" i="3"/>
  <c r="BG210" i="3" s="1"/>
  <c r="BP197" i="3"/>
  <c r="J197" i="3" s="1"/>
  <c r="BQ197" i="3"/>
  <c r="BP236" i="3"/>
  <c r="J236" i="3" s="1"/>
  <c r="BQ236" i="3"/>
  <c r="BP202" i="3"/>
  <c r="J202" i="3" s="1"/>
  <c r="BQ202" i="3"/>
  <c r="BQ47" i="3"/>
  <c r="BP47" i="3"/>
  <c r="J47" i="3" s="1"/>
  <c r="BP245" i="3"/>
  <c r="J245" i="3" s="1"/>
  <c r="BQ245" i="3"/>
  <c r="H1052" i="3"/>
  <c r="K1052" i="3" s="1"/>
  <c r="I1052" i="3"/>
  <c r="BC1052" i="3"/>
  <c r="BP69" i="3"/>
  <c r="J69" i="3" s="1"/>
  <c r="BQ69" i="3"/>
  <c r="BP234" i="3"/>
  <c r="J234" i="3" s="1"/>
  <c r="BQ234" i="3"/>
  <c r="N416" i="25"/>
  <c r="O416" i="25" s="1"/>
  <c r="AA291" i="3"/>
  <c r="H291" i="3"/>
  <c r="AN291" i="3"/>
  <c r="I291" i="3"/>
  <c r="BC291" i="3"/>
  <c r="BG291" i="3" s="1"/>
  <c r="N506" i="25"/>
  <c r="O506" i="25" s="1"/>
  <c r="P506" i="25" s="1"/>
  <c r="BC381" i="3"/>
  <c r="H381" i="3"/>
  <c r="K381" i="3" s="1"/>
  <c r="I381" i="3"/>
  <c r="N395" i="25"/>
  <c r="O395" i="25" s="1"/>
  <c r="H270" i="3"/>
  <c r="BC270" i="3"/>
  <c r="BG270" i="3" s="1"/>
  <c r="AN270" i="3"/>
  <c r="I270" i="3"/>
  <c r="AA270" i="3"/>
  <c r="BC990" i="3"/>
  <c r="H990" i="3"/>
  <c r="K990" i="3" s="1"/>
  <c r="I990" i="3"/>
  <c r="BC643" i="3"/>
  <c r="I643" i="3"/>
  <c r="H643" i="3"/>
  <c r="K643" i="3" s="1"/>
  <c r="H697" i="3"/>
  <c r="K697" i="3" s="1"/>
  <c r="I697" i="3"/>
  <c r="BC697" i="3"/>
  <c r="N536" i="25"/>
  <c r="O536" i="25" s="1"/>
  <c r="P536" i="25" s="1"/>
  <c r="I411" i="3"/>
  <c r="BC411" i="3"/>
  <c r="H411" i="3"/>
  <c r="K411" i="3" s="1"/>
  <c r="BC1048" i="3"/>
  <c r="I1048" i="3"/>
  <c r="H1048" i="3"/>
  <c r="K1048" i="3" s="1"/>
  <c r="BP204" i="3"/>
  <c r="J204" i="3" s="1"/>
  <c r="BQ204" i="3"/>
  <c r="H512" i="3"/>
  <c r="K512" i="3" s="1"/>
  <c r="BC512" i="3"/>
  <c r="I512" i="3"/>
  <c r="N232" i="25"/>
  <c r="O232" i="25" s="1"/>
  <c r="H107" i="3"/>
  <c r="BC107" i="3"/>
  <c r="BG107" i="3" s="1"/>
  <c r="AN107" i="3"/>
  <c r="I107" i="3"/>
  <c r="AA107" i="3"/>
  <c r="N248" i="25"/>
  <c r="O248" i="25" s="1"/>
  <c r="H123" i="3"/>
  <c r="AN123" i="3"/>
  <c r="BC123" i="3"/>
  <c r="BG123" i="3" s="1"/>
  <c r="I123" i="3"/>
  <c r="AA123" i="3"/>
  <c r="N233" i="25"/>
  <c r="O233" i="25" s="1"/>
  <c r="AN108" i="3"/>
  <c r="H108" i="3"/>
  <c r="AA108" i="3"/>
  <c r="I108" i="3"/>
  <c r="BC108" i="3"/>
  <c r="BG108" i="3" s="1"/>
  <c r="N534" i="25"/>
  <c r="O534" i="25" s="1"/>
  <c r="P534" i="25" s="1"/>
  <c r="H409" i="3"/>
  <c r="K409" i="3" s="1"/>
  <c r="BC409" i="3"/>
  <c r="I409" i="3"/>
  <c r="H739" i="3"/>
  <c r="K739" i="3" s="1"/>
  <c r="I739" i="3"/>
  <c r="BC739" i="3"/>
  <c r="BP15" i="3"/>
  <c r="J15" i="3" s="1"/>
  <c r="BQ15" i="3"/>
  <c r="I1051" i="3"/>
  <c r="H1051" i="3"/>
  <c r="K1051" i="3" s="1"/>
  <c r="BC1051" i="3"/>
  <c r="H1114" i="3"/>
  <c r="K1114" i="3" s="1"/>
  <c r="I1114" i="3"/>
  <c r="BC1114" i="3"/>
  <c r="H1201" i="3"/>
  <c r="K1201" i="3" s="1"/>
  <c r="BC1201" i="3"/>
  <c r="I1201" i="3"/>
  <c r="H579" i="3"/>
  <c r="K579" i="3" s="1"/>
  <c r="BC579" i="3"/>
  <c r="I579" i="3"/>
  <c r="BC1001" i="3"/>
  <c r="H1001" i="3"/>
  <c r="K1001" i="3" s="1"/>
  <c r="I1001" i="3"/>
  <c r="N271" i="25"/>
  <c r="O271" i="25" s="1"/>
  <c r="H146" i="3"/>
  <c r="AN146" i="3"/>
  <c r="I146" i="3"/>
  <c r="BC146" i="3"/>
  <c r="BG146" i="3" s="1"/>
  <c r="AA146" i="3"/>
  <c r="N308" i="25"/>
  <c r="O308" i="25" s="1"/>
  <c r="H183" i="3"/>
  <c r="AN183" i="3"/>
  <c r="I183" i="3"/>
  <c r="AA183" i="3"/>
  <c r="BC183" i="3"/>
  <c r="BG183" i="3" s="1"/>
  <c r="I1257" i="3"/>
  <c r="BC1257" i="3"/>
  <c r="H1257" i="3"/>
  <c r="K1257" i="3" s="1"/>
  <c r="BP210" i="3"/>
  <c r="J210" i="3" s="1"/>
  <c r="BQ210" i="3"/>
  <c r="BC699" i="3"/>
  <c r="I699" i="3"/>
  <c r="H699" i="3"/>
  <c r="K699" i="3" s="1"/>
  <c r="BP48" i="3"/>
  <c r="J48" i="3" s="1"/>
  <c r="BQ48" i="3"/>
  <c r="BP141" i="3"/>
  <c r="J141" i="3" s="1"/>
  <c r="BQ141" i="3"/>
  <c r="N455" i="25"/>
  <c r="O455" i="25" s="1"/>
  <c r="AN330" i="3"/>
  <c r="I330" i="3"/>
  <c r="AA330" i="3"/>
  <c r="H330" i="3"/>
  <c r="BC330" i="3"/>
  <c r="BG330" i="3" s="1"/>
  <c r="I1202" i="3"/>
  <c r="BC1202" i="3"/>
  <c r="H1202" i="3"/>
  <c r="K1202" i="3" s="1"/>
  <c r="BP101" i="3"/>
  <c r="J101" i="3" s="1"/>
  <c r="BQ101" i="3"/>
  <c r="N217" i="25"/>
  <c r="O217" i="25" s="1"/>
  <c r="I92" i="3"/>
  <c r="AA92" i="3"/>
  <c r="BC92" i="3"/>
  <c r="BG92" i="3" s="1"/>
  <c r="H92" i="3"/>
  <c r="AN92" i="3"/>
  <c r="BP351" i="3"/>
  <c r="J351" i="3" s="1"/>
  <c r="BQ351" i="3"/>
  <c r="BQ139" i="3"/>
  <c r="BP139" i="3"/>
  <c r="J139" i="3" s="1"/>
  <c r="I708" i="3"/>
  <c r="H708" i="3"/>
  <c r="K708" i="3" s="1"/>
  <c r="BC708" i="3"/>
  <c r="BP306" i="3"/>
  <c r="J306" i="3" s="1"/>
  <c r="BQ306" i="3"/>
  <c r="N282" i="25"/>
  <c r="O282" i="25" s="1"/>
  <c r="AA157" i="3"/>
  <c r="H157" i="3"/>
  <c r="BC157" i="3"/>
  <c r="BG157" i="3" s="1"/>
  <c r="I157" i="3"/>
  <c r="AN157" i="3"/>
  <c r="BQ343" i="3"/>
  <c r="BP343" i="3"/>
  <c r="J343" i="3" s="1"/>
  <c r="BP282" i="3"/>
  <c r="J282" i="3" s="1"/>
  <c r="BQ282" i="3"/>
  <c r="N520" i="25"/>
  <c r="O520" i="25" s="1"/>
  <c r="P520" i="25" s="1"/>
  <c r="H395" i="3"/>
  <c r="K395" i="3" s="1"/>
  <c r="I395" i="3"/>
  <c r="BC395" i="3"/>
  <c r="N225" i="25"/>
  <c r="O225" i="25" s="1"/>
  <c r="AN100" i="3"/>
  <c r="H100" i="3"/>
  <c r="AA100" i="3"/>
  <c r="I100" i="3"/>
  <c r="BC100" i="3"/>
  <c r="BG100" i="3" s="1"/>
  <c r="BP65" i="3"/>
  <c r="J65" i="3" s="1"/>
  <c r="BQ65" i="3"/>
  <c r="N377" i="25"/>
  <c r="O377" i="25" s="1"/>
  <c r="H252" i="3"/>
  <c r="AN252" i="3"/>
  <c r="I252" i="3"/>
  <c r="BC252" i="3"/>
  <c r="BG252" i="3" s="1"/>
  <c r="AA252" i="3"/>
  <c r="BC1277" i="3"/>
  <c r="H1277" i="3"/>
  <c r="K1277" i="3" s="1"/>
  <c r="I1277" i="3"/>
  <c r="BQ156" i="3"/>
  <c r="BP156" i="3"/>
  <c r="J156" i="3" s="1"/>
  <c r="N312" i="25"/>
  <c r="O312" i="25" s="1"/>
  <c r="H187" i="3"/>
  <c r="AA187" i="3"/>
  <c r="I187" i="3"/>
  <c r="BC187" i="3"/>
  <c r="BG187" i="3" s="1"/>
  <c r="AN187" i="3"/>
  <c r="I1162" i="3"/>
  <c r="H1162" i="3"/>
  <c r="K1162" i="3" s="1"/>
  <c r="BC1162" i="3"/>
  <c r="I814" i="3"/>
  <c r="H814" i="3"/>
  <c r="K814" i="3" s="1"/>
  <c r="BC814" i="3"/>
  <c r="BP71" i="3"/>
  <c r="J71" i="3" s="1"/>
  <c r="BQ71" i="3"/>
  <c r="N381" i="25"/>
  <c r="O381" i="25" s="1"/>
  <c r="I256" i="3"/>
  <c r="BC256" i="3"/>
  <c r="BG256" i="3" s="1"/>
  <c r="AN256" i="3"/>
  <c r="H256" i="3"/>
  <c r="AA256" i="3"/>
  <c r="BQ303" i="3"/>
  <c r="BP303" i="3"/>
  <c r="J303" i="3" s="1"/>
  <c r="N237" i="25"/>
  <c r="O237" i="25" s="1"/>
  <c r="I112" i="3"/>
  <c r="BC112" i="3"/>
  <c r="BG112" i="3" s="1"/>
  <c r="AA112" i="3"/>
  <c r="H112" i="3"/>
  <c r="AN112" i="3"/>
  <c r="H1271" i="3"/>
  <c r="K1271" i="3" s="1"/>
  <c r="BC1271" i="3"/>
  <c r="I1271" i="3"/>
  <c r="N339" i="25"/>
  <c r="O339" i="25" s="1"/>
  <c r="I214" i="3"/>
  <c r="AA214" i="3"/>
  <c r="H214" i="3"/>
  <c r="BC214" i="3"/>
  <c r="BG214" i="3" s="1"/>
  <c r="AN214" i="3"/>
  <c r="BP205" i="3"/>
  <c r="J205" i="3" s="1"/>
  <c r="BQ205" i="3"/>
  <c r="N489" i="25"/>
  <c r="O489" i="25" s="1"/>
  <c r="P489" i="25" s="1"/>
  <c r="H364" i="3"/>
  <c r="K364" i="3" s="1"/>
  <c r="I364" i="3"/>
  <c r="BC364" i="3"/>
  <c r="BC515" i="3"/>
  <c r="H515" i="3"/>
  <c r="K515" i="3" s="1"/>
  <c r="I515" i="3"/>
  <c r="BQ345" i="3"/>
  <c r="BP345" i="3"/>
  <c r="J345" i="3" s="1"/>
  <c r="N542" i="25"/>
  <c r="O542" i="25" s="1"/>
  <c r="P542" i="25" s="1"/>
  <c r="I417" i="3"/>
  <c r="BC417" i="3"/>
  <c r="H417" i="3"/>
  <c r="K417" i="3" s="1"/>
  <c r="BP152" i="3"/>
  <c r="J152" i="3" s="1"/>
  <c r="BQ152" i="3"/>
  <c r="I1030" i="3"/>
  <c r="BC1030" i="3"/>
  <c r="H1030" i="3"/>
  <c r="K1030" i="3" s="1"/>
  <c r="N286" i="25"/>
  <c r="O286" i="25" s="1"/>
  <c r="AN161" i="3"/>
  <c r="AA161" i="3"/>
  <c r="H161" i="3"/>
  <c r="BC161" i="3"/>
  <c r="BG161" i="3" s="1"/>
  <c r="I161" i="3"/>
  <c r="N524" i="25"/>
  <c r="O524" i="25" s="1"/>
  <c r="P524" i="25" s="1"/>
  <c r="I399" i="3"/>
  <c r="H399" i="3"/>
  <c r="K399" i="3" s="1"/>
  <c r="BC399" i="3"/>
  <c r="H630" i="3"/>
  <c r="K630" i="3" s="1"/>
  <c r="BC630" i="3"/>
  <c r="I630" i="3"/>
  <c r="N485" i="25"/>
  <c r="O485" i="25" s="1"/>
  <c r="P485" i="25" s="1"/>
  <c r="I360" i="3"/>
  <c r="H360" i="3"/>
  <c r="K360" i="3" s="1"/>
  <c r="BC360" i="3"/>
  <c r="N253" i="25"/>
  <c r="O253" i="25" s="1"/>
  <c r="H128" i="3"/>
  <c r="AA128" i="3"/>
  <c r="I128" i="3"/>
  <c r="BC128" i="3"/>
  <c r="BG128" i="3" s="1"/>
  <c r="AN128" i="3"/>
  <c r="BP39" i="3"/>
  <c r="J39" i="3" s="1"/>
  <c r="BQ39" i="3"/>
  <c r="N337" i="25"/>
  <c r="O337" i="25" s="1"/>
  <c r="H212" i="3"/>
  <c r="AA212" i="3"/>
  <c r="I212" i="3"/>
  <c r="BC212" i="3"/>
  <c r="BG212" i="3" s="1"/>
  <c r="AN212" i="3"/>
  <c r="BP206" i="3"/>
  <c r="J206" i="3" s="1"/>
  <c r="BQ206" i="3"/>
  <c r="BC929" i="3"/>
  <c r="H929" i="3"/>
  <c r="K929" i="3" s="1"/>
  <c r="I929" i="3"/>
  <c r="BC1029" i="3"/>
  <c r="I1029" i="3"/>
  <c r="H1029" i="3"/>
  <c r="K1029" i="3" s="1"/>
  <c r="BC1213" i="3"/>
  <c r="H1213" i="3"/>
  <c r="K1213" i="3" s="1"/>
  <c r="I1213" i="3"/>
  <c r="BP12" i="3"/>
  <c r="J12" i="3" s="1"/>
  <c r="BQ12" i="3"/>
  <c r="N379" i="25"/>
  <c r="O379" i="25" s="1"/>
  <c r="H254" i="3"/>
  <c r="BC254" i="3"/>
  <c r="BG254" i="3" s="1"/>
  <c r="AN254" i="3"/>
  <c r="I254" i="3"/>
  <c r="AA254" i="3"/>
  <c r="BP134" i="3"/>
  <c r="J134" i="3" s="1"/>
  <c r="BQ134" i="3"/>
  <c r="BC1246" i="3"/>
  <c r="I1246" i="3"/>
  <c r="H1246" i="3"/>
  <c r="K1246" i="3" s="1"/>
  <c r="N437" i="25"/>
  <c r="O437" i="25" s="1"/>
  <c r="BC312" i="3"/>
  <c r="BG312" i="3" s="1"/>
  <c r="AN312" i="3"/>
  <c r="AA312" i="3"/>
  <c r="H312" i="3"/>
  <c r="I312" i="3"/>
  <c r="N204" i="25"/>
  <c r="O204" i="25" s="1"/>
  <c r="AN79" i="3"/>
  <c r="H79" i="3"/>
  <c r="BC79" i="3"/>
  <c r="BG79" i="3" s="1"/>
  <c r="I79" i="3"/>
  <c r="AA79" i="3"/>
  <c r="BP326" i="3"/>
  <c r="J326" i="3" s="1"/>
  <c r="BQ326" i="3"/>
  <c r="I817" i="3"/>
  <c r="H817" i="3"/>
  <c r="K817" i="3" s="1"/>
  <c r="BC817" i="3"/>
  <c r="H1105" i="3"/>
  <c r="K1105" i="3" s="1"/>
  <c r="BC1105" i="3"/>
  <c r="I1105" i="3"/>
  <c r="BC1094" i="3"/>
  <c r="I1094" i="3"/>
  <c r="H1094" i="3"/>
  <c r="K1094" i="3" s="1"/>
  <c r="N239" i="25"/>
  <c r="O239" i="25" s="1"/>
  <c r="H114" i="3"/>
  <c r="AA114" i="3"/>
  <c r="I114" i="3"/>
  <c r="BC114" i="3"/>
  <c r="BG114" i="3" s="1"/>
  <c r="AN114" i="3"/>
  <c r="H433" i="3"/>
  <c r="K433" i="3" s="1"/>
  <c r="BC433" i="3"/>
  <c r="I433" i="3"/>
  <c r="BC1033" i="3"/>
  <c r="I1033" i="3"/>
  <c r="H1033" i="3"/>
  <c r="K1033" i="3" s="1"/>
  <c r="N460" i="25"/>
  <c r="O460" i="25" s="1"/>
  <c r="AA335" i="3"/>
  <c r="H335" i="3"/>
  <c r="BC335" i="3"/>
  <c r="BG335" i="3" s="1"/>
  <c r="AN335" i="3"/>
  <c r="I335" i="3"/>
  <c r="N539" i="25"/>
  <c r="O539" i="25" s="1"/>
  <c r="P539" i="25" s="1"/>
  <c r="BC414" i="3"/>
  <c r="H414" i="3"/>
  <c r="K414" i="3" s="1"/>
  <c r="I414" i="3"/>
  <c r="BP327" i="3"/>
  <c r="J327" i="3" s="1"/>
  <c r="BQ327" i="3"/>
  <c r="N511" i="25"/>
  <c r="O511" i="25" s="1"/>
  <c r="P511" i="25" s="1"/>
  <c r="I386" i="3"/>
  <c r="H386" i="3"/>
  <c r="K386" i="3" s="1"/>
  <c r="BC386" i="3"/>
  <c r="I1168" i="3"/>
  <c r="H1168" i="3"/>
  <c r="K1168" i="3" s="1"/>
  <c r="BC1168" i="3"/>
  <c r="BP107" i="3"/>
  <c r="J107" i="3" s="1"/>
  <c r="BQ107" i="3"/>
  <c r="N207" i="25"/>
  <c r="O207" i="25" s="1"/>
  <c r="H82" i="3"/>
  <c r="BC82" i="3"/>
  <c r="BG82" i="3" s="1"/>
  <c r="AN82" i="3"/>
  <c r="I82" i="3"/>
  <c r="AA82" i="3"/>
  <c r="H942" i="3"/>
  <c r="K942" i="3" s="1"/>
  <c r="I942" i="3"/>
  <c r="BC942" i="3"/>
  <c r="I474" i="3"/>
  <c r="H474" i="3"/>
  <c r="K474" i="3" s="1"/>
  <c r="BC474" i="3"/>
  <c r="BC736" i="3"/>
  <c r="H736" i="3"/>
  <c r="K736" i="3" s="1"/>
  <c r="I736" i="3"/>
  <c r="BC1205" i="3"/>
  <c r="H1205" i="3"/>
  <c r="K1205" i="3" s="1"/>
  <c r="I1205" i="3"/>
  <c r="N441" i="25"/>
  <c r="O441" i="25" s="1"/>
  <c r="I316" i="3"/>
  <c r="AA316" i="3"/>
  <c r="BC316" i="3"/>
  <c r="BG316" i="3" s="1"/>
  <c r="AN316" i="3"/>
  <c r="H316" i="3"/>
  <c r="N163" i="25"/>
  <c r="O163" i="25" s="1"/>
  <c r="H38" i="3"/>
  <c r="AA38" i="3"/>
  <c r="I38" i="3"/>
  <c r="AN38" i="3"/>
  <c r="BC38" i="3"/>
  <c r="BG38" i="3" s="1"/>
  <c r="BC550" i="3"/>
  <c r="H550" i="3"/>
  <c r="K550" i="3" s="1"/>
  <c r="I550" i="3"/>
  <c r="BC1161" i="3"/>
  <c r="H1161" i="3"/>
  <c r="K1161" i="3" s="1"/>
  <c r="I1161" i="3"/>
  <c r="BQ173" i="3"/>
  <c r="BP173" i="3"/>
  <c r="J173" i="3" s="1"/>
  <c r="N159" i="25"/>
  <c r="O159" i="25" s="1"/>
  <c r="BC34" i="3"/>
  <c r="BG34" i="3" s="1"/>
  <c r="AN34" i="3"/>
  <c r="H34" i="3"/>
  <c r="AA34" i="3"/>
  <c r="I34" i="3"/>
  <c r="BP136" i="3"/>
  <c r="J136" i="3" s="1"/>
  <c r="BQ136" i="3"/>
  <c r="BC608" i="3"/>
  <c r="H608" i="3"/>
  <c r="K608" i="3" s="1"/>
  <c r="I608" i="3"/>
  <c r="BC1101" i="3"/>
  <c r="I1101" i="3"/>
  <c r="H1101" i="3"/>
  <c r="K1101" i="3" s="1"/>
  <c r="I537" i="3"/>
  <c r="BC537" i="3"/>
  <c r="H537" i="3"/>
  <c r="K537" i="3" s="1"/>
  <c r="BP191" i="3"/>
  <c r="J191" i="3" s="1"/>
  <c r="BQ191" i="3"/>
  <c r="H651" i="3"/>
  <c r="K651" i="3" s="1"/>
  <c r="BC651" i="3"/>
  <c r="I651" i="3"/>
  <c r="N516" i="25"/>
  <c r="O516" i="25" s="1"/>
  <c r="P516" i="25" s="1"/>
  <c r="BC391" i="3"/>
  <c r="I391" i="3"/>
  <c r="H391" i="3"/>
  <c r="K391" i="3" s="1"/>
  <c r="BQ273" i="3"/>
  <c r="BP273" i="3"/>
  <c r="J273" i="3" s="1"/>
  <c r="I501" i="3"/>
  <c r="BC501" i="3"/>
  <c r="H501" i="3"/>
  <c r="K501" i="3" s="1"/>
  <c r="H1322" i="3"/>
  <c r="K1322" i="3" s="1"/>
  <c r="BC1322" i="3"/>
  <c r="I1322" i="3"/>
  <c r="N222" i="25"/>
  <c r="O222" i="25" s="1"/>
  <c r="BC97" i="3"/>
  <c r="BG97" i="3" s="1"/>
  <c r="I97" i="3"/>
  <c r="AA97" i="3"/>
  <c r="H97" i="3"/>
  <c r="AN97" i="3"/>
  <c r="N362" i="25"/>
  <c r="O362" i="25" s="1"/>
  <c r="AN237" i="3"/>
  <c r="H237" i="3"/>
  <c r="AA237" i="3"/>
  <c r="I237" i="3"/>
  <c r="BC237" i="3"/>
  <c r="BG237" i="3" s="1"/>
  <c r="N212" i="25"/>
  <c r="O212" i="25" s="1"/>
  <c r="AA87" i="3"/>
  <c r="H87" i="3"/>
  <c r="BC87" i="3"/>
  <c r="BG87" i="3" s="1"/>
  <c r="I87" i="3"/>
  <c r="AN87" i="3"/>
  <c r="N548" i="25"/>
  <c r="O548" i="25" s="1"/>
  <c r="P548" i="25" s="1"/>
  <c r="H423" i="3"/>
  <c r="K423" i="3" s="1"/>
  <c r="BC423" i="3"/>
  <c r="I423" i="3"/>
  <c r="N186" i="25"/>
  <c r="O186" i="25" s="1"/>
  <c r="H61" i="3"/>
  <c r="BC61" i="3"/>
  <c r="BG61" i="3" s="1"/>
  <c r="I61" i="3"/>
  <c r="AN61" i="3"/>
  <c r="AA61" i="3"/>
  <c r="N203" i="25"/>
  <c r="O203" i="25" s="1"/>
  <c r="I78" i="3"/>
  <c r="BC78" i="3"/>
  <c r="BG78" i="3" s="1"/>
  <c r="AN78" i="3"/>
  <c r="H78" i="3"/>
  <c r="AA78" i="3"/>
  <c r="I1314" i="3"/>
  <c r="BC1314" i="3"/>
  <c r="H1314" i="3"/>
  <c r="K1314" i="3" s="1"/>
  <c r="N314" i="25"/>
  <c r="O314" i="25" s="1"/>
  <c r="H189" i="3"/>
  <c r="AA189" i="3"/>
  <c r="I189" i="3"/>
  <c r="AN189" i="3"/>
  <c r="BC189" i="3"/>
  <c r="BG189" i="3" s="1"/>
  <c r="BC901" i="3"/>
  <c r="I901" i="3"/>
  <c r="H901" i="3"/>
  <c r="K901" i="3" s="1"/>
  <c r="BP312" i="3"/>
  <c r="J312" i="3" s="1"/>
  <c r="BQ312" i="3"/>
  <c r="BC506" i="3"/>
  <c r="H506" i="3"/>
  <c r="K506" i="3" s="1"/>
  <c r="I506" i="3"/>
  <c r="BQ321" i="3"/>
  <c r="BP321" i="3"/>
  <c r="J321" i="3" s="1"/>
  <c r="BP290" i="3"/>
  <c r="J290" i="3" s="1"/>
  <c r="BQ290" i="3"/>
  <c r="N134" i="25"/>
  <c r="O134" i="25" s="1"/>
  <c r="H9" i="3"/>
  <c r="BC9" i="3"/>
  <c r="BG9" i="3" s="1"/>
  <c r="AA9" i="3"/>
  <c r="I9" i="3"/>
  <c r="AN9" i="3"/>
  <c r="I434" i="3"/>
  <c r="H434" i="3"/>
  <c r="K434" i="3" s="1"/>
  <c r="BC434" i="3"/>
  <c r="N136" i="25"/>
  <c r="O136" i="25" s="1"/>
  <c r="AN11" i="3"/>
  <c r="I11" i="3"/>
  <c r="H11" i="3"/>
  <c r="AA11" i="3"/>
  <c r="BC11" i="3"/>
  <c r="BG11" i="3" s="1"/>
  <c r="BC601" i="3"/>
  <c r="H601" i="3"/>
  <c r="K601" i="3" s="1"/>
  <c r="I601" i="3"/>
  <c r="H1050" i="3"/>
  <c r="K1050" i="3" s="1"/>
  <c r="BC1050" i="3"/>
  <c r="I1050" i="3"/>
  <c r="I1258" i="3"/>
  <c r="H1258" i="3"/>
  <c r="K1258" i="3" s="1"/>
  <c r="BC1258" i="3"/>
  <c r="H826" i="3"/>
  <c r="K826" i="3" s="1"/>
  <c r="I826" i="3"/>
  <c r="BC826" i="3"/>
  <c r="H701" i="3"/>
  <c r="K701" i="3" s="1"/>
  <c r="I701" i="3"/>
  <c r="BC701" i="3"/>
  <c r="N388" i="25"/>
  <c r="O388" i="25" s="1"/>
  <c r="AN263" i="3"/>
  <c r="H263" i="3"/>
  <c r="AA263" i="3"/>
  <c r="I263" i="3"/>
  <c r="BC263" i="3"/>
  <c r="BG263" i="3" s="1"/>
  <c r="N156" i="25"/>
  <c r="O156" i="25" s="1"/>
  <c r="BC31" i="3"/>
  <c r="BG31" i="3" s="1"/>
  <c r="H31" i="3"/>
  <c r="AA31" i="3"/>
  <c r="I31" i="3"/>
  <c r="AN31" i="3"/>
  <c r="H1117" i="3"/>
  <c r="K1117" i="3" s="1"/>
  <c r="BC1117" i="3"/>
  <c r="I1117" i="3"/>
  <c r="N168" i="25"/>
  <c r="O168" i="25" s="1"/>
  <c r="H43" i="3"/>
  <c r="BC43" i="3"/>
  <c r="BG43" i="3" s="1"/>
  <c r="I43" i="3"/>
  <c r="AA43" i="3"/>
  <c r="AN43" i="3"/>
  <c r="I435" i="3"/>
  <c r="BC435" i="3"/>
  <c r="H435" i="3"/>
  <c r="K435" i="3" s="1"/>
  <c r="H778" i="3"/>
  <c r="K778" i="3" s="1"/>
  <c r="I778" i="3"/>
  <c r="BC778" i="3"/>
  <c r="BC470" i="3"/>
  <c r="H470" i="3"/>
  <c r="K470" i="3" s="1"/>
  <c r="I470" i="3"/>
  <c r="I681" i="3"/>
  <c r="BC681" i="3"/>
  <c r="H681" i="3"/>
  <c r="K681" i="3" s="1"/>
  <c r="BC676" i="3"/>
  <c r="H676" i="3"/>
  <c r="K676" i="3" s="1"/>
  <c r="I676" i="3"/>
  <c r="I575" i="3"/>
  <c r="BC575" i="3"/>
  <c r="H575" i="3"/>
  <c r="K575" i="3" s="1"/>
  <c r="I657" i="3"/>
  <c r="BC657" i="3"/>
  <c r="H657" i="3"/>
  <c r="K657" i="3" s="1"/>
  <c r="H834" i="3"/>
  <c r="K834" i="3" s="1"/>
  <c r="I834" i="3"/>
  <c r="BC834" i="3"/>
  <c r="BQ228" i="3"/>
  <c r="BP228" i="3"/>
  <c r="J228" i="3" s="1"/>
  <c r="N507" i="25"/>
  <c r="O507" i="25" s="1"/>
  <c r="P507" i="25" s="1"/>
  <c r="I382" i="3"/>
  <c r="BC382" i="3"/>
  <c r="H382" i="3"/>
  <c r="K382" i="3" s="1"/>
  <c r="N512" i="25"/>
  <c r="O512" i="25" s="1"/>
  <c r="P512" i="25" s="1"/>
  <c r="H387" i="3"/>
  <c r="K387" i="3" s="1"/>
  <c r="I387" i="3"/>
  <c r="BC387" i="3"/>
  <c r="I1027" i="3"/>
  <c r="BC1027" i="3"/>
  <c r="H1027" i="3"/>
  <c r="K1027" i="3" s="1"/>
  <c r="H432" i="3"/>
  <c r="K432" i="3" s="1"/>
  <c r="BC432" i="3"/>
  <c r="I432" i="3"/>
  <c r="N208" i="25"/>
  <c r="O208" i="25" s="1"/>
  <c r="BC83" i="3"/>
  <c r="BG83" i="3" s="1"/>
  <c r="H83" i="3"/>
  <c r="AA83" i="3"/>
  <c r="I83" i="3"/>
  <c r="AN83" i="3"/>
  <c r="BC970" i="3"/>
  <c r="I970" i="3"/>
  <c r="H970" i="3"/>
  <c r="K970" i="3" s="1"/>
  <c r="N418" i="25"/>
  <c r="O418" i="25" s="1"/>
  <c r="I293" i="3"/>
  <c r="BC293" i="3"/>
  <c r="BG293" i="3" s="1"/>
  <c r="AN293" i="3"/>
  <c r="H293" i="3"/>
  <c r="AA293" i="3"/>
  <c r="N326" i="25"/>
  <c r="O326" i="25" s="1"/>
  <c r="H201" i="3"/>
  <c r="AA201" i="3"/>
  <c r="I201" i="3"/>
  <c r="BC201" i="3"/>
  <c r="BG201" i="3" s="1"/>
  <c r="AN201" i="3"/>
  <c r="BP103" i="3"/>
  <c r="J103" i="3" s="1"/>
  <c r="BQ103" i="3"/>
  <c r="N464" i="25"/>
  <c r="O464" i="25" s="1"/>
  <c r="H339" i="3"/>
  <c r="AN339" i="3"/>
  <c r="I339" i="3"/>
  <c r="AA339" i="3"/>
  <c r="BC339" i="3"/>
  <c r="BG339" i="3" s="1"/>
  <c r="N158" i="25"/>
  <c r="O158" i="25" s="1"/>
  <c r="AN33" i="3"/>
  <c r="H33" i="3"/>
  <c r="BC33" i="3"/>
  <c r="BG33" i="3" s="1"/>
  <c r="I33" i="3"/>
  <c r="AA33" i="3"/>
  <c r="I833" i="3"/>
  <c r="BC833" i="3"/>
  <c r="H833" i="3"/>
  <c r="K833" i="3" s="1"/>
  <c r="I1133" i="3"/>
  <c r="H1133" i="3"/>
  <c r="K1133" i="3" s="1"/>
  <c r="BC1133" i="3"/>
  <c r="BP296" i="3"/>
  <c r="J296" i="3" s="1"/>
  <c r="BQ296" i="3"/>
  <c r="I551" i="3"/>
  <c r="H551" i="3"/>
  <c r="K551" i="3" s="1"/>
  <c r="BC551" i="3"/>
  <c r="BQ89" i="3"/>
  <c r="BP89" i="3"/>
  <c r="J89" i="3" s="1"/>
  <c r="M214" i="25" s="1"/>
  <c r="P214" i="25" s="1"/>
  <c r="BP129" i="3"/>
  <c r="J129" i="3" s="1"/>
  <c r="BQ129" i="3"/>
  <c r="I1311" i="3"/>
  <c r="BC1311" i="3"/>
  <c r="H1311" i="3"/>
  <c r="K1311" i="3" s="1"/>
  <c r="I927" i="3"/>
  <c r="H927" i="3"/>
  <c r="K927" i="3" s="1"/>
  <c r="BC927" i="3"/>
  <c r="N353" i="25"/>
  <c r="O353" i="25" s="1"/>
  <c r="H228" i="3"/>
  <c r="AA228" i="3"/>
  <c r="I228" i="3"/>
  <c r="BC228" i="3"/>
  <c r="BG228" i="3" s="1"/>
  <c r="AN228" i="3"/>
  <c r="BP60" i="3"/>
  <c r="J60" i="3" s="1"/>
  <c r="BQ60" i="3"/>
  <c r="H746" i="3"/>
  <c r="K746" i="3" s="1"/>
  <c r="BC746" i="3"/>
  <c r="I746" i="3"/>
  <c r="N514" i="25"/>
  <c r="O514" i="25" s="1"/>
  <c r="P514" i="25" s="1"/>
  <c r="I389" i="3"/>
  <c r="BC389" i="3"/>
  <c r="H389" i="3"/>
  <c r="K389" i="3" s="1"/>
  <c r="BC1151" i="3"/>
  <c r="H1151" i="3"/>
  <c r="K1151" i="3" s="1"/>
  <c r="I1151" i="3"/>
  <c r="N227" i="25"/>
  <c r="O227" i="25" s="1"/>
  <c r="AN102" i="3"/>
  <c r="H102" i="3"/>
  <c r="AA102" i="3"/>
  <c r="I102" i="3"/>
  <c r="BC102" i="3"/>
  <c r="BG102" i="3" s="1"/>
  <c r="BC472" i="3"/>
  <c r="I472" i="3"/>
  <c r="H472" i="3"/>
  <c r="K472" i="3" s="1"/>
  <c r="I1283" i="3"/>
  <c r="BC1283" i="3"/>
  <c r="H1283" i="3"/>
  <c r="K1283" i="3" s="1"/>
  <c r="N244" i="25"/>
  <c r="O244" i="25" s="1"/>
  <c r="BC119" i="3"/>
  <c r="BG119" i="3" s="1"/>
  <c r="I119" i="3"/>
  <c r="AA119" i="3"/>
  <c r="H119" i="3"/>
  <c r="AN119" i="3"/>
  <c r="H709" i="3"/>
  <c r="K709" i="3" s="1"/>
  <c r="BC709" i="3"/>
  <c r="I709" i="3"/>
  <c r="BQ244" i="3"/>
  <c r="BP244" i="3"/>
  <c r="J244" i="3" s="1"/>
  <c r="BP155" i="3"/>
  <c r="J155" i="3" s="1"/>
  <c r="BQ155" i="3"/>
  <c r="N218" i="25"/>
  <c r="O218" i="25" s="1"/>
  <c r="AN93" i="3"/>
  <c r="BC93" i="3"/>
  <c r="BG93" i="3" s="1"/>
  <c r="I93" i="3"/>
  <c r="AA93" i="3"/>
  <c r="H93" i="3"/>
  <c r="BP333" i="3"/>
  <c r="J333" i="3" s="1"/>
  <c r="BQ333" i="3"/>
  <c r="H1298" i="3"/>
  <c r="K1298" i="3" s="1"/>
  <c r="BC1298" i="3"/>
  <c r="I1298" i="3"/>
  <c r="N404" i="25"/>
  <c r="O404" i="25" s="1"/>
  <c r="AN279" i="3"/>
  <c r="H279" i="3"/>
  <c r="AA279" i="3"/>
  <c r="I279" i="3"/>
  <c r="BC279" i="3"/>
  <c r="BG279" i="3" s="1"/>
  <c r="I1306" i="3"/>
  <c r="BC1306" i="3"/>
  <c r="H1306" i="3"/>
  <c r="K1306" i="3" s="1"/>
  <c r="N249" i="25"/>
  <c r="O249" i="25" s="1"/>
  <c r="BC124" i="3"/>
  <c r="BG124" i="3" s="1"/>
  <c r="AA124" i="3"/>
  <c r="H124" i="3"/>
  <c r="AN124" i="3"/>
  <c r="I124" i="3"/>
  <c r="H469" i="3"/>
  <c r="K469" i="3" s="1"/>
  <c r="I469" i="3"/>
  <c r="BC469" i="3"/>
  <c r="I449" i="3"/>
  <c r="H449" i="3"/>
  <c r="K449" i="3" s="1"/>
  <c r="BC449" i="3"/>
  <c r="H798" i="3"/>
  <c r="K798" i="3" s="1"/>
  <c r="I798" i="3"/>
  <c r="BC798" i="3"/>
  <c r="N380" i="25"/>
  <c r="O380" i="25" s="1"/>
  <c r="BC255" i="3"/>
  <c r="BG255" i="3" s="1"/>
  <c r="AA255" i="3"/>
  <c r="H255" i="3"/>
  <c r="AN255" i="3"/>
  <c r="I255" i="3"/>
  <c r="BP118" i="3"/>
  <c r="J118" i="3" s="1"/>
  <c r="BQ118" i="3"/>
  <c r="N252" i="25"/>
  <c r="O252" i="25" s="1"/>
  <c r="AA127" i="3"/>
  <c r="I127" i="3"/>
  <c r="BC127" i="3"/>
  <c r="BG127" i="3" s="1"/>
  <c r="H127" i="3"/>
  <c r="AN127" i="3"/>
  <c r="BQ336" i="3"/>
  <c r="BP336" i="3"/>
  <c r="J336" i="3" s="1"/>
  <c r="H945" i="3"/>
  <c r="K945" i="3" s="1"/>
  <c r="I945" i="3"/>
  <c r="BC945" i="3"/>
  <c r="N221" i="25"/>
  <c r="O221" i="25" s="1"/>
  <c r="BC96" i="3"/>
  <c r="BG96" i="3" s="1"/>
  <c r="AN96" i="3"/>
  <c r="H96" i="3"/>
  <c r="AA96" i="3"/>
  <c r="I96" i="3"/>
  <c r="BP221" i="3"/>
  <c r="J221" i="3" s="1"/>
  <c r="BQ221" i="3"/>
  <c r="H1118" i="3"/>
  <c r="K1118" i="3" s="1"/>
  <c r="I1118" i="3"/>
  <c r="BC1118" i="3"/>
  <c r="BP109" i="3"/>
  <c r="J109" i="3" s="1"/>
  <c r="BQ109" i="3"/>
  <c r="BC981" i="3"/>
  <c r="H981" i="3"/>
  <c r="K981" i="3" s="1"/>
  <c r="I981" i="3"/>
  <c r="I1183" i="3"/>
  <c r="H1183" i="3"/>
  <c r="K1183" i="3" s="1"/>
  <c r="BC1183" i="3"/>
  <c r="BC1061" i="3"/>
  <c r="H1061" i="3"/>
  <c r="K1061" i="3" s="1"/>
  <c r="I1061" i="3"/>
  <c r="H1297" i="3"/>
  <c r="K1297" i="3" s="1"/>
  <c r="BC1297" i="3"/>
  <c r="I1297" i="3"/>
  <c r="BC1268" i="3"/>
  <c r="H1268" i="3"/>
  <c r="K1268" i="3" s="1"/>
  <c r="I1268" i="3"/>
  <c r="I481" i="3"/>
  <c r="H481" i="3"/>
  <c r="K481" i="3" s="1"/>
  <c r="BC481" i="3"/>
  <c r="N246" i="25"/>
  <c r="O246" i="25" s="1"/>
  <c r="BC121" i="3"/>
  <c r="BG121" i="3" s="1"/>
  <c r="AA121" i="3"/>
  <c r="I121" i="3"/>
  <c r="AN121" i="3"/>
  <c r="H121" i="3"/>
  <c r="I1002" i="3"/>
  <c r="H1002" i="3"/>
  <c r="K1002" i="3" s="1"/>
  <c r="BC1002" i="3"/>
  <c r="BC1260" i="3"/>
  <c r="I1260" i="3"/>
  <c r="H1260" i="3"/>
  <c r="K1260" i="3" s="1"/>
  <c r="BP184" i="3"/>
  <c r="J184" i="3" s="1"/>
  <c r="BQ184" i="3"/>
  <c r="N343" i="25"/>
  <c r="O343" i="25" s="1"/>
  <c r="H218" i="3"/>
  <c r="BC218" i="3"/>
  <c r="BG218" i="3" s="1"/>
  <c r="AN218" i="3"/>
  <c r="I218" i="3"/>
  <c r="AA218" i="3"/>
  <c r="N482" i="25"/>
  <c r="O482" i="25" s="1"/>
  <c r="P482" i="25" s="1"/>
  <c r="BC357" i="3"/>
  <c r="I357" i="3"/>
  <c r="H357" i="3"/>
  <c r="K357" i="3" s="1"/>
  <c r="BP167" i="3"/>
  <c r="J167" i="3" s="1"/>
  <c r="BQ167" i="3"/>
  <c r="I1336" i="3"/>
  <c r="H1336" i="3"/>
  <c r="K1336" i="3" s="1"/>
  <c r="BC1336" i="3"/>
  <c r="BP305" i="3"/>
  <c r="J305" i="3" s="1"/>
  <c r="BQ305" i="3"/>
  <c r="H488" i="3"/>
  <c r="K488" i="3" s="1"/>
  <c r="BC488" i="3"/>
  <c r="I488" i="3"/>
  <c r="N195" i="25"/>
  <c r="O195" i="25" s="1"/>
  <c r="AN70" i="3"/>
  <c r="AA70" i="3"/>
  <c r="H70" i="3"/>
  <c r="BC70" i="3"/>
  <c r="BG70" i="3" s="1"/>
  <c r="I70" i="3"/>
  <c r="K70" i="3" s="1"/>
  <c r="O70" i="3" s="1"/>
  <c r="N224" i="25"/>
  <c r="O224" i="25" s="1"/>
  <c r="I99" i="3"/>
  <c r="AA99" i="3"/>
  <c r="H99" i="3"/>
  <c r="BC99" i="3"/>
  <c r="BG99" i="3" s="1"/>
  <c r="AN99" i="3"/>
  <c r="N521" i="25"/>
  <c r="O521" i="25" s="1"/>
  <c r="P521" i="25" s="1"/>
  <c r="BC396" i="3"/>
  <c r="I396" i="3"/>
  <c r="H396" i="3"/>
  <c r="K396" i="3" s="1"/>
  <c r="BC804" i="3"/>
  <c r="H804" i="3"/>
  <c r="K804" i="3" s="1"/>
  <c r="I804" i="3"/>
  <c r="I1000" i="3"/>
  <c r="H1000" i="3"/>
  <c r="K1000" i="3" s="1"/>
  <c r="BC1000" i="3"/>
  <c r="BP120" i="3"/>
  <c r="J120" i="3" s="1"/>
  <c r="BQ120" i="3"/>
  <c r="BC1032" i="3"/>
  <c r="H1032" i="3"/>
  <c r="K1032" i="3" s="1"/>
  <c r="I1032" i="3"/>
  <c r="N247" i="25"/>
  <c r="O247" i="25" s="1"/>
  <c r="AN122" i="3"/>
  <c r="H122" i="3"/>
  <c r="AA122" i="3"/>
  <c r="I122" i="3"/>
  <c r="BC122" i="3"/>
  <c r="BG122" i="3" s="1"/>
  <c r="H835" i="3"/>
  <c r="K835" i="3" s="1"/>
  <c r="BC835" i="3"/>
  <c r="I835" i="3"/>
  <c r="BC662" i="3"/>
  <c r="I662" i="3"/>
  <c r="H662" i="3"/>
  <c r="K662" i="3" s="1"/>
  <c r="BP144" i="3"/>
  <c r="J144" i="3" s="1"/>
  <c r="BQ144" i="3"/>
  <c r="H1036" i="3"/>
  <c r="K1036" i="3" s="1"/>
  <c r="BC1036" i="3"/>
  <c r="I1036" i="3"/>
  <c r="N330" i="25"/>
  <c r="O330" i="25" s="1"/>
  <c r="BC205" i="3"/>
  <c r="BG205" i="3" s="1"/>
  <c r="AN205" i="3"/>
  <c r="H205" i="3"/>
  <c r="AA205" i="3"/>
  <c r="I205" i="3"/>
  <c r="I783" i="3"/>
  <c r="H783" i="3"/>
  <c r="K783" i="3" s="1"/>
  <c r="BC783" i="3"/>
  <c r="I953" i="3"/>
  <c r="BC953" i="3"/>
  <c r="H953" i="3"/>
  <c r="K953" i="3" s="1"/>
  <c r="H649" i="3"/>
  <c r="K649" i="3" s="1"/>
  <c r="BC649" i="3"/>
  <c r="I649" i="3"/>
  <c r="H518" i="3"/>
  <c r="K518" i="3" s="1"/>
  <c r="BC518" i="3"/>
  <c r="I518" i="3"/>
  <c r="H859" i="3"/>
  <c r="K859" i="3" s="1"/>
  <c r="I859" i="3"/>
  <c r="BC859" i="3"/>
  <c r="I793" i="3"/>
  <c r="H793" i="3"/>
  <c r="K793" i="3" s="1"/>
  <c r="BC793" i="3"/>
  <c r="BC889" i="3"/>
  <c r="H889" i="3"/>
  <c r="K889" i="3" s="1"/>
  <c r="I889" i="3"/>
  <c r="H843" i="3"/>
  <c r="K843" i="3" s="1"/>
  <c r="I843" i="3"/>
  <c r="BC843" i="3"/>
  <c r="H1062" i="3"/>
  <c r="K1062" i="3" s="1"/>
  <c r="I1062" i="3"/>
  <c r="BC1062" i="3"/>
  <c r="N434" i="25"/>
  <c r="O434" i="25" s="1"/>
  <c r="AA309" i="3"/>
  <c r="I309" i="3"/>
  <c r="AN309" i="3"/>
  <c r="H309" i="3"/>
  <c r="BC309" i="3"/>
  <c r="BG309" i="3" s="1"/>
  <c r="N410" i="25"/>
  <c r="O410" i="25" s="1"/>
  <c r="AN285" i="3"/>
  <c r="H285" i="3"/>
  <c r="AA285" i="3"/>
  <c r="I285" i="3"/>
  <c r="BC285" i="3"/>
  <c r="BG285" i="3" s="1"/>
  <c r="N472" i="25"/>
  <c r="O472" i="25" s="1"/>
  <c r="BC347" i="3"/>
  <c r="BG347" i="3" s="1"/>
  <c r="AN347" i="3"/>
  <c r="AA347" i="3"/>
  <c r="H347" i="3"/>
  <c r="I347" i="3"/>
  <c r="I1285" i="3"/>
  <c r="BC1285" i="3"/>
  <c r="H1285" i="3"/>
  <c r="K1285" i="3" s="1"/>
  <c r="BQ66" i="3"/>
  <c r="BP66" i="3"/>
  <c r="J66" i="3" s="1"/>
  <c r="H1304" i="3"/>
  <c r="K1304" i="3" s="1"/>
  <c r="I1304" i="3"/>
  <c r="BC1304" i="3"/>
  <c r="H619" i="3"/>
  <c r="K619" i="3" s="1"/>
  <c r="BC619" i="3"/>
  <c r="I619" i="3"/>
  <c r="N302" i="25"/>
  <c r="O302" i="25" s="1"/>
  <c r="I177" i="3"/>
  <c r="AA177" i="3"/>
  <c r="AN177" i="3"/>
  <c r="H177" i="3"/>
  <c r="BC177" i="3"/>
  <c r="BG177" i="3" s="1"/>
  <c r="H1063" i="3"/>
  <c r="K1063" i="3" s="1"/>
  <c r="BC1063" i="3"/>
  <c r="I1063" i="3"/>
  <c r="I1276" i="3"/>
  <c r="BC1276" i="3"/>
  <c r="H1276" i="3"/>
  <c r="K1276" i="3" s="1"/>
  <c r="H1193" i="3"/>
  <c r="K1193" i="3" s="1"/>
  <c r="I1193" i="3"/>
  <c r="BC1193" i="3"/>
  <c r="N401" i="25"/>
  <c r="O401" i="25" s="1"/>
  <c r="I276" i="3"/>
  <c r="BC276" i="3"/>
  <c r="BG276" i="3" s="1"/>
  <c r="AN276" i="3"/>
  <c r="H276" i="3"/>
  <c r="AA276" i="3"/>
  <c r="I1245" i="3"/>
  <c r="H1245" i="3"/>
  <c r="K1245" i="3" s="1"/>
  <c r="BC1245" i="3"/>
  <c r="H906" i="3"/>
  <c r="K906" i="3" s="1"/>
  <c r="I906" i="3"/>
  <c r="BC906" i="3"/>
  <c r="BC1077" i="3"/>
  <c r="I1077" i="3"/>
  <c r="H1077" i="3"/>
  <c r="K1077" i="3" s="1"/>
  <c r="BC732" i="3"/>
  <c r="I732" i="3"/>
  <c r="H732" i="3"/>
  <c r="K732" i="3" s="1"/>
  <c r="H1143" i="3"/>
  <c r="K1143" i="3" s="1"/>
  <c r="BC1143" i="3"/>
  <c r="I1143" i="3"/>
  <c r="N160" i="25"/>
  <c r="O160" i="25" s="1"/>
  <c r="I35" i="3"/>
  <c r="BC35" i="3"/>
  <c r="BG35" i="3" s="1"/>
  <c r="H35" i="3"/>
  <c r="AN35" i="3"/>
  <c r="AA35" i="3"/>
  <c r="H445" i="3"/>
  <c r="K445" i="3" s="1"/>
  <c r="I445" i="3"/>
  <c r="BC445" i="3"/>
  <c r="H988" i="3"/>
  <c r="K988" i="3" s="1"/>
  <c r="I988" i="3"/>
  <c r="BC988" i="3"/>
  <c r="BP7" i="3"/>
  <c r="J7" i="3" s="1"/>
  <c r="BQ7" i="3"/>
  <c r="N304" i="25"/>
  <c r="O304" i="25" s="1"/>
  <c r="H179" i="3"/>
  <c r="AN179" i="3"/>
  <c r="I179" i="3"/>
  <c r="AA179" i="3"/>
  <c r="BC179" i="3"/>
  <c r="BG179" i="3" s="1"/>
  <c r="BC664" i="3"/>
  <c r="I664" i="3"/>
  <c r="H664" i="3"/>
  <c r="K664" i="3" s="1"/>
  <c r="I1070" i="3"/>
  <c r="BC1070" i="3"/>
  <c r="H1070" i="3"/>
  <c r="K1070" i="3" s="1"/>
  <c r="BP122" i="3"/>
  <c r="J122" i="3" s="1"/>
  <c r="BQ122" i="3"/>
  <c r="I540" i="3"/>
  <c r="BC540" i="3"/>
  <c r="H540" i="3"/>
  <c r="K540" i="3" s="1"/>
  <c r="H1312" i="3"/>
  <c r="K1312" i="3" s="1"/>
  <c r="BC1312" i="3"/>
  <c r="I1312" i="3"/>
  <c r="H431" i="3"/>
  <c r="K431" i="3" s="1"/>
  <c r="BC431" i="3"/>
  <c r="I431" i="3"/>
  <c r="BC1319" i="3"/>
  <c r="H1319" i="3"/>
  <c r="K1319" i="3" s="1"/>
  <c r="I1319" i="3"/>
  <c r="BQ308" i="3"/>
  <c r="BP308" i="3"/>
  <c r="J308" i="3" s="1"/>
  <c r="N162" i="25"/>
  <c r="O162" i="25" s="1"/>
  <c r="H37" i="3"/>
  <c r="BC37" i="3"/>
  <c r="BG37" i="3" s="1"/>
  <c r="I37" i="3"/>
  <c r="AA37" i="3"/>
  <c r="AN37" i="3"/>
  <c r="N382" i="25"/>
  <c r="O382" i="25" s="1"/>
  <c r="BC257" i="3"/>
  <c r="BG257" i="3" s="1"/>
  <c r="AN257" i="3"/>
  <c r="H257" i="3"/>
  <c r="AA257" i="3"/>
  <c r="I257" i="3"/>
  <c r="BP185" i="3"/>
  <c r="J185" i="3" s="1"/>
  <c r="BQ185" i="3"/>
  <c r="I1074" i="3"/>
  <c r="BC1074" i="3"/>
  <c r="H1074" i="3"/>
  <c r="K1074" i="3" s="1"/>
  <c r="BC486" i="3"/>
  <c r="H486" i="3"/>
  <c r="K486" i="3" s="1"/>
  <c r="I486" i="3"/>
  <c r="N398" i="25"/>
  <c r="O398" i="25" s="1"/>
  <c r="H273" i="3"/>
  <c r="AN273" i="3"/>
  <c r="I273" i="3"/>
  <c r="BC273" i="3"/>
  <c r="BG273" i="3" s="1"/>
  <c r="AA273" i="3"/>
  <c r="I451" i="3"/>
  <c r="BC451" i="3"/>
  <c r="H451" i="3"/>
  <c r="K451" i="3" s="1"/>
  <c r="BC796" i="3"/>
  <c r="H796" i="3"/>
  <c r="K796" i="3" s="1"/>
  <c r="I796" i="3"/>
  <c r="BC572" i="3"/>
  <c r="H572" i="3"/>
  <c r="K572" i="3" s="1"/>
  <c r="I572" i="3"/>
  <c r="BC1249" i="3"/>
  <c r="H1249" i="3"/>
  <c r="K1249" i="3" s="1"/>
  <c r="I1249" i="3"/>
  <c r="I705" i="3"/>
  <c r="H705" i="3"/>
  <c r="K705" i="3" s="1"/>
  <c r="BC705" i="3"/>
  <c r="BP239" i="3"/>
  <c r="J239" i="3" s="1"/>
  <c r="BQ239" i="3"/>
  <c r="BQ340" i="3"/>
  <c r="BP340" i="3"/>
  <c r="J340" i="3" s="1"/>
  <c r="I915" i="3"/>
  <c r="H915" i="3"/>
  <c r="K915" i="3" s="1"/>
  <c r="BC915" i="3"/>
  <c r="BC520" i="3"/>
  <c r="I520" i="3"/>
  <c r="H520" i="3"/>
  <c r="K520" i="3" s="1"/>
  <c r="N373" i="25"/>
  <c r="O373" i="25" s="1"/>
  <c r="H248" i="3"/>
  <c r="AN248" i="3"/>
  <c r="I248" i="3"/>
  <c r="BC248" i="3"/>
  <c r="BG248" i="3" s="1"/>
  <c r="AA248" i="3"/>
  <c r="H1307" i="3"/>
  <c r="K1307" i="3" s="1"/>
  <c r="I1307" i="3"/>
  <c r="BC1307" i="3"/>
  <c r="I979" i="3"/>
  <c r="BC979" i="3"/>
  <c r="H979" i="3"/>
  <c r="K979" i="3" s="1"/>
  <c r="I964" i="3"/>
  <c r="BC964" i="3"/>
  <c r="H964" i="3"/>
  <c r="K964" i="3" s="1"/>
  <c r="I1225" i="3"/>
  <c r="H1225" i="3"/>
  <c r="K1225" i="3" s="1"/>
  <c r="BC1225" i="3"/>
  <c r="BQ31" i="3"/>
  <c r="BP31" i="3"/>
  <c r="J31" i="3" s="1"/>
  <c r="BQ314" i="3"/>
  <c r="BP314" i="3"/>
  <c r="J314" i="3" s="1"/>
  <c r="BC805" i="3"/>
  <c r="H805" i="3"/>
  <c r="K805" i="3" s="1"/>
  <c r="I805" i="3"/>
  <c r="N236" i="25"/>
  <c r="O236" i="25" s="1"/>
  <c r="H111" i="3"/>
  <c r="BC111" i="3"/>
  <c r="BG111" i="3" s="1"/>
  <c r="AN111" i="3"/>
  <c r="I111" i="3"/>
  <c r="AA111" i="3"/>
  <c r="BC729" i="3"/>
  <c r="I729" i="3"/>
  <c r="H729" i="3"/>
  <c r="K729" i="3" s="1"/>
  <c r="I616" i="3"/>
  <c r="BC616" i="3"/>
  <c r="H616" i="3"/>
  <c r="K616" i="3" s="1"/>
  <c r="H922" i="3"/>
  <c r="K922" i="3" s="1"/>
  <c r="I922" i="3"/>
  <c r="BC922" i="3"/>
  <c r="BP145" i="3"/>
  <c r="J145" i="3" s="1"/>
  <c r="BQ145" i="3"/>
  <c r="BC1199" i="3"/>
  <c r="I1199" i="3"/>
  <c r="H1199" i="3"/>
  <c r="K1199" i="3" s="1"/>
  <c r="BQ347" i="3"/>
  <c r="BP347" i="3"/>
  <c r="J347" i="3" s="1"/>
  <c r="H1326" i="3"/>
  <c r="K1326" i="3" s="1"/>
  <c r="I1326" i="3"/>
  <c r="BC1326" i="3"/>
  <c r="N174" i="25"/>
  <c r="O174" i="25" s="1"/>
  <c r="BC49" i="3"/>
  <c r="BG49" i="3" s="1"/>
  <c r="AN49" i="3"/>
  <c r="H49" i="3"/>
  <c r="AA49" i="3"/>
  <c r="I49" i="3"/>
  <c r="I957" i="3"/>
  <c r="H957" i="3"/>
  <c r="K957" i="3" s="1"/>
  <c r="BC957" i="3"/>
  <c r="I836" i="3"/>
  <c r="H836" i="3"/>
  <c r="K836" i="3" s="1"/>
  <c r="BC836" i="3"/>
  <c r="N465" i="25"/>
  <c r="O465" i="25" s="1"/>
  <c r="H340" i="3"/>
  <c r="AA340" i="3"/>
  <c r="BC340" i="3"/>
  <c r="BG340" i="3" s="1"/>
  <c r="AN340" i="3"/>
  <c r="I340" i="3"/>
  <c r="I1333" i="3"/>
  <c r="BC1333" i="3"/>
  <c r="H1333" i="3"/>
  <c r="K1333" i="3" s="1"/>
  <c r="BC847" i="3"/>
  <c r="H847" i="3"/>
  <c r="K847" i="3" s="1"/>
  <c r="I847" i="3"/>
  <c r="BQ313" i="3"/>
  <c r="BP313" i="3"/>
  <c r="J313" i="3" s="1"/>
  <c r="BP105" i="3"/>
  <c r="J105" i="3" s="1"/>
  <c r="BQ105" i="3"/>
  <c r="N298" i="25"/>
  <c r="O298" i="25" s="1"/>
  <c r="AA173" i="3"/>
  <c r="AN173" i="3"/>
  <c r="H173" i="3"/>
  <c r="BC173" i="3"/>
  <c r="BG173" i="3" s="1"/>
  <c r="I173" i="3"/>
  <c r="I855" i="3"/>
  <c r="BC855" i="3"/>
  <c r="H855" i="3"/>
  <c r="K855" i="3" s="1"/>
  <c r="H910" i="3"/>
  <c r="K910" i="3" s="1"/>
  <c r="I910" i="3"/>
  <c r="BC910" i="3"/>
  <c r="I897" i="3"/>
  <c r="BC897" i="3"/>
  <c r="H897" i="3"/>
  <c r="K897" i="3" s="1"/>
  <c r="BP133" i="3"/>
  <c r="J133" i="3" s="1"/>
  <c r="BQ133" i="3"/>
  <c r="H1200" i="3"/>
  <c r="K1200" i="3" s="1"/>
  <c r="I1200" i="3"/>
  <c r="BC1200" i="3"/>
  <c r="H1232" i="3"/>
  <c r="K1232" i="3" s="1"/>
  <c r="I1232" i="3"/>
  <c r="BC1232" i="3"/>
  <c r="N414" i="25"/>
  <c r="O414" i="25" s="1"/>
  <c r="H289" i="3"/>
  <c r="AA289" i="3"/>
  <c r="I289" i="3"/>
  <c r="BC289" i="3"/>
  <c r="BG289" i="3" s="1"/>
  <c r="AN289" i="3"/>
  <c r="BC543" i="3"/>
  <c r="H543" i="3"/>
  <c r="K543" i="3" s="1"/>
  <c r="I543" i="3"/>
  <c r="BC725" i="3"/>
  <c r="H725" i="3"/>
  <c r="K725" i="3" s="1"/>
  <c r="I725" i="3"/>
  <c r="N147" i="25"/>
  <c r="O147" i="25" s="1"/>
  <c r="H22" i="3"/>
  <c r="AN22" i="3"/>
  <c r="BC22" i="3"/>
  <c r="BG22" i="3" s="1"/>
  <c r="I22" i="3"/>
  <c r="AA22" i="3"/>
  <c r="N478" i="25"/>
  <c r="O478" i="25" s="1"/>
  <c r="P478" i="25" s="1"/>
  <c r="BC353" i="3"/>
  <c r="I353" i="3"/>
  <c r="H353" i="3"/>
  <c r="K353" i="3" s="1"/>
  <c r="BC1295" i="3"/>
  <c r="I1295" i="3"/>
  <c r="H1295" i="3"/>
  <c r="K1295" i="3" s="1"/>
  <c r="BC618" i="3"/>
  <c r="H618" i="3"/>
  <c r="K618" i="3" s="1"/>
  <c r="I618" i="3"/>
  <c r="BC553" i="3"/>
  <c r="I553" i="3"/>
  <c r="H553" i="3"/>
  <c r="K553" i="3" s="1"/>
  <c r="H1182" i="3"/>
  <c r="K1182" i="3" s="1"/>
  <c r="I1182" i="3"/>
  <c r="BC1182" i="3"/>
  <c r="BC576" i="3"/>
  <c r="H576" i="3"/>
  <c r="K576" i="3" s="1"/>
  <c r="I576" i="3"/>
  <c r="I1120" i="3"/>
  <c r="H1120" i="3"/>
  <c r="K1120" i="3" s="1"/>
  <c r="BC1120" i="3"/>
  <c r="N292" i="25"/>
  <c r="O292" i="25" s="1"/>
  <c r="I167" i="3"/>
  <c r="AN167" i="3"/>
  <c r="AA167" i="3"/>
  <c r="H167" i="3"/>
  <c r="BC167" i="3"/>
  <c r="BG167" i="3" s="1"/>
  <c r="I1122" i="3"/>
  <c r="H1122" i="3"/>
  <c r="K1122" i="3" s="1"/>
  <c r="BC1122" i="3"/>
  <c r="BP209" i="3"/>
  <c r="J209" i="3" s="1"/>
  <c r="BQ209" i="3"/>
  <c r="I1134" i="3"/>
  <c r="H1134" i="3"/>
  <c r="K1134" i="3" s="1"/>
  <c r="BC1134" i="3"/>
  <c r="H624" i="3"/>
  <c r="K624" i="3" s="1"/>
  <c r="I624" i="3"/>
  <c r="BC624" i="3"/>
  <c r="H459" i="3"/>
  <c r="K459" i="3" s="1"/>
  <c r="BC459" i="3"/>
  <c r="I459" i="3"/>
  <c r="H641" i="3"/>
  <c r="K641" i="3" s="1"/>
  <c r="BC641" i="3"/>
  <c r="I641" i="3"/>
  <c r="N303" i="25"/>
  <c r="O303" i="25" s="1"/>
  <c r="AA178" i="3"/>
  <c r="I178" i="3"/>
  <c r="AN178" i="3"/>
  <c r="H178" i="3"/>
  <c r="BC178" i="3"/>
  <c r="BG178" i="3" s="1"/>
  <c r="H844" i="3"/>
  <c r="K844" i="3" s="1"/>
  <c r="I844" i="3"/>
  <c r="BC844" i="3"/>
  <c r="N306" i="25"/>
  <c r="O306" i="25" s="1"/>
  <c r="AN181" i="3"/>
  <c r="BC181" i="3"/>
  <c r="BG181" i="3" s="1"/>
  <c r="H181" i="3"/>
  <c r="AA181" i="3"/>
  <c r="I181" i="3"/>
  <c r="I1022" i="3"/>
  <c r="H1022" i="3"/>
  <c r="K1022" i="3" s="1"/>
  <c r="BC1022" i="3"/>
  <c r="BC752" i="3"/>
  <c r="H752" i="3"/>
  <c r="K752" i="3" s="1"/>
  <c r="I752" i="3"/>
  <c r="I969" i="3"/>
  <c r="H969" i="3"/>
  <c r="K969" i="3" s="1"/>
  <c r="BC969" i="3"/>
  <c r="BP225" i="3"/>
  <c r="J225" i="3" s="1"/>
  <c r="BQ225" i="3"/>
  <c r="I908" i="3"/>
  <c r="BC908" i="3"/>
  <c r="H908" i="3"/>
  <c r="K908" i="3" s="1"/>
  <c r="H684" i="3"/>
  <c r="K684" i="3" s="1"/>
  <c r="BC684" i="3"/>
  <c r="I684" i="3"/>
  <c r="N284" i="25"/>
  <c r="O284" i="25" s="1"/>
  <c r="AN159" i="3"/>
  <c r="H159" i="3"/>
  <c r="AA159" i="3"/>
  <c r="I159" i="3"/>
  <c r="BC159" i="3"/>
  <c r="BG159" i="3" s="1"/>
  <c r="H1076" i="3"/>
  <c r="K1076" i="3" s="1"/>
  <c r="BC1076" i="3"/>
  <c r="I1076" i="3"/>
  <c r="BP9" i="3"/>
  <c r="J9" i="3" s="1"/>
  <c r="BQ9" i="3"/>
  <c r="BP189" i="3"/>
  <c r="J189" i="3" s="1"/>
  <c r="BQ189" i="3"/>
  <c r="BP78" i="3"/>
  <c r="J78" i="3" s="1"/>
  <c r="BQ78" i="3"/>
  <c r="I861" i="3"/>
  <c r="H861" i="3"/>
  <c r="K861" i="3" s="1"/>
  <c r="BC861" i="3"/>
  <c r="BC936" i="3"/>
  <c r="I936" i="3"/>
  <c r="H936" i="3"/>
  <c r="K936" i="3" s="1"/>
  <c r="H939" i="3"/>
  <c r="K939" i="3" s="1"/>
  <c r="I939" i="3"/>
  <c r="BC939" i="3"/>
  <c r="N175" i="25"/>
  <c r="O175" i="25" s="1"/>
  <c r="I50" i="3"/>
  <c r="AN50" i="3"/>
  <c r="H50" i="3"/>
  <c r="BC50" i="3"/>
  <c r="BG50" i="3" s="1"/>
  <c r="AA50" i="3"/>
  <c r="N166" i="25"/>
  <c r="O166" i="25" s="1"/>
  <c r="H41" i="3"/>
  <c r="AA41" i="3"/>
  <c r="I41" i="3"/>
  <c r="BC41" i="3"/>
  <c r="BG41" i="3" s="1"/>
  <c r="AN41" i="3"/>
  <c r="BP226" i="3"/>
  <c r="J226" i="3" s="1"/>
  <c r="BQ226" i="3"/>
  <c r="BQ91" i="3"/>
  <c r="BP91" i="3"/>
  <c r="J91" i="3" s="1"/>
  <c r="BP126" i="3"/>
  <c r="J126" i="3" s="1"/>
  <c r="BQ126" i="3"/>
  <c r="BP332" i="3"/>
  <c r="J332" i="3" s="1"/>
  <c r="BQ332" i="3"/>
  <c r="H893" i="3"/>
  <c r="K893" i="3" s="1"/>
  <c r="I893" i="3"/>
  <c r="BC893" i="3"/>
  <c r="H1075" i="3"/>
  <c r="K1075" i="3" s="1"/>
  <c r="I1075" i="3"/>
  <c r="BC1075" i="3"/>
  <c r="BC1057" i="3"/>
  <c r="I1057" i="3"/>
  <c r="H1057" i="3"/>
  <c r="K1057" i="3" s="1"/>
  <c r="H1147" i="3"/>
  <c r="K1147" i="3" s="1"/>
  <c r="I1147" i="3"/>
  <c r="BC1147" i="3"/>
  <c r="I1020" i="3"/>
  <c r="H1020" i="3"/>
  <c r="K1020" i="3" s="1"/>
  <c r="BC1020" i="3"/>
  <c r="I1012" i="3"/>
  <c r="H1012" i="3"/>
  <c r="K1012" i="3" s="1"/>
  <c r="BC1012" i="3"/>
  <c r="N481" i="25"/>
  <c r="O481" i="25" s="1"/>
  <c r="P481" i="25" s="1"/>
  <c r="I356" i="3"/>
  <c r="BC356" i="3"/>
  <c r="H356" i="3"/>
  <c r="K356" i="3" s="1"/>
  <c r="BC573" i="3"/>
  <c r="I573" i="3"/>
  <c r="H573" i="3"/>
  <c r="K573" i="3" s="1"/>
  <c r="N293" i="25"/>
  <c r="O293" i="25" s="1"/>
  <c r="H168" i="3"/>
  <c r="AA168" i="3"/>
  <c r="I168" i="3"/>
  <c r="BC168" i="3"/>
  <c r="BG168" i="3" s="1"/>
  <c r="AN168" i="3"/>
  <c r="N260" i="25"/>
  <c r="O260" i="25" s="1"/>
  <c r="I135" i="3"/>
  <c r="AA135" i="3"/>
  <c r="H135" i="3"/>
  <c r="AN135" i="3"/>
  <c r="BC135" i="3"/>
  <c r="BG135" i="3" s="1"/>
  <c r="N378" i="25"/>
  <c r="O378" i="25" s="1"/>
  <c r="H253" i="3"/>
  <c r="AN253" i="3"/>
  <c r="I253" i="3"/>
  <c r="BC253" i="3"/>
  <c r="BG253" i="3" s="1"/>
  <c r="AA253" i="3"/>
  <c r="H1046" i="3"/>
  <c r="K1046" i="3" s="1"/>
  <c r="I1046" i="3"/>
  <c r="BC1046" i="3"/>
  <c r="H1016" i="3"/>
  <c r="K1016" i="3" s="1"/>
  <c r="I1016" i="3"/>
  <c r="BC1016" i="3"/>
  <c r="BC671" i="3"/>
  <c r="I671" i="3"/>
  <c r="H671" i="3"/>
  <c r="K671" i="3" s="1"/>
  <c r="N131" i="25"/>
  <c r="O131" i="25" s="1"/>
  <c r="I6" i="3"/>
  <c r="BC6" i="3"/>
  <c r="BG6" i="3" s="1"/>
  <c r="AN6" i="3"/>
  <c r="H6" i="3"/>
  <c r="AA6" i="3"/>
  <c r="BC1250" i="3"/>
  <c r="H1250" i="3"/>
  <c r="K1250" i="3" s="1"/>
  <c r="I1250" i="3"/>
  <c r="H999" i="3"/>
  <c r="K999" i="3" s="1"/>
  <c r="BC999" i="3"/>
  <c r="I999" i="3"/>
  <c r="BP119" i="3"/>
  <c r="J119" i="3" s="1"/>
  <c r="BQ119" i="3"/>
  <c r="I1195" i="3"/>
  <c r="BC1195" i="3"/>
  <c r="H1195" i="3"/>
  <c r="K1195" i="3" s="1"/>
  <c r="BC473" i="3"/>
  <c r="H473" i="3"/>
  <c r="K473" i="3" s="1"/>
  <c r="I473" i="3"/>
  <c r="N182" i="25"/>
  <c r="O182" i="25" s="1"/>
  <c r="AA57" i="3"/>
  <c r="H57" i="3"/>
  <c r="AN57" i="3"/>
  <c r="I57" i="3"/>
  <c r="BC57" i="3"/>
  <c r="BG57" i="3" s="1"/>
  <c r="I807" i="3"/>
  <c r="H807" i="3"/>
  <c r="K807" i="3" s="1"/>
  <c r="BC807" i="3"/>
  <c r="I499" i="3"/>
  <c r="H499" i="3"/>
  <c r="K499" i="3" s="1"/>
  <c r="BC499" i="3"/>
  <c r="I806" i="3"/>
  <c r="H806" i="3"/>
  <c r="K806" i="3" s="1"/>
  <c r="BC806" i="3"/>
  <c r="I547" i="3"/>
  <c r="BC547" i="3"/>
  <c r="H547" i="3"/>
  <c r="K547" i="3" s="1"/>
  <c r="BC1203" i="3"/>
  <c r="I1203" i="3"/>
  <c r="H1203" i="3"/>
  <c r="K1203" i="3" s="1"/>
  <c r="H654" i="3"/>
  <c r="K654" i="3" s="1"/>
  <c r="BC654" i="3"/>
  <c r="I654" i="3"/>
  <c r="H545" i="3"/>
  <c r="K545" i="3" s="1"/>
  <c r="I545" i="3"/>
  <c r="BC545" i="3"/>
  <c r="N438" i="25"/>
  <c r="O438" i="25" s="1"/>
  <c r="BC313" i="3"/>
  <c r="BG313" i="3" s="1"/>
  <c r="AN313" i="3"/>
  <c r="AA313" i="3"/>
  <c r="I313" i="3"/>
  <c r="H313" i="3"/>
  <c r="I603" i="3"/>
  <c r="BC603" i="3"/>
  <c r="H603" i="3"/>
  <c r="K603" i="3" s="1"/>
  <c r="N425" i="25"/>
  <c r="O425" i="25" s="1"/>
  <c r="I300" i="3"/>
  <c r="BC300" i="3"/>
  <c r="BG300" i="3" s="1"/>
  <c r="H300" i="3"/>
  <c r="AN300" i="3"/>
  <c r="AA300" i="3"/>
  <c r="I582" i="3"/>
  <c r="H582" i="3"/>
  <c r="K582" i="3" s="1"/>
  <c r="BC582" i="3"/>
  <c r="J86" i="14"/>
  <c r="K86" i="14" s="1"/>
  <c r="H104" i="15"/>
  <c r="E80" i="16"/>
  <c r="E118" i="16"/>
  <c r="E61" i="16"/>
  <c r="D137" i="16"/>
  <c r="J16" i="14"/>
  <c r="K16" i="14" s="1"/>
  <c r="J49" i="14"/>
  <c r="K49" i="14" s="1"/>
  <c r="H51" i="15"/>
  <c r="D61" i="16"/>
  <c r="J122" i="14"/>
  <c r="K122" i="14" s="1"/>
  <c r="D99" i="16"/>
  <c r="E12" i="16"/>
  <c r="E42" i="16"/>
  <c r="H89" i="15"/>
  <c r="J84" i="14"/>
  <c r="K84" i="14" s="1"/>
  <c r="E99" i="16"/>
  <c r="D80" i="16"/>
  <c r="D12" i="16"/>
  <c r="D118" i="16"/>
  <c r="D42" i="16"/>
  <c r="E137" i="16"/>
  <c r="D190" i="16"/>
  <c r="E190" i="16"/>
  <c r="H169" i="15"/>
  <c r="E158" i="16"/>
  <c r="D158" i="16"/>
  <c r="M195" i="25"/>
  <c r="P195" i="25" s="1"/>
  <c r="K121" i="3"/>
  <c r="O121" i="3" s="1"/>
  <c r="H126" i="15" s="1"/>
  <c r="M246" i="25"/>
  <c r="P246" i="25" s="1"/>
  <c r="K80" i="3"/>
  <c r="O80" i="3" s="1"/>
  <c r="M205" i="25"/>
  <c r="P205" i="25" s="1"/>
  <c r="K89" i="3"/>
  <c r="O89" i="3" s="1"/>
  <c r="Q89" i="3" s="1"/>
  <c r="T89" i="3" s="1"/>
  <c r="K43" i="3"/>
  <c r="O43" i="3" s="1"/>
  <c r="M168" i="25"/>
  <c r="P168" i="25" s="1"/>
  <c r="J132" i="14"/>
  <c r="K132" i="14" s="1"/>
  <c r="J99" i="14"/>
  <c r="K99" i="14" s="1"/>
  <c r="E126" i="16"/>
  <c r="J118" i="14"/>
  <c r="K118" i="14" s="1"/>
  <c r="D126" i="16"/>
  <c r="Q80" i="3"/>
  <c r="G83" i="14" s="1"/>
  <c r="E94" i="16"/>
  <c r="D94" i="16"/>
  <c r="E85" i="16"/>
  <c r="D85" i="16"/>
  <c r="E48" i="16"/>
  <c r="D48" i="16"/>
  <c r="T80" i="3"/>
  <c r="Q43" i="3"/>
  <c r="G46" i="14" s="1"/>
  <c r="P43" i="3"/>
  <c r="F46" i="14" s="1"/>
  <c r="P89" i="3" l="1"/>
  <c r="AO300" i="3"/>
  <c r="AS300" i="3" s="1"/>
  <c r="AB300" i="3"/>
  <c r="AE300" i="3" s="1"/>
  <c r="M216" i="25"/>
  <c r="P216" i="25" s="1"/>
  <c r="K91" i="3"/>
  <c r="O91" i="3" s="1"/>
  <c r="AB41" i="3"/>
  <c r="AE41" i="3" s="1"/>
  <c r="AO41" i="3"/>
  <c r="AS41" i="3" s="1"/>
  <c r="AO50" i="3"/>
  <c r="AS50" i="3" s="1"/>
  <c r="AB50" i="3"/>
  <c r="AE50" i="3" s="1"/>
  <c r="M314" i="25"/>
  <c r="P314" i="25" s="1"/>
  <c r="K189" i="3"/>
  <c r="O189" i="3" s="1"/>
  <c r="BI181" i="3"/>
  <c r="BN181" i="3" s="1"/>
  <c r="BH181" i="3"/>
  <c r="R478" i="25"/>
  <c r="S478" i="25"/>
  <c r="M438" i="25"/>
  <c r="P438" i="25" s="1"/>
  <c r="K313" i="3"/>
  <c r="O313" i="3" s="1"/>
  <c r="AB340" i="3"/>
  <c r="AE340" i="3" s="1"/>
  <c r="AO340" i="3"/>
  <c r="AS340" i="3" s="1"/>
  <c r="BI49" i="3"/>
  <c r="BN49" i="3" s="1"/>
  <c r="BH49" i="3"/>
  <c r="BH111" i="3"/>
  <c r="BI111" i="3"/>
  <c r="BN111" i="3" s="1"/>
  <c r="M156" i="25"/>
  <c r="P156" i="25" s="1"/>
  <c r="K31" i="3"/>
  <c r="O31" i="3" s="1"/>
  <c r="H42" i="16"/>
  <c r="BH37" i="3"/>
  <c r="BI37" i="3"/>
  <c r="BN37" i="3" s="1"/>
  <c r="M132" i="25"/>
  <c r="P132" i="25" s="1"/>
  <c r="K7" i="3"/>
  <c r="O7" i="3" s="1"/>
  <c r="AB177" i="3"/>
  <c r="AE177" i="3" s="1"/>
  <c r="AO177" i="3"/>
  <c r="AS177" i="3" s="1"/>
  <c r="BH347" i="3"/>
  <c r="BI347" i="3"/>
  <c r="BN347" i="3" s="1"/>
  <c r="BH309" i="3"/>
  <c r="BI309" i="3"/>
  <c r="BN309" i="3" s="1"/>
  <c r="M245" i="25"/>
  <c r="P245" i="25" s="1"/>
  <c r="K120" i="3"/>
  <c r="O120" i="3" s="1"/>
  <c r="BI99" i="3"/>
  <c r="BN99" i="3" s="1"/>
  <c r="BH99" i="3"/>
  <c r="M292" i="25"/>
  <c r="P292" i="25" s="1"/>
  <c r="K167" i="3"/>
  <c r="O167" i="3" s="1"/>
  <c r="R482" i="25"/>
  <c r="S482" i="25"/>
  <c r="BI218" i="3"/>
  <c r="BN218" i="3" s="1"/>
  <c r="BH218" i="3"/>
  <c r="M309" i="25"/>
  <c r="P309" i="25" s="1"/>
  <c r="K184" i="3"/>
  <c r="O184" i="3" s="1"/>
  <c r="K109" i="3"/>
  <c r="O109" i="3" s="1"/>
  <c r="M234" i="25"/>
  <c r="P234" i="25" s="1"/>
  <c r="AO96" i="3"/>
  <c r="AS96" i="3" s="1"/>
  <c r="AB96" i="3"/>
  <c r="AE96" i="3" s="1"/>
  <c r="M243" i="25"/>
  <c r="P243" i="25" s="1"/>
  <c r="K118" i="3"/>
  <c r="O118" i="3" s="1"/>
  <c r="BH124" i="3"/>
  <c r="BI124" i="3"/>
  <c r="BN124" i="3" s="1"/>
  <c r="AB279" i="3"/>
  <c r="AE279" i="3" s="1"/>
  <c r="AO279" i="3"/>
  <c r="AS279" i="3" s="1"/>
  <c r="AO93" i="3"/>
  <c r="AS93" i="3" s="1"/>
  <c r="AB93" i="3"/>
  <c r="AE93" i="3" s="1"/>
  <c r="M369" i="25"/>
  <c r="P369" i="25" s="1"/>
  <c r="K244" i="3"/>
  <c r="O244" i="3" s="1"/>
  <c r="AO102" i="3"/>
  <c r="AS102" i="3" s="1"/>
  <c r="AB102" i="3"/>
  <c r="AE102" i="3" s="1"/>
  <c r="BH228" i="3"/>
  <c r="BI228" i="3"/>
  <c r="BN228" i="3" s="1"/>
  <c r="M254" i="25"/>
  <c r="P254" i="25" s="1"/>
  <c r="K129" i="3"/>
  <c r="O129" i="3" s="1"/>
  <c r="H38" i="22"/>
  <c r="BH33" i="3"/>
  <c r="BI33" i="3"/>
  <c r="BN33" i="3" s="1"/>
  <c r="BH339" i="3"/>
  <c r="BI339" i="3"/>
  <c r="BN339" i="3" s="1"/>
  <c r="AO339" i="3"/>
  <c r="AS339" i="3" s="1"/>
  <c r="AB339" i="3"/>
  <c r="AE339" i="3" s="1"/>
  <c r="AB201" i="3"/>
  <c r="AE201" i="3" s="1"/>
  <c r="AO201" i="3"/>
  <c r="AS201" i="3" s="1"/>
  <c r="H48" i="16"/>
  <c r="BH43" i="3"/>
  <c r="BI43" i="3"/>
  <c r="BN43" i="3" s="1"/>
  <c r="BH263" i="3"/>
  <c r="BI263" i="3"/>
  <c r="BN263" i="3" s="1"/>
  <c r="M437" i="25"/>
  <c r="P437" i="25" s="1"/>
  <c r="K312" i="3"/>
  <c r="O312" i="3" s="1"/>
  <c r="BI189" i="3"/>
  <c r="BN189" i="3" s="1"/>
  <c r="BH189" i="3"/>
  <c r="AB189" i="3"/>
  <c r="AE189" i="3" s="1"/>
  <c r="AO189" i="3"/>
  <c r="AS189" i="3" s="1"/>
  <c r="BI78" i="3"/>
  <c r="BN78" i="3" s="1"/>
  <c r="BH78" i="3"/>
  <c r="S548" i="25"/>
  <c r="R548" i="25"/>
  <c r="AB87" i="3"/>
  <c r="AE87" i="3" s="1"/>
  <c r="AO87" i="3"/>
  <c r="AS87" i="3" s="1"/>
  <c r="BI82" i="3"/>
  <c r="BN82" i="3" s="1"/>
  <c r="BH82" i="3"/>
  <c r="M232" i="25"/>
  <c r="P232" i="25" s="1"/>
  <c r="K107" i="3"/>
  <c r="O107" i="3" s="1"/>
  <c r="BH335" i="3"/>
  <c r="BI335" i="3"/>
  <c r="BN335" i="3" s="1"/>
  <c r="AB254" i="3"/>
  <c r="AE254" i="3" s="1"/>
  <c r="AO254" i="3"/>
  <c r="AS254" i="3" s="1"/>
  <c r="BH212" i="3"/>
  <c r="BI212" i="3"/>
  <c r="BN212" i="3" s="1"/>
  <c r="BI128" i="3"/>
  <c r="BN128" i="3" s="1"/>
  <c r="BH128" i="3"/>
  <c r="R485" i="25"/>
  <c r="S485" i="25"/>
  <c r="AB214" i="3"/>
  <c r="AE214" i="3" s="1"/>
  <c r="AO214" i="3"/>
  <c r="AS214" i="3" s="1"/>
  <c r="AB112" i="3"/>
  <c r="AE112" i="3" s="1"/>
  <c r="AO112" i="3"/>
  <c r="AS112" i="3" s="1"/>
  <c r="AB256" i="3"/>
  <c r="AE256" i="3" s="1"/>
  <c r="AO256" i="3"/>
  <c r="AS256" i="3" s="1"/>
  <c r="AO252" i="3"/>
  <c r="AS252" i="3" s="1"/>
  <c r="AB252" i="3"/>
  <c r="AE252" i="3" s="1"/>
  <c r="BH100" i="3"/>
  <c r="BI100" i="3"/>
  <c r="BN100" i="3" s="1"/>
  <c r="M468" i="25"/>
  <c r="P468" i="25" s="1"/>
  <c r="K343" i="3"/>
  <c r="O343" i="3" s="1"/>
  <c r="BI157" i="3"/>
  <c r="BN157" i="3" s="1"/>
  <c r="BH157" i="3"/>
  <c r="M476" i="25"/>
  <c r="P476" i="25" s="1"/>
  <c r="K351" i="3"/>
  <c r="O351" i="3" s="1"/>
  <c r="M226" i="25"/>
  <c r="P226" i="25" s="1"/>
  <c r="K101" i="3"/>
  <c r="O101" i="3" s="1"/>
  <c r="BH330" i="3"/>
  <c r="BI330" i="3"/>
  <c r="BN330" i="3" s="1"/>
  <c r="AB146" i="3"/>
  <c r="AE146" i="3" s="1"/>
  <c r="AO146" i="3"/>
  <c r="AS146" i="3" s="1"/>
  <c r="AB123" i="3"/>
  <c r="AE123" i="3" s="1"/>
  <c r="AO123" i="3"/>
  <c r="AS123" i="3" s="1"/>
  <c r="M329" i="25"/>
  <c r="P329" i="25" s="1"/>
  <c r="K204" i="3"/>
  <c r="O204" i="3" s="1"/>
  <c r="BH270" i="3"/>
  <c r="BI270" i="3"/>
  <c r="BN270" i="3" s="1"/>
  <c r="M194" i="25"/>
  <c r="P194" i="25" s="1"/>
  <c r="K69" i="3"/>
  <c r="O69" i="3" s="1"/>
  <c r="BI142" i="3"/>
  <c r="BN142" i="3" s="1"/>
  <c r="BH142" i="3"/>
  <c r="AB223" i="3"/>
  <c r="AE223" i="3" s="1"/>
  <c r="AO223" i="3"/>
  <c r="AS223" i="3" s="1"/>
  <c r="M473" i="25"/>
  <c r="P473" i="25" s="1"/>
  <c r="K348" i="3"/>
  <c r="O348" i="3" s="1"/>
  <c r="BP51" i="3"/>
  <c r="J51" i="3" s="1"/>
  <c r="M176" i="25" s="1"/>
  <c r="P176" i="25" s="1"/>
  <c r="BQ51" i="3"/>
  <c r="AB60" i="3"/>
  <c r="AE60" i="3" s="1"/>
  <c r="AO60" i="3"/>
  <c r="AS60" i="3" s="1"/>
  <c r="K246" i="3"/>
  <c r="O246" i="3" s="1"/>
  <c r="M371" i="25"/>
  <c r="P371" i="25" s="1"/>
  <c r="BI58" i="3"/>
  <c r="BN58" i="3" s="1"/>
  <c r="BH58" i="3"/>
  <c r="BH288" i="3"/>
  <c r="BI288" i="3"/>
  <c r="BN288" i="3" s="1"/>
  <c r="AO144" i="3"/>
  <c r="AS144" i="3" s="1"/>
  <c r="AB144" i="3"/>
  <c r="AE144" i="3" s="1"/>
  <c r="BH147" i="3"/>
  <c r="BI147" i="3"/>
  <c r="BN147" i="3" s="1"/>
  <c r="K166" i="3"/>
  <c r="O166" i="3" s="1"/>
  <c r="M291" i="25"/>
  <c r="P291" i="25" s="1"/>
  <c r="AB24" i="3"/>
  <c r="AE24" i="3" s="1"/>
  <c r="AO24" i="3"/>
  <c r="AS24" i="3" s="1"/>
  <c r="M357" i="25"/>
  <c r="P357" i="25" s="1"/>
  <c r="K232" i="3"/>
  <c r="O232" i="3" s="1"/>
  <c r="BH77" i="3"/>
  <c r="BI77" i="3"/>
  <c r="BN77" i="3" s="1"/>
  <c r="M413" i="25"/>
  <c r="P413" i="25" s="1"/>
  <c r="K288" i="3"/>
  <c r="O288" i="3" s="1"/>
  <c r="AO338" i="3"/>
  <c r="AS338" i="3" s="1"/>
  <c r="AB338" i="3"/>
  <c r="AE338" i="3" s="1"/>
  <c r="M352" i="25"/>
  <c r="P352" i="25" s="1"/>
  <c r="K227" i="3"/>
  <c r="O227" i="3" s="1"/>
  <c r="BH326" i="3"/>
  <c r="BI326" i="3"/>
  <c r="BN326" i="3" s="1"/>
  <c r="AB166" i="3"/>
  <c r="AE166" i="3" s="1"/>
  <c r="AO166" i="3"/>
  <c r="AS166" i="3" s="1"/>
  <c r="AB274" i="3"/>
  <c r="AE274" i="3" s="1"/>
  <c r="AO274" i="3"/>
  <c r="AS274" i="3" s="1"/>
  <c r="AO28" i="3"/>
  <c r="AS28" i="3" s="1"/>
  <c r="AB28" i="3"/>
  <c r="AE28" i="3" s="1"/>
  <c r="M169" i="25"/>
  <c r="P169" i="25" s="1"/>
  <c r="K44" i="3"/>
  <c r="O44" i="3" s="1"/>
  <c r="M284" i="25"/>
  <c r="P284" i="25" s="1"/>
  <c r="K159" i="3"/>
  <c r="O159" i="3" s="1"/>
  <c r="AO278" i="3"/>
  <c r="AS278" i="3" s="1"/>
  <c r="AB278" i="3"/>
  <c r="AE278" i="3" s="1"/>
  <c r="M149" i="25"/>
  <c r="P149" i="25" s="1"/>
  <c r="K24" i="3"/>
  <c r="O24" i="3" s="1"/>
  <c r="H79" i="16"/>
  <c r="BI74" i="3"/>
  <c r="BH74" i="3"/>
  <c r="D79" i="16" s="1"/>
  <c r="BH137" i="3"/>
  <c r="BI137" i="3"/>
  <c r="BN137" i="3" s="1"/>
  <c r="BI267" i="3"/>
  <c r="BN267" i="3" s="1"/>
  <c r="BH267" i="3"/>
  <c r="M443" i="25"/>
  <c r="P443" i="25" s="1"/>
  <c r="K318" i="3"/>
  <c r="O318" i="3" s="1"/>
  <c r="M250" i="25"/>
  <c r="P250" i="25" s="1"/>
  <c r="K125" i="3"/>
  <c r="O125" i="3" s="1"/>
  <c r="AB39" i="3"/>
  <c r="AE39" i="3" s="1"/>
  <c r="AO39" i="3"/>
  <c r="AS39" i="3" s="1"/>
  <c r="AB246" i="3"/>
  <c r="AE246" i="3" s="1"/>
  <c r="AO246" i="3"/>
  <c r="AS246" i="3" s="1"/>
  <c r="BH26" i="3"/>
  <c r="BI26" i="3"/>
  <c r="BN26" i="3" s="1"/>
  <c r="AO32" i="3"/>
  <c r="AS32" i="3" s="1"/>
  <c r="AB32" i="3"/>
  <c r="AE32" i="3" s="1"/>
  <c r="S503" i="25"/>
  <c r="R503" i="25"/>
  <c r="BH160" i="3"/>
  <c r="BI160" i="3"/>
  <c r="BN160" i="3" s="1"/>
  <c r="BH299" i="3"/>
  <c r="BI299" i="3"/>
  <c r="BN299" i="3" s="1"/>
  <c r="BI294" i="3"/>
  <c r="BN294" i="3" s="1"/>
  <c r="BH294" i="3"/>
  <c r="M426" i="25"/>
  <c r="P426" i="25" s="1"/>
  <c r="K301" i="3"/>
  <c r="O301" i="3" s="1"/>
  <c r="R517" i="25"/>
  <c r="S517" i="25"/>
  <c r="M210" i="25"/>
  <c r="P210" i="25" s="1"/>
  <c r="K85" i="3"/>
  <c r="O85" i="3" s="1"/>
  <c r="AB239" i="3"/>
  <c r="AE239" i="3" s="1"/>
  <c r="AO239" i="3"/>
  <c r="AS239" i="3" s="1"/>
  <c r="AO47" i="3"/>
  <c r="AS47" i="3" s="1"/>
  <c r="AB47" i="3"/>
  <c r="AE47" i="3" s="1"/>
  <c r="BI136" i="3"/>
  <c r="BN136" i="3" s="1"/>
  <c r="BH136" i="3"/>
  <c r="AO81" i="3"/>
  <c r="AS81" i="3" s="1"/>
  <c r="AB81" i="3"/>
  <c r="AE81" i="3" s="1"/>
  <c r="AB117" i="3"/>
  <c r="AE117" i="3" s="1"/>
  <c r="AO117" i="3"/>
  <c r="AS117" i="3" s="1"/>
  <c r="BI182" i="3"/>
  <c r="BN182" i="3" s="1"/>
  <c r="BH182" i="3"/>
  <c r="AO30" i="3"/>
  <c r="AS30" i="3" s="1"/>
  <c r="AB30" i="3"/>
  <c r="AE30" i="3" s="1"/>
  <c r="BH327" i="3"/>
  <c r="BI327" i="3"/>
  <c r="BN327" i="3" s="1"/>
  <c r="AB327" i="3"/>
  <c r="AE327" i="3" s="1"/>
  <c r="AO327" i="3"/>
  <c r="AS327" i="3" s="1"/>
  <c r="BI51" i="3"/>
  <c r="BN51" i="3" s="1"/>
  <c r="BH51" i="3"/>
  <c r="M299" i="25"/>
  <c r="P299" i="25" s="1"/>
  <c r="K174" i="3"/>
  <c r="O174" i="3" s="1"/>
  <c r="BH90" i="3"/>
  <c r="BI90" i="3"/>
  <c r="BN90" i="3" s="1"/>
  <c r="AB72" i="3"/>
  <c r="AE72" i="3" s="1"/>
  <c r="AO72" i="3"/>
  <c r="AS72" i="3" s="1"/>
  <c r="BH281" i="3"/>
  <c r="BI281" i="3"/>
  <c r="BN281" i="3" s="1"/>
  <c r="BI250" i="3"/>
  <c r="BN250" i="3" s="1"/>
  <c r="BH250" i="3"/>
  <c r="M138" i="25"/>
  <c r="P138" i="25" s="1"/>
  <c r="K13" i="3"/>
  <c r="O13" i="3" s="1"/>
  <c r="AB10" i="3"/>
  <c r="AE10" i="3" s="1"/>
  <c r="AO10" i="3"/>
  <c r="AS10" i="3" s="1"/>
  <c r="BH235" i="3"/>
  <c r="BI235" i="3"/>
  <c r="BN235" i="3" s="1"/>
  <c r="BH175" i="3"/>
  <c r="BI175" i="3"/>
  <c r="BN175" i="3" s="1"/>
  <c r="AB175" i="3"/>
  <c r="AE175" i="3" s="1"/>
  <c r="AO175" i="3"/>
  <c r="AS175" i="3" s="1"/>
  <c r="BI244" i="3"/>
  <c r="BN244" i="3" s="1"/>
  <c r="BH244" i="3"/>
  <c r="M265" i="25"/>
  <c r="P265" i="25" s="1"/>
  <c r="K140" i="3"/>
  <c r="O140" i="3" s="1"/>
  <c r="R497" i="25"/>
  <c r="S497" i="25"/>
  <c r="V13" i="8" a="1"/>
  <c r="V13" i="8" s="1"/>
  <c r="W13" i="8" s="1"/>
  <c r="D18" i="21" s="1"/>
  <c r="V17" i="8" a="1"/>
  <c r="V17" i="8" s="1"/>
  <c r="W17" i="8" s="1"/>
  <c r="D22" i="21" s="1"/>
  <c r="V39" i="8" a="1"/>
  <c r="V39" i="8" s="1"/>
  <c r="W39" i="8" s="1"/>
  <c r="D44" i="21" s="1"/>
  <c r="V43" i="8" a="1"/>
  <c r="V43" i="8" s="1"/>
  <c r="W43" i="8" s="1"/>
  <c r="D48" i="21" s="1"/>
  <c r="V41" i="8" a="1"/>
  <c r="V41" i="8" s="1"/>
  <c r="W41" i="8" s="1"/>
  <c r="D46" i="21" s="1"/>
  <c r="V7" i="8" a="1"/>
  <c r="V7" i="8" s="1"/>
  <c r="W7" i="8" s="1"/>
  <c r="D12" i="21" s="1"/>
  <c r="V20" i="8" a="1"/>
  <c r="V20" i="8" s="1"/>
  <c r="W20" i="8" s="1"/>
  <c r="D25" i="21" s="1"/>
  <c r="V8" i="8" a="1"/>
  <c r="V8" i="8" s="1"/>
  <c r="W8" i="8" s="1"/>
  <c r="D13" i="21" s="1"/>
  <c r="V19" i="8" a="1"/>
  <c r="V19" i="8" s="1"/>
  <c r="W19" i="8" s="1"/>
  <c r="D24" i="21" s="1"/>
  <c r="V25" i="8" a="1"/>
  <c r="V25" i="8" s="1"/>
  <c r="W25" i="8" s="1"/>
  <c r="D30" i="21" s="1"/>
  <c r="V42" i="8" a="1"/>
  <c r="V42" i="8" s="1"/>
  <c r="W42" i="8" s="1"/>
  <c r="D47" i="21" s="1"/>
  <c r="V44" i="8" a="1"/>
  <c r="V44" i="8" s="1"/>
  <c r="W44" i="8" s="1"/>
  <c r="D49" i="21" s="1"/>
  <c r="V15" i="8" a="1"/>
  <c r="V15" i="8" s="1"/>
  <c r="W15" i="8" s="1"/>
  <c r="D20" i="21" s="1"/>
  <c r="V36" i="8" a="1"/>
  <c r="V36" i="8" s="1"/>
  <c r="W36" i="8" s="1"/>
  <c r="D41" i="21" s="1"/>
  <c r="V21" i="8" a="1"/>
  <c r="V21" i="8" s="1"/>
  <c r="W21" i="8" s="1"/>
  <c r="D26" i="21" s="1"/>
  <c r="V27" i="8" a="1"/>
  <c r="V27" i="8" s="1"/>
  <c r="W27" i="8" s="1"/>
  <c r="D32" i="21" s="1"/>
  <c r="V29" i="8" a="1"/>
  <c r="V29" i="8" s="1"/>
  <c r="W29" i="8" s="1"/>
  <c r="D34" i="21" s="1"/>
  <c r="V34" i="8" a="1"/>
  <c r="V34" i="8" s="1"/>
  <c r="W34" i="8" s="1"/>
  <c r="D39" i="21" s="1"/>
  <c r="V10" i="8" a="1"/>
  <c r="V10" i="8" s="1"/>
  <c r="W10" i="8" s="1"/>
  <c r="D15" i="21" s="1"/>
  <c r="V31" i="8" a="1"/>
  <c r="V31" i="8" s="1"/>
  <c r="V30" i="8" a="1"/>
  <c r="V30" i="8" s="1"/>
  <c r="W30" i="8" s="1"/>
  <c r="D35" i="21" s="1"/>
  <c r="V32" i="8" a="1"/>
  <c r="V32" i="8" s="1"/>
  <c r="W32" i="8" s="1"/>
  <c r="D37" i="21" s="1"/>
  <c r="V12" i="8" a="1"/>
  <c r="V12" i="8" s="1"/>
  <c r="W12" i="8" s="1"/>
  <c r="D17" i="21" s="1"/>
  <c r="V11" i="8" a="1"/>
  <c r="V11" i="8" s="1"/>
  <c r="W11" i="8" s="1"/>
  <c r="D16" i="21" s="1"/>
  <c r="V14" i="8" a="1"/>
  <c r="V14" i="8" s="1"/>
  <c r="W14" i="8" s="1"/>
  <c r="D19" i="21" s="1"/>
  <c r="V6" i="8" a="1"/>
  <c r="V6" i="8" s="1"/>
  <c r="W6" i="8" s="1"/>
  <c r="D11" i="21" s="1"/>
  <c r="V28" i="8" a="1"/>
  <c r="V28" i="8" s="1"/>
  <c r="W28" i="8" s="1"/>
  <c r="D33" i="21" s="1"/>
  <c r="V38" i="8" a="1"/>
  <c r="V38" i="8" s="1"/>
  <c r="W38" i="8" s="1"/>
  <c r="D43" i="21" s="1"/>
  <c r="V18" i="8" a="1"/>
  <c r="V18" i="8" s="1"/>
  <c r="W18" i="8" s="1"/>
  <c r="D23" i="21" s="1"/>
  <c r="V37" i="8" a="1"/>
  <c r="V37" i="8" s="1"/>
  <c r="W37" i="8" s="1"/>
  <c r="D42" i="21" s="1"/>
  <c r="V9" i="8" a="1"/>
  <c r="V9" i="8" s="1"/>
  <c r="W9" i="8" s="1"/>
  <c r="D14" i="21" s="1"/>
  <c r="V16" i="8" a="1"/>
  <c r="V16" i="8" s="1"/>
  <c r="W16" i="8" s="1"/>
  <c r="D21" i="21" s="1"/>
  <c r="V35" i="8" a="1"/>
  <c r="V35" i="8" s="1"/>
  <c r="W35" i="8" s="1"/>
  <c r="D40" i="21" s="1"/>
  <c r="V24" i="8" a="1"/>
  <c r="V24" i="8" s="1"/>
  <c r="W24" i="8" s="1"/>
  <c r="D29" i="21" s="1"/>
  <c r="V22" i="8" a="1"/>
  <c r="V22" i="8" s="1"/>
  <c r="W22" i="8" s="1"/>
  <c r="D27" i="21" s="1"/>
  <c r="V23" i="8" a="1"/>
  <c r="V23" i="8" s="1"/>
  <c r="W23" i="8" s="1"/>
  <c r="D28" i="21" s="1"/>
  <c r="V26" i="8" a="1"/>
  <c r="V26" i="8" s="1"/>
  <c r="W26" i="8" s="1"/>
  <c r="D31" i="21" s="1"/>
  <c r="V5" i="8" a="1"/>
  <c r="V5" i="8" s="1"/>
  <c r="W5" i="8" s="1"/>
  <c r="D10" i="21" s="1"/>
  <c r="V40" i="8" a="1"/>
  <c r="V40" i="8" s="1"/>
  <c r="W40" i="8" s="1"/>
  <c r="D45" i="21" s="1"/>
  <c r="V33" i="8" a="1"/>
  <c r="V33" i="8" s="1"/>
  <c r="W33" i="8" s="1"/>
  <c r="D38" i="21" s="1"/>
  <c r="M403" i="25"/>
  <c r="P403" i="25" s="1"/>
  <c r="K278" i="3"/>
  <c r="O278" i="3" s="1"/>
  <c r="M290" i="25"/>
  <c r="P290" i="25" s="1"/>
  <c r="K165" i="3"/>
  <c r="O165" i="3" s="1"/>
  <c r="AB138" i="3"/>
  <c r="AE138" i="3" s="1"/>
  <c r="AO138" i="3"/>
  <c r="AS138" i="3" s="1"/>
  <c r="AO171" i="3"/>
  <c r="AS171" i="3" s="1"/>
  <c r="AB171" i="3"/>
  <c r="AE171" i="3" s="1"/>
  <c r="M319" i="25"/>
  <c r="P319" i="25" s="1"/>
  <c r="K194" i="3"/>
  <c r="O194" i="3" s="1"/>
  <c r="AB69" i="3"/>
  <c r="AE69" i="3" s="1"/>
  <c r="AO69" i="3"/>
  <c r="AS69" i="3" s="1"/>
  <c r="BI204" i="3"/>
  <c r="BN204" i="3" s="1"/>
  <c r="BH204" i="3"/>
  <c r="M177" i="25"/>
  <c r="P177" i="25" s="1"/>
  <c r="K52" i="3"/>
  <c r="O52" i="3" s="1"/>
  <c r="AO48" i="3"/>
  <c r="AS48" i="3" s="1"/>
  <c r="AB48" i="3"/>
  <c r="AE48" i="3" s="1"/>
  <c r="AO328" i="3"/>
  <c r="AS328" i="3" s="1"/>
  <c r="AB328" i="3"/>
  <c r="AE328" i="3" s="1"/>
  <c r="BI332" i="3"/>
  <c r="BN332" i="3" s="1"/>
  <c r="BH332" i="3"/>
  <c r="BH42" i="3"/>
  <c r="BI42" i="3"/>
  <c r="BN42" i="3" s="1"/>
  <c r="M305" i="25"/>
  <c r="P305" i="25" s="1"/>
  <c r="K180" i="3"/>
  <c r="O180" i="3" s="1"/>
  <c r="S500" i="25"/>
  <c r="R500" i="25"/>
  <c r="AO217" i="3"/>
  <c r="AS217" i="3" s="1"/>
  <c r="AB217" i="3"/>
  <c r="AE217" i="3" s="1"/>
  <c r="S555" i="25"/>
  <c r="R555" i="25"/>
  <c r="AB206" i="3"/>
  <c r="AE206" i="3" s="1"/>
  <c r="AO206" i="3"/>
  <c r="AS206" i="3" s="1"/>
  <c r="BH290" i="3"/>
  <c r="BI290" i="3"/>
  <c r="BN290" i="3" s="1"/>
  <c r="AO14" i="3"/>
  <c r="AS14" i="3" s="1"/>
  <c r="AB14" i="3"/>
  <c r="AE14" i="3" s="1"/>
  <c r="M221" i="25"/>
  <c r="P221" i="25" s="1"/>
  <c r="K96" i="3"/>
  <c r="O96" i="3" s="1"/>
  <c r="BH321" i="3"/>
  <c r="BI321" i="3"/>
  <c r="BN321" i="3" s="1"/>
  <c r="AO321" i="3"/>
  <c r="AS321" i="3" s="1"/>
  <c r="AB321" i="3"/>
  <c r="AE321" i="3" s="1"/>
  <c r="M235" i="25"/>
  <c r="P235" i="25" s="1"/>
  <c r="K110" i="3"/>
  <c r="O110" i="3" s="1"/>
  <c r="BI53" i="3"/>
  <c r="BN53" i="3" s="1"/>
  <c r="BH53" i="3"/>
  <c r="BI304" i="3"/>
  <c r="BN304" i="3" s="1"/>
  <c r="BH304" i="3"/>
  <c r="M202" i="25"/>
  <c r="P202" i="25" s="1"/>
  <c r="K77" i="3"/>
  <c r="O77" i="3" s="1"/>
  <c r="AO15" i="3"/>
  <c r="AS15" i="3" s="1"/>
  <c r="AB15" i="3"/>
  <c r="AE15" i="3" s="1"/>
  <c r="M313" i="25"/>
  <c r="P313" i="25" s="1"/>
  <c r="K188" i="3"/>
  <c r="O188" i="3" s="1"/>
  <c r="M157" i="25"/>
  <c r="P157" i="25" s="1"/>
  <c r="K32" i="3"/>
  <c r="O32" i="3" s="1"/>
  <c r="AO234" i="3"/>
  <c r="AS234" i="3" s="1"/>
  <c r="AB234" i="3"/>
  <c r="AE234" i="3" s="1"/>
  <c r="M188" i="25"/>
  <c r="P188" i="25" s="1"/>
  <c r="K63" i="3"/>
  <c r="O63" i="3" s="1"/>
  <c r="BH196" i="3"/>
  <c r="BI196" i="3"/>
  <c r="BN196" i="3" s="1"/>
  <c r="BI240" i="3"/>
  <c r="BN240" i="3" s="1"/>
  <c r="BH240" i="3"/>
  <c r="AB251" i="3"/>
  <c r="AE251" i="3" s="1"/>
  <c r="AO251" i="3"/>
  <c r="AS251" i="3" s="1"/>
  <c r="K212" i="3"/>
  <c r="O212" i="3" s="1"/>
  <c r="M337" i="25"/>
  <c r="P337" i="25" s="1"/>
  <c r="M460" i="25"/>
  <c r="P460" i="25" s="1"/>
  <c r="K335" i="3"/>
  <c r="O335" i="3" s="1"/>
  <c r="AB238" i="3"/>
  <c r="AE238" i="3" s="1"/>
  <c r="AO238" i="3"/>
  <c r="AS238" i="3" s="1"/>
  <c r="BI238" i="3"/>
  <c r="BN238" i="3" s="1"/>
  <c r="BH238" i="3"/>
  <c r="M405" i="25"/>
  <c r="P405" i="25" s="1"/>
  <c r="K280" i="3"/>
  <c r="O280" i="3" s="1"/>
  <c r="AB348" i="3"/>
  <c r="AE348" i="3" s="1"/>
  <c r="AO348" i="3"/>
  <c r="AS348" i="3" s="1"/>
  <c r="R550" i="25"/>
  <c r="S550" i="25"/>
  <c r="AO131" i="3"/>
  <c r="AS131" i="3" s="1"/>
  <c r="AB131" i="3"/>
  <c r="AE131" i="3" s="1"/>
  <c r="K143" i="3"/>
  <c r="O143" i="3" s="1"/>
  <c r="M268" i="25"/>
  <c r="P268" i="25" s="1"/>
  <c r="BH226" i="3"/>
  <c r="BI226" i="3"/>
  <c r="BN226" i="3" s="1"/>
  <c r="M388" i="25"/>
  <c r="P388" i="25" s="1"/>
  <c r="K263" i="3"/>
  <c r="O263" i="3" s="1"/>
  <c r="AB314" i="3"/>
  <c r="AE314" i="3" s="1"/>
  <c r="AO314" i="3"/>
  <c r="AS314" i="3" s="1"/>
  <c r="M211" i="25"/>
  <c r="P211" i="25" s="1"/>
  <c r="K86" i="3"/>
  <c r="O86" i="3" s="1"/>
  <c r="AO158" i="3"/>
  <c r="AS158" i="3" s="1"/>
  <c r="AB158" i="3"/>
  <c r="AE158" i="3" s="1"/>
  <c r="BH303" i="3"/>
  <c r="BI303" i="3"/>
  <c r="BN303" i="3" s="1"/>
  <c r="BI184" i="3"/>
  <c r="BN184" i="3" s="1"/>
  <c r="BH184" i="3"/>
  <c r="R546" i="25"/>
  <c r="S546" i="25"/>
  <c r="AB264" i="3"/>
  <c r="AE264" i="3" s="1"/>
  <c r="AO264" i="3"/>
  <c r="AS264" i="3" s="1"/>
  <c r="AB336" i="3"/>
  <c r="AE336" i="3" s="1"/>
  <c r="AO336" i="3"/>
  <c r="AS336" i="3" s="1"/>
  <c r="M336" i="25"/>
  <c r="P336" i="25" s="1"/>
  <c r="K211" i="3"/>
  <c r="O211" i="3" s="1"/>
  <c r="M377" i="25"/>
  <c r="P377" i="25" s="1"/>
  <c r="K252" i="3"/>
  <c r="O252" i="3" s="1"/>
  <c r="R505" i="25"/>
  <c r="S505" i="25"/>
  <c r="BH322" i="3"/>
  <c r="BI322" i="3"/>
  <c r="BN322" i="3" s="1"/>
  <c r="M340" i="25"/>
  <c r="P340" i="25" s="1"/>
  <c r="K215" i="3"/>
  <c r="O215" i="3" s="1"/>
  <c r="M386" i="25"/>
  <c r="P386" i="25" s="1"/>
  <c r="K261" i="3"/>
  <c r="O261" i="3" s="1"/>
  <c r="M207" i="25"/>
  <c r="P207" i="25" s="1"/>
  <c r="K82" i="3"/>
  <c r="O82" i="3" s="1"/>
  <c r="M389" i="25"/>
  <c r="P389" i="25" s="1"/>
  <c r="K264" i="3"/>
  <c r="O264" i="3" s="1"/>
  <c r="BI227" i="3"/>
  <c r="BN227" i="3" s="1"/>
  <c r="BH227" i="3"/>
  <c r="BH307" i="3"/>
  <c r="BI307" i="3"/>
  <c r="BN307" i="3" s="1"/>
  <c r="AB197" i="3"/>
  <c r="AE197" i="3" s="1"/>
  <c r="AO197" i="3"/>
  <c r="AS197" i="3" s="1"/>
  <c r="S519" i="25"/>
  <c r="R519" i="25"/>
  <c r="AB45" i="3"/>
  <c r="AE45" i="3" s="1"/>
  <c r="AO45" i="3"/>
  <c r="AS45" i="3" s="1"/>
  <c r="M396" i="25"/>
  <c r="P396" i="25" s="1"/>
  <c r="K271" i="3"/>
  <c r="O271" i="3" s="1"/>
  <c r="R493" i="25"/>
  <c r="S493" i="25"/>
  <c r="BI18" i="3"/>
  <c r="BN18" i="3" s="1"/>
  <c r="BH18" i="3"/>
  <c r="BH149" i="3"/>
  <c r="BI149" i="3"/>
  <c r="BN149" i="3" s="1"/>
  <c r="AB149" i="3"/>
  <c r="AE149" i="3" s="1"/>
  <c r="AO149" i="3"/>
  <c r="AS149" i="3" s="1"/>
  <c r="AB194" i="3"/>
  <c r="AE194" i="3" s="1"/>
  <c r="AO194" i="3"/>
  <c r="AS194" i="3" s="1"/>
  <c r="M260" i="25"/>
  <c r="P260" i="25" s="1"/>
  <c r="K135" i="3"/>
  <c r="O135" i="3" s="1"/>
  <c r="M375" i="25"/>
  <c r="P375" i="25" s="1"/>
  <c r="K250" i="3"/>
  <c r="O250" i="3" s="1"/>
  <c r="S515" i="25"/>
  <c r="R515" i="25"/>
  <c r="M422" i="25"/>
  <c r="P422" i="25" s="1"/>
  <c r="K297" i="3"/>
  <c r="O297" i="3" s="1"/>
  <c r="BI258" i="3"/>
  <c r="BN258" i="3" s="1"/>
  <c r="BH258" i="3"/>
  <c r="BI20" i="3"/>
  <c r="BN20" i="3" s="1"/>
  <c r="BH20" i="3"/>
  <c r="AB351" i="3"/>
  <c r="AE351" i="3" s="1"/>
  <c r="AO351" i="3"/>
  <c r="AS351" i="3" s="1"/>
  <c r="M212" i="25"/>
  <c r="P212" i="25" s="1"/>
  <c r="K87" i="3"/>
  <c r="O87" i="3" s="1"/>
  <c r="BI232" i="3"/>
  <c r="BN232" i="3" s="1"/>
  <c r="BH232" i="3"/>
  <c r="M297" i="25"/>
  <c r="P297" i="25" s="1"/>
  <c r="K172" i="3"/>
  <c r="O172" i="3" s="1"/>
  <c r="S499" i="25"/>
  <c r="R499" i="25"/>
  <c r="BH249" i="3"/>
  <c r="BI249" i="3"/>
  <c r="BN249" i="3" s="1"/>
  <c r="AB298" i="3"/>
  <c r="AE298" i="3" s="1"/>
  <c r="AO298" i="3"/>
  <c r="AS298" i="3" s="1"/>
  <c r="S479" i="25"/>
  <c r="R479" i="25"/>
  <c r="BI315" i="3"/>
  <c r="BN315" i="3" s="1"/>
  <c r="BH315" i="3"/>
  <c r="M146" i="25"/>
  <c r="P146" i="25" s="1"/>
  <c r="K21" i="3"/>
  <c r="O21" i="3" s="1"/>
  <c r="M367" i="25"/>
  <c r="P367" i="25" s="1"/>
  <c r="K242" i="3"/>
  <c r="O242" i="3" s="1"/>
  <c r="BI16" i="3"/>
  <c r="BN16" i="3" s="1"/>
  <c r="BH16" i="3"/>
  <c r="S508" i="25"/>
  <c r="R508" i="25"/>
  <c r="M454" i="25"/>
  <c r="P454" i="25" s="1"/>
  <c r="K329" i="3"/>
  <c r="O329" i="3" s="1"/>
  <c r="AB140" i="3"/>
  <c r="AE140" i="3" s="1"/>
  <c r="AO140" i="3"/>
  <c r="AS140" i="3" s="1"/>
  <c r="BI164" i="3"/>
  <c r="BN164" i="3" s="1"/>
  <c r="BH164" i="3"/>
  <c r="S495" i="25"/>
  <c r="R495" i="25"/>
  <c r="M427" i="25"/>
  <c r="P427" i="25" s="1"/>
  <c r="K302" i="3"/>
  <c r="O302" i="3" s="1"/>
  <c r="M231" i="25"/>
  <c r="P231" i="25" s="1"/>
  <c r="K106" i="3"/>
  <c r="O106" i="3" s="1"/>
  <c r="BH277" i="3"/>
  <c r="BI277" i="3"/>
  <c r="BN277" i="3" s="1"/>
  <c r="BH318" i="3"/>
  <c r="BI318" i="3"/>
  <c r="BN318" i="3" s="1"/>
  <c r="K64" i="3"/>
  <c r="O64" i="3" s="1"/>
  <c r="M189" i="25"/>
  <c r="P189" i="25" s="1"/>
  <c r="R513" i="25"/>
  <c r="S513" i="25"/>
  <c r="AB7" i="3"/>
  <c r="AE7" i="3" s="1"/>
  <c r="AO7" i="3"/>
  <c r="AS7" i="3" s="1"/>
  <c r="M248" i="25"/>
  <c r="P248" i="25" s="1"/>
  <c r="K123" i="3"/>
  <c r="O123" i="3" s="1"/>
  <c r="BI170" i="3"/>
  <c r="BN170" i="3" s="1"/>
  <c r="BH170" i="3"/>
  <c r="BI236" i="3"/>
  <c r="BN236" i="3" s="1"/>
  <c r="BH236" i="3"/>
  <c r="BI110" i="3"/>
  <c r="BN110" i="3" s="1"/>
  <c r="BH110" i="3"/>
  <c r="AB209" i="3"/>
  <c r="AE209" i="3" s="1"/>
  <c r="AO209" i="3"/>
  <c r="AS209" i="3" s="1"/>
  <c r="BH44" i="3"/>
  <c r="BI44" i="3"/>
  <c r="BN44" i="3" s="1"/>
  <c r="BH63" i="3"/>
  <c r="BI63" i="3"/>
  <c r="BN63" i="3" s="1"/>
  <c r="AO134" i="3"/>
  <c r="AS134" i="3" s="1"/>
  <c r="AB134" i="3"/>
  <c r="AE134" i="3" s="1"/>
  <c r="AB36" i="3"/>
  <c r="AE36" i="3" s="1"/>
  <c r="AO36" i="3"/>
  <c r="AS36" i="3" s="1"/>
  <c r="H185" i="22"/>
  <c r="BI180" i="3"/>
  <c r="BN180" i="3" s="1"/>
  <c r="BH180" i="3"/>
  <c r="H85" i="16"/>
  <c r="BI80" i="3"/>
  <c r="BN80" i="3" s="1"/>
  <c r="BH80" i="3"/>
  <c r="AB262" i="3"/>
  <c r="AE262" i="3" s="1"/>
  <c r="AO262" i="3"/>
  <c r="AS262" i="3" s="1"/>
  <c r="M306" i="25"/>
  <c r="P306" i="25" s="1"/>
  <c r="K181" i="3"/>
  <c r="O181" i="3" s="1"/>
  <c r="BI54" i="3"/>
  <c r="BN54" i="3" s="1"/>
  <c r="BH54" i="3"/>
  <c r="AB172" i="3"/>
  <c r="AE172" i="3" s="1"/>
  <c r="AO172" i="3"/>
  <c r="AS172" i="3" s="1"/>
  <c r="R494" i="25"/>
  <c r="S494" i="25"/>
  <c r="M374" i="25"/>
  <c r="P374" i="25" s="1"/>
  <c r="K249" i="3"/>
  <c r="O249" i="3" s="1"/>
  <c r="M271" i="25"/>
  <c r="P271" i="25" s="1"/>
  <c r="K146" i="3"/>
  <c r="O146" i="3" s="1"/>
  <c r="BI341" i="3"/>
  <c r="BN341" i="3" s="1"/>
  <c r="BH341" i="3"/>
  <c r="M328" i="25"/>
  <c r="P328" i="25" s="1"/>
  <c r="K203" i="3"/>
  <c r="O203" i="3" s="1"/>
  <c r="M283" i="25"/>
  <c r="P283" i="25" s="1"/>
  <c r="K158" i="3"/>
  <c r="O158" i="3" s="1"/>
  <c r="BI19" i="3"/>
  <c r="BN19" i="3" s="1"/>
  <c r="BH19" i="3"/>
  <c r="AB319" i="3"/>
  <c r="AE319" i="3" s="1"/>
  <c r="AO319" i="3"/>
  <c r="AS319" i="3" s="1"/>
  <c r="M435" i="25"/>
  <c r="P435" i="25" s="1"/>
  <c r="K310" i="3"/>
  <c r="O310" i="3" s="1"/>
  <c r="J36" i="3"/>
  <c r="K41" i="16"/>
  <c r="BI109" i="3"/>
  <c r="BN109" i="3" s="1"/>
  <c r="BH109" i="3"/>
  <c r="BH143" i="3"/>
  <c r="BI143" i="3"/>
  <c r="BN143" i="3" s="1"/>
  <c r="AB132" i="3"/>
  <c r="AE132" i="3" s="1"/>
  <c r="AO132" i="3"/>
  <c r="AS132" i="3" s="1"/>
  <c r="AO191" i="3"/>
  <c r="AS191" i="3" s="1"/>
  <c r="AB191" i="3"/>
  <c r="AE191" i="3" s="1"/>
  <c r="AO76" i="3"/>
  <c r="AS76" i="3" s="1"/>
  <c r="AB76" i="3"/>
  <c r="AE76" i="3" s="1"/>
  <c r="M274" i="25"/>
  <c r="P274" i="25" s="1"/>
  <c r="K149" i="3"/>
  <c r="O149" i="3" s="1"/>
  <c r="AB342" i="3"/>
  <c r="AE342" i="3" s="1"/>
  <c r="AO342" i="3"/>
  <c r="AS342" i="3" s="1"/>
  <c r="R509" i="25"/>
  <c r="S509" i="25"/>
  <c r="BH155" i="3"/>
  <c r="BI155" i="3"/>
  <c r="BN155" i="3" s="1"/>
  <c r="M148" i="25"/>
  <c r="P148" i="25" s="1"/>
  <c r="K23" i="3"/>
  <c r="O23" i="3" s="1"/>
  <c r="K344" i="3"/>
  <c r="O344" i="3" s="1"/>
  <c r="M469" i="25"/>
  <c r="P469" i="25" s="1"/>
  <c r="M416" i="25"/>
  <c r="P416" i="25" s="1"/>
  <c r="K291" i="3"/>
  <c r="O291" i="3" s="1"/>
  <c r="M162" i="25"/>
  <c r="P162" i="25" s="1"/>
  <c r="K37" i="3"/>
  <c r="O37" i="3" s="1"/>
  <c r="AO13" i="3"/>
  <c r="AS13" i="3" s="1"/>
  <c r="AB13" i="3"/>
  <c r="AE13" i="3" s="1"/>
  <c r="AB156" i="3"/>
  <c r="AE156" i="3" s="1"/>
  <c r="AO156" i="3"/>
  <c r="AS156" i="3" s="1"/>
  <c r="S491" i="25"/>
  <c r="R491" i="25"/>
  <c r="AO219" i="3"/>
  <c r="AS219" i="3" s="1"/>
  <c r="AB219" i="3"/>
  <c r="AE219" i="3" s="1"/>
  <c r="M414" i="25"/>
  <c r="P414" i="25" s="1"/>
  <c r="K289" i="3"/>
  <c r="O289" i="3" s="1"/>
  <c r="M145" i="25"/>
  <c r="P145" i="25" s="1"/>
  <c r="K20" i="3"/>
  <c r="O20" i="3" s="1"/>
  <c r="M141" i="25"/>
  <c r="P141" i="25" s="1"/>
  <c r="K16" i="3"/>
  <c r="O16" i="3" s="1"/>
  <c r="AB261" i="3"/>
  <c r="AE261" i="3" s="1"/>
  <c r="AO261" i="3"/>
  <c r="AS261" i="3" s="1"/>
  <c r="H153" i="22"/>
  <c r="BH148" i="3"/>
  <c r="BI148" i="3"/>
  <c r="BN148" i="3" s="1"/>
  <c r="M302" i="25"/>
  <c r="P302" i="25" s="1"/>
  <c r="K177" i="3"/>
  <c r="O177" i="3" s="1"/>
  <c r="AB225" i="3"/>
  <c r="AE225" i="3" s="1"/>
  <c r="AO225" i="3"/>
  <c r="AS225" i="3" s="1"/>
  <c r="AO266" i="3"/>
  <c r="AS266" i="3" s="1"/>
  <c r="AB266" i="3"/>
  <c r="AE266" i="3" s="1"/>
  <c r="K230" i="3"/>
  <c r="O230" i="3" s="1"/>
  <c r="M355" i="25"/>
  <c r="P355" i="25" s="1"/>
  <c r="M282" i="25"/>
  <c r="P282" i="25" s="1"/>
  <c r="K157" i="3"/>
  <c r="O157" i="3" s="1"/>
  <c r="M179" i="25"/>
  <c r="P179" i="25" s="1"/>
  <c r="K54" i="3"/>
  <c r="O54" i="3" s="1"/>
  <c r="K27" i="3"/>
  <c r="O27" i="3" s="1"/>
  <c r="M152" i="25"/>
  <c r="P152" i="25" s="1"/>
  <c r="AB242" i="3"/>
  <c r="AE242" i="3" s="1"/>
  <c r="AO242" i="3"/>
  <c r="AS242" i="3" s="1"/>
  <c r="BH242" i="3"/>
  <c r="BI242" i="3"/>
  <c r="BN242" i="3" s="1"/>
  <c r="AO152" i="3"/>
  <c r="AS152" i="3" s="1"/>
  <c r="AB152" i="3"/>
  <c r="AE152" i="3" s="1"/>
  <c r="AO325" i="3"/>
  <c r="AS325" i="3" s="1"/>
  <c r="AB325" i="3"/>
  <c r="AE325" i="3" s="1"/>
  <c r="AB12" i="3"/>
  <c r="AE12" i="3" s="1"/>
  <c r="AO12" i="3"/>
  <c r="AS12" i="3" s="1"/>
  <c r="BI186" i="3"/>
  <c r="BN186" i="3" s="1"/>
  <c r="BH186" i="3"/>
  <c r="M392" i="25"/>
  <c r="P392" i="25" s="1"/>
  <c r="K267" i="3"/>
  <c r="O267" i="3" s="1"/>
  <c r="AO344" i="3"/>
  <c r="AS344" i="3" s="1"/>
  <c r="AB344" i="3"/>
  <c r="AE344" i="3" s="1"/>
  <c r="BH300" i="3"/>
  <c r="BI300" i="3"/>
  <c r="BN300" i="3" s="1"/>
  <c r="AB57" i="3"/>
  <c r="AE57" i="3" s="1"/>
  <c r="AO57" i="3"/>
  <c r="AS57" i="3" s="1"/>
  <c r="H11" i="16"/>
  <c r="BH6" i="3"/>
  <c r="D11" i="16" s="1"/>
  <c r="BI6" i="3"/>
  <c r="AB253" i="3"/>
  <c r="AE253" i="3" s="1"/>
  <c r="AO253" i="3"/>
  <c r="AS253" i="3" s="1"/>
  <c r="AB135" i="3"/>
  <c r="AE135" i="3" s="1"/>
  <c r="AO135" i="3"/>
  <c r="AS135" i="3" s="1"/>
  <c r="AB168" i="3"/>
  <c r="AE168" i="3" s="1"/>
  <c r="AO168" i="3"/>
  <c r="AS168" i="3" s="1"/>
  <c r="R481" i="25"/>
  <c r="S481" i="25"/>
  <c r="M457" i="25"/>
  <c r="P457" i="25" s="1"/>
  <c r="K332" i="3"/>
  <c r="O332" i="3" s="1"/>
  <c r="BI41" i="3"/>
  <c r="BN41" i="3" s="1"/>
  <c r="BH41" i="3"/>
  <c r="AB159" i="3"/>
  <c r="AE159" i="3" s="1"/>
  <c r="AO159" i="3"/>
  <c r="AS159" i="3" s="1"/>
  <c r="M334" i="25"/>
  <c r="P334" i="25" s="1"/>
  <c r="K209" i="3"/>
  <c r="O209" i="3" s="1"/>
  <c r="BI167" i="3"/>
  <c r="BN167" i="3" s="1"/>
  <c r="BH167" i="3"/>
  <c r="AO22" i="3"/>
  <c r="AS22" i="3" s="1"/>
  <c r="AB22" i="3"/>
  <c r="AE22" i="3" s="1"/>
  <c r="AB289" i="3"/>
  <c r="AE289" i="3" s="1"/>
  <c r="AO289" i="3"/>
  <c r="AS289" i="3" s="1"/>
  <c r="BH173" i="3"/>
  <c r="BI173" i="3"/>
  <c r="BN173" i="3" s="1"/>
  <c r="M472" i="25"/>
  <c r="P472" i="25" s="1"/>
  <c r="K347" i="3"/>
  <c r="O347" i="3" s="1"/>
  <c r="AB111" i="3"/>
  <c r="AE111" i="3" s="1"/>
  <c r="AO111" i="3"/>
  <c r="AS111" i="3" s="1"/>
  <c r="M364" i="25"/>
  <c r="P364" i="25" s="1"/>
  <c r="K239" i="3"/>
  <c r="O239" i="3" s="1"/>
  <c r="AB273" i="3"/>
  <c r="AE273" i="3" s="1"/>
  <c r="AO273" i="3"/>
  <c r="AS273" i="3" s="1"/>
  <c r="AB257" i="3"/>
  <c r="AE257" i="3" s="1"/>
  <c r="AO257" i="3"/>
  <c r="AS257" i="3" s="1"/>
  <c r="AB37" i="3"/>
  <c r="AE37" i="3" s="1"/>
  <c r="AO37" i="3"/>
  <c r="AS37" i="3" s="1"/>
  <c r="BI179" i="3"/>
  <c r="BN179" i="3" s="1"/>
  <c r="BH179" i="3"/>
  <c r="AO179" i="3"/>
  <c r="AS179" i="3" s="1"/>
  <c r="AB179" i="3"/>
  <c r="AE179" i="3" s="1"/>
  <c r="AO35" i="3"/>
  <c r="AS35" i="3" s="1"/>
  <c r="AB35" i="3"/>
  <c r="AE35" i="3" s="1"/>
  <c r="AO276" i="3"/>
  <c r="AS276" i="3" s="1"/>
  <c r="AB276" i="3"/>
  <c r="AE276" i="3" s="1"/>
  <c r="AO347" i="3"/>
  <c r="AS347" i="3" s="1"/>
  <c r="AB347" i="3"/>
  <c r="AE347" i="3" s="1"/>
  <c r="AO285" i="3"/>
  <c r="AS285" i="3" s="1"/>
  <c r="AB285" i="3"/>
  <c r="AE285" i="3" s="1"/>
  <c r="AO309" i="3"/>
  <c r="AS309" i="3" s="1"/>
  <c r="AB309" i="3"/>
  <c r="AE309" i="3" s="1"/>
  <c r="BH205" i="3"/>
  <c r="BI205" i="3"/>
  <c r="BN205" i="3" s="1"/>
  <c r="AO122" i="3"/>
  <c r="AS122" i="3" s="1"/>
  <c r="AB122" i="3"/>
  <c r="AE122" i="3" s="1"/>
  <c r="AO99" i="3"/>
  <c r="AS99" i="3" s="1"/>
  <c r="AB99" i="3"/>
  <c r="AE99" i="3" s="1"/>
  <c r="AB218" i="3"/>
  <c r="AE218" i="3" s="1"/>
  <c r="AO218" i="3"/>
  <c r="AS218" i="3" s="1"/>
  <c r="M346" i="25"/>
  <c r="P346" i="25" s="1"/>
  <c r="K221" i="3"/>
  <c r="O221" i="3" s="1"/>
  <c r="BH255" i="3"/>
  <c r="BI255" i="3"/>
  <c r="BN255" i="3" s="1"/>
  <c r="BI279" i="3"/>
  <c r="BN279" i="3" s="1"/>
  <c r="BH279" i="3"/>
  <c r="BI119" i="3"/>
  <c r="BN119" i="3" s="1"/>
  <c r="BH119" i="3"/>
  <c r="BH102" i="3"/>
  <c r="BI102" i="3"/>
  <c r="BN102" i="3" s="1"/>
  <c r="R514" i="25"/>
  <c r="S514" i="25"/>
  <c r="AB33" i="3"/>
  <c r="AE33" i="3" s="1"/>
  <c r="AO33" i="3"/>
  <c r="AS33" i="3" s="1"/>
  <c r="BH201" i="3"/>
  <c r="BI201" i="3"/>
  <c r="BN201" i="3" s="1"/>
  <c r="BH293" i="3"/>
  <c r="BI293" i="3"/>
  <c r="BN293" i="3" s="1"/>
  <c r="AB43" i="3"/>
  <c r="AE43" i="3" s="1"/>
  <c r="AO43" i="3"/>
  <c r="AS43" i="3" s="1"/>
  <c r="AO31" i="3"/>
  <c r="AS31" i="3" s="1"/>
  <c r="AB31" i="3"/>
  <c r="AE31" i="3" s="1"/>
  <c r="BI11" i="3"/>
  <c r="BN11" i="3" s="1"/>
  <c r="BH11" i="3"/>
  <c r="BI9" i="3"/>
  <c r="BN9" i="3" s="1"/>
  <c r="BH9" i="3"/>
  <c r="M415" i="25"/>
  <c r="P415" i="25" s="1"/>
  <c r="K290" i="3"/>
  <c r="O290" i="3" s="1"/>
  <c r="BH97" i="3"/>
  <c r="BI97" i="3"/>
  <c r="BN97" i="3" s="1"/>
  <c r="M398" i="25"/>
  <c r="P398" i="25" s="1"/>
  <c r="K273" i="3"/>
  <c r="O273" i="3" s="1"/>
  <c r="AB34" i="3"/>
  <c r="AE34" i="3" s="1"/>
  <c r="AO34" i="3"/>
  <c r="AS34" i="3" s="1"/>
  <c r="M298" i="25"/>
  <c r="P298" i="25" s="1"/>
  <c r="K173" i="3"/>
  <c r="O173" i="3" s="1"/>
  <c r="BH38" i="3"/>
  <c r="BI38" i="3"/>
  <c r="BN38" i="3" s="1"/>
  <c r="AB38" i="3"/>
  <c r="AE38" i="3" s="1"/>
  <c r="AO38" i="3"/>
  <c r="AS38" i="3" s="1"/>
  <c r="BI316" i="3"/>
  <c r="BN316" i="3" s="1"/>
  <c r="BH316" i="3"/>
  <c r="AB82" i="3"/>
  <c r="AE82" i="3" s="1"/>
  <c r="AO82" i="3"/>
  <c r="AS82" i="3" s="1"/>
  <c r="M452" i="25"/>
  <c r="P452" i="25" s="1"/>
  <c r="K327" i="3"/>
  <c r="O327" i="3" s="1"/>
  <c r="S539" i="25"/>
  <c r="R539" i="25"/>
  <c r="AB335" i="3"/>
  <c r="AE335" i="3" s="1"/>
  <c r="AO335" i="3"/>
  <c r="AS335" i="3" s="1"/>
  <c r="BH79" i="3"/>
  <c r="BI79" i="3"/>
  <c r="BN79" i="3" s="1"/>
  <c r="BH312" i="3"/>
  <c r="BI312" i="3"/>
  <c r="BN312" i="3" s="1"/>
  <c r="BH161" i="3"/>
  <c r="BI161" i="3"/>
  <c r="BN161" i="3" s="1"/>
  <c r="M330" i="25"/>
  <c r="P330" i="25" s="1"/>
  <c r="K205" i="3"/>
  <c r="O205" i="3" s="1"/>
  <c r="K303" i="3"/>
  <c r="O303" i="3" s="1"/>
  <c r="M428" i="25"/>
  <c r="P428" i="25" s="1"/>
  <c r="AO187" i="3"/>
  <c r="AS187" i="3" s="1"/>
  <c r="AB187" i="3"/>
  <c r="AE187" i="3" s="1"/>
  <c r="BH252" i="3"/>
  <c r="BI252" i="3"/>
  <c r="BN252" i="3" s="1"/>
  <c r="S520" i="25"/>
  <c r="R520" i="25"/>
  <c r="AB157" i="3"/>
  <c r="AE157" i="3" s="1"/>
  <c r="AO157" i="3"/>
  <c r="AS157" i="3" s="1"/>
  <c r="M431" i="25"/>
  <c r="P431" i="25" s="1"/>
  <c r="K306" i="3"/>
  <c r="O306" i="3" s="1"/>
  <c r="M264" i="25"/>
  <c r="P264" i="25" s="1"/>
  <c r="K139" i="3"/>
  <c r="O139" i="3" s="1"/>
  <c r="AO330" i="3"/>
  <c r="AS330" i="3" s="1"/>
  <c r="AB330" i="3"/>
  <c r="AE330" i="3" s="1"/>
  <c r="M173" i="25"/>
  <c r="P173" i="25" s="1"/>
  <c r="K48" i="3"/>
  <c r="O48" i="3" s="1"/>
  <c r="BH146" i="3"/>
  <c r="BI146" i="3"/>
  <c r="BN146" i="3" s="1"/>
  <c r="R534" i="25"/>
  <c r="S534" i="25"/>
  <c r="AB108" i="3"/>
  <c r="AE108" i="3" s="1"/>
  <c r="AO108" i="3"/>
  <c r="AS108" i="3" s="1"/>
  <c r="BI107" i="3"/>
  <c r="BN107" i="3" s="1"/>
  <c r="BH107" i="3"/>
  <c r="AO270" i="3"/>
  <c r="AS270" i="3" s="1"/>
  <c r="AB270" i="3"/>
  <c r="AE270" i="3" s="1"/>
  <c r="M370" i="25"/>
  <c r="P370" i="25" s="1"/>
  <c r="K245" i="3"/>
  <c r="O245" i="3" s="1"/>
  <c r="M327" i="25"/>
  <c r="P327" i="25" s="1"/>
  <c r="K202" i="3"/>
  <c r="O202" i="3" s="1"/>
  <c r="M322" i="25"/>
  <c r="P322" i="25" s="1"/>
  <c r="K197" i="3"/>
  <c r="O197" i="3" s="1"/>
  <c r="K254" i="3"/>
  <c r="O254" i="3" s="1"/>
  <c r="M379" i="25"/>
  <c r="P379" i="25" s="1"/>
  <c r="BI192" i="3"/>
  <c r="BN192" i="3" s="1"/>
  <c r="BH192" i="3"/>
  <c r="M301" i="25"/>
  <c r="P301" i="25" s="1"/>
  <c r="K176" i="3"/>
  <c r="O176" i="3" s="1"/>
  <c r="BP4" i="3"/>
  <c r="J4" i="3" s="1"/>
  <c r="BQ4" i="3"/>
  <c r="AO120" i="3"/>
  <c r="AS120" i="3" s="1"/>
  <c r="AB120" i="3"/>
  <c r="AE120" i="3" s="1"/>
  <c r="BH221" i="3"/>
  <c r="BI221" i="3"/>
  <c r="BN221" i="3" s="1"/>
  <c r="M239" i="25"/>
  <c r="P239" i="25" s="1"/>
  <c r="K114" i="3"/>
  <c r="O114" i="3" s="1"/>
  <c r="BH65" i="3"/>
  <c r="BI65" i="3"/>
  <c r="BN65" i="3" s="1"/>
  <c r="BI24" i="3"/>
  <c r="BN24" i="3" s="1"/>
  <c r="BH24" i="3"/>
  <c r="AB306" i="3"/>
  <c r="AE306" i="3" s="1"/>
  <c r="AO306" i="3"/>
  <c r="AS306" i="3" s="1"/>
  <c r="AO77" i="3"/>
  <c r="AS77" i="3" s="1"/>
  <c r="AB77" i="3"/>
  <c r="AE77" i="3" s="1"/>
  <c r="BH338" i="3"/>
  <c r="BI338" i="3"/>
  <c r="BN338" i="3" s="1"/>
  <c r="BH105" i="3"/>
  <c r="BI105" i="3"/>
  <c r="BN105" i="3" s="1"/>
  <c r="AB216" i="3"/>
  <c r="AE216" i="3" s="1"/>
  <c r="AO216" i="3"/>
  <c r="AS216" i="3" s="1"/>
  <c r="M417" i="25"/>
  <c r="P417" i="25" s="1"/>
  <c r="K292" i="3"/>
  <c r="O292" i="3" s="1"/>
  <c r="AO233" i="3"/>
  <c r="AS233" i="3" s="1"/>
  <c r="AB233" i="3"/>
  <c r="AE233" i="3" s="1"/>
  <c r="AB200" i="3"/>
  <c r="AE200" i="3" s="1"/>
  <c r="AO200" i="3"/>
  <c r="AS200" i="3" s="1"/>
  <c r="M135" i="25"/>
  <c r="P135" i="25" s="1"/>
  <c r="K10" i="3"/>
  <c r="O10" i="3" s="1"/>
  <c r="AB231" i="3"/>
  <c r="AE231" i="3" s="1"/>
  <c r="AO231" i="3"/>
  <c r="AS231" i="3" s="1"/>
  <c r="AB137" i="3"/>
  <c r="AE137" i="3" s="1"/>
  <c r="AO137" i="3"/>
  <c r="AS137" i="3" s="1"/>
  <c r="AB5" i="3"/>
  <c r="AE5" i="3" s="1"/>
  <c r="AO5" i="3"/>
  <c r="AS5" i="3" s="1"/>
  <c r="AO26" i="3"/>
  <c r="AS26" i="3" s="1"/>
  <c r="AB26" i="3"/>
  <c r="AE26" i="3" s="1"/>
  <c r="M474" i="25"/>
  <c r="P474" i="25" s="1"/>
  <c r="K349" i="3"/>
  <c r="O349" i="3" s="1"/>
  <c r="AO272" i="3"/>
  <c r="AS272" i="3" s="1"/>
  <c r="AB272" i="3"/>
  <c r="AE272" i="3" s="1"/>
  <c r="AO203" i="3"/>
  <c r="AS203" i="3" s="1"/>
  <c r="AB203" i="3"/>
  <c r="AE203" i="3" s="1"/>
  <c r="BH88" i="3"/>
  <c r="BI88" i="3"/>
  <c r="BN88" i="3" s="1"/>
  <c r="M142" i="25"/>
  <c r="P142" i="25" s="1"/>
  <c r="K17" i="3"/>
  <c r="O17" i="3" s="1"/>
  <c r="AB294" i="3"/>
  <c r="AE294" i="3" s="1"/>
  <c r="AO294" i="3"/>
  <c r="AS294" i="3" s="1"/>
  <c r="AB220" i="3"/>
  <c r="AE220" i="3" s="1"/>
  <c r="AO220" i="3"/>
  <c r="AS220" i="3" s="1"/>
  <c r="AB310" i="3"/>
  <c r="AE310" i="3" s="1"/>
  <c r="AO310" i="3"/>
  <c r="AS310" i="3" s="1"/>
  <c r="BH239" i="3"/>
  <c r="BI239" i="3"/>
  <c r="BN239" i="3" s="1"/>
  <c r="AO66" i="3"/>
  <c r="AS66" i="3" s="1"/>
  <c r="AB66" i="3"/>
  <c r="AE66" i="3" s="1"/>
  <c r="AB207" i="3"/>
  <c r="AE207" i="3" s="1"/>
  <c r="AO207" i="3"/>
  <c r="AS207" i="3" s="1"/>
  <c r="AO182" i="3"/>
  <c r="AS182" i="3" s="1"/>
  <c r="AB182" i="3"/>
  <c r="AE182" i="3" s="1"/>
  <c r="H121" i="22"/>
  <c r="BH116" i="3"/>
  <c r="BI116" i="3"/>
  <c r="BN116" i="3" s="1"/>
  <c r="S496" i="25"/>
  <c r="R496" i="25"/>
  <c r="R486" i="25"/>
  <c r="S486" i="25"/>
  <c r="BI86" i="3"/>
  <c r="BN86" i="3" s="1"/>
  <c r="BH86" i="3"/>
  <c r="AB90" i="3"/>
  <c r="AE90" i="3" s="1"/>
  <c r="AO90" i="3"/>
  <c r="AS90" i="3" s="1"/>
  <c r="K311" i="3"/>
  <c r="O311" i="3" s="1"/>
  <c r="M436" i="25"/>
  <c r="P436" i="25" s="1"/>
  <c r="M252" i="25"/>
  <c r="P252" i="25" s="1"/>
  <c r="K127" i="3"/>
  <c r="O127" i="3" s="1"/>
  <c r="BI72" i="3"/>
  <c r="BN72" i="3" s="1"/>
  <c r="BH72" i="3"/>
  <c r="AO250" i="3"/>
  <c r="AS250" i="3" s="1"/>
  <c r="AB250" i="3"/>
  <c r="AE250" i="3" s="1"/>
  <c r="BI317" i="3"/>
  <c r="BN317" i="3" s="1"/>
  <c r="BH317" i="3"/>
  <c r="K154" i="3"/>
  <c r="O154" i="3" s="1"/>
  <c r="M279" i="25"/>
  <c r="P279" i="25" s="1"/>
  <c r="BH199" i="3"/>
  <c r="BI199" i="3"/>
  <c r="BN199" i="3" s="1"/>
  <c r="BH163" i="3"/>
  <c r="BI163" i="3"/>
  <c r="BN163" i="3" s="1"/>
  <c r="BH283" i="3"/>
  <c r="BI283" i="3"/>
  <c r="BN283" i="3" s="1"/>
  <c r="AO195" i="3"/>
  <c r="AS195" i="3" s="1"/>
  <c r="AB195" i="3"/>
  <c r="AE195" i="3" s="1"/>
  <c r="BH21" i="3"/>
  <c r="BI21" i="3"/>
  <c r="BN21" i="3" s="1"/>
  <c r="K319" i="3"/>
  <c r="O319" i="3" s="1"/>
  <c r="M444" i="25"/>
  <c r="P444" i="25" s="1"/>
  <c r="AB268" i="3"/>
  <c r="AE268" i="3" s="1"/>
  <c r="AO268" i="3"/>
  <c r="AS268" i="3" s="1"/>
  <c r="BH138" i="3"/>
  <c r="BI138" i="3"/>
  <c r="BN138" i="3" s="1"/>
  <c r="S552" i="25"/>
  <c r="R552" i="25"/>
  <c r="J74" i="3"/>
  <c r="K79" i="16"/>
  <c r="M222" i="25"/>
  <c r="P222" i="25" s="1"/>
  <c r="K97" i="3"/>
  <c r="O97" i="3" s="1"/>
  <c r="BI129" i="3"/>
  <c r="BN129" i="3" s="1"/>
  <c r="BH129" i="3"/>
  <c r="R549" i="25"/>
  <c r="S549" i="25"/>
  <c r="M381" i="25"/>
  <c r="P381" i="25" s="1"/>
  <c r="K256" i="3"/>
  <c r="O256" i="3" s="1"/>
  <c r="H61" i="16"/>
  <c r="BH56" i="3"/>
  <c r="BI56" i="3"/>
  <c r="BN56" i="3" s="1"/>
  <c r="AB17" i="3"/>
  <c r="AE17" i="3" s="1"/>
  <c r="AO17" i="3"/>
  <c r="AS17" i="3" s="1"/>
  <c r="AB301" i="3"/>
  <c r="AE301" i="3" s="1"/>
  <c r="AO301" i="3"/>
  <c r="AS301" i="3" s="1"/>
  <c r="BI48" i="3"/>
  <c r="BN48" i="3" s="1"/>
  <c r="BH48" i="3"/>
  <c r="BH328" i="3"/>
  <c r="BI328" i="3"/>
  <c r="BN328" i="3" s="1"/>
  <c r="BI115" i="3"/>
  <c r="BN115" i="3" s="1"/>
  <c r="BH115" i="3"/>
  <c r="BI125" i="3"/>
  <c r="BN125" i="3" s="1"/>
  <c r="BH125" i="3"/>
  <c r="AO42" i="3"/>
  <c r="AS42" i="3" s="1"/>
  <c r="AB42" i="3"/>
  <c r="AE42" i="3" s="1"/>
  <c r="BH211" i="3"/>
  <c r="BI211" i="3"/>
  <c r="BN211" i="3" s="1"/>
  <c r="M358" i="25"/>
  <c r="P358" i="25" s="1"/>
  <c r="K233" i="3"/>
  <c r="O233" i="3" s="1"/>
  <c r="AB59" i="3"/>
  <c r="AE59" i="3" s="1"/>
  <c r="AO59" i="3"/>
  <c r="AS59" i="3" s="1"/>
  <c r="M307" i="25"/>
  <c r="P307" i="25" s="1"/>
  <c r="K182" i="3"/>
  <c r="O182" i="3" s="1"/>
  <c r="BI95" i="3"/>
  <c r="BN95" i="3" s="1"/>
  <c r="BH95" i="3"/>
  <c r="BI217" i="3"/>
  <c r="BN217" i="3" s="1"/>
  <c r="BH217" i="3"/>
  <c r="AB290" i="3"/>
  <c r="AE290" i="3" s="1"/>
  <c r="AO290" i="3"/>
  <c r="AS290" i="3" s="1"/>
  <c r="AB222" i="3"/>
  <c r="AE222" i="3" s="1"/>
  <c r="AO222" i="3"/>
  <c r="AS222" i="3" s="1"/>
  <c r="BI222" i="3"/>
  <c r="BN222" i="3" s="1"/>
  <c r="BH222" i="3"/>
  <c r="M464" i="25"/>
  <c r="P464" i="25" s="1"/>
  <c r="K339" i="3"/>
  <c r="O339" i="3" s="1"/>
  <c r="AB85" i="3"/>
  <c r="AE85" i="3" s="1"/>
  <c r="AO85" i="3"/>
  <c r="AS85" i="3" s="1"/>
  <c r="AB53" i="3"/>
  <c r="AE53" i="3" s="1"/>
  <c r="AO53" i="3"/>
  <c r="AS53" i="3" s="1"/>
  <c r="BI84" i="3"/>
  <c r="BN84" i="3" s="1"/>
  <c r="BH84" i="3"/>
  <c r="BH174" i="3"/>
  <c r="BI174" i="3"/>
  <c r="BN174" i="3" s="1"/>
  <c r="AB329" i="3"/>
  <c r="AE329" i="3" s="1"/>
  <c r="AO329" i="3"/>
  <c r="AS329" i="3" s="1"/>
  <c r="BI251" i="3"/>
  <c r="BN251" i="3" s="1"/>
  <c r="BH251" i="3"/>
  <c r="K88" i="3"/>
  <c r="O88" i="3" s="1"/>
  <c r="M213" i="25"/>
  <c r="P213" i="25" s="1"/>
  <c r="AB243" i="3"/>
  <c r="AE243" i="3" s="1"/>
  <c r="AO243" i="3"/>
  <c r="AS243" i="3" s="1"/>
  <c r="M295" i="25"/>
  <c r="P295" i="25" s="1"/>
  <c r="K170" i="3"/>
  <c r="O170" i="3" s="1"/>
  <c r="AO104" i="3"/>
  <c r="AS104" i="3" s="1"/>
  <c r="AB104" i="3"/>
  <c r="AE104" i="3" s="1"/>
  <c r="AB333" i="3"/>
  <c r="AE333" i="3" s="1"/>
  <c r="AO333" i="3"/>
  <c r="AS333" i="3" s="1"/>
  <c r="S544" i="25"/>
  <c r="R544" i="25"/>
  <c r="M241" i="25"/>
  <c r="P241" i="25" s="1"/>
  <c r="K116" i="3"/>
  <c r="O116" i="3" s="1"/>
  <c r="BI348" i="3"/>
  <c r="BN348" i="3" s="1"/>
  <c r="BH348" i="3"/>
  <c r="M133" i="25"/>
  <c r="P133" i="25" s="1"/>
  <c r="K8" i="3"/>
  <c r="O8" i="3" s="1"/>
  <c r="H136" i="16"/>
  <c r="BI131" i="3"/>
  <c r="BH131" i="3"/>
  <c r="D136" i="16" s="1"/>
  <c r="AO226" i="3"/>
  <c r="AS226" i="3" s="1"/>
  <c r="AB226" i="3"/>
  <c r="AE226" i="3" s="1"/>
  <c r="R545" i="25"/>
  <c r="S545" i="25"/>
  <c r="M432" i="25"/>
  <c r="P432" i="25" s="1"/>
  <c r="K307" i="3"/>
  <c r="O307" i="3" s="1"/>
  <c r="R554" i="25"/>
  <c r="S554" i="25"/>
  <c r="AB185" i="3"/>
  <c r="AE185" i="3" s="1"/>
  <c r="AO185" i="3"/>
  <c r="AS185" i="3" s="1"/>
  <c r="H94" i="16"/>
  <c r="BH89" i="3"/>
  <c r="BI89" i="3"/>
  <c r="BN89" i="3" s="1"/>
  <c r="M303" i="25"/>
  <c r="P303" i="25" s="1"/>
  <c r="K178" i="3"/>
  <c r="O178" i="3" s="1"/>
  <c r="BI264" i="3"/>
  <c r="BN264" i="3" s="1"/>
  <c r="BH264" i="3"/>
  <c r="S484" i="25"/>
  <c r="R484" i="25"/>
  <c r="M325" i="25"/>
  <c r="P325" i="25" s="1"/>
  <c r="K200" i="3"/>
  <c r="O200" i="3" s="1"/>
  <c r="AB322" i="3"/>
  <c r="AE322" i="3" s="1"/>
  <c r="AO322" i="3"/>
  <c r="AS322" i="3" s="1"/>
  <c r="K328" i="3"/>
  <c r="O328" i="3" s="1"/>
  <c r="M453" i="25"/>
  <c r="P453" i="25" s="1"/>
  <c r="BI280" i="3"/>
  <c r="BN280" i="3" s="1"/>
  <c r="BH280" i="3"/>
  <c r="AB153" i="3"/>
  <c r="AE153" i="3" s="1"/>
  <c r="AO153" i="3"/>
  <c r="AS153" i="3" s="1"/>
  <c r="K295" i="3"/>
  <c r="O295" i="3" s="1"/>
  <c r="M420" i="25"/>
  <c r="P420" i="25" s="1"/>
  <c r="AO324" i="3"/>
  <c r="AS324" i="3" s="1"/>
  <c r="AB324" i="3"/>
  <c r="AE324" i="3" s="1"/>
  <c r="AB18" i="3"/>
  <c r="AE18" i="3" s="1"/>
  <c r="AO18" i="3"/>
  <c r="AS18" i="3" s="1"/>
  <c r="AO259" i="3"/>
  <c r="AS259" i="3" s="1"/>
  <c r="AB259" i="3"/>
  <c r="AE259" i="3" s="1"/>
  <c r="AB258" i="3"/>
  <c r="AE258" i="3" s="1"/>
  <c r="AO258" i="3"/>
  <c r="AS258" i="3" s="1"/>
  <c r="AO229" i="3"/>
  <c r="AS229" i="3" s="1"/>
  <c r="AB229" i="3"/>
  <c r="AE229" i="3" s="1"/>
  <c r="AB118" i="3"/>
  <c r="AE118" i="3" s="1"/>
  <c r="AO118" i="3"/>
  <c r="AS118" i="3" s="1"/>
  <c r="BH351" i="3"/>
  <c r="BI351" i="3"/>
  <c r="BN351" i="3" s="1"/>
  <c r="BH349" i="3"/>
  <c r="BI349" i="3"/>
  <c r="BN349" i="3" s="1"/>
  <c r="R537" i="25"/>
  <c r="S537" i="25"/>
  <c r="AO315" i="3"/>
  <c r="AS315" i="3" s="1"/>
  <c r="AB315" i="3"/>
  <c r="AE315" i="3" s="1"/>
  <c r="BI269" i="3"/>
  <c r="BN269" i="3" s="1"/>
  <c r="BH269" i="3"/>
  <c r="AO308" i="3"/>
  <c r="AS308" i="3" s="1"/>
  <c r="AB308" i="3"/>
  <c r="AE308" i="3" s="1"/>
  <c r="BH308" i="3"/>
  <c r="BI308" i="3"/>
  <c r="BN308" i="3" s="1"/>
  <c r="AB162" i="3"/>
  <c r="AE162" i="3" s="1"/>
  <c r="AO162" i="3"/>
  <c r="AS162" i="3" s="1"/>
  <c r="BI162" i="3"/>
  <c r="BN162" i="3" s="1"/>
  <c r="BH162" i="3"/>
  <c r="K260" i="3"/>
  <c r="O260" i="3" s="1"/>
  <c r="M385" i="25"/>
  <c r="P385" i="25" s="1"/>
  <c r="BI91" i="3"/>
  <c r="BN91" i="3" s="1"/>
  <c r="BH91" i="3"/>
  <c r="AO91" i="3"/>
  <c r="AS91" i="3" s="1"/>
  <c r="AB91" i="3"/>
  <c r="AE91" i="3" s="1"/>
  <c r="K276" i="3"/>
  <c r="O276" i="3" s="1"/>
  <c r="M401" i="25"/>
  <c r="P401" i="25" s="1"/>
  <c r="K216" i="3"/>
  <c r="O216" i="3" s="1"/>
  <c r="M341" i="25"/>
  <c r="P341" i="25" s="1"/>
  <c r="BH343" i="3"/>
  <c r="BI343" i="3"/>
  <c r="BN343" i="3" s="1"/>
  <c r="BI140" i="3"/>
  <c r="BN140" i="3" s="1"/>
  <c r="BH140" i="3"/>
  <c r="AB141" i="3"/>
  <c r="AE141" i="3" s="1"/>
  <c r="AO141" i="3"/>
  <c r="AS141" i="3" s="1"/>
  <c r="BI188" i="3"/>
  <c r="BN188" i="3" s="1"/>
  <c r="BH188" i="3"/>
  <c r="BI320" i="3"/>
  <c r="BN320" i="3" s="1"/>
  <c r="BH320" i="3"/>
  <c r="J131" i="3"/>
  <c r="K136" i="16"/>
  <c r="M434" i="25"/>
  <c r="P434" i="25" s="1"/>
  <c r="K309" i="3"/>
  <c r="O309" i="3" s="1"/>
  <c r="AB68" i="3"/>
  <c r="AE68" i="3" s="1"/>
  <c r="AO68" i="3"/>
  <c r="AS68" i="3" s="1"/>
  <c r="M410" i="25"/>
  <c r="P410" i="25" s="1"/>
  <c r="K285" i="3"/>
  <c r="O285" i="3" s="1"/>
  <c r="AB170" i="3"/>
  <c r="AE170" i="3" s="1"/>
  <c r="AO170" i="3"/>
  <c r="AS170" i="3" s="1"/>
  <c r="AO224" i="3"/>
  <c r="AS224" i="3" s="1"/>
  <c r="AB224" i="3"/>
  <c r="AE224" i="3" s="1"/>
  <c r="M345" i="25"/>
  <c r="P345" i="25" s="1"/>
  <c r="K220" i="3"/>
  <c r="O220" i="3" s="1"/>
  <c r="AO23" i="3"/>
  <c r="AS23" i="3" s="1"/>
  <c r="AB23" i="3"/>
  <c r="AE23" i="3" s="1"/>
  <c r="AO63" i="3"/>
  <c r="AS63" i="3" s="1"/>
  <c r="AB63" i="3"/>
  <c r="AE63" i="3" s="1"/>
  <c r="BH134" i="3"/>
  <c r="BI134" i="3"/>
  <c r="BN134" i="3" s="1"/>
  <c r="M285" i="25"/>
  <c r="P285" i="25" s="1"/>
  <c r="K160" i="3"/>
  <c r="O160" i="3" s="1"/>
  <c r="H41" i="16"/>
  <c r="BI36" i="3"/>
  <c r="BH36" i="3"/>
  <c r="D41" i="16" s="1"/>
  <c r="M159" i="25"/>
  <c r="P159" i="25" s="1"/>
  <c r="K34" i="3"/>
  <c r="O34" i="3" s="1"/>
  <c r="AB126" i="3"/>
  <c r="AE126" i="3" s="1"/>
  <c r="AO126" i="3"/>
  <c r="AS126" i="3" s="1"/>
  <c r="S532" i="25"/>
  <c r="R532" i="25"/>
  <c r="BH64" i="3"/>
  <c r="BI64" i="3"/>
  <c r="BN64" i="3" s="1"/>
  <c r="M236" i="25"/>
  <c r="P236" i="25" s="1"/>
  <c r="K111" i="3"/>
  <c r="O111" i="3" s="1"/>
  <c r="M321" i="25"/>
  <c r="P321" i="25" s="1"/>
  <c r="K196" i="3"/>
  <c r="O196" i="3" s="1"/>
  <c r="AB265" i="3"/>
  <c r="AE265" i="3" s="1"/>
  <c r="AO265" i="3"/>
  <c r="AS265" i="3" s="1"/>
  <c r="S487" i="25"/>
  <c r="R487" i="25"/>
  <c r="AB46" i="3"/>
  <c r="AE46" i="3" s="1"/>
  <c r="AO46" i="3"/>
  <c r="AS46" i="3" s="1"/>
  <c r="M272" i="25"/>
  <c r="P272" i="25" s="1"/>
  <c r="K147" i="3"/>
  <c r="O147" i="3" s="1"/>
  <c r="AO292" i="3"/>
  <c r="AS292" i="3" s="1"/>
  <c r="AB292" i="3"/>
  <c r="AE292" i="3" s="1"/>
  <c r="AB103" i="3"/>
  <c r="AE103" i="3" s="1"/>
  <c r="AO103" i="3"/>
  <c r="AS103" i="3" s="1"/>
  <c r="M380" i="25"/>
  <c r="P380" i="25" s="1"/>
  <c r="K255" i="3"/>
  <c r="O255" i="3" s="1"/>
  <c r="AB143" i="3"/>
  <c r="AE143" i="3" s="1"/>
  <c r="AO143" i="3"/>
  <c r="AS143" i="3" s="1"/>
  <c r="AB67" i="3"/>
  <c r="AE67" i="3" s="1"/>
  <c r="AO67" i="3"/>
  <c r="AS67" i="3" s="1"/>
  <c r="K229" i="3"/>
  <c r="O229" i="3" s="1"/>
  <c r="M354" i="25"/>
  <c r="P354" i="25" s="1"/>
  <c r="BH241" i="3"/>
  <c r="BI241" i="3"/>
  <c r="BN241" i="3" s="1"/>
  <c r="M267" i="25"/>
  <c r="P267" i="25" s="1"/>
  <c r="K142" i="3"/>
  <c r="O142" i="3" s="1"/>
  <c r="AB139" i="3"/>
  <c r="AE139" i="3" s="1"/>
  <c r="AO139" i="3"/>
  <c r="AS139" i="3" s="1"/>
  <c r="BI139" i="3"/>
  <c r="BN139" i="3" s="1"/>
  <c r="BH139" i="3"/>
  <c r="M240" i="25"/>
  <c r="P240" i="25" s="1"/>
  <c r="K115" i="3"/>
  <c r="O115" i="3" s="1"/>
  <c r="M318" i="25"/>
  <c r="P318" i="25" s="1"/>
  <c r="K193" i="3"/>
  <c r="O193" i="3" s="1"/>
  <c r="BI25" i="3"/>
  <c r="BN25" i="3" s="1"/>
  <c r="BH25" i="3"/>
  <c r="BI191" i="3"/>
  <c r="BN191" i="3" s="1"/>
  <c r="BH191" i="3"/>
  <c r="AB331" i="3"/>
  <c r="AE331" i="3" s="1"/>
  <c r="AO331" i="3"/>
  <c r="AS331" i="3" s="1"/>
  <c r="M467" i="25"/>
  <c r="P467" i="25" s="1"/>
  <c r="K342" i="3"/>
  <c r="O342" i="3" s="1"/>
  <c r="R510" i="25"/>
  <c r="S510" i="25"/>
  <c r="BI302" i="3"/>
  <c r="BN302" i="3" s="1"/>
  <c r="BH302" i="3"/>
  <c r="S547" i="25"/>
  <c r="R547" i="25"/>
  <c r="AB130" i="3"/>
  <c r="AE130" i="3" s="1"/>
  <c r="AO130" i="3"/>
  <c r="AS130" i="3" s="1"/>
  <c r="R541" i="25"/>
  <c r="S541" i="25"/>
  <c r="AO346" i="3"/>
  <c r="AS346" i="3" s="1"/>
  <c r="AB346" i="3"/>
  <c r="AE346" i="3" s="1"/>
  <c r="AO29" i="3"/>
  <c r="AS29" i="3" s="1"/>
  <c r="AB29" i="3"/>
  <c r="AE29" i="3" s="1"/>
  <c r="AB284" i="3"/>
  <c r="AE284" i="3" s="1"/>
  <c r="AO284" i="3"/>
  <c r="AS284" i="3" s="1"/>
  <c r="H80" i="16"/>
  <c r="BI75" i="3"/>
  <c r="BN75" i="3" s="1"/>
  <c r="BH75" i="3"/>
  <c r="AO295" i="3"/>
  <c r="AS295" i="3" s="1"/>
  <c r="AB295" i="3"/>
  <c r="AE295" i="3" s="1"/>
  <c r="BH156" i="3"/>
  <c r="BI156" i="3"/>
  <c r="BN156" i="3" s="1"/>
  <c r="AB208" i="3"/>
  <c r="AE208" i="3" s="1"/>
  <c r="AO208" i="3"/>
  <c r="AS208" i="3" s="1"/>
  <c r="AB337" i="3"/>
  <c r="AE337" i="3" s="1"/>
  <c r="AO337" i="3"/>
  <c r="AS337" i="3" s="1"/>
  <c r="BH219" i="3"/>
  <c r="BI219" i="3"/>
  <c r="BN219" i="3" s="1"/>
  <c r="AB287" i="3"/>
  <c r="AE287" i="3" s="1"/>
  <c r="AO287" i="3"/>
  <c r="AS287" i="3" s="1"/>
  <c r="M139" i="25"/>
  <c r="P139" i="25" s="1"/>
  <c r="K14" i="3"/>
  <c r="O14" i="3" s="1"/>
  <c r="BH40" i="3"/>
  <c r="BI40" i="3"/>
  <c r="BN40" i="3" s="1"/>
  <c r="M456" i="25"/>
  <c r="P456" i="25" s="1"/>
  <c r="K331" i="3"/>
  <c r="O331" i="3" s="1"/>
  <c r="M447" i="25"/>
  <c r="P447" i="25" s="1"/>
  <c r="K322" i="3"/>
  <c r="O322" i="3" s="1"/>
  <c r="BI261" i="3"/>
  <c r="BN261" i="3" s="1"/>
  <c r="BH261" i="3"/>
  <c r="M147" i="25"/>
  <c r="P147" i="25" s="1"/>
  <c r="K22" i="3"/>
  <c r="O22" i="3" s="1"/>
  <c r="M402" i="25"/>
  <c r="P402" i="25" s="1"/>
  <c r="K277" i="3"/>
  <c r="O277" i="3" s="1"/>
  <c r="M423" i="25"/>
  <c r="P423" i="25" s="1"/>
  <c r="K298" i="3"/>
  <c r="O298" i="3" s="1"/>
  <c r="AO245" i="3"/>
  <c r="AS245" i="3" s="1"/>
  <c r="AB245" i="3"/>
  <c r="AE245" i="3" s="1"/>
  <c r="BI297" i="3"/>
  <c r="BN297" i="3" s="1"/>
  <c r="BH297" i="3"/>
  <c r="AB186" i="3"/>
  <c r="AE186" i="3" s="1"/>
  <c r="AO186" i="3"/>
  <c r="AS186" i="3" s="1"/>
  <c r="S535" i="25"/>
  <c r="R535" i="25"/>
  <c r="BI344" i="3"/>
  <c r="BN344" i="3" s="1"/>
  <c r="BH344" i="3"/>
  <c r="AO247" i="3"/>
  <c r="AS247" i="3" s="1"/>
  <c r="AB247" i="3"/>
  <c r="AE247" i="3" s="1"/>
  <c r="BH57" i="3"/>
  <c r="BI57" i="3"/>
  <c r="BN57" i="3" s="1"/>
  <c r="BH253" i="3"/>
  <c r="BI253" i="3"/>
  <c r="BN253" i="3" s="1"/>
  <c r="BH168" i="3"/>
  <c r="BI168" i="3"/>
  <c r="BN168" i="3" s="1"/>
  <c r="K78" i="3"/>
  <c r="O78" i="3" s="1"/>
  <c r="M203" i="25"/>
  <c r="P203" i="25" s="1"/>
  <c r="M134" i="25"/>
  <c r="P134" i="25" s="1"/>
  <c r="K9" i="3"/>
  <c r="O9" i="3" s="1"/>
  <c r="BI159" i="3"/>
  <c r="BN159" i="3" s="1"/>
  <c r="BH159" i="3"/>
  <c r="BI178" i="3"/>
  <c r="BN178" i="3" s="1"/>
  <c r="BH178" i="3"/>
  <c r="AB167" i="3"/>
  <c r="AE167" i="3" s="1"/>
  <c r="AO167" i="3"/>
  <c r="AS167" i="3" s="1"/>
  <c r="BH289" i="3"/>
  <c r="BI289" i="3"/>
  <c r="BN289" i="3" s="1"/>
  <c r="M258" i="25"/>
  <c r="P258" i="25" s="1"/>
  <c r="K133" i="3"/>
  <c r="O133" i="3" s="1"/>
  <c r="AO173" i="3"/>
  <c r="AS173" i="3" s="1"/>
  <c r="AB173" i="3"/>
  <c r="AE173" i="3" s="1"/>
  <c r="BH340" i="3"/>
  <c r="BI340" i="3"/>
  <c r="BN340" i="3" s="1"/>
  <c r="AB49" i="3"/>
  <c r="AE49" i="3" s="1"/>
  <c r="AO49" i="3"/>
  <c r="AS49" i="3" s="1"/>
  <c r="M439" i="25"/>
  <c r="P439" i="25" s="1"/>
  <c r="K314" i="3"/>
  <c r="O314" i="3" s="1"/>
  <c r="AB248" i="3"/>
  <c r="AE248" i="3" s="1"/>
  <c r="AO248" i="3"/>
  <c r="AS248" i="3" s="1"/>
  <c r="M465" i="25"/>
  <c r="P465" i="25" s="1"/>
  <c r="K340" i="3"/>
  <c r="O340" i="3" s="1"/>
  <c r="BI273" i="3"/>
  <c r="BN273" i="3" s="1"/>
  <c r="BH273" i="3"/>
  <c r="K185" i="3"/>
  <c r="O185" i="3" s="1"/>
  <c r="M310" i="25"/>
  <c r="P310" i="25" s="1"/>
  <c r="K122" i="3"/>
  <c r="O122" i="3" s="1"/>
  <c r="M247" i="25"/>
  <c r="P247" i="25" s="1"/>
  <c r="BI35" i="3"/>
  <c r="BN35" i="3" s="1"/>
  <c r="BH35" i="3"/>
  <c r="BI285" i="3"/>
  <c r="BN285" i="3" s="1"/>
  <c r="BH285" i="3"/>
  <c r="BH122" i="3"/>
  <c r="BI122" i="3"/>
  <c r="BN122" i="3" s="1"/>
  <c r="R521" i="25"/>
  <c r="S521" i="25"/>
  <c r="H75" i="22"/>
  <c r="BH70" i="3"/>
  <c r="BI70" i="3"/>
  <c r="BN70" i="3" s="1"/>
  <c r="BH96" i="3"/>
  <c r="BI96" i="3"/>
  <c r="BN96" i="3" s="1"/>
  <c r="AO127" i="3"/>
  <c r="AS127" i="3" s="1"/>
  <c r="AB127" i="3"/>
  <c r="AE127" i="3" s="1"/>
  <c r="AB124" i="3"/>
  <c r="AE124" i="3" s="1"/>
  <c r="AO124" i="3"/>
  <c r="AS124" i="3" s="1"/>
  <c r="AO119" i="3"/>
  <c r="AS119" i="3" s="1"/>
  <c r="AB119" i="3"/>
  <c r="AE119" i="3" s="1"/>
  <c r="M185" i="25"/>
  <c r="P185" i="25" s="1"/>
  <c r="K60" i="3"/>
  <c r="O60" i="3" s="1"/>
  <c r="AO83" i="3"/>
  <c r="AS83" i="3" s="1"/>
  <c r="AB83" i="3"/>
  <c r="AE83" i="3" s="1"/>
  <c r="S512" i="25"/>
  <c r="R512" i="25"/>
  <c r="S507" i="25"/>
  <c r="R507" i="25"/>
  <c r="BI31" i="3"/>
  <c r="BN31" i="3" s="1"/>
  <c r="BH31" i="3"/>
  <c r="AO9" i="3"/>
  <c r="AS9" i="3" s="1"/>
  <c r="AB9" i="3"/>
  <c r="AE9" i="3" s="1"/>
  <c r="M446" i="25"/>
  <c r="P446" i="25" s="1"/>
  <c r="K321" i="3"/>
  <c r="O321" i="3" s="1"/>
  <c r="AB78" i="3"/>
  <c r="AE78" i="3" s="1"/>
  <c r="AO78" i="3"/>
  <c r="AS78" i="3" s="1"/>
  <c r="BI61" i="3"/>
  <c r="BN61" i="3" s="1"/>
  <c r="BH61" i="3"/>
  <c r="AO237" i="3"/>
  <c r="AS237" i="3" s="1"/>
  <c r="AB237" i="3"/>
  <c r="AE237" i="3" s="1"/>
  <c r="AO97" i="3"/>
  <c r="AS97" i="3" s="1"/>
  <c r="AB97" i="3"/>
  <c r="AE97" i="3" s="1"/>
  <c r="S516" i="25"/>
  <c r="R516" i="25"/>
  <c r="M261" i="25"/>
  <c r="P261" i="25" s="1"/>
  <c r="K136" i="3"/>
  <c r="O136" i="3" s="1"/>
  <c r="AB114" i="3"/>
  <c r="AE114" i="3" s="1"/>
  <c r="AO114" i="3"/>
  <c r="AS114" i="3" s="1"/>
  <c r="M451" i="25"/>
  <c r="P451" i="25" s="1"/>
  <c r="K326" i="3"/>
  <c r="O326" i="3" s="1"/>
  <c r="AB79" i="3"/>
  <c r="AE79" i="3" s="1"/>
  <c r="AO79" i="3"/>
  <c r="AS79" i="3" s="1"/>
  <c r="AO312" i="3"/>
  <c r="AS312" i="3" s="1"/>
  <c r="AB312" i="3"/>
  <c r="AE312" i="3" s="1"/>
  <c r="M331" i="25"/>
  <c r="P331" i="25" s="1"/>
  <c r="K206" i="3"/>
  <c r="O206" i="3" s="1"/>
  <c r="K39" i="3"/>
  <c r="O39" i="3" s="1"/>
  <c r="M164" i="25"/>
  <c r="P164" i="25" s="1"/>
  <c r="AB161" i="3"/>
  <c r="AE161" i="3" s="1"/>
  <c r="AO161" i="3"/>
  <c r="AS161" i="3" s="1"/>
  <c r="M277" i="25"/>
  <c r="P277" i="25" s="1"/>
  <c r="K152" i="3"/>
  <c r="O152" i="3" s="1"/>
  <c r="R542" i="25"/>
  <c r="S542" i="25"/>
  <c r="H117" i="16"/>
  <c r="BI112" i="3"/>
  <c r="BH112" i="3"/>
  <c r="D117" i="16" s="1"/>
  <c r="BI256" i="3"/>
  <c r="BN256" i="3" s="1"/>
  <c r="BH256" i="3"/>
  <c r="M196" i="25"/>
  <c r="P196" i="25" s="1"/>
  <c r="K71" i="3"/>
  <c r="O71" i="3" s="1"/>
  <c r="BI187" i="3"/>
  <c r="BN187" i="3" s="1"/>
  <c r="BH187" i="3"/>
  <c r="AB92" i="3"/>
  <c r="AE92" i="3" s="1"/>
  <c r="AO92" i="3"/>
  <c r="AS92" i="3" s="1"/>
  <c r="M335" i="25"/>
  <c r="P335" i="25" s="1"/>
  <c r="K210" i="3"/>
  <c r="O210" i="3" s="1"/>
  <c r="BI183" i="3"/>
  <c r="BN183" i="3" s="1"/>
  <c r="BH183" i="3"/>
  <c r="AB183" i="3"/>
  <c r="AE183" i="3" s="1"/>
  <c r="AO183" i="3"/>
  <c r="AS183" i="3" s="1"/>
  <c r="K15" i="3"/>
  <c r="O15" i="3" s="1"/>
  <c r="M140" i="25"/>
  <c r="P140" i="25" s="1"/>
  <c r="BH108" i="3"/>
  <c r="BI108" i="3"/>
  <c r="BN108" i="3" s="1"/>
  <c r="BH123" i="3"/>
  <c r="BI123" i="3"/>
  <c r="BN123" i="3" s="1"/>
  <c r="AO107" i="3"/>
  <c r="AS107" i="3" s="1"/>
  <c r="AB107" i="3"/>
  <c r="AE107" i="3" s="1"/>
  <c r="R506" i="25"/>
  <c r="S506" i="25"/>
  <c r="AB291" i="3"/>
  <c r="AE291" i="3" s="1"/>
  <c r="AO291" i="3"/>
  <c r="AS291" i="3" s="1"/>
  <c r="M359" i="25"/>
  <c r="P359" i="25" s="1"/>
  <c r="K234" i="3"/>
  <c r="O234" i="3" s="1"/>
  <c r="K47" i="3"/>
  <c r="O47" i="3" s="1"/>
  <c r="M172" i="25"/>
  <c r="P172" i="25" s="1"/>
  <c r="BH210" i="3"/>
  <c r="BI210" i="3"/>
  <c r="BN210" i="3" s="1"/>
  <c r="AO142" i="3"/>
  <c r="AS142" i="3" s="1"/>
  <c r="AB142" i="3"/>
  <c r="AE142" i="3" s="1"/>
  <c r="BI223" i="3"/>
  <c r="BN223" i="3" s="1"/>
  <c r="BH223" i="3"/>
  <c r="M178" i="25"/>
  <c r="P178" i="25" s="1"/>
  <c r="K53" i="3"/>
  <c r="O53" i="3" s="1"/>
  <c r="M223" i="25"/>
  <c r="P223" i="25" s="1"/>
  <c r="K98" i="3"/>
  <c r="O98" i="3" s="1"/>
  <c r="AB106" i="3"/>
  <c r="AE106" i="3" s="1"/>
  <c r="AO106" i="3"/>
  <c r="AS106" i="3" s="1"/>
  <c r="AB58" i="3"/>
  <c r="AE58" i="3" s="1"/>
  <c r="AO58" i="3"/>
  <c r="AS58" i="3" s="1"/>
  <c r="M278" i="25"/>
  <c r="P278" i="25" s="1"/>
  <c r="K153" i="3"/>
  <c r="O153" i="3" s="1"/>
  <c r="M360" i="25"/>
  <c r="P360" i="25" s="1"/>
  <c r="K235" i="3"/>
  <c r="O235" i="3" s="1"/>
  <c r="BI144" i="3"/>
  <c r="BN144" i="3" s="1"/>
  <c r="BH144" i="3"/>
  <c r="AO147" i="3"/>
  <c r="AS147" i="3" s="1"/>
  <c r="AB147" i="3"/>
  <c r="AE147" i="3" s="1"/>
  <c r="M466" i="25"/>
  <c r="P466" i="25" s="1"/>
  <c r="K341" i="3"/>
  <c r="O341" i="3" s="1"/>
  <c r="M425" i="25"/>
  <c r="P425" i="25" s="1"/>
  <c r="K300" i="3"/>
  <c r="O300" i="3" s="1"/>
  <c r="BI145" i="3"/>
  <c r="BN145" i="3" s="1"/>
  <c r="BH145" i="3"/>
  <c r="AO326" i="3"/>
  <c r="AS326" i="3" s="1"/>
  <c r="AB326" i="3"/>
  <c r="AE326" i="3" s="1"/>
  <c r="BI200" i="3"/>
  <c r="BN200" i="3" s="1"/>
  <c r="BH200" i="3"/>
  <c r="BI150" i="3"/>
  <c r="BN150" i="3" s="1"/>
  <c r="BH150" i="3"/>
  <c r="BH231" i="3"/>
  <c r="BI231" i="3"/>
  <c r="BN231" i="3" s="1"/>
  <c r="M130" i="25"/>
  <c r="P130" i="25" s="1"/>
  <c r="K5" i="3"/>
  <c r="O5" i="3" s="1"/>
  <c r="AB267" i="3"/>
  <c r="AE267" i="3" s="1"/>
  <c r="AO267" i="3"/>
  <c r="AS267" i="3" s="1"/>
  <c r="BH101" i="3"/>
  <c r="BI101" i="3"/>
  <c r="BN101" i="3" s="1"/>
  <c r="AB193" i="3"/>
  <c r="AE193" i="3" s="1"/>
  <c r="AO193" i="3"/>
  <c r="AS193" i="3" s="1"/>
  <c r="BH272" i="3"/>
  <c r="BI272" i="3"/>
  <c r="BN272" i="3" s="1"/>
  <c r="AB271" i="3"/>
  <c r="AE271" i="3" s="1"/>
  <c r="AO271" i="3"/>
  <c r="AS271" i="3" s="1"/>
  <c r="BI203" i="3"/>
  <c r="BN203" i="3" s="1"/>
  <c r="BH203" i="3"/>
  <c r="AB88" i="3"/>
  <c r="AE88" i="3" s="1"/>
  <c r="AO88" i="3"/>
  <c r="AS88" i="3" s="1"/>
  <c r="AO94" i="3"/>
  <c r="AS94" i="3" s="1"/>
  <c r="AB94" i="3"/>
  <c r="AE94" i="3" s="1"/>
  <c r="AO160" i="3"/>
  <c r="AS160" i="3" s="1"/>
  <c r="AB160" i="3"/>
  <c r="AE160" i="3" s="1"/>
  <c r="AO299" i="3"/>
  <c r="AS299" i="3" s="1"/>
  <c r="AB299" i="3"/>
  <c r="AE299" i="3" s="1"/>
  <c r="BH220" i="3"/>
  <c r="BI220" i="3"/>
  <c r="BN220" i="3" s="1"/>
  <c r="AB27" i="3"/>
  <c r="AE27" i="3" s="1"/>
  <c r="AO27" i="3"/>
  <c r="AS27" i="3" s="1"/>
  <c r="M182" i="25"/>
  <c r="P182" i="25" s="1"/>
  <c r="K57" i="3"/>
  <c r="O57" i="3" s="1"/>
  <c r="AB260" i="3"/>
  <c r="AE260" i="3" s="1"/>
  <c r="AO260" i="3"/>
  <c r="AS260" i="3" s="1"/>
  <c r="BH47" i="3"/>
  <c r="BI47" i="3"/>
  <c r="BN47" i="3" s="1"/>
  <c r="S504" i="25"/>
  <c r="R504" i="25"/>
  <c r="BI66" i="3"/>
  <c r="BN66" i="3" s="1"/>
  <c r="BH66" i="3"/>
  <c r="BH81" i="3"/>
  <c r="BI81" i="3"/>
  <c r="BN81" i="3" s="1"/>
  <c r="BH117" i="3"/>
  <c r="BI117" i="3"/>
  <c r="BN117" i="3" s="1"/>
  <c r="M366" i="25"/>
  <c r="P366" i="25" s="1"/>
  <c r="K241" i="3"/>
  <c r="O241" i="3" s="1"/>
  <c r="R525" i="25"/>
  <c r="S525" i="25"/>
  <c r="BI30" i="3"/>
  <c r="BN30" i="3" s="1"/>
  <c r="BH30" i="3"/>
  <c r="M294" i="25"/>
  <c r="P294" i="25" s="1"/>
  <c r="K169" i="3"/>
  <c r="O169" i="3" s="1"/>
  <c r="M224" i="25"/>
  <c r="P224" i="25" s="1"/>
  <c r="K99" i="3"/>
  <c r="O99" i="3" s="1"/>
  <c r="AB86" i="3"/>
  <c r="AE86" i="3" s="1"/>
  <c r="AO86" i="3"/>
  <c r="AS86" i="3" s="1"/>
  <c r="BI190" i="3"/>
  <c r="BN190" i="3" s="1"/>
  <c r="BH190" i="3"/>
  <c r="K275" i="3"/>
  <c r="O275" i="3" s="1"/>
  <c r="M400" i="25"/>
  <c r="P400" i="25" s="1"/>
  <c r="AO281" i="3"/>
  <c r="AS281" i="3" s="1"/>
  <c r="AB281" i="3"/>
  <c r="AE281" i="3" s="1"/>
  <c r="AB317" i="3"/>
  <c r="AE317" i="3" s="1"/>
  <c r="AO317" i="3"/>
  <c r="AS317" i="3" s="1"/>
  <c r="AO235" i="3"/>
  <c r="AS235" i="3" s="1"/>
  <c r="AB235" i="3"/>
  <c r="AE235" i="3" s="1"/>
  <c r="AB163" i="3"/>
  <c r="AE163" i="3" s="1"/>
  <c r="AO163" i="3"/>
  <c r="AS163" i="3" s="1"/>
  <c r="M378" i="25"/>
  <c r="P378" i="25" s="1"/>
  <c r="K253" i="3"/>
  <c r="O253" i="3" s="1"/>
  <c r="R518" i="25"/>
  <c r="S518" i="25"/>
  <c r="AB3" i="3"/>
  <c r="AE3" i="3" s="1"/>
  <c r="AO3" i="3"/>
  <c r="AS3" i="3" s="1"/>
  <c r="BH3" i="3"/>
  <c r="U17" i="9" a="1"/>
  <c r="U17" i="9" s="1"/>
  <c r="U16" i="9" a="1"/>
  <c r="U16" i="9" s="1"/>
  <c r="U33" i="9" a="1"/>
  <c r="U33" i="9" s="1"/>
  <c r="U15" i="9" a="1"/>
  <c r="U15" i="9" s="1"/>
  <c r="U20" i="9" a="1"/>
  <c r="U20" i="9" s="1"/>
  <c r="U32" i="9" a="1"/>
  <c r="U32" i="9" s="1"/>
  <c r="U11" i="9" a="1"/>
  <c r="U11" i="9" s="1"/>
  <c r="U6" i="9" a="1"/>
  <c r="U6" i="9" s="1"/>
  <c r="U23" i="9" a="1"/>
  <c r="U23" i="9" s="1"/>
  <c r="U7" i="9" a="1"/>
  <c r="U7" i="9" s="1"/>
  <c r="BI3" i="3"/>
  <c r="BN3" i="3" s="1"/>
  <c r="U22" i="9" a="1"/>
  <c r="U22" i="9" s="1"/>
  <c r="U4" i="9" a="1"/>
  <c r="U4" i="9" s="1"/>
  <c r="U28" i="9" a="1"/>
  <c r="U28" i="9" s="1"/>
  <c r="U38" i="9" a="1"/>
  <c r="U38" i="9" s="1"/>
  <c r="U5" i="9" a="1"/>
  <c r="U5" i="9" s="1"/>
  <c r="U25" i="9" a="1"/>
  <c r="U25" i="9" s="1"/>
  <c r="U34" i="9" a="1"/>
  <c r="U34" i="9" s="1"/>
  <c r="U43" i="9" a="1"/>
  <c r="U43" i="9" s="1"/>
  <c r="U42" i="9" a="1"/>
  <c r="U42" i="9" s="1"/>
  <c r="U9" i="9" a="1"/>
  <c r="U9" i="9" s="1"/>
  <c r="U37" i="9" a="1"/>
  <c r="U37" i="9" s="1"/>
  <c r="U35" i="9" a="1"/>
  <c r="U35" i="9" s="1"/>
  <c r="U30" i="9" a="1"/>
  <c r="U30" i="9" s="1"/>
  <c r="U26" i="9" a="1"/>
  <c r="U26" i="9" s="1"/>
  <c r="U27" i="9" a="1"/>
  <c r="U27" i="9" s="1"/>
  <c r="U41" i="9" a="1"/>
  <c r="U41" i="9" s="1"/>
  <c r="U39" i="9" a="1"/>
  <c r="U39" i="9" s="1"/>
  <c r="U40" i="9" a="1"/>
  <c r="U40" i="9" s="1"/>
  <c r="U24" i="9" a="1"/>
  <c r="U24" i="9" s="1"/>
  <c r="U31" i="9" a="1"/>
  <c r="U31" i="9" s="1"/>
  <c r="U29" i="9" a="1"/>
  <c r="U29" i="9" s="1"/>
  <c r="U18" i="9" a="1"/>
  <c r="U18" i="9" s="1"/>
  <c r="U12" i="9" a="1"/>
  <c r="U12" i="9" s="1"/>
  <c r="U10" i="9" a="1"/>
  <c r="U10" i="9" s="1"/>
  <c r="U36" i="9" a="1"/>
  <c r="U36" i="9" s="1"/>
  <c r="U19" i="9" a="1"/>
  <c r="U19" i="9" s="1"/>
  <c r="U14" i="9" a="1"/>
  <c r="U14" i="9" s="1"/>
  <c r="U13" i="9" a="1"/>
  <c r="U13" i="9" s="1"/>
  <c r="U21" i="9" a="1"/>
  <c r="U21" i="9" s="1"/>
  <c r="U8" i="9" a="1"/>
  <c r="U8" i="9" s="1"/>
  <c r="M208" i="25"/>
  <c r="P208" i="25" s="1"/>
  <c r="K83" i="3"/>
  <c r="O83" i="3" s="1"/>
  <c r="M193" i="25"/>
  <c r="P193" i="25" s="1"/>
  <c r="K68" i="3"/>
  <c r="O68" i="3" s="1"/>
  <c r="R498" i="25"/>
  <c r="S498" i="25"/>
  <c r="BH268" i="3"/>
  <c r="BI268" i="3"/>
  <c r="BN268" i="3" s="1"/>
  <c r="M349" i="25"/>
  <c r="P349" i="25" s="1"/>
  <c r="K224" i="3"/>
  <c r="O224" i="3" s="1"/>
  <c r="AB129" i="3"/>
  <c r="AE129" i="3" s="1"/>
  <c r="AO129" i="3"/>
  <c r="AS129" i="3" s="1"/>
  <c r="M296" i="25"/>
  <c r="P296" i="25" s="1"/>
  <c r="K171" i="3"/>
  <c r="O171" i="3" s="1"/>
  <c r="AB204" i="3"/>
  <c r="AE204" i="3" s="1"/>
  <c r="AO204" i="3"/>
  <c r="AS204" i="3" s="1"/>
  <c r="K113" i="3"/>
  <c r="O113" i="3" s="1"/>
  <c r="M238" i="25"/>
  <c r="P238" i="25" s="1"/>
  <c r="BH301" i="3"/>
  <c r="BI301" i="3"/>
  <c r="BN301" i="3" s="1"/>
  <c r="AO115" i="3"/>
  <c r="AS115" i="3" s="1"/>
  <c r="AB115" i="3"/>
  <c r="AE115" i="3" s="1"/>
  <c r="M323" i="25"/>
  <c r="P323" i="25" s="1"/>
  <c r="K198" i="3"/>
  <c r="O198" i="3" s="1"/>
  <c r="M183" i="25"/>
  <c r="P183" i="25" s="1"/>
  <c r="K58" i="3"/>
  <c r="O58" i="3" s="1"/>
  <c r="BH73" i="3"/>
  <c r="BI73" i="3"/>
  <c r="BN73" i="3" s="1"/>
  <c r="BH151" i="3"/>
  <c r="BI151" i="3"/>
  <c r="BN151" i="3" s="1"/>
  <c r="AB151" i="3"/>
  <c r="AE151" i="3" s="1"/>
  <c r="AO151" i="3"/>
  <c r="AS151" i="3" s="1"/>
  <c r="M399" i="25"/>
  <c r="P399" i="25" s="1"/>
  <c r="K274" i="3"/>
  <c r="O274" i="3" s="1"/>
  <c r="M315" i="25"/>
  <c r="P315" i="25" s="1"/>
  <c r="K190" i="3"/>
  <c r="O190" i="3" s="1"/>
  <c r="BI14" i="3"/>
  <c r="BN14" i="3" s="1"/>
  <c r="BH14" i="3"/>
  <c r="M155" i="25"/>
  <c r="P155" i="25" s="1"/>
  <c r="K30" i="3"/>
  <c r="O30" i="3" s="1"/>
  <c r="K175" i="3"/>
  <c r="O175" i="3" s="1"/>
  <c r="M300" i="25"/>
  <c r="P300" i="25" s="1"/>
  <c r="M158" i="25"/>
  <c r="P158" i="25" s="1"/>
  <c r="K33" i="3"/>
  <c r="O33" i="3" s="1"/>
  <c r="AB304" i="3"/>
  <c r="AE304" i="3" s="1"/>
  <c r="AO304" i="3"/>
  <c r="AS304" i="3" s="1"/>
  <c r="BH15" i="3"/>
  <c r="BI15" i="3"/>
  <c r="BN15" i="3" s="1"/>
  <c r="M419" i="25"/>
  <c r="P419" i="25" s="1"/>
  <c r="K294" i="3"/>
  <c r="O294" i="3" s="1"/>
  <c r="AB174" i="3"/>
  <c r="AE174" i="3" s="1"/>
  <c r="AO174" i="3"/>
  <c r="AS174" i="3" s="1"/>
  <c r="M338" i="25"/>
  <c r="P338" i="25" s="1"/>
  <c r="K213" i="3"/>
  <c r="O213" i="3" s="1"/>
  <c r="M372" i="25"/>
  <c r="P372" i="25" s="1"/>
  <c r="K247" i="3"/>
  <c r="O247" i="3" s="1"/>
  <c r="M376" i="25"/>
  <c r="P376" i="25" s="1"/>
  <c r="K251" i="3"/>
  <c r="O251" i="3" s="1"/>
  <c r="R538" i="25"/>
  <c r="S538" i="25"/>
  <c r="R526" i="25"/>
  <c r="S526" i="25"/>
  <c r="BI230" i="3"/>
  <c r="BN230" i="3" s="1"/>
  <c r="BH230" i="3"/>
  <c r="AB196" i="3"/>
  <c r="AE196" i="3" s="1"/>
  <c r="AO196" i="3"/>
  <c r="AS196" i="3" s="1"/>
  <c r="K265" i="3"/>
  <c r="O265" i="3" s="1"/>
  <c r="M390" i="25"/>
  <c r="P390" i="25" s="1"/>
  <c r="BH202" i="3"/>
  <c r="BI202" i="3"/>
  <c r="BN202" i="3" s="1"/>
  <c r="AB240" i="3"/>
  <c r="AE240" i="3" s="1"/>
  <c r="AO240" i="3"/>
  <c r="AS240" i="3" s="1"/>
  <c r="AB305" i="3"/>
  <c r="AE305" i="3" s="1"/>
  <c r="AO305" i="3"/>
  <c r="AS305" i="3" s="1"/>
  <c r="BI243" i="3"/>
  <c r="BN243" i="3" s="1"/>
  <c r="BH243" i="3"/>
  <c r="BI104" i="3"/>
  <c r="BN104" i="3" s="1"/>
  <c r="BH104" i="3"/>
  <c r="BH333" i="3"/>
  <c r="BI333" i="3"/>
  <c r="BN333" i="3" s="1"/>
  <c r="M408" i="25"/>
  <c r="P408" i="25" s="1"/>
  <c r="K283" i="3"/>
  <c r="O283" i="3" s="1"/>
  <c r="BI198" i="3"/>
  <c r="BN198" i="3" s="1"/>
  <c r="BH198" i="3"/>
  <c r="AO311" i="3"/>
  <c r="AS311" i="3" s="1"/>
  <c r="AB311" i="3"/>
  <c r="AE311" i="3" s="1"/>
  <c r="M440" i="25"/>
  <c r="P440" i="25" s="1"/>
  <c r="K315" i="3"/>
  <c r="O315" i="3" s="1"/>
  <c r="M373" i="25"/>
  <c r="P373" i="25" s="1"/>
  <c r="K248" i="3"/>
  <c r="O248" i="3" s="1"/>
  <c r="M311" i="25"/>
  <c r="P311" i="25" s="1"/>
  <c r="K186" i="3"/>
  <c r="O186" i="3" s="1"/>
  <c r="M463" i="25"/>
  <c r="P463" i="25" s="1"/>
  <c r="K338" i="3"/>
  <c r="O338" i="3" s="1"/>
  <c r="BH314" i="3"/>
  <c r="BI314" i="3"/>
  <c r="BN314" i="3" s="1"/>
  <c r="M233" i="25"/>
  <c r="P233" i="25" s="1"/>
  <c r="K108" i="3"/>
  <c r="O108" i="3" s="1"/>
  <c r="AB296" i="3"/>
  <c r="AE296" i="3" s="1"/>
  <c r="AO296" i="3"/>
  <c r="AS296" i="3" s="1"/>
  <c r="M477" i="25"/>
  <c r="P477" i="25" s="1"/>
  <c r="K352" i="3"/>
  <c r="O352" i="3" s="1"/>
  <c r="AO303" i="3"/>
  <c r="AS303" i="3" s="1"/>
  <c r="AB303" i="3"/>
  <c r="AE303" i="3" s="1"/>
  <c r="H190" i="16"/>
  <c r="BI185" i="3"/>
  <c r="BN185" i="3" s="1"/>
  <c r="BH185" i="3"/>
  <c r="AO89" i="3"/>
  <c r="AS89" i="3" s="1"/>
  <c r="AB89" i="3"/>
  <c r="AE89" i="3" s="1"/>
  <c r="M441" i="25"/>
  <c r="P441" i="25" s="1"/>
  <c r="K316" i="3"/>
  <c r="O316" i="3" s="1"/>
  <c r="AO213" i="3"/>
  <c r="AS213" i="3" s="1"/>
  <c r="AB213" i="3"/>
  <c r="AE213" i="3" s="1"/>
  <c r="AB71" i="3"/>
  <c r="AE71" i="3" s="1"/>
  <c r="AO71" i="3"/>
  <c r="AS71" i="3" s="1"/>
  <c r="M429" i="25"/>
  <c r="P429" i="25" s="1"/>
  <c r="K304" i="3"/>
  <c r="O304" i="3" s="1"/>
  <c r="BH282" i="3"/>
  <c r="BI282" i="3"/>
  <c r="BN282" i="3" s="1"/>
  <c r="K151" i="3"/>
  <c r="O151" i="3" s="1"/>
  <c r="M276" i="25"/>
  <c r="P276" i="25" s="1"/>
  <c r="M342" i="25"/>
  <c r="P342" i="25" s="1"/>
  <c r="K217" i="3"/>
  <c r="O217" i="3" s="1"/>
  <c r="H158" i="16"/>
  <c r="BI153" i="3"/>
  <c r="BN153" i="3" s="1"/>
  <c r="BH153" i="3"/>
  <c r="BH286" i="3"/>
  <c r="BI286" i="3"/>
  <c r="BN286" i="3" s="1"/>
  <c r="BI259" i="3"/>
  <c r="BN259" i="3" s="1"/>
  <c r="BH259" i="3"/>
  <c r="M286" i="25"/>
  <c r="P286" i="25" s="1"/>
  <c r="K161" i="3"/>
  <c r="O161" i="3" s="1"/>
  <c r="BI229" i="3"/>
  <c r="BN229" i="3" s="1"/>
  <c r="BH229" i="3"/>
  <c r="AB349" i="3"/>
  <c r="AE349" i="3" s="1"/>
  <c r="AO349" i="3"/>
  <c r="AS349" i="3" s="1"/>
  <c r="M217" i="25"/>
  <c r="P217" i="25" s="1"/>
  <c r="K92" i="3"/>
  <c r="O92" i="3" s="1"/>
  <c r="BI8" i="3"/>
  <c r="BN8" i="3" s="1"/>
  <c r="BH8" i="3"/>
  <c r="M154" i="25"/>
  <c r="P154" i="25" s="1"/>
  <c r="K29" i="3"/>
  <c r="O29" i="3" s="1"/>
  <c r="AB55" i="3"/>
  <c r="AE55" i="3" s="1"/>
  <c r="AO55" i="3"/>
  <c r="AS55" i="3" s="1"/>
  <c r="AB176" i="3"/>
  <c r="AE176" i="3" s="1"/>
  <c r="AO176" i="3"/>
  <c r="AS176" i="3" s="1"/>
  <c r="AB275" i="3"/>
  <c r="AE275" i="3" s="1"/>
  <c r="AO275" i="3"/>
  <c r="AS275" i="3" s="1"/>
  <c r="AO16" i="3"/>
  <c r="AS16" i="3" s="1"/>
  <c r="AB16" i="3"/>
  <c r="AE16" i="3" s="1"/>
  <c r="M308" i="25"/>
  <c r="P308" i="25" s="1"/>
  <c r="K183" i="3"/>
  <c r="O183" i="3" s="1"/>
  <c r="K40" i="3"/>
  <c r="O40" i="3" s="1"/>
  <c r="M165" i="25"/>
  <c r="P165" i="25" s="1"/>
  <c r="M455" i="25"/>
  <c r="P455" i="25" s="1"/>
  <c r="K330" i="3"/>
  <c r="O330" i="3" s="1"/>
  <c r="AO318" i="3"/>
  <c r="AS318" i="3" s="1"/>
  <c r="AB318" i="3"/>
  <c r="AE318" i="3" s="1"/>
  <c r="AB320" i="3"/>
  <c r="AE320" i="3" s="1"/>
  <c r="AO320" i="3"/>
  <c r="AS320" i="3" s="1"/>
  <c r="K28" i="3"/>
  <c r="O28" i="3" s="1"/>
  <c r="M153" i="25"/>
  <c r="P153" i="25" s="1"/>
  <c r="BI68" i="3"/>
  <c r="BN68" i="3" s="1"/>
  <c r="BH68" i="3"/>
  <c r="M448" i="25"/>
  <c r="P448" i="25" s="1"/>
  <c r="K323" i="3"/>
  <c r="O323" i="3" s="1"/>
  <c r="AB98" i="3"/>
  <c r="AE98" i="3" s="1"/>
  <c r="AO98" i="3"/>
  <c r="AS98" i="3" s="1"/>
  <c r="BH224" i="3"/>
  <c r="BI224" i="3"/>
  <c r="BN224" i="3" s="1"/>
  <c r="AB110" i="3"/>
  <c r="AE110" i="3" s="1"/>
  <c r="AO110" i="3"/>
  <c r="AS110" i="3" s="1"/>
  <c r="BI209" i="3"/>
  <c r="BN209" i="3" s="1"/>
  <c r="BH209" i="3"/>
  <c r="BH169" i="3"/>
  <c r="BI169" i="3"/>
  <c r="BN169" i="3" s="1"/>
  <c r="AB169" i="3"/>
  <c r="AE169" i="3" s="1"/>
  <c r="AO169" i="3"/>
  <c r="AS169" i="3" s="1"/>
  <c r="AB180" i="3"/>
  <c r="AE180" i="3" s="1"/>
  <c r="AO180" i="3"/>
  <c r="AS180" i="3" s="1"/>
  <c r="AO80" i="3"/>
  <c r="AS80" i="3" s="1"/>
  <c r="AB80" i="3"/>
  <c r="AE80" i="3" s="1"/>
  <c r="M450" i="25"/>
  <c r="P450" i="25" s="1"/>
  <c r="K325" i="3"/>
  <c r="O325" i="3" s="1"/>
  <c r="BH133" i="3"/>
  <c r="BI133" i="3"/>
  <c r="BN133" i="3" s="1"/>
  <c r="AB54" i="3"/>
  <c r="AE54" i="3" s="1"/>
  <c r="AO54" i="3"/>
  <c r="AS54" i="3" s="1"/>
  <c r="BH172" i="3"/>
  <c r="BI172" i="3"/>
  <c r="BN172" i="3" s="1"/>
  <c r="AB64" i="3"/>
  <c r="AE64" i="3" s="1"/>
  <c r="AO64" i="3"/>
  <c r="AS64" i="3" s="1"/>
  <c r="M220" i="25"/>
  <c r="P220" i="25" s="1"/>
  <c r="K95" i="3"/>
  <c r="O95" i="3" s="1"/>
  <c r="AO341" i="3"/>
  <c r="AS341" i="3" s="1"/>
  <c r="AB341" i="3"/>
  <c r="AE341" i="3" s="1"/>
  <c r="AO52" i="3"/>
  <c r="AS52" i="3" s="1"/>
  <c r="AB52" i="3"/>
  <c r="AE52" i="3" s="1"/>
  <c r="M344" i="25"/>
  <c r="P344" i="25" s="1"/>
  <c r="K219" i="3"/>
  <c r="O219" i="3" s="1"/>
  <c r="M186" i="25"/>
  <c r="P186" i="25" s="1"/>
  <c r="K61" i="3"/>
  <c r="O61" i="3" s="1"/>
  <c r="AB19" i="3"/>
  <c r="AE19" i="3" s="1"/>
  <c r="AO19" i="3"/>
  <c r="AS19" i="3" s="1"/>
  <c r="BH265" i="3"/>
  <c r="BI265" i="3"/>
  <c r="BN265" i="3" s="1"/>
  <c r="BI319" i="3"/>
  <c r="BN319" i="3" s="1"/>
  <c r="BH319" i="3"/>
  <c r="BI46" i="3"/>
  <c r="BN46" i="3" s="1"/>
  <c r="BH46" i="3"/>
  <c r="H118" i="16"/>
  <c r="BH113" i="3"/>
  <c r="BI113" i="3"/>
  <c r="BN113" i="3" s="1"/>
  <c r="AB113" i="3"/>
  <c r="AE113" i="3" s="1"/>
  <c r="AO113" i="3"/>
  <c r="AS113" i="3" s="1"/>
  <c r="AB165" i="3"/>
  <c r="AE165" i="3" s="1"/>
  <c r="AO165" i="3"/>
  <c r="AS165" i="3" s="1"/>
  <c r="M459" i="25"/>
  <c r="P459" i="25" s="1"/>
  <c r="K334" i="3"/>
  <c r="O334" i="3" s="1"/>
  <c r="AO109" i="3"/>
  <c r="AS109" i="3" s="1"/>
  <c r="AB109" i="3"/>
  <c r="AE109" i="3" s="1"/>
  <c r="H137" i="16"/>
  <c r="BI132" i="3"/>
  <c r="BN132" i="3" s="1"/>
  <c r="BH132" i="3"/>
  <c r="BH67" i="3"/>
  <c r="BI67" i="3"/>
  <c r="BN67" i="3" s="1"/>
  <c r="M365" i="25"/>
  <c r="P365" i="25" s="1"/>
  <c r="K240" i="3"/>
  <c r="O240" i="3" s="1"/>
  <c r="BH76" i="3"/>
  <c r="BI76" i="3"/>
  <c r="BN76" i="3" s="1"/>
  <c r="BH342" i="3"/>
  <c r="BI342" i="3"/>
  <c r="BN342" i="3" s="1"/>
  <c r="K231" i="3"/>
  <c r="O231" i="3" s="1"/>
  <c r="M356" i="25"/>
  <c r="P356" i="25" s="1"/>
  <c r="AB323" i="3"/>
  <c r="AE323" i="3" s="1"/>
  <c r="AO323" i="3"/>
  <c r="AS323" i="3" s="1"/>
  <c r="AB155" i="3"/>
  <c r="AE155" i="3" s="1"/>
  <c r="AO155" i="3"/>
  <c r="AS155" i="3" s="1"/>
  <c r="M255" i="25"/>
  <c r="P255" i="25" s="1"/>
  <c r="K130" i="3"/>
  <c r="O130" i="3" s="1"/>
  <c r="AB302" i="3"/>
  <c r="AE302" i="3" s="1"/>
  <c r="AO302" i="3"/>
  <c r="AS302" i="3" s="1"/>
  <c r="M395" i="25"/>
  <c r="P395" i="25" s="1"/>
  <c r="K270" i="3"/>
  <c r="O270" i="3" s="1"/>
  <c r="BH346" i="3"/>
  <c r="BI346" i="3"/>
  <c r="BN346" i="3" s="1"/>
  <c r="M200" i="25"/>
  <c r="P200" i="25" s="1"/>
  <c r="K75" i="3"/>
  <c r="O75" i="3" s="1"/>
  <c r="M242" i="25"/>
  <c r="P242" i="25" s="1"/>
  <c r="K117" i="3"/>
  <c r="O117" i="3" s="1"/>
  <c r="R533" i="25"/>
  <c r="S533" i="25"/>
  <c r="M257" i="25"/>
  <c r="P257" i="25" s="1"/>
  <c r="K132" i="3"/>
  <c r="O132" i="3" s="1"/>
  <c r="AB75" i="3"/>
  <c r="AE75" i="3" s="1"/>
  <c r="AO75" i="3"/>
  <c r="AS75" i="3" s="1"/>
  <c r="M249" i="25"/>
  <c r="P249" i="25" s="1"/>
  <c r="K124" i="3"/>
  <c r="O124" i="3" s="1"/>
  <c r="S551" i="25"/>
  <c r="R551" i="25"/>
  <c r="S483" i="25"/>
  <c r="R483" i="25"/>
  <c r="M181" i="25"/>
  <c r="P181" i="25" s="1"/>
  <c r="K56" i="3"/>
  <c r="O56" i="3" s="1"/>
  <c r="BH62" i="3"/>
  <c r="BI62" i="3"/>
  <c r="BN62" i="3" s="1"/>
  <c r="BI337" i="3"/>
  <c r="BN337" i="3" s="1"/>
  <c r="BH337" i="3"/>
  <c r="M411" i="25"/>
  <c r="P411" i="25" s="1"/>
  <c r="K286" i="3"/>
  <c r="O286" i="3" s="1"/>
  <c r="BH345" i="3"/>
  <c r="BI345" i="3"/>
  <c r="BN345" i="3" s="1"/>
  <c r="M184" i="25"/>
  <c r="P184" i="25" s="1"/>
  <c r="K59" i="3"/>
  <c r="O59" i="3" s="1"/>
  <c r="BI225" i="3"/>
  <c r="BN225" i="3" s="1"/>
  <c r="BH225" i="3"/>
  <c r="M209" i="25"/>
  <c r="P209" i="25" s="1"/>
  <c r="K84" i="3"/>
  <c r="O84" i="3" s="1"/>
  <c r="BI245" i="3"/>
  <c r="BN245" i="3" s="1"/>
  <c r="BH245" i="3"/>
  <c r="J55" i="3"/>
  <c r="K60" i="16"/>
  <c r="BH152" i="3"/>
  <c r="BI152" i="3"/>
  <c r="BN152" i="3" s="1"/>
  <c r="BI12" i="3"/>
  <c r="BN12" i="3" s="1"/>
  <c r="BH12" i="3"/>
  <c r="AO215" i="3"/>
  <c r="AS215" i="3" s="1"/>
  <c r="AB215" i="3"/>
  <c r="AE215" i="3" s="1"/>
  <c r="S480" i="25"/>
  <c r="R480" i="25"/>
  <c r="BH247" i="3"/>
  <c r="BI247" i="3"/>
  <c r="BN247" i="3" s="1"/>
  <c r="R529" i="25"/>
  <c r="S529" i="25"/>
  <c r="AB313" i="3"/>
  <c r="AE313" i="3" s="1"/>
  <c r="AO313" i="3"/>
  <c r="AS313" i="3" s="1"/>
  <c r="BH313" i="3"/>
  <c r="BI313" i="3"/>
  <c r="BN313" i="3" s="1"/>
  <c r="M244" i="25"/>
  <c r="P244" i="25" s="1"/>
  <c r="K119" i="3"/>
  <c r="O119" i="3" s="1"/>
  <c r="AO6" i="3"/>
  <c r="AS6" i="3" s="1"/>
  <c r="AB6" i="3"/>
  <c r="AE6" i="3" s="1"/>
  <c r="BI135" i="3"/>
  <c r="BN135" i="3" s="1"/>
  <c r="BH135" i="3"/>
  <c r="M251" i="25"/>
  <c r="P251" i="25" s="1"/>
  <c r="K126" i="3"/>
  <c r="O126" i="3" s="1"/>
  <c r="K226" i="3"/>
  <c r="O226" i="3" s="1"/>
  <c r="M351" i="25"/>
  <c r="P351" i="25" s="1"/>
  <c r="BI50" i="3"/>
  <c r="BN50" i="3" s="1"/>
  <c r="BH50" i="3"/>
  <c r="K225" i="3"/>
  <c r="O225" i="3" s="1"/>
  <c r="M350" i="25"/>
  <c r="P350" i="25" s="1"/>
  <c r="AO181" i="3"/>
  <c r="AS181" i="3" s="1"/>
  <c r="AB181" i="3"/>
  <c r="AE181" i="3" s="1"/>
  <c r="AB178" i="3"/>
  <c r="AE178" i="3" s="1"/>
  <c r="AO178" i="3"/>
  <c r="AS178" i="3" s="1"/>
  <c r="BH22" i="3"/>
  <c r="BI22" i="3"/>
  <c r="BN22" i="3" s="1"/>
  <c r="M230" i="25"/>
  <c r="P230" i="25" s="1"/>
  <c r="K105" i="3"/>
  <c r="O105" i="3" s="1"/>
  <c r="M270" i="25"/>
  <c r="P270" i="25" s="1"/>
  <c r="K145" i="3"/>
  <c r="O145" i="3" s="1"/>
  <c r="BH248" i="3"/>
  <c r="BI248" i="3"/>
  <c r="BN248" i="3" s="1"/>
  <c r="BH257" i="3"/>
  <c r="BI257" i="3"/>
  <c r="BN257" i="3" s="1"/>
  <c r="M433" i="25"/>
  <c r="P433" i="25" s="1"/>
  <c r="K308" i="3"/>
  <c r="O308" i="3" s="1"/>
  <c r="BH276" i="3"/>
  <c r="BI276" i="3"/>
  <c r="BN276" i="3" s="1"/>
  <c r="BH177" i="3"/>
  <c r="BI177" i="3"/>
  <c r="BN177" i="3" s="1"/>
  <c r="K66" i="3"/>
  <c r="O66" i="3" s="1"/>
  <c r="M191" i="25"/>
  <c r="P191" i="25" s="1"/>
  <c r="AB205" i="3"/>
  <c r="AE205" i="3" s="1"/>
  <c r="AO205" i="3"/>
  <c r="AS205" i="3" s="1"/>
  <c r="M269" i="25"/>
  <c r="P269" i="25" s="1"/>
  <c r="K144" i="3"/>
  <c r="O144" i="3" s="1"/>
  <c r="AO70" i="3"/>
  <c r="AS70" i="3" s="1"/>
  <c r="AB70" i="3"/>
  <c r="AE70" i="3" s="1"/>
  <c r="M430" i="25"/>
  <c r="P430" i="25" s="1"/>
  <c r="K305" i="3"/>
  <c r="O305" i="3" s="1"/>
  <c r="AB121" i="3"/>
  <c r="AE121" i="3" s="1"/>
  <c r="AO121" i="3"/>
  <c r="AS121" i="3" s="1"/>
  <c r="H126" i="16"/>
  <c r="BI121" i="3"/>
  <c r="BN121" i="3" s="1"/>
  <c r="BH121" i="3"/>
  <c r="M461" i="25"/>
  <c r="P461" i="25" s="1"/>
  <c r="K336" i="3"/>
  <c r="O336" i="3" s="1"/>
  <c r="BH127" i="3"/>
  <c r="BI127" i="3"/>
  <c r="BN127" i="3" s="1"/>
  <c r="AO255" i="3"/>
  <c r="AS255" i="3" s="1"/>
  <c r="AB255" i="3"/>
  <c r="AE255" i="3" s="1"/>
  <c r="M458" i="25"/>
  <c r="P458" i="25" s="1"/>
  <c r="K333" i="3"/>
  <c r="O333" i="3" s="1"/>
  <c r="H98" i="16"/>
  <c r="BH93" i="3"/>
  <c r="D98" i="16" s="1"/>
  <c r="BI93" i="3"/>
  <c r="M280" i="25"/>
  <c r="P280" i="25" s="1"/>
  <c r="K155" i="3"/>
  <c r="O155" i="3" s="1"/>
  <c r="AB228" i="3"/>
  <c r="AE228" i="3" s="1"/>
  <c r="AO228" i="3"/>
  <c r="AS228" i="3" s="1"/>
  <c r="M421" i="25"/>
  <c r="P421" i="25" s="1"/>
  <c r="K296" i="3"/>
  <c r="O296" i="3" s="1"/>
  <c r="K103" i="3"/>
  <c r="O103" i="3" s="1"/>
  <c r="M228" i="25"/>
  <c r="P228" i="25" s="1"/>
  <c r="AB293" i="3"/>
  <c r="AE293" i="3" s="1"/>
  <c r="AO293" i="3"/>
  <c r="AS293" i="3" s="1"/>
  <c r="BH83" i="3"/>
  <c r="BI83" i="3"/>
  <c r="BN83" i="3" s="1"/>
  <c r="M353" i="25"/>
  <c r="P353" i="25" s="1"/>
  <c r="K228" i="3"/>
  <c r="O228" i="3" s="1"/>
  <c r="AB263" i="3"/>
  <c r="AE263" i="3" s="1"/>
  <c r="AO263" i="3"/>
  <c r="AS263" i="3" s="1"/>
  <c r="AO11" i="3"/>
  <c r="AS11" i="3" s="1"/>
  <c r="AB11" i="3"/>
  <c r="AE11" i="3" s="1"/>
  <c r="AB61" i="3"/>
  <c r="AE61" i="3" s="1"/>
  <c r="AO61" i="3"/>
  <c r="AS61" i="3" s="1"/>
  <c r="BH87" i="3"/>
  <c r="BI87" i="3"/>
  <c r="BN87" i="3" s="1"/>
  <c r="BI237" i="3"/>
  <c r="BN237" i="3" s="1"/>
  <c r="BH237" i="3"/>
  <c r="M316" i="25"/>
  <c r="P316" i="25" s="1"/>
  <c r="K191" i="3"/>
  <c r="O191" i="3" s="1"/>
  <c r="BH34" i="3"/>
  <c r="BI34" i="3"/>
  <c r="BN34" i="3" s="1"/>
  <c r="AO316" i="3"/>
  <c r="AS316" i="3" s="1"/>
  <c r="AB316" i="3"/>
  <c r="AE316" i="3" s="1"/>
  <c r="S511" i="25"/>
  <c r="R511" i="25"/>
  <c r="BH114" i="3"/>
  <c r="BI114" i="3"/>
  <c r="BN114" i="3" s="1"/>
  <c r="M259" i="25"/>
  <c r="P259" i="25" s="1"/>
  <c r="K134" i="3"/>
  <c r="O134" i="3" s="1"/>
  <c r="BI254" i="3"/>
  <c r="BN254" i="3" s="1"/>
  <c r="BH254" i="3"/>
  <c r="K12" i="3"/>
  <c r="O12" i="3" s="1"/>
  <c r="M137" i="25"/>
  <c r="P137" i="25" s="1"/>
  <c r="AB212" i="3"/>
  <c r="AE212" i="3" s="1"/>
  <c r="AO212" i="3"/>
  <c r="AS212" i="3" s="1"/>
  <c r="AB128" i="3"/>
  <c r="AE128" i="3" s="1"/>
  <c r="AO128" i="3"/>
  <c r="AS128" i="3" s="1"/>
  <c r="S524" i="25"/>
  <c r="R524" i="25"/>
  <c r="K345" i="3"/>
  <c r="O345" i="3" s="1"/>
  <c r="M470" i="25"/>
  <c r="P470" i="25" s="1"/>
  <c r="R489" i="25"/>
  <c r="S489" i="25"/>
  <c r="BI214" i="3"/>
  <c r="BN214" i="3" s="1"/>
  <c r="BH214" i="3"/>
  <c r="M281" i="25"/>
  <c r="P281" i="25" s="1"/>
  <c r="K156" i="3"/>
  <c r="O156" i="3" s="1"/>
  <c r="M190" i="25"/>
  <c r="P190" i="25" s="1"/>
  <c r="K65" i="3"/>
  <c r="O65" i="3" s="1"/>
  <c r="AB100" i="3"/>
  <c r="AE100" i="3" s="1"/>
  <c r="AO100" i="3"/>
  <c r="AS100" i="3" s="1"/>
  <c r="M407" i="25"/>
  <c r="P407" i="25" s="1"/>
  <c r="K282" i="3"/>
  <c r="O282" i="3" s="1"/>
  <c r="BH92" i="3"/>
  <c r="BI92" i="3"/>
  <c r="BN92" i="3" s="1"/>
  <c r="M266" i="25"/>
  <c r="P266" i="25" s="1"/>
  <c r="K141" i="3"/>
  <c r="O141" i="3" s="1"/>
  <c r="S536" i="25"/>
  <c r="R536" i="25"/>
  <c r="BI291" i="3"/>
  <c r="BN291" i="3" s="1"/>
  <c r="BH291" i="3"/>
  <c r="M361" i="25"/>
  <c r="P361" i="25" s="1"/>
  <c r="K236" i="3"/>
  <c r="O236" i="3" s="1"/>
  <c r="AB210" i="3"/>
  <c r="AE210" i="3" s="1"/>
  <c r="AO210" i="3"/>
  <c r="AS210" i="3" s="1"/>
  <c r="M273" i="25"/>
  <c r="P273" i="25" s="1"/>
  <c r="K148" i="3"/>
  <c r="O148" i="3" s="1"/>
  <c r="M424" i="25"/>
  <c r="P424" i="25" s="1"/>
  <c r="K299" i="3"/>
  <c r="O299" i="3" s="1"/>
  <c r="M167" i="25"/>
  <c r="P167" i="25" s="1"/>
  <c r="K42" i="3"/>
  <c r="O42" i="3" s="1"/>
  <c r="AB192" i="3"/>
  <c r="AE192" i="3" s="1"/>
  <c r="AO192" i="3"/>
  <c r="AS192" i="3" s="1"/>
  <c r="BH60" i="3"/>
  <c r="BI60" i="3"/>
  <c r="BN60" i="3" s="1"/>
  <c r="M289" i="25"/>
  <c r="P289" i="25" s="1"/>
  <c r="K164" i="3"/>
  <c r="O164" i="3" s="1"/>
  <c r="BH120" i="3"/>
  <c r="BI120" i="3"/>
  <c r="BN120" i="3" s="1"/>
  <c r="M347" i="25"/>
  <c r="P347" i="25" s="1"/>
  <c r="K222" i="3"/>
  <c r="O222" i="3" s="1"/>
  <c r="BH106" i="3"/>
  <c r="BI106" i="3"/>
  <c r="BN106" i="3" s="1"/>
  <c r="AB221" i="3"/>
  <c r="AE221" i="3" s="1"/>
  <c r="AO221" i="3"/>
  <c r="AS221" i="3" s="1"/>
  <c r="AO65" i="3"/>
  <c r="AS65" i="3" s="1"/>
  <c r="AB65" i="3"/>
  <c r="AE65" i="3" s="1"/>
  <c r="K223" i="3"/>
  <c r="O223" i="3" s="1"/>
  <c r="M348" i="25"/>
  <c r="P348" i="25" s="1"/>
  <c r="AO288" i="3"/>
  <c r="AS288" i="3" s="1"/>
  <c r="AB288" i="3"/>
  <c r="AE288" i="3" s="1"/>
  <c r="K208" i="3"/>
  <c r="O208" i="3" s="1"/>
  <c r="M333" i="25"/>
  <c r="P333" i="25" s="1"/>
  <c r="M136" i="25"/>
  <c r="P136" i="25" s="1"/>
  <c r="K11" i="3"/>
  <c r="O11" i="3" s="1"/>
  <c r="M317" i="25"/>
  <c r="P317" i="25" s="1"/>
  <c r="K192" i="3"/>
  <c r="O192" i="3" s="1"/>
  <c r="R501" i="25"/>
  <c r="S501" i="25"/>
  <c r="AO145" i="3"/>
  <c r="AS145" i="3" s="1"/>
  <c r="AB145" i="3"/>
  <c r="AE145" i="3" s="1"/>
  <c r="BH306" i="3"/>
  <c r="BI306" i="3"/>
  <c r="BN306" i="3" s="1"/>
  <c r="K163" i="3"/>
  <c r="O163" i="3" s="1"/>
  <c r="M288" i="25"/>
  <c r="P288" i="25" s="1"/>
  <c r="AB105" i="3"/>
  <c r="AE105" i="3" s="1"/>
  <c r="AO105" i="3"/>
  <c r="AS105" i="3" s="1"/>
  <c r="M151" i="25"/>
  <c r="P151" i="25" s="1"/>
  <c r="K26" i="3"/>
  <c r="O26" i="3" s="1"/>
  <c r="BI216" i="3"/>
  <c r="BN216" i="3" s="1"/>
  <c r="BH216" i="3"/>
  <c r="K137" i="3"/>
  <c r="O137" i="3" s="1"/>
  <c r="M262" i="25"/>
  <c r="P262" i="25" s="1"/>
  <c r="BH233" i="3"/>
  <c r="BI233" i="3"/>
  <c r="BN233" i="3" s="1"/>
  <c r="BI166" i="3"/>
  <c r="BN166" i="3" s="1"/>
  <c r="BH166" i="3"/>
  <c r="AB150" i="3"/>
  <c r="AE150" i="3" s="1"/>
  <c r="AO150" i="3"/>
  <c r="AS150" i="3" s="1"/>
  <c r="BH274" i="3"/>
  <c r="BI274" i="3"/>
  <c r="BN274" i="3" s="1"/>
  <c r="BH28" i="3"/>
  <c r="BI28" i="3"/>
  <c r="BN28" i="3" s="1"/>
  <c r="BH278" i="3"/>
  <c r="BI278" i="3"/>
  <c r="BN278" i="3" s="1"/>
  <c r="AB74" i="3"/>
  <c r="AE74" i="3" s="1"/>
  <c r="AO74" i="3"/>
  <c r="AS74" i="3" s="1"/>
  <c r="S531" i="25"/>
  <c r="R531" i="25"/>
  <c r="K73" i="3"/>
  <c r="O73" i="3" s="1"/>
  <c r="M198" i="25"/>
  <c r="P198" i="25" s="1"/>
  <c r="BI5" i="3"/>
  <c r="BN5" i="3" s="1"/>
  <c r="BH5" i="3"/>
  <c r="BH39" i="3"/>
  <c r="BI39" i="3"/>
  <c r="BN39" i="3" s="1"/>
  <c r="BH246" i="3"/>
  <c r="BI246" i="3"/>
  <c r="BN246" i="3" s="1"/>
  <c r="M304" i="25"/>
  <c r="P304" i="25" s="1"/>
  <c r="K179" i="3"/>
  <c r="O179" i="3" s="1"/>
  <c r="M404" i="25"/>
  <c r="P404" i="25" s="1"/>
  <c r="K279" i="3"/>
  <c r="O279" i="3" s="1"/>
  <c r="M166" i="25"/>
  <c r="P166" i="25" s="1"/>
  <c r="K41" i="3"/>
  <c r="O41" i="3" s="1"/>
  <c r="BH32" i="3"/>
  <c r="BI32" i="3"/>
  <c r="BN32" i="3" s="1"/>
  <c r="AO101" i="3"/>
  <c r="AS101" i="3" s="1"/>
  <c r="AB101" i="3"/>
  <c r="AE101" i="3" s="1"/>
  <c r="BI193" i="3"/>
  <c r="BN193" i="3" s="1"/>
  <c r="BH193" i="3"/>
  <c r="BI271" i="3"/>
  <c r="BN271" i="3" s="1"/>
  <c r="BH271" i="3"/>
  <c r="H99" i="16"/>
  <c r="BH94" i="3"/>
  <c r="BI94" i="3"/>
  <c r="BN94" i="3" s="1"/>
  <c r="M312" i="25"/>
  <c r="P312" i="25" s="1"/>
  <c r="K187" i="3"/>
  <c r="O187" i="3" s="1"/>
  <c r="BH310" i="3"/>
  <c r="BI310" i="3"/>
  <c r="BN310" i="3" s="1"/>
  <c r="BI27" i="3"/>
  <c r="BN27" i="3" s="1"/>
  <c r="BH27" i="3"/>
  <c r="M326" i="25"/>
  <c r="P326" i="25" s="1"/>
  <c r="K201" i="3"/>
  <c r="O201" i="3" s="1"/>
  <c r="BH260" i="3"/>
  <c r="BI260" i="3"/>
  <c r="BN260" i="3" s="1"/>
  <c r="AO136" i="3"/>
  <c r="AS136" i="3" s="1"/>
  <c r="AB136" i="3"/>
  <c r="AE136" i="3" s="1"/>
  <c r="BI207" i="3"/>
  <c r="BN207" i="3" s="1"/>
  <c r="BH207" i="3"/>
  <c r="BI352" i="3"/>
  <c r="BN352" i="3" s="1"/>
  <c r="BH352" i="3"/>
  <c r="AO352" i="3"/>
  <c r="AS352" i="3" s="1"/>
  <c r="AB352" i="3"/>
  <c r="AE352" i="3" s="1"/>
  <c r="K3" i="3"/>
  <c r="O3" i="3" s="1"/>
  <c r="M128" i="25"/>
  <c r="P128" i="25" s="1"/>
  <c r="M324" i="25"/>
  <c r="P324" i="25" s="1"/>
  <c r="K199" i="3"/>
  <c r="O199" i="3" s="1"/>
  <c r="AB116" i="3"/>
  <c r="AE116" i="3" s="1"/>
  <c r="AO116" i="3"/>
  <c r="AS116" i="3" s="1"/>
  <c r="K51" i="3"/>
  <c r="O51" i="3" s="1"/>
  <c r="AO51" i="3"/>
  <c r="AS51" i="3" s="1"/>
  <c r="AB51" i="3"/>
  <c r="AE51" i="3" s="1"/>
  <c r="AB190" i="3"/>
  <c r="AE190" i="3" s="1"/>
  <c r="AO190" i="3"/>
  <c r="AS190" i="3" s="1"/>
  <c r="K272" i="3"/>
  <c r="O272" i="3" s="1"/>
  <c r="M397" i="25"/>
  <c r="P397" i="25" s="1"/>
  <c r="K62" i="3"/>
  <c r="O62" i="3" s="1"/>
  <c r="M187" i="25"/>
  <c r="P187" i="25" s="1"/>
  <c r="BI10" i="3"/>
  <c r="BN10" i="3" s="1"/>
  <c r="BH10" i="3"/>
  <c r="R553" i="25"/>
  <c r="S553" i="25"/>
  <c r="M263" i="25"/>
  <c r="P263" i="25" s="1"/>
  <c r="K138" i="3"/>
  <c r="O138" i="3" s="1"/>
  <c r="S527" i="25"/>
  <c r="R527" i="25"/>
  <c r="AB199" i="3"/>
  <c r="AE199" i="3" s="1"/>
  <c r="AO199" i="3"/>
  <c r="AS199" i="3" s="1"/>
  <c r="AB244" i="3"/>
  <c r="AE244" i="3" s="1"/>
  <c r="AO244" i="3"/>
  <c r="AS244" i="3" s="1"/>
  <c r="M253" i="25"/>
  <c r="P253" i="25" s="1"/>
  <c r="K128" i="3"/>
  <c r="O128" i="3" s="1"/>
  <c r="AB283" i="3"/>
  <c r="AE283" i="3" s="1"/>
  <c r="AO283" i="3"/>
  <c r="AS283" i="3" s="1"/>
  <c r="M287" i="25"/>
  <c r="P287" i="25" s="1"/>
  <c r="K162" i="3"/>
  <c r="O162" i="3" s="1"/>
  <c r="BH195" i="3"/>
  <c r="BI195" i="3"/>
  <c r="BN195" i="3" s="1"/>
  <c r="AO21" i="3"/>
  <c r="AS21" i="3" s="1"/>
  <c r="AB21" i="3"/>
  <c r="AE21" i="3" s="1"/>
  <c r="R502" i="25"/>
  <c r="S502" i="25"/>
  <c r="BH171" i="3"/>
  <c r="BI171" i="3"/>
  <c r="BN171" i="3" s="1"/>
  <c r="M170" i="25"/>
  <c r="P170" i="25" s="1"/>
  <c r="K45" i="3"/>
  <c r="O45" i="3" s="1"/>
  <c r="M409" i="25"/>
  <c r="P409" i="25" s="1"/>
  <c r="K284" i="3"/>
  <c r="O284" i="3" s="1"/>
  <c r="BH69" i="3"/>
  <c r="BI69" i="3"/>
  <c r="BN69" i="3" s="1"/>
  <c r="AB56" i="3"/>
  <c r="AE56" i="3" s="1"/>
  <c r="AO56" i="3"/>
  <c r="AS56" i="3" s="1"/>
  <c r="BH17" i="3"/>
  <c r="BI17" i="3"/>
  <c r="BN17" i="3" s="1"/>
  <c r="M197" i="25"/>
  <c r="P197" i="25" s="1"/>
  <c r="K72" i="3"/>
  <c r="O72" i="3" s="1"/>
  <c r="AB332" i="3"/>
  <c r="AE332" i="3" s="1"/>
  <c r="AO332" i="3"/>
  <c r="AS332" i="3" s="1"/>
  <c r="AO125" i="3"/>
  <c r="AS125" i="3" s="1"/>
  <c r="AB125" i="3"/>
  <c r="AE125" i="3" s="1"/>
  <c r="AB211" i="3"/>
  <c r="AE211" i="3" s="1"/>
  <c r="AO211" i="3"/>
  <c r="AS211" i="3" s="1"/>
  <c r="AB154" i="3"/>
  <c r="AE154" i="3" s="1"/>
  <c r="AO154" i="3"/>
  <c r="AS154" i="3" s="1"/>
  <c r="BH154" i="3"/>
  <c r="BI154" i="3"/>
  <c r="BN154" i="3" s="1"/>
  <c r="BH350" i="3"/>
  <c r="BI350" i="3"/>
  <c r="BN350" i="3" s="1"/>
  <c r="AB350" i="3"/>
  <c r="AE350" i="3" s="1"/>
  <c r="AO350" i="3"/>
  <c r="AS350" i="3" s="1"/>
  <c r="AB73" i="3"/>
  <c r="AE73" i="3" s="1"/>
  <c r="AO73" i="3"/>
  <c r="AS73" i="3" s="1"/>
  <c r="BH4" i="3"/>
  <c r="BI4" i="3"/>
  <c r="BN4" i="3" s="1"/>
  <c r="BH59" i="3"/>
  <c r="BI59" i="3"/>
  <c r="BN59" i="3" s="1"/>
  <c r="AB95" i="3"/>
  <c r="AE95" i="3" s="1"/>
  <c r="AO95" i="3"/>
  <c r="AS95" i="3" s="1"/>
  <c r="BI206" i="3"/>
  <c r="BN206" i="3" s="1"/>
  <c r="BH206" i="3"/>
  <c r="M339" i="25"/>
  <c r="P339" i="25" s="1"/>
  <c r="K214" i="3"/>
  <c r="O214" i="3" s="1"/>
  <c r="S540" i="25"/>
  <c r="R540" i="25"/>
  <c r="BH85" i="3"/>
  <c r="BI85" i="3"/>
  <c r="BN85" i="3" s="1"/>
  <c r="AB84" i="3"/>
  <c r="AE84" i="3" s="1"/>
  <c r="AO84" i="3"/>
  <c r="AS84" i="3" s="1"/>
  <c r="BH329" i="3"/>
  <c r="BI329" i="3"/>
  <c r="BN329" i="3" s="1"/>
  <c r="M362" i="25"/>
  <c r="P362" i="25" s="1"/>
  <c r="K237" i="3"/>
  <c r="O237" i="3" s="1"/>
  <c r="BH234" i="3"/>
  <c r="BI234" i="3"/>
  <c r="BN234" i="3" s="1"/>
  <c r="AB230" i="3"/>
  <c r="AE230" i="3" s="1"/>
  <c r="AO230" i="3"/>
  <c r="AS230" i="3" s="1"/>
  <c r="AB202" i="3"/>
  <c r="AE202" i="3" s="1"/>
  <c r="AO202" i="3"/>
  <c r="AS202" i="3" s="1"/>
  <c r="M442" i="25"/>
  <c r="P442" i="25" s="1"/>
  <c r="K317" i="3"/>
  <c r="O317" i="3" s="1"/>
  <c r="BI305" i="3"/>
  <c r="BN305" i="3" s="1"/>
  <c r="BH305" i="3"/>
  <c r="AO198" i="3"/>
  <c r="AS198" i="3" s="1"/>
  <c r="AB198" i="3"/>
  <c r="AE198" i="3" s="1"/>
  <c r="BH311" i="3"/>
  <c r="BI311" i="3"/>
  <c r="BN311" i="3" s="1"/>
  <c r="M204" i="25"/>
  <c r="P204" i="25" s="1"/>
  <c r="K79" i="3"/>
  <c r="O79" i="3" s="1"/>
  <c r="BH334" i="3"/>
  <c r="BI334" i="3"/>
  <c r="BN334" i="3" s="1"/>
  <c r="AB334" i="3"/>
  <c r="AE334" i="3" s="1"/>
  <c r="AO334" i="3"/>
  <c r="AS334" i="3" s="1"/>
  <c r="M382" i="25"/>
  <c r="P382" i="25" s="1"/>
  <c r="K257" i="3"/>
  <c r="O257" i="3" s="1"/>
  <c r="M163" i="25"/>
  <c r="P163" i="25" s="1"/>
  <c r="K38" i="3"/>
  <c r="O38" i="3" s="1"/>
  <c r="BI158" i="3"/>
  <c r="BN158" i="3" s="1"/>
  <c r="BH158" i="3"/>
  <c r="S543" i="25"/>
  <c r="R543" i="25"/>
  <c r="BH296" i="3"/>
  <c r="BI296" i="3"/>
  <c r="BN296" i="3" s="1"/>
  <c r="M219" i="25"/>
  <c r="P219" i="25" s="1"/>
  <c r="K94" i="3"/>
  <c r="O94" i="3" s="1"/>
  <c r="AO184" i="3"/>
  <c r="AS184" i="3" s="1"/>
  <c r="AB184" i="3"/>
  <c r="AE184" i="3" s="1"/>
  <c r="BI213" i="3"/>
  <c r="BN213" i="3" s="1"/>
  <c r="BH213" i="3"/>
  <c r="BI336" i="3"/>
  <c r="BN336" i="3" s="1"/>
  <c r="BH336" i="3"/>
  <c r="BH71" i="3"/>
  <c r="BI71" i="3"/>
  <c r="BN71" i="3" s="1"/>
  <c r="M201" i="25"/>
  <c r="P201" i="25" s="1"/>
  <c r="K76" i="3"/>
  <c r="O76" i="3" s="1"/>
  <c r="AB282" i="3"/>
  <c r="AE282" i="3" s="1"/>
  <c r="AO282" i="3"/>
  <c r="AS282" i="3" s="1"/>
  <c r="S488" i="25"/>
  <c r="R488" i="25"/>
  <c r="M384" i="25"/>
  <c r="P384" i="25" s="1"/>
  <c r="K259" i="3"/>
  <c r="O259" i="3" s="1"/>
  <c r="AB280" i="3"/>
  <c r="AE280" i="3" s="1"/>
  <c r="AO280" i="3"/>
  <c r="AS280" i="3" s="1"/>
  <c r="M418" i="25"/>
  <c r="P418" i="25" s="1"/>
  <c r="K293" i="3"/>
  <c r="O293" i="3" s="1"/>
  <c r="AB227" i="3"/>
  <c r="AE227" i="3" s="1"/>
  <c r="AO227" i="3"/>
  <c r="AS227" i="3" s="1"/>
  <c r="S528" i="25"/>
  <c r="R528" i="25"/>
  <c r="AB307" i="3"/>
  <c r="AE307" i="3" s="1"/>
  <c r="AO307" i="3"/>
  <c r="AS307" i="3" s="1"/>
  <c r="BH197" i="3"/>
  <c r="BI197" i="3"/>
  <c r="BN197" i="3" s="1"/>
  <c r="M406" i="25"/>
  <c r="P406" i="25" s="1"/>
  <c r="K281" i="3"/>
  <c r="O281" i="3" s="1"/>
  <c r="BH45" i="3"/>
  <c r="BI45" i="3"/>
  <c r="BN45" i="3" s="1"/>
  <c r="AO286" i="3"/>
  <c r="AS286" i="3" s="1"/>
  <c r="AB286" i="3"/>
  <c r="AE286" i="3" s="1"/>
  <c r="BI324" i="3"/>
  <c r="BN324" i="3" s="1"/>
  <c r="BH324" i="3"/>
  <c r="BI194" i="3"/>
  <c r="BN194" i="3" s="1"/>
  <c r="BH194" i="3"/>
  <c r="R490" i="25"/>
  <c r="S490" i="25"/>
  <c r="M445" i="25"/>
  <c r="P445" i="25" s="1"/>
  <c r="K320" i="3"/>
  <c r="O320" i="3" s="1"/>
  <c r="AB20" i="3"/>
  <c r="AE20" i="3" s="1"/>
  <c r="AO20" i="3"/>
  <c r="AS20" i="3" s="1"/>
  <c r="BH118" i="3"/>
  <c r="BI118" i="3"/>
  <c r="BN118" i="3" s="1"/>
  <c r="M383" i="25"/>
  <c r="P383" i="25" s="1"/>
  <c r="K258" i="3"/>
  <c r="O258" i="3" s="1"/>
  <c r="AB232" i="3"/>
  <c r="AE232" i="3" s="1"/>
  <c r="AO232" i="3"/>
  <c r="AS232" i="3" s="1"/>
  <c r="M343" i="25"/>
  <c r="P343" i="25" s="1"/>
  <c r="K218" i="3"/>
  <c r="O218" i="3" s="1"/>
  <c r="AB249" i="3"/>
  <c r="AE249" i="3" s="1"/>
  <c r="AO249" i="3"/>
  <c r="AS249" i="3" s="1"/>
  <c r="BH298" i="3"/>
  <c r="BI298" i="3"/>
  <c r="BN298" i="3" s="1"/>
  <c r="R530" i="25"/>
  <c r="S530" i="25"/>
  <c r="AO8" i="3"/>
  <c r="AS8" i="3" s="1"/>
  <c r="AB8" i="3"/>
  <c r="AE8" i="3" s="1"/>
  <c r="AB269" i="3"/>
  <c r="AE269" i="3" s="1"/>
  <c r="AO269" i="3"/>
  <c r="AS269" i="3" s="1"/>
  <c r="K287" i="3"/>
  <c r="O287" i="3" s="1"/>
  <c r="M412" i="25"/>
  <c r="P412" i="25" s="1"/>
  <c r="M368" i="25"/>
  <c r="P368" i="25" s="1"/>
  <c r="K243" i="3"/>
  <c r="O243" i="3" s="1"/>
  <c r="H60" i="16"/>
  <c r="BH55" i="3"/>
  <c r="D60" i="16" s="1"/>
  <c r="BI55" i="3"/>
  <c r="BH176" i="3"/>
  <c r="BI176" i="3"/>
  <c r="BN176" i="3" s="1"/>
  <c r="BI275" i="3"/>
  <c r="BN275" i="3" s="1"/>
  <c r="BH275" i="3"/>
  <c r="M387" i="25"/>
  <c r="P387" i="25" s="1"/>
  <c r="K262" i="3"/>
  <c r="O262" i="3" s="1"/>
  <c r="M215" i="25"/>
  <c r="P215" i="25" s="1"/>
  <c r="K90" i="3"/>
  <c r="O90" i="3" s="1"/>
  <c r="K18" i="3"/>
  <c r="O18" i="3" s="1"/>
  <c r="M143" i="25"/>
  <c r="P143" i="25" s="1"/>
  <c r="AO343" i="3"/>
  <c r="AS343" i="3" s="1"/>
  <c r="AB343" i="3"/>
  <c r="AE343" i="3" s="1"/>
  <c r="M332" i="25"/>
  <c r="P332" i="25" s="1"/>
  <c r="K207" i="3"/>
  <c r="O207" i="3" s="1"/>
  <c r="AB164" i="3"/>
  <c r="AE164" i="3" s="1"/>
  <c r="AO164" i="3"/>
  <c r="AS164" i="3" s="1"/>
  <c r="BH141" i="3"/>
  <c r="BI141" i="3"/>
  <c r="BN141" i="3" s="1"/>
  <c r="AB277" i="3"/>
  <c r="AE277" i="3" s="1"/>
  <c r="AO277" i="3"/>
  <c r="AS277" i="3" s="1"/>
  <c r="AB188" i="3"/>
  <c r="AE188" i="3" s="1"/>
  <c r="AO188" i="3"/>
  <c r="AS188" i="3" s="1"/>
  <c r="H12" i="16"/>
  <c r="BI7" i="3"/>
  <c r="BN7" i="3" s="1"/>
  <c r="BH7" i="3"/>
  <c r="M175" i="25"/>
  <c r="P175" i="25" s="1"/>
  <c r="K50" i="3"/>
  <c r="O50" i="3" s="1"/>
  <c r="BH98" i="3"/>
  <c r="BI98" i="3"/>
  <c r="BN98" i="3" s="1"/>
  <c r="AB236" i="3"/>
  <c r="AE236" i="3" s="1"/>
  <c r="AO236" i="3"/>
  <c r="AS236" i="3" s="1"/>
  <c r="BI23" i="3"/>
  <c r="BN23" i="3" s="1"/>
  <c r="BH23" i="3"/>
  <c r="S523" i="25"/>
  <c r="R523" i="25"/>
  <c r="AB44" i="3"/>
  <c r="AE44" i="3" s="1"/>
  <c r="AO44" i="3"/>
  <c r="AS44" i="3" s="1"/>
  <c r="M227" i="25"/>
  <c r="P227" i="25" s="1"/>
  <c r="K102" i="3"/>
  <c r="O102" i="3" s="1"/>
  <c r="K35" i="3"/>
  <c r="O35" i="3" s="1"/>
  <c r="M160" i="25"/>
  <c r="P160" i="25" s="1"/>
  <c r="J6" i="3"/>
  <c r="K11" i="16"/>
  <c r="BH262" i="3"/>
  <c r="BI262" i="3"/>
  <c r="BN262" i="3" s="1"/>
  <c r="BI126" i="3"/>
  <c r="BN126" i="3" s="1"/>
  <c r="BH126" i="3"/>
  <c r="AB133" i="3"/>
  <c r="AE133" i="3" s="1"/>
  <c r="AO133" i="3"/>
  <c r="AS133" i="3" s="1"/>
  <c r="M475" i="25"/>
  <c r="P475" i="25" s="1"/>
  <c r="K350" i="3"/>
  <c r="O350" i="3" s="1"/>
  <c r="M229" i="25"/>
  <c r="P229" i="25" s="1"/>
  <c r="K104" i="3"/>
  <c r="O104" i="3" s="1"/>
  <c r="BI52" i="3"/>
  <c r="BN52" i="3" s="1"/>
  <c r="BH52" i="3"/>
  <c r="K100" i="3"/>
  <c r="O100" i="3" s="1"/>
  <c r="M225" i="25"/>
  <c r="P225" i="25" s="1"/>
  <c r="M174" i="25"/>
  <c r="P174" i="25" s="1"/>
  <c r="K49" i="3"/>
  <c r="O49" i="3" s="1"/>
  <c r="S492" i="25"/>
  <c r="R492" i="25"/>
  <c r="J112" i="3"/>
  <c r="K117" i="16"/>
  <c r="BH165" i="3"/>
  <c r="BI165" i="3"/>
  <c r="BN165" i="3" s="1"/>
  <c r="BH292" i="3"/>
  <c r="BI292" i="3"/>
  <c r="BN292" i="3" s="1"/>
  <c r="BI103" i="3"/>
  <c r="BN103" i="3" s="1"/>
  <c r="BH103" i="3"/>
  <c r="M391" i="25"/>
  <c r="P391" i="25" s="1"/>
  <c r="K266" i="3"/>
  <c r="O266" i="3" s="1"/>
  <c r="AO241" i="3"/>
  <c r="AS241" i="3" s="1"/>
  <c r="AB241" i="3"/>
  <c r="AE241" i="3" s="1"/>
  <c r="AO25" i="3"/>
  <c r="AS25" i="3" s="1"/>
  <c r="AB25" i="3"/>
  <c r="AE25" i="3" s="1"/>
  <c r="M320" i="25"/>
  <c r="P320" i="25" s="1"/>
  <c r="K195" i="3"/>
  <c r="O195" i="3" s="1"/>
  <c r="BH323" i="3"/>
  <c r="BI323" i="3"/>
  <c r="BN323" i="3" s="1"/>
  <c r="BH331" i="3"/>
  <c r="BI331" i="3"/>
  <c r="BN331" i="3" s="1"/>
  <c r="M293" i="25"/>
  <c r="P293" i="25" s="1"/>
  <c r="K168" i="3"/>
  <c r="O168" i="3" s="1"/>
  <c r="M206" i="25"/>
  <c r="P206" i="25" s="1"/>
  <c r="K81" i="3"/>
  <c r="O81" i="3" s="1"/>
  <c r="K150" i="3"/>
  <c r="O150" i="3" s="1"/>
  <c r="M275" i="25"/>
  <c r="P275" i="25" s="1"/>
  <c r="M462" i="25"/>
  <c r="P462" i="25" s="1"/>
  <c r="K337" i="3"/>
  <c r="O337" i="3" s="1"/>
  <c r="M471" i="25"/>
  <c r="P471" i="25" s="1"/>
  <c r="K346" i="3"/>
  <c r="O346" i="3" s="1"/>
  <c r="K19" i="3"/>
  <c r="O19" i="3" s="1"/>
  <c r="M144" i="25"/>
  <c r="P144" i="25" s="1"/>
  <c r="BI130" i="3"/>
  <c r="BN130" i="3" s="1"/>
  <c r="BH130" i="3"/>
  <c r="M171" i="25"/>
  <c r="P171" i="25" s="1"/>
  <c r="K46" i="3"/>
  <c r="O46" i="3" s="1"/>
  <c r="BH29" i="3"/>
  <c r="BI29" i="3"/>
  <c r="BN29" i="3" s="1"/>
  <c r="BI13" i="3"/>
  <c r="BN13" i="3" s="1"/>
  <c r="BH13" i="3"/>
  <c r="BI284" i="3"/>
  <c r="BN284" i="3" s="1"/>
  <c r="BH284" i="3"/>
  <c r="M192" i="25"/>
  <c r="P192" i="25" s="1"/>
  <c r="K67" i="3"/>
  <c r="O67" i="3" s="1"/>
  <c r="BI295" i="3"/>
  <c r="BN295" i="3" s="1"/>
  <c r="BH295" i="3"/>
  <c r="M449" i="25"/>
  <c r="P449" i="25" s="1"/>
  <c r="K324" i="3"/>
  <c r="O324" i="3" s="1"/>
  <c r="AO62" i="3"/>
  <c r="AS62" i="3" s="1"/>
  <c r="AB62" i="3"/>
  <c r="AE62" i="3" s="1"/>
  <c r="BH208" i="3"/>
  <c r="BI208" i="3"/>
  <c r="BN208" i="3" s="1"/>
  <c r="M394" i="25"/>
  <c r="P394" i="25" s="1"/>
  <c r="K269" i="3"/>
  <c r="O269" i="3" s="1"/>
  <c r="BI287" i="3"/>
  <c r="BN287" i="3" s="1"/>
  <c r="BH287" i="3"/>
  <c r="AO345" i="3"/>
  <c r="AS345" i="3" s="1"/>
  <c r="AB345" i="3"/>
  <c r="AE345" i="3" s="1"/>
  <c r="AB40" i="3"/>
  <c r="AE40" i="3" s="1"/>
  <c r="AO40" i="3"/>
  <c r="AS40" i="3" s="1"/>
  <c r="AB148" i="3"/>
  <c r="AE148" i="3" s="1"/>
  <c r="AO148" i="3"/>
  <c r="AS148" i="3" s="1"/>
  <c r="K238" i="3"/>
  <c r="O238" i="3" s="1"/>
  <c r="M363" i="25"/>
  <c r="P363" i="25" s="1"/>
  <c r="M150" i="25"/>
  <c r="P150" i="25" s="1"/>
  <c r="K25" i="3"/>
  <c r="O25" i="3" s="1"/>
  <c r="BI266" i="3"/>
  <c r="BN266" i="3" s="1"/>
  <c r="BH266" i="3"/>
  <c r="M393" i="25"/>
  <c r="P393" i="25" s="1"/>
  <c r="K268" i="3"/>
  <c r="O268" i="3" s="1"/>
  <c r="AO297" i="3"/>
  <c r="AS297" i="3" s="1"/>
  <c r="AB297" i="3"/>
  <c r="AE297" i="3" s="1"/>
  <c r="J93" i="3"/>
  <c r="K98" i="16"/>
  <c r="BH325" i="3"/>
  <c r="BI325" i="3"/>
  <c r="BN325" i="3" s="1"/>
  <c r="BI215" i="3"/>
  <c r="BN215" i="3" s="1"/>
  <c r="BH215" i="3"/>
  <c r="R522" i="25"/>
  <c r="S522" i="25"/>
  <c r="P80" i="3"/>
  <c r="F83" i="14" s="1"/>
  <c r="J83" i="14"/>
  <c r="K83" i="14" s="1"/>
  <c r="G122" i="14"/>
  <c r="J46" i="14"/>
  <c r="K46" i="14" s="1"/>
  <c r="R214" i="25"/>
  <c r="S214" i="25"/>
  <c r="R195" i="25"/>
  <c r="S195" i="25"/>
  <c r="R168" i="25"/>
  <c r="S168" i="25"/>
  <c r="R205" i="25"/>
  <c r="S205" i="25"/>
  <c r="R246" i="25"/>
  <c r="S246" i="25"/>
  <c r="Q121" i="3"/>
  <c r="T121" i="3" s="1"/>
  <c r="P121" i="3"/>
  <c r="P70" i="3"/>
  <c r="Q70" i="3"/>
  <c r="T70" i="3" s="1"/>
  <c r="G99" i="14"/>
  <c r="T43" i="3"/>
  <c r="AO4" i="3" l="1"/>
  <c r="AS4" i="3" s="1"/>
  <c r="AB4" i="3"/>
  <c r="AE4" i="3" s="1"/>
  <c r="AF297" i="3"/>
  <c r="AG297" i="3"/>
  <c r="AL297" i="3" s="1"/>
  <c r="R363" i="25"/>
  <c r="S363" i="25"/>
  <c r="AU40" i="3"/>
  <c r="AZ40" i="3" s="1"/>
  <c r="AT40" i="3"/>
  <c r="Q324" i="3"/>
  <c r="T324" i="3" s="1"/>
  <c r="P324" i="3"/>
  <c r="P67" i="3"/>
  <c r="Q67" i="3"/>
  <c r="T67" i="3" s="1"/>
  <c r="P46" i="3"/>
  <c r="F49" i="14" s="1"/>
  <c r="Q46" i="3"/>
  <c r="S144" i="25"/>
  <c r="R144" i="25"/>
  <c r="P337" i="3"/>
  <c r="Q337" i="3"/>
  <c r="T337" i="3" s="1"/>
  <c r="Q81" i="3"/>
  <c r="P81" i="3"/>
  <c r="F84" i="14" s="1"/>
  <c r="P195" i="3"/>
  <c r="Q195" i="3"/>
  <c r="T195" i="3" s="1"/>
  <c r="AG241" i="3"/>
  <c r="AL241" i="3" s="1"/>
  <c r="AF241" i="3"/>
  <c r="S225" i="25"/>
  <c r="R225" i="25"/>
  <c r="J107" i="14"/>
  <c r="K107" i="14" s="1"/>
  <c r="P104" i="3"/>
  <c r="F107" i="14" s="1"/>
  <c r="Q104" i="3"/>
  <c r="AU133" i="3"/>
  <c r="AZ133" i="3" s="1"/>
  <c r="AT133" i="3"/>
  <c r="S160" i="25"/>
  <c r="R160" i="25"/>
  <c r="AT44" i="3"/>
  <c r="AU44" i="3"/>
  <c r="AZ44" i="3" s="1"/>
  <c r="AF188" i="3"/>
  <c r="AG188" i="3"/>
  <c r="AL188" i="3" s="1"/>
  <c r="R332" i="25"/>
  <c r="S332" i="25"/>
  <c r="P18" i="3"/>
  <c r="Q18" i="3"/>
  <c r="T18" i="3" s="1"/>
  <c r="R387" i="25"/>
  <c r="S387" i="25"/>
  <c r="P243" i="3"/>
  <c r="Q243" i="3"/>
  <c r="T243" i="3" s="1"/>
  <c r="AT269" i="3"/>
  <c r="AU269" i="3"/>
  <c r="AZ269" i="3" s="1"/>
  <c r="AU249" i="3"/>
  <c r="AZ249" i="3" s="1"/>
  <c r="AT249" i="3"/>
  <c r="AU232" i="3"/>
  <c r="AZ232" i="3" s="1"/>
  <c r="AT232" i="3"/>
  <c r="Q320" i="3"/>
  <c r="T320" i="3" s="1"/>
  <c r="P320" i="3"/>
  <c r="AF286" i="3"/>
  <c r="AG286" i="3"/>
  <c r="AL286" i="3" s="1"/>
  <c r="Q281" i="3"/>
  <c r="T281" i="3" s="1"/>
  <c r="P281" i="3"/>
  <c r="AT307" i="3"/>
  <c r="AU307" i="3"/>
  <c r="AZ307" i="3" s="1"/>
  <c r="AU227" i="3"/>
  <c r="AZ227" i="3" s="1"/>
  <c r="AT227" i="3"/>
  <c r="AU280" i="3"/>
  <c r="AZ280" i="3" s="1"/>
  <c r="AT280" i="3"/>
  <c r="P76" i="3"/>
  <c r="Q76" i="3"/>
  <c r="T76" i="3" s="1"/>
  <c r="AF184" i="3"/>
  <c r="AG184" i="3"/>
  <c r="AL184" i="3" s="1"/>
  <c r="P257" i="3"/>
  <c r="Q257" i="3"/>
  <c r="T257" i="3" s="1"/>
  <c r="AT202" i="3"/>
  <c r="AU202" i="3"/>
  <c r="AZ202" i="3" s="1"/>
  <c r="P214" i="3"/>
  <c r="Q214" i="3"/>
  <c r="T214" i="3" s="1"/>
  <c r="AT95" i="3"/>
  <c r="AU95" i="3"/>
  <c r="AZ95" i="3" s="1"/>
  <c r="AU350" i="3"/>
  <c r="AZ350" i="3" s="1"/>
  <c r="AT350" i="3"/>
  <c r="AT211" i="3"/>
  <c r="AU211" i="3"/>
  <c r="AZ211" i="3" s="1"/>
  <c r="AT332" i="3"/>
  <c r="AU332" i="3"/>
  <c r="AZ332" i="3" s="1"/>
  <c r="H50" i="15"/>
  <c r="Q45" i="3"/>
  <c r="T45" i="3" s="1"/>
  <c r="P45" i="3"/>
  <c r="AT283" i="3"/>
  <c r="AU283" i="3"/>
  <c r="AZ283" i="3" s="1"/>
  <c r="AT244" i="3"/>
  <c r="AU244" i="3"/>
  <c r="AZ244" i="3" s="1"/>
  <c r="R187" i="25"/>
  <c r="S187" i="25"/>
  <c r="AT190" i="3"/>
  <c r="AU190" i="3"/>
  <c r="AZ190" i="3" s="1"/>
  <c r="P51" i="3"/>
  <c r="Q51" i="3"/>
  <c r="T51" i="3" s="1"/>
  <c r="R324" i="25"/>
  <c r="S324" i="25"/>
  <c r="AT352" i="3"/>
  <c r="AU352" i="3"/>
  <c r="AZ352" i="3" s="1"/>
  <c r="R312" i="25"/>
  <c r="S312" i="25"/>
  <c r="AG101" i="3"/>
  <c r="AL101" i="3" s="1"/>
  <c r="AF101" i="3"/>
  <c r="P41" i="3"/>
  <c r="Q41" i="3"/>
  <c r="T41" i="3" s="1"/>
  <c r="J182" i="14"/>
  <c r="K182" i="14" s="1"/>
  <c r="Q179" i="3"/>
  <c r="P179" i="3"/>
  <c r="F182" i="14" s="1"/>
  <c r="S198" i="25"/>
  <c r="R198" i="25"/>
  <c r="AU74" i="3"/>
  <c r="AZ74" i="3" s="1"/>
  <c r="AT74" i="3"/>
  <c r="AU150" i="3"/>
  <c r="AZ150" i="3" s="1"/>
  <c r="AT150" i="3"/>
  <c r="AT105" i="3"/>
  <c r="AU105" i="3"/>
  <c r="AZ105" i="3" s="1"/>
  <c r="P11" i="3"/>
  <c r="Q11" i="3"/>
  <c r="T11" i="3" s="1"/>
  <c r="AG288" i="3"/>
  <c r="AL288" i="3" s="1"/>
  <c r="AF288" i="3"/>
  <c r="AG65" i="3"/>
  <c r="AL65" i="3" s="1"/>
  <c r="AF65" i="3"/>
  <c r="J45" i="14"/>
  <c r="K45" i="14" s="1"/>
  <c r="Q42" i="3"/>
  <c r="P42" i="3"/>
  <c r="F45" i="14" s="1"/>
  <c r="Q148" i="3"/>
  <c r="T148" i="3" s="1"/>
  <c r="P148" i="3"/>
  <c r="Q236" i="3"/>
  <c r="T236" i="3" s="1"/>
  <c r="P236" i="3"/>
  <c r="AU100" i="3"/>
  <c r="AZ100" i="3" s="1"/>
  <c r="AT100" i="3"/>
  <c r="P156" i="3"/>
  <c r="Q156" i="3"/>
  <c r="T156" i="3" s="1"/>
  <c r="AT212" i="3"/>
  <c r="AU212" i="3"/>
  <c r="AZ212" i="3" s="1"/>
  <c r="AG316" i="3"/>
  <c r="AL316" i="3" s="1"/>
  <c r="AF316" i="3"/>
  <c r="Q191" i="3"/>
  <c r="T191" i="3" s="1"/>
  <c r="P191" i="3"/>
  <c r="AG11" i="3"/>
  <c r="AL11" i="3" s="1"/>
  <c r="AF11" i="3"/>
  <c r="Q228" i="3"/>
  <c r="T228" i="3" s="1"/>
  <c r="P228" i="3"/>
  <c r="AU293" i="3"/>
  <c r="AZ293" i="3" s="1"/>
  <c r="AT293" i="3"/>
  <c r="Q296" i="3"/>
  <c r="T296" i="3" s="1"/>
  <c r="P296" i="3"/>
  <c r="Q155" i="3"/>
  <c r="T155" i="3" s="1"/>
  <c r="P155" i="3"/>
  <c r="AT255" i="3"/>
  <c r="AU255" i="3"/>
  <c r="AZ255" i="3" s="1"/>
  <c r="R461" i="25"/>
  <c r="S461" i="25"/>
  <c r="AU121" i="3"/>
  <c r="AT121" i="3"/>
  <c r="D126" i="15" s="1"/>
  <c r="AF70" i="3"/>
  <c r="D75" i="22" s="1"/>
  <c r="AG70" i="3"/>
  <c r="AU205" i="3"/>
  <c r="AZ205" i="3" s="1"/>
  <c r="AT205" i="3"/>
  <c r="P308" i="3"/>
  <c r="Q308" i="3"/>
  <c r="T308" i="3" s="1"/>
  <c r="Q105" i="3"/>
  <c r="T105" i="3" s="1"/>
  <c r="P105" i="3"/>
  <c r="AT178" i="3"/>
  <c r="AU178" i="3"/>
  <c r="AZ178" i="3" s="1"/>
  <c r="R350" i="25"/>
  <c r="S350" i="25"/>
  <c r="R351" i="25"/>
  <c r="S351" i="25"/>
  <c r="P119" i="3"/>
  <c r="F122" i="14" s="1"/>
  <c r="Q119" i="3"/>
  <c r="T119" i="3" s="1"/>
  <c r="AU313" i="3"/>
  <c r="AZ313" i="3" s="1"/>
  <c r="AT313" i="3"/>
  <c r="AG215" i="3"/>
  <c r="AL215" i="3" s="1"/>
  <c r="AF215" i="3"/>
  <c r="P56" i="3"/>
  <c r="Q56" i="3"/>
  <c r="T56" i="3" s="1"/>
  <c r="AT75" i="3"/>
  <c r="AU75" i="3"/>
  <c r="AZ75" i="3" s="1"/>
  <c r="Q75" i="3"/>
  <c r="T75" i="3" s="1"/>
  <c r="P75" i="3"/>
  <c r="P270" i="3"/>
  <c r="Q270" i="3"/>
  <c r="T270" i="3" s="1"/>
  <c r="Q130" i="3"/>
  <c r="T130" i="3" s="1"/>
  <c r="P130" i="3"/>
  <c r="AT323" i="3"/>
  <c r="AU323" i="3"/>
  <c r="AZ323" i="3" s="1"/>
  <c r="Q240" i="3"/>
  <c r="T240" i="3" s="1"/>
  <c r="P240" i="3"/>
  <c r="AT109" i="3"/>
  <c r="AU109" i="3"/>
  <c r="AZ109" i="3" s="1"/>
  <c r="AG165" i="3"/>
  <c r="AL165" i="3" s="1"/>
  <c r="AF165" i="3"/>
  <c r="AT19" i="3"/>
  <c r="AU19" i="3"/>
  <c r="AZ19" i="3" s="1"/>
  <c r="Q219" i="3"/>
  <c r="T219" i="3" s="1"/>
  <c r="P219" i="3"/>
  <c r="AG341" i="3"/>
  <c r="AL341" i="3" s="1"/>
  <c r="AF341" i="3"/>
  <c r="AU64" i="3"/>
  <c r="AT64" i="3"/>
  <c r="D69" i="15" s="1"/>
  <c r="AT54" i="3"/>
  <c r="AU54" i="3"/>
  <c r="AZ54" i="3" s="1"/>
  <c r="Q325" i="3"/>
  <c r="T325" i="3" s="1"/>
  <c r="P325" i="3"/>
  <c r="AU180" i="3"/>
  <c r="AZ180" i="3" s="1"/>
  <c r="AT180" i="3"/>
  <c r="AU110" i="3"/>
  <c r="AZ110" i="3" s="1"/>
  <c r="AT110" i="3"/>
  <c r="AT98" i="3"/>
  <c r="AU98" i="3"/>
  <c r="AZ98" i="3" s="1"/>
  <c r="AU320" i="3"/>
  <c r="AZ320" i="3" s="1"/>
  <c r="AT320" i="3"/>
  <c r="P330" i="3"/>
  <c r="Q330" i="3"/>
  <c r="T330" i="3" s="1"/>
  <c r="P183" i="3"/>
  <c r="Q183" i="3"/>
  <c r="T183" i="3" s="1"/>
  <c r="AT275" i="3"/>
  <c r="AU275" i="3"/>
  <c r="AZ275" i="3" s="1"/>
  <c r="AT55" i="3"/>
  <c r="AU55" i="3"/>
  <c r="AZ55" i="3" s="1"/>
  <c r="AT349" i="3"/>
  <c r="AU349" i="3"/>
  <c r="AZ349" i="3" s="1"/>
  <c r="J164" i="14"/>
  <c r="K164" i="14" s="1"/>
  <c r="P161" i="3"/>
  <c r="F164" i="14" s="1"/>
  <c r="Q161" i="3"/>
  <c r="Q151" i="3"/>
  <c r="T151" i="3" s="1"/>
  <c r="P151" i="3"/>
  <c r="R429" i="25"/>
  <c r="S429" i="25"/>
  <c r="AT213" i="3"/>
  <c r="AU213" i="3"/>
  <c r="AZ213" i="3" s="1"/>
  <c r="AU89" i="3"/>
  <c r="AZ89" i="3" s="1"/>
  <c r="AT89" i="3"/>
  <c r="AF303" i="3"/>
  <c r="AG303" i="3"/>
  <c r="AL303" i="3" s="1"/>
  <c r="AT296" i="3"/>
  <c r="AU296" i="3"/>
  <c r="AZ296" i="3" s="1"/>
  <c r="P186" i="3"/>
  <c r="Q186" i="3"/>
  <c r="T186" i="3" s="1"/>
  <c r="Q315" i="3"/>
  <c r="T315" i="3" s="1"/>
  <c r="P315" i="3"/>
  <c r="AU240" i="3"/>
  <c r="AZ240" i="3" s="1"/>
  <c r="AT240" i="3"/>
  <c r="S390" i="25"/>
  <c r="R390" i="25"/>
  <c r="P247" i="3"/>
  <c r="Q247" i="3"/>
  <c r="T247" i="3" s="1"/>
  <c r="AU174" i="3"/>
  <c r="AZ174" i="3" s="1"/>
  <c r="AT174" i="3"/>
  <c r="Q33" i="3"/>
  <c r="T33" i="3" s="1"/>
  <c r="P33" i="3"/>
  <c r="Q30" i="3"/>
  <c r="T30" i="3" s="1"/>
  <c r="P30" i="3"/>
  <c r="P190" i="3"/>
  <c r="Q190" i="3"/>
  <c r="T190" i="3" s="1"/>
  <c r="AU151" i="3"/>
  <c r="AZ151" i="3" s="1"/>
  <c r="AT151" i="3"/>
  <c r="P198" i="3"/>
  <c r="Q198" i="3"/>
  <c r="T198" i="3" s="1"/>
  <c r="AT204" i="3"/>
  <c r="AU204" i="3"/>
  <c r="AZ204" i="3" s="1"/>
  <c r="AU129" i="3"/>
  <c r="AZ129" i="3" s="1"/>
  <c r="AT129" i="3"/>
  <c r="Q68" i="3"/>
  <c r="T68" i="3" s="1"/>
  <c r="P68" i="3"/>
  <c r="Y8" i="9"/>
  <c r="V8" i="9"/>
  <c r="Z8" i="9"/>
  <c r="Y19" i="9"/>
  <c r="Z19" i="9"/>
  <c r="V19" i="9"/>
  <c r="V18" i="9"/>
  <c r="Z18" i="9"/>
  <c r="Y18" i="9"/>
  <c r="Y40" i="9"/>
  <c r="Z40" i="9"/>
  <c r="V40" i="9"/>
  <c r="Z26" i="9"/>
  <c r="Y26" i="9"/>
  <c r="V26" i="9"/>
  <c r="V9" i="9"/>
  <c r="Y9" i="9"/>
  <c r="Z9" i="9"/>
  <c r="Y25" i="9"/>
  <c r="V25" i="9"/>
  <c r="Z25" i="9"/>
  <c r="V4" i="9"/>
  <c r="Z4" i="9"/>
  <c r="Y4" i="9"/>
  <c r="Z23" i="9"/>
  <c r="V23" i="9"/>
  <c r="Y23" i="9"/>
  <c r="Z20" i="9"/>
  <c r="V20" i="9"/>
  <c r="Y20" i="9"/>
  <c r="V17" i="9"/>
  <c r="Z17" i="9"/>
  <c r="Y17" i="9"/>
  <c r="AT163" i="3"/>
  <c r="AU163" i="3"/>
  <c r="AZ163" i="3" s="1"/>
  <c r="AU317" i="3"/>
  <c r="AZ317" i="3" s="1"/>
  <c r="AT317" i="3"/>
  <c r="S400" i="25"/>
  <c r="R400" i="25"/>
  <c r="AT86" i="3"/>
  <c r="AU86" i="3"/>
  <c r="AZ86" i="3" s="1"/>
  <c r="P169" i="3"/>
  <c r="Q169" i="3"/>
  <c r="T169" i="3" s="1"/>
  <c r="P57" i="3"/>
  <c r="Q57" i="3"/>
  <c r="T57" i="3" s="1"/>
  <c r="AF160" i="3"/>
  <c r="AG160" i="3"/>
  <c r="AL160" i="3" s="1"/>
  <c r="AU88" i="3"/>
  <c r="AZ88" i="3" s="1"/>
  <c r="AT88" i="3"/>
  <c r="AU271" i="3"/>
  <c r="AZ271" i="3" s="1"/>
  <c r="AT271" i="3"/>
  <c r="AU193" i="3"/>
  <c r="AZ193" i="3" s="1"/>
  <c r="AT193" i="3"/>
  <c r="AU267" i="3"/>
  <c r="AZ267" i="3" s="1"/>
  <c r="AT267" i="3"/>
  <c r="Q341" i="3"/>
  <c r="T341" i="3" s="1"/>
  <c r="P341" i="3"/>
  <c r="P153" i="3"/>
  <c r="Q153" i="3"/>
  <c r="T153" i="3" s="1"/>
  <c r="AU106" i="3"/>
  <c r="AZ106" i="3" s="1"/>
  <c r="AT106" i="3"/>
  <c r="H58" i="15"/>
  <c r="P53" i="3"/>
  <c r="Q53" i="3"/>
  <c r="T53" i="3" s="1"/>
  <c r="AF142" i="3"/>
  <c r="AG142" i="3"/>
  <c r="AL142" i="3" s="1"/>
  <c r="S172" i="25"/>
  <c r="R172" i="25"/>
  <c r="AT291" i="3"/>
  <c r="AU291" i="3"/>
  <c r="AZ291" i="3" s="1"/>
  <c r="AG107" i="3"/>
  <c r="AL107" i="3" s="1"/>
  <c r="AF107" i="3"/>
  <c r="AU183" i="3"/>
  <c r="AZ183" i="3" s="1"/>
  <c r="AT183" i="3"/>
  <c r="P210" i="3"/>
  <c r="Q210" i="3"/>
  <c r="T210" i="3" s="1"/>
  <c r="S277" i="25"/>
  <c r="R277" i="25"/>
  <c r="P39" i="3"/>
  <c r="Q39" i="3"/>
  <c r="T39" i="3" s="1"/>
  <c r="AT312" i="3"/>
  <c r="AU312" i="3"/>
  <c r="AZ312" i="3" s="1"/>
  <c r="R451" i="25"/>
  <c r="S451" i="25"/>
  <c r="R261" i="25"/>
  <c r="S261" i="25"/>
  <c r="AT97" i="3"/>
  <c r="AU97" i="3"/>
  <c r="AZ97" i="3" s="1"/>
  <c r="R446" i="25"/>
  <c r="S446" i="25"/>
  <c r="R185" i="25"/>
  <c r="S185" i="25"/>
  <c r="AG124" i="3"/>
  <c r="AL124" i="3" s="1"/>
  <c r="AF124" i="3"/>
  <c r="S247" i="25"/>
  <c r="R247" i="25"/>
  <c r="AU248" i="3"/>
  <c r="AZ248" i="3" s="1"/>
  <c r="AT248" i="3"/>
  <c r="AU49" i="3"/>
  <c r="AZ49" i="3" s="1"/>
  <c r="AT49" i="3"/>
  <c r="AF173" i="3"/>
  <c r="AG173" i="3"/>
  <c r="AL173" i="3" s="1"/>
  <c r="J12" i="14"/>
  <c r="K12" i="14" s="1"/>
  <c r="P9" i="3"/>
  <c r="F12" i="14" s="1"/>
  <c r="Q9" i="3"/>
  <c r="AU186" i="3"/>
  <c r="AZ186" i="3" s="1"/>
  <c r="AT186" i="3"/>
  <c r="AG245" i="3"/>
  <c r="AL245" i="3" s="1"/>
  <c r="AF245" i="3"/>
  <c r="P277" i="3"/>
  <c r="Q277" i="3"/>
  <c r="T277" i="3" s="1"/>
  <c r="Q331" i="3"/>
  <c r="T331" i="3" s="1"/>
  <c r="P331" i="3"/>
  <c r="Q14" i="3"/>
  <c r="T14" i="3" s="1"/>
  <c r="P14" i="3"/>
  <c r="AT208" i="3"/>
  <c r="AU208" i="3"/>
  <c r="AZ208" i="3" s="1"/>
  <c r="AG295" i="3"/>
  <c r="AL295" i="3" s="1"/>
  <c r="AF295" i="3"/>
  <c r="AU29" i="3"/>
  <c r="AZ29" i="3" s="1"/>
  <c r="AT29" i="3"/>
  <c r="AF331" i="3"/>
  <c r="AG331" i="3"/>
  <c r="AL331" i="3" s="1"/>
  <c r="R240" i="25"/>
  <c r="S240" i="25"/>
  <c r="AF139" i="3"/>
  <c r="AG139" i="3"/>
  <c r="AL139" i="3" s="1"/>
  <c r="AF67" i="3"/>
  <c r="AG67" i="3"/>
  <c r="AL67" i="3" s="1"/>
  <c r="R380" i="25"/>
  <c r="S380" i="25"/>
  <c r="AT292" i="3"/>
  <c r="AU292" i="3"/>
  <c r="AZ292" i="3" s="1"/>
  <c r="AF46" i="3"/>
  <c r="AG46" i="3"/>
  <c r="AL46" i="3" s="1"/>
  <c r="AF265" i="3"/>
  <c r="AG265" i="3"/>
  <c r="AL265" i="3" s="1"/>
  <c r="R236" i="25"/>
  <c r="S236" i="25"/>
  <c r="S159" i="25"/>
  <c r="R159" i="25"/>
  <c r="Q160" i="3"/>
  <c r="T160" i="3" s="1"/>
  <c r="P160" i="3"/>
  <c r="AG63" i="3"/>
  <c r="AL63" i="3" s="1"/>
  <c r="AF63" i="3"/>
  <c r="Q220" i="3"/>
  <c r="T220" i="3" s="1"/>
  <c r="P220" i="3"/>
  <c r="AT170" i="3"/>
  <c r="AU170" i="3"/>
  <c r="AZ170" i="3" s="1"/>
  <c r="AT68" i="3"/>
  <c r="AU68" i="3"/>
  <c r="AZ68" i="3" s="1"/>
  <c r="R341" i="25"/>
  <c r="S341" i="25"/>
  <c r="AF91" i="3"/>
  <c r="AG91" i="3"/>
  <c r="AL91" i="3" s="1"/>
  <c r="R385" i="25"/>
  <c r="S385" i="25"/>
  <c r="AU162" i="3"/>
  <c r="AZ162" i="3" s="1"/>
  <c r="AT162" i="3"/>
  <c r="AG308" i="3"/>
  <c r="AL308" i="3" s="1"/>
  <c r="AF308" i="3"/>
  <c r="AG315" i="3"/>
  <c r="AL315" i="3" s="1"/>
  <c r="AF315" i="3"/>
  <c r="AT118" i="3"/>
  <c r="AU118" i="3"/>
  <c r="AZ118" i="3" s="1"/>
  <c r="AU258" i="3"/>
  <c r="AZ258" i="3" s="1"/>
  <c r="AT258" i="3"/>
  <c r="AT18" i="3"/>
  <c r="AU18" i="3"/>
  <c r="AZ18" i="3" s="1"/>
  <c r="S420" i="25"/>
  <c r="R420" i="25"/>
  <c r="AU322" i="3"/>
  <c r="AZ322" i="3" s="1"/>
  <c r="AT322" i="3"/>
  <c r="P178" i="3"/>
  <c r="Q178" i="3"/>
  <c r="T178" i="3" s="1"/>
  <c r="E136" i="16"/>
  <c r="BN131" i="3"/>
  <c r="AF104" i="3"/>
  <c r="AG104" i="3"/>
  <c r="AL104" i="3" s="1"/>
  <c r="AT243" i="3"/>
  <c r="AU243" i="3"/>
  <c r="AZ243" i="3" s="1"/>
  <c r="AT53" i="3"/>
  <c r="D58" i="15" s="1"/>
  <c r="AU53" i="3"/>
  <c r="Q339" i="3"/>
  <c r="T339" i="3" s="1"/>
  <c r="P339" i="3"/>
  <c r="AU222" i="3"/>
  <c r="AZ222" i="3" s="1"/>
  <c r="AT222" i="3"/>
  <c r="Q182" i="3"/>
  <c r="T182" i="3" s="1"/>
  <c r="P182" i="3"/>
  <c r="P233" i="3"/>
  <c r="Q233" i="3"/>
  <c r="T233" i="3" s="1"/>
  <c r="AF42" i="3"/>
  <c r="AG42" i="3"/>
  <c r="AL42" i="3" s="1"/>
  <c r="AU17" i="3"/>
  <c r="AZ17" i="3" s="1"/>
  <c r="AT17" i="3"/>
  <c r="R222" i="25"/>
  <c r="S222" i="25"/>
  <c r="AF268" i="3"/>
  <c r="AG268" i="3"/>
  <c r="AL268" i="3" s="1"/>
  <c r="P311" i="3"/>
  <c r="Q311" i="3"/>
  <c r="T311" i="3" s="1"/>
  <c r="AF182" i="3"/>
  <c r="AG182" i="3"/>
  <c r="AL182" i="3" s="1"/>
  <c r="AF66" i="3"/>
  <c r="AG66" i="3"/>
  <c r="AL66" i="3" s="1"/>
  <c r="AT310" i="3"/>
  <c r="AU310" i="3"/>
  <c r="AZ310" i="3" s="1"/>
  <c r="AT294" i="3"/>
  <c r="AU294" i="3"/>
  <c r="AZ294" i="3" s="1"/>
  <c r="AF272" i="3"/>
  <c r="AG272" i="3"/>
  <c r="AL272" i="3" s="1"/>
  <c r="AG26" i="3"/>
  <c r="AL26" i="3" s="1"/>
  <c r="AF26" i="3"/>
  <c r="AT137" i="3"/>
  <c r="AU137" i="3"/>
  <c r="AZ137" i="3" s="1"/>
  <c r="Q10" i="3"/>
  <c r="T10" i="3" s="1"/>
  <c r="P10" i="3"/>
  <c r="AF233" i="3"/>
  <c r="AG233" i="3"/>
  <c r="AL233" i="3" s="1"/>
  <c r="AU216" i="3"/>
  <c r="AZ216" i="3" s="1"/>
  <c r="AT216" i="3"/>
  <c r="AT306" i="3"/>
  <c r="AU306" i="3"/>
  <c r="AZ306" i="3" s="1"/>
  <c r="P197" i="3"/>
  <c r="Q197" i="3"/>
  <c r="T197" i="3" s="1"/>
  <c r="P245" i="3"/>
  <c r="Q245" i="3"/>
  <c r="T245" i="3" s="1"/>
  <c r="P48" i="3"/>
  <c r="Q48" i="3"/>
  <c r="T48" i="3" s="1"/>
  <c r="P139" i="3"/>
  <c r="Q139" i="3"/>
  <c r="T139" i="3" s="1"/>
  <c r="AU157" i="3"/>
  <c r="AZ157" i="3" s="1"/>
  <c r="AT157" i="3"/>
  <c r="R428" i="25"/>
  <c r="S428" i="25"/>
  <c r="AT82" i="3"/>
  <c r="AU82" i="3"/>
  <c r="AZ82" i="3" s="1"/>
  <c r="AU38" i="3"/>
  <c r="AZ38" i="3" s="1"/>
  <c r="AT38" i="3"/>
  <c r="P173" i="3"/>
  <c r="Q173" i="3"/>
  <c r="T173" i="3" s="1"/>
  <c r="Q273" i="3"/>
  <c r="T273" i="3" s="1"/>
  <c r="P273" i="3"/>
  <c r="P290" i="3"/>
  <c r="Q290" i="3"/>
  <c r="T290" i="3" s="1"/>
  <c r="AU43" i="3"/>
  <c r="AZ43" i="3" s="1"/>
  <c r="AT43" i="3"/>
  <c r="AT218" i="3"/>
  <c r="AU218" i="3"/>
  <c r="AZ218" i="3" s="1"/>
  <c r="AF122" i="3"/>
  <c r="AG122" i="3"/>
  <c r="AL122" i="3" s="1"/>
  <c r="AG309" i="3"/>
  <c r="AL309" i="3" s="1"/>
  <c r="AF309" i="3"/>
  <c r="AF347" i="3"/>
  <c r="AG347" i="3"/>
  <c r="AL347" i="3" s="1"/>
  <c r="AG35" i="3"/>
  <c r="AL35" i="3" s="1"/>
  <c r="AF35" i="3"/>
  <c r="AU257" i="3"/>
  <c r="AZ257" i="3" s="1"/>
  <c r="AT257" i="3"/>
  <c r="Q239" i="3"/>
  <c r="T239" i="3" s="1"/>
  <c r="P239" i="3"/>
  <c r="P347" i="3"/>
  <c r="Q347" i="3"/>
  <c r="T347" i="3" s="1"/>
  <c r="AT289" i="3"/>
  <c r="AU289" i="3"/>
  <c r="AZ289" i="3" s="1"/>
  <c r="AT159" i="3"/>
  <c r="AU159" i="3"/>
  <c r="AZ159" i="3" s="1"/>
  <c r="P332" i="3"/>
  <c r="Q332" i="3"/>
  <c r="T332" i="3" s="1"/>
  <c r="AT168" i="3"/>
  <c r="AU168" i="3"/>
  <c r="AZ168" i="3" s="1"/>
  <c r="AT253" i="3"/>
  <c r="AU253" i="3"/>
  <c r="AZ253" i="3" s="1"/>
  <c r="R392" i="25"/>
  <c r="S392" i="25"/>
  <c r="AF12" i="3"/>
  <c r="AG12" i="3"/>
  <c r="AL12" i="3" s="1"/>
  <c r="AU152" i="3"/>
  <c r="AZ152" i="3" s="1"/>
  <c r="AT152" i="3"/>
  <c r="AF242" i="3"/>
  <c r="AG242" i="3"/>
  <c r="AL242" i="3" s="1"/>
  <c r="R179" i="25"/>
  <c r="S179" i="25"/>
  <c r="P230" i="3"/>
  <c r="Q230" i="3"/>
  <c r="T230" i="3" s="1"/>
  <c r="AF225" i="3"/>
  <c r="AG225" i="3"/>
  <c r="AL225" i="3" s="1"/>
  <c r="H21" i="15"/>
  <c r="Q16" i="3"/>
  <c r="T16" i="3" s="1"/>
  <c r="P16" i="3"/>
  <c r="P289" i="3"/>
  <c r="Q289" i="3"/>
  <c r="T289" i="3" s="1"/>
  <c r="AG13" i="3"/>
  <c r="AL13" i="3" s="1"/>
  <c r="AF13" i="3"/>
  <c r="Q291" i="3"/>
  <c r="T291" i="3" s="1"/>
  <c r="P291" i="3"/>
  <c r="Q23" i="3"/>
  <c r="T23" i="3" s="1"/>
  <c r="P23" i="3"/>
  <c r="Q149" i="3"/>
  <c r="J152" i="14"/>
  <c r="K152" i="14" s="1"/>
  <c r="P149" i="3"/>
  <c r="F152" i="14" s="1"/>
  <c r="AF191" i="3"/>
  <c r="AG191" i="3"/>
  <c r="AL191" i="3" s="1"/>
  <c r="AT319" i="3"/>
  <c r="AU319" i="3"/>
  <c r="AZ319" i="3" s="1"/>
  <c r="P158" i="3"/>
  <c r="Q158" i="3"/>
  <c r="T158" i="3" s="1"/>
  <c r="P249" i="3"/>
  <c r="Q249" i="3"/>
  <c r="T249" i="3" s="1"/>
  <c r="AT172" i="3"/>
  <c r="AU172" i="3"/>
  <c r="AZ172" i="3" s="1"/>
  <c r="P181" i="3"/>
  <c r="Q181" i="3"/>
  <c r="T181" i="3" s="1"/>
  <c r="AG134" i="3"/>
  <c r="AL134" i="3" s="1"/>
  <c r="AF134" i="3"/>
  <c r="AT7" i="3"/>
  <c r="AU7" i="3"/>
  <c r="AZ7" i="3" s="1"/>
  <c r="R189" i="25"/>
  <c r="S189" i="25"/>
  <c r="P302" i="3"/>
  <c r="Q302" i="3"/>
  <c r="T302" i="3" s="1"/>
  <c r="Q329" i="3"/>
  <c r="T329" i="3" s="1"/>
  <c r="P329" i="3"/>
  <c r="P21" i="3"/>
  <c r="Q21" i="3"/>
  <c r="T21" i="3" s="1"/>
  <c r="Q172" i="3"/>
  <c r="T172" i="3" s="1"/>
  <c r="P172" i="3"/>
  <c r="Q87" i="3"/>
  <c r="T87" i="3" s="1"/>
  <c r="P87" i="3"/>
  <c r="Q297" i="3"/>
  <c r="T297" i="3" s="1"/>
  <c r="P297" i="3"/>
  <c r="P250" i="3"/>
  <c r="Q250" i="3"/>
  <c r="T250" i="3" s="1"/>
  <c r="AT194" i="3"/>
  <c r="AU194" i="3"/>
  <c r="AZ194" i="3" s="1"/>
  <c r="AU45" i="3"/>
  <c r="AT45" i="3"/>
  <c r="D50" i="15" s="1"/>
  <c r="AT197" i="3"/>
  <c r="AU197" i="3"/>
  <c r="AZ197" i="3" s="1"/>
  <c r="Q82" i="3"/>
  <c r="T82" i="3" s="1"/>
  <c r="P82" i="3"/>
  <c r="P215" i="3"/>
  <c r="Q215" i="3"/>
  <c r="T215" i="3" s="1"/>
  <c r="Q211" i="3"/>
  <c r="T211" i="3" s="1"/>
  <c r="P211" i="3"/>
  <c r="AU264" i="3"/>
  <c r="AZ264" i="3" s="1"/>
  <c r="AT264" i="3"/>
  <c r="AG158" i="3"/>
  <c r="AL158" i="3" s="1"/>
  <c r="AF158" i="3"/>
  <c r="AT314" i="3"/>
  <c r="AU314" i="3"/>
  <c r="AZ314" i="3" s="1"/>
  <c r="AF131" i="3"/>
  <c r="AG131" i="3"/>
  <c r="AL131" i="3" s="1"/>
  <c r="AU348" i="3"/>
  <c r="AZ348" i="3" s="1"/>
  <c r="AT348" i="3"/>
  <c r="P335" i="3"/>
  <c r="Q335" i="3"/>
  <c r="T335" i="3" s="1"/>
  <c r="AT251" i="3"/>
  <c r="AU251" i="3"/>
  <c r="AZ251" i="3" s="1"/>
  <c r="AF234" i="3"/>
  <c r="AG234" i="3"/>
  <c r="AL234" i="3" s="1"/>
  <c r="Q188" i="3"/>
  <c r="T188" i="3" s="1"/>
  <c r="P188" i="3"/>
  <c r="Q77" i="3"/>
  <c r="T77" i="3" s="1"/>
  <c r="P77" i="3"/>
  <c r="AG321" i="3"/>
  <c r="AL321" i="3" s="1"/>
  <c r="AF321" i="3"/>
  <c r="Q96" i="3"/>
  <c r="T96" i="3" s="1"/>
  <c r="P96" i="3"/>
  <c r="F99" i="14" s="1"/>
  <c r="AF4" i="3"/>
  <c r="AG4" i="3"/>
  <c r="AL4" i="3" s="1"/>
  <c r="AG48" i="3"/>
  <c r="AL48" i="3" s="1"/>
  <c r="AF48" i="3"/>
  <c r="P194" i="3"/>
  <c r="Q194" i="3"/>
  <c r="T194" i="3" s="1"/>
  <c r="AU138" i="3"/>
  <c r="AZ138" i="3" s="1"/>
  <c r="AT138" i="3"/>
  <c r="P278" i="3"/>
  <c r="Q278" i="3"/>
  <c r="T278" i="3" s="1"/>
  <c r="H145" i="15"/>
  <c r="P140" i="3"/>
  <c r="Q140" i="3"/>
  <c r="T140" i="3" s="1"/>
  <c r="AU175" i="3"/>
  <c r="AZ175" i="3" s="1"/>
  <c r="AT175" i="3"/>
  <c r="Q13" i="3"/>
  <c r="P13" i="3"/>
  <c r="F16" i="14" s="1"/>
  <c r="AG81" i="3"/>
  <c r="AL81" i="3" s="1"/>
  <c r="AF81" i="3"/>
  <c r="AG47" i="3"/>
  <c r="AL47" i="3" s="1"/>
  <c r="AF47" i="3"/>
  <c r="Q85" i="3"/>
  <c r="T85" i="3" s="1"/>
  <c r="P85" i="3"/>
  <c r="Q301" i="3"/>
  <c r="T301" i="3" s="1"/>
  <c r="P301" i="3"/>
  <c r="AU39" i="3"/>
  <c r="AZ39" i="3" s="1"/>
  <c r="AT39" i="3"/>
  <c r="Q318" i="3"/>
  <c r="T318" i="3" s="1"/>
  <c r="P318" i="3"/>
  <c r="AT278" i="3"/>
  <c r="AU278" i="3"/>
  <c r="AZ278" i="3" s="1"/>
  <c r="R169" i="25"/>
  <c r="S169" i="25"/>
  <c r="AG274" i="3"/>
  <c r="AL274" i="3" s="1"/>
  <c r="AF274" i="3"/>
  <c r="AU338" i="3"/>
  <c r="AZ338" i="3" s="1"/>
  <c r="AT338" i="3"/>
  <c r="AG24" i="3"/>
  <c r="AL24" i="3" s="1"/>
  <c r="AF24" i="3"/>
  <c r="P246" i="3"/>
  <c r="Q246" i="3"/>
  <c r="T246" i="3" s="1"/>
  <c r="R176" i="25"/>
  <c r="S176" i="25"/>
  <c r="AG223" i="3"/>
  <c r="AL223" i="3" s="1"/>
  <c r="AF223" i="3"/>
  <c r="R194" i="25"/>
  <c r="S194" i="25"/>
  <c r="R329" i="25"/>
  <c r="S329" i="25"/>
  <c r="AG146" i="3"/>
  <c r="AL146" i="3" s="1"/>
  <c r="AF146" i="3"/>
  <c r="R226" i="25"/>
  <c r="S226" i="25"/>
  <c r="AG256" i="3"/>
  <c r="AL256" i="3" s="1"/>
  <c r="AF256" i="3"/>
  <c r="AF214" i="3"/>
  <c r="AG214" i="3"/>
  <c r="AL214" i="3" s="1"/>
  <c r="AF254" i="3"/>
  <c r="AG254" i="3"/>
  <c r="AL254" i="3" s="1"/>
  <c r="R232" i="25"/>
  <c r="S232" i="25"/>
  <c r="AG87" i="3"/>
  <c r="AL87" i="3" s="1"/>
  <c r="AF87" i="3"/>
  <c r="AU201" i="3"/>
  <c r="AZ201" i="3" s="1"/>
  <c r="AT201" i="3"/>
  <c r="R369" i="25"/>
  <c r="S369" i="25"/>
  <c r="AG279" i="3"/>
  <c r="AL279" i="3" s="1"/>
  <c r="AF279" i="3"/>
  <c r="R243" i="25"/>
  <c r="S243" i="25"/>
  <c r="P109" i="3"/>
  <c r="Q109" i="3"/>
  <c r="T109" i="3" s="1"/>
  <c r="R292" i="25"/>
  <c r="S292" i="25"/>
  <c r="R245" i="25"/>
  <c r="S245" i="25"/>
  <c r="R132" i="25"/>
  <c r="S132" i="25"/>
  <c r="Q31" i="3"/>
  <c r="T31" i="3" s="1"/>
  <c r="P31" i="3"/>
  <c r="Q313" i="3"/>
  <c r="T313" i="3" s="1"/>
  <c r="P313" i="3"/>
  <c r="AF50" i="3"/>
  <c r="AG50" i="3"/>
  <c r="AL50" i="3" s="1"/>
  <c r="P91" i="3"/>
  <c r="Q91" i="3"/>
  <c r="T91" i="3" s="1"/>
  <c r="AU297" i="3"/>
  <c r="AZ297" i="3" s="1"/>
  <c r="AT297" i="3"/>
  <c r="Q238" i="3"/>
  <c r="T238" i="3" s="1"/>
  <c r="P238" i="3"/>
  <c r="AF40" i="3"/>
  <c r="AG40" i="3"/>
  <c r="AL40" i="3" s="1"/>
  <c r="R449" i="25"/>
  <c r="S449" i="25"/>
  <c r="R192" i="25"/>
  <c r="S192" i="25"/>
  <c r="R171" i="25"/>
  <c r="S171" i="25"/>
  <c r="P19" i="3"/>
  <c r="Q19" i="3"/>
  <c r="T19" i="3" s="1"/>
  <c r="R462" i="25"/>
  <c r="S462" i="25"/>
  <c r="R206" i="25"/>
  <c r="S206" i="25"/>
  <c r="R320" i="25"/>
  <c r="S320" i="25"/>
  <c r="AT241" i="3"/>
  <c r="AU241" i="3"/>
  <c r="AZ241" i="3" s="1"/>
  <c r="J103" i="14"/>
  <c r="K103" i="14" s="1"/>
  <c r="Q100" i="3"/>
  <c r="P100" i="3"/>
  <c r="F103" i="14" s="1"/>
  <c r="R229" i="25"/>
  <c r="S229" i="25"/>
  <c r="AF133" i="3"/>
  <c r="AG133" i="3"/>
  <c r="AL133" i="3" s="1"/>
  <c r="P35" i="3"/>
  <c r="Q35" i="3"/>
  <c r="T35" i="3" s="1"/>
  <c r="AG44" i="3"/>
  <c r="AL44" i="3" s="1"/>
  <c r="AF44" i="3"/>
  <c r="AT277" i="3"/>
  <c r="AU277" i="3"/>
  <c r="AZ277" i="3" s="1"/>
  <c r="AU164" i="3"/>
  <c r="AT164" i="3"/>
  <c r="D169" i="15" s="1"/>
  <c r="AG343" i="3"/>
  <c r="AL343" i="3" s="1"/>
  <c r="AF343" i="3"/>
  <c r="P90" i="3"/>
  <c r="Q90" i="3"/>
  <c r="T90" i="3" s="1"/>
  <c r="E60" i="16"/>
  <c r="BN55" i="3"/>
  <c r="R368" i="25"/>
  <c r="S368" i="25"/>
  <c r="AF269" i="3"/>
  <c r="AG269" i="3"/>
  <c r="AL269" i="3" s="1"/>
  <c r="AF249" i="3"/>
  <c r="AG249" i="3"/>
  <c r="AL249" i="3" s="1"/>
  <c r="AG232" i="3"/>
  <c r="AL232" i="3" s="1"/>
  <c r="AF232" i="3"/>
  <c r="R445" i="25"/>
  <c r="S445" i="25"/>
  <c r="AU286" i="3"/>
  <c r="AZ286" i="3" s="1"/>
  <c r="AT286" i="3"/>
  <c r="R406" i="25"/>
  <c r="S406" i="25"/>
  <c r="AG307" i="3"/>
  <c r="AL307" i="3" s="1"/>
  <c r="AF307" i="3"/>
  <c r="AG227" i="3"/>
  <c r="AL227" i="3" s="1"/>
  <c r="AF227" i="3"/>
  <c r="AF280" i="3"/>
  <c r="AG280" i="3"/>
  <c r="AL280" i="3" s="1"/>
  <c r="R201" i="25"/>
  <c r="S201" i="25"/>
  <c r="AT184" i="3"/>
  <c r="AU184" i="3"/>
  <c r="AZ184" i="3" s="1"/>
  <c r="R382" i="25"/>
  <c r="S382" i="25"/>
  <c r="AF202" i="3"/>
  <c r="AG202" i="3"/>
  <c r="AL202" i="3" s="1"/>
  <c r="R339" i="25"/>
  <c r="S339" i="25"/>
  <c r="AF95" i="3"/>
  <c r="AG95" i="3"/>
  <c r="AL95" i="3" s="1"/>
  <c r="AF350" i="3"/>
  <c r="AG350" i="3"/>
  <c r="AL350" i="3" s="1"/>
  <c r="AF211" i="3"/>
  <c r="AG211" i="3"/>
  <c r="AL211" i="3" s="1"/>
  <c r="AG332" i="3"/>
  <c r="AL332" i="3" s="1"/>
  <c r="AF332" i="3"/>
  <c r="R170" i="25"/>
  <c r="S170" i="25"/>
  <c r="AG283" i="3"/>
  <c r="AL283" i="3" s="1"/>
  <c r="AF283" i="3"/>
  <c r="AF244" i="3"/>
  <c r="AG244" i="3"/>
  <c r="AL244" i="3" s="1"/>
  <c r="J65" i="14"/>
  <c r="K65" i="14" s="1"/>
  <c r="P62" i="3"/>
  <c r="F65" i="14" s="1"/>
  <c r="Q62" i="3"/>
  <c r="AF190" i="3"/>
  <c r="AG190" i="3"/>
  <c r="AL190" i="3" s="1"/>
  <c r="AT116" i="3"/>
  <c r="AU116" i="3"/>
  <c r="AZ116" i="3" s="1"/>
  <c r="S128" i="25"/>
  <c r="R128" i="25"/>
  <c r="AF136" i="3"/>
  <c r="AG136" i="3"/>
  <c r="AL136" i="3" s="1"/>
  <c r="Q201" i="3"/>
  <c r="T201" i="3" s="1"/>
  <c r="P201" i="3"/>
  <c r="AT101" i="3"/>
  <c r="AU101" i="3"/>
  <c r="AZ101" i="3" s="1"/>
  <c r="R166" i="25"/>
  <c r="S166" i="25"/>
  <c r="S304" i="25"/>
  <c r="R304" i="25"/>
  <c r="P73" i="3"/>
  <c r="Q73" i="3"/>
  <c r="T73" i="3" s="1"/>
  <c r="AG74" i="3"/>
  <c r="AL74" i="3" s="1"/>
  <c r="AF74" i="3"/>
  <c r="AG150" i="3"/>
  <c r="AL150" i="3" s="1"/>
  <c r="AF150" i="3"/>
  <c r="AF105" i="3"/>
  <c r="AG105" i="3"/>
  <c r="AL105" i="3" s="1"/>
  <c r="R136" i="25"/>
  <c r="S136" i="25"/>
  <c r="AT288" i="3"/>
  <c r="AU288" i="3"/>
  <c r="AZ288" i="3" s="1"/>
  <c r="AU65" i="3"/>
  <c r="AT65" i="3"/>
  <c r="D70" i="15" s="1"/>
  <c r="R167" i="25"/>
  <c r="S167" i="25"/>
  <c r="S273" i="25"/>
  <c r="R273" i="25"/>
  <c r="R361" i="25"/>
  <c r="S361" i="25"/>
  <c r="AG100" i="3"/>
  <c r="AL100" i="3" s="1"/>
  <c r="AF100" i="3"/>
  <c r="S281" i="25"/>
  <c r="R281" i="25"/>
  <c r="AG212" i="3"/>
  <c r="AL212" i="3" s="1"/>
  <c r="AF212" i="3"/>
  <c r="AT316" i="3"/>
  <c r="AU316" i="3"/>
  <c r="AZ316" i="3" s="1"/>
  <c r="R316" i="25"/>
  <c r="S316" i="25"/>
  <c r="AT11" i="3"/>
  <c r="AU11" i="3"/>
  <c r="AZ11" i="3" s="1"/>
  <c r="R353" i="25"/>
  <c r="S353" i="25"/>
  <c r="AF293" i="3"/>
  <c r="AG293" i="3"/>
  <c r="AL293" i="3" s="1"/>
  <c r="R421" i="25"/>
  <c r="S421" i="25"/>
  <c r="R280" i="25"/>
  <c r="S280" i="25"/>
  <c r="P333" i="3"/>
  <c r="Q333" i="3"/>
  <c r="T333" i="3" s="1"/>
  <c r="AG121" i="3"/>
  <c r="AL121" i="3" s="1"/>
  <c r="AF121" i="3"/>
  <c r="AU70" i="3"/>
  <c r="AZ70" i="3" s="1"/>
  <c r="AT70" i="3"/>
  <c r="AF205" i="3"/>
  <c r="AG205" i="3"/>
  <c r="AL205" i="3" s="1"/>
  <c r="R433" i="25"/>
  <c r="S433" i="25"/>
  <c r="R230" i="25"/>
  <c r="S230" i="25"/>
  <c r="AG178" i="3"/>
  <c r="AL178" i="3" s="1"/>
  <c r="AF178" i="3"/>
  <c r="P225" i="3"/>
  <c r="Q225" i="3"/>
  <c r="T225" i="3" s="1"/>
  <c r="P226" i="3"/>
  <c r="Q226" i="3"/>
  <c r="T226" i="3" s="1"/>
  <c r="R244" i="25"/>
  <c r="S244" i="25"/>
  <c r="AG313" i="3"/>
  <c r="AL313" i="3" s="1"/>
  <c r="AF313" i="3"/>
  <c r="AU215" i="3"/>
  <c r="AZ215" i="3" s="1"/>
  <c r="AT215" i="3"/>
  <c r="R181" i="25"/>
  <c r="S181" i="25"/>
  <c r="AF75" i="3"/>
  <c r="AG75" i="3"/>
  <c r="AL75" i="3" s="1"/>
  <c r="R200" i="25"/>
  <c r="S200" i="25"/>
  <c r="R395" i="25"/>
  <c r="S395" i="25"/>
  <c r="R255" i="25"/>
  <c r="S255" i="25"/>
  <c r="AG323" i="3"/>
  <c r="AL323" i="3" s="1"/>
  <c r="AF323" i="3"/>
  <c r="R365" i="25"/>
  <c r="S365" i="25"/>
  <c r="P334" i="3"/>
  <c r="Q334" i="3"/>
  <c r="T334" i="3" s="1"/>
  <c r="AT113" i="3"/>
  <c r="AU113" i="3"/>
  <c r="AZ113" i="3" s="1"/>
  <c r="AF19" i="3"/>
  <c r="AG19" i="3"/>
  <c r="AL19" i="3" s="1"/>
  <c r="R344" i="25"/>
  <c r="S344" i="25"/>
  <c r="AU341" i="3"/>
  <c r="AZ341" i="3" s="1"/>
  <c r="AT341" i="3"/>
  <c r="AF64" i="3"/>
  <c r="AG64" i="3"/>
  <c r="AL64" i="3" s="1"/>
  <c r="AF54" i="3"/>
  <c r="AG54" i="3"/>
  <c r="AL54" i="3" s="1"/>
  <c r="R450" i="25"/>
  <c r="S450" i="25"/>
  <c r="AG180" i="3"/>
  <c r="AF180" i="3"/>
  <c r="D185" i="22" s="1"/>
  <c r="AF110" i="3"/>
  <c r="AG110" i="3"/>
  <c r="AL110" i="3" s="1"/>
  <c r="AF98" i="3"/>
  <c r="AG98" i="3"/>
  <c r="AL98" i="3" s="1"/>
  <c r="AF320" i="3"/>
  <c r="AG320" i="3"/>
  <c r="AL320" i="3" s="1"/>
  <c r="R455" i="25"/>
  <c r="S455" i="25"/>
  <c r="R308" i="25"/>
  <c r="S308" i="25"/>
  <c r="AF275" i="3"/>
  <c r="AG275" i="3"/>
  <c r="AL275" i="3" s="1"/>
  <c r="AF55" i="3"/>
  <c r="AG55" i="3"/>
  <c r="AL55" i="3" s="1"/>
  <c r="AG349" i="3"/>
  <c r="AL349" i="3" s="1"/>
  <c r="AF349" i="3"/>
  <c r="R286" i="25"/>
  <c r="S286" i="25"/>
  <c r="P217" i="3"/>
  <c r="Q217" i="3"/>
  <c r="T217" i="3" s="1"/>
  <c r="AU71" i="3"/>
  <c r="AZ71" i="3" s="1"/>
  <c r="AT71" i="3"/>
  <c r="P316" i="3"/>
  <c r="Q316" i="3"/>
  <c r="T316" i="3" s="1"/>
  <c r="AT303" i="3"/>
  <c r="AU303" i="3"/>
  <c r="AZ303" i="3" s="1"/>
  <c r="AF296" i="3"/>
  <c r="AG296" i="3"/>
  <c r="AL296" i="3" s="1"/>
  <c r="R311" i="25"/>
  <c r="S311" i="25"/>
  <c r="R440" i="25"/>
  <c r="S440" i="25"/>
  <c r="AF240" i="3"/>
  <c r="AG240" i="3"/>
  <c r="AL240" i="3" s="1"/>
  <c r="P265" i="3"/>
  <c r="Q265" i="3"/>
  <c r="T265" i="3" s="1"/>
  <c r="R372" i="25"/>
  <c r="S372" i="25"/>
  <c r="AG174" i="3"/>
  <c r="AL174" i="3" s="1"/>
  <c r="AF174" i="3"/>
  <c r="S158" i="25"/>
  <c r="R158" i="25"/>
  <c r="S155" i="25"/>
  <c r="R155" i="25"/>
  <c r="R315" i="25"/>
  <c r="S315" i="25"/>
  <c r="AG151" i="3"/>
  <c r="AL151" i="3" s="1"/>
  <c r="AF151" i="3"/>
  <c r="R323" i="25"/>
  <c r="S323" i="25"/>
  <c r="AG204" i="3"/>
  <c r="AL204" i="3" s="1"/>
  <c r="AF204" i="3"/>
  <c r="AG129" i="3"/>
  <c r="AL129" i="3" s="1"/>
  <c r="AF129" i="3"/>
  <c r="R193" i="25"/>
  <c r="S193" i="25"/>
  <c r="Z21" i="9"/>
  <c r="Y21" i="9"/>
  <c r="V21" i="9"/>
  <c r="Y36" i="9"/>
  <c r="V36" i="9"/>
  <c r="Z36" i="9"/>
  <c r="V29" i="9"/>
  <c r="Z29" i="9"/>
  <c r="Y29" i="9"/>
  <c r="Z39" i="9"/>
  <c r="Y39" i="9"/>
  <c r="V39" i="9"/>
  <c r="Z30" i="9"/>
  <c r="Y30" i="9"/>
  <c r="V30" i="9"/>
  <c r="Z42" i="9"/>
  <c r="Y42" i="9"/>
  <c r="V42" i="9"/>
  <c r="Y5" i="9"/>
  <c r="Z5" i="9"/>
  <c r="V5" i="9"/>
  <c r="Y22" i="9"/>
  <c r="V22" i="9"/>
  <c r="Z22" i="9"/>
  <c r="V6" i="9"/>
  <c r="Y6" i="9"/>
  <c r="Z6" i="9"/>
  <c r="V15" i="9"/>
  <c r="Z15" i="9"/>
  <c r="Y15" i="9"/>
  <c r="AF163" i="3"/>
  <c r="AG163" i="3"/>
  <c r="AL163" i="3" s="1"/>
  <c r="AF317" i="3"/>
  <c r="AG317" i="3"/>
  <c r="AL317" i="3" s="1"/>
  <c r="Q275" i="3"/>
  <c r="T275" i="3" s="1"/>
  <c r="P275" i="3"/>
  <c r="AG86" i="3"/>
  <c r="AL86" i="3" s="1"/>
  <c r="AF86" i="3"/>
  <c r="R294" i="25"/>
  <c r="S294" i="25"/>
  <c r="R182" i="25"/>
  <c r="S182" i="25"/>
  <c r="AU160" i="3"/>
  <c r="AZ160" i="3" s="1"/>
  <c r="AT160" i="3"/>
  <c r="AG88" i="3"/>
  <c r="AL88" i="3" s="1"/>
  <c r="AF88" i="3"/>
  <c r="AF271" i="3"/>
  <c r="AG271" i="3"/>
  <c r="AL271" i="3" s="1"/>
  <c r="AG193" i="3"/>
  <c r="AL193" i="3" s="1"/>
  <c r="AF193" i="3"/>
  <c r="AG267" i="3"/>
  <c r="AL267" i="3" s="1"/>
  <c r="AF267" i="3"/>
  <c r="R466" i="25"/>
  <c r="S466" i="25"/>
  <c r="R278" i="25"/>
  <c r="S278" i="25"/>
  <c r="AF106" i="3"/>
  <c r="AG106" i="3"/>
  <c r="AL106" i="3" s="1"/>
  <c r="R178" i="25"/>
  <c r="S178" i="25"/>
  <c r="AT142" i="3"/>
  <c r="AU142" i="3"/>
  <c r="AZ142" i="3" s="1"/>
  <c r="Q47" i="3"/>
  <c r="T47" i="3" s="1"/>
  <c r="P47" i="3"/>
  <c r="AF291" i="3"/>
  <c r="AG291" i="3"/>
  <c r="AL291" i="3" s="1"/>
  <c r="AU107" i="3"/>
  <c r="AZ107" i="3" s="1"/>
  <c r="AT107" i="3"/>
  <c r="AF183" i="3"/>
  <c r="AG183" i="3"/>
  <c r="AL183" i="3" s="1"/>
  <c r="R335" i="25"/>
  <c r="S335" i="25"/>
  <c r="AT161" i="3"/>
  <c r="AU161" i="3"/>
  <c r="AZ161" i="3" s="1"/>
  <c r="P206" i="3"/>
  <c r="Q206" i="3"/>
  <c r="T206" i="3" s="1"/>
  <c r="AU79" i="3"/>
  <c r="AZ79" i="3" s="1"/>
  <c r="AT79" i="3"/>
  <c r="AT114" i="3"/>
  <c r="AU114" i="3"/>
  <c r="AZ114" i="3" s="1"/>
  <c r="AG237" i="3"/>
  <c r="AL237" i="3" s="1"/>
  <c r="AF237" i="3"/>
  <c r="AT78" i="3"/>
  <c r="AU78" i="3"/>
  <c r="AZ78" i="3" s="1"/>
  <c r="AF9" i="3"/>
  <c r="AG9" i="3"/>
  <c r="AL9" i="3" s="1"/>
  <c r="AG83" i="3"/>
  <c r="AL83" i="3" s="1"/>
  <c r="AF83" i="3"/>
  <c r="AG119" i="3"/>
  <c r="AL119" i="3" s="1"/>
  <c r="AF119" i="3"/>
  <c r="AG127" i="3"/>
  <c r="AL127" i="3" s="1"/>
  <c r="AF127" i="3"/>
  <c r="H127" i="15"/>
  <c r="P122" i="3"/>
  <c r="Q122" i="3"/>
  <c r="T122" i="3" s="1"/>
  <c r="AG248" i="3"/>
  <c r="AL248" i="3" s="1"/>
  <c r="AF248" i="3"/>
  <c r="AG49" i="3"/>
  <c r="AL49" i="3" s="1"/>
  <c r="AF49" i="3"/>
  <c r="AU173" i="3"/>
  <c r="AZ173" i="3" s="1"/>
  <c r="AT173" i="3"/>
  <c r="R134" i="25"/>
  <c r="S134" i="25"/>
  <c r="AF186" i="3"/>
  <c r="AG186" i="3"/>
  <c r="AL186" i="3" s="1"/>
  <c r="AU245" i="3"/>
  <c r="AZ245" i="3" s="1"/>
  <c r="AT245" i="3"/>
  <c r="R402" i="25"/>
  <c r="S402" i="25"/>
  <c r="R456" i="25"/>
  <c r="S456" i="25"/>
  <c r="S139" i="25"/>
  <c r="R139" i="25"/>
  <c r="AF208" i="3"/>
  <c r="AG208" i="3"/>
  <c r="AL208" i="3" s="1"/>
  <c r="AT295" i="3"/>
  <c r="AU295" i="3"/>
  <c r="AZ295" i="3" s="1"/>
  <c r="AT284" i="3"/>
  <c r="AU284" i="3"/>
  <c r="AZ284" i="3" s="1"/>
  <c r="AG346" i="3"/>
  <c r="AL346" i="3" s="1"/>
  <c r="AF346" i="3"/>
  <c r="AT130" i="3"/>
  <c r="AU130" i="3"/>
  <c r="AZ130" i="3" s="1"/>
  <c r="P342" i="3"/>
  <c r="Q342" i="3"/>
  <c r="T342" i="3" s="1"/>
  <c r="P193" i="3"/>
  <c r="Q193" i="3"/>
  <c r="T193" i="3" s="1"/>
  <c r="Q142" i="3"/>
  <c r="T142" i="3" s="1"/>
  <c r="P142" i="3"/>
  <c r="S354" i="25"/>
  <c r="R354" i="25"/>
  <c r="AU143" i="3"/>
  <c r="AZ143" i="3" s="1"/>
  <c r="AT143" i="3"/>
  <c r="AU103" i="3"/>
  <c r="AT103" i="3"/>
  <c r="D108" i="15" s="1"/>
  <c r="J150" i="14"/>
  <c r="K150" i="14" s="1"/>
  <c r="P147" i="3"/>
  <c r="F150" i="14" s="1"/>
  <c r="Q147" i="3"/>
  <c r="P196" i="3"/>
  <c r="Q196" i="3"/>
  <c r="T196" i="3" s="1"/>
  <c r="AU126" i="3"/>
  <c r="AZ126" i="3" s="1"/>
  <c r="AT126" i="3"/>
  <c r="S285" i="25"/>
  <c r="R285" i="25"/>
  <c r="AU63" i="3"/>
  <c r="AZ63" i="3" s="1"/>
  <c r="AT63" i="3"/>
  <c r="R345" i="25"/>
  <c r="S345" i="25"/>
  <c r="AG170" i="3"/>
  <c r="AL170" i="3" s="1"/>
  <c r="AF170" i="3"/>
  <c r="AG68" i="3"/>
  <c r="AL68" i="3" s="1"/>
  <c r="AF68" i="3"/>
  <c r="K131" i="3"/>
  <c r="O131" i="3" s="1"/>
  <c r="M256" i="25"/>
  <c r="P256" i="25" s="1"/>
  <c r="Q216" i="3"/>
  <c r="T216" i="3" s="1"/>
  <c r="P216" i="3"/>
  <c r="AT91" i="3"/>
  <c r="AU91" i="3"/>
  <c r="AZ91" i="3" s="1"/>
  <c r="Q260" i="3"/>
  <c r="T260" i="3" s="1"/>
  <c r="P260" i="3"/>
  <c r="AF162" i="3"/>
  <c r="AG162" i="3"/>
  <c r="AL162" i="3" s="1"/>
  <c r="AT308" i="3"/>
  <c r="AU308" i="3"/>
  <c r="AZ308" i="3" s="1"/>
  <c r="AT315" i="3"/>
  <c r="AU315" i="3"/>
  <c r="AZ315" i="3" s="1"/>
  <c r="AF118" i="3"/>
  <c r="AG118" i="3"/>
  <c r="AL118" i="3" s="1"/>
  <c r="AF258" i="3"/>
  <c r="AG258" i="3"/>
  <c r="AL258" i="3" s="1"/>
  <c r="AF18" i="3"/>
  <c r="AG18" i="3"/>
  <c r="AL18" i="3" s="1"/>
  <c r="Q295" i="3"/>
  <c r="T295" i="3" s="1"/>
  <c r="P295" i="3"/>
  <c r="AF322" i="3"/>
  <c r="AG322" i="3"/>
  <c r="AL322" i="3" s="1"/>
  <c r="R303" i="25"/>
  <c r="S303" i="25"/>
  <c r="AU185" i="3"/>
  <c r="AZ185" i="3" s="1"/>
  <c r="AT185" i="3"/>
  <c r="Q307" i="3"/>
  <c r="T307" i="3" s="1"/>
  <c r="P307" i="3"/>
  <c r="AF226" i="3"/>
  <c r="AG226" i="3"/>
  <c r="AL226" i="3" s="1"/>
  <c r="AT104" i="3"/>
  <c r="AU104" i="3"/>
  <c r="AZ104" i="3" s="1"/>
  <c r="AF243" i="3"/>
  <c r="AG243" i="3"/>
  <c r="AL243" i="3" s="1"/>
  <c r="AG53" i="3"/>
  <c r="AL53" i="3" s="1"/>
  <c r="AF53" i="3"/>
  <c r="R464" i="25"/>
  <c r="S464" i="25"/>
  <c r="AG222" i="3"/>
  <c r="AL222" i="3" s="1"/>
  <c r="AF222" i="3"/>
  <c r="R307" i="25"/>
  <c r="S307" i="25"/>
  <c r="R358" i="25"/>
  <c r="S358" i="25"/>
  <c r="AT42" i="3"/>
  <c r="AU42" i="3"/>
  <c r="AZ42" i="3" s="1"/>
  <c r="AG17" i="3"/>
  <c r="AL17" i="3" s="1"/>
  <c r="AF17" i="3"/>
  <c r="P256" i="3"/>
  <c r="Q256" i="3"/>
  <c r="T256" i="3" s="1"/>
  <c r="R444" i="25"/>
  <c r="S444" i="25"/>
  <c r="AG195" i="3"/>
  <c r="AL195" i="3" s="1"/>
  <c r="AF195" i="3"/>
  <c r="R279" i="25"/>
  <c r="S279" i="25"/>
  <c r="AF250" i="3"/>
  <c r="AG250" i="3"/>
  <c r="AL250" i="3" s="1"/>
  <c r="P127" i="3"/>
  <c r="Q127" i="3"/>
  <c r="T127" i="3" s="1"/>
  <c r="AU90" i="3"/>
  <c r="AZ90" i="3" s="1"/>
  <c r="AT90" i="3"/>
  <c r="AU182" i="3"/>
  <c r="AZ182" i="3" s="1"/>
  <c r="AT182" i="3"/>
  <c r="AT66" i="3"/>
  <c r="AU66" i="3"/>
  <c r="AZ66" i="3" s="1"/>
  <c r="AG310" i="3"/>
  <c r="AL310" i="3" s="1"/>
  <c r="AF310" i="3"/>
  <c r="AF294" i="3"/>
  <c r="AG294" i="3"/>
  <c r="AL294" i="3" s="1"/>
  <c r="AU272" i="3"/>
  <c r="AZ272" i="3" s="1"/>
  <c r="AT272" i="3"/>
  <c r="AU26" i="3"/>
  <c r="AZ26" i="3" s="1"/>
  <c r="AT26" i="3"/>
  <c r="AF137" i="3"/>
  <c r="AG137" i="3"/>
  <c r="AL137" i="3" s="1"/>
  <c r="S135" i="25"/>
  <c r="R135" i="25"/>
  <c r="AT233" i="3"/>
  <c r="AU233" i="3"/>
  <c r="AZ233" i="3" s="1"/>
  <c r="AF216" i="3"/>
  <c r="AG216" i="3"/>
  <c r="AL216" i="3" s="1"/>
  <c r="AF306" i="3"/>
  <c r="AG306" i="3"/>
  <c r="AL306" i="3" s="1"/>
  <c r="M129" i="25"/>
  <c r="P129" i="25" s="1"/>
  <c r="K4" i="3"/>
  <c r="O4" i="3" s="1"/>
  <c r="R322" i="25"/>
  <c r="S322" i="25"/>
  <c r="R370" i="25"/>
  <c r="S370" i="25"/>
  <c r="R173" i="25"/>
  <c r="S173" i="25"/>
  <c r="S264" i="25"/>
  <c r="R264" i="25"/>
  <c r="AG157" i="3"/>
  <c r="AL157" i="3" s="1"/>
  <c r="AF157" i="3"/>
  <c r="P303" i="3"/>
  <c r="Q303" i="3"/>
  <c r="T303" i="3" s="1"/>
  <c r="AG82" i="3"/>
  <c r="AL82" i="3" s="1"/>
  <c r="AF82" i="3"/>
  <c r="AG38" i="3"/>
  <c r="AL38" i="3" s="1"/>
  <c r="AF38" i="3"/>
  <c r="S298" i="25"/>
  <c r="R298" i="25"/>
  <c r="R398" i="25"/>
  <c r="S398" i="25"/>
  <c r="R415" i="25"/>
  <c r="S415" i="25"/>
  <c r="AF43" i="3"/>
  <c r="AG43" i="3"/>
  <c r="AL43" i="3" s="1"/>
  <c r="AF218" i="3"/>
  <c r="AG218" i="3"/>
  <c r="AL218" i="3" s="1"/>
  <c r="AU122" i="3"/>
  <c r="AT122" i="3"/>
  <c r="D127" i="15" s="1"/>
  <c r="AT309" i="3"/>
  <c r="AU309" i="3"/>
  <c r="AZ309" i="3" s="1"/>
  <c r="AT347" i="3"/>
  <c r="AU347" i="3"/>
  <c r="AZ347" i="3" s="1"/>
  <c r="AU35" i="3"/>
  <c r="AZ35" i="3" s="1"/>
  <c r="AT35" i="3"/>
  <c r="AF257" i="3"/>
  <c r="AG257" i="3"/>
  <c r="AL257" i="3" s="1"/>
  <c r="R364" i="25"/>
  <c r="S364" i="25"/>
  <c r="R472" i="25"/>
  <c r="S472" i="25"/>
  <c r="AG289" i="3"/>
  <c r="AL289" i="3" s="1"/>
  <c r="AF289" i="3"/>
  <c r="AF159" i="3"/>
  <c r="AG159" i="3"/>
  <c r="AL159" i="3" s="1"/>
  <c r="R457" i="25"/>
  <c r="S457" i="25"/>
  <c r="AF168" i="3"/>
  <c r="AG168" i="3"/>
  <c r="AL168" i="3" s="1"/>
  <c r="AG253" i="3"/>
  <c r="AL253" i="3" s="1"/>
  <c r="AF253" i="3"/>
  <c r="AU57" i="3"/>
  <c r="AZ57" i="3" s="1"/>
  <c r="AT57" i="3"/>
  <c r="AG344" i="3"/>
  <c r="AL344" i="3" s="1"/>
  <c r="AF344" i="3"/>
  <c r="AG325" i="3"/>
  <c r="AL325" i="3" s="1"/>
  <c r="AF325" i="3"/>
  <c r="R152" i="25"/>
  <c r="S152" i="25"/>
  <c r="Q157" i="3"/>
  <c r="T157" i="3" s="1"/>
  <c r="P157" i="3"/>
  <c r="AG266" i="3"/>
  <c r="AL266" i="3" s="1"/>
  <c r="AF266" i="3"/>
  <c r="Q177" i="3"/>
  <c r="T177" i="3" s="1"/>
  <c r="P177" i="3"/>
  <c r="R141" i="25"/>
  <c r="S141" i="25"/>
  <c r="R414" i="25"/>
  <c r="S414" i="25"/>
  <c r="AU13" i="3"/>
  <c r="AZ13" i="3" s="1"/>
  <c r="AT13" i="3"/>
  <c r="R416" i="25"/>
  <c r="S416" i="25"/>
  <c r="R148" i="25"/>
  <c r="S148" i="25"/>
  <c r="S274" i="25"/>
  <c r="R274" i="25"/>
  <c r="AT191" i="3"/>
  <c r="AU191" i="3"/>
  <c r="AZ191" i="3" s="1"/>
  <c r="M161" i="25"/>
  <c r="P161" i="25" s="1"/>
  <c r="K36" i="3"/>
  <c r="O36" i="3" s="1"/>
  <c r="AF319" i="3"/>
  <c r="AG319" i="3"/>
  <c r="AL319" i="3" s="1"/>
  <c r="R283" i="25"/>
  <c r="S283" i="25"/>
  <c r="R374" i="25"/>
  <c r="S374" i="25"/>
  <c r="AF172" i="3"/>
  <c r="AG172" i="3"/>
  <c r="AL172" i="3" s="1"/>
  <c r="R306" i="25"/>
  <c r="S306" i="25"/>
  <c r="AT134" i="3"/>
  <c r="AU134" i="3"/>
  <c r="AZ134" i="3" s="1"/>
  <c r="AG7" i="3"/>
  <c r="AL7" i="3" s="1"/>
  <c r="AF7" i="3"/>
  <c r="H69" i="15"/>
  <c r="P64" i="3"/>
  <c r="Q64" i="3"/>
  <c r="T64" i="3" s="1"/>
  <c r="R427" i="25"/>
  <c r="S427" i="25"/>
  <c r="R454" i="25"/>
  <c r="S454" i="25"/>
  <c r="R146" i="25"/>
  <c r="S146" i="25"/>
  <c r="R297" i="25"/>
  <c r="S297" i="25"/>
  <c r="R212" i="25"/>
  <c r="S212" i="25"/>
  <c r="R422" i="25"/>
  <c r="S422" i="25"/>
  <c r="R375" i="25"/>
  <c r="S375" i="25"/>
  <c r="AG194" i="3"/>
  <c r="AL194" i="3" s="1"/>
  <c r="AF194" i="3"/>
  <c r="AF45" i="3"/>
  <c r="AG45" i="3"/>
  <c r="AL45" i="3" s="1"/>
  <c r="AG197" i="3"/>
  <c r="AL197" i="3" s="1"/>
  <c r="AF197" i="3"/>
  <c r="R207" i="25"/>
  <c r="S207" i="25"/>
  <c r="R340" i="25"/>
  <c r="S340" i="25"/>
  <c r="R336" i="25"/>
  <c r="S336" i="25"/>
  <c r="AG264" i="3"/>
  <c r="AL264" i="3" s="1"/>
  <c r="AF264" i="3"/>
  <c r="AT158" i="3"/>
  <c r="AU158" i="3"/>
  <c r="AZ158" i="3" s="1"/>
  <c r="AF314" i="3"/>
  <c r="AG314" i="3"/>
  <c r="AL314" i="3" s="1"/>
  <c r="AU131" i="3"/>
  <c r="AZ131" i="3" s="1"/>
  <c r="AT131" i="3"/>
  <c r="AG348" i="3"/>
  <c r="AL348" i="3" s="1"/>
  <c r="AF348" i="3"/>
  <c r="R460" i="25"/>
  <c r="S460" i="25"/>
  <c r="AG251" i="3"/>
  <c r="AL251" i="3" s="1"/>
  <c r="AF251" i="3"/>
  <c r="AU234" i="3"/>
  <c r="AZ234" i="3" s="1"/>
  <c r="AT234" i="3"/>
  <c r="R313" i="25"/>
  <c r="S313" i="25"/>
  <c r="R202" i="25"/>
  <c r="S202" i="25"/>
  <c r="AU321" i="3"/>
  <c r="AZ321" i="3" s="1"/>
  <c r="AT321" i="3"/>
  <c r="R221" i="25"/>
  <c r="S221" i="25"/>
  <c r="AU4" i="3"/>
  <c r="AZ4" i="3" s="1"/>
  <c r="AT4" i="3"/>
  <c r="AU48" i="3"/>
  <c r="AZ48" i="3" s="1"/>
  <c r="AT48" i="3"/>
  <c r="R319" i="25"/>
  <c r="S319" i="25"/>
  <c r="AF138" i="3"/>
  <c r="AG138" i="3"/>
  <c r="AL138" i="3" s="1"/>
  <c r="R403" i="25"/>
  <c r="S403" i="25"/>
  <c r="R265" i="25"/>
  <c r="S265" i="25"/>
  <c r="AG175" i="3"/>
  <c r="AL175" i="3" s="1"/>
  <c r="AF175" i="3"/>
  <c r="R138" i="25"/>
  <c r="S138" i="25"/>
  <c r="AU81" i="3"/>
  <c r="AZ81" i="3" s="1"/>
  <c r="AT81" i="3"/>
  <c r="AT47" i="3"/>
  <c r="AU47" i="3"/>
  <c r="AZ47" i="3" s="1"/>
  <c r="R210" i="25"/>
  <c r="S210" i="25"/>
  <c r="R426" i="25"/>
  <c r="S426" i="25"/>
  <c r="AG39" i="3"/>
  <c r="AL39" i="3" s="1"/>
  <c r="AF39" i="3"/>
  <c r="R443" i="25"/>
  <c r="S443" i="25"/>
  <c r="P24" i="3"/>
  <c r="Q24" i="3"/>
  <c r="T24" i="3" s="1"/>
  <c r="Q159" i="3"/>
  <c r="T159" i="3" s="1"/>
  <c r="P159" i="3"/>
  <c r="AF28" i="3"/>
  <c r="AG28" i="3"/>
  <c r="AL28" i="3" s="1"/>
  <c r="AU166" i="3"/>
  <c r="AZ166" i="3" s="1"/>
  <c r="AT166" i="3"/>
  <c r="P227" i="3"/>
  <c r="Q227" i="3"/>
  <c r="T227" i="3" s="1"/>
  <c r="P288" i="3"/>
  <c r="Q288" i="3"/>
  <c r="T288" i="3" s="1"/>
  <c r="P232" i="3"/>
  <c r="Q232" i="3"/>
  <c r="T232" i="3" s="1"/>
  <c r="S291" i="25"/>
  <c r="R291" i="25"/>
  <c r="AF144" i="3"/>
  <c r="AG144" i="3"/>
  <c r="AL144" i="3" s="1"/>
  <c r="AU60" i="3"/>
  <c r="AZ60" i="3" s="1"/>
  <c r="AT60" i="3"/>
  <c r="P348" i="3"/>
  <c r="Q348" i="3"/>
  <c r="T348" i="3" s="1"/>
  <c r="AT123" i="3"/>
  <c r="AU123" i="3"/>
  <c r="AZ123" i="3" s="1"/>
  <c r="P351" i="3"/>
  <c r="Q351" i="3"/>
  <c r="T351" i="3" s="1"/>
  <c r="P343" i="3"/>
  <c r="Q343" i="3"/>
  <c r="T343" i="3" s="1"/>
  <c r="AG252" i="3"/>
  <c r="AL252" i="3" s="1"/>
  <c r="AF252" i="3"/>
  <c r="AU112" i="3"/>
  <c r="AZ112" i="3" s="1"/>
  <c r="AT112" i="3"/>
  <c r="AU189" i="3"/>
  <c r="AZ189" i="3" s="1"/>
  <c r="AT189" i="3"/>
  <c r="P312" i="3"/>
  <c r="Q312" i="3"/>
  <c r="T312" i="3" s="1"/>
  <c r="AF201" i="3"/>
  <c r="AG201" i="3"/>
  <c r="AL201" i="3" s="1"/>
  <c r="Q129" i="3"/>
  <c r="P129" i="3"/>
  <c r="F132" i="14" s="1"/>
  <c r="AF102" i="3"/>
  <c r="AG102" i="3"/>
  <c r="AL102" i="3" s="1"/>
  <c r="AG93" i="3"/>
  <c r="AL93" i="3" s="1"/>
  <c r="AF93" i="3"/>
  <c r="AG96" i="3"/>
  <c r="AL96" i="3" s="1"/>
  <c r="AF96" i="3"/>
  <c r="Q184" i="3"/>
  <c r="T184" i="3" s="1"/>
  <c r="P184" i="3"/>
  <c r="AT177" i="3"/>
  <c r="AU177" i="3"/>
  <c r="AZ177" i="3" s="1"/>
  <c r="R156" i="25"/>
  <c r="S156" i="25"/>
  <c r="R438" i="25"/>
  <c r="S438" i="25"/>
  <c r="AU50" i="3"/>
  <c r="AZ50" i="3" s="1"/>
  <c r="AT50" i="3"/>
  <c r="R216" i="25"/>
  <c r="S216" i="25"/>
  <c r="Q268" i="3"/>
  <c r="T268" i="3" s="1"/>
  <c r="P268" i="3"/>
  <c r="Q25" i="3"/>
  <c r="T25" i="3" s="1"/>
  <c r="P25" i="3"/>
  <c r="AT148" i="3"/>
  <c r="AU148" i="3"/>
  <c r="AZ148" i="3" s="1"/>
  <c r="AF345" i="3"/>
  <c r="AG345" i="3"/>
  <c r="AL345" i="3" s="1"/>
  <c r="P269" i="3"/>
  <c r="Q269" i="3"/>
  <c r="T269" i="3" s="1"/>
  <c r="AF62" i="3"/>
  <c r="AG62" i="3"/>
  <c r="AL62" i="3" s="1"/>
  <c r="Q346" i="3"/>
  <c r="T346" i="3" s="1"/>
  <c r="P346" i="3"/>
  <c r="R275" i="25"/>
  <c r="S275" i="25"/>
  <c r="Q168" i="3"/>
  <c r="T168" i="3" s="1"/>
  <c r="P168" i="3"/>
  <c r="AF25" i="3"/>
  <c r="AG25" i="3"/>
  <c r="AL25" i="3" s="1"/>
  <c r="P266" i="3"/>
  <c r="Q266" i="3"/>
  <c r="T266" i="3" s="1"/>
  <c r="P49" i="3"/>
  <c r="Q49" i="3"/>
  <c r="T49" i="3" s="1"/>
  <c r="P350" i="3"/>
  <c r="Q350" i="3"/>
  <c r="T350" i="3" s="1"/>
  <c r="H107" i="15"/>
  <c r="Q102" i="3"/>
  <c r="T102" i="3" s="1"/>
  <c r="P102" i="3"/>
  <c r="AT236" i="3"/>
  <c r="AU236" i="3"/>
  <c r="AZ236" i="3" s="1"/>
  <c r="J53" i="14"/>
  <c r="K53" i="14" s="1"/>
  <c r="Q50" i="3"/>
  <c r="P50" i="3"/>
  <c r="F53" i="14" s="1"/>
  <c r="AF277" i="3"/>
  <c r="AG277" i="3"/>
  <c r="AL277" i="3" s="1"/>
  <c r="AG164" i="3"/>
  <c r="AL164" i="3" s="1"/>
  <c r="AF164" i="3"/>
  <c r="AT343" i="3"/>
  <c r="AU343" i="3"/>
  <c r="AZ343" i="3" s="1"/>
  <c r="R215" i="25"/>
  <c r="S215" i="25"/>
  <c r="S412" i="25"/>
  <c r="R412" i="25"/>
  <c r="AF8" i="3"/>
  <c r="AG8" i="3"/>
  <c r="AL8" i="3" s="1"/>
  <c r="P218" i="3"/>
  <c r="Q218" i="3"/>
  <c r="T218" i="3" s="1"/>
  <c r="Q258" i="3"/>
  <c r="T258" i="3" s="1"/>
  <c r="P258" i="3"/>
  <c r="AU20" i="3"/>
  <c r="AZ20" i="3" s="1"/>
  <c r="AT20" i="3"/>
  <c r="P293" i="3"/>
  <c r="Q293" i="3"/>
  <c r="T293" i="3" s="1"/>
  <c r="P259" i="3"/>
  <c r="Q259" i="3"/>
  <c r="T259" i="3" s="1"/>
  <c r="AU282" i="3"/>
  <c r="AZ282" i="3" s="1"/>
  <c r="AT282" i="3"/>
  <c r="Q94" i="3"/>
  <c r="T94" i="3" s="1"/>
  <c r="P94" i="3"/>
  <c r="Q38" i="3"/>
  <c r="T38" i="3" s="1"/>
  <c r="P38" i="3"/>
  <c r="AU334" i="3"/>
  <c r="AZ334" i="3" s="1"/>
  <c r="AT334" i="3"/>
  <c r="Q79" i="3"/>
  <c r="T79" i="3" s="1"/>
  <c r="P79" i="3"/>
  <c r="AG198" i="3"/>
  <c r="AL198" i="3" s="1"/>
  <c r="AF198" i="3"/>
  <c r="P317" i="3"/>
  <c r="Q317" i="3"/>
  <c r="T317" i="3" s="1"/>
  <c r="AT230" i="3"/>
  <c r="AU230" i="3"/>
  <c r="AZ230" i="3" s="1"/>
  <c r="P237" i="3"/>
  <c r="Q237" i="3"/>
  <c r="T237" i="3" s="1"/>
  <c r="AU84" i="3"/>
  <c r="AT84" i="3"/>
  <c r="D89" i="15" s="1"/>
  <c r="AU73" i="3"/>
  <c r="AZ73" i="3" s="1"/>
  <c r="AT73" i="3"/>
  <c r="AU154" i="3"/>
  <c r="AZ154" i="3" s="1"/>
  <c r="AT154" i="3"/>
  <c r="AG125" i="3"/>
  <c r="AL125" i="3" s="1"/>
  <c r="AF125" i="3"/>
  <c r="Q72" i="3"/>
  <c r="T72" i="3" s="1"/>
  <c r="P72" i="3"/>
  <c r="AT56" i="3"/>
  <c r="AU56" i="3"/>
  <c r="AZ56" i="3" s="1"/>
  <c r="P284" i="3"/>
  <c r="Q284" i="3"/>
  <c r="T284" i="3" s="1"/>
  <c r="AF21" i="3"/>
  <c r="AG21" i="3"/>
  <c r="AL21" i="3" s="1"/>
  <c r="P162" i="3"/>
  <c r="Q162" i="3"/>
  <c r="T162" i="3" s="1"/>
  <c r="P128" i="3"/>
  <c r="Q128" i="3"/>
  <c r="T128" i="3" s="1"/>
  <c r="AT199" i="3"/>
  <c r="AU199" i="3"/>
  <c r="AZ199" i="3" s="1"/>
  <c r="J141" i="14"/>
  <c r="K141" i="14" s="1"/>
  <c r="P138" i="3"/>
  <c r="F141" i="14" s="1"/>
  <c r="Q138" i="3"/>
  <c r="S397" i="25"/>
  <c r="R397" i="25"/>
  <c r="AG51" i="3"/>
  <c r="AL51" i="3" s="1"/>
  <c r="AF51" i="3"/>
  <c r="AF116" i="3"/>
  <c r="D121" i="22" s="1"/>
  <c r="AG116" i="3"/>
  <c r="Q3" i="3"/>
  <c r="T3" i="3" s="1"/>
  <c r="P3" i="3"/>
  <c r="AT136" i="3"/>
  <c r="AU136" i="3"/>
  <c r="AZ136" i="3" s="1"/>
  <c r="R326" i="25"/>
  <c r="S326" i="25"/>
  <c r="P279" i="3"/>
  <c r="Q279" i="3"/>
  <c r="T279" i="3" s="1"/>
  <c r="R262" i="25"/>
  <c r="S262" i="25"/>
  <c r="P26" i="3"/>
  <c r="Q26" i="3"/>
  <c r="T26" i="3" s="1"/>
  <c r="R288" i="25"/>
  <c r="S288" i="25"/>
  <c r="AF145" i="3"/>
  <c r="AG145" i="3"/>
  <c r="AL145" i="3" s="1"/>
  <c r="P192" i="3"/>
  <c r="Q192" i="3"/>
  <c r="T192" i="3" s="1"/>
  <c r="S333" i="25"/>
  <c r="R333" i="25"/>
  <c r="R348" i="25"/>
  <c r="S348" i="25"/>
  <c r="AT221" i="3"/>
  <c r="AU221" i="3"/>
  <c r="AZ221" i="3" s="1"/>
  <c r="Q222" i="3"/>
  <c r="T222" i="3" s="1"/>
  <c r="P222" i="3"/>
  <c r="Q164" i="3"/>
  <c r="T164" i="3" s="1"/>
  <c r="P164" i="3"/>
  <c r="AT192" i="3"/>
  <c r="AU192" i="3"/>
  <c r="AZ192" i="3" s="1"/>
  <c r="P299" i="3"/>
  <c r="Q299" i="3"/>
  <c r="T299" i="3" s="1"/>
  <c r="AU210" i="3"/>
  <c r="AZ210" i="3" s="1"/>
  <c r="AT210" i="3"/>
  <c r="H146" i="15"/>
  <c r="Q141" i="3"/>
  <c r="T141" i="3" s="1"/>
  <c r="P141" i="3"/>
  <c r="P282" i="3"/>
  <c r="Q282" i="3"/>
  <c r="T282" i="3" s="1"/>
  <c r="H70" i="15"/>
  <c r="P65" i="3"/>
  <c r="Q65" i="3"/>
  <c r="T65" i="3" s="1"/>
  <c r="S470" i="25"/>
  <c r="R470" i="25"/>
  <c r="AT128" i="3"/>
  <c r="AU128" i="3"/>
  <c r="AZ128" i="3" s="1"/>
  <c r="R137" i="25"/>
  <c r="S137" i="25"/>
  <c r="Q134" i="3"/>
  <c r="T134" i="3" s="1"/>
  <c r="P134" i="3"/>
  <c r="AT61" i="3"/>
  <c r="AU61" i="3"/>
  <c r="AZ61" i="3" s="1"/>
  <c r="AT263" i="3"/>
  <c r="AU263" i="3"/>
  <c r="AZ263" i="3" s="1"/>
  <c r="S228" i="25"/>
  <c r="R228" i="25"/>
  <c r="AU228" i="3"/>
  <c r="AZ228" i="3" s="1"/>
  <c r="AT228" i="3"/>
  <c r="E98" i="16"/>
  <c r="BN93" i="3"/>
  <c r="R458" i="25"/>
  <c r="S458" i="25"/>
  <c r="Q305" i="3"/>
  <c r="T305" i="3" s="1"/>
  <c r="P305" i="3"/>
  <c r="Q144" i="3"/>
  <c r="T144" i="3" s="1"/>
  <c r="P144" i="3"/>
  <c r="R191" i="25"/>
  <c r="S191" i="25"/>
  <c r="P145" i="3"/>
  <c r="Q145" i="3"/>
  <c r="T145" i="3" s="1"/>
  <c r="AF181" i="3"/>
  <c r="AG181" i="3"/>
  <c r="AL181" i="3" s="1"/>
  <c r="P126" i="3"/>
  <c r="Q126" i="3"/>
  <c r="T126" i="3" s="1"/>
  <c r="AF6" i="3"/>
  <c r="AG6" i="3"/>
  <c r="AL6" i="3" s="1"/>
  <c r="P84" i="3"/>
  <c r="Q84" i="3"/>
  <c r="T84" i="3" s="1"/>
  <c r="P59" i="3"/>
  <c r="Q59" i="3"/>
  <c r="T59" i="3" s="1"/>
  <c r="P286" i="3"/>
  <c r="Q286" i="3"/>
  <c r="T286" i="3" s="1"/>
  <c r="P124" i="3"/>
  <c r="Q124" i="3"/>
  <c r="T124" i="3" s="1"/>
  <c r="H137" i="15"/>
  <c r="P132" i="3"/>
  <c r="Q132" i="3"/>
  <c r="T132" i="3" s="1"/>
  <c r="P117" i="3"/>
  <c r="Q117" i="3"/>
  <c r="T117" i="3" s="1"/>
  <c r="AU302" i="3"/>
  <c r="AZ302" i="3" s="1"/>
  <c r="AT302" i="3"/>
  <c r="AU155" i="3"/>
  <c r="AZ155" i="3" s="1"/>
  <c r="AT155" i="3"/>
  <c r="S356" i="25"/>
  <c r="R356" i="25"/>
  <c r="R459" i="25"/>
  <c r="S459" i="25"/>
  <c r="AF113" i="3"/>
  <c r="AG113" i="3"/>
  <c r="AL113" i="3" s="1"/>
  <c r="J64" i="14"/>
  <c r="K64" i="14" s="1"/>
  <c r="P61" i="3"/>
  <c r="F64" i="14" s="1"/>
  <c r="Q61" i="3"/>
  <c r="AF52" i="3"/>
  <c r="AG52" i="3"/>
  <c r="AL52" i="3" s="1"/>
  <c r="Q95" i="3"/>
  <c r="T95" i="3" s="1"/>
  <c r="P95" i="3"/>
  <c r="AF80" i="3"/>
  <c r="AG80" i="3"/>
  <c r="AL80" i="3" s="1"/>
  <c r="AT169" i="3"/>
  <c r="AU169" i="3"/>
  <c r="AZ169" i="3" s="1"/>
  <c r="Q323" i="3"/>
  <c r="T323" i="3" s="1"/>
  <c r="P323" i="3"/>
  <c r="R153" i="25"/>
  <c r="S153" i="25"/>
  <c r="AF318" i="3"/>
  <c r="AG318" i="3"/>
  <c r="AL318" i="3" s="1"/>
  <c r="R165" i="25"/>
  <c r="S165" i="25"/>
  <c r="AF16" i="3"/>
  <c r="AG16" i="3"/>
  <c r="AL16" i="3" s="1"/>
  <c r="AU176" i="3"/>
  <c r="AZ176" i="3" s="1"/>
  <c r="AT176" i="3"/>
  <c r="P29" i="3"/>
  <c r="Q29" i="3"/>
  <c r="T29" i="3" s="1"/>
  <c r="P92" i="3"/>
  <c r="Q92" i="3"/>
  <c r="T92" i="3" s="1"/>
  <c r="R342" i="25"/>
  <c r="S342" i="25"/>
  <c r="AF71" i="3"/>
  <c r="AG71" i="3"/>
  <c r="AL71" i="3" s="1"/>
  <c r="R441" i="25"/>
  <c r="S441" i="25"/>
  <c r="P352" i="3"/>
  <c r="Q352" i="3"/>
  <c r="T352" i="3" s="1"/>
  <c r="Q108" i="3"/>
  <c r="T108" i="3" s="1"/>
  <c r="P108" i="3"/>
  <c r="P338" i="3"/>
  <c r="Q338" i="3"/>
  <c r="T338" i="3" s="1"/>
  <c r="Q248" i="3"/>
  <c r="T248" i="3" s="1"/>
  <c r="P248" i="3"/>
  <c r="AF311" i="3"/>
  <c r="AG311" i="3"/>
  <c r="AL311" i="3" s="1"/>
  <c r="Q283" i="3"/>
  <c r="T283" i="3" s="1"/>
  <c r="P283" i="3"/>
  <c r="AT305" i="3"/>
  <c r="AU305" i="3"/>
  <c r="AZ305" i="3" s="1"/>
  <c r="AT196" i="3"/>
  <c r="AU196" i="3"/>
  <c r="AZ196" i="3" s="1"/>
  <c r="P251" i="3"/>
  <c r="Q251" i="3"/>
  <c r="T251" i="3" s="1"/>
  <c r="P213" i="3"/>
  <c r="Q213" i="3"/>
  <c r="T213" i="3" s="1"/>
  <c r="Q294" i="3"/>
  <c r="T294" i="3" s="1"/>
  <c r="P294" i="3"/>
  <c r="AU304" i="3"/>
  <c r="AZ304" i="3" s="1"/>
  <c r="AT304" i="3"/>
  <c r="R300" i="25"/>
  <c r="S300" i="25"/>
  <c r="Q274" i="3"/>
  <c r="T274" i="3" s="1"/>
  <c r="P274" i="3"/>
  <c r="J61" i="14"/>
  <c r="K61" i="14" s="1"/>
  <c r="Q58" i="3"/>
  <c r="P58" i="3"/>
  <c r="F61" i="14" s="1"/>
  <c r="AF115" i="3"/>
  <c r="AG115" i="3"/>
  <c r="AL115" i="3" s="1"/>
  <c r="R238" i="25"/>
  <c r="S238" i="25"/>
  <c r="Q171" i="3"/>
  <c r="T171" i="3" s="1"/>
  <c r="P171" i="3"/>
  <c r="P224" i="3"/>
  <c r="Q224" i="3"/>
  <c r="T224" i="3" s="1"/>
  <c r="H88" i="15"/>
  <c r="Q83" i="3"/>
  <c r="P83" i="3"/>
  <c r="F86" i="14" s="1"/>
  <c r="Y13" i="9"/>
  <c r="Z13" i="9"/>
  <c r="V13" i="9"/>
  <c r="Y10" i="9"/>
  <c r="V10" i="9"/>
  <c r="Z10" i="9"/>
  <c r="Z31" i="9"/>
  <c r="V31" i="9"/>
  <c r="Y31" i="9"/>
  <c r="Z41" i="9"/>
  <c r="Y41" i="9"/>
  <c r="V41" i="9"/>
  <c r="Y35" i="9"/>
  <c r="V35" i="9"/>
  <c r="Z35" i="9"/>
  <c r="Y43" i="9"/>
  <c r="V43" i="9"/>
  <c r="Z43" i="9"/>
  <c r="V38" i="9"/>
  <c r="Z38" i="9"/>
  <c r="Y38" i="9"/>
  <c r="Y11" i="9"/>
  <c r="Z11" i="9"/>
  <c r="V11" i="9"/>
  <c r="Z33" i="9"/>
  <c r="Y33" i="9"/>
  <c r="V33" i="9"/>
  <c r="U32" i="25" a="1"/>
  <c r="U32" i="25" s="1"/>
  <c r="U34" i="25" a="1"/>
  <c r="U34" i="25" s="1"/>
  <c r="U15" i="25" a="1"/>
  <c r="U15" i="25" s="1"/>
  <c r="U23" i="25" a="1"/>
  <c r="U23" i="25" s="1"/>
  <c r="U42" i="25" a="1"/>
  <c r="U42" i="25" s="1"/>
  <c r="U21" i="25" a="1"/>
  <c r="U21" i="25" s="1"/>
  <c r="U16" i="25" a="1"/>
  <c r="U16" i="25" s="1"/>
  <c r="U37" i="25" a="1"/>
  <c r="U37" i="25" s="1"/>
  <c r="U27" i="25" a="1"/>
  <c r="U27" i="25" s="1"/>
  <c r="U14" i="25" a="1"/>
  <c r="U14" i="25" s="1"/>
  <c r="U13" i="10" a="1"/>
  <c r="U13" i="10" s="1"/>
  <c r="P31" i="7" a="1"/>
  <c r="P31" i="7" s="1"/>
  <c r="P32" i="7" a="1"/>
  <c r="P32" i="7" s="1"/>
  <c r="P39" i="7" a="1"/>
  <c r="P39" i="7" s="1"/>
  <c r="U19" i="10" a="1"/>
  <c r="U19" i="10" s="1"/>
  <c r="U25" i="10" a="1"/>
  <c r="U25" i="10" s="1"/>
  <c r="P37" i="7" a="1"/>
  <c r="P37" i="7" s="1"/>
  <c r="P38" i="7" a="1"/>
  <c r="P38" i="7" s="1"/>
  <c r="P14" i="7" a="1"/>
  <c r="P14" i="7" s="1"/>
  <c r="U44" i="10" a="1"/>
  <c r="U44" i="10" s="1"/>
  <c r="U40" i="10" a="1"/>
  <c r="U40" i="10" s="1"/>
  <c r="U14" i="10" a="1"/>
  <c r="U14" i="10" s="1"/>
  <c r="P21" i="7" a="1"/>
  <c r="P21" i="7" s="1"/>
  <c r="P12" i="7" a="1"/>
  <c r="P12" i="7" s="1"/>
  <c r="P11" i="7" a="1"/>
  <c r="P11" i="7" s="1"/>
  <c r="U26" i="10" a="1"/>
  <c r="U26" i="10" s="1"/>
  <c r="U23" i="10" a="1"/>
  <c r="U23" i="10" s="1"/>
  <c r="P42" i="7" a="1"/>
  <c r="P42" i="7" s="1"/>
  <c r="P20" i="7" a="1"/>
  <c r="P20" i="7" s="1"/>
  <c r="U31" i="10" a="1"/>
  <c r="U31" i="10" s="1"/>
  <c r="U12" i="25" a="1"/>
  <c r="U12" i="25" s="1"/>
  <c r="U9" i="25" a="1"/>
  <c r="U9" i="25" s="1"/>
  <c r="U36" i="25" a="1"/>
  <c r="U36" i="25" s="1"/>
  <c r="U6" i="25" a="1"/>
  <c r="U6" i="25" s="1"/>
  <c r="U13" i="25" a="1"/>
  <c r="U13" i="25" s="1"/>
  <c r="U30" i="25" a="1"/>
  <c r="U30" i="25" s="1"/>
  <c r="U26" i="25" a="1"/>
  <c r="U26" i="25" s="1"/>
  <c r="U43" i="25" a="1"/>
  <c r="U43" i="25" s="1"/>
  <c r="U19" i="25" a="1"/>
  <c r="U19" i="25" s="1"/>
  <c r="U8" i="25" a="1"/>
  <c r="U8" i="25" s="1"/>
  <c r="U21" i="10" a="1"/>
  <c r="U21" i="10" s="1"/>
  <c r="P35" i="7" a="1"/>
  <c r="P35" i="7" s="1"/>
  <c r="P17" i="7" a="1"/>
  <c r="P17" i="7" s="1"/>
  <c r="P29" i="7" a="1"/>
  <c r="P29" i="7" s="1"/>
  <c r="U30" i="10" a="1"/>
  <c r="U30" i="10" s="1"/>
  <c r="U20" i="10" a="1"/>
  <c r="U20" i="10" s="1"/>
  <c r="P3" i="7" a="1"/>
  <c r="P3" i="7" s="1"/>
  <c r="P13" i="7" a="1"/>
  <c r="P13" i="7" s="1"/>
  <c r="P26" i="7" a="1"/>
  <c r="P26" i="7" s="1"/>
  <c r="U28" i="10" a="1"/>
  <c r="U28" i="10" s="1"/>
  <c r="AT3" i="3"/>
  <c r="U9" i="10" a="1"/>
  <c r="U9" i="10" s="1"/>
  <c r="P24" i="7" a="1"/>
  <c r="P24" i="7" s="1"/>
  <c r="P6" i="7" a="1"/>
  <c r="P6" i="7" s="1"/>
  <c r="U29" i="10" a="1"/>
  <c r="U29" i="10" s="1"/>
  <c r="U8" i="10" a="1"/>
  <c r="U8" i="10" s="1"/>
  <c r="U27" i="10" a="1"/>
  <c r="U27" i="10" s="1"/>
  <c r="P36" i="7" a="1"/>
  <c r="P36" i="7" s="1"/>
  <c r="P19" i="7" a="1"/>
  <c r="P19" i="7" s="1"/>
  <c r="U34" i="10" a="1"/>
  <c r="U34" i="10" s="1"/>
  <c r="U25" i="25" a="1"/>
  <c r="U25" i="25" s="1"/>
  <c r="U17" i="25" a="1"/>
  <c r="U17" i="25" s="1"/>
  <c r="U28" i="25" a="1"/>
  <c r="U28" i="25" s="1"/>
  <c r="U29" i="25" a="1"/>
  <c r="U29" i="25" s="1"/>
  <c r="U44" i="25" a="1"/>
  <c r="U44" i="25" s="1"/>
  <c r="U22" i="25" a="1"/>
  <c r="U22" i="25" s="1"/>
  <c r="U39" i="25" a="1"/>
  <c r="U39" i="25" s="1"/>
  <c r="U33" i="25" a="1"/>
  <c r="U33" i="25" s="1"/>
  <c r="U40" i="25" a="1"/>
  <c r="U40" i="25" s="1"/>
  <c r="U20" i="25" a="1"/>
  <c r="U20" i="25" s="1"/>
  <c r="U39" i="10" a="1"/>
  <c r="U39" i="10" s="1"/>
  <c r="U32" i="10" a="1"/>
  <c r="U32" i="10" s="1"/>
  <c r="P30" i="7" a="1"/>
  <c r="P30" i="7" s="1"/>
  <c r="P18" i="7" a="1"/>
  <c r="P18" i="7" s="1"/>
  <c r="U37" i="10" a="1"/>
  <c r="U37" i="10" s="1"/>
  <c r="U12" i="10" a="1"/>
  <c r="U12" i="10" s="1"/>
  <c r="U5" i="10" a="1"/>
  <c r="U5" i="10" s="1"/>
  <c r="P10" i="7" a="1"/>
  <c r="P10" i="7" s="1"/>
  <c r="P28" i="7" a="1"/>
  <c r="P28" i="7" s="1"/>
  <c r="P4" i="7" a="1"/>
  <c r="P4" i="7" s="1"/>
  <c r="U11" i="10" a="1"/>
  <c r="U11" i="10" s="1"/>
  <c r="U22" i="10" a="1"/>
  <c r="U22" i="10" s="1"/>
  <c r="U17" i="10" a="1"/>
  <c r="U17" i="10" s="1"/>
  <c r="P15" i="7" a="1"/>
  <c r="P15" i="7" s="1"/>
  <c r="U6" i="10" a="1"/>
  <c r="U6" i="10" s="1"/>
  <c r="U42" i="10" a="1"/>
  <c r="U42" i="10" s="1"/>
  <c r="U15" i="10" a="1"/>
  <c r="U15" i="10" s="1"/>
  <c r="P34" i="7" a="1"/>
  <c r="P34" i="7" s="1"/>
  <c r="P25" i="7" a="1"/>
  <c r="P25" i="7" s="1"/>
  <c r="P5" i="7" a="1"/>
  <c r="P5" i="7" s="1"/>
  <c r="U7" i="10" a="1"/>
  <c r="U7" i="10" s="1"/>
  <c r="U38" i="25" a="1"/>
  <c r="U38" i="25" s="1"/>
  <c r="U10" i="25" a="1"/>
  <c r="U10" i="25" s="1"/>
  <c r="U5" i="25" a="1"/>
  <c r="U5" i="25" s="1"/>
  <c r="U41" i="25" a="1"/>
  <c r="U41" i="25" s="1"/>
  <c r="U31" i="25" a="1"/>
  <c r="U31" i="25" s="1"/>
  <c r="U35" i="25" a="1"/>
  <c r="U35" i="25" s="1"/>
  <c r="U7" i="25" a="1"/>
  <c r="U7" i="25" s="1"/>
  <c r="U24" i="25" a="1"/>
  <c r="U24" i="25" s="1"/>
  <c r="U18" i="25" a="1"/>
  <c r="U18" i="25" s="1"/>
  <c r="U11" i="25" a="1"/>
  <c r="U11" i="25" s="1"/>
  <c r="U36" i="10" a="1"/>
  <c r="U36" i="10" s="1"/>
  <c r="U43" i="10" a="1"/>
  <c r="U43" i="10" s="1"/>
  <c r="P33" i="7" a="1"/>
  <c r="P33" i="7" s="1"/>
  <c r="P16" i="7" a="1"/>
  <c r="P16" i="7" s="1"/>
  <c r="AU3" i="3"/>
  <c r="AZ3" i="3" s="1"/>
  <c r="U18" i="10" a="1"/>
  <c r="U18" i="10" s="1"/>
  <c r="P7" i="7" a="1"/>
  <c r="P7" i="7" s="1"/>
  <c r="P40" i="7" a="1"/>
  <c r="P40" i="7" s="1"/>
  <c r="P8" i="7" a="1"/>
  <c r="P8" i="7" s="1"/>
  <c r="U41" i="10" a="1"/>
  <c r="U41" i="10" s="1"/>
  <c r="U35" i="10" a="1"/>
  <c r="U35" i="10" s="1"/>
  <c r="U10" i="10" a="1"/>
  <c r="U10" i="10" s="1"/>
  <c r="U24" i="10" a="1"/>
  <c r="U24" i="10" s="1"/>
  <c r="P27" i="7" a="1"/>
  <c r="P27" i="7" s="1"/>
  <c r="P22" i="7" a="1"/>
  <c r="P22" i="7" s="1"/>
  <c r="U38" i="10" a="1"/>
  <c r="U38" i="10" s="1"/>
  <c r="U16" i="10" a="1"/>
  <c r="U16" i="10" s="1"/>
  <c r="P41" i="7" a="1"/>
  <c r="P41" i="7" s="1"/>
  <c r="P23" i="7" a="1"/>
  <c r="P23" i="7" s="1"/>
  <c r="P9" i="7" a="1"/>
  <c r="P9" i="7" s="1"/>
  <c r="U33" i="10" a="1"/>
  <c r="U33" i="10" s="1"/>
  <c r="P253" i="3"/>
  <c r="Q253" i="3"/>
  <c r="T253" i="3" s="1"/>
  <c r="AG235" i="3"/>
  <c r="AL235" i="3" s="1"/>
  <c r="AF235" i="3"/>
  <c r="AG281" i="3"/>
  <c r="AL281" i="3" s="1"/>
  <c r="AF281" i="3"/>
  <c r="P99" i="3"/>
  <c r="F102" i="14" s="1"/>
  <c r="Q99" i="3"/>
  <c r="J102" i="14"/>
  <c r="K102" i="14" s="1"/>
  <c r="P241" i="3"/>
  <c r="Q241" i="3"/>
  <c r="T241" i="3" s="1"/>
  <c r="AU260" i="3"/>
  <c r="AZ260" i="3" s="1"/>
  <c r="AT260" i="3"/>
  <c r="AT27" i="3"/>
  <c r="AU27" i="3"/>
  <c r="AZ27" i="3" s="1"/>
  <c r="AG299" i="3"/>
  <c r="AL299" i="3" s="1"/>
  <c r="AF299" i="3"/>
  <c r="AF94" i="3"/>
  <c r="AG94" i="3"/>
  <c r="AL94" i="3" s="1"/>
  <c r="P5" i="3"/>
  <c r="Q5" i="3"/>
  <c r="T5" i="3" s="1"/>
  <c r="AG326" i="3"/>
  <c r="AL326" i="3" s="1"/>
  <c r="AF326" i="3"/>
  <c r="P300" i="3"/>
  <c r="Q300" i="3"/>
  <c r="T300" i="3" s="1"/>
  <c r="AG147" i="3"/>
  <c r="AL147" i="3" s="1"/>
  <c r="AF147" i="3"/>
  <c r="Q235" i="3"/>
  <c r="T235" i="3" s="1"/>
  <c r="P235" i="3"/>
  <c r="AT58" i="3"/>
  <c r="AU58" i="3"/>
  <c r="AZ58" i="3" s="1"/>
  <c r="P98" i="3"/>
  <c r="Q98" i="3"/>
  <c r="T98" i="3" s="1"/>
  <c r="P234" i="3"/>
  <c r="Q234" i="3"/>
  <c r="T234" i="3" s="1"/>
  <c r="R140" i="25"/>
  <c r="S140" i="25"/>
  <c r="AT92" i="3"/>
  <c r="AU92" i="3"/>
  <c r="AZ92" i="3" s="1"/>
  <c r="Q71" i="3"/>
  <c r="T71" i="3" s="1"/>
  <c r="P71" i="3"/>
  <c r="AF161" i="3"/>
  <c r="AG161" i="3"/>
  <c r="AL161" i="3" s="1"/>
  <c r="R331" i="25"/>
  <c r="S331" i="25"/>
  <c r="AF79" i="3"/>
  <c r="AG79" i="3"/>
  <c r="AL79" i="3" s="1"/>
  <c r="AF114" i="3"/>
  <c r="AG114" i="3"/>
  <c r="AL114" i="3" s="1"/>
  <c r="AU237" i="3"/>
  <c r="AZ237" i="3" s="1"/>
  <c r="AT237" i="3"/>
  <c r="AF78" i="3"/>
  <c r="AG78" i="3"/>
  <c r="AL78" i="3" s="1"/>
  <c r="AU9" i="3"/>
  <c r="AZ9" i="3" s="1"/>
  <c r="AT9" i="3"/>
  <c r="AT83" i="3"/>
  <c r="D88" i="15" s="1"/>
  <c r="AU83" i="3"/>
  <c r="AT119" i="3"/>
  <c r="AU119" i="3"/>
  <c r="AZ119" i="3" s="1"/>
  <c r="AT127" i="3"/>
  <c r="AU127" i="3"/>
  <c r="AZ127" i="3" s="1"/>
  <c r="R310" i="25"/>
  <c r="S310" i="25"/>
  <c r="Q340" i="3"/>
  <c r="T340" i="3" s="1"/>
  <c r="P340" i="3"/>
  <c r="Q314" i="3"/>
  <c r="T314" i="3" s="1"/>
  <c r="P314" i="3"/>
  <c r="Q133" i="3"/>
  <c r="T133" i="3" s="1"/>
  <c r="P133" i="3"/>
  <c r="AT167" i="3"/>
  <c r="AU167" i="3"/>
  <c r="AZ167" i="3" s="1"/>
  <c r="R203" i="25"/>
  <c r="S203" i="25"/>
  <c r="AG247" i="3"/>
  <c r="AL247" i="3" s="1"/>
  <c r="AF247" i="3"/>
  <c r="Q298" i="3"/>
  <c r="T298" i="3" s="1"/>
  <c r="P298" i="3"/>
  <c r="Q22" i="3"/>
  <c r="T22" i="3" s="1"/>
  <c r="P22" i="3"/>
  <c r="Q322" i="3"/>
  <c r="T322" i="3" s="1"/>
  <c r="P322" i="3"/>
  <c r="AU287" i="3"/>
  <c r="AZ287" i="3" s="1"/>
  <c r="AT287" i="3"/>
  <c r="AU337" i="3"/>
  <c r="AZ337" i="3" s="1"/>
  <c r="AT337" i="3"/>
  <c r="AF284" i="3"/>
  <c r="AG284" i="3"/>
  <c r="AL284" i="3" s="1"/>
  <c r="AU346" i="3"/>
  <c r="AZ346" i="3" s="1"/>
  <c r="AT346" i="3"/>
  <c r="AG130" i="3"/>
  <c r="AL130" i="3" s="1"/>
  <c r="AF130" i="3"/>
  <c r="R467" i="25"/>
  <c r="S467" i="25"/>
  <c r="R318" i="25"/>
  <c r="S318" i="25"/>
  <c r="R267" i="25"/>
  <c r="S267" i="25"/>
  <c r="P229" i="3"/>
  <c r="Q229" i="3"/>
  <c r="T229" i="3" s="1"/>
  <c r="AF143" i="3"/>
  <c r="AG143" i="3"/>
  <c r="AL143" i="3" s="1"/>
  <c r="AF103" i="3"/>
  <c r="AG103" i="3"/>
  <c r="AL103" i="3" s="1"/>
  <c r="S272" i="25"/>
  <c r="R272" i="25"/>
  <c r="R321" i="25"/>
  <c r="S321" i="25"/>
  <c r="AG126" i="3"/>
  <c r="AL126" i="3" s="1"/>
  <c r="AF126" i="3"/>
  <c r="E41" i="16"/>
  <c r="BN36" i="3"/>
  <c r="AF23" i="3"/>
  <c r="AG23" i="3"/>
  <c r="AL23" i="3" s="1"/>
  <c r="AF224" i="3"/>
  <c r="AG224" i="3"/>
  <c r="AL224" i="3" s="1"/>
  <c r="P285" i="3"/>
  <c r="Q285" i="3"/>
  <c r="T285" i="3" s="1"/>
  <c r="Q309" i="3"/>
  <c r="T309" i="3" s="1"/>
  <c r="P309" i="3"/>
  <c r="AT141" i="3"/>
  <c r="D146" i="15" s="1"/>
  <c r="AU141" i="3"/>
  <c r="S401" i="25"/>
  <c r="R401" i="25"/>
  <c r="AF229" i="3"/>
  <c r="AG229" i="3"/>
  <c r="AL229" i="3" s="1"/>
  <c r="AF259" i="3"/>
  <c r="AG259" i="3"/>
  <c r="AL259" i="3" s="1"/>
  <c r="AF324" i="3"/>
  <c r="AG324" i="3"/>
  <c r="AL324" i="3" s="1"/>
  <c r="AT153" i="3"/>
  <c r="AU153" i="3"/>
  <c r="AZ153" i="3" s="1"/>
  <c r="R453" i="25"/>
  <c r="S453" i="25"/>
  <c r="P200" i="3"/>
  <c r="Q200" i="3"/>
  <c r="T200" i="3" s="1"/>
  <c r="AF185" i="3"/>
  <c r="AG185" i="3"/>
  <c r="AL185" i="3" s="1"/>
  <c r="R432" i="25"/>
  <c r="S432" i="25"/>
  <c r="AT226" i="3"/>
  <c r="AU226" i="3"/>
  <c r="AZ226" i="3" s="1"/>
  <c r="P8" i="3"/>
  <c r="Q8" i="3"/>
  <c r="T8" i="3" s="1"/>
  <c r="P116" i="3"/>
  <c r="Q116" i="3"/>
  <c r="T116" i="3" s="1"/>
  <c r="AT333" i="3"/>
  <c r="AU333" i="3"/>
  <c r="AZ333" i="3" s="1"/>
  <c r="P170" i="3"/>
  <c r="Q170" i="3"/>
  <c r="T170" i="3" s="1"/>
  <c r="S213" i="25"/>
  <c r="R213" i="25"/>
  <c r="AT329" i="3"/>
  <c r="AU329" i="3"/>
  <c r="AZ329" i="3" s="1"/>
  <c r="AT85" i="3"/>
  <c r="AU85" i="3"/>
  <c r="AZ85" i="3" s="1"/>
  <c r="AU290" i="3"/>
  <c r="AZ290" i="3" s="1"/>
  <c r="AT290" i="3"/>
  <c r="AT59" i="3"/>
  <c r="AU59" i="3"/>
  <c r="AZ59" i="3" s="1"/>
  <c r="AT301" i="3"/>
  <c r="AU301" i="3"/>
  <c r="AZ301" i="3" s="1"/>
  <c r="R381" i="25"/>
  <c r="S381" i="25"/>
  <c r="M199" i="25"/>
  <c r="P199" i="25" s="1"/>
  <c r="K74" i="3"/>
  <c r="O74" i="3" s="1"/>
  <c r="P319" i="3"/>
  <c r="Q319" i="3"/>
  <c r="T319" i="3" s="1"/>
  <c r="AU195" i="3"/>
  <c r="AZ195" i="3" s="1"/>
  <c r="AT195" i="3"/>
  <c r="Q154" i="3"/>
  <c r="T154" i="3" s="1"/>
  <c r="P154" i="3"/>
  <c r="AT250" i="3"/>
  <c r="AU250" i="3"/>
  <c r="AZ250" i="3" s="1"/>
  <c r="R252" i="25"/>
  <c r="S252" i="25"/>
  <c r="AF90" i="3"/>
  <c r="AG90" i="3"/>
  <c r="AL90" i="3" s="1"/>
  <c r="AT207" i="3"/>
  <c r="AU207" i="3"/>
  <c r="AZ207" i="3" s="1"/>
  <c r="AU220" i="3"/>
  <c r="AZ220" i="3" s="1"/>
  <c r="AT220" i="3"/>
  <c r="P17" i="3"/>
  <c r="Q17" i="3"/>
  <c r="T17" i="3" s="1"/>
  <c r="AG203" i="3"/>
  <c r="AL203" i="3" s="1"/>
  <c r="AF203" i="3"/>
  <c r="Q349" i="3"/>
  <c r="T349" i="3" s="1"/>
  <c r="P349" i="3"/>
  <c r="AT5" i="3"/>
  <c r="AU5" i="3"/>
  <c r="AZ5" i="3" s="1"/>
  <c r="AU231" i="3"/>
  <c r="AZ231" i="3" s="1"/>
  <c r="AT231" i="3"/>
  <c r="AT200" i="3"/>
  <c r="AU200" i="3"/>
  <c r="AZ200" i="3" s="1"/>
  <c r="Q292" i="3"/>
  <c r="T292" i="3" s="1"/>
  <c r="P292" i="3"/>
  <c r="AG77" i="3"/>
  <c r="AL77" i="3" s="1"/>
  <c r="AF77" i="3"/>
  <c r="P114" i="3"/>
  <c r="Q114" i="3"/>
  <c r="T114" i="3" s="1"/>
  <c r="AF120" i="3"/>
  <c r="AG120" i="3"/>
  <c r="AL120" i="3" s="1"/>
  <c r="Q176" i="3"/>
  <c r="T176" i="3" s="1"/>
  <c r="P176" i="3"/>
  <c r="R379" i="25"/>
  <c r="S379" i="25"/>
  <c r="P202" i="3"/>
  <c r="Q202" i="3"/>
  <c r="T202" i="3" s="1"/>
  <c r="AF270" i="3"/>
  <c r="AG270" i="3"/>
  <c r="AL270" i="3" s="1"/>
  <c r="AT108" i="3"/>
  <c r="AU108" i="3"/>
  <c r="AZ108" i="3" s="1"/>
  <c r="AF330" i="3"/>
  <c r="AG330" i="3"/>
  <c r="AL330" i="3" s="1"/>
  <c r="P306" i="3"/>
  <c r="Q306" i="3"/>
  <c r="T306" i="3" s="1"/>
  <c r="AF187" i="3"/>
  <c r="AG187" i="3"/>
  <c r="AL187" i="3" s="1"/>
  <c r="P205" i="3"/>
  <c r="Q205" i="3"/>
  <c r="T205" i="3" s="1"/>
  <c r="AU335" i="3"/>
  <c r="AZ335" i="3" s="1"/>
  <c r="AT335" i="3"/>
  <c r="P327" i="3"/>
  <c r="Q327" i="3"/>
  <c r="T327" i="3" s="1"/>
  <c r="AU34" i="3"/>
  <c r="AZ34" i="3" s="1"/>
  <c r="AT34" i="3"/>
  <c r="AG31" i="3"/>
  <c r="AL31" i="3" s="1"/>
  <c r="AF31" i="3"/>
  <c r="AT33" i="3"/>
  <c r="AU33" i="3"/>
  <c r="AZ33" i="3" s="1"/>
  <c r="P221" i="3"/>
  <c r="Q221" i="3"/>
  <c r="T221" i="3" s="1"/>
  <c r="AG99" i="3"/>
  <c r="AL99" i="3" s="1"/>
  <c r="AF99" i="3"/>
  <c r="AF285" i="3"/>
  <c r="AG285" i="3"/>
  <c r="AL285" i="3" s="1"/>
  <c r="AG276" i="3"/>
  <c r="AL276" i="3" s="1"/>
  <c r="AF276" i="3"/>
  <c r="AF179" i="3"/>
  <c r="AG179" i="3"/>
  <c r="AL179" i="3" s="1"/>
  <c r="AT37" i="3"/>
  <c r="AU37" i="3"/>
  <c r="AZ37" i="3" s="1"/>
  <c r="AU273" i="3"/>
  <c r="AZ273" i="3" s="1"/>
  <c r="AT273" i="3"/>
  <c r="AT111" i="3"/>
  <c r="AU111" i="3"/>
  <c r="AZ111" i="3" s="1"/>
  <c r="AF22" i="3"/>
  <c r="AG22" i="3"/>
  <c r="AL22" i="3" s="1"/>
  <c r="Q209" i="3"/>
  <c r="T209" i="3" s="1"/>
  <c r="P209" i="3"/>
  <c r="AT135" i="3"/>
  <c r="AU135" i="3"/>
  <c r="AZ135" i="3" s="1"/>
  <c r="E11" i="16"/>
  <c r="BN6" i="3"/>
  <c r="AG57" i="3"/>
  <c r="AL57" i="3" s="1"/>
  <c r="AF57" i="3"/>
  <c r="AT344" i="3"/>
  <c r="AU344" i="3"/>
  <c r="AZ344" i="3" s="1"/>
  <c r="AT325" i="3"/>
  <c r="AU325" i="3"/>
  <c r="AZ325" i="3" s="1"/>
  <c r="P27" i="3"/>
  <c r="Q27" i="3"/>
  <c r="T27" i="3" s="1"/>
  <c r="S282" i="25"/>
  <c r="R282" i="25"/>
  <c r="AT266" i="3"/>
  <c r="AU266" i="3"/>
  <c r="AZ266" i="3" s="1"/>
  <c r="S302" i="25"/>
  <c r="R302" i="25"/>
  <c r="AU261" i="3"/>
  <c r="AZ261" i="3" s="1"/>
  <c r="AT261" i="3"/>
  <c r="P20" i="3"/>
  <c r="Q20" i="3"/>
  <c r="T20" i="3" s="1"/>
  <c r="AG219" i="3"/>
  <c r="AL219" i="3" s="1"/>
  <c r="AF219" i="3"/>
  <c r="AU156" i="3"/>
  <c r="AZ156" i="3" s="1"/>
  <c r="AT156" i="3"/>
  <c r="Q37" i="3"/>
  <c r="T37" i="3" s="1"/>
  <c r="P37" i="3"/>
  <c r="R469" i="25"/>
  <c r="S469" i="25"/>
  <c r="AT342" i="3"/>
  <c r="AU342" i="3"/>
  <c r="AZ342" i="3" s="1"/>
  <c r="AF76" i="3"/>
  <c r="AG76" i="3"/>
  <c r="AL76" i="3" s="1"/>
  <c r="AU132" i="3"/>
  <c r="AT132" i="3"/>
  <c r="D137" i="15" s="1"/>
  <c r="P310" i="3"/>
  <c r="Q310" i="3"/>
  <c r="T310" i="3" s="1"/>
  <c r="Q203" i="3"/>
  <c r="T203" i="3" s="1"/>
  <c r="P203" i="3"/>
  <c r="Q146" i="3"/>
  <c r="T146" i="3" s="1"/>
  <c r="P146" i="3"/>
  <c r="AT262" i="3"/>
  <c r="AU262" i="3"/>
  <c r="AZ262" i="3" s="1"/>
  <c r="AT36" i="3"/>
  <c r="AU36" i="3"/>
  <c r="AZ36" i="3" s="1"/>
  <c r="AU209" i="3"/>
  <c r="AZ209" i="3" s="1"/>
  <c r="AT209" i="3"/>
  <c r="Q123" i="3"/>
  <c r="T123" i="3" s="1"/>
  <c r="P123" i="3"/>
  <c r="Q106" i="3"/>
  <c r="T106" i="3" s="1"/>
  <c r="P106" i="3"/>
  <c r="AT140" i="3"/>
  <c r="D145" i="15" s="1"/>
  <c r="AU140" i="3"/>
  <c r="P242" i="3"/>
  <c r="Q242" i="3"/>
  <c r="T242" i="3" s="1"/>
  <c r="AU298" i="3"/>
  <c r="AZ298" i="3" s="1"/>
  <c r="AT298" i="3"/>
  <c r="AT351" i="3"/>
  <c r="AU351" i="3"/>
  <c r="AZ351" i="3" s="1"/>
  <c r="Q135" i="3"/>
  <c r="T135" i="3" s="1"/>
  <c r="P135" i="3"/>
  <c r="AU149" i="3"/>
  <c r="AZ149" i="3" s="1"/>
  <c r="AT149" i="3"/>
  <c r="Q271" i="3"/>
  <c r="T271" i="3" s="1"/>
  <c r="P271" i="3"/>
  <c r="P264" i="3"/>
  <c r="Q264" i="3"/>
  <c r="T264" i="3" s="1"/>
  <c r="Q261" i="3"/>
  <c r="T261" i="3" s="1"/>
  <c r="P261" i="3"/>
  <c r="P252" i="3"/>
  <c r="Q252" i="3"/>
  <c r="T252" i="3" s="1"/>
  <c r="AT336" i="3"/>
  <c r="AU336" i="3"/>
  <c r="AZ336" i="3" s="1"/>
  <c r="Q86" i="3"/>
  <c r="T86" i="3" s="1"/>
  <c r="P86" i="3"/>
  <c r="P263" i="3"/>
  <c r="Q263" i="3"/>
  <c r="T263" i="3" s="1"/>
  <c r="R268" i="25"/>
  <c r="S268" i="25"/>
  <c r="Q280" i="3"/>
  <c r="T280" i="3" s="1"/>
  <c r="P280" i="3"/>
  <c r="AU238" i="3"/>
  <c r="AZ238" i="3" s="1"/>
  <c r="AT238" i="3"/>
  <c r="R337" i="25"/>
  <c r="S337" i="25"/>
  <c r="Q63" i="3"/>
  <c r="T63" i="3" s="1"/>
  <c r="P63" i="3"/>
  <c r="Q32" i="3"/>
  <c r="T32" i="3" s="1"/>
  <c r="P32" i="3"/>
  <c r="AG15" i="3"/>
  <c r="AL15" i="3" s="1"/>
  <c r="AF15" i="3"/>
  <c r="P110" i="3"/>
  <c r="Q110" i="3"/>
  <c r="T110" i="3" s="1"/>
  <c r="AF14" i="3"/>
  <c r="AG14" i="3"/>
  <c r="AL14" i="3" s="1"/>
  <c r="AU206" i="3"/>
  <c r="AZ206" i="3" s="1"/>
  <c r="AT206" i="3"/>
  <c r="AG217" i="3"/>
  <c r="AL217" i="3" s="1"/>
  <c r="AF217" i="3"/>
  <c r="P180" i="3"/>
  <c r="Q180" i="3"/>
  <c r="T180" i="3" s="1"/>
  <c r="AF328" i="3"/>
  <c r="AG328" i="3"/>
  <c r="AL328" i="3" s="1"/>
  <c r="P52" i="3"/>
  <c r="Q52" i="3"/>
  <c r="T52" i="3" s="1"/>
  <c r="AU69" i="3"/>
  <c r="AZ69" i="3" s="1"/>
  <c r="AT69" i="3"/>
  <c r="AG171" i="3"/>
  <c r="AL171" i="3" s="1"/>
  <c r="AF171" i="3"/>
  <c r="Q165" i="3"/>
  <c r="T165" i="3" s="1"/>
  <c r="P165" i="3"/>
  <c r="W31" i="8"/>
  <c r="D36" i="21" s="1"/>
  <c r="B37" i="18"/>
  <c r="B43" i="18" s="1"/>
  <c r="AU10" i="3"/>
  <c r="AZ10" i="3" s="1"/>
  <c r="AT10" i="3"/>
  <c r="AU72" i="3"/>
  <c r="AZ72" i="3" s="1"/>
  <c r="AT72" i="3"/>
  <c r="P174" i="3"/>
  <c r="Q174" i="3"/>
  <c r="T174" i="3" s="1"/>
  <c r="AT327" i="3"/>
  <c r="AU327" i="3"/>
  <c r="AZ327" i="3" s="1"/>
  <c r="AG30" i="3"/>
  <c r="AL30" i="3" s="1"/>
  <c r="AF30" i="3"/>
  <c r="AT117" i="3"/>
  <c r="AU117" i="3"/>
  <c r="AZ117" i="3" s="1"/>
  <c r="AU239" i="3"/>
  <c r="AZ239" i="3" s="1"/>
  <c r="AT239" i="3"/>
  <c r="AF32" i="3"/>
  <c r="AG32" i="3"/>
  <c r="AL32" i="3" s="1"/>
  <c r="AT246" i="3"/>
  <c r="AU246" i="3"/>
  <c r="AZ246" i="3" s="1"/>
  <c r="P125" i="3"/>
  <c r="Q125" i="3"/>
  <c r="T125" i="3" s="1"/>
  <c r="R149" i="25"/>
  <c r="S149" i="25"/>
  <c r="R284" i="25"/>
  <c r="S284" i="25"/>
  <c r="AU28" i="3"/>
  <c r="AZ28" i="3" s="1"/>
  <c r="AT28" i="3"/>
  <c r="AG166" i="3"/>
  <c r="AL166" i="3" s="1"/>
  <c r="AF166" i="3"/>
  <c r="R352" i="25"/>
  <c r="S352" i="25"/>
  <c r="R413" i="25"/>
  <c r="S413" i="25"/>
  <c r="R357" i="25"/>
  <c r="S357" i="25"/>
  <c r="P166" i="3"/>
  <c r="Q166" i="3"/>
  <c r="T166" i="3" s="1"/>
  <c r="AU144" i="3"/>
  <c r="AZ144" i="3" s="1"/>
  <c r="AT144" i="3"/>
  <c r="AF60" i="3"/>
  <c r="AG60" i="3"/>
  <c r="AL60" i="3" s="1"/>
  <c r="R473" i="25"/>
  <c r="S473" i="25"/>
  <c r="AG123" i="3"/>
  <c r="AL123" i="3" s="1"/>
  <c r="AF123" i="3"/>
  <c r="R476" i="25"/>
  <c r="S476" i="25"/>
  <c r="R468" i="25"/>
  <c r="S468" i="25"/>
  <c r="AT252" i="3"/>
  <c r="AU252" i="3"/>
  <c r="AZ252" i="3" s="1"/>
  <c r="AG112" i="3"/>
  <c r="AL112" i="3" s="1"/>
  <c r="AF112" i="3"/>
  <c r="AG189" i="3"/>
  <c r="AL189" i="3" s="1"/>
  <c r="AF189" i="3"/>
  <c r="R437" i="25"/>
  <c r="S437" i="25"/>
  <c r="AG339" i="3"/>
  <c r="AL339" i="3" s="1"/>
  <c r="AF339" i="3"/>
  <c r="R254" i="25"/>
  <c r="S254" i="25"/>
  <c r="AU102" i="3"/>
  <c r="AT102" i="3"/>
  <c r="D107" i="15" s="1"/>
  <c r="AT93" i="3"/>
  <c r="AU93" i="3"/>
  <c r="AZ93" i="3" s="1"/>
  <c r="AT96" i="3"/>
  <c r="AU96" i="3"/>
  <c r="AZ96" i="3" s="1"/>
  <c r="R309" i="25"/>
  <c r="S309" i="25"/>
  <c r="AG177" i="3"/>
  <c r="AL177" i="3" s="1"/>
  <c r="AF177" i="3"/>
  <c r="AU340" i="3"/>
  <c r="AZ340" i="3" s="1"/>
  <c r="AT340" i="3"/>
  <c r="P189" i="3"/>
  <c r="Q189" i="3"/>
  <c r="T189" i="3" s="1"/>
  <c r="AU41" i="3"/>
  <c r="AZ41" i="3" s="1"/>
  <c r="AT41" i="3"/>
  <c r="AF300" i="3"/>
  <c r="AG300" i="3"/>
  <c r="AL300" i="3" s="1"/>
  <c r="M218" i="25"/>
  <c r="P218" i="25" s="1"/>
  <c r="K93" i="3"/>
  <c r="O93" i="3" s="1"/>
  <c r="R393" i="25"/>
  <c r="S393" i="25"/>
  <c r="R150" i="25"/>
  <c r="S150" i="25"/>
  <c r="AG148" i="3"/>
  <c r="AF148" i="3"/>
  <c r="D153" i="22" s="1"/>
  <c r="AT345" i="3"/>
  <c r="AU345" i="3"/>
  <c r="AZ345" i="3" s="1"/>
  <c r="R394" i="25"/>
  <c r="S394" i="25"/>
  <c r="AU62" i="3"/>
  <c r="AZ62" i="3" s="1"/>
  <c r="AT62" i="3"/>
  <c r="R471" i="25"/>
  <c r="S471" i="25"/>
  <c r="P150" i="3"/>
  <c r="Q150" i="3"/>
  <c r="T150" i="3" s="1"/>
  <c r="R293" i="25"/>
  <c r="S293" i="25"/>
  <c r="AU25" i="3"/>
  <c r="AZ25" i="3" s="1"/>
  <c r="AT25" i="3"/>
  <c r="R391" i="25"/>
  <c r="S391" i="25"/>
  <c r="M237" i="25"/>
  <c r="P237" i="25" s="1"/>
  <c r="K112" i="3"/>
  <c r="O112" i="3" s="1"/>
  <c r="R174" i="25"/>
  <c r="S174" i="25"/>
  <c r="R475" i="25"/>
  <c r="S475" i="25"/>
  <c r="K6" i="3"/>
  <c r="O6" i="3" s="1"/>
  <c r="M131" i="25"/>
  <c r="P131" i="25" s="1"/>
  <c r="R227" i="25"/>
  <c r="S227" i="25"/>
  <c r="AF236" i="3"/>
  <c r="AG236" i="3"/>
  <c r="AL236" i="3" s="1"/>
  <c r="R175" i="25"/>
  <c r="S175" i="25"/>
  <c r="AU188" i="3"/>
  <c r="AZ188" i="3" s="1"/>
  <c r="AT188" i="3"/>
  <c r="Q207" i="3"/>
  <c r="T207" i="3" s="1"/>
  <c r="P207" i="3"/>
  <c r="R143" i="25"/>
  <c r="S143" i="25"/>
  <c r="P262" i="3"/>
  <c r="Q262" i="3"/>
  <c r="T262" i="3" s="1"/>
  <c r="Q287" i="3"/>
  <c r="T287" i="3" s="1"/>
  <c r="P287" i="3"/>
  <c r="AT8" i="3"/>
  <c r="AU8" i="3"/>
  <c r="AZ8" i="3" s="1"/>
  <c r="R343" i="25"/>
  <c r="S343" i="25"/>
  <c r="R383" i="25"/>
  <c r="S383" i="25"/>
  <c r="AF20" i="3"/>
  <c r="AG20" i="3"/>
  <c r="AL20" i="3" s="1"/>
  <c r="R418" i="25"/>
  <c r="S418" i="25"/>
  <c r="R384" i="25"/>
  <c r="S384" i="25"/>
  <c r="AG282" i="3"/>
  <c r="AL282" i="3" s="1"/>
  <c r="AF282" i="3"/>
  <c r="R219" i="25"/>
  <c r="S219" i="25"/>
  <c r="S163" i="25"/>
  <c r="R163" i="25"/>
  <c r="AG334" i="3"/>
  <c r="AL334" i="3" s="1"/>
  <c r="AF334" i="3"/>
  <c r="R204" i="25"/>
  <c r="S204" i="25"/>
  <c r="AU198" i="3"/>
  <c r="AZ198" i="3" s="1"/>
  <c r="AT198" i="3"/>
  <c r="R442" i="25"/>
  <c r="S442" i="25"/>
  <c r="AF230" i="3"/>
  <c r="AG230" i="3"/>
  <c r="AL230" i="3" s="1"/>
  <c r="R362" i="25"/>
  <c r="S362" i="25"/>
  <c r="AG84" i="3"/>
  <c r="AL84" i="3" s="1"/>
  <c r="AF84" i="3"/>
  <c r="AF73" i="3"/>
  <c r="AG73" i="3"/>
  <c r="AL73" i="3" s="1"/>
  <c r="AG154" i="3"/>
  <c r="AL154" i="3" s="1"/>
  <c r="AF154" i="3"/>
  <c r="AU125" i="3"/>
  <c r="AZ125" i="3" s="1"/>
  <c r="AT125" i="3"/>
  <c r="R197" i="25"/>
  <c r="S197" i="25"/>
  <c r="AF56" i="3"/>
  <c r="AG56" i="3"/>
  <c r="AL56" i="3" s="1"/>
  <c r="R409" i="25"/>
  <c r="S409" i="25"/>
  <c r="AT21" i="3"/>
  <c r="AU21" i="3"/>
  <c r="AZ21" i="3" s="1"/>
  <c r="R287" i="25"/>
  <c r="S287" i="25"/>
  <c r="R253" i="25"/>
  <c r="S253" i="25"/>
  <c r="AF199" i="3"/>
  <c r="AG199" i="3"/>
  <c r="AL199" i="3" s="1"/>
  <c r="S263" i="25"/>
  <c r="R263" i="25"/>
  <c r="Q272" i="3"/>
  <c r="T272" i="3" s="1"/>
  <c r="P272" i="3"/>
  <c r="AU51" i="3"/>
  <c r="AZ51" i="3" s="1"/>
  <c r="AT51" i="3"/>
  <c r="Q199" i="3"/>
  <c r="T199" i="3" s="1"/>
  <c r="P199" i="3"/>
  <c r="AG352" i="3"/>
  <c r="AL352" i="3" s="1"/>
  <c r="AF352" i="3"/>
  <c r="P187" i="3"/>
  <c r="Q187" i="3"/>
  <c r="T187" i="3" s="1"/>
  <c r="R404" i="25"/>
  <c r="S404" i="25"/>
  <c r="J140" i="14"/>
  <c r="K140" i="14" s="1"/>
  <c r="Q137" i="3"/>
  <c r="P137" i="3"/>
  <c r="F140" i="14" s="1"/>
  <c r="S151" i="25"/>
  <c r="R151" i="25"/>
  <c r="Q163" i="3"/>
  <c r="T163" i="3" s="1"/>
  <c r="P163" i="3"/>
  <c r="AU145" i="3"/>
  <c r="AZ145" i="3" s="1"/>
  <c r="AT145" i="3"/>
  <c r="R317" i="25"/>
  <c r="S317" i="25"/>
  <c r="P208" i="3"/>
  <c r="Q208" i="3"/>
  <c r="T208" i="3" s="1"/>
  <c r="P223" i="3"/>
  <c r="Q223" i="3"/>
  <c r="T223" i="3" s="1"/>
  <c r="AF221" i="3"/>
  <c r="AG221" i="3"/>
  <c r="AL221" i="3" s="1"/>
  <c r="R347" i="25"/>
  <c r="S347" i="25"/>
  <c r="R289" i="25"/>
  <c r="S289" i="25"/>
  <c r="AF192" i="3"/>
  <c r="AG192" i="3"/>
  <c r="AL192" i="3" s="1"/>
  <c r="R424" i="25"/>
  <c r="S424" i="25"/>
  <c r="AG210" i="3"/>
  <c r="AL210" i="3" s="1"/>
  <c r="AF210" i="3"/>
  <c r="R266" i="25"/>
  <c r="S266" i="25"/>
  <c r="R407" i="25"/>
  <c r="S407" i="25"/>
  <c r="R190" i="25"/>
  <c r="S190" i="25"/>
  <c r="P345" i="3"/>
  <c r="Q345" i="3"/>
  <c r="T345" i="3" s="1"/>
  <c r="AG128" i="3"/>
  <c r="AL128" i="3" s="1"/>
  <c r="AF128" i="3"/>
  <c r="J15" i="14"/>
  <c r="K15" i="14" s="1"/>
  <c r="Q12" i="3"/>
  <c r="P12" i="3"/>
  <c r="F15" i="14" s="1"/>
  <c r="R259" i="25"/>
  <c r="S259" i="25"/>
  <c r="AG61" i="3"/>
  <c r="AL61" i="3" s="1"/>
  <c r="AF61" i="3"/>
  <c r="AF263" i="3"/>
  <c r="AG263" i="3"/>
  <c r="AL263" i="3" s="1"/>
  <c r="H108" i="15"/>
  <c r="P103" i="3"/>
  <c r="Q103" i="3"/>
  <c r="T103" i="3" s="1"/>
  <c r="AG228" i="3"/>
  <c r="AL228" i="3" s="1"/>
  <c r="AF228" i="3"/>
  <c r="AG255" i="3"/>
  <c r="AL255" i="3" s="1"/>
  <c r="AF255" i="3"/>
  <c r="Q336" i="3"/>
  <c r="T336" i="3" s="1"/>
  <c r="P336" i="3"/>
  <c r="R430" i="25"/>
  <c r="S430" i="25"/>
  <c r="S269" i="25"/>
  <c r="R269" i="25"/>
  <c r="Q66" i="3"/>
  <c r="T66" i="3" s="1"/>
  <c r="P66" i="3"/>
  <c r="S270" i="25"/>
  <c r="R270" i="25"/>
  <c r="AU181" i="3"/>
  <c r="AZ181" i="3" s="1"/>
  <c r="AT181" i="3"/>
  <c r="R251" i="25"/>
  <c r="S251" i="25"/>
  <c r="AT6" i="3"/>
  <c r="AU6" i="3"/>
  <c r="AZ6" i="3" s="1"/>
  <c r="M180" i="25"/>
  <c r="P180" i="25" s="1"/>
  <c r="K55" i="3"/>
  <c r="O55" i="3" s="1"/>
  <c r="R209" i="25"/>
  <c r="S209" i="25"/>
  <c r="R184" i="25"/>
  <c r="S184" i="25"/>
  <c r="R411" i="25"/>
  <c r="S411" i="25"/>
  <c r="R249" i="25"/>
  <c r="S249" i="25"/>
  <c r="R257" i="25"/>
  <c r="S257" i="25"/>
  <c r="R242" i="25"/>
  <c r="S242" i="25"/>
  <c r="AG302" i="3"/>
  <c r="AL302" i="3" s="1"/>
  <c r="AF302" i="3"/>
  <c r="AG155" i="3"/>
  <c r="AL155" i="3" s="1"/>
  <c r="AF155" i="3"/>
  <c r="P231" i="3"/>
  <c r="Q231" i="3"/>
  <c r="T231" i="3" s="1"/>
  <c r="AF109" i="3"/>
  <c r="AG109" i="3"/>
  <c r="AL109" i="3" s="1"/>
  <c r="AT165" i="3"/>
  <c r="AU165" i="3"/>
  <c r="AZ165" i="3" s="1"/>
  <c r="R186" i="25"/>
  <c r="S186" i="25"/>
  <c r="AT52" i="3"/>
  <c r="AU52" i="3"/>
  <c r="AZ52" i="3" s="1"/>
  <c r="R220" i="25"/>
  <c r="S220" i="25"/>
  <c r="AU80" i="3"/>
  <c r="AZ80" i="3" s="1"/>
  <c r="AT80" i="3"/>
  <c r="AG169" i="3"/>
  <c r="AL169" i="3" s="1"/>
  <c r="AF169" i="3"/>
  <c r="R448" i="25"/>
  <c r="S448" i="25"/>
  <c r="P28" i="3"/>
  <c r="Q28" i="3"/>
  <c r="T28" i="3" s="1"/>
  <c r="AU318" i="3"/>
  <c r="AZ318" i="3" s="1"/>
  <c r="AT318" i="3"/>
  <c r="Q40" i="3"/>
  <c r="T40" i="3" s="1"/>
  <c r="P40" i="3"/>
  <c r="AU16" i="3"/>
  <c r="AT16" i="3"/>
  <c r="D21" i="15" s="1"/>
  <c r="AG176" i="3"/>
  <c r="AL176" i="3" s="1"/>
  <c r="AF176" i="3"/>
  <c r="R154" i="25"/>
  <c r="S154" i="25"/>
  <c r="R217" i="25"/>
  <c r="S217" i="25"/>
  <c r="S276" i="25"/>
  <c r="R276" i="25"/>
  <c r="Q304" i="3"/>
  <c r="T304" i="3" s="1"/>
  <c r="P304" i="3"/>
  <c r="AF213" i="3"/>
  <c r="AG213" i="3"/>
  <c r="AL213" i="3" s="1"/>
  <c r="AG89" i="3"/>
  <c r="AL89" i="3" s="1"/>
  <c r="AF89" i="3"/>
  <c r="R477" i="25"/>
  <c r="S477" i="25"/>
  <c r="R233" i="25"/>
  <c r="S233" i="25"/>
  <c r="R463" i="25"/>
  <c r="S463" i="25"/>
  <c r="R373" i="25"/>
  <c r="S373" i="25"/>
  <c r="AT311" i="3"/>
  <c r="AU311" i="3"/>
  <c r="AZ311" i="3" s="1"/>
  <c r="R408" i="25"/>
  <c r="S408" i="25"/>
  <c r="AG305" i="3"/>
  <c r="AL305" i="3" s="1"/>
  <c r="AF305" i="3"/>
  <c r="AF196" i="3"/>
  <c r="AG196" i="3"/>
  <c r="AL196" i="3" s="1"/>
  <c r="R376" i="25"/>
  <c r="S376" i="25"/>
  <c r="R338" i="25"/>
  <c r="S338" i="25"/>
  <c r="R419" i="25"/>
  <c r="S419" i="25"/>
  <c r="AG304" i="3"/>
  <c r="AL304" i="3" s="1"/>
  <c r="AF304" i="3"/>
  <c r="Q175" i="3"/>
  <c r="T175" i="3" s="1"/>
  <c r="P175" i="3"/>
  <c r="R399" i="25"/>
  <c r="S399" i="25"/>
  <c r="R183" i="25"/>
  <c r="S183" i="25"/>
  <c r="AU115" i="3"/>
  <c r="AZ115" i="3" s="1"/>
  <c r="AT115" i="3"/>
  <c r="P113" i="3"/>
  <c r="Q113" i="3"/>
  <c r="T113" i="3" s="1"/>
  <c r="R296" i="25"/>
  <c r="S296" i="25"/>
  <c r="R349" i="25"/>
  <c r="S349" i="25"/>
  <c r="R208" i="25"/>
  <c r="S208" i="25"/>
  <c r="Y14" i="9"/>
  <c r="Z14" i="9"/>
  <c r="V14" i="9"/>
  <c r="V12" i="9"/>
  <c r="Z12" i="9"/>
  <c r="Y12" i="9"/>
  <c r="Y24" i="9"/>
  <c r="V24" i="9"/>
  <c r="Z24" i="9"/>
  <c r="Z27" i="9"/>
  <c r="V27" i="9"/>
  <c r="Y27" i="9"/>
  <c r="Z37" i="9"/>
  <c r="V37" i="9"/>
  <c r="Y37" i="9"/>
  <c r="Y34" i="9"/>
  <c r="V34" i="9"/>
  <c r="Z34" i="9"/>
  <c r="V28" i="9"/>
  <c r="Z28" i="9"/>
  <c r="Y28" i="9"/>
  <c r="Y7" i="9"/>
  <c r="Z7" i="9"/>
  <c r="V7" i="9"/>
  <c r="Z32" i="9"/>
  <c r="Y32" i="9"/>
  <c r="V32" i="9"/>
  <c r="Y16" i="9"/>
  <c r="V16" i="9"/>
  <c r="Z16" i="9"/>
  <c r="U35" i="11" a="1"/>
  <c r="U35" i="11" s="1"/>
  <c r="U16" i="11" a="1"/>
  <c r="U16" i="11" s="1"/>
  <c r="U4" i="11" a="1"/>
  <c r="U4" i="11" s="1"/>
  <c r="U11" i="11" a="1"/>
  <c r="U11" i="11" s="1"/>
  <c r="U37" i="11" a="1"/>
  <c r="U37" i="11" s="1"/>
  <c r="U23" i="11" a="1"/>
  <c r="U23" i="11" s="1"/>
  <c r="U19" i="11" a="1"/>
  <c r="U19" i="11" s="1"/>
  <c r="U41" i="11" a="1"/>
  <c r="U41" i="11" s="1"/>
  <c r="U18" i="11" a="1"/>
  <c r="U18" i="11" s="1"/>
  <c r="U22" i="11" a="1"/>
  <c r="U22" i="11" s="1"/>
  <c r="U32" i="11" a="1"/>
  <c r="U32" i="11" s="1"/>
  <c r="AG3" i="3"/>
  <c r="AL3" i="3" s="1"/>
  <c r="U43" i="11" a="1"/>
  <c r="U43" i="11" s="1"/>
  <c r="U9" i="11" a="1"/>
  <c r="U9" i="11" s="1"/>
  <c r="U28" i="11" a="1"/>
  <c r="U28" i="11" s="1"/>
  <c r="AF3" i="3"/>
  <c r="U26" i="11" a="1"/>
  <c r="U26" i="11" s="1"/>
  <c r="U5" i="11" a="1"/>
  <c r="U5" i="11" s="1"/>
  <c r="U7" i="11" a="1"/>
  <c r="U7" i="11" s="1"/>
  <c r="U17" i="11" a="1"/>
  <c r="U17" i="11" s="1"/>
  <c r="U39" i="11" a="1"/>
  <c r="U39" i="11" s="1"/>
  <c r="U31" i="11" a="1"/>
  <c r="U31" i="11" s="1"/>
  <c r="U36" i="11" a="1"/>
  <c r="U36" i="11" s="1"/>
  <c r="U34" i="11" a="1"/>
  <c r="U34" i="11" s="1"/>
  <c r="U33" i="11" a="1"/>
  <c r="U33" i="11" s="1"/>
  <c r="U13" i="11" a="1"/>
  <c r="U13" i="11" s="1"/>
  <c r="U20" i="11" a="1"/>
  <c r="U20" i="11" s="1"/>
  <c r="U8" i="11" a="1"/>
  <c r="U8" i="11" s="1"/>
  <c r="U25" i="11" a="1"/>
  <c r="U25" i="11" s="1"/>
  <c r="U6" i="11" a="1"/>
  <c r="U6" i="11" s="1"/>
  <c r="U27" i="11" a="1"/>
  <c r="U27" i="11" s="1"/>
  <c r="U38" i="11" a="1"/>
  <c r="U38" i="11" s="1"/>
  <c r="U30" i="11" a="1"/>
  <c r="U30" i="11" s="1"/>
  <c r="U40" i="11" a="1"/>
  <c r="U40" i="11" s="1"/>
  <c r="U15" i="11" a="1"/>
  <c r="U15" i="11" s="1"/>
  <c r="U10" i="11" a="1"/>
  <c r="U10" i="11" s="1"/>
  <c r="U29" i="11" a="1"/>
  <c r="U29" i="11" s="1"/>
  <c r="U12" i="11" a="1"/>
  <c r="U12" i="11" s="1"/>
  <c r="U42" i="11" a="1"/>
  <c r="U42" i="11" s="1"/>
  <c r="U14" i="11" a="1"/>
  <c r="U14" i="11" s="1"/>
  <c r="U21" i="11" a="1"/>
  <c r="U21" i="11" s="1"/>
  <c r="U24" i="11" a="1"/>
  <c r="U24" i="11" s="1"/>
  <c r="R378" i="25"/>
  <c r="S378" i="25"/>
  <c r="AU235" i="3"/>
  <c r="AZ235" i="3" s="1"/>
  <c r="AT235" i="3"/>
  <c r="AT281" i="3"/>
  <c r="AU281" i="3"/>
  <c r="AZ281" i="3" s="1"/>
  <c r="R224" i="25"/>
  <c r="S224" i="25"/>
  <c r="R366" i="25"/>
  <c r="S366" i="25"/>
  <c r="AG260" i="3"/>
  <c r="AL260" i="3" s="1"/>
  <c r="AF260" i="3"/>
  <c r="AF27" i="3"/>
  <c r="AG27" i="3"/>
  <c r="AL27" i="3" s="1"/>
  <c r="AT299" i="3"/>
  <c r="AU299" i="3"/>
  <c r="AZ299" i="3" s="1"/>
  <c r="AU94" i="3"/>
  <c r="AZ94" i="3" s="1"/>
  <c r="AT94" i="3"/>
  <c r="R130" i="25"/>
  <c r="S130" i="25"/>
  <c r="AT326" i="3"/>
  <c r="AU326" i="3"/>
  <c r="AZ326" i="3" s="1"/>
  <c r="R425" i="25"/>
  <c r="S425" i="25"/>
  <c r="AT147" i="3"/>
  <c r="AU147" i="3"/>
  <c r="AZ147" i="3" s="1"/>
  <c r="R360" i="25"/>
  <c r="S360" i="25"/>
  <c r="AG58" i="3"/>
  <c r="AL58" i="3" s="1"/>
  <c r="AF58" i="3"/>
  <c r="R223" i="25"/>
  <c r="S223" i="25"/>
  <c r="R359" i="25"/>
  <c r="S359" i="25"/>
  <c r="H20" i="15"/>
  <c r="Q15" i="3"/>
  <c r="T15" i="3" s="1"/>
  <c r="P15" i="3"/>
  <c r="AF92" i="3"/>
  <c r="AG92" i="3"/>
  <c r="AL92" i="3" s="1"/>
  <c r="R196" i="25"/>
  <c r="S196" i="25"/>
  <c r="BN112" i="3"/>
  <c r="E117" i="16"/>
  <c r="Q152" i="3"/>
  <c r="T152" i="3" s="1"/>
  <c r="P152" i="3"/>
  <c r="S164" i="25"/>
  <c r="R164" i="25"/>
  <c r="AF312" i="3"/>
  <c r="AG312" i="3"/>
  <c r="AL312" i="3" s="1"/>
  <c r="Q326" i="3"/>
  <c r="T326" i="3" s="1"/>
  <c r="P326" i="3"/>
  <c r="P136" i="3"/>
  <c r="Q136" i="3"/>
  <c r="T136" i="3" s="1"/>
  <c r="AG97" i="3"/>
  <c r="AL97" i="3" s="1"/>
  <c r="AF97" i="3"/>
  <c r="P321" i="3"/>
  <c r="Q321" i="3"/>
  <c r="T321" i="3" s="1"/>
  <c r="Q60" i="3"/>
  <c r="T60" i="3" s="1"/>
  <c r="P60" i="3"/>
  <c r="AU124" i="3"/>
  <c r="AZ124" i="3" s="1"/>
  <c r="AT124" i="3"/>
  <c r="Q185" i="3"/>
  <c r="T185" i="3" s="1"/>
  <c r="P185" i="3"/>
  <c r="R465" i="25"/>
  <c r="S465" i="25"/>
  <c r="R439" i="25"/>
  <c r="S439" i="25"/>
  <c r="R258" i="25"/>
  <c r="S258" i="25"/>
  <c r="AG167" i="3"/>
  <c r="AL167" i="3" s="1"/>
  <c r="AF167" i="3"/>
  <c r="Q78" i="3"/>
  <c r="T78" i="3" s="1"/>
  <c r="P78" i="3"/>
  <c r="AT247" i="3"/>
  <c r="AU247" i="3"/>
  <c r="AZ247" i="3" s="1"/>
  <c r="R423" i="25"/>
  <c r="S423" i="25"/>
  <c r="S147" i="25"/>
  <c r="R147" i="25"/>
  <c r="R447" i="25"/>
  <c r="S447" i="25"/>
  <c r="AF287" i="3"/>
  <c r="AG287" i="3"/>
  <c r="AL287" i="3" s="1"/>
  <c r="AF337" i="3"/>
  <c r="AG337" i="3"/>
  <c r="AL337" i="3" s="1"/>
  <c r="AG29" i="3"/>
  <c r="AL29" i="3" s="1"/>
  <c r="AF29" i="3"/>
  <c r="AU331" i="3"/>
  <c r="AZ331" i="3" s="1"/>
  <c r="AT331" i="3"/>
  <c r="Q115" i="3"/>
  <c r="P115" i="3"/>
  <c r="F118" i="14" s="1"/>
  <c r="AT139" i="3"/>
  <c r="AU139" i="3"/>
  <c r="AZ139" i="3" s="1"/>
  <c r="AU67" i="3"/>
  <c r="AZ67" i="3" s="1"/>
  <c r="AT67" i="3"/>
  <c r="Q255" i="3"/>
  <c r="T255" i="3" s="1"/>
  <c r="P255" i="3"/>
  <c r="AF292" i="3"/>
  <c r="AG292" i="3"/>
  <c r="AL292" i="3" s="1"/>
  <c r="AU46" i="3"/>
  <c r="AT46" i="3"/>
  <c r="D51" i="15" s="1"/>
  <c r="AT265" i="3"/>
  <c r="AU265" i="3"/>
  <c r="AZ265" i="3" s="1"/>
  <c r="Q111" i="3"/>
  <c r="T111" i="3" s="1"/>
  <c r="P111" i="3"/>
  <c r="Q34" i="3"/>
  <c r="T34" i="3" s="1"/>
  <c r="P34" i="3"/>
  <c r="AT23" i="3"/>
  <c r="AU23" i="3"/>
  <c r="AZ23" i="3" s="1"/>
  <c r="AU224" i="3"/>
  <c r="AZ224" i="3" s="1"/>
  <c r="AT224" i="3"/>
  <c r="R410" i="25"/>
  <c r="S410" i="25"/>
  <c r="R434" i="25"/>
  <c r="S434" i="25"/>
  <c r="AG141" i="3"/>
  <c r="AL141" i="3" s="1"/>
  <c r="AF141" i="3"/>
  <c r="Q276" i="3"/>
  <c r="T276" i="3" s="1"/>
  <c r="P276" i="3"/>
  <c r="AT229" i="3"/>
  <c r="AU229" i="3"/>
  <c r="AZ229" i="3" s="1"/>
  <c r="AU259" i="3"/>
  <c r="AZ259" i="3" s="1"/>
  <c r="AT259" i="3"/>
  <c r="AT324" i="3"/>
  <c r="AU324" i="3"/>
  <c r="AZ324" i="3" s="1"/>
  <c r="AG153" i="3"/>
  <c r="AL153" i="3" s="1"/>
  <c r="AF153" i="3"/>
  <c r="P328" i="3"/>
  <c r="Q328" i="3"/>
  <c r="T328" i="3" s="1"/>
  <c r="R325" i="25"/>
  <c r="S325" i="25"/>
  <c r="R133" i="25"/>
  <c r="S133" i="25"/>
  <c r="S241" i="25"/>
  <c r="R241" i="25"/>
  <c r="AF333" i="3"/>
  <c r="AG333" i="3"/>
  <c r="AL333" i="3" s="1"/>
  <c r="R295" i="25"/>
  <c r="S295" i="25"/>
  <c r="P88" i="3"/>
  <c r="Q88" i="3"/>
  <c r="T88" i="3" s="1"/>
  <c r="AF329" i="3"/>
  <c r="AG329" i="3"/>
  <c r="AL329" i="3" s="1"/>
  <c r="AG85" i="3"/>
  <c r="AL85" i="3" s="1"/>
  <c r="AF85" i="3"/>
  <c r="AG290" i="3"/>
  <c r="AL290" i="3" s="1"/>
  <c r="AF290" i="3"/>
  <c r="AG59" i="3"/>
  <c r="AL59" i="3" s="1"/>
  <c r="AF59" i="3"/>
  <c r="AF301" i="3"/>
  <c r="AG301" i="3"/>
  <c r="AL301" i="3" s="1"/>
  <c r="Q97" i="3"/>
  <c r="T97" i="3" s="1"/>
  <c r="P97" i="3"/>
  <c r="AT268" i="3"/>
  <c r="AU268" i="3"/>
  <c r="AZ268" i="3" s="1"/>
  <c r="R436" i="25"/>
  <c r="S436" i="25"/>
  <c r="AG207" i="3"/>
  <c r="AL207" i="3" s="1"/>
  <c r="AF207" i="3"/>
  <c r="AF220" i="3"/>
  <c r="AG220" i="3"/>
  <c r="AL220" i="3" s="1"/>
  <c r="R142" i="25"/>
  <c r="S142" i="25"/>
  <c r="AT203" i="3"/>
  <c r="AU203" i="3"/>
  <c r="AZ203" i="3" s="1"/>
  <c r="R474" i="25"/>
  <c r="S474" i="25"/>
  <c r="AF5" i="3"/>
  <c r="AG5" i="3"/>
  <c r="AL5" i="3" s="1"/>
  <c r="AF231" i="3"/>
  <c r="AG231" i="3"/>
  <c r="AL231" i="3" s="1"/>
  <c r="AG200" i="3"/>
  <c r="AL200" i="3" s="1"/>
  <c r="AF200" i="3"/>
  <c r="R417" i="25"/>
  <c r="S417" i="25"/>
  <c r="AT77" i="3"/>
  <c r="AU77" i="3"/>
  <c r="AZ77" i="3" s="1"/>
  <c r="R239" i="25"/>
  <c r="S239" i="25"/>
  <c r="AU120" i="3"/>
  <c r="AZ120" i="3" s="1"/>
  <c r="AT120" i="3"/>
  <c r="S301" i="25"/>
  <c r="R301" i="25"/>
  <c r="P254" i="3"/>
  <c r="Q254" i="3"/>
  <c r="T254" i="3" s="1"/>
  <c r="R327" i="25"/>
  <c r="S327" i="25"/>
  <c r="AT270" i="3"/>
  <c r="AU270" i="3"/>
  <c r="AZ270" i="3" s="1"/>
  <c r="AG108" i="3"/>
  <c r="AL108" i="3" s="1"/>
  <c r="AF108" i="3"/>
  <c r="AU330" i="3"/>
  <c r="AZ330" i="3" s="1"/>
  <c r="AT330" i="3"/>
  <c r="R431" i="25"/>
  <c r="S431" i="25"/>
  <c r="AU187" i="3"/>
  <c r="AZ187" i="3" s="1"/>
  <c r="AT187" i="3"/>
  <c r="R330" i="25"/>
  <c r="S330" i="25"/>
  <c r="AG335" i="3"/>
  <c r="AL335" i="3" s="1"/>
  <c r="AF335" i="3"/>
  <c r="R452" i="25"/>
  <c r="S452" i="25"/>
  <c r="AF34" i="3"/>
  <c r="AG34" i="3"/>
  <c r="AL34" i="3" s="1"/>
  <c r="AT31" i="3"/>
  <c r="AU31" i="3"/>
  <c r="AZ31" i="3" s="1"/>
  <c r="AG33" i="3"/>
  <c r="AF33" i="3"/>
  <c r="D38" i="22" s="1"/>
  <c r="R346" i="25"/>
  <c r="S346" i="25"/>
  <c r="AT99" i="3"/>
  <c r="D104" i="15" s="1"/>
  <c r="AU99" i="3"/>
  <c r="AT285" i="3"/>
  <c r="AU285" i="3"/>
  <c r="AZ285" i="3" s="1"/>
  <c r="AU276" i="3"/>
  <c r="AZ276" i="3" s="1"/>
  <c r="AT276" i="3"/>
  <c r="AT179" i="3"/>
  <c r="AU179" i="3"/>
  <c r="AZ179" i="3" s="1"/>
  <c r="AG37" i="3"/>
  <c r="AL37" i="3" s="1"/>
  <c r="AF37" i="3"/>
  <c r="AF273" i="3"/>
  <c r="AG273" i="3"/>
  <c r="AL273" i="3" s="1"/>
  <c r="AF111" i="3"/>
  <c r="AG111" i="3"/>
  <c r="AL111" i="3" s="1"/>
  <c r="AU22" i="3"/>
  <c r="AZ22" i="3" s="1"/>
  <c r="AT22" i="3"/>
  <c r="R334" i="25"/>
  <c r="S334" i="25"/>
  <c r="AF135" i="3"/>
  <c r="AG135" i="3"/>
  <c r="AL135" i="3" s="1"/>
  <c r="Q267" i="3"/>
  <c r="T267" i="3" s="1"/>
  <c r="P267" i="3"/>
  <c r="AU12" i="3"/>
  <c r="AZ12" i="3" s="1"/>
  <c r="AT12" i="3"/>
  <c r="AF152" i="3"/>
  <c r="AG152" i="3"/>
  <c r="AL152" i="3" s="1"/>
  <c r="AU242" i="3"/>
  <c r="AZ242" i="3" s="1"/>
  <c r="AT242" i="3"/>
  <c r="Q54" i="3"/>
  <c r="T54" i="3" s="1"/>
  <c r="P54" i="3"/>
  <c r="S355" i="25"/>
  <c r="R355" i="25"/>
  <c r="AU225" i="3"/>
  <c r="AZ225" i="3" s="1"/>
  <c r="AT225" i="3"/>
  <c r="AF261" i="3"/>
  <c r="AG261" i="3"/>
  <c r="AL261" i="3" s="1"/>
  <c r="R145" i="25"/>
  <c r="S145" i="25"/>
  <c r="AU219" i="3"/>
  <c r="AZ219" i="3" s="1"/>
  <c r="AT219" i="3"/>
  <c r="AF156" i="3"/>
  <c r="AG156" i="3"/>
  <c r="AL156" i="3" s="1"/>
  <c r="R162" i="25"/>
  <c r="S162" i="25"/>
  <c r="Q344" i="3"/>
  <c r="T344" i="3" s="1"/>
  <c r="P344" i="3"/>
  <c r="AG342" i="3"/>
  <c r="AL342" i="3" s="1"/>
  <c r="AF342" i="3"/>
  <c r="AU76" i="3"/>
  <c r="AZ76" i="3" s="1"/>
  <c r="AT76" i="3"/>
  <c r="AF132" i="3"/>
  <c r="AG132" i="3"/>
  <c r="AL132" i="3" s="1"/>
  <c r="R435" i="25"/>
  <c r="S435" i="25"/>
  <c r="R328" i="25"/>
  <c r="S328" i="25"/>
  <c r="S271" i="25"/>
  <c r="R271" i="25"/>
  <c r="AG262" i="3"/>
  <c r="AL262" i="3" s="1"/>
  <c r="AF262" i="3"/>
  <c r="AF36" i="3"/>
  <c r="AG36" i="3"/>
  <c r="AL36" i="3" s="1"/>
  <c r="AG209" i="3"/>
  <c r="AL209" i="3" s="1"/>
  <c r="AF209" i="3"/>
  <c r="R248" i="25"/>
  <c r="S248" i="25"/>
  <c r="R231" i="25"/>
  <c r="S231" i="25"/>
  <c r="AG140" i="3"/>
  <c r="AL140" i="3" s="1"/>
  <c r="AF140" i="3"/>
  <c r="R367" i="25"/>
  <c r="S367" i="25"/>
  <c r="AG298" i="3"/>
  <c r="AL298" i="3" s="1"/>
  <c r="AF298" i="3"/>
  <c r="AF351" i="3"/>
  <c r="AG351" i="3"/>
  <c r="AL351" i="3" s="1"/>
  <c r="R260" i="25"/>
  <c r="S260" i="25"/>
  <c r="AF149" i="3"/>
  <c r="AG149" i="3"/>
  <c r="AL149" i="3" s="1"/>
  <c r="R396" i="25"/>
  <c r="S396" i="25"/>
  <c r="R389" i="25"/>
  <c r="S389" i="25"/>
  <c r="R386" i="25"/>
  <c r="S386" i="25"/>
  <c r="R377" i="25"/>
  <c r="S377" i="25"/>
  <c r="AG336" i="3"/>
  <c r="AL336" i="3" s="1"/>
  <c r="AF336" i="3"/>
  <c r="R211" i="25"/>
  <c r="S211" i="25"/>
  <c r="R388" i="25"/>
  <c r="S388" i="25"/>
  <c r="Q143" i="3"/>
  <c r="T143" i="3" s="1"/>
  <c r="P143" i="3"/>
  <c r="R405" i="25"/>
  <c r="S405" i="25"/>
  <c r="AG238" i="3"/>
  <c r="AL238" i="3" s="1"/>
  <c r="AF238" i="3"/>
  <c r="Q212" i="3"/>
  <c r="T212" i="3" s="1"/>
  <c r="P212" i="3"/>
  <c r="R188" i="25"/>
  <c r="S188" i="25"/>
  <c r="R157" i="25"/>
  <c r="S157" i="25"/>
  <c r="AT15" i="3"/>
  <c r="D20" i="15" s="1"/>
  <c r="AU15" i="3"/>
  <c r="R235" i="25"/>
  <c r="S235" i="25"/>
  <c r="AT14" i="3"/>
  <c r="AU14" i="3"/>
  <c r="AZ14" i="3" s="1"/>
  <c r="AF206" i="3"/>
  <c r="AG206" i="3"/>
  <c r="AL206" i="3" s="1"/>
  <c r="AU217" i="3"/>
  <c r="AZ217" i="3" s="1"/>
  <c r="AT217" i="3"/>
  <c r="R305" i="25"/>
  <c r="S305" i="25"/>
  <c r="AT328" i="3"/>
  <c r="AU328" i="3"/>
  <c r="AZ328" i="3" s="1"/>
  <c r="R177" i="25"/>
  <c r="S177" i="25"/>
  <c r="AG69" i="3"/>
  <c r="AL69" i="3" s="1"/>
  <c r="AF69" i="3"/>
  <c r="AT171" i="3"/>
  <c r="AU171" i="3"/>
  <c r="AZ171" i="3" s="1"/>
  <c r="R290" i="25"/>
  <c r="S290" i="25"/>
  <c r="AG10" i="3"/>
  <c r="AL10" i="3" s="1"/>
  <c r="AF10" i="3"/>
  <c r="AG72" i="3"/>
  <c r="AL72" i="3" s="1"/>
  <c r="AF72" i="3"/>
  <c r="R299" i="25"/>
  <c r="S299" i="25"/>
  <c r="AG327" i="3"/>
  <c r="AL327" i="3" s="1"/>
  <c r="AF327" i="3"/>
  <c r="AT30" i="3"/>
  <c r="AU30" i="3"/>
  <c r="AZ30" i="3" s="1"/>
  <c r="AG117" i="3"/>
  <c r="AL117" i="3" s="1"/>
  <c r="AF117" i="3"/>
  <c r="AF239" i="3"/>
  <c r="AG239" i="3"/>
  <c r="AL239" i="3" s="1"/>
  <c r="AU32" i="3"/>
  <c r="AZ32" i="3" s="1"/>
  <c r="AT32" i="3"/>
  <c r="AG246" i="3"/>
  <c r="AL246" i="3" s="1"/>
  <c r="AF246" i="3"/>
  <c r="R250" i="25"/>
  <c r="S250" i="25"/>
  <c r="E79" i="16"/>
  <c r="BN74" i="3"/>
  <c r="AG278" i="3"/>
  <c r="AL278" i="3" s="1"/>
  <c r="AF278" i="3"/>
  <c r="Q44" i="3"/>
  <c r="T44" i="3" s="1"/>
  <c r="P44" i="3"/>
  <c r="AT274" i="3"/>
  <c r="AU274" i="3"/>
  <c r="AZ274" i="3" s="1"/>
  <c r="AF338" i="3"/>
  <c r="AG338" i="3"/>
  <c r="AL338" i="3" s="1"/>
  <c r="AT24" i="3"/>
  <c r="AU24" i="3"/>
  <c r="AZ24" i="3" s="1"/>
  <c r="S371" i="25"/>
  <c r="R371" i="25"/>
  <c r="AU223" i="3"/>
  <c r="AZ223" i="3" s="1"/>
  <c r="AT223" i="3"/>
  <c r="J72" i="14"/>
  <c r="K72" i="14" s="1"/>
  <c r="Q69" i="3"/>
  <c r="P69" i="3"/>
  <c r="F72" i="14" s="1"/>
  <c r="P204" i="3"/>
  <c r="Q204" i="3"/>
  <c r="T204" i="3" s="1"/>
  <c r="AT146" i="3"/>
  <c r="AU146" i="3"/>
  <c r="AZ146" i="3" s="1"/>
  <c r="P101" i="3"/>
  <c r="Q101" i="3"/>
  <c r="T101" i="3" s="1"/>
  <c r="AU256" i="3"/>
  <c r="AZ256" i="3" s="1"/>
  <c r="AT256" i="3"/>
  <c r="AU214" i="3"/>
  <c r="AZ214" i="3" s="1"/>
  <c r="AT214" i="3"/>
  <c r="AU254" i="3"/>
  <c r="AZ254" i="3" s="1"/>
  <c r="AT254" i="3"/>
  <c r="Q107" i="3"/>
  <c r="T107" i="3" s="1"/>
  <c r="P107" i="3"/>
  <c r="AT87" i="3"/>
  <c r="AU87" i="3"/>
  <c r="AZ87" i="3" s="1"/>
  <c r="AT339" i="3"/>
  <c r="AU339" i="3"/>
  <c r="AZ339" i="3" s="1"/>
  <c r="Q244" i="3"/>
  <c r="T244" i="3" s="1"/>
  <c r="P244" i="3"/>
  <c r="AT279" i="3"/>
  <c r="AU279" i="3"/>
  <c r="AZ279" i="3" s="1"/>
  <c r="J121" i="14"/>
  <c r="K121" i="14" s="1"/>
  <c r="P118" i="3"/>
  <c r="F121" i="14" s="1"/>
  <c r="Q118" i="3"/>
  <c r="R234" i="25"/>
  <c r="S234" i="25"/>
  <c r="P167" i="3"/>
  <c r="Q167" i="3"/>
  <c r="T167" i="3" s="1"/>
  <c r="Q120" i="3"/>
  <c r="T120" i="3" s="1"/>
  <c r="P120" i="3"/>
  <c r="Q7" i="3"/>
  <c r="T7" i="3" s="1"/>
  <c r="P7" i="3"/>
  <c r="AF340" i="3"/>
  <c r="AG340" i="3"/>
  <c r="AL340" i="3" s="1"/>
  <c r="R314" i="25"/>
  <c r="S314" i="25"/>
  <c r="AG41" i="3"/>
  <c r="AL41" i="3" s="1"/>
  <c r="AF41" i="3"/>
  <c r="AT300" i="3"/>
  <c r="AU300" i="3"/>
  <c r="AZ300" i="3" s="1"/>
  <c r="AA40" i="9" l="1"/>
  <c r="AA9" i="9"/>
  <c r="AA8" i="9"/>
  <c r="AA5" i="9"/>
  <c r="AA38" i="9"/>
  <c r="AA11" i="9"/>
  <c r="AA35" i="9"/>
  <c r="S78" i="17" a="1"/>
  <c r="S78" i="17" s="1"/>
  <c r="AA30" i="9"/>
  <c r="AA37" i="9"/>
  <c r="AA24" i="9"/>
  <c r="AA22" i="9"/>
  <c r="AA15" i="9"/>
  <c r="AA42" i="9"/>
  <c r="AA31" i="9"/>
  <c r="AA6" i="9"/>
  <c r="AA26" i="9"/>
  <c r="AA19" i="9"/>
  <c r="AA33" i="9"/>
  <c r="AA21" i="9"/>
  <c r="AA4" i="9"/>
  <c r="AA32" i="9"/>
  <c r="AA12" i="9"/>
  <c r="AA29" i="9"/>
  <c r="G121" i="14"/>
  <c r="T118" i="3"/>
  <c r="E20" i="15"/>
  <c r="AZ15" i="3"/>
  <c r="X21" i="11"/>
  <c r="V21" i="11"/>
  <c r="Y21" i="11"/>
  <c r="Y29" i="11"/>
  <c r="X29" i="11"/>
  <c r="V29" i="11"/>
  <c r="X30" i="11"/>
  <c r="Y30" i="11"/>
  <c r="V30" i="11"/>
  <c r="V25" i="11"/>
  <c r="X25" i="11"/>
  <c r="Y25" i="11"/>
  <c r="X33" i="11"/>
  <c r="V33" i="11"/>
  <c r="Y33" i="11"/>
  <c r="Y39" i="11"/>
  <c r="Z39" i="11" s="1"/>
  <c r="V39" i="11"/>
  <c r="X39" i="11"/>
  <c r="V26" i="11"/>
  <c r="Y26" i="11"/>
  <c r="X26" i="11"/>
  <c r="Y43" i="11"/>
  <c r="V43" i="11"/>
  <c r="X43" i="11"/>
  <c r="Y18" i="11"/>
  <c r="V18" i="11"/>
  <c r="X18" i="11"/>
  <c r="X37" i="11"/>
  <c r="Y37" i="11"/>
  <c r="V37" i="11"/>
  <c r="Y35" i="11"/>
  <c r="X35" i="11"/>
  <c r="V35" i="11"/>
  <c r="AA7" i="9"/>
  <c r="R180" i="25"/>
  <c r="S180" i="25"/>
  <c r="G140" i="14"/>
  <c r="T137" i="3"/>
  <c r="S131" i="25"/>
  <c r="R131" i="25"/>
  <c r="Q74" i="3"/>
  <c r="T74" i="3" s="1"/>
  <c r="P74" i="3"/>
  <c r="E146" i="15"/>
  <c r="AZ141" i="3"/>
  <c r="E88" i="15"/>
  <c r="AZ83" i="3"/>
  <c r="Q41" i="7"/>
  <c r="R41" i="7"/>
  <c r="Q27" i="7"/>
  <c r="R27" i="7"/>
  <c r="Y41" i="10"/>
  <c r="Z41" i="10"/>
  <c r="V41" i="10"/>
  <c r="V18" i="10"/>
  <c r="Y18" i="10"/>
  <c r="Z18" i="10"/>
  <c r="V43" i="10"/>
  <c r="Y43" i="10"/>
  <c r="Z43" i="10"/>
  <c r="Z24" i="25"/>
  <c r="AA24" i="25" s="1"/>
  <c r="V24" i="25"/>
  <c r="Y24" i="25"/>
  <c r="Z41" i="25"/>
  <c r="V41" i="25"/>
  <c r="Y41" i="25"/>
  <c r="V7" i="10"/>
  <c r="Y7" i="10"/>
  <c r="Z7" i="10"/>
  <c r="Z15" i="10"/>
  <c r="V15" i="10"/>
  <c r="Y15" i="10"/>
  <c r="V17" i="10"/>
  <c r="Y17" i="10"/>
  <c r="Z17" i="10"/>
  <c r="Q28" i="7"/>
  <c r="R28" i="7"/>
  <c r="Z37" i="10"/>
  <c r="V37" i="10"/>
  <c r="Y37" i="10"/>
  <c r="V39" i="10"/>
  <c r="Y39" i="10"/>
  <c r="Z39" i="10"/>
  <c r="V39" i="25"/>
  <c r="Y39" i="25"/>
  <c r="Z39" i="25"/>
  <c r="Z28" i="25"/>
  <c r="U46" i="25"/>
  <c r="V28" i="25"/>
  <c r="Y28" i="25"/>
  <c r="R19" i="7"/>
  <c r="Q19" i="7"/>
  <c r="V29" i="10"/>
  <c r="Y29" i="10"/>
  <c r="Z29" i="10"/>
  <c r="Q3" i="7"/>
  <c r="R3" i="7"/>
  <c r="R17" i="7"/>
  <c r="Q17" i="7"/>
  <c r="Z19" i="25"/>
  <c r="V19" i="25"/>
  <c r="Y19" i="25"/>
  <c r="Z13" i="25"/>
  <c r="V13" i="25"/>
  <c r="Y13" i="25"/>
  <c r="Z12" i="25"/>
  <c r="V12" i="25"/>
  <c r="Y12" i="25"/>
  <c r="V23" i="10"/>
  <c r="Y23" i="10"/>
  <c r="Z23" i="10"/>
  <c r="Q21" i="7"/>
  <c r="R21" i="7"/>
  <c r="R14" i="7"/>
  <c r="Q14" i="7"/>
  <c r="Z19" i="10"/>
  <c r="V19" i="10"/>
  <c r="Y19" i="10"/>
  <c r="Y13" i="10"/>
  <c r="Z13" i="10"/>
  <c r="V13" i="10"/>
  <c r="Y16" i="25"/>
  <c r="Z16" i="25"/>
  <c r="V16" i="25"/>
  <c r="Y15" i="25"/>
  <c r="Z15" i="25"/>
  <c r="V15" i="25"/>
  <c r="AA43" i="9"/>
  <c r="AA41" i="9"/>
  <c r="AA10" i="9"/>
  <c r="AA13" i="9"/>
  <c r="P30" i="6" a="1"/>
  <c r="P30" i="6" s="1"/>
  <c r="S10" i="17" a="1"/>
  <c r="S10" i="17" s="1"/>
  <c r="S42" i="17" a="1"/>
  <c r="S42" i="17" s="1"/>
  <c r="L74" i="17" a="1"/>
  <c r="L74" i="17" s="1"/>
  <c r="P15" i="6" a="1"/>
  <c r="P15" i="6" s="1"/>
  <c r="U11" i="5" a="1"/>
  <c r="U11" i="5" s="1"/>
  <c r="U14" i="5" a="1"/>
  <c r="U14" i="5" s="1"/>
  <c r="S36" i="17" a="1"/>
  <c r="S36" i="17" s="1"/>
  <c r="S68" i="17" a="1"/>
  <c r="S68" i="17" s="1"/>
  <c r="X30" i="8" a="1"/>
  <c r="X30" i="8" s="1"/>
  <c r="X23" i="8" a="1"/>
  <c r="X23" i="8" s="1"/>
  <c r="L7" i="17" a="1"/>
  <c r="L7" i="17" s="1"/>
  <c r="S38" i="17" a="1"/>
  <c r="S38" i="17" s="1"/>
  <c r="S70" i="17" a="1"/>
  <c r="S70" i="17" s="1"/>
  <c r="P21" i="6" a="1"/>
  <c r="P21" i="6" s="1"/>
  <c r="U37" i="5" a="1"/>
  <c r="U37" i="5" s="1"/>
  <c r="S16" i="17" a="1"/>
  <c r="S16" i="17" s="1"/>
  <c r="L48" i="17" a="1"/>
  <c r="L48" i="17" s="1"/>
  <c r="L80" i="17" a="1"/>
  <c r="L80" i="17" s="1"/>
  <c r="U5" i="5" a="1"/>
  <c r="U5" i="5" s="1"/>
  <c r="U17" i="5" a="1"/>
  <c r="U17" i="5" s="1"/>
  <c r="S19" i="17" a="1"/>
  <c r="S19" i="17" s="1"/>
  <c r="S51" i="17" a="1"/>
  <c r="S51" i="17" s="1"/>
  <c r="L83" i="17" a="1"/>
  <c r="L83" i="17" s="1"/>
  <c r="X33" i="8" a="1"/>
  <c r="X33" i="8" s="1"/>
  <c r="X41" i="8" a="1"/>
  <c r="X41" i="8" s="1"/>
  <c r="L25" i="17" a="1"/>
  <c r="L25" i="17" s="1"/>
  <c r="L57" i="17" a="1"/>
  <c r="L57" i="17" s="1"/>
  <c r="S89" i="17" a="1"/>
  <c r="S89" i="17" s="1"/>
  <c r="X12" i="8" a="1"/>
  <c r="X12" i="8" s="1"/>
  <c r="U8" i="5" a="1"/>
  <c r="U8" i="5" s="1"/>
  <c r="L32" i="17" a="1"/>
  <c r="L32" i="17" s="1"/>
  <c r="S64" i="17" a="1"/>
  <c r="S64" i="17" s="1"/>
  <c r="L96" i="17" a="1"/>
  <c r="L96" i="17" s="1"/>
  <c r="U40" i="5" a="1"/>
  <c r="U40" i="5" s="1"/>
  <c r="U29" i="5" a="1"/>
  <c r="U29" i="5" s="1"/>
  <c r="S37" i="17" a="1"/>
  <c r="S37" i="17" s="1"/>
  <c r="S69" i="17" a="1"/>
  <c r="S69" i="17" s="1"/>
  <c r="X40" i="8" a="1"/>
  <c r="X40" i="8" s="1"/>
  <c r="P17" i="6" a="1"/>
  <c r="P17" i="6" s="1"/>
  <c r="S11" i="17" a="1"/>
  <c r="S11" i="17" s="1"/>
  <c r="L43" i="17" a="1"/>
  <c r="L43" i="17" s="1"/>
  <c r="L75" i="17" a="1"/>
  <c r="L75" i="17" s="1"/>
  <c r="U23" i="5" a="1"/>
  <c r="U23" i="5" s="1"/>
  <c r="P24" i="6" a="1"/>
  <c r="P24" i="6" s="1"/>
  <c r="L10" i="17" a="1"/>
  <c r="L10" i="17" s="1"/>
  <c r="L42" i="17" a="1"/>
  <c r="L42" i="17" s="1"/>
  <c r="S74" i="17" a="1"/>
  <c r="S74" i="17" s="1"/>
  <c r="P12" i="6" a="1"/>
  <c r="P12" i="6" s="1"/>
  <c r="X44" i="8" a="1"/>
  <c r="X44" i="8" s="1"/>
  <c r="L15" i="17" a="1"/>
  <c r="L15" i="17" s="1"/>
  <c r="S47" i="17" a="1"/>
  <c r="S47" i="17" s="1"/>
  <c r="S79" i="17" a="1"/>
  <c r="S79" i="17" s="1"/>
  <c r="X10" i="8" a="1"/>
  <c r="X10" i="8" s="1"/>
  <c r="P23" i="6" a="1"/>
  <c r="P23" i="6" s="1"/>
  <c r="S21" i="17" a="1"/>
  <c r="S21" i="17" s="1"/>
  <c r="L53" i="17" a="1"/>
  <c r="L53" i="17" s="1"/>
  <c r="S85" i="17" a="1"/>
  <c r="S85" i="17" s="1"/>
  <c r="X22" i="8" a="1"/>
  <c r="X22" i="8" s="1"/>
  <c r="X11" i="8" a="1"/>
  <c r="X11" i="8" s="1"/>
  <c r="L28" i="17" a="1"/>
  <c r="L28" i="17" s="1"/>
  <c r="S60" i="17" a="1"/>
  <c r="S60" i="17" s="1"/>
  <c r="S92" i="17" a="1"/>
  <c r="S92" i="17" s="1"/>
  <c r="X13" i="8" a="1"/>
  <c r="X13" i="8" s="1"/>
  <c r="U30" i="5" a="1"/>
  <c r="U30" i="5" s="1"/>
  <c r="L33" i="17" a="1"/>
  <c r="L33" i="17" s="1"/>
  <c r="S65" i="17" a="1"/>
  <c r="S65" i="17" s="1"/>
  <c r="L97" i="17" a="1"/>
  <c r="L97" i="17" s="1"/>
  <c r="X18" i="8" a="1"/>
  <c r="X18" i="8" s="1"/>
  <c r="S6" i="17" a="1"/>
  <c r="S6" i="17" s="1"/>
  <c r="S39" i="17" a="1"/>
  <c r="S39" i="17" s="1"/>
  <c r="S71" i="17" a="1"/>
  <c r="S71" i="17" s="1"/>
  <c r="P22" i="6" a="1"/>
  <c r="P22" i="6" s="1"/>
  <c r="X27" i="8" a="1"/>
  <c r="X27" i="8" s="1"/>
  <c r="S14" i="17" a="1"/>
  <c r="S14" i="17" s="1"/>
  <c r="L46" i="17" a="1"/>
  <c r="L46" i="17" s="1"/>
  <c r="R161" i="25"/>
  <c r="S161" i="25"/>
  <c r="E127" i="15"/>
  <c r="AZ122" i="3"/>
  <c r="R129" i="25"/>
  <c r="S129" i="25"/>
  <c r="E185" i="22"/>
  <c r="AL180" i="3"/>
  <c r="G16" i="14"/>
  <c r="T13" i="3"/>
  <c r="G12" i="14"/>
  <c r="T9" i="3"/>
  <c r="AA23" i="9"/>
  <c r="AA25" i="9"/>
  <c r="G182" i="14"/>
  <c r="T179" i="3"/>
  <c r="G49" i="14"/>
  <c r="T46" i="3"/>
  <c r="G118" i="14"/>
  <c r="T115" i="3"/>
  <c r="X14" i="11"/>
  <c r="V14" i="11"/>
  <c r="Y14" i="11"/>
  <c r="X10" i="11"/>
  <c r="V10" i="11"/>
  <c r="Y10" i="11"/>
  <c r="Z10" i="11" s="1"/>
  <c r="Y38" i="11"/>
  <c r="V38" i="11"/>
  <c r="X38" i="11"/>
  <c r="V8" i="11"/>
  <c r="X8" i="11"/>
  <c r="Y8" i="11"/>
  <c r="V34" i="11"/>
  <c r="X34" i="11"/>
  <c r="Y34" i="11"/>
  <c r="Y17" i="11"/>
  <c r="X17" i="11"/>
  <c r="V17" i="11"/>
  <c r="X41" i="11"/>
  <c r="V41" i="11"/>
  <c r="Y41" i="11"/>
  <c r="V11" i="11"/>
  <c r="X11" i="11"/>
  <c r="Y11" i="11"/>
  <c r="AA16" i="9"/>
  <c r="AA34" i="9"/>
  <c r="AA27" i="9"/>
  <c r="AA14" i="9"/>
  <c r="Q6" i="3"/>
  <c r="T6" i="3" s="1"/>
  <c r="P6" i="3"/>
  <c r="E153" i="22"/>
  <c r="AL148" i="3"/>
  <c r="E107" i="15"/>
  <c r="AZ102" i="3"/>
  <c r="E137" i="15"/>
  <c r="AZ132" i="3"/>
  <c r="R199" i="25"/>
  <c r="S199" i="25"/>
  <c r="G102" i="14"/>
  <c r="T99" i="3"/>
  <c r="Y33" i="10"/>
  <c r="Z33" i="10"/>
  <c r="V33" i="10"/>
  <c r="V16" i="10"/>
  <c r="Y16" i="10"/>
  <c r="Z16" i="10"/>
  <c r="Z24" i="10"/>
  <c r="V24" i="10"/>
  <c r="Y24" i="10"/>
  <c r="Q8" i="7"/>
  <c r="R8" i="7"/>
  <c r="Y36" i="10"/>
  <c r="Z36" i="10"/>
  <c r="V36" i="10"/>
  <c r="V7" i="25"/>
  <c r="Y7" i="25"/>
  <c r="Z7" i="25"/>
  <c r="V5" i="25"/>
  <c r="Y5" i="25"/>
  <c r="Z5" i="25"/>
  <c r="R5" i="7"/>
  <c r="Q5" i="7"/>
  <c r="V42" i="10"/>
  <c r="Y42" i="10"/>
  <c r="Z42" i="10"/>
  <c r="V22" i="10"/>
  <c r="Y22" i="10"/>
  <c r="Z22" i="10"/>
  <c r="Q10" i="7"/>
  <c r="R10" i="7"/>
  <c r="Q18" i="7"/>
  <c r="R18" i="7"/>
  <c r="V20" i="25"/>
  <c r="Y20" i="25"/>
  <c r="Z20" i="25"/>
  <c r="V22" i="25"/>
  <c r="Y22" i="25"/>
  <c r="Z22" i="25"/>
  <c r="V17" i="25"/>
  <c r="Y17" i="25"/>
  <c r="Z17" i="25"/>
  <c r="Q36" i="7"/>
  <c r="R36" i="7"/>
  <c r="Q6" i="7"/>
  <c r="R6" i="7"/>
  <c r="Y28" i="10"/>
  <c r="Z28" i="10"/>
  <c r="U46" i="10"/>
  <c r="V28" i="10"/>
  <c r="V20" i="10"/>
  <c r="Y20" i="10"/>
  <c r="Z20" i="10"/>
  <c r="Q35" i="7"/>
  <c r="R35" i="7"/>
  <c r="V43" i="25"/>
  <c r="Y43" i="25"/>
  <c r="Z43" i="25"/>
  <c r="V6" i="25"/>
  <c r="Y6" i="25"/>
  <c r="Z6" i="25"/>
  <c r="V31" i="10"/>
  <c r="Y31" i="10"/>
  <c r="Z31" i="10"/>
  <c r="Y26" i="10"/>
  <c r="Z26" i="10"/>
  <c r="V26" i="10"/>
  <c r="V14" i="10"/>
  <c r="Y14" i="10"/>
  <c r="Z14" i="10"/>
  <c r="R38" i="7"/>
  <c r="Q38" i="7"/>
  <c r="R39" i="7"/>
  <c r="Q39" i="7"/>
  <c r="Z14" i="25"/>
  <c r="Y14" i="25"/>
  <c r="V14" i="25"/>
  <c r="Z21" i="25"/>
  <c r="V21" i="25"/>
  <c r="Y21" i="25"/>
  <c r="Z34" i="25"/>
  <c r="V34" i="25"/>
  <c r="Y34" i="25"/>
  <c r="U20" i="5" a="1"/>
  <c r="U20" i="5" s="1"/>
  <c r="L18" i="17" a="1"/>
  <c r="L18" i="17" s="1"/>
  <c r="S50" i="17" a="1"/>
  <c r="S50" i="17" s="1"/>
  <c r="S82" i="17" a="1"/>
  <c r="S82" i="17" s="1"/>
  <c r="P5" i="6" a="1"/>
  <c r="P5" i="6" s="1"/>
  <c r="X15" i="8" a="1"/>
  <c r="X15" i="8" s="1"/>
  <c r="L12" i="17" a="1"/>
  <c r="L12" i="17" s="1"/>
  <c r="S44" i="17" a="1"/>
  <c r="S44" i="17" s="1"/>
  <c r="S76" i="17" a="1"/>
  <c r="S76" i="17" s="1"/>
  <c r="P36" i="6" a="1"/>
  <c r="P36" i="6" s="1"/>
  <c r="P40" i="6" a="1"/>
  <c r="P40" i="6" s="1"/>
  <c r="L14" i="17" a="1"/>
  <c r="L14" i="17" s="1"/>
  <c r="S46" i="17" a="1"/>
  <c r="S46" i="17" s="1"/>
  <c r="L78" i="17" a="1"/>
  <c r="L78" i="17" s="1"/>
  <c r="X38" i="8" a="1"/>
  <c r="X38" i="8" s="1"/>
  <c r="P16" i="6" a="1"/>
  <c r="P16" i="6" s="1"/>
  <c r="L24" i="17" a="1"/>
  <c r="L24" i="17" s="1"/>
  <c r="L56" i="17" a="1"/>
  <c r="L56" i="17" s="1"/>
  <c r="L88" i="17" a="1"/>
  <c r="L88" i="17" s="1"/>
  <c r="P25" i="6" a="1"/>
  <c r="P25" i="6" s="1"/>
  <c r="P18" i="6" a="1"/>
  <c r="P18" i="6" s="1"/>
  <c r="S27" i="17" a="1"/>
  <c r="S27" i="17" s="1"/>
  <c r="L59" i="17" a="1"/>
  <c r="L59" i="17" s="1"/>
  <c r="S91" i="17" a="1"/>
  <c r="S91" i="17" s="1"/>
  <c r="X29" i="8" a="1"/>
  <c r="X29" i="8" s="1"/>
  <c r="U13" i="5" a="1"/>
  <c r="U13" i="5" s="1"/>
  <c r="S33" i="17" a="1"/>
  <c r="S33" i="17" s="1"/>
  <c r="L65" i="17" a="1"/>
  <c r="L65" i="17" s="1"/>
  <c r="S97" i="17" a="1"/>
  <c r="S97" i="17" s="1"/>
  <c r="P8" i="6" a="1"/>
  <c r="P8" i="6" s="1"/>
  <c r="L8" i="17" a="1"/>
  <c r="L8" i="17" s="1"/>
  <c r="S40" i="17" a="1"/>
  <c r="S40" i="17" s="1"/>
  <c r="L72" i="17" a="1"/>
  <c r="L72" i="17" s="1"/>
  <c r="P19" i="6" a="1"/>
  <c r="P19" i="6" s="1"/>
  <c r="X39" i="8" a="1"/>
  <c r="X39" i="8" s="1"/>
  <c r="L13" i="17" a="1"/>
  <c r="L13" i="17" s="1"/>
  <c r="L45" i="17" a="1"/>
  <c r="L45" i="17" s="1"/>
  <c r="S77" i="17" a="1"/>
  <c r="S77" i="17" s="1"/>
  <c r="U24" i="5" a="1"/>
  <c r="U24" i="5" s="1"/>
  <c r="U18" i="5" a="1"/>
  <c r="U18" i="5" s="1"/>
  <c r="L19" i="17" a="1"/>
  <c r="L19" i="17" s="1"/>
  <c r="L51" i="17" a="1"/>
  <c r="L51" i="17" s="1"/>
  <c r="S83" i="17" a="1"/>
  <c r="S83" i="17" s="1"/>
  <c r="U26" i="5" a="1"/>
  <c r="U26" i="5" s="1"/>
  <c r="U31" i="5" a="1"/>
  <c r="U31" i="5" s="1"/>
  <c r="S18" i="17" a="1"/>
  <c r="S18" i="17" s="1"/>
  <c r="L50" i="17" a="1"/>
  <c r="L50" i="17" s="1"/>
  <c r="L82" i="17" a="1"/>
  <c r="L82" i="17" s="1"/>
  <c r="P11" i="6" a="1"/>
  <c r="P11" i="6" s="1"/>
  <c r="P4" i="6" a="1"/>
  <c r="P4" i="6" s="1"/>
  <c r="S23" i="17" a="1"/>
  <c r="S23" i="17" s="1"/>
  <c r="S55" i="17" a="1"/>
  <c r="S55" i="17" s="1"/>
  <c r="L87" i="17" a="1"/>
  <c r="L87" i="17" s="1"/>
  <c r="X43" i="8" a="1"/>
  <c r="X43" i="8" s="1"/>
  <c r="U36" i="5" a="1"/>
  <c r="U36" i="5" s="1"/>
  <c r="S29" i="17" a="1"/>
  <c r="S29" i="17" s="1"/>
  <c r="L61" i="17" a="1"/>
  <c r="L61" i="17" s="1"/>
  <c r="S93" i="17" a="1"/>
  <c r="S93" i="17" s="1"/>
  <c r="U33" i="5" a="1"/>
  <c r="U33" i="5" s="1"/>
  <c r="U38" i="5" a="1"/>
  <c r="U38" i="5" s="1"/>
  <c r="L36" i="17" a="1"/>
  <c r="L36" i="17" s="1"/>
  <c r="L68" i="17" a="1"/>
  <c r="L68" i="17" s="1"/>
  <c r="X21" i="8" a="1"/>
  <c r="X21" i="8" s="1"/>
  <c r="X31" i="8" a="1"/>
  <c r="X31" i="8" s="1"/>
  <c r="L9" i="17" a="1"/>
  <c r="L9" i="17" s="1"/>
  <c r="S41" i="17" a="1"/>
  <c r="S41" i="17" s="1"/>
  <c r="S73" i="17" a="1"/>
  <c r="S73" i="17" s="1"/>
  <c r="X34" i="8" a="1"/>
  <c r="X34" i="8" s="1"/>
  <c r="U21" i="5" a="1"/>
  <c r="U21" i="5" s="1"/>
  <c r="S15" i="17" a="1"/>
  <c r="S15" i="17" s="1"/>
  <c r="L47" i="17" a="1"/>
  <c r="L47" i="17" s="1"/>
  <c r="L79" i="17" a="1"/>
  <c r="L79" i="17" s="1"/>
  <c r="X36" i="8" a="1"/>
  <c r="X36" i="8" s="1"/>
  <c r="X16" i="8" a="1"/>
  <c r="X16" i="8" s="1"/>
  <c r="L22" i="17" a="1"/>
  <c r="L22" i="17" s="1"/>
  <c r="L54" i="17" a="1"/>
  <c r="L54" i="17" s="1"/>
  <c r="S86" i="17" a="1"/>
  <c r="S86" i="17" s="1"/>
  <c r="E121" i="22"/>
  <c r="AL116" i="3"/>
  <c r="G53" i="14"/>
  <c r="T50" i="3"/>
  <c r="G132" i="14"/>
  <c r="T129" i="3"/>
  <c r="S256" i="25"/>
  <c r="R256" i="25"/>
  <c r="G150" i="14"/>
  <c r="T147" i="3"/>
  <c r="E108" i="15"/>
  <c r="AZ103" i="3"/>
  <c r="AA39" i="9"/>
  <c r="AA36" i="9"/>
  <c r="E169" i="15"/>
  <c r="AZ164" i="3"/>
  <c r="G103" i="14"/>
  <c r="T100" i="3"/>
  <c r="E50" i="15"/>
  <c r="AZ45" i="3"/>
  <c r="AA17" i="9"/>
  <c r="AA20" i="9"/>
  <c r="AA18" i="9"/>
  <c r="G164" i="14"/>
  <c r="T161" i="3"/>
  <c r="E126" i="15"/>
  <c r="AZ121" i="3"/>
  <c r="G107" i="14"/>
  <c r="T104" i="3"/>
  <c r="G72" i="14"/>
  <c r="T69" i="3"/>
  <c r="E104" i="15"/>
  <c r="AZ99" i="3"/>
  <c r="V42" i="11"/>
  <c r="X42" i="11"/>
  <c r="Y42" i="11"/>
  <c r="V15" i="11"/>
  <c r="X15" i="11"/>
  <c r="Y15" i="11"/>
  <c r="X27" i="11"/>
  <c r="Y27" i="11"/>
  <c r="V27" i="11"/>
  <c r="X20" i="11"/>
  <c r="Y20" i="11"/>
  <c r="V20" i="11"/>
  <c r="X36" i="11"/>
  <c r="Y36" i="11"/>
  <c r="V36" i="11"/>
  <c r="Y7" i="11"/>
  <c r="V7" i="11"/>
  <c r="X7" i="11"/>
  <c r="Y28" i="11"/>
  <c r="V28" i="11"/>
  <c r="X28" i="11"/>
  <c r="X32" i="11"/>
  <c r="V32" i="11"/>
  <c r="Y32" i="11"/>
  <c r="V19" i="11"/>
  <c r="X19" i="11"/>
  <c r="Y19" i="11"/>
  <c r="V4" i="11"/>
  <c r="Y4" i="11"/>
  <c r="X4" i="11"/>
  <c r="E21" i="15"/>
  <c r="AZ16" i="3"/>
  <c r="Q112" i="3"/>
  <c r="T112" i="3" s="1"/>
  <c r="P112" i="3"/>
  <c r="P93" i="3"/>
  <c r="Q93" i="3"/>
  <c r="T93" i="3" s="1"/>
  <c r="B45" i="18"/>
  <c r="B48" i="18"/>
  <c r="E145" i="15"/>
  <c r="AZ140" i="3"/>
  <c r="Q9" i="7"/>
  <c r="R9" i="7"/>
  <c r="Y38" i="10"/>
  <c r="Z38" i="10"/>
  <c r="V38" i="10"/>
  <c r="V10" i="10"/>
  <c r="Y10" i="10"/>
  <c r="Z10" i="10"/>
  <c r="R40" i="7"/>
  <c r="Q40" i="7"/>
  <c r="Q16" i="7"/>
  <c r="R16" i="7"/>
  <c r="V11" i="25"/>
  <c r="Y11" i="25"/>
  <c r="Z11" i="25"/>
  <c r="V35" i="25"/>
  <c r="Y35" i="25"/>
  <c r="Z35" i="25"/>
  <c r="V10" i="25"/>
  <c r="Y10" i="25"/>
  <c r="Z10" i="25"/>
  <c r="Q25" i="7"/>
  <c r="R25" i="7"/>
  <c r="V6" i="10"/>
  <c r="Y6" i="10"/>
  <c r="Z6" i="10"/>
  <c r="Y11" i="10"/>
  <c r="Z11" i="10"/>
  <c r="V11" i="10"/>
  <c r="V5" i="10"/>
  <c r="Y5" i="10"/>
  <c r="Z5" i="10"/>
  <c r="Q30" i="7"/>
  <c r="R30" i="7"/>
  <c r="Y40" i="25"/>
  <c r="Z40" i="25"/>
  <c r="V40" i="25"/>
  <c r="Y44" i="25"/>
  <c r="Z44" i="25"/>
  <c r="V44" i="25"/>
  <c r="V25" i="25"/>
  <c r="Y25" i="25"/>
  <c r="Z25" i="25"/>
  <c r="Z27" i="10"/>
  <c r="V27" i="10"/>
  <c r="Y27" i="10"/>
  <c r="Q24" i="7"/>
  <c r="R24" i="7"/>
  <c r="Q26" i="7"/>
  <c r="R26" i="7"/>
  <c r="Y30" i="10"/>
  <c r="Z30" i="10"/>
  <c r="V30" i="10"/>
  <c r="V21" i="10"/>
  <c r="Y21" i="10"/>
  <c r="Z21" i="10"/>
  <c r="V26" i="25"/>
  <c r="Y26" i="25"/>
  <c r="Z26" i="25"/>
  <c r="V36" i="25"/>
  <c r="Y36" i="25"/>
  <c r="Z36" i="25"/>
  <c r="Q20" i="7"/>
  <c r="R20" i="7"/>
  <c r="Q11" i="7"/>
  <c r="R11" i="7"/>
  <c r="Y40" i="10"/>
  <c r="Z40" i="10"/>
  <c r="V40" i="10"/>
  <c r="R37" i="7"/>
  <c r="Q37" i="7"/>
  <c r="R32" i="7"/>
  <c r="Q32" i="7"/>
  <c r="V27" i="25"/>
  <c r="Y27" i="25"/>
  <c r="Z27" i="25"/>
  <c r="V42" i="25"/>
  <c r="Y42" i="25"/>
  <c r="Z42" i="25"/>
  <c r="V32" i="25"/>
  <c r="Y32" i="25"/>
  <c r="Z32" i="25"/>
  <c r="G61" i="14"/>
  <c r="T58" i="3"/>
  <c r="G64" i="14"/>
  <c r="T61" i="3"/>
  <c r="P26" i="6" a="1"/>
  <c r="P26" i="6" s="1"/>
  <c r="P35" i="6" a="1"/>
  <c r="P35" i="6" s="1"/>
  <c r="S26" i="17" a="1"/>
  <c r="S26" i="17" s="1"/>
  <c r="S58" i="17" a="1"/>
  <c r="S58" i="17" s="1"/>
  <c r="L90" i="17" a="1"/>
  <c r="L90" i="17" s="1"/>
  <c r="X8" i="8" a="1"/>
  <c r="X8" i="8" s="1"/>
  <c r="X24" i="8" a="1"/>
  <c r="X24" i="8" s="1"/>
  <c r="L20" i="17" a="1"/>
  <c r="L20" i="17" s="1"/>
  <c r="S52" i="17" a="1"/>
  <c r="S52" i="17" s="1"/>
  <c r="S84" i="17" a="1"/>
  <c r="S84" i="17" s="1"/>
  <c r="P39" i="6" a="1"/>
  <c r="P39" i="6" s="1"/>
  <c r="X20" i="8" a="1"/>
  <c r="X20" i="8" s="1"/>
  <c r="S22" i="17" a="1"/>
  <c r="S22" i="17" s="1"/>
  <c r="S54" i="17" a="1"/>
  <c r="S54" i="17" s="1"/>
  <c r="L86" i="17" a="1"/>
  <c r="L86" i="17" s="1"/>
  <c r="X14" i="8" a="1"/>
  <c r="X14" i="8" s="1"/>
  <c r="U41" i="5" a="1"/>
  <c r="U41" i="5" s="1"/>
  <c r="S32" i="17" a="1"/>
  <c r="S32" i="17" s="1"/>
  <c r="L64" i="17" a="1"/>
  <c r="L64" i="17" s="1"/>
  <c r="S96" i="17" a="1"/>
  <c r="S96" i="17" s="1"/>
  <c r="U27" i="5" a="1"/>
  <c r="U27" i="5" s="1"/>
  <c r="L6" i="17" a="1"/>
  <c r="L6" i="17" s="1"/>
  <c r="L35" i="17" a="1"/>
  <c r="L35" i="17" s="1"/>
  <c r="S67" i="17" a="1"/>
  <c r="S67" i="17" s="1"/>
  <c r="S99" i="17" a="1"/>
  <c r="S99" i="17" s="1"/>
  <c r="P10" i="6" a="1"/>
  <c r="P10" i="6" s="1"/>
  <c r="S9" i="17" a="1"/>
  <c r="S9" i="17" s="1"/>
  <c r="L41" i="17" a="1"/>
  <c r="L41" i="17" s="1"/>
  <c r="L73" i="17" a="1"/>
  <c r="L73" i="17" s="1"/>
  <c r="P14" i="6" a="1"/>
  <c r="P14" i="6" s="1"/>
  <c r="X35" i="8" a="1"/>
  <c r="X35" i="8" s="1"/>
  <c r="L16" i="17" a="1"/>
  <c r="L16" i="17" s="1"/>
  <c r="S48" i="17" a="1"/>
  <c r="S48" i="17" s="1"/>
  <c r="S80" i="17" a="1"/>
  <c r="S80" i="17" s="1"/>
  <c r="X9" i="8" a="1"/>
  <c r="X9" i="8" s="1"/>
  <c r="X28" i="8" a="1"/>
  <c r="X28" i="8" s="1"/>
  <c r="L21" i="17" a="1"/>
  <c r="L21" i="17" s="1"/>
  <c r="S53" i="17" a="1"/>
  <c r="S53" i="17" s="1"/>
  <c r="L85" i="17" a="1"/>
  <c r="L85" i="17" s="1"/>
  <c r="X32" i="8" a="1"/>
  <c r="X32" i="8" s="1"/>
  <c r="U25" i="5" a="1"/>
  <c r="U25" i="5" s="1"/>
  <c r="L27" i="17" a="1"/>
  <c r="L27" i="17" s="1"/>
  <c r="S59" i="17" a="1"/>
  <c r="S59" i="17" s="1"/>
  <c r="L91" i="17" a="1"/>
  <c r="L91" i="17" s="1"/>
  <c r="P34" i="6" a="1"/>
  <c r="P34" i="6" s="1"/>
  <c r="P31" i="6" a="1"/>
  <c r="P31" i="6" s="1"/>
  <c r="L26" i="17" a="1"/>
  <c r="L26" i="17" s="1"/>
  <c r="L58" i="17" a="1"/>
  <c r="L58" i="17" s="1"/>
  <c r="S90" i="17" a="1"/>
  <c r="S90" i="17" s="1"/>
  <c r="X7" i="8" a="1"/>
  <c r="X7" i="8" s="1"/>
  <c r="U6" i="5" a="1"/>
  <c r="U6" i="5" s="1"/>
  <c r="S31" i="17" a="1"/>
  <c r="S31" i="17" s="1"/>
  <c r="L63" i="17" a="1"/>
  <c r="L63" i="17" s="1"/>
  <c r="L95" i="17" a="1"/>
  <c r="L95" i="17" s="1"/>
  <c r="U12" i="5" a="1"/>
  <c r="U12" i="5" s="1"/>
  <c r="U35" i="5" a="1"/>
  <c r="U35" i="5" s="1"/>
  <c r="L37" i="17" a="1"/>
  <c r="L37" i="17" s="1"/>
  <c r="L69" i="17" a="1"/>
  <c r="L69" i="17" s="1"/>
  <c r="P6" i="6" a="1"/>
  <c r="P6" i="6" s="1"/>
  <c r="X19" i="8" a="1"/>
  <c r="X19" i="8" s="1"/>
  <c r="S12" i="17" a="1"/>
  <c r="S12" i="17" s="1"/>
  <c r="L44" i="17" a="1"/>
  <c r="L44" i="17" s="1"/>
  <c r="L76" i="17" a="1"/>
  <c r="L76" i="17" s="1"/>
  <c r="X42" i="8" a="1"/>
  <c r="X42" i="8" s="1"/>
  <c r="U7" i="5" a="1"/>
  <c r="U7" i="5" s="1"/>
  <c r="L17" i="17" a="1"/>
  <c r="L17" i="17" s="1"/>
  <c r="S49" i="17" a="1"/>
  <c r="S49" i="17" s="1"/>
  <c r="L81" i="17" a="1"/>
  <c r="L81" i="17" s="1"/>
  <c r="P42" i="6" a="1"/>
  <c r="P42" i="6" s="1"/>
  <c r="X6" i="8" a="1"/>
  <c r="X6" i="8" s="1"/>
  <c r="L23" i="17" a="1"/>
  <c r="L23" i="17" s="1"/>
  <c r="L55" i="17" a="1"/>
  <c r="L55" i="17" s="1"/>
  <c r="S87" i="17" a="1"/>
  <c r="S87" i="17" s="1"/>
  <c r="P27" i="6" a="1"/>
  <c r="P27" i="6" s="1"/>
  <c r="U43" i="5" a="1"/>
  <c r="U43" i="5" s="1"/>
  <c r="S30" i="17" a="1"/>
  <c r="S30" i="17" s="1"/>
  <c r="L62" i="17" a="1"/>
  <c r="L62" i="17" s="1"/>
  <c r="L94" i="17" a="1"/>
  <c r="L94" i="17" s="1"/>
  <c r="Q131" i="3"/>
  <c r="T131" i="3" s="1"/>
  <c r="P131" i="3"/>
  <c r="E70" i="15"/>
  <c r="AZ65" i="3"/>
  <c r="G152" i="14"/>
  <c r="T149" i="3"/>
  <c r="E58" i="15"/>
  <c r="AZ53" i="3"/>
  <c r="E75" i="22"/>
  <c r="AL70" i="3"/>
  <c r="E38" i="22"/>
  <c r="AL33" i="3"/>
  <c r="E51" i="15"/>
  <c r="AZ46" i="3"/>
  <c r="X24" i="11"/>
  <c r="V24" i="11"/>
  <c r="Y24" i="11"/>
  <c r="Y12" i="11"/>
  <c r="X12" i="11"/>
  <c r="V12" i="11"/>
  <c r="Y40" i="11"/>
  <c r="X40" i="11"/>
  <c r="V40" i="11"/>
  <c r="Y6" i="11"/>
  <c r="X6" i="11"/>
  <c r="V6" i="11"/>
  <c r="Y13" i="11"/>
  <c r="X13" i="11"/>
  <c r="V13" i="11"/>
  <c r="X31" i="11"/>
  <c r="Y31" i="11"/>
  <c r="V31" i="11"/>
  <c r="Y5" i="11"/>
  <c r="V5" i="11"/>
  <c r="X5" i="11"/>
  <c r="Y9" i="11"/>
  <c r="X9" i="11"/>
  <c r="V9" i="11"/>
  <c r="X22" i="11"/>
  <c r="V22" i="11"/>
  <c r="Y22" i="11"/>
  <c r="X23" i="11"/>
  <c r="V23" i="11"/>
  <c r="Y23" i="11"/>
  <c r="Y16" i="11"/>
  <c r="X16" i="11"/>
  <c r="V16" i="11"/>
  <c r="AA28" i="9"/>
  <c r="Q55" i="3"/>
  <c r="T55" i="3" s="1"/>
  <c r="P55" i="3"/>
  <c r="G15" i="14"/>
  <c r="T12" i="3"/>
  <c r="R237" i="25"/>
  <c r="S237" i="25"/>
  <c r="R218" i="25"/>
  <c r="S218" i="25"/>
  <c r="R23" i="7"/>
  <c r="Q23" i="7"/>
  <c r="Q22" i="7"/>
  <c r="R22" i="7"/>
  <c r="V35" i="10"/>
  <c r="Y35" i="10"/>
  <c r="Z35" i="10"/>
  <c r="Q7" i="7"/>
  <c r="R7" i="7"/>
  <c r="Q33" i="7"/>
  <c r="R33" i="7"/>
  <c r="Y18" i="25"/>
  <c r="Z18" i="25"/>
  <c r="V18" i="25"/>
  <c r="Y31" i="25"/>
  <c r="Z31" i="25"/>
  <c r="V31" i="25"/>
  <c r="Y38" i="25"/>
  <c r="Z38" i="25"/>
  <c r="V38" i="25"/>
  <c r="Q34" i="7"/>
  <c r="R34" i="7"/>
  <c r="R15" i="7"/>
  <c r="Q15" i="7"/>
  <c r="Q4" i="7"/>
  <c r="R4" i="7"/>
  <c r="Y12" i="10"/>
  <c r="Z12" i="10"/>
  <c r="V12" i="10"/>
  <c r="V32" i="10"/>
  <c r="Y32" i="10"/>
  <c r="Z32" i="10"/>
  <c r="Z33" i="25"/>
  <c r="Y33" i="25"/>
  <c r="V33" i="25"/>
  <c r="Z29" i="25"/>
  <c r="V29" i="25"/>
  <c r="Y29" i="25"/>
  <c r="Y34" i="10"/>
  <c r="Z34" i="10"/>
  <c r="V34" i="10"/>
  <c r="V8" i="10"/>
  <c r="Y8" i="10"/>
  <c r="Z8" i="10"/>
  <c r="Y9" i="10"/>
  <c r="Z9" i="10"/>
  <c r="V9" i="10"/>
  <c r="Q13" i="7"/>
  <c r="R13" i="7"/>
  <c r="R29" i="7"/>
  <c r="Q29" i="7"/>
  <c r="Y8" i="25"/>
  <c r="Z8" i="25"/>
  <c r="V8" i="25"/>
  <c r="Y30" i="25"/>
  <c r="Z30" i="25"/>
  <c r="V30" i="25"/>
  <c r="Y9" i="25"/>
  <c r="Z9" i="25"/>
  <c r="V9" i="25"/>
  <c r="Q42" i="7"/>
  <c r="R42" i="7"/>
  <c r="Q12" i="7"/>
  <c r="R12" i="7"/>
  <c r="Z44" i="10"/>
  <c r="V44" i="10"/>
  <c r="Y44" i="10"/>
  <c r="Y25" i="10"/>
  <c r="Z25" i="10"/>
  <c r="V25" i="10"/>
  <c r="R31" i="7"/>
  <c r="Q31" i="7"/>
  <c r="V37" i="25"/>
  <c r="Y37" i="25"/>
  <c r="Z37" i="25"/>
  <c r="Y23" i="25"/>
  <c r="V23" i="25"/>
  <c r="Z23" i="25"/>
  <c r="AA23" i="25" s="1"/>
  <c r="G86" i="14"/>
  <c r="T83" i="3"/>
  <c r="U16" i="5" a="1"/>
  <c r="U16" i="5" s="1"/>
  <c r="S8" i="17" a="1"/>
  <c r="S8" i="17" s="1"/>
  <c r="L34" i="17" a="1"/>
  <c r="L34" i="17" s="1"/>
  <c r="L66" i="17" a="1"/>
  <c r="L66" i="17" s="1"/>
  <c r="S98" i="17" a="1"/>
  <c r="S98" i="17" s="1"/>
  <c r="P41" i="6" a="1"/>
  <c r="P41" i="6" s="1"/>
  <c r="U34" i="5" a="1"/>
  <c r="U34" i="5" s="1"/>
  <c r="S28" i="17" a="1"/>
  <c r="S28" i="17" s="1"/>
  <c r="L60" i="17" a="1"/>
  <c r="L60" i="17" s="1"/>
  <c r="L92" i="17" a="1"/>
  <c r="L92" i="17" s="1"/>
  <c r="P28" i="6" a="1"/>
  <c r="P28" i="6" s="1"/>
  <c r="U19" i="5" a="1"/>
  <c r="U19" i="5" s="1"/>
  <c r="L30" i="17" a="1"/>
  <c r="L30" i="17" s="1"/>
  <c r="S62" i="17" a="1"/>
  <c r="S62" i="17" s="1"/>
  <c r="S94" i="17" a="1"/>
  <c r="S94" i="17" s="1"/>
  <c r="X17" i="8" a="1"/>
  <c r="X17" i="8" s="1"/>
  <c r="S5" i="17" a="1"/>
  <c r="S5" i="17" s="1"/>
  <c r="L40" i="17" a="1"/>
  <c r="L40" i="17" s="1"/>
  <c r="S72" i="17" a="1"/>
  <c r="S72" i="17" s="1"/>
  <c r="P29" i="6" a="1"/>
  <c r="P29" i="6" s="1"/>
  <c r="P33" i="6" a="1"/>
  <c r="P33" i="6" s="1"/>
  <c r="L11" i="17" a="1"/>
  <c r="L11" i="17" s="1"/>
  <c r="S43" i="17" a="1"/>
  <c r="S43" i="17" s="1"/>
  <c r="S75" i="17" a="1"/>
  <c r="S75" i="17" s="1"/>
  <c r="P37" i="6" a="1"/>
  <c r="P37" i="6" s="1"/>
  <c r="U15" i="5" a="1"/>
  <c r="U15" i="5" s="1"/>
  <c r="S17" i="17" a="1"/>
  <c r="S17" i="17" s="1"/>
  <c r="L49" i="17" a="1"/>
  <c r="L49" i="17" s="1"/>
  <c r="S81" i="17" a="1"/>
  <c r="S81" i="17" s="1"/>
  <c r="P20" i="6" a="1"/>
  <c r="P20" i="6" s="1"/>
  <c r="P32" i="6" a="1"/>
  <c r="P32" i="6" s="1"/>
  <c r="S24" i="17" a="1"/>
  <c r="S24" i="17" s="1"/>
  <c r="S56" i="17" a="1"/>
  <c r="S56" i="17" s="1"/>
  <c r="S88" i="17" a="1"/>
  <c r="S88" i="17" s="1"/>
  <c r="P9" i="6" a="1"/>
  <c r="P9" i="6" s="1"/>
  <c r="U22" i="5" a="1"/>
  <c r="U22" i="5" s="1"/>
  <c r="L29" i="17" a="1"/>
  <c r="L29" i="17" s="1"/>
  <c r="S61" i="17" a="1"/>
  <c r="S61" i="17" s="1"/>
  <c r="L93" i="17" a="1"/>
  <c r="L93" i="17" s="1"/>
  <c r="U42" i="5" a="1"/>
  <c r="U42" i="5" s="1"/>
  <c r="L5" i="17" a="1"/>
  <c r="L5" i="17" s="1"/>
  <c r="S35" i="17" a="1"/>
  <c r="S35" i="17" s="1"/>
  <c r="L67" i="17" a="1"/>
  <c r="L67" i="17" s="1"/>
  <c r="L99" i="17" a="1"/>
  <c r="L99" i="17" s="1"/>
  <c r="U10" i="5" a="1"/>
  <c r="U10" i="5" s="1"/>
  <c r="U9" i="5" a="1"/>
  <c r="U9" i="5" s="1"/>
  <c r="S34" i="17" a="1"/>
  <c r="S34" i="17" s="1"/>
  <c r="S66" i="17" a="1"/>
  <c r="S66" i="17" s="1"/>
  <c r="L98" i="17" a="1"/>
  <c r="L98" i="17" s="1"/>
  <c r="X25" i="8" a="1"/>
  <c r="X25" i="8" s="1"/>
  <c r="S7" i="17" a="1"/>
  <c r="S7" i="17" s="1"/>
  <c r="L39" i="17" a="1"/>
  <c r="L39" i="17" s="1"/>
  <c r="L71" i="17" a="1"/>
  <c r="L71" i="17" s="1"/>
  <c r="P7" i="6" a="1"/>
  <c r="P7" i="6" s="1"/>
  <c r="P13" i="6" a="1"/>
  <c r="P13" i="6" s="1"/>
  <c r="S13" i="17" a="1"/>
  <c r="S13" i="17" s="1"/>
  <c r="S45" i="17" a="1"/>
  <c r="S45" i="17" s="1"/>
  <c r="L77" i="17" a="1"/>
  <c r="L77" i="17" s="1"/>
  <c r="X26" i="8" a="1"/>
  <c r="X26" i="8" s="1"/>
  <c r="U44" i="5" a="1"/>
  <c r="U44" i="5" s="1"/>
  <c r="S20" i="17" a="1"/>
  <c r="S20" i="17" s="1"/>
  <c r="L52" i="17" a="1"/>
  <c r="L52" i="17" s="1"/>
  <c r="L84" i="17" a="1"/>
  <c r="L84" i="17" s="1"/>
  <c r="P3" i="6" a="1"/>
  <c r="P3" i="6" s="1"/>
  <c r="P38" i="6" a="1"/>
  <c r="P38" i="6" s="1"/>
  <c r="S25" i="17" a="1"/>
  <c r="S25" i="17" s="1"/>
  <c r="S57" i="17" a="1"/>
  <c r="S57" i="17" s="1"/>
  <c r="L89" i="17" a="1"/>
  <c r="L89" i="17" s="1"/>
  <c r="X37" i="8" a="1"/>
  <c r="X37" i="8" s="1"/>
  <c r="U39" i="5" a="1"/>
  <c r="U39" i="5" s="1"/>
  <c r="L31" i="17" a="1"/>
  <c r="L31" i="17" s="1"/>
  <c r="S63" i="17" a="1"/>
  <c r="S63" i="17" s="1"/>
  <c r="S95" i="17" a="1"/>
  <c r="S95" i="17" s="1"/>
  <c r="U32" i="5" a="1"/>
  <c r="U32" i="5" s="1"/>
  <c r="U28" i="5" a="1"/>
  <c r="U28" i="5" s="1"/>
  <c r="L38" i="17" a="1"/>
  <c r="L38" i="17" s="1"/>
  <c r="L70" i="17" a="1"/>
  <c r="L70" i="17" s="1"/>
  <c r="G141" i="14"/>
  <c r="T138" i="3"/>
  <c r="E89" i="15"/>
  <c r="AZ84" i="3"/>
  <c r="P36" i="3"/>
  <c r="M40" i="17" s="1" a="1"/>
  <c r="M40" i="17" s="1"/>
  <c r="P40" i="17" s="1"/>
  <c r="H40" i="17" s="1"/>
  <c r="Q36" i="3"/>
  <c r="T36" i="3" s="1"/>
  <c r="Q4" i="3"/>
  <c r="T4" i="3" s="1"/>
  <c r="P4" i="3"/>
  <c r="X5" i="8" a="1"/>
  <c r="X5" i="8" s="1"/>
  <c r="G65" i="14"/>
  <c r="T62" i="3"/>
  <c r="E69" i="15"/>
  <c r="AZ64" i="3"/>
  <c r="G45" i="14"/>
  <c r="T42" i="3"/>
  <c r="G84" i="14"/>
  <c r="T81" i="3"/>
  <c r="AB39" i="5"/>
  <c r="AB37" i="5"/>
  <c r="AB41" i="5"/>
  <c r="AB38" i="5"/>
  <c r="AB11" i="5"/>
  <c r="AB36" i="5"/>
  <c r="Z38" i="11" l="1"/>
  <c r="Z14" i="11"/>
  <c r="AA9" i="10"/>
  <c r="AA32" i="25"/>
  <c r="AA36" i="25"/>
  <c r="AA6" i="10"/>
  <c r="AA35" i="25"/>
  <c r="Z36" i="11"/>
  <c r="Z15" i="11"/>
  <c r="AA22" i="25"/>
  <c r="AA16" i="10"/>
  <c r="AA33" i="10"/>
  <c r="AA7" i="10"/>
  <c r="AA18" i="10"/>
  <c r="AA41" i="10"/>
  <c r="Z9" i="11"/>
  <c r="Z6" i="11"/>
  <c r="AA24" i="10"/>
  <c r="Z13" i="11"/>
  <c r="Z28" i="11"/>
  <c r="AA14" i="25"/>
  <c r="Z26" i="11"/>
  <c r="Z29" i="11"/>
  <c r="N96" i="17" a="1"/>
  <c r="N96" i="17" s="1"/>
  <c r="U24" i="17" a="1"/>
  <c r="U24" i="17" s="1"/>
  <c r="N12" i="17" a="1"/>
  <c r="N12" i="17" s="1"/>
  <c r="Z17" i="11"/>
  <c r="AA13" i="10"/>
  <c r="M8" i="17" a="1"/>
  <c r="M8" i="17" s="1"/>
  <c r="P8" i="17" s="1"/>
  <c r="H8" i="17" s="1"/>
  <c r="AA37" i="25"/>
  <c r="AA9" i="25"/>
  <c r="AA38" i="25"/>
  <c r="AA35" i="10"/>
  <c r="Z31" i="11"/>
  <c r="AA42" i="25"/>
  <c r="AA26" i="25"/>
  <c r="AA25" i="25"/>
  <c r="AA44" i="25"/>
  <c r="AA11" i="25"/>
  <c r="Z19" i="11"/>
  <c r="Z20" i="11"/>
  <c r="Z42" i="11"/>
  <c r="AA19" i="10"/>
  <c r="AA19" i="25"/>
  <c r="AA41" i="25"/>
  <c r="AA43" i="10"/>
  <c r="Z35" i="11"/>
  <c r="Z33" i="11"/>
  <c r="Z21" i="11"/>
  <c r="U22" i="17" a="1"/>
  <c r="U22" i="17" s="1"/>
  <c r="N16" i="17" a="1"/>
  <c r="N16" i="17" s="1"/>
  <c r="M32" i="17" a="1"/>
  <c r="M32" i="17" s="1"/>
  <c r="P32" i="17" s="1"/>
  <c r="H32" i="17" s="1"/>
  <c r="T48" i="17" a="1"/>
  <c r="T48" i="17" s="1"/>
  <c r="W48" i="17" s="1"/>
  <c r="I48" i="17" s="1"/>
  <c r="U64" i="17" a="1"/>
  <c r="U64" i="17" s="1"/>
  <c r="N80" i="17" a="1"/>
  <c r="N80" i="17" s="1"/>
  <c r="M96" i="17" a="1"/>
  <c r="M96" i="17" s="1"/>
  <c r="P96" i="17" s="1"/>
  <c r="H96" i="17" s="1"/>
  <c r="T20" i="17" a="1"/>
  <c r="T20" i="17" s="1"/>
  <c r="W20" i="17" s="1"/>
  <c r="I20" i="17" s="1"/>
  <c r="T36" i="17" a="1"/>
  <c r="T36" i="17" s="1"/>
  <c r="W36" i="17" s="1"/>
  <c r="I36" i="17" s="1"/>
  <c r="N52" i="17" a="1"/>
  <c r="N52" i="17" s="1"/>
  <c r="N68" i="17" a="1"/>
  <c r="N68" i="17" s="1"/>
  <c r="T84" i="17" a="1"/>
  <c r="T84" i="17" s="1"/>
  <c r="W84" i="17" s="1"/>
  <c r="I84" i="17" s="1"/>
  <c r="T5" i="17" a="1"/>
  <c r="T5" i="17" s="1"/>
  <c r="W5" i="17" s="1"/>
  <c r="I5" i="17" s="1"/>
  <c r="M21" i="17" a="1"/>
  <c r="M21" i="17" s="1"/>
  <c r="P21" i="17" s="1"/>
  <c r="H21" i="17" s="1"/>
  <c r="T37" i="17" a="1"/>
  <c r="T37" i="17" s="1"/>
  <c r="W37" i="17" s="1"/>
  <c r="I37" i="17" s="1"/>
  <c r="N53" i="17" a="1"/>
  <c r="N53" i="17" s="1"/>
  <c r="T69" i="17" a="1"/>
  <c r="T69" i="17" s="1"/>
  <c r="W69" i="17" s="1"/>
  <c r="I69" i="17" s="1"/>
  <c r="N85" i="17" a="1"/>
  <c r="N85" i="17" s="1"/>
  <c r="M9" i="17" a="1"/>
  <c r="M9" i="17" s="1"/>
  <c r="P9" i="17" s="1"/>
  <c r="H9" i="17" s="1"/>
  <c r="N25" i="17" a="1"/>
  <c r="N25" i="17" s="1"/>
  <c r="U41" i="17" a="1"/>
  <c r="U41" i="17" s="1"/>
  <c r="N57" i="17" a="1"/>
  <c r="N57" i="17" s="1"/>
  <c r="U73" i="17" a="1"/>
  <c r="U73" i="17" s="1"/>
  <c r="T89" i="17" a="1"/>
  <c r="T89" i="17" s="1"/>
  <c r="W89" i="17" s="1"/>
  <c r="I89" i="17" s="1"/>
  <c r="U5" i="17" a="1"/>
  <c r="U5" i="17" s="1"/>
  <c r="V5" i="17" s="1"/>
  <c r="M25" i="17" a="1"/>
  <c r="M25" i="17" s="1"/>
  <c r="P25" i="17" s="1"/>
  <c r="H25" i="17" s="1"/>
  <c r="N41" i="17" a="1"/>
  <c r="N41" i="17" s="1"/>
  <c r="M57" i="17" a="1"/>
  <c r="M57" i="17" s="1"/>
  <c r="P57" i="17" s="1"/>
  <c r="H57" i="17" s="1"/>
  <c r="T73" i="17" a="1"/>
  <c r="T73" i="17" s="1"/>
  <c r="W73" i="17" s="1"/>
  <c r="I73" i="17" s="1"/>
  <c r="U89" i="17" a="1"/>
  <c r="U89" i="17" s="1"/>
  <c r="U9" i="17" a="1"/>
  <c r="U9" i="17" s="1"/>
  <c r="U25" i="17" a="1"/>
  <c r="U25" i="17" s="1"/>
  <c r="M41" i="17" a="1"/>
  <c r="M41" i="17" s="1"/>
  <c r="P41" i="17" s="1"/>
  <c r="H41" i="17" s="1"/>
  <c r="U57" i="17" a="1"/>
  <c r="U57" i="17" s="1"/>
  <c r="N73" i="17" a="1"/>
  <c r="N73" i="17" s="1"/>
  <c r="M89" i="17" a="1"/>
  <c r="M89" i="17" s="1"/>
  <c r="P89" i="17" s="1"/>
  <c r="H89" i="17" s="1"/>
  <c r="G89" i="17" s="1" a="1"/>
  <c r="G89" i="17" s="1"/>
  <c r="N10" i="17" a="1"/>
  <c r="N10" i="17" s="1"/>
  <c r="U26" i="17" a="1"/>
  <c r="U26" i="17" s="1"/>
  <c r="T42" i="17" a="1"/>
  <c r="T42" i="17" s="1"/>
  <c r="W42" i="17" s="1"/>
  <c r="I42" i="17" s="1"/>
  <c r="M58" i="17" a="1"/>
  <c r="M58" i="17" s="1"/>
  <c r="P58" i="17" s="1"/>
  <c r="H58" i="17" s="1"/>
  <c r="M74" i="17" a="1"/>
  <c r="M74" i="17" s="1"/>
  <c r="P74" i="17" s="1"/>
  <c r="H74" i="17" s="1"/>
  <c r="U90" i="17" a="1"/>
  <c r="U90" i="17" s="1"/>
  <c r="U10" i="17" a="1"/>
  <c r="U10" i="17" s="1"/>
  <c r="T26" i="17" a="1"/>
  <c r="T26" i="17" s="1"/>
  <c r="W26" i="17" s="1"/>
  <c r="I26" i="17" s="1"/>
  <c r="M42" i="17" a="1"/>
  <c r="M42" i="17" s="1"/>
  <c r="P42" i="17" s="1"/>
  <c r="H42" i="17" s="1"/>
  <c r="N58" i="17" a="1"/>
  <c r="N58" i="17" s="1"/>
  <c r="U74" i="17" a="1"/>
  <c r="U74" i="17" s="1"/>
  <c r="M90" i="17" a="1"/>
  <c r="M90" i="17" s="1"/>
  <c r="P90" i="17" s="1"/>
  <c r="H90" i="17" s="1"/>
  <c r="T14" i="17" a="1"/>
  <c r="T14" i="17" s="1"/>
  <c r="W14" i="17" s="1"/>
  <c r="I14" i="17" s="1"/>
  <c r="M38" i="17" a="1"/>
  <c r="M38" i="17" s="1"/>
  <c r="P38" i="17" s="1"/>
  <c r="H38" i="17" s="1"/>
  <c r="U54" i="17" a="1"/>
  <c r="U54" i="17" s="1"/>
  <c r="U70" i="17" a="1"/>
  <c r="U70" i="17" s="1"/>
  <c r="T86" i="17" a="1"/>
  <c r="T86" i="17" s="1"/>
  <c r="W86" i="17" s="1"/>
  <c r="I86" i="17" s="1"/>
  <c r="U7" i="17" a="1"/>
  <c r="U7" i="17" s="1"/>
  <c r="M22" i="17" a="1"/>
  <c r="M22" i="17" s="1"/>
  <c r="P22" i="17" s="1"/>
  <c r="H22" i="17" s="1"/>
  <c r="N38" i="17" a="1"/>
  <c r="N38" i="17" s="1"/>
  <c r="N54" i="17" a="1"/>
  <c r="N54" i="17" s="1"/>
  <c r="N70" i="17" a="1"/>
  <c r="N70" i="17" s="1"/>
  <c r="N86" i="17" a="1"/>
  <c r="N86" i="17" s="1"/>
  <c r="N8" i="17" a="1"/>
  <c r="N8" i="17" s="1"/>
  <c r="O8" i="17" s="1"/>
  <c r="M23" i="17" a="1"/>
  <c r="M23" i="17" s="1"/>
  <c r="P23" i="17" s="1"/>
  <c r="H23" i="17" s="1"/>
  <c r="T39" i="17" a="1"/>
  <c r="T39" i="17" s="1"/>
  <c r="W39" i="17" s="1"/>
  <c r="I39" i="17" s="1"/>
  <c r="U55" i="17" a="1"/>
  <c r="U55" i="17" s="1"/>
  <c r="T71" i="17" a="1"/>
  <c r="T71" i="17" s="1"/>
  <c r="W71" i="17" s="1"/>
  <c r="I71" i="17" s="1"/>
  <c r="N87" i="17" a="1"/>
  <c r="N87" i="17" s="1"/>
  <c r="T7" i="17" a="1"/>
  <c r="T7" i="17" s="1"/>
  <c r="W7" i="17" s="1"/>
  <c r="I7" i="17" s="1"/>
  <c r="U23" i="17" a="1"/>
  <c r="U23" i="17" s="1"/>
  <c r="M39" i="17" a="1"/>
  <c r="M39" i="17" s="1"/>
  <c r="P39" i="17" s="1"/>
  <c r="H39" i="17" s="1"/>
  <c r="N55" i="17" a="1"/>
  <c r="N55" i="17" s="1"/>
  <c r="N71" i="17" a="1"/>
  <c r="N71" i="17" s="1"/>
  <c r="T87" i="17" a="1"/>
  <c r="T87" i="17" s="1"/>
  <c r="W87" i="17" s="1"/>
  <c r="I87" i="17" s="1"/>
  <c r="U6" i="17" a="1"/>
  <c r="U6" i="17" s="1"/>
  <c r="M19" i="17" a="1"/>
  <c r="M19" i="17" s="1"/>
  <c r="P19" i="17" s="1"/>
  <c r="H19" i="17" s="1"/>
  <c r="N35" i="17" a="1"/>
  <c r="N35" i="17" s="1"/>
  <c r="T51" i="17" a="1"/>
  <c r="T51" i="17" s="1"/>
  <c r="W51" i="17" s="1"/>
  <c r="I51" i="17" s="1"/>
  <c r="N67" i="17" a="1"/>
  <c r="N67" i="17" s="1"/>
  <c r="U83" i="17" a="1"/>
  <c r="U83" i="17" s="1"/>
  <c r="M99" i="17" a="1"/>
  <c r="M99" i="17" s="1"/>
  <c r="P99" i="17" s="1"/>
  <c r="H99" i="17" s="1"/>
  <c r="T19" i="17" a="1"/>
  <c r="T19" i="17" s="1"/>
  <c r="W19" i="17" s="1"/>
  <c r="I19" i="17" s="1"/>
  <c r="T35" i="17" a="1"/>
  <c r="T35" i="17" s="1"/>
  <c r="W35" i="17" s="1"/>
  <c r="I35" i="17" s="1"/>
  <c r="U51" i="17" a="1"/>
  <c r="U51" i="17" s="1"/>
  <c r="M67" i="17" a="1"/>
  <c r="M67" i="17" s="1"/>
  <c r="P67" i="17" s="1"/>
  <c r="H67" i="17" s="1"/>
  <c r="N83" i="17" a="1"/>
  <c r="N83" i="17" s="1"/>
  <c r="N99" i="17" a="1"/>
  <c r="N99" i="17" s="1"/>
  <c r="M16" i="17" a="1"/>
  <c r="M16" i="17" s="1"/>
  <c r="P16" i="17" s="1"/>
  <c r="H16" i="17" s="1"/>
  <c r="N32" i="17" a="1"/>
  <c r="N32" i="17" s="1"/>
  <c r="O32" i="17" s="1"/>
  <c r="M48" i="17" a="1"/>
  <c r="M48" i="17" s="1"/>
  <c r="P48" i="17" s="1"/>
  <c r="H48" i="17" s="1"/>
  <c r="G48" i="17" s="1" a="1"/>
  <c r="G48" i="17" s="1"/>
  <c r="N64" i="17" a="1"/>
  <c r="N64" i="17" s="1"/>
  <c r="U80" i="17" a="1"/>
  <c r="U80" i="17" s="1"/>
  <c r="U96" i="17" a="1"/>
  <c r="U96" i="17" s="1"/>
  <c r="U20" i="17" a="1"/>
  <c r="U20" i="17" s="1"/>
  <c r="V20" i="17" s="1"/>
  <c r="M36" i="17" a="1"/>
  <c r="M36" i="17" s="1"/>
  <c r="P36" i="17" s="1"/>
  <c r="H36" i="17" s="1"/>
  <c r="G36" i="17" s="1" a="1"/>
  <c r="G36" i="17" s="1"/>
  <c r="T52" i="17" a="1"/>
  <c r="T52" i="17" s="1"/>
  <c r="W52" i="17" s="1"/>
  <c r="I52" i="17" s="1"/>
  <c r="T68" i="17" a="1"/>
  <c r="T68" i="17" s="1"/>
  <c r="W68" i="17" s="1"/>
  <c r="I68" i="17" s="1"/>
  <c r="N84" i="17" a="1"/>
  <c r="N84" i="17" s="1"/>
  <c r="T9" i="17" a="1"/>
  <c r="T9" i="17" s="1"/>
  <c r="W9" i="17" s="1"/>
  <c r="I9" i="17" s="1"/>
  <c r="X32" i="5"/>
  <c r="AB32" i="5" s="1"/>
  <c r="Y32" i="5"/>
  <c r="V32" i="5"/>
  <c r="V39" i="5"/>
  <c r="Y39" i="5"/>
  <c r="X39" i="5"/>
  <c r="Q7" i="6"/>
  <c r="R7" i="6"/>
  <c r="AA25" i="8"/>
  <c r="Y25" i="8"/>
  <c r="Z25" i="8" s="1"/>
  <c r="AE25" i="8"/>
  <c r="AF25" i="8"/>
  <c r="V9" i="5"/>
  <c r="Y9" i="5"/>
  <c r="X9" i="5"/>
  <c r="AB9" i="5" s="1"/>
  <c r="R20" i="6"/>
  <c r="Q20" i="6"/>
  <c r="X15" i="5"/>
  <c r="V15" i="5"/>
  <c r="Y15" i="5"/>
  <c r="Q41" i="6"/>
  <c r="R41" i="6"/>
  <c r="Z12" i="11"/>
  <c r="AA42" i="8"/>
  <c r="Y42" i="8"/>
  <c r="Z42" i="8" s="1"/>
  <c r="AE42" i="8"/>
  <c r="AF42" i="8"/>
  <c r="AE19" i="8"/>
  <c r="AF19" i="8"/>
  <c r="AA19" i="8"/>
  <c r="Y19" i="8"/>
  <c r="Z19" i="8" s="1"/>
  <c r="V35" i="5"/>
  <c r="X35" i="5"/>
  <c r="Y35" i="5"/>
  <c r="Y32" i="8"/>
  <c r="Z32" i="8" s="1"/>
  <c r="AE32" i="8"/>
  <c r="AF32" i="8"/>
  <c r="AA32" i="8"/>
  <c r="Y28" i="8"/>
  <c r="Z28" i="8" s="1"/>
  <c r="AE28" i="8"/>
  <c r="AF28" i="8"/>
  <c r="AA28" i="8"/>
  <c r="AE14" i="8"/>
  <c r="AF14" i="8"/>
  <c r="AA14" i="8"/>
  <c r="Y14" i="8"/>
  <c r="Z14" i="8" s="1"/>
  <c r="AE20" i="8"/>
  <c r="AF20" i="8"/>
  <c r="AA20" i="8"/>
  <c r="Y20" i="8"/>
  <c r="Z20" i="8" s="1"/>
  <c r="AA34" i="8"/>
  <c r="AE34" i="8"/>
  <c r="AF34" i="8"/>
  <c r="Y34" i="8"/>
  <c r="Z34" i="8" s="1"/>
  <c r="AE31" i="8"/>
  <c r="AF31" i="8"/>
  <c r="AA31" i="8"/>
  <c r="Y31" i="8"/>
  <c r="Z31" i="8" s="1"/>
  <c r="V38" i="5"/>
  <c r="Y38" i="5"/>
  <c r="X38" i="5"/>
  <c r="V26" i="5"/>
  <c r="X26" i="5"/>
  <c r="AB26" i="5" s="1"/>
  <c r="Y26" i="5"/>
  <c r="V18" i="5"/>
  <c r="X18" i="5"/>
  <c r="Y18" i="5"/>
  <c r="Q25" i="6"/>
  <c r="R25" i="6"/>
  <c r="Q16" i="6"/>
  <c r="R16" i="6"/>
  <c r="AE27" i="8"/>
  <c r="AF27" i="8"/>
  <c r="AA27" i="8"/>
  <c r="Y27" i="8"/>
  <c r="Z27" i="8" s="1"/>
  <c r="Y10" i="8"/>
  <c r="Z10" i="8" s="1"/>
  <c r="AE10" i="8"/>
  <c r="AF10" i="8"/>
  <c r="AA10" i="8"/>
  <c r="AA44" i="8"/>
  <c r="Y44" i="8"/>
  <c r="Z44" i="8" s="1"/>
  <c r="AE44" i="8"/>
  <c r="AF44" i="8"/>
  <c r="AF12" i="8"/>
  <c r="AA12" i="8"/>
  <c r="Y12" i="8"/>
  <c r="Z12" i="8" s="1"/>
  <c r="AE12" i="8"/>
  <c r="Y41" i="8"/>
  <c r="Z41" i="8" s="1"/>
  <c r="AE41" i="8"/>
  <c r="AF41" i="8"/>
  <c r="AA41" i="8"/>
  <c r="AF30" i="8"/>
  <c r="AA30" i="8"/>
  <c r="Y30" i="8"/>
  <c r="Z30" i="8" s="1"/>
  <c r="AE30" i="8"/>
  <c r="V11" i="5"/>
  <c r="Y11" i="5"/>
  <c r="X11" i="5"/>
  <c r="Z25" i="11"/>
  <c r="Z30" i="11"/>
  <c r="G39" i="5" a="1"/>
  <c r="G39" i="5" s="1"/>
  <c r="G44" i="5" a="1"/>
  <c r="G44" i="5" s="1"/>
  <c r="F27" i="5" a="1"/>
  <c r="F27" i="5" s="1"/>
  <c r="I27" i="5" s="1" a="1"/>
  <c r="I27" i="5" s="1"/>
  <c r="J27" i="5" s="1"/>
  <c r="F9" i="5" a="1"/>
  <c r="F9" i="5" s="1"/>
  <c r="I9" i="5" s="1" a="1"/>
  <c r="I9" i="5" s="1"/>
  <c r="J9" i="5" s="1"/>
  <c r="G13" i="5" a="1"/>
  <c r="G13" i="5" s="1"/>
  <c r="G28" i="5" a="1"/>
  <c r="G28" i="5" s="1"/>
  <c r="G20" i="5" a="1"/>
  <c r="G20" i="5" s="1"/>
  <c r="F15" i="5" a="1"/>
  <c r="F15" i="5" s="1"/>
  <c r="G30" i="5" a="1"/>
  <c r="G30" i="5" s="1"/>
  <c r="G35" i="5" a="1"/>
  <c r="G35" i="5" s="1"/>
  <c r="F23" i="5" a="1"/>
  <c r="F23" i="5" s="1"/>
  <c r="F26" i="5" a="1"/>
  <c r="F26" i="5" s="1"/>
  <c r="I26" i="5" s="1" a="1"/>
  <c r="I26" i="5" s="1"/>
  <c r="J26" i="5" s="1"/>
  <c r="G26" i="5" a="1"/>
  <c r="G26" i="5" s="1"/>
  <c r="G17" i="5" a="1"/>
  <c r="G17" i="5" s="1"/>
  <c r="F35" i="5" a="1"/>
  <c r="F35" i="5" s="1"/>
  <c r="F25" i="5" a="1"/>
  <c r="F25" i="5" s="1"/>
  <c r="I25" i="5" s="1" a="1"/>
  <c r="I25" i="5" s="1"/>
  <c r="J25" i="5" s="1"/>
  <c r="G32" i="5" a="1"/>
  <c r="G32" i="5" s="1"/>
  <c r="G27" i="5" a="1"/>
  <c r="G27" i="5" s="1"/>
  <c r="F5" i="5" a="1"/>
  <c r="F5" i="5" s="1"/>
  <c r="I5" i="5" s="1" a="1"/>
  <c r="I5" i="5" s="1"/>
  <c r="J5" i="5" s="1"/>
  <c r="F24" i="5" a="1"/>
  <c r="F24" i="5" s="1"/>
  <c r="I24" i="5" s="1" a="1"/>
  <c r="I24" i="5" s="1"/>
  <c r="J24" i="5" s="1"/>
  <c r="F6" i="5" a="1"/>
  <c r="F6" i="5" s="1"/>
  <c r="I6" i="5" s="1" a="1"/>
  <c r="I6" i="5" s="1"/>
  <c r="J6" i="5" s="1"/>
  <c r="F19" i="5" a="1"/>
  <c r="F19" i="5" s="1"/>
  <c r="F16" i="5" a="1"/>
  <c r="F16" i="5" s="1"/>
  <c r="F33" i="5" a="1"/>
  <c r="F33" i="5" s="1"/>
  <c r="I33" i="5" s="1" a="1"/>
  <c r="I33" i="5" s="1"/>
  <c r="J33" i="5" s="1"/>
  <c r="F42" i="5" a="1"/>
  <c r="F42" i="5" s="1"/>
  <c r="I42" i="5" s="1" a="1"/>
  <c r="I42" i="5" s="1"/>
  <c r="J42" i="5" s="1"/>
  <c r="G9" i="5" a="1"/>
  <c r="G9" i="5" s="1"/>
  <c r="F13" i="5" a="1"/>
  <c r="F13" i="5" s="1"/>
  <c r="G18" i="5" a="1"/>
  <c r="G18" i="5" s="1"/>
  <c r="F36" i="5" a="1"/>
  <c r="F36" i="5" s="1"/>
  <c r="I36" i="5" s="1" a="1"/>
  <c r="I36" i="5" s="1"/>
  <c r="J36" i="5" s="1"/>
  <c r="F21" i="5" a="1"/>
  <c r="F21" i="5" s="1"/>
  <c r="G11" i="5" a="1"/>
  <c r="G11" i="5" s="1"/>
  <c r="F29" i="5" a="1"/>
  <c r="F29" i="5" s="1"/>
  <c r="I29" i="5" s="1" a="1"/>
  <c r="I29" i="5" s="1"/>
  <c r="J29" i="5" s="1"/>
  <c r="G7" i="5" a="1"/>
  <c r="G7" i="5" s="1"/>
  <c r="G36" i="5" a="1"/>
  <c r="G36" i="5" s="1"/>
  <c r="F44" i="5" a="1"/>
  <c r="F44" i="5" s="1"/>
  <c r="I44" i="5" s="1" a="1"/>
  <c r="I44" i="5" s="1"/>
  <c r="J44" i="5" s="1"/>
  <c r="G16" i="5" a="1"/>
  <c r="G16" i="5" s="1"/>
  <c r="G40" i="5" a="1"/>
  <c r="G40" i="5" s="1"/>
  <c r="G5" i="5" a="1"/>
  <c r="G5" i="5" s="1"/>
  <c r="F41" i="5" a="1"/>
  <c r="F41" i="5" s="1"/>
  <c r="I41" i="5" s="1" a="1"/>
  <c r="I41" i="5" s="1"/>
  <c r="J41" i="5" s="1"/>
  <c r="F8" i="5" a="1"/>
  <c r="F8" i="5" s="1"/>
  <c r="I8" i="5" s="1" a="1"/>
  <c r="I8" i="5" s="1"/>
  <c r="J8" i="5" s="1"/>
  <c r="F12" i="5" a="1"/>
  <c r="F12" i="5" s="1"/>
  <c r="G22" i="5" a="1"/>
  <c r="G22" i="5" s="1"/>
  <c r="F38" i="5" a="1"/>
  <c r="F38" i="5" s="1"/>
  <c r="I38" i="5" s="1" a="1"/>
  <c r="I38" i="5" s="1"/>
  <c r="J38" i="5" s="1"/>
  <c r="F43" i="5" a="1"/>
  <c r="F43" i="5" s="1"/>
  <c r="I43" i="5" s="1" a="1"/>
  <c r="I43" i="5" s="1"/>
  <c r="J43" i="5" s="1"/>
  <c r="F40" i="5" a="1"/>
  <c r="F40" i="5" s="1"/>
  <c r="G8" i="5" a="1"/>
  <c r="G8" i="5" s="1"/>
  <c r="G10" i="5" a="1"/>
  <c r="G10" i="5" s="1"/>
  <c r="G38" i="5" a="1"/>
  <c r="G38" i="5" s="1"/>
  <c r="G6" i="5" a="1"/>
  <c r="G6" i="5" s="1"/>
  <c r="G43" i="5" a="1"/>
  <c r="G43" i="5" s="1"/>
  <c r="F18" i="5" a="1"/>
  <c r="F18" i="5" s="1"/>
  <c r="G29" i="5" a="1"/>
  <c r="G29" i="5" s="1"/>
  <c r="H29" i="5" s="1"/>
  <c r="G34" i="5" a="1"/>
  <c r="G34" i="5" s="1"/>
  <c r="G41" i="5" a="1"/>
  <c r="G41" i="5" s="1"/>
  <c r="F30" i="5" a="1"/>
  <c r="F30" i="5" s="1"/>
  <c r="F28" i="5" a="1"/>
  <c r="F28" i="5" s="1"/>
  <c r="I28" i="5" s="1" a="1"/>
  <c r="I28" i="5" s="1"/>
  <c r="G12" i="5" a="1"/>
  <c r="G12" i="5" s="1"/>
  <c r="F7" i="5" a="1"/>
  <c r="F7" i="5" s="1"/>
  <c r="I7" i="5" s="1" a="1"/>
  <c r="I7" i="5" s="1"/>
  <c r="J7" i="5" s="1"/>
  <c r="G19" i="5" a="1"/>
  <c r="G19" i="5" s="1"/>
  <c r="H19" i="5" s="1"/>
  <c r="G24" i="5" a="1"/>
  <c r="G24" i="5" s="1"/>
  <c r="H24" i="5" s="1"/>
  <c r="G14" i="5" a="1"/>
  <c r="G14" i="5" s="1"/>
  <c r="G31" i="5" a="1"/>
  <c r="G31" i="5" s="1"/>
  <c r="G15" i="5" a="1"/>
  <c r="G15" i="5" s="1"/>
  <c r="H15" i="5" s="1"/>
  <c r="G37" i="5" a="1"/>
  <c r="G37" i="5" s="1"/>
  <c r="G25" i="5" a="1"/>
  <c r="G25" i="5" s="1"/>
  <c r="F22" i="5" a="1"/>
  <c r="F22" i="5" s="1"/>
  <c r="F20" i="5" a="1"/>
  <c r="F20" i="5" s="1"/>
  <c r="G33" i="5" a="1"/>
  <c r="G33" i="5" s="1"/>
  <c r="G21" i="5" a="1"/>
  <c r="G21" i="5" s="1"/>
  <c r="H21" i="5" s="1"/>
  <c r="F31" i="5" a="1"/>
  <c r="F31" i="5" s="1"/>
  <c r="I31" i="5" s="1" a="1"/>
  <c r="I31" i="5" s="1"/>
  <c r="J31" i="5" s="1"/>
  <c r="F10" i="5" a="1"/>
  <c r="F10" i="5" s="1"/>
  <c r="I10" i="5" s="1" a="1"/>
  <c r="I10" i="5" s="1"/>
  <c r="J10" i="5" s="1"/>
  <c r="F32" i="5" a="1"/>
  <c r="F32" i="5" s="1"/>
  <c r="I32" i="5" s="1" a="1"/>
  <c r="I32" i="5" s="1"/>
  <c r="J32" i="5" s="1"/>
  <c r="F39" i="5" a="1"/>
  <c r="F39" i="5" s="1"/>
  <c r="I39" i="5" s="1" a="1"/>
  <c r="I39" i="5" s="1"/>
  <c r="J39" i="5" s="1"/>
  <c r="G42" i="5" a="1"/>
  <c r="G42" i="5" s="1"/>
  <c r="G23" i="5" a="1"/>
  <c r="G23" i="5" s="1"/>
  <c r="H23" i="5" s="1"/>
  <c r="F17" i="5" a="1"/>
  <c r="F17" i="5" s="1"/>
  <c r="F11" i="5" a="1"/>
  <c r="F11" i="5" s="1"/>
  <c r="I11" i="5" s="1" a="1"/>
  <c r="I11" i="5" s="1"/>
  <c r="F34" i="5" a="1"/>
  <c r="F34" i="5" s="1"/>
  <c r="I34" i="5" s="1" a="1"/>
  <c r="I34" i="5" s="1"/>
  <c r="J34" i="5" s="1"/>
  <c r="F37" i="5" a="1"/>
  <c r="F37" i="5" s="1"/>
  <c r="I37" i="5" s="1" a="1"/>
  <c r="I37" i="5" s="1"/>
  <c r="J37" i="5" s="1"/>
  <c r="T11" i="17" a="1"/>
  <c r="T11" i="17" s="1"/>
  <c r="W11" i="17" s="1"/>
  <c r="I11" i="17" s="1"/>
  <c r="M20" i="17" a="1"/>
  <c r="M20" i="17" s="1"/>
  <c r="P20" i="17" s="1"/>
  <c r="H20" i="17" s="1"/>
  <c r="G20" i="17" s="1" a="1"/>
  <c r="G20" i="17" s="1"/>
  <c r="U36" i="17" a="1"/>
  <c r="U36" i="17" s="1"/>
  <c r="V36" i="17" s="1"/>
  <c r="U52" i="17" a="1"/>
  <c r="U52" i="17" s="1"/>
  <c r="V52" i="17" s="1"/>
  <c r="M68" i="17" a="1"/>
  <c r="M68" i="17" s="1"/>
  <c r="P68" i="17" s="1"/>
  <c r="H68" i="17" s="1"/>
  <c r="G68" i="17" s="1" a="1"/>
  <c r="G68" i="17" s="1"/>
  <c r="U84" i="17" a="1"/>
  <c r="U84" i="17" s="1"/>
  <c r="V84" i="17" s="1"/>
  <c r="M6" i="17" a="1"/>
  <c r="M6" i="17" s="1"/>
  <c r="P6" i="17" s="1"/>
  <c r="H6" i="17" s="1"/>
  <c r="T24" i="17" a="1"/>
  <c r="T24" i="17" s="1"/>
  <c r="W24" i="17" s="1"/>
  <c r="I24" i="17" s="1"/>
  <c r="T40" i="17" a="1"/>
  <c r="T40" i="17" s="1"/>
  <c r="W40" i="17" s="1"/>
  <c r="I40" i="17" s="1"/>
  <c r="N56" i="17" a="1"/>
  <c r="N56" i="17" s="1"/>
  <c r="N72" i="17" a="1"/>
  <c r="N72" i="17" s="1"/>
  <c r="T88" i="17" a="1"/>
  <c r="T88" i="17" s="1"/>
  <c r="W88" i="17" s="1"/>
  <c r="I88" i="17" s="1"/>
  <c r="N9" i="17" a="1"/>
  <c r="N9" i="17" s="1"/>
  <c r="O9" i="17" s="1"/>
  <c r="T25" i="17" a="1"/>
  <c r="T25" i="17" s="1"/>
  <c r="W25" i="17" s="1"/>
  <c r="I25" i="17" s="1"/>
  <c r="T41" i="17" a="1"/>
  <c r="T41" i="17" s="1"/>
  <c r="W41" i="17" s="1"/>
  <c r="I41" i="17" s="1"/>
  <c r="T57" i="17" a="1"/>
  <c r="T57" i="17" s="1"/>
  <c r="W57" i="17" s="1"/>
  <c r="I57" i="17" s="1"/>
  <c r="M73" i="17" a="1"/>
  <c r="M73" i="17" s="1"/>
  <c r="P73" i="17" s="1"/>
  <c r="H73" i="17" s="1"/>
  <c r="G73" i="17" s="1" a="1"/>
  <c r="G73" i="17" s="1"/>
  <c r="N89" i="17" a="1"/>
  <c r="N89" i="17" s="1"/>
  <c r="O89" i="17" s="1"/>
  <c r="M13" i="17" a="1"/>
  <c r="M13" i="17" s="1"/>
  <c r="P13" i="17" s="1"/>
  <c r="H13" i="17" s="1"/>
  <c r="U29" i="17" a="1"/>
  <c r="U29" i="17" s="1"/>
  <c r="T45" i="17" a="1"/>
  <c r="T45" i="17" s="1"/>
  <c r="W45" i="17" s="1"/>
  <c r="I45" i="17" s="1"/>
  <c r="M61" i="17" a="1"/>
  <c r="M61" i="17" s="1"/>
  <c r="P61" i="17" s="1"/>
  <c r="H61" i="17" s="1"/>
  <c r="M77" i="17" a="1"/>
  <c r="M77" i="17" s="1"/>
  <c r="P77" i="17" s="1"/>
  <c r="H77" i="17" s="1"/>
  <c r="N93" i="17" a="1"/>
  <c r="N93" i="17" s="1"/>
  <c r="U13" i="17" a="1"/>
  <c r="U13" i="17" s="1"/>
  <c r="N29" i="17" a="1"/>
  <c r="N29" i="17" s="1"/>
  <c r="N45" i="17" a="1"/>
  <c r="N45" i="17" s="1"/>
  <c r="N61" i="17" a="1"/>
  <c r="N61" i="17" s="1"/>
  <c r="T77" i="17" a="1"/>
  <c r="T77" i="17" s="1"/>
  <c r="W77" i="17" s="1"/>
  <c r="I77" i="17" s="1"/>
  <c r="M93" i="17" a="1"/>
  <c r="M93" i="17" s="1"/>
  <c r="P93" i="17" s="1"/>
  <c r="H93" i="17" s="1"/>
  <c r="N13" i="17" a="1"/>
  <c r="N13" i="17" s="1"/>
  <c r="O13" i="17" s="1"/>
  <c r="M29" i="17" a="1"/>
  <c r="M29" i="17" s="1"/>
  <c r="P29" i="17" s="1"/>
  <c r="H29" i="17" s="1"/>
  <c r="U45" i="17" a="1"/>
  <c r="U45" i="17" s="1"/>
  <c r="V45" i="17" s="1"/>
  <c r="U61" i="17" a="1"/>
  <c r="U61" i="17" s="1"/>
  <c r="U77" i="17" a="1"/>
  <c r="U77" i="17" s="1"/>
  <c r="T93" i="17" a="1"/>
  <c r="T93" i="17" s="1"/>
  <c r="W93" i="17" s="1"/>
  <c r="I93" i="17" s="1"/>
  <c r="U14" i="17" a="1"/>
  <c r="U14" i="17" s="1"/>
  <c r="V14" i="17" s="1"/>
  <c r="M30" i="17" a="1"/>
  <c r="M30" i="17" s="1"/>
  <c r="P30" i="17" s="1"/>
  <c r="H30" i="17" s="1"/>
  <c r="M46" i="17" a="1"/>
  <c r="M46" i="17" s="1"/>
  <c r="P46" i="17" s="1"/>
  <c r="H46" i="17" s="1"/>
  <c r="N62" i="17" a="1"/>
  <c r="N62" i="17" s="1"/>
  <c r="T78" i="17" a="1"/>
  <c r="T78" i="17" s="1"/>
  <c r="W78" i="17" s="1"/>
  <c r="I78" i="17" s="1"/>
  <c r="T94" i="17" a="1"/>
  <c r="T94" i="17" s="1"/>
  <c r="W94" i="17" s="1"/>
  <c r="I94" i="17" s="1"/>
  <c r="N14" i="17" a="1"/>
  <c r="N14" i="17" s="1"/>
  <c r="T30" i="17" a="1"/>
  <c r="T30" i="17" s="1"/>
  <c r="W30" i="17" s="1"/>
  <c r="I30" i="17" s="1"/>
  <c r="U46" i="17" a="1"/>
  <c r="U46" i="17" s="1"/>
  <c r="M62" i="17" a="1"/>
  <c r="M62" i="17" s="1"/>
  <c r="P62" i="17" s="1"/>
  <c r="H62" i="17" s="1"/>
  <c r="M78" i="17" a="1"/>
  <c r="M78" i="17" s="1"/>
  <c r="P78" i="17" s="1"/>
  <c r="H78" i="17" s="1"/>
  <c r="M94" i="17" a="1"/>
  <c r="M94" i="17" s="1"/>
  <c r="P94" i="17" s="1"/>
  <c r="H94" i="17" s="1"/>
  <c r="M26" i="17" a="1"/>
  <c r="M26" i="17" s="1"/>
  <c r="P26" i="17" s="1"/>
  <c r="H26" i="17" s="1"/>
  <c r="G26" i="17" s="1" a="1"/>
  <c r="G26" i="17" s="1"/>
  <c r="U42" i="17" a="1"/>
  <c r="U42" i="17" s="1"/>
  <c r="V42" i="17" s="1"/>
  <c r="U58" i="17" a="1"/>
  <c r="U58" i="17" s="1"/>
  <c r="N74" i="17" a="1"/>
  <c r="N74" i="17" s="1"/>
  <c r="O74" i="17" s="1"/>
  <c r="N90" i="17" a="1"/>
  <c r="N90" i="17" s="1"/>
  <c r="O90" i="17" s="1"/>
  <c r="M10" i="17" a="1"/>
  <c r="M10" i="17" s="1"/>
  <c r="P10" i="17" s="1"/>
  <c r="H10" i="17" s="1"/>
  <c r="N26" i="17" a="1"/>
  <c r="N26" i="17" s="1"/>
  <c r="N42" i="17" a="1"/>
  <c r="N42" i="17" s="1"/>
  <c r="O42" i="17" s="1"/>
  <c r="T58" i="17" a="1"/>
  <c r="T58" i="17" s="1"/>
  <c r="W58" i="17" s="1"/>
  <c r="I58" i="17" s="1"/>
  <c r="T74" i="17" a="1"/>
  <c r="T74" i="17" s="1"/>
  <c r="W74" i="17" s="1"/>
  <c r="I74" i="17" s="1"/>
  <c r="T90" i="17" a="1"/>
  <c r="T90" i="17" s="1"/>
  <c r="W90" i="17" s="1"/>
  <c r="I90" i="17" s="1"/>
  <c r="U11" i="17" a="1"/>
  <c r="U11" i="17" s="1"/>
  <c r="N27" i="17" a="1"/>
  <c r="N27" i="17" s="1"/>
  <c r="O27" i="17" s="1"/>
  <c r="N43" i="17" a="1"/>
  <c r="N43" i="17" s="1"/>
  <c r="U59" i="17" a="1"/>
  <c r="U59" i="17" s="1"/>
  <c r="M75" i="17" a="1"/>
  <c r="M75" i="17" s="1"/>
  <c r="P75" i="17" s="1"/>
  <c r="H75" i="17" s="1"/>
  <c r="N91" i="17" a="1"/>
  <c r="N91" i="17" s="1"/>
  <c r="O91" i="17" s="1"/>
  <c r="N11" i="17" a="1"/>
  <c r="N11" i="17" s="1"/>
  <c r="M27" i="17" a="1"/>
  <c r="M27" i="17" s="1"/>
  <c r="P27" i="17" s="1"/>
  <c r="H27" i="17" s="1"/>
  <c r="U43" i="17" a="1"/>
  <c r="U43" i="17" s="1"/>
  <c r="M59" i="17" a="1"/>
  <c r="M59" i="17" s="1"/>
  <c r="P59" i="17" s="1"/>
  <c r="H59" i="17" s="1"/>
  <c r="N75" i="17" a="1"/>
  <c r="N75" i="17" s="1"/>
  <c r="M91" i="17" a="1"/>
  <c r="M91" i="17" s="1"/>
  <c r="P91" i="17" s="1"/>
  <c r="H91" i="17" s="1"/>
  <c r="T18" i="17" a="1"/>
  <c r="T18" i="17" s="1"/>
  <c r="W18" i="17" s="1"/>
  <c r="I18" i="17" s="1"/>
  <c r="N23" i="17" a="1"/>
  <c r="N23" i="17" s="1"/>
  <c r="O23" i="17" s="1"/>
  <c r="U39" i="17" a="1"/>
  <c r="U39" i="17" s="1"/>
  <c r="V39" i="17" s="1"/>
  <c r="T55" i="17" a="1"/>
  <c r="T55" i="17" s="1"/>
  <c r="W55" i="17" s="1"/>
  <c r="I55" i="17" s="1"/>
  <c r="U71" i="17" a="1"/>
  <c r="U71" i="17" s="1"/>
  <c r="V71" i="17" s="1"/>
  <c r="M87" i="17" a="1"/>
  <c r="M87" i="17" s="1"/>
  <c r="P87" i="17" s="1"/>
  <c r="H87" i="17" s="1"/>
  <c r="G87" i="17" s="1" a="1"/>
  <c r="G87" i="17" s="1"/>
  <c r="N7" i="17" a="1"/>
  <c r="N7" i="17" s="1"/>
  <c r="T23" i="17" a="1"/>
  <c r="T23" i="17" s="1"/>
  <c r="W23" i="17" s="1"/>
  <c r="I23" i="17" s="1"/>
  <c r="N39" i="17" a="1"/>
  <c r="N39" i="17" s="1"/>
  <c r="O39" i="17" s="1"/>
  <c r="M55" i="17" a="1"/>
  <c r="M55" i="17" s="1"/>
  <c r="P55" i="17" s="1"/>
  <c r="H55" i="17" s="1"/>
  <c r="G55" i="17" s="1" a="1"/>
  <c r="G55" i="17" s="1"/>
  <c r="M71" i="17" a="1"/>
  <c r="M71" i="17" s="1"/>
  <c r="P71" i="17" s="1"/>
  <c r="H71" i="17" s="1"/>
  <c r="G71" i="17" s="1" a="1"/>
  <c r="G71" i="17" s="1"/>
  <c r="U87" i="17" a="1"/>
  <c r="U87" i="17" s="1"/>
  <c r="V87" i="17" s="1"/>
  <c r="I14" i="5" a="1"/>
  <c r="I14" i="5" s="1"/>
  <c r="J14" i="5" s="1"/>
  <c r="N20" i="17" a="1"/>
  <c r="N20" i="17" s="1"/>
  <c r="O20" i="17" s="1"/>
  <c r="N36" i="17" a="1"/>
  <c r="N36" i="17" s="1"/>
  <c r="O36" i="17" s="1"/>
  <c r="M52" i="17" a="1"/>
  <c r="M52" i="17" s="1"/>
  <c r="P52" i="17" s="1"/>
  <c r="H52" i="17" s="1"/>
  <c r="G52" i="17" s="1" a="1"/>
  <c r="G52" i="17" s="1"/>
  <c r="U68" i="17" a="1"/>
  <c r="U68" i="17" s="1"/>
  <c r="V68" i="17" s="1"/>
  <c r="M84" i="17" a="1"/>
  <c r="M84" i="17" s="1"/>
  <c r="P84" i="17" s="1"/>
  <c r="H84" i="17" s="1"/>
  <c r="G84" i="17" s="1" a="1"/>
  <c r="G84" i="17" s="1"/>
  <c r="T8" i="17" a="1"/>
  <c r="T8" i="17" s="1"/>
  <c r="W8" i="17" s="1"/>
  <c r="I8" i="17" s="1"/>
  <c r="G8" i="17" s="1" a="1"/>
  <c r="G8" i="17" s="1"/>
  <c r="N24" i="17" a="1"/>
  <c r="N24" i="17" s="1"/>
  <c r="N40" i="17" a="1"/>
  <c r="N40" i="17" s="1"/>
  <c r="O40" i="17" s="1"/>
  <c r="U56" i="17" a="1"/>
  <c r="U56" i="17" s="1"/>
  <c r="U72" i="17" a="1"/>
  <c r="U72" i="17" s="1"/>
  <c r="N88" i="17" a="1"/>
  <c r="N88" i="17" s="1"/>
  <c r="AF37" i="8"/>
  <c r="AA37" i="8"/>
  <c r="Y37" i="8"/>
  <c r="Z37" i="8" s="1"/>
  <c r="AE37" i="8"/>
  <c r="Q38" i="6"/>
  <c r="R38" i="6"/>
  <c r="Y10" i="5"/>
  <c r="X10" i="5"/>
  <c r="AB10" i="5" s="1"/>
  <c r="V10" i="5"/>
  <c r="R37" i="6"/>
  <c r="Q37" i="6"/>
  <c r="R33" i="6"/>
  <c r="Q33" i="6"/>
  <c r="V16" i="5"/>
  <c r="Y16" i="5"/>
  <c r="X16" i="5"/>
  <c r="AA25" i="10"/>
  <c r="AA44" i="10"/>
  <c r="AA8" i="25"/>
  <c r="AA33" i="25"/>
  <c r="AA18" i="25"/>
  <c r="Z16" i="11"/>
  <c r="Z22" i="11"/>
  <c r="Z5" i="11"/>
  <c r="Z40" i="11"/>
  <c r="Z24" i="11"/>
  <c r="X43" i="5"/>
  <c r="V43" i="5"/>
  <c r="Y43" i="5"/>
  <c r="Q6" i="6"/>
  <c r="R6" i="6"/>
  <c r="Y12" i="5"/>
  <c r="X12" i="5"/>
  <c r="V12" i="5"/>
  <c r="X6" i="5"/>
  <c r="V6" i="5"/>
  <c r="Y6" i="5"/>
  <c r="AF9" i="8"/>
  <c r="AA9" i="8"/>
  <c r="Y9" i="8"/>
  <c r="Z9" i="8" s="1"/>
  <c r="AE9" i="8"/>
  <c r="Y35" i="8"/>
  <c r="Z35" i="8" s="1"/>
  <c r="AE35" i="8"/>
  <c r="AF35" i="8"/>
  <c r="AA35" i="8"/>
  <c r="Q39" i="6"/>
  <c r="R39" i="6"/>
  <c r="AF24" i="8"/>
  <c r="AA24" i="8"/>
  <c r="Y24" i="8"/>
  <c r="Z24" i="8" s="1"/>
  <c r="AE24" i="8"/>
  <c r="AA10" i="25"/>
  <c r="Z4" i="11"/>
  <c r="AA21" i="8"/>
  <c r="Y21" i="8"/>
  <c r="Z21" i="8" s="1"/>
  <c r="AE21" i="8"/>
  <c r="AF21" i="8"/>
  <c r="Y33" i="5"/>
  <c r="X33" i="5"/>
  <c r="AB33" i="5" s="1"/>
  <c r="V33" i="5"/>
  <c r="X36" i="5"/>
  <c r="V36" i="5"/>
  <c r="Y36" i="5"/>
  <c r="V24" i="5"/>
  <c r="X24" i="5"/>
  <c r="AB24" i="5" s="1"/>
  <c r="Y24" i="5"/>
  <c r="Y39" i="8"/>
  <c r="Z39" i="8" s="1"/>
  <c r="AE39" i="8"/>
  <c r="AF39" i="8"/>
  <c r="AA39" i="8"/>
  <c r="AE38" i="8"/>
  <c r="AF38" i="8"/>
  <c r="Y38" i="8"/>
  <c r="Z38" i="8" s="1"/>
  <c r="AA38" i="8"/>
  <c r="R40" i="6"/>
  <c r="Q40" i="6"/>
  <c r="AA21" i="25"/>
  <c r="AA14" i="10"/>
  <c r="AA26" i="10"/>
  <c r="AA43" i="25"/>
  <c r="AA17" i="25"/>
  <c r="AA42" i="10"/>
  <c r="AA7" i="25"/>
  <c r="AA36" i="10"/>
  <c r="Z41" i="11"/>
  <c r="Q22" i="6"/>
  <c r="R22" i="6"/>
  <c r="AF18" i="8"/>
  <c r="AA18" i="8"/>
  <c r="Y18" i="8"/>
  <c r="Z18" i="8" s="1"/>
  <c r="AE18" i="8"/>
  <c r="Y30" i="5"/>
  <c r="X30" i="5"/>
  <c r="V30" i="5"/>
  <c r="R12" i="6"/>
  <c r="Q12" i="6"/>
  <c r="R24" i="6"/>
  <c r="Q24" i="6"/>
  <c r="AE33" i="8"/>
  <c r="AF33" i="8"/>
  <c r="Y33" i="8"/>
  <c r="Z33" i="8" s="1"/>
  <c r="B61" i="18" s="1"/>
  <c r="AA33" i="8"/>
  <c r="V17" i="5"/>
  <c r="Y17" i="5"/>
  <c r="X17" i="5"/>
  <c r="R15" i="6"/>
  <c r="Q15" i="6"/>
  <c r="Q30" i="6"/>
  <c r="R30" i="6"/>
  <c r="Z46" i="25"/>
  <c r="V46" i="25"/>
  <c r="Y46" i="25"/>
  <c r="AB46" i="25" s="1"/>
  <c r="AE46" i="25" s="1"/>
  <c r="V24" i="17"/>
  <c r="G40" i="17" a="1"/>
  <c r="G40" i="17" s="1"/>
  <c r="T56" i="17" a="1"/>
  <c r="T56" i="17" s="1"/>
  <c r="W56" i="17" s="1"/>
  <c r="I56" i="17" s="1"/>
  <c r="T72" i="17" a="1"/>
  <c r="T72" i="17" s="1"/>
  <c r="W72" i="17" s="1"/>
  <c r="I72" i="17" s="1"/>
  <c r="U88" i="17" a="1"/>
  <c r="U88" i="17" s="1"/>
  <c r="V88" i="17" s="1"/>
  <c r="T12" i="17" a="1"/>
  <c r="T12" i="17" s="1"/>
  <c r="W12" i="17" s="1"/>
  <c r="I12" i="17" s="1"/>
  <c r="M28" i="17" a="1"/>
  <c r="M28" i="17" s="1"/>
  <c r="P28" i="17" s="1"/>
  <c r="H28" i="17" s="1"/>
  <c r="N44" i="17" a="1"/>
  <c r="N44" i="17" s="1"/>
  <c r="U60" i="17" a="1"/>
  <c r="U60" i="17" s="1"/>
  <c r="T76" i="17" a="1"/>
  <c r="T76" i="17" s="1"/>
  <c r="W76" i="17" s="1"/>
  <c r="I76" i="17" s="1"/>
  <c r="M92" i="17" a="1"/>
  <c r="M92" i="17" s="1"/>
  <c r="P92" i="17" s="1"/>
  <c r="H92" i="17" s="1"/>
  <c r="T13" i="17" a="1"/>
  <c r="T13" i="17" s="1"/>
  <c r="W13" i="17" s="1"/>
  <c r="I13" i="17" s="1"/>
  <c r="T29" i="17" a="1"/>
  <c r="T29" i="17" s="1"/>
  <c r="W29" i="17" s="1"/>
  <c r="I29" i="17" s="1"/>
  <c r="M45" i="17" a="1"/>
  <c r="M45" i="17" s="1"/>
  <c r="P45" i="17" s="1"/>
  <c r="H45" i="17" s="1"/>
  <c r="G45" i="17" s="1" a="1"/>
  <c r="G45" i="17" s="1"/>
  <c r="T61" i="17" a="1"/>
  <c r="T61" i="17" s="1"/>
  <c r="W61" i="17" s="1"/>
  <c r="I61" i="17" s="1"/>
  <c r="N77" i="17" a="1"/>
  <c r="N77" i="17" s="1"/>
  <c r="O77" i="17" s="1"/>
  <c r="U93" i="17" a="1"/>
  <c r="U93" i="17" s="1"/>
  <c r="M17" i="17" a="1"/>
  <c r="M17" i="17" s="1"/>
  <c r="P17" i="17" s="1"/>
  <c r="H17" i="17" s="1"/>
  <c r="U33" i="17" a="1"/>
  <c r="U33" i="17" s="1"/>
  <c r="U49" i="17" a="1"/>
  <c r="U49" i="17" s="1"/>
  <c r="T65" i="17" a="1"/>
  <c r="T65" i="17" s="1"/>
  <c r="W65" i="17" s="1"/>
  <c r="I65" i="17" s="1"/>
  <c r="U81" i="17" a="1"/>
  <c r="U81" i="17" s="1"/>
  <c r="U97" i="17" a="1"/>
  <c r="U97" i="17" s="1"/>
  <c r="N17" i="17" a="1"/>
  <c r="N17" i="17" s="1"/>
  <c r="N33" i="17" a="1"/>
  <c r="N33" i="17" s="1"/>
  <c r="T49" i="17" a="1"/>
  <c r="T49" i="17" s="1"/>
  <c r="W49" i="17" s="1"/>
  <c r="I49" i="17" s="1"/>
  <c r="M65" i="17" a="1"/>
  <c r="M65" i="17" s="1"/>
  <c r="P65" i="17" s="1"/>
  <c r="H65" i="17" s="1"/>
  <c r="M81" i="17" a="1"/>
  <c r="M81" i="17" s="1"/>
  <c r="P81" i="17" s="1"/>
  <c r="H81" i="17" s="1"/>
  <c r="N97" i="17" a="1"/>
  <c r="N97" i="17" s="1"/>
  <c r="T17" i="17" a="1"/>
  <c r="T17" i="17" s="1"/>
  <c r="W17" i="17" s="1"/>
  <c r="I17" i="17" s="1"/>
  <c r="M33" i="17" a="1"/>
  <c r="M33" i="17" s="1"/>
  <c r="P33" i="17" s="1"/>
  <c r="H33" i="17" s="1"/>
  <c r="N49" i="17" a="1"/>
  <c r="N49" i="17" s="1"/>
  <c r="N65" i="17" a="1"/>
  <c r="N65" i="17" s="1"/>
  <c r="T81" i="17" a="1"/>
  <c r="T81" i="17" s="1"/>
  <c r="W81" i="17" s="1"/>
  <c r="I81" i="17" s="1"/>
  <c r="T97" i="17" a="1"/>
  <c r="T97" i="17" s="1"/>
  <c r="W97" i="17" s="1"/>
  <c r="I97" i="17" s="1"/>
  <c r="U18" i="17" a="1"/>
  <c r="U18" i="17" s="1"/>
  <c r="T34" i="17" a="1"/>
  <c r="T34" i="17" s="1"/>
  <c r="W34" i="17" s="1"/>
  <c r="I34" i="17" s="1"/>
  <c r="U50" i="17" a="1"/>
  <c r="U50" i="17" s="1"/>
  <c r="M66" i="17" a="1"/>
  <c r="M66" i="17" s="1"/>
  <c r="P66" i="17" s="1"/>
  <c r="H66" i="17" s="1"/>
  <c r="T82" i="17" a="1"/>
  <c r="T82" i="17" s="1"/>
  <c r="W82" i="17" s="1"/>
  <c r="I82" i="17" s="1"/>
  <c r="M98" i="17" a="1"/>
  <c r="M98" i="17" s="1"/>
  <c r="P98" i="17" s="1"/>
  <c r="H98" i="17" s="1"/>
  <c r="M18" i="17" a="1"/>
  <c r="M18" i="17" s="1"/>
  <c r="P18" i="17" s="1"/>
  <c r="H18" i="17" s="1"/>
  <c r="M34" i="17" a="1"/>
  <c r="M34" i="17" s="1"/>
  <c r="P34" i="17" s="1"/>
  <c r="H34" i="17" s="1"/>
  <c r="N50" i="17" a="1"/>
  <c r="N50" i="17" s="1"/>
  <c r="T66" i="17" a="1"/>
  <c r="T66" i="17" s="1"/>
  <c r="W66" i="17" s="1"/>
  <c r="I66" i="17" s="1"/>
  <c r="U82" i="17" a="1"/>
  <c r="U82" i="17" s="1"/>
  <c r="N98" i="17" a="1"/>
  <c r="N98" i="17" s="1"/>
  <c r="N30" i="17" a="1"/>
  <c r="N30" i="17" s="1"/>
  <c r="O30" i="17" s="1"/>
  <c r="N46" i="17" a="1"/>
  <c r="N46" i="17" s="1"/>
  <c r="O46" i="17" s="1"/>
  <c r="U62" i="17" a="1"/>
  <c r="U62" i="17" s="1"/>
  <c r="U78" i="17" a="1"/>
  <c r="U78" i="17" s="1"/>
  <c r="U94" i="17" a="1"/>
  <c r="U94" i="17" s="1"/>
  <c r="V94" i="17" s="1"/>
  <c r="M14" i="17" a="1"/>
  <c r="M14" i="17" s="1"/>
  <c r="P14" i="17" s="1"/>
  <c r="H14" i="17" s="1"/>
  <c r="G14" i="17" s="1" a="1"/>
  <c r="G14" i="17" s="1"/>
  <c r="U30" i="17" a="1"/>
  <c r="U30" i="17" s="1"/>
  <c r="T46" i="17" a="1"/>
  <c r="T46" i="17" s="1"/>
  <c r="W46" i="17" s="1"/>
  <c r="I46" i="17" s="1"/>
  <c r="T62" i="17" a="1"/>
  <c r="T62" i="17" s="1"/>
  <c r="W62" i="17" s="1"/>
  <c r="I62" i="17" s="1"/>
  <c r="N78" i="17" a="1"/>
  <c r="N78" i="17" s="1"/>
  <c r="O78" i="17" s="1"/>
  <c r="N94" i="17" a="1"/>
  <c r="N94" i="17" s="1"/>
  <c r="M15" i="17" a="1"/>
  <c r="M15" i="17" s="1"/>
  <c r="P15" i="17" s="1"/>
  <c r="H15" i="17" s="1"/>
  <c r="M31" i="17" a="1"/>
  <c r="M31" i="17" s="1"/>
  <c r="P31" i="17" s="1"/>
  <c r="H31" i="17" s="1"/>
  <c r="U47" i="17" a="1"/>
  <c r="U47" i="17" s="1"/>
  <c r="N63" i="17" a="1"/>
  <c r="N63" i="17" s="1"/>
  <c r="M79" i="17" a="1"/>
  <c r="M79" i="17" s="1"/>
  <c r="P79" i="17" s="1"/>
  <c r="H79" i="17" s="1"/>
  <c r="U95" i="17" a="1"/>
  <c r="U95" i="17" s="1"/>
  <c r="U15" i="17" a="1"/>
  <c r="U15" i="17" s="1"/>
  <c r="U31" i="17" a="1"/>
  <c r="U31" i="17" s="1"/>
  <c r="N47" i="17" a="1"/>
  <c r="N47" i="17" s="1"/>
  <c r="M63" i="17" a="1"/>
  <c r="M63" i="17" s="1"/>
  <c r="P63" i="17" s="1"/>
  <c r="H63" i="17" s="1"/>
  <c r="T79" i="17" a="1"/>
  <c r="T79" i="17" s="1"/>
  <c r="W79" i="17" s="1"/>
  <c r="I79" i="17" s="1"/>
  <c r="T95" i="17" a="1"/>
  <c r="T95" i="17" s="1"/>
  <c r="W95" i="17" s="1"/>
  <c r="I95" i="17" s="1"/>
  <c r="N5" i="17" a="1"/>
  <c r="N5" i="17" s="1"/>
  <c r="T27" i="17" a="1"/>
  <c r="T27" i="17" s="1"/>
  <c r="W27" i="17" s="1"/>
  <c r="I27" i="17" s="1"/>
  <c r="M43" i="17" a="1"/>
  <c r="M43" i="17" s="1"/>
  <c r="P43" i="17" s="1"/>
  <c r="H43" i="17" s="1"/>
  <c r="T59" i="17" a="1"/>
  <c r="T59" i="17" s="1"/>
  <c r="W59" i="17" s="1"/>
  <c r="I59" i="17" s="1"/>
  <c r="U75" i="17" a="1"/>
  <c r="U75" i="17" s="1"/>
  <c r="U91" i="17" a="1"/>
  <c r="U91" i="17" s="1"/>
  <c r="M11" i="17" a="1"/>
  <c r="M11" i="17" s="1"/>
  <c r="P11" i="17" s="1"/>
  <c r="H11" i="17" s="1"/>
  <c r="G11" i="17" s="1" a="1"/>
  <c r="G11" i="17" s="1"/>
  <c r="U27" i="17" a="1"/>
  <c r="U27" i="17" s="1"/>
  <c r="T43" i="17" a="1"/>
  <c r="T43" i="17" s="1"/>
  <c r="W43" i="17" s="1"/>
  <c r="I43" i="17" s="1"/>
  <c r="N59" i="17" a="1"/>
  <c r="N59" i="17" s="1"/>
  <c r="O59" i="17" s="1"/>
  <c r="T75" i="17" a="1"/>
  <c r="T75" i="17" s="1"/>
  <c r="W75" i="17" s="1"/>
  <c r="I75" i="17" s="1"/>
  <c r="T91" i="17" a="1"/>
  <c r="T91" i="17" s="1"/>
  <c r="W91" i="17" s="1"/>
  <c r="I91" i="17" s="1"/>
  <c r="M7" i="17" a="1"/>
  <c r="M7" i="17" s="1"/>
  <c r="P7" i="17" s="1"/>
  <c r="H7" i="17" s="1"/>
  <c r="G7" i="17" s="1" a="1"/>
  <c r="G7" i="17" s="1"/>
  <c r="M24" i="17" a="1"/>
  <c r="M24" i="17" s="1"/>
  <c r="P24" i="17" s="1"/>
  <c r="H24" i="17" s="1"/>
  <c r="G24" i="17" s="1" a="1"/>
  <c r="G24" i="17" s="1"/>
  <c r="U40" i="17" a="1"/>
  <c r="U40" i="17" s="1"/>
  <c r="V40" i="17" s="1"/>
  <c r="M56" i="17" a="1"/>
  <c r="M56" i="17" s="1"/>
  <c r="P56" i="17" s="1"/>
  <c r="H56" i="17" s="1"/>
  <c r="G56" i="17" s="1" a="1"/>
  <c r="G56" i="17" s="1"/>
  <c r="M72" i="17" a="1"/>
  <c r="M72" i="17" s="1"/>
  <c r="P72" i="17" s="1"/>
  <c r="H72" i="17" s="1"/>
  <c r="M88" i="17" a="1"/>
  <c r="M88" i="17" s="1"/>
  <c r="P88" i="17" s="1"/>
  <c r="H88" i="17" s="1"/>
  <c r="G88" i="17" s="1" a="1"/>
  <c r="G88" i="17" s="1"/>
  <c r="M12" i="17" a="1"/>
  <c r="M12" i="17" s="1"/>
  <c r="P12" i="17" s="1"/>
  <c r="H12" i="17" s="1"/>
  <c r="N28" i="17" a="1"/>
  <c r="N28" i="17" s="1"/>
  <c r="O28" i="17" s="1"/>
  <c r="M44" i="17" a="1"/>
  <c r="M44" i="17" s="1"/>
  <c r="P44" i="17" s="1"/>
  <c r="H44" i="17" s="1"/>
  <c r="M60" i="17" a="1"/>
  <c r="M60" i="17" s="1"/>
  <c r="P60" i="17" s="1"/>
  <c r="H60" i="17" s="1"/>
  <c r="N76" i="17" a="1"/>
  <c r="N76" i="17" s="1"/>
  <c r="T92" i="17" a="1"/>
  <c r="T92" i="17" s="1"/>
  <c r="W92" i="17" s="1"/>
  <c r="I92" i="17" s="1"/>
  <c r="Q3" i="6"/>
  <c r="R3" i="6"/>
  <c r="Y44" i="5"/>
  <c r="X44" i="5"/>
  <c r="V44" i="5"/>
  <c r="Y42" i="5"/>
  <c r="X42" i="5"/>
  <c r="AB42" i="5" s="1"/>
  <c r="V42" i="5"/>
  <c r="X22" i="5"/>
  <c r="Y22" i="5"/>
  <c r="V22" i="5"/>
  <c r="Q29" i="6"/>
  <c r="R29" i="6"/>
  <c r="AE17" i="8"/>
  <c r="AF17" i="8"/>
  <c r="AA17" i="8"/>
  <c r="Y17" i="8"/>
  <c r="Z17" i="8" s="1"/>
  <c r="Y19" i="5"/>
  <c r="V19" i="5"/>
  <c r="X19" i="5"/>
  <c r="AA30" i="25"/>
  <c r="AA8" i="10"/>
  <c r="AA34" i="10"/>
  <c r="AA29" i="25"/>
  <c r="AA32" i="10"/>
  <c r="AA12" i="10"/>
  <c r="AA31" i="25"/>
  <c r="Z23" i="11"/>
  <c r="R27" i="6"/>
  <c r="Q27" i="6"/>
  <c r="AA6" i="8"/>
  <c r="Y6" i="8"/>
  <c r="Z6" i="8" s="1"/>
  <c r="AE6" i="8"/>
  <c r="AF6" i="8"/>
  <c r="AA7" i="8"/>
  <c r="Y7" i="8"/>
  <c r="Z7" i="8" s="1"/>
  <c r="AE7" i="8"/>
  <c r="AF7" i="8"/>
  <c r="R31" i="6"/>
  <c r="Q31" i="6"/>
  <c r="Q14" i="6"/>
  <c r="R14" i="6"/>
  <c r="R10" i="6"/>
  <c r="Q10" i="6"/>
  <c r="AF8" i="8"/>
  <c r="AA8" i="8"/>
  <c r="Y8" i="8"/>
  <c r="Z8" i="8" s="1"/>
  <c r="AE8" i="8"/>
  <c r="Q35" i="6"/>
  <c r="R35" i="6"/>
  <c r="AA27" i="25"/>
  <c r="AA40" i="10"/>
  <c r="AA21" i="10"/>
  <c r="AA30" i="10"/>
  <c r="AA27" i="10"/>
  <c r="AA40" i="25"/>
  <c r="AA5" i="10"/>
  <c r="AA11" i="10"/>
  <c r="AA10" i="10"/>
  <c r="AA38" i="10"/>
  <c r="Z32" i="11"/>
  <c r="Z7" i="11"/>
  <c r="Z27" i="11"/>
  <c r="AE16" i="8"/>
  <c r="AF16" i="8"/>
  <c r="AA16" i="8"/>
  <c r="Y16" i="8"/>
  <c r="Z16" i="8" s="1"/>
  <c r="AA43" i="8"/>
  <c r="AE43" i="8"/>
  <c r="AF43" i="8"/>
  <c r="Y43" i="8"/>
  <c r="Z43" i="8" s="1"/>
  <c r="Q4" i="6"/>
  <c r="R4" i="6"/>
  <c r="R19" i="6"/>
  <c r="Q19" i="6"/>
  <c r="R8" i="6"/>
  <c r="Q8" i="6"/>
  <c r="X13" i="5"/>
  <c r="Y13" i="5"/>
  <c r="V13" i="5"/>
  <c r="R36" i="6"/>
  <c r="Q36" i="6"/>
  <c r="AF15" i="8"/>
  <c r="AA15" i="8"/>
  <c r="Y15" i="8"/>
  <c r="Z15" i="8" s="1"/>
  <c r="AE15" i="8"/>
  <c r="AA34" i="25"/>
  <c r="AA6" i="25"/>
  <c r="AA20" i="10"/>
  <c r="V46" i="10"/>
  <c r="Y46" i="10"/>
  <c r="AB46" i="10" s="1"/>
  <c r="Z46" i="10"/>
  <c r="AA22" i="10"/>
  <c r="AA5" i="25"/>
  <c r="Z11" i="11"/>
  <c r="Z8" i="11"/>
  <c r="AE13" i="8"/>
  <c r="AF13" i="8"/>
  <c r="AA13" i="8"/>
  <c r="Y13" i="8"/>
  <c r="Z13" i="8" s="1"/>
  <c r="AF11" i="8"/>
  <c r="AA11" i="8"/>
  <c r="Y11" i="8"/>
  <c r="Z11" i="8" s="1"/>
  <c r="AE11" i="8"/>
  <c r="X23" i="5"/>
  <c r="V23" i="5"/>
  <c r="Y23" i="5"/>
  <c r="R17" i="6"/>
  <c r="Q17" i="6"/>
  <c r="X29" i="5"/>
  <c r="AB29" i="5" s="1"/>
  <c r="V29" i="5"/>
  <c r="Y29" i="5"/>
  <c r="Y5" i="5"/>
  <c r="V5" i="5"/>
  <c r="X5" i="5"/>
  <c r="AB5" i="5" s="1"/>
  <c r="X37" i="5"/>
  <c r="V37" i="5"/>
  <c r="Y37" i="5"/>
  <c r="AA16" i="25"/>
  <c r="AA23" i="10"/>
  <c r="AA13" i="25"/>
  <c r="AA29" i="10"/>
  <c r="AA28" i="25"/>
  <c r="AA39" i="10"/>
  <c r="AA17" i="10"/>
  <c r="Z43" i="11"/>
  <c r="AF5" i="8"/>
  <c r="AA5" i="8"/>
  <c r="AE5" i="8"/>
  <c r="Y5" i="8"/>
  <c r="Z5" i="8" s="1"/>
  <c r="U28" i="17" a="1"/>
  <c r="U28" i="17" s="1"/>
  <c r="T44" i="17" a="1"/>
  <c r="T44" i="17" s="1"/>
  <c r="W44" i="17" s="1"/>
  <c r="I44" i="17" s="1"/>
  <c r="T60" i="17" a="1"/>
  <c r="T60" i="17" s="1"/>
  <c r="W60" i="17" s="1"/>
  <c r="I60" i="17" s="1"/>
  <c r="M76" i="17" a="1"/>
  <c r="M76" i="17" s="1"/>
  <c r="P76" i="17" s="1"/>
  <c r="H76" i="17" s="1"/>
  <c r="N92" i="17" a="1"/>
  <c r="N92" i="17" s="1"/>
  <c r="O92" i="17" s="1"/>
  <c r="T16" i="17" a="1"/>
  <c r="T16" i="17" s="1"/>
  <c r="W16" i="17" s="1"/>
  <c r="I16" i="17" s="1"/>
  <c r="U32" i="17" a="1"/>
  <c r="U32" i="17" s="1"/>
  <c r="N48" i="17" a="1"/>
  <c r="N48" i="17" s="1"/>
  <c r="O48" i="17" s="1"/>
  <c r="T64" i="17" a="1"/>
  <c r="T64" i="17" s="1"/>
  <c r="W64" i="17" s="1"/>
  <c r="I64" i="17" s="1"/>
  <c r="M80" i="17" a="1"/>
  <c r="M80" i="17" s="1"/>
  <c r="P80" i="17" s="1"/>
  <c r="H80" i="17" s="1"/>
  <c r="T96" i="17" a="1"/>
  <c r="T96" i="17" s="1"/>
  <c r="W96" i="17" s="1"/>
  <c r="I96" i="17" s="1"/>
  <c r="U17" i="17" a="1"/>
  <c r="U17" i="17" s="1"/>
  <c r="T33" i="17" a="1"/>
  <c r="T33" i="17" s="1"/>
  <c r="W33" i="17" s="1"/>
  <c r="I33" i="17" s="1"/>
  <c r="M49" i="17" a="1"/>
  <c r="M49" i="17" s="1"/>
  <c r="P49" i="17" s="1"/>
  <c r="H49" i="17" s="1"/>
  <c r="G49" i="17" s="1" a="1"/>
  <c r="G49" i="17" s="1"/>
  <c r="U65" i="17" a="1"/>
  <c r="U65" i="17" s="1"/>
  <c r="V65" i="17" s="1"/>
  <c r="N81" i="17" a="1"/>
  <c r="N81" i="17" s="1"/>
  <c r="O81" i="17" s="1"/>
  <c r="M97" i="17" a="1"/>
  <c r="M97" i="17" s="1"/>
  <c r="P97" i="17" s="1"/>
  <c r="H97" i="17" s="1"/>
  <c r="G97" i="17" s="1" a="1"/>
  <c r="G97" i="17" s="1"/>
  <c r="T21" i="17" a="1"/>
  <c r="T21" i="17" s="1"/>
  <c r="W21" i="17" s="1"/>
  <c r="I21" i="17" s="1"/>
  <c r="M37" i="17" a="1"/>
  <c r="M37" i="17" s="1"/>
  <c r="P37" i="17" s="1"/>
  <c r="H37" i="17" s="1"/>
  <c r="G37" i="17" s="1" a="1"/>
  <c r="G37" i="17" s="1"/>
  <c r="U53" i="17" a="1"/>
  <c r="U53" i="17" s="1"/>
  <c r="M69" i="17" a="1"/>
  <c r="M69" i="17" s="1"/>
  <c r="P69" i="17" s="1"/>
  <c r="H69" i="17" s="1"/>
  <c r="G69" i="17" s="1" a="1"/>
  <c r="G69" i="17" s="1"/>
  <c r="M85" i="17" a="1"/>
  <c r="M85" i="17" s="1"/>
  <c r="P85" i="17" s="1"/>
  <c r="H85" i="17" s="1"/>
  <c r="T10" i="17" a="1"/>
  <c r="T10" i="17" s="1"/>
  <c r="W10" i="17" s="1"/>
  <c r="I10" i="17" s="1"/>
  <c r="U21" i="17" a="1"/>
  <c r="U21" i="17" s="1"/>
  <c r="N37" i="17" a="1"/>
  <c r="N37" i="17" s="1"/>
  <c r="M53" i="17" a="1"/>
  <c r="M53" i="17" s="1"/>
  <c r="P53" i="17" s="1"/>
  <c r="H53" i="17" s="1"/>
  <c r="N69" i="17" a="1"/>
  <c r="N69" i="17" s="1"/>
  <c r="T85" i="17" a="1"/>
  <c r="T85" i="17" s="1"/>
  <c r="W85" i="17" s="1"/>
  <c r="I85" i="17" s="1"/>
  <c r="U8" i="17" a="1"/>
  <c r="U8" i="17" s="1"/>
  <c r="V8" i="17" s="1"/>
  <c r="N21" i="17" a="1"/>
  <c r="N21" i="17" s="1"/>
  <c r="O21" i="17" s="1"/>
  <c r="U37" i="17" a="1"/>
  <c r="U37" i="17" s="1"/>
  <c r="V37" i="17" s="1"/>
  <c r="T53" i="17" a="1"/>
  <c r="T53" i="17" s="1"/>
  <c r="W53" i="17" s="1"/>
  <c r="I53" i="17" s="1"/>
  <c r="U69" i="17" a="1"/>
  <c r="U69" i="17" s="1"/>
  <c r="V69" i="17" s="1"/>
  <c r="U85" i="17" a="1"/>
  <c r="U85" i="17" s="1"/>
  <c r="T6" i="17" a="1"/>
  <c r="T6" i="17" s="1"/>
  <c r="W6" i="17" s="1"/>
  <c r="I6" i="17" s="1"/>
  <c r="T22" i="17" a="1"/>
  <c r="T22" i="17" s="1"/>
  <c r="W22" i="17" s="1"/>
  <c r="I22" i="17" s="1"/>
  <c r="U38" i="17" a="1"/>
  <c r="U38" i="17" s="1"/>
  <c r="M54" i="17" a="1"/>
  <c r="M54" i="17" s="1"/>
  <c r="P54" i="17" s="1"/>
  <c r="H54" i="17" s="1"/>
  <c r="T70" i="17" a="1"/>
  <c r="T70" i="17" s="1"/>
  <c r="W70" i="17" s="1"/>
  <c r="I70" i="17" s="1"/>
  <c r="U86" i="17" a="1"/>
  <c r="U86" i="17" s="1"/>
  <c r="V86" i="17" s="1"/>
  <c r="M5" i="17" a="1"/>
  <c r="M5" i="17" s="1"/>
  <c r="P5" i="17" s="1"/>
  <c r="N22" i="17" a="1"/>
  <c r="N22" i="17" s="1"/>
  <c r="O22" i="17" s="1"/>
  <c r="T38" i="17" a="1"/>
  <c r="T38" i="17" s="1"/>
  <c r="W38" i="17" s="1"/>
  <c r="I38" i="17" s="1"/>
  <c r="T54" i="17" a="1"/>
  <c r="T54" i="17" s="1"/>
  <c r="W54" i="17" s="1"/>
  <c r="I54" i="17" s="1"/>
  <c r="M70" i="17" a="1"/>
  <c r="M70" i="17" s="1"/>
  <c r="P70" i="17" s="1"/>
  <c r="H70" i="17" s="1"/>
  <c r="M86" i="17" a="1"/>
  <c r="M86" i="17" s="1"/>
  <c r="P86" i="17" s="1"/>
  <c r="H86" i="17" s="1"/>
  <c r="G86" i="17" s="1" a="1"/>
  <c r="G86" i="17" s="1"/>
  <c r="N6" i="17" a="1"/>
  <c r="N6" i="17" s="1"/>
  <c r="O6" i="17" s="1"/>
  <c r="N34" i="17" a="1"/>
  <c r="N34" i="17" s="1"/>
  <c r="O34" i="17" s="1"/>
  <c r="M50" i="17" a="1"/>
  <c r="M50" i="17" s="1"/>
  <c r="P50" i="17" s="1"/>
  <c r="H50" i="17" s="1"/>
  <c r="U66" i="17" a="1"/>
  <c r="U66" i="17" s="1"/>
  <c r="V66" i="17" s="1"/>
  <c r="N82" i="17" a="1"/>
  <c r="N82" i="17" s="1"/>
  <c r="U98" i="17" a="1"/>
  <c r="U98" i="17" s="1"/>
  <c r="N18" i="17" a="1"/>
  <c r="N18" i="17" s="1"/>
  <c r="O18" i="17" s="1"/>
  <c r="U34" i="17" a="1"/>
  <c r="U34" i="17" s="1"/>
  <c r="V34" i="17" s="1"/>
  <c r="T50" i="17" a="1"/>
  <c r="T50" i="17" s="1"/>
  <c r="W50" i="17" s="1"/>
  <c r="I50" i="17" s="1"/>
  <c r="N66" i="17" a="1"/>
  <c r="N66" i="17" s="1"/>
  <c r="O66" i="17" s="1"/>
  <c r="M82" i="17" a="1"/>
  <c r="M82" i="17" s="1"/>
  <c r="P82" i="17" s="1"/>
  <c r="H82" i="17" s="1"/>
  <c r="G82" i="17" s="1" a="1"/>
  <c r="G82" i="17" s="1"/>
  <c r="T98" i="17" a="1"/>
  <c r="T98" i="17" s="1"/>
  <c r="W98" i="17" s="1"/>
  <c r="I98" i="17" s="1"/>
  <c r="N19" i="17" a="1"/>
  <c r="N19" i="17" s="1"/>
  <c r="O19" i="17" s="1"/>
  <c r="U35" i="17" a="1"/>
  <c r="U35" i="17" s="1"/>
  <c r="V35" i="17" s="1"/>
  <c r="M51" i="17" a="1"/>
  <c r="M51" i="17" s="1"/>
  <c r="P51" i="17" s="1"/>
  <c r="H51" i="17" s="1"/>
  <c r="G51" i="17" s="1" a="1"/>
  <c r="G51" i="17" s="1"/>
  <c r="T67" i="17" a="1"/>
  <c r="T67" i="17" s="1"/>
  <c r="W67" i="17" s="1"/>
  <c r="I67" i="17" s="1"/>
  <c r="M83" i="17" a="1"/>
  <c r="M83" i="17" s="1"/>
  <c r="P83" i="17" s="1"/>
  <c r="H83" i="17" s="1"/>
  <c r="U99" i="17" a="1"/>
  <c r="U99" i="17" s="1"/>
  <c r="U19" i="17" a="1"/>
  <c r="U19" i="17" s="1"/>
  <c r="V19" i="17" s="1"/>
  <c r="M35" i="17" a="1"/>
  <c r="M35" i="17" s="1"/>
  <c r="P35" i="17" s="1"/>
  <c r="H35" i="17" s="1"/>
  <c r="G35" i="17" s="1" a="1"/>
  <c r="G35" i="17" s="1"/>
  <c r="N51" i="17" a="1"/>
  <c r="N51" i="17" s="1"/>
  <c r="U67" i="17" a="1"/>
  <c r="U67" i="17" s="1"/>
  <c r="T83" i="17" a="1"/>
  <c r="T83" i="17" s="1"/>
  <c r="W83" i="17" s="1"/>
  <c r="I83" i="17" s="1"/>
  <c r="T99" i="17" a="1"/>
  <c r="T99" i="17" s="1"/>
  <c r="W99" i="17" s="1"/>
  <c r="I99" i="17" s="1"/>
  <c r="N15" i="17" a="1"/>
  <c r="N15" i="17" s="1"/>
  <c r="O15" i="17" s="1"/>
  <c r="N31" i="17" a="1"/>
  <c r="N31" i="17" s="1"/>
  <c r="O31" i="17" s="1"/>
  <c r="T47" i="17" a="1"/>
  <c r="T47" i="17" s="1"/>
  <c r="W47" i="17" s="1"/>
  <c r="I47" i="17" s="1"/>
  <c r="U63" i="17" a="1"/>
  <c r="U63" i="17" s="1"/>
  <c r="N79" i="17" a="1"/>
  <c r="N79" i="17" s="1"/>
  <c r="O79" i="17" s="1"/>
  <c r="N95" i="17" a="1"/>
  <c r="N95" i="17" s="1"/>
  <c r="T15" i="17" a="1"/>
  <c r="T15" i="17" s="1"/>
  <c r="W15" i="17" s="1"/>
  <c r="I15" i="17" s="1"/>
  <c r="T31" i="17" a="1"/>
  <c r="T31" i="17" s="1"/>
  <c r="W31" i="17" s="1"/>
  <c r="I31" i="17" s="1"/>
  <c r="M47" i="17" a="1"/>
  <c r="M47" i="17" s="1"/>
  <c r="P47" i="17" s="1"/>
  <c r="H47" i="17" s="1"/>
  <c r="T63" i="17" a="1"/>
  <c r="T63" i="17" s="1"/>
  <c r="W63" i="17" s="1"/>
  <c r="I63" i="17" s="1"/>
  <c r="U79" i="17" a="1"/>
  <c r="U79" i="17" s="1"/>
  <c r="V79" i="17" s="1"/>
  <c r="M95" i="17" a="1"/>
  <c r="M95" i="17" s="1"/>
  <c r="P95" i="17" s="1"/>
  <c r="H95" i="17" s="1"/>
  <c r="G95" i="17" s="1" a="1"/>
  <c r="G95" i="17" s="1"/>
  <c r="U12" i="17" a="1"/>
  <c r="U12" i="17" s="1"/>
  <c r="V12" i="17" s="1"/>
  <c r="T28" i="17" a="1"/>
  <c r="T28" i="17" s="1"/>
  <c r="W28" i="17" s="1"/>
  <c r="I28" i="17" s="1"/>
  <c r="U44" i="17" a="1"/>
  <c r="U44" i="17" s="1"/>
  <c r="N60" i="17" a="1"/>
  <c r="N60" i="17" s="1"/>
  <c r="U76" i="17" a="1"/>
  <c r="U76" i="17" s="1"/>
  <c r="V76" i="17" s="1"/>
  <c r="U92" i="17" a="1"/>
  <c r="U92" i="17" s="1"/>
  <c r="U16" i="17" a="1"/>
  <c r="U16" i="17" s="1"/>
  <c r="T32" i="17" a="1"/>
  <c r="T32" i="17" s="1"/>
  <c r="W32" i="17" s="1"/>
  <c r="I32" i="17" s="1"/>
  <c r="U48" i="17" a="1"/>
  <c r="U48" i="17" s="1"/>
  <c r="V48" i="17" s="1"/>
  <c r="M64" i="17" a="1"/>
  <c r="M64" i="17" s="1"/>
  <c r="P64" i="17" s="1"/>
  <c r="H64" i="17" s="1"/>
  <c r="G64" i="17" s="1" a="1"/>
  <c r="G64" i="17" s="1"/>
  <c r="T80" i="17" a="1"/>
  <c r="T80" i="17" s="1"/>
  <c r="W80" i="17" s="1"/>
  <c r="I80" i="17" s="1"/>
  <c r="V28" i="5"/>
  <c r="X28" i="5"/>
  <c r="AB28" i="5" s="1"/>
  <c r="Y28" i="5"/>
  <c r="AA26" i="8"/>
  <c r="AE26" i="8"/>
  <c r="AF26" i="8"/>
  <c r="Y26" i="8"/>
  <c r="Z26" i="8" s="1"/>
  <c r="Q13" i="6"/>
  <c r="R13" i="6"/>
  <c r="Q9" i="6"/>
  <c r="P44" i="6"/>
  <c r="Q44" i="6" s="1"/>
  <c r="R9" i="6"/>
  <c r="R32" i="6"/>
  <c r="Q32" i="6"/>
  <c r="Q28" i="6"/>
  <c r="R28" i="6"/>
  <c r="V34" i="5"/>
  <c r="X34" i="5"/>
  <c r="AB34" i="5" s="1"/>
  <c r="Y34" i="5"/>
  <c r="R42" i="6"/>
  <c r="Q42" i="6"/>
  <c r="V7" i="5"/>
  <c r="Y7" i="5"/>
  <c r="X7" i="5"/>
  <c r="AB7" i="5" s="1"/>
  <c r="R34" i="6"/>
  <c r="Q34" i="6"/>
  <c r="V25" i="5"/>
  <c r="Y25" i="5"/>
  <c r="X25" i="5"/>
  <c r="AB25" i="5" s="1"/>
  <c r="V27" i="5"/>
  <c r="X27" i="5"/>
  <c r="AB27" i="5" s="1"/>
  <c r="Y27" i="5"/>
  <c r="Y41" i="5"/>
  <c r="X41" i="5"/>
  <c r="V41" i="5"/>
  <c r="Q26" i="6"/>
  <c r="R26" i="6"/>
  <c r="AF36" i="8"/>
  <c r="AA36" i="8"/>
  <c r="Y36" i="8"/>
  <c r="Z36" i="8" s="1"/>
  <c r="AE36" i="8"/>
  <c r="X21" i="5"/>
  <c r="V21" i="5"/>
  <c r="Y21" i="5"/>
  <c r="R11" i="6"/>
  <c r="Q11" i="6"/>
  <c r="V31" i="5"/>
  <c r="Y31" i="5"/>
  <c r="X31" i="5"/>
  <c r="AB31" i="5" s="1"/>
  <c r="AE29" i="8"/>
  <c r="AF29" i="8"/>
  <c r="AA29" i="8"/>
  <c r="Y29" i="8"/>
  <c r="Z29" i="8" s="1"/>
  <c r="Q18" i="6"/>
  <c r="R18" i="6"/>
  <c r="R5" i="6"/>
  <c r="Q5" i="6"/>
  <c r="X20" i="5"/>
  <c r="V20" i="5"/>
  <c r="Y20" i="5"/>
  <c r="AA31" i="10"/>
  <c r="AA28" i="10"/>
  <c r="AA20" i="25"/>
  <c r="Z34" i="11"/>
  <c r="Y22" i="8"/>
  <c r="Z22" i="8" s="1"/>
  <c r="AE22" i="8"/>
  <c r="AF22" i="8"/>
  <c r="AA22" i="8"/>
  <c r="Q23" i="6"/>
  <c r="R23" i="6"/>
  <c r="AA40" i="8"/>
  <c r="Y40" i="8"/>
  <c r="Z40" i="8" s="1"/>
  <c r="AE40" i="8"/>
  <c r="AF40" i="8"/>
  <c r="V40" i="5"/>
  <c r="Y40" i="5"/>
  <c r="X40" i="5"/>
  <c r="V8" i="5"/>
  <c r="Y8" i="5"/>
  <c r="X8" i="5"/>
  <c r="AB8" i="5" s="1"/>
  <c r="R21" i="6"/>
  <c r="Q21" i="6"/>
  <c r="AA23" i="8"/>
  <c r="Y23" i="8"/>
  <c r="Z23" i="8" s="1"/>
  <c r="AE23" i="8"/>
  <c r="AF23" i="8"/>
  <c r="V14" i="5"/>
  <c r="Y14" i="5"/>
  <c r="X14" i="5"/>
  <c r="AA15" i="25"/>
  <c r="AA12" i="25"/>
  <c r="AA39" i="25"/>
  <c r="AA37" i="10"/>
  <c r="AA15" i="10"/>
  <c r="Z37" i="11"/>
  <c r="Z18" i="11"/>
  <c r="I99" i="16"/>
  <c r="J99" i="16"/>
  <c r="J42" i="16"/>
  <c r="I42" i="16"/>
  <c r="I118" i="16"/>
  <c r="J118" i="16"/>
  <c r="I61" i="16"/>
  <c r="J61" i="16"/>
  <c r="J137" i="16"/>
  <c r="I137" i="16"/>
  <c r="J12" i="16"/>
  <c r="I12" i="16"/>
  <c r="J80" i="16"/>
  <c r="I80" i="16"/>
  <c r="I190" i="16"/>
  <c r="J190" i="16"/>
  <c r="I158" i="16"/>
  <c r="J158" i="16"/>
  <c r="J126" i="16"/>
  <c r="I126" i="16"/>
  <c r="K34" i="5"/>
  <c r="L34" i="5" s="1"/>
  <c r="K26" i="5"/>
  <c r="L26" i="5" s="1"/>
  <c r="K35" i="5"/>
  <c r="L35" i="5" s="1"/>
  <c r="I94" i="16"/>
  <c r="J94" i="16"/>
  <c r="AC37" i="5"/>
  <c r="AD37" i="5" s="1"/>
  <c r="AC38" i="5"/>
  <c r="AD38" i="5" s="1"/>
  <c r="J85" i="16"/>
  <c r="I85" i="16"/>
  <c r="AC41" i="5"/>
  <c r="AD41" i="5" s="1"/>
  <c r="K29" i="5"/>
  <c r="K27" i="5"/>
  <c r="AC27" i="5" s="1"/>
  <c r="J11" i="5"/>
  <c r="K11" i="5"/>
  <c r="L11" i="5" s="1"/>
  <c r="K8" i="5"/>
  <c r="L8" i="5" s="1"/>
  <c r="J28" i="5"/>
  <c r="K28" i="5"/>
  <c r="L28" i="5" s="1"/>
  <c r="K9" i="5"/>
  <c r="L9" i="5" s="1"/>
  <c r="K10" i="5"/>
  <c r="L10" i="5" s="1"/>
  <c r="K36" i="5"/>
  <c r="AC36" i="5" s="1"/>
  <c r="K24" i="5"/>
  <c r="L24" i="5" s="1"/>
  <c r="K32" i="5"/>
  <c r="L32" i="5" s="1"/>
  <c r="J48" i="16"/>
  <c r="I48" i="16"/>
  <c r="K31" i="5"/>
  <c r="V56" i="17" l="1"/>
  <c r="G70" i="17" a="1"/>
  <c r="G70" i="17" s="1"/>
  <c r="O37" i="17"/>
  <c r="H9" i="5"/>
  <c r="AG39" i="8"/>
  <c r="Z16" i="5"/>
  <c r="Z10" i="5"/>
  <c r="V51" i="17"/>
  <c r="G42" i="17" a="1"/>
  <c r="G42" i="17" s="1"/>
  <c r="H16" i="5"/>
  <c r="V18" i="17"/>
  <c r="H27" i="5"/>
  <c r="AG30" i="8"/>
  <c r="AG12" i="8"/>
  <c r="Z26" i="5"/>
  <c r="AG25" i="8"/>
  <c r="O65" i="17"/>
  <c r="Z23" i="5"/>
  <c r="V16" i="17"/>
  <c r="V44" i="17"/>
  <c r="G12" i="17" a="1"/>
  <c r="G12" i="17" s="1"/>
  <c r="AG37" i="8"/>
  <c r="V11" i="17"/>
  <c r="V92" i="17"/>
  <c r="V17" i="17"/>
  <c r="G76" i="17" a="1"/>
  <c r="G76" i="17" s="1"/>
  <c r="AC29" i="5"/>
  <c r="V78" i="17"/>
  <c r="AG21" i="8"/>
  <c r="AG31" i="8"/>
  <c r="Z20" i="5"/>
  <c r="Z21" i="5"/>
  <c r="AG22" i="8"/>
  <c r="Z34" i="5"/>
  <c r="Z28" i="5"/>
  <c r="AG13" i="8"/>
  <c r="AG43" i="8"/>
  <c r="AG7" i="8"/>
  <c r="AG6" i="8"/>
  <c r="Z22" i="5"/>
  <c r="G60" i="17" a="1"/>
  <c r="G60" i="17" s="1"/>
  <c r="H26" i="5"/>
  <c r="Z14" i="5"/>
  <c r="Z40" i="5"/>
  <c r="Z31" i="5"/>
  <c r="V67" i="17"/>
  <c r="V21" i="17"/>
  <c r="O17" i="17"/>
  <c r="G94" i="17" a="1"/>
  <c r="G94" i="17" s="1"/>
  <c r="V89" i="17"/>
  <c r="Z44" i="5"/>
  <c r="AG20" i="8"/>
  <c r="AG14" i="8"/>
  <c r="O61" i="17"/>
  <c r="O58" i="17"/>
  <c r="L27" i="5"/>
  <c r="G72" i="17" a="1"/>
  <c r="G72" i="17" s="1"/>
  <c r="AG41" i="8"/>
  <c r="AG10" i="8"/>
  <c r="Z35" i="5"/>
  <c r="Z9" i="5"/>
  <c r="Z32" i="5"/>
  <c r="L29" i="5"/>
  <c r="O60" i="17"/>
  <c r="O94" i="17"/>
  <c r="V30" i="17"/>
  <c r="G18" i="17" a="1"/>
  <c r="G18" i="17" s="1"/>
  <c r="Z36" i="5"/>
  <c r="O75" i="17"/>
  <c r="AG27" i="8"/>
  <c r="AG34" i="8"/>
  <c r="AG28" i="8"/>
  <c r="AG32" i="8"/>
  <c r="AG19" i="8"/>
  <c r="V93" i="17"/>
  <c r="Z24" i="5"/>
  <c r="AG9" i="8"/>
  <c r="Z8" i="5"/>
  <c r="O95" i="17"/>
  <c r="V99" i="17"/>
  <c r="V98" i="17"/>
  <c r="Z37" i="5"/>
  <c r="Z19" i="5"/>
  <c r="V91" i="17"/>
  <c r="V95" i="17"/>
  <c r="G81" i="17" a="1"/>
  <c r="G81" i="17" s="1"/>
  <c r="V49" i="17"/>
  <c r="AC34" i="5"/>
  <c r="AG23" i="8"/>
  <c r="AG40" i="8"/>
  <c r="AG36" i="8"/>
  <c r="AG26" i="8"/>
  <c r="G47" i="17" a="1"/>
  <c r="G47" i="17" s="1"/>
  <c r="O51" i="17"/>
  <c r="O69" i="17"/>
  <c r="AG11" i="8"/>
  <c r="AG16" i="8"/>
  <c r="AG8" i="8"/>
  <c r="O98" i="17"/>
  <c r="G34" i="17" a="1"/>
  <c r="G34" i="17" s="1"/>
  <c r="G65" i="17" a="1"/>
  <c r="G65" i="17" s="1"/>
  <c r="AG33" i="8"/>
  <c r="AG18" i="8"/>
  <c r="H36" i="5"/>
  <c r="V26" i="17"/>
  <c r="O57" i="17"/>
  <c r="AG29" i="8"/>
  <c r="Z7" i="5"/>
  <c r="AC7" i="5"/>
  <c r="AC8" i="5"/>
  <c r="Z41" i="5"/>
  <c r="V63" i="17"/>
  <c r="G54" i="17" a="1"/>
  <c r="G54" i="17" s="1"/>
  <c r="V85" i="17"/>
  <c r="G53" i="17" a="1"/>
  <c r="G53" i="17" s="1"/>
  <c r="G85" i="17" a="1"/>
  <c r="G85" i="17" s="1"/>
  <c r="G80" i="17" a="1"/>
  <c r="G80" i="17" s="1"/>
  <c r="C4" i="13" a="1"/>
  <c r="C4" i="13" s="1"/>
  <c r="B9" i="13" s="1"/>
  <c r="Z29" i="5"/>
  <c r="AA46" i="10"/>
  <c r="AC46" i="10"/>
  <c r="AF46" i="10" s="1"/>
  <c r="V27" i="17"/>
  <c r="V31" i="17"/>
  <c r="O63" i="17"/>
  <c r="V62" i="17"/>
  <c r="V82" i="17"/>
  <c r="V50" i="17"/>
  <c r="V81" i="17"/>
  <c r="G17" i="17" a="1"/>
  <c r="G17" i="17" s="1"/>
  <c r="AG38" i="8"/>
  <c r="AG24" i="8"/>
  <c r="AG35" i="8"/>
  <c r="Z12" i="5"/>
  <c r="O88" i="17"/>
  <c r="O24" i="17"/>
  <c r="G91" i="17" a="1"/>
  <c r="G91" i="17" s="1"/>
  <c r="G27" i="17" a="1"/>
  <c r="G27" i="17" s="1"/>
  <c r="V59" i="17"/>
  <c r="O26" i="17"/>
  <c r="V58" i="17"/>
  <c r="G78" i="17" a="1"/>
  <c r="G78" i="17" s="1"/>
  <c r="O14" i="17"/>
  <c r="G46" i="17" a="1"/>
  <c r="G46" i="17" s="1"/>
  <c r="V77" i="17"/>
  <c r="O45" i="17"/>
  <c r="G77" i="17" a="1"/>
  <c r="G77" i="17" s="1"/>
  <c r="G13" i="17" a="1"/>
  <c r="G13" i="17" s="1"/>
  <c r="O72" i="17"/>
  <c r="G6" i="17" a="1"/>
  <c r="G6" i="17" s="1"/>
  <c r="H42" i="5"/>
  <c r="K42" i="5"/>
  <c r="L42" i="5" s="1"/>
  <c r="I22" i="5" a="1"/>
  <c r="I22" i="5" s="1"/>
  <c r="AB22" i="5"/>
  <c r="H31" i="5"/>
  <c r="K41" i="5"/>
  <c r="L41" i="5" s="1"/>
  <c r="H41" i="5"/>
  <c r="K43" i="5"/>
  <c r="L43" i="5" s="1"/>
  <c r="H43" i="5"/>
  <c r="H8" i="5"/>
  <c r="H22" i="5"/>
  <c r="K5" i="5"/>
  <c r="L5" i="5" s="1"/>
  <c r="H5" i="5"/>
  <c r="I21" i="5" a="1"/>
  <c r="I21" i="5" s="1"/>
  <c r="AB21" i="5"/>
  <c r="AB19" i="5"/>
  <c r="I19" i="5" a="1"/>
  <c r="I19" i="5" s="1"/>
  <c r="H17" i="5"/>
  <c r="H35" i="5"/>
  <c r="H28" i="5"/>
  <c r="H44" i="5"/>
  <c r="K44" i="5"/>
  <c r="L44" i="5" s="1"/>
  <c r="V96" i="17"/>
  <c r="G67" i="17" a="1"/>
  <c r="G67" i="17" s="1"/>
  <c r="G99" i="17" a="1"/>
  <c r="G99" i="17" s="1"/>
  <c r="O35" i="17"/>
  <c r="O71" i="17"/>
  <c r="O70" i="17"/>
  <c r="V7" i="17"/>
  <c r="G38" i="17" a="1"/>
  <c r="G38" i="17" s="1"/>
  <c r="V90" i="17"/>
  <c r="V57" i="17"/>
  <c r="G25" i="17" a="1"/>
  <c r="G25" i="17" s="1"/>
  <c r="O85" i="17"/>
  <c r="G21" i="17" a="1"/>
  <c r="G21" i="17" s="1"/>
  <c r="O52" i="17"/>
  <c r="O80" i="17"/>
  <c r="O16" i="17"/>
  <c r="Z27" i="5"/>
  <c r="AC25" i="5"/>
  <c r="Z25" i="5"/>
  <c r="G50" i="17" a="1"/>
  <c r="G50" i="17" s="1"/>
  <c r="H5" i="17"/>
  <c r="G5" i="17" s="1" a="1"/>
  <c r="G5" i="17" s="1"/>
  <c r="V14" i="3" a="1"/>
  <c r="V14" i="3" s="1"/>
  <c r="V32" i="3" a="1"/>
  <c r="V32" i="3" s="1"/>
  <c r="V46" i="3" a="1"/>
  <c r="V46" i="3" s="1"/>
  <c r="V64" i="3" a="1"/>
  <c r="V64" i="3" s="1"/>
  <c r="V78" i="3" a="1"/>
  <c r="V78" i="3" s="1"/>
  <c r="V96" i="3" a="1"/>
  <c r="V96" i="3" s="1"/>
  <c r="V110" i="3" a="1"/>
  <c r="V110" i="3" s="1"/>
  <c r="V127" i="3" a="1"/>
  <c r="V127" i="3" s="1"/>
  <c r="V144" i="3" a="1"/>
  <c r="V144" i="3" s="1"/>
  <c r="V160" i="3" a="1"/>
  <c r="V160" i="3" s="1"/>
  <c r="V174" i="3" a="1"/>
  <c r="V174" i="3" s="1"/>
  <c r="V191" i="3" a="1"/>
  <c r="V191" i="3" s="1"/>
  <c r="V205" i="3" a="1"/>
  <c r="V205" i="3" s="1"/>
  <c r="V223" i="3" a="1"/>
  <c r="V223" i="3" s="1"/>
  <c r="V237" i="3" a="1"/>
  <c r="V237" i="3" s="1"/>
  <c r="V254" i="3" a="1"/>
  <c r="V254" i="3" s="1"/>
  <c r="V270" i="3" a="1"/>
  <c r="V270" i="3" s="1"/>
  <c r="V286" i="3" a="1"/>
  <c r="V286" i="3" s="1"/>
  <c r="V12" i="3" a="1"/>
  <c r="V12" i="3" s="1"/>
  <c r="V26" i="3" a="1"/>
  <c r="V26" i="3" s="1"/>
  <c r="V44" i="3" a="1"/>
  <c r="V44" i="3" s="1"/>
  <c r="V58" i="3" a="1"/>
  <c r="V58" i="3" s="1"/>
  <c r="V76" i="3" a="1"/>
  <c r="V76" i="3" s="1"/>
  <c r="V90" i="3" a="1"/>
  <c r="V90" i="3" s="1"/>
  <c r="V108" i="3" a="1"/>
  <c r="V108" i="3" s="1"/>
  <c r="V121" i="3" a="1"/>
  <c r="V121" i="3" s="1"/>
  <c r="V138" i="3" a="1"/>
  <c r="V138" i="3" s="1"/>
  <c r="V154" i="3" a="1"/>
  <c r="V154" i="3" s="1"/>
  <c r="V172" i="3" a="1"/>
  <c r="V172" i="3" s="1"/>
  <c r="V185" i="3" a="1"/>
  <c r="V185" i="3" s="1"/>
  <c r="V203" i="3" a="1"/>
  <c r="V203" i="3" s="1"/>
  <c r="V217" i="3" a="1"/>
  <c r="V217" i="3" s="1"/>
  <c r="V235" i="3" a="1"/>
  <c r="V235" i="3" s="1"/>
  <c r="V248" i="3" a="1"/>
  <c r="V248" i="3" s="1"/>
  <c r="V264" i="3" a="1"/>
  <c r="V264" i="3" s="1"/>
  <c r="V280" i="3" a="1"/>
  <c r="V280" i="3" s="1"/>
  <c r="V9" i="3" a="1"/>
  <c r="V9" i="3" s="1"/>
  <c r="V27" i="3" a="1"/>
  <c r="V27" i="3" s="1"/>
  <c r="V41" i="3" a="1"/>
  <c r="V41" i="3" s="1"/>
  <c r="V59" i="3" a="1"/>
  <c r="V59" i="3" s="1"/>
  <c r="V73" i="3" a="1"/>
  <c r="V73" i="3" s="1"/>
  <c r="V91" i="3" a="1"/>
  <c r="V91" i="3" s="1"/>
  <c r="V105" i="3" a="1"/>
  <c r="V105" i="3" s="1"/>
  <c r="V122" i="3" a="1"/>
  <c r="V122" i="3" s="1"/>
  <c r="V139" i="3" a="1"/>
  <c r="V139" i="3" s="1"/>
  <c r="V155" i="3" a="1"/>
  <c r="V155" i="3" s="1"/>
  <c r="V169" i="3" a="1"/>
  <c r="V169" i="3" s="1"/>
  <c r="V189" i="3" a="1"/>
  <c r="V189" i="3" s="1"/>
  <c r="V207" i="3" a="1"/>
  <c r="V207" i="3" s="1"/>
  <c r="V221" i="3" a="1"/>
  <c r="V221" i="3" s="1"/>
  <c r="V239" i="3" a="1"/>
  <c r="V239" i="3" s="1"/>
  <c r="V252" i="3" a="1"/>
  <c r="V252" i="3" s="1"/>
  <c r="V268" i="3" a="1"/>
  <c r="V268" i="3" s="1"/>
  <c r="V284" i="3" a="1"/>
  <c r="V284" i="3" s="1"/>
  <c r="V10" i="3" a="1"/>
  <c r="V10" i="3" s="1"/>
  <c r="V28" i="3" a="1"/>
  <c r="V28" i="3" s="1"/>
  <c r="V42" i="3" a="1"/>
  <c r="V42" i="3" s="1"/>
  <c r="V60" i="3" a="1"/>
  <c r="V60" i="3" s="1"/>
  <c r="V74" i="3" a="1"/>
  <c r="V74" i="3" s="1"/>
  <c r="V92" i="3" a="1"/>
  <c r="V92" i="3" s="1"/>
  <c r="V106" i="3" a="1"/>
  <c r="V106" i="3" s="1"/>
  <c r="V123" i="3" a="1"/>
  <c r="V123" i="3" s="1"/>
  <c r="V140" i="3" a="1"/>
  <c r="V140" i="3" s="1"/>
  <c r="V156" i="3" a="1"/>
  <c r="V156" i="3" s="1"/>
  <c r="V170" i="3" a="1"/>
  <c r="V170" i="3" s="1"/>
  <c r="V187" i="3" a="1"/>
  <c r="V187" i="3" s="1"/>
  <c r="V201" i="3" a="1"/>
  <c r="V201" i="3" s="1"/>
  <c r="V219" i="3" a="1"/>
  <c r="V219" i="3" s="1"/>
  <c r="V233" i="3" a="1"/>
  <c r="V233" i="3" s="1"/>
  <c r="V250" i="3" a="1"/>
  <c r="V250" i="3" s="1"/>
  <c r="V266" i="3" a="1"/>
  <c r="V266" i="3" s="1"/>
  <c r="V282" i="3" a="1"/>
  <c r="V282" i="3" s="1"/>
  <c r="V293" i="3" a="1"/>
  <c r="V293" i="3" s="1"/>
  <c r="V311" i="3" a="1"/>
  <c r="V311" i="3" s="1"/>
  <c r="V327" i="3" a="1"/>
  <c r="V327" i="3" s="1"/>
  <c r="V343" i="3" a="1"/>
  <c r="V343" i="3" s="1"/>
  <c r="V359" i="3" a="1"/>
  <c r="V359" i="3" s="1"/>
  <c r="T484" i="25" s="1"/>
  <c r="V375" i="3" a="1"/>
  <c r="V375" i="3" s="1"/>
  <c r="T500" i="25" s="1"/>
  <c r="V391" i="3" a="1"/>
  <c r="V391" i="3" s="1"/>
  <c r="T516" i="25" s="1"/>
  <c r="V407" i="3" a="1"/>
  <c r="V407" i="3" s="1"/>
  <c r="T532" i="25" s="1"/>
  <c r="V420" i="3" a="1"/>
  <c r="V420" i="3" s="1"/>
  <c r="T545" i="25" s="1"/>
  <c r="V437" i="3" a="1"/>
  <c r="V437" i="3" s="1"/>
  <c r="V453" i="3" a="1"/>
  <c r="V453" i="3" s="1"/>
  <c r="V469" i="3" a="1"/>
  <c r="V469" i="3" s="1"/>
  <c r="V486" i="3" a="1"/>
  <c r="V486" i="3" s="1"/>
  <c r="V502" i="3" a="1"/>
  <c r="V502" i="3" s="1"/>
  <c r="V518" i="3" a="1"/>
  <c r="V518" i="3" s="1"/>
  <c r="V534" i="3" a="1"/>
  <c r="V534" i="3" s="1"/>
  <c r="V550" i="3" a="1"/>
  <c r="V550" i="3" s="1"/>
  <c r="V566" i="3" a="1"/>
  <c r="V566" i="3" s="1"/>
  <c r="V582" i="3" a="1"/>
  <c r="V582" i="3" s="1"/>
  <c r="V305" i="3" a="1"/>
  <c r="V305" i="3" s="1"/>
  <c r="V321" i="3" a="1"/>
  <c r="V321" i="3" s="1"/>
  <c r="V337" i="3" a="1"/>
  <c r="V337" i="3" s="1"/>
  <c r="V353" i="3" a="1"/>
  <c r="V353" i="3" s="1"/>
  <c r="T478" i="25" s="1"/>
  <c r="V369" i="3" a="1"/>
  <c r="V369" i="3" s="1"/>
  <c r="T494" i="25" s="1"/>
  <c r="V385" i="3" a="1"/>
  <c r="V385" i="3" s="1"/>
  <c r="T510" i="25" s="1"/>
  <c r="V401" i="3" a="1"/>
  <c r="V401" i="3" s="1"/>
  <c r="T526" i="25" s="1"/>
  <c r="V418" i="3" a="1"/>
  <c r="V418" i="3" s="1"/>
  <c r="T543" i="25" s="1"/>
  <c r="V435" i="3" a="1"/>
  <c r="V435" i="3" s="1"/>
  <c r="V451" i="3" a="1"/>
  <c r="V451" i="3" s="1"/>
  <c r="V467" i="3" a="1"/>
  <c r="V467" i="3" s="1"/>
  <c r="V483" i="3" a="1"/>
  <c r="V483" i="3" s="1"/>
  <c r="V499" i="3" a="1"/>
  <c r="V499" i="3" s="1"/>
  <c r="V515" i="3" a="1"/>
  <c r="V515" i="3" s="1"/>
  <c r="V531" i="3" a="1"/>
  <c r="V531" i="3" s="1"/>
  <c r="V547" i="3" a="1"/>
  <c r="V547" i="3" s="1"/>
  <c r="V563" i="3" a="1"/>
  <c r="V563" i="3" s="1"/>
  <c r="V579" i="3" a="1"/>
  <c r="V579" i="3" s="1"/>
  <c r="V306" i="3" a="1"/>
  <c r="V306" i="3" s="1"/>
  <c r="V322" i="3" a="1"/>
  <c r="V322" i="3" s="1"/>
  <c r="V338" i="3" a="1"/>
  <c r="V338" i="3" s="1"/>
  <c r="V354" i="3" a="1"/>
  <c r="V354" i="3" s="1"/>
  <c r="T479" i="25" s="1"/>
  <c r="V370" i="3" a="1"/>
  <c r="V370" i="3" s="1"/>
  <c r="T495" i="25" s="1"/>
  <c r="V386" i="3" a="1"/>
  <c r="V386" i="3" s="1"/>
  <c r="T511" i="25" s="1"/>
  <c r="V402" i="3" a="1"/>
  <c r="V402" i="3" s="1"/>
  <c r="T527" i="25" s="1"/>
  <c r="V419" i="3" a="1"/>
  <c r="V419" i="3" s="1"/>
  <c r="T544" i="25" s="1"/>
  <c r="V432" i="3" a="1"/>
  <c r="V432" i="3" s="1"/>
  <c r="V448" i="3" a="1"/>
  <c r="V448" i="3" s="1"/>
  <c r="V464" i="3" a="1"/>
  <c r="V464" i="3" s="1"/>
  <c r="V480" i="3" a="1"/>
  <c r="V480" i="3" s="1"/>
  <c r="V496" i="3" a="1"/>
  <c r="V496" i="3" s="1"/>
  <c r="V512" i="3" a="1"/>
  <c r="V512" i="3" s="1"/>
  <c r="V528" i="3" a="1"/>
  <c r="V528" i="3" s="1"/>
  <c r="V544" i="3" a="1"/>
  <c r="V544" i="3" s="1"/>
  <c r="V560" i="3" a="1"/>
  <c r="V560" i="3" s="1"/>
  <c r="V297" i="3" a="1"/>
  <c r="V297" i="3" s="1"/>
  <c r="V313" i="3" a="1"/>
  <c r="V313" i="3" s="1"/>
  <c r="V329" i="3" a="1"/>
  <c r="V329" i="3" s="1"/>
  <c r="V345" i="3" a="1"/>
  <c r="V345" i="3" s="1"/>
  <c r="V361" i="3" a="1"/>
  <c r="V361" i="3" s="1"/>
  <c r="T486" i="25" s="1"/>
  <c r="V377" i="3" a="1"/>
  <c r="V377" i="3" s="1"/>
  <c r="T502" i="25" s="1"/>
  <c r="V393" i="3" a="1"/>
  <c r="V393" i="3" s="1"/>
  <c r="T518" i="25" s="1"/>
  <c r="V409" i="3" a="1"/>
  <c r="V409" i="3" s="1"/>
  <c r="T534" i="25" s="1"/>
  <c r="V427" i="3" a="1"/>
  <c r="V427" i="3" s="1"/>
  <c r="T552" i="25" s="1"/>
  <c r="V443" i="3" a="1"/>
  <c r="V443" i="3" s="1"/>
  <c r="V459" i="3" a="1"/>
  <c r="V459" i="3" s="1"/>
  <c r="V474" i="3" a="1"/>
  <c r="V474" i="3" s="1"/>
  <c r="V489" i="3" a="1"/>
  <c r="V489" i="3" s="1"/>
  <c r="V505" i="3" a="1"/>
  <c r="V505" i="3" s="1"/>
  <c r="V521" i="3" a="1"/>
  <c r="V521" i="3" s="1"/>
  <c r="V537" i="3" a="1"/>
  <c r="V537" i="3" s="1"/>
  <c r="V553" i="3" a="1"/>
  <c r="V553" i="3" s="1"/>
  <c r="V569" i="3" a="1"/>
  <c r="V569" i="3" s="1"/>
  <c r="V585" i="3" a="1"/>
  <c r="V585" i="3" s="1"/>
  <c r="V599" i="3" a="1"/>
  <c r="V599" i="3" s="1"/>
  <c r="V613" i="3" a="1"/>
  <c r="V613" i="3" s="1"/>
  <c r="V631" i="3" a="1"/>
  <c r="V631" i="3" s="1"/>
  <c r="V645" i="3" a="1"/>
  <c r="V645" i="3" s="1"/>
  <c r="V661" i="3" a="1"/>
  <c r="V661" i="3" s="1"/>
  <c r="V677" i="3" a="1"/>
  <c r="V677" i="3" s="1"/>
  <c r="V693" i="3" a="1"/>
  <c r="V693" i="3" s="1"/>
  <c r="V709" i="3" a="1"/>
  <c r="V709" i="3" s="1"/>
  <c r="V725" i="3" a="1"/>
  <c r="V725" i="3" s="1"/>
  <c r="V741" i="3" a="1"/>
  <c r="V741" i="3" s="1"/>
  <c r="V757" i="3" a="1"/>
  <c r="V757" i="3" s="1"/>
  <c r="V773" i="3" a="1"/>
  <c r="V773" i="3" s="1"/>
  <c r="V789" i="3" a="1"/>
  <c r="V789" i="3" s="1"/>
  <c r="V805" i="3" a="1"/>
  <c r="V805" i="3" s="1"/>
  <c r="V821" i="3" a="1"/>
  <c r="V821" i="3" s="1"/>
  <c r="V837" i="3" a="1"/>
  <c r="V837" i="3" s="1"/>
  <c r="V853" i="3" a="1"/>
  <c r="V853" i="3" s="1"/>
  <c r="V869" i="3" a="1"/>
  <c r="V869" i="3" s="1"/>
  <c r="V596" i="3" a="1"/>
  <c r="V596" i="3" s="1"/>
  <c r="V614" i="3" a="1"/>
  <c r="V614" i="3" s="1"/>
  <c r="V628" i="3" a="1"/>
  <c r="V628" i="3" s="1"/>
  <c r="V646" i="3" a="1"/>
  <c r="V646" i="3" s="1"/>
  <c r="V662" i="3" a="1"/>
  <c r="V662" i="3" s="1"/>
  <c r="V678" i="3" a="1"/>
  <c r="V678" i="3" s="1"/>
  <c r="V694" i="3" a="1"/>
  <c r="V694" i="3" s="1"/>
  <c r="V4" i="3" a="1"/>
  <c r="V4" i="3" s="1"/>
  <c r="V18" i="3" a="1"/>
  <c r="V18" i="3" s="1"/>
  <c r="V36" i="3" a="1"/>
  <c r="V36" i="3" s="1"/>
  <c r="V50" i="3" a="1"/>
  <c r="V50" i="3" s="1"/>
  <c r="V68" i="3" a="1"/>
  <c r="V68" i="3" s="1"/>
  <c r="V82" i="3" a="1"/>
  <c r="V82" i="3" s="1"/>
  <c r="V100" i="3" a="1"/>
  <c r="V100" i="3" s="1"/>
  <c r="V114" i="3" a="1"/>
  <c r="V114" i="3" s="1"/>
  <c r="V131" i="3" a="1"/>
  <c r="V131" i="3" s="1"/>
  <c r="V147" i="3" a="1"/>
  <c r="V147" i="3" s="1"/>
  <c r="V164" i="3" a="1"/>
  <c r="V164" i="3" s="1"/>
  <c r="V177" i="3" a="1"/>
  <c r="V177" i="3" s="1"/>
  <c r="V195" i="3" a="1"/>
  <c r="V195" i="3" s="1"/>
  <c r="V209" i="3" a="1"/>
  <c r="V209" i="3" s="1"/>
  <c r="V227" i="3" a="1"/>
  <c r="V227" i="3" s="1"/>
  <c r="V240" i="3" a="1"/>
  <c r="V240" i="3" s="1"/>
  <c r="V257" i="3" a="1"/>
  <c r="V257" i="3" s="1"/>
  <c r="V273" i="3" a="1"/>
  <c r="V273" i="3" s="1"/>
  <c r="V289" i="3" a="1"/>
  <c r="V289" i="3" s="1"/>
  <c r="V15" i="3" a="1"/>
  <c r="V15" i="3" s="1"/>
  <c r="V29" i="3" a="1"/>
  <c r="V29" i="3" s="1"/>
  <c r="V47" i="3" a="1"/>
  <c r="V47" i="3" s="1"/>
  <c r="V61" i="3" a="1"/>
  <c r="V61" i="3" s="1"/>
  <c r="V79" i="3" a="1"/>
  <c r="V79" i="3" s="1"/>
  <c r="V93" i="3" a="1"/>
  <c r="V93" i="3" s="1"/>
  <c r="V111" i="3" a="1"/>
  <c r="V111" i="3" s="1"/>
  <c r="V128" i="3" a="1"/>
  <c r="V128" i="3" s="1"/>
  <c r="V141" i="3" a="1"/>
  <c r="V141" i="3" s="1"/>
  <c r="V157" i="3" a="1"/>
  <c r="V157" i="3" s="1"/>
  <c r="V175" i="3" a="1"/>
  <c r="V175" i="3" s="1"/>
  <c r="V188" i="3" a="1"/>
  <c r="V188" i="3" s="1"/>
  <c r="V206" i="3" a="1"/>
  <c r="V206" i="3" s="1"/>
  <c r="V220" i="3" a="1"/>
  <c r="V220" i="3" s="1"/>
  <c r="V238" i="3" a="1"/>
  <c r="V238" i="3" s="1"/>
  <c r="V255" i="3" a="1"/>
  <c r="V255" i="3" s="1"/>
  <c r="V271" i="3" a="1"/>
  <c r="V271" i="3" s="1"/>
  <c r="V287" i="3" a="1"/>
  <c r="V287" i="3" s="1"/>
  <c r="V16" i="3" a="1"/>
  <c r="V16" i="3" s="1"/>
  <c r="V30" i="3" a="1"/>
  <c r="V30" i="3" s="1"/>
  <c r="V48" i="3" a="1"/>
  <c r="V48" i="3" s="1"/>
  <c r="V62" i="3" a="1"/>
  <c r="V62" i="3" s="1"/>
  <c r="V80" i="3" a="1"/>
  <c r="V80" i="3" s="1"/>
  <c r="V94" i="3" a="1"/>
  <c r="V94" i="3" s="1"/>
  <c r="V112" i="3" a="1"/>
  <c r="V112" i="3" s="1"/>
  <c r="V125" i="3" a="1"/>
  <c r="V125" i="3" s="1"/>
  <c r="V142" i="3" a="1"/>
  <c r="V142" i="3" s="1"/>
  <c r="V158" i="3" a="1"/>
  <c r="V158" i="3" s="1"/>
  <c r="V179" i="3" a="1"/>
  <c r="V179" i="3" s="1"/>
  <c r="V193" i="3" a="1"/>
  <c r="V193" i="3" s="1"/>
  <c r="V211" i="3" a="1"/>
  <c r="V211" i="3" s="1"/>
  <c r="V225" i="3" a="1"/>
  <c r="V225" i="3" s="1"/>
  <c r="V242" i="3" a="1"/>
  <c r="V242" i="3" s="1"/>
  <c r="V259" i="3" a="1"/>
  <c r="V259" i="3" s="1"/>
  <c r="V275" i="3" a="1"/>
  <c r="V275" i="3" s="1"/>
  <c r="V291" i="3" a="1"/>
  <c r="V291" i="3" s="1"/>
  <c r="V13" i="3" a="1"/>
  <c r="V13" i="3" s="1"/>
  <c r="V31" i="3" a="1"/>
  <c r="V31" i="3" s="1"/>
  <c r="V45" i="3" a="1"/>
  <c r="V45" i="3" s="1"/>
  <c r="V63" i="3" a="1"/>
  <c r="V63" i="3" s="1"/>
  <c r="V77" i="3" a="1"/>
  <c r="V77" i="3" s="1"/>
  <c r="V95" i="3" a="1"/>
  <c r="V95" i="3" s="1"/>
  <c r="V109" i="3" a="1"/>
  <c r="V109" i="3" s="1"/>
  <c r="V126" i="3" a="1"/>
  <c r="V126" i="3" s="1"/>
  <c r="V143" i="3" a="1"/>
  <c r="V143" i="3" s="1"/>
  <c r="V159" i="3" a="1"/>
  <c r="V159" i="3" s="1"/>
  <c r="V173" i="3" a="1"/>
  <c r="V173" i="3" s="1"/>
  <c r="V190" i="3" a="1"/>
  <c r="V190" i="3" s="1"/>
  <c r="V204" i="3" a="1"/>
  <c r="V204" i="3" s="1"/>
  <c r="V222" i="3" a="1"/>
  <c r="V222" i="3" s="1"/>
  <c r="V236" i="3" a="1"/>
  <c r="V236" i="3" s="1"/>
  <c r="V253" i="3" a="1"/>
  <c r="V253" i="3" s="1"/>
  <c r="V269" i="3" a="1"/>
  <c r="V269" i="3" s="1"/>
  <c r="V285" i="3" a="1"/>
  <c r="V285" i="3" s="1"/>
  <c r="V298" i="3" a="1"/>
  <c r="V298" i="3" s="1"/>
  <c r="V314" i="3" a="1"/>
  <c r="V314" i="3" s="1"/>
  <c r="V330" i="3" a="1"/>
  <c r="V330" i="3" s="1"/>
  <c r="V346" i="3" a="1"/>
  <c r="V346" i="3" s="1"/>
  <c r="V362" i="3" a="1"/>
  <c r="V362" i="3" s="1"/>
  <c r="T487" i="25" s="1"/>
  <c r="V378" i="3" a="1"/>
  <c r="V378" i="3" s="1"/>
  <c r="T503" i="25" s="1"/>
  <c r="V394" i="3" a="1"/>
  <c r="V394" i="3" s="1"/>
  <c r="T519" i="25" s="1"/>
  <c r="V410" i="3" a="1"/>
  <c r="V410" i="3" s="1"/>
  <c r="T535" i="25" s="1"/>
  <c r="V424" i="3" a="1"/>
  <c r="V424" i="3" s="1"/>
  <c r="T549" i="25" s="1"/>
  <c r="V440" i="3" a="1"/>
  <c r="V440" i="3" s="1"/>
  <c r="V456" i="3" a="1"/>
  <c r="V456" i="3" s="1"/>
  <c r="V472" i="3" a="1"/>
  <c r="V472" i="3" s="1"/>
  <c r="V490" i="3" a="1"/>
  <c r="V490" i="3" s="1"/>
  <c r="V506" i="3" a="1"/>
  <c r="V506" i="3" s="1"/>
  <c r="V522" i="3" a="1"/>
  <c r="V522" i="3" s="1"/>
  <c r="V538" i="3" a="1"/>
  <c r="V538" i="3" s="1"/>
  <c r="V554" i="3" a="1"/>
  <c r="V554" i="3" s="1"/>
  <c r="V570" i="3" a="1"/>
  <c r="V570" i="3" s="1"/>
  <c r="V586" i="3" a="1"/>
  <c r="V586" i="3" s="1"/>
  <c r="V308" i="3" a="1"/>
  <c r="V308" i="3" s="1"/>
  <c r="V324" i="3" a="1"/>
  <c r="V324" i="3" s="1"/>
  <c r="V340" i="3" a="1"/>
  <c r="V340" i="3" s="1"/>
  <c r="V356" i="3" a="1"/>
  <c r="V356" i="3" s="1"/>
  <c r="T481" i="25" s="1"/>
  <c r="V372" i="3" a="1"/>
  <c r="V372" i="3" s="1"/>
  <c r="T497" i="25" s="1"/>
  <c r="V388" i="3" a="1"/>
  <c r="V388" i="3" s="1"/>
  <c r="T513" i="25" s="1"/>
  <c r="V404" i="3" a="1"/>
  <c r="V404" i="3" s="1"/>
  <c r="T529" i="25" s="1"/>
  <c r="V421" i="3" a="1"/>
  <c r="V421" i="3" s="1"/>
  <c r="T546" i="25" s="1"/>
  <c r="V438" i="3" a="1"/>
  <c r="V438" i="3" s="1"/>
  <c r="V454" i="3" a="1"/>
  <c r="V454" i="3" s="1"/>
  <c r="V470" i="3" a="1"/>
  <c r="V470" i="3" s="1"/>
  <c r="V487" i="3" a="1"/>
  <c r="V487" i="3" s="1"/>
  <c r="V503" i="3" a="1"/>
  <c r="V503" i="3" s="1"/>
  <c r="V519" i="3" a="1"/>
  <c r="V519" i="3" s="1"/>
  <c r="V535" i="3" a="1"/>
  <c r="V535" i="3" s="1"/>
  <c r="V551" i="3" a="1"/>
  <c r="V551" i="3" s="1"/>
  <c r="V567" i="3" a="1"/>
  <c r="V567" i="3" s="1"/>
  <c r="V583" i="3" a="1"/>
  <c r="V583" i="3" s="1"/>
  <c r="V309" i="3" a="1"/>
  <c r="V309" i="3" s="1"/>
  <c r="V325" i="3" a="1"/>
  <c r="V325" i="3" s="1"/>
  <c r="V341" i="3" a="1"/>
  <c r="V341" i="3" s="1"/>
  <c r="V357" i="3" a="1"/>
  <c r="V357" i="3" s="1"/>
  <c r="T482" i="25" s="1"/>
  <c r="V373" i="3" a="1"/>
  <c r="V373" i="3" s="1"/>
  <c r="T498" i="25" s="1"/>
  <c r="V389" i="3" a="1"/>
  <c r="V389" i="3" s="1"/>
  <c r="T514" i="25" s="1"/>
  <c r="V405" i="3" a="1"/>
  <c r="V405" i="3" s="1"/>
  <c r="T530" i="25" s="1"/>
  <c r="V422" i="3" a="1"/>
  <c r="V422" i="3" s="1"/>
  <c r="T547" i="25" s="1"/>
  <c r="V439" i="3" a="1"/>
  <c r="V439" i="3" s="1"/>
  <c r="V455" i="3" a="1"/>
  <c r="V455" i="3" s="1"/>
  <c r="V471" i="3" a="1"/>
  <c r="V471" i="3" s="1"/>
  <c r="V484" i="3" a="1"/>
  <c r="V484" i="3" s="1"/>
  <c r="V500" i="3" a="1"/>
  <c r="V500" i="3" s="1"/>
  <c r="V516" i="3" a="1"/>
  <c r="V516" i="3" s="1"/>
  <c r="V532" i="3" a="1"/>
  <c r="V532" i="3" s="1"/>
  <c r="V548" i="3" a="1"/>
  <c r="V548" i="3" s="1"/>
  <c r="V564" i="3" a="1"/>
  <c r="V564" i="3" s="1"/>
  <c r="V300" i="3" a="1"/>
  <c r="V300" i="3" s="1"/>
  <c r="V316" i="3" a="1"/>
  <c r="V316" i="3" s="1"/>
  <c r="V332" i="3" a="1"/>
  <c r="V332" i="3" s="1"/>
  <c r="V348" i="3" a="1"/>
  <c r="V348" i="3" s="1"/>
  <c r="V364" i="3" a="1"/>
  <c r="V364" i="3" s="1"/>
  <c r="T489" i="25" s="1"/>
  <c r="V380" i="3" a="1"/>
  <c r="V380" i="3" s="1"/>
  <c r="T505" i="25" s="1"/>
  <c r="V396" i="3" a="1"/>
  <c r="V396" i="3" s="1"/>
  <c r="T521" i="25" s="1"/>
  <c r="V412" i="3" a="1"/>
  <c r="V412" i="3" s="1"/>
  <c r="T537" i="25" s="1"/>
  <c r="V430" i="3" a="1"/>
  <c r="V430" i="3" s="1"/>
  <c r="T555" i="25" s="1"/>
  <c r="V446" i="3" a="1"/>
  <c r="V446" i="3" s="1"/>
  <c r="V462" i="3" a="1"/>
  <c r="V462" i="3" s="1"/>
  <c r="V477" i="3" a="1"/>
  <c r="V477" i="3" s="1"/>
  <c r="V493" i="3" a="1"/>
  <c r="V493" i="3" s="1"/>
  <c r="V509" i="3" a="1"/>
  <c r="V509" i="3" s="1"/>
  <c r="V525" i="3" a="1"/>
  <c r="V525" i="3" s="1"/>
  <c r="V541" i="3" a="1"/>
  <c r="V541" i="3" s="1"/>
  <c r="V557" i="3" a="1"/>
  <c r="V557" i="3" s="1"/>
  <c r="V573" i="3" a="1"/>
  <c r="V573" i="3" s="1"/>
  <c r="V588" i="3" a="1"/>
  <c r="V588" i="3" s="1"/>
  <c r="V603" i="3" a="1"/>
  <c r="V603" i="3" s="1"/>
  <c r="V8" i="3" a="1"/>
  <c r="V8" i="3" s="1"/>
  <c r="V21" i="3" a="1"/>
  <c r="V21" i="3" s="1"/>
  <c r="V39" i="3" a="1"/>
  <c r="V39" i="3" s="1"/>
  <c r="V53" i="3" a="1"/>
  <c r="V53" i="3" s="1"/>
  <c r="V71" i="3" a="1"/>
  <c r="V71" i="3" s="1"/>
  <c r="V85" i="3" a="1"/>
  <c r="V85" i="3" s="1"/>
  <c r="V103" i="3" a="1"/>
  <c r="V103" i="3" s="1"/>
  <c r="V117" i="3" a="1"/>
  <c r="V117" i="3" s="1"/>
  <c r="V134" i="3" a="1"/>
  <c r="V134" i="3" s="1"/>
  <c r="V150" i="3" a="1"/>
  <c r="V150" i="3" s="1"/>
  <c r="V167" i="3" a="1"/>
  <c r="V167" i="3" s="1"/>
  <c r="V180" i="3" a="1"/>
  <c r="V180" i="3" s="1"/>
  <c r="V198" i="3" a="1"/>
  <c r="V198" i="3" s="1"/>
  <c r="V212" i="3" a="1"/>
  <c r="V212" i="3" s="1"/>
  <c r="V230" i="3" a="1"/>
  <c r="V230" i="3" s="1"/>
  <c r="V247" i="3" a="1"/>
  <c r="V247" i="3" s="1"/>
  <c r="V260" i="3" a="1"/>
  <c r="V260" i="3" s="1"/>
  <c r="V276" i="3" a="1"/>
  <c r="V276" i="3" s="1"/>
  <c r="V292" i="3" a="1"/>
  <c r="V292" i="3" s="1"/>
  <c r="V19" i="3" a="1"/>
  <c r="V19" i="3" s="1"/>
  <c r="V33" i="3" a="1"/>
  <c r="V33" i="3" s="1"/>
  <c r="V51" i="3" a="1"/>
  <c r="V51" i="3" s="1"/>
  <c r="V65" i="3" a="1"/>
  <c r="V65" i="3" s="1"/>
  <c r="V83" i="3" a="1"/>
  <c r="V83" i="3" s="1"/>
  <c r="V97" i="3" a="1"/>
  <c r="V97" i="3" s="1"/>
  <c r="V115" i="3" a="1"/>
  <c r="V115" i="3" s="1"/>
  <c r="V132" i="3" a="1"/>
  <c r="V132" i="3" s="1"/>
  <c r="V148" i="3" a="1"/>
  <c r="V148" i="3" s="1"/>
  <c r="V161" i="3" a="1"/>
  <c r="V161" i="3" s="1"/>
  <c r="V178" i="3" a="1"/>
  <c r="V178" i="3" s="1"/>
  <c r="V192" i="3" a="1"/>
  <c r="V192" i="3" s="1"/>
  <c r="V210" i="3" a="1"/>
  <c r="V210" i="3" s="1"/>
  <c r="V224" i="3" a="1"/>
  <c r="V224" i="3" s="1"/>
  <c r="V241" i="3" a="1"/>
  <c r="V241" i="3" s="1"/>
  <c r="V258" i="3" a="1"/>
  <c r="V258" i="3" s="1"/>
  <c r="V274" i="3" a="1"/>
  <c r="V274" i="3" s="1"/>
  <c r="V290" i="3" a="1"/>
  <c r="V290" i="3" s="1"/>
  <c r="V20" i="3" a="1"/>
  <c r="V20" i="3" s="1"/>
  <c r="V34" i="3" a="1"/>
  <c r="V34" i="3" s="1"/>
  <c r="V52" i="3" a="1"/>
  <c r="V52" i="3" s="1"/>
  <c r="V66" i="3" a="1"/>
  <c r="V66" i="3" s="1"/>
  <c r="V84" i="3" a="1"/>
  <c r="V84" i="3" s="1"/>
  <c r="V98" i="3" a="1"/>
  <c r="V98" i="3" s="1"/>
  <c r="V116" i="3" a="1"/>
  <c r="V116" i="3" s="1"/>
  <c r="V129" i="3" a="1"/>
  <c r="V129" i="3" s="1"/>
  <c r="V145" i="3" a="1"/>
  <c r="V145" i="3" s="1"/>
  <c r="V162" i="3" a="1"/>
  <c r="V162" i="3" s="1"/>
  <c r="V182" i="3" a="1"/>
  <c r="V182" i="3" s="1"/>
  <c r="V196" i="3" a="1"/>
  <c r="V196" i="3" s="1"/>
  <c r="V214" i="3" a="1"/>
  <c r="V214" i="3" s="1"/>
  <c r="V228" i="3" a="1"/>
  <c r="V228" i="3" s="1"/>
  <c r="V245" i="3" a="1"/>
  <c r="V245" i="3" s="1"/>
  <c r="V262" i="3" a="1"/>
  <c r="V262" i="3" s="1"/>
  <c r="V278" i="3" a="1"/>
  <c r="V278" i="3" s="1"/>
  <c r="V294" i="3" a="1"/>
  <c r="V294" i="3" s="1"/>
  <c r="V17" i="3" a="1"/>
  <c r="V17" i="3" s="1"/>
  <c r="V35" i="3" a="1"/>
  <c r="V35" i="3" s="1"/>
  <c r="V49" i="3" a="1"/>
  <c r="V49" i="3" s="1"/>
  <c r="V67" i="3" a="1"/>
  <c r="V67" i="3" s="1"/>
  <c r="V81" i="3" a="1"/>
  <c r="V81" i="3" s="1"/>
  <c r="V99" i="3" a="1"/>
  <c r="V99" i="3" s="1"/>
  <c r="V113" i="3" a="1"/>
  <c r="V113" i="3" s="1"/>
  <c r="V130" i="3" a="1"/>
  <c r="V130" i="3" s="1"/>
  <c r="V146" i="3" a="1"/>
  <c r="V146" i="3" s="1"/>
  <c r="V163" i="3" a="1"/>
  <c r="V163" i="3" s="1"/>
  <c r="V176" i="3" a="1"/>
  <c r="V176" i="3" s="1"/>
  <c r="V194" i="3" a="1"/>
  <c r="V194" i="3" s="1"/>
  <c r="V208" i="3" a="1"/>
  <c r="V208" i="3" s="1"/>
  <c r="V226" i="3" a="1"/>
  <c r="V226" i="3" s="1"/>
  <c r="V243" i="3" a="1"/>
  <c r="V243" i="3" s="1"/>
  <c r="V256" i="3" a="1"/>
  <c r="V256" i="3" s="1"/>
  <c r="V272" i="3" a="1"/>
  <c r="V272" i="3" s="1"/>
  <c r="V288" i="3" a="1"/>
  <c r="V288" i="3" s="1"/>
  <c r="V301" i="3" a="1"/>
  <c r="V301" i="3" s="1"/>
  <c r="V317" i="3" a="1"/>
  <c r="V317" i="3" s="1"/>
  <c r="V333" i="3" a="1"/>
  <c r="V333" i="3" s="1"/>
  <c r="V349" i="3" a="1"/>
  <c r="V349" i="3" s="1"/>
  <c r="V365" i="3" a="1"/>
  <c r="V365" i="3" s="1"/>
  <c r="T490" i="25" s="1"/>
  <c r="V381" i="3" a="1"/>
  <c r="V381" i="3" s="1"/>
  <c r="T506" i="25" s="1"/>
  <c r="V397" i="3" a="1"/>
  <c r="V397" i="3" s="1"/>
  <c r="T522" i="25" s="1"/>
  <c r="V413" i="3" a="1"/>
  <c r="V413" i="3" s="1"/>
  <c r="T538" i="25" s="1"/>
  <c r="V431" i="3" a="1"/>
  <c r="V431" i="3" s="1"/>
  <c r="V447" i="3" a="1"/>
  <c r="V447" i="3" s="1"/>
  <c r="V463" i="3" a="1"/>
  <c r="V463" i="3" s="1"/>
  <c r="V478" i="3" a="1"/>
  <c r="V478" i="3" s="1"/>
  <c r="V494" i="3" a="1"/>
  <c r="V494" i="3" s="1"/>
  <c r="V510" i="3" a="1"/>
  <c r="V510" i="3" s="1"/>
  <c r="V526" i="3" a="1"/>
  <c r="V526" i="3" s="1"/>
  <c r="V542" i="3" a="1"/>
  <c r="V542" i="3" s="1"/>
  <c r="V558" i="3" a="1"/>
  <c r="V558" i="3" s="1"/>
  <c r="V574" i="3" a="1"/>
  <c r="V574" i="3" s="1"/>
  <c r="V299" i="3" a="1"/>
  <c r="V299" i="3" s="1"/>
  <c r="V315" i="3" a="1"/>
  <c r="V315" i="3" s="1"/>
  <c r="V331" i="3" a="1"/>
  <c r="V331" i="3" s="1"/>
  <c r="V347" i="3" a="1"/>
  <c r="V347" i="3" s="1"/>
  <c r="V363" i="3" a="1"/>
  <c r="V363" i="3" s="1"/>
  <c r="T488" i="25" s="1"/>
  <c r="V379" i="3" a="1"/>
  <c r="V379" i="3" s="1"/>
  <c r="T504" i="25" s="1"/>
  <c r="V395" i="3" a="1"/>
  <c r="V395" i="3" s="1"/>
  <c r="T520" i="25" s="1"/>
  <c r="V411" i="3" a="1"/>
  <c r="V411" i="3" s="1"/>
  <c r="T536" i="25" s="1"/>
  <c r="V425" i="3" a="1"/>
  <c r="V425" i="3" s="1"/>
  <c r="T550" i="25" s="1"/>
  <c r="V441" i="3" a="1"/>
  <c r="V441" i="3" s="1"/>
  <c r="V457" i="3" a="1"/>
  <c r="V457" i="3" s="1"/>
  <c r="V475" i="3" a="1"/>
  <c r="V475" i="3" s="1"/>
  <c r="V491" i="3" a="1"/>
  <c r="V491" i="3" s="1"/>
  <c r="V507" i="3" a="1"/>
  <c r="V507" i="3" s="1"/>
  <c r="V523" i="3" a="1"/>
  <c r="V523" i="3" s="1"/>
  <c r="V539" i="3" a="1"/>
  <c r="V539" i="3" s="1"/>
  <c r="V555" i="3" a="1"/>
  <c r="V555" i="3" s="1"/>
  <c r="V571" i="3" a="1"/>
  <c r="V571" i="3" s="1"/>
  <c r="V296" i="3" a="1"/>
  <c r="V296" i="3" s="1"/>
  <c r="V312" i="3" a="1"/>
  <c r="V312" i="3" s="1"/>
  <c r="V328" i="3" a="1"/>
  <c r="V328" i="3" s="1"/>
  <c r="V344" i="3" a="1"/>
  <c r="V344" i="3" s="1"/>
  <c r="V360" i="3" a="1"/>
  <c r="V360" i="3" s="1"/>
  <c r="T485" i="25" s="1"/>
  <c r="V376" i="3" a="1"/>
  <c r="V376" i="3" s="1"/>
  <c r="T501" i="25" s="1"/>
  <c r="V392" i="3" a="1"/>
  <c r="V392" i="3" s="1"/>
  <c r="T517" i="25" s="1"/>
  <c r="V408" i="3" a="1"/>
  <c r="V408" i="3" s="1"/>
  <c r="T533" i="25" s="1"/>
  <c r="V426" i="3" a="1"/>
  <c r="V426" i="3" s="1"/>
  <c r="T551" i="25" s="1"/>
  <c r="V442" i="3" a="1"/>
  <c r="V442" i="3" s="1"/>
  <c r="V458" i="3" a="1"/>
  <c r="V458" i="3" s="1"/>
  <c r="V473" i="3" a="1"/>
  <c r="V473" i="3" s="1"/>
  <c r="V488" i="3" a="1"/>
  <c r="V488" i="3" s="1"/>
  <c r="V504" i="3" a="1"/>
  <c r="V504" i="3" s="1"/>
  <c r="V520" i="3" a="1"/>
  <c r="V520" i="3" s="1"/>
  <c r="V536" i="3" a="1"/>
  <c r="V536" i="3" s="1"/>
  <c r="V552" i="3" a="1"/>
  <c r="V552" i="3" s="1"/>
  <c r="V568" i="3" a="1"/>
  <c r="V568" i="3" s="1"/>
  <c r="V307" i="3" a="1"/>
  <c r="V307" i="3" s="1"/>
  <c r="V323" i="3" a="1"/>
  <c r="V323" i="3" s="1"/>
  <c r="V339" i="3" a="1"/>
  <c r="V339" i="3" s="1"/>
  <c r="V355" i="3" a="1"/>
  <c r="V355" i="3" s="1"/>
  <c r="T480" i="25" s="1"/>
  <c r="V371" i="3" a="1"/>
  <c r="V371" i="3" s="1"/>
  <c r="T496" i="25" s="1"/>
  <c r="V387" i="3" a="1"/>
  <c r="V387" i="3" s="1"/>
  <c r="T512" i="25" s="1"/>
  <c r="V403" i="3" a="1"/>
  <c r="V403" i="3" s="1"/>
  <c r="T528" i="25" s="1"/>
  <c r="V416" i="3" a="1"/>
  <c r="V416" i="3" s="1"/>
  <c r="T541" i="25" s="1"/>
  <c r="V433" i="3" a="1"/>
  <c r="V433" i="3" s="1"/>
  <c r="V449" i="3" a="1"/>
  <c r="V449" i="3" s="1"/>
  <c r="V465" i="3" a="1"/>
  <c r="V465" i="3" s="1"/>
  <c r="V481" i="3" a="1"/>
  <c r="V481" i="3" s="1"/>
  <c r="V497" i="3" a="1"/>
  <c r="V497" i="3" s="1"/>
  <c r="V513" i="3" a="1"/>
  <c r="V513" i="3" s="1"/>
  <c r="V529" i="3" a="1"/>
  <c r="V529" i="3" s="1"/>
  <c r="V545" i="3" a="1"/>
  <c r="V545" i="3" s="1"/>
  <c r="V561" i="3" a="1"/>
  <c r="V561" i="3" s="1"/>
  <c r="V577" i="3" a="1"/>
  <c r="V577" i="3" s="1"/>
  <c r="V576" i="3" a="1"/>
  <c r="V576" i="3" s="1"/>
  <c r="V606" i="3" a="1"/>
  <c r="V606" i="3" s="1"/>
  <c r="V620" i="3" a="1"/>
  <c r="V620" i="3" s="1"/>
  <c r="V638" i="3" a="1"/>
  <c r="V638" i="3" s="1"/>
  <c r="V652" i="3" a="1"/>
  <c r="V652" i="3" s="1"/>
  <c r="V668" i="3" a="1"/>
  <c r="V668" i="3" s="1"/>
  <c r="V684" i="3" a="1"/>
  <c r="V684" i="3" s="1"/>
  <c r="V700" i="3" a="1"/>
  <c r="V700" i="3" s="1"/>
  <c r="V716" i="3" a="1"/>
  <c r="V716" i="3" s="1"/>
  <c r="V732" i="3" a="1"/>
  <c r="V732" i="3" s="1"/>
  <c r="V748" i="3" a="1"/>
  <c r="V748" i="3" s="1"/>
  <c r="V764" i="3" a="1"/>
  <c r="V764" i="3" s="1"/>
  <c r="V780" i="3" a="1"/>
  <c r="V780" i="3" s="1"/>
  <c r="V796" i="3" a="1"/>
  <c r="V796" i="3" s="1"/>
  <c r="V812" i="3" a="1"/>
  <c r="V812" i="3" s="1"/>
  <c r="V828" i="3" a="1"/>
  <c r="V828" i="3" s="1"/>
  <c r="V844" i="3" a="1"/>
  <c r="V844" i="3" s="1"/>
  <c r="V860" i="3" a="1"/>
  <c r="V860" i="3" s="1"/>
  <c r="V589" i="3" a="1"/>
  <c r="V589" i="3" s="1"/>
  <c r="V607" i="3" a="1"/>
  <c r="V607" i="3" s="1"/>
  <c r="V621" i="3" a="1"/>
  <c r="V621" i="3" s="1"/>
  <c r="V639" i="3" a="1"/>
  <c r="V639" i="3" s="1"/>
  <c r="V655" i="3" a="1"/>
  <c r="V655" i="3" s="1"/>
  <c r="V671" i="3" a="1"/>
  <c r="V671" i="3" s="1"/>
  <c r="V687" i="3" a="1"/>
  <c r="V687" i="3" s="1"/>
  <c r="V11" i="3" a="1"/>
  <c r="V11" i="3" s="1"/>
  <c r="V25" i="3" a="1"/>
  <c r="V25" i="3" s="1"/>
  <c r="V43" i="3" a="1"/>
  <c r="V43" i="3" s="1"/>
  <c r="V57" i="3" a="1"/>
  <c r="V57" i="3" s="1"/>
  <c r="V75" i="3" a="1"/>
  <c r="V75" i="3" s="1"/>
  <c r="V89" i="3" a="1"/>
  <c r="V89" i="3" s="1"/>
  <c r="V107" i="3" a="1"/>
  <c r="V107" i="3" s="1"/>
  <c r="V124" i="3" a="1"/>
  <c r="V124" i="3" s="1"/>
  <c r="V137" i="3" a="1"/>
  <c r="V137" i="3" s="1"/>
  <c r="V153" i="3" a="1"/>
  <c r="V153" i="3" s="1"/>
  <c r="V171" i="3" a="1"/>
  <c r="V171" i="3" s="1"/>
  <c r="V184" i="3" a="1"/>
  <c r="V184" i="3" s="1"/>
  <c r="V202" i="3" a="1"/>
  <c r="V202" i="3" s="1"/>
  <c r="V216" i="3" a="1"/>
  <c r="V216" i="3" s="1"/>
  <c r="V234" i="3" a="1"/>
  <c r="V234" i="3" s="1"/>
  <c r="V251" i="3" a="1"/>
  <c r="V251" i="3" s="1"/>
  <c r="V267" i="3" a="1"/>
  <c r="V267" i="3" s="1"/>
  <c r="V283" i="3" a="1"/>
  <c r="V283" i="3" s="1"/>
  <c r="V5" i="3" a="1"/>
  <c r="V5" i="3" s="1"/>
  <c r="V22" i="3" a="1"/>
  <c r="V22" i="3" s="1"/>
  <c r="V40" i="3" a="1"/>
  <c r="V40" i="3" s="1"/>
  <c r="V54" i="3" a="1"/>
  <c r="V54" i="3" s="1"/>
  <c r="V72" i="3" a="1"/>
  <c r="V72" i="3" s="1"/>
  <c r="V86" i="3" a="1"/>
  <c r="V86" i="3" s="1"/>
  <c r="V104" i="3" a="1"/>
  <c r="V104" i="3" s="1"/>
  <c r="V118" i="3" a="1"/>
  <c r="V118" i="3" s="1"/>
  <c r="V135" i="3" a="1"/>
  <c r="V135" i="3" s="1"/>
  <c r="V151" i="3" a="1"/>
  <c r="V151" i="3" s="1"/>
  <c r="V168" i="3" a="1"/>
  <c r="V168" i="3" s="1"/>
  <c r="V181" i="3" a="1"/>
  <c r="V181" i="3" s="1"/>
  <c r="V199" i="3" a="1"/>
  <c r="V199" i="3" s="1"/>
  <c r="V213" i="3" a="1"/>
  <c r="V213" i="3" s="1"/>
  <c r="V231" i="3" a="1"/>
  <c r="V231" i="3" s="1"/>
  <c r="V244" i="3" a="1"/>
  <c r="V244" i="3" s="1"/>
  <c r="V261" i="3" a="1"/>
  <c r="V261" i="3" s="1"/>
  <c r="V277" i="3" a="1"/>
  <c r="V277" i="3" s="1"/>
  <c r="V6" i="3" a="1"/>
  <c r="V6" i="3" s="1"/>
  <c r="V23" i="3" a="1"/>
  <c r="V23" i="3" s="1"/>
  <c r="V37" i="3" a="1"/>
  <c r="V37" i="3" s="1"/>
  <c r="V55" i="3" a="1"/>
  <c r="V55" i="3" s="1"/>
  <c r="V69" i="3" a="1"/>
  <c r="V69" i="3" s="1"/>
  <c r="V87" i="3" a="1"/>
  <c r="V87" i="3" s="1"/>
  <c r="V101" i="3" a="1"/>
  <c r="V101" i="3" s="1"/>
  <c r="V119" i="3" a="1"/>
  <c r="V119" i="3" s="1"/>
  <c r="V136" i="3" a="1"/>
  <c r="V136" i="3" s="1"/>
  <c r="V152" i="3" a="1"/>
  <c r="V152" i="3" s="1"/>
  <c r="V165" i="3" a="1"/>
  <c r="V165" i="3" s="1"/>
  <c r="V186" i="3" a="1"/>
  <c r="V186" i="3" s="1"/>
  <c r="V200" i="3" a="1"/>
  <c r="V200" i="3" s="1"/>
  <c r="V218" i="3" a="1"/>
  <c r="V218" i="3" s="1"/>
  <c r="V232" i="3" a="1"/>
  <c r="V232" i="3" s="1"/>
  <c r="V249" i="3" a="1"/>
  <c r="V249" i="3" s="1"/>
  <c r="V265" i="3" a="1"/>
  <c r="V265" i="3" s="1"/>
  <c r="V281" i="3" a="1"/>
  <c r="V281" i="3" s="1"/>
  <c r="V7" i="3" a="1"/>
  <c r="V7" i="3" s="1"/>
  <c r="V24" i="3" a="1"/>
  <c r="V24" i="3" s="1"/>
  <c r="V38" i="3" a="1"/>
  <c r="V38" i="3" s="1"/>
  <c r="V56" i="3" a="1"/>
  <c r="V56" i="3" s="1"/>
  <c r="V70" i="3" a="1"/>
  <c r="V70" i="3" s="1"/>
  <c r="V88" i="3" a="1"/>
  <c r="V88" i="3" s="1"/>
  <c r="V102" i="3" a="1"/>
  <c r="V102" i="3" s="1"/>
  <c r="V120" i="3" a="1"/>
  <c r="V120" i="3" s="1"/>
  <c r="V133" i="3" a="1"/>
  <c r="V133" i="3" s="1"/>
  <c r="V149" i="3" a="1"/>
  <c r="V149" i="3" s="1"/>
  <c r="V166" i="3" a="1"/>
  <c r="V166" i="3" s="1"/>
  <c r="V183" i="3" a="1"/>
  <c r="V183" i="3" s="1"/>
  <c r="V197" i="3" a="1"/>
  <c r="V197" i="3" s="1"/>
  <c r="V215" i="3" a="1"/>
  <c r="V215" i="3" s="1"/>
  <c r="V229" i="3" a="1"/>
  <c r="V229" i="3" s="1"/>
  <c r="V246" i="3" a="1"/>
  <c r="V246" i="3" s="1"/>
  <c r="V263" i="3" a="1"/>
  <c r="V263" i="3" s="1"/>
  <c r="V279" i="3" a="1"/>
  <c r="V279" i="3" s="1"/>
  <c r="V295" i="3" a="1"/>
  <c r="V295" i="3" s="1"/>
  <c r="V304" i="3" a="1"/>
  <c r="V304" i="3" s="1"/>
  <c r="V320" i="3" a="1"/>
  <c r="V320" i="3" s="1"/>
  <c r="V336" i="3" a="1"/>
  <c r="V336" i="3" s="1"/>
  <c r="V352" i="3" a="1"/>
  <c r="V352" i="3" s="1"/>
  <c r="V368" i="3" a="1"/>
  <c r="V368" i="3" s="1"/>
  <c r="T493" i="25" s="1"/>
  <c r="V384" i="3" a="1"/>
  <c r="V384" i="3" s="1"/>
  <c r="T509" i="25" s="1"/>
  <c r="V400" i="3" a="1"/>
  <c r="V400" i="3" s="1"/>
  <c r="T525" i="25" s="1"/>
  <c r="V417" i="3" a="1"/>
  <c r="V417" i="3" s="1"/>
  <c r="T542" i="25" s="1"/>
  <c r="V434" i="3" a="1"/>
  <c r="V434" i="3" s="1"/>
  <c r="V450" i="3" a="1"/>
  <c r="V450" i="3" s="1"/>
  <c r="V466" i="3" a="1"/>
  <c r="V466" i="3" s="1"/>
  <c r="V482" i="3" a="1"/>
  <c r="V482" i="3" s="1"/>
  <c r="V498" i="3" a="1"/>
  <c r="V498" i="3" s="1"/>
  <c r="V514" i="3" a="1"/>
  <c r="V514" i="3" s="1"/>
  <c r="V530" i="3" a="1"/>
  <c r="V530" i="3" s="1"/>
  <c r="V546" i="3" a="1"/>
  <c r="V546" i="3" s="1"/>
  <c r="V562" i="3" a="1"/>
  <c r="V562" i="3" s="1"/>
  <c r="V578" i="3" a="1"/>
  <c r="V578" i="3" s="1"/>
  <c r="V302" i="3" a="1"/>
  <c r="V302" i="3" s="1"/>
  <c r="V318" i="3" a="1"/>
  <c r="V318" i="3" s="1"/>
  <c r="V334" i="3" a="1"/>
  <c r="V334" i="3" s="1"/>
  <c r="V350" i="3" a="1"/>
  <c r="V350" i="3" s="1"/>
  <c r="V366" i="3" a="1"/>
  <c r="V366" i="3" s="1"/>
  <c r="T491" i="25" s="1"/>
  <c r="V382" i="3" a="1"/>
  <c r="V382" i="3" s="1"/>
  <c r="T507" i="25" s="1"/>
  <c r="V398" i="3" a="1"/>
  <c r="V398" i="3" s="1"/>
  <c r="T523" i="25" s="1"/>
  <c r="V414" i="3" a="1"/>
  <c r="V414" i="3" s="1"/>
  <c r="T539" i="25" s="1"/>
  <c r="V428" i="3" a="1"/>
  <c r="V428" i="3" s="1"/>
  <c r="T553" i="25" s="1"/>
  <c r="V444" i="3" a="1"/>
  <c r="V444" i="3" s="1"/>
  <c r="V460" i="3" a="1"/>
  <c r="V460" i="3" s="1"/>
  <c r="V479" i="3" a="1"/>
  <c r="V479" i="3" s="1"/>
  <c r="V495" i="3" a="1"/>
  <c r="V495" i="3" s="1"/>
  <c r="V511" i="3" a="1"/>
  <c r="V511" i="3" s="1"/>
  <c r="V527" i="3" a="1"/>
  <c r="V527" i="3" s="1"/>
  <c r="V543" i="3" a="1"/>
  <c r="V543" i="3" s="1"/>
  <c r="V559" i="3" a="1"/>
  <c r="V559" i="3" s="1"/>
  <c r="V575" i="3" a="1"/>
  <c r="V575" i="3" s="1"/>
  <c r="V303" i="3" a="1"/>
  <c r="V303" i="3" s="1"/>
  <c r="V319" i="3" a="1"/>
  <c r="V319" i="3" s="1"/>
  <c r="V335" i="3" a="1"/>
  <c r="V335" i="3" s="1"/>
  <c r="V351" i="3" a="1"/>
  <c r="V351" i="3" s="1"/>
  <c r="V367" i="3" a="1"/>
  <c r="V367" i="3" s="1"/>
  <c r="T492" i="25" s="1"/>
  <c r="V383" i="3" a="1"/>
  <c r="V383" i="3" s="1"/>
  <c r="T508" i="25" s="1"/>
  <c r="V399" i="3" a="1"/>
  <c r="V399" i="3" s="1"/>
  <c r="T524" i="25" s="1"/>
  <c r="V415" i="3" a="1"/>
  <c r="V415" i="3" s="1"/>
  <c r="T540" i="25" s="1"/>
  <c r="V429" i="3" a="1"/>
  <c r="V429" i="3" s="1"/>
  <c r="T554" i="25" s="1"/>
  <c r="V445" i="3" a="1"/>
  <c r="V445" i="3" s="1"/>
  <c r="V461" i="3" a="1"/>
  <c r="V461" i="3" s="1"/>
  <c r="V476" i="3" a="1"/>
  <c r="V476" i="3" s="1"/>
  <c r="V492" i="3" a="1"/>
  <c r="V492" i="3" s="1"/>
  <c r="V508" i="3" a="1"/>
  <c r="V508" i="3" s="1"/>
  <c r="V524" i="3" a="1"/>
  <c r="V524" i="3" s="1"/>
  <c r="V540" i="3" a="1"/>
  <c r="V540" i="3" s="1"/>
  <c r="V556" i="3" a="1"/>
  <c r="V556" i="3" s="1"/>
  <c r="V572" i="3" a="1"/>
  <c r="V572" i="3" s="1"/>
  <c r="V310" i="3" a="1"/>
  <c r="V310" i="3" s="1"/>
  <c r="V326" i="3" a="1"/>
  <c r="V326" i="3" s="1"/>
  <c r="V342" i="3" a="1"/>
  <c r="V342" i="3" s="1"/>
  <c r="V358" i="3" a="1"/>
  <c r="V358" i="3" s="1"/>
  <c r="T483" i="25" s="1"/>
  <c r="V374" i="3" a="1"/>
  <c r="V374" i="3" s="1"/>
  <c r="T499" i="25" s="1"/>
  <c r="V390" i="3" a="1"/>
  <c r="V390" i="3" s="1"/>
  <c r="T515" i="25" s="1"/>
  <c r="V406" i="3" a="1"/>
  <c r="V406" i="3" s="1"/>
  <c r="T531" i="25" s="1"/>
  <c r="V423" i="3" a="1"/>
  <c r="V423" i="3" s="1"/>
  <c r="T548" i="25" s="1"/>
  <c r="V436" i="3" a="1"/>
  <c r="V436" i="3" s="1"/>
  <c r="V452" i="3" a="1"/>
  <c r="V452" i="3" s="1"/>
  <c r="V468" i="3" a="1"/>
  <c r="V468" i="3" s="1"/>
  <c r="V485" i="3" a="1"/>
  <c r="V485" i="3" s="1"/>
  <c r="V501" i="3" a="1"/>
  <c r="V501" i="3" s="1"/>
  <c r="V517" i="3" a="1"/>
  <c r="V517" i="3" s="1"/>
  <c r="V533" i="3" a="1"/>
  <c r="V533" i="3" s="1"/>
  <c r="V549" i="3" a="1"/>
  <c r="V549" i="3" s="1"/>
  <c r="V565" i="3" a="1"/>
  <c r="V565" i="3" s="1"/>
  <c r="V581" i="3" a="1"/>
  <c r="V581" i="3" s="1"/>
  <c r="V592" i="3" a="1"/>
  <c r="V592" i="3" s="1"/>
  <c r="V610" i="3" a="1"/>
  <c r="V610" i="3" s="1"/>
  <c r="V624" i="3" a="1"/>
  <c r="V624" i="3" s="1"/>
  <c r="V642" i="3" a="1"/>
  <c r="V642" i="3" s="1"/>
  <c r="V658" i="3" a="1"/>
  <c r="V658" i="3" s="1"/>
  <c r="V674" i="3" a="1"/>
  <c r="V674" i="3" s="1"/>
  <c r="V690" i="3" a="1"/>
  <c r="V690" i="3" s="1"/>
  <c r="V706" i="3" a="1"/>
  <c r="V706" i="3" s="1"/>
  <c r="V722" i="3" a="1"/>
  <c r="V722" i="3" s="1"/>
  <c r="V738" i="3" a="1"/>
  <c r="V738" i="3" s="1"/>
  <c r="V754" i="3" a="1"/>
  <c r="V754" i="3" s="1"/>
  <c r="V770" i="3" a="1"/>
  <c r="V770" i="3" s="1"/>
  <c r="V786" i="3" a="1"/>
  <c r="V786" i="3" s="1"/>
  <c r="V802" i="3" a="1"/>
  <c r="V802" i="3" s="1"/>
  <c r="V818" i="3" a="1"/>
  <c r="V818" i="3" s="1"/>
  <c r="V834" i="3" a="1"/>
  <c r="V834" i="3" s="1"/>
  <c r="V850" i="3" a="1"/>
  <c r="V850" i="3" s="1"/>
  <c r="V866" i="3" a="1"/>
  <c r="V866" i="3" s="1"/>
  <c r="V593" i="3" a="1"/>
  <c r="V593" i="3" s="1"/>
  <c r="V611" i="3" a="1"/>
  <c r="V611" i="3" s="1"/>
  <c r="V625" i="3" a="1"/>
  <c r="V625" i="3" s="1"/>
  <c r="V643" i="3" a="1"/>
  <c r="V643" i="3" s="1"/>
  <c r="V659" i="3" a="1"/>
  <c r="V659" i="3" s="1"/>
  <c r="V675" i="3" a="1"/>
  <c r="V675" i="3" s="1"/>
  <c r="V691" i="3" a="1"/>
  <c r="V691" i="3" s="1"/>
  <c r="V664" i="3" a="1"/>
  <c r="V664" i="3" s="1"/>
  <c r="V728" i="3" a="1"/>
  <c r="V728" i="3" s="1"/>
  <c r="V792" i="3" a="1"/>
  <c r="V792" i="3" s="1"/>
  <c r="V856" i="3" a="1"/>
  <c r="V856" i="3" s="1"/>
  <c r="V632" i="3" a="1"/>
  <c r="V632" i="3" s="1"/>
  <c r="V697" i="3" a="1"/>
  <c r="V697" i="3" s="1"/>
  <c r="V713" i="3" a="1"/>
  <c r="V713" i="3" s="1"/>
  <c r="V729" i="3" a="1"/>
  <c r="V729" i="3" s="1"/>
  <c r="V745" i="3" a="1"/>
  <c r="V745" i="3" s="1"/>
  <c r="V761" i="3" a="1"/>
  <c r="V761" i="3" s="1"/>
  <c r="V777" i="3" a="1"/>
  <c r="V777" i="3" s="1"/>
  <c r="V793" i="3" a="1"/>
  <c r="V793" i="3" s="1"/>
  <c r="V809" i="3" a="1"/>
  <c r="V809" i="3" s="1"/>
  <c r="V825" i="3" a="1"/>
  <c r="V825" i="3" s="1"/>
  <c r="V841" i="3" a="1"/>
  <c r="V841" i="3" s="1"/>
  <c r="V584" i="3" a="1"/>
  <c r="V584" i="3" s="1"/>
  <c r="V601" i="3" a="1"/>
  <c r="V601" i="3" s="1"/>
  <c r="V619" i="3" a="1"/>
  <c r="V619" i="3" s="1"/>
  <c r="V633" i="3" a="1"/>
  <c r="V633" i="3" s="1"/>
  <c r="V653" i="3" a="1"/>
  <c r="V653" i="3" s="1"/>
  <c r="V669" i="3" a="1"/>
  <c r="V669" i="3" s="1"/>
  <c r="V685" i="3" a="1"/>
  <c r="V685" i="3" s="1"/>
  <c r="V701" i="3" a="1"/>
  <c r="V701" i="3" s="1"/>
  <c r="V717" i="3" a="1"/>
  <c r="V717" i="3" s="1"/>
  <c r="V733" i="3" a="1"/>
  <c r="V733" i="3" s="1"/>
  <c r="V749" i="3" a="1"/>
  <c r="V749" i="3" s="1"/>
  <c r="V765" i="3" a="1"/>
  <c r="V765" i="3" s="1"/>
  <c r="V781" i="3" a="1"/>
  <c r="V781" i="3" s="1"/>
  <c r="V797" i="3" a="1"/>
  <c r="V797" i="3" s="1"/>
  <c r="V813" i="3" a="1"/>
  <c r="V813" i="3" s="1"/>
  <c r="V829" i="3" a="1"/>
  <c r="V829" i="3" s="1"/>
  <c r="V845" i="3" a="1"/>
  <c r="V845" i="3" s="1"/>
  <c r="V587" i="3" a="1"/>
  <c r="V587" i="3" s="1"/>
  <c r="V602" i="3" a="1"/>
  <c r="V602" i="3" s="1"/>
  <c r="V616" i="3" a="1"/>
  <c r="V616" i="3" s="1"/>
  <c r="V634" i="3" a="1"/>
  <c r="V634" i="3" s="1"/>
  <c r="V647" i="3" a="1"/>
  <c r="V647" i="3" s="1"/>
  <c r="V663" i="3" a="1"/>
  <c r="V663" i="3" s="1"/>
  <c r="V679" i="3" a="1"/>
  <c r="V679" i="3" s="1"/>
  <c r="V695" i="3" a="1"/>
  <c r="V695" i="3" s="1"/>
  <c r="V711" i="3" a="1"/>
  <c r="V711" i="3" s="1"/>
  <c r="V727" i="3" a="1"/>
  <c r="V727" i="3" s="1"/>
  <c r="V743" i="3" a="1"/>
  <c r="V743" i="3" s="1"/>
  <c r="V759" i="3" a="1"/>
  <c r="V759" i="3" s="1"/>
  <c r="V775" i="3" a="1"/>
  <c r="V775" i="3" s="1"/>
  <c r="V791" i="3" a="1"/>
  <c r="V791" i="3" s="1"/>
  <c r="V807" i="3" a="1"/>
  <c r="V807" i="3" s="1"/>
  <c r="V823" i="3" a="1"/>
  <c r="V823" i="3" s="1"/>
  <c r="V839" i="3" a="1"/>
  <c r="V839" i="3" s="1"/>
  <c r="V855" i="3" a="1"/>
  <c r="V855" i="3" s="1"/>
  <c r="V864" i="3" a="1"/>
  <c r="V864" i="3" s="1"/>
  <c r="V885" i="3" a="1"/>
  <c r="V885" i="3" s="1"/>
  <c r="V901" i="3" a="1"/>
  <c r="V901" i="3" s="1"/>
  <c r="V917" i="3" a="1"/>
  <c r="V917" i="3" s="1"/>
  <c r="V933" i="3" a="1"/>
  <c r="V933" i="3" s="1"/>
  <c r="V949" i="3" a="1"/>
  <c r="V949" i="3" s="1"/>
  <c r="V965" i="3" a="1"/>
  <c r="V965" i="3" s="1"/>
  <c r="V981" i="3" a="1"/>
  <c r="V981" i="3" s="1"/>
  <c r="V997" i="3" a="1"/>
  <c r="V997" i="3" s="1"/>
  <c r="V1013" i="3" a="1"/>
  <c r="V1013" i="3" s="1"/>
  <c r="V1029" i="3" a="1"/>
  <c r="V1029" i="3" s="1"/>
  <c r="V1045" i="3" a="1"/>
  <c r="V1045" i="3" s="1"/>
  <c r="V1061" i="3" a="1"/>
  <c r="V1061" i="3" s="1"/>
  <c r="V1077" i="3" a="1"/>
  <c r="V1077" i="3" s="1"/>
  <c r="V1093" i="3" a="1"/>
  <c r="V1093" i="3" s="1"/>
  <c r="V1109" i="3" a="1"/>
  <c r="V1109" i="3" s="1"/>
  <c r="V1125" i="3" a="1"/>
  <c r="V1125" i="3" s="1"/>
  <c r="V1141" i="3" a="1"/>
  <c r="V1141" i="3" s="1"/>
  <c r="V879" i="3" a="1"/>
  <c r="V879" i="3" s="1"/>
  <c r="V895" i="3" a="1"/>
  <c r="V895" i="3" s="1"/>
  <c r="V911" i="3" a="1"/>
  <c r="V911" i="3" s="1"/>
  <c r="V927" i="3" a="1"/>
  <c r="V927" i="3" s="1"/>
  <c r="V943" i="3" a="1"/>
  <c r="V943" i="3" s="1"/>
  <c r="V959" i="3" a="1"/>
  <c r="V959" i="3" s="1"/>
  <c r="V975" i="3" a="1"/>
  <c r="V975" i="3" s="1"/>
  <c r="V991" i="3" a="1"/>
  <c r="V991" i="3" s="1"/>
  <c r="V1007" i="3" a="1"/>
  <c r="V1007" i="3" s="1"/>
  <c r="V1023" i="3" a="1"/>
  <c r="V1023" i="3" s="1"/>
  <c r="V1039" i="3" a="1"/>
  <c r="V1039" i="3" s="1"/>
  <c r="V1055" i="3" a="1"/>
  <c r="V1055" i="3" s="1"/>
  <c r="V1071" i="3" a="1"/>
  <c r="V1071" i="3" s="1"/>
  <c r="V1087" i="3" a="1"/>
  <c r="V1087" i="3" s="1"/>
  <c r="V1103" i="3" a="1"/>
  <c r="V1103" i="3" s="1"/>
  <c r="V1119" i="3" a="1"/>
  <c r="V1119" i="3" s="1"/>
  <c r="V861" i="3" a="1"/>
  <c r="V861" i="3" s="1"/>
  <c r="V880" i="3" a="1"/>
  <c r="V880" i="3" s="1"/>
  <c r="V896" i="3" a="1"/>
  <c r="V896" i="3" s="1"/>
  <c r="V912" i="3" a="1"/>
  <c r="V912" i="3" s="1"/>
  <c r="V928" i="3" a="1"/>
  <c r="V928" i="3" s="1"/>
  <c r="V944" i="3" a="1"/>
  <c r="V944" i="3" s="1"/>
  <c r="V960" i="3" a="1"/>
  <c r="V960" i="3" s="1"/>
  <c r="V976" i="3" a="1"/>
  <c r="V976" i="3" s="1"/>
  <c r="V992" i="3" a="1"/>
  <c r="V992" i="3" s="1"/>
  <c r="V1008" i="3" a="1"/>
  <c r="V1008" i="3" s="1"/>
  <c r="V1024" i="3" a="1"/>
  <c r="V1024" i="3" s="1"/>
  <c r="V1040" i="3" a="1"/>
  <c r="V1040" i="3" s="1"/>
  <c r="V1056" i="3" a="1"/>
  <c r="V1056" i="3" s="1"/>
  <c r="V1072" i="3" a="1"/>
  <c r="V1072" i="3" s="1"/>
  <c r="V1088" i="3" a="1"/>
  <c r="V1088" i="3" s="1"/>
  <c r="V1104" i="3" a="1"/>
  <c r="V1104" i="3" s="1"/>
  <c r="V1120" i="3" a="1"/>
  <c r="V1120" i="3" s="1"/>
  <c r="V871" i="3" a="1"/>
  <c r="V871" i="3" s="1"/>
  <c r="V887" i="3" a="1"/>
  <c r="V887" i="3" s="1"/>
  <c r="V903" i="3" a="1"/>
  <c r="V903" i="3" s="1"/>
  <c r="V919" i="3" a="1"/>
  <c r="V919" i="3" s="1"/>
  <c r="V935" i="3" a="1"/>
  <c r="V935" i="3" s="1"/>
  <c r="V951" i="3" a="1"/>
  <c r="V951" i="3" s="1"/>
  <c r="V967" i="3" a="1"/>
  <c r="V967" i="3" s="1"/>
  <c r="V983" i="3" a="1"/>
  <c r="V983" i="3" s="1"/>
  <c r="V999" i="3" a="1"/>
  <c r="V999" i="3" s="1"/>
  <c r="V1015" i="3" a="1"/>
  <c r="V1015" i="3" s="1"/>
  <c r="V1031" i="3" a="1"/>
  <c r="V1031" i="3" s="1"/>
  <c r="V1047" i="3" a="1"/>
  <c r="V1047" i="3" s="1"/>
  <c r="V1063" i="3" a="1"/>
  <c r="V1063" i="3" s="1"/>
  <c r="V1079" i="3" a="1"/>
  <c r="V1079" i="3" s="1"/>
  <c r="V1095" i="3" a="1"/>
  <c r="V1095" i="3" s="1"/>
  <c r="V1111" i="3" a="1"/>
  <c r="V1111" i="3" s="1"/>
  <c r="V1127" i="3" a="1"/>
  <c r="V1127" i="3" s="1"/>
  <c r="V1136" i="3" a="1"/>
  <c r="V1136" i="3" s="1"/>
  <c r="V1155" i="3" a="1"/>
  <c r="V1155" i="3" s="1"/>
  <c r="V1171" i="3" a="1"/>
  <c r="V1171" i="3" s="1"/>
  <c r="V1187" i="3" a="1"/>
  <c r="V1187" i="3" s="1"/>
  <c r="V1203" i="3" a="1"/>
  <c r="V1203" i="3" s="1"/>
  <c r="V1219" i="3" a="1"/>
  <c r="V1219" i="3" s="1"/>
  <c r="V1235" i="3" a="1"/>
  <c r="V1235" i="3" s="1"/>
  <c r="V1251" i="3" a="1"/>
  <c r="V1251" i="3" s="1"/>
  <c r="V1267" i="3" a="1"/>
  <c r="V1267" i="3" s="1"/>
  <c r="V1283" i="3" a="1"/>
  <c r="V1283" i="3" s="1"/>
  <c r="V1299" i="3" a="1"/>
  <c r="V1299" i="3" s="1"/>
  <c r="V1314" i="3" a="1"/>
  <c r="V1314" i="3" s="1"/>
  <c r="V1331" i="3" a="1"/>
  <c r="V1331" i="3" s="1"/>
  <c r="V1130" i="3" a="1"/>
  <c r="V1130" i="3" s="1"/>
  <c r="V1152" i="3" a="1"/>
  <c r="V1152" i="3" s="1"/>
  <c r="V1168" i="3" a="1"/>
  <c r="V1168" i="3" s="1"/>
  <c r="V1184" i="3" a="1"/>
  <c r="V1184" i="3" s="1"/>
  <c r="V1200" i="3" a="1"/>
  <c r="V1200" i="3" s="1"/>
  <c r="V1216" i="3" a="1"/>
  <c r="V1216" i="3" s="1"/>
  <c r="V1232" i="3" a="1"/>
  <c r="V1232" i="3" s="1"/>
  <c r="V1248" i="3" a="1"/>
  <c r="V1248" i="3" s="1"/>
  <c r="V1264" i="3" a="1"/>
  <c r="V1264" i="3" s="1"/>
  <c r="V1280" i="3" a="1"/>
  <c r="V1280" i="3" s="1"/>
  <c r="V1296" i="3" a="1"/>
  <c r="V1296" i="3" s="1"/>
  <c r="V1315" i="3" a="1"/>
  <c r="V1315" i="3" s="1"/>
  <c r="V1326" i="3" a="1"/>
  <c r="V1326" i="3" s="1"/>
  <c r="V1147" i="3" a="1"/>
  <c r="V1147" i="3" s="1"/>
  <c r="V1163" i="3" a="1"/>
  <c r="V1163" i="3" s="1"/>
  <c r="V1179" i="3" a="1"/>
  <c r="V1179" i="3" s="1"/>
  <c r="V1195" i="3" a="1"/>
  <c r="V1195" i="3" s="1"/>
  <c r="V1211" i="3" a="1"/>
  <c r="V1211" i="3" s="1"/>
  <c r="V1227" i="3" a="1"/>
  <c r="V1227" i="3" s="1"/>
  <c r="V1243" i="3" a="1"/>
  <c r="V1243" i="3" s="1"/>
  <c r="V1259" i="3" a="1"/>
  <c r="V1259" i="3" s="1"/>
  <c r="V1275" i="3" a="1"/>
  <c r="V1275" i="3" s="1"/>
  <c r="V1291" i="3" a="1"/>
  <c r="V1291" i="3" s="1"/>
  <c r="V1307" i="3" a="1"/>
  <c r="V1307" i="3" s="1"/>
  <c r="V1320" i="3" a="1"/>
  <c r="V1320" i="3" s="1"/>
  <c r="V1148" i="3" a="1"/>
  <c r="V1148" i="3" s="1"/>
  <c r="V1164" i="3" a="1"/>
  <c r="V1164" i="3" s="1"/>
  <c r="V1180" i="3" a="1"/>
  <c r="V1180" i="3" s="1"/>
  <c r="V1196" i="3" a="1"/>
  <c r="V1196" i="3" s="1"/>
  <c r="V1212" i="3" a="1"/>
  <c r="V1212" i="3" s="1"/>
  <c r="V1228" i="3" a="1"/>
  <c r="V1228" i="3" s="1"/>
  <c r="V1244" i="3" a="1"/>
  <c r="V1244" i="3" s="1"/>
  <c r="V1260" i="3" a="1"/>
  <c r="V1260" i="3" s="1"/>
  <c r="V1276" i="3" a="1"/>
  <c r="V1276" i="3" s="1"/>
  <c r="V1292" i="3" a="1"/>
  <c r="V1292" i="3" s="1"/>
  <c r="V1308" i="3" a="1"/>
  <c r="V1308" i="3" s="1"/>
  <c r="V1327" i="3" a="1"/>
  <c r="V1327" i="3" s="1"/>
  <c r="V1335" i="3" a="1"/>
  <c r="V1335" i="3" s="1"/>
  <c r="V617" i="3" a="1"/>
  <c r="V617" i="3" s="1"/>
  <c r="V680" i="3" a="1"/>
  <c r="V680" i="3" s="1"/>
  <c r="V744" i="3" a="1"/>
  <c r="V744" i="3" s="1"/>
  <c r="V808" i="3" a="1"/>
  <c r="V808" i="3" s="1"/>
  <c r="V580" i="3" a="1"/>
  <c r="V580" i="3" s="1"/>
  <c r="V649" i="3" a="1"/>
  <c r="V649" i="3" s="1"/>
  <c r="V703" i="3" a="1"/>
  <c r="V703" i="3" s="1"/>
  <c r="V719" i="3" a="1"/>
  <c r="V719" i="3" s="1"/>
  <c r="V735" i="3" a="1"/>
  <c r="V735" i="3" s="1"/>
  <c r="V751" i="3" a="1"/>
  <c r="V751" i="3" s="1"/>
  <c r="V767" i="3" a="1"/>
  <c r="V767" i="3" s="1"/>
  <c r="V783" i="3" a="1"/>
  <c r="V783" i="3" s="1"/>
  <c r="V799" i="3" a="1"/>
  <c r="V799" i="3" s="1"/>
  <c r="V815" i="3" a="1"/>
  <c r="V815" i="3" s="1"/>
  <c r="V831" i="3" a="1"/>
  <c r="V831" i="3" s="1"/>
  <c r="V847" i="3" a="1"/>
  <c r="V847" i="3" s="1"/>
  <c r="V590" i="3" a="1"/>
  <c r="V590" i="3" s="1"/>
  <c r="V604" i="3" a="1"/>
  <c r="V604" i="3" s="1"/>
  <c r="V622" i="3" a="1"/>
  <c r="V622" i="3" s="1"/>
  <c r="V636" i="3" a="1"/>
  <c r="V636" i="3" s="1"/>
  <c r="V656" i="3" a="1"/>
  <c r="V656" i="3" s="1"/>
  <c r="V672" i="3" a="1"/>
  <c r="V672" i="3" s="1"/>
  <c r="V688" i="3" a="1"/>
  <c r="V688" i="3" s="1"/>
  <c r="V704" i="3" a="1"/>
  <c r="V704" i="3" s="1"/>
  <c r="V720" i="3" a="1"/>
  <c r="V720" i="3" s="1"/>
  <c r="V736" i="3" a="1"/>
  <c r="V736" i="3" s="1"/>
  <c r="V752" i="3" a="1"/>
  <c r="V752" i="3" s="1"/>
  <c r="V768" i="3" a="1"/>
  <c r="V768" i="3" s="1"/>
  <c r="V784" i="3" a="1"/>
  <c r="V784" i="3" s="1"/>
  <c r="V800" i="3" a="1"/>
  <c r="V800" i="3" s="1"/>
  <c r="V816" i="3" a="1"/>
  <c r="V816" i="3" s="1"/>
  <c r="V832" i="3" a="1"/>
  <c r="V832" i="3" s="1"/>
  <c r="V848" i="3" a="1"/>
  <c r="V848" i="3" s="1"/>
  <c r="V591" i="3" a="1"/>
  <c r="V591" i="3" s="1"/>
  <c r="V605" i="3" a="1"/>
  <c r="V605" i="3" s="1"/>
  <c r="V623" i="3" a="1"/>
  <c r="V623" i="3" s="1"/>
  <c r="V637" i="3" a="1"/>
  <c r="V637" i="3" s="1"/>
  <c r="V651" i="3" a="1"/>
  <c r="V651" i="3" s="1"/>
  <c r="V667" i="3" a="1"/>
  <c r="V667" i="3" s="1"/>
  <c r="V683" i="3" a="1"/>
  <c r="V683" i="3" s="1"/>
  <c r="V699" i="3" a="1"/>
  <c r="V699" i="3" s="1"/>
  <c r="V715" i="3" a="1"/>
  <c r="V715" i="3" s="1"/>
  <c r="V731" i="3" a="1"/>
  <c r="V731" i="3" s="1"/>
  <c r="V747" i="3" a="1"/>
  <c r="V747" i="3" s="1"/>
  <c r="V763" i="3" a="1"/>
  <c r="V763" i="3" s="1"/>
  <c r="V779" i="3" a="1"/>
  <c r="V779" i="3" s="1"/>
  <c r="V795" i="3" a="1"/>
  <c r="V795" i="3" s="1"/>
  <c r="V811" i="3" a="1"/>
  <c r="V811" i="3" s="1"/>
  <c r="V827" i="3" a="1"/>
  <c r="V827" i="3" s="1"/>
  <c r="V843" i="3" a="1"/>
  <c r="V843" i="3" s="1"/>
  <c r="V859" i="3" a="1"/>
  <c r="V859" i="3" s="1"/>
  <c r="V872" i="3" a="1"/>
  <c r="V872" i="3" s="1"/>
  <c r="V888" i="3" a="1"/>
  <c r="V888" i="3" s="1"/>
  <c r="V904" i="3" a="1"/>
  <c r="V904" i="3" s="1"/>
  <c r="V920" i="3" a="1"/>
  <c r="V920" i="3" s="1"/>
  <c r="V936" i="3" a="1"/>
  <c r="V936" i="3" s="1"/>
  <c r="V952" i="3" a="1"/>
  <c r="V952" i="3" s="1"/>
  <c r="V968" i="3" a="1"/>
  <c r="V968" i="3" s="1"/>
  <c r="V984" i="3" a="1"/>
  <c r="V984" i="3" s="1"/>
  <c r="V1000" i="3" a="1"/>
  <c r="V1000" i="3" s="1"/>
  <c r="V1016" i="3" a="1"/>
  <c r="V1016" i="3" s="1"/>
  <c r="V1032" i="3" a="1"/>
  <c r="V1032" i="3" s="1"/>
  <c r="V1048" i="3" a="1"/>
  <c r="V1048" i="3" s="1"/>
  <c r="V1064" i="3" a="1"/>
  <c r="V1064" i="3" s="1"/>
  <c r="V1080" i="3" a="1"/>
  <c r="V1080" i="3" s="1"/>
  <c r="V1096" i="3" a="1"/>
  <c r="V1096" i="3" s="1"/>
  <c r="V1112" i="3" a="1"/>
  <c r="V1112" i="3" s="1"/>
  <c r="V1128" i="3" a="1"/>
  <c r="V1128" i="3" s="1"/>
  <c r="V865" i="3" a="1"/>
  <c r="V865" i="3" s="1"/>
  <c r="V883" i="3" a="1"/>
  <c r="V883" i="3" s="1"/>
  <c r="V899" i="3" a="1"/>
  <c r="V899" i="3" s="1"/>
  <c r="V915" i="3" a="1"/>
  <c r="V915" i="3" s="1"/>
  <c r="V931" i="3" a="1"/>
  <c r="V931" i="3" s="1"/>
  <c r="V947" i="3" a="1"/>
  <c r="V947" i="3" s="1"/>
  <c r="V963" i="3" a="1"/>
  <c r="V963" i="3" s="1"/>
  <c r="V979" i="3" a="1"/>
  <c r="V979" i="3" s="1"/>
  <c r="V995" i="3" a="1"/>
  <c r="V995" i="3" s="1"/>
  <c r="V1011" i="3" a="1"/>
  <c r="V1011" i="3" s="1"/>
  <c r="V1027" i="3" a="1"/>
  <c r="V1027" i="3" s="1"/>
  <c r="V1043" i="3" a="1"/>
  <c r="V1043" i="3" s="1"/>
  <c r="V1059" i="3" a="1"/>
  <c r="V1059" i="3" s="1"/>
  <c r="V1075" i="3" a="1"/>
  <c r="V1075" i="3" s="1"/>
  <c r="V1091" i="3" a="1"/>
  <c r="V1091" i="3" s="1"/>
  <c r="V1107" i="3" a="1"/>
  <c r="V1107" i="3" s="1"/>
  <c r="V1123" i="3" a="1"/>
  <c r="V1123" i="3" s="1"/>
  <c r="V867" i="3" a="1"/>
  <c r="V867" i="3" s="1"/>
  <c r="V884" i="3" a="1"/>
  <c r="V884" i="3" s="1"/>
  <c r="V900" i="3" a="1"/>
  <c r="V900" i="3" s="1"/>
  <c r="V916" i="3" a="1"/>
  <c r="V916" i="3" s="1"/>
  <c r="V932" i="3" a="1"/>
  <c r="V932" i="3" s="1"/>
  <c r="V948" i="3" a="1"/>
  <c r="V948" i="3" s="1"/>
  <c r="V964" i="3" a="1"/>
  <c r="V964" i="3" s="1"/>
  <c r="V980" i="3" a="1"/>
  <c r="V980" i="3" s="1"/>
  <c r="V996" i="3" a="1"/>
  <c r="V996" i="3" s="1"/>
  <c r="V1012" i="3" a="1"/>
  <c r="V1012" i="3" s="1"/>
  <c r="V1028" i="3" a="1"/>
  <c r="V1028" i="3" s="1"/>
  <c r="V1044" i="3" a="1"/>
  <c r="V1044" i="3" s="1"/>
  <c r="V1060" i="3" a="1"/>
  <c r="V1060" i="3" s="1"/>
  <c r="V1076" i="3" a="1"/>
  <c r="V1076" i="3" s="1"/>
  <c r="V1092" i="3" a="1"/>
  <c r="V1092" i="3" s="1"/>
  <c r="V1108" i="3" a="1"/>
  <c r="V1108" i="3" s="1"/>
  <c r="V1124" i="3" a="1"/>
  <c r="V1124" i="3" s="1"/>
  <c r="V875" i="3" a="1"/>
  <c r="V875" i="3" s="1"/>
  <c r="V891" i="3" a="1"/>
  <c r="V891" i="3" s="1"/>
  <c r="V907" i="3" a="1"/>
  <c r="V907" i="3" s="1"/>
  <c r="V923" i="3" a="1"/>
  <c r="V923" i="3" s="1"/>
  <c r="V939" i="3" a="1"/>
  <c r="V939" i="3" s="1"/>
  <c r="V955" i="3" a="1"/>
  <c r="V955" i="3" s="1"/>
  <c r="V971" i="3" a="1"/>
  <c r="V971" i="3" s="1"/>
  <c r="V987" i="3" a="1"/>
  <c r="V987" i="3" s="1"/>
  <c r="V1003" i="3" a="1"/>
  <c r="V1003" i="3" s="1"/>
  <c r="V1019" i="3" a="1"/>
  <c r="V1019" i="3" s="1"/>
  <c r="V1035" i="3" a="1"/>
  <c r="V1035" i="3" s="1"/>
  <c r="V1051" i="3" a="1"/>
  <c r="V1051" i="3" s="1"/>
  <c r="V1067" i="3" a="1"/>
  <c r="V1067" i="3" s="1"/>
  <c r="V1083" i="3" a="1"/>
  <c r="V1083" i="3" s="1"/>
  <c r="V1099" i="3" a="1"/>
  <c r="V1099" i="3" s="1"/>
  <c r="V1115" i="3" a="1"/>
  <c r="V1115" i="3" s="1"/>
  <c r="V1131" i="3" a="1"/>
  <c r="V1131" i="3" s="1"/>
  <c r="V1142" i="3" a="1"/>
  <c r="V1142" i="3" s="1"/>
  <c r="V1158" i="3" a="1"/>
  <c r="V1158" i="3" s="1"/>
  <c r="V1174" i="3" a="1"/>
  <c r="V1174" i="3" s="1"/>
  <c r="V1190" i="3" a="1"/>
  <c r="V1190" i="3" s="1"/>
  <c r="V1206" i="3" a="1"/>
  <c r="V1206" i="3" s="1"/>
  <c r="V1222" i="3" a="1"/>
  <c r="V1222" i="3" s="1"/>
  <c r="V1238" i="3" a="1"/>
  <c r="V1238" i="3" s="1"/>
  <c r="V1254" i="3" a="1"/>
  <c r="V1254" i="3" s="1"/>
  <c r="V1270" i="3" a="1"/>
  <c r="V1270" i="3" s="1"/>
  <c r="V1286" i="3" a="1"/>
  <c r="V1286" i="3" s="1"/>
  <c r="V1302" i="3" a="1"/>
  <c r="V1302" i="3" s="1"/>
  <c r="V1318" i="3" a="1"/>
  <c r="V1318" i="3" s="1"/>
  <c r="V1334" i="3" a="1"/>
  <c r="V1334" i="3" s="1"/>
  <c r="V1139" i="3" a="1"/>
  <c r="V1139" i="3" s="1"/>
  <c r="V1156" i="3" a="1"/>
  <c r="V1156" i="3" s="1"/>
  <c r="V1172" i="3" a="1"/>
  <c r="V1172" i="3" s="1"/>
  <c r="V1188" i="3" a="1"/>
  <c r="V1188" i="3" s="1"/>
  <c r="V1204" i="3" a="1"/>
  <c r="V1204" i="3" s="1"/>
  <c r="V1220" i="3" a="1"/>
  <c r="V1220" i="3" s="1"/>
  <c r="V1236" i="3" a="1"/>
  <c r="V1236" i="3" s="1"/>
  <c r="V1252" i="3" a="1"/>
  <c r="V1252" i="3" s="1"/>
  <c r="V1268" i="3" a="1"/>
  <c r="V1268" i="3" s="1"/>
  <c r="V1284" i="3" a="1"/>
  <c r="V1284" i="3" s="1"/>
  <c r="V1300" i="3" a="1"/>
  <c r="V1300" i="3" s="1"/>
  <c r="V1319" i="3" a="1"/>
  <c r="V1319" i="3" s="1"/>
  <c r="V1133" i="3" a="1"/>
  <c r="V1133" i="3" s="1"/>
  <c r="V1150" i="3" a="1"/>
  <c r="V1150" i="3" s="1"/>
  <c r="V1166" i="3" a="1"/>
  <c r="V1166" i="3" s="1"/>
  <c r="V1182" i="3" a="1"/>
  <c r="V1182" i="3" s="1"/>
  <c r="V1198" i="3" a="1"/>
  <c r="V1198" i="3" s="1"/>
  <c r="V1214" i="3" a="1"/>
  <c r="V1214" i="3" s="1"/>
  <c r="V1230" i="3" a="1"/>
  <c r="V1230" i="3" s="1"/>
  <c r="V1246" i="3" a="1"/>
  <c r="V1246" i="3" s="1"/>
  <c r="V1262" i="3" a="1"/>
  <c r="V1262" i="3" s="1"/>
  <c r="V1278" i="3" a="1"/>
  <c r="V1278" i="3" s="1"/>
  <c r="V1294" i="3" a="1"/>
  <c r="V1294" i="3" s="1"/>
  <c r="V1310" i="3" a="1"/>
  <c r="V1310" i="3" s="1"/>
  <c r="V1332" i="3" a="1"/>
  <c r="V1332" i="3" s="1"/>
  <c r="V1154" i="3" a="1"/>
  <c r="V1154" i="3" s="1"/>
  <c r="V1170" i="3" a="1"/>
  <c r="V1170" i="3" s="1"/>
  <c r="V1186" i="3" a="1"/>
  <c r="V1186" i="3" s="1"/>
  <c r="V1202" i="3" a="1"/>
  <c r="V1202" i="3" s="1"/>
  <c r="V1218" i="3" a="1"/>
  <c r="V1218" i="3" s="1"/>
  <c r="V1234" i="3" a="1"/>
  <c r="V1234" i="3" s="1"/>
  <c r="V1250" i="3" a="1"/>
  <c r="V1250" i="3" s="1"/>
  <c r="V1266" i="3" a="1"/>
  <c r="V1266" i="3" s="1"/>
  <c r="V1282" i="3" a="1"/>
  <c r="V1282" i="3" s="1"/>
  <c r="V1298" i="3" a="1"/>
  <c r="V1298" i="3" s="1"/>
  <c r="V1313" i="3" a="1"/>
  <c r="V1313" i="3" s="1"/>
  <c r="V1330" i="3" a="1"/>
  <c r="V1330" i="3" s="1"/>
  <c r="V1336" i="3" a="1"/>
  <c r="V1336" i="3" s="1"/>
  <c r="V635" i="3" a="1"/>
  <c r="V635" i="3" s="1"/>
  <c r="V696" i="3" a="1"/>
  <c r="V696" i="3" s="1"/>
  <c r="V760" i="3" a="1"/>
  <c r="V760" i="3" s="1"/>
  <c r="V824" i="3" a="1"/>
  <c r="V824" i="3" s="1"/>
  <c r="V600" i="3" a="1"/>
  <c r="V600" i="3" s="1"/>
  <c r="V665" i="3" a="1"/>
  <c r="V665" i="3" s="1"/>
  <c r="V707" i="3" a="1"/>
  <c r="V707" i="3" s="1"/>
  <c r="V723" i="3" a="1"/>
  <c r="V723" i="3" s="1"/>
  <c r="V739" i="3" a="1"/>
  <c r="V739" i="3" s="1"/>
  <c r="V755" i="3" a="1"/>
  <c r="V755" i="3" s="1"/>
  <c r="V771" i="3" a="1"/>
  <c r="V771" i="3" s="1"/>
  <c r="V787" i="3" a="1"/>
  <c r="V787" i="3" s="1"/>
  <c r="V803" i="3" a="1"/>
  <c r="V803" i="3" s="1"/>
  <c r="V819" i="3" a="1"/>
  <c r="V819" i="3" s="1"/>
  <c r="V835" i="3" a="1"/>
  <c r="V835" i="3" s="1"/>
  <c r="V851" i="3" a="1"/>
  <c r="V851" i="3" s="1"/>
  <c r="V594" i="3" a="1"/>
  <c r="V594" i="3" s="1"/>
  <c r="V608" i="3" a="1"/>
  <c r="V608" i="3" s="1"/>
  <c r="V626" i="3" a="1"/>
  <c r="V626" i="3" s="1"/>
  <c r="V640" i="3" a="1"/>
  <c r="V640" i="3" s="1"/>
  <c r="V660" i="3" a="1"/>
  <c r="V660" i="3" s="1"/>
  <c r="V676" i="3" a="1"/>
  <c r="V676" i="3" s="1"/>
  <c r="V692" i="3" a="1"/>
  <c r="V692" i="3" s="1"/>
  <c r="V708" i="3" a="1"/>
  <c r="V708" i="3" s="1"/>
  <c r="V724" i="3" a="1"/>
  <c r="V724" i="3" s="1"/>
  <c r="V740" i="3" a="1"/>
  <c r="V740" i="3" s="1"/>
  <c r="V756" i="3" a="1"/>
  <c r="V756" i="3" s="1"/>
  <c r="V772" i="3" a="1"/>
  <c r="V772" i="3" s="1"/>
  <c r="V788" i="3" a="1"/>
  <c r="V788" i="3" s="1"/>
  <c r="V804" i="3" a="1"/>
  <c r="V804" i="3" s="1"/>
  <c r="V820" i="3" a="1"/>
  <c r="V820" i="3" s="1"/>
  <c r="V836" i="3" a="1"/>
  <c r="V836" i="3" s="1"/>
  <c r="V852" i="3" a="1"/>
  <c r="V852" i="3" s="1"/>
  <c r="V595" i="3" a="1"/>
  <c r="V595" i="3" s="1"/>
  <c r="V609" i="3" a="1"/>
  <c r="V609" i="3" s="1"/>
  <c r="V627" i="3" a="1"/>
  <c r="V627" i="3" s="1"/>
  <c r="V641" i="3" a="1"/>
  <c r="V641" i="3" s="1"/>
  <c r="V654" i="3" a="1"/>
  <c r="V654" i="3" s="1"/>
  <c r="V670" i="3" a="1"/>
  <c r="V670" i="3" s="1"/>
  <c r="V686" i="3" a="1"/>
  <c r="V686" i="3" s="1"/>
  <c r="V702" i="3" a="1"/>
  <c r="V702" i="3" s="1"/>
  <c r="V718" i="3" a="1"/>
  <c r="V718" i="3" s="1"/>
  <c r="V734" i="3" a="1"/>
  <c r="V734" i="3" s="1"/>
  <c r="V750" i="3" a="1"/>
  <c r="V750" i="3" s="1"/>
  <c r="V766" i="3" a="1"/>
  <c r="V766" i="3" s="1"/>
  <c r="V782" i="3" a="1"/>
  <c r="V782" i="3" s="1"/>
  <c r="V798" i="3" a="1"/>
  <c r="V798" i="3" s="1"/>
  <c r="V814" i="3" a="1"/>
  <c r="V814" i="3" s="1"/>
  <c r="V830" i="3" a="1"/>
  <c r="V830" i="3" s="1"/>
  <c r="V846" i="3" a="1"/>
  <c r="V846" i="3" s="1"/>
  <c r="V862" i="3" a="1"/>
  <c r="V862" i="3" s="1"/>
  <c r="V876" i="3" a="1"/>
  <c r="V876" i="3" s="1"/>
  <c r="V892" i="3" a="1"/>
  <c r="V892" i="3" s="1"/>
  <c r="V908" i="3" a="1"/>
  <c r="V908" i="3" s="1"/>
  <c r="V924" i="3" a="1"/>
  <c r="V924" i="3" s="1"/>
  <c r="V940" i="3" a="1"/>
  <c r="V940" i="3" s="1"/>
  <c r="V956" i="3" a="1"/>
  <c r="V956" i="3" s="1"/>
  <c r="V972" i="3" a="1"/>
  <c r="V972" i="3" s="1"/>
  <c r="V988" i="3" a="1"/>
  <c r="V988" i="3" s="1"/>
  <c r="V1004" i="3" a="1"/>
  <c r="V1004" i="3" s="1"/>
  <c r="V1020" i="3" a="1"/>
  <c r="V1020" i="3" s="1"/>
  <c r="V1036" i="3" a="1"/>
  <c r="V1036" i="3" s="1"/>
  <c r="V1052" i="3" a="1"/>
  <c r="V1052" i="3" s="1"/>
  <c r="V1068" i="3" a="1"/>
  <c r="V1068" i="3" s="1"/>
  <c r="V1084" i="3" a="1"/>
  <c r="V1084" i="3" s="1"/>
  <c r="V1100" i="3" a="1"/>
  <c r="V1100" i="3" s="1"/>
  <c r="V1116" i="3" a="1"/>
  <c r="V1116" i="3" s="1"/>
  <c r="V1132" i="3" a="1"/>
  <c r="V1132" i="3" s="1"/>
  <c r="V870" i="3" a="1"/>
  <c r="V870" i="3" s="1"/>
  <c r="V886" i="3" a="1"/>
  <c r="V886" i="3" s="1"/>
  <c r="V902" i="3" a="1"/>
  <c r="V902" i="3" s="1"/>
  <c r="V918" i="3" a="1"/>
  <c r="V918" i="3" s="1"/>
  <c r="V934" i="3" a="1"/>
  <c r="V934" i="3" s="1"/>
  <c r="V950" i="3" a="1"/>
  <c r="V950" i="3" s="1"/>
  <c r="V966" i="3" a="1"/>
  <c r="V966" i="3" s="1"/>
  <c r="V982" i="3" a="1"/>
  <c r="V982" i="3" s="1"/>
  <c r="V998" i="3" a="1"/>
  <c r="V998" i="3" s="1"/>
  <c r="V1014" i="3" a="1"/>
  <c r="V1014" i="3" s="1"/>
  <c r="V1030" i="3" a="1"/>
  <c r="V1030" i="3" s="1"/>
  <c r="V1046" i="3" a="1"/>
  <c r="V1046" i="3" s="1"/>
  <c r="V1062" i="3" a="1"/>
  <c r="V1062" i="3" s="1"/>
  <c r="V1078" i="3" a="1"/>
  <c r="V1078" i="3" s="1"/>
  <c r="V1094" i="3" a="1"/>
  <c r="V1094" i="3" s="1"/>
  <c r="V1110" i="3" a="1"/>
  <c r="V1110" i="3" s="1"/>
  <c r="V1126" i="3" a="1"/>
  <c r="V1126" i="3" s="1"/>
  <c r="V874" i="3" a="1"/>
  <c r="V874" i="3" s="1"/>
  <c r="V890" i="3" a="1"/>
  <c r="V890" i="3" s="1"/>
  <c r="V906" i="3" a="1"/>
  <c r="V906" i="3" s="1"/>
  <c r="V922" i="3" a="1"/>
  <c r="V922" i="3" s="1"/>
  <c r="V938" i="3" a="1"/>
  <c r="V938" i="3" s="1"/>
  <c r="V954" i="3" a="1"/>
  <c r="V954" i="3" s="1"/>
  <c r="V970" i="3" a="1"/>
  <c r="V970" i="3" s="1"/>
  <c r="V986" i="3" a="1"/>
  <c r="V986" i="3" s="1"/>
  <c r="V1002" i="3" a="1"/>
  <c r="V1002" i="3" s="1"/>
  <c r="V1018" i="3" a="1"/>
  <c r="V1018" i="3" s="1"/>
  <c r="V1034" i="3" a="1"/>
  <c r="V1034" i="3" s="1"/>
  <c r="V1050" i="3" a="1"/>
  <c r="V1050" i="3" s="1"/>
  <c r="V1066" i="3" a="1"/>
  <c r="V1066" i="3" s="1"/>
  <c r="V1082" i="3" a="1"/>
  <c r="V1082" i="3" s="1"/>
  <c r="V1098" i="3" a="1"/>
  <c r="V1098" i="3" s="1"/>
  <c r="V1114" i="3" a="1"/>
  <c r="V1114" i="3" s="1"/>
  <c r="V863" i="3" a="1"/>
  <c r="V863" i="3" s="1"/>
  <c r="V878" i="3" a="1"/>
  <c r="V878" i="3" s="1"/>
  <c r="V894" i="3" a="1"/>
  <c r="V894" i="3" s="1"/>
  <c r="V910" i="3" a="1"/>
  <c r="V910" i="3" s="1"/>
  <c r="V926" i="3" a="1"/>
  <c r="V926" i="3" s="1"/>
  <c r="V942" i="3" a="1"/>
  <c r="V942" i="3" s="1"/>
  <c r="V958" i="3" a="1"/>
  <c r="V958" i="3" s="1"/>
  <c r="V974" i="3" a="1"/>
  <c r="V974" i="3" s="1"/>
  <c r="V990" i="3" a="1"/>
  <c r="V990" i="3" s="1"/>
  <c r="V1006" i="3" a="1"/>
  <c r="V1006" i="3" s="1"/>
  <c r="V1022" i="3" a="1"/>
  <c r="V1022" i="3" s="1"/>
  <c r="V1038" i="3" a="1"/>
  <c r="V1038" i="3" s="1"/>
  <c r="V1054" i="3" a="1"/>
  <c r="V1054" i="3" s="1"/>
  <c r="V1070" i="3" a="1"/>
  <c r="V1070" i="3" s="1"/>
  <c r="V1086" i="3" a="1"/>
  <c r="V1086" i="3" s="1"/>
  <c r="V1102" i="3" a="1"/>
  <c r="V1102" i="3" s="1"/>
  <c r="V1118" i="3" a="1"/>
  <c r="V1118" i="3" s="1"/>
  <c r="V1134" i="3" a="1"/>
  <c r="V1134" i="3" s="1"/>
  <c r="V1145" i="3" a="1"/>
  <c r="V1145" i="3" s="1"/>
  <c r="V1161" i="3" a="1"/>
  <c r="V1161" i="3" s="1"/>
  <c r="V1177" i="3" a="1"/>
  <c r="V1177" i="3" s="1"/>
  <c r="V1193" i="3" a="1"/>
  <c r="V1193" i="3" s="1"/>
  <c r="V1209" i="3" a="1"/>
  <c r="V1209" i="3" s="1"/>
  <c r="V1225" i="3" a="1"/>
  <c r="V1225" i="3" s="1"/>
  <c r="V1241" i="3" a="1"/>
  <c r="V1241" i="3" s="1"/>
  <c r="V1257" i="3" a="1"/>
  <c r="V1257" i="3" s="1"/>
  <c r="V1273" i="3" a="1"/>
  <c r="V1273" i="3" s="1"/>
  <c r="V1289" i="3" a="1"/>
  <c r="V1289" i="3" s="1"/>
  <c r="V1305" i="3" a="1"/>
  <c r="V1305" i="3" s="1"/>
  <c r="V1324" i="3" a="1"/>
  <c r="V1324" i="3" s="1"/>
  <c r="V1325" i="3" a="1"/>
  <c r="V1325" i="3" s="1"/>
  <c r="V1146" i="3" a="1"/>
  <c r="V1146" i="3" s="1"/>
  <c r="V1162" i="3" a="1"/>
  <c r="V1162" i="3" s="1"/>
  <c r="V1178" i="3" a="1"/>
  <c r="V1178" i="3" s="1"/>
  <c r="V1194" i="3" a="1"/>
  <c r="V1194" i="3" s="1"/>
  <c r="V1210" i="3" a="1"/>
  <c r="V1210" i="3" s="1"/>
  <c r="V1226" i="3" a="1"/>
  <c r="V1226" i="3" s="1"/>
  <c r="V1242" i="3" a="1"/>
  <c r="V1242" i="3" s="1"/>
  <c r="V1258" i="3" a="1"/>
  <c r="V1258" i="3" s="1"/>
  <c r="V1274" i="3" a="1"/>
  <c r="V1274" i="3" s="1"/>
  <c r="V1290" i="3" a="1"/>
  <c r="V1290" i="3" s="1"/>
  <c r="V1306" i="3" a="1"/>
  <c r="V1306" i="3" s="1"/>
  <c r="V1322" i="3" a="1"/>
  <c r="V1322" i="3" s="1"/>
  <c r="V1140" i="3" a="1"/>
  <c r="V1140" i="3" s="1"/>
  <c r="V1153" i="3" a="1"/>
  <c r="V1153" i="3" s="1"/>
  <c r="V1169" i="3" a="1"/>
  <c r="V1169" i="3" s="1"/>
  <c r="V1185" i="3" a="1"/>
  <c r="V1185" i="3" s="1"/>
  <c r="V1201" i="3" a="1"/>
  <c r="V1201" i="3" s="1"/>
  <c r="V1217" i="3" a="1"/>
  <c r="V1217" i="3" s="1"/>
  <c r="V1233" i="3" a="1"/>
  <c r="V1233" i="3" s="1"/>
  <c r="V1249" i="3" a="1"/>
  <c r="V1249" i="3" s="1"/>
  <c r="V1265" i="3" a="1"/>
  <c r="V1265" i="3" s="1"/>
  <c r="V1281" i="3" a="1"/>
  <c r="V1281" i="3" s="1"/>
  <c r="V1297" i="3" a="1"/>
  <c r="V1297" i="3" s="1"/>
  <c r="V1312" i="3" a="1"/>
  <c r="V1312" i="3" s="1"/>
  <c r="V1135" i="3" a="1"/>
  <c r="V1135" i="3" s="1"/>
  <c r="V1157" i="3" a="1"/>
  <c r="V1157" i="3" s="1"/>
  <c r="V1173" i="3" a="1"/>
  <c r="V1173" i="3" s="1"/>
  <c r="V1189" i="3" a="1"/>
  <c r="V1189" i="3" s="1"/>
  <c r="V1205" i="3" a="1"/>
  <c r="V1205" i="3" s="1"/>
  <c r="V1221" i="3" a="1"/>
  <c r="V1221" i="3" s="1"/>
  <c r="V1237" i="3" a="1"/>
  <c r="V1237" i="3" s="1"/>
  <c r="V1253" i="3" a="1"/>
  <c r="V1253" i="3" s="1"/>
  <c r="V1269" i="3" a="1"/>
  <c r="V1269" i="3" s="1"/>
  <c r="V1285" i="3" a="1"/>
  <c r="V1285" i="3" s="1"/>
  <c r="V1301" i="3" a="1"/>
  <c r="V1301" i="3" s="1"/>
  <c r="V1317" i="3" a="1"/>
  <c r="V1317" i="3" s="1"/>
  <c r="V1333" i="3" a="1"/>
  <c r="V1333" i="3" s="1"/>
  <c r="V648" i="3" a="1"/>
  <c r="V648" i="3" s="1"/>
  <c r="V712" i="3" a="1"/>
  <c r="V712" i="3" s="1"/>
  <c r="V776" i="3" a="1"/>
  <c r="V776" i="3" s="1"/>
  <c r="V840" i="3" a="1"/>
  <c r="V840" i="3" s="1"/>
  <c r="V618" i="3" a="1"/>
  <c r="V618" i="3" s="1"/>
  <c r="V681" i="3" a="1"/>
  <c r="V681" i="3" s="1"/>
  <c r="V710" i="3" a="1"/>
  <c r="V710" i="3" s="1"/>
  <c r="V726" i="3" a="1"/>
  <c r="V726" i="3" s="1"/>
  <c r="V742" i="3" a="1"/>
  <c r="V742" i="3" s="1"/>
  <c r="V758" i="3" a="1"/>
  <c r="V758" i="3" s="1"/>
  <c r="V774" i="3" a="1"/>
  <c r="V774" i="3" s="1"/>
  <c r="V790" i="3" a="1"/>
  <c r="V790" i="3" s="1"/>
  <c r="V806" i="3" a="1"/>
  <c r="V806" i="3" s="1"/>
  <c r="V822" i="3" a="1"/>
  <c r="V822" i="3" s="1"/>
  <c r="V838" i="3" a="1"/>
  <c r="V838" i="3" s="1"/>
  <c r="V854" i="3" a="1"/>
  <c r="V854" i="3" s="1"/>
  <c r="V597" i="3" a="1"/>
  <c r="V597" i="3" s="1"/>
  <c r="V615" i="3" a="1"/>
  <c r="V615" i="3" s="1"/>
  <c r="V629" i="3" a="1"/>
  <c r="V629" i="3" s="1"/>
  <c r="V650" i="3" a="1"/>
  <c r="V650" i="3" s="1"/>
  <c r="V666" i="3" a="1"/>
  <c r="V666" i="3" s="1"/>
  <c r="V682" i="3" a="1"/>
  <c r="V682" i="3" s="1"/>
  <c r="V698" i="3" a="1"/>
  <c r="V698" i="3" s="1"/>
  <c r="V714" i="3" a="1"/>
  <c r="V714" i="3" s="1"/>
  <c r="V730" i="3" a="1"/>
  <c r="V730" i="3" s="1"/>
  <c r="V746" i="3" a="1"/>
  <c r="V746" i="3" s="1"/>
  <c r="V762" i="3" a="1"/>
  <c r="V762" i="3" s="1"/>
  <c r="V778" i="3" a="1"/>
  <c r="V778" i="3" s="1"/>
  <c r="V794" i="3" a="1"/>
  <c r="V794" i="3" s="1"/>
  <c r="V810" i="3" a="1"/>
  <c r="V810" i="3" s="1"/>
  <c r="V826" i="3" a="1"/>
  <c r="V826" i="3" s="1"/>
  <c r="V842" i="3" a="1"/>
  <c r="V842" i="3" s="1"/>
  <c r="V858" i="3" a="1"/>
  <c r="V858" i="3" s="1"/>
  <c r="V598" i="3" a="1"/>
  <c r="V598" i="3" s="1"/>
  <c r="V612" i="3" a="1"/>
  <c r="V612" i="3" s="1"/>
  <c r="V630" i="3" a="1"/>
  <c r="V630" i="3" s="1"/>
  <c r="V644" i="3" a="1"/>
  <c r="V644" i="3" s="1"/>
  <c r="V657" i="3" a="1"/>
  <c r="V657" i="3" s="1"/>
  <c r="V673" i="3" a="1"/>
  <c r="V673" i="3" s="1"/>
  <c r="V689" i="3" a="1"/>
  <c r="V689" i="3" s="1"/>
  <c r="V705" i="3" a="1"/>
  <c r="V705" i="3" s="1"/>
  <c r="V721" i="3" a="1"/>
  <c r="V721" i="3" s="1"/>
  <c r="V737" i="3" a="1"/>
  <c r="V737" i="3" s="1"/>
  <c r="V753" i="3" a="1"/>
  <c r="V753" i="3" s="1"/>
  <c r="V769" i="3" a="1"/>
  <c r="V769" i="3" s="1"/>
  <c r="V785" i="3" a="1"/>
  <c r="V785" i="3" s="1"/>
  <c r="V801" i="3" a="1"/>
  <c r="V801" i="3" s="1"/>
  <c r="V817" i="3" a="1"/>
  <c r="V817" i="3" s="1"/>
  <c r="V833" i="3" a="1"/>
  <c r="V833" i="3" s="1"/>
  <c r="V849" i="3" a="1"/>
  <c r="V849" i="3" s="1"/>
  <c r="V857" i="3" a="1"/>
  <c r="V857" i="3" s="1"/>
  <c r="V882" i="3" a="1"/>
  <c r="V882" i="3" s="1"/>
  <c r="V898" i="3" a="1"/>
  <c r="V898" i="3" s="1"/>
  <c r="V914" i="3" a="1"/>
  <c r="V914" i="3" s="1"/>
  <c r="V930" i="3" a="1"/>
  <c r="V930" i="3" s="1"/>
  <c r="V946" i="3" a="1"/>
  <c r="V946" i="3" s="1"/>
  <c r="V962" i="3" a="1"/>
  <c r="V962" i="3" s="1"/>
  <c r="V978" i="3" a="1"/>
  <c r="V978" i="3" s="1"/>
  <c r="V994" i="3" a="1"/>
  <c r="V994" i="3" s="1"/>
  <c r="V1010" i="3" a="1"/>
  <c r="V1010" i="3" s="1"/>
  <c r="V1026" i="3" a="1"/>
  <c r="V1026" i="3" s="1"/>
  <c r="V1042" i="3" a="1"/>
  <c r="V1042" i="3" s="1"/>
  <c r="V1058" i="3" a="1"/>
  <c r="V1058" i="3" s="1"/>
  <c r="V1074" i="3" a="1"/>
  <c r="V1074" i="3" s="1"/>
  <c r="V1090" i="3" a="1"/>
  <c r="V1090" i="3" s="1"/>
  <c r="V1106" i="3" a="1"/>
  <c r="V1106" i="3" s="1"/>
  <c r="V1122" i="3" a="1"/>
  <c r="V1122" i="3" s="1"/>
  <c r="V1138" i="3" a="1"/>
  <c r="V1138" i="3" s="1"/>
  <c r="V873" i="3" a="1"/>
  <c r="V873" i="3" s="1"/>
  <c r="V889" i="3" a="1"/>
  <c r="V889" i="3" s="1"/>
  <c r="V905" i="3" a="1"/>
  <c r="V905" i="3" s="1"/>
  <c r="V921" i="3" a="1"/>
  <c r="V921" i="3" s="1"/>
  <c r="V937" i="3" a="1"/>
  <c r="V937" i="3" s="1"/>
  <c r="V953" i="3" a="1"/>
  <c r="V953" i="3" s="1"/>
  <c r="V969" i="3" a="1"/>
  <c r="V969" i="3" s="1"/>
  <c r="V985" i="3" a="1"/>
  <c r="V985" i="3" s="1"/>
  <c r="V1001" i="3" a="1"/>
  <c r="V1001" i="3" s="1"/>
  <c r="V1017" i="3" a="1"/>
  <c r="V1017" i="3" s="1"/>
  <c r="V1033" i="3" a="1"/>
  <c r="V1033" i="3" s="1"/>
  <c r="V1049" i="3" a="1"/>
  <c r="V1049" i="3" s="1"/>
  <c r="V1065" i="3" a="1"/>
  <c r="V1065" i="3" s="1"/>
  <c r="V1081" i="3" a="1"/>
  <c r="V1081" i="3" s="1"/>
  <c r="V1097" i="3" a="1"/>
  <c r="V1097" i="3" s="1"/>
  <c r="V1113" i="3" a="1"/>
  <c r="V1113" i="3" s="1"/>
  <c r="V1129" i="3" a="1"/>
  <c r="V1129" i="3" s="1"/>
  <c r="V877" i="3" a="1"/>
  <c r="V877" i="3" s="1"/>
  <c r="V893" i="3" a="1"/>
  <c r="V893" i="3" s="1"/>
  <c r="V909" i="3" a="1"/>
  <c r="V909" i="3" s="1"/>
  <c r="V925" i="3" a="1"/>
  <c r="V925" i="3" s="1"/>
  <c r="V941" i="3" a="1"/>
  <c r="V941" i="3" s="1"/>
  <c r="V957" i="3" a="1"/>
  <c r="V957" i="3" s="1"/>
  <c r="V973" i="3" a="1"/>
  <c r="V973" i="3" s="1"/>
  <c r="V989" i="3" a="1"/>
  <c r="V989" i="3" s="1"/>
  <c r="V1005" i="3" a="1"/>
  <c r="V1005" i="3" s="1"/>
  <c r="V1021" i="3" a="1"/>
  <c r="V1021" i="3" s="1"/>
  <c r="V1037" i="3" a="1"/>
  <c r="V1037" i="3" s="1"/>
  <c r="V1053" i="3" a="1"/>
  <c r="V1053" i="3" s="1"/>
  <c r="V1069" i="3" a="1"/>
  <c r="V1069" i="3" s="1"/>
  <c r="V1085" i="3" a="1"/>
  <c r="V1085" i="3" s="1"/>
  <c r="V1101" i="3" a="1"/>
  <c r="V1101" i="3" s="1"/>
  <c r="V1117" i="3" a="1"/>
  <c r="V1117" i="3" s="1"/>
  <c r="V868" i="3" a="1"/>
  <c r="V868" i="3" s="1"/>
  <c r="V881" i="3" a="1"/>
  <c r="V881" i="3" s="1"/>
  <c r="V897" i="3" a="1"/>
  <c r="V897" i="3" s="1"/>
  <c r="V913" i="3" a="1"/>
  <c r="V913" i="3" s="1"/>
  <c r="V929" i="3" a="1"/>
  <c r="V929" i="3" s="1"/>
  <c r="V945" i="3" a="1"/>
  <c r="V945" i="3" s="1"/>
  <c r="V961" i="3" a="1"/>
  <c r="V961" i="3" s="1"/>
  <c r="V977" i="3" a="1"/>
  <c r="V977" i="3" s="1"/>
  <c r="V993" i="3" a="1"/>
  <c r="V993" i="3" s="1"/>
  <c r="V1009" i="3" a="1"/>
  <c r="V1009" i="3" s="1"/>
  <c r="V1025" i="3" a="1"/>
  <c r="V1025" i="3" s="1"/>
  <c r="V1041" i="3" a="1"/>
  <c r="V1041" i="3" s="1"/>
  <c r="V1057" i="3" a="1"/>
  <c r="V1057" i="3" s="1"/>
  <c r="V1073" i="3" a="1"/>
  <c r="V1073" i="3" s="1"/>
  <c r="V1089" i="3" a="1"/>
  <c r="V1089" i="3" s="1"/>
  <c r="V1105" i="3" a="1"/>
  <c r="V1105" i="3" s="1"/>
  <c r="V1121" i="3" a="1"/>
  <c r="V1121" i="3" s="1"/>
  <c r="V1137" i="3" a="1"/>
  <c r="V1137" i="3" s="1"/>
  <c r="V1151" i="3" a="1"/>
  <c r="V1151" i="3" s="1"/>
  <c r="V1167" i="3" a="1"/>
  <c r="V1167" i="3" s="1"/>
  <c r="V1183" i="3" a="1"/>
  <c r="V1183" i="3" s="1"/>
  <c r="V1199" i="3" a="1"/>
  <c r="V1199" i="3" s="1"/>
  <c r="V1215" i="3" a="1"/>
  <c r="V1215" i="3" s="1"/>
  <c r="V1231" i="3" a="1"/>
  <c r="V1231" i="3" s="1"/>
  <c r="V1247" i="3" a="1"/>
  <c r="V1247" i="3" s="1"/>
  <c r="V1263" i="3" a="1"/>
  <c r="V1263" i="3" s="1"/>
  <c r="V1279" i="3" a="1"/>
  <c r="V1279" i="3" s="1"/>
  <c r="V1295" i="3" a="1"/>
  <c r="V1295" i="3" s="1"/>
  <c r="V1311" i="3" a="1"/>
  <c r="V1311" i="3" s="1"/>
  <c r="V1328" i="3" a="1"/>
  <c r="V1328" i="3" s="1"/>
  <c r="V1323" i="3" a="1"/>
  <c r="V1323" i="3" s="1"/>
  <c r="V1149" i="3" a="1"/>
  <c r="V1149" i="3" s="1"/>
  <c r="V1165" i="3" a="1"/>
  <c r="V1165" i="3" s="1"/>
  <c r="V1181" i="3" a="1"/>
  <c r="V1181" i="3" s="1"/>
  <c r="V1197" i="3" a="1"/>
  <c r="V1197" i="3" s="1"/>
  <c r="V1213" i="3" a="1"/>
  <c r="V1213" i="3" s="1"/>
  <c r="V1229" i="3" a="1"/>
  <c r="V1229" i="3" s="1"/>
  <c r="V1245" i="3" a="1"/>
  <c r="V1245" i="3" s="1"/>
  <c r="V1261" i="3" a="1"/>
  <c r="V1261" i="3" s="1"/>
  <c r="V1277" i="3" a="1"/>
  <c r="V1277" i="3" s="1"/>
  <c r="V1293" i="3" a="1"/>
  <c r="V1293" i="3" s="1"/>
  <c r="V1309" i="3" a="1"/>
  <c r="V1309" i="3" s="1"/>
  <c r="V1329" i="3" a="1"/>
  <c r="V1329" i="3" s="1"/>
  <c r="V1143" i="3" a="1"/>
  <c r="V1143" i="3" s="1"/>
  <c r="V1159" i="3" a="1"/>
  <c r="V1159" i="3" s="1"/>
  <c r="V1175" i="3" a="1"/>
  <c r="V1175" i="3" s="1"/>
  <c r="V1191" i="3" a="1"/>
  <c r="V1191" i="3" s="1"/>
  <c r="V1207" i="3" a="1"/>
  <c r="V1207" i="3" s="1"/>
  <c r="V1223" i="3" a="1"/>
  <c r="V1223" i="3" s="1"/>
  <c r="V1239" i="3" a="1"/>
  <c r="V1239" i="3" s="1"/>
  <c r="V1255" i="3" a="1"/>
  <c r="V1255" i="3" s="1"/>
  <c r="V1271" i="3" a="1"/>
  <c r="V1271" i="3" s="1"/>
  <c r="V1287" i="3" a="1"/>
  <c r="V1287" i="3" s="1"/>
  <c r="V1303" i="3" a="1"/>
  <c r="V1303" i="3" s="1"/>
  <c r="V1316" i="3" a="1"/>
  <c r="V1316" i="3" s="1"/>
  <c r="V1144" i="3" a="1"/>
  <c r="V1144" i="3" s="1"/>
  <c r="V1160" i="3" a="1"/>
  <c r="V1160" i="3" s="1"/>
  <c r="V1176" i="3" a="1"/>
  <c r="V1176" i="3" s="1"/>
  <c r="V1192" i="3" a="1"/>
  <c r="V1192" i="3" s="1"/>
  <c r="V1208" i="3" a="1"/>
  <c r="V1208" i="3" s="1"/>
  <c r="V1224" i="3" a="1"/>
  <c r="V1224" i="3" s="1"/>
  <c r="V1240" i="3" a="1"/>
  <c r="V1240" i="3" s="1"/>
  <c r="V1256" i="3" a="1"/>
  <c r="V1256" i="3" s="1"/>
  <c r="V1272" i="3" a="1"/>
  <c r="V1272" i="3" s="1"/>
  <c r="V1288" i="3" a="1"/>
  <c r="V1288" i="3" s="1"/>
  <c r="V1304" i="3" a="1"/>
  <c r="V1304" i="3" s="1"/>
  <c r="V1321" i="3" a="1"/>
  <c r="V1321" i="3" s="1"/>
  <c r="V3" i="3" a="1"/>
  <c r="V3" i="3" s="1"/>
  <c r="V38" i="17"/>
  <c r="V28" i="17"/>
  <c r="AG15" i="8"/>
  <c r="Z13" i="5"/>
  <c r="AG17" i="8"/>
  <c r="O76" i="17"/>
  <c r="G43" i="17" a="1"/>
  <c r="G43" i="17" s="1"/>
  <c r="V15" i="17"/>
  <c r="V47" i="17"/>
  <c r="G98" i="17" a="1"/>
  <c r="G98" i="17" s="1"/>
  <c r="O97" i="17"/>
  <c r="O33" i="17"/>
  <c r="V60" i="17"/>
  <c r="AC46" i="25"/>
  <c r="AF46" i="25" s="1"/>
  <c r="AG46" i="25" s="1"/>
  <c r="AA46" i="25"/>
  <c r="V72" i="17"/>
  <c r="O7" i="17"/>
  <c r="O11" i="17"/>
  <c r="O43" i="17"/>
  <c r="G10" i="17" a="1"/>
  <c r="G10" i="17" s="1"/>
  <c r="G62" i="17" a="1"/>
  <c r="G62" i="17" s="1"/>
  <c r="G30" i="17" a="1"/>
  <c r="G30" i="17" s="1"/>
  <c r="V61" i="17"/>
  <c r="G93" i="17" a="1"/>
  <c r="G93" i="17" s="1"/>
  <c r="O29" i="17"/>
  <c r="G61" i="17" a="1"/>
  <c r="G61" i="17" s="1"/>
  <c r="O56" i="17"/>
  <c r="H25" i="5"/>
  <c r="K25" i="5"/>
  <c r="L25" i="5" s="1"/>
  <c r="H14" i="5"/>
  <c r="K14" i="5"/>
  <c r="H12" i="5"/>
  <c r="H34" i="5"/>
  <c r="K6" i="5"/>
  <c r="L6" i="5" s="1"/>
  <c r="H6" i="5"/>
  <c r="AB40" i="5"/>
  <c r="I40" i="5" a="1"/>
  <c r="I40" i="5" s="1"/>
  <c r="I12" i="5" a="1"/>
  <c r="I12" i="5" s="1"/>
  <c r="J12" i="5" s="1"/>
  <c r="AB12" i="5"/>
  <c r="H40" i="5"/>
  <c r="K7" i="5"/>
  <c r="L7" i="5" s="1"/>
  <c r="H7" i="5"/>
  <c r="H32" i="5"/>
  <c r="H30" i="5"/>
  <c r="H13" i="5"/>
  <c r="H39" i="5"/>
  <c r="K39" i="5"/>
  <c r="Z11" i="5"/>
  <c r="Z39" i="5"/>
  <c r="V80" i="17"/>
  <c r="G16" i="17" a="1"/>
  <c r="G16" i="17" s="1"/>
  <c r="V83" i="17"/>
  <c r="G19" i="17" a="1"/>
  <c r="G19" i="17" s="1"/>
  <c r="O55" i="17"/>
  <c r="O87" i="17"/>
  <c r="G23" i="17" a="1"/>
  <c r="G23" i="17" s="1"/>
  <c r="O54" i="17"/>
  <c r="G74" i="17" a="1"/>
  <c r="G74" i="17" s="1"/>
  <c r="O10" i="17"/>
  <c r="G41" i="17" a="1"/>
  <c r="G41" i="17" s="1"/>
  <c r="V41" i="17"/>
  <c r="V64" i="17"/>
  <c r="V22" i="17"/>
  <c r="V53" i="17"/>
  <c r="AC42" i="5"/>
  <c r="Z42" i="5"/>
  <c r="G63" i="17" a="1"/>
  <c r="G63" i="17" s="1"/>
  <c r="G31" i="17" a="1"/>
  <c r="G31" i="17" s="1"/>
  <c r="O50" i="17"/>
  <c r="O49" i="17"/>
  <c r="O44" i="17"/>
  <c r="AC33" i="5"/>
  <c r="Z33" i="5"/>
  <c r="G59" i="17" a="1"/>
  <c r="G59" i="17" s="1"/>
  <c r="V46" i="17"/>
  <c r="V13" i="17"/>
  <c r="I17" i="5" a="1"/>
  <c r="I17" i="5" s="1"/>
  <c r="AB17" i="5"/>
  <c r="K33" i="5"/>
  <c r="L33" i="5" s="1"/>
  <c r="H33" i="5"/>
  <c r="H37" i="5"/>
  <c r="K37" i="5"/>
  <c r="L37" i="5" s="1"/>
  <c r="K38" i="5"/>
  <c r="L38" i="5" s="1"/>
  <c r="H38" i="5"/>
  <c r="H18" i="5"/>
  <c r="I15" i="5" a="1"/>
  <c r="I15" i="5" s="1"/>
  <c r="AB15" i="5"/>
  <c r="Z38" i="5"/>
  <c r="Z15" i="5"/>
  <c r="O64" i="17"/>
  <c r="O99" i="17"/>
  <c r="O67" i="17"/>
  <c r="V6" i="17"/>
  <c r="G39" i="17" a="1"/>
  <c r="G39" i="17" s="1"/>
  <c r="O38" i="17"/>
  <c r="V70" i="17"/>
  <c r="G90" i="17" a="1"/>
  <c r="G90" i="17" s="1"/>
  <c r="G58" i="17" a="1"/>
  <c r="G58" i="17" s="1"/>
  <c r="V25" i="17"/>
  <c r="G57" i="17" a="1"/>
  <c r="G57" i="17" s="1"/>
  <c r="O25" i="17"/>
  <c r="O53" i="17"/>
  <c r="O96" i="17"/>
  <c r="G83" i="17" a="1"/>
  <c r="G83" i="17" s="1"/>
  <c r="O82" i="17"/>
  <c r="V32" i="17"/>
  <c r="AG5" i="8"/>
  <c r="AC5" i="5"/>
  <c r="Z5" i="5"/>
  <c r="C19" i="18" a="1"/>
  <c r="C19" i="18" s="1"/>
  <c r="E19" i="18" s="1"/>
  <c r="C21" i="18" a="1"/>
  <c r="C21" i="18" s="1"/>
  <c r="E21" i="18" s="1"/>
  <c r="C20" i="18" a="1"/>
  <c r="C20" i="18" s="1"/>
  <c r="E20" i="18" s="1"/>
  <c r="G44" i="17" a="1"/>
  <c r="G44" i="17" s="1"/>
  <c r="V75" i="17"/>
  <c r="O5" i="17"/>
  <c r="O47" i="17"/>
  <c r="G79" i="17" a="1"/>
  <c r="G79" i="17" s="1"/>
  <c r="G15" i="17" a="1"/>
  <c r="G15" i="17" s="1"/>
  <c r="G66" i="17" a="1"/>
  <c r="G66" i="17" s="1"/>
  <c r="G33" i="17" a="1"/>
  <c r="G33" i="17" s="1"/>
  <c r="V97" i="17"/>
  <c r="V33" i="17"/>
  <c r="G92" i="17" a="1"/>
  <c r="G92" i="17" s="1"/>
  <c r="G28" i="17" a="1"/>
  <c r="G28" i="17" s="1"/>
  <c r="Z17" i="5"/>
  <c r="Z30" i="5"/>
  <c r="Z6" i="5"/>
  <c r="Z43" i="5"/>
  <c r="V43" i="17"/>
  <c r="G75" i="17" a="1"/>
  <c r="G75" i="17" s="1"/>
  <c r="O62" i="17"/>
  <c r="G29" i="17" a="1"/>
  <c r="G29" i="17" s="1"/>
  <c r="O93" i="17"/>
  <c r="V29" i="17"/>
  <c r="I20" i="5" a="1"/>
  <c r="I20" i="5" s="1"/>
  <c r="AB20" i="5"/>
  <c r="I30" i="5" a="1"/>
  <c r="I30" i="5" s="1"/>
  <c r="AB30" i="5"/>
  <c r="I18" i="5" a="1"/>
  <c r="I18" i="5" s="1"/>
  <c r="AB18" i="5"/>
  <c r="H10" i="5"/>
  <c r="H11" i="5"/>
  <c r="AB13" i="5"/>
  <c r="I13" i="5" a="1"/>
  <c r="I13" i="5" s="1"/>
  <c r="AB16" i="5"/>
  <c r="I16" i="5" a="1"/>
  <c r="I16" i="5" s="1"/>
  <c r="I35" i="5" a="1"/>
  <c r="I35" i="5" s="1"/>
  <c r="J35" i="5" s="1"/>
  <c r="AB35" i="5"/>
  <c r="AB23" i="5"/>
  <c r="I23" i="5" a="1"/>
  <c r="I23" i="5" s="1"/>
  <c r="H20" i="5"/>
  <c r="AG44" i="8"/>
  <c r="Z18" i="5"/>
  <c r="AG42" i="8"/>
  <c r="O84" i="17"/>
  <c r="O83" i="17"/>
  <c r="V23" i="17"/>
  <c r="V55" i="17"/>
  <c r="O86" i="17"/>
  <c r="G22" i="17" a="1"/>
  <c r="G22" i="17" s="1"/>
  <c r="V54" i="17"/>
  <c r="V74" i="17"/>
  <c r="V10" i="17"/>
  <c r="O73" i="17"/>
  <c r="V9" i="17"/>
  <c r="O41" i="17"/>
  <c r="V73" i="17"/>
  <c r="G9" i="17" a="1"/>
  <c r="G9" i="17" s="1"/>
  <c r="O68" i="17"/>
  <c r="G96" i="17" a="1"/>
  <c r="G96" i="17" s="1"/>
  <c r="G32" i="17" a="1"/>
  <c r="G32" i="17" s="1"/>
  <c r="O12" i="17"/>
  <c r="M103" i="14"/>
  <c r="M65" i="14"/>
  <c r="M46" i="14"/>
  <c r="M16" i="14"/>
  <c r="M141" i="14"/>
  <c r="M84" i="14"/>
  <c r="M122" i="14"/>
  <c r="M164" i="14"/>
  <c r="M182" i="14"/>
  <c r="M150" i="14"/>
  <c r="M132" i="14"/>
  <c r="M99" i="14"/>
  <c r="M72" i="14"/>
  <c r="M118" i="14"/>
  <c r="M53" i="14"/>
  <c r="M107" i="14"/>
  <c r="AC10" i="5"/>
  <c r="AD10" i="5" s="1"/>
  <c r="AC11" i="5"/>
  <c r="AD11" i="5" s="1"/>
  <c r="AD34" i="5"/>
  <c r="AC28" i="5"/>
  <c r="AD28" i="5" s="1"/>
  <c r="AC9" i="5"/>
  <c r="T20" i="21"/>
  <c r="AC26" i="5"/>
  <c r="AD26" i="5" s="1"/>
  <c r="T25" i="21"/>
  <c r="AC35" i="5"/>
  <c r="AC24" i="5"/>
  <c r="AD24" i="5" s="1"/>
  <c r="AC32" i="5"/>
  <c r="L36" i="5"/>
  <c r="M61" i="14"/>
  <c r="M86" i="14"/>
  <c r="M49" i="14"/>
  <c r="M12" i="14"/>
  <c r="AD8" i="5"/>
  <c r="AD9" i="5"/>
  <c r="AD29" i="5"/>
  <c r="AD27" i="5"/>
  <c r="L31" i="5"/>
  <c r="AC31" i="5"/>
  <c r="AD36" i="5"/>
  <c r="J30" i="5" l="1"/>
  <c r="K30" i="5"/>
  <c r="J15" i="5"/>
  <c r="K15" i="5"/>
  <c r="L14" i="5"/>
  <c r="AC14" i="5"/>
  <c r="V515" i="25"/>
  <c r="W515" i="25" s="1"/>
  <c r="U515" i="25"/>
  <c r="T451" i="25"/>
  <c r="AX326" i="3"/>
  <c r="X326" i="3"/>
  <c r="Y326" i="3" s="1"/>
  <c r="BM326" i="3"/>
  <c r="AK326" i="3"/>
  <c r="BL326" i="3"/>
  <c r="AY326" i="3"/>
  <c r="AJ326" i="3"/>
  <c r="W326" i="3"/>
  <c r="U540" i="25"/>
  <c r="V540" i="25"/>
  <c r="W540" i="25" s="1"/>
  <c r="T476" i="25"/>
  <c r="X351" i="3"/>
  <c r="Y351" i="3" s="1"/>
  <c r="AJ351" i="3"/>
  <c r="BL351" i="3"/>
  <c r="AY351" i="3"/>
  <c r="BM351" i="3"/>
  <c r="AK351" i="3"/>
  <c r="W351" i="3"/>
  <c r="AX351" i="3"/>
  <c r="U507" i="25"/>
  <c r="V507" i="25"/>
  <c r="W507" i="25" s="1"/>
  <c r="T443" i="25"/>
  <c r="X318" i="3"/>
  <c r="Y318" i="3" s="1"/>
  <c r="W318" i="3"/>
  <c r="BL318" i="3"/>
  <c r="AY318" i="3"/>
  <c r="BM318" i="3"/>
  <c r="AJ318" i="3"/>
  <c r="AK318" i="3"/>
  <c r="AX318" i="3"/>
  <c r="U542" i="25"/>
  <c r="V542" i="25"/>
  <c r="W542" i="25" s="1"/>
  <c r="T477" i="25"/>
  <c r="X352" i="3"/>
  <c r="Y352" i="3" s="1"/>
  <c r="W352" i="3"/>
  <c r="BM352" i="3"/>
  <c r="AY352" i="3"/>
  <c r="BL352" i="3"/>
  <c r="AK352" i="3"/>
  <c r="AX352" i="3"/>
  <c r="AJ352" i="3"/>
  <c r="T420" i="25"/>
  <c r="W295" i="3"/>
  <c r="AK295" i="3"/>
  <c r="X295" i="3"/>
  <c r="Y295" i="3" s="1"/>
  <c r="AJ295" i="3"/>
  <c r="BM295" i="3"/>
  <c r="AY295" i="3"/>
  <c r="BL295" i="3"/>
  <c r="AX295" i="3"/>
  <c r="T354" i="25"/>
  <c r="X229" i="3"/>
  <c r="Y229" i="3" s="1"/>
  <c r="AY229" i="3"/>
  <c r="BM229" i="3"/>
  <c r="AJ229" i="3"/>
  <c r="W229" i="3"/>
  <c r="AX229" i="3"/>
  <c r="BL229" i="3"/>
  <c r="AK229" i="3"/>
  <c r="T291" i="25"/>
  <c r="BL166" i="3"/>
  <c r="AY166" i="3"/>
  <c r="X166" i="3"/>
  <c r="Y166" i="3" s="1"/>
  <c r="AK166" i="3"/>
  <c r="BM166" i="3"/>
  <c r="AX166" i="3"/>
  <c r="W166" i="3"/>
  <c r="AJ166" i="3"/>
  <c r="T227" i="25"/>
  <c r="AX102" i="3"/>
  <c r="F107" i="15" s="1"/>
  <c r="AJ102" i="3"/>
  <c r="BM102" i="3"/>
  <c r="AY102" i="3"/>
  <c r="G107" i="15" s="1"/>
  <c r="BL102" i="3"/>
  <c r="X102" i="3"/>
  <c r="Y102" i="3" s="1"/>
  <c r="W102" i="3"/>
  <c r="AK102" i="3"/>
  <c r="T163" i="25"/>
  <c r="AK38" i="3"/>
  <c r="W38" i="3"/>
  <c r="BM38" i="3"/>
  <c r="AJ38" i="3"/>
  <c r="BL38" i="3"/>
  <c r="AX38" i="3"/>
  <c r="AY38" i="3"/>
  <c r="X38" i="3"/>
  <c r="Y38" i="3" s="1"/>
  <c r="T390" i="25"/>
  <c r="W265" i="3"/>
  <c r="AJ265" i="3"/>
  <c r="BL265" i="3"/>
  <c r="AK265" i="3"/>
  <c r="X265" i="3"/>
  <c r="Y265" i="3" s="1"/>
  <c r="AX265" i="3"/>
  <c r="BM265" i="3"/>
  <c r="AY265" i="3"/>
  <c r="T325" i="25"/>
  <c r="BL200" i="3"/>
  <c r="AK200" i="3"/>
  <c r="BM200" i="3"/>
  <c r="AJ200" i="3"/>
  <c r="X200" i="3"/>
  <c r="Y200" i="3" s="1"/>
  <c r="AY200" i="3"/>
  <c r="W200" i="3"/>
  <c r="AX200" i="3"/>
  <c r="T261" i="25"/>
  <c r="W136" i="3"/>
  <c r="AJ136" i="3"/>
  <c r="X136" i="3"/>
  <c r="Y136" i="3" s="1"/>
  <c r="AK136" i="3"/>
  <c r="BM136" i="3"/>
  <c r="AY136" i="3"/>
  <c r="BL136" i="3"/>
  <c r="AX136" i="3"/>
  <c r="T194" i="25"/>
  <c r="AJ69" i="3"/>
  <c r="W69" i="3"/>
  <c r="L72" i="14" s="1"/>
  <c r="BM69" i="3"/>
  <c r="AX69" i="3"/>
  <c r="BL69" i="3"/>
  <c r="AY69" i="3"/>
  <c r="X69" i="3"/>
  <c r="Y69" i="3" s="1"/>
  <c r="AK69" i="3"/>
  <c r="T131" i="25"/>
  <c r="I11" i="16"/>
  <c r="J11" i="16"/>
  <c r="AY6" i="3"/>
  <c r="AX6" i="3"/>
  <c r="BM6" i="3"/>
  <c r="G11" i="16" s="1"/>
  <c r="X6" i="3"/>
  <c r="Y6" i="3" s="1"/>
  <c r="BL6" i="3"/>
  <c r="F11" i="16" s="1"/>
  <c r="AJ6" i="3"/>
  <c r="W6" i="3"/>
  <c r="AK6" i="3"/>
  <c r="T356" i="25"/>
  <c r="BM231" i="3"/>
  <c r="AJ231" i="3"/>
  <c r="W231" i="3"/>
  <c r="AK231" i="3"/>
  <c r="X231" i="3"/>
  <c r="Y231" i="3" s="1"/>
  <c r="AX231" i="3"/>
  <c r="BL231" i="3"/>
  <c r="AY231" i="3"/>
  <c r="T293" i="25"/>
  <c r="AJ168" i="3"/>
  <c r="AX168" i="3"/>
  <c r="BL168" i="3"/>
  <c r="AY168" i="3"/>
  <c r="BM168" i="3"/>
  <c r="AK168" i="3"/>
  <c r="X168" i="3"/>
  <c r="Y168" i="3" s="1"/>
  <c r="W168" i="3"/>
  <c r="T229" i="25"/>
  <c r="AJ104" i="3"/>
  <c r="AX104" i="3"/>
  <c r="BL104" i="3"/>
  <c r="W104" i="3"/>
  <c r="L107" i="14" s="1"/>
  <c r="BM104" i="3"/>
  <c r="X104" i="3"/>
  <c r="Y104" i="3" s="1"/>
  <c r="AK104" i="3"/>
  <c r="AY104" i="3"/>
  <c r="T165" i="25"/>
  <c r="W40" i="3"/>
  <c r="AY40" i="3"/>
  <c r="BL40" i="3"/>
  <c r="AK40" i="3"/>
  <c r="X40" i="3"/>
  <c r="Y40" i="3" s="1"/>
  <c r="AJ40" i="3"/>
  <c r="BM40" i="3"/>
  <c r="AX40" i="3"/>
  <c r="T392" i="25"/>
  <c r="AX267" i="3"/>
  <c r="AY267" i="3"/>
  <c r="BL267" i="3"/>
  <c r="W267" i="3"/>
  <c r="BM267" i="3"/>
  <c r="AJ267" i="3"/>
  <c r="X267" i="3"/>
  <c r="Y267" i="3" s="1"/>
  <c r="AK267" i="3"/>
  <c r="T327" i="25"/>
  <c r="W202" i="3"/>
  <c r="AX202" i="3"/>
  <c r="BM202" i="3"/>
  <c r="AY202" i="3"/>
  <c r="X202" i="3"/>
  <c r="Y202" i="3" s="1"/>
  <c r="AK202" i="3"/>
  <c r="BL202" i="3"/>
  <c r="AJ202" i="3"/>
  <c r="T262" i="25"/>
  <c r="W137" i="3"/>
  <c r="L140" i="14" s="1"/>
  <c r="AK137" i="3"/>
  <c r="BM137" i="3"/>
  <c r="AY137" i="3"/>
  <c r="X137" i="3"/>
  <c r="AX137" i="3"/>
  <c r="BL137" i="3"/>
  <c r="AJ137" i="3"/>
  <c r="T200" i="25"/>
  <c r="BL75" i="3"/>
  <c r="F80" i="16" s="1"/>
  <c r="AX75" i="3"/>
  <c r="W75" i="3"/>
  <c r="AJ75" i="3"/>
  <c r="X75" i="3"/>
  <c r="Y75" i="3" s="1"/>
  <c r="AY75" i="3"/>
  <c r="BM75" i="3"/>
  <c r="G80" i="16" s="1"/>
  <c r="AK75" i="3"/>
  <c r="T136" i="25"/>
  <c r="X11" i="3"/>
  <c r="Y11" i="3" s="1"/>
  <c r="AY11" i="3"/>
  <c r="W11" i="3"/>
  <c r="AJ11" i="3"/>
  <c r="BM11" i="3"/>
  <c r="AX11" i="3"/>
  <c r="BL11" i="3"/>
  <c r="AK11" i="3"/>
  <c r="V541" i="25"/>
  <c r="W541" i="25" s="1"/>
  <c r="U541" i="25"/>
  <c r="U480" i="25"/>
  <c r="V480" i="25"/>
  <c r="W480" i="25" s="1"/>
  <c r="U501" i="25"/>
  <c r="V501" i="25"/>
  <c r="W501" i="25" s="1"/>
  <c r="T437" i="25"/>
  <c r="W312" i="3"/>
  <c r="AX312" i="3"/>
  <c r="BL312" i="3"/>
  <c r="AK312" i="3"/>
  <c r="X312" i="3"/>
  <c r="Y312" i="3" s="1"/>
  <c r="AJ312" i="3"/>
  <c r="BM312" i="3"/>
  <c r="AY312" i="3"/>
  <c r="U536" i="25"/>
  <c r="V536" i="25"/>
  <c r="W536" i="25" s="1"/>
  <c r="T472" i="25"/>
  <c r="BM347" i="3"/>
  <c r="AK347" i="3"/>
  <c r="W347" i="3"/>
  <c r="AY347" i="3"/>
  <c r="X347" i="3"/>
  <c r="Y347" i="3" s="1"/>
  <c r="AX347" i="3"/>
  <c r="BL347" i="3"/>
  <c r="AJ347" i="3"/>
  <c r="U506" i="25"/>
  <c r="V506" i="25"/>
  <c r="W506" i="25" s="1"/>
  <c r="T442" i="25"/>
  <c r="AJ317" i="3"/>
  <c r="AX317" i="3"/>
  <c r="BM317" i="3"/>
  <c r="AY317" i="3"/>
  <c r="BL317" i="3"/>
  <c r="X317" i="3"/>
  <c r="Y317" i="3" s="1"/>
  <c r="AK317" i="3"/>
  <c r="W317" i="3"/>
  <c r="T381" i="25"/>
  <c r="X256" i="3"/>
  <c r="Y256" i="3" s="1"/>
  <c r="AY256" i="3"/>
  <c r="W256" i="3"/>
  <c r="AX256" i="3"/>
  <c r="BL256" i="3"/>
  <c r="AJ256" i="3"/>
  <c r="BM256" i="3"/>
  <c r="AK256" i="3"/>
  <c r="T319" i="25"/>
  <c r="AY194" i="3"/>
  <c r="W194" i="3"/>
  <c r="BM194" i="3"/>
  <c r="AJ194" i="3"/>
  <c r="BL194" i="3"/>
  <c r="AX194" i="3"/>
  <c r="AK194" i="3"/>
  <c r="X194" i="3"/>
  <c r="Y194" i="3" s="1"/>
  <c r="T255" i="25"/>
  <c r="X130" i="3"/>
  <c r="Y130" i="3" s="1"/>
  <c r="AJ130" i="3"/>
  <c r="BM130" i="3"/>
  <c r="AK130" i="3"/>
  <c r="BL130" i="3"/>
  <c r="AX130" i="3"/>
  <c r="W130" i="3"/>
  <c r="AY130" i="3"/>
  <c r="T192" i="25"/>
  <c r="AX67" i="3"/>
  <c r="AJ67" i="3"/>
  <c r="BM67" i="3"/>
  <c r="AY67" i="3"/>
  <c r="BL67" i="3"/>
  <c r="AK67" i="3"/>
  <c r="X67" i="3"/>
  <c r="Y67" i="3" s="1"/>
  <c r="W67" i="3"/>
  <c r="T419" i="25"/>
  <c r="X294" i="3"/>
  <c r="Y294" i="3" s="1"/>
  <c r="AJ294" i="3"/>
  <c r="W294" i="3"/>
  <c r="AX294" i="3"/>
  <c r="BL294" i="3"/>
  <c r="AY294" i="3"/>
  <c r="BM294" i="3"/>
  <c r="AK294" i="3"/>
  <c r="T353" i="25"/>
  <c r="AY228" i="3"/>
  <c r="AJ228" i="3"/>
  <c r="BM228" i="3"/>
  <c r="W228" i="3"/>
  <c r="BL228" i="3"/>
  <c r="AX228" i="3"/>
  <c r="X228" i="3"/>
  <c r="Y228" i="3" s="1"/>
  <c r="AK228" i="3"/>
  <c r="T287" i="25"/>
  <c r="AY162" i="3"/>
  <c r="AX162" i="3"/>
  <c r="BL162" i="3"/>
  <c r="AK162" i="3"/>
  <c r="BM162" i="3"/>
  <c r="W162" i="3"/>
  <c r="X162" i="3"/>
  <c r="Y162" i="3" s="1"/>
  <c r="AJ162" i="3"/>
  <c r="T223" i="25"/>
  <c r="W98" i="3"/>
  <c r="X98" i="3"/>
  <c r="Y98" i="3" s="1"/>
  <c r="BL98" i="3"/>
  <c r="AX98" i="3"/>
  <c r="BM98" i="3"/>
  <c r="AK98" i="3"/>
  <c r="AJ98" i="3"/>
  <c r="AY98" i="3"/>
  <c r="T159" i="25"/>
  <c r="BL34" i="3"/>
  <c r="AJ34" i="3"/>
  <c r="BM34" i="3"/>
  <c r="AY34" i="3"/>
  <c r="W34" i="3"/>
  <c r="AK34" i="3"/>
  <c r="X34" i="3"/>
  <c r="Y34" i="3" s="1"/>
  <c r="AX34" i="3"/>
  <c r="T383" i="25"/>
  <c r="X258" i="3"/>
  <c r="Y258" i="3" s="1"/>
  <c r="AY258" i="3"/>
  <c r="BL258" i="3"/>
  <c r="AJ258" i="3"/>
  <c r="BM258" i="3"/>
  <c r="AK258" i="3"/>
  <c r="AX258" i="3"/>
  <c r="W258" i="3"/>
  <c r="T317" i="25"/>
  <c r="BL192" i="3"/>
  <c r="AK192" i="3"/>
  <c r="BM192" i="3"/>
  <c r="AJ192" i="3"/>
  <c r="W192" i="3"/>
  <c r="AY192" i="3"/>
  <c r="X192" i="3"/>
  <c r="Y192" i="3" s="1"/>
  <c r="AX192" i="3"/>
  <c r="T257" i="25"/>
  <c r="AJ132" i="3"/>
  <c r="AK132" i="3"/>
  <c r="BM132" i="3"/>
  <c r="G137" i="16" s="1"/>
  <c r="AX132" i="3"/>
  <c r="F137" i="15" s="1"/>
  <c r="BL132" i="3"/>
  <c r="F137" i="16" s="1"/>
  <c r="W132" i="3"/>
  <c r="AY132" i="3"/>
  <c r="G137" i="15" s="1"/>
  <c r="X132" i="3"/>
  <c r="Y132" i="3" s="1"/>
  <c r="T190" i="25"/>
  <c r="AX65" i="3"/>
  <c r="F70" i="15" s="1"/>
  <c r="AJ65" i="3"/>
  <c r="BM65" i="3"/>
  <c r="AK65" i="3"/>
  <c r="BL65" i="3"/>
  <c r="W65" i="3"/>
  <c r="X65" i="3"/>
  <c r="Y65" i="3" s="1"/>
  <c r="AY65" i="3"/>
  <c r="G70" i="15" s="1"/>
  <c r="T417" i="25"/>
  <c r="W292" i="3"/>
  <c r="AJ292" i="3"/>
  <c r="BM292" i="3"/>
  <c r="AX292" i="3"/>
  <c r="BL292" i="3"/>
  <c r="AY292" i="3"/>
  <c r="X292" i="3"/>
  <c r="Y292" i="3" s="1"/>
  <c r="AK292" i="3"/>
  <c r="T355" i="25"/>
  <c r="BM230" i="3"/>
  <c r="AJ230" i="3"/>
  <c r="W230" i="3"/>
  <c r="AY230" i="3"/>
  <c r="X230" i="3"/>
  <c r="Y230" i="3" s="1"/>
  <c r="AX230" i="3"/>
  <c r="BL230" i="3"/>
  <c r="AK230" i="3"/>
  <c r="T292" i="25"/>
  <c r="AJ167" i="3"/>
  <c r="AX167" i="3"/>
  <c r="BL167" i="3"/>
  <c r="W167" i="3"/>
  <c r="BM167" i="3"/>
  <c r="X167" i="3"/>
  <c r="Y167" i="3" s="1"/>
  <c r="AK167" i="3"/>
  <c r="AY167" i="3"/>
  <c r="T228" i="25"/>
  <c r="W103" i="3"/>
  <c r="AX103" i="3"/>
  <c r="F108" i="15" s="1"/>
  <c r="BM103" i="3"/>
  <c r="AK103" i="3"/>
  <c r="X103" i="3"/>
  <c r="Y103" i="3" s="1"/>
  <c r="AJ103" i="3"/>
  <c r="BL103" i="3"/>
  <c r="AY103" i="3"/>
  <c r="G108" i="15" s="1"/>
  <c r="T164" i="25"/>
  <c r="BL39" i="3"/>
  <c r="AJ39" i="3"/>
  <c r="W39" i="3"/>
  <c r="AK39" i="3"/>
  <c r="BM39" i="3"/>
  <c r="AY39" i="3"/>
  <c r="X39" i="3"/>
  <c r="Y39" i="3" s="1"/>
  <c r="AX39" i="3"/>
  <c r="V521" i="25"/>
  <c r="W521" i="25" s="1"/>
  <c r="U521" i="25"/>
  <c r="T457" i="25"/>
  <c r="W332" i="3"/>
  <c r="AX332" i="3"/>
  <c r="BL332" i="3"/>
  <c r="AJ332" i="3"/>
  <c r="BM332" i="3"/>
  <c r="AY332" i="3"/>
  <c r="X332" i="3"/>
  <c r="Y332" i="3" s="1"/>
  <c r="AK332" i="3"/>
  <c r="U547" i="25"/>
  <c r="V547" i="25"/>
  <c r="W547" i="25" s="1"/>
  <c r="U482" i="25"/>
  <c r="V482" i="25"/>
  <c r="W482" i="25" s="1"/>
  <c r="U513" i="25"/>
  <c r="V513" i="25"/>
  <c r="W513" i="25" s="1"/>
  <c r="T449" i="25"/>
  <c r="AK324" i="3"/>
  <c r="W324" i="3"/>
  <c r="BM324" i="3"/>
  <c r="X324" i="3"/>
  <c r="Y324" i="3" s="1"/>
  <c r="BL324" i="3"/>
  <c r="AJ324" i="3"/>
  <c r="AY324" i="3"/>
  <c r="AX324" i="3"/>
  <c r="U549" i="25"/>
  <c r="V549" i="25"/>
  <c r="W549" i="25" s="1"/>
  <c r="U487" i="25"/>
  <c r="V487" i="25"/>
  <c r="W487" i="25" s="1"/>
  <c r="T423" i="25"/>
  <c r="BL298" i="3"/>
  <c r="AK298" i="3"/>
  <c r="W298" i="3"/>
  <c r="AJ298" i="3"/>
  <c r="BM298" i="3"/>
  <c r="AY298" i="3"/>
  <c r="X298" i="3"/>
  <c r="Y298" i="3" s="1"/>
  <c r="AX298" i="3"/>
  <c r="T361" i="25"/>
  <c r="AY236" i="3"/>
  <c r="AX236" i="3"/>
  <c r="BM236" i="3"/>
  <c r="AK236" i="3"/>
  <c r="BL236" i="3"/>
  <c r="W236" i="3"/>
  <c r="X236" i="3"/>
  <c r="Y236" i="3" s="1"/>
  <c r="AJ236" i="3"/>
  <c r="T298" i="25"/>
  <c r="AY173" i="3"/>
  <c r="AX173" i="3"/>
  <c r="BM173" i="3"/>
  <c r="AJ173" i="3"/>
  <c r="BL173" i="3"/>
  <c r="W173" i="3"/>
  <c r="AK173" i="3"/>
  <c r="X173" i="3"/>
  <c r="Y173" i="3" s="1"/>
  <c r="T234" i="25"/>
  <c r="X109" i="3"/>
  <c r="Y109" i="3" s="1"/>
  <c r="AJ109" i="3"/>
  <c r="W109" i="3"/>
  <c r="AK109" i="3"/>
  <c r="BL109" i="3"/>
  <c r="AY109" i="3"/>
  <c r="BM109" i="3"/>
  <c r="AX109" i="3"/>
  <c r="T170" i="25"/>
  <c r="AK45" i="3"/>
  <c r="AY45" i="3"/>
  <c r="G50" i="15" s="1"/>
  <c r="BL45" i="3"/>
  <c r="W45" i="3"/>
  <c r="BM45" i="3"/>
  <c r="AX45" i="3"/>
  <c r="F50" i="15" s="1"/>
  <c r="AJ45" i="3"/>
  <c r="X45" i="3"/>
  <c r="Y45" i="3" s="1"/>
  <c r="T400" i="25"/>
  <c r="W275" i="3"/>
  <c r="AK275" i="3"/>
  <c r="BL275" i="3"/>
  <c r="AY275" i="3"/>
  <c r="BM275" i="3"/>
  <c r="AX275" i="3"/>
  <c r="X275" i="3"/>
  <c r="Y275" i="3" s="1"/>
  <c r="AJ275" i="3"/>
  <c r="T336" i="25"/>
  <c r="X211" i="3"/>
  <c r="Y211" i="3" s="1"/>
  <c r="AK211" i="3"/>
  <c r="BM211" i="3"/>
  <c r="AY211" i="3"/>
  <c r="W211" i="3"/>
  <c r="AX211" i="3"/>
  <c r="BL211" i="3"/>
  <c r="AJ211" i="3"/>
  <c r="T267" i="25"/>
  <c r="BM142" i="3"/>
  <c r="AK142" i="3"/>
  <c r="W142" i="3"/>
  <c r="AY142" i="3"/>
  <c r="BL142" i="3"/>
  <c r="AJ142" i="3"/>
  <c r="X142" i="3"/>
  <c r="Y142" i="3" s="1"/>
  <c r="AX142" i="3"/>
  <c r="T205" i="25"/>
  <c r="BM80" i="3"/>
  <c r="G85" i="16" s="1"/>
  <c r="AX80" i="3"/>
  <c r="BL80" i="3"/>
  <c r="F85" i="16" s="1"/>
  <c r="AY80" i="3"/>
  <c r="W80" i="3"/>
  <c r="L83" i="14" s="1"/>
  <c r="AK80" i="3"/>
  <c r="X80" i="3"/>
  <c r="AJ80" i="3"/>
  <c r="T141" i="25"/>
  <c r="W16" i="3"/>
  <c r="AK16" i="3"/>
  <c r="BM16" i="3"/>
  <c r="AY16" i="3"/>
  <c r="G21" i="15" s="1"/>
  <c r="BL16" i="3"/>
  <c r="X16" i="3"/>
  <c r="Y16" i="3" s="1"/>
  <c r="AJ16" i="3"/>
  <c r="AX16" i="3"/>
  <c r="F21" i="15" s="1"/>
  <c r="T363" i="25"/>
  <c r="X238" i="3"/>
  <c r="Y238" i="3" s="1"/>
  <c r="AY238" i="3"/>
  <c r="BM238" i="3"/>
  <c r="AK238" i="3"/>
  <c r="W238" i="3"/>
  <c r="AX238" i="3"/>
  <c r="BL238" i="3"/>
  <c r="AJ238" i="3"/>
  <c r="T300" i="25"/>
  <c r="BM175" i="3"/>
  <c r="AK175" i="3"/>
  <c r="W175" i="3"/>
  <c r="AX175" i="3"/>
  <c r="BL175" i="3"/>
  <c r="AY175" i="3"/>
  <c r="X175" i="3"/>
  <c r="Y175" i="3" s="1"/>
  <c r="AJ175" i="3"/>
  <c r="T236" i="25"/>
  <c r="AJ111" i="3"/>
  <c r="X111" i="3"/>
  <c r="Y111" i="3" s="1"/>
  <c r="BL111" i="3"/>
  <c r="AX111" i="3"/>
  <c r="BM111" i="3"/>
  <c r="AK111" i="3"/>
  <c r="W111" i="3"/>
  <c r="AY111" i="3"/>
  <c r="T172" i="25"/>
  <c r="W47" i="3"/>
  <c r="AY47" i="3"/>
  <c r="BM47" i="3"/>
  <c r="AJ47" i="3"/>
  <c r="X47" i="3"/>
  <c r="Y47" i="3" s="1"/>
  <c r="AK47" i="3"/>
  <c r="BL47" i="3"/>
  <c r="AX47" i="3"/>
  <c r="T398" i="25"/>
  <c r="W273" i="3"/>
  <c r="AJ273" i="3"/>
  <c r="BL273" i="3"/>
  <c r="AY273" i="3"/>
  <c r="BM273" i="3"/>
  <c r="AX273" i="3"/>
  <c r="X273" i="3"/>
  <c r="Y273" i="3" s="1"/>
  <c r="AK273" i="3"/>
  <c r="T334" i="25"/>
  <c r="BM209" i="3"/>
  <c r="AX209" i="3"/>
  <c r="W209" i="3"/>
  <c r="AY209" i="3"/>
  <c r="BL209" i="3"/>
  <c r="AK209" i="3"/>
  <c r="X209" i="3"/>
  <c r="Y209" i="3" s="1"/>
  <c r="AJ209" i="3"/>
  <c r="T272" i="25"/>
  <c r="AY147" i="3"/>
  <c r="X147" i="3"/>
  <c r="Y147" i="3" s="1"/>
  <c r="BM147" i="3"/>
  <c r="AJ147" i="3"/>
  <c r="BL147" i="3"/>
  <c r="AX147" i="3"/>
  <c r="W147" i="3"/>
  <c r="L150" i="14" s="1"/>
  <c r="AK147" i="3"/>
  <c r="T207" i="25"/>
  <c r="W82" i="3"/>
  <c r="AJ82" i="3"/>
  <c r="BM82" i="3"/>
  <c r="AX82" i="3"/>
  <c r="X82" i="3"/>
  <c r="Y82" i="3" s="1"/>
  <c r="AY82" i="3"/>
  <c r="BL82" i="3"/>
  <c r="AK82" i="3"/>
  <c r="T143" i="25"/>
  <c r="X18" i="3"/>
  <c r="Y18" i="3" s="1"/>
  <c r="AJ18" i="3"/>
  <c r="W18" i="3"/>
  <c r="AX18" i="3"/>
  <c r="BL18" i="3"/>
  <c r="AK18" i="3"/>
  <c r="BM18" i="3"/>
  <c r="AY18" i="3"/>
  <c r="V502" i="25"/>
  <c r="W502" i="25" s="1"/>
  <c r="U502" i="25"/>
  <c r="T438" i="25"/>
  <c r="AX313" i="3"/>
  <c r="W313" i="3"/>
  <c r="BL313" i="3"/>
  <c r="AY313" i="3"/>
  <c r="BM313" i="3"/>
  <c r="X313" i="3"/>
  <c r="Y313" i="3" s="1"/>
  <c r="AJ313" i="3"/>
  <c r="AK313" i="3"/>
  <c r="U527" i="25"/>
  <c r="V527" i="25"/>
  <c r="W527" i="25" s="1"/>
  <c r="T463" i="25"/>
  <c r="AX338" i="3"/>
  <c r="W338" i="3"/>
  <c r="BM338" i="3"/>
  <c r="AY338" i="3"/>
  <c r="BL338" i="3"/>
  <c r="AJ338" i="3"/>
  <c r="AK338" i="3"/>
  <c r="X338" i="3"/>
  <c r="Y338" i="3" s="1"/>
  <c r="U494" i="25"/>
  <c r="V494" i="25"/>
  <c r="W494" i="25" s="1"/>
  <c r="T430" i="25"/>
  <c r="BL305" i="3"/>
  <c r="AX305" i="3"/>
  <c r="BM305" i="3"/>
  <c r="W305" i="3"/>
  <c r="AK305" i="3"/>
  <c r="AY305" i="3"/>
  <c r="X305" i="3"/>
  <c r="Y305" i="3" s="1"/>
  <c r="AJ305" i="3"/>
  <c r="V532" i="25"/>
  <c r="W532" i="25" s="1"/>
  <c r="U532" i="25"/>
  <c r="T468" i="25"/>
  <c r="W343" i="3"/>
  <c r="AK343" i="3"/>
  <c r="BM343" i="3"/>
  <c r="X343" i="3"/>
  <c r="Y343" i="3" s="1"/>
  <c r="BL343" i="3"/>
  <c r="AY343" i="3"/>
  <c r="AJ343" i="3"/>
  <c r="AX343" i="3"/>
  <c r="T407" i="25"/>
  <c r="AJ282" i="3"/>
  <c r="AY282" i="3"/>
  <c r="BM282" i="3"/>
  <c r="W282" i="3"/>
  <c r="BL282" i="3"/>
  <c r="AK282" i="3"/>
  <c r="X282" i="3"/>
  <c r="Y282" i="3" s="1"/>
  <c r="AX282" i="3"/>
  <c r="T344" i="25"/>
  <c r="BM219" i="3"/>
  <c r="AY219" i="3"/>
  <c r="BL219" i="3"/>
  <c r="AK219" i="3"/>
  <c r="AJ219" i="3"/>
  <c r="AX219" i="3"/>
  <c r="X219" i="3"/>
  <c r="Y219" i="3" s="1"/>
  <c r="W219" i="3"/>
  <c r="T281" i="25"/>
  <c r="BM156" i="3"/>
  <c r="AK156" i="3"/>
  <c r="BL156" i="3"/>
  <c r="AJ156" i="3"/>
  <c r="X156" i="3"/>
  <c r="Y156" i="3" s="1"/>
  <c r="AY156" i="3"/>
  <c r="AX156" i="3"/>
  <c r="W156" i="3"/>
  <c r="T217" i="25"/>
  <c r="BL92" i="3"/>
  <c r="AK92" i="3"/>
  <c r="BM92" i="3"/>
  <c r="AJ92" i="3"/>
  <c r="X92" i="3"/>
  <c r="Y92" i="3" s="1"/>
  <c r="AY92" i="3"/>
  <c r="W92" i="3"/>
  <c r="AX92" i="3"/>
  <c r="T153" i="25"/>
  <c r="W28" i="3"/>
  <c r="AK28" i="3"/>
  <c r="BM28" i="3"/>
  <c r="AX28" i="3"/>
  <c r="BL28" i="3"/>
  <c r="AY28" i="3"/>
  <c r="X28" i="3"/>
  <c r="Y28" i="3" s="1"/>
  <c r="AJ28" i="3"/>
  <c r="T377" i="25"/>
  <c r="BM252" i="3"/>
  <c r="AJ252" i="3"/>
  <c r="W252" i="3"/>
  <c r="AX252" i="3"/>
  <c r="X252" i="3"/>
  <c r="Y252" i="3" s="1"/>
  <c r="AK252" i="3"/>
  <c r="BL252" i="3"/>
  <c r="AY252" i="3"/>
  <c r="T314" i="25"/>
  <c r="BL189" i="3"/>
  <c r="AY189" i="3"/>
  <c r="X189" i="3"/>
  <c r="Y189" i="3" s="1"/>
  <c r="AJ189" i="3"/>
  <c r="BM189" i="3"/>
  <c r="AK189" i="3"/>
  <c r="W189" i="3"/>
  <c r="AX189" i="3"/>
  <c r="T247" i="25"/>
  <c r="BL122" i="3"/>
  <c r="AY122" i="3"/>
  <c r="G127" i="15" s="1"/>
  <c r="BM122" i="3"/>
  <c r="AJ122" i="3"/>
  <c r="X122" i="3"/>
  <c r="Y122" i="3" s="1"/>
  <c r="AX122" i="3"/>
  <c r="F127" i="15" s="1"/>
  <c r="W122" i="3"/>
  <c r="AK122" i="3"/>
  <c r="T184" i="25"/>
  <c r="BL59" i="3"/>
  <c r="X59" i="3"/>
  <c r="Y59" i="3" s="1"/>
  <c r="BM59" i="3"/>
  <c r="AK59" i="3"/>
  <c r="W59" i="3"/>
  <c r="AY59" i="3"/>
  <c r="AJ59" i="3"/>
  <c r="AX59" i="3"/>
  <c r="T405" i="25"/>
  <c r="X280" i="3"/>
  <c r="Y280" i="3" s="1"/>
  <c r="AJ280" i="3"/>
  <c r="BM280" i="3"/>
  <c r="AX280" i="3"/>
  <c r="BL280" i="3"/>
  <c r="AK280" i="3"/>
  <c r="W280" i="3"/>
  <c r="AY280" i="3"/>
  <c r="T342" i="25"/>
  <c r="W217" i="3"/>
  <c r="AK217" i="3"/>
  <c r="BM217" i="3"/>
  <c r="AY217" i="3"/>
  <c r="BL217" i="3"/>
  <c r="AJ217" i="3"/>
  <c r="X217" i="3"/>
  <c r="Y217" i="3" s="1"/>
  <c r="AX217" i="3"/>
  <c r="T279" i="25"/>
  <c r="BM154" i="3"/>
  <c r="AJ154" i="3"/>
  <c r="BL154" i="3"/>
  <c r="AY154" i="3"/>
  <c r="X154" i="3"/>
  <c r="Y154" i="3" s="1"/>
  <c r="AX154" i="3"/>
  <c r="W154" i="3"/>
  <c r="AK154" i="3"/>
  <c r="T215" i="25"/>
  <c r="X90" i="3"/>
  <c r="Y90" i="3" s="1"/>
  <c r="AJ90" i="3"/>
  <c r="BL90" i="3"/>
  <c r="AK90" i="3"/>
  <c r="W90" i="3"/>
  <c r="AX90" i="3"/>
  <c r="BM90" i="3"/>
  <c r="AY90" i="3"/>
  <c r="T151" i="25"/>
  <c r="X26" i="3"/>
  <c r="Y26" i="3" s="1"/>
  <c r="AK26" i="3"/>
  <c r="BL26" i="3"/>
  <c r="AJ26" i="3"/>
  <c r="BM26" i="3"/>
  <c r="AY26" i="3"/>
  <c r="W26" i="3"/>
  <c r="AX26" i="3"/>
  <c r="T379" i="25"/>
  <c r="BM254" i="3"/>
  <c r="AK254" i="3"/>
  <c r="X254" i="3"/>
  <c r="Y254" i="3" s="1"/>
  <c r="AJ254" i="3"/>
  <c r="BL254" i="3"/>
  <c r="AY254" i="3"/>
  <c r="W254" i="3"/>
  <c r="AX254" i="3"/>
  <c r="T316" i="25"/>
  <c r="X191" i="3"/>
  <c r="Y191" i="3" s="1"/>
  <c r="AX191" i="3"/>
  <c r="BL191" i="3"/>
  <c r="AJ191" i="3"/>
  <c r="BM191" i="3"/>
  <c r="AY191" i="3"/>
  <c r="W191" i="3"/>
  <c r="AK191" i="3"/>
  <c r="T252" i="25"/>
  <c r="BL127" i="3"/>
  <c r="AX127" i="3"/>
  <c r="X127" i="3"/>
  <c r="Y127" i="3" s="1"/>
  <c r="AK127" i="3"/>
  <c r="W127" i="3"/>
  <c r="AY127" i="3"/>
  <c r="BM127" i="3"/>
  <c r="AJ127" i="3"/>
  <c r="T189" i="25"/>
  <c r="BL64" i="3"/>
  <c r="AX64" i="3"/>
  <c r="F69" i="15" s="1"/>
  <c r="X64" i="3"/>
  <c r="Y64" i="3" s="1"/>
  <c r="AK64" i="3"/>
  <c r="BM64" i="3"/>
  <c r="AY64" i="3"/>
  <c r="G69" i="15" s="1"/>
  <c r="W64" i="3"/>
  <c r="AJ64" i="3"/>
  <c r="J22" i="5"/>
  <c r="K22" i="5"/>
  <c r="B10" i="13"/>
  <c r="B27" i="13" s="1"/>
  <c r="B16" i="13"/>
  <c r="B11" i="13"/>
  <c r="B12" i="13"/>
  <c r="B14" i="13" s="1"/>
  <c r="B15" i="13" s="1"/>
  <c r="J13" i="5"/>
  <c r="K13" i="5"/>
  <c r="AD5" i="5"/>
  <c r="J17" i="5"/>
  <c r="K17" i="5"/>
  <c r="AD42" i="5"/>
  <c r="J40" i="5"/>
  <c r="K40" i="5"/>
  <c r="U499" i="25"/>
  <c r="V499" i="25"/>
  <c r="W499" i="25" s="1"/>
  <c r="T435" i="25"/>
  <c r="BM310" i="3"/>
  <c r="AJ310" i="3"/>
  <c r="BL310" i="3"/>
  <c r="AX310" i="3"/>
  <c r="AK310" i="3"/>
  <c r="X310" i="3"/>
  <c r="Y310" i="3" s="1"/>
  <c r="W310" i="3"/>
  <c r="AY310" i="3"/>
  <c r="V524" i="25"/>
  <c r="W524" i="25" s="1"/>
  <c r="U524" i="25"/>
  <c r="T460" i="25"/>
  <c r="BM335" i="3"/>
  <c r="AY335" i="3"/>
  <c r="BL335" i="3"/>
  <c r="AJ335" i="3"/>
  <c r="X335" i="3"/>
  <c r="Y335" i="3" s="1"/>
  <c r="AX335" i="3"/>
  <c r="W335" i="3"/>
  <c r="AK335" i="3"/>
  <c r="U553" i="25"/>
  <c r="V553" i="25"/>
  <c r="W553" i="25" s="1"/>
  <c r="U491" i="25"/>
  <c r="V491" i="25"/>
  <c r="W491" i="25" s="1"/>
  <c r="T427" i="25"/>
  <c r="W302" i="3"/>
  <c r="AJ302" i="3"/>
  <c r="BL302" i="3"/>
  <c r="AX302" i="3"/>
  <c r="BM302" i="3"/>
  <c r="AY302" i="3"/>
  <c r="X302" i="3"/>
  <c r="Y302" i="3" s="1"/>
  <c r="AK302" i="3"/>
  <c r="U525" i="25"/>
  <c r="V525" i="25"/>
  <c r="W525" i="25" s="1"/>
  <c r="T461" i="25"/>
  <c r="AJ336" i="3"/>
  <c r="W336" i="3"/>
  <c r="BM336" i="3"/>
  <c r="AY336" i="3"/>
  <c r="BL336" i="3"/>
  <c r="X336" i="3"/>
  <c r="Y336" i="3" s="1"/>
  <c r="AK336" i="3"/>
  <c r="AX336" i="3"/>
  <c r="T404" i="25"/>
  <c r="X279" i="3"/>
  <c r="Y279" i="3" s="1"/>
  <c r="AJ279" i="3"/>
  <c r="BL279" i="3"/>
  <c r="AK279" i="3"/>
  <c r="W279" i="3"/>
  <c r="AY279" i="3"/>
  <c r="BM279" i="3"/>
  <c r="AX279" i="3"/>
  <c r="T340" i="25"/>
  <c r="W215" i="3"/>
  <c r="AK215" i="3"/>
  <c r="BM215" i="3"/>
  <c r="AX215" i="3"/>
  <c r="BL215" i="3"/>
  <c r="AJ215" i="3"/>
  <c r="X215" i="3"/>
  <c r="Y215" i="3" s="1"/>
  <c r="AY215" i="3"/>
  <c r="T274" i="25"/>
  <c r="BL149" i="3"/>
  <c r="AX149" i="3"/>
  <c r="W149" i="3"/>
  <c r="L152" i="14" s="1"/>
  <c r="AK149" i="3"/>
  <c r="X149" i="3"/>
  <c r="AJ149" i="3"/>
  <c r="BM149" i="3"/>
  <c r="AY149" i="3"/>
  <c r="T213" i="25"/>
  <c r="X88" i="3"/>
  <c r="Y88" i="3" s="1"/>
  <c r="AX88" i="3"/>
  <c r="BL88" i="3"/>
  <c r="AK88" i="3"/>
  <c r="BM88" i="3"/>
  <c r="AJ88" i="3"/>
  <c r="W88" i="3"/>
  <c r="AY88" i="3"/>
  <c r="T149" i="25"/>
  <c r="AK24" i="3"/>
  <c r="AJ24" i="3"/>
  <c r="BL24" i="3"/>
  <c r="X24" i="3"/>
  <c r="Y24" i="3" s="1"/>
  <c r="BM24" i="3"/>
  <c r="AX24" i="3"/>
  <c r="AY24" i="3"/>
  <c r="W24" i="3"/>
  <c r="T374" i="25"/>
  <c r="W249" i="3"/>
  <c r="AJ249" i="3"/>
  <c r="BL249" i="3"/>
  <c r="X249" i="3"/>
  <c r="Y249" i="3" s="1"/>
  <c r="BM249" i="3"/>
  <c r="AK249" i="3"/>
  <c r="AY249" i="3"/>
  <c r="AX249" i="3"/>
  <c r="T311" i="25"/>
  <c r="AY186" i="3"/>
  <c r="AX186" i="3"/>
  <c r="BM186" i="3"/>
  <c r="W186" i="3"/>
  <c r="BL186" i="3"/>
  <c r="X186" i="3"/>
  <c r="Y186" i="3" s="1"/>
  <c r="AK186" i="3"/>
  <c r="AJ186" i="3"/>
  <c r="T244" i="25"/>
  <c r="W119" i="3"/>
  <c r="L122" i="14" s="1"/>
  <c r="AJ119" i="3"/>
  <c r="BL119" i="3"/>
  <c r="AX119" i="3"/>
  <c r="BM119" i="3"/>
  <c r="AK119" i="3"/>
  <c r="X119" i="3"/>
  <c r="Y119" i="3" s="1"/>
  <c r="AY119" i="3"/>
  <c r="T180" i="25"/>
  <c r="I60" i="16"/>
  <c r="J60" i="16"/>
  <c r="BL55" i="3"/>
  <c r="F60" i="16" s="1"/>
  <c r="AJ55" i="3"/>
  <c r="W55" i="3"/>
  <c r="AK55" i="3"/>
  <c r="X55" i="3"/>
  <c r="Y55" i="3" s="1"/>
  <c r="AX55" i="3"/>
  <c r="BM55" i="3"/>
  <c r="G60" i="16" s="1"/>
  <c r="AY55" i="3"/>
  <c r="T402" i="25"/>
  <c r="AK277" i="3"/>
  <c r="AX277" i="3"/>
  <c r="BM277" i="3"/>
  <c r="X277" i="3"/>
  <c r="Y277" i="3" s="1"/>
  <c r="BL277" i="3"/>
  <c r="AJ277" i="3"/>
  <c r="W277" i="3"/>
  <c r="AY277" i="3"/>
  <c r="T338" i="25"/>
  <c r="W213" i="3"/>
  <c r="AJ213" i="3"/>
  <c r="BL213" i="3"/>
  <c r="AY213" i="3"/>
  <c r="BM213" i="3"/>
  <c r="AX213" i="3"/>
  <c r="AK213" i="3"/>
  <c r="X213" i="3"/>
  <c r="Y213" i="3" s="1"/>
  <c r="T276" i="25"/>
  <c r="BL151" i="3"/>
  <c r="AJ151" i="3"/>
  <c r="W151" i="3"/>
  <c r="AY151" i="3"/>
  <c r="BM151" i="3"/>
  <c r="AK151" i="3"/>
  <c r="X151" i="3"/>
  <c r="Y151" i="3" s="1"/>
  <c r="AX151" i="3"/>
  <c r="T211" i="25"/>
  <c r="W86" i="3"/>
  <c r="AK86" i="3"/>
  <c r="BM86" i="3"/>
  <c r="AX86" i="3"/>
  <c r="BL86" i="3"/>
  <c r="AJ86" i="3"/>
  <c r="AY86" i="3"/>
  <c r="X86" i="3"/>
  <c r="Y86" i="3" s="1"/>
  <c r="T147" i="25"/>
  <c r="AY22" i="3"/>
  <c r="X22" i="3"/>
  <c r="Y22" i="3" s="1"/>
  <c r="BM22" i="3"/>
  <c r="AK22" i="3"/>
  <c r="BL22" i="3"/>
  <c r="AX22" i="3"/>
  <c r="AJ22" i="3"/>
  <c r="W22" i="3"/>
  <c r="T376" i="25"/>
  <c r="BM251" i="3"/>
  <c r="AX251" i="3"/>
  <c r="W251" i="3"/>
  <c r="AJ251" i="3"/>
  <c r="BL251" i="3"/>
  <c r="AY251" i="3"/>
  <c r="X251" i="3"/>
  <c r="Y251" i="3" s="1"/>
  <c r="AK251" i="3"/>
  <c r="T309" i="25"/>
  <c r="X184" i="3"/>
  <c r="Y184" i="3" s="1"/>
  <c r="AX184" i="3"/>
  <c r="W184" i="3"/>
  <c r="AK184" i="3"/>
  <c r="BL184" i="3"/>
  <c r="AY184" i="3"/>
  <c r="BM184" i="3"/>
  <c r="AJ184" i="3"/>
  <c r="T249" i="25"/>
  <c r="BL124" i="3"/>
  <c r="AX124" i="3"/>
  <c r="W124" i="3"/>
  <c r="AK124" i="3"/>
  <c r="BM124" i="3"/>
  <c r="AY124" i="3"/>
  <c r="X124" i="3"/>
  <c r="Y124" i="3" s="1"/>
  <c r="AJ124" i="3"/>
  <c r="T182" i="25"/>
  <c r="BL57" i="3"/>
  <c r="X57" i="3"/>
  <c r="Y57" i="3" s="1"/>
  <c r="BM57" i="3"/>
  <c r="AK57" i="3"/>
  <c r="AJ57" i="3"/>
  <c r="AY57" i="3"/>
  <c r="AX57" i="3"/>
  <c r="W57" i="3"/>
  <c r="U528" i="25"/>
  <c r="V528" i="25"/>
  <c r="W528" i="25" s="1"/>
  <c r="T464" i="25"/>
  <c r="X339" i="3"/>
  <c r="Y339" i="3" s="1"/>
  <c r="AY339" i="3"/>
  <c r="BL339" i="3"/>
  <c r="AJ339" i="3"/>
  <c r="W339" i="3"/>
  <c r="AX339" i="3"/>
  <c r="BM339" i="3"/>
  <c r="AK339" i="3"/>
  <c r="U551" i="25"/>
  <c r="V551" i="25"/>
  <c r="W551" i="25" s="1"/>
  <c r="U485" i="25"/>
  <c r="V485" i="25"/>
  <c r="W485" i="25" s="1"/>
  <c r="T421" i="25"/>
  <c r="BM296" i="3"/>
  <c r="AX296" i="3"/>
  <c r="X296" i="3"/>
  <c r="Y296" i="3" s="1"/>
  <c r="AJ296" i="3"/>
  <c r="BL296" i="3"/>
  <c r="AY296" i="3"/>
  <c r="W296" i="3"/>
  <c r="AK296" i="3"/>
  <c r="U520" i="25"/>
  <c r="V520" i="25"/>
  <c r="W520" i="25" s="1"/>
  <c r="T456" i="25"/>
  <c r="AX331" i="3"/>
  <c r="AJ331" i="3"/>
  <c r="BL331" i="3"/>
  <c r="AK331" i="3"/>
  <c r="BM331" i="3"/>
  <c r="X331" i="3"/>
  <c r="Y331" i="3" s="1"/>
  <c r="W331" i="3"/>
  <c r="AY331" i="3"/>
  <c r="V490" i="25"/>
  <c r="W490" i="25" s="1"/>
  <c r="U490" i="25"/>
  <c r="T426" i="25"/>
  <c r="X301" i="3"/>
  <c r="Y301" i="3" s="1"/>
  <c r="AX301" i="3"/>
  <c r="BM301" i="3"/>
  <c r="AK301" i="3"/>
  <c r="W301" i="3"/>
  <c r="AJ301" i="3"/>
  <c r="BL301" i="3"/>
  <c r="AY301" i="3"/>
  <c r="T368" i="25"/>
  <c r="BL243" i="3"/>
  <c r="AK243" i="3"/>
  <c r="W243" i="3"/>
  <c r="AX243" i="3"/>
  <c r="X243" i="3"/>
  <c r="Y243" i="3" s="1"/>
  <c r="AJ243" i="3"/>
  <c r="BM243" i="3"/>
  <c r="AY243" i="3"/>
  <c r="T301" i="25"/>
  <c r="W176" i="3"/>
  <c r="AK176" i="3"/>
  <c r="BM176" i="3"/>
  <c r="AJ176" i="3"/>
  <c r="BL176" i="3"/>
  <c r="X176" i="3"/>
  <c r="Y176" i="3" s="1"/>
  <c r="AX176" i="3"/>
  <c r="AY176" i="3"/>
  <c r="T238" i="25"/>
  <c r="BM113" i="3"/>
  <c r="G118" i="16" s="1"/>
  <c r="AJ113" i="3"/>
  <c r="W113" i="3"/>
  <c r="AK113" i="3"/>
  <c r="BL113" i="3"/>
  <c r="F118" i="16" s="1"/>
  <c r="AX113" i="3"/>
  <c r="X113" i="3"/>
  <c r="Y113" i="3" s="1"/>
  <c r="AY113" i="3"/>
  <c r="T174" i="25"/>
  <c r="BL49" i="3"/>
  <c r="W49" i="3"/>
  <c r="BM49" i="3"/>
  <c r="AX49" i="3"/>
  <c r="AJ49" i="3"/>
  <c r="AK49" i="3"/>
  <c r="AY49" i="3"/>
  <c r="X49" i="3"/>
  <c r="Y49" i="3" s="1"/>
  <c r="T403" i="25"/>
  <c r="AK278" i="3"/>
  <c r="W278" i="3"/>
  <c r="BM278" i="3"/>
  <c r="AX278" i="3"/>
  <c r="BL278" i="3"/>
  <c r="X278" i="3"/>
  <c r="Y278" i="3" s="1"/>
  <c r="AY278" i="3"/>
  <c r="AJ278" i="3"/>
  <c r="T339" i="25"/>
  <c r="X214" i="3"/>
  <c r="Y214" i="3" s="1"/>
  <c r="AK214" i="3"/>
  <c r="BL214" i="3"/>
  <c r="AY214" i="3"/>
  <c r="W214" i="3"/>
  <c r="AJ214" i="3"/>
  <c r="BM214" i="3"/>
  <c r="AX214" i="3"/>
  <c r="T270" i="25"/>
  <c r="BL145" i="3"/>
  <c r="AX145" i="3"/>
  <c r="BM145" i="3"/>
  <c r="X145" i="3"/>
  <c r="Y145" i="3" s="1"/>
  <c r="AJ145" i="3"/>
  <c r="AY145" i="3"/>
  <c r="W145" i="3"/>
  <c r="AK145" i="3"/>
  <c r="T209" i="25"/>
  <c r="BL84" i="3"/>
  <c r="AK84" i="3"/>
  <c r="W84" i="3"/>
  <c r="AY84" i="3"/>
  <c r="G89" i="15" s="1"/>
  <c r="BM84" i="3"/>
  <c r="AX84" i="3"/>
  <c r="F89" i="15" s="1"/>
  <c r="X84" i="3"/>
  <c r="Y84" i="3" s="1"/>
  <c r="AJ84" i="3"/>
  <c r="T145" i="25"/>
  <c r="BM20" i="3"/>
  <c r="AX20" i="3"/>
  <c r="BL20" i="3"/>
  <c r="AY20" i="3"/>
  <c r="W20" i="3"/>
  <c r="AK20" i="3"/>
  <c r="AJ20" i="3"/>
  <c r="X20" i="3"/>
  <c r="Y20" i="3" s="1"/>
  <c r="T366" i="25"/>
  <c r="W241" i="3"/>
  <c r="AK241" i="3"/>
  <c r="BM241" i="3"/>
  <c r="AX241" i="3"/>
  <c r="X241" i="3"/>
  <c r="Y241" i="3" s="1"/>
  <c r="AY241" i="3"/>
  <c r="BL241" i="3"/>
  <c r="AJ241" i="3"/>
  <c r="T303" i="25"/>
  <c r="W178" i="3"/>
  <c r="AX178" i="3"/>
  <c r="X178" i="3"/>
  <c r="Y178" i="3" s="1"/>
  <c r="AJ178" i="3"/>
  <c r="BL178" i="3"/>
  <c r="AY178" i="3"/>
  <c r="BM178" i="3"/>
  <c r="AK178" i="3"/>
  <c r="T240" i="25"/>
  <c r="W115" i="3"/>
  <c r="L118" i="14" s="1"/>
  <c r="AY115" i="3"/>
  <c r="BM115" i="3"/>
  <c r="AJ115" i="3"/>
  <c r="X115" i="3"/>
  <c r="Y115" i="3" s="1"/>
  <c r="AK115" i="3"/>
  <c r="BL115" i="3"/>
  <c r="AX115" i="3"/>
  <c r="T176" i="25"/>
  <c r="W51" i="3"/>
  <c r="AK51" i="3"/>
  <c r="BL51" i="3"/>
  <c r="AX51" i="3"/>
  <c r="BM51" i="3"/>
  <c r="AY51" i="3"/>
  <c r="X51" i="3"/>
  <c r="Y51" i="3" s="1"/>
  <c r="AJ51" i="3"/>
  <c r="T401" i="25"/>
  <c r="BL276" i="3"/>
  <c r="AX276" i="3"/>
  <c r="W276" i="3"/>
  <c r="AK276" i="3"/>
  <c r="BM276" i="3"/>
  <c r="AY276" i="3"/>
  <c r="X276" i="3"/>
  <c r="Y276" i="3" s="1"/>
  <c r="AJ276" i="3"/>
  <c r="T337" i="25"/>
  <c r="W212" i="3"/>
  <c r="AX212" i="3"/>
  <c r="BL212" i="3"/>
  <c r="AY212" i="3"/>
  <c r="BM212" i="3"/>
  <c r="AK212" i="3"/>
  <c r="X212" i="3"/>
  <c r="Y212" i="3" s="1"/>
  <c r="AJ212" i="3"/>
  <c r="T275" i="25"/>
  <c r="BL150" i="3"/>
  <c r="AJ150" i="3"/>
  <c r="BM150" i="3"/>
  <c r="AX150" i="3"/>
  <c r="W150" i="3"/>
  <c r="AY150" i="3"/>
  <c r="X150" i="3"/>
  <c r="Y150" i="3" s="1"/>
  <c r="AK150" i="3"/>
  <c r="T210" i="25"/>
  <c r="BM85" i="3"/>
  <c r="X85" i="3"/>
  <c r="Y85" i="3" s="1"/>
  <c r="BL85" i="3"/>
  <c r="AJ85" i="3"/>
  <c r="AY85" i="3"/>
  <c r="AX85" i="3"/>
  <c r="AK85" i="3"/>
  <c r="W85" i="3"/>
  <c r="T146" i="25"/>
  <c r="W21" i="3"/>
  <c r="AJ21" i="3"/>
  <c r="X21" i="3"/>
  <c r="Y21" i="3" s="1"/>
  <c r="AK21" i="3"/>
  <c r="BM21" i="3"/>
  <c r="AY21" i="3"/>
  <c r="BL21" i="3"/>
  <c r="AX21" i="3"/>
  <c r="U505" i="25"/>
  <c r="V505" i="25"/>
  <c r="W505" i="25" s="1"/>
  <c r="T441" i="25"/>
  <c r="BL316" i="3"/>
  <c r="AJ316" i="3"/>
  <c r="X316" i="3"/>
  <c r="Y316" i="3" s="1"/>
  <c r="AK316" i="3"/>
  <c r="W316" i="3"/>
  <c r="AY316" i="3"/>
  <c r="BM316" i="3"/>
  <c r="AX316" i="3"/>
  <c r="V530" i="25"/>
  <c r="W530" i="25" s="1"/>
  <c r="U530" i="25"/>
  <c r="T466" i="25"/>
  <c r="W341" i="3"/>
  <c r="AY341" i="3"/>
  <c r="BM341" i="3"/>
  <c r="AK341" i="3"/>
  <c r="BL341" i="3"/>
  <c r="AX341" i="3"/>
  <c r="X341" i="3"/>
  <c r="Y341" i="3" s="1"/>
  <c r="AJ341" i="3"/>
  <c r="U497" i="25"/>
  <c r="V497" i="25"/>
  <c r="W497" i="25" s="1"/>
  <c r="T433" i="25"/>
  <c r="AK308" i="3"/>
  <c r="X308" i="3"/>
  <c r="Y308" i="3" s="1"/>
  <c r="BM308" i="3"/>
  <c r="AJ308" i="3"/>
  <c r="BL308" i="3"/>
  <c r="AY308" i="3"/>
  <c r="W308" i="3"/>
  <c r="AX308" i="3"/>
  <c r="U535" i="25"/>
  <c r="V535" i="25"/>
  <c r="W535" i="25" s="1"/>
  <c r="T471" i="25"/>
  <c r="BM346" i="3"/>
  <c r="AX346" i="3"/>
  <c r="W346" i="3"/>
  <c r="AK346" i="3"/>
  <c r="X346" i="3"/>
  <c r="Y346" i="3" s="1"/>
  <c r="AJ346" i="3"/>
  <c r="BL346" i="3"/>
  <c r="AY346" i="3"/>
  <c r="T410" i="25"/>
  <c r="BM285" i="3"/>
  <c r="AY285" i="3"/>
  <c r="BL285" i="3"/>
  <c r="AK285" i="3"/>
  <c r="X285" i="3"/>
  <c r="Y285" i="3" s="1"/>
  <c r="AX285" i="3"/>
  <c r="W285" i="3"/>
  <c r="AJ285" i="3"/>
  <c r="T347" i="25"/>
  <c r="BL222" i="3"/>
  <c r="AX222" i="3"/>
  <c r="BM222" i="3"/>
  <c r="AY222" i="3"/>
  <c r="W222" i="3"/>
  <c r="AK222" i="3"/>
  <c r="X222" i="3"/>
  <c r="Y222" i="3" s="1"/>
  <c r="AJ222" i="3"/>
  <c r="T284" i="25"/>
  <c r="BL159" i="3"/>
  <c r="AJ159" i="3"/>
  <c r="BM159" i="3"/>
  <c r="W159" i="3"/>
  <c r="X159" i="3"/>
  <c r="Y159" i="3" s="1"/>
  <c r="AY159" i="3"/>
  <c r="AK159" i="3"/>
  <c r="AX159" i="3"/>
  <c r="T220" i="25"/>
  <c r="AJ95" i="3"/>
  <c r="AX95" i="3"/>
  <c r="BL95" i="3"/>
  <c r="AK95" i="3"/>
  <c r="BM95" i="3"/>
  <c r="W95" i="3"/>
  <c r="X95" i="3"/>
  <c r="Y95" i="3" s="1"/>
  <c r="AY95" i="3"/>
  <c r="T156" i="25"/>
  <c r="W31" i="3"/>
  <c r="AJ31" i="3"/>
  <c r="BL31" i="3"/>
  <c r="AK31" i="3"/>
  <c r="BM31" i="3"/>
  <c r="X31" i="3"/>
  <c r="Y31" i="3" s="1"/>
  <c r="AX31" i="3"/>
  <c r="AY31" i="3"/>
  <c r="T384" i="25"/>
  <c r="X259" i="3"/>
  <c r="Y259" i="3" s="1"/>
  <c r="AJ259" i="3"/>
  <c r="W259" i="3"/>
  <c r="AX259" i="3"/>
  <c r="BM259" i="3"/>
  <c r="AK259" i="3"/>
  <c r="BL259" i="3"/>
  <c r="AY259" i="3"/>
  <c r="T318" i="25"/>
  <c r="BL193" i="3"/>
  <c r="AK193" i="3"/>
  <c r="W193" i="3"/>
  <c r="AX193" i="3"/>
  <c r="BM193" i="3"/>
  <c r="AJ193" i="3"/>
  <c r="X193" i="3"/>
  <c r="Y193" i="3" s="1"/>
  <c r="AY193" i="3"/>
  <c r="T250" i="25"/>
  <c r="AK125" i="3"/>
  <c r="W125" i="3"/>
  <c r="BL125" i="3"/>
  <c r="X125" i="3"/>
  <c r="Y125" i="3" s="1"/>
  <c r="BM125" i="3"/>
  <c r="AY125" i="3"/>
  <c r="AJ125" i="3"/>
  <c r="AX125" i="3"/>
  <c r="T187" i="25"/>
  <c r="W62" i="3"/>
  <c r="L65" i="14" s="1"/>
  <c r="AK62" i="3"/>
  <c r="BL62" i="3"/>
  <c r="AX62" i="3"/>
  <c r="X62" i="3"/>
  <c r="Y62" i="3" s="1"/>
  <c r="AY62" i="3"/>
  <c r="BM62" i="3"/>
  <c r="AJ62" i="3"/>
  <c r="T412" i="25"/>
  <c r="BL287" i="3"/>
  <c r="AX287" i="3"/>
  <c r="X287" i="3"/>
  <c r="Y287" i="3" s="1"/>
  <c r="AJ287" i="3"/>
  <c r="W287" i="3"/>
  <c r="AK287" i="3"/>
  <c r="BM287" i="3"/>
  <c r="AY287" i="3"/>
  <c r="T345" i="25"/>
  <c r="BM220" i="3"/>
  <c r="AX220" i="3"/>
  <c r="BL220" i="3"/>
  <c r="AY220" i="3"/>
  <c r="X220" i="3"/>
  <c r="Y220" i="3" s="1"/>
  <c r="AJ220" i="3"/>
  <c r="W220" i="3"/>
  <c r="AK220" i="3"/>
  <c r="T282" i="25"/>
  <c r="BL157" i="3"/>
  <c r="AK157" i="3"/>
  <c r="X157" i="3"/>
  <c r="Y157" i="3" s="1"/>
  <c r="AY157" i="3"/>
  <c r="BM157" i="3"/>
  <c r="AX157" i="3"/>
  <c r="W157" i="3"/>
  <c r="AJ157" i="3"/>
  <c r="J98" i="16"/>
  <c r="T218" i="25"/>
  <c r="I98" i="16"/>
  <c r="BL93" i="3"/>
  <c r="F98" i="16" s="1"/>
  <c r="AJ93" i="3"/>
  <c r="BM93" i="3"/>
  <c r="G98" i="16" s="1"/>
  <c r="AK93" i="3"/>
  <c r="X93" i="3"/>
  <c r="Y93" i="3" s="1"/>
  <c r="AX93" i="3"/>
  <c r="W93" i="3"/>
  <c r="AY93" i="3"/>
  <c r="T154" i="25"/>
  <c r="AX29" i="3"/>
  <c r="AY29" i="3"/>
  <c r="BL29" i="3"/>
  <c r="X29" i="3"/>
  <c r="Y29" i="3" s="1"/>
  <c r="BM29" i="3"/>
  <c r="AK29" i="3"/>
  <c r="W29" i="3"/>
  <c r="AJ29" i="3"/>
  <c r="T382" i="25"/>
  <c r="W257" i="3"/>
  <c r="X257" i="3"/>
  <c r="Y257" i="3" s="1"/>
  <c r="BL257" i="3"/>
  <c r="AK257" i="3"/>
  <c r="BM257" i="3"/>
  <c r="AX257" i="3"/>
  <c r="AJ257" i="3"/>
  <c r="AY257" i="3"/>
  <c r="T320" i="25"/>
  <c r="W195" i="3"/>
  <c r="AY195" i="3"/>
  <c r="BL195" i="3"/>
  <c r="AX195" i="3"/>
  <c r="BM195" i="3"/>
  <c r="AK195" i="3"/>
  <c r="X195" i="3"/>
  <c r="Y195" i="3" s="1"/>
  <c r="AJ195" i="3"/>
  <c r="I136" i="16"/>
  <c r="T256" i="25"/>
  <c r="J136" i="16"/>
  <c r="X131" i="3"/>
  <c r="Y131" i="3" s="1"/>
  <c r="AK131" i="3"/>
  <c r="W131" i="3"/>
  <c r="AX131" i="3"/>
  <c r="BL131" i="3"/>
  <c r="F136" i="16" s="1"/>
  <c r="AY131" i="3"/>
  <c r="BM131" i="3"/>
  <c r="G136" i="16" s="1"/>
  <c r="AJ131" i="3"/>
  <c r="T193" i="25"/>
  <c r="W68" i="3"/>
  <c r="AJ68" i="3"/>
  <c r="BM68" i="3"/>
  <c r="AK68" i="3"/>
  <c r="BL68" i="3"/>
  <c r="AY68" i="3"/>
  <c r="X68" i="3"/>
  <c r="Y68" i="3" s="1"/>
  <c r="AX68" i="3"/>
  <c r="T129" i="25"/>
  <c r="BM4" i="3"/>
  <c r="AY4" i="3"/>
  <c r="W4" i="3"/>
  <c r="AX4" i="3"/>
  <c r="BL4" i="3"/>
  <c r="AJ4" i="3"/>
  <c r="X4" i="3"/>
  <c r="Y4" i="3" s="1"/>
  <c r="AK4" i="3"/>
  <c r="V552" i="25"/>
  <c r="W552" i="25" s="1"/>
  <c r="U552" i="25"/>
  <c r="U486" i="25"/>
  <c r="V486" i="25"/>
  <c r="W486" i="25" s="1"/>
  <c r="T422" i="25"/>
  <c r="BM297" i="3"/>
  <c r="AY297" i="3"/>
  <c r="BL297" i="3"/>
  <c r="AJ297" i="3"/>
  <c r="AK297" i="3"/>
  <c r="AX297" i="3"/>
  <c r="W297" i="3"/>
  <c r="X297" i="3"/>
  <c r="Y297" i="3" s="1"/>
  <c r="U511" i="25"/>
  <c r="V511" i="25"/>
  <c r="W511" i="25" s="1"/>
  <c r="T447" i="25"/>
  <c r="X322" i="3"/>
  <c r="Y322" i="3" s="1"/>
  <c r="AK322" i="3"/>
  <c r="BL322" i="3"/>
  <c r="AJ322" i="3"/>
  <c r="BM322" i="3"/>
  <c r="AX322" i="3"/>
  <c r="W322" i="3"/>
  <c r="AY322" i="3"/>
  <c r="U543" i="25"/>
  <c r="V543" i="25"/>
  <c r="W543" i="25" s="1"/>
  <c r="U478" i="25"/>
  <c r="V478" i="25"/>
  <c r="W478" i="25" s="1"/>
  <c r="V516" i="25"/>
  <c r="W516" i="25" s="1"/>
  <c r="U516" i="25"/>
  <c r="T452" i="25"/>
  <c r="BM327" i="3"/>
  <c r="AY327" i="3"/>
  <c r="BL327" i="3"/>
  <c r="W327" i="3"/>
  <c r="AJ327" i="3"/>
  <c r="AX327" i="3"/>
  <c r="AK327" i="3"/>
  <c r="X327" i="3"/>
  <c r="Y327" i="3" s="1"/>
  <c r="T391" i="25"/>
  <c r="BL266" i="3"/>
  <c r="W266" i="3"/>
  <c r="BM266" i="3"/>
  <c r="AX266" i="3"/>
  <c r="AY266" i="3"/>
  <c r="AJ266" i="3"/>
  <c r="X266" i="3"/>
  <c r="Y266" i="3" s="1"/>
  <c r="AK266" i="3"/>
  <c r="T326" i="25"/>
  <c r="BM201" i="3"/>
  <c r="W201" i="3"/>
  <c r="BL201" i="3"/>
  <c r="AK201" i="3"/>
  <c r="AJ201" i="3"/>
  <c r="X201" i="3"/>
  <c r="Y201" i="3" s="1"/>
  <c r="AY201" i="3"/>
  <c r="AX201" i="3"/>
  <c r="T265" i="25"/>
  <c r="AK140" i="3"/>
  <c r="AX140" i="3"/>
  <c r="F145" i="15" s="1"/>
  <c r="BM140" i="3"/>
  <c r="X140" i="3"/>
  <c r="Y140" i="3" s="1"/>
  <c r="BL140" i="3"/>
  <c r="AJ140" i="3"/>
  <c r="W140" i="3"/>
  <c r="AY140" i="3"/>
  <c r="G145" i="15" s="1"/>
  <c r="J79" i="16"/>
  <c r="I79" i="16"/>
  <c r="T199" i="25"/>
  <c r="W74" i="3"/>
  <c r="AJ74" i="3"/>
  <c r="BL74" i="3"/>
  <c r="F79" i="16" s="1"/>
  <c r="AX74" i="3"/>
  <c r="BM74" i="3"/>
  <c r="G79" i="16" s="1"/>
  <c r="X74" i="3"/>
  <c r="Y74" i="3" s="1"/>
  <c r="AY74" i="3"/>
  <c r="AK74" i="3"/>
  <c r="T135" i="25"/>
  <c r="AX10" i="3"/>
  <c r="X10" i="3"/>
  <c r="Y10" i="3" s="1"/>
  <c r="BM10" i="3"/>
  <c r="AJ10" i="3"/>
  <c r="BL10" i="3"/>
  <c r="W10" i="3"/>
  <c r="AK10" i="3"/>
  <c r="AY10" i="3"/>
  <c r="T364" i="25"/>
  <c r="BM239" i="3"/>
  <c r="AY239" i="3"/>
  <c r="BL239" i="3"/>
  <c r="AJ239" i="3"/>
  <c r="X239" i="3"/>
  <c r="Y239" i="3" s="1"/>
  <c r="AX239" i="3"/>
  <c r="W239" i="3"/>
  <c r="AK239" i="3"/>
  <c r="T294" i="25"/>
  <c r="BM169" i="3"/>
  <c r="AJ169" i="3"/>
  <c r="X169" i="3"/>
  <c r="Y169" i="3" s="1"/>
  <c r="AX169" i="3"/>
  <c r="W169" i="3"/>
  <c r="AK169" i="3"/>
  <c r="BL169" i="3"/>
  <c r="AY169" i="3"/>
  <c r="T230" i="25"/>
  <c r="AK105" i="3"/>
  <c r="X105" i="3"/>
  <c r="Y105" i="3" s="1"/>
  <c r="BM105" i="3"/>
  <c r="AY105" i="3"/>
  <c r="BL105" i="3"/>
  <c r="AX105" i="3"/>
  <c r="AJ105" i="3"/>
  <c r="W105" i="3"/>
  <c r="T166" i="25"/>
  <c r="W41" i="3"/>
  <c r="AK41" i="3"/>
  <c r="BM41" i="3"/>
  <c r="X41" i="3"/>
  <c r="Y41" i="3" s="1"/>
  <c r="BL41" i="3"/>
  <c r="AJ41" i="3"/>
  <c r="AX41" i="3"/>
  <c r="AY41" i="3"/>
  <c r="T389" i="25"/>
  <c r="AK264" i="3"/>
  <c r="AJ264" i="3"/>
  <c r="BM264" i="3"/>
  <c r="W264" i="3"/>
  <c r="BL264" i="3"/>
  <c r="AX264" i="3"/>
  <c r="AY264" i="3"/>
  <c r="X264" i="3"/>
  <c r="Y264" i="3" s="1"/>
  <c r="T328" i="25"/>
  <c r="BL203" i="3"/>
  <c r="AY203" i="3"/>
  <c r="BM203" i="3"/>
  <c r="AJ203" i="3"/>
  <c r="AX203" i="3"/>
  <c r="AK203" i="3"/>
  <c r="X203" i="3"/>
  <c r="Y203" i="3" s="1"/>
  <c r="W203" i="3"/>
  <c r="T263" i="25"/>
  <c r="W138" i="3"/>
  <c r="L141" i="14" s="1"/>
  <c r="AJ138" i="3"/>
  <c r="BL138" i="3"/>
  <c r="AX138" i="3"/>
  <c r="BM138" i="3"/>
  <c r="AY138" i="3"/>
  <c r="X138" i="3"/>
  <c r="Y138" i="3" s="1"/>
  <c r="AK138" i="3"/>
  <c r="T201" i="25"/>
  <c r="AY76" i="3"/>
  <c r="AX76" i="3"/>
  <c r="BM76" i="3"/>
  <c r="AK76" i="3"/>
  <c r="BL76" i="3"/>
  <c r="W76" i="3"/>
  <c r="X76" i="3"/>
  <c r="Y76" i="3" s="1"/>
  <c r="AJ76" i="3"/>
  <c r="T137" i="25"/>
  <c r="X12" i="3"/>
  <c r="AY12" i="3"/>
  <c r="W12" i="3"/>
  <c r="L15" i="14" s="1"/>
  <c r="AJ12" i="3"/>
  <c r="BL12" i="3"/>
  <c r="AK12" i="3"/>
  <c r="BM12" i="3"/>
  <c r="AX12" i="3"/>
  <c r="T362" i="25"/>
  <c r="BL237" i="3"/>
  <c r="AY237" i="3"/>
  <c r="W237" i="3"/>
  <c r="AJ237" i="3"/>
  <c r="BM237" i="3"/>
  <c r="AK237" i="3"/>
  <c r="X237" i="3"/>
  <c r="Y237" i="3" s="1"/>
  <c r="AX237" i="3"/>
  <c r="T299" i="25"/>
  <c r="X174" i="3"/>
  <c r="Y174" i="3" s="1"/>
  <c r="AY174" i="3"/>
  <c r="BM174" i="3"/>
  <c r="AK174" i="3"/>
  <c r="BL174" i="3"/>
  <c r="AJ174" i="3"/>
  <c r="AX174" i="3"/>
  <c r="W174" i="3"/>
  <c r="T235" i="25"/>
  <c r="BL110" i="3"/>
  <c r="AJ110" i="3"/>
  <c r="BM110" i="3"/>
  <c r="AK110" i="3"/>
  <c r="W110" i="3"/>
  <c r="AY110" i="3"/>
  <c r="X110" i="3"/>
  <c r="Y110" i="3" s="1"/>
  <c r="AX110" i="3"/>
  <c r="T171" i="25"/>
  <c r="W46" i="3"/>
  <c r="L49" i="14" s="1"/>
  <c r="AY46" i="3"/>
  <c r="G51" i="15" s="1"/>
  <c r="BM46" i="3"/>
  <c r="AJ46" i="3"/>
  <c r="X46" i="3"/>
  <c r="Y46" i="3" s="1"/>
  <c r="AK46" i="3"/>
  <c r="BL46" i="3"/>
  <c r="AX46" i="3"/>
  <c r="F51" i="15" s="1"/>
  <c r="J21" i="5"/>
  <c r="K21" i="5"/>
  <c r="J18" i="5"/>
  <c r="K18" i="5"/>
  <c r="J20" i="5"/>
  <c r="K20" i="5"/>
  <c r="AD33" i="5"/>
  <c r="T128" i="25"/>
  <c r="X3" i="3"/>
  <c r="Y3" i="3" s="1"/>
  <c r="AY3" i="3"/>
  <c r="BM3" i="3"/>
  <c r="AX3" i="3"/>
  <c r="BL3" i="3"/>
  <c r="AJ3" i="3"/>
  <c r="W3" i="3"/>
  <c r="AK3" i="3"/>
  <c r="V548" i="25"/>
  <c r="W548" i="25" s="1"/>
  <c r="U548" i="25"/>
  <c r="U483" i="25"/>
  <c r="V483" i="25"/>
  <c r="W483" i="25" s="1"/>
  <c r="V508" i="25"/>
  <c r="W508" i="25" s="1"/>
  <c r="U508" i="25"/>
  <c r="T444" i="25"/>
  <c r="BM319" i="3"/>
  <c r="AX319" i="3"/>
  <c r="X319" i="3"/>
  <c r="Y319" i="3" s="1"/>
  <c r="AK319" i="3"/>
  <c r="BL319" i="3"/>
  <c r="AY319" i="3"/>
  <c r="W319" i="3"/>
  <c r="AJ319" i="3"/>
  <c r="U539" i="25"/>
  <c r="V539" i="25"/>
  <c r="W539" i="25" s="1"/>
  <c r="T475" i="25"/>
  <c r="AY350" i="3"/>
  <c r="X350" i="3"/>
  <c r="Y350" i="3" s="1"/>
  <c r="BM350" i="3"/>
  <c r="W350" i="3"/>
  <c r="BL350" i="3"/>
  <c r="AK350" i="3"/>
  <c r="AJ350" i="3"/>
  <c r="AX350" i="3"/>
  <c r="U509" i="25"/>
  <c r="V509" i="25"/>
  <c r="W509" i="25" s="1"/>
  <c r="T445" i="25"/>
  <c r="AK320" i="3"/>
  <c r="AX320" i="3"/>
  <c r="BM320" i="3"/>
  <c r="AY320" i="3"/>
  <c r="BL320" i="3"/>
  <c r="AJ320" i="3"/>
  <c r="W320" i="3"/>
  <c r="X320" i="3"/>
  <c r="Y320" i="3" s="1"/>
  <c r="T388" i="25"/>
  <c r="BM263" i="3"/>
  <c r="W263" i="3"/>
  <c r="BL263" i="3"/>
  <c r="AX263" i="3"/>
  <c r="AJ263" i="3"/>
  <c r="AK263" i="3"/>
  <c r="AY263" i="3"/>
  <c r="X263" i="3"/>
  <c r="Y263" i="3" s="1"/>
  <c r="T322" i="25"/>
  <c r="X197" i="3"/>
  <c r="Y197" i="3" s="1"/>
  <c r="AJ197" i="3"/>
  <c r="BL197" i="3"/>
  <c r="W197" i="3"/>
  <c r="BM197" i="3"/>
  <c r="AK197" i="3"/>
  <c r="AY197" i="3"/>
  <c r="AX197" i="3"/>
  <c r="T258" i="25"/>
  <c r="BM133" i="3"/>
  <c r="AK133" i="3"/>
  <c r="BL133" i="3"/>
  <c r="AX133" i="3"/>
  <c r="W133" i="3"/>
  <c r="AJ133" i="3"/>
  <c r="X133" i="3"/>
  <c r="Y133" i="3" s="1"/>
  <c r="AY133" i="3"/>
  <c r="T195" i="25"/>
  <c r="BM70" i="3"/>
  <c r="AX70" i="3"/>
  <c r="W70" i="3"/>
  <c r="AY70" i="3"/>
  <c r="BL70" i="3"/>
  <c r="AJ70" i="3"/>
  <c r="I75" i="22" s="1"/>
  <c r="X70" i="3"/>
  <c r="Y70" i="3" s="1"/>
  <c r="AK70" i="3"/>
  <c r="J75" i="22" s="1"/>
  <c r="T132" i="25"/>
  <c r="BL7" i="3"/>
  <c r="F12" i="16" s="1"/>
  <c r="AJ7" i="3"/>
  <c r="BM7" i="3"/>
  <c r="G12" i="16" s="1"/>
  <c r="AY7" i="3"/>
  <c r="W7" i="3"/>
  <c r="X7" i="3"/>
  <c r="Y7" i="3" s="1"/>
  <c r="AK7" i="3"/>
  <c r="AX7" i="3"/>
  <c r="T357" i="25"/>
  <c r="X232" i="3"/>
  <c r="Y232" i="3" s="1"/>
  <c r="AY232" i="3"/>
  <c r="BL232" i="3"/>
  <c r="AK232" i="3"/>
  <c r="BM232" i="3"/>
  <c r="AJ232" i="3"/>
  <c r="W232" i="3"/>
  <c r="AX232" i="3"/>
  <c r="T290" i="25"/>
  <c r="BM165" i="3"/>
  <c r="X165" i="3"/>
  <c r="Y165" i="3" s="1"/>
  <c r="BL165" i="3"/>
  <c r="AJ165" i="3"/>
  <c r="AX165" i="3"/>
  <c r="AK165" i="3"/>
  <c r="AY165" i="3"/>
  <c r="W165" i="3"/>
  <c r="T226" i="25"/>
  <c r="AJ101" i="3"/>
  <c r="X101" i="3"/>
  <c r="Y101" i="3" s="1"/>
  <c r="BM101" i="3"/>
  <c r="AY101" i="3"/>
  <c r="BL101" i="3"/>
  <c r="AX101" i="3"/>
  <c r="W101" i="3"/>
  <c r="AK101" i="3"/>
  <c r="T162" i="25"/>
  <c r="X37" i="3"/>
  <c r="Y37" i="3" s="1"/>
  <c r="AX37" i="3"/>
  <c r="BL37" i="3"/>
  <c r="F42" i="16" s="1"/>
  <c r="AK37" i="3"/>
  <c r="W37" i="3"/>
  <c r="AJ37" i="3"/>
  <c r="BM37" i="3"/>
  <c r="G42" i="16" s="1"/>
  <c r="AY37" i="3"/>
  <c r="T386" i="25"/>
  <c r="W261" i="3"/>
  <c r="AY261" i="3"/>
  <c r="BL261" i="3"/>
  <c r="AK261" i="3"/>
  <c r="X261" i="3"/>
  <c r="Y261" i="3" s="1"/>
  <c r="AJ261" i="3"/>
  <c r="BM261" i="3"/>
  <c r="AX261" i="3"/>
  <c r="T324" i="25"/>
  <c r="W199" i="3"/>
  <c r="AK199" i="3"/>
  <c r="BM199" i="3"/>
  <c r="AY199" i="3"/>
  <c r="X199" i="3"/>
  <c r="Y199" i="3" s="1"/>
  <c r="AX199" i="3"/>
  <c r="BL199" i="3"/>
  <c r="AJ199" i="3"/>
  <c r="T260" i="25"/>
  <c r="AY135" i="3"/>
  <c r="AJ135" i="3"/>
  <c r="BM135" i="3"/>
  <c r="AX135" i="3"/>
  <c r="BL135" i="3"/>
  <c r="X135" i="3"/>
  <c r="Y135" i="3" s="1"/>
  <c r="W135" i="3"/>
  <c r="AK135" i="3"/>
  <c r="T197" i="25"/>
  <c r="AX72" i="3"/>
  <c r="AK72" i="3"/>
  <c r="BL72" i="3"/>
  <c r="X72" i="3"/>
  <c r="Y72" i="3" s="1"/>
  <c r="BM72" i="3"/>
  <c r="AY72" i="3"/>
  <c r="AJ72" i="3"/>
  <c r="W72" i="3"/>
  <c r="T130" i="25"/>
  <c r="BM5" i="3"/>
  <c r="AX5" i="3"/>
  <c r="BL5" i="3"/>
  <c r="AY5" i="3"/>
  <c r="W5" i="3"/>
  <c r="AK5" i="3"/>
  <c r="X5" i="3"/>
  <c r="Y5" i="3" s="1"/>
  <c r="AJ5" i="3"/>
  <c r="T359" i="25"/>
  <c r="W234" i="3"/>
  <c r="AY234" i="3"/>
  <c r="X234" i="3"/>
  <c r="Y234" i="3" s="1"/>
  <c r="AX234" i="3"/>
  <c r="BM234" i="3"/>
  <c r="AK234" i="3"/>
  <c r="BL234" i="3"/>
  <c r="AJ234" i="3"/>
  <c r="T296" i="25"/>
  <c r="W171" i="3"/>
  <c r="AY171" i="3"/>
  <c r="BM171" i="3"/>
  <c r="AX171" i="3"/>
  <c r="BL171" i="3"/>
  <c r="AJ171" i="3"/>
  <c r="X171" i="3"/>
  <c r="Y171" i="3" s="1"/>
  <c r="AK171" i="3"/>
  <c r="T232" i="25"/>
  <c r="AJ107" i="3"/>
  <c r="AX107" i="3"/>
  <c r="BL107" i="3"/>
  <c r="W107" i="3"/>
  <c r="BM107" i="3"/>
  <c r="X107" i="3"/>
  <c r="Y107" i="3" s="1"/>
  <c r="AY107" i="3"/>
  <c r="AK107" i="3"/>
  <c r="T168" i="25"/>
  <c r="BL43" i="3"/>
  <c r="F48" i="16" s="1"/>
  <c r="AJ43" i="3"/>
  <c r="BM43" i="3"/>
  <c r="G48" i="16" s="1"/>
  <c r="X43" i="3"/>
  <c r="Y43" i="3" s="1"/>
  <c r="W43" i="3"/>
  <c r="L46" i="14" s="1"/>
  <c r="AK43" i="3"/>
  <c r="AX43" i="3"/>
  <c r="AY43" i="3"/>
  <c r="U512" i="25"/>
  <c r="V512" i="25"/>
  <c r="W512" i="25" s="1"/>
  <c r="T448" i="25"/>
  <c r="AY323" i="3"/>
  <c r="AX323" i="3"/>
  <c r="BM323" i="3"/>
  <c r="W323" i="3"/>
  <c r="BL323" i="3"/>
  <c r="X323" i="3"/>
  <c r="Y323" i="3" s="1"/>
  <c r="AK323" i="3"/>
  <c r="AJ323" i="3"/>
  <c r="U533" i="25"/>
  <c r="V533" i="25"/>
  <c r="W533" i="25" s="1"/>
  <c r="T469" i="25"/>
  <c r="BL344" i="3"/>
  <c r="AX344" i="3"/>
  <c r="W344" i="3"/>
  <c r="AK344" i="3"/>
  <c r="BM344" i="3"/>
  <c r="AJ344" i="3"/>
  <c r="X344" i="3"/>
  <c r="Y344" i="3" s="1"/>
  <c r="AY344" i="3"/>
  <c r="U504" i="25"/>
  <c r="V504" i="25"/>
  <c r="W504" i="25" s="1"/>
  <c r="T440" i="25"/>
  <c r="BM315" i="3"/>
  <c r="AY315" i="3"/>
  <c r="BL315" i="3"/>
  <c r="AX315" i="3"/>
  <c r="AK315" i="3"/>
  <c r="AJ315" i="3"/>
  <c r="X315" i="3"/>
  <c r="Y315" i="3" s="1"/>
  <c r="W315" i="3"/>
  <c r="U538" i="25"/>
  <c r="V538" i="25"/>
  <c r="W538" i="25" s="1"/>
  <c r="T474" i="25"/>
  <c r="W349" i="3"/>
  <c r="AY349" i="3"/>
  <c r="BL349" i="3"/>
  <c r="AX349" i="3"/>
  <c r="X349" i="3"/>
  <c r="Y349" i="3" s="1"/>
  <c r="AK349" i="3"/>
  <c r="BM349" i="3"/>
  <c r="AJ349" i="3"/>
  <c r="T413" i="25"/>
  <c r="W288" i="3"/>
  <c r="X288" i="3"/>
  <c r="Y288" i="3" s="1"/>
  <c r="BM288" i="3"/>
  <c r="AY288" i="3"/>
  <c r="BL288" i="3"/>
  <c r="AX288" i="3"/>
  <c r="AK288" i="3"/>
  <c r="AJ288" i="3"/>
  <c r="T351" i="25"/>
  <c r="BL226" i="3"/>
  <c r="AY226" i="3"/>
  <c r="BM226" i="3"/>
  <c r="AJ226" i="3"/>
  <c r="X226" i="3"/>
  <c r="Y226" i="3" s="1"/>
  <c r="AX226" i="3"/>
  <c r="W226" i="3"/>
  <c r="AK226" i="3"/>
  <c r="T288" i="25"/>
  <c r="BM163" i="3"/>
  <c r="AJ163" i="3"/>
  <c r="W163" i="3"/>
  <c r="AK163" i="3"/>
  <c r="BL163" i="3"/>
  <c r="AX163" i="3"/>
  <c r="X163" i="3"/>
  <c r="Y163" i="3" s="1"/>
  <c r="AY163" i="3"/>
  <c r="T224" i="25"/>
  <c r="BM99" i="3"/>
  <c r="AK99" i="3"/>
  <c r="BL99" i="3"/>
  <c r="AX99" i="3"/>
  <c r="F104" i="15" s="1"/>
  <c r="W99" i="3"/>
  <c r="L102" i="14" s="1"/>
  <c r="AJ99" i="3"/>
  <c r="X99" i="3"/>
  <c r="AY99" i="3"/>
  <c r="G104" i="15" s="1"/>
  <c r="T160" i="25"/>
  <c r="X35" i="3"/>
  <c r="Y35" i="3" s="1"/>
  <c r="AK35" i="3"/>
  <c r="BM35" i="3"/>
  <c r="AX35" i="3"/>
  <c r="W35" i="3"/>
  <c r="AJ35" i="3"/>
  <c r="BL35" i="3"/>
  <c r="AY35" i="3"/>
  <c r="T387" i="25"/>
  <c r="W262" i="3"/>
  <c r="AX262" i="3"/>
  <c r="X262" i="3"/>
  <c r="Y262" i="3" s="1"/>
  <c r="AJ262" i="3"/>
  <c r="BM262" i="3"/>
  <c r="AK262" i="3"/>
  <c r="BL262" i="3"/>
  <c r="AY262" i="3"/>
  <c r="T321" i="25"/>
  <c r="W196" i="3"/>
  <c r="AX196" i="3"/>
  <c r="BM196" i="3"/>
  <c r="AY196" i="3"/>
  <c r="BL196" i="3"/>
  <c r="AK196" i="3"/>
  <c r="AJ196" i="3"/>
  <c r="X196" i="3"/>
  <c r="Y196" i="3" s="1"/>
  <c r="T254" i="25"/>
  <c r="X129" i="3"/>
  <c r="Y129" i="3" s="1"/>
  <c r="AJ129" i="3"/>
  <c r="W129" i="3"/>
  <c r="L132" i="14" s="1"/>
  <c r="AY129" i="3"/>
  <c r="BM129" i="3"/>
  <c r="AX129" i="3"/>
  <c r="BL129" i="3"/>
  <c r="AK129" i="3"/>
  <c r="T191" i="25"/>
  <c r="X66" i="3"/>
  <c r="Y66" i="3" s="1"/>
  <c r="AY66" i="3"/>
  <c r="W66" i="3"/>
  <c r="AX66" i="3"/>
  <c r="BL66" i="3"/>
  <c r="AK66" i="3"/>
  <c r="BM66" i="3"/>
  <c r="AJ66" i="3"/>
  <c r="T415" i="25"/>
  <c r="AJ290" i="3"/>
  <c r="W290" i="3"/>
  <c r="BM290" i="3"/>
  <c r="AY290" i="3"/>
  <c r="BL290" i="3"/>
  <c r="AX290" i="3"/>
  <c r="AK290" i="3"/>
  <c r="X290" i="3"/>
  <c r="Y290" i="3" s="1"/>
  <c r="T349" i="25"/>
  <c r="AJ224" i="3"/>
  <c r="AY224" i="3"/>
  <c r="BL224" i="3"/>
  <c r="AX224" i="3"/>
  <c r="BM224" i="3"/>
  <c r="W224" i="3"/>
  <c r="AK224" i="3"/>
  <c r="X224" i="3"/>
  <c r="Y224" i="3" s="1"/>
  <c r="T286" i="25"/>
  <c r="W161" i="3"/>
  <c r="L164" i="14" s="1"/>
  <c r="X161" i="3"/>
  <c r="Y161" i="3" s="1"/>
  <c r="BM161" i="3"/>
  <c r="AX161" i="3"/>
  <c r="BL161" i="3"/>
  <c r="AJ161" i="3"/>
  <c r="AK161" i="3"/>
  <c r="AY161" i="3"/>
  <c r="T222" i="25"/>
  <c r="BL97" i="3"/>
  <c r="AY97" i="3"/>
  <c r="W97" i="3"/>
  <c r="AK97" i="3"/>
  <c r="X97" i="3"/>
  <c r="Y97" i="3" s="1"/>
  <c r="AX97" i="3"/>
  <c r="BM97" i="3"/>
  <c r="AJ97" i="3"/>
  <c r="T158" i="25"/>
  <c r="X33" i="3"/>
  <c r="Y33" i="3" s="1"/>
  <c r="AY33" i="3"/>
  <c r="BM33" i="3"/>
  <c r="AX33" i="3"/>
  <c r="BL33" i="3"/>
  <c r="AJ33" i="3"/>
  <c r="I38" i="22" s="1"/>
  <c r="W33" i="3"/>
  <c r="AK33" i="3"/>
  <c r="J38" i="22" s="1"/>
  <c r="T385" i="25"/>
  <c r="X260" i="3"/>
  <c r="Y260" i="3" s="1"/>
  <c r="AY260" i="3"/>
  <c r="W260" i="3"/>
  <c r="AX260" i="3"/>
  <c r="BM260" i="3"/>
  <c r="AK260" i="3"/>
  <c r="BL260" i="3"/>
  <c r="AJ260" i="3"/>
  <c r="T323" i="25"/>
  <c r="BL198" i="3"/>
  <c r="AY198" i="3"/>
  <c r="X198" i="3"/>
  <c r="Y198" i="3" s="1"/>
  <c r="AK198" i="3"/>
  <c r="W198" i="3"/>
  <c r="AX198" i="3"/>
  <c r="BM198" i="3"/>
  <c r="AJ198" i="3"/>
  <c r="T259" i="25"/>
  <c r="W134" i="3"/>
  <c r="X134" i="3"/>
  <c r="Y134" i="3" s="1"/>
  <c r="BM134" i="3"/>
  <c r="AJ134" i="3"/>
  <c r="BL134" i="3"/>
  <c r="AX134" i="3"/>
  <c r="AY134" i="3"/>
  <c r="AK134" i="3"/>
  <c r="T196" i="25"/>
  <c r="BM71" i="3"/>
  <c r="AY71" i="3"/>
  <c r="BL71" i="3"/>
  <c r="AK71" i="3"/>
  <c r="AX71" i="3"/>
  <c r="AJ71" i="3"/>
  <c r="X71" i="3"/>
  <c r="Y71" i="3" s="1"/>
  <c r="W71" i="3"/>
  <c r="T133" i="25"/>
  <c r="W8" i="3"/>
  <c r="AX8" i="3"/>
  <c r="BL8" i="3"/>
  <c r="X8" i="3"/>
  <c r="Y8" i="3" s="1"/>
  <c r="BM8" i="3"/>
  <c r="AY8" i="3"/>
  <c r="AJ8" i="3"/>
  <c r="AK8" i="3"/>
  <c r="U555" i="25"/>
  <c r="V555" i="25"/>
  <c r="W555" i="25" s="1"/>
  <c r="V489" i="25"/>
  <c r="W489" i="25" s="1"/>
  <c r="U489" i="25"/>
  <c r="T425" i="25"/>
  <c r="AK300" i="3"/>
  <c r="AY300" i="3"/>
  <c r="BM300" i="3"/>
  <c r="X300" i="3"/>
  <c r="Y300" i="3" s="1"/>
  <c r="BL300" i="3"/>
  <c r="W300" i="3"/>
  <c r="AJ300" i="3"/>
  <c r="AX300" i="3"/>
  <c r="V514" i="25"/>
  <c r="W514" i="25" s="1"/>
  <c r="U514" i="25"/>
  <c r="T450" i="25"/>
  <c r="X325" i="3"/>
  <c r="Y325" i="3" s="1"/>
  <c r="AX325" i="3"/>
  <c r="W325" i="3"/>
  <c r="AY325" i="3"/>
  <c r="BL325" i="3"/>
  <c r="AJ325" i="3"/>
  <c r="BM325" i="3"/>
  <c r="AK325" i="3"/>
  <c r="U546" i="25"/>
  <c r="V546" i="25"/>
  <c r="W546" i="25" s="1"/>
  <c r="V481" i="25"/>
  <c r="W481" i="25" s="1"/>
  <c r="U481" i="25"/>
  <c r="U519" i="25"/>
  <c r="V519" i="25"/>
  <c r="W519" i="25" s="1"/>
  <c r="T455" i="25"/>
  <c r="W330" i="3"/>
  <c r="AK330" i="3"/>
  <c r="BM330" i="3"/>
  <c r="AY330" i="3"/>
  <c r="BL330" i="3"/>
  <c r="AJ330" i="3"/>
  <c r="X330" i="3"/>
  <c r="Y330" i="3" s="1"/>
  <c r="AX330" i="3"/>
  <c r="T394" i="25"/>
  <c r="BL269" i="3"/>
  <c r="AY269" i="3"/>
  <c r="BM269" i="3"/>
  <c r="AK269" i="3"/>
  <c r="X269" i="3"/>
  <c r="Y269" i="3" s="1"/>
  <c r="AX269" i="3"/>
  <c r="W269" i="3"/>
  <c r="AJ269" i="3"/>
  <c r="T329" i="25"/>
  <c r="W204" i="3"/>
  <c r="AY204" i="3"/>
  <c r="X204" i="3"/>
  <c r="Y204" i="3" s="1"/>
  <c r="AK204" i="3"/>
  <c r="BM204" i="3"/>
  <c r="AX204" i="3"/>
  <c r="BL204" i="3"/>
  <c r="AJ204" i="3"/>
  <c r="T268" i="25"/>
  <c r="X143" i="3"/>
  <c r="Y143" i="3" s="1"/>
  <c r="AY143" i="3"/>
  <c r="BM143" i="3"/>
  <c r="AX143" i="3"/>
  <c r="W143" i="3"/>
  <c r="AJ143" i="3"/>
  <c r="BL143" i="3"/>
  <c r="AK143" i="3"/>
  <c r="T202" i="25"/>
  <c r="W77" i="3"/>
  <c r="AX77" i="3"/>
  <c r="BL77" i="3"/>
  <c r="AK77" i="3"/>
  <c r="X77" i="3"/>
  <c r="Y77" i="3" s="1"/>
  <c r="AY77" i="3"/>
  <c r="BM77" i="3"/>
  <c r="AJ77" i="3"/>
  <c r="T138" i="25"/>
  <c r="X13" i="3"/>
  <c r="Y13" i="3" s="1"/>
  <c r="AY13" i="3"/>
  <c r="BL13" i="3"/>
  <c r="AK13" i="3"/>
  <c r="W13" i="3"/>
  <c r="L16" i="14" s="1"/>
  <c r="AJ13" i="3"/>
  <c r="BM13" i="3"/>
  <c r="AX13" i="3"/>
  <c r="T367" i="25"/>
  <c r="AJ242" i="3"/>
  <c r="W242" i="3"/>
  <c r="BL242" i="3"/>
  <c r="AY242" i="3"/>
  <c r="BM242" i="3"/>
  <c r="AK242" i="3"/>
  <c r="AX242" i="3"/>
  <c r="X242" i="3"/>
  <c r="Y242" i="3" s="1"/>
  <c r="T304" i="25"/>
  <c r="AJ179" i="3"/>
  <c r="AX179" i="3"/>
  <c r="BL179" i="3"/>
  <c r="AY179" i="3"/>
  <c r="BM179" i="3"/>
  <c r="AK179" i="3"/>
  <c r="W179" i="3"/>
  <c r="L182" i="14" s="1"/>
  <c r="X179" i="3"/>
  <c r="Y179" i="3" s="1"/>
  <c r="T237" i="25"/>
  <c r="I117" i="16"/>
  <c r="J117" i="16"/>
  <c r="AX112" i="3"/>
  <c r="X112" i="3"/>
  <c r="Y112" i="3" s="1"/>
  <c r="BL112" i="3"/>
  <c r="F117" i="16" s="1"/>
  <c r="W112" i="3"/>
  <c r="BM112" i="3"/>
  <c r="G117" i="16" s="1"/>
  <c r="AY112" i="3"/>
  <c r="AK112" i="3"/>
  <c r="AJ112" i="3"/>
  <c r="T173" i="25"/>
  <c r="X48" i="3"/>
  <c r="Y48" i="3" s="1"/>
  <c r="AK48" i="3"/>
  <c r="BL48" i="3"/>
  <c r="W48" i="3"/>
  <c r="BM48" i="3"/>
  <c r="AX48" i="3"/>
  <c r="AY48" i="3"/>
  <c r="AJ48" i="3"/>
  <c r="T396" i="25"/>
  <c r="W271" i="3"/>
  <c r="AX271" i="3"/>
  <c r="X271" i="3"/>
  <c r="Y271" i="3" s="1"/>
  <c r="AJ271" i="3"/>
  <c r="BL271" i="3"/>
  <c r="AY271" i="3"/>
  <c r="BM271" i="3"/>
  <c r="AK271" i="3"/>
  <c r="T331" i="25"/>
  <c r="AK206" i="3"/>
  <c r="X206" i="3"/>
  <c r="Y206" i="3" s="1"/>
  <c r="BL206" i="3"/>
  <c r="AX206" i="3"/>
  <c r="BM206" i="3"/>
  <c r="AJ206" i="3"/>
  <c r="AY206" i="3"/>
  <c r="W206" i="3"/>
  <c r="T266" i="25"/>
  <c r="AY141" i="3"/>
  <c r="G146" i="15" s="1"/>
  <c r="X141" i="3"/>
  <c r="Y141" i="3" s="1"/>
  <c r="BL141" i="3"/>
  <c r="AJ141" i="3"/>
  <c r="BM141" i="3"/>
  <c r="W141" i="3"/>
  <c r="AX141" i="3"/>
  <c r="F146" i="15" s="1"/>
  <c r="AK141" i="3"/>
  <c r="T204" i="25"/>
  <c r="AY79" i="3"/>
  <c r="AX79" i="3"/>
  <c r="BL79" i="3"/>
  <c r="AJ79" i="3"/>
  <c r="BM79" i="3"/>
  <c r="W79" i="3"/>
  <c r="X79" i="3"/>
  <c r="Y79" i="3" s="1"/>
  <c r="AK79" i="3"/>
  <c r="T140" i="25"/>
  <c r="BM15" i="3"/>
  <c r="AK15" i="3"/>
  <c r="BL15" i="3"/>
  <c r="AY15" i="3"/>
  <c r="G20" i="15" s="1"/>
  <c r="W15" i="3"/>
  <c r="AX15" i="3"/>
  <c r="F20" i="15" s="1"/>
  <c r="X15" i="3"/>
  <c r="Y15" i="3" s="1"/>
  <c r="AJ15" i="3"/>
  <c r="T365" i="25"/>
  <c r="X240" i="3"/>
  <c r="Y240" i="3" s="1"/>
  <c r="AK240" i="3"/>
  <c r="BL240" i="3"/>
  <c r="AY240" i="3"/>
  <c r="BM240" i="3"/>
  <c r="AX240" i="3"/>
  <c r="W240" i="3"/>
  <c r="AJ240" i="3"/>
  <c r="T302" i="25"/>
  <c r="AX177" i="3"/>
  <c r="AJ177" i="3"/>
  <c r="BL177" i="3"/>
  <c r="AK177" i="3"/>
  <c r="BM177" i="3"/>
  <c r="AY177" i="3"/>
  <c r="W177" i="3"/>
  <c r="X177" i="3"/>
  <c r="Y177" i="3" s="1"/>
  <c r="T239" i="25"/>
  <c r="BL114" i="3"/>
  <c r="AJ114" i="3"/>
  <c r="BM114" i="3"/>
  <c r="AX114" i="3"/>
  <c r="X114" i="3"/>
  <c r="Y114" i="3" s="1"/>
  <c r="AK114" i="3"/>
  <c r="W114" i="3"/>
  <c r="AY114" i="3"/>
  <c r="T175" i="25"/>
  <c r="W50" i="3"/>
  <c r="L53" i="14" s="1"/>
  <c r="AY50" i="3"/>
  <c r="BL50" i="3"/>
  <c r="AK50" i="3"/>
  <c r="BM50" i="3"/>
  <c r="X50" i="3"/>
  <c r="Y50" i="3" s="1"/>
  <c r="AJ50" i="3"/>
  <c r="AX50" i="3"/>
  <c r="V534" i="25"/>
  <c r="W534" i="25" s="1"/>
  <c r="U534" i="25"/>
  <c r="T470" i="25"/>
  <c r="X345" i="3"/>
  <c r="Y345" i="3" s="1"/>
  <c r="AX345" i="3"/>
  <c r="W345" i="3"/>
  <c r="AY345" i="3"/>
  <c r="BM345" i="3"/>
  <c r="AK345" i="3"/>
  <c r="BL345" i="3"/>
  <c r="AJ345" i="3"/>
  <c r="U495" i="25"/>
  <c r="V495" i="25"/>
  <c r="W495" i="25" s="1"/>
  <c r="T431" i="25"/>
  <c r="AY306" i="3"/>
  <c r="W306" i="3"/>
  <c r="BM306" i="3"/>
  <c r="AX306" i="3"/>
  <c r="BL306" i="3"/>
  <c r="X306" i="3"/>
  <c r="Y306" i="3" s="1"/>
  <c r="AJ306" i="3"/>
  <c r="AK306" i="3"/>
  <c r="U526" i="25"/>
  <c r="V526" i="25"/>
  <c r="W526" i="25" s="1"/>
  <c r="T462" i="25"/>
  <c r="X337" i="3"/>
  <c r="Y337" i="3" s="1"/>
  <c r="AJ337" i="3"/>
  <c r="BL337" i="3"/>
  <c r="AX337" i="3"/>
  <c r="BM337" i="3"/>
  <c r="AY337" i="3"/>
  <c r="W337" i="3"/>
  <c r="AK337" i="3"/>
  <c r="V500" i="25"/>
  <c r="W500" i="25" s="1"/>
  <c r="U500" i="25"/>
  <c r="T436" i="25"/>
  <c r="X311" i="3"/>
  <c r="Y311" i="3" s="1"/>
  <c r="AX311" i="3"/>
  <c r="BL311" i="3"/>
  <c r="AK311" i="3"/>
  <c r="W311" i="3"/>
  <c r="AY311" i="3"/>
  <c r="BM311" i="3"/>
  <c r="AJ311" i="3"/>
  <c r="T375" i="25"/>
  <c r="BM250" i="3"/>
  <c r="X250" i="3"/>
  <c r="Y250" i="3" s="1"/>
  <c r="BL250" i="3"/>
  <c r="AY250" i="3"/>
  <c r="AK250" i="3"/>
  <c r="W250" i="3"/>
  <c r="AX250" i="3"/>
  <c r="AJ250" i="3"/>
  <c r="T312" i="25"/>
  <c r="AY187" i="3"/>
  <c r="X187" i="3"/>
  <c r="Y187" i="3" s="1"/>
  <c r="BM187" i="3"/>
  <c r="AJ187" i="3"/>
  <c r="BL187" i="3"/>
  <c r="AX187" i="3"/>
  <c r="AK187" i="3"/>
  <c r="W187" i="3"/>
  <c r="T248" i="25"/>
  <c r="AJ123" i="3"/>
  <c r="W123" i="3"/>
  <c r="BL123" i="3"/>
  <c r="AX123" i="3"/>
  <c r="BM123" i="3"/>
  <c r="AK123" i="3"/>
  <c r="AY123" i="3"/>
  <c r="X123" i="3"/>
  <c r="Y123" i="3" s="1"/>
  <c r="T185" i="25"/>
  <c r="X60" i="3"/>
  <c r="Y60" i="3" s="1"/>
  <c r="AJ60" i="3"/>
  <c r="BL60" i="3"/>
  <c r="AK60" i="3"/>
  <c r="BM60" i="3"/>
  <c r="AX60" i="3"/>
  <c r="AY60" i="3"/>
  <c r="W60" i="3"/>
  <c r="T409" i="25"/>
  <c r="AJ284" i="3"/>
  <c r="W284" i="3"/>
  <c r="BM284" i="3"/>
  <c r="AY284" i="3"/>
  <c r="BL284" i="3"/>
  <c r="AK284" i="3"/>
  <c r="X284" i="3"/>
  <c r="Y284" i="3" s="1"/>
  <c r="AX284" i="3"/>
  <c r="T346" i="25"/>
  <c r="W221" i="3"/>
  <c r="AY221" i="3"/>
  <c r="BM221" i="3"/>
  <c r="AK221" i="3"/>
  <c r="BL221" i="3"/>
  <c r="AJ221" i="3"/>
  <c r="AX221" i="3"/>
  <c r="X221" i="3"/>
  <c r="Y221" i="3" s="1"/>
  <c r="T280" i="25"/>
  <c r="AJ155" i="3"/>
  <c r="AK155" i="3"/>
  <c r="BL155" i="3"/>
  <c r="W155" i="3"/>
  <c r="BM155" i="3"/>
  <c r="AY155" i="3"/>
  <c r="X155" i="3"/>
  <c r="Y155" i="3" s="1"/>
  <c r="AX155" i="3"/>
  <c r="T216" i="25"/>
  <c r="X91" i="3"/>
  <c r="Y91" i="3" s="1"/>
  <c r="AJ91" i="3"/>
  <c r="BM91" i="3"/>
  <c r="AY91" i="3"/>
  <c r="W91" i="3"/>
  <c r="AX91" i="3"/>
  <c r="BL91" i="3"/>
  <c r="AK91" i="3"/>
  <c r="T152" i="25"/>
  <c r="BL27" i="3"/>
  <c r="AY27" i="3"/>
  <c r="BM27" i="3"/>
  <c r="AX27" i="3"/>
  <c r="X27" i="3"/>
  <c r="Y27" i="3" s="1"/>
  <c r="AK27" i="3"/>
  <c r="W27" i="3"/>
  <c r="AJ27" i="3"/>
  <c r="T373" i="25"/>
  <c r="AJ248" i="3"/>
  <c r="X248" i="3"/>
  <c r="Y248" i="3" s="1"/>
  <c r="BL248" i="3"/>
  <c r="AK248" i="3"/>
  <c r="BM248" i="3"/>
  <c r="W248" i="3"/>
  <c r="AX248" i="3"/>
  <c r="AY248" i="3"/>
  <c r="T310" i="25"/>
  <c r="X185" i="3"/>
  <c r="Y185" i="3" s="1"/>
  <c r="AK185" i="3"/>
  <c r="BL185" i="3"/>
  <c r="F190" i="16" s="1"/>
  <c r="AJ185" i="3"/>
  <c r="BM185" i="3"/>
  <c r="G190" i="16" s="1"/>
  <c r="AX185" i="3"/>
  <c r="W185" i="3"/>
  <c r="AY185" i="3"/>
  <c r="T246" i="25"/>
  <c r="X121" i="3"/>
  <c r="Y121" i="3" s="1"/>
  <c r="AX121" i="3"/>
  <c r="F126" i="15" s="1"/>
  <c r="BL121" i="3"/>
  <c r="F126" i="16" s="1"/>
  <c r="AJ121" i="3"/>
  <c r="BM121" i="3"/>
  <c r="G126" i="16" s="1"/>
  <c r="AY121" i="3"/>
  <c r="G126" i="15" s="1"/>
  <c r="W121" i="3"/>
  <c r="AK121" i="3"/>
  <c r="T183" i="25"/>
  <c r="BL58" i="3"/>
  <c r="W58" i="3"/>
  <c r="L61" i="14" s="1"/>
  <c r="BM58" i="3"/>
  <c r="AK58" i="3"/>
  <c r="AJ58" i="3"/>
  <c r="AX58" i="3"/>
  <c r="AY58" i="3"/>
  <c r="X58" i="3"/>
  <c r="Y58" i="3" s="1"/>
  <c r="T411" i="25"/>
  <c r="BL286" i="3"/>
  <c r="AY286" i="3"/>
  <c r="BM286" i="3"/>
  <c r="AJ286" i="3"/>
  <c r="AX286" i="3"/>
  <c r="W286" i="3"/>
  <c r="AK286" i="3"/>
  <c r="X286" i="3"/>
  <c r="Y286" i="3" s="1"/>
  <c r="T348" i="25"/>
  <c r="BL223" i="3"/>
  <c r="AJ223" i="3"/>
  <c r="X223" i="3"/>
  <c r="Y223" i="3" s="1"/>
  <c r="AY223" i="3"/>
  <c r="BM223" i="3"/>
  <c r="AX223" i="3"/>
  <c r="W223" i="3"/>
  <c r="AK223" i="3"/>
  <c r="T285" i="25"/>
  <c r="BL160" i="3"/>
  <c r="AJ160" i="3"/>
  <c r="BM160" i="3"/>
  <c r="AX160" i="3"/>
  <c r="W160" i="3"/>
  <c r="AY160" i="3"/>
  <c r="X160" i="3"/>
  <c r="Y160" i="3" s="1"/>
  <c r="AK160" i="3"/>
  <c r="T221" i="25"/>
  <c r="W96" i="3"/>
  <c r="L99" i="14" s="1"/>
  <c r="AX96" i="3"/>
  <c r="BM96" i="3"/>
  <c r="AK96" i="3"/>
  <c r="BL96" i="3"/>
  <c r="AY96" i="3"/>
  <c r="X96" i="3"/>
  <c r="Y96" i="3" s="1"/>
  <c r="AJ96" i="3"/>
  <c r="T157" i="25"/>
  <c r="BM32" i="3"/>
  <c r="AY32" i="3"/>
  <c r="W32" i="3"/>
  <c r="AK32" i="3"/>
  <c r="BL32" i="3"/>
  <c r="AJ32" i="3"/>
  <c r="X32" i="3"/>
  <c r="Y32" i="3" s="1"/>
  <c r="AX32" i="3"/>
  <c r="J19" i="5"/>
  <c r="K19" i="5"/>
  <c r="AD7" i="5"/>
  <c r="AD35" i="5"/>
  <c r="J23" i="5"/>
  <c r="K23" i="5"/>
  <c r="J16" i="5"/>
  <c r="K16" i="5"/>
  <c r="E18" i="18" a="1"/>
  <c r="E18" i="18" s="1"/>
  <c r="AE35" i="5" s="1"/>
  <c r="AC39" i="5"/>
  <c r="L39" i="5"/>
  <c r="K12" i="5"/>
  <c r="V531" i="25"/>
  <c r="W531" i="25" s="1"/>
  <c r="U531" i="25"/>
  <c r="T467" i="25"/>
  <c r="BM342" i="3"/>
  <c r="AJ342" i="3"/>
  <c r="BL342" i="3"/>
  <c r="AK342" i="3"/>
  <c r="W342" i="3"/>
  <c r="X342" i="3"/>
  <c r="Y342" i="3" s="1"/>
  <c r="AX342" i="3"/>
  <c r="AY342" i="3"/>
  <c r="V554" i="25"/>
  <c r="W554" i="25" s="1"/>
  <c r="U554" i="25"/>
  <c r="U492" i="25"/>
  <c r="V492" i="25"/>
  <c r="W492" i="25" s="1"/>
  <c r="T428" i="25"/>
  <c r="BL303" i="3"/>
  <c r="AJ303" i="3"/>
  <c r="BM303" i="3"/>
  <c r="AK303" i="3"/>
  <c r="X303" i="3"/>
  <c r="Y303" i="3" s="1"/>
  <c r="AY303" i="3"/>
  <c r="W303" i="3"/>
  <c r="AX303" i="3"/>
  <c r="V523" i="25"/>
  <c r="W523" i="25" s="1"/>
  <c r="U523" i="25"/>
  <c r="T459" i="25"/>
  <c r="AK334" i="3"/>
  <c r="AY334" i="3"/>
  <c r="BL334" i="3"/>
  <c r="W334" i="3"/>
  <c r="BM334" i="3"/>
  <c r="AX334" i="3"/>
  <c r="AJ334" i="3"/>
  <c r="X334" i="3"/>
  <c r="Y334" i="3" s="1"/>
  <c r="U493" i="25"/>
  <c r="V493" i="25"/>
  <c r="W493" i="25" s="1"/>
  <c r="T429" i="25"/>
  <c r="BL304" i="3"/>
  <c r="AY304" i="3"/>
  <c r="W304" i="3"/>
  <c r="AJ304" i="3"/>
  <c r="BM304" i="3"/>
  <c r="AX304" i="3"/>
  <c r="X304" i="3"/>
  <c r="Y304" i="3" s="1"/>
  <c r="AK304" i="3"/>
  <c r="T371" i="25"/>
  <c r="BM246" i="3"/>
  <c r="AK246" i="3"/>
  <c r="BL246" i="3"/>
  <c r="AJ246" i="3"/>
  <c r="X246" i="3"/>
  <c r="Y246" i="3" s="1"/>
  <c r="AY246" i="3"/>
  <c r="W246" i="3"/>
  <c r="AX246" i="3"/>
  <c r="T308" i="25"/>
  <c r="W183" i="3"/>
  <c r="AY183" i="3"/>
  <c r="BM183" i="3"/>
  <c r="AX183" i="3"/>
  <c r="BL183" i="3"/>
  <c r="AK183" i="3"/>
  <c r="X183" i="3"/>
  <c r="Y183" i="3" s="1"/>
  <c r="AJ183" i="3"/>
  <c r="T245" i="25"/>
  <c r="X120" i="3"/>
  <c r="Y120" i="3" s="1"/>
  <c r="AJ120" i="3"/>
  <c r="BM120" i="3"/>
  <c r="AY120" i="3"/>
  <c r="BL120" i="3"/>
  <c r="W120" i="3"/>
  <c r="AX120" i="3"/>
  <c r="AK120" i="3"/>
  <c r="T181" i="25"/>
  <c r="AY56" i="3"/>
  <c r="AX56" i="3"/>
  <c r="BL56" i="3"/>
  <c r="F61" i="16" s="1"/>
  <c r="AK56" i="3"/>
  <c r="BM56" i="3"/>
  <c r="G61" i="16" s="1"/>
  <c r="W56" i="3"/>
  <c r="X56" i="3"/>
  <c r="Y56" i="3" s="1"/>
  <c r="AJ56" i="3"/>
  <c r="T406" i="25"/>
  <c r="AY281" i="3"/>
  <c r="AJ281" i="3"/>
  <c r="BM281" i="3"/>
  <c r="X281" i="3"/>
  <c r="Y281" i="3" s="1"/>
  <c r="BL281" i="3"/>
  <c r="W281" i="3"/>
  <c r="AX281" i="3"/>
  <c r="AK281" i="3"/>
  <c r="T343" i="25"/>
  <c r="AJ218" i="3"/>
  <c r="AY218" i="3"/>
  <c r="BM218" i="3"/>
  <c r="AK218" i="3"/>
  <c r="BL218" i="3"/>
  <c r="X218" i="3"/>
  <c r="Y218" i="3" s="1"/>
  <c r="AX218" i="3"/>
  <c r="W218" i="3"/>
  <c r="T277" i="25"/>
  <c r="BM152" i="3"/>
  <c r="AJ152" i="3"/>
  <c r="X152" i="3"/>
  <c r="Y152" i="3" s="1"/>
  <c r="AY152" i="3"/>
  <c r="BL152" i="3"/>
  <c r="AK152" i="3"/>
  <c r="W152" i="3"/>
  <c r="AX152" i="3"/>
  <c r="T212" i="25"/>
  <c r="AK87" i="3"/>
  <c r="AX87" i="3"/>
  <c r="BL87" i="3"/>
  <c r="W87" i="3"/>
  <c r="BM87" i="3"/>
  <c r="X87" i="3"/>
  <c r="Y87" i="3" s="1"/>
  <c r="AJ87" i="3"/>
  <c r="AY87" i="3"/>
  <c r="T148" i="25"/>
  <c r="X23" i="3"/>
  <c r="Y23" i="3" s="1"/>
  <c r="AX23" i="3"/>
  <c r="BL23" i="3"/>
  <c r="AK23" i="3"/>
  <c r="BM23" i="3"/>
  <c r="AJ23" i="3"/>
  <c r="AY23" i="3"/>
  <c r="W23" i="3"/>
  <c r="T369" i="25"/>
  <c r="AX244" i="3"/>
  <c r="X244" i="3"/>
  <c r="Y244" i="3" s="1"/>
  <c r="BL244" i="3"/>
  <c r="AK244" i="3"/>
  <c r="BM244" i="3"/>
  <c r="AY244" i="3"/>
  <c r="AJ244" i="3"/>
  <c r="W244" i="3"/>
  <c r="T306" i="25"/>
  <c r="BL181" i="3"/>
  <c r="X181" i="3"/>
  <c r="Y181" i="3" s="1"/>
  <c r="BM181" i="3"/>
  <c r="AX181" i="3"/>
  <c r="W181" i="3"/>
  <c r="AY181" i="3"/>
  <c r="AK181" i="3"/>
  <c r="AJ181" i="3"/>
  <c r="T243" i="25"/>
  <c r="W118" i="3"/>
  <c r="L121" i="14" s="1"/>
  <c r="AY118" i="3"/>
  <c r="BM118" i="3"/>
  <c r="X118" i="3"/>
  <c r="BL118" i="3"/>
  <c r="AK118" i="3"/>
  <c r="AJ118" i="3"/>
  <c r="AX118" i="3"/>
  <c r="T179" i="25"/>
  <c r="X54" i="3"/>
  <c r="Y54" i="3" s="1"/>
  <c r="AY54" i="3"/>
  <c r="BL54" i="3"/>
  <c r="AJ54" i="3"/>
  <c r="BM54" i="3"/>
  <c r="AX54" i="3"/>
  <c r="W54" i="3"/>
  <c r="AK54" i="3"/>
  <c r="T408" i="25"/>
  <c r="AJ283" i="3"/>
  <c r="W283" i="3"/>
  <c r="BM283" i="3"/>
  <c r="AY283" i="3"/>
  <c r="BL283" i="3"/>
  <c r="AK283" i="3"/>
  <c r="X283" i="3"/>
  <c r="Y283" i="3" s="1"/>
  <c r="AX283" i="3"/>
  <c r="T341" i="25"/>
  <c r="W216" i="3"/>
  <c r="AJ216" i="3"/>
  <c r="BM216" i="3"/>
  <c r="AX216" i="3"/>
  <c r="X216" i="3"/>
  <c r="Y216" i="3" s="1"/>
  <c r="AY216" i="3"/>
  <c r="BL216" i="3"/>
  <c r="AK216" i="3"/>
  <c r="T278" i="25"/>
  <c r="X153" i="3"/>
  <c r="Y153" i="3" s="1"/>
  <c r="AX153" i="3"/>
  <c r="W153" i="3"/>
  <c r="AJ153" i="3"/>
  <c r="BL153" i="3"/>
  <c r="F158" i="16" s="1"/>
  <c r="AK153" i="3"/>
  <c r="BM153" i="3"/>
  <c r="G158" i="16" s="1"/>
  <c r="AY153" i="3"/>
  <c r="T214" i="25"/>
  <c r="BM89" i="3"/>
  <c r="G94" i="16" s="1"/>
  <c r="AX89" i="3"/>
  <c r="BL89" i="3"/>
  <c r="F94" i="16" s="1"/>
  <c r="AK89" i="3"/>
  <c r="X89" i="3"/>
  <c r="Y89" i="3" s="1"/>
  <c r="AY89" i="3"/>
  <c r="W89" i="3"/>
  <c r="AJ89" i="3"/>
  <c r="T150" i="25"/>
  <c r="AX25" i="3"/>
  <c r="X25" i="3"/>
  <c r="Y25" i="3" s="1"/>
  <c r="BL25" i="3"/>
  <c r="W25" i="3"/>
  <c r="BM25" i="3"/>
  <c r="AK25" i="3"/>
  <c r="AY25" i="3"/>
  <c r="AJ25" i="3"/>
  <c r="V496" i="25"/>
  <c r="W496" i="25" s="1"/>
  <c r="U496" i="25"/>
  <c r="T432" i="25"/>
  <c r="AX307" i="3"/>
  <c r="AJ307" i="3"/>
  <c r="BL307" i="3"/>
  <c r="AK307" i="3"/>
  <c r="BM307" i="3"/>
  <c r="W307" i="3"/>
  <c r="X307" i="3"/>
  <c r="Y307" i="3" s="1"/>
  <c r="AY307" i="3"/>
  <c r="V517" i="25"/>
  <c r="W517" i="25" s="1"/>
  <c r="U517" i="25"/>
  <c r="T453" i="25"/>
  <c r="BM328" i="3"/>
  <c r="AX328" i="3"/>
  <c r="W328" i="3"/>
  <c r="AK328" i="3"/>
  <c r="X328" i="3"/>
  <c r="Y328" i="3" s="1"/>
  <c r="AJ328" i="3"/>
  <c r="BL328" i="3"/>
  <c r="AY328" i="3"/>
  <c r="U550" i="25"/>
  <c r="V550" i="25"/>
  <c r="W550" i="25" s="1"/>
  <c r="U488" i="25"/>
  <c r="V488" i="25"/>
  <c r="W488" i="25" s="1"/>
  <c r="T424" i="25"/>
  <c r="W299" i="3"/>
  <c r="AJ299" i="3"/>
  <c r="BL299" i="3"/>
  <c r="AK299" i="3"/>
  <c r="BM299" i="3"/>
  <c r="AY299" i="3"/>
  <c r="X299" i="3"/>
  <c r="Y299" i="3" s="1"/>
  <c r="AX299" i="3"/>
  <c r="U522" i="25"/>
  <c r="V522" i="25"/>
  <c r="W522" i="25" s="1"/>
  <c r="T458" i="25"/>
  <c r="W333" i="3"/>
  <c r="AY333" i="3"/>
  <c r="BM333" i="3"/>
  <c r="AX333" i="3"/>
  <c r="BL333" i="3"/>
  <c r="AK333" i="3"/>
  <c r="AJ333" i="3"/>
  <c r="X333" i="3"/>
  <c r="Y333" i="3" s="1"/>
  <c r="T397" i="25"/>
  <c r="W272" i="3"/>
  <c r="AJ272" i="3"/>
  <c r="BL272" i="3"/>
  <c r="AY272" i="3"/>
  <c r="X272" i="3"/>
  <c r="Y272" i="3" s="1"/>
  <c r="AX272" i="3"/>
  <c r="BM272" i="3"/>
  <c r="AK272" i="3"/>
  <c r="T333" i="25"/>
  <c r="X208" i="3"/>
  <c r="Y208" i="3" s="1"/>
  <c r="AY208" i="3"/>
  <c r="W208" i="3"/>
  <c r="AX208" i="3"/>
  <c r="BM208" i="3"/>
  <c r="AK208" i="3"/>
  <c r="BL208" i="3"/>
  <c r="AJ208" i="3"/>
  <c r="T271" i="25"/>
  <c r="AY146" i="3"/>
  <c r="AX146" i="3"/>
  <c r="BM146" i="3"/>
  <c r="X146" i="3"/>
  <c r="Y146" i="3" s="1"/>
  <c r="BL146" i="3"/>
  <c r="AK146" i="3"/>
  <c r="AJ146" i="3"/>
  <c r="W146" i="3"/>
  <c r="T206" i="25"/>
  <c r="BL81" i="3"/>
  <c r="AX81" i="3"/>
  <c r="W81" i="3"/>
  <c r="L84" i="14" s="1"/>
  <c r="AY81" i="3"/>
  <c r="BM81" i="3"/>
  <c r="AK81" i="3"/>
  <c r="X81" i="3"/>
  <c r="Y81" i="3" s="1"/>
  <c r="AJ81" i="3"/>
  <c r="T142" i="25"/>
  <c r="AX17" i="3"/>
  <c r="AJ17" i="3"/>
  <c r="BL17" i="3"/>
  <c r="X17" i="3"/>
  <c r="Y17" i="3" s="1"/>
  <c r="BM17" i="3"/>
  <c r="AK17" i="3"/>
  <c r="W17" i="3"/>
  <c r="AY17" i="3"/>
  <c r="T370" i="25"/>
  <c r="BL245" i="3"/>
  <c r="AX245" i="3"/>
  <c r="BM245" i="3"/>
  <c r="W245" i="3"/>
  <c r="AY245" i="3"/>
  <c r="AJ245" i="3"/>
  <c r="X245" i="3"/>
  <c r="Y245" i="3" s="1"/>
  <c r="AK245" i="3"/>
  <c r="T307" i="25"/>
  <c r="X182" i="3"/>
  <c r="Y182" i="3" s="1"/>
  <c r="AY182" i="3"/>
  <c r="BL182" i="3"/>
  <c r="AJ182" i="3"/>
  <c r="BM182" i="3"/>
  <c r="AX182" i="3"/>
  <c r="W182" i="3"/>
  <c r="AK182" i="3"/>
  <c r="T241" i="25"/>
  <c r="W116" i="3"/>
  <c r="X116" i="3"/>
  <c r="Y116" i="3" s="1"/>
  <c r="BM116" i="3"/>
  <c r="AY116" i="3"/>
  <c r="BL116" i="3"/>
  <c r="AJ116" i="3"/>
  <c r="I121" i="22" s="1"/>
  <c r="AX116" i="3"/>
  <c r="AK116" i="3"/>
  <c r="J121" i="22" s="1"/>
  <c r="T177" i="25"/>
  <c r="W52" i="3"/>
  <c r="AY52" i="3"/>
  <c r="X52" i="3"/>
  <c r="Y52" i="3" s="1"/>
  <c r="AX52" i="3"/>
  <c r="BL52" i="3"/>
  <c r="AK52" i="3"/>
  <c r="BM52" i="3"/>
  <c r="AJ52" i="3"/>
  <c r="T399" i="25"/>
  <c r="AX274" i="3"/>
  <c r="AK274" i="3"/>
  <c r="BL274" i="3"/>
  <c r="X274" i="3"/>
  <c r="Y274" i="3" s="1"/>
  <c r="BM274" i="3"/>
  <c r="W274" i="3"/>
  <c r="AJ274" i="3"/>
  <c r="AY274" i="3"/>
  <c r="T335" i="25"/>
  <c r="BL210" i="3"/>
  <c r="W210" i="3"/>
  <c r="BM210" i="3"/>
  <c r="AX210" i="3"/>
  <c r="X210" i="3"/>
  <c r="Y210" i="3" s="1"/>
  <c r="AY210" i="3"/>
  <c r="AJ210" i="3"/>
  <c r="AK210" i="3"/>
  <c r="T273" i="25"/>
  <c r="BM148" i="3"/>
  <c r="AX148" i="3"/>
  <c r="X148" i="3"/>
  <c r="Y148" i="3" s="1"/>
  <c r="AK148" i="3"/>
  <c r="J153" i="22" s="1"/>
  <c r="BL148" i="3"/>
  <c r="AY148" i="3"/>
  <c r="W148" i="3"/>
  <c r="AJ148" i="3"/>
  <c r="I153" i="22" s="1"/>
  <c r="T208" i="25"/>
  <c r="AJ83" i="3"/>
  <c r="X83" i="3"/>
  <c r="Y83" i="3" s="1"/>
  <c r="BM83" i="3"/>
  <c r="AY83" i="3"/>
  <c r="G88" i="15" s="1"/>
  <c r="BL83" i="3"/>
  <c r="AK83" i="3"/>
  <c r="W83" i="3"/>
  <c r="L86" i="14" s="1"/>
  <c r="AX83" i="3"/>
  <c r="F88" i="15" s="1"/>
  <c r="T144" i="25"/>
  <c r="BM19" i="3"/>
  <c r="AK19" i="3"/>
  <c r="W19" i="3"/>
  <c r="AY19" i="3"/>
  <c r="BL19" i="3"/>
  <c r="AJ19" i="3"/>
  <c r="X19" i="3"/>
  <c r="Y19" i="3" s="1"/>
  <c r="AX19" i="3"/>
  <c r="T372" i="25"/>
  <c r="BM247" i="3"/>
  <c r="AK247" i="3"/>
  <c r="W247" i="3"/>
  <c r="AX247" i="3"/>
  <c r="X247" i="3"/>
  <c r="Y247" i="3" s="1"/>
  <c r="AY247" i="3"/>
  <c r="BL247" i="3"/>
  <c r="AJ247" i="3"/>
  <c r="T305" i="25"/>
  <c r="BL180" i="3"/>
  <c r="AJ180" i="3"/>
  <c r="I185" i="22" s="1"/>
  <c r="BM180" i="3"/>
  <c r="X180" i="3"/>
  <c r="Y180" i="3" s="1"/>
  <c r="AX180" i="3"/>
  <c r="AY180" i="3"/>
  <c r="AK180" i="3"/>
  <c r="J185" i="22" s="1"/>
  <c r="W180" i="3"/>
  <c r="T242" i="25"/>
  <c r="BM117" i="3"/>
  <c r="AY117" i="3"/>
  <c r="W117" i="3"/>
  <c r="AK117" i="3"/>
  <c r="BL117" i="3"/>
  <c r="AJ117" i="3"/>
  <c r="X117" i="3"/>
  <c r="Y117" i="3" s="1"/>
  <c r="AX117" i="3"/>
  <c r="T178" i="25"/>
  <c r="AY53" i="3"/>
  <c r="G58" i="15" s="1"/>
  <c r="AJ53" i="3"/>
  <c r="BL53" i="3"/>
  <c r="X53" i="3"/>
  <c r="Y53" i="3" s="1"/>
  <c r="BM53" i="3"/>
  <c r="AK53" i="3"/>
  <c r="W53" i="3"/>
  <c r="AX53" i="3"/>
  <c r="F58" i="15" s="1"/>
  <c r="V537" i="25"/>
  <c r="W537" i="25" s="1"/>
  <c r="U537" i="25"/>
  <c r="T473" i="25"/>
  <c r="BL348" i="3"/>
  <c r="AX348" i="3"/>
  <c r="BM348" i="3"/>
  <c r="AJ348" i="3"/>
  <c r="X348" i="3"/>
  <c r="Y348" i="3" s="1"/>
  <c r="AY348" i="3"/>
  <c r="W348" i="3"/>
  <c r="AK348" i="3"/>
  <c r="V498" i="25"/>
  <c r="W498" i="25" s="1"/>
  <c r="U498" i="25"/>
  <c r="T434" i="25"/>
  <c r="BM309" i="3"/>
  <c r="AX309" i="3"/>
  <c r="BL309" i="3"/>
  <c r="AY309" i="3"/>
  <c r="X309" i="3"/>
  <c r="Y309" i="3" s="1"/>
  <c r="AJ309" i="3"/>
  <c r="W309" i="3"/>
  <c r="AK309" i="3"/>
  <c r="U529" i="25"/>
  <c r="V529" i="25"/>
  <c r="W529" i="25" s="1"/>
  <c r="T465" i="25"/>
  <c r="BL340" i="3"/>
  <c r="AJ340" i="3"/>
  <c r="BM340" i="3"/>
  <c r="W340" i="3"/>
  <c r="AX340" i="3"/>
  <c r="X340" i="3"/>
  <c r="Y340" i="3" s="1"/>
  <c r="AK340" i="3"/>
  <c r="AY340" i="3"/>
  <c r="U503" i="25"/>
  <c r="V503" i="25"/>
  <c r="W503" i="25" s="1"/>
  <c r="T439" i="25"/>
  <c r="X314" i="3"/>
  <c r="Y314" i="3" s="1"/>
  <c r="AK314" i="3"/>
  <c r="W314" i="3"/>
  <c r="AJ314" i="3"/>
  <c r="BL314" i="3"/>
  <c r="AX314" i="3"/>
  <c r="BM314" i="3"/>
  <c r="AY314" i="3"/>
  <c r="T378" i="25"/>
  <c r="W253" i="3"/>
  <c r="AY253" i="3"/>
  <c r="BM253" i="3"/>
  <c r="AJ253" i="3"/>
  <c r="BL253" i="3"/>
  <c r="AX253" i="3"/>
  <c r="AK253" i="3"/>
  <c r="X253" i="3"/>
  <c r="Y253" i="3" s="1"/>
  <c r="T315" i="25"/>
  <c r="W190" i="3"/>
  <c r="AK190" i="3"/>
  <c r="BM190" i="3"/>
  <c r="AY190" i="3"/>
  <c r="X190" i="3"/>
  <c r="Y190" i="3" s="1"/>
  <c r="AJ190" i="3"/>
  <c r="BL190" i="3"/>
  <c r="AX190" i="3"/>
  <c r="T251" i="25"/>
  <c r="BL126" i="3"/>
  <c r="AX126" i="3"/>
  <c r="W126" i="3"/>
  <c r="AJ126" i="3"/>
  <c r="X126" i="3"/>
  <c r="Y126" i="3" s="1"/>
  <c r="AY126" i="3"/>
  <c r="BM126" i="3"/>
  <c r="AK126" i="3"/>
  <c r="T188" i="25"/>
  <c r="BL63" i="3"/>
  <c r="AY63" i="3"/>
  <c r="BM63" i="3"/>
  <c r="X63" i="3"/>
  <c r="Y63" i="3" s="1"/>
  <c r="AJ63" i="3"/>
  <c r="AK63" i="3"/>
  <c r="AX63" i="3"/>
  <c r="W63" i="3"/>
  <c r="T416" i="25"/>
  <c r="BM291" i="3"/>
  <c r="AX291" i="3"/>
  <c r="X291" i="3"/>
  <c r="Y291" i="3" s="1"/>
  <c r="AJ291" i="3"/>
  <c r="W291" i="3"/>
  <c r="AK291" i="3"/>
  <c r="BL291" i="3"/>
  <c r="AY291" i="3"/>
  <c r="T350" i="25"/>
  <c r="BM225" i="3"/>
  <c r="AX225" i="3"/>
  <c r="BL225" i="3"/>
  <c r="AK225" i="3"/>
  <c r="X225" i="3"/>
  <c r="Y225" i="3" s="1"/>
  <c r="AJ225" i="3"/>
  <c r="W225" i="3"/>
  <c r="AY225" i="3"/>
  <c r="T283" i="25"/>
  <c r="BL158" i="3"/>
  <c r="AX158" i="3"/>
  <c r="X158" i="3"/>
  <c r="Y158" i="3" s="1"/>
  <c r="AJ158" i="3"/>
  <c r="BM158" i="3"/>
  <c r="AK158" i="3"/>
  <c r="W158" i="3"/>
  <c r="AY158" i="3"/>
  <c r="T219" i="25"/>
  <c r="X94" i="3"/>
  <c r="Y94" i="3" s="1"/>
  <c r="AK94" i="3"/>
  <c r="BM94" i="3"/>
  <c r="G99" i="16" s="1"/>
  <c r="AX94" i="3"/>
  <c r="BL94" i="3"/>
  <c r="F99" i="16" s="1"/>
  <c r="AY94" i="3"/>
  <c r="AJ94" i="3"/>
  <c r="W94" i="3"/>
  <c r="T155" i="25"/>
  <c r="X30" i="3"/>
  <c r="Y30" i="3" s="1"/>
  <c r="AY30" i="3"/>
  <c r="W30" i="3"/>
  <c r="AK30" i="3"/>
  <c r="BL30" i="3"/>
  <c r="AX30" i="3"/>
  <c r="BM30" i="3"/>
  <c r="AJ30" i="3"/>
  <c r="T380" i="25"/>
  <c r="AK255" i="3"/>
  <c r="AJ255" i="3"/>
  <c r="BM255" i="3"/>
  <c r="AY255" i="3"/>
  <c r="BL255" i="3"/>
  <c r="AX255" i="3"/>
  <c r="X255" i="3"/>
  <c r="Y255" i="3" s="1"/>
  <c r="W255" i="3"/>
  <c r="T313" i="25"/>
  <c r="BL188" i="3"/>
  <c r="AK188" i="3"/>
  <c r="BM188" i="3"/>
  <c r="AX188" i="3"/>
  <c r="W188" i="3"/>
  <c r="AJ188" i="3"/>
  <c r="X188" i="3"/>
  <c r="Y188" i="3" s="1"/>
  <c r="AY188" i="3"/>
  <c r="T253" i="25"/>
  <c r="X128" i="3"/>
  <c r="Y128" i="3" s="1"/>
  <c r="AK128" i="3"/>
  <c r="W128" i="3"/>
  <c r="AX128" i="3"/>
  <c r="BL128" i="3"/>
  <c r="AY128" i="3"/>
  <c r="BM128" i="3"/>
  <c r="AJ128" i="3"/>
  <c r="T186" i="25"/>
  <c r="AX61" i="3"/>
  <c r="AK61" i="3"/>
  <c r="BL61" i="3"/>
  <c r="X61" i="3"/>
  <c r="BM61" i="3"/>
  <c r="AY61" i="3"/>
  <c r="W61" i="3"/>
  <c r="L64" i="14" s="1"/>
  <c r="AJ61" i="3"/>
  <c r="T414" i="25"/>
  <c r="BM289" i="3"/>
  <c r="AX289" i="3"/>
  <c r="BL289" i="3"/>
  <c r="W289" i="3"/>
  <c r="AY289" i="3"/>
  <c r="AK289" i="3"/>
  <c r="X289" i="3"/>
  <c r="Y289" i="3" s="1"/>
  <c r="AJ289" i="3"/>
  <c r="T352" i="25"/>
  <c r="BL227" i="3"/>
  <c r="AX227" i="3"/>
  <c r="W227" i="3"/>
  <c r="AJ227" i="3"/>
  <c r="BM227" i="3"/>
  <c r="AY227" i="3"/>
  <c r="X227" i="3"/>
  <c r="Y227" i="3" s="1"/>
  <c r="AK227" i="3"/>
  <c r="T289" i="25"/>
  <c r="BM164" i="3"/>
  <c r="AX164" i="3"/>
  <c r="F169" i="15" s="1"/>
  <c r="W164" i="3"/>
  <c r="AJ164" i="3"/>
  <c r="X164" i="3"/>
  <c r="Y164" i="3" s="1"/>
  <c r="AK164" i="3"/>
  <c r="BL164" i="3"/>
  <c r="AY164" i="3"/>
  <c r="G169" i="15" s="1"/>
  <c r="T225" i="25"/>
  <c r="W100" i="3"/>
  <c r="L103" i="14" s="1"/>
  <c r="AJ100" i="3"/>
  <c r="BM100" i="3"/>
  <c r="AK100" i="3"/>
  <c r="X100" i="3"/>
  <c r="Y100" i="3" s="1"/>
  <c r="AY100" i="3"/>
  <c r="BL100" i="3"/>
  <c r="AX100" i="3"/>
  <c r="I41" i="16"/>
  <c r="J41" i="16"/>
  <c r="T161" i="25"/>
  <c r="AY36" i="3"/>
  <c r="AX36" i="3"/>
  <c r="BL36" i="3"/>
  <c r="F41" i="16" s="1"/>
  <c r="W36" i="3"/>
  <c r="BM36" i="3"/>
  <c r="G41" i="16" s="1"/>
  <c r="AJ36" i="3"/>
  <c r="AK36" i="3"/>
  <c r="X36" i="3"/>
  <c r="Y36" i="3" s="1"/>
  <c r="V518" i="25"/>
  <c r="W518" i="25" s="1"/>
  <c r="U518" i="25"/>
  <c r="T454" i="25"/>
  <c r="BM329" i="3"/>
  <c r="AK329" i="3"/>
  <c r="BL329" i="3"/>
  <c r="AJ329" i="3"/>
  <c r="W329" i="3"/>
  <c r="AX329" i="3"/>
  <c r="X329" i="3"/>
  <c r="Y329" i="3" s="1"/>
  <c r="AY329" i="3"/>
  <c r="U544" i="25"/>
  <c r="V544" i="25"/>
  <c r="W544" i="25" s="1"/>
  <c r="V479" i="25"/>
  <c r="W479" i="25" s="1"/>
  <c r="U479" i="25"/>
  <c r="U510" i="25"/>
  <c r="V510" i="25"/>
  <c r="W510" i="25" s="1"/>
  <c r="T446" i="25"/>
  <c r="BM321" i="3"/>
  <c r="AK321" i="3"/>
  <c r="BL321" i="3"/>
  <c r="AX321" i="3"/>
  <c r="X321" i="3"/>
  <c r="Y321" i="3" s="1"/>
  <c r="AY321" i="3"/>
  <c r="AJ321" i="3"/>
  <c r="W321" i="3"/>
  <c r="U545" i="25"/>
  <c r="V545" i="25"/>
  <c r="W545" i="25" s="1"/>
  <c r="V484" i="25"/>
  <c r="W484" i="25" s="1"/>
  <c r="U484" i="25"/>
  <c r="T418" i="25"/>
  <c r="AJ293" i="3"/>
  <c r="W293" i="3"/>
  <c r="BL293" i="3"/>
  <c r="AX293" i="3"/>
  <c r="BM293" i="3"/>
  <c r="X293" i="3"/>
  <c r="Y293" i="3" s="1"/>
  <c r="AK293" i="3"/>
  <c r="AY293" i="3"/>
  <c r="T358" i="25"/>
  <c r="X233" i="3"/>
  <c r="Y233" i="3" s="1"/>
  <c r="AY233" i="3"/>
  <c r="BM233" i="3"/>
  <c r="AK233" i="3"/>
  <c r="BL233" i="3"/>
  <c r="AX233" i="3"/>
  <c r="AJ233" i="3"/>
  <c r="W233" i="3"/>
  <c r="T295" i="25"/>
  <c r="AX170" i="3"/>
  <c r="AK170" i="3"/>
  <c r="BL170" i="3"/>
  <c r="X170" i="3"/>
  <c r="Y170" i="3" s="1"/>
  <c r="BM170" i="3"/>
  <c r="AY170" i="3"/>
  <c r="AJ170" i="3"/>
  <c r="W170" i="3"/>
  <c r="T231" i="25"/>
  <c r="BL106" i="3"/>
  <c r="W106" i="3"/>
  <c r="BM106" i="3"/>
  <c r="AK106" i="3"/>
  <c r="AJ106" i="3"/>
  <c r="X106" i="3"/>
  <c r="Y106" i="3" s="1"/>
  <c r="AX106" i="3"/>
  <c r="AY106" i="3"/>
  <c r="T167" i="25"/>
  <c r="AX42" i="3"/>
  <c r="AY42" i="3"/>
  <c r="BM42" i="3"/>
  <c r="W42" i="3"/>
  <c r="L45" i="14" s="1"/>
  <c r="BL42" i="3"/>
  <c r="AJ42" i="3"/>
  <c r="X42" i="3"/>
  <c r="AK42" i="3"/>
  <c r="T393" i="25"/>
  <c r="X268" i="3"/>
  <c r="Y268" i="3" s="1"/>
  <c r="AY268" i="3"/>
  <c r="BM268" i="3"/>
  <c r="AX268" i="3"/>
  <c r="BL268" i="3"/>
  <c r="AK268" i="3"/>
  <c r="W268" i="3"/>
  <c r="AJ268" i="3"/>
  <c r="T332" i="25"/>
  <c r="X207" i="3"/>
  <c r="Y207" i="3" s="1"/>
  <c r="AJ207" i="3"/>
  <c r="W207" i="3"/>
  <c r="AY207" i="3"/>
  <c r="BM207" i="3"/>
  <c r="AK207" i="3"/>
  <c r="BL207" i="3"/>
  <c r="AX207" i="3"/>
  <c r="T264" i="25"/>
  <c r="AK139" i="3"/>
  <c r="W139" i="3"/>
  <c r="BM139" i="3"/>
  <c r="AJ139" i="3"/>
  <c r="BL139" i="3"/>
  <c r="AY139" i="3"/>
  <c r="X139" i="3"/>
  <c r="Y139" i="3" s="1"/>
  <c r="AX139" i="3"/>
  <c r="T198" i="25"/>
  <c r="X73" i="3"/>
  <c r="Y73" i="3" s="1"/>
  <c r="AX73" i="3"/>
  <c r="W73" i="3"/>
  <c r="AK73" i="3"/>
  <c r="BM73" i="3"/>
  <c r="AJ73" i="3"/>
  <c r="BL73" i="3"/>
  <c r="AY73" i="3"/>
  <c r="T134" i="25"/>
  <c r="X9" i="3"/>
  <c r="Y9" i="3" s="1"/>
  <c r="AY9" i="3"/>
  <c r="W9" i="3"/>
  <c r="L12" i="14" s="1"/>
  <c r="AK9" i="3"/>
  <c r="BL9" i="3"/>
  <c r="AJ9" i="3"/>
  <c r="BM9" i="3"/>
  <c r="AX9" i="3"/>
  <c r="T360" i="25"/>
  <c r="BM235" i="3"/>
  <c r="AJ235" i="3"/>
  <c r="X235" i="3"/>
  <c r="Y235" i="3" s="1"/>
  <c r="AK235" i="3"/>
  <c r="BL235" i="3"/>
  <c r="AX235" i="3"/>
  <c r="W235" i="3"/>
  <c r="AY235" i="3"/>
  <c r="T297" i="25"/>
  <c r="AX172" i="3"/>
  <c r="AJ172" i="3"/>
  <c r="BM172" i="3"/>
  <c r="AY172" i="3"/>
  <c r="BL172" i="3"/>
  <c r="AK172" i="3"/>
  <c r="X172" i="3"/>
  <c r="Y172" i="3" s="1"/>
  <c r="W172" i="3"/>
  <c r="T233" i="25"/>
  <c r="AY108" i="3"/>
  <c r="W108" i="3"/>
  <c r="BL108" i="3"/>
  <c r="AX108" i="3"/>
  <c r="BM108" i="3"/>
  <c r="X108" i="3"/>
  <c r="Y108" i="3" s="1"/>
  <c r="AK108" i="3"/>
  <c r="AJ108" i="3"/>
  <c r="T169" i="25"/>
  <c r="AJ44" i="3"/>
  <c r="AY44" i="3"/>
  <c r="BL44" i="3"/>
  <c r="AK44" i="3"/>
  <c r="BM44" i="3"/>
  <c r="W44" i="3"/>
  <c r="AX44" i="3"/>
  <c r="X44" i="3"/>
  <c r="Y44" i="3" s="1"/>
  <c r="T395" i="25"/>
  <c r="W270" i="3"/>
  <c r="AJ270" i="3"/>
  <c r="BM270" i="3"/>
  <c r="AY270" i="3"/>
  <c r="BL270" i="3"/>
  <c r="AX270" i="3"/>
  <c r="X270" i="3"/>
  <c r="Y270" i="3" s="1"/>
  <c r="AK270" i="3"/>
  <c r="T330" i="25"/>
  <c r="X205" i="3"/>
  <c r="Y205" i="3" s="1"/>
  <c r="AY205" i="3"/>
  <c r="BM205" i="3"/>
  <c r="AX205" i="3"/>
  <c r="BL205" i="3"/>
  <c r="AK205" i="3"/>
  <c r="W205" i="3"/>
  <c r="AJ205" i="3"/>
  <c r="T269" i="25"/>
  <c r="BM144" i="3"/>
  <c r="W144" i="3"/>
  <c r="BL144" i="3"/>
  <c r="AK144" i="3"/>
  <c r="AY144" i="3"/>
  <c r="AX144" i="3"/>
  <c r="AJ144" i="3"/>
  <c r="X144" i="3"/>
  <c r="Y144" i="3" s="1"/>
  <c r="T203" i="25"/>
  <c r="W78" i="3"/>
  <c r="AK78" i="3"/>
  <c r="BL78" i="3"/>
  <c r="AX78" i="3"/>
  <c r="X78" i="3"/>
  <c r="Y78" i="3" s="1"/>
  <c r="AJ78" i="3"/>
  <c r="BM78" i="3"/>
  <c r="AY78" i="3"/>
  <c r="T139" i="25"/>
  <c r="AX14" i="3"/>
  <c r="W14" i="3"/>
  <c r="BL14" i="3"/>
  <c r="AY14" i="3"/>
  <c r="BM14" i="3"/>
  <c r="AJ14" i="3"/>
  <c r="X14" i="3"/>
  <c r="Y14" i="3" s="1"/>
  <c r="AK14" i="3"/>
  <c r="AD25" i="5"/>
  <c r="AF25" i="5"/>
  <c r="AE19" i="5"/>
  <c r="AE22" i="5"/>
  <c r="AF10" i="5"/>
  <c r="AE11" i="25"/>
  <c r="AF28" i="5"/>
  <c r="AD32" i="5"/>
  <c r="AF11" i="5"/>
  <c r="AF26" i="5"/>
  <c r="AF24" i="5"/>
  <c r="AF35" i="5"/>
  <c r="AE11" i="10"/>
  <c r="AK41" i="8"/>
  <c r="AK39" i="8"/>
  <c r="AK38" i="8"/>
  <c r="AK36" i="8"/>
  <c r="AD31" i="5"/>
  <c r="AF31" i="5"/>
  <c r="AE12" i="5" l="1"/>
  <c r="AF9" i="5"/>
  <c r="AE15" i="5"/>
  <c r="AF7" i="5"/>
  <c r="AE30" i="5"/>
  <c r="U203" i="25"/>
  <c r="V203" i="25"/>
  <c r="W203" i="25" s="1"/>
  <c r="U169" i="25"/>
  <c r="V169" i="25"/>
  <c r="W169" i="25" s="1"/>
  <c r="U134" i="25"/>
  <c r="V134" i="25"/>
  <c r="W134" i="25" s="1"/>
  <c r="U393" i="25"/>
  <c r="V393" i="25"/>
  <c r="W393" i="25" s="1"/>
  <c r="V358" i="25"/>
  <c r="W358" i="25" s="1"/>
  <c r="U358" i="25"/>
  <c r="U161" i="25"/>
  <c r="V161" i="25"/>
  <c r="W161" i="25" s="1"/>
  <c r="U289" i="25"/>
  <c r="V289" i="25"/>
  <c r="W289" i="25" s="1"/>
  <c r="V253" i="25"/>
  <c r="W253" i="25" s="1"/>
  <c r="U253" i="25"/>
  <c r="U219" i="25"/>
  <c r="V219" i="25"/>
  <c r="W219" i="25" s="1"/>
  <c r="U188" i="25"/>
  <c r="V188" i="25"/>
  <c r="W188" i="25" s="1"/>
  <c r="U439" i="25"/>
  <c r="V439" i="25"/>
  <c r="W439" i="25" s="1"/>
  <c r="U178" i="25"/>
  <c r="V178" i="25"/>
  <c r="W178" i="25" s="1"/>
  <c r="U144" i="25"/>
  <c r="V144" i="25"/>
  <c r="W144" i="25" s="1"/>
  <c r="U399" i="25"/>
  <c r="V399" i="25"/>
  <c r="W399" i="25" s="1"/>
  <c r="V370" i="25"/>
  <c r="W370" i="25" s="1"/>
  <c r="U370" i="25"/>
  <c r="V333" i="25"/>
  <c r="W333" i="25" s="1"/>
  <c r="U333" i="25"/>
  <c r="U150" i="25"/>
  <c r="V150" i="25"/>
  <c r="W150" i="25" s="1"/>
  <c r="U408" i="25"/>
  <c r="V408" i="25"/>
  <c r="W408" i="25" s="1"/>
  <c r="U369" i="25"/>
  <c r="V369" i="25"/>
  <c r="W369" i="25" s="1"/>
  <c r="U343" i="25"/>
  <c r="V343" i="25"/>
  <c r="W343" i="25" s="1"/>
  <c r="U308" i="25"/>
  <c r="V308" i="25"/>
  <c r="W308" i="25" s="1"/>
  <c r="U428" i="25"/>
  <c r="V428" i="25"/>
  <c r="W428" i="25" s="1"/>
  <c r="AC12" i="5"/>
  <c r="L12" i="5"/>
  <c r="L19" i="5"/>
  <c r="AC19" i="5"/>
  <c r="U285" i="25"/>
  <c r="V285" i="25"/>
  <c r="W285" i="25" s="1"/>
  <c r="V246" i="25"/>
  <c r="W246" i="25" s="1"/>
  <c r="U246" i="25"/>
  <c r="V216" i="25"/>
  <c r="W216" i="25" s="1"/>
  <c r="U216" i="25"/>
  <c r="U185" i="25"/>
  <c r="V185" i="25"/>
  <c r="W185" i="25" s="1"/>
  <c r="U436" i="25"/>
  <c r="V436" i="25"/>
  <c r="W436" i="25" s="1"/>
  <c r="U175" i="25"/>
  <c r="V175" i="25"/>
  <c r="W175" i="25" s="1"/>
  <c r="U140" i="25"/>
  <c r="V140" i="25"/>
  <c r="W140" i="25" s="1"/>
  <c r="U396" i="25"/>
  <c r="V396" i="25"/>
  <c r="W396" i="25" s="1"/>
  <c r="U237" i="25"/>
  <c r="V237" i="25"/>
  <c r="W237" i="25" s="1"/>
  <c r="U202" i="25"/>
  <c r="V202" i="25"/>
  <c r="W202" i="25" s="1"/>
  <c r="U455" i="25"/>
  <c r="V455" i="25"/>
  <c r="W455" i="25" s="1"/>
  <c r="U196" i="25"/>
  <c r="V196" i="25"/>
  <c r="W196" i="25" s="1"/>
  <c r="U158" i="25"/>
  <c r="V158" i="25"/>
  <c r="W158" i="25" s="1"/>
  <c r="U415" i="25"/>
  <c r="V415" i="25"/>
  <c r="W415" i="25" s="1"/>
  <c r="U387" i="25"/>
  <c r="V387" i="25"/>
  <c r="W387" i="25" s="1"/>
  <c r="U351" i="25"/>
  <c r="V351" i="25"/>
  <c r="W351" i="25" s="1"/>
  <c r="U469" i="25"/>
  <c r="V469" i="25"/>
  <c r="W469" i="25" s="1"/>
  <c r="U296" i="25"/>
  <c r="V296" i="25"/>
  <c r="W296" i="25" s="1"/>
  <c r="V260" i="25"/>
  <c r="W260" i="25" s="1"/>
  <c r="U260" i="25"/>
  <c r="U226" i="25"/>
  <c r="V226" i="25"/>
  <c r="W226" i="25" s="1"/>
  <c r="U195" i="25"/>
  <c r="V195" i="25"/>
  <c r="W195" i="25" s="1"/>
  <c r="U445" i="25"/>
  <c r="V445" i="25"/>
  <c r="W445" i="25" s="1"/>
  <c r="H5" i="9" a="1"/>
  <c r="H5" i="9" s="1"/>
  <c r="H12" i="9" a="1"/>
  <c r="H12" i="9" s="1"/>
  <c r="H30" i="9" a="1"/>
  <c r="H30" i="9" s="1"/>
  <c r="H23" i="9" a="1"/>
  <c r="H23" i="9" s="1"/>
  <c r="H20" i="9" a="1"/>
  <c r="H20" i="9" s="1"/>
  <c r="H14" i="9" a="1"/>
  <c r="H14" i="9" s="1"/>
  <c r="H17" i="9" a="1"/>
  <c r="H17" i="9" s="1"/>
  <c r="H7" i="9" a="1"/>
  <c r="H7" i="9" s="1"/>
  <c r="H11" i="9" a="1"/>
  <c r="H11" i="9" s="1"/>
  <c r="H40" i="9" a="1"/>
  <c r="H40" i="9" s="1"/>
  <c r="H15" i="9" a="1"/>
  <c r="H15" i="9" s="1"/>
  <c r="H6" i="9" a="1"/>
  <c r="H6" i="9" s="1"/>
  <c r="H35" i="9" a="1"/>
  <c r="H35" i="9" s="1"/>
  <c r="H16" i="9" a="1"/>
  <c r="H16" i="9" s="1"/>
  <c r="H31" i="9" a="1"/>
  <c r="H31" i="9" s="1"/>
  <c r="H25" i="9" a="1"/>
  <c r="H25" i="9" s="1"/>
  <c r="H42" i="9" a="1"/>
  <c r="H42" i="9" s="1"/>
  <c r="H21" i="9" a="1"/>
  <c r="H21" i="9" s="1"/>
  <c r="H4" i="9" a="1"/>
  <c r="H4" i="9" s="1"/>
  <c r="H37" i="9" a="1"/>
  <c r="H37" i="9" s="1"/>
  <c r="H19" i="9" a="1"/>
  <c r="H19" i="9" s="1"/>
  <c r="H32" i="9" a="1"/>
  <c r="H32" i="9" s="1"/>
  <c r="H33" i="9" a="1"/>
  <c r="H33" i="9" s="1"/>
  <c r="H43" i="9" a="1"/>
  <c r="H43" i="9" s="1"/>
  <c r="H34" i="9" a="1"/>
  <c r="H34" i="9" s="1"/>
  <c r="H28" i="9" a="1"/>
  <c r="H28" i="9" s="1"/>
  <c r="H26" i="9" a="1"/>
  <c r="H26" i="9" s="1"/>
  <c r="H24" i="9" a="1"/>
  <c r="H24" i="9" s="1"/>
  <c r="H29" i="9" a="1"/>
  <c r="H29" i="9" s="1"/>
  <c r="H22" i="9" a="1"/>
  <c r="H22" i="9" s="1"/>
  <c r="H36" i="9" a="1"/>
  <c r="H36" i="9" s="1"/>
  <c r="H13" i="9" a="1"/>
  <c r="H13" i="9" s="1"/>
  <c r="H41" i="9" a="1"/>
  <c r="H41" i="9" s="1"/>
  <c r="H18" i="9" a="1"/>
  <c r="H18" i="9" s="1"/>
  <c r="H8" i="9" a="1"/>
  <c r="H8" i="9" s="1"/>
  <c r="H10" i="9" a="1"/>
  <c r="H10" i="9" s="1"/>
  <c r="H9" i="9" a="1"/>
  <c r="H9" i="9" s="1"/>
  <c r="H27" i="9" a="1"/>
  <c r="H27" i="9" s="1"/>
  <c r="H38" i="9" a="1"/>
  <c r="H38" i="9" s="1"/>
  <c r="H39" i="9" a="1"/>
  <c r="H39" i="9" s="1"/>
  <c r="U171" i="25"/>
  <c r="V171" i="25"/>
  <c r="W171" i="25" s="1"/>
  <c r="U137" i="25"/>
  <c r="V137" i="25"/>
  <c r="W137" i="25" s="1"/>
  <c r="U389" i="25"/>
  <c r="V389" i="25"/>
  <c r="W389" i="25" s="1"/>
  <c r="V364" i="25"/>
  <c r="W364" i="25" s="1"/>
  <c r="U364" i="25"/>
  <c r="V452" i="25"/>
  <c r="W452" i="25" s="1"/>
  <c r="U452" i="25"/>
  <c r="U193" i="25"/>
  <c r="V193" i="25"/>
  <c r="W193" i="25" s="1"/>
  <c r="V320" i="25"/>
  <c r="W320" i="25" s="1"/>
  <c r="U320" i="25"/>
  <c r="U218" i="25"/>
  <c r="V218" i="25"/>
  <c r="W218" i="25" s="1"/>
  <c r="U412" i="25"/>
  <c r="V412" i="25"/>
  <c r="W412" i="25" s="1"/>
  <c r="U384" i="25"/>
  <c r="V384" i="25"/>
  <c r="W384" i="25" s="1"/>
  <c r="V347" i="25"/>
  <c r="W347" i="25" s="1"/>
  <c r="U347" i="25"/>
  <c r="U466" i="25"/>
  <c r="V466" i="25"/>
  <c r="W466" i="25" s="1"/>
  <c r="V275" i="25"/>
  <c r="W275" i="25" s="1"/>
  <c r="U275" i="25"/>
  <c r="U240" i="25"/>
  <c r="V240" i="25"/>
  <c r="W240" i="25" s="1"/>
  <c r="U209" i="25"/>
  <c r="V209" i="25"/>
  <c r="W209" i="25" s="1"/>
  <c r="U174" i="25"/>
  <c r="V174" i="25"/>
  <c r="W174" i="25" s="1"/>
  <c r="U426" i="25"/>
  <c r="V426" i="25"/>
  <c r="W426" i="25" s="1"/>
  <c r="V309" i="25"/>
  <c r="W309" i="25" s="1"/>
  <c r="U309" i="25"/>
  <c r="U276" i="25"/>
  <c r="V276" i="25"/>
  <c r="W276" i="25" s="1"/>
  <c r="V374" i="25"/>
  <c r="W374" i="25" s="1"/>
  <c r="U374" i="25"/>
  <c r="U340" i="25"/>
  <c r="V340" i="25"/>
  <c r="W340" i="25" s="1"/>
  <c r="L40" i="5"/>
  <c r="AC40" i="5"/>
  <c r="AC17" i="5"/>
  <c r="L17" i="5"/>
  <c r="AE20" i="5"/>
  <c r="D37" i="13"/>
  <c r="D39" i="13"/>
  <c r="D36" i="13"/>
  <c r="D42" i="13"/>
  <c r="D50" i="13"/>
  <c r="D46" i="13"/>
  <c r="D47" i="13"/>
  <c r="D44" i="13"/>
  <c r="D38" i="13"/>
  <c r="D35" i="13"/>
  <c r="D34" i="13"/>
  <c r="D49" i="13"/>
  <c r="D45" i="13"/>
  <c r="B29" i="13"/>
  <c r="D43" i="13"/>
  <c r="D40" i="13"/>
  <c r="D48" i="13"/>
  <c r="D41" i="13"/>
  <c r="U189" i="25"/>
  <c r="V189" i="25"/>
  <c r="W189" i="25" s="1"/>
  <c r="U151" i="25"/>
  <c r="V151" i="25"/>
  <c r="W151" i="25" s="1"/>
  <c r="V405" i="25"/>
  <c r="W405" i="25" s="1"/>
  <c r="U405" i="25"/>
  <c r="V377" i="25"/>
  <c r="W377" i="25" s="1"/>
  <c r="U377" i="25"/>
  <c r="U344" i="25"/>
  <c r="V344" i="25"/>
  <c r="W344" i="25" s="1"/>
  <c r="U463" i="25"/>
  <c r="V463" i="25"/>
  <c r="W463" i="25" s="1"/>
  <c r="U272" i="25"/>
  <c r="V272" i="25"/>
  <c r="W272" i="25" s="1"/>
  <c r="U236" i="25"/>
  <c r="V236" i="25"/>
  <c r="W236" i="25" s="1"/>
  <c r="U205" i="25"/>
  <c r="V205" i="25"/>
  <c r="W205" i="25" s="1"/>
  <c r="U170" i="25"/>
  <c r="V170" i="25"/>
  <c r="W170" i="25" s="1"/>
  <c r="U423" i="25"/>
  <c r="V423" i="25"/>
  <c r="W423" i="25" s="1"/>
  <c r="U457" i="25"/>
  <c r="V457" i="25"/>
  <c r="W457" i="25" s="1"/>
  <c r="U228" i="25"/>
  <c r="V228" i="25"/>
  <c r="W228" i="25" s="1"/>
  <c r="U190" i="25"/>
  <c r="V190" i="25"/>
  <c r="W190" i="25" s="1"/>
  <c r="U159" i="25"/>
  <c r="V159" i="25"/>
  <c r="W159" i="25" s="1"/>
  <c r="V419" i="25"/>
  <c r="W419" i="25" s="1"/>
  <c r="U419" i="25"/>
  <c r="V381" i="25"/>
  <c r="W381" i="25" s="1"/>
  <c r="U381" i="25"/>
  <c r="V472" i="25"/>
  <c r="W472" i="25" s="1"/>
  <c r="U472" i="25"/>
  <c r="U262" i="25"/>
  <c r="V262" i="25"/>
  <c r="W262" i="25" s="1"/>
  <c r="U229" i="25"/>
  <c r="V229" i="25"/>
  <c r="W229" i="25" s="1"/>
  <c r="U325" i="25"/>
  <c r="V325" i="25"/>
  <c r="W325" i="25" s="1"/>
  <c r="U291" i="25"/>
  <c r="V291" i="25"/>
  <c r="W291" i="25" s="1"/>
  <c r="U451" i="25"/>
  <c r="V451" i="25"/>
  <c r="W451" i="25" s="1"/>
  <c r="AC30" i="5"/>
  <c r="L30" i="5"/>
  <c r="U269" i="25"/>
  <c r="V269" i="25"/>
  <c r="W269" i="25" s="1"/>
  <c r="V233" i="25"/>
  <c r="W233" i="25" s="1"/>
  <c r="U233" i="25"/>
  <c r="V198" i="25"/>
  <c r="W198" i="25" s="1"/>
  <c r="U198" i="25"/>
  <c r="U167" i="25"/>
  <c r="V167" i="25"/>
  <c r="W167" i="25" s="1"/>
  <c r="U418" i="25"/>
  <c r="V418" i="25"/>
  <c r="W418" i="25" s="1"/>
  <c r="U454" i="25"/>
  <c r="V454" i="25"/>
  <c r="W454" i="25" s="1"/>
  <c r="V352" i="25"/>
  <c r="W352" i="25" s="1"/>
  <c r="U352" i="25"/>
  <c r="U313" i="25"/>
  <c r="V313" i="25"/>
  <c r="W313" i="25" s="1"/>
  <c r="V283" i="25"/>
  <c r="W283" i="25" s="1"/>
  <c r="U283" i="25"/>
  <c r="V251" i="25"/>
  <c r="W251" i="25" s="1"/>
  <c r="U251" i="25"/>
  <c r="V473" i="25"/>
  <c r="W473" i="25" s="1"/>
  <c r="U473" i="25"/>
  <c r="U242" i="25"/>
  <c r="V242" i="25"/>
  <c r="W242" i="25" s="1"/>
  <c r="V208" i="25"/>
  <c r="W208" i="25" s="1"/>
  <c r="U208" i="25"/>
  <c r="U177" i="25"/>
  <c r="V177" i="25"/>
  <c r="W177" i="25" s="1"/>
  <c r="V142" i="25"/>
  <c r="W142" i="25" s="1"/>
  <c r="U142" i="25"/>
  <c r="U397" i="25"/>
  <c r="V397" i="25"/>
  <c r="W397" i="25" s="1"/>
  <c r="U424" i="25"/>
  <c r="V424" i="25"/>
  <c r="W424" i="25" s="1"/>
  <c r="U432" i="25"/>
  <c r="V432" i="25"/>
  <c r="W432" i="25" s="1"/>
  <c r="U214" i="25"/>
  <c r="V214" i="25"/>
  <c r="W214" i="25" s="1"/>
  <c r="V179" i="25"/>
  <c r="W179" i="25" s="1"/>
  <c r="U179" i="25"/>
  <c r="V148" i="25"/>
  <c r="W148" i="25" s="1"/>
  <c r="U148" i="25"/>
  <c r="U406" i="25"/>
  <c r="V406" i="25"/>
  <c r="W406" i="25" s="1"/>
  <c r="V371" i="25"/>
  <c r="W371" i="25" s="1"/>
  <c r="U371" i="25"/>
  <c r="U459" i="25"/>
  <c r="V459" i="25"/>
  <c r="W459" i="25" s="1"/>
  <c r="U467" i="25"/>
  <c r="V467" i="25"/>
  <c r="W467" i="25" s="1"/>
  <c r="AB16" i="10"/>
  <c r="AE16" i="10" s="1"/>
  <c r="AB25" i="25"/>
  <c r="AE25" i="25" s="1"/>
  <c r="AC15" i="25"/>
  <c r="AF15" i="25" s="1"/>
  <c r="AB31" i="25"/>
  <c r="AE31" i="25" s="1"/>
  <c r="AI31" i="25" s="1"/>
  <c r="AB41" i="25"/>
  <c r="AE41" i="25" s="1"/>
  <c r="AI41" i="25" s="1"/>
  <c r="AB17" i="25"/>
  <c r="AE17" i="25" s="1"/>
  <c r="AB26" i="25"/>
  <c r="AE26" i="25" s="1"/>
  <c r="AB30" i="25"/>
  <c r="AE30" i="25" s="1"/>
  <c r="AI30" i="25" s="1"/>
  <c r="AC24" i="25"/>
  <c r="AC17" i="25"/>
  <c r="AB43" i="25"/>
  <c r="AB27" i="25"/>
  <c r="AE27" i="25" s="1"/>
  <c r="AC38" i="25"/>
  <c r="AF38" i="25" s="1"/>
  <c r="AC33" i="25"/>
  <c r="AF33" i="25" s="1"/>
  <c r="AB28" i="25"/>
  <c r="AE28" i="25" s="1"/>
  <c r="AC25" i="25"/>
  <c r="AF25" i="25" s="1"/>
  <c r="AB14" i="25"/>
  <c r="AE14" i="25" s="1"/>
  <c r="AC13" i="25"/>
  <c r="AB18" i="25"/>
  <c r="AE18" i="25" s="1"/>
  <c r="AB24" i="25"/>
  <c r="AE24" i="25" s="1"/>
  <c r="AC35" i="25"/>
  <c r="AF35" i="25" s="1"/>
  <c r="U6" i="6"/>
  <c r="AA19" i="11"/>
  <c r="AD19" i="11" s="1"/>
  <c r="O25" i="21" s="1"/>
  <c r="AI21" i="8"/>
  <c r="AC32" i="10"/>
  <c r="AF32" i="10" s="1"/>
  <c r="AB13" i="10"/>
  <c r="AE13" i="10" s="1"/>
  <c r="T9" i="7"/>
  <c r="AW117" i="3"/>
  <c r="AA16" i="11"/>
  <c r="AD16" i="11" s="1"/>
  <c r="O22" i="21" s="1"/>
  <c r="AH69" i="3"/>
  <c r="T5" i="7"/>
  <c r="AI134" i="3"/>
  <c r="U39" i="7"/>
  <c r="AB38" i="11"/>
  <c r="AE38" i="11" s="1"/>
  <c r="AI13" i="8"/>
  <c r="T28" i="7"/>
  <c r="AC33" i="9"/>
  <c r="R31" i="3"/>
  <c r="AB8" i="11"/>
  <c r="AE8" i="11" s="1"/>
  <c r="AI33" i="3"/>
  <c r="G38" i="22" s="1"/>
  <c r="AI181" i="3"/>
  <c r="AB35" i="11"/>
  <c r="AE35" i="11" s="1"/>
  <c r="AA25" i="11"/>
  <c r="AD25" i="11" s="1"/>
  <c r="O31" i="21" s="1"/>
  <c r="U29" i="6"/>
  <c r="U7" i="7"/>
  <c r="AH20" i="8"/>
  <c r="AH52" i="3"/>
  <c r="S179" i="3"/>
  <c r="I182" i="14" s="1"/>
  <c r="AH124" i="3"/>
  <c r="AA17" i="11"/>
  <c r="AD17" i="11" s="1"/>
  <c r="O23" i="21" s="1"/>
  <c r="AC35" i="10"/>
  <c r="AF35" i="10" s="1"/>
  <c r="AB36" i="10"/>
  <c r="AE36" i="10" s="1"/>
  <c r="AA35" i="11"/>
  <c r="AD35" i="11" s="1"/>
  <c r="O41" i="21" s="1"/>
  <c r="AH13" i="8"/>
  <c r="AI39" i="8"/>
  <c r="AH53" i="3"/>
  <c r="AV105" i="3"/>
  <c r="AB15" i="9"/>
  <c r="AI99" i="3"/>
  <c r="AW315" i="3"/>
  <c r="AI300" i="3"/>
  <c r="AV261" i="3"/>
  <c r="AV271" i="3"/>
  <c r="AV68" i="3"/>
  <c r="AH187" i="3"/>
  <c r="AI237" i="3"/>
  <c r="AH267" i="3"/>
  <c r="AH31" i="8"/>
  <c r="AK31" i="8" s="1"/>
  <c r="U42" i="6"/>
  <c r="AH38" i="8"/>
  <c r="AC21" i="10"/>
  <c r="U40" i="6"/>
  <c r="AA36" i="11"/>
  <c r="AD36" i="11" s="1"/>
  <c r="O42" i="21" s="1"/>
  <c r="AH25" i="8"/>
  <c r="AK25" i="8" s="1"/>
  <c r="T21" i="7"/>
  <c r="AB43" i="10"/>
  <c r="AC24" i="10"/>
  <c r="T9" i="6"/>
  <c r="T31" i="6"/>
  <c r="T4" i="7"/>
  <c r="U35" i="7"/>
  <c r="T12" i="7"/>
  <c r="AI28" i="8"/>
  <c r="T8" i="7"/>
  <c r="U35" i="6"/>
  <c r="AH7" i="8"/>
  <c r="AK7" i="8" s="1"/>
  <c r="AA27" i="11"/>
  <c r="AD27" i="11" s="1"/>
  <c r="O33" i="21" s="1"/>
  <c r="U26" i="7"/>
  <c r="AH13" i="3"/>
  <c r="AV148" i="3"/>
  <c r="AW287" i="3"/>
  <c r="AI74" i="3"/>
  <c r="AH73" i="3"/>
  <c r="AH14" i="3"/>
  <c r="AH147" i="3"/>
  <c r="BJ331" i="3"/>
  <c r="AB12" i="11"/>
  <c r="AE12" i="11" s="1"/>
  <c r="T39" i="7"/>
  <c r="AA5" i="11"/>
  <c r="AH21" i="8"/>
  <c r="AI12" i="8"/>
  <c r="AH23" i="8"/>
  <c r="AI10" i="8"/>
  <c r="AB42" i="11"/>
  <c r="AW77" i="3"/>
  <c r="AH155" i="3"/>
  <c r="AI289" i="3"/>
  <c r="AI109" i="3"/>
  <c r="AH127" i="3"/>
  <c r="R132" i="3"/>
  <c r="AH181" i="3"/>
  <c r="AI565" i="3"/>
  <c r="AH673" i="3"/>
  <c r="S347" i="3"/>
  <c r="BK322" i="3"/>
  <c r="BJ234" i="3"/>
  <c r="BK152" i="3"/>
  <c r="BK333" i="3"/>
  <c r="BJ103" i="3"/>
  <c r="S37" i="3"/>
  <c r="AH65" i="3"/>
  <c r="AW18" i="3"/>
  <c r="AH112" i="3"/>
  <c r="AH316" i="3"/>
  <c r="AV296" i="3"/>
  <c r="AV186" i="3"/>
  <c r="AV79" i="3"/>
  <c r="AV3" i="3"/>
  <c r="AI261" i="3"/>
  <c r="AB17" i="9"/>
  <c r="AW190" i="3"/>
  <c r="AB41" i="9"/>
  <c r="AH955" i="3"/>
  <c r="BJ122" i="3"/>
  <c r="BK244" i="3"/>
  <c r="BK201" i="3"/>
  <c r="BJ180" i="3"/>
  <c r="R229" i="3"/>
  <c r="BJ218" i="3"/>
  <c r="AW106" i="3"/>
  <c r="AV142" i="3"/>
  <c r="AH76" i="3"/>
  <c r="AV76" i="3"/>
  <c r="AW115" i="3"/>
  <c r="R135" i="3"/>
  <c r="AW299" i="3"/>
  <c r="AH248" i="3"/>
  <c r="AV175" i="3"/>
  <c r="AH179" i="3"/>
  <c r="AH342" i="3"/>
  <c r="S258" i="3"/>
  <c r="R140" i="3"/>
  <c r="AH339" i="3"/>
  <c r="AH246" i="3"/>
  <c r="AV787" i="3"/>
  <c r="BK88" i="3"/>
  <c r="BK192" i="3"/>
  <c r="BJ28" i="3"/>
  <c r="R341" i="3"/>
  <c r="R222" i="3"/>
  <c r="AV162" i="3"/>
  <c r="AI172" i="3"/>
  <c r="AI348" i="3"/>
  <c r="AW40" i="3"/>
  <c r="AW221" i="3"/>
  <c r="R284" i="3"/>
  <c r="R179" i="3"/>
  <c r="H182" i="14" s="1"/>
  <c r="AH326" i="3"/>
  <c r="AH226" i="3"/>
  <c r="AH294" i="3"/>
  <c r="AV138" i="3"/>
  <c r="R217" i="3"/>
  <c r="AV234" i="3"/>
  <c r="AV17" i="3"/>
  <c r="AI317" i="3"/>
  <c r="AI262" i="3"/>
  <c r="R266" i="3"/>
  <c r="AV244" i="3"/>
  <c r="AH317" i="3"/>
  <c r="AW175" i="3"/>
  <c r="BK122" i="3"/>
  <c r="BK170" i="3"/>
  <c r="BJ235" i="3"/>
  <c r="AI269" i="3"/>
  <c r="AH135" i="3"/>
  <c r="AH109" i="3"/>
  <c r="AI312" i="3"/>
  <c r="AI185" i="3"/>
  <c r="AV180" i="3"/>
  <c r="AH257" i="3"/>
  <c r="S172" i="3"/>
  <c r="AW60" i="3"/>
  <c r="AH254" i="3"/>
  <c r="AH157" i="3"/>
  <c r="AI110" i="3"/>
  <c r="AC19" i="9"/>
  <c r="AI260" i="3"/>
  <c r="S23" i="3"/>
  <c r="AV331" i="3"/>
  <c r="AH10" i="3"/>
  <c r="AI59" i="3"/>
  <c r="AI90" i="3"/>
  <c r="AH345" i="3"/>
  <c r="AV333" i="3"/>
  <c r="AH141" i="3"/>
  <c r="AV211" i="3"/>
  <c r="S104" i="3"/>
  <c r="I107" i="14" s="1"/>
  <c r="R141" i="3"/>
  <c r="R282" i="3"/>
  <c r="AV159" i="3"/>
  <c r="AI119" i="3"/>
  <c r="R65" i="3"/>
  <c r="AH199" i="3"/>
  <c r="AV338" i="3"/>
  <c r="AH275" i="3"/>
  <c r="AH266" i="3"/>
  <c r="AW351" i="3"/>
  <c r="S165" i="3"/>
  <c r="AH161" i="3"/>
  <c r="AW174" i="3"/>
  <c r="R315" i="3"/>
  <c r="AH165" i="3"/>
  <c r="AH572" i="3"/>
  <c r="BK348" i="3"/>
  <c r="R199" i="3"/>
  <c r="AI115" i="3"/>
  <c r="R203" i="3"/>
  <c r="AH67" i="3"/>
  <c r="S42" i="3"/>
  <c r="I45" i="14" s="1"/>
  <c r="AW80" i="3"/>
  <c r="AW249" i="3"/>
  <c r="AI112" i="3"/>
  <c r="AW53" i="3"/>
  <c r="AW168" i="3"/>
  <c r="AH75" i="3"/>
  <c r="S250" i="3"/>
  <c r="AI256" i="3"/>
  <c r="AI192" i="3"/>
  <c r="AI270" i="3"/>
  <c r="AH325" i="3"/>
  <c r="AV135" i="3"/>
  <c r="R244" i="3"/>
  <c r="AI147" i="3"/>
  <c r="AV113" i="3"/>
  <c r="AW165" i="3"/>
  <c r="R288" i="3"/>
  <c r="S63" i="3"/>
  <c r="AV274" i="3"/>
  <c r="AV194" i="3"/>
  <c r="AH217" i="3"/>
  <c r="AH193" i="3"/>
  <c r="AW238" i="3"/>
  <c r="AH46" i="3"/>
  <c r="AW31" i="3"/>
  <c r="S71" i="3"/>
  <c r="AI153" i="3"/>
  <c r="AI207" i="3"/>
  <c r="AH210" i="3"/>
  <c r="AW308" i="3"/>
  <c r="AV208" i="3"/>
  <c r="AV13" i="3"/>
  <c r="AI225" i="3"/>
  <c r="AW246" i="3"/>
  <c r="AV309" i="3"/>
  <c r="AV305" i="3"/>
  <c r="BK146" i="3"/>
  <c r="AH177" i="3"/>
  <c r="S134" i="3"/>
  <c r="AV63" i="3"/>
  <c r="R111" i="3"/>
  <c r="S53" i="3"/>
  <c r="AV35" i="3"/>
  <c r="AV315" i="3"/>
  <c r="AV339" i="3"/>
  <c r="AW178" i="3"/>
  <c r="AW207" i="3"/>
  <c r="AW111" i="3"/>
  <c r="AW152" i="3"/>
  <c r="R120" i="3"/>
  <c r="AH83" i="3"/>
  <c r="R186" i="3"/>
  <c r="S74" i="3"/>
  <c r="AW93" i="3"/>
  <c r="S219" i="3"/>
  <c r="AI146" i="3"/>
  <c r="AI239" i="3"/>
  <c r="AV300" i="3"/>
  <c r="AB13" i="9"/>
  <c r="AW75" i="3"/>
  <c r="AI82" i="3"/>
  <c r="AI43" i="3"/>
  <c r="S45" i="3"/>
  <c r="AV259" i="3"/>
  <c r="AW295" i="3"/>
  <c r="AV151" i="3"/>
  <c r="AW44" i="3"/>
  <c r="R194" i="3"/>
  <c r="AI282" i="3"/>
  <c r="AH247" i="3"/>
  <c r="AV167" i="3"/>
  <c r="AW256" i="3"/>
  <c r="AW140" i="3"/>
  <c r="AI93" i="3"/>
  <c r="AH28" i="8"/>
  <c r="AA26" i="11"/>
  <c r="AD26" i="11" s="1"/>
  <c r="O32" i="21" s="1"/>
  <c r="T34" i="6"/>
  <c r="T31" i="7"/>
  <c r="BJ87" i="3"/>
  <c r="AH5" i="3"/>
  <c r="S187" i="3"/>
  <c r="AI113" i="3"/>
  <c r="AH239" i="3"/>
  <c r="AW234" i="3"/>
  <c r="AW289" i="3"/>
  <c r="AH78" i="3"/>
  <c r="AI171" i="3"/>
  <c r="AH277" i="3"/>
  <c r="AV200" i="3"/>
  <c r="AW61" i="3"/>
  <c r="R145" i="3"/>
  <c r="AH310" i="3"/>
  <c r="AW105" i="3"/>
  <c r="AI50" i="3"/>
  <c r="AV84" i="3"/>
  <c r="AH203" i="3"/>
  <c r="S123" i="3"/>
  <c r="S146" i="3"/>
  <c r="AH278" i="3"/>
  <c r="AW112" i="3"/>
  <c r="AI37" i="3"/>
  <c r="AV190" i="3"/>
  <c r="AW58" i="3"/>
  <c r="AW136" i="3"/>
  <c r="AI287" i="3"/>
  <c r="AH138" i="3"/>
  <c r="AI190" i="3"/>
  <c r="AW128" i="3"/>
  <c r="AV283" i="3"/>
  <c r="AC9" i="9"/>
  <c r="AV292" i="3"/>
  <c r="AI259" i="3"/>
  <c r="AV343" i="3"/>
  <c r="AI326" i="3"/>
  <c r="R95" i="3"/>
  <c r="R267" i="3"/>
  <c r="AB24" i="11"/>
  <c r="AE24" i="11" s="1"/>
  <c r="AB20" i="10"/>
  <c r="AI20" i="10" s="1"/>
  <c r="C74" i="10" s="1"/>
  <c r="AA38" i="11"/>
  <c r="AD38" i="11" s="1"/>
  <c r="O44" i="21" s="1"/>
  <c r="U21" i="6"/>
  <c r="AH35" i="8"/>
  <c r="T37" i="6"/>
  <c r="AB8" i="10"/>
  <c r="AE8" i="10" s="1"/>
  <c r="AH18" i="8"/>
  <c r="T26" i="7"/>
  <c r="T33" i="7"/>
  <c r="AC6" i="10"/>
  <c r="R108" i="3"/>
  <c r="AB10" i="25"/>
  <c r="AE10" i="25" s="1"/>
  <c r="AI10" i="25" s="1"/>
  <c r="AB8" i="25"/>
  <c r="AE8" i="25" s="1"/>
  <c r="AI8" i="25" s="1"/>
  <c r="AC14" i="25"/>
  <c r="AC36" i="25"/>
  <c r="AF36" i="25" s="1"/>
  <c r="AC10" i="25"/>
  <c r="AF10" i="25" s="1"/>
  <c r="AB20" i="25"/>
  <c r="AE20" i="25" s="1"/>
  <c r="AI20" i="25" s="1"/>
  <c r="AB44" i="25"/>
  <c r="AB12" i="25"/>
  <c r="AE12" i="25" s="1"/>
  <c r="AI12" i="25" s="1"/>
  <c r="AC7" i="25"/>
  <c r="AF7" i="25" s="1"/>
  <c r="AB5" i="25"/>
  <c r="AE5" i="25" s="1"/>
  <c r="AC8" i="25"/>
  <c r="AF8" i="25" s="1"/>
  <c r="AB11" i="25"/>
  <c r="AB16" i="25"/>
  <c r="AE16" i="25" s="1"/>
  <c r="AB34" i="25"/>
  <c r="AE34" i="25" s="1"/>
  <c r="AI34" i="25" s="1"/>
  <c r="AC11" i="25"/>
  <c r="AB35" i="25"/>
  <c r="AE35" i="25" s="1"/>
  <c r="AI35" i="25" s="1"/>
  <c r="AC29" i="25"/>
  <c r="AB19" i="25"/>
  <c r="AE19" i="25" s="1"/>
  <c r="AC27" i="25"/>
  <c r="AC37" i="25"/>
  <c r="AF37" i="25" s="1"/>
  <c r="T3" i="7"/>
  <c r="U28" i="6"/>
  <c r="AA12" i="11"/>
  <c r="AD12" i="11" s="1"/>
  <c r="O18" i="21" s="1"/>
  <c r="T35" i="7"/>
  <c r="AI15" i="8"/>
  <c r="B23" i="13"/>
  <c r="B24" i="13" s="1"/>
  <c r="AV188" i="3"/>
  <c r="AI33" i="8"/>
  <c r="AL33" i="8" s="1"/>
  <c r="AH40" i="8"/>
  <c r="AI228" i="3"/>
  <c r="AH27" i="3"/>
  <c r="AC37" i="10"/>
  <c r="AF37" i="10" s="1"/>
  <c r="AI58" i="3"/>
  <c r="AH9" i="8"/>
  <c r="AK9" i="8" s="1"/>
  <c r="AI294" i="3"/>
  <c r="AH34" i="8"/>
  <c r="AK34" i="8" s="1"/>
  <c r="T35" i="6"/>
  <c r="AW26" i="3"/>
  <c r="AW76" i="3"/>
  <c r="AC36" i="10"/>
  <c r="AF36" i="10" s="1"/>
  <c r="AE5" i="5"/>
  <c r="AA29" i="11"/>
  <c r="AD29" i="11" s="1"/>
  <c r="O35" i="21" s="1"/>
  <c r="AI7" i="8"/>
  <c r="AL7" i="8" s="1"/>
  <c r="AI203" i="3"/>
  <c r="S310" i="3"/>
  <c r="AW336" i="3"/>
  <c r="AI163" i="3"/>
  <c r="T26" i="6"/>
  <c r="AI40" i="8"/>
  <c r="AC5" i="10"/>
  <c r="AF5" i="10" s="1"/>
  <c r="T29" i="6"/>
  <c r="AI220" i="3"/>
  <c r="AH89" i="3"/>
  <c r="R213" i="3"/>
  <c r="BJ318" i="3"/>
  <c r="AB14" i="9"/>
  <c r="AV71" i="3"/>
  <c r="AH32" i="3"/>
  <c r="AV98" i="3"/>
  <c r="AH222" i="3"/>
  <c r="AI136" i="3"/>
  <c r="AV322" i="3"/>
  <c r="AH115" i="3"/>
  <c r="AI266" i="3"/>
  <c r="AB23" i="10"/>
  <c r="AB30" i="11"/>
  <c r="AE30" i="11" s="1"/>
  <c r="AA15" i="11"/>
  <c r="AD15" i="11" s="1"/>
  <c r="O21" i="21" s="1"/>
  <c r="AI6" i="8"/>
  <c r="U3" i="6"/>
  <c r="U16" i="7"/>
  <c r="AB15" i="10"/>
  <c r="AI15" i="10" s="1"/>
  <c r="C69" i="10" s="1"/>
  <c r="AB6" i="10"/>
  <c r="AH17" i="8"/>
  <c r="AI38" i="8"/>
  <c r="AC23" i="10"/>
  <c r="AC31" i="10"/>
  <c r="AF31" i="10" s="1"/>
  <c r="AB33" i="11"/>
  <c r="AE33" i="11" s="1"/>
  <c r="AA24" i="11"/>
  <c r="AD24" i="11" s="1"/>
  <c r="O30" i="21" s="1"/>
  <c r="AA32" i="11"/>
  <c r="AC34" i="10"/>
  <c r="AF34" i="10" s="1"/>
  <c r="U25" i="7"/>
  <c r="AB44" i="10"/>
  <c r="AB22" i="11"/>
  <c r="R305" i="3"/>
  <c r="AI42" i="3"/>
  <c r="AW196" i="3"/>
  <c r="S323" i="3"/>
  <c r="AW125" i="3"/>
  <c r="AW141" i="3"/>
  <c r="AI132" i="3"/>
  <c r="U5" i="7"/>
  <c r="AC42" i="10"/>
  <c r="AF42" i="10" s="1"/>
  <c r="AB37" i="10"/>
  <c r="AE37" i="10" s="1"/>
  <c r="AH22" i="8"/>
  <c r="T19" i="6"/>
  <c r="AV201" i="3"/>
  <c r="AC25" i="9"/>
  <c r="AH319" i="3"/>
  <c r="AI138" i="3"/>
  <c r="AH106" i="3"/>
  <c r="AV25" i="3"/>
  <c r="AH346" i="3"/>
  <c r="AW783" i="3"/>
  <c r="AH682" i="3"/>
  <c r="BJ193" i="3"/>
  <c r="BK132" i="3"/>
  <c r="R19" i="3"/>
  <c r="S230" i="3"/>
  <c r="S30" i="3"/>
  <c r="S47" i="3"/>
  <c r="BK127" i="3"/>
  <c r="R63" i="3"/>
  <c r="AV291" i="3"/>
  <c r="AH289" i="3"/>
  <c r="AW235" i="3"/>
  <c r="AV317" i="3"/>
  <c r="AV164" i="3"/>
  <c r="S10" i="3"/>
  <c r="AW133" i="3"/>
  <c r="AV169" i="3"/>
  <c r="AW309" i="3"/>
  <c r="AC9" i="25"/>
  <c r="AF9" i="25" s="1"/>
  <c r="AC18" i="25"/>
  <c r="AB40" i="25"/>
  <c r="AE40" i="25" s="1"/>
  <c r="AI40" i="25" s="1"/>
  <c r="AB13" i="25"/>
  <c r="AE13" i="25" s="1"/>
  <c r="AC26" i="25"/>
  <c r="AB7" i="25"/>
  <c r="AE7" i="25" s="1"/>
  <c r="AC16" i="25"/>
  <c r="AB38" i="25"/>
  <c r="AE38" i="25" s="1"/>
  <c r="AI38" i="25" s="1"/>
  <c r="AC43" i="25"/>
  <c r="AB21" i="25"/>
  <c r="AE21" i="25" s="1"/>
  <c r="AC23" i="25"/>
  <c r="AB22" i="25"/>
  <c r="AE22" i="25" s="1"/>
  <c r="AB9" i="25"/>
  <c r="AE9" i="25" s="1"/>
  <c r="AI9" i="25" s="1"/>
  <c r="AC6" i="25"/>
  <c r="AB6" i="25"/>
  <c r="AB42" i="25"/>
  <c r="AE42" i="25" s="1"/>
  <c r="AB37" i="25"/>
  <c r="AE37" i="25" s="1"/>
  <c r="AI37" i="25" s="1"/>
  <c r="AC41" i="25"/>
  <c r="AF41" i="25" s="1"/>
  <c r="AB29" i="25"/>
  <c r="AE29" i="25" s="1"/>
  <c r="AB39" i="25"/>
  <c r="AE39" i="25" s="1"/>
  <c r="AI39" i="25" s="1"/>
  <c r="AC43" i="10"/>
  <c r="AE26" i="5"/>
  <c r="U4" i="7"/>
  <c r="T8" i="6"/>
  <c r="U23" i="7"/>
  <c r="AC27" i="10"/>
  <c r="AH6" i="8"/>
  <c r="U15" i="6"/>
  <c r="R106" i="3"/>
  <c r="AV125" i="3"/>
  <c r="S313" i="3"/>
  <c r="T20" i="6"/>
  <c r="AV348" i="3"/>
  <c r="U29" i="7"/>
  <c r="U3" i="7"/>
  <c r="AW316" i="3"/>
  <c r="AW120" i="3"/>
  <c r="U17" i="6"/>
  <c r="AW172" i="3"/>
  <c r="AH301" i="3"/>
  <c r="AA20" i="11"/>
  <c r="AD20" i="11" s="1"/>
  <c r="O26" i="21" s="1"/>
  <c r="AI27" i="8"/>
  <c r="T38" i="7"/>
  <c r="T10" i="6"/>
  <c r="AC9" i="10"/>
  <c r="AF9" i="10" s="1"/>
  <c r="AW180" i="3"/>
  <c r="AH61" i="3"/>
  <c r="AW179" i="3"/>
  <c r="BJ228" i="3"/>
  <c r="T32" i="7"/>
  <c r="AA22" i="11"/>
  <c r="AD22" i="11" s="1"/>
  <c r="O28" i="21" s="1"/>
  <c r="U9" i="7"/>
  <c r="T40" i="7"/>
  <c r="T5" i="6"/>
  <c r="AI107" i="3"/>
  <c r="AH108" i="3"/>
  <c r="AH202" i="3"/>
  <c r="S330" i="3"/>
  <c r="AH314" i="3"/>
  <c r="AV279" i="3"/>
  <c r="AH261" i="3"/>
  <c r="S41" i="3"/>
  <c r="AC11" i="9"/>
  <c r="AI40" i="3"/>
  <c r="AW104" i="3"/>
  <c r="AV255" i="3"/>
  <c r="AC18" i="9"/>
  <c r="AB5" i="11"/>
  <c r="T10" i="7"/>
  <c r="U10" i="7"/>
  <c r="T23" i="7"/>
  <c r="AA21" i="11"/>
  <c r="AD21" i="11" s="1"/>
  <c r="O27" i="21" s="1"/>
  <c r="AB42" i="10"/>
  <c r="AE42" i="10" s="1"/>
  <c r="AB34" i="10"/>
  <c r="AE34" i="10" s="1"/>
  <c r="U11" i="7"/>
  <c r="U32" i="7"/>
  <c r="U12" i="7"/>
  <c r="AI18" i="8"/>
  <c r="U23" i="6"/>
  <c r="AB5" i="10"/>
  <c r="AE5" i="10" s="1"/>
  <c r="AA42" i="11"/>
  <c r="T39" i="6"/>
  <c r="AH39" i="8"/>
  <c r="AI35" i="8"/>
  <c r="AI11" i="8"/>
  <c r="U24" i="7"/>
  <c r="AI5" i="3"/>
  <c r="AV101" i="3"/>
  <c r="S176" i="3"/>
  <c r="AB20" i="9"/>
  <c r="AV123" i="3"/>
  <c r="R281" i="3"/>
  <c r="AI92" i="3"/>
  <c r="U11" i="6"/>
  <c r="AI30" i="8"/>
  <c r="AC41" i="10"/>
  <c r="AF41" i="10" s="1"/>
  <c r="AH43" i="8"/>
  <c r="T18" i="7"/>
  <c r="T27" i="7"/>
  <c r="U24" i="6"/>
  <c r="AI41" i="8"/>
  <c r="AV139" i="3"/>
  <c r="AW121" i="3"/>
  <c r="AV301" i="3"/>
  <c r="AV306" i="3"/>
  <c r="AV145" i="3"/>
  <c r="AW20" i="3"/>
  <c r="AH63" i="3"/>
  <c r="AW878" i="3"/>
  <c r="AW852" i="3"/>
  <c r="BK89" i="3"/>
  <c r="BJ260" i="3"/>
  <c r="BJ280" i="3"/>
  <c r="BK261" i="3"/>
  <c r="BJ34" i="3"/>
  <c r="BJ148" i="3"/>
  <c r="S18" i="3"/>
  <c r="AV213" i="3"/>
  <c r="AW33" i="3"/>
  <c r="AW122" i="3"/>
  <c r="AW8" i="3"/>
  <c r="AW282" i="3"/>
  <c r="R156" i="3"/>
  <c r="R38" i="3"/>
  <c r="AV171" i="3"/>
  <c r="AH262" i="3"/>
  <c r="R53" i="3"/>
  <c r="AV65" i="3"/>
  <c r="R269" i="3"/>
  <c r="AV335" i="3"/>
  <c r="AH467" i="3"/>
  <c r="BJ106" i="3"/>
  <c r="BK259" i="3"/>
  <c r="BK339" i="3"/>
  <c r="BK31" i="3"/>
  <c r="S273" i="3"/>
  <c r="S83" i="3"/>
  <c r="I86" i="14" s="1"/>
  <c r="AC21" i="9"/>
  <c r="AH102" i="3"/>
  <c r="AW335" i="3"/>
  <c r="AH299" i="3"/>
  <c r="AI72" i="3"/>
  <c r="S269" i="3"/>
  <c r="AH22" i="3"/>
  <c r="AI277" i="3"/>
  <c r="AH253" i="3"/>
  <c r="AI248" i="3"/>
  <c r="AH47" i="3"/>
  <c r="AW118" i="3"/>
  <c r="AI213" i="3"/>
  <c r="AI32" i="3"/>
  <c r="AW1324" i="3"/>
  <c r="BK222" i="3"/>
  <c r="S81" i="3"/>
  <c r="I84" i="14" s="1"/>
  <c r="BK189" i="3"/>
  <c r="R268" i="3"/>
  <c r="BJ150" i="3"/>
  <c r="R78" i="3"/>
  <c r="AI271" i="3"/>
  <c r="AW96" i="3"/>
  <c r="AH260" i="3"/>
  <c r="AW224" i="3"/>
  <c r="AC32" i="9"/>
  <c r="AH122" i="3"/>
  <c r="AW157" i="3"/>
  <c r="AI29" i="3"/>
  <c r="AH36" i="3"/>
  <c r="AH55" i="3"/>
  <c r="S236" i="3"/>
  <c r="AI241" i="3"/>
  <c r="AW147" i="3"/>
  <c r="AH292" i="3"/>
  <c r="R188" i="3"/>
  <c r="AH256" i="3"/>
  <c r="AV108" i="3"/>
  <c r="AV44" i="3"/>
  <c r="AI130" i="3"/>
  <c r="S345" i="3"/>
  <c r="BK55" i="3"/>
  <c r="BK34" i="3"/>
  <c r="AV81" i="3"/>
  <c r="R172" i="3"/>
  <c r="AI330" i="3"/>
  <c r="AH152" i="3"/>
  <c r="AH49" i="3"/>
  <c r="AH101" i="3"/>
  <c r="AI323" i="3"/>
  <c r="AW24" i="3"/>
  <c r="R41" i="3"/>
  <c r="AI174" i="3"/>
  <c r="AV27" i="3"/>
  <c r="AH290" i="3"/>
  <c r="AV275" i="3"/>
  <c r="AV276" i="3"/>
  <c r="AH318" i="3"/>
  <c r="AB36" i="9"/>
  <c r="AI280" i="3"/>
  <c r="S203" i="3"/>
  <c r="AV49" i="3"/>
  <c r="AI111" i="3"/>
  <c r="AW171" i="3"/>
  <c r="AW155" i="3"/>
  <c r="AI73" i="3"/>
  <c r="AW302" i="3"/>
  <c r="R86" i="3"/>
  <c r="AW251" i="3"/>
  <c r="AI150" i="3"/>
  <c r="AW151" i="3"/>
  <c r="AW83" i="3"/>
  <c r="AI3" i="3"/>
  <c r="AI251" i="3"/>
  <c r="AI309" i="3"/>
  <c r="S351" i="3"/>
  <c r="AI24" i="3"/>
  <c r="AV90" i="3"/>
  <c r="AI189" i="3"/>
  <c r="S201" i="3"/>
  <c r="AI87" i="3"/>
  <c r="R326" i="3"/>
  <c r="AH731" i="3"/>
  <c r="R273" i="3"/>
  <c r="BJ15" i="3"/>
  <c r="S304" i="3"/>
  <c r="AI298" i="3"/>
  <c r="AI16" i="3"/>
  <c r="AH58" i="3"/>
  <c r="AV209" i="3"/>
  <c r="AH244" i="3"/>
  <c r="R20" i="3"/>
  <c r="AV193" i="3"/>
  <c r="S255" i="3"/>
  <c r="AH334" i="3"/>
  <c r="AV221" i="3"/>
  <c r="R104" i="3"/>
  <c r="H107" i="14" s="1"/>
  <c r="AV20" i="3"/>
  <c r="AH293" i="3"/>
  <c r="AW317" i="3"/>
  <c r="AV45" i="3"/>
  <c r="AI303" i="3"/>
  <c r="R162" i="3"/>
  <c r="AV183" i="3"/>
  <c r="AV67" i="3"/>
  <c r="AW203" i="3"/>
  <c r="AW288" i="3"/>
  <c r="AW169" i="3"/>
  <c r="AV225" i="3"/>
  <c r="AI34" i="3"/>
  <c r="AH159" i="3"/>
  <c r="R174" i="3"/>
  <c r="R173" i="3"/>
  <c r="AI329" i="3"/>
  <c r="AV327" i="3"/>
  <c r="AV127" i="3"/>
  <c r="AI49" i="3"/>
  <c r="AI279" i="3"/>
  <c r="AI227" i="3"/>
  <c r="AH148" i="3"/>
  <c r="F153" i="22" s="1"/>
  <c r="AI168" i="3"/>
  <c r="AV310" i="3"/>
  <c r="AW243" i="3"/>
  <c r="AH206" i="3"/>
  <c r="AI164" i="3"/>
  <c r="BJ245" i="3"/>
  <c r="AV345" i="3"/>
  <c r="AB37" i="9"/>
  <c r="AW137" i="3"/>
  <c r="AW56" i="3"/>
  <c r="S281" i="3"/>
  <c r="AW345" i="3"/>
  <c r="AH131" i="3"/>
  <c r="AV170" i="3"/>
  <c r="AH282" i="3"/>
  <c r="AV117" i="3"/>
  <c r="AH196" i="3"/>
  <c r="R310" i="3"/>
  <c r="AW69" i="3"/>
  <c r="AW319" i="3"/>
  <c r="AI281" i="3"/>
  <c r="AI242" i="3"/>
  <c r="R44" i="3"/>
  <c r="AI276" i="3"/>
  <c r="AH19" i="3"/>
  <c r="S278" i="3"/>
  <c r="R300" i="3"/>
  <c r="AW204" i="3"/>
  <c r="AH105" i="3"/>
  <c r="AW276" i="3"/>
  <c r="AI337" i="3"/>
  <c r="AV236" i="3"/>
  <c r="AI165" i="3"/>
  <c r="AI331" i="3"/>
  <c r="AI307" i="3"/>
  <c r="AW55" i="3"/>
  <c r="AB4" i="9"/>
  <c r="AE4" i="9" s="1"/>
  <c r="AW72" i="3"/>
  <c r="AV11" i="3"/>
  <c r="AI152" i="3"/>
  <c r="AW188" i="3"/>
  <c r="S25" i="3"/>
  <c r="AW23" i="3"/>
  <c r="AB13" i="11"/>
  <c r="U41" i="6"/>
  <c r="AB14" i="11"/>
  <c r="AE14" i="11" s="1"/>
  <c r="AC8" i="10"/>
  <c r="AF8" i="10" s="1"/>
  <c r="BJ84" i="3"/>
  <c r="BK125" i="3"/>
  <c r="AI343" i="3"/>
  <c r="R176" i="3"/>
  <c r="AW281" i="3"/>
  <c r="AH70" i="3"/>
  <c r="F75" i="22" s="1"/>
  <c r="AI308" i="3"/>
  <c r="S210" i="3"/>
  <c r="AH219" i="3"/>
  <c r="AW186" i="3"/>
  <c r="AH11" i="3"/>
  <c r="AI268" i="3"/>
  <c r="AH212" i="3"/>
  <c r="AI18" i="3"/>
  <c r="AH286" i="3"/>
  <c r="AH285" i="3"/>
  <c r="S274" i="3"/>
  <c r="AH41" i="3"/>
  <c r="AH322" i="3"/>
  <c r="AV303" i="3"/>
  <c r="AV189" i="3"/>
  <c r="R210" i="3"/>
  <c r="AW164" i="3"/>
  <c r="AH320" i="3"/>
  <c r="AW13" i="3"/>
  <c r="AI63" i="3"/>
  <c r="AV92" i="3"/>
  <c r="AI193" i="3"/>
  <c r="AI66" i="3"/>
  <c r="AH25" i="3"/>
  <c r="AH93" i="3"/>
  <c r="AW10" i="3"/>
  <c r="AW293" i="3"/>
  <c r="AW215" i="3"/>
  <c r="AW250" i="3"/>
  <c r="AV220" i="3"/>
  <c r="AV295" i="3"/>
  <c r="AI293" i="3"/>
  <c r="AB18" i="10"/>
  <c r="AE18" i="10" s="1"/>
  <c r="U17" i="7"/>
  <c r="AC33" i="10"/>
  <c r="AF33" i="10" s="1"/>
  <c r="AC29" i="10"/>
  <c r="AH15" i="8"/>
  <c r="AB39" i="10"/>
  <c r="AE39" i="10" s="1"/>
  <c r="AC28" i="10"/>
  <c r="U33" i="7"/>
  <c r="AA9" i="11"/>
  <c r="AD9" i="11" s="1"/>
  <c r="O15" i="21" s="1"/>
  <c r="AC7" i="10"/>
  <c r="AF7" i="10" s="1"/>
  <c r="U9" i="6"/>
  <c r="AA11" i="11"/>
  <c r="AC12" i="25"/>
  <c r="AF12" i="25" s="1"/>
  <c r="AC44" i="25"/>
  <c r="AC22" i="25"/>
  <c r="AC5" i="25"/>
  <c r="AF5" i="25" s="1"/>
  <c r="AB23" i="25"/>
  <c r="AB40" i="10"/>
  <c r="AE40" i="10" s="1"/>
  <c r="AW160" i="3"/>
  <c r="AB26" i="11"/>
  <c r="AB20" i="11"/>
  <c r="AB37" i="11"/>
  <c r="AE37" i="11" s="1"/>
  <c r="AH204" i="3"/>
  <c r="T40" i="6"/>
  <c r="AH107" i="3"/>
  <c r="AW323" i="3"/>
  <c r="AW277" i="3"/>
  <c r="AC12" i="10"/>
  <c r="AF12" i="10" s="1"/>
  <c r="U27" i="6"/>
  <c r="AB9" i="10"/>
  <c r="AE9" i="10" s="1"/>
  <c r="U22" i="7"/>
  <c r="AA30" i="11"/>
  <c r="AD30" i="11" s="1"/>
  <c r="O36" i="21" s="1"/>
  <c r="AH16" i="8"/>
  <c r="AV198" i="3"/>
  <c r="AV270" i="3"/>
  <c r="AB35" i="10"/>
  <c r="AE35" i="10" s="1"/>
  <c r="AH200" i="3"/>
  <c r="AW1157" i="3"/>
  <c r="BJ69" i="3"/>
  <c r="R332" i="3"/>
  <c r="AH234" i="3"/>
  <c r="AI194" i="3"/>
  <c r="R50" i="3"/>
  <c r="H53" i="14" s="1"/>
  <c r="AW1043" i="3"/>
  <c r="BJ76" i="3"/>
  <c r="BK73" i="3"/>
  <c r="BK54" i="3"/>
  <c r="AI145" i="3"/>
  <c r="S286" i="3"/>
  <c r="AV248" i="3"/>
  <c r="R36" i="3"/>
  <c r="R263" i="3"/>
  <c r="S6" i="3"/>
  <c r="AH72" i="3"/>
  <c r="S9" i="3"/>
  <c r="I12" i="14" s="1"/>
  <c r="BJ120" i="3"/>
  <c r="BK235" i="3"/>
  <c r="AH134" i="3"/>
  <c r="AB10" i="9"/>
  <c r="AV88" i="3"/>
  <c r="AB39" i="9"/>
  <c r="R59" i="3"/>
  <c r="AI265" i="3"/>
  <c r="AV160" i="3"/>
  <c r="AI316" i="3"/>
  <c r="AV43" i="3"/>
  <c r="S188" i="3"/>
  <c r="R198" i="3"/>
  <c r="BK5" i="3"/>
  <c r="AW210" i="3"/>
  <c r="S267" i="3"/>
  <c r="AW184" i="3"/>
  <c r="AH167" i="3"/>
  <c r="AH104" i="3"/>
  <c r="AI286" i="3"/>
  <c r="S48" i="3"/>
  <c r="AH298" i="3"/>
  <c r="AH315" i="3"/>
  <c r="AI221" i="3"/>
  <c r="AC5" i="9"/>
  <c r="AH238" i="3"/>
  <c r="AV54" i="3"/>
  <c r="AH8" i="3"/>
  <c r="AW57" i="3"/>
  <c r="AV30" i="3"/>
  <c r="AW15" i="3"/>
  <c r="R289" i="3"/>
  <c r="AW126" i="3"/>
  <c r="BK288" i="3"/>
  <c r="BJ174" i="3"/>
  <c r="AW3" i="3"/>
  <c r="AW272" i="3"/>
  <c r="AI148" i="3"/>
  <c r="G153" i="22" s="1"/>
  <c r="AC28" i="9"/>
  <c r="AC12" i="9"/>
  <c r="AI310" i="3"/>
  <c r="AW48" i="3"/>
  <c r="AV181" i="3"/>
  <c r="AV199" i="3"/>
  <c r="AH123" i="3"/>
  <c r="AI314" i="3"/>
  <c r="AH43" i="3"/>
  <c r="AI201" i="3"/>
  <c r="AI123" i="3"/>
  <c r="AV48" i="3"/>
  <c r="AV226" i="3"/>
  <c r="AH232" i="3"/>
  <c r="AI56" i="3"/>
  <c r="AI139" i="3"/>
  <c r="AI548" i="3"/>
  <c r="AW328" i="3"/>
  <c r="AV294" i="3"/>
  <c r="AI335" i="3"/>
  <c r="AW163" i="3"/>
  <c r="AH166" i="3"/>
  <c r="AI212" i="3"/>
  <c r="S57" i="3"/>
  <c r="AW148" i="3"/>
  <c r="AH335" i="3"/>
  <c r="AV94" i="3"/>
  <c r="AI283" i="3"/>
  <c r="S16" i="3"/>
  <c r="AI219" i="3"/>
  <c r="AW139" i="3"/>
  <c r="AH71" i="3"/>
  <c r="AH198" i="3"/>
  <c r="R159" i="3"/>
  <c r="AV207" i="3"/>
  <c r="AV163" i="3"/>
  <c r="AB14" i="10"/>
  <c r="AE14" i="10" s="1"/>
  <c r="AV421" i="3"/>
  <c r="R180" i="3"/>
  <c r="R351" i="3"/>
  <c r="AI15" i="3"/>
  <c r="AV154" i="3"/>
  <c r="AC39" i="9"/>
  <c r="R323" i="3"/>
  <c r="AV86" i="3"/>
  <c r="AW332" i="3"/>
  <c r="AV290" i="3"/>
  <c r="AV254" i="3"/>
  <c r="AH38" i="3"/>
  <c r="AV288" i="3"/>
  <c r="AV114" i="3"/>
  <c r="AC7" i="9"/>
  <c r="AW314" i="3"/>
  <c r="AV83" i="3"/>
  <c r="R87" i="3"/>
  <c r="AI131" i="3"/>
  <c r="AW150" i="3"/>
  <c r="U7" i="6"/>
  <c r="U39" i="6"/>
  <c r="AC18" i="10"/>
  <c r="T15" i="6"/>
  <c r="U38" i="7"/>
  <c r="AI20" i="8"/>
  <c r="AA37" i="11"/>
  <c r="AD37" i="11" s="1"/>
  <c r="O43" i="21" s="1"/>
  <c r="U33" i="6"/>
  <c r="AH32" i="8"/>
  <c r="AI37" i="8"/>
  <c r="AA31" i="11"/>
  <c r="AD31" i="11" s="1"/>
  <c r="O37" i="21" s="1"/>
  <c r="AC40" i="10"/>
  <c r="AF40" i="10" s="1"/>
  <c r="AI23" i="8"/>
  <c r="AC44" i="10"/>
  <c r="T14" i="6"/>
  <c r="U32" i="6"/>
  <c r="T13" i="7"/>
  <c r="AH33" i="8"/>
  <c r="AK33" i="8" s="1"/>
  <c r="AV50" i="3"/>
  <c r="AW344" i="3"/>
  <c r="AH338" i="3"/>
  <c r="S102" i="3"/>
  <c r="AV217" i="3"/>
  <c r="AH85" i="3"/>
  <c r="AV325" i="3"/>
  <c r="AI25" i="3"/>
  <c r="AW73" i="3"/>
  <c r="AW28" i="3"/>
  <c r="AW306" i="3"/>
  <c r="AW223" i="3"/>
  <c r="S342" i="3"/>
  <c r="AW5" i="3"/>
  <c r="AI45" i="3"/>
  <c r="AW123" i="3"/>
  <c r="AH20" i="3"/>
  <c r="AV23" i="3"/>
  <c r="BJ314" i="3"/>
  <c r="U18" i="7"/>
  <c r="U21" i="7"/>
  <c r="AB18" i="11"/>
  <c r="U36" i="7"/>
  <c r="AI43" i="8"/>
  <c r="U30" i="7"/>
  <c r="T41" i="6"/>
  <c r="AB19" i="10"/>
  <c r="AE19" i="10" s="1"/>
  <c r="T25" i="6"/>
  <c r="U12" i="6"/>
  <c r="AI42" i="8"/>
  <c r="AL42" i="8" s="1"/>
  <c r="AC10" i="10"/>
  <c r="AF10" i="10" s="1"/>
  <c r="T16" i="7"/>
  <c r="U13" i="7"/>
  <c r="T42" i="6"/>
  <c r="AC20" i="10"/>
  <c r="AF20" i="10" s="1"/>
  <c r="U30" i="6"/>
  <c r="AB17" i="10"/>
  <c r="AE17" i="10" s="1"/>
  <c r="AA33" i="11"/>
  <c r="AD33" i="11" s="1"/>
  <c r="O39" i="21" s="1"/>
  <c r="T11" i="6"/>
  <c r="AW177" i="3"/>
  <c r="AV230" i="3"/>
  <c r="AB29" i="9"/>
  <c r="AI350" i="3"/>
  <c r="AB12" i="9"/>
  <c r="AW202" i="3"/>
  <c r="AH349" i="3"/>
  <c r="AV55" i="3"/>
  <c r="AW101" i="3"/>
  <c r="AI349" i="3"/>
  <c r="AW145" i="3"/>
  <c r="AW269" i="3"/>
  <c r="AV118" i="3"/>
  <c r="AW327" i="3"/>
  <c r="R201" i="3"/>
  <c r="AV239" i="3"/>
  <c r="AW39" i="3"/>
  <c r="AW22" i="3"/>
  <c r="AH211" i="3"/>
  <c r="BJ263" i="3"/>
  <c r="BJ266" i="3"/>
  <c r="BK270" i="3"/>
  <c r="BK131" i="3"/>
  <c r="BJ154" i="3"/>
  <c r="BJ39" i="3"/>
  <c r="AI862" i="3"/>
  <c r="AV1204" i="3"/>
  <c r="AW599" i="3"/>
  <c r="AI1061" i="3"/>
  <c r="AH762" i="3"/>
  <c r="AH741" i="3"/>
  <c r="AW479" i="3"/>
  <c r="AW451" i="3"/>
  <c r="AV1228" i="3"/>
  <c r="AV991" i="3"/>
  <c r="AH1296" i="3"/>
  <c r="AH1077" i="3"/>
  <c r="AV501" i="3"/>
  <c r="AV823" i="3"/>
  <c r="AW1006" i="3"/>
  <c r="AV1083" i="3"/>
  <c r="AW460" i="3"/>
  <c r="AV1013" i="3"/>
  <c r="AV1230" i="3"/>
  <c r="AI496" i="3"/>
  <c r="AV924" i="3"/>
  <c r="AW950" i="3"/>
  <c r="AI1303" i="3"/>
  <c r="AH1180" i="3"/>
  <c r="AV641" i="3"/>
  <c r="AI656" i="3"/>
  <c r="AV1175" i="3"/>
  <c r="AI508" i="3"/>
  <c r="AW895" i="3"/>
  <c r="AV1022" i="3"/>
  <c r="AI1298" i="3"/>
  <c r="AW704" i="3"/>
  <c r="AW742" i="3"/>
  <c r="AV948" i="3"/>
  <c r="AI524" i="3"/>
  <c r="AV578" i="3"/>
  <c r="AI651" i="3"/>
  <c r="AH999" i="3"/>
  <c r="AW661" i="3"/>
  <c r="AI1152" i="3"/>
  <c r="AV426" i="3"/>
  <c r="AW1099" i="3"/>
  <c r="AW411" i="3"/>
  <c r="AW620" i="3"/>
  <c r="AH943" i="3"/>
  <c r="AW963" i="3"/>
  <c r="AV1201" i="3"/>
  <c r="AI881" i="3"/>
  <c r="AH1322" i="3"/>
  <c r="AI823" i="3"/>
  <c r="AV1090" i="3"/>
  <c r="AW718" i="3"/>
  <c r="AW1107" i="3"/>
  <c r="AV1315" i="3"/>
  <c r="AH1217" i="3"/>
  <c r="AH1150" i="3"/>
  <c r="AW1141" i="3"/>
  <c r="AH403" i="3"/>
  <c r="AW489" i="3"/>
  <c r="AH1048" i="3"/>
  <c r="AW886" i="3"/>
  <c r="AH562" i="3"/>
  <c r="AW1125" i="3"/>
  <c r="AH1033" i="3"/>
  <c r="AH1225" i="3"/>
  <c r="AV840" i="3"/>
  <c r="AW736" i="3"/>
  <c r="AV401" i="3"/>
  <c r="AI1019" i="3"/>
  <c r="AV434" i="3"/>
  <c r="AI763" i="3"/>
  <c r="AW1001" i="3"/>
  <c r="AV1202" i="3"/>
  <c r="AW679" i="3"/>
  <c r="AW609" i="3"/>
  <c r="AI1010" i="3"/>
  <c r="AI927" i="3"/>
  <c r="AV1214" i="3"/>
  <c r="AI1135" i="3"/>
  <c r="AI867" i="3"/>
  <c r="AW1220" i="3"/>
  <c r="AH627" i="3"/>
  <c r="AV1129" i="3"/>
  <c r="AH695" i="3"/>
  <c r="AI435" i="3"/>
  <c r="AH883" i="3"/>
  <c r="AW692" i="3"/>
  <c r="AW474" i="3"/>
  <c r="AI429" i="3"/>
  <c r="AW555" i="3"/>
  <c r="AV1048" i="3"/>
  <c r="AW1013" i="3"/>
  <c r="AW519" i="3"/>
  <c r="AW516" i="3"/>
  <c r="AH371" i="3"/>
  <c r="AI357" i="3"/>
  <c r="AI691" i="3"/>
  <c r="AV555" i="3"/>
  <c r="AW1193" i="3"/>
  <c r="AI1021" i="3"/>
  <c r="AH921" i="3"/>
  <c r="AH509" i="3"/>
  <c r="AH512" i="3"/>
  <c r="AH908" i="3"/>
  <c r="AI1230" i="3"/>
  <c r="AW825" i="3"/>
  <c r="AW768" i="3"/>
  <c r="AI1109" i="3"/>
  <c r="AI752" i="3"/>
  <c r="AV1102" i="3"/>
  <c r="AV766" i="3"/>
  <c r="AV712" i="3"/>
  <c r="AH973" i="3"/>
  <c r="AH501" i="3"/>
  <c r="AV1334" i="3"/>
  <c r="AH970" i="3"/>
  <c r="AW803" i="3"/>
  <c r="AW832" i="3"/>
  <c r="AH1284" i="3"/>
  <c r="AH1220" i="3"/>
  <c r="AW1289" i="3"/>
  <c r="AI672" i="3"/>
  <c r="AI436" i="3"/>
  <c r="AV480" i="3"/>
  <c r="AI1269" i="3"/>
  <c r="AH461" i="3"/>
  <c r="AW1167" i="3"/>
  <c r="AV793" i="3"/>
  <c r="AV1267" i="3"/>
  <c r="AV393" i="3"/>
  <c r="AI494" i="3"/>
  <c r="AV608" i="3"/>
  <c r="AW1170" i="3"/>
  <c r="AW371" i="3"/>
  <c r="AH1007" i="3"/>
  <c r="AV1169" i="3"/>
  <c r="AI1164" i="3"/>
  <c r="AV683" i="3"/>
  <c r="AW1207" i="3"/>
  <c r="AI542" i="3"/>
  <c r="AH1177" i="3"/>
  <c r="AW1031" i="3"/>
  <c r="AI1191" i="3"/>
  <c r="AV939" i="3"/>
  <c r="AI1057" i="3"/>
  <c r="AV374" i="3"/>
  <c r="AV466" i="3"/>
  <c r="AI759" i="3"/>
  <c r="AI398" i="3"/>
  <c r="AW775" i="3"/>
  <c r="AI461" i="3"/>
  <c r="AH1004" i="3"/>
  <c r="AV1039" i="3"/>
  <c r="AV1157" i="3"/>
  <c r="AI1181" i="3"/>
  <c r="AW760" i="3"/>
  <c r="AW908" i="3"/>
  <c r="AW1067" i="3"/>
  <c r="AH1169" i="3"/>
  <c r="AV630" i="3"/>
  <c r="AI1287" i="3"/>
  <c r="AH391" i="3"/>
  <c r="AV1120" i="3"/>
  <c r="AI976" i="3"/>
  <c r="AW1215" i="3"/>
  <c r="AW518" i="3"/>
  <c r="AI1312" i="3"/>
  <c r="AI792" i="3"/>
  <c r="AW880" i="3"/>
  <c r="AW1198" i="3"/>
  <c r="AH530" i="3"/>
  <c r="AV637" i="3"/>
  <c r="AI1130" i="3"/>
  <c r="BK159" i="3"/>
  <c r="BK80" i="3"/>
  <c r="R137" i="3"/>
  <c r="H140" i="14" s="1"/>
  <c r="R47" i="3"/>
  <c r="BK7" i="3"/>
  <c r="R136" i="3"/>
  <c r="BJ92" i="3"/>
  <c r="R295" i="3"/>
  <c r="BK44" i="3"/>
  <c r="R314" i="3"/>
  <c r="S239" i="3"/>
  <c r="S291" i="3"/>
  <c r="S247" i="3"/>
  <c r="S158" i="3"/>
  <c r="BK337" i="3"/>
  <c r="BK35" i="3"/>
  <c r="S262" i="3"/>
  <c r="BJ171" i="3"/>
  <c r="BK330" i="3"/>
  <c r="R265" i="3"/>
  <c r="BJ77" i="3"/>
  <c r="AH749" i="3"/>
  <c r="AH937" i="3"/>
  <c r="AH910" i="3"/>
  <c r="AI748" i="3"/>
  <c r="AV618" i="3"/>
  <c r="AW385" i="3"/>
  <c r="AH1276" i="3"/>
  <c r="AV1141" i="3"/>
  <c r="AV362" i="3"/>
  <c r="AV719" i="3"/>
  <c r="AW1326" i="3"/>
  <c r="AV885" i="3"/>
  <c r="AV1024" i="3"/>
  <c r="AV1309" i="3"/>
  <c r="AV900" i="3"/>
  <c r="AV1059" i="3"/>
  <c r="AH1200" i="3"/>
  <c r="AI1041" i="3"/>
  <c r="AH1082" i="3"/>
  <c r="AV495" i="3"/>
  <c r="AI989" i="3"/>
  <c r="AI842" i="3"/>
  <c r="S117" i="3"/>
  <c r="BK242" i="3"/>
  <c r="BK37" i="3"/>
  <c r="BK117" i="3"/>
  <c r="BJ250" i="3"/>
  <c r="BK319" i="3"/>
  <c r="BJ97" i="3"/>
  <c r="S211" i="3"/>
  <c r="R276" i="3"/>
  <c r="BK140" i="3"/>
  <c r="BK320" i="3"/>
  <c r="BJ269" i="3"/>
  <c r="BJ112" i="3"/>
  <c r="BJ61" i="3"/>
  <c r="R209" i="3"/>
  <c r="R32" i="3"/>
  <c r="BJ178" i="3"/>
  <c r="BK212" i="3"/>
  <c r="S349" i="3"/>
  <c r="BJ306" i="3"/>
  <c r="BK260" i="3"/>
  <c r="AH726" i="3"/>
  <c r="AI872" i="3"/>
  <c r="AI1324" i="3"/>
  <c r="AW520" i="3"/>
  <c r="AH1179" i="3"/>
  <c r="AW810" i="3"/>
  <c r="AH455" i="3"/>
  <c r="AW667" i="3"/>
  <c r="AV1292" i="3"/>
  <c r="AI1277" i="3"/>
  <c r="AV1001" i="3"/>
  <c r="BJ161" i="3"/>
  <c r="BK95" i="3"/>
  <c r="BJ81" i="3"/>
  <c r="BK329" i="3"/>
  <c r="R142" i="3"/>
  <c r="BJ13" i="3"/>
  <c r="BK324" i="3"/>
  <c r="BJ23" i="3"/>
  <c r="S152" i="3"/>
  <c r="BJ42" i="3"/>
  <c r="S200" i="3"/>
  <c r="BK276" i="3"/>
  <c r="BJ114" i="3"/>
  <c r="R143" i="3"/>
  <c r="BJ55" i="3"/>
  <c r="BK144" i="3"/>
  <c r="R133" i="3"/>
  <c r="BJ281" i="3"/>
  <c r="BJ346" i="3"/>
  <c r="BK237" i="3"/>
  <c r="BJ163" i="3"/>
  <c r="S237" i="3"/>
  <c r="BJ330" i="3"/>
  <c r="R214" i="3"/>
  <c r="R90" i="3"/>
  <c r="R238" i="3"/>
  <c r="BK334" i="3"/>
  <c r="BK124" i="3"/>
  <c r="BK142" i="3"/>
  <c r="BJ252" i="3"/>
  <c r="BK90" i="3"/>
  <c r="BK13" i="3"/>
  <c r="R292" i="3"/>
  <c r="S344" i="3"/>
  <c r="BK314" i="3"/>
  <c r="BJ136" i="3"/>
  <c r="S166" i="3"/>
  <c r="BK299" i="3"/>
  <c r="BJ303" i="3"/>
  <c r="R272" i="3"/>
  <c r="BK217" i="3"/>
  <c r="R56" i="3"/>
  <c r="AI306" i="3"/>
  <c r="AH23" i="3"/>
  <c r="AW4" i="3"/>
  <c r="AI267" i="3"/>
  <c r="AW216" i="3"/>
  <c r="AI208" i="3"/>
  <c r="AV107" i="3"/>
  <c r="AV257" i="3"/>
  <c r="AV136" i="3"/>
  <c r="AH223" i="3"/>
  <c r="AH197" i="3"/>
  <c r="AH208" i="3"/>
  <c r="S290" i="3"/>
  <c r="AV46" i="3"/>
  <c r="AI126" i="3"/>
  <c r="AV297" i="3"/>
  <c r="AW262" i="3"/>
  <c r="AV95" i="3"/>
  <c r="AW54" i="3"/>
  <c r="AH129" i="3"/>
  <c r="AV192" i="3"/>
  <c r="AI182" i="3"/>
  <c r="AW176" i="3"/>
  <c r="R318" i="3"/>
  <c r="R139" i="3"/>
  <c r="AI275" i="3"/>
  <c r="S336" i="3"/>
  <c r="S206" i="3"/>
  <c r="R228" i="3"/>
  <c r="S156" i="3"/>
  <c r="AI285" i="3"/>
  <c r="AI243" i="3"/>
  <c r="AH1162" i="3"/>
  <c r="AI442" i="3"/>
  <c r="AW729" i="3"/>
  <c r="AI1043" i="3"/>
  <c r="AH748" i="3"/>
  <c r="AH456" i="3"/>
  <c r="AH890" i="3"/>
  <c r="AV1284" i="3"/>
  <c r="AH1047" i="3"/>
  <c r="AI696" i="3"/>
  <c r="AI825" i="3"/>
  <c r="BJ196" i="3"/>
  <c r="S19" i="3"/>
  <c r="BK8" i="3"/>
  <c r="R130" i="3"/>
  <c r="R202" i="3"/>
  <c r="BJ50" i="3"/>
  <c r="BJ311" i="3"/>
  <c r="BK211" i="3"/>
  <c r="BK70" i="3"/>
  <c r="BK291" i="3"/>
  <c r="BJ249" i="3"/>
  <c r="R129" i="3"/>
  <c r="H132" i="14" s="1"/>
  <c r="S302" i="3"/>
  <c r="BK296" i="3"/>
  <c r="BK166" i="3"/>
  <c r="R251" i="3"/>
  <c r="BK204" i="3"/>
  <c r="BJ332" i="3"/>
  <c r="BK42" i="3"/>
  <c r="BJ197" i="3"/>
  <c r="BJ214" i="3"/>
  <c r="BK234" i="3"/>
  <c r="R192" i="3"/>
  <c r="BJ22" i="3"/>
  <c r="BJ222" i="3"/>
  <c r="BJ145" i="3"/>
  <c r="R126" i="3"/>
  <c r="BK313" i="3"/>
  <c r="BJ132" i="3"/>
  <c r="BJ147" i="3"/>
  <c r="R52" i="3"/>
  <c r="S66" i="3"/>
  <c r="BK51" i="3"/>
  <c r="S265" i="3"/>
  <c r="BK220" i="3"/>
  <c r="R92" i="3"/>
  <c r="BJ213" i="3"/>
  <c r="BK143" i="3"/>
  <c r="S214" i="3"/>
  <c r="S35" i="3"/>
  <c r="BK301" i="3"/>
  <c r="AH97" i="3"/>
  <c r="S106" i="3"/>
  <c r="AW252" i="3"/>
  <c r="AH86" i="3"/>
  <c r="AH34" i="3"/>
  <c r="AW158" i="3"/>
  <c r="R69" i="3"/>
  <c r="H72" i="14" s="1"/>
  <c r="AV140" i="3"/>
  <c r="AV7" i="3"/>
  <c r="AW35" i="3"/>
  <c r="AI284" i="3"/>
  <c r="AV264" i="3"/>
  <c r="AW166" i="3"/>
  <c r="AW107" i="3"/>
  <c r="R165" i="3"/>
  <c r="S213" i="3"/>
  <c r="AV173" i="3"/>
  <c r="R322" i="3"/>
  <c r="AW260" i="3"/>
  <c r="AH15" i="3"/>
  <c r="AV59" i="3"/>
  <c r="R67" i="3"/>
  <c r="AW340" i="3"/>
  <c r="AC38" i="9"/>
  <c r="AI86" i="3"/>
  <c r="S350" i="3"/>
  <c r="AV153" i="3"/>
  <c r="R125" i="3"/>
  <c r="AH24" i="3"/>
  <c r="R219" i="3"/>
  <c r="S67" i="3"/>
  <c r="AH329" i="3"/>
  <c r="AI97" i="3"/>
  <c r="AV562" i="3"/>
  <c r="AW582" i="3"/>
  <c r="AV402" i="3"/>
  <c r="AH1246" i="3"/>
  <c r="AW1039" i="3"/>
  <c r="AW712" i="3"/>
  <c r="R234" i="3"/>
  <c r="S268" i="3"/>
  <c r="BJ349" i="3"/>
  <c r="BJ17" i="3"/>
  <c r="BJ26" i="3"/>
  <c r="BJ274" i="3"/>
  <c r="R193" i="3"/>
  <c r="R316" i="3"/>
  <c r="BJ275" i="3"/>
  <c r="R39" i="3"/>
  <c r="S153" i="3"/>
  <c r="BJ307" i="3"/>
  <c r="BK315" i="3"/>
  <c r="BK331" i="3"/>
  <c r="S163" i="3"/>
  <c r="BJ253" i="3"/>
  <c r="BK223" i="3"/>
  <c r="BJ7" i="3"/>
  <c r="BK207" i="3"/>
  <c r="R262" i="3"/>
  <c r="R215" i="3"/>
  <c r="AH297" i="3"/>
  <c r="AC41" i="9"/>
  <c r="AV219" i="3"/>
  <c r="R245" i="3"/>
  <c r="S333" i="3"/>
  <c r="AB6" i="9"/>
  <c r="S196" i="3"/>
  <c r="AI79" i="3"/>
  <c r="AH68" i="3"/>
  <c r="AI191" i="3"/>
  <c r="R250" i="3"/>
  <c r="AH64" i="3"/>
  <c r="AI160" i="3"/>
  <c r="R338" i="3"/>
  <c r="AW38" i="3"/>
  <c r="AI21" i="3"/>
  <c r="AI336" i="3"/>
  <c r="AI51" i="3"/>
  <c r="AI204" i="3"/>
  <c r="AW50" i="3"/>
  <c r="AV177" i="3"/>
  <c r="R253" i="3"/>
  <c r="R6" i="3"/>
  <c r="AV82" i="3"/>
  <c r="AH59" i="3"/>
  <c r="AV18" i="3"/>
  <c r="AH328" i="3"/>
  <c r="AW66" i="3"/>
  <c r="AV62" i="3"/>
  <c r="AH146" i="3"/>
  <c r="AI124" i="3"/>
  <c r="AI133" i="3"/>
  <c r="AH283" i="3"/>
  <c r="S168" i="3"/>
  <c r="AH350" i="3"/>
  <c r="AW273" i="3"/>
  <c r="R343" i="3"/>
  <c r="R74" i="3"/>
  <c r="AV216" i="3"/>
  <c r="AI53" i="3"/>
  <c r="AH229" i="3"/>
  <c r="AB9" i="9"/>
  <c r="AB5" i="9"/>
  <c r="AW119" i="3"/>
  <c r="AH218" i="3"/>
  <c r="AH330" i="3"/>
  <c r="AI334" i="3"/>
  <c r="AW329" i="3"/>
  <c r="AW286" i="3"/>
  <c r="S31" i="3"/>
  <c r="AW212" i="3"/>
  <c r="AH88" i="3"/>
  <c r="AH312" i="3"/>
  <c r="AV97" i="3"/>
  <c r="AW191" i="3"/>
  <c r="AI127" i="3"/>
  <c r="AC26" i="9"/>
  <c r="AV161" i="3"/>
  <c r="AI449" i="3"/>
  <c r="AV375" i="3"/>
  <c r="AV832" i="3"/>
  <c r="AI419" i="3"/>
  <c r="AV1125" i="3"/>
  <c r="BJ169" i="3"/>
  <c r="BK97" i="3"/>
  <c r="BK230" i="3"/>
  <c r="R347" i="3"/>
  <c r="BK343" i="3"/>
  <c r="S294" i="3"/>
  <c r="R35" i="3"/>
  <c r="R46" i="3"/>
  <c r="H49" i="14" s="1"/>
  <c r="BJ268" i="3"/>
  <c r="S149" i="3"/>
  <c r="I152" i="14" s="1"/>
  <c r="BK147" i="3"/>
  <c r="S328" i="3"/>
  <c r="BK312" i="3"/>
  <c r="R124" i="3"/>
  <c r="R160" i="3"/>
  <c r="S184" i="3"/>
  <c r="R231" i="3"/>
  <c r="BJ107" i="3"/>
  <c r="BK18" i="3"/>
  <c r="BJ202" i="3"/>
  <c r="BJ316" i="3"/>
  <c r="AW213" i="3"/>
  <c r="AV51" i="3"/>
  <c r="AW170" i="3"/>
  <c r="AW300" i="3"/>
  <c r="AV103" i="3"/>
  <c r="AI118" i="3"/>
  <c r="AH163" i="3"/>
  <c r="AV237" i="3"/>
  <c r="AV246" i="3"/>
  <c r="R23" i="3"/>
  <c r="AV149" i="3"/>
  <c r="AW333" i="3"/>
  <c r="AW182" i="3"/>
  <c r="AH133" i="3"/>
  <c r="AI322" i="3"/>
  <c r="AW227" i="3"/>
  <c r="S155" i="3"/>
  <c r="AB35" i="9"/>
  <c r="AH160" i="3"/>
  <c r="AW220" i="3"/>
  <c r="AI328" i="3"/>
  <c r="S217" i="3"/>
  <c r="AV64" i="3"/>
  <c r="AW6" i="3"/>
  <c r="AW19" i="3"/>
  <c r="AV5" i="3"/>
  <c r="AH343" i="3"/>
  <c r="AI252" i="3"/>
  <c r="AH231" i="3"/>
  <c r="AW330" i="3"/>
  <c r="AH324" i="3"/>
  <c r="S266" i="3"/>
  <c r="S174" i="3"/>
  <c r="AI186" i="3"/>
  <c r="AH132" i="3"/>
  <c r="AH168" i="3"/>
  <c r="AH291" i="3"/>
  <c r="AV4" i="3"/>
  <c r="AI85" i="3"/>
  <c r="AI209" i="3"/>
  <c r="S321" i="3"/>
  <c r="AV156" i="3"/>
  <c r="AV78" i="3"/>
  <c r="R191" i="3"/>
  <c r="AW194" i="3"/>
  <c r="AI235" i="3"/>
  <c r="AI197" i="3"/>
  <c r="AV112" i="3"/>
  <c r="S284" i="3"/>
  <c r="AH9" i="3"/>
  <c r="AV231" i="3"/>
  <c r="AH62" i="3"/>
  <c r="S140" i="3"/>
  <c r="AI257" i="3"/>
  <c r="R168" i="3"/>
  <c r="S61" i="3"/>
  <c r="I64" i="14" s="1"/>
  <c r="AI296" i="3"/>
  <c r="R48" i="3"/>
  <c r="AW264" i="3"/>
  <c r="BJ37" i="3"/>
  <c r="BJ347" i="3"/>
  <c r="BK269" i="3"/>
  <c r="R230" i="3"/>
  <c r="BJ165" i="3"/>
  <c r="AV935" i="3"/>
  <c r="AV725" i="3"/>
  <c r="AH722" i="3"/>
  <c r="BK71" i="3"/>
  <c r="BK171" i="3"/>
  <c r="BJ240" i="3"/>
  <c r="S346" i="3"/>
  <c r="BK321" i="3"/>
  <c r="S271" i="3"/>
  <c r="BK47" i="3"/>
  <c r="BK238" i="3"/>
  <c r="BK100" i="3"/>
  <c r="BJ273" i="3"/>
  <c r="BK96" i="3"/>
  <c r="BK245" i="3"/>
  <c r="R275" i="3"/>
  <c r="BK45" i="3"/>
  <c r="BJ298" i="3"/>
  <c r="S205" i="3"/>
  <c r="BK208" i="3"/>
  <c r="BJ286" i="3"/>
  <c r="S298" i="3"/>
  <c r="R309" i="3"/>
  <c r="R348" i="3"/>
  <c r="BK210" i="3"/>
  <c r="BJ317" i="3"/>
  <c r="BK155" i="3"/>
  <c r="S133" i="3"/>
  <c r="R319" i="3"/>
  <c r="BJ230" i="3"/>
  <c r="BJ45" i="3"/>
  <c r="S124" i="3"/>
  <c r="AE44" i="5"/>
  <c r="AI1150" i="3"/>
  <c r="AH1052" i="3"/>
  <c r="AH409" i="3"/>
  <c r="AH992" i="3"/>
  <c r="AW801" i="3"/>
  <c r="AW545" i="3"/>
  <c r="AW392" i="3"/>
  <c r="AH790" i="3"/>
  <c r="AV411" i="3"/>
  <c r="AV372" i="3"/>
  <c r="AW940" i="3"/>
  <c r="AW586" i="3"/>
  <c r="AI1285" i="3"/>
  <c r="AV776" i="3"/>
  <c r="AW1336" i="3"/>
  <c r="AH358" i="3"/>
  <c r="AH1031" i="3"/>
  <c r="AH1117" i="3"/>
  <c r="AI817" i="3"/>
  <c r="AH594" i="3"/>
  <c r="AV926" i="3"/>
  <c r="AW740" i="3"/>
  <c r="AI683" i="3"/>
  <c r="AH1020" i="3"/>
  <c r="AW1061" i="3"/>
  <c r="AV784" i="3"/>
  <c r="AW1237" i="3"/>
  <c r="AI367" i="3"/>
  <c r="AW1014" i="3"/>
  <c r="AV754" i="3"/>
  <c r="AH1281" i="3"/>
  <c r="AI961" i="3"/>
  <c r="AH1128" i="3"/>
  <c r="AH1201" i="3"/>
  <c r="AW745" i="3"/>
  <c r="AW418" i="3"/>
  <c r="AI452" i="3"/>
  <c r="AW1333" i="3"/>
  <c r="AW625" i="3"/>
  <c r="AH1253" i="3"/>
  <c r="AV1242" i="3"/>
  <c r="AW920" i="3"/>
  <c r="AW1027" i="3"/>
  <c r="AV679" i="3"/>
  <c r="AH668" i="3"/>
  <c r="AI358" i="3"/>
  <c r="AH412" i="3"/>
  <c r="AI1236" i="3"/>
  <c r="AW876" i="3"/>
  <c r="AW389" i="3"/>
  <c r="AH602" i="3"/>
  <c r="AI1016" i="3"/>
  <c r="AH1207" i="3"/>
  <c r="AH465" i="3"/>
  <c r="AV749" i="3"/>
  <c r="AF38" i="5"/>
  <c r="AW757" i="3"/>
  <c r="AV477" i="3"/>
  <c r="AI355" i="3"/>
  <c r="AW410" i="3"/>
  <c r="AH681" i="3"/>
  <c r="AW754" i="3"/>
  <c r="AI1100" i="3"/>
  <c r="AH405" i="3"/>
  <c r="AI1125" i="3"/>
  <c r="AV498" i="3"/>
  <c r="AW932" i="3"/>
  <c r="AI1331" i="3"/>
  <c r="AW946" i="3"/>
  <c r="AH764" i="3"/>
  <c r="AW1116" i="3"/>
  <c r="AW955" i="3"/>
  <c r="AV800" i="3"/>
  <c r="AI1316" i="3"/>
  <c r="AV1097" i="3"/>
  <c r="AV1261" i="3"/>
  <c r="AW508" i="3"/>
  <c r="AV1335" i="3"/>
  <c r="AV863" i="3"/>
  <c r="AI611" i="3"/>
  <c r="AV984" i="3"/>
  <c r="AI812" i="3"/>
  <c r="AW996" i="3"/>
  <c r="AW1200" i="3"/>
  <c r="AW1248" i="3"/>
  <c r="AH1022" i="3"/>
  <c r="AH1160" i="3"/>
  <c r="AI414" i="3"/>
  <c r="AI885" i="3"/>
  <c r="AI583" i="3"/>
  <c r="AV1041" i="3"/>
  <c r="AI591" i="3"/>
  <c r="AH904" i="3"/>
  <c r="AW812" i="3"/>
  <c r="AH450" i="3"/>
  <c r="AV497" i="3"/>
  <c r="AW639" i="3"/>
  <c r="AH561" i="3"/>
  <c r="AI446" i="3"/>
  <c r="AV652" i="3"/>
  <c r="AH1037" i="3"/>
  <c r="AH1049" i="3"/>
  <c r="AV954" i="3"/>
  <c r="AW699" i="3"/>
  <c r="AI777" i="3"/>
  <c r="AW856" i="3"/>
  <c r="AV1161" i="3"/>
  <c r="AI516" i="3"/>
  <c r="AV1260" i="3"/>
  <c r="AH632" i="3"/>
  <c r="AI595" i="3"/>
  <c r="AI880" i="3"/>
  <c r="AH1104" i="3"/>
  <c r="AV978" i="3"/>
  <c r="AW1189" i="3"/>
  <c r="AW785" i="3"/>
  <c r="BJ243" i="3"/>
  <c r="R82" i="3"/>
  <c r="BJ320" i="3"/>
  <c r="R279" i="3"/>
  <c r="BJ138" i="3"/>
  <c r="BK38" i="3"/>
  <c r="BK173" i="3"/>
  <c r="BK150" i="3"/>
  <c r="S232" i="3"/>
  <c r="BJ16" i="3"/>
  <c r="BJ192" i="3"/>
  <c r="BK188" i="3"/>
  <c r="BJ282" i="3"/>
  <c r="BK239" i="3"/>
  <c r="BJ20" i="3"/>
  <c r="BJ291" i="3"/>
  <c r="BK139" i="3"/>
  <c r="BJ124" i="3"/>
  <c r="BJ91" i="3"/>
  <c r="BJ66" i="3"/>
  <c r="BK304" i="3"/>
  <c r="S90" i="3"/>
  <c r="BJ102" i="3"/>
  <c r="R119" i="3"/>
  <c r="H122" i="14" s="1"/>
  <c r="R311" i="3"/>
  <c r="R261" i="3"/>
  <c r="R166" i="3"/>
  <c r="S114" i="3"/>
  <c r="AH675" i="3"/>
  <c r="AW1034" i="3"/>
  <c r="AI657" i="3"/>
  <c r="AW1296" i="3"/>
  <c r="AV1121" i="3"/>
  <c r="AW391" i="3"/>
  <c r="AV876" i="3"/>
  <c r="AW1332" i="3"/>
  <c r="AI1028" i="3"/>
  <c r="AI483" i="3"/>
  <c r="AW1076" i="3"/>
  <c r="AH1016" i="3"/>
  <c r="AV1145" i="3"/>
  <c r="AW428" i="3"/>
  <c r="AH444" i="3"/>
  <c r="AV977" i="3"/>
  <c r="AW1120" i="3"/>
  <c r="AW1082" i="3"/>
  <c r="AI857" i="3"/>
  <c r="AE8" i="5"/>
  <c r="AI418" i="3"/>
  <c r="AW594" i="3"/>
  <c r="AH946" i="3"/>
  <c r="AV1079" i="3"/>
  <c r="AI1263" i="3"/>
  <c r="AW1143" i="3"/>
  <c r="AV958" i="3"/>
  <c r="AH1230" i="3"/>
  <c r="AV1299" i="3"/>
  <c r="AH528" i="3"/>
  <c r="AH1333" i="3"/>
  <c r="AI1166" i="3"/>
  <c r="AI906" i="3"/>
  <c r="AV449" i="3"/>
  <c r="AW1192" i="3"/>
  <c r="AH724" i="3"/>
  <c r="AV1149" i="3"/>
  <c r="AW903" i="3"/>
  <c r="AH738" i="3"/>
  <c r="AH1108" i="3"/>
  <c r="AV1077" i="3"/>
  <c r="AH1172" i="3"/>
  <c r="AV748" i="3"/>
  <c r="AI908" i="3"/>
  <c r="AV1307" i="3"/>
  <c r="AW1029" i="3"/>
  <c r="AV967" i="3"/>
  <c r="AV1208" i="3"/>
  <c r="AE10" i="5"/>
  <c r="AW872" i="3"/>
  <c r="AV493" i="3"/>
  <c r="AV920" i="3"/>
  <c r="AH564" i="3"/>
  <c r="AI520" i="3"/>
  <c r="AH646" i="3"/>
  <c r="AH1167" i="3"/>
  <c r="AV1088" i="3"/>
  <c r="AW512" i="3"/>
  <c r="AV435" i="3"/>
  <c r="AV791" i="3"/>
  <c r="AI892" i="3"/>
  <c r="AH836" i="3"/>
  <c r="AV483" i="3"/>
  <c r="AW848" i="3"/>
  <c r="AH889" i="3"/>
  <c r="AW978" i="3"/>
  <c r="AW1101" i="3"/>
  <c r="AV656" i="3"/>
  <c r="AW568" i="3"/>
  <c r="AI356" i="3"/>
  <c r="AI1103" i="3"/>
  <c r="AW542" i="3"/>
  <c r="AV1101" i="3"/>
  <c r="AI473" i="3"/>
  <c r="AI981" i="3"/>
  <c r="AV450" i="3"/>
  <c r="AH1083" i="3"/>
  <c r="AI953" i="3"/>
  <c r="AV388" i="3"/>
  <c r="AW495" i="3"/>
  <c r="AW953" i="3"/>
  <c r="AV1302" i="3"/>
  <c r="AV803" i="3"/>
  <c r="AV541" i="3"/>
  <c r="AW764" i="3"/>
  <c r="AW1245" i="3"/>
  <c r="AH733" i="3"/>
  <c r="AV950" i="3"/>
  <c r="AW901" i="3"/>
  <c r="AI623" i="3"/>
  <c r="AH1139" i="3"/>
  <c r="AV565" i="3"/>
  <c r="AH1089" i="3"/>
  <c r="AW1110" i="3"/>
  <c r="AH976" i="3"/>
  <c r="AW477" i="3"/>
  <c r="AH1191" i="3"/>
  <c r="AE6" i="5"/>
  <c r="AI362" i="3"/>
  <c r="AV503" i="3"/>
  <c r="AV828" i="3"/>
  <c r="AW717" i="3"/>
  <c r="AW916" i="3"/>
  <c r="AI587" i="3"/>
  <c r="AH1316" i="3"/>
  <c r="AW1037" i="3"/>
  <c r="AV1209" i="3"/>
  <c r="AW772" i="3"/>
  <c r="AI991" i="3"/>
  <c r="AI400" i="3"/>
  <c r="AW738" i="3"/>
  <c r="AH1277" i="3"/>
  <c r="AI485" i="3"/>
  <c r="AI1200" i="3"/>
  <c r="AW782" i="3"/>
  <c r="AI834" i="3"/>
  <c r="AI934" i="3"/>
  <c r="AB41" i="11"/>
  <c r="AE41" i="11" s="1"/>
  <c r="AA4" i="11"/>
  <c r="AD4" i="11" s="1"/>
  <c r="O10" i="21" s="1"/>
  <c r="AW1262" i="3"/>
  <c r="AI1226" i="3"/>
  <c r="AV916" i="3"/>
  <c r="AI654" i="3"/>
  <c r="AH613" i="3"/>
  <c r="AW630" i="3"/>
  <c r="AV805" i="3"/>
  <c r="AV864" i="3"/>
  <c r="AI421" i="3"/>
  <c r="AH1175" i="3"/>
  <c r="AV1026" i="3"/>
  <c r="AV1272" i="3"/>
  <c r="AI1210" i="3"/>
  <c r="AV1167" i="3"/>
  <c r="AW1085" i="3"/>
  <c r="AH831" i="3"/>
  <c r="AI388" i="3"/>
  <c r="AW828" i="3"/>
  <c r="AI1244" i="3"/>
  <c r="AV1179" i="3"/>
  <c r="AV957" i="3"/>
  <c r="AV499" i="3"/>
  <c r="AH435" i="3"/>
  <c r="AV704" i="3"/>
  <c r="AW1050" i="3"/>
  <c r="AV968" i="3"/>
  <c r="AW1035" i="3"/>
  <c r="AW402" i="3"/>
  <c r="AI475" i="3"/>
  <c r="AV1075" i="3"/>
  <c r="AV627" i="3"/>
  <c r="AI966" i="3"/>
  <c r="AW685" i="3"/>
  <c r="AI1069" i="3"/>
  <c r="AW855" i="3"/>
  <c r="AI484" i="3"/>
  <c r="AH794" i="3"/>
  <c r="AW584" i="3"/>
  <c r="AH881" i="3"/>
  <c r="AE27" i="5"/>
  <c r="AI911" i="3"/>
  <c r="AI847" i="3"/>
  <c r="AI386" i="3"/>
  <c r="AV1306" i="3"/>
  <c r="AV643" i="3"/>
  <c r="AH1234" i="3"/>
  <c r="AV429" i="3"/>
  <c r="AI553" i="3"/>
  <c r="AI811" i="3"/>
  <c r="AH1186" i="3"/>
  <c r="AH547" i="3"/>
  <c r="AV1182" i="3"/>
  <c r="AW943" i="3"/>
  <c r="AI1163" i="3"/>
  <c r="AI456" i="3"/>
  <c r="AV1153" i="3"/>
  <c r="AV983" i="3"/>
  <c r="AV872" i="3"/>
  <c r="AI576" i="3"/>
  <c r="AH584" i="3"/>
  <c r="AH1126" i="3"/>
  <c r="AV812" i="3"/>
  <c r="AW912" i="3"/>
  <c r="AH1032" i="3"/>
  <c r="AV574" i="3"/>
  <c r="AW1163" i="3"/>
  <c r="AV617" i="3"/>
  <c r="AW1277" i="3"/>
  <c r="AW939" i="3"/>
  <c r="AV837" i="3"/>
  <c r="AI531" i="3"/>
  <c r="AV665" i="3"/>
  <c r="AH699" i="3"/>
  <c r="AI951" i="3"/>
  <c r="AI1188" i="3"/>
  <c r="AV1319" i="3"/>
  <c r="AW1196" i="3"/>
  <c r="AV1082" i="3"/>
  <c r="AE29" i="5"/>
  <c r="AV528" i="3"/>
  <c r="AV913" i="3"/>
  <c r="AV1010" i="3"/>
  <c r="AV1012" i="3"/>
  <c r="AI1227" i="3"/>
  <c r="AV1256" i="3"/>
  <c r="AV986" i="3"/>
  <c r="AV614" i="3"/>
  <c r="AV998" i="3"/>
  <c r="AW400" i="3"/>
  <c r="AI1122" i="3"/>
  <c r="AH686" i="3"/>
  <c r="AI869" i="3"/>
  <c r="AI394" i="3"/>
  <c r="AH580" i="3"/>
  <c r="AV1091" i="3"/>
  <c r="AH1229" i="3"/>
  <c r="AW1319" i="3"/>
  <c r="AV1017" i="3"/>
  <c r="AV1069" i="3"/>
  <c r="AI1284" i="3"/>
  <c r="AW376" i="3"/>
  <c r="AW1168" i="3"/>
  <c r="AH601" i="3"/>
  <c r="AV1317" i="3"/>
  <c r="AI1105" i="3"/>
  <c r="AW773" i="3"/>
  <c r="AW823" i="3"/>
  <c r="AI832" i="3"/>
  <c r="AW484" i="3"/>
  <c r="AI964" i="3"/>
  <c r="AV408" i="3"/>
  <c r="AV569" i="3"/>
  <c r="AW1122" i="3"/>
  <c r="AI374" i="3"/>
  <c r="AW1252" i="3"/>
  <c r="AI407" i="3"/>
  <c r="AV990" i="3"/>
  <c r="AI682" i="3"/>
  <c r="AW1276" i="3"/>
  <c r="AH696" i="3"/>
  <c r="AH714" i="3"/>
  <c r="AH373" i="3"/>
  <c r="AI936" i="3"/>
  <c r="AE31" i="5"/>
  <c r="AF43" i="5"/>
  <c r="AH410" i="3"/>
  <c r="AW575" i="3"/>
  <c r="AW1148" i="3"/>
  <c r="AV428" i="3"/>
  <c r="AH519" i="3"/>
  <c r="AH1203" i="3"/>
  <c r="AH916" i="3"/>
  <c r="AW626" i="3"/>
  <c r="AH664" i="3"/>
  <c r="AI1317" i="3"/>
  <c r="AV1047" i="3"/>
  <c r="AH1291" i="3"/>
  <c r="AI601" i="3"/>
  <c r="AI894" i="3"/>
  <c r="AH674" i="3"/>
  <c r="AW866" i="3"/>
  <c r="AW1084" i="3"/>
  <c r="AH1026" i="3"/>
  <c r="AV551" i="3"/>
  <c r="AH388" i="3"/>
  <c r="AV534" i="3"/>
  <c r="AI980" i="3"/>
  <c r="AW587" i="3"/>
  <c r="AI664" i="3"/>
  <c r="AV1276" i="3"/>
  <c r="AH918" i="3"/>
  <c r="AW956" i="3"/>
  <c r="AH936" i="3"/>
  <c r="AI1087" i="3"/>
  <c r="AV664" i="3"/>
  <c r="AI501" i="3"/>
  <c r="AI543" i="3"/>
  <c r="AH717" i="3"/>
  <c r="AW1292" i="3"/>
  <c r="AI914" i="3"/>
  <c r="AW459" i="3"/>
  <c r="AI417" i="3"/>
  <c r="AW1019" i="3"/>
  <c r="AV406" i="3"/>
  <c r="AH809" i="3"/>
  <c r="AH479" i="3"/>
  <c r="AI602" i="3"/>
  <c r="AW941" i="3"/>
  <c r="AW466" i="3"/>
  <c r="AW1056" i="3"/>
  <c r="AW1164" i="3"/>
  <c r="AH812" i="3"/>
  <c r="AI747" i="3"/>
  <c r="AV1237" i="3"/>
  <c r="AI944" i="3"/>
  <c r="AW494" i="3"/>
  <c r="AW770" i="3"/>
  <c r="AI940" i="3"/>
  <c r="AI1220" i="3"/>
  <c r="AV424" i="3"/>
  <c r="AW1287" i="3"/>
  <c r="AV909" i="3"/>
  <c r="AV1262" i="3"/>
  <c r="AW442" i="3"/>
  <c r="AW893" i="3"/>
  <c r="AH605" i="3"/>
  <c r="AH795" i="3"/>
  <c r="AH587" i="3"/>
  <c r="AH612" i="3"/>
  <c r="AW722" i="3"/>
  <c r="AC21" i="25"/>
  <c r="AC28" i="25"/>
  <c r="AB36" i="25"/>
  <c r="AE36" i="25" s="1"/>
  <c r="AI36" i="25" s="1"/>
  <c r="AC20" i="25"/>
  <c r="AF20" i="25" s="1"/>
  <c r="AC42" i="25"/>
  <c r="AF42" i="25" s="1"/>
  <c r="AB25" i="10"/>
  <c r="AE25" i="10" s="1"/>
  <c r="AA28" i="11"/>
  <c r="AD28" i="11" s="1"/>
  <c r="O34" i="21" s="1"/>
  <c r="U10" i="6"/>
  <c r="AB4" i="11"/>
  <c r="AE4" i="11" s="1"/>
  <c r="U8" i="6"/>
  <c r="AB28" i="10"/>
  <c r="AE28" i="10" s="1"/>
  <c r="AV61" i="3"/>
  <c r="AI32" i="8"/>
  <c r="AB41" i="10"/>
  <c r="AE41" i="10" s="1"/>
  <c r="AI88" i="3"/>
  <c r="AI30" i="3"/>
  <c r="AH272" i="3"/>
  <c r="AC19" i="10"/>
  <c r="AI8" i="8"/>
  <c r="AC30" i="10"/>
  <c r="AF30" i="10" s="1"/>
  <c r="AH36" i="8"/>
  <c r="T11" i="7"/>
  <c r="AH30" i="8"/>
  <c r="AW92" i="3"/>
  <c r="AB27" i="10"/>
  <c r="AE27" i="10" s="1"/>
  <c r="AB7" i="11"/>
  <c r="AE7" i="11" s="1"/>
  <c r="AW12" i="3"/>
  <c r="AH142" i="3"/>
  <c r="BJ30" i="3"/>
  <c r="R190" i="3"/>
  <c r="AV316" i="3"/>
  <c r="AW45" i="3"/>
  <c r="AW74" i="3"/>
  <c r="AV119" i="3"/>
  <c r="AI816" i="3"/>
  <c r="BJ313" i="3"/>
  <c r="S92" i="3"/>
  <c r="S186" i="3"/>
  <c r="AW99" i="3"/>
  <c r="AI246" i="3"/>
  <c r="AW324" i="3"/>
  <c r="AH82" i="3"/>
  <c r="AI346" i="3"/>
  <c r="AI206" i="3"/>
  <c r="AV150" i="3"/>
  <c r="BJ219" i="3"/>
  <c r="BK213" i="3"/>
  <c r="S299" i="3"/>
  <c r="AW94" i="3"/>
  <c r="AW274" i="3"/>
  <c r="S22" i="3"/>
  <c r="AI36" i="3"/>
  <c r="AV326" i="3"/>
  <c r="AI80" i="3"/>
  <c r="AV60" i="3"/>
  <c r="AV102" i="3"/>
  <c r="AV240" i="3"/>
  <c r="AV245" i="3"/>
  <c r="BK6" i="3"/>
  <c r="AV24" i="3"/>
  <c r="AV232" i="3"/>
  <c r="AH158" i="3"/>
  <c r="AV73" i="3"/>
  <c r="AH117" i="3"/>
  <c r="R221" i="3"/>
  <c r="AI7" i="3"/>
  <c r="AW199" i="3"/>
  <c r="AV195" i="3"/>
  <c r="AH6" i="3"/>
  <c r="AI13" i="3"/>
  <c r="S244" i="3"/>
  <c r="AW236" i="3"/>
  <c r="S177" i="3"/>
  <c r="AH215" i="3"/>
  <c r="AW285" i="3"/>
  <c r="AI149" i="3"/>
  <c r="R196" i="3"/>
  <c r="AH33" i="3"/>
  <c r="F38" i="22" s="1"/>
  <c r="AV124" i="3"/>
  <c r="BJ74" i="3"/>
  <c r="BJ159" i="3"/>
  <c r="AC27" i="9"/>
  <c r="AH201" i="3"/>
  <c r="AW347" i="3"/>
  <c r="R155" i="3"/>
  <c r="AH174" i="3"/>
  <c r="S305" i="3"/>
  <c r="AW195" i="3"/>
  <c r="AH180" i="3"/>
  <c r="F185" i="22" s="1"/>
  <c r="AI159" i="3"/>
  <c r="AB18" i="9"/>
  <c r="AI122" i="3"/>
  <c r="AC40" i="9"/>
  <c r="AC23" i="9"/>
  <c r="AH268" i="3"/>
  <c r="AI236" i="3"/>
  <c r="AW79" i="3"/>
  <c r="AH37" i="3"/>
  <c r="AW301" i="3"/>
  <c r="AI240" i="3"/>
  <c r="BJ246" i="3"/>
  <c r="AH230" i="3"/>
  <c r="AB38" i="9"/>
  <c r="AW162" i="3"/>
  <c r="AV57" i="3"/>
  <c r="AW242" i="3"/>
  <c r="AH184" i="3"/>
  <c r="S94" i="3"/>
  <c r="S145" i="3"/>
  <c r="AB8" i="9"/>
  <c r="S249" i="3"/>
  <c r="AW271" i="3"/>
  <c r="AI291" i="3"/>
  <c r="S293" i="3"/>
  <c r="AV223" i="3"/>
  <c r="AI101" i="3"/>
  <c r="R79" i="3"/>
  <c r="AV282" i="3"/>
  <c r="AH90" i="3"/>
  <c r="AB15" i="11"/>
  <c r="AB19" i="11"/>
  <c r="AE19" i="11" s="1"/>
  <c r="BJ207" i="3"/>
  <c r="AI67" i="3"/>
  <c r="AV29" i="3"/>
  <c r="AV203" i="3"/>
  <c r="AW62" i="3"/>
  <c r="AV96" i="3"/>
  <c r="AV144" i="3"/>
  <c r="AH321" i="3"/>
  <c r="AH3" i="3"/>
  <c r="AW41" i="3"/>
  <c r="AW338" i="3"/>
  <c r="AV308" i="3"/>
  <c r="AV293" i="3"/>
  <c r="AH188" i="3"/>
  <c r="AH74" i="3"/>
  <c r="S107" i="3"/>
  <c r="AB42" i="9"/>
  <c r="AW312" i="3"/>
  <c r="AH77" i="3"/>
  <c r="AH37" i="8"/>
  <c r="U31" i="7"/>
  <c r="AB7" i="10"/>
  <c r="AE7" i="10" s="1"/>
  <c r="AC14" i="10"/>
  <c r="U20" i="7"/>
  <c r="AH44" i="8"/>
  <c r="T24" i="6"/>
  <c r="T42" i="7"/>
  <c r="U40" i="7"/>
  <c r="AA34" i="11"/>
  <c r="AD34" i="11" s="1"/>
  <c r="O40" i="21" s="1"/>
  <c r="U34" i="7"/>
  <c r="T14" i="7"/>
  <c r="AC15" i="10"/>
  <c r="AF15" i="10" s="1"/>
  <c r="AI44" i="8"/>
  <c r="U34" i="6"/>
  <c r="T7" i="6"/>
  <c r="T30" i="6"/>
  <c r="T22" i="6"/>
  <c r="AB10" i="11"/>
  <c r="AE10" i="11" s="1"/>
  <c r="AV172" i="3"/>
  <c r="AH66" i="3"/>
  <c r="AV16" i="3"/>
  <c r="AW156" i="3"/>
  <c r="AI120" i="3"/>
  <c r="AH348" i="3"/>
  <c r="AB40" i="9"/>
  <c r="S34" i="3"/>
  <c r="AV36" i="3"/>
  <c r="AC24" i="9"/>
  <c r="AW68" i="3"/>
  <c r="AB43" i="9"/>
  <c r="R297" i="3"/>
  <c r="AI84" i="3"/>
  <c r="R333" i="3"/>
  <c r="AI105" i="3"/>
  <c r="AI22" i="3"/>
  <c r="AI224" i="3"/>
  <c r="S340" i="3"/>
  <c r="AW983" i="3"/>
  <c r="U25" i="6"/>
  <c r="AB22" i="10"/>
  <c r="AE22" i="10" s="1"/>
  <c r="AH27" i="8"/>
  <c r="U15" i="7"/>
  <c r="AI17" i="8"/>
  <c r="T18" i="6"/>
  <c r="AA8" i="11"/>
  <c r="AD8" i="11" s="1"/>
  <c r="O14" i="21" s="1"/>
  <c r="T12" i="6"/>
  <c r="T7" i="7"/>
  <c r="T6" i="7"/>
  <c r="AH10" i="8"/>
  <c r="AK10" i="8" s="1"/>
  <c r="U42" i="7"/>
  <c r="U20" i="6"/>
  <c r="T24" i="7"/>
  <c r="AC13" i="10"/>
  <c r="AB34" i="11"/>
  <c r="AE34" i="11" s="1"/>
  <c r="T27" i="6"/>
  <c r="T33" i="6"/>
  <c r="T36" i="6"/>
  <c r="T34" i="7"/>
  <c r="AB21" i="10"/>
  <c r="AE21" i="10" s="1"/>
  <c r="AV351" i="3"/>
  <c r="AW259" i="3"/>
  <c r="AV298" i="3"/>
  <c r="S194" i="3"/>
  <c r="AV185" i="3"/>
  <c r="AW167" i="3"/>
  <c r="AH225" i="3"/>
  <c r="R107" i="3"/>
  <c r="AI151" i="3"/>
  <c r="AW270" i="3"/>
  <c r="AW280" i="3"/>
  <c r="S108" i="3"/>
  <c r="AH251" i="3"/>
  <c r="AV133" i="3"/>
  <c r="AI52" i="3"/>
  <c r="AV233" i="3"/>
  <c r="R83" i="3"/>
  <c r="H86" i="14" s="1"/>
  <c r="AI108" i="3"/>
  <c r="BJ333" i="3"/>
  <c r="R109" i="3"/>
  <c r="BK77" i="3"/>
  <c r="BK14" i="3"/>
  <c r="S52" i="3"/>
  <c r="BK61" i="3"/>
  <c r="S295" i="3"/>
  <c r="BK232" i="3"/>
  <c r="AH1135" i="3"/>
  <c r="AW875" i="3"/>
  <c r="AH939" i="3"/>
  <c r="AI514" i="3"/>
  <c r="AW570" i="3"/>
  <c r="AI604" i="3"/>
  <c r="AI574" i="3"/>
  <c r="AV742" i="3"/>
  <c r="AV478" i="3"/>
  <c r="AI1017" i="3"/>
  <c r="AW779" i="3"/>
  <c r="AW1060" i="3"/>
  <c r="AV1243" i="3"/>
  <c r="AI1318" i="3"/>
  <c r="AH392" i="3"/>
  <c r="AH549" i="3"/>
  <c r="AW387" i="3"/>
  <c r="AH859" i="3"/>
  <c r="AI743" i="3"/>
  <c r="AI556" i="3"/>
  <c r="AI578" i="3"/>
  <c r="AI1332" i="3"/>
  <c r="AW1128" i="3"/>
  <c r="AW1149" i="3"/>
  <c r="AH1058" i="3"/>
  <c r="AH604" i="3"/>
  <c r="AI430" i="3"/>
  <c r="AI586" i="3"/>
  <c r="AI530" i="3"/>
  <c r="AH971" i="3"/>
  <c r="AV1274" i="3"/>
  <c r="AH1065" i="3"/>
  <c r="AW1272" i="3"/>
  <c r="AH1103" i="3"/>
  <c r="AV1226" i="3"/>
  <c r="AW1325" i="3"/>
  <c r="AH771" i="3"/>
  <c r="AW728" i="3"/>
  <c r="AW1263" i="3"/>
  <c r="AH390" i="3"/>
  <c r="AI801" i="3"/>
  <c r="AH354" i="3"/>
  <c r="AI670" i="3"/>
  <c r="AH905" i="3"/>
  <c r="AW1137" i="3"/>
  <c r="AW539" i="3"/>
  <c r="AI766" i="3"/>
  <c r="AV500" i="3"/>
  <c r="AV898" i="3"/>
  <c r="AI395" i="3"/>
  <c r="AH502" i="3"/>
  <c r="AV686" i="3"/>
  <c r="AH355" i="3"/>
  <c r="AH1241" i="3"/>
  <c r="AW1020" i="3"/>
  <c r="AW826" i="3"/>
  <c r="AI1196" i="3"/>
  <c r="AH793" i="3"/>
  <c r="AW1335" i="3"/>
  <c r="AV777" i="3"/>
  <c r="AV1086" i="3"/>
  <c r="AV567" i="3"/>
  <c r="AI1334" i="3"/>
  <c r="AH1251" i="3"/>
  <c r="AH1094" i="3"/>
  <c r="AV356" i="3"/>
  <c r="AV870" i="3"/>
  <c r="AW837" i="3"/>
  <c r="AW816" i="3"/>
  <c r="AI527" i="3"/>
  <c r="AV1092" i="3"/>
  <c r="AV1224" i="3"/>
  <c r="AH1312" i="3"/>
  <c r="AV904" i="3"/>
  <c r="AI1309" i="3"/>
  <c r="AH423" i="3"/>
  <c r="AW1041" i="3"/>
  <c r="AV661" i="3"/>
  <c r="AH1303" i="3"/>
  <c r="AI401" i="3"/>
  <c r="AH864" i="3"/>
  <c r="AW578" i="3"/>
  <c r="AH363" i="3"/>
  <c r="AI538" i="3"/>
  <c r="AV1074" i="3"/>
  <c r="AH712" i="3"/>
  <c r="AI1088" i="3"/>
  <c r="AH977" i="3"/>
  <c r="AI717" i="3"/>
  <c r="AW482" i="3"/>
  <c r="AI579" i="3"/>
  <c r="AH433" i="3"/>
  <c r="AV906" i="3"/>
  <c r="AI959" i="3"/>
  <c r="AV1232" i="3"/>
  <c r="AH1161" i="3"/>
  <c r="AV925" i="3"/>
  <c r="AI1029" i="3"/>
  <c r="AI1159" i="3"/>
  <c r="AI897" i="3"/>
  <c r="AV841" i="3"/>
  <c r="AI506" i="3"/>
  <c r="AH1270" i="3"/>
  <c r="AI459" i="3"/>
  <c r="AH1290" i="3"/>
  <c r="AI739" i="3"/>
  <c r="AH1063" i="3"/>
  <c r="AV732" i="3"/>
  <c r="AV391" i="3"/>
  <c r="AW1264" i="3"/>
  <c r="AH1231" i="3"/>
  <c r="AE36" i="5"/>
  <c r="AH1287" i="3"/>
  <c r="AI674" i="3"/>
  <c r="AV810" i="3"/>
  <c r="AV824" i="3"/>
  <c r="AH657" i="3"/>
  <c r="AV464" i="3"/>
  <c r="AV730" i="3"/>
  <c r="AV387" i="3"/>
  <c r="AH985" i="3"/>
  <c r="AV1031" i="3"/>
  <c r="AI502" i="3"/>
  <c r="AW360" i="3"/>
  <c r="AI428" i="3"/>
  <c r="AV1155" i="3"/>
  <c r="AI445" i="3"/>
  <c r="AH897" i="3"/>
  <c r="AV1282" i="3"/>
  <c r="AH396" i="3"/>
  <c r="AW1130" i="3"/>
  <c r="AV485" i="3"/>
  <c r="AH1067" i="3"/>
  <c r="AI725" i="3"/>
  <c r="AW1279" i="3"/>
  <c r="AV774" i="3"/>
  <c r="AV901" i="3"/>
  <c r="AH885" i="3"/>
  <c r="AH914" i="3"/>
  <c r="AI1002" i="3"/>
  <c r="AI1131" i="3"/>
  <c r="AH782" i="3"/>
  <c r="AV867" i="3"/>
  <c r="AV1176" i="3"/>
  <c r="AW716" i="3"/>
  <c r="AW705" i="3"/>
  <c r="AI1104" i="3"/>
  <c r="AI655" i="3"/>
  <c r="AI876" i="3"/>
  <c r="AW506" i="3"/>
  <c r="AW793" i="3"/>
  <c r="AI988" i="3"/>
  <c r="AH665" i="3"/>
  <c r="AW363" i="3"/>
  <c r="AW750" i="3"/>
  <c r="AI733" i="3"/>
  <c r="AV779" i="3"/>
  <c r="AH923" i="3"/>
  <c r="AV980" i="3"/>
  <c r="AH911" i="3"/>
  <c r="AW727" i="3"/>
  <c r="AI972" i="3"/>
  <c r="AH1221" i="3"/>
  <c r="AI467" i="3"/>
  <c r="AV852" i="3"/>
  <c r="AV700" i="3"/>
  <c r="AV511" i="3"/>
  <c r="AV1172" i="3"/>
  <c r="AV811" i="3"/>
  <c r="AH474" i="3"/>
  <c r="AW415" i="3"/>
  <c r="AI1117" i="3"/>
  <c r="AW733" i="3"/>
  <c r="BJ310" i="3"/>
  <c r="R30" i="3"/>
  <c r="R40" i="3"/>
  <c r="BK65" i="3"/>
  <c r="BJ177" i="3"/>
  <c r="BK60" i="3"/>
  <c r="BK243" i="3"/>
  <c r="BK257" i="3"/>
  <c r="BK63" i="3"/>
  <c r="S169" i="3"/>
  <c r="R77" i="3"/>
  <c r="BJ337" i="3"/>
  <c r="BK27" i="3"/>
  <c r="BK308" i="3"/>
  <c r="BK216" i="3"/>
  <c r="BJ329" i="3"/>
  <c r="R121" i="3"/>
  <c r="BJ272" i="3"/>
  <c r="BJ285" i="3"/>
  <c r="BJ195" i="3"/>
  <c r="R329" i="3"/>
  <c r="AW974" i="3"/>
  <c r="AH772" i="3"/>
  <c r="AV1029" i="3"/>
  <c r="AI1032" i="3"/>
  <c r="AV684" i="3"/>
  <c r="AW367" i="3"/>
  <c r="AW669" i="3"/>
  <c r="AI447" i="3"/>
  <c r="AV771" i="3"/>
  <c r="AV1288" i="3"/>
  <c r="AH949" i="3"/>
  <c r="AI1083" i="3"/>
  <c r="AV844" i="3"/>
  <c r="AH906" i="3"/>
  <c r="AI360" i="3"/>
  <c r="AV370" i="3"/>
  <c r="AI1207" i="3"/>
  <c r="AH871" i="3"/>
  <c r="AH600" i="3"/>
  <c r="AH376" i="3"/>
  <c r="AI1186" i="3"/>
  <c r="S193" i="3"/>
  <c r="S337" i="3"/>
  <c r="BK141" i="3"/>
  <c r="S129" i="3"/>
  <c r="I132" i="14" s="1"/>
  <c r="BK148" i="3"/>
  <c r="BK206" i="3"/>
  <c r="R254" i="3"/>
  <c r="R183" i="3"/>
  <c r="BJ241" i="3"/>
  <c r="BJ139" i="3"/>
  <c r="S73" i="3"/>
  <c r="R113" i="3"/>
  <c r="BK32" i="3"/>
  <c r="R344" i="3"/>
  <c r="BJ141" i="3"/>
  <c r="BK191" i="3"/>
  <c r="R195" i="3"/>
  <c r="BJ322" i="3"/>
  <c r="BJ308" i="3"/>
  <c r="S27" i="3"/>
  <c r="S131" i="3"/>
  <c r="BJ18" i="3"/>
  <c r="AV1190" i="3"/>
  <c r="AV955" i="3"/>
  <c r="AW384" i="3"/>
  <c r="AH928" i="3"/>
  <c r="AI458" i="3"/>
  <c r="AW1096" i="3"/>
  <c r="AV875" i="3"/>
  <c r="AW659" i="3"/>
  <c r="AH716" i="3"/>
  <c r="AV1250" i="3"/>
  <c r="S303" i="3"/>
  <c r="BJ226" i="3"/>
  <c r="R152" i="3"/>
  <c r="BK30" i="3"/>
  <c r="BK57" i="3"/>
  <c r="S157" i="3"/>
  <c r="BJ312" i="3"/>
  <c r="S143" i="3"/>
  <c r="R11" i="3"/>
  <c r="BJ209" i="3"/>
  <c r="BJ162" i="3"/>
  <c r="BK303" i="3"/>
  <c r="BK240" i="3"/>
  <c r="BJ324" i="3"/>
  <c r="BK281" i="3"/>
  <c r="BJ224" i="3"/>
  <c r="BJ52" i="3"/>
  <c r="BK184" i="3"/>
  <c r="BK263" i="3"/>
  <c r="BJ217" i="3"/>
  <c r="BJ293" i="3"/>
  <c r="BJ53" i="3"/>
  <c r="BK23" i="3"/>
  <c r="BJ271" i="3"/>
  <c r="BK287" i="3"/>
  <c r="BJ101" i="3"/>
  <c r="BK128" i="3"/>
  <c r="BK328" i="3"/>
  <c r="R335" i="3"/>
  <c r="BJ49" i="3"/>
  <c r="BK219" i="3"/>
  <c r="S84" i="3"/>
  <c r="BJ327" i="3"/>
  <c r="BJ323" i="3"/>
  <c r="BJ98" i="3"/>
  <c r="BJ187" i="3"/>
  <c r="BK275" i="3"/>
  <c r="BJ153" i="3"/>
  <c r="BJ80" i="3"/>
  <c r="S54" i="3"/>
  <c r="BK286" i="3"/>
  <c r="BJ115" i="3"/>
  <c r="AH175" i="3"/>
  <c r="AI215" i="3"/>
  <c r="AI69" i="3"/>
  <c r="AV182" i="3"/>
  <c r="AI217" i="3"/>
  <c r="R57" i="3"/>
  <c r="AV319" i="3"/>
  <c r="AI229" i="3"/>
  <c r="AV214" i="3"/>
  <c r="AW297" i="3"/>
  <c r="AW161" i="3"/>
  <c r="AW349" i="3"/>
  <c r="AV85" i="3"/>
  <c r="R14" i="3"/>
  <c r="AI35" i="3"/>
  <c r="AI70" i="3"/>
  <c r="G75" i="22" s="1"/>
  <c r="AB24" i="9"/>
  <c r="R278" i="3"/>
  <c r="R105" i="3"/>
  <c r="AW9" i="3"/>
  <c r="AH273" i="3"/>
  <c r="AV227" i="3"/>
  <c r="AH351" i="3"/>
  <c r="AI116" i="3"/>
  <c r="G121" i="22" s="1"/>
  <c r="AI157" i="3"/>
  <c r="AW226" i="3"/>
  <c r="AI210" i="3"/>
  <c r="AH31" i="3"/>
  <c r="AH120" i="3"/>
  <c r="S181" i="3"/>
  <c r="AV224" i="3"/>
  <c r="AB25" i="9"/>
  <c r="S79" i="3"/>
  <c r="AV827" i="3"/>
  <c r="AH513" i="3"/>
  <c r="AH935" i="3"/>
  <c r="AV1087" i="3"/>
  <c r="AV1044" i="3"/>
  <c r="AI1225" i="3"/>
  <c r="AV556" i="3"/>
  <c r="AW623" i="3"/>
  <c r="AV970" i="3"/>
  <c r="AW1303" i="3"/>
  <c r="S80" i="3"/>
  <c r="I83" i="14" s="1"/>
  <c r="BK25" i="3"/>
  <c r="BJ258" i="3"/>
  <c r="BK202" i="3"/>
  <c r="BK107" i="3"/>
  <c r="BJ309" i="3"/>
  <c r="BJ191" i="3"/>
  <c r="BJ168" i="3"/>
  <c r="BJ56" i="3"/>
  <c r="BK248" i="3"/>
  <c r="BJ200" i="3"/>
  <c r="BJ277" i="3"/>
  <c r="BK284" i="3"/>
  <c r="BK162" i="3"/>
  <c r="BK169" i="3"/>
  <c r="S136" i="3"/>
  <c r="BK186" i="3"/>
  <c r="BK336" i="3"/>
  <c r="S137" i="3"/>
  <c r="I140" i="14" s="1"/>
  <c r="R304" i="3"/>
  <c r="R175" i="3"/>
  <c r="BJ90" i="3"/>
  <c r="S64" i="3"/>
  <c r="BJ239" i="3"/>
  <c r="BK185" i="3"/>
  <c r="BK93" i="3"/>
  <c r="BK241" i="3"/>
  <c r="BJ262" i="3"/>
  <c r="BJ35" i="3"/>
  <c r="R185" i="3"/>
  <c r="BJ203" i="3"/>
  <c r="BK53" i="3"/>
  <c r="BJ9" i="3"/>
  <c r="S171" i="3"/>
  <c r="S251" i="3"/>
  <c r="BJ198" i="3"/>
  <c r="R66" i="3"/>
  <c r="BK255" i="3"/>
  <c r="BJ208" i="3"/>
  <c r="BK274" i="3"/>
  <c r="BJ6" i="3"/>
  <c r="R100" i="3"/>
  <c r="H103" i="14" s="1"/>
  <c r="AI106" i="3"/>
  <c r="AC32" i="25"/>
  <c r="AF32" i="25" s="1"/>
  <c r="AC34" i="25"/>
  <c r="AF34" i="25" s="1"/>
  <c r="AC31" i="25"/>
  <c r="AF31" i="25" s="1"/>
  <c r="AC30" i="25"/>
  <c r="AF30" i="25" s="1"/>
  <c r="AB32" i="25"/>
  <c r="AE32" i="25" s="1"/>
  <c r="AI32" i="25" s="1"/>
  <c r="U14" i="6"/>
  <c r="AW253" i="3"/>
  <c r="AH42" i="3"/>
  <c r="T4" i="6"/>
  <c r="S326" i="3"/>
  <c r="AI25" i="8"/>
  <c r="AL25" i="8" s="1"/>
  <c r="S320" i="3"/>
  <c r="AV174" i="3"/>
  <c r="AH92" i="3"/>
  <c r="AI11" i="3"/>
  <c r="AC26" i="10"/>
  <c r="AB10" i="10"/>
  <c r="AE10" i="10" s="1"/>
  <c r="AB36" i="11"/>
  <c r="AE36" i="11" s="1"/>
  <c r="T16" i="6"/>
  <c r="S132" i="3"/>
  <c r="AI44" i="3"/>
  <c r="AI22" i="8"/>
  <c r="AA43" i="11"/>
  <c r="AH185" i="3"/>
  <c r="R42" i="3"/>
  <c r="H45" i="14" s="1"/>
  <c r="BK178" i="3"/>
  <c r="BJ44" i="3"/>
  <c r="AH30" i="3"/>
  <c r="AW237" i="3"/>
  <c r="AW85" i="3"/>
  <c r="AV299" i="3"/>
  <c r="BJ24" i="3"/>
  <c r="S190" i="3"/>
  <c r="BJ342" i="3"/>
  <c r="AI295" i="3"/>
  <c r="R255" i="3"/>
  <c r="AH39" i="3"/>
  <c r="AI39" i="3"/>
  <c r="AH300" i="3"/>
  <c r="AH313" i="3"/>
  <c r="AC17" i="9"/>
  <c r="AW1018" i="3"/>
  <c r="R12" i="3"/>
  <c r="H15" i="14" s="1"/>
  <c r="BK346" i="3"/>
  <c r="BJ134" i="3"/>
  <c r="S334" i="3"/>
  <c r="AB32" i="9"/>
  <c r="S245" i="3"/>
  <c r="AW197" i="3"/>
  <c r="AV202" i="3"/>
  <c r="AI205" i="3"/>
  <c r="R320" i="3"/>
  <c r="AH242" i="3"/>
  <c r="AH243" i="3"/>
  <c r="AH596" i="3"/>
  <c r="S348" i="3"/>
  <c r="AB31" i="9"/>
  <c r="AW232" i="3"/>
  <c r="S69" i="3"/>
  <c r="I72" i="14" s="1"/>
  <c r="AI144" i="3"/>
  <c r="AW217" i="3"/>
  <c r="AH87" i="3"/>
  <c r="AI320" i="3"/>
  <c r="AV93" i="3"/>
  <c r="AV311" i="3"/>
  <c r="AH44" i="3"/>
  <c r="AH194" i="3"/>
  <c r="AH153" i="3"/>
  <c r="AV130" i="3"/>
  <c r="R58" i="3"/>
  <c r="H61" i="14" s="1"/>
  <c r="AH114" i="3"/>
  <c r="AI62" i="3"/>
  <c r="AI83" i="3"/>
  <c r="AV324" i="3"/>
  <c r="AC35" i="9"/>
  <c r="AH110" i="3"/>
  <c r="BJ248" i="3"/>
  <c r="R167" i="3"/>
  <c r="S112" i="3"/>
  <c r="AI10" i="3"/>
  <c r="AW86" i="3"/>
  <c r="AI166" i="3"/>
  <c r="AW142" i="3"/>
  <c r="AI31" i="3"/>
  <c r="AH344" i="3"/>
  <c r="AI195" i="3"/>
  <c r="S300" i="3"/>
  <c r="AV266" i="3"/>
  <c r="R327" i="3"/>
  <c r="AV262" i="3"/>
  <c r="AW17" i="3"/>
  <c r="AI302" i="3"/>
  <c r="AI183" i="3"/>
  <c r="AI179" i="3"/>
  <c r="AI76" i="3"/>
  <c r="AH79" i="3"/>
  <c r="AW346" i="3"/>
  <c r="S28" i="3"/>
  <c r="AW132" i="3"/>
  <c r="AV347" i="3"/>
  <c r="AV47" i="3"/>
  <c r="AV197" i="3"/>
  <c r="AW138" i="3"/>
  <c r="AW341" i="3"/>
  <c r="AI232" i="3"/>
  <c r="AW82" i="3"/>
  <c r="R61" i="3"/>
  <c r="H64" i="14" s="1"/>
  <c r="AH149" i="3"/>
  <c r="AW65" i="3"/>
  <c r="S147" i="3"/>
  <c r="I150" i="14" s="1"/>
  <c r="AW343" i="3"/>
  <c r="R134" i="3"/>
  <c r="AI351" i="3"/>
  <c r="AV330" i="3"/>
  <c r="AH323" i="3"/>
  <c r="AW149" i="3"/>
  <c r="U19" i="7"/>
  <c r="AB29" i="10"/>
  <c r="AE29" i="10" s="1"/>
  <c r="BJ237" i="3"/>
  <c r="AV53" i="3"/>
  <c r="AC22" i="9"/>
  <c r="AW16" i="3"/>
  <c r="AI154" i="3"/>
  <c r="R25" i="3"/>
  <c r="AH216" i="3"/>
  <c r="AH340" i="3"/>
  <c r="AI54" i="3"/>
  <c r="AI23" i="3"/>
  <c r="R76" i="3"/>
  <c r="AV32" i="3"/>
  <c r="AW231" i="3"/>
  <c r="AV39" i="3"/>
  <c r="S173" i="3"/>
  <c r="AV332" i="3"/>
  <c r="R307" i="3"/>
  <c r="AV157" i="3"/>
  <c r="AI129" i="3"/>
  <c r="AB12" i="10"/>
  <c r="AE12" i="10" s="1"/>
  <c r="AB11" i="10"/>
  <c r="AA23" i="11"/>
  <c r="AD23" i="11" s="1"/>
  <c r="O29" i="21" s="1"/>
  <c r="U36" i="6"/>
  <c r="T17" i="6"/>
  <c r="AB40" i="11"/>
  <c r="AE40" i="11" s="1"/>
  <c r="AA14" i="11"/>
  <c r="AD14" i="11" s="1"/>
  <c r="O20" i="21" s="1"/>
  <c r="AB26" i="10"/>
  <c r="AE26" i="10" s="1"/>
  <c r="AC22" i="10"/>
  <c r="AA10" i="11"/>
  <c r="AD10" i="11" s="1"/>
  <c r="O16" i="21" s="1"/>
  <c r="U13" i="6"/>
  <c r="U27" i="7"/>
  <c r="AI14" i="8"/>
  <c r="AB21" i="11"/>
  <c r="AB32" i="10"/>
  <c r="AE32" i="10" s="1"/>
  <c r="AA13" i="11"/>
  <c r="AB39" i="11"/>
  <c r="AE39" i="11" s="1"/>
  <c r="U37" i="7"/>
  <c r="S277" i="3"/>
  <c r="AH16" i="3"/>
  <c r="AW321" i="3"/>
  <c r="AI254" i="3"/>
  <c r="AW181" i="3"/>
  <c r="AV99" i="3"/>
  <c r="R10" i="3"/>
  <c r="AH17" i="3"/>
  <c r="AV241" i="3"/>
  <c r="R274" i="3"/>
  <c r="AI321" i="3"/>
  <c r="AI57" i="3"/>
  <c r="S322" i="3"/>
  <c r="AI342" i="3"/>
  <c r="AV72" i="3"/>
  <c r="AV235" i="3"/>
  <c r="R257" i="3"/>
  <c r="AI5" i="8"/>
  <c r="AL5" i="8" s="1"/>
  <c r="S311" i="3"/>
  <c r="U8" i="7"/>
  <c r="AB29" i="11"/>
  <c r="AE29" i="11" s="1"/>
  <c r="U5" i="6"/>
  <c r="AC38" i="10"/>
  <c r="AF38" i="10" s="1"/>
  <c r="T36" i="7"/>
  <c r="AB33" i="10"/>
  <c r="AE33" i="10" s="1"/>
  <c r="AH8" i="8"/>
  <c r="AK8" i="8" s="1"/>
  <c r="AB31" i="11"/>
  <c r="AE31" i="11" s="1"/>
  <c r="T38" i="6"/>
  <c r="U26" i="6"/>
  <c r="AH14" i="8"/>
  <c r="AA6" i="11"/>
  <c r="AD6" i="11" s="1"/>
  <c r="O12" i="21" s="1"/>
  <c r="AA41" i="11"/>
  <c r="AD41" i="11" s="1"/>
  <c r="O47" i="21" s="1"/>
  <c r="T30" i="7"/>
  <c r="T13" i="6"/>
  <c r="T15" i="7"/>
  <c r="AA7" i="11"/>
  <c r="AD7" i="11" s="1"/>
  <c r="O13" i="21" s="1"/>
  <c r="AB24" i="10"/>
  <c r="AE24" i="10" s="1"/>
  <c r="AI31" i="8"/>
  <c r="AH12" i="8"/>
  <c r="AH19" i="8"/>
  <c r="AW185" i="3"/>
  <c r="AV277" i="3"/>
  <c r="AV58" i="3"/>
  <c r="AH119" i="3"/>
  <c r="AH150" i="3"/>
  <c r="AH12" i="3"/>
  <c r="S50" i="3"/>
  <c r="I53" i="14" s="1"/>
  <c r="AB19" i="9"/>
  <c r="AI4" i="3"/>
  <c r="R236" i="3"/>
  <c r="S43" i="3"/>
  <c r="I46" i="14" s="1"/>
  <c r="AW290" i="3"/>
  <c r="AH205" i="3"/>
  <c r="S125" i="3"/>
  <c r="AV280" i="3"/>
  <c r="AI158" i="3"/>
  <c r="R144" i="3"/>
  <c r="S105" i="3"/>
  <c r="BJ79" i="3"/>
  <c r="BK160" i="3"/>
  <c r="BK129" i="3"/>
  <c r="BK268" i="3"/>
  <c r="BJ133" i="3"/>
  <c r="BK83" i="3"/>
  <c r="S3" i="3"/>
  <c r="S183" i="3"/>
  <c r="AI1268" i="3"/>
  <c r="AH490" i="3"/>
  <c r="AI701" i="3"/>
  <c r="AI856" i="3"/>
  <c r="AI675" i="3"/>
  <c r="AI730" i="3"/>
  <c r="AI1107" i="3"/>
  <c r="AV658" i="3"/>
  <c r="AV839" i="3"/>
  <c r="AV1003" i="3"/>
  <c r="AV1062" i="3"/>
  <c r="AW1291" i="3"/>
  <c r="AH661" i="3"/>
  <c r="AH473" i="3"/>
  <c r="AH357" i="3"/>
  <c r="AW1166" i="3"/>
  <c r="AW354" i="3"/>
  <c r="AH1219" i="3"/>
  <c r="AV820" i="3"/>
  <c r="AI359" i="3"/>
  <c r="AH494" i="3"/>
  <c r="AI764" i="3"/>
  <c r="AV427" i="3"/>
  <c r="AW1203" i="3"/>
  <c r="AV580" i="3"/>
  <c r="AI1145" i="3"/>
  <c r="AI1264" i="3"/>
  <c r="AH875" i="3"/>
  <c r="AW697" i="3"/>
  <c r="AV728" i="3"/>
  <c r="AW987" i="3"/>
  <c r="AH960" i="3"/>
  <c r="AV508" i="3"/>
  <c r="AH719" i="3"/>
  <c r="AH533" i="3"/>
  <c r="AW726" i="3"/>
  <c r="AW1074" i="3"/>
  <c r="AH1250" i="3"/>
  <c r="AH1011" i="3"/>
  <c r="AI850" i="3"/>
  <c r="AH476" i="3"/>
  <c r="AI853" i="3"/>
  <c r="AI1116" i="3"/>
  <c r="AI1055" i="3"/>
  <c r="AV843" i="3"/>
  <c r="AI678" i="3"/>
  <c r="AH368" i="3"/>
  <c r="AI727" i="3"/>
  <c r="AV603" i="3"/>
  <c r="AH544" i="3"/>
  <c r="AI448" i="3"/>
  <c r="AW914" i="3"/>
  <c r="AH1248" i="3"/>
  <c r="AV696" i="3"/>
  <c r="AI635" i="3"/>
  <c r="AV790" i="3"/>
  <c r="AH1107" i="3"/>
  <c r="AW1256" i="3"/>
  <c r="AV1030" i="3"/>
  <c r="AV571" i="3"/>
  <c r="AI572" i="3"/>
  <c r="AI1232" i="3"/>
  <c r="AW1298" i="3"/>
  <c r="AV723" i="3"/>
  <c r="AI1027" i="3"/>
  <c r="AI785" i="3"/>
  <c r="AE38" i="5"/>
  <c r="AI710" i="3"/>
  <c r="AI1129" i="3"/>
  <c r="AW759" i="3"/>
  <c r="AV715" i="3"/>
  <c r="AH1224" i="3"/>
  <c r="AH1306" i="3"/>
  <c r="AV437" i="3"/>
  <c r="AW1087" i="3"/>
  <c r="AI1144" i="3"/>
  <c r="AV943" i="3"/>
  <c r="AI926" i="3"/>
  <c r="AH571" i="3"/>
  <c r="AW741" i="3"/>
  <c r="AW915" i="3"/>
  <c r="AH1323" i="3"/>
  <c r="AH1152" i="3"/>
  <c r="AV717" i="3"/>
  <c r="AH466" i="3"/>
  <c r="AI1326" i="3"/>
  <c r="AH1075" i="3"/>
  <c r="AV857" i="3"/>
  <c r="AV799" i="3"/>
  <c r="AW1083" i="3"/>
  <c r="AV581" i="3"/>
  <c r="AW1238" i="3"/>
  <c r="AW1023" i="3"/>
  <c r="AH485" i="3"/>
  <c r="AV865" i="3"/>
  <c r="AW1208" i="3"/>
  <c r="AH597" i="3"/>
  <c r="AI649" i="3"/>
  <c r="AW640" i="3"/>
  <c r="AI931" i="3"/>
  <c r="AV1119" i="3"/>
  <c r="AV640" i="3"/>
  <c r="AV481" i="3"/>
  <c r="AH1023" i="3"/>
  <c r="AI669" i="3"/>
  <c r="AW1267" i="3"/>
  <c r="AW429" i="3"/>
  <c r="AV1154" i="3"/>
  <c r="AH1025" i="3"/>
  <c r="AV1227" i="3"/>
  <c r="AH1054" i="3"/>
  <c r="AV413" i="3"/>
  <c r="AV877" i="3"/>
  <c r="AW1047" i="3"/>
  <c r="AI580" i="3"/>
  <c r="AI416" i="3"/>
  <c r="AW362" i="3"/>
  <c r="AV579" i="3"/>
  <c r="AI1012" i="3"/>
  <c r="AH359" i="3"/>
  <c r="AI921" i="3"/>
  <c r="AH436" i="3"/>
  <c r="AW1172" i="3"/>
  <c r="AW1094" i="3"/>
  <c r="AH957" i="3"/>
  <c r="AH1275" i="3"/>
  <c r="AH1245" i="3"/>
  <c r="AI843" i="3"/>
  <c r="AV1188" i="3"/>
  <c r="AI633" i="3"/>
  <c r="AV796" i="3"/>
  <c r="AI1296" i="3"/>
  <c r="AV931" i="3"/>
  <c r="AW503" i="3"/>
  <c r="AI631" i="3"/>
  <c r="AI840" i="3"/>
  <c r="AF6" i="5"/>
  <c r="AW1257" i="3"/>
  <c r="AV368" i="3"/>
  <c r="AV447" i="3"/>
  <c r="AI1247" i="3"/>
  <c r="AH649" i="3"/>
  <c r="AH922" i="3"/>
  <c r="AW1180" i="3"/>
  <c r="AV830" i="3"/>
  <c r="AV1189" i="3"/>
  <c r="AI463" i="3"/>
  <c r="AI699" i="3"/>
  <c r="AW972" i="3"/>
  <c r="AV861" i="3"/>
  <c r="AH989" i="3"/>
  <c r="AV1297" i="3"/>
  <c r="AI1245" i="3"/>
  <c r="AV1023" i="3"/>
  <c r="AW794" i="3"/>
  <c r="AW1280" i="3"/>
  <c r="AI709" i="3"/>
  <c r="AI660" i="3"/>
  <c r="AH542" i="3"/>
  <c r="AH1216" i="3"/>
  <c r="AV731" i="3"/>
  <c r="AH735" i="3"/>
  <c r="AW499" i="3"/>
  <c r="AV1327" i="3"/>
  <c r="AI470" i="3"/>
  <c r="AI909" i="3"/>
  <c r="AV548" i="3"/>
  <c r="AI592" i="3"/>
  <c r="AH372" i="3"/>
  <c r="AI797" i="3"/>
  <c r="AW632" i="3"/>
  <c r="BK340" i="3"/>
  <c r="BJ166" i="3"/>
  <c r="S192" i="3"/>
  <c r="BJ227" i="3"/>
  <c r="BJ186" i="3"/>
  <c r="S240" i="3"/>
  <c r="BJ254" i="3"/>
  <c r="BJ336" i="3"/>
  <c r="BJ86" i="3"/>
  <c r="BK205" i="3"/>
  <c r="BJ279" i="3"/>
  <c r="BJ27" i="3"/>
  <c r="BJ108" i="3"/>
  <c r="BK196" i="3"/>
  <c r="BK228" i="3"/>
  <c r="BK183" i="3"/>
  <c r="BK306" i="3"/>
  <c r="S189" i="3"/>
  <c r="BJ335" i="3"/>
  <c r="BJ151" i="3"/>
  <c r="BK79" i="3"/>
  <c r="R349" i="3"/>
  <c r="AH710" i="3"/>
  <c r="AV382" i="3"/>
  <c r="AH847" i="3"/>
  <c r="AW377" i="3"/>
  <c r="AI370" i="3"/>
  <c r="AH1168" i="3"/>
  <c r="AW526" i="3"/>
  <c r="AV1112" i="3"/>
  <c r="AW870" i="3"/>
  <c r="AI1077" i="3"/>
  <c r="AW658" i="3"/>
  <c r="AI519" i="3"/>
  <c r="AH1071" i="3"/>
  <c r="AV405" i="3"/>
  <c r="AV1018" i="3"/>
  <c r="AV611" i="3"/>
  <c r="AI917" i="3"/>
  <c r="AV1186" i="3"/>
  <c r="AH1086" i="3"/>
  <c r="AH1297" i="3"/>
  <c r="AV621" i="3"/>
  <c r="S138" i="3"/>
  <c r="I141" i="14" s="1"/>
  <c r="BK40" i="3"/>
  <c r="S88" i="3"/>
  <c r="S39" i="3"/>
  <c r="BK163" i="3"/>
  <c r="BJ125" i="3"/>
  <c r="BJ65" i="3"/>
  <c r="BJ156" i="3"/>
  <c r="BK283" i="3"/>
  <c r="R184" i="3"/>
  <c r="S223" i="3"/>
  <c r="BK278" i="3"/>
  <c r="S325" i="3"/>
  <c r="BJ70" i="3"/>
  <c r="BJ334" i="3"/>
  <c r="BK121" i="3"/>
  <c r="BJ58" i="3"/>
  <c r="BK344" i="3"/>
  <c r="S110" i="3"/>
  <c r="R149" i="3"/>
  <c r="H152" i="14" s="1"/>
  <c r="S312" i="3"/>
  <c r="AW1011" i="3"/>
  <c r="AV1061" i="3"/>
  <c r="AV376" i="3"/>
  <c r="AV430" i="3"/>
  <c r="AV1286" i="3"/>
  <c r="AI913" i="3"/>
  <c r="AH1274" i="3"/>
  <c r="AH443" i="3"/>
  <c r="AI711" i="3"/>
  <c r="AV397" i="3"/>
  <c r="AW1092" i="3"/>
  <c r="BK154" i="3"/>
  <c r="BK165" i="3"/>
  <c r="S4" i="3"/>
  <c r="R21" i="3"/>
  <c r="S15" i="3"/>
  <c r="R328" i="3"/>
  <c r="R260" i="3"/>
  <c r="R227" i="3"/>
  <c r="BJ54" i="3"/>
  <c r="BJ348" i="3"/>
  <c r="BJ232" i="3"/>
  <c r="BK36" i="3"/>
  <c r="BK302" i="3"/>
  <c r="R80" i="3"/>
  <c r="H83" i="14" s="1"/>
  <c r="BJ183" i="3"/>
  <c r="S252" i="3"/>
  <c r="BJ99" i="3"/>
  <c r="BK26" i="3"/>
  <c r="BJ152" i="3"/>
  <c r="BJ325" i="3"/>
  <c r="S246" i="3"/>
  <c r="R235" i="3"/>
  <c r="BJ128" i="3"/>
  <c r="BJ328" i="3"/>
  <c r="BJ289" i="3"/>
  <c r="S212" i="3"/>
  <c r="BK48" i="3"/>
  <c r="R157" i="3"/>
  <c r="R337" i="3"/>
  <c r="BK174" i="3"/>
  <c r="BJ94" i="3"/>
  <c r="S126" i="3"/>
  <c r="BJ205" i="3"/>
  <c r="R122" i="3"/>
  <c r="R178" i="3"/>
  <c r="R285" i="3"/>
  <c r="BK307" i="3"/>
  <c r="S195" i="3"/>
  <c r="BJ326" i="3"/>
  <c r="R330" i="3"/>
  <c r="BJ116" i="3"/>
  <c r="BJ189" i="3"/>
  <c r="AI178" i="3"/>
  <c r="AW307" i="3"/>
  <c r="AI226" i="3"/>
  <c r="AH259" i="3"/>
  <c r="AV344" i="3"/>
  <c r="AH128" i="3"/>
  <c r="AI102" i="3"/>
  <c r="AI98" i="3"/>
  <c r="AV320" i="3"/>
  <c r="AV350" i="3"/>
  <c r="AV40" i="3"/>
  <c r="AI128" i="3"/>
  <c r="AI155" i="3"/>
  <c r="AI142" i="3"/>
  <c r="S308" i="3"/>
  <c r="AI216" i="3"/>
  <c r="R306" i="3"/>
  <c r="AV336" i="3"/>
  <c r="AW247" i="3"/>
  <c r="AH288" i="3"/>
  <c r="AH265" i="3"/>
  <c r="AH84" i="3"/>
  <c r="AV269" i="3"/>
  <c r="AI199" i="3"/>
  <c r="AH305" i="3"/>
  <c r="S116" i="3"/>
  <c r="AW52" i="3"/>
  <c r="AW258" i="3"/>
  <c r="AI176" i="3"/>
  <c r="AI9" i="3"/>
  <c r="AB34" i="9"/>
  <c r="AV31" i="3"/>
  <c r="AV176" i="3"/>
  <c r="AV893" i="3"/>
  <c r="AV1110" i="3"/>
  <c r="AW436" i="3"/>
  <c r="AI681" i="3"/>
  <c r="AV625" i="3"/>
  <c r="AW427" i="3"/>
  <c r="AV575" i="3"/>
  <c r="AI549" i="3"/>
  <c r="AI819" i="3"/>
  <c r="AV826" i="3"/>
  <c r="R99" i="3"/>
  <c r="H102" i="14" s="1"/>
  <c r="BK249" i="3"/>
  <c r="BK50" i="3"/>
  <c r="BK66" i="3"/>
  <c r="BK43" i="3"/>
  <c r="BK317" i="3"/>
  <c r="R256" i="3"/>
  <c r="BK28" i="3"/>
  <c r="BK218" i="3"/>
  <c r="BJ100" i="3"/>
  <c r="BK41" i="3"/>
  <c r="BK3" i="3"/>
  <c r="S287" i="3"/>
  <c r="R294" i="3"/>
  <c r="BJ216" i="3"/>
  <c r="BJ8" i="3"/>
  <c r="BJ117" i="3"/>
  <c r="BK158" i="3"/>
  <c r="S40" i="3"/>
  <c r="BJ143" i="3"/>
  <c r="R226" i="3"/>
  <c r="S199" i="3"/>
  <c r="R150" i="3"/>
  <c r="BK149" i="3"/>
  <c r="S335" i="3"/>
  <c r="R345" i="3"/>
  <c r="BK74" i="3"/>
  <c r="BJ190" i="3"/>
  <c r="BK10" i="3"/>
  <c r="S270" i="3"/>
  <c r="BK64" i="3"/>
  <c r="BK342" i="3"/>
  <c r="BJ339" i="3"/>
  <c r="BK85" i="3"/>
  <c r="R15" i="3"/>
  <c r="S243" i="3"/>
  <c r="R5" i="3"/>
  <c r="BK69" i="3"/>
  <c r="S62" i="3"/>
  <c r="I65" i="14" s="1"/>
  <c r="R204" i="3"/>
  <c r="R127" i="3"/>
  <c r="BK197" i="3"/>
  <c r="AW78" i="3"/>
  <c r="AI141" i="3"/>
  <c r="S327" i="3"/>
  <c r="AV115" i="3"/>
  <c r="AW189" i="3"/>
  <c r="AV146" i="3"/>
  <c r="AI61" i="3"/>
  <c r="AV334" i="3"/>
  <c r="AW98" i="3"/>
  <c r="AB27" i="9"/>
  <c r="AI12" i="3"/>
  <c r="AI41" i="3"/>
  <c r="AI14" i="3"/>
  <c r="AI196" i="3"/>
  <c r="AH29" i="3"/>
  <c r="AW225" i="3"/>
  <c r="R187" i="3"/>
  <c r="S224" i="3"/>
  <c r="AV328" i="3"/>
  <c r="AI75" i="3"/>
  <c r="AC10" i="9"/>
  <c r="AI137" i="3"/>
  <c r="AI94" i="3"/>
  <c r="AH250" i="3"/>
  <c r="AH183" i="3"/>
  <c r="AH255" i="3"/>
  <c r="AB16" i="9"/>
  <c r="AH269" i="3"/>
  <c r="S288" i="3"/>
  <c r="S36" i="3"/>
  <c r="S233" i="3"/>
  <c r="AW144" i="3"/>
  <c r="R342" i="3"/>
  <c r="AH1116" i="3"/>
  <c r="AV1147" i="3"/>
  <c r="AH669" i="3"/>
  <c r="AV785" i="3"/>
  <c r="AV584" i="3"/>
  <c r="BK126" i="3"/>
  <c r="R64" i="3"/>
  <c r="BJ185" i="3"/>
  <c r="BJ267" i="3"/>
  <c r="R131" i="3"/>
  <c r="BK341" i="3"/>
  <c r="BK86" i="3"/>
  <c r="R207" i="3"/>
  <c r="BJ294" i="3"/>
  <c r="BJ255" i="3"/>
  <c r="BJ73" i="3"/>
  <c r="BK114" i="3"/>
  <c r="R26" i="3"/>
  <c r="R312" i="3"/>
  <c r="BJ51" i="3"/>
  <c r="S128" i="3"/>
  <c r="BJ351" i="3"/>
  <c r="BK221" i="3"/>
  <c r="BK9" i="3"/>
  <c r="S175" i="3"/>
  <c r="BJ85" i="3"/>
  <c r="AW37" i="3"/>
  <c r="S101" i="3"/>
  <c r="S86" i="3"/>
  <c r="AV249" i="3"/>
  <c r="AW51" i="3"/>
  <c r="R72" i="3"/>
  <c r="AH186" i="3"/>
  <c r="R85" i="3"/>
  <c r="R313" i="3"/>
  <c r="AW218" i="3"/>
  <c r="AH91" i="3"/>
  <c r="R24" i="3"/>
  <c r="AW114" i="3"/>
  <c r="AV109" i="3"/>
  <c r="AH276" i="3"/>
  <c r="R29" i="3"/>
  <c r="AI299" i="3"/>
  <c r="AC29" i="9"/>
  <c r="AI318" i="3"/>
  <c r="AW240" i="3"/>
  <c r="AC13" i="9"/>
  <c r="S197" i="3"/>
  <c r="AH263" i="3"/>
  <c r="AI324" i="3"/>
  <c r="AW263" i="3"/>
  <c r="AC15" i="9"/>
  <c r="AV329" i="3"/>
  <c r="AH144" i="3"/>
  <c r="AH5" i="8"/>
  <c r="AK5" i="8" s="1"/>
  <c r="AW211" i="3"/>
  <c r="S315" i="3"/>
  <c r="AI278" i="3"/>
  <c r="AV267" i="3"/>
  <c r="S352" i="3"/>
  <c r="AV38" i="3"/>
  <c r="AC34" i="9"/>
  <c r="AI47" i="3"/>
  <c r="AI100" i="3"/>
  <c r="AH295" i="3"/>
  <c r="AV247" i="3"/>
  <c r="AH214" i="3"/>
  <c r="AV129" i="3"/>
  <c r="R34" i="3"/>
  <c r="R161" i="3"/>
  <c r="H164" i="14" s="1"/>
  <c r="AI103" i="3"/>
  <c r="AI238" i="3"/>
  <c r="AW100" i="3"/>
  <c r="AV238" i="3"/>
  <c r="AH327" i="3"/>
  <c r="AI231" i="3"/>
  <c r="S167" i="3"/>
  <c r="AI319" i="3"/>
  <c r="AW296" i="3"/>
  <c r="AH191" i="3"/>
  <c r="R248" i="3"/>
  <c r="AW320" i="3"/>
  <c r="AV228" i="3"/>
  <c r="AH145" i="3"/>
  <c r="AW63" i="3"/>
  <c r="AW644" i="3"/>
  <c r="AH1060" i="3"/>
  <c r="AW399" i="3"/>
  <c r="AW473" i="3"/>
  <c r="AH752" i="3"/>
  <c r="BJ82" i="3"/>
  <c r="BK272" i="3"/>
  <c r="BK225" i="3"/>
  <c r="BK151" i="3"/>
  <c r="R164" i="3"/>
  <c r="BJ96" i="3"/>
  <c r="BJ110" i="3"/>
  <c r="S77" i="3"/>
  <c r="BK136" i="3"/>
  <c r="R51" i="3"/>
  <c r="R84" i="3"/>
  <c r="BK62" i="3"/>
  <c r="BK112" i="3"/>
  <c r="BK250" i="3"/>
  <c r="S113" i="3"/>
  <c r="R97" i="3"/>
  <c r="R115" i="3"/>
  <c r="H118" i="14" s="1"/>
  <c r="BK194" i="3"/>
  <c r="S292" i="3"/>
  <c r="S32" i="3"/>
  <c r="R287" i="3"/>
  <c r="R16" i="3"/>
  <c r="AW11" i="3"/>
  <c r="AW261" i="3"/>
  <c r="AI333" i="3"/>
  <c r="AI202" i="3"/>
  <c r="AW95" i="3"/>
  <c r="AI91" i="3"/>
  <c r="AW64" i="3"/>
  <c r="S141" i="3"/>
  <c r="AI38" i="3"/>
  <c r="AH245" i="3"/>
  <c r="AI170" i="3"/>
  <c r="AV70" i="3"/>
  <c r="AI78" i="3"/>
  <c r="AW208" i="3"/>
  <c r="AI311" i="3"/>
  <c r="S307" i="3"/>
  <c r="S139" i="3"/>
  <c r="AI253" i="3"/>
  <c r="AW36" i="3"/>
  <c r="R181" i="3"/>
  <c r="AH125" i="3"/>
  <c r="AW228" i="3"/>
  <c r="AH207" i="3"/>
  <c r="AV260" i="3"/>
  <c r="AV342" i="3"/>
  <c r="AV41" i="3"/>
  <c r="AW154" i="3"/>
  <c r="R197" i="3"/>
  <c r="AV341" i="3"/>
  <c r="AH118" i="3"/>
  <c r="AI140" i="3"/>
  <c r="AH224" i="3"/>
  <c r="AW32" i="3"/>
  <c r="AB28" i="9"/>
  <c r="R68" i="3"/>
  <c r="AW27" i="3"/>
  <c r="AW311" i="3"/>
  <c r="AV14" i="3"/>
  <c r="AI177" i="3"/>
  <c r="AB21" i="9"/>
  <c r="AW352" i="3"/>
  <c r="AV273" i="3"/>
  <c r="S253" i="3"/>
  <c r="AB30" i="9"/>
  <c r="S8" i="3"/>
  <c r="AB23" i="9"/>
  <c r="AW135" i="3"/>
  <c r="R49" i="3"/>
  <c r="S191" i="3"/>
  <c r="S33" i="3"/>
  <c r="R45" i="3"/>
  <c r="AW200" i="3"/>
  <c r="AI327" i="3"/>
  <c r="AW283" i="3"/>
  <c r="S343" i="3"/>
  <c r="AW254" i="3"/>
  <c r="AV69" i="3"/>
  <c r="AH209" i="3"/>
  <c r="BK311" i="3"/>
  <c r="BJ64" i="3"/>
  <c r="S215" i="3"/>
  <c r="BK182" i="3"/>
  <c r="BK349" i="3"/>
  <c r="BJ236" i="3"/>
  <c r="AI1075" i="3"/>
  <c r="AV1187" i="3"/>
  <c r="BJ278" i="3"/>
  <c r="R151" i="3"/>
  <c r="R96" i="3"/>
  <c r="H99" i="14" s="1"/>
  <c r="BK118" i="3"/>
  <c r="BJ215" i="3"/>
  <c r="BK338" i="3"/>
  <c r="BK224" i="3"/>
  <c r="S130" i="3"/>
  <c r="BJ123" i="3"/>
  <c r="BJ319" i="3"/>
  <c r="R212" i="3"/>
  <c r="R200" i="3"/>
  <c r="BJ211" i="3"/>
  <c r="BK177" i="3"/>
  <c r="BK75" i="3"/>
  <c r="R270" i="3"/>
  <c r="S332" i="3"/>
  <c r="S279" i="3"/>
  <c r="BK285" i="3"/>
  <c r="R299" i="3"/>
  <c r="S229" i="3"/>
  <c r="BJ93" i="3"/>
  <c r="BJ135" i="3"/>
  <c r="BK279" i="3"/>
  <c r="BK33" i="3"/>
  <c r="BK68" i="3"/>
  <c r="S276" i="3"/>
  <c r="S164" i="3"/>
  <c r="AH1101" i="3"/>
  <c r="AW471" i="3"/>
  <c r="AW1194" i="3"/>
  <c r="AW1258" i="3"/>
  <c r="AI714" i="3"/>
  <c r="AH1043" i="3"/>
  <c r="AI1102" i="3"/>
  <c r="AW960" i="3"/>
  <c r="AW450" i="3"/>
  <c r="AI1079" i="3"/>
  <c r="AI626" i="3"/>
  <c r="AW448" i="3"/>
  <c r="AV657" i="3"/>
  <c r="AI742" i="3"/>
  <c r="AW611" i="3"/>
  <c r="AI789" i="3"/>
  <c r="AH784" i="3"/>
  <c r="AW541" i="3"/>
  <c r="AH907" i="3"/>
  <c r="AV874" i="3"/>
  <c r="AW605" i="3"/>
  <c r="AW928" i="3"/>
  <c r="AI504" i="3"/>
  <c r="AV884" i="3"/>
  <c r="AV1014" i="3"/>
  <c r="AV620" i="3"/>
  <c r="AI1093" i="3"/>
  <c r="AI593" i="3"/>
  <c r="AH366" i="3"/>
  <c r="AF44" i="5"/>
  <c r="AH1211" i="3"/>
  <c r="AH1085" i="3"/>
  <c r="AH780" i="3"/>
  <c r="AW965" i="3"/>
  <c r="AW638" i="3"/>
  <c r="AH487" i="3"/>
  <c r="AI518" i="3"/>
  <c r="AW531" i="3"/>
  <c r="AV1118" i="3"/>
  <c r="AI482" i="3"/>
  <c r="AI960" i="3"/>
  <c r="AW840" i="3"/>
  <c r="AW944" i="3"/>
  <c r="AH384" i="3"/>
  <c r="AV1000" i="3"/>
  <c r="AW1142" i="3"/>
  <c r="AH915" i="3"/>
  <c r="AW777" i="3"/>
  <c r="AI1219" i="3"/>
  <c r="AH1147" i="3"/>
  <c r="AH566" i="3"/>
  <c r="AI1149" i="3"/>
  <c r="AW593" i="3"/>
  <c r="AH1118" i="3"/>
  <c r="AV1060" i="3"/>
  <c r="AV568" i="3"/>
  <c r="AH425" i="3"/>
  <c r="AI1013" i="3"/>
  <c r="AH573" i="3"/>
  <c r="AV974" i="3"/>
  <c r="AI945" i="3"/>
  <c r="AI625" i="3"/>
  <c r="AV682" i="3"/>
  <c r="AH1003" i="3"/>
  <c r="AW809" i="3"/>
  <c r="AI887" i="3"/>
  <c r="AH1196" i="3"/>
  <c r="AW388" i="3"/>
  <c r="AW1127" i="3"/>
  <c r="AI1136" i="3"/>
  <c r="AI479" i="3"/>
  <c r="AH1195" i="3"/>
  <c r="AI550" i="3"/>
  <c r="AW1065" i="3"/>
  <c r="AI384" i="3"/>
  <c r="AH418" i="3"/>
  <c r="AH884" i="3"/>
  <c r="AH867" i="3"/>
  <c r="AV1213" i="3"/>
  <c r="AW421" i="3"/>
  <c r="AW1255" i="3"/>
  <c r="AH866" i="3"/>
  <c r="AV456" i="3"/>
  <c r="AI1311" i="3"/>
  <c r="AW753" i="3"/>
  <c r="AI474" i="3"/>
  <c r="AV355" i="3"/>
  <c r="AV653" i="3"/>
  <c r="AW1232" i="3"/>
  <c r="AV446" i="3"/>
  <c r="AH1133" i="3"/>
  <c r="AW854" i="3"/>
  <c r="AW1310" i="3"/>
  <c r="AI1197" i="3"/>
  <c r="AW1268" i="3"/>
  <c r="AI532" i="3"/>
  <c r="AI581" i="3"/>
  <c r="AI385" i="3"/>
  <c r="AV999" i="3"/>
  <c r="AV1180" i="3"/>
  <c r="AI1143" i="3"/>
  <c r="AH446" i="3"/>
  <c r="AW608" i="3"/>
  <c r="AW1286" i="3"/>
  <c r="AI440" i="3"/>
  <c r="AW404" i="3"/>
  <c r="AW559" i="3"/>
  <c r="AV847" i="3"/>
  <c r="AI1276" i="3"/>
  <c r="AV737" i="3"/>
  <c r="AH1330" i="3"/>
  <c r="AW863" i="3"/>
  <c r="AV910" i="3"/>
  <c r="AH1153" i="3"/>
  <c r="AV1076" i="3"/>
  <c r="AW564" i="3"/>
  <c r="BK110" i="3"/>
  <c r="BK187" i="3"/>
  <c r="BK133" i="3"/>
  <c r="BK231" i="3"/>
  <c r="BK130" i="3"/>
  <c r="S148" i="3"/>
  <c r="R70" i="3"/>
  <c r="R18" i="3"/>
  <c r="BJ59" i="3"/>
  <c r="BK161" i="3"/>
  <c r="BJ119" i="3"/>
  <c r="BJ172" i="3"/>
  <c r="S11" i="3"/>
  <c r="BJ149" i="3"/>
  <c r="R232" i="3"/>
  <c r="R216" i="3"/>
  <c r="S260" i="3"/>
  <c r="BJ301" i="3"/>
  <c r="BK181" i="3"/>
  <c r="BJ194" i="3"/>
  <c r="BK265" i="3"/>
  <c r="BJ284" i="3"/>
  <c r="R93" i="3"/>
  <c r="BK332" i="3"/>
  <c r="BJ204" i="3"/>
  <c r="BK292" i="3"/>
  <c r="BJ257" i="3"/>
  <c r="S5" i="3"/>
  <c r="AH382" i="3"/>
  <c r="AH861" i="3"/>
  <c r="AI793" i="3"/>
  <c r="AI994" i="3"/>
  <c r="AV616" i="3"/>
  <c r="AV1291" i="3"/>
  <c r="AH429" i="3"/>
  <c r="AH1138" i="3"/>
  <c r="AV979" i="3"/>
  <c r="AW1162" i="3"/>
  <c r="AV921" i="3"/>
  <c r="AI1295" i="3"/>
  <c r="AV1123" i="3"/>
  <c r="AE14" i="5"/>
  <c r="AW475" i="3"/>
  <c r="AI1126" i="3"/>
  <c r="AW1100" i="3"/>
  <c r="AI597" i="3"/>
  <c r="AV1217" i="3"/>
  <c r="AV724" i="3"/>
  <c r="AH592" i="3"/>
  <c r="AI1154" i="3"/>
  <c r="AH902" i="3"/>
  <c r="AI740" i="3"/>
  <c r="AI689" i="3"/>
  <c r="AW990" i="3"/>
  <c r="AV494" i="3"/>
  <c r="AI950" i="3"/>
  <c r="AW1209" i="3"/>
  <c r="AV547" i="3"/>
  <c r="AH768" i="3"/>
  <c r="AI382" i="3"/>
  <c r="AH1012" i="3"/>
  <c r="AH618" i="3"/>
  <c r="AH986" i="3"/>
  <c r="AW1316" i="3"/>
  <c r="AH879" i="3"/>
  <c r="AW468" i="3"/>
  <c r="AW858" i="3"/>
  <c r="AI728" i="3"/>
  <c r="AW434" i="3"/>
  <c r="AH517" i="3"/>
  <c r="AV1263" i="3"/>
  <c r="AW579" i="3"/>
  <c r="AW380" i="3"/>
  <c r="AV1222" i="3"/>
  <c r="AI1001" i="3"/>
  <c r="AI864" i="3"/>
  <c r="AW576" i="3"/>
  <c r="AV733" i="3"/>
  <c r="AH609" i="3"/>
  <c r="AW444" i="3"/>
  <c r="AV792" i="3"/>
  <c r="AH848" i="3"/>
  <c r="AH595" i="3"/>
  <c r="AH380" i="3"/>
  <c r="AI1060" i="3"/>
  <c r="AI645" i="3"/>
  <c r="AI1234" i="3"/>
  <c r="AW767" i="3"/>
  <c r="AV1312" i="3"/>
  <c r="AW666" i="3"/>
  <c r="AI772" i="3"/>
  <c r="AI954" i="3"/>
  <c r="AH546" i="3"/>
  <c r="AH631" i="3"/>
  <c r="AV403" i="3"/>
  <c r="AI939" i="3"/>
  <c r="AV468" i="3"/>
  <c r="AV1185" i="3"/>
  <c r="AH552" i="3"/>
  <c r="AW913" i="3"/>
  <c r="AI1289" i="3"/>
  <c r="AV1269" i="3"/>
  <c r="AW959" i="3"/>
  <c r="AV1162" i="3"/>
  <c r="AV896" i="3"/>
  <c r="AW778" i="3"/>
  <c r="AI616" i="3"/>
  <c r="AI1280" i="3"/>
  <c r="AI643" i="3"/>
  <c r="AV1137" i="3"/>
  <c r="AI632" i="3"/>
  <c r="AW984" i="3"/>
  <c r="AH1208" i="3"/>
  <c r="AV736" i="3"/>
  <c r="AW919" i="3"/>
  <c r="AH1240" i="3"/>
  <c r="AV470" i="3"/>
  <c r="AH1039" i="3"/>
  <c r="AI920" i="3"/>
  <c r="AI432" i="3"/>
  <c r="AI1171" i="3"/>
  <c r="AI896" i="3"/>
  <c r="AI738" i="3"/>
  <c r="AV631" i="3"/>
  <c r="AI1336" i="3"/>
  <c r="AI770" i="3"/>
  <c r="AI1024" i="3"/>
  <c r="AI1165" i="3"/>
  <c r="AI662" i="3"/>
  <c r="AH356" i="3"/>
  <c r="AH912" i="3"/>
  <c r="AI1037" i="3"/>
  <c r="AV894" i="3"/>
  <c r="AH556" i="3"/>
  <c r="AH449" i="3"/>
  <c r="AW973" i="3"/>
  <c r="AW1223" i="3"/>
  <c r="AW1309" i="3"/>
  <c r="AH1010" i="3"/>
  <c r="AI1110" i="3"/>
  <c r="AW1054" i="3"/>
  <c r="AW962" i="3"/>
  <c r="AV727" i="3"/>
  <c r="AI500" i="3"/>
  <c r="AI1038" i="3"/>
  <c r="AI567" i="3"/>
  <c r="AA39" i="11"/>
  <c r="AD39" i="11" s="1"/>
  <c r="O45" i="21" s="1"/>
  <c r="AW1259" i="3"/>
  <c r="AI615" i="3"/>
  <c r="AH1271" i="3"/>
  <c r="AV577" i="3"/>
  <c r="AV818" i="3"/>
  <c r="AH503" i="3"/>
  <c r="AH365" i="3"/>
  <c r="AV873" i="3"/>
  <c r="AV975" i="3"/>
  <c r="AI835" i="3"/>
  <c r="AV1258" i="3"/>
  <c r="AI1056" i="3"/>
  <c r="AW393" i="3"/>
  <c r="AI829" i="3"/>
  <c r="AH1092" i="3"/>
  <c r="AW662" i="3"/>
  <c r="AW589" i="3"/>
  <c r="AV942" i="3"/>
  <c r="AC40" i="25"/>
  <c r="AF40" i="25" s="1"/>
  <c r="AB33" i="25"/>
  <c r="AE33" i="25" s="1"/>
  <c r="AC39" i="25"/>
  <c r="AF39" i="25" s="1"/>
  <c r="AB15" i="25"/>
  <c r="AE15" i="25" s="1"/>
  <c r="AI15" i="25" s="1"/>
  <c r="AC19" i="25"/>
  <c r="AI9" i="8"/>
  <c r="AC25" i="10"/>
  <c r="AF25" i="10" s="1"/>
  <c r="S49" i="3"/>
  <c r="U16" i="6"/>
  <c r="R182" i="3"/>
  <c r="AI332" i="3"/>
  <c r="AI36" i="8"/>
  <c r="R112" i="3"/>
  <c r="AA40" i="11"/>
  <c r="AD40" i="11" s="1"/>
  <c r="O46" i="21" s="1"/>
  <c r="AV321" i="3"/>
  <c r="R22" i="3"/>
  <c r="AI71" i="3"/>
  <c r="U6" i="7"/>
  <c r="T17" i="7"/>
  <c r="U31" i="6"/>
  <c r="T25" i="7"/>
  <c r="AH21" i="3"/>
  <c r="AW303" i="3"/>
  <c r="AB16" i="11"/>
  <c r="AB17" i="11"/>
  <c r="T20" i="7"/>
  <c r="AW239" i="3"/>
  <c r="BJ3" i="3"/>
  <c r="BK82" i="3"/>
  <c r="BJ352" i="3"/>
  <c r="S264" i="3"/>
  <c r="S111" i="3"/>
  <c r="S95" i="3"/>
  <c r="R8" i="3"/>
  <c r="BK190" i="3"/>
  <c r="BJ340" i="3"/>
  <c r="BJ199" i="3"/>
  <c r="AW109" i="3"/>
  <c r="AH113" i="3"/>
  <c r="AH213" i="3"/>
  <c r="AV42" i="3"/>
  <c r="AI290" i="3"/>
  <c r="AH182" i="3"/>
  <c r="AV256" i="3"/>
  <c r="AW501" i="3"/>
  <c r="BJ181" i="3"/>
  <c r="R9" i="3"/>
  <c r="H12" i="14" s="1"/>
  <c r="S261" i="3"/>
  <c r="AV178" i="3"/>
  <c r="AI214" i="3"/>
  <c r="AI341" i="3"/>
  <c r="R277" i="3"/>
  <c r="AW222" i="3"/>
  <c r="AV215" i="3"/>
  <c r="S14" i="3"/>
  <c r="AI187" i="3"/>
  <c r="R118" i="3"/>
  <c r="H121" i="14" s="1"/>
  <c r="AH477" i="3"/>
  <c r="BK172" i="3"/>
  <c r="AI121" i="3"/>
  <c r="S289" i="3"/>
  <c r="AW209" i="3"/>
  <c r="AC37" i="9"/>
  <c r="AW275" i="3"/>
  <c r="AV22" i="3"/>
  <c r="S29" i="3"/>
  <c r="AW21" i="3"/>
  <c r="AH284" i="3"/>
  <c r="AI60" i="3"/>
  <c r="AV229" i="3"/>
  <c r="AH103" i="3"/>
  <c r="AV100" i="3"/>
  <c r="AH95" i="3"/>
  <c r="AW71" i="3"/>
  <c r="R340" i="3"/>
  <c r="AI156" i="3"/>
  <c r="S85" i="3"/>
  <c r="S306" i="3"/>
  <c r="AB33" i="9"/>
  <c r="BJ188" i="3"/>
  <c r="AW305" i="3"/>
  <c r="AV34" i="3"/>
  <c r="AV287" i="3"/>
  <c r="AW230" i="3"/>
  <c r="AI68" i="3"/>
  <c r="AW318" i="3"/>
  <c r="AW201" i="3"/>
  <c r="S170" i="3"/>
  <c r="S59" i="3"/>
  <c r="AH121" i="3"/>
  <c r="AH173" i="3"/>
  <c r="AW127" i="3"/>
  <c r="AI347" i="3"/>
  <c r="AW67" i="3"/>
  <c r="AH341" i="3"/>
  <c r="AC31" i="9"/>
  <c r="S242" i="3"/>
  <c r="S135" i="3"/>
  <c r="AV106" i="3"/>
  <c r="AH271" i="3"/>
  <c r="BK323" i="3"/>
  <c r="AV52" i="3"/>
  <c r="R308" i="3"/>
  <c r="AH164" i="3"/>
  <c r="R334" i="3"/>
  <c r="AC8" i="9"/>
  <c r="AI20" i="3"/>
  <c r="AH221" i="3"/>
  <c r="AH258" i="3"/>
  <c r="AH126" i="3"/>
  <c r="S144" i="3"/>
  <c r="AW192" i="3"/>
  <c r="AW88" i="3"/>
  <c r="AW130" i="3"/>
  <c r="AI95" i="3"/>
  <c r="AW103" i="3"/>
  <c r="AH130" i="3"/>
  <c r="AB7" i="9"/>
  <c r="AW348" i="3"/>
  <c r="T19" i="7"/>
  <c r="AH26" i="8"/>
  <c r="BJ109" i="3"/>
  <c r="AV77" i="3"/>
  <c r="AV268" i="3"/>
  <c r="R116" i="3"/>
  <c r="AI169" i="3"/>
  <c r="AW110" i="3"/>
  <c r="AW84" i="3"/>
  <c r="AV110" i="3"/>
  <c r="AI255" i="3"/>
  <c r="AH236" i="3"/>
  <c r="AW219" i="3"/>
  <c r="AV15" i="3"/>
  <c r="AW255" i="3"/>
  <c r="AI249" i="3"/>
  <c r="AI46" i="3"/>
  <c r="AV265" i="3"/>
  <c r="AI264" i="3"/>
  <c r="AW42" i="3"/>
  <c r="R286" i="3"/>
  <c r="T29" i="7"/>
  <c r="AB6" i="11"/>
  <c r="AE6" i="11" s="1"/>
  <c r="U4" i="6"/>
  <c r="AH29" i="8"/>
  <c r="AK29" i="8" s="1"/>
  <c r="AO29" i="8" s="1"/>
  <c r="E83" i="10" s="1"/>
  <c r="AB25" i="11"/>
  <c r="U41" i="7"/>
  <c r="T41" i="7"/>
  <c r="AC17" i="10"/>
  <c r="AB43" i="11"/>
  <c r="T23" i="6"/>
  <c r="T22" i="7"/>
  <c r="AB30" i="10"/>
  <c r="AE30" i="10" s="1"/>
  <c r="T3" i="6"/>
  <c r="AI26" i="8"/>
  <c r="AI34" i="8"/>
  <c r="AH24" i="8"/>
  <c r="AC11" i="10"/>
  <c r="AI19" i="8"/>
  <c r="AV210" i="3"/>
  <c r="AH140" i="3"/>
  <c r="AH40" i="3"/>
  <c r="AC43" i="9"/>
  <c r="AH162" i="3"/>
  <c r="AV19" i="3"/>
  <c r="S180" i="3"/>
  <c r="AV314" i="3"/>
  <c r="S44" i="3"/>
  <c r="AH28" i="3"/>
  <c r="R350" i="3"/>
  <c r="AW193" i="3"/>
  <c r="R317" i="3"/>
  <c r="AV21" i="3"/>
  <c r="AH7" i="3"/>
  <c r="S159" i="3"/>
  <c r="AI180" i="3"/>
  <c r="G185" i="22" s="1"/>
  <c r="AH57" i="3"/>
  <c r="BJ251" i="3"/>
  <c r="AB9" i="11"/>
  <c r="AE9" i="11" s="1"/>
  <c r="AH42" i="8"/>
  <c r="AK42" i="8" s="1"/>
  <c r="AC16" i="10"/>
  <c r="T6" i="6"/>
  <c r="U14" i="7"/>
  <c r="U19" i="6"/>
  <c r="AA18" i="11"/>
  <c r="AD18" i="11" s="1"/>
  <c r="O24" i="21" s="1"/>
  <c r="U38" i="6"/>
  <c r="U28" i="7"/>
  <c r="T37" i="7"/>
  <c r="AI24" i="8"/>
  <c r="AC39" i="10"/>
  <c r="AF39" i="10" s="1"/>
  <c r="AH41" i="8"/>
  <c r="AB31" i="10"/>
  <c r="AE31" i="10" s="1"/>
  <c r="U37" i="6"/>
  <c r="AB28" i="11"/>
  <c r="AE28" i="11" s="1"/>
  <c r="AB38" i="10"/>
  <c r="AE38" i="10" s="1"/>
  <c r="AB27" i="11"/>
  <c r="AE27" i="11" s="1"/>
  <c r="AI16" i="8"/>
  <c r="AH11" i="8"/>
  <c r="AB11" i="11"/>
  <c r="T32" i="6"/>
  <c r="AV9" i="3"/>
  <c r="AW47" i="3"/>
  <c r="R71" i="3"/>
  <c r="AH80" i="3"/>
  <c r="AW284" i="3"/>
  <c r="AH139" i="3"/>
  <c r="AV304" i="3"/>
  <c r="AH156" i="3"/>
  <c r="AH48" i="3"/>
  <c r="AH169" i="3"/>
  <c r="AH81" i="3"/>
  <c r="AC20" i="9"/>
  <c r="AH308" i="3"/>
  <c r="AW14" i="3"/>
  <c r="AW313" i="3"/>
  <c r="AW46" i="3"/>
  <c r="R102" i="3"/>
  <c r="AH264" i="3"/>
  <c r="R247" i="3"/>
  <c r="BJ19" i="3"/>
  <c r="S222" i="3"/>
  <c r="BK289" i="3"/>
  <c r="BK119" i="3"/>
  <c r="BJ89" i="3"/>
  <c r="R62" i="3"/>
  <c r="H65" i="14" s="1"/>
  <c r="AW731" i="3"/>
  <c r="AI871" i="3"/>
  <c r="AI1127" i="3"/>
  <c r="AH755" i="3"/>
  <c r="AV917" i="3"/>
  <c r="AI1209" i="3"/>
  <c r="AH1272" i="3"/>
  <c r="AW1317" i="3"/>
  <c r="AV379" i="3"/>
  <c r="AW1104" i="3"/>
  <c r="AV514" i="3"/>
  <c r="AI775" i="3"/>
  <c r="AH1018" i="3"/>
  <c r="AW664" i="3"/>
  <c r="AH623" i="3"/>
  <c r="AW833" i="3"/>
  <c r="AH715" i="3"/>
  <c r="AI1173" i="3"/>
  <c r="AW408" i="3"/>
  <c r="AI650" i="3"/>
  <c r="AI827" i="3"/>
  <c r="AW1184" i="3"/>
  <c r="AH558" i="3"/>
  <c r="AH687" i="3"/>
  <c r="AV912" i="3"/>
  <c r="AV888" i="3"/>
  <c r="AW652" i="3"/>
  <c r="AW1202" i="3"/>
  <c r="AI852" i="3"/>
  <c r="AV961" i="3"/>
  <c r="AI703" i="3"/>
  <c r="AI679" i="3"/>
  <c r="AI1000" i="3"/>
  <c r="AV420" i="3"/>
  <c r="AW1070" i="3"/>
  <c r="AH868" i="3"/>
  <c r="AV598" i="3"/>
  <c r="AW1121" i="3"/>
  <c r="AV808" i="3"/>
  <c r="AI560" i="3"/>
  <c r="AH1013" i="3"/>
  <c r="AH400" i="3"/>
  <c r="AV722" i="3"/>
  <c r="AW752" i="3"/>
  <c r="AW1086" i="3"/>
  <c r="AW1314" i="3"/>
  <c r="AW874" i="3"/>
  <c r="AV1058" i="3"/>
  <c r="AV743" i="3"/>
  <c r="AV1150" i="3"/>
  <c r="AW938" i="3"/>
  <c r="AI466" i="3"/>
  <c r="AI558" i="3"/>
  <c r="AW1295" i="3"/>
  <c r="AI1201" i="3"/>
  <c r="AH483" i="3"/>
  <c r="AH1269" i="3"/>
  <c r="AW435" i="3"/>
  <c r="AW1072" i="3"/>
  <c r="AV646" i="3"/>
  <c r="AW1236" i="3"/>
  <c r="AI1216" i="3"/>
  <c r="AI1297" i="3"/>
  <c r="AI354" i="3"/>
  <c r="AW691" i="3"/>
  <c r="AW907" i="3"/>
  <c r="AI600" i="3"/>
  <c r="AH974" i="3"/>
  <c r="AV648" i="3"/>
  <c r="AH688" i="3"/>
  <c r="AV903" i="3"/>
  <c r="AH638" i="3"/>
  <c r="AH654" i="3"/>
  <c r="AV1151" i="3"/>
  <c r="AV1221" i="3"/>
  <c r="AW1069" i="3"/>
  <c r="AW1213" i="3"/>
  <c r="AI437" i="3"/>
  <c r="AI522" i="3"/>
  <c r="AI737" i="3"/>
  <c r="AI1097" i="3"/>
  <c r="AV533" i="3"/>
  <c r="AI841" i="3"/>
  <c r="AH1017" i="3"/>
  <c r="AI1022" i="3"/>
  <c r="AW1318" i="3"/>
  <c r="AV518" i="3"/>
  <c r="AH636" i="3"/>
  <c r="AW425" i="3"/>
  <c r="AW543" i="3"/>
  <c r="AV676" i="3"/>
  <c r="AW1304" i="3"/>
  <c r="AH606" i="3"/>
  <c r="AV745" i="3"/>
  <c r="AV862" i="3"/>
  <c r="AV866" i="3"/>
  <c r="AH655" i="3"/>
  <c r="AH1307" i="3"/>
  <c r="AV992" i="3"/>
  <c r="AI1205" i="3"/>
  <c r="AH1029" i="3"/>
  <c r="AI806" i="3"/>
  <c r="AI492" i="3"/>
  <c r="AH800" i="3"/>
  <c r="AH942" i="3"/>
  <c r="AH1078" i="3"/>
  <c r="AW438" i="3"/>
  <c r="AW1169" i="3"/>
  <c r="AW487" i="3"/>
  <c r="AI570" i="3"/>
  <c r="AV809" i="3"/>
  <c r="AH858" i="3"/>
  <c r="AI1139" i="3"/>
  <c r="AW1300" i="3"/>
  <c r="AI822" i="3"/>
  <c r="AV911" i="3"/>
  <c r="AW433" i="3"/>
  <c r="AH1293" i="3"/>
  <c r="AH761" i="3"/>
  <c r="AW401" i="3"/>
  <c r="AV522" i="3"/>
  <c r="AW1221" i="3"/>
  <c r="AW1225" i="3"/>
  <c r="AH510" i="3"/>
  <c r="AW386" i="3"/>
  <c r="AW554" i="3"/>
  <c r="AV1257" i="3"/>
  <c r="AV1028" i="3"/>
  <c r="AI790" i="3"/>
  <c r="AH791" i="3"/>
  <c r="AH920" i="3"/>
  <c r="AH428" i="3"/>
  <c r="AI499" i="3"/>
  <c r="AH1102" i="3"/>
  <c r="AI904" i="3"/>
  <c r="AW498" i="3"/>
  <c r="AI712" i="3"/>
  <c r="AH827" i="3"/>
  <c r="AI958" i="3"/>
  <c r="AI372" i="3"/>
  <c r="AV1184" i="3"/>
  <c r="AH545" i="3"/>
  <c r="AI692" i="3"/>
  <c r="AH792" i="3"/>
  <c r="AI890" i="3"/>
  <c r="AV781" i="3"/>
  <c r="AH1110" i="3"/>
  <c r="AI409" i="3"/>
  <c r="AV624" i="3"/>
  <c r="AH389" i="3"/>
  <c r="AI1161" i="3"/>
  <c r="AH958" i="3"/>
  <c r="AW982" i="3"/>
  <c r="AI952" i="3"/>
  <c r="AH854" i="3"/>
  <c r="AH697" i="3"/>
  <c r="AH1076" i="3"/>
  <c r="AH1159" i="3"/>
  <c r="AV1171" i="3"/>
  <c r="AH1193" i="3"/>
  <c r="AI1068" i="3"/>
  <c r="AH1335" i="3"/>
  <c r="AH599" i="3"/>
  <c r="AH1079" i="3"/>
  <c r="AI722" i="3"/>
  <c r="AI1187" i="3"/>
  <c r="AW1055" i="3"/>
  <c r="AH614" i="3"/>
  <c r="AH548" i="3"/>
  <c r="AI1014" i="3"/>
  <c r="AV689" i="3"/>
  <c r="BK138" i="3"/>
  <c r="BK76" i="3"/>
  <c r="BK113" i="3"/>
  <c r="BJ292" i="3"/>
  <c r="BJ21" i="3"/>
  <c r="BK195" i="3"/>
  <c r="BJ11" i="3"/>
  <c r="BK104" i="3"/>
  <c r="BJ264" i="3"/>
  <c r="BK101" i="3"/>
  <c r="R237" i="3"/>
  <c r="R163" i="3"/>
  <c r="BJ287" i="3"/>
  <c r="BJ182" i="3"/>
  <c r="BK103" i="3"/>
  <c r="BK135" i="3"/>
  <c r="R211" i="3"/>
  <c r="BK120" i="3"/>
  <c r="R81" i="3"/>
  <c r="H84" i="14" s="1"/>
  <c r="BK233" i="3"/>
  <c r="BJ244" i="3"/>
  <c r="BJ270" i="3"/>
  <c r="AV1303" i="3"/>
  <c r="AH506" i="3"/>
  <c r="AI443" i="3"/>
  <c r="AH1238" i="3"/>
  <c r="AH698" i="3"/>
  <c r="AV775" i="3"/>
  <c r="AW1156" i="3"/>
  <c r="AV1264" i="3"/>
  <c r="AI511" i="3"/>
  <c r="AI794" i="3"/>
  <c r="AW567" i="3"/>
  <c r="AV923" i="3"/>
  <c r="AV1198" i="3"/>
  <c r="AV532" i="3"/>
  <c r="AH964" i="3"/>
  <c r="AH411" i="3"/>
  <c r="AV473" i="3"/>
  <c r="AI1007" i="3"/>
  <c r="AV604" i="3"/>
  <c r="AH839" i="3"/>
  <c r="AV369" i="3"/>
  <c r="BK264" i="3"/>
  <c r="S275" i="3"/>
  <c r="S89" i="3"/>
  <c r="BK98" i="3"/>
  <c r="BJ290" i="3"/>
  <c r="BK116" i="3"/>
  <c r="BJ344" i="3"/>
  <c r="BK266" i="3"/>
  <c r="S51" i="3"/>
  <c r="BK209" i="3"/>
  <c r="R346" i="3"/>
  <c r="BK290" i="3"/>
  <c r="BK67" i="3"/>
  <c r="BJ75" i="3"/>
  <c r="S154" i="3"/>
  <c r="BK199" i="3"/>
  <c r="S100" i="3"/>
  <c r="I103" i="14" s="1"/>
  <c r="BK294" i="3"/>
  <c r="BJ184" i="3"/>
  <c r="BJ338" i="3"/>
  <c r="R153" i="3"/>
  <c r="AI985" i="3"/>
  <c r="AW493" i="3"/>
  <c r="AI405" i="3"/>
  <c r="AW583" i="3"/>
  <c r="AW930" i="3"/>
  <c r="AW890" i="3"/>
  <c r="AW871" i="3"/>
  <c r="AI878" i="3"/>
  <c r="AV538" i="3"/>
  <c r="AW478" i="3"/>
  <c r="AH408" i="3"/>
  <c r="S96" i="3"/>
  <c r="I99" i="14" s="1"/>
  <c r="BK246" i="3"/>
  <c r="BJ231" i="3"/>
  <c r="BK12" i="3"/>
  <c r="BJ302" i="3"/>
  <c r="S208" i="3"/>
  <c r="S226" i="3"/>
  <c r="S207" i="3"/>
  <c r="BJ220" i="3"/>
  <c r="R298" i="3"/>
  <c r="BK280" i="3"/>
  <c r="R301" i="3"/>
  <c r="S78" i="3"/>
  <c r="BJ14" i="3"/>
  <c r="BK295" i="3"/>
  <c r="BK176" i="3"/>
  <c r="BJ247" i="3"/>
  <c r="BK262" i="3"/>
  <c r="R325" i="3"/>
  <c r="S55" i="3"/>
  <c r="BK39" i="3"/>
  <c r="BJ46" i="3"/>
  <c r="R13" i="3"/>
  <c r="H16" i="14" s="1"/>
  <c r="BJ155" i="3"/>
  <c r="BJ43" i="3"/>
  <c r="BJ63" i="3"/>
  <c r="R169" i="3"/>
  <c r="S341" i="3"/>
  <c r="BK56" i="3"/>
  <c r="BJ129" i="3"/>
  <c r="S21" i="3"/>
  <c r="BJ296" i="3"/>
  <c r="BK134" i="3"/>
  <c r="BJ5" i="3"/>
  <c r="BJ229" i="3"/>
  <c r="BJ71" i="3"/>
  <c r="BK17" i="3"/>
  <c r="BJ60" i="3"/>
  <c r="S241" i="3"/>
  <c r="S121" i="3"/>
  <c r="S216" i="3"/>
  <c r="BJ221" i="3"/>
  <c r="S221" i="3"/>
  <c r="S7" i="3"/>
  <c r="S218" i="3"/>
  <c r="S87" i="3"/>
  <c r="AH347" i="3"/>
  <c r="AW342" i="3"/>
  <c r="S58" i="3"/>
  <c r="I61" i="14" s="1"/>
  <c r="AI313" i="3"/>
  <c r="S20" i="3"/>
  <c r="AI200" i="3"/>
  <c r="AV158" i="3"/>
  <c r="AW113" i="3"/>
  <c r="AW59" i="3"/>
  <c r="AH270" i="3"/>
  <c r="AH116" i="3"/>
  <c r="F121" i="22" s="1"/>
  <c r="AV168" i="3"/>
  <c r="AH18" i="3"/>
  <c r="S297" i="3"/>
  <c r="AV222" i="3"/>
  <c r="S98" i="3"/>
  <c r="AW29" i="3"/>
  <c r="AW268" i="3"/>
  <c r="AH228" i="3"/>
  <c r="R258" i="3"/>
  <c r="R293" i="3"/>
  <c r="AH249" i="3"/>
  <c r="AW267" i="3"/>
  <c r="AH60" i="3"/>
  <c r="R123" i="3"/>
  <c r="AV286" i="3"/>
  <c r="AI173" i="3"/>
  <c r="AI184" i="3"/>
  <c r="AH1045" i="3"/>
  <c r="AI423" i="3"/>
  <c r="AV1093" i="3"/>
  <c r="AI1189" i="3"/>
  <c r="AW681" i="3"/>
  <c r="AI1239" i="3"/>
  <c r="AH1144" i="3"/>
  <c r="AI1193" i="3"/>
  <c r="AH574" i="3"/>
  <c r="AI497" i="3"/>
  <c r="AI949" i="3"/>
  <c r="BJ10" i="3"/>
  <c r="BJ68" i="3"/>
  <c r="S91" i="3"/>
  <c r="R114" i="3"/>
  <c r="R239" i="3"/>
  <c r="S185" i="3"/>
  <c r="BJ29" i="3"/>
  <c r="BK282" i="3"/>
  <c r="S151" i="3"/>
  <c r="R73" i="3"/>
  <c r="BJ179" i="3"/>
  <c r="S234" i="3"/>
  <c r="BK326" i="3"/>
  <c r="BK168" i="3"/>
  <c r="BJ160" i="3"/>
  <c r="S70" i="3"/>
  <c r="BK52" i="3"/>
  <c r="BK350" i="3"/>
  <c r="BK193" i="3"/>
  <c r="BJ176" i="3"/>
  <c r="BK94" i="3"/>
  <c r="BJ140" i="3"/>
  <c r="BJ305" i="3"/>
  <c r="BJ130" i="3"/>
  <c r="BK15" i="3"/>
  <c r="S272" i="3"/>
  <c r="BK24" i="3"/>
  <c r="R240" i="3"/>
  <c r="BJ173" i="3"/>
  <c r="BK145" i="3"/>
  <c r="BK335" i="3"/>
  <c r="S119" i="3"/>
  <c r="I122" i="14" s="1"/>
  <c r="BJ118" i="3"/>
  <c r="BK256" i="3"/>
  <c r="S182" i="3"/>
  <c r="S97" i="3"/>
  <c r="S227" i="3"/>
  <c r="BK58" i="3"/>
  <c r="S339" i="3"/>
  <c r="S109" i="3"/>
  <c r="S319" i="3"/>
  <c r="BJ33" i="3"/>
  <c r="AC4" i="9"/>
  <c r="AF4" i="9" s="1"/>
  <c r="AG4" i="9" s="1"/>
  <c r="AW248" i="3"/>
  <c r="AV152" i="3"/>
  <c r="AI247" i="3"/>
  <c r="S331" i="3"/>
  <c r="AH151" i="3"/>
  <c r="R321" i="3"/>
  <c r="AI26" i="3"/>
  <c r="AI234" i="3"/>
  <c r="AH241" i="3"/>
  <c r="AI211" i="3"/>
  <c r="AV187" i="3"/>
  <c r="AV104" i="3"/>
  <c r="AV121" i="3"/>
  <c r="AW292" i="3"/>
  <c r="S257" i="3"/>
  <c r="AI48" i="3"/>
  <c r="AW153" i="3"/>
  <c r="R94" i="3"/>
  <c r="AW159" i="3"/>
  <c r="AI304" i="3"/>
  <c r="AW229" i="3"/>
  <c r="AH136" i="3"/>
  <c r="AH195" i="3"/>
  <c r="AB26" i="9"/>
  <c r="AH96" i="3"/>
  <c r="AW322" i="3"/>
  <c r="R352" i="3"/>
  <c r="AI292" i="3"/>
  <c r="AH137" i="3"/>
  <c r="S68" i="3"/>
  <c r="AI198" i="3"/>
  <c r="AV89" i="3"/>
  <c r="AI942" i="3"/>
  <c r="AH1028" i="3"/>
  <c r="AI1148" i="3"/>
  <c r="AI831" i="3"/>
  <c r="AV702" i="3"/>
  <c r="S13" i="3"/>
  <c r="I16" i="14" s="1"/>
  <c r="BJ345" i="3"/>
  <c r="BJ261" i="3"/>
  <c r="R110" i="3"/>
  <c r="R128" i="3"/>
  <c r="R241" i="3"/>
  <c r="BK251" i="3"/>
  <c r="S75" i="3"/>
  <c r="S285" i="3"/>
  <c r="R259" i="3"/>
  <c r="BK72" i="3"/>
  <c r="BJ113" i="3"/>
  <c r="BK157" i="3"/>
  <c r="BK179" i="3"/>
  <c r="BK345" i="3"/>
  <c r="BK84" i="3"/>
  <c r="R220" i="3"/>
  <c r="R158" i="3"/>
  <c r="BK277" i="3"/>
  <c r="BJ238" i="3"/>
  <c r="BK81" i="3"/>
  <c r="AV155" i="3"/>
  <c r="R146" i="3"/>
  <c r="R264" i="3"/>
  <c r="AW97" i="3"/>
  <c r="AV184" i="3"/>
  <c r="AW337" i="3"/>
  <c r="AH307" i="3"/>
  <c r="AV12" i="3"/>
  <c r="R324" i="3"/>
  <c r="S263" i="3"/>
  <c r="S248" i="3"/>
  <c r="AV196" i="3"/>
  <c r="AV56" i="3"/>
  <c r="AH331" i="3"/>
  <c r="AH304" i="3"/>
  <c r="S65" i="3"/>
  <c r="AI161" i="3"/>
  <c r="AI223" i="3"/>
  <c r="R280" i="3"/>
  <c r="AI77" i="3"/>
  <c r="S228" i="3"/>
  <c r="AV289" i="3"/>
  <c r="AV285" i="3"/>
  <c r="AW81" i="3"/>
  <c r="S280" i="3"/>
  <c r="AI6" i="3"/>
  <c r="AV165" i="3"/>
  <c r="AH274" i="3"/>
  <c r="AW214" i="3"/>
  <c r="S318" i="3"/>
  <c r="AV250" i="3"/>
  <c r="AV349" i="3"/>
  <c r="AV143" i="3"/>
  <c r="AC36" i="9"/>
  <c r="AV340" i="3"/>
  <c r="AV120" i="3"/>
  <c r="AW245" i="3"/>
  <c r="R43" i="3"/>
  <c r="H46" i="14" s="1"/>
  <c r="AH309" i="3"/>
  <c r="AW49" i="3"/>
  <c r="AH111" i="3"/>
  <c r="AI104" i="3"/>
  <c r="AH178" i="3"/>
  <c r="AH189" i="3"/>
  <c r="AI305" i="3"/>
  <c r="AW134" i="3"/>
  <c r="AI244" i="3"/>
  <c r="AI55" i="3"/>
  <c r="AC14" i="9"/>
  <c r="AH35" i="3"/>
  <c r="AH296" i="3"/>
  <c r="AH287" i="3"/>
  <c r="AC16" i="9"/>
  <c r="R98" i="3"/>
  <c r="AW7" i="3"/>
  <c r="AI64" i="3"/>
  <c r="AH332" i="3"/>
  <c r="R249" i="3"/>
  <c r="AH625" i="3"/>
  <c r="AW521" i="3"/>
  <c r="AV726" i="3"/>
  <c r="AV756" i="3"/>
  <c r="AW445" i="3"/>
  <c r="AV629" i="3"/>
  <c r="BK111" i="3"/>
  <c r="R138" i="3"/>
  <c r="H141" i="14" s="1"/>
  <c r="BJ297" i="3"/>
  <c r="BJ32" i="3"/>
  <c r="BJ343" i="3"/>
  <c r="R252" i="3"/>
  <c r="BK91" i="3"/>
  <c r="R55" i="3"/>
  <c r="R88" i="3"/>
  <c r="R37" i="3"/>
  <c r="BJ175" i="3"/>
  <c r="BJ233" i="3"/>
  <c r="BJ167" i="3"/>
  <c r="R91" i="3"/>
  <c r="BK293" i="3"/>
  <c r="BK46" i="3"/>
  <c r="BK180" i="3"/>
  <c r="S329" i="3"/>
  <c r="BJ157" i="3"/>
  <c r="BK254" i="3"/>
  <c r="R246" i="3"/>
  <c r="AW265" i="3"/>
  <c r="AV6" i="3"/>
  <c r="AW87" i="3"/>
  <c r="R60" i="3"/>
  <c r="AI230" i="3"/>
  <c r="AV87" i="3"/>
  <c r="AW257" i="3"/>
  <c r="AH352" i="3"/>
  <c r="R170" i="3"/>
  <c r="S338" i="3"/>
  <c r="AV191" i="3"/>
  <c r="AV318" i="3"/>
  <c r="AW233" i="3"/>
  <c r="AV323" i="3"/>
  <c r="AV28" i="3"/>
  <c r="AV352" i="3"/>
  <c r="AV122" i="3"/>
  <c r="AV126" i="3"/>
  <c r="AV251" i="3"/>
  <c r="AV258" i="3"/>
  <c r="AI89" i="3"/>
  <c r="R147" i="3"/>
  <c r="H150" i="14" s="1"/>
  <c r="S162" i="3"/>
  <c r="S324" i="3"/>
  <c r="AW30" i="3"/>
  <c r="AW143" i="3"/>
  <c r="AV128" i="3"/>
  <c r="AW266" i="3"/>
  <c r="AH170" i="3"/>
  <c r="AV243" i="3"/>
  <c r="AI344" i="3"/>
  <c r="AB11" i="9"/>
  <c r="AW108" i="3"/>
  <c r="AH176" i="3"/>
  <c r="AH94" i="3"/>
  <c r="R7" i="3"/>
  <c r="AH336" i="3"/>
  <c r="AW291" i="3"/>
  <c r="S17" i="3"/>
  <c r="AH190" i="3"/>
  <c r="AH306" i="3"/>
  <c r="AV252" i="3"/>
  <c r="AH311" i="3"/>
  <c r="AI19" i="3"/>
  <c r="AW326" i="3"/>
  <c r="AH171" i="3"/>
  <c r="AW34" i="3"/>
  <c r="AI340" i="3"/>
  <c r="AV66" i="3"/>
  <c r="AW325" i="3"/>
  <c r="AI218" i="3"/>
  <c r="R224" i="3"/>
  <c r="AH192" i="3"/>
  <c r="AB22" i="9"/>
  <c r="AV307" i="3"/>
  <c r="AW298" i="3"/>
  <c r="AW350" i="3"/>
  <c r="S72" i="3"/>
  <c r="AW187" i="3"/>
  <c r="BJ210" i="3"/>
  <c r="BJ40" i="3"/>
  <c r="R75" i="3"/>
  <c r="BK102" i="3"/>
  <c r="BK19" i="3"/>
  <c r="AW1131" i="3"/>
  <c r="AW412" i="3"/>
  <c r="AW884" i="3"/>
  <c r="BK258" i="3"/>
  <c r="BJ38" i="3"/>
  <c r="S296" i="3"/>
  <c r="BJ225" i="3"/>
  <c r="BK253" i="3"/>
  <c r="BK115" i="3"/>
  <c r="S127" i="3"/>
  <c r="BK215" i="3"/>
  <c r="R271" i="3"/>
  <c r="S259" i="3"/>
  <c r="S115" i="3"/>
  <c r="I118" i="14" s="1"/>
  <c r="S238" i="3"/>
  <c r="R28" i="3"/>
  <c r="BK106" i="3"/>
  <c r="BK203" i="3"/>
  <c r="BK49" i="3"/>
  <c r="S256" i="3"/>
  <c r="BJ288" i="3"/>
  <c r="BK164" i="3"/>
  <c r="R205" i="3"/>
  <c r="BK11" i="3"/>
  <c r="R171" i="3"/>
  <c r="S99" i="3"/>
  <c r="I102" i="14" s="1"/>
  <c r="BJ201" i="3"/>
  <c r="BK29" i="3"/>
  <c r="BK316" i="3"/>
  <c r="R3" i="3"/>
  <c r="BJ146" i="3"/>
  <c r="AW356" i="3"/>
  <c r="AH579" i="3"/>
  <c r="AH703" i="3"/>
  <c r="AI1293" i="3"/>
  <c r="AW548" i="3"/>
  <c r="AW413" i="3"/>
  <c r="AH1232" i="3"/>
  <c r="AI489" i="3"/>
  <c r="AH934" i="3"/>
  <c r="AV1009" i="3"/>
  <c r="AI978" i="3"/>
  <c r="AV1247" i="3"/>
  <c r="AH445" i="3"/>
  <c r="AV687" i="3"/>
  <c r="AW458" i="3"/>
  <c r="AH704" i="3"/>
  <c r="AW961" i="3"/>
  <c r="AI818" i="3"/>
  <c r="AV735" i="3"/>
  <c r="AH1001" i="3"/>
  <c r="AW807" i="3"/>
  <c r="AI1011" i="3"/>
  <c r="AH374" i="3"/>
  <c r="AI652" i="3"/>
  <c r="AI1192" i="3"/>
  <c r="AH427" i="3"/>
  <c r="AW372" i="3"/>
  <c r="AV755" i="3"/>
  <c r="AH1299" i="3"/>
  <c r="AW426" i="3"/>
  <c r="AW534" i="3"/>
  <c r="AW1068" i="3"/>
  <c r="AH677" i="3"/>
  <c r="AI782" i="3"/>
  <c r="AV746" i="3"/>
  <c r="AI606" i="3"/>
  <c r="AI1090" i="3"/>
  <c r="AW998" i="3"/>
  <c r="AW766" i="3"/>
  <c r="AH1209" i="3"/>
  <c r="AI1242" i="3"/>
  <c r="AW637" i="3"/>
  <c r="AW784" i="3"/>
  <c r="AI705" i="3"/>
  <c r="AH729" i="3"/>
  <c r="AW1095" i="3"/>
  <c r="AW713" i="3"/>
  <c r="AV794" i="3"/>
  <c r="AW440" i="3"/>
  <c r="AW835" i="3"/>
  <c r="AH1170" i="3"/>
  <c r="AH804" i="3"/>
  <c r="AV927" i="3"/>
  <c r="AV1270" i="3"/>
  <c r="AV492" i="3"/>
  <c r="AW1234" i="3"/>
  <c r="AV1323" i="3"/>
  <c r="AV605" i="3"/>
  <c r="AV1325" i="3"/>
  <c r="AI809" i="3"/>
  <c r="AV378" i="3"/>
  <c r="AH965" i="3"/>
  <c r="AI451" i="3"/>
  <c r="AV918" i="3"/>
  <c r="AV814" i="3"/>
  <c r="AI584" i="3"/>
  <c r="AV1122" i="3"/>
  <c r="AH1129" i="3"/>
  <c r="AH821" i="3"/>
  <c r="AV1085" i="3"/>
  <c r="AI795" i="3"/>
  <c r="AI928" i="3"/>
  <c r="AH645" i="3"/>
  <c r="AI1047" i="3"/>
  <c r="AH898" i="3"/>
  <c r="AH648" i="3"/>
  <c r="AH1156" i="3"/>
  <c r="AW574" i="3"/>
  <c r="AH504" i="3"/>
  <c r="AW860" i="3"/>
  <c r="AV1233" i="3"/>
  <c r="AI1091" i="3"/>
  <c r="AI1146" i="3"/>
  <c r="AV1140" i="3"/>
  <c r="AV489" i="3"/>
  <c r="AW1206" i="3"/>
  <c r="B59" i="18"/>
  <c r="B60" i="18" s="1"/>
  <c r="B62" i="18" s="1"/>
  <c r="AW370" i="3"/>
  <c r="AI937" i="3"/>
  <c r="AV583" i="3"/>
  <c r="AH777" i="3"/>
  <c r="AV1321" i="3"/>
  <c r="AH539" i="3"/>
  <c r="AV750" i="3"/>
  <c r="AV1098" i="3"/>
  <c r="AV365" i="3"/>
  <c r="AI813" i="3"/>
  <c r="AW787" i="3"/>
  <c r="AW834" i="3"/>
  <c r="AI751" i="3"/>
  <c r="AV416" i="3"/>
  <c r="AW949" i="3"/>
  <c r="AV692" i="3"/>
  <c r="AV558" i="3"/>
  <c r="AH690" i="3"/>
  <c r="AV1285" i="3"/>
  <c r="AV1135" i="3"/>
  <c r="AH642" i="3"/>
  <c r="AI865" i="3"/>
  <c r="AI1080" i="3"/>
  <c r="AH966" i="3"/>
  <c r="AV650" i="3"/>
  <c r="AH650" i="3"/>
  <c r="AV1035" i="3"/>
  <c r="AH753" i="3"/>
  <c r="AW1030" i="3"/>
  <c r="AH419" i="3"/>
  <c r="BJ48" i="3"/>
  <c r="S178" i="3"/>
  <c r="BJ276" i="3"/>
  <c r="S12" i="3"/>
  <c r="I15" i="14" s="1"/>
  <c r="BJ62" i="3"/>
  <c r="BJ304" i="3"/>
  <c r="S204" i="3"/>
  <c r="BJ170" i="3"/>
  <c r="BJ25" i="3"/>
  <c r="BJ223" i="3"/>
  <c r="R189" i="3"/>
  <c r="R223" i="3"/>
  <c r="S301" i="3"/>
  <c r="BJ350" i="3"/>
  <c r="S314" i="3"/>
  <c r="S225" i="3"/>
  <c r="BK16" i="3"/>
  <c r="BJ295" i="3"/>
  <c r="BJ12" i="3"/>
  <c r="BK214" i="3"/>
  <c r="R302" i="3"/>
  <c r="BJ47" i="3"/>
  <c r="BJ206" i="3"/>
  <c r="BJ158" i="3"/>
  <c r="BJ95" i="3"/>
  <c r="R296" i="3"/>
  <c r="BK347" i="3"/>
  <c r="BJ104" i="3"/>
  <c r="AI1094" i="3"/>
  <c r="AI676" i="3"/>
  <c r="AW550" i="3"/>
  <c r="AW1305" i="3"/>
  <c r="AH944" i="3"/>
  <c r="AV1173" i="3"/>
  <c r="AW476" i="3"/>
  <c r="AV1296" i="3"/>
  <c r="AW1229" i="3"/>
  <c r="AI684" i="3"/>
  <c r="AH757" i="3"/>
  <c r="AH945" i="3"/>
  <c r="AH1125" i="3"/>
  <c r="AI915" i="3"/>
  <c r="AV1004" i="3"/>
  <c r="AV404" i="3"/>
  <c r="AV987" i="3"/>
  <c r="AW524" i="3"/>
  <c r="AI979" i="3"/>
  <c r="AV1313" i="3"/>
  <c r="AH666" i="3"/>
  <c r="AH1210" i="3"/>
  <c r="AV529" i="3"/>
  <c r="AI690" i="3"/>
  <c r="AI1053" i="3"/>
  <c r="AI893" i="3"/>
  <c r="AW643" i="3"/>
  <c r="AH559" i="3"/>
  <c r="AI1015" i="3"/>
  <c r="AI1283" i="3"/>
  <c r="AH700" i="3"/>
  <c r="AW1306" i="3"/>
  <c r="AI844" i="3"/>
  <c r="AH982" i="3"/>
  <c r="AH375" i="3"/>
  <c r="AW762" i="3"/>
  <c r="AI815" i="3"/>
  <c r="AH1059" i="3"/>
  <c r="AV871" i="3"/>
  <c r="AW997" i="3"/>
  <c r="AV524" i="3"/>
  <c r="AV981" i="3"/>
  <c r="AW922" i="3"/>
  <c r="AI1304" i="3"/>
  <c r="AW1266" i="3"/>
  <c r="AI1044" i="3"/>
  <c r="AI622" i="3"/>
  <c r="AI387" i="3"/>
  <c r="AI1005" i="3"/>
  <c r="AV718" i="3"/>
  <c r="AH796" i="3"/>
  <c r="AH1166" i="3"/>
  <c r="AW588" i="3"/>
  <c r="AH1183" i="3"/>
  <c r="AI1214" i="3"/>
  <c r="AI404" i="3"/>
  <c r="AH811" i="3"/>
  <c r="AW1179" i="3"/>
  <c r="AH684" i="3"/>
  <c r="AH1158" i="3"/>
  <c r="AW668" i="3"/>
  <c r="AV542" i="3"/>
  <c r="AI507" i="3"/>
  <c r="AV1287" i="3"/>
  <c r="AW700" i="3"/>
  <c r="AW999" i="3"/>
  <c r="AH781" i="3"/>
  <c r="AW730" i="3"/>
  <c r="AI687" i="3"/>
  <c r="AI665" i="3"/>
  <c r="AI1251" i="3"/>
  <c r="AH805" i="3"/>
  <c r="AH1151" i="3"/>
  <c r="AH799" i="3"/>
  <c r="AI526" i="3"/>
  <c r="AV854" i="3"/>
  <c r="AH1057" i="3"/>
  <c r="AI900" i="3"/>
  <c r="AH550" i="3"/>
  <c r="AV1245" i="3"/>
  <c r="AW613" i="3"/>
  <c r="AH873" i="3"/>
  <c r="AH1146" i="3"/>
  <c r="AI1282" i="3"/>
  <c r="AW995" i="3"/>
  <c r="AI1004" i="3"/>
  <c r="AI948" i="3"/>
  <c r="AW813" i="3"/>
  <c r="AI1259" i="3"/>
  <c r="AH1165" i="3"/>
  <c r="AI1119" i="3"/>
  <c r="AW505" i="3"/>
  <c r="AI838" i="3"/>
  <c r="AV373" i="3"/>
  <c r="AW1057" i="3"/>
  <c r="AH1027" i="3"/>
  <c r="AW1183" i="3"/>
  <c r="AW636" i="3"/>
  <c r="AW887" i="3"/>
  <c r="AI882" i="3"/>
  <c r="AH364" i="3"/>
  <c r="AW552" i="3"/>
  <c r="AI431" i="3"/>
  <c r="AI353" i="3"/>
  <c r="AV1273" i="3"/>
  <c r="AI1155" i="3"/>
  <c r="AI1147" i="3"/>
  <c r="AV462" i="3"/>
  <c r="AW577" i="3"/>
  <c r="AH415" i="3"/>
  <c r="AI724" i="3"/>
  <c r="AI612" i="3"/>
  <c r="AI613" i="3"/>
  <c r="AW504" i="3"/>
  <c r="AI963" i="3"/>
  <c r="AB32" i="11"/>
  <c r="T21" i="6"/>
  <c r="AV1159" i="3"/>
  <c r="AH846" i="3"/>
  <c r="AH815" i="3"/>
  <c r="AI723" i="3"/>
  <c r="AI700" i="3"/>
  <c r="AV1099" i="3"/>
  <c r="AW395" i="3"/>
  <c r="AV1318" i="3"/>
  <c r="AW657" i="3"/>
  <c r="AV915" i="3"/>
  <c r="AI990" i="3"/>
  <c r="AW774" i="3"/>
  <c r="AW1052" i="3"/>
  <c r="AI924" i="3"/>
  <c r="AI1208" i="3"/>
  <c r="AI879" i="3"/>
  <c r="AW358" i="3"/>
  <c r="AH491" i="3"/>
  <c r="AW1328" i="3"/>
  <c r="AI1175" i="3"/>
  <c r="AI375" i="3"/>
  <c r="AI1059" i="3"/>
  <c r="AV1096" i="3"/>
  <c r="AW566" i="3"/>
  <c r="AW709" i="3"/>
  <c r="AI454" i="3"/>
  <c r="AW869" i="3"/>
  <c r="AV815" i="3"/>
  <c r="AH880" i="3"/>
  <c r="AV1156" i="3"/>
  <c r="AI956" i="3"/>
  <c r="AW1103" i="3"/>
  <c r="AI1072" i="3"/>
  <c r="AH1132" i="3"/>
  <c r="AI468" i="3"/>
  <c r="AW1240" i="3"/>
  <c r="AV475" i="3"/>
  <c r="AV759" i="3"/>
  <c r="AW1010" i="3"/>
  <c r="AV1295" i="3"/>
  <c r="AW646" i="3"/>
  <c r="AV1191" i="3"/>
  <c r="AV392" i="3"/>
  <c r="AW600" i="3"/>
  <c r="AI545" i="3"/>
  <c r="AW765" i="3"/>
  <c r="AH1324" i="3"/>
  <c r="AW905" i="3"/>
  <c r="AH797" i="3"/>
  <c r="AW1228" i="3"/>
  <c r="AH529" i="3"/>
  <c r="AV855" i="3"/>
  <c r="AW1040" i="3"/>
  <c r="AV685" i="3"/>
  <c r="AE37" i="5"/>
  <c r="AV919" i="3"/>
  <c r="AH766" i="3"/>
  <c r="AV1215" i="3"/>
  <c r="AI1142" i="3"/>
  <c r="AW811" i="3"/>
  <c r="AV972" i="3"/>
  <c r="AV714" i="3"/>
  <c r="AW357" i="3"/>
  <c r="AV1067" i="3"/>
  <c r="AH540" i="3"/>
  <c r="AV1094" i="3"/>
  <c r="AH1070" i="3"/>
  <c r="AV760" i="3"/>
  <c r="AH833" i="3"/>
  <c r="AW846" i="3"/>
  <c r="AW1135" i="3"/>
  <c r="AI639" i="3"/>
  <c r="AH498" i="3"/>
  <c r="AW902" i="3"/>
  <c r="AW1222" i="3"/>
  <c r="AH947" i="3"/>
  <c r="AI648" i="3"/>
  <c r="AI851" i="3"/>
  <c r="AW546" i="3"/>
  <c r="AW1204" i="3"/>
  <c r="AI1124" i="3"/>
  <c r="AH514" i="3"/>
  <c r="AI1123" i="3"/>
  <c r="AH662" i="3"/>
  <c r="AI1198" i="3"/>
  <c r="AI918" i="3"/>
  <c r="AH865" i="3"/>
  <c r="AW535" i="3"/>
  <c r="AV1109" i="3"/>
  <c r="AH527" i="3"/>
  <c r="AH1329" i="3"/>
  <c r="AH369" i="3"/>
  <c r="AH523" i="3"/>
  <c r="AI444" i="3"/>
  <c r="AW970" i="3"/>
  <c r="AH663" i="3"/>
  <c r="AW926" i="3"/>
  <c r="AH758" i="3"/>
  <c r="AV1164" i="3"/>
  <c r="AV693" i="3"/>
  <c r="AV591" i="3"/>
  <c r="AW1005" i="3"/>
  <c r="AV1037" i="3"/>
  <c r="AI415" i="3"/>
  <c r="AV678" i="3"/>
  <c r="AV1152" i="3"/>
  <c r="AW1124" i="3"/>
  <c r="AW1315" i="3"/>
  <c r="AW851" i="3"/>
  <c r="AW1243" i="3"/>
  <c r="AW865" i="3"/>
  <c r="AI1248" i="3"/>
  <c r="AH1332" i="3"/>
  <c r="AV1181" i="3"/>
  <c r="AH720" i="3"/>
  <c r="AH377" i="3"/>
  <c r="AI1291" i="3"/>
  <c r="AV537" i="3"/>
  <c r="AH1215" i="3"/>
  <c r="AV461" i="3"/>
  <c r="AV615" i="3"/>
  <c r="AH1182" i="3"/>
  <c r="AV1225" i="3"/>
  <c r="AV482" i="3"/>
  <c r="AH1145" i="3"/>
  <c r="AI868" i="3"/>
  <c r="AH1141" i="3"/>
  <c r="AV467" i="3"/>
  <c r="AH1289" i="3"/>
  <c r="AH1081" i="3"/>
  <c r="AI804" i="3"/>
  <c r="AH448" i="3"/>
  <c r="AV1081" i="3"/>
  <c r="AW818" i="3"/>
  <c r="AI746" i="3"/>
  <c r="AI1258" i="3"/>
  <c r="AI1250" i="3"/>
  <c r="AV582" i="3"/>
  <c r="AV1006" i="3"/>
  <c r="AI564" i="3"/>
  <c r="AI1092" i="3"/>
  <c r="AH1222" i="3"/>
  <c r="AE33" i="5"/>
  <c r="AW1078" i="3"/>
  <c r="AW1144" i="3"/>
  <c r="AH457" i="3"/>
  <c r="AH813" i="3"/>
  <c r="AH1124" i="3"/>
  <c r="AI380" i="3"/>
  <c r="AW969" i="3"/>
  <c r="AW1017" i="3"/>
  <c r="AW1012" i="3"/>
  <c r="AV602" i="3"/>
  <c r="AW888" i="3"/>
  <c r="AV860" i="3"/>
  <c r="AV988" i="3"/>
  <c r="AV1314" i="3"/>
  <c r="AI503" i="3"/>
  <c r="AH838" i="3"/>
  <c r="AH1098" i="3"/>
  <c r="AH383" i="3"/>
  <c r="AV585" i="3"/>
  <c r="AW618" i="3"/>
  <c r="AV1106" i="3"/>
  <c r="AV994" i="3"/>
  <c r="AW1290" i="3"/>
  <c r="AW1115" i="3"/>
  <c r="AW882" i="3"/>
  <c r="AH536" i="3"/>
  <c r="AW537" i="3"/>
  <c r="AW958" i="3"/>
  <c r="AH1302" i="3"/>
  <c r="AH950" i="3"/>
  <c r="AV747" i="3"/>
  <c r="AH386" i="3"/>
  <c r="AH484" i="3"/>
  <c r="AI1252" i="3"/>
  <c r="AW1062" i="3"/>
  <c r="AV1252" i="3"/>
  <c r="AI731" i="3"/>
  <c r="AV543" i="3"/>
  <c r="AH453" i="3"/>
  <c r="AV1322" i="3"/>
  <c r="AV1279" i="3"/>
  <c r="AW703" i="3"/>
  <c r="AV609" i="3"/>
  <c r="AI744" i="3"/>
  <c r="AI1266" i="3"/>
  <c r="AH1176" i="3"/>
  <c r="S38" i="3"/>
  <c r="AH303" i="3"/>
  <c r="R283" i="3"/>
  <c r="AC30" i="9"/>
  <c r="R290" i="3"/>
  <c r="AW198" i="3"/>
  <c r="AW334" i="3"/>
  <c r="AC42" i="9"/>
  <c r="AV1057" i="3"/>
  <c r="BK4" i="3"/>
  <c r="BJ142" i="3"/>
  <c r="S82" i="3"/>
  <c r="BJ121" i="3"/>
  <c r="BK309" i="3"/>
  <c r="AI28" i="3"/>
  <c r="AI143" i="3"/>
  <c r="AW339" i="3"/>
  <c r="AH279" i="3"/>
  <c r="R33" i="3"/>
  <c r="AI301" i="3"/>
  <c r="AI315" i="3"/>
  <c r="AV137" i="3"/>
  <c r="AV278" i="3"/>
  <c r="AH233" i="3"/>
  <c r="AV10" i="3"/>
  <c r="AH45" i="3"/>
  <c r="AI17" i="3"/>
  <c r="AW206" i="3"/>
  <c r="AH220" i="3"/>
  <c r="AI1177" i="3"/>
  <c r="R54" i="3"/>
  <c r="BJ321" i="3"/>
  <c r="BJ137" i="3"/>
  <c r="S142" i="3"/>
  <c r="BK109" i="3"/>
  <c r="AV91" i="3"/>
  <c r="R218" i="3"/>
  <c r="AI325" i="3"/>
  <c r="AH235" i="3"/>
  <c r="AI250" i="3"/>
  <c r="AH252" i="3"/>
  <c r="AV242" i="3"/>
  <c r="AI297" i="3"/>
  <c r="S283" i="3"/>
  <c r="AV132" i="3"/>
  <c r="AV253" i="3"/>
  <c r="AV141" i="3"/>
  <c r="AW244" i="3"/>
  <c r="AW146" i="3"/>
  <c r="AV302" i="3"/>
  <c r="BK59" i="3"/>
  <c r="BK200" i="3"/>
  <c r="AV1053" i="3"/>
  <c r="R117" i="3"/>
  <c r="BK352" i="3"/>
  <c r="BK310" i="3"/>
  <c r="BJ144" i="3"/>
  <c r="BJ259" i="3"/>
  <c r="BK271" i="3"/>
  <c r="BK175" i="3"/>
  <c r="AV782" i="3"/>
  <c r="AW776" i="3"/>
  <c r="AH1072" i="3"/>
  <c r="AV589" i="3"/>
  <c r="AV474" i="3"/>
  <c r="AV512" i="3"/>
  <c r="AV443" i="3"/>
  <c r="AW629" i="3"/>
  <c r="AH589" i="3"/>
  <c r="AI554" i="3"/>
  <c r="AV1183" i="3"/>
  <c r="AW924" i="3"/>
  <c r="AH783" i="3"/>
  <c r="AV902" i="3"/>
  <c r="AH1243" i="3"/>
  <c r="AV1305" i="3"/>
  <c r="AV842" i="3"/>
  <c r="AI1204" i="3"/>
  <c r="AI438" i="3"/>
  <c r="AI1009" i="3"/>
  <c r="AV1020" i="3"/>
  <c r="AH393" i="3"/>
  <c r="AV817" i="3"/>
  <c r="AH1055" i="3"/>
  <c r="AI546" i="3"/>
  <c r="AW1133" i="3"/>
  <c r="AI735" i="3"/>
  <c r="AW431" i="3"/>
  <c r="AI849" i="3"/>
  <c r="BJ88" i="3"/>
  <c r="S309" i="3"/>
  <c r="BK297" i="3"/>
  <c r="BK87" i="3"/>
  <c r="BK153" i="3"/>
  <c r="BJ315" i="3"/>
  <c r="BJ111" i="3"/>
  <c r="AH1213" i="3"/>
  <c r="AI965" i="3"/>
  <c r="AV526" i="3"/>
  <c r="AW1313" i="3"/>
  <c r="AW989" i="3"/>
  <c r="AW1016" i="3"/>
  <c r="AH1279" i="3"/>
  <c r="AW957" i="3"/>
  <c r="AI907" i="3"/>
  <c r="AH660" i="3"/>
  <c r="AI1003" i="3"/>
  <c r="AI667" i="3"/>
  <c r="AI1176" i="3"/>
  <c r="AH1036" i="3"/>
  <c r="AV425" i="3"/>
  <c r="AH1062" i="3"/>
  <c r="AV1052" i="3"/>
  <c r="AV1311" i="3"/>
  <c r="AI933" i="3"/>
  <c r="AI1294" i="3"/>
  <c r="AI923" i="3"/>
  <c r="AH952" i="3"/>
  <c r="AV853" i="3"/>
  <c r="AH1268" i="3"/>
  <c r="AH1318" i="3"/>
  <c r="AI480" i="3"/>
  <c r="AH534" i="3"/>
  <c r="AI783" i="3"/>
  <c r="AV892" i="3"/>
  <c r="AI1078" i="3"/>
  <c r="U22" i="6"/>
  <c r="AI529" i="3"/>
  <c r="AW1175" i="3"/>
  <c r="AH647" i="3"/>
  <c r="AI607" i="3"/>
  <c r="AV1280" i="3"/>
  <c r="AI1018" i="3"/>
  <c r="AW486" i="3"/>
  <c r="AV869" i="3"/>
  <c r="AI903" i="3"/>
  <c r="AH850" i="3"/>
  <c r="AI729" i="3"/>
  <c r="AV797" i="3"/>
  <c r="AH886" i="3"/>
  <c r="AI1290" i="3"/>
  <c r="AH399" i="3"/>
  <c r="AW454" i="3"/>
  <c r="AV973" i="3"/>
  <c r="AW1152" i="3"/>
  <c r="AV527" i="3"/>
  <c r="AV1249" i="3"/>
  <c r="AI1157" i="3"/>
  <c r="AW1271" i="3"/>
  <c r="AI1066" i="3"/>
  <c r="AV769" i="3"/>
  <c r="AI874" i="3"/>
  <c r="AH367" i="3"/>
  <c r="AH1235" i="3"/>
  <c r="AW490" i="3"/>
  <c r="AH807" i="3"/>
  <c r="AW781" i="3"/>
  <c r="AV819" i="3"/>
  <c r="AW680" i="3"/>
  <c r="AW1173" i="3"/>
  <c r="AW1273" i="3"/>
  <c r="AH1334" i="3"/>
  <c r="AV669" i="3"/>
  <c r="AV1194" i="3"/>
  <c r="AH1280" i="3"/>
  <c r="AW1250" i="3"/>
  <c r="AI1054" i="3"/>
  <c r="AI745" i="3"/>
  <c r="AW900" i="3"/>
  <c r="AI551" i="3"/>
  <c r="AW465" i="3"/>
  <c r="AH1002" i="3"/>
  <c r="AH709" i="3"/>
  <c r="AV1248" i="3"/>
  <c r="AI636" i="3"/>
  <c r="AH1040" i="3"/>
  <c r="AW993" i="3"/>
  <c r="AV761" i="3"/>
  <c r="AV1212" i="3"/>
  <c r="AH1008" i="3"/>
  <c r="AV971" i="3"/>
  <c r="AV596" i="3"/>
  <c r="AW1049" i="3"/>
  <c r="AI718" i="3"/>
  <c r="AH1237" i="3"/>
  <c r="AI1211" i="3"/>
  <c r="AW624" i="3"/>
  <c r="AV1166" i="3"/>
  <c r="AW515" i="3"/>
  <c r="AW711" i="3"/>
  <c r="AW631" i="3"/>
  <c r="AH481" i="3"/>
  <c r="AI1036" i="3"/>
  <c r="AV442" i="3"/>
  <c r="AI392" i="3"/>
  <c r="AH1173" i="3"/>
  <c r="AW827" i="3"/>
  <c r="AI582" i="3"/>
  <c r="AV536" i="3"/>
  <c r="AI381" i="3"/>
  <c r="AH775" i="3"/>
  <c r="AI1308" i="3"/>
  <c r="AI571" i="3"/>
  <c r="AI873" i="3"/>
  <c r="AV821" i="3"/>
  <c r="AH628" i="3"/>
  <c r="AW481" i="3"/>
  <c r="AH996" i="3"/>
  <c r="AI1167" i="3"/>
  <c r="AW654" i="3"/>
  <c r="AH882" i="3"/>
  <c r="AW1217" i="3"/>
  <c r="AH1122" i="3"/>
  <c r="AW1113" i="3"/>
  <c r="AI786" i="3"/>
  <c r="AI898" i="3"/>
  <c r="AH401" i="3"/>
  <c r="AV642" i="3"/>
  <c r="AV1080" i="3"/>
  <c r="AH1154" i="3"/>
  <c r="AH820" i="3"/>
  <c r="AV709" i="3"/>
  <c r="AH672" i="3"/>
  <c r="AI642" i="3"/>
  <c r="AV1271" i="3"/>
  <c r="AH1282" i="3"/>
  <c r="AI361" i="3"/>
  <c r="AI1138" i="3"/>
  <c r="AW1147" i="3"/>
  <c r="AI983" i="3"/>
  <c r="AV1073" i="3"/>
  <c r="AI1026" i="3"/>
  <c r="AW1205" i="3"/>
  <c r="AH1005" i="3"/>
  <c r="AV822" i="3"/>
  <c r="AW656" i="3"/>
  <c r="AW1154" i="3"/>
  <c r="AI833" i="3"/>
  <c r="AH1252" i="3"/>
  <c r="AI848" i="3"/>
  <c r="AI1137" i="3"/>
  <c r="AW899" i="3"/>
  <c r="AH713" i="3"/>
  <c r="AH685" i="3"/>
  <c r="AV914" i="3"/>
  <c r="AV1308" i="3"/>
  <c r="AV460" i="3"/>
  <c r="AI916" i="3"/>
  <c r="AI1195" i="3"/>
  <c r="AW1282" i="3"/>
  <c r="AI561" i="3"/>
  <c r="AH953" i="3"/>
  <c r="AV1126" i="3"/>
  <c r="AW1051" i="3"/>
  <c r="AW645" i="3"/>
  <c r="AH962" i="3"/>
  <c r="AH531" i="3"/>
  <c r="AV1195" i="3"/>
  <c r="AH818" i="3"/>
  <c r="AW1106" i="3"/>
  <c r="AW1138" i="3"/>
  <c r="AW702" i="3"/>
  <c r="AV899" i="3"/>
  <c r="AW1098" i="3"/>
  <c r="AH1264" i="3"/>
  <c r="AV930" i="3"/>
  <c r="AH1197" i="3"/>
  <c r="AH959" i="3"/>
  <c r="AI481" i="3"/>
  <c r="AW1088" i="3"/>
  <c r="AW457" i="3"/>
  <c r="AH555" i="3"/>
  <c r="AV788" i="3"/>
  <c r="AI383" i="3"/>
  <c r="AW595" i="3"/>
  <c r="AV1100" i="3"/>
  <c r="AV1142" i="3"/>
  <c r="AV1304" i="3"/>
  <c r="AI800" i="3"/>
  <c r="AW1004" i="3"/>
  <c r="AW792" i="3"/>
  <c r="AI761" i="3"/>
  <c r="AH1292" i="3"/>
  <c r="AV600" i="3"/>
  <c r="AV360" i="3"/>
  <c r="AW1197" i="3"/>
  <c r="AV645" i="3"/>
  <c r="AI378" i="3"/>
  <c r="AV1005" i="3"/>
  <c r="AH416" i="3"/>
  <c r="AH721" i="3"/>
  <c r="AW677" i="3"/>
  <c r="AW771" i="3"/>
  <c r="AW945" i="3"/>
  <c r="AW1312" i="3"/>
  <c r="AH387" i="3"/>
  <c r="AV1254" i="3"/>
  <c r="AI1169" i="3"/>
  <c r="AI824" i="3"/>
  <c r="AI1168" i="3"/>
  <c r="AW533" i="3"/>
  <c r="AW796" i="3"/>
  <c r="AV1046" i="3"/>
  <c r="AE42" i="5"/>
  <c r="AH643" i="3"/>
  <c r="AV783" i="3"/>
  <c r="AH413" i="3"/>
  <c r="AI624" i="3"/>
  <c r="AV471" i="3"/>
  <c r="AV697" i="3"/>
  <c r="AI559" i="3"/>
  <c r="AI1020" i="3"/>
  <c r="AW527" i="3"/>
  <c r="AH1298" i="3"/>
  <c r="AW1302" i="3"/>
  <c r="AV635" i="3"/>
  <c r="AH1181" i="3"/>
  <c r="AI756" i="3"/>
  <c r="AW642" i="3"/>
  <c r="AH987" i="3"/>
  <c r="AI704" i="3"/>
  <c r="AW1251" i="3"/>
  <c r="AI970" i="3"/>
  <c r="AW651" i="3"/>
  <c r="AV751" i="3"/>
  <c r="AW628" i="3"/>
  <c r="AI888" i="3"/>
  <c r="AI1229" i="3"/>
  <c r="AI464" i="3"/>
  <c r="AV619" i="3"/>
  <c r="AH683" i="3"/>
  <c r="AI1206" i="3"/>
  <c r="AI420" i="3"/>
  <c r="AV1148" i="3"/>
  <c r="AV523" i="3"/>
  <c r="AW714" i="3"/>
  <c r="AW1244" i="3"/>
  <c r="AW1191" i="3"/>
  <c r="AI1063" i="3"/>
  <c r="AV1200" i="3"/>
  <c r="AV673" i="3"/>
  <c r="AW992" i="3"/>
  <c r="AV366" i="3"/>
  <c r="AV813" i="3"/>
  <c r="AW622" i="3"/>
  <c r="AW1079" i="3"/>
  <c r="AW1160" i="3"/>
  <c r="AH817" i="3"/>
  <c r="AW619" i="3"/>
  <c r="AH652" i="3"/>
  <c r="AI984" i="3"/>
  <c r="AH640" i="3"/>
  <c r="AW467" i="3"/>
  <c r="AW540" i="3"/>
  <c r="AV1068" i="3"/>
  <c r="AH994" i="3"/>
  <c r="AV507" i="3"/>
  <c r="AV469" i="3"/>
  <c r="AW678" i="3"/>
  <c r="AI1096" i="3"/>
  <c r="AW1058" i="3"/>
  <c r="AI450" i="3"/>
  <c r="AI973" i="3"/>
  <c r="AI713" i="3"/>
  <c r="AI1033" i="3"/>
  <c r="AW1105" i="3"/>
  <c r="AH644" i="3"/>
  <c r="AV638" i="3"/>
  <c r="AI488" i="3"/>
  <c r="AW614" i="3"/>
  <c r="AV436" i="3"/>
  <c r="AI975" i="3"/>
  <c r="AV535" i="3"/>
  <c r="AV458" i="3"/>
  <c r="AH825" i="3"/>
  <c r="AH1046" i="3"/>
  <c r="AI663" i="3"/>
  <c r="AW1134" i="3"/>
  <c r="AH1301" i="3"/>
  <c r="AW663" i="3"/>
  <c r="AV674" i="3"/>
  <c r="AI1215" i="3"/>
  <c r="AI658" i="3"/>
  <c r="AI886" i="3"/>
  <c r="AW1140" i="3"/>
  <c r="AI1262" i="3"/>
  <c r="AW1293" i="3"/>
  <c r="AI668" i="3"/>
  <c r="AV353" i="3"/>
  <c r="AI476" i="3"/>
  <c r="AW403" i="3"/>
  <c r="AH894" i="3"/>
  <c r="AI471" i="3"/>
  <c r="AV1211" i="3"/>
  <c r="AV453" i="3"/>
  <c r="AI1305" i="3"/>
  <c r="AH806" i="3"/>
  <c r="AW673" i="3"/>
  <c r="AH1093" i="3"/>
  <c r="AH842" i="3"/>
  <c r="AV626" i="3"/>
  <c r="AI661" i="3"/>
  <c r="AV833" i="3"/>
  <c r="AH524" i="3"/>
  <c r="AV389" i="3"/>
  <c r="AH1257" i="3"/>
  <c r="AH629" i="3"/>
  <c r="AW861" i="3"/>
  <c r="AI697" i="3"/>
  <c r="AW686" i="3"/>
  <c r="AI1158" i="3"/>
  <c r="AH843" i="3"/>
  <c r="AI803" i="3"/>
  <c r="AI999" i="3"/>
  <c r="AW538" i="3"/>
  <c r="AH851" i="3"/>
  <c r="AV859" i="3"/>
  <c r="AV1219" i="3"/>
  <c r="AH972" i="3"/>
  <c r="AW684" i="3"/>
  <c r="AV880" i="3"/>
  <c r="AH705" i="3"/>
  <c r="AW1227" i="3"/>
  <c r="AW510" i="3"/>
  <c r="AH578" i="3"/>
  <c r="AH603" i="3"/>
  <c r="AW647" i="3"/>
  <c r="AW560" i="3"/>
  <c r="AI1085" i="3"/>
  <c r="AV851" i="3"/>
  <c r="AV744" i="3"/>
  <c r="AV531" i="3"/>
  <c r="AH478" i="3"/>
  <c r="AH551" i="3"/>
  <c r="AW1239" i="3"/>
  <c r="AI588" i="3"/>
  <c r="AW881" i="3"/>
  <c r="AI987" i="3"/>
  <c r="AH773" i="3"/>
  <c r="AW889" i="3"/>
  <c r="AV677" i="3"/>
  <c r="AW798" i="3"/>
  <c r="AV1054" i="3"/>
  <c r="AW897" i="3"/>
  <c r="AH745" i="3"/>
  <c r="AW1176" i="3"/>
  <c r="AW1089" i="3"/>
  <c r="AH537" i="3"/>
  <c r="AI544" i="3"/>
  <c r="AI1217" i="3"/>
  <c r="AW1024" i="3"/>
  <c r="AW975" i="3"/>
  <c r="AI673" i="3"/>
  <c r="AW598" i="3"/>
  <c r="AH434" i="3"/>
  <c r="AW1299" i="3"/>
  <c r="AI891" i="3"/>
  <c r="AI621" i="3"/>
  <c r="AV395" i="3"/>
  <c r="AV982" i="3"/>
  <c r="AV713" i="3"/>
  <c r="AW715" i="3"/>
  <c r="AV1333" i="3"/>
  <c r="AV433" i="3"/>
  <c r="AW815" i="3"/>
  <c r="AH1242" i="3"/>
  <c r="AH630" i="3"/>
  <c r="AW536" i="3"/>
  <c r="AV993" i="3"/>
  <c r="AW1224" i="3"/>
  <c r="AV422" i="3"/>
  <c r="AI734" i="3"/>
  <c r="AI1243" i="3"/>
  <c r="AH1317" i="3"/>
  <c r="AW551" i="3"/>
  <c r="AW502" i="3"/>
  <c r="AH1326" i="3"/>
  <c r="AH1095" i="3"/>
  <c r="AI749" i="3"/>
  <c r="AW443" i="3"/>
  <c r="AW898" i="3"/>
  <c r="AV649" i="3"/>
  <c r="AH1038" i="3"/>
  <c r="AV385" i="3"/>
  <c r="AV1241" i="3"/>
  <c r="AH988" i="3"/>
  <c r="AV1056" i="3"/>
  <c r="AI1319" i="3"/>
  <c r="AH814" i="3"/>
  <c r="AW1216" i="3"/>
  <c r="AW452" i="3"/>
  <c r="AI753" i="3"/>
  <c r="AI1302" i="3"/>
  <c r="AW844" i="3"/>
  <c r="AW799" i="3"/>
  <c r="AH1088" i="3"/>
  <c r="AH1214" i="3"/>
  <c r="AH892" i="3"/>
  <c r="AI1240" i="3"/>
  <c r="AH774" i="3"/>
  <c r="AI465" i="3"/>
  <c r="AH460" i="3"/>
  <c r="AH1310" i="3"/>
  <c r="AW748" i="3"/>
  <c r="AV519" i="3"/>
  <c r="AV966" i="3"/>
  <c r="AW1022" i="3"/>
  <c r="AW590" i="3"/>
  <c r="AW1283" i="3"/>
  <c r="AW1188" i="3"/>
  <c r="AV561" i="3"/>
  <c r="AV681" i="3"/>
  <c r="AH1024" i="3"/>
  <c r="AI498" i="3"/>
  <c r="AV691" i="3"/>
  <c r="AH789" i="3"/>
  <c r="AH470" i="3"/>
  <c r="AI1050" i="3"/>
  <c r="AW1330" i="3"/>
  <c r="AW549" i="3"/>
  <c r="AI640" i="3"/>
  <c r="AI969" i="3"/>
  <c r="AH676" i="3"/>
  <c r="AH576" i="3"/>
  <c r="AH639" i="3"/>
  <c r="AH1113" i="3"/>
  <c r="AH787" i="3"/>
  <c r="AV557" i="3"/>
  <c r="AV1114" i="3"/>
  <c r="AH462" i="3"/>
  <c r="AW1021" i="3"/>
  <c r="AI769" i="3"/>
  <c r="AH1192" i="3"/>
  <c r="AI1194" i="3"/>
  <c r="AI594" i="3"/>
  <c r="AH394" i="3"/>
  <c r="AW1102" i="3"/>
  <c r="AW374" i="3"/>
  <c r="AI513" i="3"/>
  <c r="AH932" i="3"/>
  <c r="AV1127" i="3"/>
  <c r="AI1120" i="3"/>
  <c r="AI1300" i="3"/>
  <c r="AH1187" i="3"/>
  <c r="AH679" i="3"/>
  <c r="AW864" i="3"/>
  <c r="AV1133" i="3"/>
  <c r="AV707" i="3"/>
  <c r="AV757" i="3"/>
  <c r="AW847" i="3"/>
  <c r="AI1039" i="3"/>
  <c r="AH830" i="3"/>
  <c r="AV423" i="3"/>
  <c r="AH281" i="3"/>
  <c r="AV346" i="3"/>
  <c r="AI352" i="3"/>
  <c r="AI273" i="3"/>
  <c r="AW205" i="3"/>
  <c r="AW331" i="3"/>
  <c r="AH51" i="3"/>
  <c r="AH237" i="3"/>
  <c r="AI708" i="3"/>
  <c r="AH857" i="3"/>
  <c r="BJ78" i="3"/>
  <c r="BJ341" i="3"/>
  <c r="BK22" i="3"/>
  <c r="BJ265" i="3"/>
  <c r="S122" i="3"/>
  <c r="AV312" i="3"/>
  <c r="R242" i="3"/>
  <c r="AV8" i="3"/>
  <c r="AV179" i="3"/>
  <c r="AW70" i="3"/>
  <c r="R101" i="3"/>
  <c r="AH227" i="3"/>
  <c r="AI222" i="3"/>
  <c r="AV131" i="3"/>
  <c r="AV74" i="3"/>
  <c r="AW102" i="3"/>
  <c r="AV263" i="3"/>
  <c r="AI81" i="3"/>
  <c r="AI345" i="3"/>
  <c r="S120" i="3"/>
  <c r="AV1132" i="3"/>
  <c r="BJ212" i="3"/>
  <c r="R339" i="3"/>
  <c r="BK229" i="3"/>
  <c r="BJ31" i="3"/>
  <c r="S231" i="3"/>
  <c r="AI263" i="3"/>
  <c r="AI135" i="3"/>
  <c r="AW241" i="3"/>
  <c r="AV284" i="3"/>
  <c r="AI117" i="3"/>
  <c r="AW89" i="3"/>
  <c r="AV218" i="3"/>
  <c r="AI167" i="3"/>
  <c r="AV204" i="3"/>
  <c r="AW173" i="3"/>
  <c r="AV111" i="3"/>
  <c r="AH143" i="3"/>
  <c r="AI27" i="3"/>
  <c r="AI162" i="3"/>
  <c r="AH240" i="3"/>
  <c r="BK156" i="3"/>
  <c r="BJ300" i="3"/>
  <c r="BJ72" i="3"/>
  <c r="R4" i="3"/>
  <c r="S235" i="3"/>
  <c r="BJ105" i="3"/>
  <c r="BJ127" i="3"/>
  <c r="BK20" i="3"/>
  <c r="BK305" i="3"/>
  <c r="AH862" i="3"/>
  <c r="AI863" i="3"/>
  <c r="AI1151" i="3"/>
  <c r="AV1165" i="3"/>
  <c r="AV838" i="3"/>
  <c r="AW1278" i="3"/>
  <c r="AV1298" i="3"/>
  <c r="AH1114" i="3"/>
  <c r="AW447" i="3"/>
  <c r="AV772" i="3"/>
  <c r="AI754" i="3"/>
  <c r="AV889" i="3"/>
  <c r="AV1290" i="3"/>
  <c r="AW1281" i="3"/>
  <c r="AI596" i="3"/>
  <c r="AW744" i="3"/>
  <c r="AV908" i="3"/>
  <c r="AV789" i="3"/>
  <c r="AI1233" i="3"/>
  <c r="AI866" i="3"/>
  <c r="AI376" i="3"/>
  <c r="AI1182" i="3"/>
  <c r="AW405" i="3"/>
  <c r="AV587" i="3"/>
  <c r="AI555" i="3"/>
  <c r="AV415" i="3"/>
  <c r="AW1146" i="3"/>
  <c r="AW1249" i="3"/>
  <c r="S254" i="3"/>
  <c r="BJ299" i="3"/>
  <c r="BJ126" i="3"/>
  <c r="BJ41" i="3"/>
  <c r="R89" i="3"/>
  <c r="S26" i="3"/>
  <c r="S93" i="3"/>
  <c r="AW670" i="3"/>
  <c r="AH919" i="3"/>
  <c r="AW925" i="3"/>
  <c r="AV699" i="3"/>
  <c r="AH1131" i="3"/>
  <c r="AV708" i="3"/>
  <c r="AI1118" i="3"/>
  <c r="AH1327" i="3"/>
  <c r="AW390" i="3"/>
  <c r="AI462" i="3"/>
  <c r="AW1126" i="3"/>
  <c r="AH694" i="3"/>
  <c r="AH990" i="3"/>
  <c r="AI1086" i="3"/>
  <c r="AW1145" i="3"/>
  <c r="AW633" i="3"/>
  <c r="AV695" i="3"/>
  <c r="AW1073" i="3"/>
  <c r="AW966" i="3"/>
  <c r="AH426" i="3"/>
  <c r="AW676" i="3"/>
  <c r="AW601" i="3"/>
  <c r="AW397" i="3"/>
  <c r="AH633" i="3"/>
  <c r="AW1218" i="3"/>
  <c r="AI1228" i="3"/>
  <c r="AH917" i="3"/>
  <c r="AI695" i="3"/>
  <c r="AW918" i="3"/>
  <c r="AB23" i="11"/>
  <c r="AW641" i="3"/>
  <c r="AV554" i="3"/>
  <c r="AH381" i="3"/>
  <c r="AV804" i="3"/>
  <c r="AW496" i="3"/>
  <c r="AH469" i="3"/>
  <c r="AI932" i="3"/>
  <c r="AW648" i="3"/>
  <c r="AH896" i="3"/>
  <c r="AV956" i="3"/>
  <c r="AI726" i="3"/>
  <c r="AW1246" i="3"/>
  <c r="AI955" i="3"/>
  <c r="AV1170" i="3"/>
  <c r="AV807" i="3"/>
  <c r="AV1043" i="3"/>
  <c r="AH1321" i="3"/>
  <c r="AW591" i="3"/>
  <c r="AI368" i="3"/>
  <c r="AW621" i="3"/>
  <c r="AV1266" i="3"/>
  <c r="AH586" i="3"/>
  <c r="AV390" i="3"/>
  <c r="AV394" i="3"/>
  <c r="AW806" i="3"/>
  <c r="AW424" i="3"/>
  <c r="AW985" i="3"/>
  <c r="AW808" i="3"/>
  <c r="AV710" i="3"/>
  <c r="AW634" i="3"/>
  <c r="AW981" i="3"/>
  <c r="AV386" i="3"/>
  <c r="AW1199" i="3"/>
  <c r="AV1019" i="3"/>
  <c r="AH708" i="3"/>
  <c r="AI547" i="3"/>
  <c r="AV1130" i="3"/>
  <c r="AI971" i="3"/>
  <c r="AH878" i="3"/>
  <c r="AH913" i="3"/>
  <c r="AH353" i="3"/>
  <c r="AW1000" i="3"/>
  <c r="AV773" i="3"/>
  <c r="AV573" i="3"/>
  <c r="AW951" i="3"/>
  <c r="AW597" i="3"/>
  <c r="AW690" i="3"/>
  <c r="AV675" i="3"/>
  <c r="AH1163" i="3"/>
  <c r="AW514" i="3"/>
  <c r="AI1275" i="3"/>
  <c r="AH706" i="3"/>
  <c r="AI828" i="3"/>
  <c r="AE41" i="5"/>
  <c r="AH727" i="3"/>
  <c r="AI1048" i="3"/>
  <c r="AH730" i="3"/>
  <c r="AV570" i="3"/>
  <c r="AI693" i="3"/>
  <c r="AV947" i="3"/>
  <c r="AW706" i="3"/>
  <c r="AW942" i="3"/>
  <c r="AV384" i="3"/>
  <c r="AH1143" i="3"/>
  <c r="AI1081" i="3"/>
  <c r="AW1233" i="3"/>
  <c r="AH1285" i="3"/>
  <c r="AI390" i="3"/>
  <c r="AW719" i="3"/>
  <c r="AH670" i="3"/>
  <c r="AH835" i="3"/>
  <c r="AH678" i="3"/>
  <c r="AH751" i="3"/>
  <c r="AI720" i="3"/>
  <c r="AW1311" i="3"/>
  <c r="AV1240" i="3"/>
  <c r="AV720" i="3"/>
  <c r="AI1160" i="3"/>
  <c r="AH1212" i="3"/>
  <c r="AH718" i="3"/>
  <c r="AV506" i="3"/>
  <c r="AV539" i="3"/>
  <c r="AW845" i="3"/>
  <c r="AW805" i="3"/>
  <c r="AW786" i="3"/>
  <c r="AI427" i="3"/>
  <c r="AH1061" i="3"/>
  <c r="AW419" i="3"/>
  <c r="AW739" i="3"/>
  <c r="AV936" i="3"/>
  <c r="AV1253" i="3"/>
  <c r="AI1333" i="3"/>
  <c r="AH583" i="3"/>
  <c r="AV1168" i="3"/>
  <c r="AV765" i="3"/>
  <c r="AH432" i="3"/>
  <c r="AV520" i="3"/>
  <c r="AH991" i="3"/>
  <c r="AI974" i="3"/>
  <c r="AV444" i="3"/>
  <c r="AI1321" i="3"/>
  <c r="AW735" i="3"/>
  <c r="AW820" i="3"/>
  <c r="AI457" i="3"/>
  <c r="AW422" i="3"/>
  <c r="AV545" i="3"/>
  <c r="AW831" i="3"/>
  <c r="AI619" i="3"/>
  <c r="AW1211" i="3"/>
  <c r="AI826" i="3"/>
  <c r="AV410" i="3"/>
  <c r="AI1335" i="3"/>
  <c r="AI694" i="3"/>
  <c r="AI922" i="3"/>
  <c r="AH417" i="3"/>
  <c r="AI1328" i="3"/>
  <c r="AW1178" i="3"/>
  <c r="AE11" i="5"/>
  <c r="AW1129" i="3"/>
  <c r="AI393" i="3"/>
  <c r="AH909" i="3"/>
  <c r="AH671" i="3"/>
  <c r="AH591" i="3"/>
  <c r="AH496" i="3"/>
  <c r="AI858" i="3"/>
  <c r="AW980" i="3"/>
  <c r="AV1051" i="3"/>
  <c r="AI1224" i="3"/>
  <c r="AH543" i="3"/>
  <c r="AV592" i="3"/>
  <c r="AV1144" i="3"/>
  <c r="AH1309" i="3"/>
  <c r="AH1336" i="3"/>
  <c r="AH1171" i="3"/>
  <c r="AH948" i="3"/>
  <c r="AH516" i="3"/>
  <c r="AV476" i="3"/>
  <c r="AI1099" i="3"/>
  <c r="AE28" i="5"/>
  <c r="AI399" i="3"/>
  <c r="AW414" i="3"/>
  <c r="AI1329" i="3"/>
  <c r="AW795" i="3"/>
  <c r="AI902" i="3"/>
  <c r="AI771" i="3"/>
  <c r="AW758" i="3"/>
  <c r="AI968" i="3"/>
  <c r="AV1259" i="3"/>
  <c r="AH1260" i="3"/>
  <c r="AW769" i="3"/>
  <c r="AV1158" i="3"/>
  <c r="AH424" i="3"/>
  <c r="AV858" i="3"/>
  <c r="AI1067" i="3"/>
  <c r="AH1073" i="3"/>
  <c r="AI1089" i="3"/>
  <c r="AI637" i="3"/>
  <c r="AH441" i="3"/>
  <c r="AI765" i="3"/>
  <c r="AV963" i="3"/>
  <c r="AV623" i="3"/>
  <c r="AV588" i="3"/>
  <c r="AW544" i="3"/>
  <c r="AI371" i="3"/>
  <c r="AW1190" i="3"/>
  <c r="AV521" i="3"/>
  <c r="AI1323" i="3"/>
  <c r="AI1128" i="3"/>
  <c r="AI1076" i="3"/>
  <c r="AV798" i="3"/>
  <c r="AV454" i="3"/>
  <c r="AI899" i="3"/>
  <c r="AW1322" i="3"/>
  <c r="AV431" i="3"/>
  <c r="AI685" i="3"/>
  <c r="AH370" i="3"/>
  <c r="AW814" i="3"/>
  <c r="AI618" i="3"/>
  <c r="AV1108" i="3"/>
  <c r="AW561" i="3"/>
  <c r="AI805" i="3"/>
  <c r="AW1123" i="3"/>
  <c r="AH1266" i="3"/>
  <c r="AW683" i="3"/>
  <c r="AW947" i="3"/>
  <c r="AV380" i="3"/>
  <c r="AW710" i="3"/>
  <c r="AV701" i="3"/>
  <c r="AI810" i="3"/>
  <c r="AI875" i="3"/>
  <c r="AI1179" i="3"/>
  <c r="AI528" i="3"/>
  <c r="AH740" i="3"/>
  <c r="AW456" i="3"/>
  <c r="AV396" i="3"/>
  <c r="AW707" i="3"/>
  <c r="AW830" i="3"/>
  <c r="AI716" i="3"/>
  <c r="AW464" i="3"/>
  <c r="AI814" i="3"/>
  <c r="AW523" i="3"/>
  <c r="AW954" i="3"/>
  <c r="AW449" i="3"/>
  <c r="AI986" i="3"/>
  <c r="AW842" i="3"/>
  <c r="AI569" i="3"/>
  <c r="AH770" i="3"/>
  <c r="AV659" i="3"/>
  <c r="AV829" i="3"/>
  <c r="AW1090" i="3"/>
  <c r="AI620" i="3"/>
  <c r="AH853" i="3"/>
  <c r="AH667" i="3"/>
  <c r="AV1078" i="3"/>
  <c r="AI515" i="3"/>
  <c r="AV479" i="3"/>
  <c r="AV802" i="3"/>
  <c r="AV550" i="3"/>
  <c r="AV549" i="3"/>
  <c r="AI666" i="3"/>
  <c r="AI373" i="3"/>
  <c r="AV1210" i="3"/>
  <c r="AI1121" i="3"/>
  <c r="AW1080" i="3"/>
  <c r="AI778" i="3"/>
  <c r="AH1189" i="3"/>
  <c r="AV1160" i="3"/>
  <c r="AV1326" i="3"/>
  <c r="AV711" i="3"/>
  <c r="AH767" i="3"/>
  <c r="AH872" i="3"/>
  <c r="AI671" i="3"/>
  <c r="AI1279" i="3"/>
  <c r="AH1149" i="3"/>
  <c r="AH362" i="3"/>
  <c r="AH925" i="3"/>
  <c r="AI1255" i="3"/>
  <c r="AI1238" i="3"/>
  <c r="AW615" i="3"/>
  <c r="AH1314" i="3"/>
  <c r="AI379" i="3"/>
  <c r="AI1065" i="3"/>
  <c r="AI1272" i="3"/>
  <c r="AW800" i="3"/>
  <c r="AI993" i="3"/>
  <c r="AV487" i="3"/>
  <c r="AV1294" i="3"/>
  <c r="AH980" i="3"/>
  <c r="AI941" i="3"/>
  <c r="AW1212" i="3"/>
  <c r="AH541" i="3"/>
  <c r="AV1163" i="3"/>
  <c r="AV515" i="3"/>
  <c r="AI1313" i="3"/>
  <c r="AV660" i="3"/>
  <c r="AI629" i="3"/>
  <c r="AW1097" i="3"/>
  <c r="AH747" i="3"/>
  <c r="AI1267" i="3"/>
  <c r="AV849" i="3"/>
  <c r="AW353" i="3"/>
  <c r="AH1199" i="3"/>
  <c r="AV414" i="3"/>
  <c r="AW988" i="3"/>
  <c r="AH507" i="3"/>
  <c r="AI1172" i="3"/>
  <c r="AV1328" i="3"/>
  <c r="AH823" i="3"/>
  <c r="AH691" i="3"/>
  <c r="AH1308" i="3"/>
  <c r="AH593" i="3"/>
  <c r="AI1218" i="3"/>
  <c r="AH801" i="3"/>
  <c r="AW1247" i="3"/>
  <c r="AW1242" i="3"/>
  <c r="AI403" i="3"/>
  <c r="AH1035" i="3"/>
  <c r="AW394" i="3"/>
  <c r="AV1055" i="3"/>
  <c r="AH1034" i="3"/>
  <c r="AH961" i="3"/>
  <c r="AH869" i="3"/>
  <c r="AI617" i="3"/>
  <c r="AV654" i="3"/>
  <c r="AV801" i="3"/>
  <c r="AH1091" i="3"/>
  <c r="AH941" i="3"/>
  <c r="AH1255" i="3"/>
  <c r="AV1220" i="3"/>
  <c r="AW430" i="3"/>
  <c r="AI1049" i="3"/>
  <c r="AI780" i="3"/>
  <c r="AV359" i="3"/>
  <c r="AV848" i="3"/>
  <c r="AW1265" i="3"/>
  <c r="AI412" i="3"/>
  <c r="AV484" i="3"/>
  <c r="AW838" i="3"/>
  <c r="AH933" i="3"/>
  <c r="AH1300" i="3"/>
  <c r="AH515" i="3"/>
  <c r="AW671" i="3"/>
  <c r="AW1270" i="3"/>
  <c r="AW675" i="3"/>
  <c r="AH1111" i="3"/>
  <c r="AW528" i="3"/>
  <c r="AV1320" i="3"/>
  <c r="AW868" i="3"/>
  <c r="AV688" i="3"/>
  <c r="AI1051" i="3"/>
  <c r="AW1254" i="3"/>
  <c r="AI677" i="3"/>
  <c r="AW602" i="3"/>
  <c r="AH1223" i="3"/>
  <c r="AV922" i="3"/>
  <c r="AW1081" i="3"/>
  <c r="AW701" i="3"/>
  <c r="AH1056" i="3"/>
  <c r="AV1139" i="3"/>
  <c r="AV976" i="3"/>
  <c r="AW562" i="3"/>
  <c r="AV1300" i="3"/>
  <c r="AI1257" i="3"/>
  <c r="AI659" i="3"/>
  <c r="AI1134" i="3"/>
  <c r="AH495" i="3"/>
  <c r="AW986" i="3"/>
  <c r="AV1205" i="3"/>
  <c r="AW439" i="3"/>
  <c r="AH1261" i="3"/>
  <c r="AH1328" i="3"/>
  <c r="AH1311" i="3"/>
  <c r="AH844" i="3"/>
  <c r="AV1089" i="3"/>
  <c r="AW660" i="3"/>
  <c r="AH585" i="3"/>
  <c r="AW529" i="3"/>
  <c r="AH689" i="3"/>
  <c r="AW1260" i="3"/>
  <c r="AW1150" i="3"/>
  <c r="AH1194" i="3"/>
  <c r="AI641" i="3"/>
  <c r="AV439" i="3"/>
  <c r="AH978" i="3"/>
  <c r="AH360" i="3"/>
  <c r="AH979" i="3"/>
  <c r="AV633" i="3"/>
  <c r="AH887" i="3"/>
  <c r="AE32" i="5"/>
  <c r="AW612" i="3"/>
  <c r="AW409" i="3"/>
  <c r="AW585" i="3"/>
  <c r="AV1034" i="3"/>
  <c r="AV1275" i="3"/>
  <c r="AV496" i="3"/>
  <c r="AV1216" i="3"/>
  <c r="AI836" i="3"/>
  <c r="AH1236" i="3"/>
  <c r="AI820" i="3"/>
  <c r="AI1278" i="3"/>
  <c r="AH1142" i="3"/>
  <c r="AI1212" i="3"/>
  <c r="AV706" i="3"/>
  <c r="AI1133" i="3"/>
  <c r="AI1261" i="3"/>
  <c r="AI434" i="3"/>
  <c r="AH497" i="3"/>
  <c r="AW368" i="3"/>
  <c r="AW1091" i="3"/>
  <c r="AI1114" i="3"/>
  <c r="AH692" i="3"/>
  <c r="AI721" i="3"/>
  <c r="AV937" i="3"/>
  <c r="AV996" i="3"/>
  <c r="AH1120" i="3"/>
  <c r="AV1002" i="3"/>
  <c r="AW1132" i="3"/>
  <c r="AV897" i="3"/>
  <c r="AH1041" i="3"/>
  <c r="AI781" i="3"/>
  <c r="AI837" i="3"/>
  <c r="AI860" i="3"/>
  <c r="AH1320" i="3"/>
  <c r="AV490" i="3"/>
  <c r="AV1111" i="3"/>
  <c r="AH422" i="3"/>
  <c r="AI1271" i="3"/>
  <c r="AI1006" i="3"/>
  <c r="AV1329" i="3"/>
  <c r="AV703" i="3"/>
  <c r="AV451" i="3"/>
  <c r="AV932" i="3"/>
  <c r="AW665" i="3"/>
  <c r="AW1059" i="3"/>
  <c r="AV1071" i="3"/>
  <c r="AW695" i="3"/>
  <c r="AH1006" i="3"/>
  <c r="AI686" i="3"/>
  <c r="AH526" i="3"/>
  <c r="AE25" i="5"/>
  <c r="AI1274" i="3"/>
  <c r="AV941" i="3"/>
  <c r="AH938" i="3"/>
  <c r="AW737" i="3"/>
  <c r="AW375" i="3"/>
  <c r="AI411" i="3"/>
  <c r="AI1292" i="3"/>
  <c r="AV597" i="3"/>
  <c r="AV834" i="3"/>
  <c r="AV705" i="3"/>
  <c r="AW841" i="3"/>
  <c r="AV1174" i="3"/>
  <c r="AV441" i="3"/>
  <c r="AH903" i="3"/>
  <c r="AW1235" i="3"/>
  <c r="AH926" i="3"/>
  <c r="AW1161" i="3"/>
  <c r="AH1134" i="3"/>
  <c r="AI1070" i="3"/>
  <c r="AH520" i="3"/>
  <c r="AH1254" i="3"/>
  <c r="AW1026" i="3"/>
  <c r="AH863" i="3"/>
  <c r="AI787" i="3"/>
  <c r="AI1174" i="3"/>
  <c r="AH1258" i="3"/>
  <c r="AV1235" i="3"/>
  <c r="AV80" i="3"/>
  <c r="AV26" i="3"/>
  <c r="AW116" i="3"/>
  <c r="AI114" i="3"/>
  <c r="AW43" i="3"/>
  <c r="AV37" i="3"/>
  <c r="AW183" i="3"/>
  <c r="AW131" i="3"/>
  <c r="AV595" i="3"/>
  <c r="AH1273" i="3"/>
  <c r="BK105" i="3"/>
  <c r="BK198" i="3"/>
  <c r="BJ57" i="3"/>
  <c r="S46" i="3"/>
  <c r="I49" i="14" s="1"/>
  <c r="R225" i="3"/>
  <c r="AH154" i="3"/>
  <c r="AI8" i="3"/>
  <c r="AH302" i="3"/>
  <c r="AH26" i="3"/>
  <c r="AC6" i="9"/>
  <c r="AV272" i="3"/>
  <c r="AH333" i="3"/>
  <c r="AW124" i="3"/>
  <c r="AI65" i="3"/>
  <c r="AW25" i="3"/>
  <c r="AW91" i="3"/>
  <c r="AV166" i="3"/>
  <c r="AI188" i="3"/>
  <c r="AI338" i="3"/>
  <c r="AI537" i="3"/>
  <c r="AI1071" i="3"/>
  <c r="BK252" i="3"/>
  <c r="BK137" i="3"/>
  <c r="R291" i="3"/>
  <c r="BJ242" i="3"/>
  <c r="BK318" i="3"/>
  <c r="AI96" i="3"/>
  <c r="AI339" i="3"/>
  <c r="AI274" i="3"/>
  <c r="AI245" i="3"/>
  <c r="AV337" i="3"/>
  <c r="AV281" i="3"/>
  <c r="AW278" i="3"/>
  <c r="AV116" i="3"/>
  <c r="AV75" i="3"/>
  <c r="R331" i="3"/>
  <c r="S118" i="3"/>
  <c r="I121" i="14" s="1"/>
  <c r="S76" i="3"/>
  <c r="AH280" i="3"/>
  <c r="S60" i="3"/>
  <c r="AH4" i="3"/>
  <c r="BJ164" i="3"/>
  <c r="AI495" i="3"/>
  <c r="BK92" i="3"/>
  <c r="BK273" i="3"/>
  <c r="R103" i="3"/>
  <c r="R303" i="3"/>
  <c r="S160" i="3"/>
  <c r="BK325" i="3"/>
  <c r="BK300" i="3"/>
  <c r="AI521" i="3"/>
  <c r="AH725" i="3"/>
  <c r="AI566" i="3"/>
  <c r="AH1096" i="3"/>
  <c r="AW483" i="3"/>
  <c r="AV1331" i="3"/>
  <c r="AI846" i="3"/>
  <c r="AV734" i="3"/>
  <c r="AH1021" i="3"/>
  <c r="AW1321" i="3"/>
  <c r="AH1190" i="3"/>
  <c r="AW1025" i="3"/>
  <c r="AW857" i="3"/>
  <c r="AV881" i="3"/>
  <c r="AH406" i="3"/>
  <c r="AI855" i="3"/>
  <c r="AH870" i="3"/>
  <c r="AW1066" i="3"/>
  <c r="AV1008" i="3"/>
  <c r="AW873" i="3"/>
  <c r="AH1305" i="3"/>
  <c r="AI861" i="3"/>
  <c r="AH431" i="3"/>
  <c r="AI741" i="3"/>
  <c r="AH1206" i="3"/>
  <c r="AH521" i="3"/>
  <c r="AH525" i="3"/>
  <c r="AH1325" i="3"/>
  <c r="AI773" i="3"/>
  <c r="BK236" i="3"/>
  <c r="S198" i="3"/>
  <c r="S220" i="3"/>
  <c r="BK99" i="3"/>
  <c r="BK298" i="3"/>
  <c r="S209" i="3"/>
  <c r="BK108" i="3"/>
  <c r="AH653" i="3"/>
  <c r="AW610" i="3"/>
  <c r="AI967" i="3"/>
  <c r="AH430" i="3"/>
  <c r="AW1186" i="3"/>
  <c r="AV455" i="3"/>
  <c r="AV628" i="3"/>
  <c r="AH819" i="3"/>
  <c r="AI929" i="3"/>
  <c r="AV1231" i="3"/>
  <c r="AW1109" i="3"/>
  <c r="AV1251" i="3"/>
  <c r="AH1148" i="3"/>
  <c r="AH701" i="3"/>
  <c r="AW694" i="3"/>
  <c r="AV1316" i="3"/>
  <c r="AW361" i="3"/>
  <c r="AH619" i="3"/>
  <c r="AI1156" i="3"/>
  <c r="AH1099" i="3"/>
  <c r="AV644" i="3"/>
  <c r="AW797" i="3"/>
  <c r="AW417" i="3"/>
  <c r="AW488" i="3"/>
  <c r="AI505" i="3"/>
  <c r="AW1008" i="3"/>
  <c r="AV667" i="3"/>
  <c r="AW933" i="3"/>
  <c r="AH840" i="3"/>
  <c r="AH924" i="3"/>
  <c r="AI1223" i="3"/>
  <c r="AI609" i="3"/>
  <c r="AH421" i="3"/>
  <c r="AH743" i="3"/>
  <c r="AH746" i="3"/>
  <c r="AW485" i="3"/>
  <c r="AW406" i="3"/>
  <c r="AI997" i="3"/>
  <c r="AI995" i="3"/>
  <c r="AW1111" i="3"/>
  <c r="AI1288" i="3"/>
  <c r="AW789" i="3"/>
  <c r="AI603" i="3"/>
  <c r="AV407" i="3"/>
  <c r="AW791" i="3"/>
  <c r="AW1009" i="3"/>
  <c r="AW1064" i="3"/>
  <c r="AV668" i="3"/>
  <c r="AV1234" i="3"/>
  <c r="AW1003" i="3"/>
  <c r="AV831" i="3"/>
  <c r="AI791" i="3"/>
  <c r="AW1253" i="3"/>
  <c r="AV472" i="3"/>
  <c r="AI577" i="3"/>
  <c r="AI536" i="3"/>
  <c r="AW497" i="3"/>
  <c r="AV1131" i="3"/>
  <c r="AH1239" i="3"/>
  <c r="AV552" i="3"/>
  <c r="AV1063" i="3"/>
  <c r="AV836" i="3"/>
  <c r="AW1288" i="3"/>
  <c r="AI1241" i="3"/>
  <c r="AV432" i="3"/>
  <c r="AW1053" i="3"/>
  <c r="AH635" i="3"/>
  <c r="AW396" i="3"/>
  <c r="AV1104" i="3"/>
  <c r="AV1038" i="3"/>
  <c r="AV546" i="3"/>
  <c r="AV606" i="3"/>
  <c r="AI1023" i="3"/>
  <c r="AH442" i="3"/>
  <c r="AV890" i="3"/>
  <c r="AH1263" i="3"/>
  <c r="AW1075" i="3"/>
  <c r="AV964" i="3"/>
  <c r="AH1100" i="3"/>
  <c r="AV400" i="3"/>
  <c r="AH634" i="3"/>
  <c r="AH899" i="3"/>
  <c r="AI1062" i="3"/>
  <c r="AW1181" i="3"/>
  <c r="AW1036" i="3"/>
  <c r="AW558" i="3"/>
  <c r="AI1074" i="3"/>
  <c r="AV636" i="3"/>
  <c r="AW937" i="3"/>
  <c r="AW1231" i="3"/>
  <c r="AH499" i="3"/>
  <c r="AI469" i="3"/>
  <c r="AI614" i="3"/>
  <c r="AI541" i="3"/>
  <c r="AW1159" i="3"/>
  <c r="AW1151" i="3"/>
  <c r="AV1223" i="3"/>
  <c r="AW522" i="3"/>
  <c r="AH874" i="3"/>
  <c r="AW1274" i="3"/>
  <c r="AI413" i="3"/>
  <c r="AH1178" i="3"/>
  <c r="AI647" i="3"/>
  <c r="AH702" i="3"/>
  <c r="AV825" i="3"/>
  <c r="AH617" i="3"/>
  <c r="AV459" i="3"/>
  <c r="AH1068" i="3"/>
  <c r="AI646" i="3"/>
  <c r="AH832" i="3"/>
  <c r="AI982" i="3"/>
  <c r="AV448" i="3"/>
  <c r="AV680" i="3"/>
  <c r="AV419" i="3"/>
  <c r="AW1117" i="3"/>
  <c r="AH407" i="3"/>
  <c r="AW423" i="3"/>
  <c r="AV1206" i="3"/>
  <c r="AV944" i="3"/>
  <c r="AH742" i="3"/>
  <c r="AI779" i="3"/>
  <c r="AI1237" i="3"/>
  <c r="AH750" i="3"/>
  <c r="AH822" i="3"/>
  <c r="AW1171" i="3"/>
  <c r="AI919" i="3"/>
  <c r="AH472" i="3"/>
  <c r="AI1281" i="3"/>
  <c r="AI585" i="3"/>
  <c r="AW802" i="3"/>
  <c r="AH637" i="3"/>
  <c r="AH778" i="3"/>
  <c r="AW751" i="3"/>
  <c r="AV856" i="3"/>
  <c r="AH553" i="3"/>
  <c r="AI1082" i="3"/>
  <c r="AW755" i="3"/>
  <c r="AW1002" i="3"/>
  <c r="AH998" i="3"/>
  <c r="AH739" i="3"/>
  <c r="AW1042" i="3"/>
  <c r="AH849" i="3"/>
  <c r="AV846" i="3"/>
  <c r="AW462" i="3"/>
  <c r="AH451" i="3"/>
  <c r="AH841" i="3"/>
  <c r="AV952" i="3"/>
  <c r="AV486" i="3"/>
  <c r="AW364" i="3"/>
  <c r="AI408" i="3"/>
  <c r="AH1295" i="3"/>
  <c r="AI397" i="3"/>
  <c r="AV698" i="3"/>
  <c r="AI1162" i="3"/>
  <c r="AV1016" i="3"/>
  <c r="AW580" i="3"/>
  <c r="AI441" i="3"/>
  <c r="AW687" i="3"/>
  <c r="AV850" i="3"/>
  <c r="AI1254" i="3"/>
  <c r="AH397" i="3"/>
  <c r="AH1315" i="3"/>
  <c r="AV357" i="3"/>
  <c r="AV1196" i="3"/>
  <c r="AV671" i="3"/>
  <c r="AI575" i="3"/>
  <c r="AH723" i="3"/>
  <c r="AW891" i="3"/>
  <c r="AW1294" i="3"/>
  <c r="AW1118" i="3"/>
  <c r="AW378" i="3"/>
  <c r="AV690" i="3"/>
  <c r="AW977" i="3"/>
  <c r="AI760" i="3"/>
  <c r="AH1112" i="3"/>
  <c r="AW689" i="3"/>
  <c r="AV1064" i="3"/>
  <c r="AI736" i="3"/>
  <c r="AI912" i="3"/>
  <c r="AH983" i="3"/>
  <c r="AH1090" i="3"/>
  <c r="AV868" i="3"/>
  <c r="AI391" i="3"/>
  <c r="AW491" i="3"/>
  <c r="AI757" i="3"/>
  <c r="AV1113" i="3"/>
  <c r="AW453" i="3"/>
  <c r="AH1313" i="3"/>
  <c r="AW1320" i="3"/>
  <c r="AW569" i="3"/>
  <c r="AI1190" i="3"/>
  <c r="AH837" i="3"/>
  <c r="AW979" i="3"/>
  <c r="AV607" i="3"/>
  <c r="AH802" i="3"/>
  <c r="AI366" i="3"/>
  <c r="AW1284" i="3"/>
  <c r="AV960" i="3"/>
  <c r="AW437" i="3"/>
  <c r="AV816" i="3"/>
  <c r="AH816" i="3"/>
  <c r="AW885" i="3"/>
  <c r="AV1199" i="3"/>
  <c r="AI762" i="3"/>
  <c r="AV1032" i="3"/>
  <c r="AW469" i="3"/>
  <c r="AI1183" i="3"/>
  <c r="AW883" i="3"/>
  <c r="AV1050" i="3"/>
  <c r="AV895" i="3"/>
  <c r="AW756" i="3"/>
  <c r="AH532" i="3"/>
  <c r="AV1138" i="3"/>
  <c r="AV553" i="3"/>
  <c r="AI573" i="3"/>
  <c r="AV694" i="3"/>
  <c r="AH891" i="3"/>
  <c r="AI1256" i="3"/>
  <c r="AW650" i="3"/>
  <c r="AH581" i="3"/>
  <c r="AW824" i="3"/>
  <c r="AW1226" i="3"/>
  <c r="AW1046" i="3"/>
  <c r="AI977" i="3"/>
  <c r="AH658" i="3"/>
  <c r="AW682" i="3"/>
  <c r="AH779" i="3"/>
  <c r="AW923" i="3"/>
  <c r="AW1093" i="3"/>
  <c r="AH1051" i="3"/>
  <c r="AI854" i="3"/>
  <c r="AW1045" i="3"/>
  <c r="AH624" i="3"/>
  <c r="AV933" i="3"/>
  <c r="AI1141" i="3"/>
  <c r="AH995" i="3"/>
  <c r="AI1231" i="3"/>
  <c r="AI1330" i="3"/>
  <c r="AH1226" i="3"/>
  <c r="AW1307" i="3"/>
  <c r="AH557" i="3"/>
  <c r="AW1139" i="3"/>
  <c r="AV969" i="3"/>
  <c r="AW455" i="3"/>
  <c r="AH954" i="3"/>
  <c r="AV560" i="3"/>
  <c r="AH511" i="3"/>
  <c r="AW461" i="3"/>
  <c r="AW1136" i="3"/>
  <c r="AH956" i="3"/>
  <c r="AV989" i="3"/>
  <c r="AH1064" i="3"/>
  <c r="AW1063" i="3"/>
  <c r="AV1066" i="3"/>
  <c r="AI422" i="3"/>
  <c r="AH1137" i="3"/>
  <c r="AH1259" i="3"/>
  <c r="AW723" i="3"/>
  <c r="AW480" i="3"/>
  <c r="AW1187" i="3"/>
  <c r="AI426" i="3"/>
  <c r="AW931" i="3"/>
  <c r="AV1277" i="3"/>
  <c r="AH975" i="3"/>
  <c r="AV786" i="3"/>
  <c r="AH615" i="3"/>
  <c r="AH1267" i="3"/>
  <c r="AH361" i="3"/>
  <c r="AH641" i="3"/>
  <c r="AW1331" i="3"/>
  <c r="AV1278" i="3"/>
  <c r="AH860" i="3"/>
  <c r="AH736" i="3"/>
  <c r="AI930" i="3"/>
  <c r="AV1107" i="3"/>
  <c r="AW672" i="3"/>
  <c r="AH728" i="3"/>
  <c r="AV1072" i="3"/>
  <c r="AW366" i="3"/>
  <c r="AI925" i="3"/>
  <c r="AW935" i="3"/>
  <c r="AW1119" i="3"/>
  <c r="AV1289" i="3"/>
  <c r="AE7" i="5"/>
  <c r="AV377" i="3"/>
  <c r="AH379" i="3"/>
  <c r="AV1036" i="3"/>
  <c r="AV663" i="3"/>
  <c r="AI1108" i="3"/>
  <c r="AH1204" i="3"/>
  <c r="AI1203" i="3"/>
  <c r="AV530" i="3"/>
  <c r="AV1049" i="3"/>
  <c r="AI1046" i="3"/>
  <c r="AW517" i="3"/>
  <c r="AH929" i="3"/>
  <c r="AI627" i="3"/>
  <c r="AV997" i="3"/>
  <c r="AV763" i="3"/>
  <c r="AH577" i="3"/>
  <c r="AI1310" i="3"/>
  <c r="AV739" i="3"/>
  <c r="AI1286" i="3"/>
  <c r="AH459" i="3"/>
  <c r="AI884" i="3"/>
  <c r="AI821" i="3"/>
  <c r="AI1185" i="3"/>
  <c r="AH798" i="3"/>
  <c r="AH385" i="3"/>
  <c r="AH680" i="3"/>
  <c r="AI1249" i="3"/>
  <c r="AH607" i="3"/>
  <c r="AW1038" i="3"/>
  <c r="AI1035" i="3"/>
  <c r="AW592" i="3"/>
  <c r="AW725" i="3"/>
  <c r="AW1158" i="3"/>
  <c r="AI1025" i="3"/>
  <c r="AW1285" i="3"/>
  <c r="AW688" i="3"/>
  <c r="AI1306" i="3"/>
  <c r="AI702" i="3"/>
  <c r="AW968" i="3"/>
  <c r="AV505" i="3"/>
  <c r="AW655" i="3"/>
  <c r="AV1042" i="3"/>
  <c r="AI608" i="3"/>
  <c r="AH440" i="3"/>
  <c r="AW836" i="3"/>
  <c r="AH1109" i="3"/>
  <c r="AW964" i="3"/>
  <c r="AH1249" i="3"/>
  <c r="AH500" i="3"/>
  <c r="AH756" i="3"/>
  <c r="AV845" i="3"/>
  <c r="AV752" i="3"/>
  <c r="AW892" i="3"/>
  <c r="AV1283" i="3"/>
  <c r="AV835" i="3"/>
  <c r="AI377" i="3"/>
  <c r="AV907" i="3"/>
  <c r="AW929" i="3"/>
  <c r="AI610" i="3"/>
  <c r="AV738" i="3"/>
  <c r="AW649" i="3"/>
  <c r="AI889" i="3"/>
  <c r="AV399" i="3"/>
  <c r="AI776" i="3"/>
  <c r="AH769" i="3"/>
  <c r="AH888" i="3"/>
  <c r="AW693" i="3"/>
  <c r="AH1140" i="3"/>
  <c r="AW420" i="3"/>
  <c r="AI634" i="3"/>
  <c r="AH1244" i="3"/>
  <c r="AW1230" i="3"/>
  <c r="AV1070" i="3"/>
  <c r="AV741" i="3"/>
  <c r="AW936" i="3"/>
  <c r="AH568" i="3"/>
  <c r="AH1127" i="3"/>
  <c r="AH620" i="3"/>
  <c r="AV1218" i="3"/>
  <c r="AW1241" i="3"/>
  <c r="AI1115" i="3"/>
  <c r="AE43" i="5"/>
  <c r="AV590" i="3"/>
  <c r="AH1009" i="3"/>
  <c r="AW627" i="3"/>
  <c r="AV887" i="3"/>
  <c r="AV381" i="3"/>
  <c r="AI472" i="3"/>
  <c r="AI590" i="3"/>
  <c r="AV1095" i="3"/>
  <c r="AH1184" i="3"/>
  <c r="AV764" i="3"/>
  <c r="AV780" i="3"/>
  <c r="AW879" i="3"/>
  <c r="AW1329" i="3"/>
  <c r="AI767" i="3"/>
  <c r="AI1320" i="3"/>
  <c r="AE39" i="5"/>
  <c r="AV1324" i="3"/>
  <c r="AE9" i="5"/>
  <c r="AV572" i="3"/>
  <c r="AW909" i="3"/>
  <c r="AW500" i="3"/>
  <c r="AV938" i="3"/>
  <c r="AW896" i="3"/>
  <c r="AI830" i="3"/>
  <c r="AV1065" i="3"/>
  <c r="AH486" i="3"/>
  <c r="AH447" i="3"/>
  <c r="AH402" i="3"/>
  <c r="AH1084" i="3"/>
  <c r="AW653" i="3"/>
  <c r="AV1332" i="3"/>
  <c r="AI802" i="3"/>
  <c r="AI707" i="3"/>
  <c r="AV740" i="3"/>
  <c r="AI1184" i="3"/>
  <c r="AH1130" i="3"/>
  <c r="AW804" i="3"/>
  <c r="AI957" i="3"/>
  <c r="AI1315" i="3"/>
  <c r="AH538" i="3"/>
  <c r="AH569" i="3"/>
  <c r="AV1011" i="3"/>
  <c r="AI901" i="3"/>
  <c r="AV662" i="3"/>
  <c r="AI1299" i="3"/>
  <c r="AV1136" i="3"/>
  <c r="AH732" i="3"/>
  <c r="AH1000" i="3"/>
  <c r="AW1327" i="3"/>
  <c r="AW607" i="3"/>
  <c r="AH810" i="3"/>
  <c r="AH414" i="3"/>
  <c r="AW446" i="3"/>
  <c r="AW1114" i="3"/>
  <c r="AI1058" i="3"/>
  <c r="AI487" i="3"/>
  <c r="AW359" i="3"/>
  <c r="AV417" i="3"/>
  <c r="AV358" i="3"/>
  <c r="AW674" i="3"/>
  <c r="AW532" i="3"/>
  <c r="AW571" i="3"/>
  <c r="AH845" i="3"/>
  <c r="AW904" i="3"/>
  <c r="AH1136" i="3"/>
  <c r="AV566" i="3"/>
  <c r="AH744" i="3"/>
  <c r="AH588" i="3"/>
  <c r="AW934" i="3"/>
  <c r="AI1112" i="3"/>
  <c r="AI768" i="3"/>
  <c r="AI517" i="3"/>
  <c r="AW747" i="3"/>
  <c r="AV491" i="3"/>
  <c r="AI535" i="3"/>
  <c r="AW746" i="3"/>
  <c r="AV371" i="3"/>
  <c r="AV363" i="3"/>
  <c r="AI1101" i="3"/>
  <c r="AI946" i="3"/>
  <c r="AV1336" i="3"/>
  <c r="AI644" i="3"/>
  <c r="AV599" i="3"/>
  <c r="AI1253" i="3"/>
  <c r="AH404" i="3"/>
  <c r="AI598" i="3"/>
  <c r="AH1247" i="3"/>
  <c r="AI796" i="3"/>
  <c r="AV612" i="3"/>
  <c r="AW556" i="3"/>
  <c r="AH659" i="3"/>
  <c r="AH100" i="3"/>
  <c r="R206" i="3"/>
  <c r="AI258" i="3"/>
  <c r="AW310" i="3"/>
  <c r="R336" i="3"/>
  <c r="S161" i="3"/>
  <c r="I164" i="14" s="1"/>
  <c r="AH172" i="3"/>
  <c r="AW129" i="3"/>
  <c r="AI1132" i="3"/>
  <c r="BK247" i="3"/>
  <c r="BJ83" i="3"/>
  <c r="BK78" i="3"/>
  <c r="S103" i="3"/>
  <c r="S150" i="3"/>
  <c r="S24" i="3"/>
  <c r="R233" i="3"/>
  <c r="AV212" i="3"/>
  <c r="AH337" i="3"/>
  <c r="S56" i="3"/>
  <c r="AW279" i="3"/>
  <c r="AV205" i="3"/>
  <c r="AW90" i="3"/>
  <c r="S282" i="3"/>
  <c r="AW304" i="3"/>
  <c r="AI288" i="3"/>
  <c r="AI233" i="3"/>
  <c r="AW294" i="3"/>
  <c r="AV33" i="3"/>
  <c r="S317" i="3"/>
  <c r="AV951" i="3"/>
  <c r="BJ4" i="3"/>
  <c r="BJ131" i="3"/>
  <c r="R243" i="3"/>
  <c r="BJ67" i="3"/>
  <c r="BK227" i="3"/>
  <c r="BJ36" i="3"/>
  <c r="AH99" i="3"/>
  <c r="AH56" i="3"/>
  <c r="AI175" i="3"/>
  <c r="AH50" i="3"/>
  <c r="R177" i="3"/>
  <c r="AH54" i="3"/>
  <c r="AH98" i="3"/>
  <c r="R17" i="3"/>
  <c r="AI272" i="3"/>
  <c r="AV147" i="3"/>
  <c r="AV313" i="3"/>
  <c r="AV206" i="3"/>
  <c r="AV134" i="3"/>
  <c r="AI125" i="3"/>
  <c r="R154" i="3"/>
  <c r="AH1174" i="3"/>
  <c r="BJ256" i="3"/>
  <c r="S316" i="3"/>
  <c r="R208" i="3"/>
  <c r="S202" i="3"/>
  <c r="R27" i="3"/>
  <c r="BK351" i="3"/>
  <c r="BJ283" i="3"/>
  <c r="AI1030" i="3"/>
  <c r="AH1042" i="3"/>
  <c r="AW849" i="3"/>
  <c r="AW398" i="3"/>
  <c r="AH518" i="3"/>
  <c r="AW617" i="3"/>
  <c r="AV1015" i="3"/>
  <c r="AH1278" i="3"/>
  <c r="AH492" i="3"/>
  <c r="AI799" i="3"/>
  <c r="AH759" i="3"/>
  <c r="AI1170" i="3"/>
  <c r="AH877" i="3"/>
  <c r="AH1106" i="3"/>
  <c r="AW1214" i="3"/>
  <c r="AI807" i="3"/>
  <c r="AI363" i="3"/>
  <c r="AI628" i="3"/>
  <c r="AI460" i="3"/>
  <c r="AW1015" i="3"/>
  <c r="AV559" i="3"/>
  <c r="AI396" i="3"/>
  <c r="AH1283" i="3"/>
  <c r="AW853" i="3"/>
  <c r="AW472" i="3"/>
  <c r="AH439" i="3"/>
  <c r="AV563" i="3"/>
  <c r="AH480" i="3"/>
  <c r="AV1268" i="3"/>
  <c r="BK327" i="3"/>
  <c r="BK226" i="3"/>
  <c r="BK167" i="3"/>
  <c r="BK267" i="3"/>
  <c r="BK21" i="3"/>
  <c r="BK123" i="3"/>
  <c r="R148" i="3"/>
  <c r="AI433" i="3"/>
  <c r="AH737" i="3"/>
  <c r="AI491" i="3"/>
  <c r="AI883" i="3"/>
  <c r="AI1260" i="3"/>
  <c r="AH734" i="3"/>
  <c r="AH611" i="3"/>
  <c r="AV1021" i="3"/>
  <c r="AV1177" i="3"/>
  <c r="AW1044" i="3"/>
  <c r="AI1111" i="3"/>
  <c r="AV1025" i="3"/>
  <c r="AW1308" i="3"/>
  <c r="AV666" i="3"/>
  <c r="AV1207" i="3"/>
  <c r="AW596" i="3"/>
  <c r="AW894" i="3"/>
  <c r="AH981" i="3"/>
  <c r="AV1178" i="3"/>
  <c r="AW732" i="3"/>
  <c r="AV1105" i="3"/>
  <c r="AW492" i="3"/>
  <c r="AI1270" i="3"/>
  <c r="AH1044" i="3"/>
  <c r="AW763" i="3"/>
  <c r="AW1201" i="3"/>
  <c r="AW1334" i="3"/>
  <c r="AH1014" i="3"/>
  <c r="AH969" i="3"/>
  <c r="AH1294" i="3"/>
  <c r="AV1238" i="3"/>
  <c r="AV946" i="3"/>
  <c r="AW696" i="3"/>
  <c r="AH505" i="3"/>
  <c r="AV634" i="3"/>
  <c r="AI1314" i="3"/>
  <c r="AI998" i="3"/>
  <c r="AV1236" i="3"/>
  <c r="AV544" i="3"/>
  <c r="AI410" i="3"/>
  <c r="AV770" i="3"/>
  <c r="AI698" i="3"/>
  <c r="AV510" i="3"/>
  <c r="AW573" i="3"/>
  <c r="AI943" i="3"/>
  <c r="AV610" i="3"/>
  <c r="AV513" i="3"/>
  <c r="AI533" i="3"/>
  <c r="AV1192" i="3"/>
  <c r="AV965" i="3"/>
  <c r="AV758" i="3"/>
  <c r="AH1331" i="3"/>
  <c r="AW470" i="3"/>
  <c r="AH458" i="3"/>
  <c r="AV934" i="3"/>
  <c r="AH1205" i="3"/>
  <c r="AV361" i="3"/>
  <c r="AH570" i="3"/>
  <c r="AH1087" i="3"/>
  <c r="AI1106" i="3"/>
  <c r="AW1007" i="3"/>
  <c r="AW911" i="3"/>
  <c r="AH1286" i="3"/>
  <c r="AW994" i="3"/>
  <c r="AH1030" i="3"/>
  <c r="AW1301" i="3"/>
  <c r="AW967" i="3"/>
  <c r="AW734" i="3"/>
  <c r="AI1008" i="3"/>
  <c r="AW1112" i="3"/>
  <c r="AH1265" i="3"/>
  <c r="AW790" i="3"/>
  <c r="AH803" i="3"/>
  <c r="AV1330" i="3"/>
  <c r="AV586" i="3"/>
  <c r="AW530" i="3"/>
  <c r="AH1319" i="3"/>
  <c r="AI808" i="3"/>
  <c r="AI1221" i="3"/>
  <c r="AV1007" i="3"/>
  <c r="AI534" i="3"/>
  <c r="AH1155" i="3"/>
  <c r="AI755" i="3"/>
  <c r="AH651" i="3"/>
  <c r="AH452" i="3"/>
  <c r="AV655" i="3"/>
  <c r="AW603" i="3"/>
  <c r="AH895" i="3"/>
  <c r="AH420" i="3"/>
  <c r="AV721" i="3"/>
  <c r="AV1255" i="3"/>
  <c r="AV1045" i="3"/>
  <c r="AW1048" i="3"/>
  <c r="AI1202" i="3"/>
  <c r="AH554" i="3"/>
  <c r="AW991" i="3"/>
  <c r="AI962" i="3"/>
  <c r="AH1304" i="3"/>
  <c r="AI732" i="3"/>
  <c r="AV1203" i="3"/>
  <c r="AI563" i="3"/>
  <c r="AV1103" i="3"/>
  <c r="AI859" i="3"/>
  <c r="AV613" i="3"/>
  <c r="AV647" i="3"/>
  <c r="AH395" i="3"/>
  <c r="AI715" i="3"/>
  <c r="AE34" i="5"/>
  <c r="AV945" i="3"/>
  <c r="AV768" i="3"/>
  <c r="AH1119" i="3"/>
  <c r="AW441" i="3"/>
  <c r="AH610" i="3"/>
  <c r="AV953" i="3"/>
  <c r="AI424" i="3"/>
  <c r="AI1180" i="3"/>
  <c r="AI895" i="3"/>
  <c r="AI1322" i="3"/>
  <c r="AH808" i="3"/>
  <c r="AV1116" i="3"/>
  <c r="AV670" i="3"/>
  <c r="AI910" i="3"/>
  <c r="AH788" i="3"/>
  <c r="AW1077" i="3"/>
  <c r="AH488" i="3"/>
  <c r="AH1074" i="3"/>
  <c r="AH1188" i="3"/>
  <c r="AW1185" i="3"/>
  <c r="AI589" i="3"/>
  <c r="AI1273" i="3"/>
  <c r="AV457" i="3"/>
  <c r="AV1128" i="3"/>
  <c r="AV883" i="3"/>
  <c r="AW708" i="3"/>
  <c r="AV928" i="3"/>
  <c r="AH493" i="3"/>
  <c r="AI453" i="3"/>
  <c r="AH378" i="3"/>
  <c r="AI992" i="3"/>
  <c r="AW859" i="3"/>
  <c r="AW906" i="3"/>
  <c r="AV1146" i="3"/>
  <c r="AV383" i="3"/>
  <c r="AV878" i="3"/>
  <c r="AH575" i="3"/>
  <c r="AH1015" i="3"/>
  <c r="AV651" i="3"/>
  <c r="AW369" i="3"/>
  <c r="AH856" i="3"/>
  <c r="AW724" i="3"/>
  <c r="AW563" i="3"/>
  <c r="AH621" i="3"/>
  <c r="AH471" i="3"/>
  <c r="AI1235" i="3"/>
  <c r="AV452" i="3"/>
  <c r="AW877" i="3"/>
  <c r="AI540" i="3"/>
  <c r="AW822" i="3"/>
  <c r="AH901" i="3"/>
  <c r="AW819" i="3"/>
  <c r="AI425" i="3"/>
  <c r="AW829" i="3"/>
  <c r="AH927" i="3"/>
  <c r="AV525" i="3"/>
  <c r="AI839" i="3"/>
  <c r="AV488" i="3"/>
  <c r="AH997" i="3"/>
  <c r="AI369" i="3"/>
  <c r="AF41" i="5"/>
  <c r="AH1097" i="3"/>
  <c r="AV1229" i="3"/>
  <c r="AV995" i="3"/>
  <c r="AH560" i="3"/>
  <c r="AH1185" i="3"/>
  <c r="AV886" i="3"/>
  <c r="AV354" i="3"/>
  <c r="AW948" i="3"/>
  <c r="AH834" i="3"/>
  <c r="AW365" i="3"/>
  <c r="AI1265" i="3"/>
  <c r="AI1327" i="3"/>
  <c r="AH1218" i="3"/>
  <c r="AV1134" i="3"/>
  <c r="AW843" i="3"/>
  <c r="AI477" i="3"/>
  <c r="AV753" i="3"/>
  <c r="AH1164" i="3"/>
  <c r="AW927" i="3"/>
  <c r="AV1265" i="3"/>
  <c r="AH1157" i="3"/>
  <c r="AV367" i="3"/>
  <c r="AI845" i="3"/>
  <c r="AH984" i="3"/>
  <c r="AV412" i="3"/>
  <c r="AI605" i="3"/>
  <c r="AI1042" i="3"/>
  <c r="AV1040" i="3"/>
  <c r="AH940" i="3"/>
  <c r="AW720" i="3"/>
  <c r="AI490" i="3"/>
  <c r="AW509" i="3"/>
  <c r="AV762" i="3"/>
  <c r="AW1033" i="3"/>
  <c r="AI523" i="3"/>
  <c r="AW788" i="3"/>
  <c r="AW513" i="3"/>
  <c r="AI510" i="3"/>
  <c r="AV632" i="3"/>
  <c r="AH855" i="3"/>
  <c r="AW850" i="3"/>
  <c r="AH828" i="3"/>
  <c r="AH967" i="3"/>
  <c r="AI1246" i="3"/>
  <c r="AV1239" i="3"/>
  <c r="AV594" i="3"/>
  <c r="AV1027" i="3"/>
  <c r="AH489" i="3"/>
  <c r="AI758" i="3"/>
  <c r="AV891" i="3"/>
  <c r="AH616" i="3"/>
  <c r="AH968" i="3"/>
  <c r="AV940" i="3"/>
  <c r="AW921" i="3"/>
  <c r="AH508" i="3"/>
  <c r="AH711" i="3"/>
  <c r="AV1310" i="3"/>
  <c r="AW862" i="3"/>
  <c r="AW355" i="3"/>
  <c r="AI1034" i="3"/>
  <c r="AH565" i="3"/>
  <c r="AI680" i="3"/>
  <c r="AH785" i="3"/>
  <c r="AV463" i="3"/>
  <c r="AI552" i="3"/>
  <c r="AH829" i="3"/>
  <c r="AV509" i="3"/>
  <c r="AW749" i="3"/>
  <c r="AI568" i="3"/>
  <c r="AH1262" i="3"/>
  <c r="AV1124" i="3"/>
  <c r="AW1153" i="3"/>
  <c r="AH707" i="3"/>
  <c r="AW1323" i="3"/>
  <c r="AV795" i="3"/>
  <c r="AI512" i="3"/>
  <c r="AI1307" i="3"/>
  <c r="AW698" i="3"/>
  <c r="AW407" i="3"/>
  <c r="AH900" i="3"/>
  <c r="AV949" i="3"/>
  <c r="AW463" i="3"/>
  <c r="AW867" i="3"/>
  <c r="AV716" i="3"/>
  <c r="AV398" i="3"/>
  <c r="AV593" i="3"/>
  <c r="AI1222" i="3"/>
  <c r="AH1019" i="3"/>
  <c r="AH656" i="3"/>
  <c r="AH1105" i="3"/>
  <c r="AV1033" i="3"/>
  <c r="AI688" i="3"/>
  <c r="AW379" i="3"/>
  <c r="AW1108" i="3"/>
  <c r="AH963" i="3"/>
  <c r="AW839" i="3"/>
  <c r="AV465" i="3"/>
  <c r="AI1040" i="3"/>
  <c r="AV929" i="3"/>
  <c r="AH786" i="3"/>
  <c r="AW547" i="3"/>
  <c r="AV1281" i="3"/>
  <c r="AI638" i="3"/>
  <c r="AW382" i="3"/>
  <c r="AH826" i="3"/>
  <c r="AV1293" i="3"/>
  <c r="AW416" i="3"/>
  <c r="AH522" i="3"/>
  <c r="AI784" i="3"/>
  <c r="AI599" i="3"/>
  <c r="AW1032" i="3"/>
  <c r="AW1269" i="3"/>
  <c r="AI774" i="3"/>
  <c r="AI1178" i="3"/>
  <c r="AI1113" i="3"/>
  <c r="AI562" i="3"/>
  <c r="AH931" i="3"/>
  <c r="AI486" i="3"/>
  <c r="AI877" i="3"/>
  <c r="AI653" i="3"/>
  <c r="AV418" i="3"/>
  <c r="AV1301" i="3"/>
  <c r="AW507" i="3"/>
  <c r="AH776" i="3"/>
  <c r="AW581" i="3"/>
  <c r="AV502" i="3"/>
  <c r="AW917" i="3"/>
  <c r="AW1210" i="3"/>
  <c r="AV1193" i="3"/>
  <c r="AW604" i="3"/>
  <c r="AH468" i="3"/>
  <c r="AH754" i="3"/>
  <c r="AI402" i="3"/>
  <c r="AW1155" i="3"/>
  <c r="AW1261" i="3"/>
  <c r="AH1233" i="3"/>
  <c r="AI439" i="3"/>
  <c r="AW910" i="3"/>
  <c r="AW635" i="3"/>
  <c r="AI1084" i="3"/>
  <c r="AI630" i="3"/>
  <c r="AW721" i="3"/>
  <c r="AI905" i="3"/>
  <c r="AW817" i="3"/>
  <c r="AH563" i="3"/>
  <c r="AH626" i="3"/>
  <c r="AI750" i="3"/>
  <c r="AI935" i="3"/>
  <c r="AH760" i="3"/>
  <c r="AE24" i="5"/>
  <c r="AV1244" i="3"/>
  <c r="AW1177" i="3"/>
  <c r="AH876" i="3"/>
  <c r="AV962" i="3"/>
  <c r="AH598" i="3"/>
  <c r="AH1288" i="3"/>
  <c r="AI1064" i="3"/>
  <c r="AH1227" i="3"/>
  <c r="AV364" i="3"/>
  <c r="AH582" i="3"/>
  <c r="AH454" i="3"/>
  <c r="AH824" i="3"/>
  <c r="AI478" i="3"/>
  <c r="AV540" i="3"/>
  <c r="AV905" i="3"/>
  <c r="AH1228" i="3"/>
  <c r="AI1031" i="3"/>
  <c r="AI788" i="3"/>
  <c r="AV767" i="3"/>
  <c r="AW1182" i="3"/>
  <c r="AV959" i="3"/>
  <c r="AH1123" i="3"/>
  <c r="AH993" i="3"/>
  <c r="AH437" i="3"/>
  <c r="AV601" i="3"/>
  <c r="AI1213" i="3"/>
  <c r="AW373" i="3"/>
  <c r="AI509" i="3"/>
  <c r="AI455" i="3"/>
  <c r="AV445" i="3"/>
  <c r="AH398" i="3"/>
  <c r="AH763" i="3"/>
  <c r="AV1246" i="3"/>
  <c r="AV516" i="3"/>
  <c r="AH765" i="3"/>
  <c r="AH1202" i="3"/>
  <c r="AW511" i="3"/>
  <c r="AH608" i="3"/>
  <c r="AV1143" i="3"/>
  <c r="AI798" i="3"/>
  <c r="AH693" i="3"/>
  <c r="AW743" i="3"/>
  <c r="AH464" i="3"/>
  <c r="AV517" i="3"/>
  <c r="AW553" i="3"/>
  <c r="AH1256" i="3"/>
  <c r="AI365" i="3"/>
  <c r="AH1050" i="3"/>
  <c r="AW383" i="3"/>
  <c r="AW565" i="3"/>
  <c r="AV438" i="3"/>
  <c r="AI389" i="3"/>
  <c r="AV1115" i="3"/>
  <c r="AW780" i="3"/>
  <c r="AH590" i="3"/>
  <c r="AV778" i="3"/>
  <c r="AI1095" i="3"/>
  <c r="AH567" i="3"/>
  <c r="AH438" i="3"/>
  <c r="AH475" i="3"/>
  <c r="AV504" i="3"/>
  <c r="AI493" i="3"/>
  <c r="AW1275" i="3"/>
  <c r="AV409" i="3"/>
  <c r="AW971" i="3"/>
  <c r="AW761" i="3"/>
  <c r="AV879" i="3"/>
  <c r="AV576" i="3"/>
  <c r="AH463" i="3"/>
  <c r="AV882" i="3"/>
  <c r="AV806" i="3"/>
  <c r="AV1197" i="3"/>
  <c r="AH1115" i="3"/>
  <c r="AI1153" i="3"/>
  <c r="AH622" i="3"/>
  <c r="AW432" i="3"/>
  <c r="AI557" i="3"/>
  <c r="AW952" i="3"/>
  <c r="AI719" i="3"/>
  <c r="AI1052" i="3"/>
  <c r="AW525" i="3"/>
  <c r="AI1199" i="3"/>
  <c r="AI406" i="3"/>
  <c r="AW976" i="3"/>
  <c r="AH852" i="3"/>
  <c r="AI1140" i="3"/>
  <c r="AW1219" i="3"/>
  <c r="AI996" i="3"/>
  <c r="AW1195" i="3"/>
  <c r="AH1121" i="3"/>
  <c r="AW1297" i="3"/>
  <c r="AW616" i="3"/>
  <c r="AI1325" i="3"/>
  <c r="AV729" i="3"/>
  <c r="AI938" i="3"/>
  <c r="AH1053" i="3"/>
  <c r="AH482" i="3"/>
  <c r="AW1071" i="3"/>
  <c r="AW572" i="3"/>
  <c r="AI1073" i="3"/>
  <c r="AI1301" i="3"/>
  <c r="AW381" i="3"/>
  <c r="AI1098" i="3"/>
  <c r="AI1045" i="3"/>
  <c r="AI706" i="3"/>
  <c r="AH1066" i="3"/>
  <c r="AV622" i="3"/>
  <c r="AV440" i="3"/>
  <c r="AV985" i="3"/>
  <c r="AW606" i="3"/>
  <c r="AW821" i="3"/>
  <c r="AH893" i="3"/>
  <c r="AH1198" i="3"/>
  <c r="AV672" i="3"/>
  <c r="AV1084" i="3"/>
  <c r="AW1165" i="3"/>
  <c r="AW1028" i="3"/>
  <c r="AH1080" i="3"/>
  <c r="AI947" i="3"/>
  <c r="AV564" i="3"/>
  <c r="AH535" i="3"/>
  <c r="AV639" i="3"/>
  <c r="AI525" i="3"/>
  <c r="AH1069" i="3"/>
  <c r="AI539" i="3"/>
  <c r="AH951" i="3"/>
  <c r="AH930" i="3"/>
  <c r="AI364" i="3"/>
  <c r="AW1174" i="3"/>
  <c r="AW557" i="3"/>
  <c r="AI870" i="3"/>
  <c r="AV1117" i="3"/>
  <c r="U18" i="6"/>
  <c r="AF36" i="5"/>
  <c r="AF37" i="5"/>
  <c r="AF34" i="5"/>
  <c r="AI29" i="8"/>
  <c r="T28" i="6"/>
  <c r="AF8" i="5"/>
  <c r="AF27" i="5"/>
  <c r="AF29" i="5"/>
  <c r="AC23" i="5"/>
  <c r="L23" i="5"/>
  <c r="AF32" i="5"/>
  <c r="U348" i="25"/>
  <c r="V348" i="25"/>
  <c r="W348" i="25" s="1"/>
  <c r="U310" i="25"/>
  <c r="V310" i="25"/>
  <c r="W310" i="25" s="1"/>
  <c r="U280" i="25"/>
  <c r="V280" i="25"/>
  <c r="W280" i="25" s="1"/>
  <c r="U248" i="25"/>
  <c r="V248" i="25"/>
  <c r="W248" i="25" s="1"/>
  <c r="U470" i="25"/>
  <c r="V470" i="25"/>
  <c r="W470" i="25" s="1"/>
  <c r="V239" i="25"/>
  <c r="W239" i="25" s="1"/>
  <c r="U239" i="25"/>
  <c r="U204" i="25"/>
  <c r="V204" i="25"/>
  <c r="W204" i="25" s="1"/>
  <c r="U173" i="25"/>
  <c r="V173" i="25"/>
  <c r="W173" i="25" s="1"/>
  <c r="V304" i="25"/>
  <c r="W304" i="25" s="1"/>
  <c r="U304" i="25"/>
  <c r="V268" i="25"/>
  <c r="W268" i="25" s="1"/>
  <c r="U268" i="25"/>
  <c r="V259" i="25"/>
  <c r="W259" i="25" s="1"/>
  <c r="U259" i="25"/>
  <c r="U222" i="25"/>
  <c r="V222" i="25"/>
  <c r="W222" i="25" s="1"/>
  <c r="V191" i="25"/>
  <c r="W191" i="25" s="1"/>
  <c r="U191" i="25"/>
  <c r="V160" i="25"/>
  <c r="W160" i="25" s="1"/>
  <c r="U160" i="25"/>
  <c r="U413" i="25"/>
  <c r="V413" i="25"/>
  <c r="W413" i="25" s="1"/>
  <c r="V440" i="25"/>
  <c r="W440" i="25" s="1"/>
  <c r="U440" i="25"/>
  <c r="U359" i="25"/>
  <c r="V359" i="25"/>
  <c r="W359" i="25" s="1"/>
  <c r="U324" i="25"/>
  <c r="V324" i="25"/>
  <c r="W324" i="25" s="1"/>
  <c r="V290" i="25"/>
  <c r="W290" i="25" s="1"/>
  <c r="U290" i="25"/>
  <c r="V258" i="25"/>
  <c r="W258" i="25" s="1"/>
  <c r="U258" i="25"/>
  <c r="I10" i="11" a="1"/>
  <c r="I10" i="11" s="1"/>
  <c r="I42" i="11" a="1"/>
  <c r="I42" i="11" s="1"/>
  <c r="I40" i="11" a="1"/>
  <c r="I40" i="11" s="1"/>
  <c r="I30" i="11" a="1"/>
  <c r="I30" i="11" s="1"/>
  <c r="I34" i="11" a="1"/>
  <c r="I34" i="11" s="1"/>
  <c r="I20" i="11" a="1"/>
  <c r="I20" i="11" s="1"/>
  <c r="I7" i="11" a="1"/>
  <c r="I7" i="11" s="1"/>
  <c r="I23" i="11" a="1"/>
  <c r="I23" i="11" s="1"/>
  <c r="I14" i="11" a="1"/>
  <c r="I14" i="11" s="1"/>
  <c r="I27" i="11" a="1"/>
  <c r="I27" i="11" s="1"/>
  <c r="I35" i="11" a="1"/>
  <c r="I35" i="11" s="1"/>
  <c r="I13" i="11" a="1"/>
  <c r="I13" i="11" s="1"/>
  <c r="I12" i="11" a="1"/>
  <c r="I12" i="11" s="1"/>
  <c r="I39" i="11" a="1"/>
  <c r="I39" i="11" s="1"/>
  <c r="I26" i="11" a="1"/>
  <c r="I26" i="11" s="1"/>
  <c r="I36" i="11" a="1"/>
  <c r="I36" i="11" s="1"/>
  <c r="I9" i="11" a="1"/>
  <c r="I9" i="11" s="1"/>
  <c r="I11" i="11" a="1"/>
  <c r="I11" i="11" s="1"/>
  <c r="I37" i="11" a="1"/>
  <c r="I37" i="11" s="1"/>
  <c r="I4" i="11" a="1"/>
  <c r="I4" i="11" s="1"/>
  <c r="I22" i="11" a="1"/>
  <c r="I22" i="11" s="1"/>
  <c r="I29" i="11" a="1"/>
  <c r="I29" i="11" s="1"/>
  <c r="I33" i="11" a="1"/>
  <c r="I33" i="11" s="1"/>
  <c r="I8" i="11" a="1"/>
  <c r="I8" i="11" s="1"/>
  <c r="I28" i="11" a="1"/>
  <c r="I28" i="11" s="1"/>
  <c r="I18" i="11" a="1"/>
  <c r="I18" i="11" s="1"/>
  <c r="I21" i="11" a="1"/>
  <c r="I21" i="11" s="1"/>
  <c r="I19" i="11" a="1"/>
  <c r="I19" i="11" s="1"/>
  <c r="I38" i="11" a="1"/>
  <c r="I38" i="11" s="1"/>
  <c r="I15" i="11" a="1"/>
  <c r="I15" i="11" s="1"/>
  <c r="I43" i="11" a="1"/>
  <c r="I43" i="11" s="1"/>
  <c r="I41" i="11" a="1"/>
  <c r="I41" i="11" s="1"/>
  <c r="I31" i="11" a="1"/>
  <c r="I31" i="11" s="1"/>
  <c r="I16" i="11" a="1"/>
  <c r="I16" i="11" s="1"/>
  <c r="I25" i="11" a="1"/>
  <c r="I25" i="11" s="1"/>
  <c r="I24" i="11" a="1"/>
  <c r="I24" i="11" s="1"/>
  <c r="I32" i="11" a="1"/>
  <c r="I32" i="11" s="1"/>
  <c r="I6" i="11" a="1"/>
  <c r="I6" i="11" s="1"/>
  <c r="I5" i="11" a="1"/>
  <c r="I5" i="11" s="1"/>
  <c r="I17" i="11" a="1"/>
  <c r="I17" i="11" s="1"/>
  <c r="H5" i="10" a="1"/>
  <c r="H5" i="10" s="1"/>
  <c r="K5" i="10" s="1" a="1"/>
  <c r="K5" i="10" s="1"/>
  <c r="H31" i="10" a="1"/>
  <c r="H31" i="10" s="1"/>
  <c r="K31" i="10" s="1" a="1"/>
  <c r="K31" i="10" s="1"/>
  <c r="H30" i="10" a="1"/>
  <c r="H30" i="10" s="1"/>
  <c r="K30" i="10" s="1" a="1"/>
  <c r="K30" i="10" s="1"/>
  <c r="H14" i="10" a="1"/>
  <c r="H14" i="10" s="1"/>
  <c r="K14" i="10" s="1" a="1"/>
  <c r="K14" i="10" s="1"/>
  <c r="H38" i="10" a="1"/>
  <c r="H38" i="10" s="1"/>
  <c r="K38" i="10" s="1" a="1"/>
  <c r="K38" i="10" s="1"/>
  <c r="H23" i="10" a="1"/>
  <c r="H23" i="10" s="1"/>
  <c r="H27" i="10" a="1"/>
  <c r="H27" i="10" s="1"/>
  <c r="K27" i="10" s="1" a="1"/>
  <c r="K27" i="10" s="1"/>
  <c r="H29" i="10" a="1"/>
  <c r="H29" i="10" s="1"/>
  <c r="K29" i="10" s="1" a="1"/>
  <c r="K29" i="10" s="1"/>
  <c r="H34" i="10" a="1"/>
  <c r="H34" i="10" s="1"/>
  <c r="K34" i="10" s="1" a="1"/>
  <c r="K34" i="10" s="1"/>
  <c r="H25" i="10" a="1"/>
  <c r="H25" i="10" s="1"/>
  <c r="K25" i="10" s="1" a="1"/>
  <c r="K25" i="10" s="1"/>
  <c r="H6" i="10" a="1"/>
  <c r="H6" i="10" s="1"/>
  <c r="K6" i="10" s="1" a="1"/>
  <c r="K6" i="10" s="1"/>
  <c r="H37" i="10" a="1"/>
  <c r="H37" i="10" s="1"/>
  <c r="K37" i="10" s="1" a="1"/>
  <c r="K37" i="10" s="1"/>
  <c r="H10" i="10" a="1"/>
  <c r="H10" i="10" s="1"/>
  <c r="K10" i="10" s="1" a="1"/>
  <c r="K10" i="10" s="1"/>
  <c r="H13" i="10" a="1"/>
  <c r="H13" i="10" s="1"/>
  <c r="K13" i="10" s="1" a="1"/>
  <c r="K13" i="10" s="1"/>
  <c r="H42" i="10" a="1"/>
  <c r="H42" i="10" s="1"/>
  <c r="K42" i="10" s="1" a="1"/>
  <c r="K42" i="10" s="1"/>
  <c r="H33" i="10" a="1"/>
  <c r="H33" i="10" s="1"/>
  <c r="K33" i="10" s="1" a="1"/>
  <c r="K33" i="10" s="1"/>
  <c r="H44" i="10" a="1"/>
  <c r="H44" i="10" s="1"/>
  <c r="K44" i="10" s="1" a="1"/>
  <c r="K44" i="10" s="1"/>
  <c r="H28" i="10" a="1"/>
  <c r="H28" i="10" s="1"/>
  <c r="K28" i="10" s="1" a="1"/>
  <c r="K28" i="10" s="1"/>
  <c r="H18" i="10" a="1"/>
  <c r="H18" i="10" s="1"/>
  <c r="K18" i="10" s="1" a="1"/>
  <c r="K18" i="10" s="1"/>
  <c r="H35" i="10" a="1"/>
  <c r="H35" i="10" s="1"/>
  <c r="K35" i="10" s="1" a="1"/>
  <c r="K35" i="10" s="1"/>
  <c r="H39" i="10" a="1"/>
  <c r="H39" i="10" s="1"/>
  <c r="K39" i="10" s="1" a="1"/>
  <c r="K39" i="10" s="1"/>
  <c r="H32" i="10" a="1"/>
  <c r="H32" i="10" s="1"/>
  <c r="K32" i="10" s="1" a="1"/>
  <c r="K32" i="10" s="1"/>
  <c r="H36" i="10" a="1"/>
  <c r="H36" i="10" s="1"/>
  <c r="K36" i="10" s="1" a="1"/>
  <c r="K36" i="10" s="1"/>
  <c r="H16" i="10" a="1"/>
  <c r="H16" i="10" s="1"/>
  <c r="K16" i="10" s="1" a="1"/>
  <c r="K16" i="10" s="1"/>
  <c r="H22" i="10" a="1"/>
  <c r="H22" i="10" s="1"/>
  <c r="K22" i="10" s="1" a="1"/>
  <c r="K22" i="10" s="1"/>
  <c r="H26" i="10" a="1"/>
  <c r="H26" i="10" s="1"/>
  <c r="K26" i="10" s="1" a="1"/>
  <c r="K26" i="10" s="1"/>
  <c r="H19" i="10" a="1"/>
  <c r="H19" i="10" s="1"/>
  <c r="K19" i="10" s="1" a="1"/>
  <c r="K19" i="10" s="1"/>
  <c r="H43" i="10" a="1"/>
  <c r="H43" i="10" s="1"/>
  <c r="K43" i="10" s="1" a="1"/>
  <c r="K43" i="10" s="1"/>
  <c r="H17" i="10" a="1"/>
  <c r="H17" i="10" s="1"/>
  <c r="K17" i="10" s="1" a="1"/>
  <c r="K17" i="10" s="1"/>
  <c r="H12" i="10" a="1"/>
  <c r="H12" i="10" s="1"/>
  <c r="K12" i="10" s="1" a="1"/>
  <c r="K12" i="10" s="1"/>
  <c r="H41" i="10" a="1"/>
  <c r="H41" i="10" s="1"/>
  <c r="K41" i="10" s="1" a="1"/>
  <c r="K41" i="10" s="1"/>
  <c r="H9" i="10" a="1"/>
  <c r="H9" i="10" s="1"/>
  <c r="K9" i="10" s="1" a="1"/>
  <c r="K9" i="10" s="1"/>
  <c r="H8" i="10" a="1"/>
  <c r="H8" i="10" s="1"/>
  <c r="K8" i="10" s="1" a="1"/>
  <c r="K8" i="10" s="1"/>
  <c r="H21" i="10" a="1"/>
  <c r="H21" i="10" s="1"/>
  <c r="K21" i="10" s="1" a="1"/>
  <c r="K21" i="10" s="1"/>
  <c r="H20" i="10" a="1"/>
  <c r="H20" i="10" s="1"/>
  <c r="K20" i="10" s="1" a="1"/>
  <c r="K20" i="10" s="1"/>
  <c r="H11" i="10" a="1"/>
  <c r="H11" i="10" s="1"/>
  <c r="K11" i="10" s="1" a="1"/>
  <c r="K11" i="10" s="1"/>
  <c r="H15" i="10" a="1"/>
  <c r="H15" i="10" s="1"/>
  <c r="K15" i="10" s="1" a="1"/>
  <c r="K15" i="10" s="1"/>
  <c r="H7" i="10" a="1"/>
  <c r="H7" i="10" s="1"/>
  <c r="K7" i="10" s="1" a="1"/>
  <c r="K7" i="10" s="1"/>
  <c r="H24" i="10" a="1"/>
  <c r="H24" i="10" s="1"/>
  <c r="K24" i="10" s="1" a="1"/>
  <c r="K24" i="10" s="1"/>
  <c r="H40" i="10" a="1"/>
  <c r="H40" i="10" s="1"/>
  <c r="K40" i="10" s="1" a="1"/>
  <c r="K40" i="10" s="1"/>
  <c r="V128" i="25"/>
  <c r="W128" i="25" s="1"/>
  <c r="U128" i="25"/>
  <c r="L20" i="5"/>
  <c r="AC20" i="5"/>
  <c r="AE13" i="5"/>
  <c r="U235" i="25"/>
  <c r="V235" i="25"/>
  <c r="W235" i="25" s="1"/>
  <c r="U201" i="25"/>
  <c r="V201" i="25"/>
  <c r="W201" i="25" s="1"/>
  <c r="U166" i="25"/>
  <c r="V166" i="25"/>
  <c r="W166" i="25" s="1"/>
  <c r="U135" i="25"/>
  <c r="V135" i="25"/>
  <c r="W135" i="25" s="1"/>
  <c r="U265" i="25"/>
  <c r="V265" i="25"/>
  <c r="W265" i="25" s="1"/>
  <c r="V382" i="25"/>
  <c r="W382" i="25" s="1"/>
  <c r="U382" i="25"/>
  <c r="U187" i="25"/>
  <c r="V187" i="25"/>
  <c r="W187" i="25" s="1"/>
  <c r="U156" i="25"/>
  <c r="V156" i="25"/>
  <c r="W156" i="25" s="1"/>
  <c r="V410" i="25"/>
  <c r="W410" i="25" s="1"/>
  <c r="U410" i="25"/>
  <c r="U433" i="25"/>
  <c r="V433" i="25"/>
  <c r="W433" i="25" s="1"/>
  <c r="U337" i="25"/>
  <c r="V337" i="25"/>
  <c r="W337" i="25" s="1"/>
  <c r="V303" i="25"/>
  <c r="W303" i="25" s="1"/>
  <c r="U303" i="25"/>
  <c r="V270" i="25"/>
  <c r="W270" i="25" s="1"/>
  <c r="U270" i="25"/>
  <c r="V238" i="25"/>
  <c r="W238" i="25" s="1"/>
  <c r="U238" i="25"/>
  <c r="V376" i="25"/>
  <c r="W376" i="25" s="1"/>
  <c r="U376" i="25"/>
  <c r="V338" i="25"/>
  <c r="W338" i="25" s="1"/>
  <c r="U338" i="25"/>
  <c r="U180" i="25"/>
  <c r="V180" i="25"/>
  <c r="W180" i="25" s="1"/>
  <c r="V149" i="25"/>
  <c r="W149" i="25" s="1"/>
  <c r="U149" i="25"/>
  <c r="U404" i="25"/>
  <c r="V404" i="25"/>
  <c r="W404" i="25" s="1"/>
  <c r="U427" i="25"/>
  <c r="V427" i="25"/>
  <c r="W427" i="25" s="1"/>
  <c r="U435" i="25"/>
  <c r="V435" i="25"/>
  <c r="W435" i="25" s="1"/>
  <c r="AE18" i="5"/>
  <c r="L22" i="5"/>
  <c r="AC22" i="5"/>
  <c r="V252" i="25"/>
  <c r="W252" i="25" s="1"/>
  <c r="U252" i="25"/>
  <c r="U215" i="25"/>
  <c r="V215" i="25"/>
  <c r="W215" i="25" s="1"/>
  <c r="V184" i="25"/>
  <c r="W184" i="25" s="1"/>
  <c r="U184" i="25"/>
  <c r="V153" i="25"/>
  <c r="W153" i="25" s="1"/>
  <c r="U153" i="25"/>
  <c r="U407" i="25"/>
  <c r="V407" i="25"/>
  <c r="W407" i="25" s="1"/>
  <c r="V430" i="25"/>
  <c r="W430" i="25" s="1"/>
  <c r="U430" i="25"/>
  <c r="V334" i="25"/>
  <c r="W334" i="25" s="1"/>
  <c r="U334" i="25"/>
  <c r="U300" i="25"/>
  <c r="V300" i="25"/>
  <c r="W300" i="25" s="1"/>
  <c r="Y80" i="3"/>
  <c r="M83" i="14"/>
  <c r="V267" i="25"/>
  <c r="W267" i="25" s="1"/>
  <c r="U267" i="25"/>
  <c r="U234" i="25"/>
  <c r="V234" i="25"/>
  <c r="W234" i="25" s="1"/>
  <c r="V449" i="25"/>
  <c r="W449" i="25" s="1"/>
  <c r="U449" i="25"/>
  <c r="U292" i="25"/>
  <c r="V292" i="25"/>
  <c r="W292" i="25" s="1"/>
  <c r="V257" i="25"/>
  <c r="W257" i="25" s="1"/>
  <c r="U257" i="25"/>
  <c r="U223" i="25"/>
  <c r="V223" i="25"/>
  <c r="W223" i="25" s="1"/>
  <c r="V192" i="25"/>
  <c r="W192" i="25" s="1"/>
  <c r="U192" i="25"/>
  <c r="U442" i="25"/>
  <c r="V442" i="25"/>
  <c r="W442" i="25" s="1"/>
  <c r="U327" i="25"/>
  <c r="V327" i="25"/>
  <c r="W327" i="25" s="1"/>
  <c r="U293" i="25"/>
  <c r="V293" i="25"/>
  <c r="W293" i="25" s="1"/>
  <c r="U131" i="25"/>
  <c r="V131" i="25"/>
  <c r="W131" i="25" s="1"/>
  <c r="U390" i="25"/>
  <c r="V390" i="25"/>
  <c r="W390" i="25" s="1"/>
  <c r="U354" i="25"/>
  <c r="V354" i="25"/>
  <c r="W354" i="25" s="1"/>
  <c r="U476" i="25"/>
  <c r="V476" i="25"/>
  <c r="W476" i="25" s="1"/>
  <c r="AE17" i="5"/>
  <c r="U330" i="25"/>
  <c r="V330" i="25"/>
  <c r="W330" i="25" s="1"/>
  <c r="V297" i="25"/>
  <c r="W297" i="25" s="1"/>
  <c r="U297" i="25"/>
  <c r="U264" i="25"/>
  <c r="V264" i="25"/>
  <c r="W264" i="25" s="1"/>
  <c r="Y42" i="3"/>
  <c r="M45" i="14"/>
  <c r="U231" i="25"/>
  <c r="V231" i="25"/>
  <c r="W231" i="25" s="1"/>
  <c r="U446" i="25"/>
  <c r="V446" i="25"/>
  <c r="W446" i="25" s="1"/>
  <c r="V414" i="25"/>
  <c r="W414" i="25" s="1"/>
  <c r="U414" i="25"/>
  <c r="U380" i="25"/>
  <c r="V380" i="25"/>
  <c r="W380" i="25" s="1"/>
  <c r="U350" i="25"/>
  <c r="V350" i="25"/>
  <c r="W350" i="25" s="1"/>
  <c r="U315" i="25"/>
  <c r="V315" i="25"/>
  <c r="W315" i="25" s="1"/>
  <c r="U434" i="25"/>
  <c r="V434" i="25"/>
  <c r="W434" i="25" s="1"/>
  <c r="V305" i="25"/>
  <c r="W305" i="25" s="1"/>
  <c r="U305" i="25"/>
  <c r="V273" i="25"/>
  <c r="W273" i="25" s="1"/>
  <c r="U273" i="25"/>
  <c r="U241" i="25"/>
  <c r="V241" i="25"/>
  <c r="W241" i="25" s="1"/>
  <c r="U206" i="25"/>
  <c r="V206" i="25"/>
  <c r="W206" i="25" s="1"/>
  <c r="U458" i="25"/>
  <c r="V458" i="25"/>
  <c r="W458" i="25" s="1"/>
  <c r="U453" i="25"/>
  <c r="V453" i="25"/>
  <c r="W453" i="25" s="1"/>
  <c r="U278" i="25"/>
  <c r="V278" i="25"/>
  <c r="W278" i="25" s="1"/>
  <c r="Y118" i="3"/>
  <c r="M121" i="14"/>
  <c r="U243" i="25"/>
  <c r="V243" i="25"/>
  <c r="W243" i="25" s="1"/>
  <c r="U212" i="25"/>
  <c r="V212" i="25"/>
  <c r="W212" i="25" s="1"/>
  <c r="U181" i="25"/>
  <c r="V181" i="25"/>
  <c r="W181" i="25" s="1"/>
  <c r="U429" i="25"/>
  <c r="V429" i="25"/>
  <c r="W429" i="25" s="1"/>
  <c r="U157" i="25"/>
  <c r="V157" i="25"/>
  <c r="W157" i="25" s="1"/>
  <c r="U411" i="25"/>
  <c r="V411" i="25"/>
  <c r="W411" i="25" s="1"/>
  <c r="U373" i="25"/>
  <c r="V373" i="25"/>
  <c r="W373" i="25" s="1"/>
  <c r="V346" i="25"/>
  <c r="W346" i="25" s="1"/>
  <c r="U346" i="25"/>
  <c r="U312" i="25"/>
  <c r="V312" i="25"/>
  <c r="W312" i="25" s="1"/>
  <c r="U431" i="25"/>
  <c r="V431" i="25"/>
  <c r="W431" i="25" s="1"/>
  <c r="U302" i="25"/>
  <c r="V302" i="25"/>
  <c r="W302" i="25" s="1"/>
  <c r="V266" i="25"/>
  <c r="W266" i="25" s="1"/>
  <c r="U266" i="25"/>
  <c r="U367" i="25"/>
  <c r="V367" i="25"/>
  <c r="W367" i="25" s="1"/>
  <c r="U329" i="25"/>
  <c r="V329" i="25"/>
  <c r="W329" i="25" s="1"/>
  <c r="U425" i="25"/>
  <c r="V425" i="25"/>
  <c r="W425" i="25" s="1"/>
  <c r="U323" i="25"/>
  <c r="V323" i="25"/>
  <c r="W323" i="25" s="1"/>
  <c r="U286" i="25"/>
  <c r="V286" i="25"/>
  <c r="W286" i="25" s="1"/>
  <c r="U254" i="25"/>
  <c r="V254" i="25"/>
  <c r="W254" i="25" s="1"/>
  <c r="U224" i="25"/>
  <c r="V224" i="25"/>
  <c r="W224" i="25" s="1"/>
  <c r="U474" i="25"/>
  <c r="V474" i="25"/>
  <c r="W474" i="25" s="1"/>
  <c r="V168" i="25"/>
  <c r="W168" i="25" s="1"/>
  <c r="U168" i="25"/>
  <c r="U130" i="25"/>
  <c r="V130" i="25"/>
  <c r="W130" i="25" s="1"/>
  <c r="U386" i="25"/>
  <c r="V386" i="25"/>
  <c r="W386" i="25" s="1"/>
  <c r="U357" i="25"/>
  <c r="V357" i="25"/>
  <c r="W357" i="25" s="1"/>
  <c r="V322" i="25"/>
  <c r="W322" i="25" s="1"/>
  <c r="U322" i="25"/>
  <c r="U444" i="25"/>
  <c r="V444" i="25"/>
  <c r="W444" i="25" s="1"/>
  <c r="I8" i="9" a="1"/>
  <c r="I8" i="9" s="1"/>
  <c r="J8" i="9" s="1"/>
  <c r="I29" i="9" a="1"/>
  <c r="I29" i="9" s="1"/>
  <c r="J29" i="9" s="1"/>
  <c r="I43" i="9" a="1"/>
  <c r="I43" i="9" s="1"/>
  <c r="J43" i="9" s="1"/>
  <c r="I32" i="9" a="1"/>
  <c r="I32" i="9" s="1"/>
  <c r="J32" i="9" s="1"/>
  <c r="I42" i="9" a="1"/>
  <c r="I42" i="9" s="1"/>
  <c r="J42" i="9" s="1"/>
  <c r="I12" i="9" a="1"/>
  <c r="I12" i="9" s="1"/>
  <c r="J12" i="9" s="1"/>
  <c r="I18" i="9" a="1"/>
  <c r="I18" i="9" s="1"/>
  <c r="J18" i="9" s="1"/>
  <c r="I22" i="9" a="1"/>
  <c r="I22" i="9" s="1"/>
  <c r="J22" i="9" s="1"/>
  <c r="I14" i="9" a="1"/>
  <c r="I14" i="9" s="1"/>
  <c r="J14" i="9" s="1"/>
  <c r="I36" i="9" a="1"/>
  <c r="I36" i="9" s="1"/>
  <c r="J36" i="9" s="1"/>
  <c r="I38" i="9" a="1"/>
  <c r="I38" i="9" s="1"/>
  <c r="J38" i="9" s="1"/>
  <c r="I6" i="9" a="1"/>
  <c r="I6" i="9" s="1"/>
  <c r="J6" i="9" s="1"/>
  <c r="I7" i="9" a="1"/>
  <c r="I7" i="9" s="1"/>
  <c r="J7" i="9" s="1"/>
  <c r="I30" i="9" a="1"/>
  <c r="I30" i="9" s="1"/>
  <c r="J30" i="9" s="1"/>
  <c r="I39" i="9" a="1"/>
  <c r="I39" i="9" s="1"/>
  <c r="J39" i="9" s="1"/>
  <c r="I25" i="9" a="1"/>
  <c r="I25" i="9" s="1"/>
  <c r="J25" i="9" s="1"/>
  <c r="I35" i="9" a="1"/>
  <c r="I35" i="9" s="1"/>
  <c r="J35" i="9" s="1"/>
  <c r="I10" i="9" a="1"/>
  <c r="I10" i="9" s="1"/>
  <c r="J10" i="9" s="1"/>
  <c r="I33" i="9" a="1"/>
  <c r="I33" i="9" s="1"/>
  <c r="J33" i="9" s="1"/>
  <c r="I26" i="9" a="1"/>
  <c r="I26" i="9" s="1"/>
  <c r="J26" i="9" s="1"/>
  <c r="I13" i="9" a="1"/>
  <c r="I13" i="9" s="1"/>
  <c r="J13" i="9" s="1"/>
  <c r="I15" i="9" a="1"/>
  <c r="I15" i="9" s="1"/>
  <c r="J15" i="9" s="1"/>
  <c r="I4" i="9" a="1"/>
  <c r="I4" i="9" s="1"/>
  <c r="J4" i="9" s="1"/>
  <c r="I40" i="9" a="1"/>
  <c r="I40" i="9" s="1"/>
  <c r="J40" i="9" s="1"/>
  <c r="I21" i="9" a="1"/>
  <c r="I21" i="9" s="1"/>
  <c r="J21" i="9" s="1"/>
  <c r="I17" i="9" a="1"/>
  <c r="I17" i="9" s="1"/>
  <c r="J17" i="9" s="1"/>
  <c r="I37" i="9" a="1"/>
  <c r="I37" i="9" s="1"/>
  <c r="J37" i="9" s="1"/>
  <c r="I27" i="9" a="1"/>
  <c r="I27" i="9" s="1"/>
  <c r="J27" i="9" s="1"/>
  <c r="I11" i="9" a="1"/>
  <c r="I11" i="9" s="1"/>
  <c r="J11" i="9" s="1"/>
  <c r="I31" i="9" a="1"/>
  <c r="I31" i="9" s="1"/>
  <c r="J31" i="9" s="1"/>
  <c r="I5" i="9" a="1"/>
  <c r="I5" i="9" s="1"/>
  <c r="J5" i="9" s="1"/>
  <c r="I16" i="9" a="1"/>
  <c r="I16" i="9" s="1"/>
  <c r="J16" i="9" s="1"/>
  <c r="I23" i="9" a="1"/>
  <c r="I23" i="9" s="1"/>
  <c r="J23" i="9" s="1"/>
  <c r="I41" i="9" a="1"/>
  <c r="I41" i="9" s="1"/>
  <c r="J41" i="9" s="1"/>
  <c r="I9" i="9" a="1"/>
  <c r="I9" i="9" s="1"/>
  <c r="J9" i="9" s="1"/>
  <c r="I28" i="9" a="1"/>
  <c r="I28" i="9" s="1"/>
  <c r="J28" i="9" s="1"/>
  <c r="I20" i="9" a="1"/>
  <c r="I20" i="9" s="1"/>
  <c r="J20" i="9" s="1"/>
  <c r="I19" i="9" a="1"/>
  <c r="I19" i="9" s="1"/>
  <c r="J19" i="9" s="1"/>
  <c r="I24" i="9" a="1"/>
  <c r="I24" i="9" s="1"/>
  <c r="J24" i="9" s="1"/>
  <c r="I34" i="9" a="1"/>
  <c r="I34" i="9" s="1"/>
  <c r="J34" i="9" s="1"/>
  <c r="AE40" i="5"/>
  <c r="L21" i="5"/>
  <c r="AC21" i="5"/>
  <c r="V299" i="25"/>
  <c r="W299" i="25" s="1"/>
  <c r="U299" i="25"/>
  <c r="U263" i="25"/>
  <c r="V263" i="25"/>
  <c r="W263" i="25" s="1"/>
  <c r="V230" i="25"/>
  <c r="W230" i="25" s="1"/>
  <c r="U230" i="25"/>
  <c r="V199" i="25"/>
  <c r="W199" i="25" s="1"/>
  <c r="U199" i="25"/>
  <c r="U326" i="25"/>
  <c r="V326" i="25"/>
  <c r="W326" i="25" s="1"/>
  <c r="V422" i="25"/>
  <c r="W422" i="25" s="1"/>
  <c r="U422" i="25"/>
  <c r="U256" i="25"/>
  <c r="V256" i="25"/>
  <c r="W256" i="25" s="1"/>
  <c r="U154" i="25"/>
  <c r="V154" i="25"/>
  <c r="W154" i="25" s="1"/>
  <c r="U282" i="25"/>
  <c r="V282" i="25"/>
  <c r="W282" i="25" s="1"/>
  <c r="U250" i="25"/>
  <c r="V250" i="25"/>
  <c r="W250" i="25" s="1"/>
  <c r="U220" i="25"/>
  <c r="V220" i="25"/>
  <c r="W220" i="25" s="1"/>
  <c r="U471" i="25"/>
  <c r="V471" i="25"/>
  <c r="W471" i="25" s="1"/>
  <c r="U146" i="25"/>
  <c r="V146" i="25"/>
  <c r="W146" i="25" s="1"/>
  <c r="V401" i="25"/>
  <c r="W401" i="25" s="1"/>
  <c r="U401" i="25"/>
  <c r="V366" i="25"/>
  <c r="W366" i="25" s="1"/>
  <c r="U366" i="25"/>
  <c r="U339" i="25"/>
  <c r="V339" i="25"/>
  <c r="W339" i="25" s="1"/>
  <c r="V301" i="25"/>
  <c r="W301" i="25" s="1"/>
  <c r="U301" i="25"/>
  <c r="V421" i="25"/>
  <c r="W421" i="25" s="1"/>
  <c r="U421" i="25"/>
  <c r="U182" i="25"/>
  <c r="V182" i="25"/>
  <c r="W182" i="25" s="1"/>
  <c r="U147" i="25"/>
  <c r="V147" i="25"/>
  <c r="W147" i="25" s="1"/>
  <c r="U402" i="25"/>
  <c r="V402" i="25"/>
  <c r="W402" i="25" s="1"/>
  <c r="U244" i="25"/>
  <c r="V244" i="25"/>
  <c r="W244" i="25" s="1"/>
  <c r="U213" i="25"/>
  <c r="V213" i="25"/>
  <c r="W213" i="25" s="1"/>
  <c r="Y149" i="3"/>
  <c r="M152" i="14"/>
  <c r="U461" i="25"/>
  <c r="V461" i="25"/>
  <c r="W461" i="25" s="1"/>
  <c r="U460" i="25"/>
  <c r="V460" i="25"/>
  <c r="W460" i="25" s="1"/>
  <c r="AF42" i="5"/>
  <c r="AF5" i="5"/>
  <c r="L13" i="5"/>
  <c r="AC13" i="5"/>
  <c r="W38" i="5"/>
  <c r="AC27" i="8"/>
  <c r="AC34" i="8"/>
  <c r="W15" i="5"/>
  <c r="AC7" i="8"/>
  <c r="AC18" i="8"/>
  <c r="W12" i="5"/>
  <c r="W29" i="5"/>
  <c r="W7" i="5"/>
  <c r="AC32" i="8"/>
  <c r="AC25" i="8"/>
  <c r="AC5" i="8"/>
  <c r="W34" i="5"/>
  <c r="W35" i="5"/>
  <c r="AC28" i="8"/>
  <c r="W28" i="5"/>
  <c r="AC37" i="8"/>
  <c r="AC39" i="8"/>
  <c r="AC29" i="8"/>
  <c r="W27" i="5"/>
  <c r="W26" i="5"/>
  <c r="AC21" i="8"/>
  <c r="AC15" i="8"/>
  <c r="AC24" i="8"/>
  <c r="W37" i="5"/>
  <c r="W44" i="5"/>
  <c r="AC12" i="8"/>
  <c r="AC43" i="8"/>
  <c r="AC35" i="8"/>
  <c r="W32" i="5"/>
  <c r="AC20" i="8"/>
  <c r="AC13" i="8"/>
  <c r="W19" i="5"/>
  <c r="AC41" i="8"/>
  <c r="AC19" i="8"/>
  <c r="W16" i="5"/>
  <c r="AC38" i="8"/>
  <c r="W39" i="5"/>
  <c r="AC8" i="8"/>
  <c r="AC17" i="8"/>
  <c r="AC11" i="8"/>
  <c r="AC31" i="8"/>
  <c r="W6" i="5"/>
  <c r="W17" i="5"/>
  <c r="W24" i="5"/>
  <c r="W13" i="5"/>
  <c r="W18" i="5"/>
  <c r="AC42" i="8"/>
  <c r="W36" i="5"/>
  <c r="W8" i="5"/>
  <c r="W33" i="5"/>
  <c r="W11" i="5"/>
  <c r="AC6" i="8"/>
  <c r="AC9" i="8"/>
  <c r="W10" i="5"/>
  <c r="AC14" i="8"/>
  <c r="W5" i="5"/>
  <c r="AC22" i="8"/>
  <c r="AC23" i="8"/>
  <c r="W21" i="5"/>
  <c r="W43" i="5"/>
  <c r="W23" i="5"/>
  <c r="AC26" i="8"/>
  <c r="W40" i="5"/>
  <c r="AC36" i="8"/>
  <c r="AC16" i="8"/>
  <c r="AC44" i="8"/>
  <c r="AC40" i="8"/>
  <c r="W41" i="5"/>
  <c r="AC33" i="8"/>
  <c r="AC30" i="8"/>
  <c r="W14" i="5"/>
  <c r="W20" i="5"/>
  <c r="W31" i="5"/>
  <c r="W25" i="5"/>
  <c r="W42" i="5"/>
  <c r="W22" i="5"/>
  <c r="W30" i="5"/>
  <c r="W9" i="5"/>
  <c r="AC10" i="8"/>
  <c r="U316" i="25"/>
  <c r="V316" i="25"/>
  <c r="W316" i="25" s="1"/>
  <c r="V279" i="25"/>
  <c r="W279" i="25" s="1"/>
  <c r="U279" i="25"/>
  <c r="U247" i="25"/>
  <c r="V247" i="25"/>
  <c r="W247" i="25" s="1"/>
  <c r="U217" i="25"/>
  <c r="V217" i="25"/>
  <c r="W217" i="25" s="1"/>
  <c r="U468" i="25"/>
  <c r="V468" i="25"/>
  <c r="W468" i="25" s="1"/>
  <c r="U143" i="25"/>
  <c r="V143" i="25"/>
  <c r="W143" i="25" s="1"/>
  <c r="V398" i="25"/>
  <c r="W398" i="25" s="1"/>
  <c r="U398" i="25"/>
  <c r="U363" i="25"/>
  <c r="V363" i="25"/>
  <c r="W363" i="25" s="1"/>
  <c r="U336" i="25"/>
  <c r="V336" i="25"/>
  <c r="W336" i="25" s="1"/>
  <c r="U298" i="25"/>
  <c r="V298" i="25"/>
  <c r="W298" i="25" s="1"/>
  <c r="U355" i="25"/>
  <c r="V355" i="25"/>
  <c r="W355" i="25" s="1"/>
  <c r="V317" i="25"/>
  <c r="W317" i="25" s="1"/>
  <c r="U317" i="25"/>
  <c r="V287" i="25"/>
  <c r="W287" i="25" s="1"/>
  <c r="U287" i="25"/>
  <c r="U255" i="25"/>
  <c r="V255" i="25"/>
  <c r="W255" i="25" s="1"/>
  <c r="V136" i="25"/>
  <c r="W136" i="25" s="1"/>
  <c r="U136" i="25"/>
  <c r="U392" i="25"/>
  <c r="V392" i="25"/>
  <c r="W392" i="25" s="1"/>
  <c r="V356" i="25"/>
  <c r="W356" i="25" s="1"/>
  <c r="U356" i="25"/>
  <c r="U194" i="25"/>
  <c r="V194" i="25"/>
  <c r="W194" i="25" s="1"/>
  <c r="U163" i="25"/>
  <c r="V163" i="25"/>
  <c r="W163" i="25" s="1"/>
  <c r="U420" i="25"/>
  <c r="V420" i="25"/>
  <c r="W420" i="25" s="1"/>
  <c r="U443" i="25"/>
  <c r="V443" i="25"/>
  <c r="W443" i="25" s="1"/>
  <c r="AC15" i="5"/>
  <c r="L15" i="5"/>
  <c r="AE16" i="5"/>
  <c r="U139" i="25"/>
  <c r="V139" i="25"/>
  <c r="W139" i="25" s="1"/>
  <c r="U395" i="25"/>
  <c r="V395" i="25"/>
  <c r="W395" i="25" s="1"/>
  <c r="U360" i="25"/>
  <c r="V360" i="25"/>
  <c r="W360" i="25" s="1"/>
  <c r="U332" i="25"/>
  <c r="V332" i="25"/>
  <c r="W332" i="25" s="1"/>
  <c r="V295" i="25"/>
  <c r="W295" i="25" s="1"/>
  <c r="U295" i="25"/>
  <c r="U225" i="25"/>
  <c r="V225" i="25"/>
  <c r="W225" i="25" s="1"/>
  <c r="Y61" i="3"/>
  <c r="M64" i="14"/>
  <c r="U186" i="25"/>
  <c r="V186" i="25"/>
  <c r="W186" i="25" s="1"/>
  <c r="U155" i="25"/>
  <c r="V155" i="25"/>
  <c r="W155" i="25" s="1"/>
  <c r="V416" i="25"/>
  <c r="W416" i="25" s="1"/>
  <c r="U416" i="25"/>
  <c r="U378" i="25"/>
  <c r="V378" i="25"/>
  <c r="W378" i="25" s="1"/>
  <c r="U465" i="25"/>
  <c r="V465" i="25"/>
  <c r="W465" i="25" s="1"/>
  <c r="U372" i="25"/>
  <c r="V372" i="25"/>
  <c r="W372" i="25" s="1"/>
  <c r="V335" i="25"/>
  <c r="W335" i="25" s="1"/>
  <c r="U335" i="25"/>
  <c r="U307" i="25"/>
  <c r="V307" i="25"/>
  <c r="W307" i="25" s="1"/>
  <c r="U271" i="25"/>
  <c r="V271" i="25"/>
  <c r="W271" i="25" s="1"/>
  <c r="U341" i="25"/>
  <c r="V341" i="25"/>
  <c r="W341" i="25" s="1"/>
  <c r="U306" i="25"/>
  <c r="V306" i="25"/>
  <c r="W306" i="25" s="1"/>
  <c r="V277" i="25"/>
  <c r="W277" i="25" s="1"/>
  <c r="U277" i="25"/>
  <c r="U245" i="25"/>
  <c r="V245" i="25"/>
  <c r="W245" i="25" s="1"/>
  <c r="AD39" i="5"/>
  <c r="AF39" i="5"/>
  <c r="AC16" i="5"/>
  <c r="L16" i="5"/>
  <c r="V221" i="25"/>
  <c r="W221" i="25" s="1"/>
  <c r="U221" i="25"/>
  <c r="U183" i="25"/>
  <c r="V183" i="25"/>
  <c r="W183" i="25" s="1"/>
  <c r="U152" i="25"/>
  <c r="V152" i="25"/>
  <c r="W152" i="25" s="1"/>
  <c r="U409" i="25"/>
  <c r="V409" i="25"/>
  <c r="W409" i="25" s="1"/>
  <c r="U375" i="25"/>
  <c r="V375" i="25"/>
  <c r="W375" i="25" s="1"/>
  <c r="U462" i="25"/>
  <c r="V462" i="25"/>
  <c r="W462" i="25" s="1"/>
  <c r="U365" i="25"/>
  <c r="V365" i="25"/>
  <c r="W365" i="25" s="1"/>
  <c r="U331" i="25"/>
  <c r="V331" i="25"/>
  <c r="W331" i="25" s="1"/>
  <c r="V138" i="25"/>
  <c r="W138" i="25" s="1"/>
  <c r="U138" i="25"/>
  <c r="U394" i="25"/>
  <c r="V394" i="25"/>
  <c r="W394" i="25" s="1"/>
  <c r="V450" i="25"/>
  <c r="W450" i="25" s="1"/>
  <c r="U450" i="25"/>
  <c r="U133" i="25"/>
  <c r="V133" i="25"/>
  <c r="W133" i="25" s="1"/>
  <c r="V385" i="25"/>
  <c r="W385" i="25" s="1"/>
  <c r="U385" i="25"/>
  <c r="U349" i="25"/>
  <c r="V349" i="25"/>
  <c r="W349" i="25" s="1"/>
  <c r="U321" i="25"/>
  <c r="V321" i="25"/>
  <c r="W321" i="25" s="1"/>
  <c r="Y99" i="3"/>
  <c r="M102" i="14"/>
  <c r="U288" i="25"/>
  <c r="V288" i="25"/>
  <c r="W288" i="25" s="1"/>
  <c r="U448" i="25"/>
  <c r="V448" i="25"/>
  <c r="W448" i="25" s="1"/>
  <c r="V232" i="25"/>
  <c r="W232" i="25" s="1"/>
  <c r="U232" i="25"/>
  <c r="U197" i="25"/>
  <c r="V197" i="25"/>
  <c r="W197" i="25" s="1"/>
  <c r="U162" i="25"/>
  <c r="V162" i="25"/>
  <c r="W162" i="25" s="1"/>
  <c r="U132" i="25"/>
  <c r="V132" i="25"/>
  <c r="W132" i="25" s="1"/>
  <c r="V388" i="25"/>
  <c r="W388" i="25" s="1"/>
  <c r="U388" i="25"/>
  <c r="U475" i="25"/>
  <c r="V475" i="25"/>
  <c r="W475" i="25" s="1"/>
  <c r="H25" i="11" a="1"/>
  <c r="H25" i="11" s="1"/>
  <c r="K25" i="11" s="1" a="1"/>
  <c r="K25" i="11" s="1"/>
  <c r="L25" i="11" s="1"/>
  <c r="H11" i="11" a="1"/>
  <c r="H11" i="11" s="1"/>
  <c r="H18" i="11" a="1"/>
  <c r="H18" i="11" s="1"/>
  <c r="K18" i="11" s="1" a="1"/>
  <c r="K18" i="11" s="1"/>
  <c r="M18" i="11" s="1"/>
  <c r="H10" i="11" a="1"/>
  <c r="H10" i="11" s="1"/>
  <c r="K10" i="11" s="1" a="1"/>
  <c r="K10" i="11" s="1"/>
  <c r="H29" i="11" a="1"/>
  <c r="H29" i="11" s="1"/>
  <c r="K29" i="11" s="1" a="1"/>
  <c r="K29" i="11" s="1"/>
  <c r="H33" i="11" a="1"/>
  <c r="H33" i="11" s="1"/>
  <c r="K33" i="11" s="1" a="1"/>
  <c r="K33" i="11" s="1"/>
  <c r="H37" i="11" a="1"/>
  <c r="H37" i="11" s="1"/>
  <c r="K37" i="11" s="1" a="1"/>
  <c r="K37" i="11" s="1"/>
  <c r="H35" i="11" a="1"/>
  <c r="H35" i="11" s="1"/>
  <c r="K35" i="11" s="1" a="1"/>
  <c r="K35" i="11" s="1"/>
  <c r="H7" i="11" a="1"/>
  <c r="H7" i="11" s="1"/>
  <c r="K7" i="11" s="1" a="1"/>
  <c r="K7" i="11" s="1"/>
  <c r="H31" i="11" a="1"/>
  <c r="H31" i="11" s="1"/>
  <c r="K31" i="11" s="1" a="1"/>
  <c r="K31" i="11" s="1"/>
  <c r="H5" i="11" a="1"/>
  <c r="H5" i="11" s="1"/>
  <c r="K5" i="11" s="1" a="1"/>
  <c r="K5" i="11" s="1"/>
  <c r="H42" i="11" a="1"/>
  <c r="H42" i="11" s="1"/>
  <c r="K42" i="11" s="1" a="1"/>
  <c r="K42" i="11" s="1"/>
  <c r="H28" i="11" a="1"/>
  <c r="H28" i="11" s="1"/>
  <c r="K28" i="11" s="1" a="1"/>
  <c r="K28" i="11" s="1"/>
  <c r="H9" i="11" a="1"/>
  <c r="H9" i="11" s="1"/>
  <c r="K9" i="11" s="1" a="1"/>
  <c r="K9" i="11" s="1"/>
  <c r="H20" i="11" a="1"/>
  <c r="H20" i="11" s="1"/>
  <c r="K20" i="11" s="1" a="1"/>
  <c r="K20" i="11" s="1"/>
  <c r="L20" i="11" s="1"/>
  <c r="H15" i="11" a="1"/>
  <c r="H15" i="11" s="1"/>
  <c r="K15" i="11" s="1" a="1"/>
  <c r="K15" i="11" s="1"/>
  <c r="L15" i="11" s="1"/>
  <c r="H26" i="11" a="1"/>
  <c r="H26" i="11" s="1"/>
  <c r="K26" i="11" s="1" a="1"/>
  <c r="K26" i="11" s="1"/>
  <c r="H27" i="11" a="1"/>
  <c r="H27" i="11" s="1"/>
  <c r="K27" i="11" s="1" a="1"/>
  <c r="K27" i="11" s="1"/>
  <c r="H22" i="11" a="1"/>
  <c r="H22" i="11" s="1"/>
  <c r="K22" i="11" s="1" a="1"/>
  <c r="K22" i="11" s="1"/>
  <c r="H41" i="11" a="1"/>
  <c r="H41" i="11" s="1"/>
  <c r="K41" i="11" s="1" a="1"/>
  <c r="K41" i="11" s="1"/>
  <c r="H6" i="11" a="1"/>
  <c r="H6" i="11" s="1"/>
  <c r="K6" i="11" s="1" a="1"/>
  <c r="K6" i="11" s="1"/>
  <c r="H30" i="11" a="1"/>
  <c r="H30" i="11" s="1"/>
  <c r="K30" i="11" s="1" a="1"/>
  <c r="K30" i="11" s="1"/>
  <c r="H12" i="11" a="1"/>
  <c r="H12" i="11" s="1"/>
  <c r="K12" i="11" s="1" a="1"/>
  <c r="K12" i="11" s="1"/>
  <c r="H8" i="11" a="1"/>
  <c r="H8" i="11" s="1"/>
  <c r="K8" i="11" s="1" a="1"/>
  <c r="K8" i="11" s="1"/>
  <c r="H19" i="11" a="1"/>
  <c r="H19" i="11" s="1"/>
  <c r="K19" i="11" s="1" a="1"/>
  <c r="K19" i="11" s="1"/>
  <c r="H17" i="11" a="1"/>
  <c r="H17" i="11" s="1"/>
  <c r="K17" i="11" s="1" a="1"/>
  <c r="K17" i="11" s="1"/>
  <c r="M17" i="11" s="1"/>
  <c r="H16" i="11" a="1"/>
  <c r="H16" i="11" s="1"/>
  <c r="K16" i="11" s="1" a="1"/>
  <c r="K16" i="11" s="1"/>
  <c r="H14" i="11" a="1"/>
  <c r="H14" i="11" s="1"/>
  <c r="K14" i="11" s="1" a="1"/>
  <c r="K14" i="11" s="1"/>
  <c r="H39" i="11" a="1"/>
  <c r="H39" i="11" s="1"/>
  <c r="K39" i="11" s="1" a="1"/>
  <c r="K39" i="11" s="1"/>
  <c r="H4" i="11" a="1"/>
  <c r="H4" i="11" s="1"/>
  <c r="K4" i="11" s="1" a="1"/>
  <c r="K4" i="11" s="1"/>
  <c r="H40" i="11" a="1"/>
  <c r="H40" i="11" s="1"/>
  <c r="K40" i="11" s="1" a="1"/>
  <c r="K40" i="11" s="1"/>
  <c r="H23" i="11" a="1"/>
  <c r="H23" i="11" s="1"/>
  <c r="K23" i="11" s="1" a="1"/>
  <c r="K23" i="11" s="1"/>
  <c r="L23" i="11" s="1"/>
  <c r="H13" i="11" a="1"/>
  <c r="H13" i="11" s="1"/>
  <c r="H36" i="11" a="1"/>
  <c r="H36" i="11" s="1"/>
  <c r="K36" i="11" s="1" a="1"/>
  <c r="K36" i="11" s="1"/>
  <c r="H32" i="11" a="1"/>
  <c r="H32" i="11" s="1"/>
  <c r="H21" i="11" a="1"/>
  <c r="H21" i="11" s="1"/>
  <c r="K21" i="11" s="1" a="1"/>
  <c r="K21" i="11" s="1"/>
  <c r="L21" i="11" s="1"/>
  <c r="H38" i="11" a="1"/>
  <c r="H38" i="11" s="1"/>
  <c r="K38" i="11" s="1" a="1"/>
  <c r="K38" i="11" s="1"/>
  <c r="H43" i="11" a="1"/>
  <c r="H43" i="11" s="1"/>
  <c r="K43" i="11" s="1" a="1"/>
  <c r="K43" i="11" s="1"/>
  <c r="H24" i="11" a="1"/>
  <c r="H24" i="11" s="1"/>
  <c r="K24" i="11" s="1" a="1"/>
  <c r="K24" i="11" s="1"/>
  <c r="H34" i="11" a="1"/>
  <c r="H34" i="11" s="1"/>
  <c r="K34" i="11" s="1" a="1"/>
  <c r="K34" i="11" s="1"/>
  <c r="I5" i="10" a="1"/>
  <c r="I5" i="10" s="1"/>
  <c r="J5" i="10" s="1"/>
  <c r="I24" i="10" a="1"/>
  <c r="I24" i="10" s="1"/>
  <c r="J24" i="10" s="1"/>
  <c r="I8" i="10" a="1"/>
  <c r="I8" i="10" s="1"/>
  <c r="J8" i="10" s="1"/>
  <c r="I40" i="10" a="1"/>
  <c r="I40" i="10" s="1"/>
  <c r="J40" i="10" s="1"/>
  <c r="I37" i="10" a="1"/>
  <c r="I37" i="10" s="1"/>
  <c r="J37" i="10" s="1"/>
  <c r="I26" i="10" a="1"/>
  <c r="I26" i="10" s="1"/>
  <c r="J26" i="10" s="1"/>
  <c r="I6" i="10" a="1"/>
  <c r="I6" i="10" s="1"/>
  <c r="J6" i="10" s="1"/>
  <c r="I13" i="10" a="1"/>
  <c r="I13" i="10" s="1"/>
  <c r="J13" i="10" s="1"/>
  <c r="I22" i="10" a="1"/>
  <c r="I22" i="10" s="1"/>
  <c r="J22" i="10" s="1"/>
  <c r="I23" i="10" a="1"/>
  <c r="I23" i="10" s="1"/>
  <c r="J23" i="10" s="1"/>
  <c r="I12" i="10" a="1"/>
  <c r="I12" i="10" s="1"/>
  <c r="J12" i="10" s="1"/>
  <c r="I9" i="10" a="1"/>
  <c r="I9" i="10" s="1"/>
  <c r="J9" i="10" s="1"/>
  <c r="I19" i="10" a="1"/>
  <c r="I19" i="10" s="1"/>
  <c r="J19" i="10" s="1"/>
  <c r="I7" i="10" a="1"/>
  <c r="I7" i="10" s="1"/>
  <c r="J7" i="10" s="1"/>
  <c r="I18" i="10" a="1"/>
  <c r="I18" i="10" s="1"/>
  <c r="J18" i="10" s="1"/>
  <c r="I20" i="10" a="1"/>
  <c r="I20" i="10" s="1"/>
  <c r="J20" i="10" s="1"/>
  <c r="I27" i="10" a="1"/>
  <c r="I27" i="10" s="1"/>
  <c r="J27" i="10" s="1"/>
  <c r="I32" i="10" a="1"/>
  <c r="I32" i="10" s="1"/>
  <c r="J32" i="10" s="1"/>
  <c r="I29" i="10" a="1"/>
  <c r="I29" i="10" s="1"/>
  <c r="J29" i="10" s="1"/>
  <c r="I16" i="10" a="1"/>
  <c r="I16" i="10" s="1"/>
  <c r="J16" i="10" s="1"/>
  <c r="I44" i="10" a="1"/>
  <c r="I44" i="10" s="1"/>
  <c r="J44" i="10" s="1"/>
  <c r="I33" i="10" a="1"/>
  <c r="I33" i="10" s="1"/>
  <c r="J33" i="10" s="1"/>
  <c r="I34" i="10" a="1"/>
  <c r="I34" i="10" s="1"/>
  <c r="J34" i="10" s="1"/>
  <c r="I17" i="10" a="1"/>
  <c r="I17" i="10" s="1"/>
  <c r="J17" i="10" s="1"/>
  <c r="I30" i="10" a="1"/>
  <c r="I30" i="10" s="1"/>
  <c r="J30" i="10" s="1"/>
  <c r="I39" i="10" a="1"/>
  <c r="I39" i="10" s="1"/>
  <c r="J39" i="10" s="1"/>
  <c r="I38" i="10" a="1"/>
  <c r="I38" i="10" s="1"/>
  <c r="J38" i="10" s="1"/>
  <c r="I41" i="10" a="1"/>
  <c r="I41" i="10" s="1"/>
  <c r="J41" i="10" s="1"/>
  <c r="I21" i="10" a="1"/>
  <c r="I21" i="10" s="1"/>
  <c r="J21" i="10" s="1"/>
  <c r="I35" i="10" a="1"/>
  <c r="I35" i="10" s="1"/>
  <c r="J35" i="10" s="1"/>
  <c r="I11" i="10" a="1"/>
  <c r="I11" i="10" s="1"/>
  <c r="J11" i="10" s="1"/>
  <c r="I43" i="10" a="1"/>
  <c r="I43" i="10" s="1"/>
  <c r="J43" i="10" s="1"/>
  <c r="I36" i="10" a="1"/>
  <c r="I36" i="10" s="1"/>
  <c r="J36" i="10" s="1"/>
  <c r="I28" i="10" a="1"/>
  <c r="I28" i="10" s="1"/>
  <c r="J28" i="10" s="1"/>
  <c r="I10" i="10" a="1"/>
  <c r="I10" i="10" s="1"/>
  <c r="J10" i="10" s="1"/>
  <c r="I25" i="10" a="1"/>
  <c r="I25" i="10" s="1"/>
  <c r="J25" i="10" s="1"/>
  <c r="I15" i="10" a="1"/>
  <c r="I15" i="10" s="1"/>
  <c r="J15" i="10" s="1"/>
  <c r="I42" i="10" a="1"/>
  <c r="I42" i="10" s="1"/>
  <c r="J42" i="10" s="1"/>
  <c r="I14" i="10" a="1"/>
  <c r="I14" i="10" s="1"/>
  <c r="J14" i="10" s="1"/>
  <c r="I31" i="10" a="1"/>
  <c r="I31" i="10" s="1"/>
  <c r="J31" i="10" s="1"/>
  <c r="AF33" i="5"/>
  <c r="L18" i="5"/>
  <c r="AC18" i="5"/>
  <c r="U362" i="25"/>
  <c r="V362" i="25"/>
  <c r="W362" i="25" s="1"/>
  <c r="Y12" i="3"/>
  <c r="M15" i="14"/>
  <c r="U328" i="25"/>
  <c r="V328" i="25"/>
  <c r="W328" i="25" s="1"/>
  <c r="V294" i="25"/>
  <c r="W294" i="25" s="1"/>
  <c r="U294" i="25"/>
  <c r="U391" i="25"/>
  <c r="V391" i="25"/>
  <c r="W391" i="25" s="1"/>
  <c r="U447" i="25"/>
  <c r="V447" i="25"/>
  <c r="W447" i="25" s="1"/>
  <c r="U129" i="25"/>
  <c r="V129" i="25"/>
  <c r="W129" i="25" s="1"/>
  <c r="V345" i="25"/>
  <c r="W345" i="25" s="1"/>
  <c r="U345" i="25"/>
  <c r="V318" i="25"/>
  <c r="W318" i="25" s="1"/>
  <c r="U318" i="25"/>
  <c r="U284" i="25"/>
  <c r="V284" i="25"/>
  <c r="W284" i="25" s="1"/>
  <c r="U441" i="25"/>
  <c r="V441" i="25"/>
  <c r="W441" i="25" s="1"/>
  <c r="V210" i="25"/>
  <c r="W210" i="25" s="1"/>
  <c r="U210" i="25"/>
  <c r="V176" i="25"/>
  <c r="W176" i="25" s="1"/>
  <c r="U176" i="25"/>
  <c r="U145" i="25"/>
  <c r="V145" i="25"/>
  <c r="W145" i="25" s="1"/>
  <c r="U403" i="25"/>
  <c r="V403" i="25"/>
  <c r="W403" i="25" s="1"/>
  <c r="V368" i="25"/>
  <c r="W368" i="25" s="1"/>
  <c r="U368" i="25"/>
  <c r="V456" i="25"/>
  <c r="W456" i="25" s="1"/>
  <c r="U456" i="25"/>
  <c r="U464" i="25"/>
  <c r="V464" i="25"/>
  <c r="W464" i="25" s="1"/>
  <c r="U249" i="25"/>
  <c r="V249" i="25"/>
  <c r="W249" i="25" s="1"/>
  <c r="V211" i="25"/>
  <c r="W211" i="25" s="1"/>
  <c r="U211" i="25"/>
  <c r="U311" i="25"/>
  <c r="V311" i="25"/>
  <c r="W311" i="25" s="1"/>
  <c r="U274" i="25"/>
  <c r="V274" i="25"/>
  <c r="W274" i="25" s="1"/>
  <c r="W8" i="11"/>
  <c r="W10" i="25"/>
  <c r="X10" i="25" s="1"/>
  <c r="W9" i="25"/>
  <c r="X9" i="25" s="1"/>
  <c r="W24" i="25"/>
  <c r="X24" i="25" s="1"/>
  <c r="W44" i="25"/>
  <c r="X44" i="25" s="1"/>
  <c r="W11" i="25"/>
  <c r="X11" i="25" s="1"/>
  <c r="W31" i="25"/>
  <c r="X31" i="25" s="1"/>
  <c r="W27" i="25"/>
  <c r="X27" i="25" s="1"/>
  <c r="W28" i="25"/>
  <c r="W15" i="25"/>
  <c r="X15" i="25" s="1"/>
  <c r="W12" i="25"/>
  <c r="X12" i="25" s="1"/>
  <c r="W9" i="11"/>
  <c r="W21" i="11"/>
  <c r="W42" i="10"/>
  <c r="X42" i="10" s="1"/>
  <c r="W42" i="11"/>
  <c r="W37" i="10"/>
  <c r="X37" i="10" s="1"/>
  <c r="W7" i="11"/>
  <c r="W18" i="11"/>
  <c r="W9" i="10"/>
  <c r="X9" i="10" s="1"/>
  <c r="W27" i="11"/>
  <c r="W17" i="11"/>
  <c r="W10" i="10"/>
  <c r="X10" i="10" s="1"/>
  <c r="W38" i="10"/>
  <c r="X38" i="10" s="1"/>
  <c r="D16" i="13"/>
  <c r="W20" i="11"/>
  <c r="W6" i="11"/>
  <c r="W12" i="10"/>
  <c r="X12" i="10" s="1"/>
  <c r="W17" i="10"/>
  <c r="X17" i="10" s="1"/>
  <c r="W32" i="10"/>
  <c r="X32" i="10" s="1"/>
  <c r="W32" i="11"/>
  <c r="W22" i="11"/>
  <c r="W23" i="25"/>
  <c r="X23" i="25" s="1"/>
  <c r="W7" i="25"/>
  <c r="X7" i="25" s="1"/>
  <c r="W40" i="25"/>
  <c r="X40" i="25" s="1"/>
  <c r="W37" i="25"/>
  <c r="X37" i="25" s="1"/>
  <c r="W41" i="25"/>
  <c r="X41" i="25" s="1"/>
  <c r="W6" i="25"/>
  <c r="X6" i="25" s="1"/>
  <c r="W43" i="25"/>
  <c r="X43" i="25" s="1"/>
  <c r="W36" i="25"/>
  <c r="X36" i="25" s="1"/>
  <c r="W42" i="25"/>
  <c r="X42" i="25" s="1"/>
  <c r="W5" i="25"/>
  <c r="X5" i="25" s="1"/>
  <c r="W26" i="10"/>
  <c r="X26" i="10" s="1"/>
  <c r="W39" i="10"/>
  <c r="X39" i="10" s="1"/>
  <c r="W23" i="11"/>
  <c r="W33" i="11"/>
  <c r="W22" i="10"/>
  <c r="X22" i="10" s="1"/>
  <c r="W12" i="11"/>
  <c r="W11" i="10"/>
  <c r="X11" i="10" s="1"/>
  <c r="W34" i="11"/>
  <c r="W5" i="10"/>
  <c r="X5" i="10" s="1"/>
  <c r="W30" i="10"/>
  <c r="X30" i="10" s="1"/>
  <c r="W33" i="10"/>
  <c r="X33" i="10" s="1"/>
  <c r="W30" i="11"/>
  <c r="W31" i="11"/>
  <c r="W16" i="10"/>
  <c r="X16" i="10" s="1"/>
  <c r="W41" i="10"/>
  <c r="X41" i="10" s="1"/>
  <c r="W37" i="11"/>
  <c r="W5" i="11"/>
  <c r="W40" i="11"/>
  <c r="W38" i="25"/>
  <c r="X38" i="25" s="1"/>
  <c r="W32" i="25"/>
  <c r="X32" i="25" s="1"/>
  <c r="W8" i="25"/>
  <c r="X8" i="25" s="1"/>
  <c r="W19" i="25"/>
  <c r="X19" i="25" s="1"/>
  <c r="W20" i="25"/>
  <c r="X20" i="25" s="1"/>
  <c r="W34" i="25"/>
  <c r="X34" i="25" s="1"/>
  <c r="W13" i="25"/>
  <c r="X13" i="25" s="1"/>
  <c r="W35" i="25"/>
  <c r="X35" i="25" s="1"/>
  <c r="W26" i="25"/>
  <c r="X26" i="25" s="1"/>
  <c r="W25" i="25"/>
  <c r="X25" i="25" s="1"/>
  <c r="W29" i="11"/>
  <c r="W29" i="10"/>
  <c r="X29" i="10" s="1"/>
  <c r="W25" i="10"/>
  <c r="X25" i="10" s="1"/>
  <c r="W8" i="10"/>
  <c r="X8" i="10" s="1"/>
  <c r="W36" i="11"/>
  <c r="W14" i="10"/>
  <c r="X14" i="10" s="1"/>
  <c r="W35" i="10"/>
  <c r="X35" i="10" s="1"/>
  <c r="W14" i="11"/>
  <c r="W13" i="10"/>
  <c r="X13" i="10" s="1"/>
  <c r="W23" i="10"/>
  <c r="X23" i="10" s="1"/>
  <c r="W25" i="11"/>
  <c r="W6" i="10"/>
  <c r="X6" i="10" s="1"/>
  <c r="W28" i="10"/>
  <c r="W27" i="10"/>
  <c r="X27" i="10" s="1"/>
  <c r="W13" i="11"/>
  <c r="W16" i="11"/>
  <c r="W20" i="10"/>
  <c r="X20" i="10" s="1"/>
  <c r="W43" i="10"/>
  <c r="X43" i="10" s="1"/>
  <c r="W44" i="10"/>
  <c r="X44" i="10" s="1"/>
  <c r="W4" i="11"/>
  <c r="W43" i="11"/>
  <c r="W30" i="25"/>
  <c r="X30" i="25" s="1"/>
  <c r="W29" i="25"/>
  <c r="X29" i="25" s="1"/>
  <c r="W21" i="25"/>
  <c r="X21" i="25" s="1"/>
  <c r="W18" i="10"/>
  <c r="X18" i="10" s="1"/>
  <c r="W40" i="10"/>
  <c r="X40" i="10" s="1"/>
  <c r="W19" i="10"/>
  <c r="X19" i="10" s="1"/>
  <c r="W36" i="10"/>
  <c r="X36" i="10" s="1"/>
  <c r="W11" i="11"/>
  <c r="W41" i="11"/>
  <c r="W15" i="10"/>
  <c r="X15" i="10" s="1"/>
  <c r="W17" i="25"/>
  <c r="X17" i="25" s="1"/>
  <c r="W33" i="25"/>
  <c r="X33" i="25" s="1"/>
  <c r="W26" i="11"/>
  <c r="W35" i="11"/>
  <c r="W19" i="11"/>
  <c r="W34" i="10"/>
  <c r="X34" i="10" s="1"/>
  <c r="W38" i="11"/>
  <c r="W14" i="25"/>
  <c r="X14" i="25" s="1"/>
  <c r="W22" i="25"/>
  <c r="X22" i="25" s="1"/>
  <c r="W7" i="10"/>
  <c r="X7" i="10" s="1"/>
  <c r="W10" i="11"/>
  <c r="W39" i="11"/>
  <c r="W24" i="11"/>
  <c r="W21" i="10"/>
  <c r="X21" i="10" s="1"/>
  <c r="W28" i="11"/>
  <c r="W18" i="25"/>
  <c r="X18" i="25" s="1"/>
  <c r="W16" i="25"/>
  <c r="X16" i="25" s="1"/>
  <c r="W39" i="25"/>
  <c r="X39" i="25" s="1"/>
  <c r="W24" i="10"/>
  <c r="X24" i="10" s="1"/>
  <c r="W15" i="11"/>
  <c r="W31" i="10"/>
  <c r="X31" i="10" s="1"/>
  <c r="AE21" i="5"/>
  <c r="U379" i="25"/>
  <c r="V379" i="25"/>
  <c r="W379" i="25" s="1"/>
  <c r="U342" i="25"/>
  <c r="V342" i="25"/>
  <c r="W342" i="25" s="1"/>
  <c r="U314" i="25"/>
  <c r="V314" i="25"/>
  <c r="W314" i="25" s="1"/>
  <c r="V281" i="25"/>
  <c r="W281" i="25" s="1"/>
  <c r="U281" i="25"/>
  <c r="U438" i="25"/>
  <c r="V438" i="25"/>
  <c r="W438" i="25" s="1"/>
  <c r="U207" i="25"/>
  <c r="V207" i="25"/>
  <c r="W207" i="25" s="1"/>
  <c r="U172" i="25"/>
  <c r="V172" i="25"/>
  <c r="W172" i="25" s="1"/>
  <c r="U141" i="25"/>
  <c r="V141" i="25"/>
  <c r="W141" i="25" s="1"/>
  <c r="V400" i="25"/>
  <c r="W400" i="25" s="1"/>
  <c r="U400" i="25"/>
  <c r="U361" i="25"/>
  <c r="V361" i="25"/>
  <c r="W361" i="25" s="1"/>
  <c r="U164" i="25"/>
  <c r="V164" i="25"/>
  <c r="W164" i="25" s="1"/>
  <c r="V417" i="25"/>
  <c r="W417" i="25" s="1"/>
  <c r="U417" i="25"/>
  <c r="U383" i="25"/>
  <c r="V383" i="25"/>
  <c r="W383" i="25" s="1"/>
  <c r="U353" i="25"/>
  <c r="V353" i="25"/>
  <c r="W353" i="25" s="1"/>
  <c r="U319" i="25"/>
  <c r="V319" i="25"/>
  <c r="W319" i="25" s="1"/>
  <c r="U437" i="25"/>
  <c r="V437" i="25"/>
  <c r="W437" i="25" s="1"/>
  <c r="U200" i="25"/>
  <c r="V200" i="25"/>
  <c r="W200" i="25" s="1"/>
  <c r="Y137" i="3"/>
  <c r="M140" i="14"/>
  <c r="U165" i="25"/>
  <c r="V165" i="25"/>
  <c r="W165" i="25" s="1"/>
  <c r="V261" i="25"/>
  <c r="W261" i="25" s="1"/>
  <c r="U261" i="25"/>
  <c r="U227" i="25"/>
  <c r="V227" i="25"/>
  <c r="W227" i="25" s="1"/>
  <c r="U477" i="25"/>
  <c r="V477" i="25"/>
  <c r="W477" i="25" s="1"/>
  <c r="AD14" i="5"/>
  <c r="AF14" i="5"/>
  <c r="AE23" i="5"/>
  <c r="AE46" i="10"/>
  <c r="AG46" i="10" s="1"/>
  <c r="AO31" i="8"/>
  <c r="E85" i="10" s="1"/>
  <c r="AQ31" i="25"/>
  <c r="AO39" i="8"/>
  <c r="AQ39" i="25"/>
  <c r="AI11" i="25"/>
  <c r="AI16" i="25"/>
  <c r="AI26" i="25"/>
  <c r="AI18" i="25"/>
  <c r="AO41" i="8"/>
  <c r="AQ41" i="25"/>
  <c r="AQ29" i="25"/>
  <c r="AI29" i="25"/>
  <c r="AI21" i="25"/>
  <c r="AI13" i="25"/>
  <c r="AI27" i="25"/>
  <c r="AO36" i="8"/>
  <c r="E90" i="10" s="1"/>
  <c r="AQ36" i="25"/>
  <c r="AO10" i="8"/>
  <c r="E64" i="10" s="1"/>
  <c r="AQ10" i="25"/>
  <c r="AO9" i="8"/>
  <c r="E63" i="10" s="1"/>
  <c r="AQ9" i="25"/>
  <c r="AO34" i="8"/>
  <c r="E88" i="10" s="1"/>
  <c r="AQ34" i="25"/>
  <c r="AI22" i="25"/>
  <c r="AI14" i="25"/>
  <c r="AI17" i="25"/>
  <c r="AO8" i="8"/>
  <c r="E62" i="10" s="1"/>
  <c r="AQ8" i="25"/>
  <c r="AO38" i="8"/>
  <c r="AQ38" i="25"/>
  <c r="AI24" i="25"/>
  <c r="AI19" i="25"/>
  <c r="AI28" i="25"/>
  <c r="AK11" i="8"/>
  <c r="AO11" i="8" s="1"/>
  <c r="E65" i="10" s="1"/>
  <c r="AK37" i="8"/>
  <c r="AQ37" i="10" s="1"/>
  <c r="M21" i="11"/>
  <c r="N21" i="11" s="1"/>
  <c r="AK28" i="8"/>
  <c r="AO28" i="8" s="1"/>
  <c r="E82" i="10" s="1"/>
  <c r="L18" i="11"/>
  <c r="T27" i="21"/>
  <c r="AI22" i="10"/>
  <c r="C76" i="10" s="1"/>
  <c r="T26" i="21"/>
  <c r="AI21" i="10"/>
  <c r="C75" i="10" s="1"/>
  <c r="T24" i="21"/>
  <c r="AI19" i="10"/>
  <c r="C73" i="10" s="1"/>
  <c r="T32" i="21"/>
  <c r="AI27" i="10"/>
  <c r="C81" i="10" s="1"/>
  <c r="T18" i="21"/>
  <c r="AI13" i="10"/>
  <c r="C67" i="10" s="1"/>
  <c r="T22" i="21"/>
  <c r="AI17" i="10"/>
  <c r="C71" i="10" s="1"/>
  <c r="T29" i="21"/>
  <c r="AI24" i="10"/>
  <c r="T34" i="21"/>
  <c r="AI29" i="10"/>
  <c r="C83" i="10" s="1"/>
  <c r="T31" i="21"/>
  <c r="AI26" i="10"/>
  <c r="C80" i="10" s="1"/>
  <c r="T16" i="21"/>
  <c r="AI11" i="10"/>
  <c r="C65" i="10" s="1"/>
  <c r="T19" i="21"/>
  <c r="AI14" i="10"/>
  <c r="C68" i="10" s="1"/>
  <c r="T21" i="21"/>
  <c r="AI16" i="10"/>
  <c r="C70" i="10" s="1"/>
  <c r="T23" i="21"/>
  <c r="AI18" i="10"/>
  <c r="C72" i="10" s="1"/>
  <c r="T33" i="21"/>
  <c r="AI28" i="10"/>
  <c r="C82" i="10" s="1"/>
  <c r="L13" i="10"/>
  <c r="AF11" i="10"/>
  <c r="AJ11" i="10" s="1"/>
  <c r="AL38" i="8"/>
  <c r="AP38" i="8" s="1"/>
  <c r="K43" i="21"/>
  <c r="E37" i="12"/>
  <c r="AQ38" i="10"/>
  <c r="E38" i="12"/>
  <c r="R38" i="12" s="1"/>
  <c r="K44" i="21"/>
  <c r="AQ39" i="10"/>
  <c r="AL39" i="8"/>
  <c r="AP39" i="8" s="1"/>
  <c r="AL41" i="8"/>
  <c r="AP41" i="8" s="1"/>
  <c r="AQ41" i="10"/>
  <c r="E40" i="12"/>
  <c r="K46" i="21"/>
  <c r="AF18" i="10"/>
  <c r="AF24" i="10"/>
  <c r="AJ24" i="10" s="1"/>
  <c r="AE26" i="11"/>
  <c r="AE22" i="11"/>
  <c r="AF16" i="10"/>
  <c r="AF26" i="10"/>
  <c r="AJ26" i="10" s="1"/>
  <c r="AF27" i="10"/>
  <c r="AJ27" i="10" s="1"/>
  <c r="AE16" i="11"/>
  <c r="AF21" i="10"/>
  <c r="AF28" i="10"/>
  <c r="AJ28" i="10" s="1"/>
  <c r="AF22" i="10"/>
  <c r="AF19" i="10"/>
  <c r="AF17" i="10"/>
  <c r="AF29" i="10"/>
  <c r="AJ29" i="10" s="1"/>
  <c r="AF13" i="10"/>
  <c r="M23" i="11"/>
  <c r="N23" i="11" s="1"/>
  <c r="L17" i="11"/>
  <c r="AF14" i="10"/>
  <c r="M15" i="11"/>
  <c r="AE15" i="11" s="1"/>
  <c r="M25" i="11"/>
  <c r="AE25" i="11" s="1"/>
  <c r="AL9" i="8"/>
  <c r="AP9" i="8" s="1"/>
  <c r="E7" i="12"/>
  <c r="V7" i="12" s="1"/>
  <c r="K13" i="21"/>
  <c r="AQ8" i="10"/>
  <c r="N17" i="11"/>
  <c r="AE17" i="11"/>
  <c r="E30" i="12"/>
  <c r="N30" i="12" s="1"/>
  <c r="K36" i="21"/>
  <c r="AQ31" i="10"/>
  <c r="N18" i="11"/>
  <c r="AE18" i="11"/>
  <c r="E35" i="12"/>
  <c r="V35" i="12" s="1"/>
  <c r="K41" i="21"/>
  <c r="AQ36" i="10"/>
  <c r="AL28" i="8"/>
  <c r="AP28" i="8" s="1"/>
  <c r="K15" i="21"/>
  <c r="E9" i="12"/>
  <c r="J9" i="12" s="1"/>
  <c r="AQ10" i="10"/>
  <c r="E8" i="12"/>
  <c r="R8" i="12" s="1"/>
  <c r="K14" i="21"/>
  <c r="AQ9" i="10"/>
  <c r="E33" i="12"/>
  <c r="K39" i="21"/>
  <c r="AQ34" i="10"/>
  <c r="E28" i="12"/>
  <c r="R28" i="12" s="1"/>
  <c r="K34" i="21"/>
  <c r="AQ29" i="10"/>
  <c r="M20" i="11" l="1"/>
  <c r="N20" i="11" s="1"/>
  <c r="E36" i="12"/>
  <c r="I8" i="8" a="1"/>
  <c r="I8" i="8" s="1"/>
  <c r="L8" i="8" s="1" a="1"/>
  <c r="L8" i="8" s="1"/>
  <c r="J44" i="8" a="1"/>
  <c r="J44" i="8" s="1"/>
  <c r="J42" i="8" a="1"/>
  <c r="J42" i="8" s="1"/>
  <c r="J20" i="8" a="1"/>
  <c r="J20" i="8" s="1"/>
  <c r="I33" i="8" a="1"/>
  <c r="I33" i="8" s="1"/>
  <c r="L33" i="8" s="1" a="1"/>
  <c r="L33" i="8" s="1"/>
  <c r="J7" i="8" a="1"/>
  <c r="J7" i="8" s="1"/>
  <c r="I31" i="8" a="1"/>
  <c r="I31" i="8" s="1"/>
  <c r="L31" i="8" s="1" a="1"/>
  <c r="L31" i="8" s="1"/>
  <c r="I10" i="8" a="1"/>
  <c r="I10" i="8" s="1"/>
  <c r="L10" i="8" s="1" a="1"/>
  <c r="L10" i="8" s="1"/>
  <c r="J23" i="8" a="1"/>
  <c r="J23" i="8" s="1"/>
  <c r="I14" i="8" a="1"/>
  <c r="I14" i="8" s="1"/>
  <c r="J31" i="8" a="1"/>
  <c r="J31" i="8" s="1"/>
  <c r="K31" i="8" s="1"/>
  <c r="I28" i="8" a="1"/>
  <c r="I28" i="8" s="1"/>
  <c r="J13" i="8" a="1"/>
  <c r="J13" i="8" s="1"/>
  <c r="J10" i="8" a="1"/>
  <c r="J10" i="8" s="1"/>
  <c r="J27" i="8" a="1"/>
  <c r="J27" i="8" s="1"/>
  <c r="J34" i="8" a="1"/>
  <c r="J34" i="8" s="1"/>
  <c r="I42" i="8" a="1"/>
  <c r="I42" i="8" s="1"/>
  <c r="L42" i="8" s="1" a="1"/>
  <c r="L42" i="8" s="1"/>
  <c r="I44" i="8" a="1"/>
  <c r="I44" i="8" s="1"/>
  <c r="L44" i="8" s="1" a="1"/>
  <c r="L44" i="8" s="1"/>
  <c r="J5" i="8" a="1"/>
  <c r="J5" i="8" s="1"/>
  <c r="I5" i="8" a="1"/>
  <c r="I5" i="8" s="1"/>
  <c r="L5" i="8" s="1" a="1"/>
  <c r="L5" i="8" s="1"/>
  <c r="J40" i="8" a="1"/>
  <c r="J40" i="8" s="1"/>
  <c r="J11" i="8" a="1"/>
  <c r="J11" i="8" s="1"/>
  <c r="J28" i="8" a="1"/>
  <c r="J28" i="8" s="1"/>
  <c r="I40" i="8" a="1"/>
  <c r="I40" i="8" s="1"/>
  <c r="J38" i="8" a="1"/>
  <c r="J38" i="8" s="1"/>
  <c r="J19" i="8" a="1"/>
  <c r="J19" i="8" s="1"/>
  <c r="J35" i="8" a="1"/>
  <c r="J35" i="8" s="1"/>
  <c r="I26" i="8" a="1"/>
  <c r="I26" i="8" s="1"/>
  <c r="J43" i="8" a="1"/>
  <c r="J43" i="8" s="1"/>
  <c r="I38" i="8" a="1"/>
  <c r="I38" i="8" s="1"/>
  <c r="L38" i="8" s="1" a="1"/>
  <c r="L38" i="8" s="1"/>
  <c r="I35" i="8" a="1"/>
  <c r="I35" i="8" s="1"/>
  <c r="I32" i="8" a="1"/>
  <c r="I32" i="8" s="1"/>
  <c r="J15" i="8" a="1"/>
  <c r="J15" i="8" s="1"/>
  <c r="I27" i="8" a="1"/>
  <c r="I27" i="8" s="1"/>
  <c r="J17" i="8" a="1"/>
  <c r="J17" i="8" s="1"/>
  <c r="I21" i="8" a="1"/>
  <c r="I21" i="8" s="1"/>
  <c r="J36" i="8" a="1"/>
  <c r="J36" i="8" s="1"/>
  <c r="J12" i="8" a="1"/>
  <c r="J12" i="8" s="1"/>
  <c r="J6" i="8" a="1"/>
  <c r="J6" i="8" s="1"/>
  <c r="I17" i="8" a="1"/>
  <c r="I17" i="8" s="1"/>
  <c r="I36" i="8" a="1"/>
  <c r="I36" i="8" s="1"/>
  <c r="I43" i="8" a="1"/>
  <c r="I43" i="8" s="1"/>
  <c r="L43" i="8" s="1" a="1"/>
  <c r="L43" i="8" s="1"/>
  <c r="I20" i="8" a="1"/>
  <c r="I20" i="8" s="1"/>
  <c r="J21" i="8" a="1"/>
  <c r="J21" i="8" s="1"/>
  <c r="J39" i="8" a="1"/>
  <c r="J39" i="8" s="1"/>
  <c r="I13" i="8" a="1"/>
  <c r="I13" i="8" s="1"/>
  <c r="I25" i="8" a="1"/>
  <c r="I25" i="8" s="1"/>
  <c r="L25" i="8" s="1" a="1"/>
  <c r="L25" i="8" s="1"/>
  <c r="I15" i="8" a="1"/>
  <c r="I15" i="8" s="1"/>
  <c r="I37" i="8" a="1"/>
  <c r="I37" i="8" s="1"/>
  <c r="L37" i="8" s="1" a="1"/>
  <c r="L37" i="8" s="1"/>
  <c r="I11" i="8" a="1"/>
  <c r="I11" i="8" s="1"/>
  <c r="L11" i="8" s="1" a="1"/>
  <c r="L11" i="8" s="1"/>
  <c r="J29" i="8" a="1"/>
  <c r="J29" i="8" s="1"/>
  <c r="I24" i="8" a="1"/>
  <c r="I24" i="8" s="1"/>
  <c r="J8" i="8" a="1"/>
  <c r="J8" i="8" s="1"/>
  <c r="K8" i="8" s="1"/>
  <c r="J18" i="8" a="1"/>
  <c r="J18" i="8" s="1"/>
  <c r="I22" i="8" a="1"/>
  <c r="I22" i="8" s="1"/>
  <c r="I19" i="8" a="1"/>
  <c r="I19" i="8" s="1"/>
  <c r="J25" i="8" a="1"/>
  <c r="J25" i="8" s="1"/>
  <c r="K25" i="8" s="1"/>
  <c r="I39" i="8" a="1"/>
  <c r="I39" i="8" s="1"/>
  <c r="L39" i="8" s="1" a="1"/>
  <c r="L39" i="8" s="1"/>
  <c r="I9" i="8" a="1"/>
  <c r="I9" i="8" s="1"/>
  <c r="L9" i="8" s="1" a="1"/>
  <c r="L9" i="8" s="1"/>
  <c r="I34" i="8" a="1"/>
  <c r="I34" i="8" s="1"/>
  <c r="L34" i="8" s="1" a="1"/>
  <c r="L34" i="8" s="1"/>
  <c r="J9" i="8" a="1"/>
  <c r="J9" i="8" s="1"/>
  <c r="K9" i="8" s="1"/>
  <c r="I23" i="8" a="1"/>
  <c r="I23" i="8" s="1"/>
  <c r="I30" i="8" a="1"/>
  <c r="I30" i="8" s="1"/>
  <c r="J14" i="8" a="1"/>
  <c r="J14" i="8" s="1"/>
  <c r="K14" i="8" s="1"/>
  <c r="J16" i="8" a="1"/>
  <c r="J16" i="8" s="1"/>
  <c r="J24" i="8" a="1"/>
  <c r="J24" i="8" s="1"/>
  <c r="K24" i="8" s="1"/>
  <c r="J30" i="8" a="1"/>
  <c r="J30" i="8" s="1"/>
  <c r="K30" i="8" s="1"/>
  <c r="J37" i="8" a="1"/>
  <c r="J37" i="8" s="1"/>
  <c r="K37" i="8" s="1"/>
  <c r="I7" i="8" a="1"/>
  <c r="I7" i="8" s="1"/>
  <c r="L7" i="8" s="1" a="1"/>
  <c r="L7" i="8" s="1"/>
  <c r="I16" i="8" a="1"/>
  <c r="I16" i="8" s="1"/>
  <c r="J32" i="8" a="1"/>
  <c r="J32" i="8" s="1"/>
  <c r="K32" i="8" s="1"/>
  <c r="I41" i="8" a="1"/>
  <c r="I41" i="8" s="1"/>
  <c r="L41" i="8" s="1" a="1"/>
  <c r="L41" i="8" s="1"/>
  <c r="I29" i="8" a="1"/>
  <c r="I29" i="8" s="1"/>
  <c r="L29" i="8" s="1" a="1"/>
  <c r="L29" i="8" s="1"/>
  <c r="J33" i="8" a="1"/>
  <c r="J33" i="8" s="1"/>
  <c r="K33" i="8" s="1"/>
  <c r="I6" i="8" a="1"/>
  <c r="I6" i="8" s="1"/>
  <c r="L6" i="8" s="1" a="1"/>
  <c r="L6" i="8" s="1"/>
  <c r="J26" i="8" a="1"/>
  <c r="J26" i="8" s="1"/>
  <c r="K26" i="8" s="1"/>
  <c r="W46" i="25"/>
  <c r="X28" i="25"/>
  <c r="M34" i="11"/>
  <c r="N34" i="11" s="1"/>
  <c r="L34" i="11"/>
  <c r="L14" i="11"/>
  <c r="M14" i="11"/>
  <c r="N14" i="11" s="1"/>
  <c r="M8" i="11"/>
  <c r="N8" i="11" s="1"/>
  <c r="L8" i="11"/>
  <c r="L41" i="11"/>
  <c r="M41" i="11"/>
  <c r="N41" i="11" s="1"/>
  <c r="L42" i="11"/>
  <c r="M42" i="11"/>
  <c r="N42" i="11" s="1"/>
  <c r="M35" i="11"/>
  <c r="N35" i="11" s="1"/>
  <c r="L35" i="11"/>
  <c r="L10" i="11"/>
  <c r="M10" i="11"/>
  <c r="N10" i="11" s="1"/>
  <c r="D32" i="12"/>
  <c r="AD33" i="8"/>
  <c r="G38" i="21"/>
  <c r="G21" i="21"/>
  <c r="AD16" i="8"/>
  <c r="D15" i="12"/>
  <c r="U15" i="12" s="1"/>
  <c r="D21" i="12"/>
  <c r="U21" i="12" s="1"/>
  <c r="AD22" i="8"/>
  <c r="G27" i="21"/>
  <c r="AD9" i="8"/>
  <c r="G14" i="21"/>
  <c r="D8" i="12"/>
  <c r="Q8" i="12" s="1"/>
  <c r="AD31" i="8"/>
  <c r="D30" i="12"/>
  <c r="M30" i="12" s="1"/>
  <c r="G36" i="21"/>
  <c r="D40" i="12"/>
  <c r="G46" i="21"/>
  <c r="AD41" i="8"/>
  <c r="G26" i="21"/>
  <c r="AD21" i="8"/>
  <c r="D20" i="12"/>
  <c r="D38" i="12"/>
  <c r="Q38" i="12" s="1"/>
  <c r="AD39" i="8"/>
  <c r="G44" i="21"/>
  <c r="D31" i="12"/>
  <c r="AD32" i="8"/>
  <c r="G37" i="21"/>
  <c r="G23" i="21"/>
  <c r="D17" i="12"/>
  <c r="Q17" i="12" s="1"/>
  <c r="AD18" i="8"/>
  <c r="D26" i="12"/>
  <c r="G32" i="21"/>
  <c r="AD27" i="8"/>
  <c r="AD20" i="5"/>
  <c r="AF20" i="5"/>
  <c r="L40" i="10"/>
  <c r="M40" i="10"/>
  <c r="N40" i="10" s="1"/>
  <c r="M11" i="10"/>
  <c r="N11" i="10" s="1"/>
  <c r="L11" i="10"/>
  <c r="L9" i="10"/>
  <c r="M9" i="10"/>
  <c r="N9" i="10" s="1"/>
  <c r="M43" i="10"/>
  <c r="N43" i="10" s="1"/>
  <c r="L43" i="10"/>
  <c r="L16" i="10"/>
  <c r="M16" i="10"/>
  <c r="N16" i="10" s="1"/>
  <c r="L35" i="10"/>
  <c r="M35" i="10"/>
  <c r="N35" i="10" s="1"/>
  <c r="M33" i="10"/>
  <c r="N33" i="10" s="1"/>
  <c r="L33" i="10"/>
  <c r="L37" i="10"/>
  <c r="M37" i="10"/>
  <c r="N37" i="10" s="1"/>
  <c r="M29" i="10"/>
  <c r="N29" i="10" s="1"/>
  <c r="L29" i="10"/>
  <c r="M14" i="10"/>
  <c r="N14" i="10" s="1"/>
  <c r="L14" i="10"/>
  <c r="J17" i="11"/>
  <c r="J24" i="11"/>
  <c r="J41" i="11"/>
  <c r="J19" i="11"/>
  <c r="J8" i="11"/>
  <c r="J4" i="11"/>
  <c r="J36" i="11"/>
  <c r="J13" i="11"/>
  <c r="J23" i="11"/>
  <c r="J30" i="11"/>
  <c r="I16" i="25" a="1"/>
  <c r="I16" i="25" s="1"/>
  <c r="AF27" i="11"/>
  <c r="Q33" i="21"/>
  <c r="T36" i="21"/>
  <c r="AI31" i="10"/>
  <c r="C85" i="10" s="1"/>
  <c r="AO42" i="8"/>
  <c r="K47" i="21"/>
  <c r="E41" i="12"/>
  <c r="V41" i="12" s="1"/>
  <c r="AJ25" i="10"/>
  <c r="AG25" i="10"/>
  <c r="U30" i="21"/>
  <c r="AG39" i="25"/>
  <c r="AJ39" i="25"/>
  <c r="M10" i="21"/>
  <c r="AP5" i="8"/>
  <c r="AM5" i="8"/>
  <c r="D3" i="7"/>
  <c r="D3" i="6"/>
  <c r="F4" i="12"/>
  <c r="AI10" i="10"/>
  <c r="C64" i="10" s="1"/>
  <c r="T15" i="21"/>
  <c r="AJ32" i="25"/>
  <c r="AG32" i="25"/>
  <c r="Q13" i="21"/>
  <c r="AF7" i="11"/>
  <c r="AI41" i="10"/>
  <c r="T46" i="21"/>
  <c r="AI25" i="10"/>
  <c r="T30" i="21"/>
  <c r="AQ25" i="10"/>
  <c r="AR25" i="10" s="1"/>
  <c r="M47" i="21"/>
  <c r="F41" i="12"/>
  <c r="D40" i="6"/>
  <c r="AM42" i="8"/>
  <c r="D40" i="7"/>
  <c r="AP42" i="8"/>
  <c r="AJ40" i="10"/>
  <c r="U45" i="21"/>
  <c r="AG40" i="10"/>
  <c r="AI9" i="10"/>
  <c r="C63" i="10" s="1"/>
  <c r="T14" i="21"/>
  <c r="Q43" i="21"/>
  <c r="AF37" i="11"/>
  <c r="AI40" i="10"/>
  <c r="T45" i="21"/>
  <c r="AJ7" i="10"/>
  <c r="U12" i="21"/>
  <c r="AG7" i="10"/>
  <c r="T44" i="21"/>
  <c r="AI39" i="10"/>
  <c r="U13" i="21"/>
  <c r="AG8" i="10"/>
  <c r="AJ8" i="10"/>
  <c r="U46" i="21"/>
  <c r="AG41" i="10"/>
  <c r="AJ41" i="10"/>
  <c r="T10" i="21"/>
  <c r="AI5" i="10"/>
  <c r="AQ5" i="10"/>
  <c r="AR5" i="10" s="1"/>
  <c r="AI42" i="25"/>
  <c r="AQ42" i="25"/>
  <c r="AR42" i="25" s="1"/>
  <c r="AI37" i="10"/>
  <c r="T42" i="21"/>
  <c r="Q39" i="21"/>
  <c r="AF33" i="11"/>
  <c r="AJ7" i="25"/>
  <c r="AG7" i="25"/>
  <c r="AG10" i="25"/>
  <c r="AJ10" i="25"/>
  <c r="Q30" i="21"/>
  <c r="AF24" i="11"/>
  <c r="AO7" i="8"/>
  <c r="E6" i="12"/>
  <c r="K12" i="21"/>
  <c r="AO25" i="8"/>
  <c r="E24" i="12"/>
  <c r="V24" i="12" s="1"/>
  <c r="K30" i="21"/>
  <c r="Q41" i="21"/>
  <c r="AF35" i="11"/>
  <c r="Q44" i="21"/>
  <c r="AF38" i="11"/>
  <c r="AG33" i="25"/>
  <c r="AJ33" i="25"/>
  <c r="AQ25" i="25"/>
  <c r="AR25" i="25" s="1"/>
  <c r="AI25" i="25"/>
  <c r="AD17" i="5"/>
  <c r="AF17" i="5"/>
  <c r="AE39" i="9"/>
  <c r="K39" i="9" a="1"/>
  <c r="K39" i="9" s="1"/>
  <c r="F45" i="21"/>
  <c r="AE10" i="9"/>
  <c r="K10" i="9" a="1"/>
  <c r="K10" i="9" s="1"/>
  <c r="F16" i="21"/>
  <c r="AE13" i="9"/>
  <c r="K13" i="9" a="1"/>
  <c r="K13" i="9" s="1"/>
  <c r="F19" i="21"/>
  <c r="AE24" i="9"/>
  <c r="K24" i="9" a="1"/>
  <c r="K24" i="9" s="1"/>
  <c r="F30" i="21"/>
  <c r="F49" i="21"/>
  <c r="K43" i="9" a="1"/>
  <c r="K43" i="9" s="1"/>
  <c r="AE37" i="9"/>
  <c r="K37" i="9" a="1"/>
  <c r="K37" i="9" s="1"/>
  <c r="F43" i="21"/>
  <c r="AE25" i="9"/>
  <c r="K25" i="9" a="1"/>
  <c r="K25" i="9" s="1"/>
  <c r="F31" i="21"/>
  <c r="AE6" i="9"/>
  <c r="K6" i="9" a="1"/>
  <c r="K6" i="9" s="1"/>
  <c r="F12" i="21"/>
  <c r="AE7" i="9"/>
  <c r="K7" i="9" a="1"/>
  <c r="K7" i="9" s="1"/>
  <c r="F13" i="21"/>
  <c r="AE23" i="9"/>
  <c r="F29" i="21"/>
  <c r="K23" i="9" a="1"/>
  <c r="K23" i="9" s="1"/>
  <c r="AD19" i="5"/>
  <c r="AF19" i="5"/>
  <c r="I19" i="25" a="1"/>
  <c r="I19" i="25" s="1"/>
  <c r="AD18" i="5"/>
  <c r="AF18" i="5"/>
  <c r="M24" i="11"/>
  <c r="N24" i="11" s="1"/>
  <c r="L24" i="11"/>
  <c r="K32" i="11" a="1"/>
  <c r="K32" i="11" s="1"/>
  <c r="AD32" i="11"/>
  <c r="O38" i="21" s="1"/>
  <c r="M40" i="11"/>
  <c r="N40" i="11" s="1"/>
  <c r="L40" i="11"/>
  <c r="M16" i="11"/>
  <c r="N16" i="11" s="1"/>
  <c r="L16" i="11"/>
  <c r="L12" i="11"/>
  <c r="M12" i="11"/>
  <c r="N12" i="11" s="1"/>
  <c r="M22" i="11"/>
  <c r="N22" i="11" s="1"/>
  <c r="L22" i="11"/>
  <c r="M5" i="11"/>
  <c r="N5" i="11" s="1"/>
  <c r="L5" i="11"/>
  <c r="L37" i="11"/>
  <c r="M37" i="11"/>
  <c r="N37" i="11" s="1"/>
  <c r="AF16" i="5"/>
  <c r="AD16" i="5"/>
  <c r="D35" i="12"/>
  <c r="U35" i="12" s="1"/>
  <c r="G41" i="21"/>
  <c r="AD36" i="8"/>
  <c r="D5" i="12"/>
  <c r="G11" i="21"/>
  <c r="AD6" i="8"/>
  <c r="D10" i="12"/>
  <c r="I10" i="12" s="1"/>
  <c r="G16" i="21"/>
  <c r="AD11" i="8"/>
  <c r="D37" i="12"/>
  <c r="AD38" i="8"/>
  <c r="G43" i="21"/>
  <c r="D34" i="12"/>
  <c r="U34" i="12" s="1"/>
  <c r="AD35" i="8"/>
  <c r="G40" i="21"/>
  <c r="G42" i="21"/>
  <c r="D36" i="12"/>
  <c r="AD37" i="8"/>
  <c r="D6" i="12"/>
  <c r="G12" i="21"/>
  <c r="AD7" i="8"/>
  <c r="M24" i="10"/>
  <c r="N24" i="10" s="1"/>
  <c r="L24" i="10"/>
  <c r="M20" i="10"/>
  <c r="N20" i="10" s="1"/>
  <c r="L20" i="10"/>
  <c r="M41" i="10"/>
  <c r="N41" i="10" s="1"/>
  <c r="L41" i="10"/>
  <c r="M19" i="10"/>
  <c r="N19" i="10" s="1"/>
  <c r="L19" i="10"/>
  <c r="M36" i="10"/>
  <c r="N36" i="10" s="1"/>
  <c r="L36" i="10"/>
  <c r="L18" i="10"/>
  <c r="M18" i="10"/>
  <c r="N18" i="10" s="1"/>
  <c r="L42" i="10"/>
  <c r="M42" i="10"/>
  <c r="N42" i="10" s="1"/>
  <c r="L6" i="10"/>
  <c r="M6" i="10"/>
  <c r="N6" i="10" s="1"/>
  <c r="L27" i="10"/>
  <c r="M27" i="10"/>
  <c r="N27" i="10" s="1"/>
  <c r="L30" i="10"/>
  <c r="M30" i="10"/>
  <c r="N30" i="10" s="1"/>
  <c r="J5" i="11"/>
  <c r="J25" i="11"/>
  <c r="J43" i="11"/>
  <c r="J21" i="11"/>
  <c r="J33" i="11"/>
  <c r="J37" i="11"/>
  <c r="J26" i="11"/>
  <c r="J35" i="11"/>
  <c r="J7" i="11"/>
  <c r="J40" i="11"/>
  <c r="AI38" i="10"/>
  <c r="T43" i="21"/>
  <c r="Q15" i="21"/>
  <c r="AF9" i="11"/>
  <c r="Q12" i="21"/>
  <c r="AF6" i="11"/>
  <c r="AQ33" i="25"/>
  <c r="AR33" i="25" s="1"/>
  <c r="AI33" i="25"/>
  <c r="AQ33" i="10"/>
  <c r="AR33" i="10" s="1"/>
  <c r="AI33" i="10"/>
  <c r="T38" i="21"/>
  <c r="Q35" i="21"/>
  <c r="AF29" i="11"/>
  <c r="AI32" i="10"/>
  <c r="C86" i="10" s="1"/>
  <c r="T37" i="21"/>
  <c r="AJ30" i="25"/>
  <c r="AG30" i="25"/>
  <c r="AX15" i="10"/>
  <c r="U20" i="21"/>
  <c r="AG15" i="10"/>
  <c r="AJ15" i="10"/>
  <c r="Q25" i="21"/>
  <c r="AF19" i="11"/>
  <c r="Q10" i="21"/>
  <c r="AF4" i="11"/>
  <c r="AG42" i="25"/>
  <c r="AJ42" i="25"/>
  <c r="Q47" i="21"/>
  <c r="AF41" i="11"/>
  <c r="AG12" i="25"/>
  <c r="AJ12" i="25"/>
  <c r="Q20" i="21"/>
  <c r="AF14" i="11"/>
  <c r="U47" i="21"/>
  <c r="AJ42" i="10"/>
  <c r="AG42" i="10"/>
  <c r="U39" i="21"/>
  <c r="AG34" i="10"/>
  <c r="AJ34" i="10"/>
  <c r="U36" i="21"/>
  <c r="AG31" i="10"/>
  <c r="AJ31" i="10"/>
  <c r="U41" i="21"/>
  <c r="AG36" i="10"/>
  <c r="AJ36" i="10"/>
  <c r="AG37" i="10"/>
  <c r="AJ37" i="10"/>
  <c r="U42" i="21"/>
  <c r="F32" i="12"/>
  <c r="M38" i="21"/>
  <c r="D31" i="7"/>
  <c r="D31" i="6"/>
  <c r="AP33" i="8"/>
  <c r="AM33" i="8"/>
  <c r="AG37" i="25"/>
  <c r="AJ37" i="25"/>
  <c r="AJ36" i="25"/>
  <c r="AG36" i="25"/>
  <c r="Q18" i="21"/>
  <c r="AF12" i="11"/>
  <c r="AJ32" i="10"/>
  <c r="AG32" i="10"/>
  <c r="U37" i="21"/>
  <c r="AJ35" i="25"/>
  <c r="AG35" i="25"/>
  <c r="AJ38" i="25"/>
  <c r="AG38" i="25"/>
  <c r="AF30" i="5"/>
  <c r="AD30" i="5"/>
  <c r="AF40" i="5"/>
  <c r="AD40" i="5"/>
  <c r="I18" i="8" a="1"/>
  <c r="I18" i="8" s="1"/>
  <c r="AE38" i="9"/>
  <c r="K38" i="9" a="1"/>
  <c r="K38" i="9" s="1"/>
  <c r="F44" i="21"/>
  <c r="AE8" i="9"/>
  <c r="F14" i="21"/>
  <c r="K8" i="9" a="1"/>
  <c r="K8" i="9" s="1"/>
  <c r="AE36" i="9"/>
  <c r="F42" i="21"/>
  <c r="K36" i="9" a="1"/>
  <c r="K36" i="9" s="1"/>
  <c r="AE26" i="9"/>
  <c r="K26" i="9" a="1"/>
  <c r="K26" i="9" s="1"/>
  <c r="F32" i="21"/>
  <c r="AE33" i="9"/>
  <c r="F39" i="21"/>
  <c r="K33" i="9" a="1"/>
  <c r="K33" i="9" s="1"/>
  <c r="K4" i="9" a="1"/>
  <c r="K4" i="9" s="1"/>
  <c r="F10" i="21"/>
  <c r="AE31" i="9"/>
  <c r="F37" i="21"/>
  <c r="K31" i="9" a="1"/>
  <c r="K31" i="9" s="1"/>
  <c r="AE15" i="9"/>
  <c r="F21" i="21"/>
  <c r="K15" i="9" a="1"/>
  <c r="K15" i="9" s="1"/>
  <c r="AE17" i="9"/>
  <c r="K17" i="9" a="1"/>
  <c r="K17" i="9" s="1"/>
  <c r="F23" i="21"/>
  <c r="AE30" i="9"/>
  <c r="F36" i="21"/>
  <c r="K30" i="9" a="1"/>
  <c r="K30" i="9" s="1"/>
  <c r="L43" i="11"/>
  <c r="M43" i="11"/>
  <c r="N43" i="11" s="1"/>
  <c r="M36" i="11"/>
  <c r="N36" i="11" s="1"/>
  <c r="L36" i="11"/>
  <c r="L4" i="11"/>
  <c r="M4" i="11"/>
  <c r="N4" i="11" s="1"/>
  <c r="M30" i="11"/>
  <c r="N30" i="11" s="1"/>
  <c r="L30" i="11"/>
  <c r="L27" i="11"/>
  <c r="M27" i="11"/>
  <c r="N27" i="11" s="1"/>
  <c r="M9" i="11"/>
  <c r="N9" i="11" s="1"/>
  <c r="L9" i="11"/>
  <c r="L31" i="11"/>
  <c r="M31" i="11"/>
  <c r="N31" i="11" s="1"/>
  <c r="L33" i="11"/>
  <c r="M33" i="11"/>
  <c r="N33" i="11" s="1"/>
  <c r="K11" i="11" a="1"/>
  <c r="K11" i="11" s="1"/>
  <c r="AD11" i="11"/>
  <c r="O17" i="21" s="1"/>
  <c r="I12" i="8" a="1"/>
  <c r="I12" i="8" s="1"/>
  <c r="G15" i="21"/>
  <c r="D9" i="12"/>
  <c r="I9" i="12" s="1"/>
  <c r="AD10" i="8"/>
  <c r="D39" i="12"/>
  <c r="I39" i="12" s="1"/>
  <c r="AD40" i="8"/>
  <c r="G45" i="21"/>
  <c r="G19" i="21"/>
  <c r="D13" i="12"/>
  <c r="AD14" i="8"/>
  <c r="D41" i="12"/>
  <c r="U41" i="12" s="1"/>
  <c r="G47" i="21"/>
  <c r="AD42" i="8"/>
  <c r="D16" i="12"/>
  <c r="G22" i="21"/>
  <c r="AD17" i="8"/>
  <c r="D12" i="12"/>
  <c r="AD13" i="8"/>
  <c r="G18" i="21"/>
  <c r="G48" i="21"/>
  <c r="AD43" i="8"/>
  <c r="D42" i="12"/>
  <c r="G29" i="21"/>
  <c r="AD24" i="8"/>
  <c r="D23" i="12"/>
  <c r="D4" i="12"/>
  <c r="G10" i="21"/>
  <c r="AD5" i="8"/>
  <c r="AD13" i="5"/>
  <c r="AF13" i="5"/>
  <c r="AD21" i="5"/>
  <c r="AF21" i="5"/>
  <c r="AF22" i="5"/>
  <c r="AD22" i="5"/>
  <c r="M7" i="10"/>
  <c r="N7" i="10" s="1"/>
  <c r="L7" i="10"/>
  <c r="M21" i="10"/>
  <c r="N21" i="10" s="1"/>
  <c r="L21" i="10"/>
  <c r="M12" i="10"/>
  <c r="N12" i="10" s="1"/>
  <c r="L12" i="10"/>
  <c r="L26" i="10"/>
  <c r="M26" i="10"/>
  <c r="N26" i="10" s="1"/>
  <c r="M32" i="10"/>
  <c r="N32" i="10" s="1"/>
  <c r="L32" i="10"/>
  <c r="M28" i="10"/>
  <c r="N28" i="10" s="1"/>
  <c r="L28" i="10"/>
  <c r="M13" i="10"/>
  <c r="N13" i="10" s="1"/>
  <c r="L25" i="10"/>
  <c r="M25" i="10"/>
  <c r="N25" i="10" s="1"/>
  <c r="K23" i="10" a="1"/>
  <c r="K23" i="10" s="1"/>
  <c r="AE23" i="10"/>
  <c r="M31" i="10"/>
  <c r="N31" i="10" s="1"/>
  <c r="L31" i="10"/>
  <c r="J6" i="11"/>
  <c r="J16" i="11"/>
  <c r="J15" i="11"/>
  <c r="J18" i="11"/>
  <c r="J29" i="11"/>
  <c r="J11" i="11"/>
  <c r="J39" i="11"/>
  <c r="J27" i="11"/>
  <c r="J20" i="11"/>
  <c r="J42" i="11"/>
  <c r="AD23" i="5"/>
  <c r="AF23" i="5"/>
  <c r="Q34" i="21"/>
  <c r="AF28" i="11"/>
  <c r="AG39" i="10"/>
  <c r="AJ39" i="10"/>
  <c r="U44" i="21"/>
  <c r="AJ40" i="25"/>
  <c r="AG40" i="25"/>
  <c r="Q46" i="21"/>
  <c r="AF40" i="11"/>
  <c r="AM25" i="8"/>
  <c r="M30" i="21"/>
  <c r="AP25" i="8"/>
  <c r="D23" i="6"/>
  <c r="F24" i="12"/>
  <c r="D23" i="7"/>
  <c r="AJ31" i="25"/>
  <c r="AG31" i="25"/>
  <c r="AJ30" i="10"/>
  <c r="U35" i="21"/>
  <c r="AG30" i="10"/>
  <c r="AJ20" i="25"/>
  <c r="AG20" i="25"/>
  <c r="AO33" i="8"/>
  <c r="E32" i="12"/>
  <c r="K38" i="21"/>
  <c r="AI35" i="10"/>
  <c r="T40" i="21"/>
  <c r="AJ12" i="10"/>
  <c r="AX12" i="10"/>
  <c r="U17" i="21"/>
  <c r="AG12" i="10"/>
  <c r="AJ5" i="25"/>
  <c r="AG5" i="25"/>
  <c r="AI34" i="10"/>
  <c r="C88" i="10" s="1"/>
  <c r="T39" i="21"/>
  <c r="AJ41" i="25"/>
  <c r="AG41" i="25"/>
  <c r="AI7" i="25"/>
  <c r="AQ7" i="25"/>
  <c r="AR7" i="25" s="1"/>
  <c r="D5" i="7"/>
  <c r="AM7" i="8"/>
  <c r="D5" i="6"/>
  <c r="M12" i="21"/>
  <c r="F6" i="12"/>
  <c r="AP7" i="8"/>
  <c r="AJ8" i="25"/>
  <c r="AG8" i="25"/>
  <c r="AI8" i="10"/>
  <c r="C62" i="10" s="1"/>
  <c r="T13" i="21"/>
  <c r="AI36" i="10"/>
  <c r="C90" i="10" s="1"/>
  <c r="T41" i="21"/>
  <c r="AG25" i="25"/>
  <c r="AJ25" i="25"/>
  <c r="J22" i="8" a="1"/>
  <c r="J22" i="8" s="1"/>
  <c r="K22" i="8" s="1"/>
  <c r="AE27" i="9"/>
  <c r="F33" i="21"/>
  <c r="K27" i="9" a="1"/>
  <c r="K27" i="9" s="1"/>
  <c r="AE18" i="9"/>
  <c r="K18" i="9" a="1"/>
  <c r="K18" i="9" s="1"/>
  <c r="F24" i="21"/>
  <c r="AE22" i="9"/>
  <c r="F28" i="21"/>
  <c r="K22" i="9" a="1"/>
  <c r="K22" i="9" s="1"/>
  <c r="AE28" i="9"/>
  <c r="K28" i="9" a="1"/>
  <c r="K28" i="9" s="1"/>
  <c r="F34" i="21"/>
  <c r="AE32" i="9"/>
  <c r="F38" i="21"/>
  <c r="K32" i="9" a="1"/>
  <c r="K32" i="9" s="1"/>
  <c r="AE21" i="9"/>
  <c r="K21" i="9" a="1"/>
  <c r="K21" i="9" s="1"/>
  <c r="F27" i="21"/>
  <c r="AE16" i="9"/>
  <c r="K16" i="9" a="1"/>
  <c r="K16" i="9" s="1"/>
  <c r="F22" i="21"/>
  <c r="AE40" i="9"/>
  <c r="F46" i="21"/>
  <c r="K40" i="9" a="1"/>
  <c r="K40" i="9" s="1"/>
  <c r="AE14" i="9"/>
  <c r="K14" i="9" a="1"/>
  <c r="K14" i="9" s="1"/>
  <c r="F20" i="21"/>
  <c r="AE12" i="9"/>
  <c r="F18" i="21"/>
  <c r="K12" i="9" a="1"/>
  <c r="K12" i="9" s="1"/>
  <c r="X28" i="10"/>
  <c r="W46" i="10"/>
  <c r="M38" i="11"/>
  <c r="N38" i="11" s="1"/>
  <c r="L38" i="11"/>
  <c r="AD13" i="11"/>
  <c r="O19" i="21" s="1"/>
  <c r="K13" i="11" a="1"/>
  <c r="K13" i="11" s="1"/>
  <c r="L39" i="11"/>
  <c r="M39" i="11"/>
  <c r="N39" i="11" s="1"/>
  <c r="L19" i="11"/>
  <c r="M19" i="11"/>
  <c r="N19" i="11" s="1"/>
  <c r="M6" i="11"/>
  <c r="N6" i="11" s="1"/>
  <c r="L6" i="11"/>
  <c r="M26" i="11"/>
  <c r="N26" i="11" s="1"/>
  <c r="L26" i="11"/>
  <c r="M28" i="11"/>
  <c r="N28" i="11" s="1"/>
  <c r="L28" i="11"/>
  <c r="M7" i="11"/>
  <c r="N7" i="11" s="1"/>
  <c r="L7" i="11"/>
  <c r="M29" i="11"/>
  <c r="N29" i="11" s="1"/>
  <c r="L29" i="11"/>
  <c r="AF15" i="5"/>
  <c r="AD15" i="5"/>
  <c r="G35" i="21"/>
  <c r="AD30" i="8"/>
  <c r="D29" i="12"/>
  <c r="I29" i="12" s="1"/>
  <c r="G49" i="21"/>
  <c r="D43" i="12"/>
  <c r="AD44" i="8"/>
  <c r="AD26" i="8"/>
  <c r="G31" i="21"/>
  <c r="D25" i="12"/>
  <c r="U25" i="12" s="1"/>
  <c r="D22" i="12"/>
  <c r="U22" i="12" s="1"/>
  <c r="AD23" i="8"/>
  <c r="G28" i="21"/>
  <c r="AD8" i="8"/>
  <c r="G13" i="21"/>
  <c r="D7" i="12"/>
  <c r="U7" i="12" s="1"/>
  <c r="AD19" i="8"/>
  <c r="D18" i="12"/>
  <c r="Q18" i="12" s="1"/>
  <c r="G24" i="21"/>
  <c r="AD20" i="8"/>
  <c r="D19" i="12"/>
  <c r="I19" i="12" s="1"/>
  <c r="G25" i="21"/>
  <c r="D11" i="12"/>
  <c r="AD12" i="8"/>
  <c r="G17" i="21"/>
  <c r="AD15" i="8"/>
  <c r="G20" i="21"/>
  <c r="D14" i="12"/>
  <c r="U14" i="12" s="1"/>
  <c r="G34" i="21"/>
  <c r="AD29" i="8"/>
  <c r="D28" i="12"/>
  <c r="Q28" i="12" s="1"/>
  <c r="D27" i="12"/>
  <c r="Q27" i="12" s="1"/>
  <c r="AD28" i="8"/>
  <c r="G33" i="21"/>
  <c r="G30" i="21"/>
  <c r="AD25" i="8"/>
  <c r="D24" i="12"/>
  <c r="U24" i="12" s="1"/>
  <c r="AD34" i="8"/>
  <c r="G39" i="21"/>
  <c r="D33" i="12"/>
  <c r="I43" i="25" a="1"/>
  <c r="I43" i="25" s="1"/>
  <c r="I36" i="25" a="1"/>
  <c r="I36" i="25" s="1"/>
  <c r="I21" i="25" a="1"/>
  <c r="I21" i="25" s="1"/>
  <c r="H29" i="25" a="1"/>
  <c r="H29" i="25" s="1"/>
  <c r="K29" i="25" s="1" a="1"/>
  <c r="K29" i="25" s="1"/>
  <c r="I22" i="25" a="1"/>
  <c r="I22" i="25" s="1"/>
  <c r="H18" i="25" a="1"/>
  <c r="H18" i="25" s="1"/>
  <c r="K18" i="25" s="1" a="1"/>
  <c r="K18" i="25" s="1"/>
  <c r="H12" i="25" a="1"/>
  <c r="H12" i="25" s="1"/>
  <c r="K12" i="25" s="1" a="1"/>
  <c r="K12" i="25" s="1"/>
  <c r="I37" i="25" a="1"/>
  <c r="I37" i="25" s="1"/>
  <c r="I6" i="25" a="1"/>
  <c r="I6" i="25" s="1"/>
  <c r="H43" i="25" a="1"/>
  <c r="H43" i="25" s="1"/>
  <c r="K43" i="25" s="1" a="1"/>
  <c r="K43" i="25" s="1"/>
  <c r="I11" i="25" a="1"/>
  <c r="I11" i="25" s="1"/>
  <c r="H34" i="25" a="1"/>
  <c r="H34" i="25" s="1"/>
  <c r="K34" i="25" s="1" a="1"/>
  <c r="K34" i="25" s="1"/>
  <c r="H28" i="25" a="1"/>
  <c r="H28" i="25" s="1"/>
  <c r="K28" i="25" s="1" a="1"/>
  <c r="K28" i="25" s="1"/>
  <c r="I5" i="25" a="1"/>
  <c r="I5" i="25" s="1"/>
  <c r="H27" i="25" a="1"/>
  <c r="H27" i="25" s="1"/>
  <c r="K27" i="25" s="1" a="1"/>
  <c r="K27" i="25" s="1"/>
  <c r="H5" i="25" a="1"/>
  <c r="H5" i="25" s="1"/>
  <c r="K5" i="25" s="1" a="1"/>
  <c r="K5" i="25" s="1"/>
  <c r="I27" i="25" a="1"/>
  <c r="I27" i="25" s="1"/>
  <c r="J27" i="25" s="1"/>
  <c r="I20" i="25" a="1"/>
  <c r="I20" i="25" s="1"/>
  <c r="H44" i="25" a="1"/>
  <c r="H44" i="25" s="1"/>
  <c r="K44" i="25" s="1" a="1"/>
  <c r="K44" i="25" s="1"/>
  <c r="H13" i="25" a="1"/>
  <c r="H13" i="25" s="1"/>
  <c r="K13" i="25" s="1" a="1"/>
  <c r="K13" i="25" s="1"/>
  <c r="I41" i="25" a="1"/>
  <c r="I41" i="25" s="1"/>
  <c r="I30" i="25" a="1"/>
  <c r="I30" i="25" s="1"/>
  <c r="H9" i="25" a="1"/>
  <c r="H9" i="25" s="1"/>
  <c r="K9" i="25" s="1" a="1"/>
  <c r="K9" i="25" s="1"/>
  <c r="H24" i="25" a="1"/>
  <c r="H24" i="25" s="1"/>
  <c r="K24" i="25" s="1" a="1"/>
  <c r="K24" i="25" s="1"/>
  <c r="H30" i="25" a="1"/>
  <c r="H30" i="25" s="1"/>
  <c r="K30" i="25" s="1" a="1"/>
  <c r="K30" i="25" s="1"/>
  <c r="I8" i="25" a="1"/>
  <c r="I8" i="25" s="1"/>
  <c r="H31" i="25" a="1"/>
  <c r="H31" i="25" s="1"/>
  <c r="K31" i="25" s="1" a="1"/>
  <c r="K31" i="25" s="1"/>
  <c r="H21" i="25" a="1"/>
  <c r="H21" i="25" s="1"/>
  <c r="K21" i="25" s="1" a="1"/>
  <c r="K21" i="25" s="1"/>
  <c r="H20" i="25" a="1"/>
  <c r="H20" i="25" s="1"/>
  <c r="K20" i="25" s="1" a="1"/>
  <c r="K20" i="25" s="1"/>
  <c r="H26" i="25" a="1"/>
  <c r="H26" i="25" s="1"/>
  <c r="K26" i="25" s="1" a="1"/>
  <c r="K26" i="25" s="1"/>
  <c r="I14" i="25" a="1"/>
  <c r="I14" i="25" s="1"/>
  <c r="I17" i="25" a="1"/>
  <c r="I17" i="25" s="1"/>
  <c r="I26" i="25" a="1"/>
  <c r="I26" i="25" s="1"/>
  <c r="I39" i="25" a="1"/>
  <c r="I39" i="25" s="1"/>
  <c r="H6" i="25" a="1"/>
  <c r="H6" i="25" s="1"/>
  <c r="K6" i="25" s="1" a="1"/>
  <c r="K6" i="25" s="1"/>
  <c r="H38" i="25" a="1"/>
  <c r="H38" i="25" s="1"/>
  <c r="K38" i="25" s="1" a="1"/>
  <c r="K38" i="25" s="1"/>
  <c r="H11" i="25" a="1"/>
  <c r="H11" i="25" s="1"/>
  <c r="K11" i="25" s="1" a="1"/>
  <c r="K11" i="25" s="1"/>
  <c r="I34" i="25" a="1"/>
  <c r="I34" i="25" s="1"/>
  <c r="J34" i="25" s="1"/>
  <c r="H8" i="25" a="1"/>
  <c r="H8" i="25" s="1"/>
  <c r="K8" i="25" s="1" a="1"/>
  <c r="K8" i="25" s="1"/>
  <c r="H14" i="25" a="1"/>
  <c r="H14" i="25" s="1"/>
  <c r="K14" i="25" s="1" a="1"/>
  <c r="K14" i="25" s="1"/>
  <c r="H23" i="25" a="1"/>
  <c r="H23" i="25" s="1"/>
  <c r="I9" i="25" a="1"/>
  <c r="I9" i="25" s="1"/>
  <c r="J9" i="25" s="1"/>
  <c r="I29" i="25" a="1"/>
  <c r="I29" i="25" s="1"/>
  <c r="J29" i="25" s="1"/>
  <c r="I44" i="25" a="1"/>
  <c r="I44" i="25" s="1"/>
  <c r="J44" i="25" s="1"/>
  <c r="H10" i="25" a="1"/>
  <c r="H10" i="25" s="1"/>
  <c r="K10" i="25" s="1" a="1"/>
  <c r="K10" i="25" s="1"/>
  <c r="I33" i="25" a="1"/>
  <c r="I33" i="25" s="1"/>
  <c r="H33" i="25" a="1"/>
  <c r="H33" i="25" s="1"/>
  <c r="K33" i="25" s="1" a="1"/>
  <c r="K33" i="25" s="1"/>
  <c r="I10" i="25" a="1"/>
  <c r="I10" i="25" s="1"/>
  <c r="I23" i="25" a="1"/>
  <c r="I23" i="25" s="1"/>
  <c r="J23" i="25" s="1"/>
  <c r="I32" i="25" a="1"/>
  <c r="I32" i="25" s="1"/>
  <c r="H35" i="25" a="1"/>
  <c r="H35" i="25" s="1"/>
  <c r="K35" i="25" s="1" a="1"/>
  <c r="K35" i="25" s="1"/>
  <c r="H41" i="25" a="1"/>
  <c r="H41" i="25" s="1"/>
  <c r="K41" i="25" s="1" a="1"/>
  <c r="K41" i="25" s="1"/>
  <c r="I18" i="25" a="1"/>
  <c r="I18" i="25" s="1"/>
  <c r="J18" i="25" s="1"/>
  <c r="I31" i="25" a="1"/>
  <c r="I31" i="25" s="1"/>
  <c r="J31" i="25" s="1"/>
  <c r="I40" i="25" a="1"/>
  <c r="I40" i="25" s="1"/>
  <c r="I25" i="25" a="1"/>
  <c r="I25" i="25" s="1"/>
  <c r="I38" i="25" a="1"/>
  <c r="I38" i="25" s="1"/>
  <c r="J38" i="25" s="1"/>
  <c r="I13" i="25" a="1"/>
  <c r="I13" i="25" s="1"/>
  <c r="J13" i="25" s="1"/>
  <c r="I28" i="25" a="1"/>
  <c r="I28" i="25" s="1"/>
  <c r="J28" i="25" s="1"/>
  <c r="I35" i="25" a="1"/>
  <c r="I35" i="25" s="1"/>
  <c r="H15" i="25" a="1"/>
  <c r="H15" i="25" s="1"/>
  <c r="K15" i="25" s="1" a="1"/>
  <c r="K15" i="25" s="1"/>
  <c r="H17" i="25" a="1"/>
  <c r="H17" i="25" s="1"/>
  <c r="K17" i="25" s="1" a="1"/>
  <c r="K17" i="25" s="1"/>
  <c r="H32" i="25" a="1"/>
  <c r="H32" i="25" s="1"/>
  <c r="K32" i="25" s="1" a="1"/>
  <c r="K32" i="25" s="1"/>
  <c r="I7" i="25" a="1"/>
  <c r="I7" i="25" s="1"/>
  <c r="H42" i="25" a="1"/>
  <c r="H42" i="25" s="1"/>
  <c r="K42" i="25" s="1" a="1"/>
  <c r="K42" i="25" s="1"/>
  <c r="H25" i="25" a="1"/>
  <c r="H25" i="25" s="1"/>
  <c r="K25" i="25" s="1" a="1"/>
  <c r="K25" i="25" s="1"/>
  <c r="H40" i="25" a="1"/>
  <c r="H40" i="25" s="1"/>
  <c r="K40" i="25" s="1" a="1"/>
  <c r="K40" i="25" s="1"/>
  <c r="I15" i="25" a="1"/>
  <c r="I15" i="25" s="1"/>
  <c r="I24" i="25" a="1"/>
  <c r="I24" i="25" s="1"/>
  <c r="J24" i="25" s="1"/>
  <c r="H19" i="25" a="1"/>
  <c r="H19" i="25" s="1"/>
  <c r="K19" i="25" s="1" a="1"/>
  <c r="K19" i="25" s="1"/>
  <c r="H37" i="25" a="1"/>
  <c r="H37" i="25" s="1"/>
  <c r="K37" i="25" s="1" a="1"/>
  <c r="K37" i="25" s="1"/>
  <c r="H36" i="25" a="1"/>
  <c r="H36" i="25" s="1"/>
  <c r="K36" i="25" s="1" a="1"/>
  <c r="K36" i="25" s="1"/>
  <c r="L36" i="25" s="1"/>
  <c r="I12" i="25" a="1"/>
  <c r="I12" i="25" s="1"/>
  <c r="J12" i="25" s="1"/>
  <c r="H7" i="25" a="1"/>
  <c r="H7" i="25" s="1"/>
  <c r="K7" i="25" s="1" a="1"/>
  <c r="K7" i="25" s="1"/>
  <c r="H39" i="25" a="1"/>
  <c r="H39" i="25" s="1"/>
  <c r="K39" i="25" s="1" a="1"/>
  <c r="K39" i="25" s="1"/>
  <c r="I42" i="25" a="1"/>
  <c r="I42" i="25" s="1"/>
  <c r="H16" i="25" a="1"/>
  <c r="H16" i="25" s="1"/>
  <c r="K16" i="25" s="1" a="1"/>
  <c r="K16" i="25" s="1"/>
  <c r="H22" i="25" a="1"/>
  <c r="H22" i="25" s="1"/>
  <c r="K22" i="25" s="1" a="1"/>
  <c r="K22" i="25" s="1"/>
  <c r="L15" i="10"/>
  <c r="M15" i="10"/>
  <c r="N15" i="10" s="1"/>
  <c r="M8" i="10"/>
  <c r="N8" i="10" s="1"/>
  <c r="L8" i="10"/>
  <c r="M17" i="10"/>
  <c r="N17" i="10" s="1"/>
  <c r="L17" i="10"/>
  <c r="M22" i="10"/>
  <c r="N22" i="10" s="1"/>
  <c r="L22" i="10"/>
  <c r="M39" i="10"/>
  <c r="N39" i="10" s="1"/>
  <c r="L39" i="10"/>
  <c r="L44" i="10"/>
  <c r="M44" i="10"/>
  <c r="N44" i="10" s="1"/>
  <c r="L10" i="10"/>
  <c r="M10" i="10"/>
  <c r="N10" i="10" s="1"/>
  <c r="L34" i="10"/>
  <c r="M34" i="10"/>
  <c r="N34" i="10" s="1"/>
  <c r="L38" i="10"/>
  <c r="M38" i="10"/>
  <c r="N38" i="10" s="1"/>
  <c r="M5" i="10"/>
  <c r="N5" i="10" s="1"/>
  <c r="L5" i="10"/>
  <c r="J32" i="11"/>
  <c r="J31" i="11"/>
  <c r="J38" i="11"/>
  <c r="J28" i="11"/>
  <c r="J22" i="11"/>
  <c r="J9" i="11"/>
  <c r="J12" i="11"/>
  <c r="J14" i="11"/>
  <c r="J34" i="11"/>
  <c r="J10" i="11"/>
  <c r="T35" i="21"/>
  <c r="AI30" i="10"/>
  <c r="K10" i="21"/>
  <c r="AO5" i="8"/>
  <c r="E4" i="12"/>
  <c r="Q37" i="21"/>
  <c r="AF31" i="11"/>
  <c r="AJ38" i="10"/>
  <c r="U43" i="21"/>
  <c r="AG38" i="10"/>
  <c r="Q45" i="21"/>
  <c r="AF39" i="11"/>
  <c r="AI12" i="10"/>
  <c r="C66" i="10" s="1"/>
  <c r="T17" i="21"/>
  <c r="Q42" i="21"/>
  <c r="AF36" i="11"/>
  <c r="AG34" i="25"/>
  <c r="AJ34" i="25"/>
  <c r="AF34" i="11"/>
  <c r="Q40" i="21"/>
  <c r="Q16" i="21"/>
  <c r="AF10" i="11"/>
  <c r="AI7" i="10"/>
  <c r="T12" i="21"/>
  <c r="AQ7" i="10"/>
  <c r="AR7" i="10" s="1"/>
  <c r="AJ20" i="10"/>
  <c r="U25" i="21"/>
  <c r="AG20" i="10"/>
  <c r="AJ10" i="10"/>
  <c r="U15" i="21"/>
  <c r="AG10" i="10"/>
  <c r="U38" i="21"/>
  <c r="AG33" i="10"/>
  <c r="AJ33" i="10"/>
  <c r="AI42" i="10"/>
  <c r="T47" i="21"/>
  <c r="AQ42" i="10"/>
  <c r="AR42" i="10" s="1"/>
  <c r="AG9" i="10"/>
  <c r="U14" i="21"/>
  <c r="AJ9" i="10"/>
  <c r="AJ9" i="25"/>
  <c r="AG9" i="25"/>
  <c r="AF30" i="11"/>
  <c r="Q36" i="21"/>
  <c r="U10" i="21"/>
  <c r="AG5" i="10"/>
  <c r="AJ5" i="10"/>
  <c r="C43" i="13"/>
  <c r="C44" i="13"/>
  <c r="C49" i="13"/>
  <c r="C46" i="13"/>
  <c r="C47" i="13"/>
  <c r="C39" i="13"/>
  <c r="C37" i="13"/>
  <c r="C34" i="13"/>
  <c r="C48" i="13"/>
  <c r="C50" i="13"/>
  <c r="C40" i="13"/>
  <c r="C38" i="13"/>
  <c r="C45" i="13"/>
  <c r="C41" i="13"/>
  <c r="C35" i="13"/>
  <c r="C36" i="13"/>
  <c r="C42" i="13"/>
  <c r="AI5" i="25"/>
  <c r="AQ5" i="25"/>
  <c r="AR5" i="25" s="1"/>
  <c r="AG35" i="10"/>
  <c r="AJ35" i="10"/>
  <c r="U40" i="21"/>
  <c r="Q14" i="21"/>
  <c r="AF8" i="11"/>
  <c r="AG15" i="25"/>
  <c r="AJ15" i="25"/>
  <c r="J41" i="8" a="1"/>
  <c r="J41" i="8" s="1"/>
  <c r="K41" i="8" s="1"/>
  <c r="AE9" i="9"/>
  <c r="F15" i="21"/>
  <c r="K9" i="9" a="1"/>
  <c r="K9" i="9" s="1"/>
  <c r="AE41" i="9"/>
  <c r="F47" i="21"/>
  <c r="K41" i="9" a="1"/>
  <c r="K41" i="9" s="1"/>
  <c r="AE29" i="9"/>
  <c r="F35" i="21"/>
  <c r="K29" i="9" a="1"/>
  <c r="K29" i="9" s="1"/>
  <c r="AE34" i="9"/>
  <c r="K34" i="9" a="1"/>
  <c r="K34" i="9" s="1"/>
  <c r="F40" i="21"/>
  <c r="AE19" i="9"/>
  <c r="F25" i="21"/>
  <c r="K19" i="9" a="1"/>
  <c r="K19" i="9" s="1"/>
  <c r="F48" i="21"/>
  <c r="K42" i="9" a="1"/>
  <c r="K42" i="9" s="1"/>
  <c r="AE35" i="9"/>
  <c r="F41" i="21"/>
  <c r="K35" i="9" a="1"/>
  <c r="K35" i="9" s="1"/>
  <c r="AE11" i="9"/>
  <c r="K11" i="9" a="1"/>
  <c r="K11" i="9" s="1"/>
  <c r="F17" i="21"/>
  <c r="AE20" i="9"/>
  <c r="K20" i="9" a="1"/>
  <c r="K20" i="9" s="1"/>
  <c r="F26" i="21"/>
  <c r="F11" i="21"/>
  <c r="K5" i="9" a="1"/>
  <c r="K5" i="9" s="1"/>
  <c r="AD12" i="5"/>
  <c r="AF12" i="5"/>
  <c r="L6" i="25"/>
  <c r="M6" i="25"/>
  <c r="N6" i="25" s="1"/>
  <c r="AJ13" i="10"/>
  <c r="AX13" i="10"/>
  <c r="AJ17" i="10"/>
  <c r="AX17" i="10"/>
  <c r="AJ22" i="10"/>
  <c r="AX22" i="10"/>
  <c r="AJ19" i="10"/>
  <c r="AX19" i="10"/>
  <c r="AJ21" i="10"/>
  <c r="AX21" i="10"/>
  <c r="AJ16" i="10"/>
  <c r="AX16" i="10"/>
  <c r="AJ18" i="10"/>
  <c r="AX18" i="10"/>
  <c r="AJ14" i="10"/>
  <c r="AX14" i="10"/>
  <c r="AL37" i="8"/>
  <c r="AP37" i="8" s="1"/>
  <c r="AQ28" i="25"/>
  <c r="AF13" i="25"/>
  <c r="AR9" i="25"/>
  <c r="AR39" i="25"/>
  <c r="AF17" i="25"/>
  <c r="AF26" i="25"/>
  <c r="AF16" i="25"/>
  <c r="AF19" i="25"/>
  <c r="AQ11" i="25"/>
  <c r="AF22" i="25"/>
  <c r="AF11" i="25"/>
  <c r="AR41" i="25"/>
  <c r="AF28" i="25"/>
  <c r="AF24" i="25"/>
  <c r="AO37" i="8"/>
  <c r="AQ37" i="25"/>
  <c r="AF14" i="25"/>
  <c r="AR38" i="25"/>
  <c r="AF21" i="25"/>
  <c r="AF29" i="25"/>
  <c r="AF18" i="25"/>
  <c r="AF27" i="25"/>
  <c r="AE23" i="11"/>
  <c r="AF23" i="11" s="1"/>
  <c r="AL34" i="8"/>
  <c r="AP34" i="8" s="1"/>
  <c r="K16" i="21"/>
  <c r="N25" i="11"/>
  <c r="AL11" i="8"/>
  <c r="AP11" i="8" s="1"/>
  <c r="K33" i="21"/>
  <c r="AE21" i="11"/>
  <c r="Q27" i="21" s="1"/>
  <c r="AE20" i="11"/>
  <c r="AF20" i="11" s="1"/>
  <c r="E27" i="12"/>
  <c r="R27" i="12" s="1"/>
  <c r="AQ11" i="10"/>
  <c r="E10" i="12"/>
  <c r="J10" i="12" s="1"/>
  <c r="AQ28" i="10"/>
  <c r="AR28" i="10" s="1"/>
  <c r="K42" i="21"/>
  <c r="AL32" i="8"/>
  <c r="AP32" i="8" s="1"/>
  <c r="U16" i="21"/>
  <c r="AG11" i="10"/>
  <c r="N15" i="11"/>
  <c r="AR9" i="10"/>
  <c r="AL36" i="8"/>
  <c r="AR36" i="25" s="1"/>
  <c r="AR41" i="10"/>
  <c r="AR38" i="10"/>
  <c r="AM39" i="8"/>
  <c r="F38" i="12"/>
  <c r="D37" i="7"/>
  <c r="D37" i="6"/>
  <c r="M44" i="21"/>
  <c r="AM38" i="8"/>
  <c r="D36" i="6"/>
  <c r="F37" i="12"/>
  <c r="D36" i="7"/>
  <c r="M43" i="21"/>
  <c r="AL8" i="8"/>
  <c r="F7" i="12" s="1"/>
  <c r="F40" i="12"/>
  <c r="AM41" i="8"/>
  <c r="D39" i="6"/>
  <c r="D39" i="7"/>
  <c r="M46" i="21"/>
  <c r="AR39" i="10"/>
  <c r="AG17" i="10"/>
  <c r="U22" i="21"/>
  <c r="AG22" i="10"/>
  <c r="U27" i="21"/>
  <c r="AF16" i="11"/>
  <c r="Q22" i="21"/>
  <c r="U31" i="21"/>
  <c r="AG26" i="10"/>
  <c r="AF22" i="11"/>
  <c r="Q28" i="21"/>
  <c r="U29" i="21"/>
  <c r="AG24" i="10"/>
  <c r="AG29" i="10"/>
  <c r="U34" i="21"/>
  <c r="U24" i="21"/>
  <c r="AG19" i="10"/>
  <c r="AG28" i="10"/>
  <c r="U33" i="21"/>
  <c r="U26" i="21"/>
  <c r="AG21" i="10"/>
  <c r="U32" i="21"/>
  <c r="AG27" i="10"/>
  <c r="U21" i="21"/>
  <c r="AG16" i="10"/>
  <c r="Q32" i="21"/>
  <c r="AF26" i="11"/>
  <c r="U23" i="21"/>
  <c r="AG18" i="10"/>
  <c r="AG13" i="10"/>
  <c r="U18" i="21"/>
  <c r="AG14" i="10"/>
  <c r="U19" i="21"/>
  <c r="AL10" i="8"/>
  <c r="AR10" i="25" s="1"/>
  <c r="Q23" i="21"/>
  <c r="AF17" i="11"/>
  <c r="D7" i="6"/>
  <c r="AM9" i="8"/>
  <c r="M14" i="21"/>
  <c r="D7" i="7"/>
  <c r="F8" i="12"/>
  <c r="AF40" i="9"/>
  <c r="AG40" i="9" s="1"/>
  <c r="AF37" i="9"/>
  <c r="AG37" i="9" s="1"/>
  <c r="AF9" i="9"/>
  <c r="AF41" i="9"/>
  <c r="Q31" i="21"/>
  <c r="AF25" i="11"/>
  <c r="AF15" i="11"/>
  <c r="Q21" i="21"/>
  <c r="AF10" i="9"/>
  <c r="AG10" i="9" s="1"/>
  <c r="AF38" i="9"/>
  <c r="AG38" i="9" s="1"/>
  <c r="AF35" i="9"/>
  <c r="AF8" i="9"/>
  <c r="AG8" i="9" s="1"/>
  <c r="AF36" i="9"/>
  <c r="AG36" i="9" s="1"/>
  <c r="D26" i="6"/>
  <c r="AM28" i="8"/>
  <c r="M33" i="21"/>
  <c r="F27" i="12"/>
  <c r="D26" i="7"/>
  <c r="Q24" i="21"/>
  <c r="AF18" i="11"/>
  <c r="AG35" i="9" l="1"/>
  <c r="M36" i="25"/>
  <c r="N36" i="25" s="1"/>
  <c r="AD45" i="8"/>
  <c r="AG41" i="9"/>
  <c r="J26" i="25"/>
  <c r="K38" i="8"/>
  <c r="J25" i="25"/>
  <c r="AD46" i="8"/>
  <c r="AG9" i="9"/>
  <c r="J42" i="25"/>
  <c r="J15" i="25"/>
  <c r="J35" i="25"/>
  <c r="J7" i="25"/>
  <c r="J10" i="25"/>
  <c r="D32" i="7"/>
  <c r="L11" i="9"/>
  <c r="M11" i="9"/>
  <c r="L41" i="9"/>
  <c r="M41" i="9"/>
  <c r="N41" i="9" s="1"/>
  <c r="L41" i="25"/>
  <c r="M41" i="25"/>
  <c r="N41" i="25" s="1"/>
  <c r="M14" i="25"/>
  <c r="N14" i="25" s="1"/>
  <c r="L14" i="25"/>
  <c r="M38" i="25"/>
  <c r="N38" i="25" s="1"/>
  <c r="L38" i="25"/>
  <c r="J17" i="25"/>
  <c r="L21" i="25"/>
  <c r="M21" i="25"/>
  <c r="N21" i="25" s="1"/>
  <c r="L24" i="25"/>
  <c r="M24" i="25"/>
  <c r="N24" i="25" s="1"/>
  <c r="L13" i="25"/>
  <c r="M13" i="25"/>
  <c r="N13" i="25" s="1"/>
  <c r="L5" i="25"/>
  <c r="M5" i="25"/>
  <c r="N5" i="25" s="1"/>
  <c r="M34" i="25"/>
  <c r="N34" i="25" s="1"/>
  <c r="L34" i="25"/>
  <c r="J37" i="25"/>
  <c r="L29" i="25"/>
  <c r="M29" i="25"/>
  <c r="N29" i="25" s="1"/>
  <c r="L32" i="9"/>
  <c r="M32" i="9"/>
  <c r="L28" i="9"/>
  <c r="M28" i="9"/>
  <c r="L27" i="9"/>
  <c r="M27" i="9"/>
  <c r="L23" i="10"/>
  <c r="M23" i="10"/>
  <c r="L30" i="9"/>
  <c r="M30" i="9"/>
  <c r="L17" i="9"/>
  <c r="M17" i="9"/>
  <c r="M36" i="9"/>
  <c r="N36" i="9" s="1"/>
  <c r="L36" i="9"/>
  <c r="J19" i="25"/>
  <c r="M37" i="9"/>
  <c r="N37" i="9" s="1"/>
  <c r="L37" i="9"/>
  <c r="M13" i="9"/>
  <c r="L13" i="9"/>
  <c r="M41" i="8"/>
  <c r="N41" i="8"/>
  <c r="O41" i="8" s="1"/>
  <c r="M34" i="8"/>
  <c r="N34" i="8"/>
  <c r="O34" i="8" s="1"/>
  <c r="L19" i="8" a="1"/>
  <c r="L19" i="8" s="1"/>
  <c r="AK19" i="8"/>
  <c r="AK24" i="8"/>
  <c r="L24" i="8" a="1"/>
  <c r="L24" i="8" s="1"/>
  <c r="AK15" i="8"/>
  <c r="L15" i="8" a="1"/>
  <c r="L15" i="8" s="1"/>
  <c r="L17" i="8" a="1"/>
  <c r="L17" i="8" s="1"/>
  <c r="AK17" i="8"/>
  <c r="K21" i="8"/>
  <c r="L21" i="8" a="1"/>
  <c r="L21" i="8" s="1"/>
  <c r="AK21" i="8"/>
  <c r="AK32" i="8"/>
  <c r="L32" i="8" a="1"/>
  <c r="L32" i="8" s="1"/>
  <c r="AK26" i="8"/>
  <c r="L26" i="8" a="1"/>
  <c r="L26" i="8" s="1"/>
  <c r="L40" i="8" a="1"/>
  <c r="L40" i="8" s="1"/>
  <c r="AK40" i="8"/>
  <c r="M5" i="8"/>
  <c r="N5" i="8"/>
  <c r="O5" i="8" s="1"/>
  <c r="K34" i="8"/>
  <c r="K28" i="8"/>
  <c r="L28" i="8" a="1"/>
  <c r="L28" i="8" s="1"/>
  <c r="M10" i="8"/>
  <c r="N10" i="8"/>
  <c r="O10" i="8" s="1"/>
  <c r="K20" i="8"/>
  <c r="L20" i="9"/>
  <c r="M20" i="9"/>
  <c r="L42" i="9"/>
  <c r="M42" i="9"/>
  <c r="N42" i="9" s="1"/>
  <c r="L29" i="9"/>
  <c r="M29" i="9"/>
  <c r="L39" i="25"/>
  <c r="M39" i="25"/>
  <c r="N39" i="25" s="1"/>
  <c r="L37" i="25"/>
  <c r="M37" i="25"/>
  <c r="N37" i="25" s="1"/>
  <c r="L40" i="25"/>
  <c r="M40" i="25"/>
  <c r="N40" i="25" s="1"/>
  <c r="L32" i="25"/>
  <c r="M32" i="25"/>
  <c r="N32" i="25" s="1"/>
  <c r="J40" i="25"/>
  <c r="L35" i="25"/>
  <c r="M35" i="25"/>
  <c r="N35" i="25" s="1"/>
  <c r="L33" i="25"/>
  <c r="M33" i="25"/>
  <c r="N33" i="25" s="1"/>
  <c r="L8" i="25"/>
  <c r="M8" i="25"/>
  <c r="N8" i="25" s="1"/>
  <c r="J14" i="25"/>
  <c r="L31" i="25"/>
  <c r="M31" i="25"/>
  <c r="N31" i="25" s="1"/>
  <c r="L9" i="25"/>
  <c r="M9" i="25"/>
  <c r="N9" i="25" s="1"/>
  <c r="L44" i="25"/>
  <c r="M44" i="25"/>
  <c r="N44" i="25" s="1"/>
  <c r="L27" i="25"/>
  <c r="M27" i="25"/>
  <c r="N27" i="25" s="1"/>
  <c r="J11" i="25"/>
  <c r="L12" i="25"/>
  <c r="M12" i="25"/>
  <c r="N12" i="25" s="1"/>
  <c r="J21" i="25"/>
  <c r="M12" i="9"/>
  <c r="L12" i="9"/>
  <c r="M14" i="9"/>
  <c r="L14" i="9"/>
  <c r="L12" i="8" a="1"/>
  <c r="L12" i="8" s="1"/>
  <c r="AK12" i="8"/>
  <c r="M31" i="9"/>
  <c r="L31" i="9"/>
  <c r="L4" i="9"/>
  <c r="M4" i="9"/>
  <c r="N4" i="9" s="1"/>
  <c r="L18" i="8" a="1"/>
  <c r="L18" i="8" s="1"/>
  <c r="AK18" i="8"/>
  <c r="M25" i="9"/>
  <c r="L25" i="9"/>
  <c r="M24" i="9"/>
  <c r="L24" i="9"/>
  <c r="I8" i="6" a="1"/>
  <c r="I8" i="6" s="1"/>
  <c r="K8" i="6" s="1" a="1"/>
  <c r="K8" i="6" s="1"/>
  <c r="L8" i="6" s="1"/>
  <c r="M8" i="6" s="1"/>
  <c r="J11" i="6" a="1"/>
  <c r="J11" i="6" s="1"/>
  <c r="J8" i="6" a="1"/>
  <c r="J8" i="6" s="1"/>
  <c r="I10" i="6" a="1"/>
  <c r="I10" i="6" s="1"/>
  <c r="K10" i="6" s="1" a="1"/>
  <c r="K10" i="6" s="1"/>
  <c r="L10" i="6" s="1"/>
  <c r="M10" i="6" s="1"/>
  <c r="J10" i="6" a="1"/>
  <c r="J10" i="6" s="1"/>
  <c r="J9" i="6" a="1"/>
  <c r="J9" i="6" s="1"/>
  <c r="I9" i="6" a="1"/>
  <c r="I9" i="6" s="1"/>
  <c r="K9" i="6" s="1" a="1"/>
  <c r="K9" i="6" s="1"/>
  <c r="L9" i="6" s="1"/>
  <c r="M9" i="6" s="1"/>
  <c r="I11" i="6" a="1"/>
  <c r="I11" i="6" s="1"/>
  <c r="K11" i="6" s="1" a="1"/>
  <c r="K11" i="6" s="1"/>
  <c r="L11" i="6" s="1"/>
  <c r="M11" i="6" s="1"/>
  <c r="M6" i="8"/>
  <c r="N6" i="8"/>
  <c r="O6" i="8" s="1"/>
  <c r="L30" i="8" a="1"/>
  <c r="L30" i="8" s="1"/>
  <c r="AK30" i="8"/>
  <c r="M9" i="8"/>
  <c r="N9" i="8"/>
  <c r="O9" i="8" s="1"/>
  <c r="L22" i="8" a="1"/>
  <c r="L22" i="8" s="1"/>
  <c r="AK22" i="8"/>
  <c r="K29" i="8"/>
  <c r="M25" i="8"/>
  <c r="N25" i="8"/>
  <c r="O25" i="8" s="1"/>
  <c r="L20" i="8" a="1"/>
  <c r="L20" i="8" s="1"/>
  <c r="AK20" i="8"/>
  <c r="K6" i="8"/>
  <c r="K17" i="8"/>
  <c r="L35" i="8" a="1"/>
  <c r="L35" i="8" s="1"/>
  <c r="AK35" i="8"/>
  <c r="K35" i="8"/>
  <c r="K5" i="8"/>
  <c r="K27" i="8"/>
  <c r="M31" i="8"/>
  <c r="N31" i="8"/>
  <c r="K42" i="8"/>
  <c r="L19" i="9"/>
  <c r="M19" i="9"/>
  <c r="D30" i="7"/>
  <c r="L5" i="9"/>
  <c r="M5" i="9"/>
  <c r="N5" i="9" s="1"/>
  <c r="M35" i="9"/>
  <c r="N35" i="9" s="1"/>
  <c r="L35" i="9"/>
  <c r="M22" i="25"/>
  <c r="N22" i="25" s="1"/>
  <c r="L22" i="25"/>
  <c r="L7" i="25"/>
  <c r="M7" i="25"/>
  <c r="N7" i="25" s="1"/>
  <c r="L19" i="25"/>
  <c r="M19" i="25"/>
  <c r="N19" i="25" s="1"/>
  <c r="L25" i="25"/>
  <c r="M25" i="25"/>
  <c r="N25" i="25" s="1"/>
  <c r="L17" i="25"/>
  <c r="M17" i="25"/>
  <c r="N17" i="25" s="1"/>
  <c r="J32" i="25"/>
  <c r="J33" i="25"/>
  <c r="J39" i="25"/>
  <c r="M26" i="25"/>
  <c r="N26" i="25" s="1"/>
  <c r="L26" i="25"/>
  <c r="J8" i="25"/>
  <c r="J30" i="25"/>
  <c r="J20" i="25"/>
  <c r="J5" i="25"/>
  <c r="L43" i="25"/>
  <c r="M43" i="25"/>
  <c r="N43" i="25" s="1"/>
  <c r="M18" i="25"/>
  <c r="N18" i="25" s="1"/>
  <c r="L18" i="25"/>
  <c r="J36" i="25"/>
  <c r="M21" i="9"/>
  <c r="L21" i="9"/>
  <c r="L22" i="9"/>
  <c r="M22" i="9"/>
  <c r="M18" i="9"/>
  <c r="L18" i="9"/>
  <c r="M15" i="9"/>
  <c r="L15" i="9"/>
  <c r="L33" i="9"/>
  <c r="M33" i="9"/>
  <c r="L26" i="9"/>
  <c r="M26" i="9"/>
  <c r="M6" i="9"/>
  <c r="L6" i="9"/>
  <c r="L43" i="9"/>
  <c r="M43" i="9"/>
  <c r="N43" i="9" s="1"/>
  <c r="M39" i="9"/>
  <c r="L39" i="9"/>
  <c r="I10" i="7" a="1"/>
  <c r="I10" i="7" s="1"/>
  <c r="K10" i="7" s="1" a="1"/>
  <c r="K10" i="7" s="1"/>
  <c r="L10" i="7" s="1"/>
  <c r="I11" i="7" a="1"/>
  <c r="I11" i="7" s="1"/>
  <c r="K11" i="7" s="1" a="1"/>
  <c r="K11" i="7" s="1"/>
  <c r="L11" i="7" s="1"/>
  <c r="J10" i="7" a="1"/>
  <c r="J10" i="7" s="1"/>
  <c r="I8" i="7" a="1"/>
  <c r="I8" i="7" s="1"/>
  <c r="K8" i="7" s="1" a="1"/>
  <c r="K8" i="7" s="1"/>
  <c r="L8" i="7" s="1"/>
  <c r="J11" i="7" a="1"/>
  <c r="J11" i="7" s="1"/>
  <c r="I9" i="7" a="1"/>
  <c r="I9" i="7" s="1"/>
  <c r="K9" i="7" s="1" a="1"/>
  <c r="K9" i="7" s="1"/>
  <c r="L9" i="7" s="1"/>
  <c r="J9" i="7" a="1"/>
  <c r="J9" i="7" s="1"/>
  <c r="J8" i="7" a="1"/>
  <c r="J8" i="7" s="1"/>
  <c r="J16" i="25"/>
  <c r="AK16" i="8"/>
  <c r="L16" i="8" a="1"/>
  <c r="L16" i="8" s="1"/>
  <c r="L23" i="8" a="1"/>
  <c r="L23" i="8" s="1"/>
  <c r="AK23" i="8"/>
  <c r="AQ23" i="10" s="1"/>
  <c r="M39" i="8"/>
  <c r="N39" i="8"/>
  <c r="O39" i="8" s="1"/>
  <c r="K18" i="8"/>
  <c r="M11" i="8"/>
  <c r="N11" i="8"/>
  <c r="O11" i="8" s="1"/>
  <c r="AK13" i="8"/>
  <c r="L13" i="8" a="1"/>
  <c r="L13" i="8" s="1"/>
  <c r="N43" i="8"/>
  <c r="O43" i="8" s="1"/>
  <c r="M43" i="8"/>
  <c r="K12" i="8"/>
  <c r="AK27" i="8"/>
  <c r="L27" i="8" a="1"/>
  <c r="L27" i="8" s="1"/>
  <c r="N38" i="8"/>
  <c r="O38" i="8" s="1"/>
  <c r="M38" i="8"/>
  <c r="K19" i="8"/>
  <c r="K11" i="8"/>
  <c r="M44" i="8"/>
  <c r="N44" i="8"/>
  <c r="O44" i="8" s="1"/>
  <c r="K10" i="8"/>
  <c r="L14" i="8" a="1"/>
  <c r="L14" i="8" s="1"/>
  <c r="AK14" i="8"/>
  <c r="K7" i="8"/>
  <c r="K44" i="8"/>
  <c r="M34" i="9"/>
  <c r="L34" i="9"/>
  <c r="M9" i="9"/>
  <c r="N9" i="9" s="1"/>
  <c r="L9" i="9"/>
  <c r="L16" i="25"/>
  <c r="M16" i="25"/>
  <c r="N16" i="25" s="1"/>
  <c r="M42" i="25"/>
  <c r="N42" i="25" s="1"/>
  <c r="L42" i="25"/>
  <c r="L15" i="25"/>
  <c r="M15" i="25"/>
  <c r="N15" i="25" s="1"/>
  <c r="M10" i="25"/>
  <c r="N10" i="25" s="1"/>
  <c r="L10" i="25"/>
  <c r="K23" i="25" a="1"/>
  <c r="K23" i="25" s="1"/>
  <c r="AE23" i="25"/>
  <c r="L11" i="25"/>
  <c r="M11" i="25"/>
  <c r="N11" i="25" s="1"/>
  <c r="L20" i="25"/>
  <c r="M20" i="25"/>
  <c r="N20" i="25" s="1"/>
  <c r="M30" i="25"/>
  <c r="N30" i="25" s="1"/>
  <c r="L30" i="25"/>
  <c r="J41" i="25"/>
  <c r="L28" i="25"/>
  <c r="M28" i="25"/>
  <c r="N28" i="25" s="1"/>
  <c r="J6" i="25"/>
  <c r="J22" i="25"/>
  <c r="J43" i="25"/>
  <c r="L13" i="11"/>
  <c r="M13" i="11"/>
  <c r="M40" i="9"/>
  <c r="N40" i="9" s="1"/>
  <c r="L40" i="9"/>
  <c r="M16" i="9"/>
  <c r="L16" i="9"/>
  <c r="AI23" i="10"/>
  <c r="C77" i="10" s="1"/>
  <c r="T28" i="21"/>
  <c r="M11" i="11"/>
  <c r="L11" i="11"/>
  <c r="M8" i="9"/>
  <c r="N8" i="9" s="1"/>
  <c r="L8" i="9"/>
  <c r="M38" i="9"/>
  <c r="N38" i="9" s="1"/>
  <c r="L38" i="9"/>
  <c r="L32" i="11"/>
  <c r="M32" i="11"/>
  <c r="L23" i="9"/>
  <c r="M23" i="9"/>
  <c r="M7" i="9"/>
  <c r="L7" i="9"/>
  <c r="M10" i="9"/>
  <c r="N10" i="9" s="1"/>
  <c r="L10" i="9"/>
  <c r="M29" i="8"/>
  <c r="N29" i="8"/>
  <c r="M7" i="8"/>
  <c r="N7" i="8"/>
  <c r="O7" i="8" s="1"/>
  <c r="K16" i="8"/>
  <c r="M37" i="8"/>
  <c r="N37" i="8"/>
  <c r="O37" i="8" s="1"/>
  <c r="K39" i="8"/>
  <c r="K36" i="8"/>
  <c r="L36" i="8" a="1"/>
  <c r="L36" i="8" s="1"/>
  <c r="K15" i="8"/>
  <c r="K43" i="8"/>
  <c r="K40" i="8"/>
  <c r="M42" i="8"/>
  <c r="N42" i="8"/>
  <c r="O42" i="8" s="1"/>
  <c r="K13" i="8"/>
  <c r="K23" i="8"/>
  <c r="N33" i="8"/>
  <c r="O33" i="8" s="1"/>
  <c r="M33" i="8"/>
  <c r="M8" i="8"/>
  <c r="N8" i="8"/>
  <c r="O8" i="8" s="1"/>
  <c r="F33" i="12"/>
  <c r="D32" i="6"/>
  <c r="AW19" i="10"/>
  <c r="AM34" i="8"/>
  <c r="M39" i="21"/>
  <c r="AW16" i="10"/>
  <c r="AW12" i="10"/>
  <c r="AV19" i="10" a="1"/>
  <c r="AV19" i="10" s="1"/>
  <c r="AV12" i="10" a="1"/>
  <c r="AV12" i="10" s="1"/>
  <c r="AV15" i="10" a="1"/>
  <c r="AV15" i="10" s="1"/>
  <c r="AV16" i="10" a="1"/>
  <c r="AV16" i="10" s="1"/>
  <c r="AF21" i="11"/>
  <c r="AM37" i="8"/>
  <c r="D34" i="7"/>
  <c r="D35" i="7"/>
  <c r="AR37" i="10"/>
  <c r="F31" i="12"/>
  <c r="D30" i="6"/>
  <c r="AM32" i="8"/>
  <c r="D34" i="6"/>
  <c r="M42" i="21"/>
  <c r="D35" i="6"/>
  <c r="F36" i="12"/>
  <c r="AR37" i="25"/>
  <c r="M41" i="21"/>
  <c r="F35" i="12"/>
  <c r="AR34" i="10"/>
  <c r="AM36" i="8"/>
  <c r="AG27" i="25"/>
  <c r="AJ27" i="25"/>
  <c r="AG18" i="25"/>
  <c r="AJ18" i="25"/>
  <c r="AJ21" i="25"/>
  <c r="AG21" i="25"/>
  <c r="AG14" i="25"/>
  <c r="AJ14" i="25"/>
  <c r="AJ24" i="25"/>
  <c r="AG24" i="25"/>
  <c r="AJ11" i="25"/>
  <c r="AG11" i="25"/>
  <c r="AR34" i="25"/>
  <c r="AG26" i="25"/>
  <c r="AJ26" i="25"/>
  <c r="AJ17" i="25"/>
  <c r="AG17" i="25"/>
  <c r="AG29" i="25"/>
  <c r="AJ29" i="25"/>
  <c r="AJ28" i="25"/>
  <c r="AG28" i="25"/>
  <c r="AG22" i="25"/>
  <c r="AJ22" i="25"/>
  <c r="AR11" i="25"/>
  <c r="AG19" i="25"/>
  <c r="AJ19" i="25"/>
  <c r="AG16" i="25"/>
  <c r="AJ16" i="25"/>
  <c r="AR8" i="25"/>
  <c r="AG13" i="25"/>
  <c r="AJ13" i="25"/>
  <c r="AR28" i="25"/>
  <c r="Q26" i="21"/>
  <c r="Q29" i="21"/>
  <c r="D9" i="7"/>
  <c r="M16" i="21"/>
  <c r="AL24" i="8"/>
  <c r="AR11" i="10"/>
  <c r="M37" i="21"/>
  <c r="AM11" i="8"/>
  <c r="D9" i="6"/>
  <c r="F10" i="12"/>
  <c r="D6" i="6"/>
  <c r="AR8" i="10"/>
  <c r="AP8" i="8"/>
  <c r="AR10" i="10"/>
  <c r="AP10" i="8"/>
  <c r="AR36" i="10"/>
  <c r="AP36" i="8"/>
  <c r="M13" i="21"/>
  <c r="D6" i="7"/>
  <c r="AM8" i="8"/>
  <c r="F9" i="12"/>
  <c r="AM10" i="8"/>
  <c r="M15" i="21"/>
  <c r="D8" i="7"/>
  <c r="D8" i="6"/>
  <c r="M36" i="8" l="1"/>
  <c r="N36" i="8"/>
  <c r="O36" i="8" s="1"/>
  <c r="AL29" i="8"/>
  <c r="O29" i="8"/>
  <c r="AE32" i="11"/>
  <c r="N32" i="11"/>
  <c r="AF16" i="9"/>
  <c r="AG16" i="9" s="1"/>
  <c r="N16" i="9"/>
  <c r="AO13" i="8"/>
  <c r="E67" i="10" s="1"/>
  <c r="AQ13" i="25"/>
  <c r="E12" i="12"/>
  <c r="AQ13" i="10"/>
  <c r="K18" i="21"/>
  <c r="M16" i="8"/>
  <c r="N16" i="8"/>
  <c r="N39" i="9"/>
  <c r="AF39" i="9"/>
  <c r="AG39" i="9" s="1"/>
  <c r="AF6" i="9"/>
  <c r="AG6" i="9" s="1"/>
  <c r="N6" i="9"/>
  <c r="N18" i="9"/>
  <c r="AF18" i="9"/>
  <c r="AG18" i="9" s="1"/>
  <c r="AF21" i="9"/>
  <c r="AG21" i="9" s="1"/>
  <c r="N21" i="9"/>
  <c r="M35" i="8"/>
  <c r="N35" i="8"/>
  <c r="M20" i="8"/>
  <c r="N20" i="8"/>
  <c r="AO22" i="8"/>
  <c r="E76" i="10" s="1"/>
  <c r="AQ22" i="25"/>
  <c r="AQ22" i="10"/>
  <c r="K27" i="21"/>
  <c r="E21" i="12"/>
  <c r="V21" i="12" s="1"/>
  <c r="K35" i="21"/>
  <c r="E29" i="12"/>
  <c r="J29" i="12" s="1"/>
  <c r="AQ30" i="25"/>
  <c r="AO30" i="8"/>
  <c r="AQ30" i="10"/>
  <c r="AO18" i="8"/>
  <c r="E72" i="10" s="1"/>
  <c r="AQ18" i="25"/>
  <c r="E17" i="12"/>
  <c r="R17" i="12" s="1"/>
  <c r="K23" i="21"/>
  <c r="AQ18" i="10"/>
  <c r="N29" i="9"/>
  <c r="AF29" i="9"/>
  <c r="AG29" i="9" s="1"/>
  <c r="N20" i="9"/>
  <c r="AF20" i="9"/>
  <c r="AG20" i="9" s="1"/>
  <c r="M26" i="8"/>
  <c r="N26" i="8"/>
  <c r="AO21" i="8"/>
  <c r="E75" i="10" s="1"/>
  <c r="K26" i="21"/>
  <c r="AQ21" i="10"/>
  <c r="AQ21" i="25"/>
  <c r="E20" i="12"/>
  <c r="M17" i="8"/>
  <c r="N17" i="8"/>
  <c r="AO24" i="8"/>
  <c r="AQ24" i="25"/>
  <c r="E23" i="12"/>
  <c r="K29" i="21"/>
  <c r="AQ24" i="10"/>
  <c r="AR24" i="10" s="1"/>
  <c r="N13" i="9"/>
  <c r="AF13" i="9"/>
  <c r="AG13" i="9" s="1"/>
  <c r="N30" i="9"/>
  <c r="AF30" i="9"/>
  <c r="AG30" i="9" s="1"/>
  <c r="N27" i="9"/>
  <c r="AF27" i="9"/>
  <c r="AG27" i="9" s="1"/>
  <c r="N32" i="9"/>
  <c r="AF32" i="9"/>
  <c r="AG32" i="9" s="1"/>
  <c r="AF11" i="9"/>
  <c r="AG11" i="9" s="1"/>
  <c r="N11" i="9"/>
  <c r="N22" i="8"/>
  <c r="M22" i="8"/>
  <c r="N30" i="8"/>
  <c r="M30" i="8"/>
  <c r="AF24" i="9"/>
  <c r="AG24" i="9" s="1"/>
  <c r="N24" i="9"/>
  <c r="M18" i="8"/>
  <c r="N18" i="8"/>
  <c r="AF31" i="9"/>
  <c r="AG31" i="9" s="1"/>
  <c r="N31" i="9"/>
  <c r="N14" i="9"/>
  <c r="AF14" i="9"/>
  <c r="AG14" i="9" s="1"/>
  <c r="N28" i="8"/>
  <c r="O28" i="8" s="1"/>
  <c r="M28" i="8"/>
  <c r="AO26" i="8"/>
  <c r="E80" i="10" s="1"/>
  <c r="E25" i="12"/>
  <c r="V25" i="12" s="1"/>
  <c r="AQ26" i="10"/>
  <c r="K31" i="21"/>
  <c r="AQ26" i="25"/>
  <c r="N21" i="8"/>
  <c r="M21" i="8"/>
  <c r="N15" i="8"/>
  <c r="M15" i="8"/>
  <c r="AO19" i="8"/>
  <c r="E73" i="10" s="1"/>
  <c r="AQ19" i="25"/>
  <c r="E18" i="12"/>
  <c r="R18" i="12" s="1"/>
  <c r="K24" i="21"/>
  <c r="AQ19" i="10"/>
  <c r="N7" i="9"/>
  <c r="AF7" i="9"/>
  <c r="AG7" i="9" s="1"/>
  <c r="AI23" i="25"/>
  <c r="AQ23" i="25"/>
  <c r="AO14" i="8"/>
  <c r="E68" i="10" s="1"/>
  <c r="AQ14" i="10"/>
  <c r="K19" i="21"/>
  <c r="AQ14" i="25"/>
  <c r="E13" i="12"/>
  <c r="AO16" i="8"/>
  <c r="E70" i="10" s="1"/>
  <c r="AQ16" i="25"/>
  <c r="E15" i="12"/>
  <c r="V15" i="12" s="1"/>
  <c r="AQ16" i="10"/>
  <c r="K21" i="21"/>
  <c r="AF26" i="9"/>
  <c r="AG26" i="9" s="1"/>
  <c r="N26" i="9"/>
  <c r="AF22" i="9"/>
  <c r="AG22" i="9" s="1"/>
  <c r="N22" i="9"/>
  <c r="N23" i="9"/>
  <c r="AF23" i="9"/>
  <c r="AG23" i="9" s="1"/>
  <c r="L23" i="25"/>
  <c r="M23" i="25"/>
  <c r="N34" i="9"/>
  <c r="AF34" i="9"/>
  <c r="AG34" i="9" s="1"/>
  <c r="M14" i="8"/>
  <c r="N14" i="8"/>
  <c r="M27" i="8"/>
  <c r="N27" i="8"/>
  <c r="AO23" i="8"/>
  <c r="E77" i="10" s="1"/>
  <c r="E22" i="12"/>
  <c r="V22" i="12" s="1"/>
  <c r="K28" i="21"/>
  <c r="AF15" i="9"/>
  <c r="AG15" i="9" s="1"/>
  <c r="N15" i="9"/>
  <c r="AL31" i="8"/>
  <c r="O31" i="8"/>
  <c r="AQ12" i="25"/>
  <c r="E11" i="12"/>
  <c r="K17" i="21"/>
  <c r="AO12" i="8"/>
  <c r="E66" i="10" s="1"/>
  <c r="AQ12" i="10"/>
  <c r="AO40" i="8"/>
  <c r="AQ40" i="10"/>
  <c r="E39" i="12"/>
  <c r="J39" i="12" s="1"/>
  <c r="AQ40" i="25"/>
  <c r="K45" i="21"/>
  <c r="M32" i="8"/>
  <c r="N32" i="8"/>
  <c r="O32" i="8" s="1"/>
  <c r="AQ15" i="25"/>
  <c r="E14" i="12"/>
  <c r="V14" i="12" s="1"/>
  <c r="AO15" i="8"/>
  <c r="K20" i="21"/>
  <c r="M19" i="8"/>
  <c r="N19" i="8"/>
  <c r="N17" i="9"/>
  <c r="AF17" i="9"/>
  <c r="AG17" i="9" s="1"/>
  <c r="N23" i="10"/>
  <c r="AF23" i="10"/>
  <c r="N28" i="9"/>
  <c r="AF28" i="9"/>
  <c r="AG28" i="9" s="1"/>
  <c r="AE11" i="11"/>
  <c r="N11" i="11"/>
  <c r="N13" i="11"/>
  <c r="AE13" i="11"/>
  <c r="AO27" i="8"/>
  <c r="E81" i="10" s="1"/>
  <c r="K32" i="21"/>
  <c r="E26" i="12"/>
  <c r="AQ27" i="25"/>
  <c r="AQ27" i="10"/>
  <c r="M13" i="8"/>
  <c r="N13" i="8"/>
  <c r="M23" i="8"/>
  <c r="N23" i="8"/>
  <c r="N33" i="9"/>
  <c r="AF33" i="9"/>
  <c r="AG33" i="9" s="1"/>
  <c r="N19" i="9"/>
  <c r="AF19" i="9"/>
  <c r="AG19" i="9" s="1"/>
  <c r="AQ35" i="10"/>
  <c r="AO35" i="8"/>
  <c r="E34" i="12"/>
  <c r="V34" i="12" s="1"/>
  <c r="AQ35" i="25"/>
  <c r="K40" i="21"/>
  <c r="K25" i="21"/>
  <c r="E19" i="12"/>
  <c r="J19" i="12" s="1"/>
  <c r="AO20" i="8"/>
  <c r="AQ20" i="25"/>
  <c r="N25" i="9"/>
  <c r="AF25" i="9"/>
  <c r="AG25" i="9" s="1"/>
  <c r="M12" i="8"/>
  <c r="N12" i="8"/>
  <c r="AF12" i="9"/>
  <c r="AG12" i="9" s="1"/>
  <c r="N12" i="9"/>
  <c r="M40" i="8"/>
  <c r="N40" i="8"/>
  <c r="K37" i="21"/>
  <c r="AO32" i="8"/>
  <c r="E86" i="10" s="1"/>
  <c r="AQ32" i="25"/>
  <c r="AR32" i="25" s="1"/>
  <c r="E31" i="12"/>
  <c r="AQ32" i="10"/>
  <c r="AR32" i="10" s="1"/>
  <c r="AO17" i="8"/>
  <c r="E71" i="10" s="1"/>
  <c r="E16" i="12"/>
  <c r="K22" i="21"/>
  <c r="AQ17" i="25"/>
  <c r="AQ17" i="10"/>
  <c r="M24" i="8"/>
  <c r="N24" i="8"/>
  <c r="O24" i="8" s="1"/>
  <c r="AY12" i="10"/>
  <c r="AY13" i="10"/>
  <c r="AY14" i="10"/>
  <c r="AY21" i="10"/>
  <c r="AY22" i="10"/>
  <c r="AY19" i="10"/>
  <c r="AY17" i="10"/>
  <c r="AY18" i="10"/>
  <c r="AY16" i="10"/>
  <c r="M29" i="21"/>
  <c r="AR24" i="25"/>
  <c r="AP24" i="8"/>
  <c r="D22" i="7"/>
  <c r="J22" i="7" s="1" a="1"/>
  <c r="J22" i="7" s="1"/>
  <c r="AM24" i="8"/>
  <c r="D22" i="6"/>
  <c r="F23" i="12"/>
  <c r="J18" i="7" a="1"/>
  <c r="J18" i="7" s="1"/>
  <c r="I12" i="7" a="1"/>
  <c r="I12" i="7" s="1"/>
  <c r="K12" i="7" s="1" a="1"/>
  <c r="K12" i="7" s="1"/>
  <c r="J5" i="7" a="1"/>
  <c r="J5" i="7" s="1"/>
  <c r="I5" i="7" a="1"/>
  <c r="I5" i="7" s="1"/>
  <c r="K5" i="7" s="1" a="1"/>
  <c r="K5" i="7" s="1"/>
  <c r="I22" i="7" a="1"/>
  <c r="I22" i="7" s="1"/>
  <c r="K22" i="7" s="1" a="1"/>
  <c r="K22" i="7" s="1"/>
  <c r="J7" i="7" a="1"/>
  <c r="J7" i="7" s="1"/>
  <c r="J15" i="7" a="1"/>
  <c r="J15" i="7" s="1"/>
  <c r="J15" i="6" a="1"/>
  <c r="J15" i="6" s="1"/>
  <c r="I18" i="6" a="1"/>
  <c r="I18" i="6" s="1"/>
  <c r="K18" i="6" s="1" a="1"/>
  <c r="K18" i="6" s="1"/>
  <c r="J21" i="6" a="1"/>
  <c r="J21" i="6" s="1"/>
  <c r="J14" i="6" a="1"/>
  <c r="J14" i="6" s="1"/>
  <c r="I21" i="6" a="1"/>
  <c r="I21" i="6" s="1"/>
  <c r="K21" i="6" s="1" a="1"/>
  <c r="K21" i="6" s="1"/>
  <c r="L21" i="6" s="1"/>
  <c r="M21" i="6" s="1"/>
  <c r="J18" i="6" a="1"/>
  <c r="J18" i="6" s="1"/>
  <c r="I15" i="7" a="1"/>
  <c r="I15" i="7" s="1"/>
  <c r="K15" i="7" s="1" a="1"/>
  <c r="K15" i="7" s="1"/>
  <c r="I13" i="7" a="1"/>
  <c r="I13" i="7" s="1"/>
  <c r="K13" i="7" s="1" a="1"/>
  <c r="K13" i="7" s="1"/>
  <c r="I21" i="7" a="1"/>
  <c r="I21" i="7" s="1"/>
  <c r="K21" i="7" s="1" a="1"/>
  <c r="K21" i="7" s="1"/>
  <c r="I7" i="7" a="1"/>
  <c r="I7" i="7" s="1"/>
  <c r="K7" i="7" s="1" a="1"/>
  <c r="K7" i="7" s="1"/>
  <c r="I12" i="6" a="1"/>
  <c r="I12" i="6" s="1"/>
  <c r="K12" i="6" s="1" a="1"/>
  <c r="K12" i="6" s="1"/>
  <c r="J6" i="6" a="1"/>
  <c r="J6" i="6" s="1"/>
  <c r="I14" i="6" a="1"/>
  <c r="I14" i="6" s="1"/>
  <c r="K14" i="6" s="1" a="1"/>
  <c r="K14" i="6" s="1"/>
  <c r="I5" i="6" a="1"/>
  <c r="I5" i="6" s="1"/>
  <c r="K5" i="6" s="1" a="1"/>
  <c r="K5" i="6" s="1"/>
  <c r="J12" i="6" a="1"/>
  <c r="J12" i="6" s="1"/>
  <c r="I14" i="7" a="1"/>
  <c r="I14" i="7" s="1"/>
  <c r="K14" i="7" s="1" a="1"/>
  <c r="K14" i="7" s="1"/>
  <c r="I6" i="7" a="1"/>
  <c r="I6" i="7" s="1"/>
  <c r="K6" i="7" s="1" a="1"/>
  <c r="K6" i="7" s="1"/>
  <c r="J12" i="7" a="1"/>
  <c r="J12" i="7" s="1"/>
  <c r="L12" i="7" s="1"/>
  <c r="J14" i="7" a="1"/>
  <c r="J14" i="7" s="1"/>
  <c r="J6" i="7" a="1"/>
  <c r="J6" i="7" s="1"/>
  <c r="J7" i="6" a="1"/>
  <c r="J7" i="6" s="1"/>
  <c r="J5" i="6" a="1"/>
  <c r="J5" i="6" s="1"/>
  <c r="J13" i="6" a="1"/>
  <c r="J13" i="6" s="1"/>
  <c r="I7" i="6" a="1"/>
  <c r="I7" i="6" s="1"/>
  <c r="K7" i="6" s="1" a="1"/>
  <c r="K7" i="6" s="1"/>
  <c r="I18" i="7" a="1"/>
  <c r="I18" i="7" s="1"/>
  <c r="K18" i="7" s="1" a="1"/>
  <c r="K18" i="7" s="1"/>
  <c r="J13" i="7" a="1"/>
  <c r="J13" i="7" s="1"/>
  <c r="J21" i="7" a="1"/>
  <c r="J21" i="7" s="1"/>
  <c r="I15" i="6" a="1"/>
  <c r="I15" i="6" s="1"/>
  <c r="K15" i="6" s="1" a="1"/>
  <c r="K15" i="6" s="1"/>
  <c r="I6" i="6" a="1"/>
  <c r="I6" i="6" s="1"/>
  <c r="K6" i="6" s="1" a="1"/>
  <c r="K6" i="6" s="1"/>
  <c r="L6" i="6" s="1"/>
  <c r="M6" i="6" s="1"/>
  <c r="I13" i="6" a="1"/>
  <c r="I13" i="6" s="1"/>
  <c r="K13" i="6" s="1" a="1"/>
  <c r="K13" i="6" s="1"/>
  <c r="J22" i="6" a="1"/>
  <c r="J22" i="6" s="1"/>
  <c r="I22" i="6" a="1"/>
  <c r="I22" i="6" s="1"/>
  <c r="K22" i="6" s="1" a="1"/>
  <c r="K22" i="6" s="1"/>
  <c r="L22" i="6" s="1"/>
  <c r="M22" i="6" s="1"/>
  <c r="AL40" i="8" l="1"/>
  <c r="O40" i="8"/>
  <c r="O12" i="8"/>
  <c r="AL12" i="8"/>
  <c r="AR12" i="10" s="1"/>
  <c r="AS12" i="10" s="1"/>
  <c r="AJ23" i="10"/>
  <c r="AG23" i="10"/>
  <c r="U28" i="21"/>
  <c r="O19" i="8"/>
  <c r="AL19" i="8"/>
  <c r="AR19" i="25" s="1"/>
  <c r="O15" i="8"/>
  <c r="AL15" i="8"/>
  <c r="AR15" i="25" s="1"/>
  <c r="AL26" i="8"/>
  <c r="AR26" i="10" s="1"/>
  <c r="O26" i="8"/>
  <c r="AL23" i="8"/>
  <c r="AR23" i="10" s="1"/>
  <c r="O23" i="8"/>
  <c r="Q17" i="21"/>
  <c r="AF11" i="11"/>
  <c r="AR40" i="25"/>
  <c r="AL27" i="8"/>
  <c r="AR27" i="10" s="1"/>
  <c r="O27" i="8"/>
  <c r="O22" i="8"/>
  <c r="AL22" i="8"/>
  <c r="AR22" i="10" s="1"/>
  <c r="AS22" i="10" s="1"/>
  <c r="O17" i="8"/>
  <c r="AL17" i="8"/>
  <c r="AR17" i="10" s="1"/>
  <c r="AS17" i="10" s="1"/>
  <c r="O20" i="8"/>
  <c r="AL20" i="8"/>
  <c r="AL16" i="8"/>
  <c r="AR16" i="25" s="1"/>
  <c r="O16" i="8"/>
  <c r="AP29" i="8"/>
  <c r="AR29" i="10"/>
  <c r="D27" i="7"/>
  <c r="D27" i="6"/>
  <c r="F28" i="12"/>
  <c r="AM29" i="8"/>
  <c r="M34" i="21"/>
  <c r="AR29" i="25"/>
  <c r="AF13" i="11"/>
  <c r="Q19" i="21"/>
  <c r="O21" i="8"/>
  <c r="AL21" i="8"/>
  <c r="AR21" i="25" s="1"/>
  <c r="O18" i="8"/>
  <c r="AL18" i="8"/>
  <c r="O13" i="8"/>
  <c r="AL13" i="8"/>
  <c r="AR13" i="25" s="1"/>
  <c r="AR40" i="10"/>
  <c r="AP31" i="8"/>
  <c r="AR31" i="10"/>
  <c r="D29" i="7"/>
  <c r="M36" i="21"/>
  <c r="AM31" i="8"/>
  <c r="D29" i="6"/>
  <c r="AR31" i="25"/>
  <c r="F30" i="12"/>
  <c r="O14" i="8"/>
  <c r="AL14" i="8"/>
  <c r="AR14" i="25" s="1"/>
  <c r="AF23" i="25"/>
  <c r="N23" i="25"/>
  <c r="AL30" i="8"/>
  <c r="O30" i="8"/>
  <c r="O35" i="8"/>
  <c r="AL35" i="8"/>
  <c r="Q38" i="21"/>
  <c r="AF32" i="11"/>
  <c r="AZ18" i="10"/>
  <c r="AW17" i="10" s="1"/>
  <c r="AZ22" i="10"/>
  <c r="AW20" i="10" s="1"/>
  <c r="AZ14" i="10"/>
  <c r="AW13" i="10" s="1"/>
  <c r="L22" i="7"/>
  <c r="L13" i="6"/>
  <c r="M13" i="6" s="1"/>
  <c r="L14" i="6"/>
  <c r="M14" i="6" s="1"/>
  <c r="L15" i="7"/>
  <c r="L7" i="7"/>
  <c r="L18" i="7"/>
  <c r="L15" i="6"/>
  <c r="M15" i="6" s="1"/>
  <c r="L5" i="7"/>
  <c r="L7" i="6"/>
  <c r="M7" i="6" s="1"/>
  <c r="L18" i="6"/>
  <c r="M18" i="6" s="1"/>
  <c r="L14" i="7"/>
  <c r="L12" i="6"/>
  <c r="M12" i="6" s="1"/>
  <c r="L13" i="7"/>
  <c r="L5" i="6"/>
  <c r="M5" i="6" s="1"/>
  <c r="L6" i="7"/>
  <c r="L21" i="7"/>
  <c r="AR17" i="25" l="1"/>
  <c r="AR12" i="25"/>
  <c r="AR27" i="25"/>
  <c r="AR26" i="25"/>
  <c r="AR19" i="10"/>
  <c r="AS19" i="10" s="1"/>
  <c r="AR22" i="25"/>
  <c r="AR23" i="25"/>
  <c r="AP35" i="8"/>
  <c r="AM35" i="8"/>
  <c r="M40" i="21"/>
  <c r="D33" i="7"/>
  <c r="F34" i="12"/>
  <c r="D33" i="6"/>
  <c r="AR14" i="10"/>
  <c r="AS14" i="10" s="1"/>
  <c r="D16" i="7"/>
  <c r="BB18" i="8"/>
  <c r="D16" i="6"/>
  <c r="AM18" i="8"/>
  <c r="AP18" i="8"/>
  <c r="M23" i="21"/>
  <c r="F17" i="12"/>
  <c r="BB16" i="8"/>
  <c r="D14" i="6"/>
  <c r="AM16" i="8"/>
  <c r="M21" i="21"/>
  <c r="F15" i="12"/>
  <c r="D14" i="7"/>
  <c r="AP16" i="8"/>
  <c r="AR18" i="25"/>
  <c r="AP22" i="8"/>
  <c r="M27" i="21"/>
  <c r="BB22" i="8"/>
  <c r="D20" i="7"/>
  <c r="D20" i="6"/>
  <c r="AM22" i="8"/>
  <c r="F21" i="12"/>
  <c r="AP23" i="8"/>
  <c r="D21" i="7"/>
  <c r="AM23" i="8"/>
  <c r="D21" i="6"/>
  <c r="M28" i="21"/>
  <c r="F22" i="12"/>
  <c r="AP26" i="8"/>
  <c r="D24" i="6"/>
  <c r="D24" i="7"/>
  <c r="AM26" i="8"/>
  <c r="F25" i="12"/>
  <c r="M31" i="21"/>
  <c r="AR16" i="10"/>
  <c r="AS16" i="10" s="1"/>
  <c r="BB12" i="8"/>
  <c r="AM12" i="8"/>
  <c r="AP12" i="8"/>
  <c r="F11" i="12"/>
  <c r="M17" i="21"/>
  <c r="D10" i="6"/>
  <c r="D10" i="7"/>
  <c r="AP30" i="8"/>
  <c r="F29" i="12"/>
  <c r="D28" i="7"/>
  <c r="D28" i="6"/>
  <c r="M35" i="21"/>
  <c r="AM30" i="8"/>
  <c r="F19" i="12"/>
  <c r="AM20" i="8"/>
  <c r="D18" i="7"/>
  <c r="AP20" i="8"/>
  <c r="M25" i="21"/>
  <c r="D18" i="6"/>
  <c r="AR21" i="10"/>
  <c r="AS21" i="10" s="1"/>
  <c r="AR35" i="25"/>
  <c r="BB19" i="8"/>
  <c r="D17" i="6"/>
  <c r="M24" i="21"/>
  <c r="AP19" i="8"/>
  <c r="AM19" i="8"/>
  <c r="F18" i="12"/>
  <c r="D17" i="7"/>
  <c r="AG23" i="25"/>
  <c r="AJ23" i="25"/>
  <c r="AP13" i="8"/>
  <c r="M18" i="21"/>
  <c r="F12" i="12"/>
  <c r="BB13" i="8"/>
  <c r="D11" i="6"/>
  <c r="D11" i="7"/>
  <c r="AM13" i="8"/>
  <c r="BB21" i="8"/>
  <c r="AM21" i="8"/>
  <c r="D19" i="6"/>
  <c r="F20" i="12"/>
  <c r="M26" i="21"/>
  <c r="AP21" i="8"/>
  <c r="D19" i="7"/>
  <c r="BB17" i="8"/>
  <c r="M22" i="21"/>
  <c r="D15" i="6"/>
  <c r="F16" i="12"/>
  <c r="AM17" i="8"/>
  <c r="D15" i="7"/>
  <c r="AP17" i="8"/>
  <c r="AR13" i="10"/>
  <c r="AS13" i="10" s="1"/>
  <c r="AP15" i="8"/>
  <c r="AM15" i="8"/>
  <c r="F14" i="12"/>
  <c r="M20" i="21"/>
  <c r="D13" i="7"/>
  <c r="D13" i="6"/>
  <c r="AR35" i="10"/>
  <c r="AR30" i="10"/>
  <c r="BB14" i="8"/>
  <c r="M19" i="21"/>
  <c r="F13" i="12"/>
  <c r="D12" i="7"/>
  <c r="AM14" i="8"/>
  <c r="AP14" i="8"/>
  <c r="D12" i="6"/>
  <c r="AR18" i="10"/>
  <c r="AS18" i="10" s="1"/>
  <c r="AR30" i="25"/>
  <c r="AP27" i="8"/>
  <c r="F26" i="12"/>
  <c r="AM27" i="8"/>
  <c r="D25" i="6"/>
  <c r="M32" i="21"/>
  <c r="D25" i="7"/>
  <c r="AR20" i="25"/>
  <c r="AP40" i="8"/>
  <c r="D38" i="6"/>
  <c r="AM40" i="8"/>
  <c r="M45" i="21"/>
  <c r="F39" i="12"/>
  <c r="D38" i="7"/>
  <c r="J38" i="7" l="1" a="1"/>
  <c r="J38" i="7" s="1"/>
  <c r="L38" i="7" s="1"/>
  <c r="J37" i="7" a="1"/>
  <c r="J37" i="7" s="1"/>
  <c r="I38" i="7" a="1"/>
  <c r="I38" i="7" s="1"/>
  <c r="K38" i="7" s="1" a="1"/>
  <c r="K38" i="7" s="1"/>
  <c r="I37" i="7" a="1"/>
  <c r="I37" i="7" s="1"/>
  <c r="K37" i="7" s="1" a="1"/>
  <c r="K37" i="7" s="1"/>
  <c r="J38" i="6" a="1"/>
  <c r="J38" i="6" s="1"/>
  <c r="I37" i="6" a="1"/>
  <c r="I37" i="6" s="1"/>
  <c r="K37" i="6" s="1" a="1"/>
  <c r="K37" i="6" s="1"/>
  <c r="J37" i="6" a="1"/>
  <c r="J37" i="6" s="1"/>
  <c r="L37" i="6" s="1"/>
  <c r="M37" i="6" s="1"/>
  <c r="I38" i="6" a="1"/>
  <c r="I38" i="6" s="1"/>
  <c r="K38" i="6" s="1" a="1"/>
  <c r="K38" i="6" s="1"/>
  <c r="L38" i="6" s="1"/>
  <c r="M38" i="6" s="1"/>
  <c r="J25" i="7" a="1"/>
  <c r="J25" i="7" s="1"/>
  <c r="I25" i="7" a="1"/>
  <c r="I25" i="7" s="1"/>
  <c r="K25" i="7" s="1" a="1"/>
  <c r="K25" i="7" s="1"/>
  <c r="L25" i="7" s="1"/>
  <c r="J24" i="7" a="1"/>
  <c r="J24" i="7" s="1"/>
  <c r="I24" i="7" a="1"/>
  <c r="I24" i="7" s="1"/>
  <c r="K24" i="7" s="1" a="1"/>
  <c r="K24" i="7" s="1"/>
  <c r="I25" i="6" a="1"/>
  <c r="I25" i="6" s="1"/>
  <c r="K25" i="6" s="1" a="1"/>
  <c r="K25" i="6" s="1"/>
  <c r="J25" i="6" a="1"/>
  <c r="J25" i="6" s="1"/>
  <c r="I24" i="6" a="1"/>
  <c r="I24" i="6" s="1"/>
  <c r="K24" i="6" s="1" a="1"/>
  <c r="K24" i="6" s="1"/>
  <c r="J24" i="6" a="1"/>
  <c r="J24" i="6" s="1"/>
  <c r="L24" i="6" s="1"/>
  <c r="M24" i="6" s="1"/>
  <c r="J19" i="7" a="1"/>
  <c r="J19" i="7" s="1"/>
  <c r="I19" i="7" a="1"/>
  <c r="I19" i="7" s="1"/>
  <c r="K19" i="7" s="1" a="1"/>
  <c r="K19" i="7" s="1"/>
  <c r="J19" i="6" a="1"/>
  <c r="J19" i="6" s="1"/>
  <c r="I19" i="6" a="1"/>
  <c r="I19" i="6" s="1"/>
  <c r="K19" i="6" s="1" a="1"/>
  <c r="K19" i="6" s="1"/>
  <c r="AQ45" i="10"/>
  <c r="AT16" i="10" s="1"/>
  <c r="AZ27" i="8" a="1"/>
  <c r="AZ27" i="8" s="1"/>
  <c r="BA12" i="8"/>
  <c r="AZ17" i="8" a="1"/>
  <c r="AZ17" i="8" s="1"/>
  <c r="AZ32" i="8" a="1"/>
  <c r="AZ32" i="8" s="1"/>
  <c r="AZ34" i="8" a="1"/>
  <c r="AZ34" i="8" s="1"/>
  <c r="AZ42" i="8" a="1"/>
  <c r="AZ42" i="8" s="1"/>
  <c r="AZ13" i="8" a="1"/>
  <c r="AZ13" i="8" s="1"/>
  <c r="AZ35" i="8" a="1"/>
  <c r="AZ35" i="8" s="1"/>
  <c r="AZ40" i="8" a="1"/>
  <c r="AZ40" i="8" s="1"/>
  <c r="AZ23" i="8" a="1"/>
  <c r="AZ23" i="8" s="1"/>
  <c r="AZ38" i="8" a="1"/>
  <c r="AZ38" i="8" s="1"/>
  <c r="AZ37" i="8" a="1"/>
  <c r="AZ37" i="8" s="1"/>
  <c r="AZ19" i="8" a="1"/>
  <c r="AZ19" i="8" s="1"/>
  <c r="AZ43" i="8" a="1"/>
  <c r="AZ43" i="8" s="1"/>
  <c r="AZ39" i="8" a="1"/>
  <c r="AZ39" i="8" s="1"/>
  <c r="AZ20" i="8" a="1"/>
  <c r="AZ20" i="8" s="1"/>
  <c r="AZ36" i="8" a="1"/>
  <c r="AZ36" i="8" s="1"/>
  <c r="AZ12" i="8" a="1"/>
  <c r="AZ12" i="8" s="1"/>
  <c r="AZ24" i="8" a="1"/>
  <c r="AZ24" i="8" s="1"/>
  <c r="AZ29" i="8" a="1"/>
  <c r="AZ29" i="8" s="1"/>
  <c r="AZ22" i="8" a="1"/>
  <c r="AZ22" i="8" s="1"/>
  <c r="AZ28" i="8" a="1"/>
  <c r="AZ28" i="8" s="1"/>
  <c r="AZ44" i="8" a="1"/>
  <c r="AZ44" i="8" s="1"/>
  <c r="AZ25" i="8" a="1"/>
  <c r="AZ25" i="8" s="1"/>
  <c r="AZ15" i="8" a="1"/>
  <c r="AZ15" i="8" s="1"/>
  <c r="AZ33" i="8" a="1"/>
  <c r="AZ33" i="8" s="1"/>
  <c r="AZ26" i="8" a="1"/>
  <c r="AZ26" i="8" s="1"/>
  <c r="AZ31" i="8" a="1"/>
  <c r="AZ31" i="8" s="1"/>
  <c r="AZ21" i="8" a="1"/>
  <c r="AZ21" i="8" s="1"/>
  <c r="AZ18" i="8" a="1"/>
  <c r="AZ18" i="8" s="1"/>
  <c r="AZ41" i="8" a="1"/>
  <c r="AZ41" i="8" s="1"/>
  <c r="AZ16" i="8" a="1"/>
  <c r="AZ16" i="8" s="1"/>
  <c r="AZ14" i="8" a="1"/>
  <c r="AZ14" i="8" s="1"/>
  <c r="AZ30" i="8" a="1"/>
  <c r="AZ30" i="8" s="1"/>
  <c r="BA16" i="8"/>
  <c r="BA19" i="8"/>
  <c r="J32" i="7" a="1"/>
  <c r="J32" i="7" s="1"/>
  <c r="I23" i="7" a="1"/>
  <c r="I23" i="7" s="1"/>
  <c r="K23" i="7" s="1" a="1"/>
  <c r="K23" i="7" s="1"/>
  <c r="L23" i="7" s="1"/>
  <c r="I26" i="7" a="1"/>
  <c r="I26" i="7" s="1"/>
  <c r="K26" i="7" s="1" a="1"/>
  <c r="K26" i="7" s="1"/>
  <c r="J23" i="7" a="1"/>
  <c r="J23" i="7" s="1"/>
  <c r="J17" i="7" a="1"/>
  <c r="J17" i="7" s="1"/>
  <c r="J20" i="7" a="1"/>
  <c r="J20" i="7" s="1"/>
  <c r="I16" i="7" a="1"/>
  <c r="I16" i="7" s="1"/>
  <c r="K16" i="7" s="1" a="1"/>
  <c r="K16" i="7" s="1"/>
  <c r="I35" i="7" a="1"/>
  <c r="I35" i="7" s="1"/>
  <c r="K35" i="7" s="1" a="1"/>
  <c r="K35" i="7" s="1"/>
  <c r="I20" i="7" a="1"/>
  <c r="I20" i="7" s="1"/>
  <c r="K20" i="7" s="1" a="1"/>
  <c r="K20" i="7" s="1"/>
  <c r="L20" i="7" s="1"/>
  <c r="I4" i="7" a="1"/>
  <c r="I4" i="7" s="1"/>
  <c r="K4" i="7" s="1" a="1"/>
  <c r="K4" i="7" s="1"/>
  <c r="J35" i="7" a="1"/>
  <c r="J35" i="7" s="1"/>
  <c r="L35" i="7" s="1"/>
  <c r="J3" i="7" a="1"/>
  <c r="J3" i="7" s="1"/>
  <c r="I36" i="7" a="1"/>
  <c r="I36" i="7" s="1"/>
  <c r="K36" i="7" s="1" a="1"/>
  <c r="K36" i="7" s="1"/>
  <c r="L36" i="7" s="1"/>
  <c r="I17" i="7" a="1"/>
  <c r="I17" i="7" s="1"/>
  <c r="K17" i="7" s="1" a="1"/>
  <c r="K17" i="7" s="1"/>
  <c r="L17" i="7" s="1"/>
  <c r="I34" i="7" a="1"/>
  <c r="I34" i="7" s="1"/>
  <c r="K34" i="7" s="1" a="1"/>
  <c r="K34" i="7" s="1"/>
  <c r="J27" i="7" a="1"/>
  <c r="J27" i="7" s="1"/>
  <c r="J33" i="7" a="1"/>
  <c r="J33" i="7" s="1"/>
  <c r="I30" i="7" a="1"/>
  <c r="I30" i="7" s="1"/>
  <c r="K30" i="7" s="1" a="1"/>
  <c r="K30" i="7" s="1"/>
  <c r="I3" i="7" a="1"/>
  <c r="I3" i="7" s="1"/>
  <c r="K3" i="7" s="1" a="1"/>
  <c r="K3" i="7" s="1"/>
  <c r="J4" i="7" a="1"/>
  <c r="J4" i="7" s="1"/>
  <c r="L4" i="7" s="1"/>
  <c r="I29" i="7" a="1"/>
  <c r="I29" i="7" s="1"/>
  <c r="K29" i="7" s="1" a="1"/>
  <c r="K29" i="7" s="1"/>
  <c r="J28" i="7" a="1"/>
  <c r="J28" i="7" s="1"/>
  <c r="I27" i="7" a="1"/>
  <c r="I27" i="7" s="1"/>
  <c r="K27" i="7" s="1" a="1"/>
  <c r="K27" i="7" s="1"/>
  <c r="J26" i="7" a="1"/>
  <c r="J26" i="7" s="1"/>
  <c r="L26" i="7" s="1"/>
  <c r="J31" i="7" a="1"/>
  <c r="J31" i="7" s="1"/>
  <c r="J30" i="7" a="1"/>
  <c r="J30" i="7" s="1"/>
  <c r="L30" i="7" s="1"/>
  <c r="I41" i="7" a="1"/>
  <c r="I41" i="7" s="1"/>
  <c r="K41" i="7" s="1" a="1"/>
  <c r="K41" i="7" s="1"/>
  <c r="I39" i="7" a="1"/>
  <c r="I39" i="7" s="1"/>
  <c r="K39" i="7" s="1" a="1"/>
  <c r="K39" i="7" s="1"/>
  <c r="J34" i="7" a="1"/>
  <c r="J34" i="7" s="1"/>
  <c r="J40" i="7" a="1"/>
  <c r="J40" i="7" s="1"/>
  <c r="I40" i="7" a="1"/>
  <c r="I40" i="7" s="1"/>
  <c r="K40" i="7" s="1" a="1"/>
  <c r="K40" i="7" s="1"/>
  <c r="J39" i="7" a="1"/>
  <c r="J39" i="7" s="1"/>
  <c r="L39" i="7" s="1"/>
  <c r="I28" i="7" a="1"/>
  <c r="I28" i="7" s="1"/>
  <c r="K28" i="7" s="1" a="1"/>
  <c r="K28" i="7" s="1"/>
  <c r="I32" i="7" a="1"/>
  <c r="I32" i="7" s="1"/>
  <c r="K32" i="7" s="1" a="1"/>
  <c r="K32" i="7" s="1"/>
  <c r="J41" i="7" a="1"/>
  <c r="J41" i="7" s="1"/>
  <c r="L41" i="7" s="1"/>
  <c r="I42" i="7" a="1"/>
  <c r="I42" i="7" s="1"/>
  <c r="K42" i="7" s="1" a="1"/>
  <c r="K42" i="7" s="1"/>
  <c r="I31" i="7" a="1"/>
  <c r="I31" i="7" s="1"/>
  <c r="K31" i="7" s="1" a="1"/>
  <c r="K31" i="7" s="1"/>
  <c r="L31" i="7" s="1"/>
  <c r="J29" i="7" a="1"/>
  <c r="J29" i="7" s="1"/>
  <c r="I33" i="7" a="1"/>
  <c r="I33" i="7" s="1"/>
  <c r="K33" i="7" s="1" a="1"/>
  <c r="K33" i="7" s="1"/>
  <c r="J16" i="7" a="1"/>
  <c r="J16" i="7" s="1"/>
  <c r="L16" i="7" s="1"/>
  <c r="J36" i="7" a="1"/>
  <c r="J36" i="7" s="1"/>
  <c r="J42" i="7" a="1"/>
  <c r="J42" i="7" s="1"/>
  <c r="L42" i="7" s="1"/>
  <c r="J39" i="6" a="1"/>
  <c r="J39" i="6" s="1"/>
  <c r="I35" i="6" a="1"/>
  <c r="I35" i="6" s="1"/>
  <c r="K35" i="6" s="1" a="1"/>
  <c r="K35" i="6" s="1"/>
  <c r="J41" i="6" a="1"/>
  <c r="J41" i="6" s="1"/>
  <c r="I28" i="6" a="1"/>
  <c r="I28" i="6" s="1"/>
  <c r="K28" i="6" s="1" a="1"/>
  <c r="K28" i="6" s="1"/>
  <c r="I33" i="6" a="1"/>
  <c r="I33" i="6" s="1"/>
  <c r="K33" i="6" s="1" a="1"/>
  <c r="K33" i="6" s="1"/>
  <c r="I26" i="6" a="1"/>
  <c r="I26" i="6" s="1"/>
  <c r="K26" i="6" s="1" a="1"/>
  <c r="K26" i="6" s="1"/>
  <c r="I41" i="6" a="1"/>
  <c r="I41" i="6" s="1"/>
  <c r="K41" i="6" s="1" a="1"/>
  <c r="K41" i="6" s="1"/>
  <c r="L41" i="6" s="1"/>
  <c r="M41" i="6" s="1"/>
  <c r="I16" i="6" a="1"/>
  <c r="I16" i="6" s="1"/>
  <c r="K16" i="6" s="1" a="1"/>
  <c r="K16" i="6" s="1"/>
  <c r="J16" i="6" a="1"/>
  <c r="J16" i="6" s="1"/>
  <c r="L16" i="6" s="1"/>
  <c r="M16" i="6" s="1"/>
  <c r="J34" i="6" a="1"/>
  <c r="J34" i="6" s="1"/>
  <c r="I34" i="6" a="1"/>
  <c r="I34" i="6" s="1"/>
  <c r="K34" i="6" s="1" a="1"/>
  <c r="K34" i="6" s="1"/>
  <c r="L34" i="6" s="1"/>
  <c r="M34" i="6" s="1"/>
  <c r="J40" i="6" a="1"/>
  <c r="J40" i="6" s="1"/>
  <c r="J33" i="6" a="1"/>
  <c r="J33" i="6" s="1"/>
  <c r="L33" i="6" s="1"/>
  <c r="M33" i="6" s="1"/>
  <c r="J20" i="6" a="1"/>
  <c r="J20" i="6" s="1"/>
  <c r="J17" i="6" a="1"/>
  <c r="J17" i="6" s="1"/>
  <c r="I23" i="6" a="1"/>
  <c r="I23" i="6" s="1"/>
  <c r="K23" i="6" s="1" a="1"/>
  <c r="K23" i="6" s="1"/>
  <c r="J29" i="6" a="1"/>
  <c r="J29" i="6" s="1"/>
  <c r="I31" i="6" a="1"/>
  <c r="I31" i="6" s="1"/>
  <c r="K31" i="6" s="1" a="1"/>
  <c r="K31" i="6" s="1"/>
  <c r="I3" i="6" a="1"/>
  <c r="I3" i="6" s="1"/>
  <c r="K3" i="6" s="1"/>
  <c r="I29" i="6" a="1"/>
  <c r="I29" i="6" s="1"/>
  <c r="K29" i="6" s="1" a="1"/>
  <c r="K29" i="6" s="1"/>
  <c r="I17" i="6" a="1"/>
  <c r="I17" i="6" s="1"/>
  <c r="K17" i="6" s="1" a="1"/>
  <c r="K17" i="6" s="1"/>
  <c r="L17" i="6" s="1"/>
  <c r="M17" i="6" s="1"/>
  <c r="J4" i="6" a="1"/>
  <c r="J4" i="6" s="1"/>
  <c r="J36" i="6" a="1"/>
  <c r="J36" i="6" s="1"/>
  <c r="I32" i="6" a="1"/>
  <c r="I32" i="6" s="1"/>
  <c r="K32" i="6" s="1" a="1"/>
  <c r="K32" i="6" s="1"/>
  <c r="J35" i="6" a="1"/>
  <c r="J35" i="6" s="1"/>
  <c r="L35" i="6" s="1"/>
  <c r="M35" i="6" s="1"/>
  <c r="J27" i="6" a="1"/>
  <c r="J27" i="6" s="1"/>
  <c r="I27" i="6" a="1"/>
  <c r="I27" i="6" s="1"/>
  <c r="K27" i="6" s="1" a="1"/>
  <c r="K27" i="6" s="1"/>
  <c r="L27" i="6" s="1"/>
  <c r="M27" i="6" s="1"/>
  <c r="J3" i="6" a="1"/>
  <c r="J3" i="6" s="1"/>
  <c r="J28" i="6" a="1"/>
  <c r="J28" i="6" s="1"/>
  <c r="L28" i="6" s="1"/>
  <c r="M28" i="6" s="1"/>
  <c r="I36" i="6" a="1"/>
  <c r="I36" i="6" s="1"/>
  <c r="K36" i="6" s="1" a="1"/>
  <c r="K36" i="6" s="1"/>
  <c r="I4" i="6" a="1"/>
  <c r="I4" i="6" s="1"/>
  <c r="K4" i="6" s="1" a="1"/>
  <c r="K4" i="6" s="1"/>
  <c r="J26" i="6" a="1"/>
  <c r="J26" i="6" s="1"/>
  <c r="L26" i="6" s="1"/>
  <c r="M26" i="6" s="1"/>
  <c r="J32" i="6" a="1"/>
  <c r="J32" i="6" s="1"/>
  <c r="L32" i="6" s="1"/>
  <c r="M32" i="6" s="1"/>
  <c r="I20" i="6" a="1"/>
  <c r="I20" i="6" s="1"/>
  <c r="K20" i="6" s="1" a="1"/>
  <c r="K20" i="6" s="1"/>
  <c r="L20" i="6" s="1"/>
  <c r="M20" i="6" s="1"/>
  <c r="I39" i="6" a="1"/>
  <c r="I39" i="6" s="1"/>
  <c r="K39" i="6" s="1" a="1"/>
  <c r="K39" i="6" s="1"/>
  <c r="J42" i="6" a="1"/>
  <c r="J42" i="6" s="1"/>
  <c r="J23" i="6" a="1"/>
  <c r="J23" i="6" s="1"/>
  <c r="I40" i="6" a="1"/>
  <c r="I40" i="6" s="1"/>
  <c r="K40" i="6" s="1" a="1"/>
  <c r="K40" i="6" s="1"/>
  <c r="I30" i="6" a="1"/>
  <c r="I30" i="6" s="1"/>
  <c r="K30" i="6" s="1" a="1"/>
  <c r="K30" i="6" s="1"/>
  <c r="I42" i="6" a="1"/>
  <c r="I42" i="6" s="1"/>
  <c r="K42" i="6" s="1" a="1"/>
  <c r="K42" i="6" s="1"/>
  <c r="J31" i="6" a="1"/>
  <c r="J31" i="6" s="1"/>
  <c r="L31" i="6" s="1"/>
  <c r="M31" i="6" s="1"/>
  <c r="J30" i="6" a="1"/>
  <c r="J30" i="6" s="1"/>
  <c r="G11" i="11"/>
  <c r="G11" i="9"/>
  <c r="G12" i="25"/>
  <c r="G15" i="11"/>
  <c r="G15" i="9"/>
  <c r="G16" i="25"/>
  <c r="G20" i="9"/>
  <c r="G21" i="25"/>
  <c r="G20" i="11"/>
  <c r="G23" i="9"/>
  <c r="G23" i="11"/>
  <c r="G24" i="25"/>
  <c r="A78" i="10"/>
  <c r="L42" i="6" l="1"/>
  <c r="L37" i="7"/>
  <c r="L39" i="6"/>
  <c r="L40" i="6"/>
  <c r="L40" i="7"/>
  <c r="L24" i="7"/>
  <c r="L3" i="6"/>
  <c r="M3" i="6" s="1"/>
  <c r="L29" i="7"/>
  <c r="L36" i="6"/>
  <c r="M36" i="6" s="1"/>
  <c r="L29" i="6"/>
  <c r="M29" i="6" s="1"/>
  <c r="L19" i="6"/>
  <c r="M19" i="6" s="1"/>
  <c r="L33" i="7"/>
  <c r="L32" i="7"/>
  <c r="L30" i="6"/>
  <c r="M30" i="6" s="1"/>
  <c r="L4" i="6"/>
  <c r="M4" i="6" s="1"/>
  <c r="L3" i="7"/>
  <c r="L19" i="7"/>
  <c r="L25" i="6"/>
  <c r="M25" i="6" s="1"/>
  <c r="L28" i="7"/>
  <c r="L27" i="7"/>
  <c r="AT21" i="10"/>
  <c r="AT14" i="10"/>
  <c r="AT13" i="10"/>
  <c r="AT22" i="10"/>
  <c r="AT19" i="10"/>
  <c r="AT18" i="10"/>
  <c r="AT12" i="10"/>
  <c r="AT17" i="10"/>
  <c r="M39" i="6"/>
  <c r="L34" i="7"/>
  <c r="M42" i="6"/>
  <c r="L23" i="6"/>
  <c r="M23" i="6" s="1"/>
  <c r="M40" i="6"/>
  <c r="BC14" i="8"/>
  <c r="BC12" i="8"/>
  <c r="BA12" i="10"/>
  <c r="BB12" i="10" s="1"/>
  <c r="BC13" i="8"/>
  <c r="BA19" i="10"/>
  <c r="BB19" i="10" s="1"/>
  <c r="BC19" i="8"/>
  <c r="BC22" i="8"/>
  <c r="BC21" i="8"/>
  <c r="BA16" i="10"/>
  <c r="BB16" i="10" s="1"/>
  <c r="BC18" i="8"/>
  <c r="BC16" i="8"/>
  <c r="BC17" i="8"/>
  <c r="D78" i="10"/>
  <c r="C78" i="10"/>
  <c r="C99" i="10" s="1"/>
  <c r="E78" i="10"/>
  <c r="E99" i="10" s="1"/>
  <c r="B78" i="10"/>
  <c r="AT24" i="10" l="1"/>
  <c r="BD18" i="8"/>
  <c r="BD22" i="8"/>
  <c r="BD14" i="8"/>
</calcChain>
</file>

<file path=xl/sharedStrings.xml><?xml version="1.0" encoding="utf-8"?>
<sst xmlns="http://schemas.openxmlformats.org/spreadsheetml/2006/main" count="3319" uniqueCount="763">
  <si>
    <t>How this spreadsheet works</t>
  </si>
  <si>
    <t>PS, 2010-08-14</t>
  </si>
  <si>
    <t>This spreadsheet intensively uses "Matrixformeln" (see "Bearbeiten einer Matrixformel" in the Excel help).</t>
  </si>
  <si>
    <t>They are indicated by "{= ...}" if you click on them; Try here:</t>
  </si>
  <si>
    <t>They look like usual Excel functions, but provide much more power. They are differently calculated from usual Excel Formulas</t>
  </si>
  <si>
    <t>If edited, you have to type Ctrl-Shift-Enter instead of just Enter; otherwise they are converted into usual functions</t>
  </si>
  <si>
    <t>You can convert them back by editing them again and finishing with Ctrl-Shift-Enter</t>
  </si>
  <si>
    <t>Usually, you only have to change the white fields; the grey fields are calculated automatically</t>
  </si>
  <si>
    <t>Green fields are usage hints!</t>
  </si>
  <si>
    <t>Usage of this spreadsheet for a new measurement:</t>
  </si>
  <si>
    <t>* Save with a new name</t>
  </si>
  <si>
    <t>* clear old data from "Rohdaten" but for first row of column headers</t>
  </si>
  <si>
    <t>* enter name in sheet eval</t>
  </si>
  <si>
    <t>* enter wheelfile information</t>
  </si>
  <si>
    <t>* insert data from table rsltXXXX.log:SHORT_RUN_RESULTS, so that the column header of this row are below the original column headers</t>
  </si>
  <si>
    <t>* Daten:Text in Spalten,  ok, ok, ok...</t>
  </si>
  <si>
    <t>* Compare that original and inserted column headers are aligned</t>
  </si>
  <si>
    <t>* Delete bad runs in "Rohdaten" which disturb the evaluation</t>
  </si>
  <si>
    <t>* update turnwise_standard evaluation</t>
  </si>
  <si>
    <t>* efficiency reasonable? If yes: copy to column "234U det.eff" (see notes for V10x)</t>
  </si>
  <si>
    <t>* current offset reasonable? See notes for V9</t>
  </si>
  <si>
    <t>* check turn.targ234. Adjust eval:min current</t>
  </si>
  <si>
    <t>The "turn.targets" evaluation is preferred!</t>
  </si>
  <si>
    <t>V4: bug in calculation of internal error of turn.targets and turn.targets233 corrected</t>
  </si>
  <si>
    <t>V9: current offset, ctest, 234U</t>
  </si>
  <si>
    <t>The turnwise det eff is calculated directly from the raw counts and currents of the standards</t>
  </si>
  <si>
    <t>The current offset is determined from the minimum current in the turn. For the further evaluation, it is subtracted</t>
  </si>
  <si>
    <t>The 234U/238U is calculated for each run, normalized to the turnwise det eff; additionally, a expected 238UX+ current is calculated from the 234U and the natural 234U/238U</t>
  </si>
  <si>
    <t>The usecurrent (for each run) is either the 238UX+ current, or, if below eval!mincurrent, the expected current calulated from the 234</t>
  </si>
  <si>
    <t>The usecurrent is used for the 236U and 233U evaluation</t>
  </si>
  <si>
    <t>V10x: to calculate the 238U current from 234U counts, a det.eff. is needed; however, the det.eff. on turnwise_standards is calculated from 236 and 238, which leads to</t>
  </si>
  <si>
    <t>circular dependencies; therefore an extra column is used, where the 234U det.eff. is entered manually.</t>
  </si>
  <si>
    <t>V16: calculate 234U, 236U based on pulser</t>
  </si>
  <si>
    <t>V24: just updated readme</t>
  </si>
  <si>
    <t>V27: 239/238 evaluation</t>
  </si>
  <si>
    <t>$STDIN</t>
  </si>
  <si>
    <t>runXXXX</t>
  </si>
  <si>
    <t>time</t>
  </si>
  <si>
    <t>Turn</t>
  </si>
  <si>
    <t>catXX</t>
  </si>
  <si>
    <t>CatName</t>
  </si>
  <si>
    <t>Material</t>
  </si>
  <si>
    <t>CatAge</t>
  </si>
  <si>
    <t>Avg_238UX__238U_</t>
  </si>
  <si>
    <t>trans_SumU-_238UX__Avg</t>
  </si>
  <si>
    <t>ipol_238UX+_236U_Avg</t>
  </si>
  <si>
    <t>Dur_236U_Sum</t>
  </si>
  <si>
    <t>Pulser_236U_Sum</t>
  </si>
  <si>
    <t>236UX+_236U_Sum</t>
  </si>
  <si>
    <t>lowPH_236U_Sum</t>
  </si>
  <si>
    <t>X+TOF_236U_Sum</t>
  </si>
  <si>
    <t>X+noTOF_236U_Sum</t>
  </si>
  <si>
    <t>vPH_236U_Sum</t>
  </si>
  <si>
    <t>vnoPH_236U_Sum</t>
  </si>
  <si>
    <t>PH_236U_Sum</t>
  </si>
  <si>
    <t>PHTOF_236U_Sum</t>
  </si>
  <si>
    <t>Allbins_236U_Sum</t>
  </si>
  <si>
    <t>ipol_238UX+_233U_Avg</t>
  </si>
  <si>
    <t>Dur_233U_Sum</t>
  </si>
  <si>
    <t>Pulser_233U_Sum</t>
  </si>
  <si>
    <t>233UX+_233U_Sum</t>
  </si>
  <si>
    <t>Allbins_233U_Sum</t>
  </si>
  <si>
    <t>ipol_238UX+_234U_Avg</t>
  </si>
  <si>
    <t>Dur_234U_Sum</t>
  </si>
  <si>
    <t>Pulser_234U_Sum</t>
  </si>
  <si>
    <t>234UX+_234U_Sum</t>
  </si>
  <si>
    <t>Allbins_234U_Sum</t>
  </si>
  <si>
    <t>ipol_238UX+_239U_Avg</t>
  </si>
  <si>
    <t>Dur_239U_Sum</t>
  </si>
  <si>
    <t>Pulser_239U_Sum</t>
  </si>
  <si>
    <t>239UX+_239U_Sum</t>
  </si>
  <si>
    <t>239UHX+_239U_Sum</t>
  </si>
  <si>
    <t>Allbins_239U_Sum</t>
  </si>
  <si>
    <t>ipol_238UX+_235U_Avg</t>
  </si>
  <si>
    <t>Dur_235U_Sum</t>
  </si>
  <si>
    <t>Pulser_235U_Sum</t>
  </si>
  <si>
    <t>235UX+_235U_Sum</t>
  </si>
  <si>
    <t>Allbins_235U_Sum</t>
  </si>
  <si>
    <t>ipol_238UX+_237U_Avg</t>
  </si>
  <si>
    <t>Dur_237U_Sum</t>
  </si>
  <si>
    <t>Pulser_237U_Sum</t>
  </si>
  <si>
    <t>237UX+_237U_Sum</t>
  </si>
  <si>
    <t>237UHX+_237U_Sum</t>
  </si>
  <si>
    <t>Allbins_237U_Sum</t>
  </si>
  <si>
    <t>Vienna-KkU</t>
  </si>
  <si>
    <t>Avgcur</t>
  </si>
  <si>
    <t>Avgicur</t>
  </si>
  <si>
    <t>cur.offset</t>
  </si>
  <si>
    <t>use_238</t>
  </si>
  <si>
    <t>avg_238U5+_0</t>
  </si>
  <si>
    <t>238from234</t>
  </si>
  <si>
    <t>usecurrent</t>
  </si>
  <si>
    <t>sum_236U</t>
  </si>
  <si>
    <t>time_0</t>
  </si>
  <si>
    <t>Pulsrate_0</t>
  </si>
  <si>
    <t>sum_238U5+</t>
  </si>
  <si>
    <t>r236_238</t>
  </si>
  <si>
    <t>+/-</t>
  </si>
  <si>
    <t>n236_238</t>
  </si>
  <si>
    <t>weight236</t>
  </si>
  <si>
    <t>turn.det.eff</t>
  </si>
  <si>
    <t>turn.norm</t>
  </si>
  <si>
    <t>turn.weight</t>
  </si>
  <si>
    <t>avg_238U5+_239</t>
  </si>
  <si>
    <t>sum_239U</t>
  </si>
  <si>
    <t>time_239</t>
  </si>
  <si>
    <t>r239_238</t>
  </si>
  <si>
    <t>n239_238</t>
  </si>
  <si>
    <t>turn.norm233</t>
  </si>
  <si>
    <t>weight233</t>
  </si>
  <si>
    <t>avg_238U5+_1</t>
  </si>
  <si>
    <t>sum_233U</t>
  </si>
  <si>
    <t>time_1</t>
  </si>
  <si>
    <t>r233_238</t>
  </si>
  <si>
    <t>n233_238</t>
  </si>
  <si>
    <t>avg_238U5+_234</t>
  </si>
  <si>
    <t>sum_234U</t>
  </si>
  <si>
    <t>pulser_rate</t>
  </si>
  <si>
    <t>time_234U</t>
  </si>
  <si>
    <t>sumcur_238U5+</t>
  </si>
  <si>
    <t>r234_238</t>
  </si>
  <si>
    <t>n234_238</t>
  </si>
  <si>
    <t>turn.norm234</t>
  </si>
  <si>
    <t>weight234</t>
  </si>
  <si>
    <t>calc_cur238</t>
  </si>
  <si>
    <t>raw 236/233</t>
  </si>
  <si>
    <t>err</t>
  </si>
  <si>
    <t>weight</t>
  </si>
  <si>
    <t>#</t>
  </si>
  <si>
    <t>Name</t>
  </si>
  <si>
    <t>Typ</t>
  </si>
  <si>
    <t>Project</t>
  </si>
  <si>
    <t>Comment</t>
  </si>
  <si>
    <t>catnum</t>
  </si>
  <si>
    <t>RunsPerTurn</t>
  </si>
  <si>
    <t>Curs</t>
  </si>
  <si>
    <t>Evts</t>
  </si>
  <si>
    <t>Mat</t>
  </si>
  <si>
    <t>Est.ugU</t>
  </si>
  <si>
    <t xml:space="preserve">Est.Ratio       </t>
  </si>
  <si>
    <t>Seqs</t>
  </si>
  <si>
    <t>Est.Ratio</t>
  </si>
  <si>
    <t>Runopts</t>
  </si>
  <si>
    <t>R</t>
  </si>
  <si>
    <t>A</t>
  </si>
  <si>
    <t>#N/A</t>
  </si>
  <si>
    <t>#REF!</t>
  </si>
  <si>
    <t>Target</t>
  </si>
  <si>
    <t>icalc_material</t>
  </si>
  <si>
    <t>runs</t>
  </si>
  <si>
    <t>Avg.Ratio</t>
  </si>
  <si>
    <t>int.err</t>
  </si>
  <si>
    <t>int.rel.</t>
  </si>
  <si>
    <t>ext.err</t>
  </si>
  <si>
    <t>ext.rel.</t>
  </si>
  <si>
    <t>e_Avg.Ratio</t>
  </si>
  <si>
    <t>rel</t>
  </si>
  <si>
    <t>sumtime</t>
  </si>
  <si>
    <t>sumcounts</t>
  </si>
  <si>
    <t>error</t>
  </si>
  <si>
    <t>avg.ctrat</t>
  </si>
  <si>
    <t>est.mass</t>
  </si>
  <si>
    <t>sumcur</t>
  </si>
  <si>
    <t>avgcur</t>
  </si>
  <si>
    <t>est.I</t>
  </si>
  <si>
    <t>ratio</t>
  </si>
  <si>
    <t>e_ratio</t>
  </si>
  <si>
    <t>rel.</t>
  </si>
  <si>
    <t>norm</t>
  </si>
  <si>
    <t>e_norm</t>
  </si>
  <si>
    <t>(at)</t>
  </si>
  <si>
    <t>(ug)</t>
  </si>
  <si>
    <t>Catnum</t>
  </si>
  <si>
    <t>Sortindex</t>
  </si>
  <si>
    <t>icalc_sortmat</t>
  </si>
  <si>
    <t>Sortmat</t>
  </si>
  <si>
    <t>Targets</t>
  </si>
  <si>
    <t>Avg.ratio</t>
  </si>
  <si>
    <t>err.</t>
  </si>
  <si>
    <t>norm.</t>
  </si>
  <si>
    <t>Add.info</t>
  </si>
  <si>
    <t>int.rel</t>
  </si>
  <si>
    <t>rel.err</t>
  </si>
  <si>
    <t>raw</t>
  </si>
  <si>
    <t>avg</t>
  </si>
  <si>
    <t>(no 234 used)</t>
  </si>
  <si>
    <t>est.atoms</t>
  </si>
  <si>
    <t>Chem.</t>
  </si>
  <si>
    <t>raw 234/235</t>
  </si>
  <si>
    <t>234/238</t>
  </si>
  <si>
    <t>U-233</t>
  </si>
  <si>
    <t>Yield</t>
  </si>
  <si>
    <t>from that</t>
  </si>
  <si>
    <t>in target</t>
  </si>
  <si>
    <t>(+/- 50%)</t>
  </si>
  <si>
    <t>raw 239/235</t>
  </si>
  <si>
    <t>U-239</t>
  </si>
  <si>
    <t>(not yet)</t>
  </si>
  <si>
    <t>Categ.</t>
  </si>
  <si>
    <t>Category -&gt;</t>
  </si>
  <si>
    <t>include into category</t>
  </si>
  <si>
    <t>Standards</t>
  </si>
  <si>
    <t>other Vienna-KkU</t>
  </si>
  <si>
    <t>IRMM_Blk</t>
  </si>
  <si>
    <t>IRMM</t>
  </si>
  <si>
    <t>x</t>
  </si>
  <si>
    <t>y</t>
  </si>
  <si>
    <t>Usage:</t>
  </si>
  <si>
    <t>* Enter names for groups of samples into the fields below "Categ." on the line marked with "Category -&gt;"</t>
  </si>
  <si>
    <t>* Put "1" into the column "include into category" to plot the point in this category; leave free otherwise.</t>
  </si>
  <si>
    <t>* look at the Plot right below</t>
  </si>
  <si>
    <t>sample name</t>
  </si>
  <si>
    <t>µg U used</t>
  </si>
  <si>
    <t>avg.cur</t>
  </si>
  <si>
    <t>current for no U</t>
  </si>
  <si>
    <t>is now determined on a per-turn basis from the minimum currents in the turn</t>
  </si>
  <si>
    <t>current per µg</t>
  </si>
  <si>
    <t>A/µg</t>
  </si>
  <si>
    <t>cont</t>
  </si>
  <si>
    <t>µg</t>
  </si>
  <si>
    <t>µg/A</t>
  </si>
  <si>
    <t>in 1 h</t>
  </si>
  <si>
    <t>h.e. ions/µgU</t>
  </si>
  <si>
    <t>stripping yield</t>
  </si>
  <si>
    <t>%</t>
  </si>
  <si>
    <t>l.e. ions/µg</t>
  </si>
  <si>
    <t>sputter yield in 1 h</t>
  </si>
  <si>
    <t>cps 233/atom 233</t>
  </si>
  <si>
    <t>cps from spike</t>
  </si>
  <si>
    <t>The following is not yet cleaned up!</t>
  </si>
  <si>
    <t>backgroundfit</t>
  </si>
  <si>
    <t>from blank count rate</t>
  </si>
  <si>
    <t>rate for no U</t>
  </si>
  <si>
    <t>cts/sec</t>
  </si>
  <si>
    <t>trace current</t>
  </si>
  <si>
    <t>trace mass</t>
  </si>
  <si>
    <t>from blank isotopic ratio</t>
  </si>
  <si>
    <t>stable mass</t>
  </si>
  <si>
    <t>trace/stable</t>
  </si>
  <si>
    <t>238U mass</t>
  </si>
  <si>
    <t>ratio from</t>
  </si>
  <si>
    <t>(ugU)</t>
  </si>
  <si>
    <t>countrate</t>
  </si>
  <si>
    <t>from ratio</t>
  </si>
  <si>
    <t>cat</t>
  </si>
  <si>
    <t>run</t>
  </si>
  <si>
    <t>turn</t>
  </si>
  <si>
    <t>e_turn</t>
  </si>
  <si>
    <t>cur from</t>
  </si>
  <si>
    <t>234U</t>
  </si>
  <si>
    <t>turnwise</t>
  </si>
  <si>
    <t>1. Standardsorte</t>
  </si>
  <si>
    <t>2. Standardsorte</t>
  </si>
  <si>
    <t>(see notes)</t>
  </si>
  <si>
    <t>238U5+</t>
  </si>
  <si>
    <t>238UX+</t>
  </si>
  <si>
    <t>all</t>
  </si>
  <si>
    <t>nom.ratio</t>
  </si>
  <si>
    <t>234U det.eff</t>
  </si>
  <si>
    <t>offset 236</t>
  </si>
  <si>
    <t>offset 233</t>
  </si>
  <si>
    <t>offset 234</t>
  </si>
  <si>
    <t>offset avg</t>
  </si>
  <si>
    <t>det.eff</t>
  </si>
  <si>
    <t>stabw</t>
  </si>
  <si>
    <t>det.eff.</t>
  </si>
  <si>
    <t>charge state</t>
  </si>
  <si>
    <t>mass</t>
  </si>
  <si>
    <t>amu</t>
  </si>
  <si>
    <t>avg trans</t>
  </si>
  <si>
    <t>min current</t>
  </si>
  <si>
    <t>for runs below this current the 234U is used to estimate the 238U current</t>
  </si>
  <si>
    <t>Pulser rate</t>
  </si>
  <si>
    <t>Hz</t>
  </si>
  <si>
    <t>nom. ratio</t>
  </si>
  <si>
    <t>Steier et al. 2000</t>
  </si>
  <si>
    <t>Vienna-US8</t>
  </si>
  <si>
    <t>Prepared by FQ, VERA Lab.Inv. 151</t>
  </si>
  <si>
    <t>AS_CR47_3U</t>
  </si>
  <si>
    <t>JapSea05</t>
  </si>
  <si>
    <t>REIMEP_18A</t>
  </si>
  <si>
    <t>Standard</t>
  </si>
  <si>
    <t>1. Standard-sorte</t>
  </si>
  <si>
    <t>2. Standard-sorte</t>
  </si>
  <si>
    <t>3. Standard-sorte</t>
  </si>
  <si>
    <t>spkie conc</t>
  </si>
  <si>
    <t>at233/g</t>
  </si>
  <si>
    <t>HNO3 5M</t>
  </si>
  <si>
    <t>w%</t>
  </si>
  <si>
    <t>g/g</t>
  </si>
  <si>
    <t>density</t>
  </si>
  <si>
    <t>kg/L</t>
  </si>
  <si>
    <t>http://www.handymath.com/cgi-bin/nitrictble2.cgi?submit=Entry</t>
  </si>
  <si>
    <t>HNO3 mass/vol</t>
  </si>
  <si>
    <t>g/L</t>
  </si>
  <si>
    <t>HNO3 mol/vol</t>
  </si>
  <si>
    <t>mol/L</t>
  </si>
  <si>
    <t>amount of spike used</t>
  </si>
  <si>
    <t>µL</t>
  </si>
  <si>
    <t>g solution</t>
  </si>
  <si>
    <t>check!!!</t>
  </si>
  <si>
    <t>atoms of spike used</t>
  </si>
  <si>
    <t>at233</t>
  </si>
  <si>
    <t>est 239/234</t>
  </si>
  <si>
    <t>Special evaluation for AS1312: the negative ion yield of Clara Rettenmaier's samples</t>
  </si>
  <si>
    <t>Clara Rettenmaier's samples: TIMS style sample prep</t>
  </si>
  <si>
    <t>cat26</t>
  </si>
  <si>
    <t>Cb</t>
  </si>
  <si>
    <t>catage</t>
  </si>
  <si>
    <t>s</t>
  </si>
  <si>
    <t>(before last run)</t>
  </si>
  <si>
    <t>duty cycle</t>
  </si>
  <si>
    <t>atoms U-238 det</t>
  </si>
  <si>
    <t>238O16O- ions</t>
  </si>
  <si>
    <t>Mass U used</t>
  </si>
  <si>
    <t>g</t>
  </si>
  <si>
    <t>atoms 238U in target</t>
  </si>
  <si>
    <t>ionization yield</t>
  </si>
  <si>
    <t>UH^3+ from UF4</t>
  </si>
  <si>
    <t>at low stripper gas pressure</t>
  </si>
  <si>
    <t>239 rate</t>
  </si>
  <si>
    <t>236 rate</t>
  </si>
  <si>
    <t>239/238</t>
  </si>
  <si>
    <t>=&gt; hydride problem does not disappear if UF4 is used</t>
  </si>
  <si>
    <t>elemantary charge</t>
  </si>
  <si>
    <t>C</t>
  </si>
  <si>
    <t>Avogadro</t>
  </si>
  <si>
    <t>atoms/mol</t>
  </si>
  <si>
    <t>nat.234U/238U</t>
  </si>
  <si>
    <t>Measurement</t>
  </si>
  <si>
    <t>VERA Laboratory, University of Vienna, Faculty of Physics - Isotope Research and Nuclear Physics</t>
  </si>
  <si>
    <t>Pos.</t>
  </si>
  <si>
    <t>Targ.Name</t>
  </si>
  <si>
    <t>Mat.Name</t>
  </si>
  <si>
    <t>238U</t>
  </si>
  <si>
    <t>236U count</t>
  </si>
  <si>
    <t>Ratio</t>
  </si>
  <si>
    <t>current</t>
  </si>
  <si>
    <t>rate</t>
  </si>
  <si>
    <t>U-236/U238</t>
  </si>
  <si>
    <t>(pA)</t>
  </si>
  <si>
    <t>(s^-1)</t>
  </si>
  <si>
    <t>* curent calibration reasonable (3+, He, 1.65 MV: ~30 pA/µg)</t>
  </si>
  <si>
    <t>V28: minor changes</t>
  </si>
  <si>
    <t>U-238</t>
  </si>
  <si>
    <t>e</t>
  </si>
  <si>
    <t>turn.norm239</t>
  </si>
  <si>
    <t>weight239</t>
  </si>
  <si>
    <t>total</t>
  </si>
  <si>
    <t>number of</t>
  </si>
  <si>
    <t>236U</t>
  </si>
  <si>
    <t>detected</t>
  </si>
  <si>
    <t>count</t>
  </si>
  <si>
    <t>234U/238U</t>
  </si>
  <si>
    <t>average</t>
  </si>
  <si>
    <t>mass-239/U-238</t>
  </si>
  <si>
    <t>(As)</t>
  </si>
  <si>
    <t>(A)</t>
  </si>
  <si>
    <t>Mass</t>
  </si>
  <si>
    <t>(g)</t>
  </si>
  <si>
    <t>CumulYield</t>
  </si>
  <si>
    <t>236U duty cycle TIMS</t>
  </si>
  <si>
    <t>Stripping yield</t>
  </si>
  <si>
    <t>Det.Eff</t>
  </si>
  <si>
    <t>neg.ion det.yield</t>
  </si>
  <si>
    <t>mass yield</t>
  </si>
  <si>
    <t>V31: efficiency calculation (first version)</t>
  </si>
  <si>
    <t>CATAGE</t>
  </si>
  <si>
    <t>nA</t>
  </si>
  <si>
    <t>OldC</t>
  </si>
  <si>
    <t>V34: minor logistics improvements</t>
  </si>
  <si>
    <t>Peter Steier</t>
  </si>
  <si>
    <t>final</t>
  </si>
  <si>
    <t>V36: use either turnwise target normalized values or just overall counts/current, depending on counts/run</t>
  </si>
  <si>
    <t>expected</t>
  </si>
  <si>
    <t>est/exp</t>
  </si>
  <si>
    <t>in 3 mg Fe</t>
  </si>
  <si>
    <t>corresponding</t>
  </si>
  <si>
    <t xml:space="preserve">mass </t>
  </si>
  <si>
    <t>233/238</t>
  </si>
  <si>
    <t>missing</t>
  </si>
  <si>
    <t>index</t>
  </si>
  <si>
    <t>Usmall</t>
  </si>
  <si>
    <t>lowPH_233U_Sum</t>
  </si>
  <si>
    <t>lowPH_234U_Sum</t>
  </si>
  <si>
    <t>raw236/233</t>
  </si>
  <si>
    <t>rate233</t>
  </si>
  <si>
    <t>233/236</t>
  </si>
  <si>
    <t>Vienna_US8_D30-3@15</t>
  </si>
  <si>
    <t>empty</t>
  </si>
  <si>
    <t>-las</t>
  </si>
  <si>
    <t>B2_U</t>
  </si>
  <si>
    <t>32_U</t>
  </si>
  <si>
    <t>31_U</t>
  </si>
  <si>
    <t>30_U</t>
  </si>
  <si>
    <t>28_U</t>
  </si>
  <si>
    <t>26_U</t>
  </si>
  <si>
    <t>24_U</t>
  </si>
  <si>
    <t>23_U</t>
  </si>
  <si>
    <t>Vienna-KkU D30</t>
  </si>
  <si>
    <t>Vienna KkU</t>
  </si>
  <si>
    <t>22_U</t>
  </si>
  <si>
    <t>21_U</t>
  </si>
  <si>
    <t>20_U</t>
  </si>
  <si>
    <t>19_U</t>
  </si>
  <si>
    <t>Vienna US8 D30-3</t>
  </si>
  <si>
    <t>Vienna US8</t>
  </si>
  <si>
    <t>18_U</t>
  </si>
  <si>
    <t>17_U</t>
  </si>
  <si>
    <t>16_U</t>
  </si>
  <si>
    <t>15_U</t>
  </si>
  <si>
    <t>B6_U</t>
  </si>
  <si>
    <t>14_U</t>
  </si>
  <si>
    <t>13_U</t>
  </si>
  <si>
    <t>12_U</t>
  </si>
  <si>
    <t>11_U</t>
  </si>
  <si>
    <t>10_U</t>
  </si>
  <si>
    <t>8_U</t>
  </si>
  <si>
    <t>B3_U</t>
  </si>
  <si>
    <t>6_U</t>
  </si>
  <si>
    <t>4_U</t>
  </si>
  <si>
    <t>TR04_5U</t>
  </si>
  <si>
    <t>TR04_6U</t>
  </si>
  <si>
    <t>TR04_7U</t>
  </si>
  <si>
    <t>TR13_4U</t>
  </si>
  <si>
    <t>TR13_5U</t>
  </si>
  <si>
    <t>Vienna_US8_D30-3@25</t>
  </si>
  <si>
    <t>cat15/run0040</t>
  </si>
  <si>
    <t>cat08/run0046</t>
  </si>
  <si>
    <t>cat09/run0047</t>
  </si>
  <si>
    <t>cat10/run0048</t>
  </si>
  <si>
    <t>cat11/run0049</t>
  </si>
  <si>
    <t>cat12/run0050</t>
  </si>
  <si>
    <t>cat13/run0051</t>
  </si>
  <si>
    <t>cat14/run0052</t>
  </si>
  <si>
    <t>cat16/run0053</t>
  </si>
  <si>
    <t>cat17/run0054</t>
  </si>
  <si>
    <t>cat18/run0055</t>
  </si>
  <si>
    <t>Vienna_US8_D30-3@35</t>
  </si>
  <si>
    <t>236U conc.</t>
  </si>
  <si>
    <t>from 236/238</t>
  </si>
  <si>
    <t>and expected 238</t>
  </si>
  <si>
    <t>at236/g dry</t>
  </si>
  <si>
    <t>233U conc.</t>
  </si>
  <si>
    <t>from 233/238</t>
  </si>
  <si>
    <t>run data</t>
  </si>
  <si>
    <t>rate235</t>
  </si>
  <si>
    <t>r235/238</t>
  </si>
  <si>
    <t>n235/238</t>
  </si>
  <si>
    <t>Red cells not yet valid</t>
  </si>
  <si>
    <t>x0</t>
  </si>
  <si>
    <t>A0</t>
  </si>
  <si>
    <t>s0</t>
  </si>
  <si>
    <t>year</t>
  </si>
  <si>
    <t>fit</t>
  </si>
  <si>
    <t>chi^2</t>
  </si>
  <si>
    <t>c0</t>
  </si>
  <si>
    <t>x1</t>
  </si>
  <si>
    <t>A1</t>
  </si>
  <si>
    <t>s1</t>
  </si>
  <si>
    <t>c1</t>
  </si>
  <si>
    <t>cat10/run0160</t>
  </si>
  <si>
    <t>cat11/run0161</t>
  </si>
  <si>
    <t>cat12/run0162</t>
  </si>
  <si>
    <t>cat13/run0163</t>
  </si>
  <si>
    <t>cat14/run0164</t>
  </si>
  <si>
    <t>cat16/run0165</t>
  </si>
  <si>
    <t>cat17/run0166</t>
  </si>
  <si>
    <t>cat18/run0167</t>
  </si>
  <si>
    <t>V45: turn.targ235 contains now the first data in the more resonable format with the run evaluation below the target table.</t>
  </si>
  <si>
    <t>Other isotopes should be modified similarly, will allow to do also the allact evaluation with better mathematics at little effort.</t>
  </si>
  <si>
    <t>St60k_U_D100-a</t>
  </si>
  <si>
    <t>St60k_U_D100-b</t>
  </si>
  <si>
    <t>St60k_U_D100-c</t>
  </si>
  <si>
    <t>Vienna-KkU D30 + Fe02</t>
  </si>
  <si>
    <t>St60e_U_D100-a</t>
  </si>
  <si>
    <t>St60e_U_D100-b</t>
  </si>
  <si>
    <t>St60e_U_D100-c</t>
  </si>
  <si>
    <t>St60w_U_D100-a</t>
  </si>
  <si>
    <t>St60w_U_D100-b</t>
  </si>
  <si>
    <t>St60w_U_D100-c</t>
  </si>
  <si>
    <t>Blank_20091102</t>
  </si>
  <si>
    <t>Zima-Hain160809_</t>
  </si>
  <si>
    <t>Pu</t>
  </si>
  <si>
    <t>}</t>
  </si>
  <si>
    <t>cat30/run0001</t>
  </si>
  <si>
    <t>2016-08-12,13:04:15</t>
  </si>
  <si>
    <t>Vienna-KkU_D30+Fe02@30</t>
  </si>
  <si>
    <t>PZima_HNO3@2</t>
  </si>
  <si>
    <t>Zima-Hain160809_PZima_HNO3</t>
  </si>
  <si>
    <t>cat15/run0003</t>
  </si>
  <si>
    <t>2016-08-12,13:47:10</t>
  </si>
  <si>
    <t>PZima_destH2O@3</t>
  </si>
  <si>
    <t>Zima-Hain160809_PZima_destH2O</t>
  </si>
  <si>
    <t>PZima_FeLsg@4</t>
  </si>
  <si>
    <t>Zima-Hain160809_PZima_FeLsg</t>
  </si>
  <si>
    <t>PZima_NH3@5</t>
  </si>
  <si>
    <t>Zima-Hain160809_PZima_NH3</t>
  </si>
  <si>
    <t>cat07/run0008</t>
  </si>
  <si>
    <t>2016-08-12,15:24:55</t>
  </si>
  <si>
    <t>St60k_U_D100-a@7</t>
  </si>
  <si>
    <t>MS_St60k_U</t>
  </si>
  <si>
    <t>cat08/run0009</t>
  </si>
  <si>
    <t>2016-08-12,15:57:27</t>
  </si>
  <si>
    <t>St60k_U_D100-b@8</t>
  </si>
  <si>
    <t>cat09/run0010</t>
  </si>
  <si>
    <t>2016-08-12,16:29:51</t>
  </si>
  <si>
    <t>St60k_U_D100-c@9</t>
  </si>
  <si>
    <t>cat10/run0011</t>
  </si>
  <si>
    <t>2016-08-12,17:02:04</t>
  </si>
  <si>
    <t>Vienna-KkU_D30+Fe02@10</t>
  </si>
  <si>
    <t>cat11/run0012</t>
  </si>
  <si>
    <t>2016-08-12,17:13:45</t>
  </si>
  <si>
    <t>St60e_U_D100-a@11</t>
  </si>
  <si>
    <t>MS_St60e_U</t>
  </si>
  <si>
    <t>cat12/run0013</t>
  </si>
  <si>
    <t>2016-08-12,17:46:02</t>
  </si>
  <si>
    <t>St60e_U_D100-b@12</t>
  </si>
  <si>
    <t>cat13/run0014</t>
  </si>
  <si>
    <t>2016-08-12,18:18:16</t>
  </si>
  <si>
    <t>St60e_U_D100-c@13</t>
  </si>
  <si>
    <t>cat14/run0015</t>
  </si>
  <si>
    <t>2016-08-12,18:50:36</t>
  </si>
  <si>
    <t>St60w_U_D100-a@14</t>
  </si>
  <si>
    <t>MS_St60w_U</t>
  </si>
  <si>
    <t>cat16/run0016</t>
  </si>
  <si>
    <t>2016-08-12,19:22:50</t>
  </si>
  <si>
    <t>St60w_U_D100-b@16</t>
  </si>
  <si>
    <t>cat17/run0017</t>
  </si>
  <si>
    <t>2016-08-12,19:55:09</t>
  </si>
  <si>
    <t>St60w_U_D100-c@17</t>
  </si>
  <si>
    <t>cat18/run0018</t>
  </si>
  <si>
    <t>2016-08-12,20:27:28</t>
  </si>
  <si>
    <t>Blank_20091102@18</t>
  </si>
  <si>
    <t>MS_Blank_20091102</t>
  </si>
  <si>
    <t>cat25/run0022</t>
  </si>
  <si>
    <t>2016-08-12,22:36:18</t>
  </si>
  <si>
    <t>cat30/run0030</t>
  </si>
  <si>
    <t>2016-08-13,02:33:42</t>
  </si>
  <si>
    <t>cat35/run0035</t>
  </si>
  <si>
    <t>2016-08-13,05:17:59</t>
  </si>
  <si>
    <t>cat30/run0038</t>
  </si>
  <si>
    <t>2016-08-13,06:55:41</t>
  </si>
  <si>
    <t>2016-08-13,07:22:35</t>
  </si>
  <si>
    <t>cat07/run0045</t>
  </si>
  <si>
    <t>2016-08-13,08:58:09</t>
  </si>
  <si>
    <t>2016-08-13,09:30:03</t>
  </si>
  <si>
    <t>2016-08-13,10:02:05</t>
  </si>
  <si>
    <t>2016-08-13,10:33:59</t>
  </si>
  <si>
    <t>2016-08-13,10:45:17</t>
  </si>
  <si>
    <t>2016-08-13,11:17:12</t>
  </si>
  <si>
    <t>2016-08-13,11:49:16</t>
  </si>
  <si>
    <t>2016-08-13,12:21:18</t>
  </si>
  <si>
    <t>2016-08-13,12:53:25</t>
  </si>
  <si>
    <t>2016-08-13,13:25:25</t>
  </si>
  <si>
    <t>2016-08-13,13:57:24</t>
  </si>
  <si>
    <t>cat30/run0056</t>
  </si>
  <si>
    <t>2016-08-13,14:29:51</t>
  </si>
  <si>
    <t>cat35/run0061</t>
  </si>
  <si>
    <t>2016-08-13,17:13:06</t>
  </si>
  <si>
    <t>cat30/run0066</t>
  </si>
  <si>
    <t>2016-08-13,20:07:14</t>
  </si>
  <si>
    <t>cat15/run0068</t>
  </si>
  <si>
    <t>2016-08-13,20:34:05</t>
  </si>
  <si>
    <t>cat07/run0073</t>
  </si>
  <si>
    <t>2016-08-13,22:09:20</t>
  </si>
  <si>
    <t>cat08/run0074</t>
  </si>
  <si>
    <t>2016-08-13,22:41:24</t>
  </si>
  <si>
    <t>cat09/run0075</t>
  </si>
  <si>
    <t>2016-08-13,23:13:27</t>
  </si>
  <si>
    <t>cat10/run0076</t>
  </si>
  <si>
    <t>2016-08-13,23:45:22</t>
  </si>
  <si>
    <t>cat11/run0077</t>
  </si>
  <si>
    <t>2016-08-13,23:56:53</t>
  </si>
  <si>
    <t>cat12/run0078</t>
  </si>
  <si>
    <t>2016-08-14,00:28:58</t>
  </si>
  <si>
    <t>cat13/run0079</t>
  </si>
  <si>
    <t>2016-08-14,01:01:00</t>
  </si>
  <si>
    <t>cat14/run0080</t>
  </si>
  <si>
    <t>2016-08-14,01:33:06</t>
  </si>
  <si>
    <t>cat16/run0081</t>
  </si>
  <si>
    <t>2016-08-14,02:05:00</t>
  </si>
  <si>
    <t>cat17/run0082</t>
  </si>
  <si>
    <t>2016-08-14,02:37:08</t>
  </si>
  <si>
    <t>cat18/run0083</t>
  </si>
  <si>
    <t>2016-08-14,03:09:05</t>
  </si>
  <si>
    <t>cat30/run0084</t>
  </si>
  <si>
    <t>2016-08-14,03:41:29</t>
  </si>
  <si>
    <t>cat35/run0089</t>
  </si>
  <si>
    <t>2016-08-14,06:24:44</t>
  </si>
  <si>
    <t>cat30/run0094</t>
  </si>
  <si>
    <t>2016-08-14,09:17:56</t>
  </si>
  <si>
    <t>cat15/run0096</t>
  </si>
  <si>
    <t>2016-08-14,09:44:53</t>
  </si>
  <si>
    <t>cat07/run0101</t>
  </si>
  <si>
    <t>2016-08-14,11:20:17</t>
  </si>
  <si>
    <t>cat08/run0102</t>
  </si>
  <si>
    <t>2016-08-14,11:52:15</t>
  </si>
  <si>
    <t>cat09/run0103</t>
  </si>
  <si>
    <t>2016-08-14,12:24:06</t>
  </si>
  <si>
    <t>cat10/run0104</t>
  </si>
  <si>
    <t>2016-08-14,12:56:02</t>
  </si>
  <si>
    <t>cat11/run0105</t>
  </si>
  <si>
    <t>2016-08-14,13:07:32</t>
  </si>
  <si>
    <t>cat12/run0106</t>
  </si>
  <si>
    <t>2016-08-14,13:39:38</t>
  </si>
  <si>
    <t>cat13/run0107</t>
  </si>
  <si>
    <t>2016-08-14,14:11:40</t>
  </si>
  <si>
    <t>cat14/run0108</t>
  </si>
  <si>
    <t>2016-08-14,14:43:46</t>
  </si>
  <si>
    <t>cat16/run0109</t>
  </si>
  <si>
    <t>2016-08-14,15:15:56</t>
  </si>
  <si>
    <t>cat17/run0110</t>
  </si>
  <si>
    <t>2016-08-14,15:48:11</t>
  </si>
  <si>
    <t>cat18/run0111</t>
  </si>
  <si>
    <t>2016-08-14,16:20:16</t>
  </si>
  <si>
    <t>cat30/run0112</t>
  </si>
  <si>
    <t>2016-08-14,16:52:33</t>
  </si>
  <si>
    <t>cat35/run0117</t>
  </si>
  <si>
    <t>2016-08-14,19:35:27</t>
  </si>
  <si>
    <t>cat30/run0122</t>
  </si>
  <si>
    <t>2016-08-14,22:28:38</t>
  </si>
  <si>
    <t>cat15/run0124</t>
  </si>
  <si>
    <t>2016-08-14,22:55:28</t>
  </si>
  <si>
    <t>cat07/run0129</t>
  </si>
  <si>
    <t>2016-08-15,00:30:47</t>
  </si>
  <si>
    <t>cat08/run0130</t>
  </si>
  <si>
    <t>2016-08-15,01:02:51</t>
  </si>
  <si>
    <t>cat09/run0131</t>
  </si>
  <si>
    <t>2016-08-15,01:34:56</t>
  </si>
  <si>
    <t>cat10/run0132</t>
  </si>
  <si>
    <t>2016-08-15,02:06:55</t>
  </si>
  <si>
    <t>cat11/run0133</t>
  </si>
  <si>
    <t>2016-08-15,02:18:32</t>
  </si>
  <si>
    <t>cat12/run0134</t>
  </si>
  <si>
    <t>2016-08-15,02:50:33</t>
  </si>
  <si>
    <t>cat13/run0135</t>
  </si>
  <si>
    <t>2016-08-15,03:22:48</t>
  </si>
  <si>
    <t>cat14/run0136</t>
  </si>
  <si>
    <t>2016-08-15,03:54:52</t>
  </si>
  <si>
    <t>cat16/run0137</t>
  </si>
  <si>
    <t>2016-08-15,04:26:58</t>
  </si>
  <si>
    <t>cat17/run0138</t>
  </si>
  <si>
    <t>2016-08-15,04:59:06</t>
  </si>
  <si>
    <t>cat18/run0139</t>
  </si>
  <si>
    <t>2016-08-15,05:31:12</t>
  </si>
  <si>
    <t>cat30/run0140</t>
  </si>
  <si>
    <t>2016-08-15,06:03:49</t>
  </si>
  <si>
    <t>cat35/run0145</t>
  </si>
  <si>
    <t>2016-08-15,08:46:57</t>
  </si>
  <si>
    <t>cat30/run0150</t>
  </si>
  <si>
    <t>2016-08-15,11:40:37</t>
  </si>
  <si>
    <t>cat15/run0152</t>
  </si>
  <si>
    <t>2016-08-15,12:08:17</t>
  </si>
  <si>
    <t>cat07/run0157</t>
  </si>
  <si>
    <t>2016-08-15,13:43:36</t>
  </si>
  <si>
    <t>cat08/run0158</t>
  </si>
  <si>
    <t>2016-08-15,14:15:45</t>
  </si>
  <si>
    <t>cat09/run0159</t>
  </si>
  <si>
    <t>2016-08-15,14:47:49</t>
  </si>
  <si>
    <t>2016-08-15,15:19:50</t>
  </si>
  <si>
    <t>2016-08-15,15:31:22</t>
  </si>
  <si>
    <t>2016-08-15,16:03:17</t>
  </si>
  <si>
    <t>2016-08-15,16:35:28</t>
  </si>
  <si>
    <t>2016-08-15,17:07:30</t>
  </si>
  <si>
    <t>2016-08-15,17:39:26</t>
  </si>
  <si>
    <t>2016-08-15,18:11:31</t>
  </si>
  <si>
    <t>2016-08-15,18:43:31</t>
  </si>
  <si>
    <t>cat30/run0168</t>
  </si>
  <si>
    <t>2016-08-15,19:15:58</t>
  </si>
  <si>
    <t>cat35/run0173</t>
  </si>
  <si>
    <t>2016-08-15,21:59:08</t>
  </si>
  <si>
    <t>cat30/run0178</t>
  </si>
  <si>
    <t>2016-08-16,00:52:20</t>
  </si>
  <si>
    <t>cat15/run0180</t>
  </si>
  <si>
    <t>2016-08-16,01:19:14</t>
  </si>
  <si>
    <t>cat07/run0185</t>
  </si>
  <si>
    <t>2016-08-16,02:54:42</t>
  </si>
  <si>
    <t>cat08/run0186</t>
  </si>
  <si>
    <t>2016-08-16,03:26:48</t>
  </si>
  <si>
    <t>cat09/run0187</t>
  </si>
  <si>
    <t>2016-08-16,03:58:54</t>
  </si>
  <si>
    <t>cat10/run0188</t>
  </si>
  <si>
    <t>2016-08-16,04:30:59</t>
  </si>
  <si>
    <t>cat11/run0189</t>
  </si>
  <si>
    <t>2016-08-16,04:42:36</t>
  </si>
  <si>
    <t>cat12/run0190</t>
  </si>
  <si>
    <t>2016-08-16,05:14:38</t>
  </si>
  <si>
    <t>cat13/run0191</t>
  </si>
  <si>
    <t>2016-08-16,05:46:45</t>
  </si>
  <si>
    <t>cat14/run0192</t>
  </si>
  <si>
    <t>2016-08-16,06:18:48</t>
  </si>
  <si>
    <t>cat16/run0193</t>
  </si>
  <si>
    <t>2016-08-16,06:50:53</t>
  </si>
  <si>
    <t>cat17/run0194</t>
  </si>
  <si>
    <t>2016-08-16,07:22:53</t>
  </si>
  <si>
    <t>cat18/run0195</t>
  </si>
  <si>
    <t>2016-08-16,07:54:51</t>
  </si>
  <si>
    <t>cat30/run0196</t>
  </si>
  <si>
    <t>2016-08-16,08:27:20</t>
  </si>
  <si>
    <t>heavy/Zima-Hain_160809</t>
  </si>
  <si>
    <t>wi</t>
  </si>
  <si>
    <t>weighted average</t>
  </si>
  <si>
    <t>Xi</t>
  </si>
  <si>
    <t>mean_norm</t>
  </si>
  <si>
    <t>w_i</t>
  </si>
  <si>
    <t>e_233/236</t>
  </si>
  <si>
    <t>Vienna_KkU</t>
  </si>
  <si>
    <t>cat35/run0201</t>
  </si>
  <si>
    <t>2016-08-16,11:10:08</t>
  </si>
  <si>
    <t>cat30/run0208</t>
  </si>
  <si>
    <t>2016-08-19,21:54:45</t>
  </si>
  <si>
    <t>cat15/run0209</t>
  </si>
  <si>
    <t>2016-08-19,22:11:33</t>
  </si>
  <si>
    <t>cat10/run0210</t>
  </si>
  <si>
    <t>2016-08-19,22:29:05</t>
  </si>
  <si>
    <t>cat30/run0211</t>
  </si>
  <si>
    <t>2016-08-19,22:46:23</t>
  </si>
  <si>
    <t>cat35/run0212</t>
  </si>
  <si>
    <t>2016-08-19,23:02:58</t>
  </si>
  <si>
    <t>cat30/run0217</t>
  </si>
  <si>
    <t>2016-08-20,02:22:02</t>
  </si>
  <si>
    <t>cat30/run0219</t>
  </si>
  <si>
    <t>2016-08-20,03:25:34</t>
  </si>
  <si>
    <t>cat35/run0224</t>
  </si>
  <si>
    <t>2016-08-20,06:45:46</t>
  </si>
  <si>
    <t>cat30/run0229</t>
  </si>
  <si>
    <t>2016-08-20,10:04:25</t>
  </si>
  <si>
    <t>cat30/run0231</t>
  </si>
  <si>
    <t>2016-08-20,11:07:31</t>
  </si>
  <si>
    <t>cat35/run0236</t>
  </si>
  <si>
    <t>2016-08-20,14:24:46</t>
  </si>
  <si>
    <t>cat30/run0241</t>
  </si>
  <si>
    <t>2016-08-20,17:43:18</t>
  </si>
  <si>
    <t>cat30/run0243</t>
  </si>
  <si>
    <t>2016-08-20,18:46:14</t>
  </si>
  <si>
    <t>cat35/run0248</t>
  </si>
  <si>
    <t>2016-08-20,22:04:32</t>
  </si>
  <si>
    <t>cat30/run0253</t>
  </si>
  <si>
    <t>2016-08-21,01:22:22</t>
  </si>
  <si>
    <t>cat30/run0255</t>
  </si>
  <si>
    <t>2016-08-21,02:25:12</t>
  </si>
  <si>
    <t>cat35/run0260</t>
  </si>
  <si>
    <t>2016-08-21,05:42:03</t>
  </si>
  <si>
    <t>cat30/run0265</t>
  </si>
  <si>
    <t>2016-08-21,08:58:56</t>
  </si>
  <si>
    <t>cat30/run0267</t>
  </si>
  <si>
    <t>2016-08-21,10:02:11</t>
  </si>
  <si>
    <t>cat35/run0272</t>
  </si>
  <si>
    <t>2016-08-21,13:20:40</t>
  </si>
  <si>
    <t>cat30/run0277</t>
  </si>
  <si>
    <t>2016-08-21,16:39:19</t>
  </si>
  <si>
    <t>cat30/run0279</t>
  </si>
  <si>
    <t>2016-08-21,17:42:36</t>
  </si>
  <si>
    <t>cat35/run0284</t>
  </si>
  <si>
    <t>2016-08-21,21:00:01</t>
  </si>
  <si>
    <t>cat30/run0289</t>
  </si>
  <si>
    <t>2016-08-22,06:41:32</t>
  </si>
  <si>
    <t>cat30/run0291</t>
  </si>
  <si>
    <t>2016-08-22,07:45:37</t>
  </si>
  <si>
    <t>cat30/run0299</t>
  </si>
  <si>
    <t>2016-08-22,13:31:32</t>
  </si>
  <si>
    <t>r236_234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</si>
</sst>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0.0"/>
    <numFmt numFmtId="166" formatCode="0.0E+00"/>
    <numFmt numFmtId="167" formatCode="0.000"/>
    <numFmt numFmtId="168" formatCode="0.00E+000"/>
    <numFmt numFmtId="169" formatCode="#,##0.00\ ;\-#,##0.00\ ;&quot; -&quot;#\ ;@\ "/>
    <numFmt numFmtId="170" formatCode="#,##0.0\ ;\-#,##0.0\ ;&quot; -&quot;#\ ;@\ "/>
    <numFmt numFmtId="171" formatCode="0.000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 Unicode MS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CCFFCC"/>
        <bgColor indexed="31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9" tint="0.79998168889431442"/>
        <bgColor indexed="31"/>
      </patternFill>
    </fill>
    <fill>
      <patternFill patternType="solid">
        <fgColor rgb="FFCCFFCC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1" fillId="0" borderId="0"/>
    <xf numFmtId="169" fontId="11" fillId="0" borderId="0"/>
    <xf numFmtId="0" fontId="5" fillId="0" borderId="0"/>
    <xf numFmtId="0" fontId="3" fillId="0" borderId="0">
      <alignment vertical="center"/>
    </xf>
    <xf numFmtId="9" fontId="11" fillId="0" borderId="0"/>
    <xf numFmtId="0" fontId="3" fillId="0" borderId="0"/>
    <xf numFmtId="0" fontId="2" fillId="0" borderId="0"/>
    <xf numFmtId="0" fontId="1" fillId="0" borderId="0"/>
  </cellStyleXfs>
  <cellXfs count="297">
    <xf numFmtId="0" fontId="0" fillId="0" borderId="0" xfId="0"/>
    <xf numFmtId="0" fontId="11" fillId="2" borderId="0" xfId="1" applyFill="1"/>
    <xf numFmtId="0" fontId="0" fillId="2" borderId="1" xfId="1" applyFont="1" applyFill="1" applyBorder="1"/>
    <xf numFmtId="0" fontId="11" fillId="2" borderId="2" xfId="1" applyFill="1" applyBorder="1"/>
    <xf numFmtId="0" fontId="11" fillId="2" borderId="3" xfId="1" applyFill="1" applyBorder="1"/>
    <xf numFmtId="0" fontId="11" fillId="2" borderId="4" xfId="1" applyFill="1" applyBorder="1"/>
    <xf numFmtId="0" fontId="11" fillId="2" borderId="0" xfId="1" applyFill="1" applyBorder="1"/>
    <xf numFmtId="0" fontId="11" fillId="2" borderId="5" xfId="1" applyFill="1" applyBorder="1"/>
    <xf numFmtId="0" fontId="11" fillId="2" borderId="6" xfId="1" applyFill="1" applyBorder="1"/>
    <xf numFmtId="0" fontId="0" fillId="2" borderId="7" xfId="1" applyFont="1" applyFill="1" applyBorder="1"/>
    <xf numFmtId="0" fontId="11" fillId="2" borderId="8" xfId="1" applyFill="1" applyBorder="1"/>
    <xf numFmtId="0" fontId="0" fillId="2" borderId="0" xfId="1" applyFont="1" applyFill="1"/>
    <xf numFmtId="0" fontId="0" fillId="0" borderId="0" xfId="1" applyFont="1"/>
    <xf numFmtId="1" fontId="0" fillId="0" borderId="0" xfId="1" applyNumberFormat="1" applyFont="1"/>
    <xf numFmtId="11" fontId="0" fillId="0" borderId="0" xfId="1" applyNumberFormat="1" applyFont="1"/>
    <xf numFmtId="164" fontId="0" fillId="0" borderId="0" xfId="5" applyNumberFormat="1" applyFont="1" applyFill="1" applyBorder="1" applyAlignment="1" applyProtection="1"/>
    <xf numFmtId="2" fontId="0" fillId="0" borderId="0" xfId="1" applyNumberFormat="1" applyFont="1"/>
    <xf numFmtId="0" fontId="0" fillId="0" borderId="0" xfId="1" applyNumberFormat="1" applyFont="1"/>
    <xf numFmtId="0" fontId="0" fillId="3" borderId="0" xfId="1" applyFont="1" applyFill="1"/>
    <xf numFmtId="1" fontId="0" fillId="3" borderId="0" xfId="1" applyNumberFormat="1" applyFont="1" applyFill="1"/>
    <xf numFmtId="11" fontId="0" fillId="3" borderId="0" xfId="1" applyNumberFormat="1" applyFont="1" applyFill="1"/>
    <xf numFmtId="164" fontId="0" fillId="3" borderId="0" xfId="5" applyNumberFormat="1" applyFont="1" applyFill="1" applyBorder="1" applyAlignment="1" applyProtection="1"/>
    <xf numFmtId="2" fontId="0" fillId="3" borderId="0" xfId="1" applyNumberFormat="1" applyFont="1" applyFill="1"/>
    <xf numFmtId="0" fontId="0" fillId="3" borderId="0" xfId="1" applyNumberFormat="1" applyFont="1" applyFill="1"/>
    <xf numFmtId="0" fontId="4" fillId="0" borderId="0" xfId="1" applyFont="1"/>
    <xf numFmtId="0" fontId="5" fillId="0" borderId="0" xfId="3" applyNumberFormat="1" applyFont="1" applyFill="1" applyBorder="1" applyAlignment="1" applyProtection="1"/>
    <xf numFmtId="3" fontId="0" fillId="0" borderId="0" xfId="1" applyNumberFormat="1" applyFont="1"/>
    <xf numFmtId="0" fontId="4" fillId="0" borderId="0" xfId="1" applyNumberFormat="1" applyFont="1"/>
    <xf numFmtId="0" fontId="6" fillId="0" borderId="0" xfId="3" applyNumberFormat="1" applyFont="1" applyFill="1" applyBorder="1" applyAlignment="1" applyProtection="1"/>
    <xf numFmtId="0" fontId="11" fillId="3" borderId="0" xfId="1" applyFill="1"/>
    <xf numFmtId="1" fontId="11" fillId="3" borderId="0" xfId="1" applyNumberFormat="1" applyFill="1"/>
    <xf numFmtId="164" fontId="11" fillId="3" borderId="0" xfId="1" applyNumberFormat="1" applyFill="1"/>
    <xf numFmtId="11" fontId="11" fillId="3" borderId="0" xfId="1" applyNumberFormat="1" applyFill="1"/>
    <xf numFmtId="2" fontId="11" fillId="3" borderId="0" xfId="1" applyNumberFormat="1" applyFill="1"/>
    <xf numFmtId="0" fontId="11" fillId="3" borderId="0" xfId="1" applyNumberFormat="1" applyFill="1"/>
    <xf numFmtId="0" fontId="11" fillId="4" borderId="0" xfId="1" applyFill="1"/>
    <xf numFmtId="0" fontId="4" fillId="4" borderId="0" xfId="1" applyFont="1" applyFill="1"/>
    <xf numFmtId="0" fontId="0" fillId="4" borderId="0" xfId="1" applyFont="1" applyFill="1"/>
    <xf numFmtId="0" fontId="0" fillId="4" borderId="1" xfId="1" applyFont="1" applyFill="1" applyBorder="1"/>
    <xf numFmtId="0" fontId="0" fillId="4" borderId="2" xfId="1" applyFont="1" applyFill="1" applyBorder="1"/>
    <xf numFmtId="0" fontId="0" fillId="4" borderId="3" xfId="1" applyFont="1" applyFill="1" applyBorder="1"/>
    <xf numFmtId="0" fontId="0" fillId="0" borderId="0" xfId="1" applyFont="1" applyFill="1"/>
    <xf numFmtId="0" fontId="11" fillId="4" borderId="5" xfId="1" applyFill="1" applyBorder="1"/>
    <xf numFmtId="0" fontId="11" fillId="4" borderId="9" xfId="1" applyFill="1" applyBorder="1"/>
    <xf numFmtId="49" fontId="8" fillId="4" borderId="0" xfId="1" applyNumberFormat="1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4" borderId="0" xfId="1" applyFont="1" applyFill="1"/>
    <xf numFmtId="49" fontId="9" fillId="4" borderId="0" xfId="1" applyNumberFormat="1" applyFont="1" applyFill="1" applyAlignment="1">
      <alignment horizontal="center" vertical="center"/>
    </xf>
    <xf numFmtId="11" fontId="11" fillId="4" borderId="0" xfId="1" applyNumberFormat="1" applyFill="1"/>
    <xf numFmtId="0" fontId="9" fillId="4" borderId="0" xfId="1" applyFont="1" applyFill="1" applyAlignment="1">
      <alignment horizontal="center" vertical="center"/>
    </xf>
    <xf numFmtId="0" fontId="11" fillId="3" borderId="0" xfId="1" applyFill="1" applyAlignment="1">
      <alignment horizontal="left"/>
    </xf>
    <xf numFmtId="0" fontId="11" fillId="3" borderId="0" xfId="1" applyFill="1" applyAlignment="1">
      <alignment horizontal="left" indent="1"/>
    </xf>
    <xf numFmtId="11" fontId="11" fillId="3" borderId="0" xfId="1" applyNumberFormat="1" applyFill="1" applyAlignment="1">
      <alignment horizontal="right"/>
    </xf>
    <xf numFmtId="0" fontId="11" fillId="3" borderId="0" xfId="1" applyFill="1" applyAlignment="1">
      <alignment horizontal="right"/>
    </xf>
    <xf numFmtId="164" fontId="11" fillId="3" borderId="0" xfId="1" applyNumberFormat="1" applyFill="1" applyAlignment="1">
      <alignment horizontal="right"/>
    </xf>
    <xf numFmtId="165" fontId="11" fillId="3" borderId="0" xfId="1" applyNumberFormat="1" applyFill="1"/>
    <xf numFmtId="165" fontId="11" fillId="3" borderId="0" xfId="1" applyNumberFormat="1" applyFill="1" applyAlignment="1">
      <alignment horizontal="right"/>
    </xf>
    <xf numFmtId="166" fontId="11" fillId="3" borderId="0" xfId="1" applyNumberFormat="1" applyFill="1"/>
    <xf numFmtId="165" fontId="0" fillId="3" borderId="0" xfId="1" applyNumberFormat="1" applyFont="1" applyFill="1" applyAlignment="1">
      <alignment horizontal="right"/>
    </xf>
    <xf numFmtId="166" fontId="0" fillId="3" borderId="0" xfId="1" applyNumberFormat="1" applyFont="1" applyFill="1"/>
    <xf numFmtId="164" fontId="0" fillId="3" borderId="0" xfId="1" applyNumberFormat="1" applyFont="1" applyFill="1"/>
    <xf numFmtId="2" fontId="0" fillId="3" borderId="0" xfId="1" applyNumberFormat="1" applyFont="1" applyFill="1" applyAlignment="1">
      <alignment horizontal="right"/>
    </xf>
    <xf numFmtId="165" fontId="0" fillId="3" borderId="0" xfId="1" applyNumberFormat="1" applyFont="1" applyFill="1"/>
    <xf numFmtId="0" fontId="10" fillId="3" borderId="0" xfId="1" applyFont="1" applyFill="1"/>
    <xf numFmtId="0" fontId="10" fillId="3" borderId="0" xfId="1" applyNumberFormat="1" applyFont="1" applyFill="1"/>
    <xf numFmtId="11" fontId="7" fillId="3" borderId="0" xfId="1" applyNumberFormat="1" applyFont="1" applyFill="1"/>
    <xf numFmtId="0" fontId="7" fillId="3" borderId="0" xfId="1" applyFont="1" applyFill="1"/>
    <xf numFmtId="166" fontId="11" fillId="3" borderId="0" xfId="1" applyNumberFormat="1" applyFill="1" applyAlignment="1">
      <alignment horizontal="right"/>
    </xf>
    <xf numFmtId="167" fontId="11" fillId="3" borderId="0" xfId="1" applyNumberFormat="1" applyFill="1"/>
    <xf numFmtId="11" fontId="0" fillId="2" borderId="0" xfId="1" applyNumberFormat="1" applyFont="1" applyFill="1" applyAlignment="1">
      <alignment horizontal="right"/>
    </xf>
    <xf numFmtId="0" fontId="0" fillId="2" borderId="0" xfId="1" applyFont="1" applyFill="1" applyAlignment="1">
      <alignment horizontal="right"/>
    </xf>
    <xf numFmtId="0" fontId="0" fillId="5" borderId="0" xfId="1" applyFont="1" applyFill="1" applyAlignment="1">
      <alignment horizontal="left"/>
    </xf>
    <xf numFmtId="164" fontId="11" fillId="2" borderId="0" xfId="1" applyNumberFormat="1" applyFill="1" applyAlignment="1">
      <alignment horizontal="right"/>
    </xf>
    <xf numFmtId="168" fontId="11" fillId="3" borderId="0" xfId="1" applyNumberFormat="1" applyFill="1" applyAlignment="1">
      <alignment horizontal="right"/>
    </xf>
    <xf numFmtId="49" fontId="11" fillId="3" borderId="0" xfId="1" applyNumberFormat="1" applyFill="1" applyAlignment="1">
      <alignment horizontal="left" indent="1"/>
    </xf>
    <xf numFmtId="165" fontId="11" fillId="2" borderId="0" xfId="1" applyNumberFormat="1" applyFill="1" applyAlignment="1">
      <alignment horizontal="right"/>
    </xf>
    <xf numFmtId="0" fontId="11" fillId="3" borderId="0" xfId="1" applyNumberFormat="1" applyFill="1" applyAlignment="1">
      <alignment horizontal="left" indent="1"/>
    </xf>
    <xf numFmtId="166" fontId="0" fillId="2" borderId="0" xfId="1" applyNumberFormat="1" applyFont="1" applyFill="1" applyAlignment="1">
      <alignment horizontal="right"/>
    </xf>
    <xf numFmtId="2" fontId="0" fillId="2" borderId="0" xfId="1" applyNumberFormat="1" applyFont="1" applyFill="1" applyAlignment="1">
      <alignment horizontal="right"/>
    </xf>
    <xf numFmtId="9" fontId="0" fillId="2" borderId="0" xfId="1" applyNumberFormat="1" applyFont="1" applyFill="1" applyAlignment="1">
      <alignment horizontal="right"/>
    </xf>
    <xf numFmtId="165" fontId="0" fillId="2" borderId="0" xfId="1" applyNumberFormat="1" applyFont="1" applyFill="1" applyAlignment="1">
      <alignment horizontal="right"/>
    </xf>
    <xf numFmtId="0" fontId="11" fillId="3" borderId="7" xfId="1" applyFill="1" applyBorder="1"/>
    <xf numFmtId="1" fontId="11" fillId="3" borderId="7" xfId="1" applyNumberFormat="1" applyFill="1" applyBorder="1"/>
    <xf numFmtId="11" fontId="11" fillId="3" borderId="7" xfId="1" applyNumberFormat="1" applyFill="1" applyBorder="1"/>
    <xf numFmtId="0" fontId="11" fillId="0" borderId="7" xfId="1" applyFill="1" applyBorder="1"/>
    <xf numFmtId="168" fontId="11" fillId="3" borderId="0" xfId="1" applyNumberFormat="1" applyFill="1"/>
    <xf numFmtId="11" fontId="7" fillId="0" borderId="0" xfId="1" applyNumberFormat="1" applyFont="1" applyFill="1"/>
    <xf numFmtId="11" fontId="0" fillId="0" borderId="0" xfId="1" applyNumberFormat="1" applyFont="1" applyFill="1"/>
    <xf numFmtId="11" fontId="11" fillId="5" borderId="0" xfId="1" applyNumberFormat="1" applyFill="1"/>
    <xf numFmtId="167" fontId="0" fillId="3" borderId="0" xfId="1" applyNumberFormat="1" applyFont="1" applyFill="1"/>
    <xf numFmtId="0" fontId="0" fillId="5" borderId="0" xfId="1" applyFont="1" applyFill="1"/>
    <xf numFmtId="10" fontId="11" fillId="3" borderId="0" xfId="1" applyNumberFormat="1" applyFill="1"/>
    <xf numFmtId="0" fontId="11" fillId="0" borderId="0" xfId="1"/>
    <xf numFmtId="167" fontId="11" fillId="0" borderId="0" xfId="1" applyNumberFormat="1"/>
    <xf numFmtId="0" fontId="11" fillId="3" borderId="10" xfId="1" applyFill="1" applyBorder="1"/>
    <xf numFmtId="0" fontId="11" fillId="3" borderId="11" xfId="1" applyFill="1" applyBorder="1"/>
    <xf numFmtId="167" fontId="11" fillId="3" borderId="11" xfId="1" applyNumberFormat="1" applyFill="1" applyBorder="1"/>
    <xf numFmtId="0" fontId="0" fillId="3" borderId="1" xfId="1" applyFont="1" applyFill="1" applyBorder="1" applyAlignment="1">
      <alignment horizontal="right"/>
    </xf>
    <xf numFmtId="0" fontId="0" fillId="3" borderId="2" xfId="1" applyFont="1" applyFill="1" applyBorder="1" applyAlignment="1"/>
    <xf numFmtId="0" fontId="11" fillId="3" borderId="2" xfId="1" applyFill="1" applyBorder="1" applyAlignment="1">
      <alignment horizontal="center"/>
    </xf>
    <xf numFmtId="0" fontId="0" fillId="3" borderId="2" xfId="1" applyFont="1" applyFill="1" applyBorder="1" applyAlignment="1">
      <alignment horizontal="center"/>
    </xf>
    <xf numFmtId="0" fontId="11" fillId="3" borderId="4" xfId="1" applyFill="1" applyBorder="1" applyAlignment="1"/>
    <xf numFmtId="0" fontId="11" fillId="3" borderId="0" xfId="1" applyFill="1" applyBorder="1" applyAlignment="1"/>
    <xf numFmtId="0" fontId="0" fillId="3" borderId="0" xfId="1" applyFont="1" applyFill="1" applyBorder="1" applyAlignment="1"/>
    <xf numFmtId="0" fontId="11" fillId="3" borderId="0" xfId="1" applyFill="1" applyBorder="1" applyAlignment="1">
      <alignment horizontal="center"/>
    </xf>
    <xf numFmtId="0" fontId="0" fillId="3" borderId="0" xfId="1" applyFont="1" applyFill="1" applyBorder="1" applyAlignment="1">
      <alignment horizontal="center"/>
    </xf>
    <xf numFmtId="167" fontId="0" fillId="3" borderId="0" xfId="1" applyNumberFormat="1" applyFont="1" applyFill="1" applyBorder="1" applyAlignment="1">
      <alignment horizontal="left"/>
    </xf>
    <xf numFmtId="0" fontId="11" fillId="3" borderId="6" xfId="1" applyFill="1" applyBorder="1" applyAlignment="1"/>
    <xf numFmtId="0" fontId="11" fillId="3" borderId="7" xfId="1" applyFill="1" applyBorder="1" applyAlignment="1"/>
    <xf numFmtId="0" fontId="0" fillId="3" borderId="7" xfId="1" applyFont="1" applyFill="1" applyBorder="1" applyAlignment="1"/>
    <xf numFmtId="0" fontId="11" fillId="3" borderId="4" xfId="1" applyFill="1" applyBorder="1"/>
    <xf numFmtId="0" fontId="11" fillId="3" borderId="0" xfId="1" applyFill="1" applyBorder="1"/>
    <xf numFmtId="165" fontId="11" fillId="3" borderId="0" xfId="1" applyNumberFormat="1" applyFill="1" applyBorder="1"/>
    <xf numFmtId="2" fontId="11" fillId="3" borderId="0" xfId="1" applyNumberFormat="1" applyFill="1" applyBorder="1"/>
    <xf numFmtId="11" fontId="11" fillId="3" borderId="0" xfId="1" applyNumberFormat="1" applyFill="1" applyBorder="1"/>
    <xf numFmtId="0" fontId="0" fillId="3" borderId="0" xfId="1" applyFont="1" applyFill="1" applyBorder="1"/>
    <xf numFmtId="166" fontId="0" fillId="3" borderId="0" xfId="1" applyNumberFormat="1" applyFont="1" applyFill="1" applyBorder="1" applyAlignment="1">
      <alignment horizontal="left"/>
    </xf>
    <xf numFmtId="0" fontId="11" fillId="3" borderId="6" xfId="1" applyFill="1" applyBorder="1"/>
    <xf numFmtId="0" fontId="0" fillId="3" borderId="7" xfId="1" applyFont="1" applyFill="1" applyBorder="1"/>
    <xf numFmtId="0" fontId="4" fillId="0" borderId="0" xfId="0" applyFont="1" applyAlignment="1">
      <alignment vertical="center"/>
    </xf>
    <xf numFmtId="166" fontId="11" fillId="0" borderId="0" xfId="1" applyNumberFormat="1"/>
    <xf numFmtId="0" fontId="11" fillId="6" borderId="0" xfId="1" applyFill="1"/>
    <xf numFmtId="166" fontId="11" fillId="6" borderId="0" xfId="1" applyNumberFormat="1" applyFill="1"/>
    <xf numFmtId="0" fontId="11" fillId="7" borderId="0" xfId="1" applyFont="1" applyFill="1" applyBorder="1"/>
    <xf numFmtId="0" fontId="11" fillId="8" borderId="0" xfId="1" applyFill="1"/>
    <xf numFmtId="167" fontId="0" fillId="3" borderId="2" xfId="1" applyNumberFormat="1" applyFont="1" applyFill="1" applyBorder="1" applyAlignment="1">
      <alignment horizontal="left"/>
    </xf>
    <xf numFmtId="167" fontId="0" fillId="3" borderId="7" xfId="1" applyNumberFormat="1" applyFont="1" applyFill="1" applyBorder="1" applyAlignment="1">
      <alignment horizontal="left"/>
    </xf>
    <xf numFmtId="1" fontId="11" fillId="3" borderId="0" xfId="1" applyNumberFormat="1" applyFill="1" applyBorder="1"/>
    <xf numFmtId="2" fontId="11" fillId="3" borderId="11" xfId="1" applyNumberFormat="1" applyFill="1" applyBorder="1"/>
    <xf numFmtId="2" fontId="0" fillId="3" borderId="2" xfId="1" applyNumberFormat="1" applyFont="1" applyFill="1" applyBorder="1" applyAlignment="1"/>
    <xf numFmtId="2" fontId="0" fillId="3" borderId="0" xfId="1" applyNumberFormat="1" applyFont="1" applyFill="1" applyBorder="1" applyAlignment="1"/>
    <xf numFmtId="2" fontId="11" fillId="3" borderId="0" xfId="1" applyNumberFormat="1" applyFill="1" applyBorder="1" applyAlignment="1"/>
    <xf numFmtId="2" fontId="0" fillId="3" borderId="7" xfId="1" applyNumberFormat="1" applyFont="1" applyFill="1" applyBorder="1" applyAlignment="1"/>
    <xf numFmtId="2" fontId="11" fillId="0" borderId="0" xfId="1" applyNumberFormat="1"/>
    <xf numFmtId="171" fontId="11" fillId="3" borderId="0" xfId="1" applyNumberFormat="1" applyFill="1"/>
    <xf numFmtId="0" fontId="11" fillId="0" borderId="0" xfId="1" applyFont="1"/>
    <xf numFmtId="0" fontId="4" fillId="9" borderId="0" xfId="0" applyFont="1" applyFill="1" applyAlignment="1">
      <alignment vertical="center"/>
    </xf>
    <xf numFmtId="0" fontId="11" fillId="10" borderId="0" xfId="1" applyFill="1"/>
    <xf numFmtId="0" fontId="11" fillId="0" borderId="0" xfId="1" applyFill="1"/>
    <xf numFmtId="11" fontId="0" fillId="0" borderId="0" xfId="0" applyNumberFormat="1"/>
    <xf numFmtId="2" fontId="12" fillId="3" borderId="0" xfId="1" applyNumberFormat="1" applyFont="1" applyFill="1"/>
    <xf numFmtId="1" fontId="11" fillId="4" borderId="0" xfId="1" applyNumberFormat="1" applyFill="1"/>
    <xf numFmtId="0" fontId="0" fillId="9" borderId="0" xfId="0" applyFill="1"/>
    <xf numFmtId="14" fontId="11" fillId="3" borderId="0" xfId="1" applyNumberFormat="1" applyFill="1"/>
    <xf numFmtId="0" fontId="11" fillId="11" borderId="0" xfId="1" applyFill="1"/>
    <xf numFmtId="11" fontId="11" fillId="11" borderId="0" xfId="1" applyNumberFormat="1" applyFill="1"/>
    <xf numFmtId="11" fontId="0" fillId="11" borderId="0" xfId="1" applyNumberFormat="1" applyFont="1" applyFill="1"/>
    <xf numFmtId="0" fontId="0" fillId="0" borderId="0" xfId="0" applyFill="1"/>
    <xf numFmtId="11" fontId="11" fillId="0" borderId="0" xfId="1" applyNumberFormat="1" applyFont="1"/>
    <xf numFmtId="11" fontId="11" fillId="0" borderId="0" xfId="1" applyNumberFormat="1" applyFill="1"/>
    <xf numFmtId="11" fontId="12" fillId="3" borderId="0" xfId="1" applyNumberFormat="1" applyFont="1" applyFill="1"/>
    <xf numFmtId="170" fontId="12" fillId="3" borderId="0" xfId="2" applyNumberFormat="1" applyFont="1" applyFill="1" applyBorder="1" applyAlignment="1" applyProtection="1"/>
    <xf numFmtId="0" fontId="12" fillId="3" borderId="0" xfId="1" applyFont="1" applyFill="1"/>
    <xf numFmtId="171" fontId="0" fillId="12" borderId="0" xfId="1" applyNumberFormat="1" applyFont="1" applyFill="1" applyAlignment="1">
      <alignment horizontal="right"/>
    </xf>
    <xf numFmtId="171" fontId="11" fillId="7" borderId="0" xfId="1" applyNumberFormat="1" applyFill="1" applyAlignment="1">
      <alignment horizontal="right"/>
    </xf>
    <xf numFmtId="9" fontId="11" fillId="6" borderId="0" xfId="5" applyFill="1"/>
    <xf numFmtId="0" fontId="0" fillId="6" borderId="0" xfId="1" applyFont="1" applyFill="1"/>
    <xf numFmtId="167" fontId="11" fillId="3" borderId="0" xfId="1" applyNumberFormat="1" applyFill="1" applyBorder="1"/>
    <xf numFmtId="11" fontId="11" fillId="6" borderId="0" xfId="1" applyNumberFormat="1" applyFill="1"/>
    <xf numFmtId="0" fontId="11" fillId="6" borderId="12" xfId="1" applyFill="1" applyBorder="1"/>
    <xf numFmtId="166" fontId="11" fillId="6" borderId="12" xfId="1" applyNumberFormat="1" applyFill="1" applyBorder="1"/>
    <xf numFmtId="0" fontId="0" fillId="6" borderId="12" xfId="1" applyFont="1" applyFill="1" applyBorder="1"/>
    <xf numFmtId="0" fontId="0" fillId="6" borderId="12" xfId="1" quotePrefix="1" applyFont="1" applyFill="1" applyBorder="1"/>
    <xf numFmtId="0" fontId="11" fillId="6" borderId="13" xfId="1" applyFill="1" applyBorder="1"/>
    <xf numFmtId="166" fontId="11" fillId="6" borderId="13" xfId="1" applyNumberFormat="1" applyFill="1" applyBorder="1"/>
    <xf numFmtId="0" fontId="11" fillId="4" borderId="0" xfId="1" applyFont="1" applyFill="1"/>
    <xf numFmtId="167" fontId="0" fillId="2" borderId="0" xfId="1" applyNumberFormat="1" applyFont="1" applyFill="1" applyAlignment="1">
      <alignment horizontal="right"/>
    </xf>
    <xf numFmtId="167" fontId="11" fillId="3" borderId="0" xfId="1" applyNumberFormat="1" applyFill="1" applyAlignment="1">
      <alignment horizontal="right"/>
    </xf>
    <xf numFmtId="0" fontId="0" fillId="0" borderId="0" xfId="0" quotePrefix="1"/>
    <xf numFmtId="0" fontId="4" fillId="0" borderId="0" xfId="0" applyFont="1"/>
    <xf numFmtId="0" fontId="0" fillId="0" borderId="0" xfId="0" applyFont="1" applyFill="1" applyBorder="1"/>
    <xf numFmtId="0" fontId="0" fillId="0" borderId="0" xfId="0" applyFont="1" applyFill="1"/>
    <xf numFmtId="2" fontId="11" fillId="3" borderId="0" xfId="1" applyNumberFormat="1" applyFill="1" applyAlignment="1">
      <alignment horizontal="right"/>
    </xf>
    <xf numFmtId="1" fontId="11" fillId="3" borderId="0" xfId="1" applyNumberFormat="1" applyFill="1" applyAlignment="1">
      <alignment horizontal="right"/>
    </xf>
    <xf numFmtId="11" fontId="12" fillId="3" borderId="0" xfId="1" applyNumberFormat="1" applyFont="1" applyFill="1" applyAlignment="1">
      <alignment horizontal="right"/>
    </xf>
    <xf numFmtId="0" fontId="12" fillId="3" borderId="0" xfId="1" applyFont="1" applyFill="1" applyAlignment="1">
      <alignment horizontal="right"/>
    </xf>
    <xf numFmtId="165" fontId="12" fillId="3" borderId="0" xfId="1" applyNumberFormat="1" applyFont="1" applyFill="1"/>
    <xf numFmtId="166" fontId="12" fillId="2" borderId="0" xfId="1" applyNumberFormat="1" applyFont="1" applyFill="1" applyAlignment="1">
      <alignment horizontal="right"/>
    </xf>
    <xf numFmtId="9" fontId="12" fillId="2" borderId="0" xfId="1" applyNumberFormat="1" applyFont="1" applyFill="1" applyAlignment="1">
      <alignment horizontal="right"/>
    </xf>
    <xf numFmtId="166" fontId="12" fillId="3" borderId="0" xfId="1" applyNumberFormat="1" applyFont="1" applyFill="1"/>
    <xf numFmtId="164" fontId="12" fillId="3" borderId="0" xfId="1" applyNumberFormat="1" applyFont="1" applyFill="1"/>
    <xf numFmtId="0" fontId="12" fillId="3" borderId="0" xfId="1" applyNumberFormat="1" applyFont="1" applyFill="1"/>
    <xf numFmtId="49" fontId="12" fillId="3" borderId="0" xfId="1" applyNumberFormat="1" applyFont="1" applyFill="1" applyAlignment="1">
      <alignment horizontal="left" indent="1"/>
    </xf>
    <xf numFmtId="165" fontId="11" fillId="12" borderId="0" xfId="1" applyNumberFormat="1" applyFill="1" applyAlignment="1">
      <alignment horizontal="right"/>
    </xf>
    <xf numFmtId="0" fontId="11" fillId="7" borderId="0" xfId="1" applyFill="1"/>
    <xf numFmtId="165" fontId="0" fillId="12" borderId="0" xfId="1" applyNumberFormat="1" applyFont="1" applyFill="1" applyAlignment="1">
      <alignment horizontal="right"/>
    </xf>
    <xf numFmtId="0" fontId="11" fillId="12" borderId="0" xfId="1" applyNumberFormat="1" applyFill="1" applyAlignment="1">
      <alignment horizontal="right"/>
    </xf>
    <xf numFmtId="164" fontId="11" fillId="3" borderId="0" xfId="1" applyNumberFormat="1" applyFont="1" applyFill="1" applyAlignment="1">
      <alignment horizontal="right"/>
    </xf>
    <xf numFmtId="0" fontId="11" fillId="3" borderId="0" xfId="1" applyFont="1" applyFill="1" applyAlignment="1">
      <alignment horizontal="right"/>
    </xf>
    <xf numFmtId="11" fontId="11" fillId="13" borderId="0" xfId="1" applyNumberFormat="1" applyFont="1" applyFill="1" applyAlignment="1">
      <alignment horizontal="right"/>
    </xf>
    <xf numFmtId="166" fontId="11" fillId="13" borderId="0" xfId="1" applyNumberFormat="1" applyFont="1" applyFill="1" applyAlignment="1">
      <alignment horizontal="right"/>
    </xf>
    <xf numFmtId="11" fontId="11" fillId="3" borderId="0" xfId="1" applyNumberFormat="1" applyFill="1" applyAlignment="1">
      <alignment horizontal="left"/>
    </xf>
    <xf numFmtId="0" fontId="0" fillId="3" borderId="0" xfId="1" applyFont="1" applyFill="1" applyAlignment="1">
      <alignment horizontal="left"/>
    </xf>
    <xf numFmtId="0" fontId="0" fillId="3" borderId="0" xfId="1" applyFont="1" applyFill="1" applyAlignment="1">
      <alignment horizontal="right"/>
    </xf>
    <xf numFmtId="11" fontId="11" fillId="3" borderId="0" xfId="1" applyNumberFormat="1" applyFill="1" applyAlignment="1">
      <alignment horizontal="left" indent="1"/>
    </xf>
    <xf numFmtId="49" fontId="0" fillId="3" borderId="0" xfId="1" applyNumberFormat="1" applyFont="1" applyFill="1" applyAlignment="1">
      <alignment horizontal="left" indent="1"/>
    </xf>
    <xf numFmtId="0" fontId="0" fillId="3" borderId="0" xfId="1" applyNumberFormat="1" applyFont="1" applyFill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3" xfId="0" applyBorder="1"/>
    <xf numFmtId="166" fontId="0" fillId="0" borderId="0" xfId="0" applyNumberFormat="1"/>
    <xf numFmtId="166" fontId="0" fillId="0" borderId="0" xfId="0" applyNumberFormat="1" applyAlignment="1">
      <alignment horizontal="left"/>
    </xf>
    <xf numFmtId="0" fontId="0" fillId="0" borderId="13" xfId="0" applyBorder="1" applyAlignment="1">
      <alignment horizontal="center"/>
    </xf>
    <xf numFmtId="0" fontId="13" fillId="0" borderId="0" xfId="0" applyFont="1"/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left"/>
    </xf>
    <xf numFmtId="0" fontId="11" fillId="3" borderId="0" xfId="1" applyNumberFormat="1" applyFill="1" applyAlignment="1">
      <alignment horizontal="center"/>
    </xf>
    <xf numFmtId="10" fontId="14" fillId="6" borderId="0" xfId="5" applyNumberFormat="1" applyFont="1" applyFill="1"/>
    <xf numFmtId="0" fontId="11" fillId="3" borderId="12" xfId="1" applyFill="1" applyBorder="1"/>
    <xf numFmtId="0" fontId="11" fillId="3" borderId="12" xfId="1" applyFill="1" applyBorder="1" applyAlignment="1">
      <alignment horizontal="left"/>
    </xf>
    <xf numFmtId="0" fontId="11" fillId="3" borderId="12" xfId="1" applyFill="1" applyBorder="1" applyAlignment="1">
      <alignment horizontal="left" indent="1"/>
    </xf>
    <xf numFmtId="0" fontId="11" fillId="3" borderId="12" xfId="1" applyFill="1" applyBorder="1" applyAlignment="1">
      <alignment horizontal="right"/>
    </xf>
    <xf numFmtId="0" fontId="11" fillId="3" borderId="12" xfId="1" applyFill="1" applyBorder="1" applyAlignment="1">
      <alignment horizontal="center"/>
    </xf>
    <xf numFmtId="0" fontId="11" fillId="0" borderId="12" xfId="1" applyFill="1" applyBorder="1"/>
    <xf numFmtId="11" fontId="0" fillId="2" borderId="12" xfId="1" applyNumberFormat="1" applyFont="1" applyFill="1" applyBorder="1" applyAlignment="1">
      <alignment horizontal="right"/>
    </xf>
    <xf numFmtId="166" fontId="11" fillId="3" borderId="12" xfId="1" applyNumberFormat="1" applyFill="1" applyBorder="1" applyAlignment="1">
      <alignment horizontal="right"/>
    </xf>
    <xf numFmtId="164" fontId="11" fillId="3" borderId="12" xfId="1" applyNumberFormat="1" applyFill="1" applyBorder="1" applyAlignment="1">
      <alignment horizontal="right"/>
    </xf>
    <xf numFmtId="164" fontId="11" fillId="2" borderId="12" xfId="1" applyNumberFormat="1" applyFill="1" applyBorder="1" applyAlignment="1">
      <alignment horizontal="right"/>
    </xf>
    <xf numFmtId="165" fontId="11" fillId="3" borderId="12" xfId="1" applyNumberFormat="1" applyFill="1" applyBorder="1" applyAlignment="1">
      <alignment horizontal="right"/>
    </xf>
    <xf numFmtId="165" fontId="11" fillId="3" borderId="12" xfId="1" applyNumberFormat="1" applyFill="1" applyBorder="1"/>
    <xf numFmtId="171" fontId="11" fillId="3" borderId="12" xfId="1" applyNumberFormat="1" applyFill="1" applyBorder="1"/>
    <xf numFmtId="11" fontId="11" fillId="3" borderId="12" xfId="1" applyNumberFormat="1" applyFill="1" applyBorder="1"/>
    <xf numFmtId="0" fontId="11" fillId="3" borderId="12" xfId="1" applyNumberFormat="1" applyFill="1" applyBorder="1"/>
    <xf numFmtId="11" fontId="0" fillId="3" borderId="12" xfId="1" applyNumberFormat="1" applyFont="1" applyFill="1" applyBorder="1"/>
    <xf numFmtId="167" fontId="0" fillId="3" borderId="12" xfId="1" applyNumberFormat="1" applyFont="1" applyFill="1" applyBorder="1"/>
    <xf numFmtId="167" fontId="0" fillId="2" borderId="12" xfId="1" applyNumberFormat="1" applyFont="1" applyFill="1" applyBorder="1" applyAlignment="1">
      <alignment horizontal="right"/>
    </xf>
    <xf numFmtId="9" fontId="11" fillId="6" borderId="12" xfId="5" applyFill="1" applyBorder="1"/>
    <xf numFmtId="166" fontId="0" fillId="3" borderId="12" xfId="1" applyNumberFormat="1" applyFont="1" applyFill="1" applyBorder="1"/>
    <xf numFmtId="164" fontId="0" fillId="3" borderId="12" xfId="1" applyNumberFormat="1" applyFont="1" applyFill="1" applyBorder="1"/>
    <xf numFmtId="0" fontId="0" fillId="3" borderId="12" xfId="1" applyNumberFormat="1" applyFont="1" applyFill="1" applyBorder="1"/>
    <xf numFmtId="11" fontId="0" fillId="11" borderId="12" xfId="1" applyNumberFormat="1" applyFont="1" applyFill="1" applyBorder="1"/>
    <xf numFmtId="164" fontId="0" fillId="3" borderId="12" xfId="5" applyNumberFormat="1" applyFont="1" applyFill="1" applyBorder="1" applyAlignment="1" applyProtection="1"/>
    <xf numFmtId="0" fontId="11" fillId="3" borderId="0" xfId="1" applyFill="1" applyBorder="1" applyAlignment="1">
      <alignment horizontal="left"/>
    </xf>
    <xf numFmtId="0" fontId="11" fillId="3" borderId="0" xfId="1" applyFill="1" applyBorder="1" applyAlignment="1">
      <alignment horizontal="left" indent="1"/>
    </xf>
    <xf numFmtId="0" fontId="11" fillId="3" borderId="0" xfId="1" applyFill="1" applyBorder="1" applyAlignment="1">
      <alignment horizontal="right"/>
    </xf>
    <xf numFmtId="0" fontId="11" fillId="3" borderId="0" xfId="1" applyNumberFormat="1" applyFill="1" applyBorder="1" applyAlignment="1">
      <alignment horizontal="center"/>
    </xf>
    <xf numFmtId="0" fontId="11" fillId="0" borderId="0" xfId="1" applyFill="1" applyBorder="1"/>
    <xf numFmtId="11" fontId="0" fillId="2" borderId="0" xfId="1" applyNumberFormat="1" applyFont="1" applyFill="1" applyBorder="1" applyAlignment="1">
      <alignment horizontal="right"/>
    </xf>
    <xf numFmtId="166" fontId="11" fillId="3" borderId="0" xfId="1" applyNumberFormat="1" applyFill="1" applyBorder="1" applyAlignment="1">
      <alignment horizontal="right"/>
    </xf>
    <xf numFmtId="164" fontId="11" fillId="3" borderId="0" xfId="1" applyNumberFormat="1" applyFill="1" applyBorder="1" applyAlignment="1">
      <alignment horizontal="right"/>
    </xf>
    <xf numFmtId="164" fontId="11" fillId="2" borderId="0" xfId="1" applyNumberFormat="1" applyFill="1" applyBorder="1" applyAlignment="1">
      <alignment horizontal="right"/>
    </xf>
    <xf numFmtId="165" fontId="11" fillId="3" borderId="0" xfId="1" applyNumberFormat="1" applyFill="1" applyBorder="1" applyAlignment="1">
      <alignment horizontal="right"/>
    </xf>
    <xf numFmtId="171" fontId="11" fillId="3" borderId="0" xfId="1" applyNumberFormat="1" applyFill="1" applyBorder="1"/>
    <xf numFmtId="0" fontId="11" fillId="3" borderId="0" xfId="1" applyNumberFormat="1" applyFill="1" applyBorder="1"/>
    <xf numFmtId="11" fontId="0" fillId="3" borderId="0" xfId="1" applyNumberFormat="1" applyFont="1" applyFill="1" applyBorder="1"/>
    <xf numFmtId="167" fontId="0" fillId="3" borderId="0" xfId="1" applyNumberFormat="1" applyFont="1" applyFill="1" applyBorder="1"/>
    <xf numFmtId="167" fontId="0" fillId="2" borderId="0" xfId="1" applyNumberFormat="1" applyFont="1" applyFill="1" applyBorder="1" applyAlignment="1">
      <alignment horizontal="right"/>
    </xf>
    <xf numFmtId="9" fontId="11" fillId="6" borderId="0" xfId="5" applyFill="1" applyBorder="1"/>
    <xf numFmtId="166" fontId="0" fillId="3" borderId="0" xfId="1" applyNumberFormat="1" applyFont="1" applyFill="1" applyBorder="1"/>
    <xf numFmtId="164" fontId="0" fillId="3" borderId="0" xfId="1" applyNumberFormat="1" applyFont="1" applyFill="1" applyBorder="1"/>
    <xf numFmtId="0" fontId="0" fillId="3" borderId="0" xfId="1" applyNumberFormat="1" applyFont="1" applyFill="1" applyBorder="1"/>
    <xf numFmtId="11" fontId="0" fillId="11" borderId="0" xfId="1" applyNumberFormat="1" applyFont="1" applyFill="1" applyBorder="1"/>
    <xf numFmtId="0" fontId="11" fillId="3" borderId="13" xfId="1" applyFill="1" applyBorder="1"/>
    <xf numFmtId="0" fontId="11" fillId="3" borderId="13" xfId="1" applyFill="1" applyBorder="1" applyAlignment="1">
      <alignment horizontal="left"/>
    </xf>
    <xf numFmtId="0" fontId="11" fillId="3" borderId="13" xfId="1" applyFill="1" applyBorder="1" applyAlignment="1">
      <alignment horizontal="left" indent="1"/>
    </xf>
    <xf numFmtId="0" fontId="11" fillId="3" borderId="13" xfId="1" applyFill="1" applyBorder="1" applyAlignment="1">
      <alignment horizontal="right"/>
    </xf>
    <xf numFmtId="0" fontId="11" fillId="3" borderId="13" xfId="1" applyNumberFormat="1" applyFill="1" applyBorder="1" applyAlignment="1">
      <alignment horizontal="center"/>
    </xf>
    <xf numFmtId="0" fontId="11" fillId="0" borderId="13" xfId="1" applyFill="1" applyBorder="1"/>
    <xf numFmtId="11" fontId="0" fillId="2" borderId="13" xfId="1" applyNumberFormat="1" applyFont="1" applyFill="1" applyBorder="1" applyAlignment="1">
      <alignment horizontal="right"/>
    </xf>
    <xf numFmtId="166" fontId="11" fillId="3" borderId="13" xfId="1" applyNumberFormat="1" applyFill="1" applyBorder="1" applyAlignment="1">
      <alignment horizontal="right"/>
    </xf>
    <xf numFmtId="164" fontId="11" fillId="3" borderId="13" xfId="1" applyNumberFormat="1" applyFill="1" applyBorder="1" applyAlignment="1">
      <alignment horizontal="right"/>
    </xf>
    <xf numFmtId="168" fontId="11" fillId="3" borderId="13" xfId="1" applyNumberFormat="1" applyFill="1" applyBorder="1" applyAlignment="1">
      <alignment horizontal="right"/>
    </xf>
    <xf numFmtId="164" fontId="11" fillId="2" borderId="13" xfId="1" applyNumberFormat="1" applyFill="1" applyBorder="1" applyAlignment="1">
      <alignment horizontal="right"/>
    </xf>
    <xf numFmtId="165" fontId="11" fillId="3" borderId="13" xfId="1" applyNumberFormat="1" applyFill="1" applyBorder="1" applyAlignment="1">
      <alignment horizontal="right"/>
    </xf>
    <xf numFmtId="165" fontId="11" fillId="3" borderId="13" xfId="1" applyNumberFormat="1" applyFill="1" applyBorder="1"/>
    <xf numFmtId="171" fontId="11" fillId="3" borderId="13" xfId="1" applyNumberFormat="1" applyFill="1" applyBorder="1"/>
    <xf numFmtId="11" fontId="11" fillId="3" borderId="13" xfId="1" applyNumberFormat="1" applyFill="1" applyBorder="1"/>
    <xf numFmtId="0" fontId="11" fillId="3" borderId="13" xfId="1" applyNumberFormat="1" applyFill="1" applyBorder="1"/>
    <xf numFmtId="11" fontId="0" fillId="3" borderId="13" xfId="1" applyNumberFormat="1" applyFont="1" applyFill="1" applyBorder="1"/>
    <xf numFmtId="167" fontId="0" fillId="3" borderId="13" xfId="1" applyNumberFormat="1" applyFont="1" applyFill="1" applyBorder="1"/>
    <xf numFmtId="167" fontId="0" fillId="2" borderId="13" xfId="1" applyNumberFormat="1" applyFont="1" applyFill="1" applyBorder="1" applyAlignment="1">
      <alignment horizontal="right"/>
    </xf>
    <xf numFmtId="9" fontId="11" fillId="6" borderId="13" xfId="5" applyFill="1" applyBorder="1"/>
    <xf numFmtId="166" fontId="0" fillId="3" borderId="13" xfId="1" applyNumberFormat="1" applyFont="1" applyFill="1" applyBorder="1"/>
    <xf numFmtId="164" fontId="0" fillId="3" borderId="13" xfId="1" applyNumberFormat="1" applyFont="1" applyFill="1" applyBorder="1"/>
    <xf numFmtId="0" fontId="0" fillId="3" borderId="13" xfId="1" applyNumberFormat="1" applyFont="1" applyFill="1" applyBorder="1"/>
    <xf numFmtId="165" fontId="0" fillId="3" borderId="13" xfId="1" applyNumberFormat="1" applyFont="1" applyFill="1" applyBorder="1"/>
    <xf numFmtId="11" fontId="0" fillId="11" borderId="13" xfId="1" applyNumberFormat="1" applyFont="1" applyFill="1" applyBorder="1"/>
    <xf numFmtId="164" fontId="0" fillId="3" borderId="13" xfId="5" applyNumberFormat="1" applyFont="1" applyFill="1" applyBorder="1" applyAlignment="1" applyProtection="1"/>
    <xf numFmtId="0" fontId="11" fillId="3" borderId="12" xfId="1" applyNumberFormat="1" applyFill="1" applyBorder="1" applyAlignment="1">
      <alignment horizontal="center"/>
    </xf>
    <xf numFmtId="0" fontId="0" fillId="0" borderId="12" xfId="1" applyFont="1" applyFill="1" applyBorder="1"/>
    <xf numFmtId="168" fontId="11" fillId="3" borderId="12" xfId="1" applyNumberFormat="1" applyFill="1" applyBorder="1" applyAlignment="1">
      <alignment horizontal="right"/>
    </xf>
    <xf numFmtId="165" fontId="0" fillId="3" borderId="12" xfId="1" applyNumberFormat="1" applyFont="1" applyFill="1" applyBorder="1"/>
    <xf numFmtId="165" fontId="0" fillId="3" borderId="0" xfId="1" applyNumberFormat="1" applyFont="1" applyFill="1" applyBorder="1"/>
    <xf numFmtId="0" fontId="11" fillId="3" borderId="14" xfId="1" applyFill="1" applyBorder="1"/>
    <xf numFmtId="11" fontId="0" fillId="12" borderId="12" xfId="1" applyNumberFormat="1" applyFont="1" applyFill="1" applyBorder="1" applyAlignment="1">
      <alignment horizontal="right"/>
    </xf>
    <xf numFmtId="11" fontId="0" fillId="12" borderId="0" xfId="1" applyNumberFormat="1" applyFont="1" applyFill="1" applyBorder="1" applyAlignment="1">
      <alignment horizontal="right"/>
    </xf>
    <xf numFmtId="0" fontId="0" fillId="3" borderId="0" xfId="1" applyFont="1" applyFill="1" applyAlignment="1">
      <alignment horizontal="center"/>
    </xf>
    <xf numFmtId="2" fontId="11" fillId="3" borderId="13" xfId="1" applyNumberFormat="1" applyFill="1" applyBorder="1"/>
    <xf numFmtId="10" fontId="11" fillId="0" borderId="0" xfId="5" applyNumberFormat="1"/>
    <xf numFmtId="10" fontId="11" fillId="14" borderId="0" xfId="5" applyNumberFormat="1" applyFill="1"/>
    <xf numFmtId="49" fontId="0" fillId="3" borderId="0" xfId="1" applyNumberFormat="1" applyFont="1" applyFill="1"/>
    <xf numFmtId="0" fontId="0" fillId="2" borderId="0" xfId="1" applyFont="1" applyFill="1" applyBorder="1" applyAlignment="1">
      <alignment horizontal="left" vertical="top" wrapText="1"/>
    </xf>
    <xf numFmtId="0" fontId="11" fillId="6" borderId="0" xfId="1" applyFont="1" applyFill="1" applyAlignment="1">
      <alignment horizontal="center"/>
    </xf>
  </cellXfs>
  <cellStyles count="9">
    <cellStyle name="Excel Built-in Normal" xfId="1"/>
    <cellStyle name="Komma" xfId="2" builtinId="3"/>
    <cellStyle name="Link" xfId="3" builtinId="8"/>
    <cellStyle name="Normal 2" xfId="4"/>
    <cellStyle name="Prozent" xfId="5" builtinId="5"/>
    <cellStyle name="Standard" xfId="0" builtinId="0"/>
    <cellStyle name="Standard 2" xfId="6"/>
    <cellStyle name="Standard 3" xfId="7"/>
    <cellStyle name="Standard 4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99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68601763487901"/>
          <c:y val="8.9939175015440298E-2"/>
          <c:w val="0.75413251670617398"/>
          <c:h val="0.765245184029678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2.7044940515414644E-5</c:v>
                </c:pt>
                <c:pt idx="8">
                  <c:v>2.3637912271608825E-5</c:v>
                </c:pt>
                <c:pt idx="9">
                  <c:v>0</c:v>
                </c:pt>
                <c:pt idx="10">
                  <c:v>5.4949191482338586E-11</c:v>
                </c:pt>
                <c:pt idx="11">
                  <c:v>2.8723095361086297E-6</c:v>
                </c:pt>
                <c:pt idx="12">
                  <c:v>4.7188075551218728E-6</c:v>
                </c:pt>
                <c:pt idx="13">
                  <c:v>6.2342126516114907E-6</c:v>
                </c:pt>
                <c:pt idx="14">
                  <c:v>2.564963884919057E-5</c:v>
                </c:pt>
                <c:pt idx="15">
                  <c:v>8.5767864619215886E-9</c:v>
                </c:pt>
                <c:pt idx="16">
                  <c:v>1.4209707875344115E-5</c:v>
                </c:pt>
                <c:pt idx="17">
                  <c:v>2.4245411455403764E-5</c:v>
                </c:pt>
                <c:pt idx="18">
                  <c:v>2.9017451930291666E-7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9.7555214504668925E-9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7.9267836658560996E-9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targets!$H$5:$H$44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4.7875576664841449E-2</c:v>
                </c:pt>
                <c:pt idx="8">
                  <c:v>4.4924236868083743E-2</c:v>
                </c:pt>
                <c:pt idx="9">
                  <c:v>0</c:v>
                </c:pt>
                <c:pt idx="10">
                  <c:v>0.21143614249543552</c:v>
                </c:pt>
                <c:pt idx="11">
                  <c:v>7.376315733447443E-2</c:v>
                </c:pt>
                <c:pt idx="12">
                  <c:v>8.9188753862285863E-2</c:v>
                </c:pt>
                <c:pt idx="13">
                  <c:v>9.1361412687368929E-2</c:v>
                </c:pt>
                <c:pt idx="14">
                  <c:v>5.6652379136641048E-2</c:v>
                </c:pt>
                <c:pt idx="15">
                  <c:v>5.0033165291668798E-2</c:v>
                </c:pt>
                <c:pt idx="16">
                  <c:v>3.8607929994241966E-2</c:v>
                </c:pt>
                <c:pt idx="17">
                  <c:v>5.8392733486751433E-2</c:v>
                </c:pt>
                <c:pt idx="18">
                  <c:v>6.8026672362356627E-2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6.6666014041236135E-2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5.4037673528293757E-2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A-4413-A15C-FB932BB7371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2.7044940515414644E-5</c:v>
                </c:pt>
                <c:pt idx="8">
                  <c:v>2.3637912271608825E-5</c:v>
                </c:pt>
                <c:pt idx="9">
                  <c:v>0</c:v>
                </c:pt>
                <c:pt idx="10">
                  <c:v>5.4949191482338586E-11</c:v>
                </c:pt>
                <c:pt idx="11">
                  <c:v>2.8723095361086297E-6</c:v>
                </c:pt>
                <c:pt idx="12">
                  <c:v>4.7188075551218728E-6</c:v>
                </c:pt>
                <c:pt idx="13">
                  <c:v>6.2342126516114907E-6</c:v>
                </c:pt>
                <c:pt idx="14">
                  <c:v>2.564963884919057E-5</c:v>
                </c:pt>
                <c:pt idx="15">
                  <c:v>8.5767864619215886E-9</c:v>
                </c:pt>
                <c:pt idx="16">
                  <c:v>1.4209707875344115E-5</c:v>
                </c:pt>
                <c:pt idx="17">
                  <c:v>2.4245411455403764E-5</c:v>
                </c:pt>
                <c:pt idx="18">
                  <c:v>2.9017451930291666E-7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9.7555214504668925E-9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7.9267836658560996E-9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targets!$J$5:$J$44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5.4263487701449592E-2</c:v>
                </c:pt>
                <c:pt idx="8">
                  <c:v>0.10367975937299932</c:v>
                </c:pt>
                <c:pt idx="9">
                  <c:v>0</c:v>
                </c:pt>
                <c:pt idx="10">
                  <c:v>9.6847436654149327E-2</c:v>
                </c:pt>
                <c:pt idx="11">
                  <c:v>0.30801209928850054</c:v>
                </c:pt>
                <c:pt idx="12">
                  <c:v>0.11718448374767228</c:v>
                </c:pt>
                <c:pt idx="13">
                  <c:v>0.11410531102644879</c:v>
                </c:pt>
                <c:pt idx="14">
                  <c:v>0.10238740001561267</c:v>
                </c:pt>
                <c:pt idx="15">
                  <c:v>9.869892918111408E-3</c:v>
                </c:pt>
                <c:pt idx="16">
                  <c:v>0.25331449489306412</c:v>
                </c:pt>
                <c:pt idx="17">
                  <c:v>7.237195887035773E-2</c:v>
                </c:pt>
                <c:pt idx="18">
                  <c:v>0.24411550152649109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1.3023160645525611E-2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A-4413-A15C-FB932BB7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16640"/>
        <c:axId val="1807442752"/>
      </c:scatterChart>
      <c:valAx>
        <c:axId val="1807416640"/>
        <c:scaling>
          <c:logBase val="10"/>
          <c:orientation val="minMax"/>
          <c:max val="1.0000000000000001E-9"/>
          <c:min val="1E-14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Isot. ratio</a:t>
                </a:r>
              </a:p>
            </c:rich>
          </c:tx>
          <c:layout>
            <c:manualLayout>
              <c:xMode val="edge"/>
              <c:yMode val="edge"/>
              <c:x val="0.50309932964460502"/>
              <c:y val="0.923782060754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2752"/>
        <c:crossesAt val="1E-3"/>
        <c:crossBetween val="midCat"/>
      </c:valAx>
      <c:valAx>
        <c:axId val="1807442752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rel. unc.</a:t>
                </a:r>
              </a:p>
            </c:rich>
          </c:tx>
          <c:layout>
            <c:manualLayout>
              <c:xMode val="edge"/>
              <c:yMode val="edge"/>
              <c:x val="7.2314588210257496E-3"/>
              <c:y val="0.44359840408688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16640"/>
        <c:crossesAt val="1E-14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62930942753795"/>
          <c:y val="0.13538873994638101"/>
          <c:w val="9.6283916790806501E-2"/>
          <c:h val="9.249329758713130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101-492D-BF2A-5AA0C8CBFF7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3.1394714090001366E-8</c:v>
                </c:pt>
                <c:pt idx="8">
                  <c:v>5.105332474550661E-8</c:v>
                </c:pt>
                <c:pt idx="9">
                  <c:v>2.7288456149239978E-8</c:v>
                </c:pt>
                <c:pt idx="11">
                  <c:v>2.0712204179994315E-8</c:v>
                </c:pt>
                <c:pt idx="12">
                  <c:v>2.6565466948566452E-8</c:v>
                </c:pt>
                <c:pt idx="13">
                  <c:v>1.2173374564017415E-8</c:v>
                </c:pt>
                <c:pt idx="14">
                  <c:v>3.6473654630513136E-8</c:v>
                </c:pt>
                <c:pt idx="16">
                  <c:v>5.2413730902539065E-8</c:v>
                </c:pt>
                <c:pt idx="17">
                  <c:v>6.4329062141289139E-8</c:v>
                </c:pt>
                <c:pt idx="18">
                  <c:v>2.0360056548180066E-8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01-492D-BF2A-5AA0C8CBFF7A}"/>
            </c:ext>
          </c:extLst>
        </c:ser>
        <c:ser>
          <c:idx val="1"/>
          <c:order val="1"/>
          <c:tx>
            <c:v>U-236/U-238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B0-41E0-BBCB-F98BB7C5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28064"/>
        <c:axId val="1807428608"/>
      </c:scatterChart>
      <c:valAx>
        <c:axId val="18074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28608"/>
        <c:crossesAt val="0"/>
        <c:crossBetween val="midCat"/>
      </c:valAx>
      <c:valAx>
        <c:axId val="1807428608"/>
        <c:scaling>
          <c:logBase val="10"/>
          <c:orientation val="minMax"/>
          <c:max val="1.0000000000000003E-4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2806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D99-4693-A797-3AFF5E79174E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1.276158253194583E-3</c:v>
                </c:pt>
                <c:pt idx="8">
                  <c:v>2.2332769430905204E-3</c:v>
                </c:pt>
                <c:pt idx="9">
                  <c:v>2.7118362880384889E-3</c:v>
                </c:pt>
                <c:pt idx="10">
                  <c:v>0</c:v>
                </c:pt>
                <c:pt idx="11">
                  <c:v>9.5711868989593733E-4</c:v>
                </c:pt>
                <c:pt idx="12">
                  <c:v>1.276158253194583E-3</c:v>
                </c:pt>
                <c:pt idx="13">
                  <c:v>4.7855934494796866E-4</c:v>
                </c:pt>
                <c:pt idx="14">
                  <c:v>9.5711868989593733E-4</c:v>
                </c:pt>
                <c:pt idx="15">
                  <c:v>0</c:v>
                </c:pt>
                <c:pt idx="16">
                  <c:v>2.3927967247398432E-3</c:v>
                </c:pt>
                <c:pt idx="17">
                  <c:v>1.7547175981425518E-3</c:v>
                </c:pt>
                <c:pt idx="18">
                  <c:v>1.5473418819984321E-2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99-4693-A797-3AFF5E791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30240"/>
        <c:axId val="1807440576"/>
      </c:scatterChart>
      <c:valAx>
        <c:axId val="18074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0576"/>
        <c:crossesAt val="0"/>
        <c:crossBetween val="midCat"/>
      </c:valAx>
      <c:valAx>
        <c:axId val="1807440576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3024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07E-4881-B7C6-A8454E52C23A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3.1394714090001366E-8</c:v>
                </c:pt>
                <c:pt idx="8">
                  <c:v>5.105332474550661E-8</c:v>
                </c:pt>
                <c:pt idx="9">
                  <c:v>2.7288456149239978E-8</c:v>
                </c:pt>
                <c:pt idx="11">
                  <c:v>2.0712204179994315E-8</c:v>
                </c:pt>
                <c:pt idx="12">
                  <c:v>2.6565466948566452E-8</c:v>
                </c:pt>
                <c:pt idx="13">
                  <c:v>1.2173374564017415E-8</c:v>
                </c:pt>
                <c:pt idx="14">
                  <c:v>3.6473654630513136E-8</c:v>
                </c:pt>
                <c:pt idx="16">
                  <c:v>5.2413730902539065E-8</c:v>
                </c:pt>
                <c:pt idx="17">
                  <c:v>6.4329062141289139E-8</c:v>
                </c:pt>
                <c:pt idx="18">
                  <c:v>2.0360056548180066E-8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7E-4881-B7C6-A8454E52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41664"/>
        <c:axId val="1807444928"/>
      </c:scatterChart>
      <c:valAx>
        <c:axId val="1807441664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4928"/>
        <c:crossesAt val="0"/>
        <c:crossBetween val="midCat"/>
      </c:valAx>
      <c:valAx>
        <c:axId val="1807444928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166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144-4E5C-8364-2E1AF675C41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3.6084605576844076E-4</c:v>
                  </c:pt>
                  <c:pt idx="8">
                    <c:v>5.3383303142772332E-4</c:v>
                  </c:pt>
                  <c:pt idx="9">
                    <c:v>8.8526148280529654E-4</c:v>
                  </c:pt>
                  <c:pt idx="11">
                    <c:v>3.3662441285417697E-3</c:v>
                  </c:pt>
                  <c:pt idx="12">
                    <c:v>1.8605917675310003E-3</c:v>
                  </c:pt>
                  <c:pt idx="13">
                    <c:v>1.1141960864558839E-3</c:v>
                  </c:pt>
                  <c:pt idx="14">
                    <c:v>5.4232499416300827E-4</c:v>
                  </c:pt>
                  <c:pt idx="16">
                    <c:v>1.1819471200557666E-3</c:v>
                  </c:pt>
                  <c:pt idx="17">
                    <c:v>7.1324818722229592E-4</c:v>
                  </c:pt>
                  <c:pt idx="18">
                    <c:v>1.6057029539430022E-2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3.6084605576844076E-4</c:v>
                  </c:pt>
                  <c:pt idx="8">
                    <c:v>5.3383303142772332E-4</c:v>
                  </c:pt>
                  <c:pt idx="9">
                    <c:v>8.8526148280529654E-4</c:v>
                  </c:pt>
                  <c:pt idx="11">
                    <c:v>3.3662441285417697E-3</c:v>
                  </c:pt>
                  <c:pt idx="12">
                    <c:v>1.8605917675310003E-3</c:v>
                  </c:pt>
                  <c:pt idx="13">
                    <c:v>1.1141960864558839E-3</c:v>
                  </c:pt>
                  <c:pt idx="14">
                    <c:v>5.4232499416300827E-4</c:v>
                  </c:pt>
                  <c:pt idx="16">
                    <c:v>1.1819471200557666E-3</c:v>
                  </c:pt>
                  <c:pt idx="17">
                    <c:v>7.1324818722229592E-4</c:v>
                  </c:pt>
                  <c:pt idx="18">
                    <c:v>1.6057029539430022E-2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0">
                  <c:v>0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5">
                  <c:v>0</c:v>
                </c:pt>
                <c:pt idx="16">
                  <c:v>1976</c:v>
                </c:pt>
                <c:pt idx="17">
                  <c:v>1976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turn.targ233!$AQ$5:$AQ$44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9.5351648762778999E-4</c:v>
                </c:pt>
                <c:pt idx="8">
                  <c:v>1.7945099690384765E-3</c:v>
                </c:pt>
                <c:pt idx="9">
                  <c:v>2.6256259079524614E-3</c:v>
                </c:pt>
                <c:pt idx="11">
                  <c:v>6.1738437919523249E-3</c:v>
                </c:pt>
                <c:pt idx="12">
                  <c:v>4.7087533169269434E-3</c:v>
                </c:pt>
                <c:pt idx="13">
                  <c:v>1.6432780959756109E-3</c:v>
                </c:pt>
                <c:pt idx="14">
                  <c:v>1.1917230535001073E-3</c:v>
                </c:pt>
                <c:pt idx="16">
                  <c:v>3.1475160416691954E-3</c:v>
                </c:pt>
                <c:pt idx="17">
                  <c:v>2.2025195863152876E-3</c:v>
                </c:pt>
                <c:pt idx="18" formatCode="0.00%">
                  <c:v>5.500830036987122E-2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44-4E5C-8364-2E1AF675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15552"/>
        <c:axId val="1824179584"/>
      </c:scatterChart>
      <c:valAx>
        <c:axId val="1807415552"/>
        <c:scaling>
          <c:orientation val="minMax"/>
          <c:max val="1990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9584"/>
        <c:crossesAt val="0"/>
        <c:crossBetween val="midCat"/>
      </c:valAx>
      <c:valAx>
        <c:axId val="1824179584"/>
        <c:scaling>
          <c:orientation val="minMax"/>
          <c:max val="1.0000000000000002E-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1555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72512"/>
        <c:axId val="1824166528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D07-4CD3-8B6F-CE5EECF486B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0">
                  <c:v>0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5">
                  <c:v>0</c:v>
                </c:pt>
                <c:pt idx="16">
                  <c:v>1976</c:v>
                </c:pt>
                <c:pt idx="17">
                  <c:v>1976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3.1394714090001366E-8</c:v>
                </c:pt>
                <c:pt idx="8">
                  <c:v>5.105332474550661E-8</c:v>
                </c:pt>
                <c:pt idx="9">
                  <c:v>2.7288456149239978E-8</c:v>
                </c:pt>
                <c:pt idx="11">
                  <c:v>2.0712204179994315E-8</c:v>
                </c:pt>
                <c:pt idx="12">
                  <c:v>2.6565466948566452E-8</c:v>
                </c:pt>
                <c:pt idx="13">
                  <c:v>1.2173374564017415E-8</c:v>
                </c:pt>
                <c:pt idx="14">
                  <c:v>3.6473654630513136E-8</c:v>
                </c:pt>
                <c:pt idx="16">
                  <c:v>5.2413730902539065E-8</c:v>
                </c:pt>
                <c:pt idx="17">
                  <c:v>6.4329062141289139E-8</c:v>
                </c:pt>
                <c:pt idx="18">
                  <c:v>2.0360056548180066E-8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70880"/>
        <c:axId val="1824174688"/>
      </c:scatterChart>
      <c:valAx>
        <c:axId val="1824172512"/>
        <c:scaling>
          <c:orientation val="minMax"/>
          <c:max val="1990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66528"/>
        <c:crossesAt val="0"/>
        <c:crossBetween val="midCat"/>
      </c:valAx>
      <c:valAx>
        <c:axId val="1824166528"/>
        <c:scaling>
          <c:orientation val="minMax"/>
          <c:max val="1.6000000000000008E-6"/>
          <c:min val="2.000000000000001E-8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2512"/>
        <c:crossesAt val="0"/>
        <c:crossBetween val="midCat"/>
      </c:valAx>
      <c:valAx>
        <c:axId val="1824174688"/>
        <c:scaling>
          <c:orientation val="minMax"/>
          <c:max val="6.0000000000000024E-9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824170880"/>
        <c:crosses val="max"/>
        <c:crossBetween val="midCat"/>
      </c:valAx>
      <c:valAx>
        <c:axId val="182417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41746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2.547619447416721E-2</c:v>
                  </c:pt>
                  <c:pt idx="8">
                    <c:v>2.5255019979839748E-2</c:v>
                  </c:pt>
                  <c:pt idx="9">
                    <c:v>2.5498582774442096E-2</c:v>
                  </c:pt>
                  <c:pt idx="10">
                    <c:v>8.0518030746610306E-3</c:v>
                  </c:pt>
                  <c:pt idx="11">
                    <c:v>1.0995743951376469E-2</c:v>
                  </c:pt>
                  <c:pt idx="12">
                    <c:v>1.1933756202628498E-2</c:v>
                  </c:pt>
                  <c:pt idx="13">
                    <c:v>1.2384933636604839E-2</c:v>
                  </c:pt>
                  <c:pt idx="14">
                    <c:v>2.0368594656554499E-2</c:v>
                  </c:pt>
                  <c:pt idx="15">
                    <c:v>3.3023588833329821E-2</c:v>
                  </c:pt>
                  <c:pt idx="16">
                    <c:v>2.2824346798364755E-2</c:v>
                  </c:pt>
                  <c:pt idx="17">
                    <c:v>1.9886167866925271E-2</c:v>
                  </c:pt>
                  <c:pt idx="18">
                    <c:v>1.2051174057172652E-2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7.5706919324319041E-2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4.0482298481447103E-3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2.3748140839600359E-2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2.547619447416721E-2</c:v>
                  </c:pt>
                  <c:pt idx="8">
                    <c:v>2.5255019979839748E-2</c:v>
                  </c:pt>
                  <c:pt idx="9">
                    <c:v>2.5498582774442096E-2</c:v>
                  </c:pt>
                  <c:pt idx="10">
                    <c:v>8.0518030746610306E-3</c:v>
                  </c:pt>
                  <c:pt idx="11">
                    <c:v>1.0995743951376469E-2</c:v>
                  </c:pt>
                  <c:pt idx="12">
                    <c:v>1.1933756202628498E-2</c:v>
                  </c:pt>
                  <c:pt idx="13">
                    <c:v>1.2384933636604839E-2</c:v>
                  </c:pt>
                  <c:pt idx="14">
                    <c:v>2.0368594656554499E-2</c:v>
                  </c:pt>
                  <c:pt idx="15">
                    <c:v>3.3023588833329821E-2</c:v>
                  </c:pt>
                  <c:pt idx="16">
                    <c:v>2.2824346798364755E-2</c:v>
                  </c:pt>
                  <c:pt idx="17">
                    <c:v>1.9886167866925271E-2</c:v>
                  </c:pt>
                  <c:pt idx="18">
                    <c:v>1.2051174057172652E-2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7.5706919324319041E-2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4.0482298481447103E-3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2.3748140839600359E-2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1.3550366950757575</c:v>
                </c:pt>
                <c:pt idx="8">
                  <c:v>1.3327857607474425</c:v>
                </c:pt>
                <c:pt idx="9">
                  <c:v>1.3581437444543034</c:v>
                </c:pt>
                <c:pt idx="10">
                  <c:v>0.10248465065671872</c:v>
                </c:pt>
                <c:pt idx="11">
                  <c:v>0.25218443156275877</c:v>
                </c:pt>
                <c:pt idx="12">
                  <c:v>0.2971485183651742</c:v>
                </c:pt>
                <c:pt idx="13">
                  <c:v>0.32009758694109297</c:v>
                </c:pt>
                <c:pt idx="14">
                  <c:v>0.86656355355769799</c:v>
                </c:pt>
                <c:pt idx="15">
                  <c:v>1.7352318086510836</c:v>
                </c:pt>
                <c:pt idx="16">
                  <c:v>1.0881734295516385</c:v>
                </c:pt>
                <c:pt idx="17">
                  <c:v>0.82617408787179947</c:v>
                </c:pt>
                <c:pt idx="18">
                  <c:v>0.30296219605987107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1.135614906832298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9.4420292958711668E-2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1.5706123807410695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81216"/>
        <c:axId val="1824181760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37F-417D-8BA8-6BE12333ACE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1.276158253194583E-3</c:v>
                </c:pt>
                <c:pt idx="8">
                  <c:v>2.2332769430905204E-3</c:v>
                </c:pt>
                <c:pt idx="9">
                  <c:v>2.7118362880384889E-3</c:v>
                </c:pt>
                <c:pt idx="10">
                  <c:v>0</c:v>
                </c:pt>
                <c:pt idx="11">
                  <c:v>9.5711868989593733E-4</c:v>
                </c:pt>
                <c:pt idx="12">
                  <c:v>1.276158253194583E-3</c:v>
                </c:pt>
                <c:pt idx="13">
                  <c:v>4.7855934494796866E-4</c:v>
                </c:pt>
                <c:pt idx="14">
                  <c:v>9.5711868989593733E-4</c:v>
                </c:pt>
                <c:pt idx="15">
                  <c:v>0</c:v>
                </c:pt>
                <c:pt idx="16">
                  <c:v>2.3927967247398432E-3</c:v>
                </c:pt>
                <c:pt idx="17">
                  <c:v>1.7547175981425518E-3</c:v>
                </c:pt>
                <c:pt idx="18">
                  <c:v>1.5473418819984321E-2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57824"/>
        <c:axId val="1824161088"/>
      </c:scatterChart>
      <c:valAx>
        <c:axId val="18241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1760"/>
        <c:crossesAt val="0"/>
        <c:crossBetween val="midCat"/>
      </c:valAx>
      <c:valAx>
        <c:axId val="1824181760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1216"/>
        <c:crossesAt val="0"/>
        <c:crossBetween val="midCat"/>
      </c:valAx>
      <c:valAx>
        <c:axId val="1824161088"/>
        <c:scaling>
          <c:orientation val="minMax"/>
          <c:max val="0.30000000000000004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824157824"/>
        <c:crosses val="max"/>
        <c:crossBetween val="midCat"/>
      </c:valAx>
      <c:valAx>
        <c:axId val="182415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41610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1727716.2492666859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14916785.51753881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57773606.549929351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11391147.99950614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1727716.2492666859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14916785.51753881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57773606.549929351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11391147.99950614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16601608.515316471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782502045.56002069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866612581.85008037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751727644.22658932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ser>
          <c:idx val="3"/>
          <c:order val="3"/>
          <c:tx>
            <c:v>fit 236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1979</c:v>
                </c:pt>
                <c:pt idx="5">
                  <c:v>1979</c:v>
                </c:pt>
                <c:pt idx="6">
                  <c:v>1979</c:v>
                </c:pt>
                <c:pt idx="7">
                  <c:v>1983</c:v>
                </c:pt>
                <c:pt idx="8">
                  <c:v>1983</c:v>
                </c:pt>
                <c:pt idx="9">
                  <c:v>1983</c:v>
                </c:pt>
                <c:pt idx="10">
                  <c:v>1976</c:v>
                </c:pt>
                <c:pt idx="11">
                  <c:v>1976</c:v>
                </c:pt>
                <c:pt idx="12">
                  <c:v>1976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xVal>
          <c:yVal>
            <c:numRef>
              <c:f>(turn.targ233!$D$62:$D$68,turn.targ233!$D$70:$D$73,turn.targ233!$D$75:$D$78,turn.targ233!$D$80:$D$83,turn.targ233!$D$85:$D$86,turn.targ233!$D$88,turn.targ233!$D$90)</c:f>
              <c:numCache>
                <c:formatCode>0.00E+00</c:formatCode>
                <c:ptCount val="23"/>
                <c:pt idx="0">
                  <c:v>200143170.18762499</c:v>
                </c:pt>
                <c:pt idx="1">
                  <c:v>200143170.18762499</c:v>
                </c:pt>
                <c:pt idx="2">
                  <c:v>200143170.18762499</c:v>
                </c:pt>
                <c:pt idx="3">
                  <c:v>200143170.18762499</c:v>
                </c:pt>
                <c:pt idx="4">
                  <c:v>282763772.5254553</c:v>
                </c:pt>
                <c:pt idx="5">
                  <c:v>282763772.5254553</c:v>
                </c:pt>
                <c:pt idx="6">
                  <c:v>282763772.5254553</c:v>
                </c:pt>
                <c:pt idx="7">
                  <c:v>217263353.86426431</c:v>
                </c:pt>
                <c:pt idx="8">
                  <c:v>217263353.86426431</c:v>
                </c:pt>
                <c:pt idx="9">
                  <c:v>217263353.86426431</c:v>
                </c:pt>
                <c:pt idx="10">
                  <c:v>419931562.19439554</c:v>
                </c:pt>
                <c:pt idx="11">
                  <c:v>419931562.19439554</c:v>
                </c:pt>
                <c:pt idx="12">
                  <c:v>419931562.19439554</c:v>
                </c:pt>
                <c:pt idx="13">
                  <c:v>200143170.18762499</c:v>
                </c:pt>
                <c:pt idx="14">
                  <c:v>200143170.18762499</c:v>
                </c:pt>
                <c:pt idx="15">
                  <c:v>200143170.18762499</c:v>
                </c:pt>
                <c:pt idx="16">
                  <c:v>200143170.18762499</c:v>
                </c:pt>
                <c:pt idx="17">
                  <c:v>200143170.18762499</c:v>
                </c:pt>
                <c:pt idx="18">
                  <c:v>200143170.18762499</c:v>
                </c:pt>
                <c:pt idx="19">
                  <c:v>200143170.18762499</c:v>
                </c:pt>
                <c:pt idx="20">
                  <c:v>200143170.18762499</c:v>
                </c:pt>
                <c:pt idx="21">
                  <c:v>200143170.18762499</c:v>
                </c:pt>
                <c:pt idx="22">
                  <c:v>200143170.18762499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64352"/>
        <c:axId val="1824169792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0">
                  <c:v>0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5">
                  <c:v>0</c:v>
                </c:pt>
                <c:pt idx="16">
                  <c:v>1976</c:v>
                </c:pt>
                <c:pt idx="17">
                  <c:v>1976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turn.targ233!$AI$5:$AI$44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4C-4307-B67E-3ECED4E6CF9E}"/>
            </c:ext>
          </c:extLst>
        </c:ser>
        <c:ser>
          <c:idx val="2"/>
          <c:order val="2"/>
          <c:tx>
            <c:v>fit233</c:v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1979</c:v>
                </c:pt>
                <c:pt idx="5">
                  <c:v>1979</c:v>
                </c:pt>
                <c:pt idx="6">
                  <c:v>1979</c:v>
                </c:pt>
                <c:pt idx="7">
                  <c:v>1983</c:v>
                </c:pt>
                <c:pt idx="8">
                  <c:v>1983</c:v>
                </c:pt>
                <c:pt idx="9">
                  <c:v>1983</c:v>
                </c:pt>
                <c:pt idx="10">
                  <c:v>1976</c:v>
                </c:pt>
                <c:pt idx="11">
                  <c:v>1976</c:v>
                </c:pt>
                <c:pt idx="12">
                  <c:v>1976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xVal>
          <c:yVal>
            <c:numRef>
              <c:f>(turn.targ233!$B$62:$B$68,turn.targ233!$B$70:$B$73,turn.targ233!$B$75:$B$78,turn.targ233!$B$80:$B$83,turn.targ233!$B$85:$B$86,turn.targ233!$B$88,turn.targ233!$B$90)</c:f>
              <c:numCache>
                <c:formatCode>0.00E+00</c:formatCode>
                <c:ptCount val="23"/>
                <c:pt idx="0">
                  <c:v>2269588.1750980965</c:v>
                </c:pt>
                <c:pt idx="1">
                  <c:v>2269588.1750980965</c:v>
                </c:pt>
                <c:pt idx="2">
                  <c:v>2269588.1750980965</c:v>
                </c:pt>
                <c:pt idx="3">
                  <c:v>2269588.1750980965</c:v>
                </c:pt>
                <c:pt idx="4">
                  <c:v>2362179.7803688864</c:v>
                </c:pt>
                <c:pt idx="5">
                  <c:v>2362179.7803688864</c:v>
                </c:pt>
                <c:pt idx="6">
                  <c:v>2362179.7803688864</c:v>
                </c:pt>
                <c:pt idx="7">
                  <c:v>2281296.4662296311</c:v>
                </c:pt>
                <c:pt idx="8">
                  <c:v>2281296.4662296311</c:v>
                </c:pt>
                <c:pt idx="9">
                  <c:v>2281296.4662296311</c:v>
                </c:pt>
                <c:pt idx="10">
                  <c:v>2626336.2442169529</c:v>
                </c:pt>
                <c:pt idx="11">
                  <c:v>2626336.2442169529</c:v>
                </c:pt>
                <c:pt idx="12">
                  <c:v>2626336.2442169529</c:v>
                </c:pt>
                <c:pt idx="13">
                  <c:v>2269588.1750980965</c:v>
                </c:pt>
                <c:pt idx="14">
                  <c:v>2269588.1750980965</c:v>
                </c:pt>
                <c:pt idx="15">
                  <c:v>2269588.1750980965</c:v>
                </c:pt>
                <c:pt idx="16">
                  <c:v>2269588.1750980965</c:v>
                </c:pt>
                <c:pt idx="17">
                  <c:v>2269588.1750980965</c:v>
                </c:pt>
                <c:pt idx="18">
                  <c:v>2269588.1750980965</c:v>
                </c:pt>
                <c:pt idx="19">
                  <c:v>2269588.1750980965</c:v>
                </c:pt>
                <c:pt idx="20">
                  <c:v>2269588.1750980965</c:v>
                </c:pt>
                <c:pt idx="21">
                  <c:v>2269588.1750980965</c:v>
                </c:pt>
                <c:pt idx="22">
                  <c:v>2269588.1750980965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65440"/>
        <c:axId val="1824163808"/>
      </c:scatterChart>
      <c:valAx>
        <c:axId val="1824164352"/>
        <c:scaling>
          <c:orientation val="minMax"/>
          <c:max val="2000"/>
          <c:min val="19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69792"/>
        <c:crossesAt val="0"/>
        <c:crossBetween val="midCat"/>
      </c:valAx>
      <c:valAx>
        <c:axId val="1824169792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64352"/>
        <c:crossesAt val="0"/>
        <c:crossBetween val="midCat"/>
      </c:valAx>
      <c:valAx>
        <c:axId val="1824163808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824165440"/>
        <c:crosses val="max"/>
        <c:crossBetween val="midCat"/>
      </c:valAx>
      <c:valAx>
        <c:axId val="182416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41638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9.4880900565821227E-2"/>
          <c:h val="0.13944944528194919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0827629710799"/>
          <c:y val="0.101083032490975"/>
          <c:w val="0.78882982230774101"/>
          <c:h val="0.774368231046930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5.9398439905531697E-7</c:v>
                  </c:pt>
                  <c:pt idx="5">
                    <c:v>4.3789703929702193E-7</c:v>
                  </c:pt>
                  <c:pt idx="6">
                    <c:v>2.0701885521797576E-7</c:v>
                  </c:pt>
                  <c:pt idx="7">
                    <c:v>1.0512252576800997E-7</c:v>
                  </c:pt>
                  <c:pt idx="8">
                    <c:v>1.2129796260491734E-7</c:v>
                  </c:pt>
                  <c:pt idx="9">
                    <c:v>1.4804927556555384E-7</c:v>
                  </c:pt>
                  <c:pt idx="10">
                    <c:v>2.2602236647986721E-7</c:v>
                  </c:pt>
                  <c:pt idx="11">
                    <c:v>1.1103941822172071E-7</c:v>
                  </c:pt>
                  <c:pt idx="12">
                    <c:v>2.1652104632494777E-7</c:v>
                  </c:pt>
                  <c:pt idx="13">
                    <c:v>1.92735315386038E-8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2.5566315652670194E-10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4.0029939137038082E-11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5.9398439905531697E-7</c:v>
                  </c:pt>
                  <c:pt idx="5">
                    <c:v>4.3789703929702193E-7</c:v>
                  </c:pt>
                  <c:pt idx="6">
                    <c:v>2.0701885521797576E-7</c:v>
                  </c:pt>
                  <c:pt idx="7">
                    <c:v>1.0512252576800997E-7</c:v>
                  </c:pt>
                  <c:pt idx="8">
                    <c:v>1.2129796260491734E-7</c:v>
                  </c:pt>
                  <c:pt idx="9">
                    <c:v>1.4804927556555384E-7</c:v>
                  </c:pt>
                  <c:pt idx="10">
                    <c:v>2.2602236647986721E-7</c:v>
                  </c:pt>
                  <c:pt idx="11">
                    <c:v>1.1103941822172071E-7</c:v>
                  </c:pt>
                  <c:pt idx="12">
                    <c:v>2.1652104632494777E-7</c:v>
                  </c:pt>
                  <c:pt idx="13">
                    <c:v>1.92735315386038E-8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2.5566315652670194E-10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4.0029939137038082E-11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(turn.targ236!$G$7:$G$9,turn.targ236!$G$11:$G$13,turn.targ236!$G$15:$G$18,turn.targ236!$G$20:$G$24,turn.targ236!$G$26:$G$34,turn.targ236!$G$36:$G$43)</c:f>
              <c:numCache>
                <c:formatCode>General</c:formatCode>
                <c:ptCount val="32"/>
                <c:pt idx="4">
                  <c:v>1979</c:v>
                </c:pt>
                <c:pt idx="5">
                  <c:v>1979</c:v>
                </c:pt>
                <c:pt idx="7">
                  <c:v>1983</c:v>
                </c:pt>
                <c:pt idx="8">
                  <c:v>1983</c:v>
                </c:pt>
                <c:pt idx="9">
                  <c:v>1983</c:v>
                </c:pt>
                <c:pt idx="11">
                  <c:v>1976</c:v>
                </c:pt>
                <c:pt idx="12">
                  <c:v>1976</c:v>
                </c:pt>
              </c:numCache>
            </c:numRef>
          </c:xVal>
          <c:yVal>
            <c:numRef>
              <c:f>(turn.targ239!$H$6:$H$8,turn.targ239!$H$10:$H$13,turn.targ239!$H$15:$H$18,turn.targ239!$H$20:$H$23,turn.targ239!$H$25:$H$33,turn.targ239!$H$35:$H$42)</c:f>
              <c:numCache>
                <c:formatCode>0.00E+00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5.5197183067448409E-6</c:v>
                </c:pt>
                <c:pt idx="5">
                  <c:v>3.2168323670974842E-6</c:v>
                </c:pt>
                <c:pt idx="6">
                  <c:v>1.6951774848028544E-6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2.9289723716495575E-8</c:v>
                </c:pt>
                <c:pt idx="13">
                  <c:v>7.5779895571918245E-8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2F-47B1-B07E-D6D347D6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58912"/>
        <c:axId val="1824187744"/>
      </c:scatterChart>
      <c:valAx>
        <c:axId val="18241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7744"/>
        <c:crossesAt val="0"/>
        <c:crossBetween val="midCat"/>
      </c:valAx>
      <c:valAx>
        <c:axId val="1824187744"/>
        <c:scaling>
          <c:logBase val="10"/>
          <c:orientation val="minMax"/>
          <c:max val="1.0000000000000005E-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239/238</a:t>
                </a:r>
              </a:p>
            </c:rich>
          </c:tx>
          <c:layout>
            <c:manualLayout>
              <c:xMode val="edge"/>
              <c:yMode val="edge"/>
              <c:x val="3.2134656509613398E-2"/>
              <c:y val="0.460288672183068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5891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16B-4E40-A932-BFDA2FE9E22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3.1394714090001366E-8</c:v>
                </c:pt>
                <c:pt idx="8">
                  <c:v>5.105332474550661E-8</c:v>
                </c:pt>
                <c:pt idx="9">
                  <c:v>2.7288456149239978E-8</c:v>
                </c:pt>
                <c:pt idx="11">
                  <c:v>2.0712204179994315E-8</c:v>
                </c:pt>
                <c:pt idx="12">
                  <c:v>2.6565466948566452E-8</c:v>
                </c:pt>
                <c:pt idx="13">
                  <c:v>1.2173374564017415E-8</c:v>
                </c:pt>
                <c:pt idx="14">
                  <c:v>3.6473654630513136E-8</c:v>
                </c:pt>
                <c:pt idx="16">
                  <c:v>5.2413730902539065E-8</c:v>
                </c:pt>
                <c:pt idx="17">
                  <c:v>6.4329062141289139E-8</c:v>
                </c:pt>
                <c:pt idx="18">
                  <c:v>2.0360056548180066E-8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6B-4E40-A932-BFDA2FE9E223}"/>
            </c:ext>
          </c:extLst>
        </c:ser>
        <c:ser>
          <c:idx val="1"/>
          <c:order val="1"/>
          <c:tx>
            <c:v>U-236/U-238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6B-4E40-A932-BFDA2FE9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71424"/>
        <c:axId val="1824167616"/>
      </c:scatterChart>
      <c:valAx>
        <c:axId val="18241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67616"/>
        <c:crossesAt val="0"/>
        <c:crossBetween val="midCat"/>
      </c:valAx>
      <c:valAx>
        <c:axId val="1824167616"/>
        <c:scaling>
          <c:logBase val="10"/>
          <c:orientation val="minMax"/>
          <c:max val="1.0000000000000003E-4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14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CB-4CB4-B3FA-8C6CD216F8D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1.276158253194583E-3</c:v>
                </c:pt>
                <c:pt idx="8">
                  <c:v>2.2332769430905204E-3</c:v>
                </c:pt>
                <c:pt idx="9">
                  <c:v>2.7118362880384889E-3</c:v>
                </c:pt>
                <c:pt idx="10">
                  <c:v>0</c:v>
                </c:pt>
                <c:pt idx="11">
                  <c:v>9.5711868989593733E-4</c:v>
                </c:pt>
                <c:pt idx="12">
                  <c:v>1.276158253194583E-3</c:v>
                </c:pt>
                <c:pt idx="13">
                  <c:v>4.7855934494796866E-4</c:v>
                </c:pt>
                <c:pt idx="14">
                  <c:v>9.5711868989593733E-4</c:v>
                </c:pt>
                <c:pt idx="15">
                  <c:v>0</c:v>
                </c:pt>
                <c:pt idx="16">
                  <c:v>2.3927967247398432E-3</c:v>
                </c:pt>
                <c:pt idx="17">
                  <c:v>1.7547175981425518E-3</c:v>
                </c:pt>
                <c:pt idx="18">
                  <c:v>1.5473418819984321E-2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CB-4CB4-B3FA-8C6CD216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68160"/>
        <c:axId val="1824182304"/>
      </c:scatterChart>
      <c:valAx>
        <c:axId val="18241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2304"/>
        <c:crossesAt val="0"/>
        <c:crossBetween val="midCat"/>
      </c:valAx>
      <c:valAx>
        <c:axId val="1824182304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6816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215056303928922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213-4617-89FE-E83F2446A2F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13-4617-89FE-E83F2446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17728"/>
        <c:axId val="1807437856"/>
      </c:scatterChart>
      <c:valAx>
        <c:axId val="1807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37856"/>
        <c:crossesAt val="0"/>
        <c:crossBetween val="midCat"/>
      </c:valAx>
      <c:valAx>
        <c:axId val="1807437856"/>
        <c:scaling>
          <c:orientation val="minMax"/>
          <c:max val="2.0000000000000008E-6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1772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1543675409085"/>
          <c:y val="4.5245406872659849E-2"/>
          <c:w val="6.1683054022126302E-2"/>
          <c:h val="3.3428401871577265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A21-49E4-B6C6-68AA9DEC7AFE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3.1394714090001366E-8</c:v>
                </c:pt>
                <c:pt idx="8">
                  <c:v>5.105332474550661E-8</c:v>
                </c:pt>
                <c:pt idx="9">
                  <c:v>2.7288456149239978E-8</c:v>
                </c:pt>
                <c:pt idx="11">
                  <c:v>2.0712204179994315E-8</c:v>
                </c:pt>
                <c:pt idx="12">
                  <c:v>2.6565466948566452E-8</c:v>
                </c:pt>
                <c:pt idx="13">
                  <c:v>1.2173374564017415E-8</c:v>
                </c:pt>
                <c:pt idx="14">
                  <c:v>3.6473654630513136E-8</c:v>
                </c:pt>
                <c:pt idx="16">
                  <c:v>5.2413730902539065E-8</c:v>
                </c:pt>
                <c:pt idx="17">
                  <c:v>6.4329062141289139E-8</c:v>
                </c:pt>
                <c:pt idx="18">
                  <c:v>2.0360056548180066E-8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21-49E4-B6C6-68AA9DEC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68704"/>
        <c:axId val="1824186112"/>
      </c:scatterChart>
      <c:valAx>
        <c:axId val="1824168704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6112"/>
        <c:crossesAt val="0"/>
        <c:crossBetween val="midCat"/>
      </c:valAx>
      <c:valAx>
        <c:axId val="1824186112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68704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7F-4B77-A379-3DE52A4134E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3.6084605576844076E-4</c:v>
                  </c:pt>
                  <c:pt idx="8">
                    <c:v>5.3383303142772332E-4</c:v>
                  </c:pt>
                  <c:pt idx="9">
                    <c:v>8.8526148280529654E-4</c:v>
                  </c:pt>
                  <c:pt idx="11">
                    <c:v>3.3662441285417697E-3</c:v>
                  </c:pt>
                  <c:pt idx="12">
                    <c:v>1.8605917675310003E-3</c:v>
                  </c:pt>
                  <c:pt idx="13">
                    <c:v>1.1141960864558839E-3</c:v>
                  </c:pt>
                  <c:pt idx="14">
                    <c:v>5.4232499416300827E-4</c:v>
                  </c:pt>
                  <c:pt idx="16">
                    <c:v>1.1819471200557666E-3</c:v>
                  </c:pt>
                  <c:pt idx="17">
                    <c:v>7.1324818722229592E-4</c:v>
                  </c:pt>
                  <c:pt idx="18">
                    <c:v>1.6057029539430022E-2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3.6084605576844076E-4</c:v>
                  </c:pt>
                  <c:pt idx="8">
                    <c:v>5.3383303142772332E-4</c:v>
                  </c:pt>
                  <c:pt idx="9">
                    <c:v>8.8526148280529654E-4</c:v>
                  </c:pt>
                  <c:pt idx="11">
                    <c:v>3.3662441285417697E-3</c:v>
                  </c:pt>
                  <c:pt idx="12">
                    <c:v>1.8605917675310003E-3</c:v>
                  </c:pt>
                  <c:pt idx="13">
                    <c:v>1.1141960864558839E-3</c:v>
                  </c:pt>
                  <c:pt idx="14">
                    <c:v>5.4232499416300827E-4</c:v>
                  </c:pt>
                  <c:pt idx="16">
                    <c:v>1.1819471200557666E-3</c:v>
                  </c:pt>
                  <c:pt idx="17">
                    <c:v>7.1324818722229592E-4</c:v>
                  </c:pt>
                  <c:pt idx="18">
                    <c:v>1.6057029539430022E-2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0">
                  <c:v>0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5">
                  <c:v>0</c:v>
                </c:pt>
                <c:pt idx="16">
                  <c:v>1976</c:v>
                </c:pt>
                <c:pt idx="17">
                  <c:v>1976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turn.targ233!$AQ$5:$AQ$44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9.5351648762778999E-4</c:v>
                </c:pt>
                <c:pt idx="8">
                  <c:v>1.7945099690384765E-3</c:v>
                </c:pt>
                <c:pt idx="9">
                  <c:v>2.6256259079524614E-3</c:v>
                </c:pt>
                <c:pt idx="11">
                  <c:v>6.1738437919523249E-3</c:v>
                </c:pt>
                <c:pt idx="12">
                  <c:v>4.7087533169269434E-3</c:v>
                </c:pt>
                <c:pt idx="13">
                  <c:v>1.6432780959756109E-3</c:v>
                </c:pt>
                <c:pt idx="14">
                  <c:v>1.1917230535001073E-3</c:v>
                </c:pt>
                <c:pt idx="16">
                  <c:v>3.1475160416691954E-3</c:v>
                </c:pt>
                <c:pt idx="17">
                  <c:v>2.2025195863152876E-3</c:v>
                </c:pt>
                <c:pt idx="18" formatCode="0.00%">
                  <c:v>5.500830036987122E-2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F-4B77-A379-3DE52A413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85024"/>
        <c:axId val="1824170336"/>
      </c:scatterChart>
      <c:valAx>
        <c:axId val="1824185024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0336"/>
        <c:crossesAt val="0"/>
        <c:crossBetween val="midCat"/>
      </c:valAx>
      <c:valAx>
        <c:axId val="18241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50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74144"/>
        <c:axId val="1824176320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0D8-4CBB-BC06-27820E488C7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1.1773017783750513E-8</c:v>
                  </c:pt>
                  <c:pt idx="8">
                    <c:v>1.4123476893419011E-8</c:v>
                  </c:pt>
                  <c:pt idx="9">
                    <c:v>6.8103008439668211E-9</c:v>
                  </c:pt>
                  <c:pt idx="10">
                    <c:v>0</c:v>
                  </c:pt>
                  <c:pt idx="11">
                    <c:v>9.133223560709576E-9</c:v>
                  </c:pt>
                  <c:pt idx="12">
                    <c:v>9.9620501057124179E-9</c:v>
                  </c:pt>
                  <c:pt idx="13">
                    <c:v>8.1155830426782769E-9</c:v>
                  </c:pt>
                  <c:pt idx="14">
                    <c:v>1.6083369926332868E-8</c:v>
                  </c:pt>
                  <c:pt idx="15">
                    <c:v>0</c:v>
                  </c:pt>
                  <c:pt idx="16">
                    <c:v>1.3976994907343749E-8</c:v>
                  </c:pt>
                  <c:pt idx="17">
                    <c:v>2.0258400733085152E-8</c:v>
                  </c:pt>
                  <c:pt idx="18">
                    <c:v>3.7055808725636034E-9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3.1394714090001366E-8</c:v>
                </c:pt>
                <c:pt idx="8">
                  <c:v>5.105332474550661E-8</c:v>
                </c:pt>
                <c:pt idx="9">
                  <c:v>2.7288456149239978E-8</c:v>
                </c:pt>
                <c:pt idx="11">
                  <c:v>2.0712204179994315E-8</c:v>
                </c:pt>
                <c:pt idx="12">
                  <c:v>2.6565466948566452E-8</c:v>
                </c:pt>
                <c:pt idx="13">
                  <c:v>1.2173374564017415E-8</c:v>
                </c:pt>
                <c:pt idx="14">
                  <c:v>3.6473654630513136E-8</c:v>
                </c:pt>
                <c:pt idx="16">
                  <c:v>5.2413730902539065E-8</c:v>
                </c:pt>
                <c:pt idx="17">
                  <c:v>6.4329062141289139E-8</c:v>
                </c:pt>
                <c:pt idx="18">
                  <c:v>2.0360056548180066E-8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77408"/>
        <c:axId val="1824176864"/>
      </c:scatterChart>
      <c:valAx>
        <c:axId val="18241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6320"/>
        <c:crossesAt val="0"/>
        <c:crossBetween val="midCat"/>
      </c:valAx>
      <c:valAx>
        <c:axId val="1824176320"/>
        <c:scaling>
          <c:orientation val="minMax"/>
          <c:max val="2.0000000000000008E-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4144"/>
        <c:crossesAt val="0"/>
        <c:crossBetween val="midCat"/>
      </c:valAx>
      <c:valAx>
        <c:axId val="1824176864"/>
        <c:scaling>
          <c:orientation val="minMax"/>
          <c:max val="4.0000000000000019E-7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824177408"/>
        <c:crosses val="max"/>
        <c:crossBetween val="midCat"/>
      </c:valAx>
      <c:valAx>
        <c:axId val="182417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41768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2.547619447416721E-2</c:v>
                  </c:pt>
                  <c:pt idx="8">
                    <c:v>2.5255019979839748E-2</c:v>
                  </c:pt>
                  <c:pt idx="9">
                    <c:v>2.5498582774442096E-2</c:v>
                  </c:pt>
                  <c:pt idx="10">
                    <c:v>8.0518030746610306E-3</c:v>
                  </c:pt>
                  <c:pt idx="11">
                    <c:v>1.0995743951376469E-2</c:v>
                  </c:pt>
                  <c:pt idx="12">
                    <c:v>1.1933756202628498E-2</c:v>
                  </c:pt>
                  <c:pt idx="13">
                    <c:v>1.2384933636604839E-2</c:v>
                  </c:pt>
                  <c:pt idx="14">
                    <c:v>2.0368594656554499E-2</c:v>
                  </c:pt>
                  <c:pt idx="15">
                    <c:v>3.3023588833329821E-2</c:v>
                  </c:pt>
                  <c:pt idx="16">
                    <c:v>2.2824346798364755E-2</c:v>
                  </c:pt>
                  <c:pt idx="17">
                    <c:v>1.9886167866925271E-2</c:v>
                  </c:pt>
                  <c:pt idx="18">
                    <c:v>1.2051174057172652E-2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7.5706919324319041E-2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4.0482298481447103E-3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2.3748140839600359E-2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2.547619447416721E-2</c:v>
                  </c:pt>
                  <c:pt idx="8">
                    <c:v>2.5255019979839748E-2</c:v>
                  </c:pt>
                  <c:pt idx="9">
                    <c:v>2.5498582774442096E-2</c:v>
                  </c:pt>
                  <c:pt idx="10">
                    <c:v>8.0518030746610306E-3</c:v>
                  </c:pt>
                  <c:pt idx="11">
                    <c:v>1.0995743951376469E-2</c:v>
                  </c:pt>
                  <c:pt idx="12">
                    <c:v>1.1933756202628498E-2</c:v>
                  </c:pt>
                  <c:pt idx="13">
                    <c:v>1.2384933636604839E-2</c:v>
                  </c:pt>
                  <c:pt idx="14">
                    <c:v>2.0368594656554499E-2</c:v>
                  </c:pt>
                  <c:pt idx="15">
                    <c:v>3.3023588833329821E-2</c:v>
                  </c:pt>
                  <c:pt idx="16">
                    <c:v>2.2824346798364755E-2</c:v>
                  </c:pt>
                  <c:pt idx="17">
                    <c:v>1.9886167866925271E-2</c:v>
                  </c:pt>
                  <c:pt idx="18">
                    <c:v>1.2051174057172652E-2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7.5706919324319041E-2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4.0482298481447103E-3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2.3748140839600359E-2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1.3550366950757575</c:v>
                </c:pt>
                <c:pt idx="8">
                  <c:v>1.3327857607474425</c:v>
                </c:pt>
                <c:pt idx="9">
                  <c:v>1.3581437444543034</c:v>
                </c:pt>
                <c:pt idx="10">
                  <c:v>0.10248465065671872</c:v>
                </c:pt>
                <c:pt idx="11">
                  <c:v>0.25218443156275877</c:v>
                </c:pt>
                <c:pt idx="12">
                  <c:v>0.2971485183651742</c:v>
                </c:pt>
                <c:pt idx="13">
                  <c:v>0.32009758694109297</c:v>
                </c:pt>
                <c:pt idx="14">
                  <c:v>0.86656355355769799</c:v>
                </c:pt>
                <c:pt idx="15">
                  <c:v>1.7352318086510836</c:v>
                </c:pt>
                <c:pt idx="16">
                  <c:v>1.0881734295516385</c:v>
                </c:pt>
                <c:pt idx="17">
                  <c:v>0.82617408787179947</c:v>
                </c:pt>
                <c:pt idx="18">
                  <c:v>0.30296219605987107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1.135614906832298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9.4420292958711668E-2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1.5706123807410695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78496"/>
        <c:axId val="1824187200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469-4122-A1DA-D1619E40C01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4.7855934494796866E-4</c:v>
                  </c:pt>
                  <c:pt idx="8">
                    <c:v>6.1781745771847109E-4</c:v>
                  </c:pt>
                  <c:pt idx="9">
                    <c:v>6.7678511602580155E-4</c:v>
                  </c:pt>
                  <c:pt idx="10">
                    <c:v>0</c:v>
                  </c:pt>
                  <c:pt idx="11">
                    <c:v>4.2204967143943327E-4</c:v>
                  </c:pt>
                  <c:pt idx="12">
                    <c:v>4.7855934494796866E-4</c:v>
                  </c:pt>
                  <c:pt idx="13">
                    <c:v>3.1903956329864576E-4</c:v>
                  </c:pt>
                  <c:pt idx="14">
                    <c:v>4.2204967143943327E-4</c:v>
                  </c:pt>
                  <c:pt idx="15">
                    <c:v>0</c:v>
                  </c:pt>
                  <c:pt idx="16">
                    <c:v>6.3807912659729152E-4</c:v>
                  </c:pt>
                  <c:pt idx="17">
                    <c:v>5.5259273325784135E-4</c:v>
                  </c:pt>
                  <c:pt idx="18">
                    <c:v>1.5791652707268704E-3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1.276158253194583E-3</c:v>
                </c:pt>
                <c:pt idx="8">
                  <c:v>2.2332769430905204E-3</c:v>
                </c:pt>
                <c:pt idx="9">
                  <c:v>2.7118362880384889E-3</c:v>
                </c:pt>
                <c:pt idx="10">
                  <c:v>0</c:v>
                </c:pt>
                <c:pt idx="11">
                  <c:v>9.5711868989593733E-4</c:v>
                </c:pt>
                <c:pt idx="12">
                  <c:v>1.276158253194583E-3</c:v>
                </c:pt>
                <c:pt idx="13">
                  <c:v>4.7855934494796866E-4</c:v>
                </c:pt>
                <c:pt idx="14">
                  <c:v>9.5711868989593733E-4</c:v>
                </c:pt>
                <c:pt idx="15">
                  <c:v>0</c:v>
                </c:pt>
                <c:pt idx="16">
                  <c:v>2.3927967247398432E-3</c:v>
                </c:pt>
                <c:pt idx="17">
                  <c:v>1.7547175981425518E-3</c:v>
                </c:pt>
                <c:pt idx="18">
                  <c:v>1.5473418819984321E-2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188832"/>
        <c:axId val="1824188288"/>
      </c:scatterChart>
      <c:valAx>
        <c:axId val="18241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87200"/>
        <c:crossesAt val="0"/>
        <c:crossBetween val="midCat"/>
      </c:valAx>
      <c:valAx>
        <c:axId val="1824187200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178496"/>
        <c:crossesAt val="0"/>
        <c:crossBetween val="midCat"/>
      </c:valAx>
      <c:valAx>
        <c:axId val="1824188288"/>
        <c:scaling>
          <c:orientation val="minMax"/>
          <c:max val="0.30000000000000004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824188832"/>
        <c:crosses val="max"/>
        <c:crossBetween val="midCat"/>
      </c:valAx>
      <c:valAx>
        <c:axId val="182418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41882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400-484E-8F5C-CC5C63725D20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1727716.2492666859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14916785.51753881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57773606.549929351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11391147.99950614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1727716.2492666859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14916785.51753881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57773606.549929351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11391147.99950614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16601608.515316471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782502045.56002069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866612581.85008037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751727644.22658932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433968"/>
        <c:axId val="1719425264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0">
                  <c:v>0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5">
                  <c:v>0</c:v>
                </c:pt>
                <c:pt idx="16">
                  <c:v>1976</c:v>
                </c:pt>
                <c:pt idx="17">
                  <c:v>1976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turn.targ233!$AI$5:$AI$44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437232"/>
        <c:axId val="1719426352"/>
      </c:scatterChart>
      <c:valAx>
        <c:axId val="1719433968"/>
        <c:scaling>
          <c:orientation val="minMax"/>
          <c:max val="2000"/>
          <c:min val="19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25264"/>
        <c:crossesAt val="0"/>
        <c:crossBetween val="midCat"/>
      </c:valAx>
      <c:valAx>
        <c:axId val="171942526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33968"/>
        <c:crossesAt val="0"/>
        <c:crossBetween val="midCat"/>
      </c:valAx>
      <c:valAx>
        <c:axId val="1719426352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719437232"/>
        <c:crosses val="max"/>
        <c:crossBetween val="midCat"/>
      </c:valAx>
      <c:valAx>
        <c:axId val="171943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94263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7.9763269899833705E-2"/>
          <c:h val="6.64563757310327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234U/238U vs. current</a:t>
            </a:r>
          </a:p>
        </c:rich>
      </c:tx>
      <c:layout>
        <c:manualLayout>
          <c:xMode val="edge"/>
          <c:yMode val="edge"/>
          <c:x val="0.3957266314970313"/>
          <c:y val="2.224150314105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5754124080487"/>
          <c:y val="9.0805844514817435E-2"/>
          <c:w val="0.74263814255172345"/>
          <c:h val="0.719321665636445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runs!$F$3:$F$304</c:f>
              <c:numCache>
                <c:formatCode>0.00E+00</c:formatCode>
                <c:ptCount val="302"/>
                <c:pt idx="0">
                  <c:v>2.1020313810400001E-9</c:v>
                </c:pt>
                <c:pt idx="1">
                  <c:v>0</c:v>
                </c:pt>
                <c:pt idx="2">
                  <c:v>1.56950559489E-10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5.2506629511433333E-13</c:v>
                </c:pt>
                <c:pt idx="7">
                  <c:v>5.2074807437566673E-13</c:v>
                </c:pt>
                <c:pt idx="8">
                  <c:v>6.1928175604466672E-13</c:v>
                </c:pt>
                <c:pt idx="9">
                  <c:v>9.5756782747250009E-10</c:v>
                </c:pt>
                <c:pt idx="10">
                  <c:v>5.8220292967533332E-13</c:v>
                </c:pt>
                <c:pt idx="11">
                  <c:v>5.4882036887666666E-13</c:v>
                </c:pt>
                <c:pt idx="12">
                  <c:v>5.2720637131800004E-13</c:v>
                </c:pt>
                <c:pt idx="13">
                  <c:v>5.0944244715333325E-13</c:v>
                </c:pt>
                <c:pt idx="14">
                  <c:v>5.5414399918233336E-13</c:v>
                </c:pt>
                <c:pt idx="15">
                  <c:v>5.1560144185866664E-13</c:v>
                </c:pt>
                <c:pt idx="16">
                  <c:v>8.1040730390200001E-13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5.5331475392249999E-11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6.7917383815250005E-10</c:v>
                </c:pt>
                <c:pt idx="29">
                  <c:v>6.2273266834999996E-11</c:v>
                </c:pt>
                <c:pt idx="30">
                  <c:v>5.7936577780250005E-10</c:v>
                </c:pt>
                <c:pt idx="31">
                  <c:v>0</c:v>
                </c:pt>
                <c:pt idx="32">
                  <c:v>1.090127873475E-10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4.9435677683766663E-13</c:v>
                </c:pt>
                <c:pt idx="37">
                  <c:v>5.0503130700033336E-13</c:v>
                </c:pt>
                <c:pt idx="38">
                  <c:v>6.2551030420766663E-13</c:v>
                </c:pt>
                <c:pt idx="39">
                  <c:v>1.175336535695E-9</c:v>
                </c:pt>
                <c:pt idx="40">
                  <c:v>5.1514044249899991E-13</c:v>
                </c:pt>
                <c:pt idx="41">
                  <c:v>5.0296555817333335E-13</c:v>
                </c:pt>
                <c:pt idx="42">
                  <c:v>4.8682392064233335E-13</c:v>
                </c:pt>
                <c:pt idx="43">
                  <c:v>4.8762122009666669E-13</c:v>
                </c:pt>
                <c:pt idx="44">
                  <c:v>5.0177527171999997E-13</c:v>
                </c:pt>
                <c:pt idx="45">
                  <c:v>4.7782604972566668E-13</c:v>
                </c:pt>
                <c:pt idx="46">
                  <c:v>7.8995753600099988E-13</c:v>
                </c:pt>
                <c:pt idx="47">
                  <c:v>3.65054109539E-10</c:v>
                </c:pt>
                <c:pt idx="48">
                  <c:v>1.3145520365300001E-10</c:v>
                </c:pt>
                <c:pt idx="49">
                  <c:v>7.1720107009250007E-10</c:v>
                </c:pt>
                <c:pt idx="50">
                  <c:v>0</c:v>
                </c:pt>
                <c:pt idx="51">
                  <c:v>8.4640429880750005E-11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4.6764756312199997E-13</c:v>
                </c:pt>
                <c:pt idx="56">
                  <c:v>4.9889186782433337E-13</c:v>
                </c:pt>
                <c:pt idx="57">
                  <c:v>5.4085916122E-13</c:v>
                </c:pt>
                <c:pt idx="58">
                  <c:v>7.8132322133999994E-10</c:v>
                </c:pt>
                <c:pt idx="59">
                  <c:v>5.0277715410133341E-13</c:v>
                </c:pt>
                <c:pt idx="60">
                  <c:v>4.9582846025433332E-13</c:v>
                </c:pt>
                <c:pt idx="61">
                  <c:v>4.8797247185566668E-13</c:v>
                </c:pt>
                <c:pt idx="62">
                  <c:v>4.5582810261466672E-13</c:v>
                </c:pt>
                <c:pt idx="63">
                  <c:v>4.8654395150333334E-13</c:v>
                </c:pt>
                <c:pt idx="64">
                  <c:v>4.8070812096133338E-13</c:v>
                </c:pt>
                <c:pt idx="65">
                  <c:v>7.7203210225966669E-13</c:v>
                </c:pt>
                <c:pt idx="66">
                  <c:v>5.8251468964999992E-10</c:v>
                </c:pt>
                <c:pt idx="67">
                  <c:v>7.0486134137499995E-11</c:v>
                </c:pt>
                <c:pt idx="68">
                  <c:v>6.0436815390749997E-10</c:v>
                </c:pt>
                <c:pt idx="69">
                  <c:v>0</c:v>
                </c:pt>
                <c:pt idx="70">
                  <c:v>6.6426660022750008E-11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4.6600137584766658E-13</c:v>
                </c:pt>
                <c:pt idx="75">
                  <c:v>4.716815555566667E-13</c:v>
                </c:pt>
                <c:pt idx="76">
                  <c:v>5.2645621229299997E-13</c:v>
                </c:pt>
                <c:pt idx="77">
                  <c:v>6.8257233611999998E-10</c:v>
                </c:pt>
                <c:pt idx="78">
                  <c:v>4.8933780965000005E-13</c:v>
                </c:pt>
                <c:pt idx="79">
                  <c:v>4.7438835953333322E-13</c:v>
                </c:pt>
                <c:pt idx="80">
                  <c:v>4.8638421473133334E-13</c:v>
                </c:pt>
                <c:pt idx="81">
                  <c:v>4.856062989623333E-13</c:v>
                </c:pt>
                <c:pt idx="82">
                  <c:v>4.7110082218999996E-13</c:v>
                </c:pt>
                <c:pt idx="83">
                  <c:v>4.5822244335333331E-13</c:v>
                </c:pt>
                <c:pt idx="84">
                  <c:v>8.131395202233333E-13</c:v>
                </c:pt>
                <c:pt idx="85">
                  <c:v>6.05354112125E-10</c:v>
                </c:pt>
                <c:pt idx="86">
                  <c:v>5.8198371467749996E-11</c:v>
                </c:pt>
                <c:pt idx="87">
                  <c:v>4.3943486750499995E-11</c:v>
                </c:pt>
                <c:pt idx="88">
                  <c:v>0</c:v>
                </c:pt>
                <c:pt idx="89">
                  <c:v>6.556732579700001E-11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4.5893006450466664E-13</c:v>
                </c:pt>
                <c:pt idx="94">
                  <c:v>4.82879585763E-13</c:v>
                </c:pt>
                <c:pt idx="95">
                  <c:v>5.0438361783033337E-13</c:v>
                </c:pt>
                <c:pt idx="96">
                  <c:v>6.4758976285249998E-10</c:v>
                </c:pt>
                <c:pt idx="97">
                  <c:v>4.7902724956633336E-13</c:v>
                </c:pt>
                <c:pt idx="98">
                  <c:v>4.6845188057000005E-13</c:v>
                </c:pt>
                <c:pt idx="99">
                  <c:v>4.6691879857033333E-13</c:v>
                </c:pt>
                <c:pt idx="100">
                  <c:v>4.4966278733766668E-13</c:v>
                </c:pt>
                <c:pt idx="101">
                  <c:v>4.5388051686233338E-13</c:v>
                </c:pt>
                <c:pt idx="102">
                  <c:v>4.7357786562000003E-13</c:v>
                </c:pt>
                <c:pt idx="103">
                  <c:v>9.4686157868099994E-13</c:v>
                </c:pt>
                <c:pt idx="104">
                  <c:v>4.5384989047349996E-10</c:v>
                </c:pt>
                <c:pt idx="105">
                  <c:v>5.794112825875E-11</c:v>
                </c:pt>
                <c:pt idx="106">
                  <c:v>3.9127021202449998E-10</c:v>
                </c:pt>
                <c:pt idx="107">
                  <c:v>0</c:v>
                </c:pt>
                <c:pt idx="108">
                  <c:v>6.4153326580249997E-11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4.5481336727533335E-13</c:v>
                </c:pt>
                <c:pt idx="113">
                  <c:v>4.7927948483899992E-13</c:v>
                </c:pt>
                <c:pt idx="114">
                  <c:v>5.0187433119433327E-13</c:v>
                </c:pt>
                <c:pt idx="115">
                  <c:v>5.8596957869749999E-10</c:v>
                </c:pt>
                <c:pt idx="116">
                  <c:v>4.7549142137466664E-13</c:v>
                </c:pt>
                <c:pt idx="117">
                  <c:v>4.6330506178099996E-13</c:v>
                </c:pt>
                <c:pt idx="118">
                  <c:v>4.7713796866333331E-13</c:v>
                </c:pt>
                <c:pt idx="119">
                  <c:v>4.6439013893133334E-13</c:v>
                </c:pt>
                <c:pt idx="120">
                  <c:v>4.5469995972000005E-13</c:v>
                </c:pt>
                <c:pt idx="121">
                  <c:v>4.5247139992766667E-13</c:v>
                </c:pt>
                <c:pt idx="122">
                  <c:v>1.0269948765100001E-12</c:v>
                </c:pt>
                <c:pt idx="123">
                  <c:v>4.9230456855900002E-10</c:v>
                </c:pt>
                <c:pt idx="124">
                  <c:v>6.6516326847750002E-11</c:v>
                </c:pt>
                <c:pt idx="125">
                  <c:v>6.6624160618750005E-10</c:v>
                </c:pt>
                <c:pt idx="126">
                  <c:v>0</c:v>
                </c:pt>
                <c:pt idx="127">
                  <c:v>6.7987633285749995E-11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4.7078014789666663E-13</c:v>
                </c:pt>
                <c:pt idx="132">
                  <c:v>4.8360946186666671E-13</c:v>
                </c:pt>
                <c:pt idx="133">
                  <c:v>4.8763305278333337E-13</c:v>
                </c:pt>
                <c:pt idx="134">
                  <c:v>5.4951733210250005E-10</c:v>
                </c:pt>
                <c:pt idx="135">
                  <c:v>4.8685938473099993E-13</c:v>
                </c:pt>
                <c:pt idx="136">
                  <c:v>4.7365819086533332E-13</c:v>
                </c:pt>
                <c:pt idx="137">
                  <c:v>4.8836258623999999E-13</c:v>
                </c:pt>
                <c:pt idx="138">
                  <c:v>4.8840481716433341E-13</c:v>
                </c:pt>
                <c:pt idx="139">
                  <c:v>4.7916439743000009E-13</c:v>
                </c:pt>
                <c:pt idx="140">
                  <c:v>4.692388774456667E-13</c:v>
                </c:pt>
                <c:pt idx="141">
                  <c:v>9.9388734605633343E-13</c:v>
                </c:pt>
                <c:pt idx="142">
                  <c:v>4.4400953912449996E-10</c:v>
                </c:pt>
                <c:pt idx="143">
                  <c:v>4.8159505204499995E-11</c:v>
                </c:pt>
                <c:pt idx="144">
                  <c:v>6.2979922331000001E-10</c:v>
                </c:pt>
                <c:pt idx="145">
                  <c:v>1.623892777325E-10</c:v>
                </c:pt>
                <c:pt idx="146">
                  <c:v>1.25557427547E-9</c:v>
                </c:pt>
                <c:pt idx="147">
                  <c:v>6.0332939477499996E-10</c:v>
                </c:pt>
                <c:pt idx="148">
                  <c:v>1.3968243841000001E-10</c:v>
                </c:pt>
                <c:pt idx="149">
                  <c:v>6.9123885233999999E-10</c:v>
                </c:pt>
                <c:pt idx="150">
                  <c:v>0</c:v>
                </c:pt>
                <c:pt idx="151">
                  <c:v>1.03290849818E-10</c:v>
                </c:pt>
                <c:pt idx="152">
                  <c:v>8.8768155564500006E-10</c:v>
                </c:pt>
                <c:pt idx="153">
                  <c:v>7.5647082829499997E-10</c:v>
                </c:pt>
                <c:pt idx="154">
                  <c:v>1.16309538477E-10</c:v>
                </c:pt>
                <c:pt idx="155">
                  <c:v>8.6783345121499996E-10</c:v>
                </c:pt>
                <c:pt idx="156">
                  <c:v>8.5222108762249998E-10</c:v>
                </c:pt>
                <c:pt idx="157">
                  <c:v>1.2317326118699999E-10</c:v>
                </c:pt>
                <c:pt idx="158">
                  <c:v>7.5808067402499998E-10</c:v>
                </c:pt>
                <c:pt idx="159">
                  <c:v>8.5209410644249999E-10</c:v>
                </c:pt>
                <c:pt idx="160">
                  <c:v>1.04449848448E-10</c:v>
                </c:pt>
                <c:pt idx="161">
                  <c:v>8.3030134842750001E-10</c:v>
                </c:pt>
                <c:pt idx="162">
                  <c:v>9.201128671875E-10</c:v>
                </c:pt>
                <c:pt idx="163">
                  <c:v>1.2084174910450002E-10</c:v>
                </c:pt>
                <c:pt idx="164">
                  <c:v>1.1733657713799999E-9</c:v>
                </c:pt>
                <c:pt idx="165">
                  <c:v>1.1137330169850001E-9</c:v>
                </c:pt>
                <c:pt idx="166">
                  <c:v>1.399896542255E-10</c:v>
                </c:pt>
                <c:pt idx="167">
                  <c:v>1.277844145715E-9</c:v>
                </c:pt>
                <c:pt idx="168">
                  <c:v>1.3965434431750001E-9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xVal>
          <c:yVal>
            <c:numRef>
              <c:f>runs!$BL$3:$BL$304</c:f>
              <c:numCache>
                <c:formatCode>0.00E+00</c:formatCode>
                <c:ptCount val="302"/>
                <c:pt idx="0">
                  <c:v>135400.90527096557</c:v>
                </c:pt>
                <c:pt idx="1">
                  <c:v>0</c:v>
                </c:pt>
                <c:pt idx="2">
                  <c:v>4.5378394743674405E-5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4.3345083773695969E-6</c:v>
                </c:pt>
                <c:pt idx="7">
                  <c:v>4.8778621465286214E-6</c:v>
                </c:pt>
                <c:pt idx="8">
                  <c:v>1.336225959769144E-5</c:v>
                </c:pt>
                <c:pt idx="9">
                  <c:v>1.2921064795717169E-4</c:v>
                </c:pt>
                <c:pt idx="10">
                  <c:v>9.5085160219318287E-6</c:v>
                </c:pt>
                <c:pt idx="11">
                  <c:v>7.0568027948927877E-6</c:v>
                </c:pt>
                <c:pt idx="12">
                  <c:v>5.2972114915318623E-6</c:v>
                </c:pt>
                <c:pt idx="13">
                  <c:v>3.1647780785210359E-6</c:v>
                </c:pt>
                <c:pt idx="14">
                  <c:v>8.8845232615334984E-6</c:v>
                </c:pt>
                <c:pt idx="15">
                  <c:v>3.9238899234718268E-6</c:v>
                </c:pt>
                <c:pt idx="16">
                  <c:v>1.6730719804968323E-5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5.3642948703409559E-5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1.3951636713496412E-4</c:v>
                </c:pt>
                <c:pt idx="29">
                  <c:v>4.6958957536139212E-5</c:v>
                </c:pt>
                <c:pt idx="30">
                  <c:v>6.9989271102005872E-5</c:v>
                </c:pt>
                <c:pt idx="31">
                  <c:v>0</c:v>
                </c:pt>
                <c:pt idx="32">
                  <c:v>4.353951148612142E-5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3.7504791935521805E-6</c:v>
                </c:pt>
                <c:pt idx="37">
                  <c:v>5.6817566074145754E-6</c:v>
                </c:pt>
                <c:pt idx="38">
                  <c:v>1.1468227245325492E-5</c:v>
                </c:pt>
                <c:pt idx="39">
                  <c:v>4.7621010997904644E-5</c:v>
                </c:pt>
                <c:pt idx="40">
                  <c:v>2.3875927461735922E-6</c:v>
                </c:pt>
                <c:pt idx="41">
                  <c:v>3.8071938787340423E-6</c:v>
                </c:pt>
                <c:pt idx="42">
                  <c:v>4.2537984172520282E-6</c:v>
                </c:pt>
                <c:pt idx="43">
                  <c:v>3.168329698890682E-6</c:v>
                </c:pt>
                <c:pt idx="44">
                  <c:v>3.2719121334847915E-6</c:v>
                </c:pt>
                <c:pt idx="45">
                  <c:v>3.1632191581291792E-6</c:v>
                </c:pt>
                <c:pt idx="46">
                  <c:v>2.1518316842903049E-5</c:v>
                </c:pt>
                <c:pt idx="47">
                  <c:v>1.4088557318485661E-4</c:v>
                </c:pt>
                <c:pt idx="48">
                  <c:v>3.1871873899098614E-5</c:v>
                </c:pt>
                <c:pt idx="49">
                  <c:v>5.2024611844280348E-5</c:v>
                </c:pt>
                <c:pt idx="50">
                  <c:v>0</c:v>
                </c:pt>
                <c:pt idx="51">
                  <c:v>5.109713370726694E-5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4.1289578850235731E-6</c:v>
                </c:pt>
                <c:pt idx="56">
                  <c:v>3.5029553351487716E-6</c:v>
                </c:pt>
                <c:pt idx="57">
                  <c:v>6.7022389266556661E-6</c:v>
                </c:pt>
                <c:pt idx="58">
                  <c:v>4.6782792168867484E-5</c:v>
                </c:pt>
                <c:pt idx="59">
                  <c:v>2.9862630918603006E-6</c:v>
                </c:pt>
                <c:pt idx="60">
                  <c:v>3.8113751918360079E-6</c:v>
                </c:pt>
                <c:pt idx="61">
                  <c:v>2.6823828457835731E-6</c:v>
                </c:pt>
                <c:pt idx="62">
                  <c:v>1.6471236098258498E-6</c:v>
                </c:pt>
                <c:pt idx="63">
                  <c:v>3.6676330887411636E-6</c:v>
                </c:pt>
                <c:pt idx="64">
                  <c:v>1.7106145549699678E-6</c:v>
                </c:pt>
                <c:pt idx="65">
                  <c:v>2.0847145665904586E-5</c:v>
                </c:pt>
                <c:pt idx="66">
                  <c:v>9.2718900001479215E-5</c:v>
                </c:pt>
                <c:pt idx="67">
                  <c:v>4.2150188233611161E-5</c:v>
                </c:pt>
                <c:pt idx="68">
                  <c:v>5.2344723061540931E-5</c:v>
                </c:pt>
                <c:pt idx="69">
                  <c:v>0</c:v>
                </c:pt>
                <c:pt idx="70">
                  <c:v>4.1741960509251643E-5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4.2476530041356551E-6</c:v>
                </c:pt>
                <c:pt idx="75">
                  <c:v>2.8373667642970437E-6</c:v>
                </c:pt>
                <c:pt idx="76">
                  <c:v>6.5639311000554803E-6</c:v>
                </c:pt>
                <c:pt idx="77">
                  <c:v>1.1161108135188236E-4</c:v>
                </c:pt>
                <c:pt idx="78">
                  <c:v>2.7349604923152749E-6</c:v>
                </c:pt>
                <c:pt idx="79">
                  <c:v>3.8245190604507601E-6</c:v>
                </c:pt>
                <c:pt idx="80">
                  <c:v>1.6983257207714522E-6</c:v>
                </c:pt>
                <c:pt idx="81">
                  <c:v>2.7890411758217285E-6</c:v>
                </c:pt>
                <c:pt idx="82">
                  <c:v>1.8255129693436795E-6</c:v>
                </c:pt>
                <c:pt idx="83">
                  <c:v>2.7647483772009433E-6</c:v>
                </c:pt>
                <c:pt idx="84">
                  <c:v>2.2529017285335619E-5</c:v>
                </c:pt>
                <c:pt idx="85">
                  <c:v>193571.41186075687</c:v>
                </c:pt>
                <c:pt idx="86">
                  <c:v>4.6008070181018377E-5</c:v>
                </c:pt>
                <c:pt idx="87">
                  <c:v>-3.7774607251531991E-3</c:v>
                </c:pt>
                <c:pt idx="88">
                  <c:v>0</c:v>
                </c:pt>
                <c:pt idx="89">
                  <c:v>4.7206793209350059E-5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2.8120930269233325E-6</c:v>
                </c:pt>
                <c:pt idx="94">
                  <c:v>2.3119651151240177E-6</c:v>
                </c:pt>
                <c:pt idx="95">
                  <c:v>4.6147514149881118E-6</c:v>
                </c:pt>
                <c:pt idx="96">
                  <c:v>1.1514228403348798E-4</c:v>
                </c:pt>
                <c:pt idx="97">
                  <c:v>2.8395343222065895E-6</c:v>
                </c:pt>
                <c:pt idx="98">
                  <c:v>3.3179404678865665E-6</c:v>
                </c:pt>
                <c:pt idx="99">
                  <c:v>3.3926575741104757E-6</c:v>
                </c:pt>
                <c:pt idx="100">
                  <c:v>2.2790946708488497E-6</c:v>
                </c:pt>
                <c:pt idx="101">
                  <c:v>4.1553054712200734E-6</c:v>
                </c:pt>
                <c:pt idx="102">
                  <c:v>1.569819034477425E-6</c:v>
                </c:pt>
                <c:pt idx="103">
                  <c:v>2.4514059402377209E-5</c:v>
                </c:pt>
                <c:pt idx="104">
                  <c:v>9.0107750365368022E-5</c:v>
                </c:pt>
                <c:pt idx="105">
                  <c:v>4.1401101289045143E-5</c:v>
                </c:pt>
                <c:pt idx="106">
                  <c:v>7.5874178117030049E-4</c:v>
                </c:pt>
                <c:pt idx="107">
                  <c:v>0</c:v>
                </c:pt>
                <c:pt idx="108">
                  <c:v>5.54930681464235E-5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3.2637326700550355E-6</c:v>
                </c:pt>
                <c:pt idx="113">
                  <c:v>3.841861931816686E-6</c:v>
                </c:pt>
                <c:pt idx="114">
                  <c:v>5.2682105147177542E-6</c:v>
                </c:pt>
                <c:pt idx="115">
                  <c:v>6.8166474564364E-5</c:v>
                </c:pt>
                <c:pt idx="116">
                  <c:v>3.7618483495101752E-6</c:v>
                </c:pt>
                <c:pt idx="117">
                  <c:v>3.1365050180189699E-6</c:v>
                </c:pt>
                <c:pt idx="118">
                  <c:v>2.4442346890327533E-6</c:v>
                </c:pt>
                <c:pt idx="119">
                  <c:v>1.632520700302042E-6</c:v>
                </c:pt>
                <c:pt idx="120">
                  <c:v>2.9070437347358674E-6</c:v>
                </c:pt>
                <c:pt idx="121">
                  <c:v>1.9154609093910163E-6</c:v>
                </c:pt>
                <c:pt idx="122">
                  <c:v>2.8660461684732491E-5</c:v>
                </c:pt>
                <c:pt idx="123">
                  <c:v>6.702716298762434E-5</c:v>
                </c:pt>
                <c:pt idx="124">
                  <c:v>4.0669060063454122E-5</c:v>
                </c:pt>
                <c:pt idx="125">
                  <c:v>3.6293247770826134E-5</c:v>
                </c:pt>
                <c:pt idx="126">
                  <c:v>0</c:v>
                </c:pt>
                <c:pt idx="127">
                  <c:v>4.7802832089546036E-5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2.6900961372554001E-6</c:v>
                </c:pt>
                <c:pt idx="132">
                  <c:v>3.1302232172608463E-6</c:v>
                </c:pt>
                <c:pt idx="133">
                  <c:v>3.6916819047104774E-6</c:v>
                </c:pt>
                <c:pt idx="134">
                  <c:v>9.554656979199112E-5</c:v>
                </c:pt>
                <c:pt idx="135">
                  <c:v>1.7512997832133837E-6</c:v>
                </c:pt>
                <c:pt idx="136">
                  <c:v>3.563376857979286E-6</c:v>
                </c:pt>
                <c:pt idx="137">
                  <c:v>3.7286531835841356E-6</c:v>
                </c:pt>
                <c:pt idx="138">
                  <c:v>1.4465565297841219E-6</c:v>
                </c:pt>
                <c:pt idx="139">
                  <c:v>2.0762657307893567E-6</c:v>
                </c:pt>
                <c:pt idx="140">
                  <c:v>1.7589107677689816E-6</c:v>
                </c:pt>
                <c:pt idx="141">
                  <c:v>2.455017989608861E-5</c:v>
                </c:pt>
                <c:pt idx="142">
                  <c:v>4.7344011923658959E-5</c:v>
                </c:pt>
                <c:pt idx="143">
                  <c:v>4.4660454101737342E-5</c:v>
                </c:pt>
                <c:pt idx="144">
                  <c:v>7.6562849480494238E-5</c:v>
                </c:pt>
                <c:pt idx="145">
                  <c:v>4.9316148319539457E-5</c:v>
                </c:pt>
                <c:pt idx="146">
                  <c:v>4.1130687986920039E-5</c:v>
                </c:pt>
                <c:pt idx="147">
                  <c:v>3.774312575468765E-5</c:v>
                </c:pt>
                <c:pt idx="148">
                  <c:v>3.8634187645358178E-5</c:v>
                </c:pt>
                <c:pt idx="149">
                  <c:v>7.1733324548920683E-5</c:v>
                </c:pt>
                <c:pt idx="150">
                  <c:v>0</c:v>
                </c:pt>
                <c:pt idx="151">
                  <c:v>4.1208611356249597E-5</c:v>
                </c:pt>
                <c:pt idx="152">
                  <c:v>7.6861498241722275E-5</c:v>
                </c:pt>
                <c:pt idx="153">
                  <c:v>4.3275816726097005E-5</c:v>
                </c:pt>
                <c:pt idx="154">
                  <c:v>3.7634963934776542E-5</c:v>
                </c:pt>
                <c:pt idx="155">
                  <c:v>167302.17359708098</c:v>
                </c:pt>
                <c:pt idx="156">
                  <c:v>169925.11335264979</c:v>
                </c:pt>
                <c:pt idx="157">
                  <c:v>4.7801635279723397E-5</c:v>
                </c:pt>
                <c:pt idx="158">
                  <c:v>4.7850310714483342E-5</c:v>
                </c:pt>
                <c:pt idx="159">
                  <c:v>179049.24137608494</c:v>
                </c:pt>
                <c:pt idx="160">
                  <c:v>5.1722448654711307E-5</c:v>
                </c:pt>
                <c:pt idx="161">
                  <c:v>1.7631816498695971E-4</c:v>
                </c:pt>
                <c:pt idx="162">
                  <c:v>1.5199791266083931E-4</c:v>
                </c:pt>
                <c:pt idx="163">
                  <c:v>4.2393428065195404E-5</c:v>
                </c:pt>
                <c:pt idx="164">
                  <c:v>2.6099393336198348E-5</c:v>
                </c:pt>
                <c:pt idx="165">
                  <c:v>157014.04666229789</c:v>
                </c:pt>
                <c:pt idx="166">
                  <c:v>4.0940427523627053E-5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F7-4FAD-B01B-3161BA06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431792"/>
        <c:axId val="1719423632"/>
      </c:scatterChart>
      <c:valAx>
        <c:axId val="1719431792"/>
        <c:scaling>
          <c:logBase val="10"/>
          <c:orientation val="minMax"/>
          <c:max val="9.9999999999999995E-8"/>
          <c:min val="1.0000000000000001E-15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238U5+ (A)</a:t>
                </a:r>
              </a:p>
            </c:rich>
          </c:tx>
          <c:layout>
            <c:manualLayout>
              <c:xMode val="edge"/>
              <c:yMode val="edge"/>
              <c:x val="0.49423852908438798"/>
              <c:y val="0.88607716243261803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23632"/>
        <c:crossesAt val="9.9999999999999995E-7"/>
        <c:crossBetween val="midCat"/>
      </c:valAx>
      <c:valAx>
        <c:axId val="1719423632"/>
        <c:scaling>
          <c:logBase val="10"/>
          <c:orientation val="minMax"/>
          <c:max val="0.01"/>
          <c:min val="9.9999999999999995E-7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 norm.</a:t>
                </a:r>
              </a:p>
            </c:rich>
          </c:tx>
          <c:layout>
            <c:manualLayout>
              <c:xMode val="edge"/>
              <c:yMode val="edge"/>
              <c:x val="5.7217792802077803E-2"/>
              <c:y val="0.37206784216908001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31792"/>
        <c:crossesAt val="1.0000000000000001E-15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48724079647105"/>
          <c:y val="0.28571428571428598"/>
          <c:w val="0.23874362039823599"/>
          <c:h val="6.122448979591840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51551600880801"/>
          <c:y val="4.4475330090340499E-2"/>
          <c:w val="0.71189480908242497"/>
          <c:h val="0.364141765114663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2.808404154849474E-3</c:v>
                </c:pt>
                <c:pt idx="8">
                  <c:v>3.0213161535714928E-3</c:v>
                </c:pt>
                <c:pt idx="9">
                  <c:v>6.8677376369619134E-3</c:v>
                </c:pt>
                <c:pt idx="10">
                  <c:v>99.999999999999986</c:v>
                </c:pt>
                <c:pt idx="11">
                  <c:v>3.1910909715889358E-3</c:v>
                </c:pt>
                <c:pt idx="12">
                  <c:v>3.3187924111288142E-3</c:v>
                </c:pt>
                <c:pt idx="13">
                  <c:v>2.7165384854180986E-3</c:v>
                </c:pt>
                <c:pt idx="14">
                  <c:v>1.8132272647691061E-3</c:v>
                </c:pt>
                <c:pt idx="15">
                  <c:v>11.532992949647069</c:v>
                </c:pt>
                <c:pt idx="16">
                  <c:v>3.1541038559716535E-3</c:v>
                </c:pt>
                <c:pt idx="17">
                  <c:v>1.8845898194326945E-3</c:v>
                </c:pt>
                <c:pt idx="18">
                  <c:v>4.3856070866853517E-2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6.6402799957103635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11.278027679139575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0-40FC-BB40-F4EC076325A9}"/>
            </c:ext>
          </c:extLst>
        </c:ser>
        <c:ser>
          <c:idx val="1"/>
          <c:order val="1"/>
          <c:tx>
            <c:strRef>
              <c:f>ratio_vs_mass!$Q$2</c:f>
              <c:strCache>
                <c:ptCount val="1"/>
                <c:pt idx="0">
                  <c:v>IRMM_Blk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ratio_vs_mass!$Q$4:$Q$43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2.7165384854180986E-3</c:v>
                </c:pt>
                <c:pt idx="14">
                  <c:v>1.8132272647691061E-3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ratio_vs_mass!$R$4:$R$43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0.00E+00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0-40FC-BB40-F4EC076325A9}"/>
            </c:ext>
          </c:extLst>
        </c:ser>
        <c:ser>
          <c:idx val="2"/>
          <c:order val="2"/>
          <c:tx>
            <c:strRef>
              <c:f>ratio_vs_mass!$U$2</c:f>
              <c:strCache>
                <c:ptCount val="1"/>
                <c:pt idx="0">
                  <c:v>IRMM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ratio_vs_mass!$U$4:$U$43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99.999999999999986</c:v>
                </c:pt>
                <c:pt idx="11">
                  <c:v>3.1910909715889358E-3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1.8845898194326945E-3</c:v>
                </c:pt>
                <c:pt idx="18">
                  <c:v>4.3856070866853517E-2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ratio_vs_mass!$V$4:$V$43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0">
                  <c:v>6.561246806119761E-11</c:v>
                </c:pt>
                <c:pt idx="11" formatCode="0.00E+000">
                  <c:v>3.3548312652472526E-6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0.00E+000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 formatCode="0.00E+00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0-40FC-BB40-F4EC076325A9}"/>
            </c:ext>
          </c:extLst>
        </c:ser>
        <c:ser>
          <c:idx val="3"/>
          <c:order val="3"/>
          <c:tx>
            <c:strRef>
              <c:f>ratio_vs_mass!$M$2</c:f>
              <c:strCache>
                <c:ptCount val="1"/>
                <c:pt idx="0">
                  <c:v>other Vienna-KkU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ratio_vs_mass!$M$4:$M$43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ratio_vs_mass!$N$4:$N$43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0-40FC-BB40-F4EC076325A9}"/>
            </c:ext>
          </c:extLst>
        </c:ser>
        <c:ser>
          <c:idx val="4"/>
          <c:order val="4"/>
          <c:tx>
            <c:strRef>
              <c:f>ratio_vs_mass!$I$2</c:f>
              <c:strCache>
                <c:ptCount val="1"/>
                <c:pt idx="0">
                  <c:v>Standards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ratio_vs_mass!$I$4:$I$43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11.532992949647069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6.6402799957103635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11.278027679139575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ratio_vs_mass!$J$4:$J$43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1.0308617670944588E-8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0.00E+000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0-40FC-BB40-F4EC076325A9}"/>
            </c:ext>
          </c:extLst>
        </c:ser>
        <c:ser>
          <c:idx val="5"/>
          <c:order val="5"/>
          <c:tx>
            <c:strRef>
              <c:f>ratio_vs_mass!$Y$2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ratio_vs_mass!$Y$4:$Y$43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ratio_vs_mass!$Z$4:$Z$43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0-40FC-BB40-F4EC076325A9}"/>
            </c:ext>
          </c:extLst>
        </c:ser>
        <c:ser>
          <c:idx val="6"/>
          <c:order val="6"/>
          <c:tx>
            <c:strRef>
              <c:f>ratio_vs_mass!$AC$2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ratio_vs_mass!$AC$4:$AC$43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ratio_vs_mass!$AD$4:$AD$43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0-40FC-BB40-F4EC0763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430704"/>
        <c:axId val="1719427984"/>
      </c:scatterChart>
      <c:valAx>
        <c:axId val="1719430704"/>
        <c:scaling>
          <c:orientation val="minMax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est. mass (ugU)</a:t>
                </a:r>
              </a:p>
            </c:rich>
          </c:tx>
          <c:layout>
            <c:manualLayout>
              <c:xMode val="edge"/>
              <c:yMode val="edge"/>
              <c:x val="0.40616769433104999"/>
              <c:y val="0.471160513709754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27984"/>
        <c:crossesAt val="1E-14"/>
        <c:crossBetween val="midCat"/>
      </c:valAx>
      <c:valAx>
        <c:axId val="1719427984"/>
        <c:scaling>
          <c:logBase val="10"/>
          <c:orientation val="minMax"/>
          <c:max val="1.0000000000000001E-9"/>
          <c:min val="9.9999999999999998E-13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6.16735272516098E-3"/>
              <c:y val="0.213342636354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3070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48441423130102"/>
          <c:y val="5.9848925043579297E-2"/>
          <c:w val="0.19522799346394101"/>
          <c:h val="0.15630456564806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62580645685401"/>
          <c:y val="3.8474535559486302E-2"/>
          <c:w val="0.72647059691257798"/>
          <c:h val="0.75932159975640601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1.3956052400633755E-11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1.1301708489001178E-11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1.8799988453322507E-11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2.1936174700374137E-11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1.9378600275362912E-11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1.9738304744422676E-11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1.705309727355594E-11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1.2508083980036055E-11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1.3956052400633755E-11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1.1301708489001178E-11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1.8799988453322507E-11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2.1936174700374137E-11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1.9378600275362912E-11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1.9738304744422676E-11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1.705309727355594E-11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1.2508083980036055E-11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132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160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188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210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devel236!$H$5:$H$1005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6.2484247755542613E-11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4.9324699650640846E-11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9.2174526902702414E-11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1.0976208852484776E-10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8.0023604464019745E-11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7.4018642791585038E-11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5.1417022881652467E-11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6.5035400769353291E-11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AD-4B1F-B2A6-47599C939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432336"/>
        <c:axId val="1719429616"/>
      </c:scatterChart>
      <c:valAx>
        <c:axId val="171943233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239652195881895"/>
              <c:y val="0.89338430276860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29616"/>
        <c:crossesAt val="0"/>
        <c:crossBetween val="midCat"/>
      </c:valAx>
      <c:valAx>
        <c:axId val="171942961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7.3211293107078204E-2"/>
              <c:y val="0.35661823723647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943233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934798449855201"/>
          <c:y val="7.3263714315002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5.4827084765363097E-2"/>
          <c:w val="0.72459117894672398"/>
          <c:h val="0.74517362524034803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132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160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188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210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devel236!$J$5:$J$1005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9.8366218864499991E-10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1.18528633809E-9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7.9531069614999996E-10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6.9502307244499997E-10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6.58342094165E-10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5.9239021165499998E-10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5.6958730562499997E-10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1.2608848858300001E-9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9-40A6-95D7-69114DB3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539776"/>
        <c:axId val="1578541408"/>
      </c:scatterChart>
      <c:valAx>
        <c:axId val="157853977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681023101"/>
              <c:y val="0.89841335292698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541408"/>
        <c:crossesAt val="0"/>
        <c:crossBetween val="midCat"/>
      </c:valAx>
      <c:valAx>
        <c:axId val="1578541408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337288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53977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636924524804799"/>
          <c:y val="9.06996500889304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37587627278001"/>
          <c:y val="0.23085917629525399"/>
          <c:w val="0.77213222914910995"/>
          <c:h val="0.69603591956306499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1.3486065831530305E-11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1.1122028085807688E-11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1.9693527046726152E-11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2.2529977470350359E-11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1.8786524890171276E-11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2.0880007602823249E-11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1.6808455001944299E-11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1.2164194519574741E-11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1.3486065831530305E-11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1.1122028085807688E-11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1.9693527046726152E-11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2.2529977470350359E-11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1.8786524890171276E-11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2.0880007602823249E-11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1.6808455001944299E-11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1.2164194519574741E-11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191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863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1534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2212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2893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3570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4244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6793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devel236!$L$5:$L$1005</c:f>
              <c:numCache>
                <c:formatCode>0.00E+000</c:formatCode>
                <c:ptCount val="100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0</c:v>
                </c:pt>
                <c:pt idx="10" formatCode="General">
                  <c:v>6.0380016818124819E-11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4.8540510080608129E-11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9.6555460291080712E-11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1.1273330083030586E-10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7.7578639102011921E-11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7.8300028510587192E-11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5.0679398679110625E-11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6.3247358018988423E-11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FC-4FCC-B0B5-22665945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8532160"/>
        <c:axId val="1578534336"/>
      </c:scatterChart>
      <c:valAx>
        <c:axId val="157853216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Sputter</a:t>
                </a:r>
                <a:r>
                  <a:rPr lang="de-DE" sz="1050" baseline="0"/>
                  <a:t> duration (s)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50018496010201"/>
              <c:y val="0.84711002774347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534336"/>
        <c:crossesAt val="0"/>
        <c:crossBetween val="midCat"/>
      </c:valAx>
      <c:valAx>
        <c:axId val="15785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236U/238U</a:t>
                </a:r>
              </a:p>
            </c:rich>
          </c:tx>
          <c:layout>
            <c:manualLayout>
              <c:xMode val="edge"/>
              <c:yMode val="edge"/>
              <c:x val="2.75476404375628E-2"/>
              <c:y val="0.330189393331944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53216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turn.targ236!$AB$5:$AB$44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 formatCode="0.000">
                  <c:v>0</c:v>
                </c:pt>
                <c:pt idx="3" formatCode="0.000">
                  <c:v>0</c:v>
                </c:pt>
                <c:pt idx="4" formatCode="0.000">
                  <c:v>0</c:v>
                </c:pt>
                <c:pt idx="5" formatCode="0.000">
                  <c:v>0</c:v>
                </c:pt>
                <c:pt idx="6" formatCode="0.000">
                  <c:v>0</c:v>
                </c:pt>
                <c:pt idx="7" formatCode="0.000">
                  <c:v>0</c:v>
                </c:pt>
                <c:pt idx="8" formatCode="0.000">
                  <c:v>0</c:v>
                </c:pt>
                <c:pt idx="9" formatCode="0.000">
                  <c:v>0</c:v>
                </c:pt>
                <c:pt idx="10">
                  <c:v>100</c:v>
                </c:pt>
                <c:pt idx="11" formatCode="0.000">
                  <c:v>0</c:v>
                </c:pt>
                <c:pt idx="12" formatCode="0.000">
                  <c:v>0</c:v>
                </c:pt>
                <c:pt idx="13" formatCode="0.000">
                  <c:v>0</c:v>
                </c:pt>
                <c:pt idx="14" formatCode="0.000">
                  <c:v>0</c:v>
                </c:pt>
                <c:pt idx="15">
                  <c:v>30</c:v>
                </c:pt>
                <c:pt idx="16" formatCode="0.000">
                  <c:v>0</c:v>
                </c:pt>
                <c:pt idx="17" formatCode="0.000">
                  <c:v>0</c:v>
                </c:pt>
                <c:pt idx="18" formatCode="0.000">
                  <c:v>0</c:v>
                </c:pt>
                <c:pt idx="19" formatCode="0.000">
                  <c:v>0</c:v>
                </c:pt>
                <c:pt idx="20" formatCode="0.000">
                  <c:v>0</c:v>
                </c:pt>
                <c:pt idx="21" formatCode="0.000">
                  <c:v>0</c:v>
                </c:pt>
                <c:pt idx="22" formatCode="0.000">
                  <c:v>0</c:v>
                </c:pt>
                <c:pt idx="23" formatCode="0.000">
                  <c:v>0</c:v>
                </c:pt>
                <c:pt idx="24" formatCode="0.000">
                  <c:v>0</c:v>
                </c:pt>
                <c:pt idx="25">
                  <c:v>30</c:v>
                </c:pt>
                <c:pt idx="26" formatCode="0.000">
                  <c:v>0</c:v>
                </c:pt>
                <c:pt idx="27" formatCode="0.000">
                  <c:v>0</c:v>
                </c:pt>
                <c:pt idx="28" formatCode="0.000">
                  <c:v>0</c:v>
                </c:pt>
                <c:pt idx="29" formatCode="0.000">
                  <c:v>0</c:v>
                </c:pt>
                <c:pt idx="30">
                  <c:v>100</c:v>
                </c:pt>
                <c:pt idx="31" formatCode="0.000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2.808404154849474E-3</c:v>
                </c:pt>
                <c:pt idx="8">
                  <c:v>3.0213161535714928E-3</c:v>
                </c:pt>
                <c:pt idx="9">
                  <c:v>6.8677376369619134E-3</c:v>
                </c:pt>
                <c:pt idx="10">
                  <c:v>99.999999999999986</c:v>
                </c:pt>
                <c:pt idx="11">
                  <c:v>3.1910909715889358E-3</c:v>
                </c:pt>
                <c:pt idx="12">
                  <c:v>3.3187924111288142E-3</c:v>
                </c:pt>
                <c:pt idx="13">
                  <c:v>2.7165384854180986E-3</c:v>
                </c:pt>
                <c:pt idx="14">
                  <c:v>1.8132272647691061E-3</c:v>
                </c:pt>
                <c:pt idx="15">
                  <c:v>11.532992949647069</c:v>
                </c:pt>
                <c:pt idx="16">
                  <c:v>3.1541038559716535E-3</c:v>
                </c:pt>
                <c:pt idx="17">
                  <c:v>1.8845898194326945E-3</c:v>
                </c:pt>
                <c:pt idx="18">
                  <c:v>4.3856070866853517E-2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6.6402799957103635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11.278027679139575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C-4A8E-ABB8-9FD6571D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26976"/>
        <c:axId val="1807443840"/>
      </c:scatterChart>
      <c:valAx>
        <c:axId val="1807426976"/>
        <c:scaling>
          <c:orientation val="minMax"/>
          <c:max val="0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from sample list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07443840"/>
        <c:crosses val="autoZero"/>
        <c:crossBetween val="midCat"/>
      </c:valAx>
      <c:valAx>
        <c:axId val="1807443840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Mass</a:t>
                </a:r>
                <a:r>
                  <a:rPr lang="de-DE" baseline="0"/>
                  <a:t> estimate from current</a:t>
                </a:r>
                <a:endParaRPr lang="de-D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07426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0.16190488738908099"/>
          <c:w val="0.72459117894672398"/>
          <c:h val="0.63809573265108299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191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863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1534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2212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2893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3570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4244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6793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devel236!$K$5:$K$1005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0.98366218864499988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1.1852863380900001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0.79531069614999994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0.69502307244499995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0.658342094165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0.59239021165499994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0.56958730562499993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1.2608848858300001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22-464D-9BAB-DDA50DBF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079872"/>
        <c:axId val="1588619840"/>
      </c:scatterChart>
      <c:valAx>
        <c:axId val="146207987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Sputter</a:t>
                </a:r>
                <a:r>
                  <a:rPr lang="de-DE" baseline="0"/>
                  <a:t> duration (s)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48600904561484898"/>
              <c:y val="0.88972556236029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8619840"/>
        <c:crossesAt val="0"/>
        <c:crossBetween val="midCat"/>
      </c:valAx>
      <c:valAx>
        <c:axId val="158861984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(nA)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53685242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6207987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49183533266404"/>
          <c:y val="7.7994660538677305E-2"/>
          <c:w val="0.22281942609522801"/>
          <c:h val="7.52086783143524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2.2317555027728102E-8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3.1214290444527772E-8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3.9567505156866622E-8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6.0284504409729041E-8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2.8002140193444928E-8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6.4056173444351109E-8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2.5187480452177104E-8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2.2317555027728102E-8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3.1214290444527772E-8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3.9567505156866622E-8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6.0284504409729041E-8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2.8002140193444928E-8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6.4056173444351109E-8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2.5187480452177104E-8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79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107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135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163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191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1.5780894499610466E-8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2.2071836443252038E-8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4.529455461936231E-8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80000"/>
        <c:axId val="1834785984"/>
      </c:scatterChart>
      <c:valAx>
        <c:axId val="183478000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5984"/>
        <c:crossesAt val="0"/>
        <c:crossBetween val="midCat"/>
      </c:valAx>
      <c:valAx>
        <c:axId val="1834785984"/>
        <c:scaling>
          <c:orientation val="minMax"/>
          <c:max val="1.0000000000000004E-6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000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6229825101013"/>
          <c:y val="0.16294012323314"/>
          <c:w val="0.72295183238802097"/>
          <c:h val="0.6357859710469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79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107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135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163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191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3.9802321555841993E-14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2.8981359430731277E-14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1.720856230532246E-14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1.1074177993856671E-14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2.2503504553113988E-14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1.5180712082764004E-14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2.5436487268802433E-14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6D-4DF2-A524-4A33A91CF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70208"/>
        <c:axId val="1834770752"/>
      </c:scatterChart>
      <c:valAx>
        <c:axId val="183477020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907707295"/>
              <c:y val="0.89776829160399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0752"/>
        <c:crossesAt val="0"/>
        <c:crossBetween val="midCat"/>
      </c:valAx>
      <c:valAx>
        <c:axId val="183477075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238U3+</a:t>
                </a:r>
              </a:p>
            </c:rich>
          </c:tx>
          <c:layout>
            <c:manualLayout>
              <c:xMode val="edge"/>
              <c:yMode val="edge"/>
              <c:x val="1.1475375229570799E-2"/>
              <c:y val="0.44409139166592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020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79624664879404"/>
          <c:y val="0.15730381314695199"/>
          <c:w val="0.22252010723860599"/>
          <c:h val="7.5843138989648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79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107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135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163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191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1.1166384715452602E-3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1.1166384715452602E-3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1.1166384715452602E-3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73472"/>
        <c:axId val="1834763680"/>
      </c:scatterChart>
      <c:valAx>
        <c:axId val="1834773472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63680"/>
        <c:crossesAt val="0"/>
        <c:crossBetween val="midCat"/>
      </c:valAx>
      <c:valAx>
        <c:axId val="183476368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347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1.3956052400633755E-11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1.1301708489001178E-11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1.8799988453322507E-11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2.1936174700374137E-11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1.9378600275362912E-11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1.9738304744422676E-11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1.705309727355594E-11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1.2508083980036055E-11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1.3956052400633755E-11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1.1301708489001178E-11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1.8799988453322507E-11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2.1936174700374137E-11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1.9378600275362912E-11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1.9738304744422676E-11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1.705309727355594E-11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1.2508083980036055E-11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6B-44F4-9548-5FB51BEC0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69120"/>
        <c:axId val="1834789248"/>
      </c:scatterChart>
      <c:valAx>
        <c:axId val="18347691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9248"/>
        <c:crossesAt val="0"/>
        <c:crossBetween val="midCat"/>
      </c:valAx>
      <c:valAx>
        <c:axId val="1834789248"/>
        <c:scaling>
          <c:orientation val="minMax"/>
          <c:max val="1E-4"/>
          <c:min val="-1.0000000000000001E-5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6912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v>avgcur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dPt>
            <c:idx val="5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6C-4623-9B54-8A9FC3219D2B}"/>
            </c:ext>
          </c:extLst>
        </c:ser>
        <c:ser>
          <c:idx val="1"/>
          <c:order val="1"/>
          <c:tx>
            <c:v>from234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92D050"/>
                </a:solidFill>
                <a:prstDash val="solid"/>
              </a:ln>
            </c:spPr>
          </c:marker>
          <c:dPt>
            <c:idx val="1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6C-4623-9B54-8A9FC321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88160"/>
        <c:axId val="1834786528"/>
      </c:scatterChart>
      <c:valAx>
        <c:axId val="183478816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6528"/>
        <c:crossesAt val="0"/>
        <c:crossBetween val="midCat"/>
      </c:valAx>
      <c:valAx>
        <c:axId val="183478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816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5725946984"/>
          <c:y val="0.13674887497376301"/>
          <c:w val="0.22281942609522801"/>
          <c:h val="0.153203342618384"/>
        </c:manualLayout>
      </c:layout>
      <c:overlay val="0"/>
      <c:spPr>
        <a:noFill/>
        <a:ln w="12700">
          <a:noFill/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1.3486065831530305E-11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1.1122028085807688E-11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1.9693527046726152E-11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2.2529977470350359E-11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1.8786524890171276E-11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2.0880007602823249E-11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1.6808455001944299E-11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1.2164194519574741E-11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1.3486065831530305E-11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1.1122028085807688E-11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1.9693527046726152E-11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2.2529977470350359E-11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1.8786524890171276E-11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2.0880007602823249E-11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1.6808455001944299E-11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1.2164194519574741E-11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1D-42ED-A0CE-38C74EB21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75104"/>
        <c:axId val="1834781632"/>
      </c:scatterChart>
      <c:valAx>
        <c:axId val="183477510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1632"/>
        <c:crossesAt val="0"/>
        <c:crossBetween val="midCat"/>
      </c:valAx>
      <c:valAx>
        <c:axId val="183478163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510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4509858611002"/>
          <c:y val="0.155555555555556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9B-4FCC-A275-8C1D51B9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83264"/>
        <c:axId val="1834759872"/>
      </c:scatterChart>
      <c:valAx>
        <c:axId val="183478326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59872"/>
        <c:crossesAt val="0"/>
        <c:crossBetween val="midCat"/>
      </c:valAx>
      <c:valAx>
        <c:axId val="183475987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326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devel234!$H$6</c:f>
              <c:strCache>
                <c:ptCount val="1"/>
                <c:pt idx="0">
                  <c:v>avgcur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E5-49E8-83CC-FE2F81A3FC2D}"/>
            </c:ext>
          </c:extLst>
        </c:ser>
        <c:ser>
          <c:idx val="1"/>
          <c:order val="1"/>
          <c:tx>
            <c:v>from 234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E5-49E8-83CC-FE2F81A3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80544"/>
        <c:axId val="1834777280"/>
      </c:scatterChart>
      <c:valAx>
        <c:axId val="183478054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7280"/>
        <c:crossesAt val="0"/>
        <c:crossBetween val="midCat"/>
      </c:valAx>
      <c:valAx>
        <c:axId val="183477728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 (A)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8054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41129841991202"/>
          <c:y val="0.114206128133705"/>
          <c:w val="0.22281942609522801"/>
          <c:h val="0.153203342618384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0C-48A0-A221-0FA42113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71296"/>
        <c:axId val="1834772928"/>
      </c:scatterChart>
      <c:valAx>
        <c:axId val="183477129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2928"/>
        <c:crossesAt val="0"/>
        <c:crossBetween val="midCat"/>
      </c:valAx>
      <c:valAx>
        <c:axId val="1834772928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7129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0749640627402"/>
          <c:y val="0.15277777777777801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2.547619447416721E-2</c:v>
                  </c:pt>
                  <c:pt idx="8">
                    <c:v>2.5255019979839748E-2</c:v>
                  </c:pt>
                  <c:pt idx="9">
                    <c:v>2.5498582774442096E-2</c:v>
                  </c:pt>
                  <c:pt idx="10">
                    <c:v>8.0518030746610306E-3</c:v>
                  </c:pt>
                  <c:pt idx="11">
                    <c:v>1.0995743951376469E-2</c:v>
                  </c:pt>
                  <c:pt idx="12">
                    <c:v>1.1933756202628498E-2</c:v>
                  </c:pt>
                  <c:pt idx="13">
                    <c:v>1.2384933636604839E-2</c:v>
                  </c:pt>
                  <c:pt idx="14">
                    <c:v>2.0368594656554499E-2</c:v>
                  </c:pt>
                  <c:pt idx="15">
                    <c:v>3.3023588833329821E-2</c:v>
                  </c:pt>
                  <c:pt idx="16">
                    <c:v>2.2824346798364755E-2</c:v>
                  </c:pt>
                  <c:pt idx="17">
                    <c:v>1.9886167866925271E-2</c:v>
                  </c:pt>
                  <c:pt idx="18">
                    <c:v>1.2051174057172652E-2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7.5706919324319041E-2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4.0482298481447103E-3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2.3748140839600359E-2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2.547619447416721E-2</c:v>
                  </c:pt>
                  <c:pt idx="8">
                    <c:v>2.5255019979839748E-2</c:v>
                  </c:pt>
                  <c:pt idx="9">
                    <c:v>2.5498582774442096E-2</c:v>
                  </c:pt>
                  <c:pt idx="10">
                    <c:v>8.0518030746610306E-3</c:v>
                  </c:pt>
                  <c:pt idx="11">
                    <c:v>1.0995743951376469E-2</c:v>
                  </c:pt>
                  <c:pt idx="12">
                    <c:v>1.1933756202628498E-2</c:v>
                  </c:pt>
                  <c:pt idx="13">
                    <c:v>1.2384933636604839E-2</c:v>
                  </c:pt>
                  <c:pt idx="14">
                    <c:v>2.0368594656554499E-2</c:v>
                  </c:pt>
                  <c:pt idx="15">
                    <c:v>3.3023588833329821E-2</c:v>
                  </c:pt>
                  <c:pt idx="16">
                    <c:v>2.2824346798364755E-2</c:v>
                  </c:pt>
                  <c:pt idx="17">
                    <c:v>1.9886167866925271E-2</c:v>
                  </c:pt>
                  <c:pt idx="18">
                    <c:v>1.2051174057172652E-2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7.5706919324319041E-2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4.0482298481447103E-3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2.3748140839600359E-2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1.3550366950757575</c:v>
                </c:pt>
                <c:pt idx="8">
                  <c:v>1.3327857607474425</c:v>
                </c:pt>
                <c:pt idx="9">
                  <c:v>1.3581437444543034</c:v>
                </c:pt>
                <c:pt idx="10">
                  <c:v>0.10248465065671872</c:v>
                </c:pt>
                <c:pt idx="11">
                  <c:v>0.25218443156275877</c:v>
                </c:pt>
                <c:pt idx="12">
                  <c:v>0.2971485183651742</c:v>
                </c:pt>
                <c:pt idx="13">
                  <c:v>0.32009758694109297</c:v>
                </c:pt>
                <c:pt idx="14">
                  <c:v>0.86656355355769799</c:v>
                </c:pt>
                <c:pt idx="15">
                  <c:v>1.7352318086510836</c:v>
                </c:pt>
                <c:pt idx="16">
                  <c:v>1.0881734295516385</c:v>
                </c:pt>
                <c:pt idx="17">
                  <c:v>0.82617408787179947</c:v>
                </c:pt>
                <c:pt idx="18">
                  <c:v>0.30296219605987107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1.135614906832298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9.4420292958711668E-2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1.5706123807410695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24800"/>
        <c:axId val="1807438944"/>
      </c:scatterChart>
      <c:valAx>
        <c:axId val="18074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38944"/>
        <c:crossesAt val="0"/>
        <c:crossBetween val="midCat"/>
      </c:valAx>
      <c:valAx>
        <c:axId val="180743894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</a:t>
                </a:r>
                <a:r>
                  <a:rPr lang="de-DE" baseline="0"/>
                  <a:t> countrate (s^-1)</a:t>
                </a:r>
                <a:endParaRPr lang="de-DE"/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2480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5.6230049321716859E-2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44512198662"/>
          <c:y val="0.104395931155705"/>
          <c:w val="0.73264930932068395"/>
          <c:h val="0.772896192065047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turn.targ236!$I$5:$I$44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92-4EDE-B1D9-9299B1DF526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wheel!$N$49:$N$88</c:f>
                <c:numCache>
                  <c:formatCode>General</c:formatCode>
                  <c:ptCount val="40"/>
                </c:numCache>
              </c:numRef>
            </c:plus>
            <c:minus>
              <c:numRef>
                <c:f>wheel!$N$49:$N$88</c:f>
                <c:numCache>
                  <c:formatCode>General</c:formatCode>
                  <c:ptCount val="40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wheel!$L$49:$L$88</c:f>
              <c:numCache>
                <c:formatCode>General</c:formatCode>
                <c:ptCount val="40"/>
              </c:numCache>
            </c:numRef>
          </c:xVal>
          <c:yVal>
            <c:numRef>
              <c:f>wheel!$M$49:$M$88</c:f>
              <c:numCache>
                <c:formatCode>0</c:formatCode>
                <c:ptCount val="40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92-4EDE-B1D9-9299B1DF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768032"/>
        <c:axId val="1834766944"/>
      </c:scatterChart>
      <c:valAx>
        <c:axId val="18347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66944"/>
        <c:crossesAt val="0"/>
        <c:crossBetween val="midCat"/>
      </c:valAx>
      <c:valAx>
        <c:axId val="1834766944"/>
        <c:scaling>
          <c:orientation val="minMax"/>
          <c:max val="4.0000000000000002E-9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476803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832493713154999"/>
          <c:y val="0.138709677419355"/>
          <c:w val="0.10261780104712"/>
          <c:h val="5.32258064516129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98-47C7-9E13-36A3EC20A2F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(turn.targ236!$AL$9:$AL$13,turn.targ236!$AL$16:$AL$19,turn.targ236!$AL$21:$AL$25,turn.targ236!$AL$27:$AL$29,turn.targ236!$AL$31:$AL$34,turn.targ236!$AL$36:$AL$39,turn.targ236!$AL$41:$AL$44)</c:f>
                <c:numCache>
                  <c:formatCode>General</c:formatCode>
                  <c:ptCount val="2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1.6755240453103852E-6</c:v>
                  </c:pt>
                  <c:pt idx="4">
                    <c:v>3.1118945919850017E-6</c:v>
                  </c:pt>
                  <c:pt idx="5">
                    <c:v>1.0758777596335578E-6</c:v>
                  </c:pt>
                  <c:pt idx="6">
                    <c:v>7.0253391915587022E-7</c:v>
                  </c:pt>
                  <c:pt idx="7">
                    <c:v>9.1582957122835722E-7</c:v>
                  </c:pt>
                  <c:pt idx="8">
                    <c:v>3.4423110260076902E-6</c:v>
                  </c:pt>
                  <c:pt idx="9">
                    <c:v>4.4027357904828365E-6</c:v>
                  </c:pt>
                  <c:pt idx="10">
                    <c:v>2.2039524859841095E-6</c:v>
                  </c:pt>
                  <c:pt idx="11">
                    <c:v>8.4468329103867853E-8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</c:numCache>
              </c:numRef>
            </c:plus>
            <c:minus>
              <c:numRef>
                <c:f>(turn.targ236!$AL$9:$AL$13,turn.targ236!$AL$16:$AL$19,turn.targ236!$AL$21:$AL$25,turn.targ236!$AL$27:$AL$29,turn.targ236!$AL$31:$AL$34,turn.targ236!$AL$36:$AL$39,turn.targ236!$AL$41:$AL$44)</c:f>
                <c:numCache>
                  <c:formatCode>General</c:formatCode>
                  <c:ptCount val="2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1.6755240453103852E-6</c:v>
                  </c:pt>
                  <c:pt idx="4">
                    <c:v>3.1118945919850017E-6</c:v>
                  </c:pt>
                  <c:pt idx="5">
                    <c:v>1.0758777596335578E-6</c:v>
                  </c:pt>
                  <c:pt idx="6">
                    <c:v>7.0253391915587022E-7</c:v>
                  </c:pt>
                  <c:pt idx="7">
                    <c:v>9.1582957122835722E-7</c:v>
                  </c:pt>
                  <c:pt idx="8">
                    <c:v>3.4423110260076902E-6</c:v>
                  </c:pt>
                  <c:pt idx="9">
                    <c:v>4.4027357904828365E-6</c:v>
                  </c:pt>
                  <c:pt idx="10">
                    <c:v>2.2039524859841095E-6</c:v>
                  </c:pt>
                  <c:pt idx="11">
                    <c:v>8.4468329103867853E-8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(turn.targ236!$AD$9:$AD$13,turn.targ236!$AD$16:$AD$19,turn.targ236!$AD$21:$AD$25,turn.targ236!$AD$27:$AD$29,turn.targ236!$AD$31:$AD$34,turn.targ236!$AD$36:$AD$39,turn.targ236!$AD$41:$AD$44)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xVal>
          <c:yVal>
            <c:numRef>
              <c:f>(turn.targ236!$AK$9:$AK$13,turn.targ236!$AK$16:$AK$19,turn.targ236!$AK$21:$AK$25,turn.targ236!$AK$27:$AK$29,turn.targ236!$AK$31:$AK$34,turn.targ236!$AK$36:$AK$39,turn.targ236!$AK$41:$AK$44)</c:f>
              <c:numCache>
                <c:formatCode>0.00E+00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3.2925192691850392E-5</c:v>
                </c:pt>
                <c:pt idx="4">
                  <c:v>2.844973035890221E-5</c:v>
                </c:pt>
                <c:pt idx="5">
                  <c:v>3.3548312652472526E-6</c:v>
                </c:pt>
                <c:pt idx="6">
                  <c:v>5.6417198270016354E-6</c:v>
                </c:pt>
                <c:pt idx="7">
                  <c:v>7.4079820048901135E-6</c:v>
                </c:pt>
                <c:pt idx="8">
                  <c:v>3.0605814432631391E-5</c:v>
                </c:pt>
                <c:pt idx="9">
                  <c:v>1.6652411046884748E-5</c:v>
                </c:pt>
                <c:pt idx="10">
                  <c:v>2.9207032954884481E-5</c:v>
                </c:pt>
                <c:pt idx="11">
                  <c:v>3.7012698831414067E-7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98-47C7-9E13-36A3EC20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21536"/>
        <c:axId val="1807431872"/>
      </c:scatterChart>
      <c:valAx>
        <c:axId val="1807421536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</a:t>
                </a:r>
                <a:r>
                  <a:rPr lang="de-DE" baseline="0"/>
                  <a:t> yield</a:t>
                </a:r>
                <a:endParaRPr lang="de-DE"/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31872"/>
        <c:crossesAt val="0"/>
        <c:crossBetween val="midCat"/>
      </c:valAx>
      <c:valAx>
        <c:axId val="1807431872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21536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23403378883886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turn.targ236!$AD$1</c:f>
              <c:strCache>
                <c:ptCount val="1"/>
                <c:pt idx="0">
                  <c:v>est/exp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247-49B7-B65F-3A24CF191885}"/>
              </c:ext>
            </c:extLst>
          </c:dPt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turn.targ236!$AD$5:$AD$44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0.99999999999999989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0.38443309832156897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0.22134266652367879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0.37593425597131913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47-49B7-B65F-3A24CF19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19904"/>
        <c:axId val="1807443296"/>
      </c:scatterChart>
      <c:valAx>
        <c:axId val="18074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3296"/>
        <c:crossesAt val="0"/>
        <c:crossBetween val="midCat"/>
      </c:valAx>
      <c:valAx>
        <c:axId val="1807443296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 yield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1990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225883120719987"/>
          <c:y val="2.8689860903950908E-2"/>
          <c:w val="5.1404585628131695E-2"/>
          <c:h val="3.51311179714870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1727716.2492666859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14916785.51753881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57773606.549929351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11391147.99950614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1727716.2492666859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14916785.51753881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57773606.549929351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11391147.99950614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7">
                  <c:v>1979</c:v>
                </c:pt>
                <c:pt idx="8">
                  <c:v>1979</c:v>
                </c:pt>
                <c:pt idx="9">
                  <c:v>1979</c:v>
                </c:pt>
                <c:pt idx="11">
                  <c:v>1983</c:v>
                </c:pt>
                <c:pt idx="12">
                  <c:v>1983</c:v>
                </c:pt>
                <c:pt idx="13">
                  <c:v>1983</c:v>
                </c:pt>
                <c:pt idx="14">
                  <c:v>1976</c:v>
                </c:pt>
                <c:pt idx="16">
                  <c:v>1976</c:v>
                </c:pt>
                <c:pt idx="17">
                  <c:v>1976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16601608.515316471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782502045.56002069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866612581.85008037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751727644.22658932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41120"/>
        <c:axId val="1807434048"/>
      </c:scatterChart>
      <c:valAx>
        <c:axId val="180744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34048"/>
        <c:crossesAt val="0"/>
        <c:crossBetween val="midCat"/>
      </c:valAx>
      <c:valAx>
        <c:axId val="1807434048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11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0.11776849047715189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84338287715797E-2"/>
          <c:y val="0.154856337656329"/>
          <c:w val="0.84034818509944598"/>
          <c:h val="0.703415228676206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3.4153752955988487E-7</c:v>
                  </c:pt>
                  <c:pt idx="8">
                    <c:v>4.127452846988253E-7</c:v>
                  </c:pt>
                  <c:pt idx="9">
                    <c:v>1.1826565186463378E-6</c:v>
                  </c:pt>
                  <c:pt idx="10">
                    <c:v>9.649459628504975E-6</c:v>
                  </c:pt>
                  <c:pt idx="11">
                    <c:v>6.3192879291185869E-7</c:v>
                  </c:pt>
                  <c:pt idx="12">
                    <c:v>4.368546403009886E-7</c:v>
                  </c:pt>
                  <c:pt idx="13">
                    <c:v>4.3779890204525692E-7</c:v>
                  </c:pt>
                  <c:pt idx="14">
                    <c:v>2.7752223386018156E-7</c:v>
                  </c:pt>
                  <c:pt idx="15">
                    <c:v>1.3726705829650208E-6</c:v>
                  </c:pt>
                  <c:pt idx="16">
                    <c:v>7.0161624363611733E-7</c:v>
                  </c:pt>
                  <c:pt idx="17">
                    <c:v>3.1030939552757204E-7</c:v>
                  </c:pt>
                  <c:pt idx="18">
                    <c:v>1.4407856044276567E-6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4.1427140730719194E-7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1.3972351177533515E-6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3.4153752955988487E-7</c:v>
                  </c:pt>
                  <c:pt idx="8">
                    <c:v>4.127452846988253E-7</c:v>
                  </c:pt>
                  <c:pt idx="9">
                    <c:v>1.1826565186463378E-6</c:v>
                  </c:pt>
                  <c:pt idx="10">
                    <c:v>9.649459628504975E-6</c:v>
                  </c:pt>
                  <c:pt idx="11">
                    <c:v>6.3192879291185869E-7</c:v>
                  </c:pt>
                  <c:pt idx="12">
                    <c:v>4.368546403009886E-7</c:v>
                  </c:pt>
                  <c:pt idx="13">
                    <c:v>4.3779890204525692E-7</c:v>
                  </c:pt>
                  <c:pt idx="14">
                    <c:v>2.7752223386018156E-7</c:v>
                  </c:pt>
                  <c:pt idx="15">
                    <c:v>1.3726705829650208E-6</c:v>
                  </c:pt>
                  <c:pt idx="16">
                    <c:v>7.0161624363611733E-7</c:v>
                  </c:pt>
                  <c:pt idx="17">
                    <c:v>3.1030939552757204E-7</c:v>
                  </c:pt>
                  <c:pt idx="18">
                    <c:v>1.4407856044276567E-6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4.1427140730719194E-7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1.3972351177533515E-6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turn.targ234!$V$4:$V$43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4.7663973381929248E-13</c:v>
                </c:pt>
                <c:pt idx="8">
                  <c:v>4.9118768875590536E-13</c:v>
                </c:pt>
                <c:pt idx="9">
                  <c:v>5.4083562007895082E-13</c:v>
                </c:pt>
                <c:pt idx="10">
                  <c:v>7.6762865853049999E-10</c:v>
                </c:pt>
                <c:pt idx="11">
                  <c:v>5.0251571826684394E-13</c:v>
                </c:pt>
                <c:pt idx="12">
                  <c:v>4.89917262621141E-13</c:v>
                </c:pt>
                <c:pt idx="13">
                  <c:v>4.8814204293767072E-13</c:v>
                </c:pt>
                <c:pt idx="14">
                  <c:v>4.7732311468866377E-13</c:v>
                </c:pt>
                <c:pt idx="15">
                  <c:v>9.2646160255256968E-11</c:v>
                </c:pt>
                <c:pt idx="16">
                  <c:v>4.8638224631142028E-13</c:v>
                </c:pt>
                <c:pt idx="17">
                  <c:v>4.7543085582939039E-13</c:v>
                </c:pt>
                <c:pt idx="18">
                  <c:v>8.7943496449973665E-13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5.47105689575E-11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6.5693851086937033E-10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9.5388534305228082E-11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3.5148301349771504E-6</c:v>
                </c:pt>
                <c:pt idx="8">
                  <c:v>3.4597005520568308E-6</c:v>
                </c:pt>
                <c:pt idx="9">
                  <c:v>6.2361697455752509E-6</c:v>
                </c:pt>
                <c:pt idx="10">
                  <c:v>5.9868458888077212E-5</c:v>
                </c:pt>
                <c:pt idx="11">
                  <c:v>2.8691593671057301E-6</c:v>
                </c:pt>
                <c:pt idx="12">
                  <c:v>3.8677162712522097E-6</c:v>
                </c:pt>
                <c:pt idx="13">
                  <c:v>3.0255735412650636E-6</c:v>
                </c:pt>
                <c:pt idx="14">
                  <c:v>2.1354077562883377E-6</c:v>
                </c:pt>
                <c:pt idx="15">
                  <c:v>4.6964808930913044E-5</c:v>
                </c:pt>
                <c:pt idx="16">
                  <c:v>3.1541661351472362E-6</c:v>
                </c:pt>
                <c:pt idx="17">
                  <c:v>2.1781508096098979E-6</c:v>
                </c:pt>
                <c:pt idx="18">
                  <c:v>2.2550297185229011E-5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5.3642948703409559E-5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4.11044927495787E-5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E-401C-886E-E32E8A1C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40032"/>
        <c:axId val="1807444384"/>
      </c:scatterChart>
      <c:valAx>
        <c:axId val="1807440032"/>
        <c:scaling>
          <c:logBase val="10"/>
          <c:orientation val="minMax"/>
          <c:max val="1E-8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avg. current (A). </a:t>
                </a:r>
              </a:p>
            </c:rich>
          </c:tx>
          <c:layout>
            <c:manualLayout>
              <c:xMode val="edge"/>
              <c:yMode val="edge"/>
              <c:x val="0.44554535145581398"/>
              <c:y val="0.921263833956239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4384"/>
        <c:crossesAt val="0"/>
        <c:crossBetween val="midCat"/>
      </c:valAx>
      <c:valAx>
        <c:axId val="1807444384"/>
        <c:scaling>
          <c:orientation val="minMax"/>
          <c:max val="2.0000000000000001E-4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8.6633339189599295E-3"/>
              <c:y val="0.47506767299248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40032"/>
        <c:crossesAt val="1E-8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A9-4883-B6ED-3FFF4578F0B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1.6755240453103852E-6</c:v>
                  </c:pt>
                  <c:pt idx="8">
                    <c:v>3.1118945919850017E-6</c:v>
                  </c:pt>
                  <c:pt idx="9">
                    <c:v>2.3561588177617736E-6</c:v>
                  </c:pt>
                  <c:pt idx="10">
                    <c:v>6.8282375842821525E-12</c:v>
                  </c:pt>
                  <c:pt idx="11">
                    <c:v>1.0758777596335578E-6</c:v>
                  </c:pt>
                  <c:pt idx="12">
                    <c:v>7.0253391915587022E-7</c:v>
                  </c:pt>
                  <c:pt idx="13">
                    <c:v>9.1582957122835722E-7</c:v>
                  </c:pt>
                  <c:pt idx="14">
                    <c:v>3.4423110260076902E-6</c:v>
                  </c:pt>
                  <c:pt idx="15">
                    <c:v>1.9651250709477676E-10</c:v>
                  </c:pt>
                  <c:pt idx="16">
                    <c:v>4.4027357904828365E-6</c:v>
                  </c:pt>
                  <c:pt idx="17">
                    <c:v>2.2039524859841095E-6</c:v>
                  </c:pt>
                  <c:pt idx="18">
                    <c:v>8.4468329103867853E-8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7.6110474697681756E-10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1.500660480395473E-10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3.5148301349771504E-6</c:v>
                </c:pt>
                <c:pt idx="8">
                  <c:v>3.4597005520568308E-6</c:v>
                </c:pt>
                <c:pt idx="9">
                  <c:v>6.2361697455752509E-6</c:v>
                </c:pt>
                <c:pt idx="10">
                  <c:v>5.9868458888077212E-5</c:v>
                </c:pt>
                <c:pt idx="11">
                  <c:v>2.8691593671057301E-6</c:v>
                </c:pt>
                <c:pt idx="12">
                  <c:v>3.8677162712522097E-6</c:v>
                </c:pt>
                <c:pt idx="13">
                  <c:v>3.0255735412650636E-6</c:v>
                </c:pt>
                <c:pt idx="14">
                  <c:v>2.1354077562883377E-6</c:v>
                </c:pt>
                <c:pt idx="15">
                  <c:v>4.6964808930913044E-5</c:v>
                </c:pt>
                <c:pt idx="16">
                  <c:v>3.1541661351472362E-6</c:v>
                </c:pt>
                <c:pt idx="17">
                  <c:v>2.1781508096098979E-6</c:v>
                </c:pt>
                <c:pt idx="18">
                  <c:v>2.2550297185229011E-5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5.3642948703409559E-5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4.11044927495787E-5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3.2925192691850392E-5</c:v>
                </c:pt>
                <c:pt idx="8">
                  <c:v>2.844973035890221E-5</c:v>
                </c:pt>
                <c:pt idx="9">
                  <c:v>1.0393124194345074E-5</c:v>
                </c:pt>
                <c:pt idx="10">
                  <c:v>6.561246806119761E-11</c:v>
                </c:pt>
                <c:pt idx="11">
                  <c:v>3.3548312652472526E-6</c:v>
                </c:pt>
                <c:pt idx="12">
                  <c:v>5.6417198270016354E-6</c:v>
                </c:pt>
                <c:pt idx="13">
                  <c:v>7.4079820048901135E-6</c:v>
                </c:pt>
                <c:pt idx="14">
                  <c:v>3.0605814432631391E-5</c:v>
                </c:pt>
                <c:pt idx="15">
                  <c:v>1.0308617670944588E-8</c:v>
                </c:pt>
                <c:pt idx="16">
                  <c:v>1.6652411046884748E-5</c:v>
                </c:pt>
                <c:pt idx="17">
                  <c:v>2.9207032954884481E-5</c:v>
                </c:pt>
                <c:pt idx="18">
                  <c:v>3.7012698831414067E-7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1.1416682966916813E-8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9.9031982356873838E-9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A9-4883-B6ED-3FFF4578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420448"/>
        <c:axId val="1807436224"/>
      </c:scatterChart>
      <c:valAx>
        <c:axId val="1807420448"/>
        <c:scaling>
          <c:orientation val="minMax"/>
          <c:max val="1.0000000000000003E-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234/238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36224"/>
        <c:crossesAt val="0"/>
        <c:crossBetween val="midCat"/>
      </c:valAx>
      <c:valAx>
        <c:axId val="1807436224"/>
        <c:scaling>
          <c:logBase val="10"/>
          <c:orientation val="minMax"/>
          <c:max val="1.0000000000000005E-7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742044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46</xdr:row>
      <xdr:rowOff>114300</xdr:rowOff>
    </xdr:from>
    <xdr:to>
      <xdr:col>16</xdr:col>
      <xdr:colOff>241300</xdr:colOff>
      <xdr:row>76</xdr:row>
      <xdr:rowOff>88900</xdr:rowOff>
    </xdr:to>
    <xdr:graphicFrame macro="">
      <xdr:nvGraphicFramePr>
        <xdr:cNvPr id="547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20638</xdr:colOff>
      <xdr:row>18</xdr:row>
      <xdr:rowOff>92868</xdr:rowOff>
    </xdr:from>
    <xdr:to>
      <xdr:col>16</xdr:col>
      <xdr:colOff>722313</xdr:colOff>
      <xdr:row>33</xdr:row>
      <xdr:rowOff>8730</xdr:rowOff>
    </xdr:to>
    <xdr:graphicFrame macro="">
      <xdr:nvGraphicFramePr>
        <xdr:cNvPr id="1607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762000</xdr:colOff>
      <xdr:row>3</xdr:row>
      <xdr:rowOff>158750</xdr:rowOff>
    </xdr:from>
    <xdr:to>
      <xdr:col>16</xdr:col>
      <xdr:colOff>698500</xdr:colOff>
      <xdr:row>18</xdr:row>
      <xdr:rowOff>38100</xdr:rowOff>
    </xdr:to>
    <xdr:graphicFrame macro="">
      <xdr:nvGraphicFramePr>
        <xdr:cNvPr id="1607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11906</xdr:colOff>
      <xdr:row>33</xdr:row>
      <xdr:rowOff>71438</xdr:rowOff>
    </xdr:from>
    <xdr:to>
      <xdr:col>16</xdr:col>
      <xdr:colOff>713581</xdr:colOff>
      <xdr:row>47</xdr:row>
      <xdr:rowOff>153988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65505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655057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655057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12685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126856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126856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307975</xdr:colOff>
      <xdr:row>2</xdr:row>
      <xdr:rowOff>33337</xdr:rowOff>
    </xdr:from>
    <xdr:to>
      <xdr:col>10</xdr:col>
      <xdr:colOff>149225</xdr:colOff>
      <xdr:row>27</xdr:row>
      <xdr:rowOff>1587</xdr:rowOff>
    </xdr:to>
    <xdr:graphicFrame macro="">
      <xdr:nvGraphicFramePr>
        <xdr:cNvPr id="2083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184150</xdr:colOff>
      <xdr:row>46</xdr:row>
      <xdr:rowOff>123825</xdr:rowOff>
    </xdr:from>
    <xdr:to>
      <xdr:col>16</xdr:col>
      <xdr:colOff>83344</xdr:colOff>
      <xdr:row>82</xdr:row>
      <xdr:rowOff>119062</xdr:rowOff>
    </xdr:to>
    <xdr:graphicFrame macro="">
      <xdr:nvGraphicFramePr>
        <xdr:cNvPr id="855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527842</xdr:colOff>
      <xdr:row>46</xdr:row>
      <xdr:rowOff>148431</xdr:rowOff>
    </xdr:from>
    <xdr:to>
      <xdr:col>56</xdr:col>
      <xdr:colOff>349249</xdr:colOff>
      <xdr:row>83</xdr:row>
      <xdr:rowOff>134938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202407</xdr:colOff>
      <xdr:row>46</xdr:row>
      <xdr:rowOff>107157</xdr:rowOff>
    </xdr:from>
    <xdr:to>
      <xdr:col>28</xdr:col>
      <xdr:colOff>238126</xdr:colOff>
      <xdr:row>83</xdr:row>
      <xdr:rowOff>35718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47</xdr:row>
      <xdr:rowOff>0</xdr:rowOff>
    </xdr:from>
    <xdr:to>
      <xdr:col>66</xdr:col>
      <xdr:colOff>188165</xdr:colOff>
      <xdr:row>83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67</xdr:col>
      <xdr:colOff>0</xdr:colOff>
      <xdr:row>47</xdr:row>
      <xdr:rowOff>0</xdr:rowOff>
    </xdr:from>
    <xdr:to>
      <xdr:col>77</xdr:col>
      <xdr:colOff>381000</xdr:colOff>
      <xdr:row>83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690563</xdr:colOff>
      <xdr:row>46</xdr:row>
      <xdr:rowOff>130969</xdr:rowOff>
    </xdr:from>
    <xdr:to>
      <xdr:col>40</xdr:col>
      <xdr:colOff>476250</xdr:colOff>
      <xdr:row>83</xdr:row>
      <xdr:rowOff>59530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43</xdr:row>
      <xdr:rowOff>139700</xdr:rowOff>
    </xdr:from>
    <xdr:to>
      <xdr:col>18</xdr:col>
      <xdr:colOff>2614</xdr:colOff>
      <xdr:row>81</xdr:row>
      <xdr:rowOff>0</xdr:rowOff>
    </xdr:to>
    <xdr:graphicFrame macro="">
      <xdr:nvGraphicFramePr>
        <xdr:cNvPr id="957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30</xdr:col>
      <xdr:colOff>179294</xdr:colOff>
      <xdr:row>80</xdr:row>
      <xdr:rowOff>118036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295277</xdr:colOff>
      <xdr:row>83</xdr:row>
      <xdr:rowOff>134938</xdr:rowOff>
    </xdr:from>
    <xdr:to>
      <xdr:col>44</xdr:col>
      <xdr:colOff>625477</xdr:colOff>
      <xdr:row>120</xdr:row>
      <xdr:rowOff>71437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406400</xdr:colOff>
      <xdr:row>44</xdr:row>
      <xdr:rowOff>19050</xdr:rowOff>
    </xdr:from>
    <xdr:to>
      <xdr:col>23</xdr:col>
      <xdr:colOff>552450</xdr:colOff>
      <xdr:row>73</xdr:row>
      <xdr:rowOff>0</xdr:rowOff>
    </xdr:to>
    <xdr:graphicFrame macro="">
      <xdr:nvGraphicFramePr>
        <xdr:cNvPr id="116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247652</xdr:colOff>
      <xdr:row>83</xdr:row>
      <xdr:rowOff>134938</xdr:rowOff>
    </xdr:from>
    <xdr:to>
      <xdr:col>44</xdr:col>
      <xdr:colOff>577852</xdr:colOff>
      <xdr:row>120</xdr:row>
      <xdr:rowOff>71437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215899</xdr:colOff>
      <xdr:row>51</xdr:row>
      <xdr:rowOff>1868</xdr:rowOff>
    </xdr:from>
    <xdr:to>
      <xdr:col>7</xdr:col>
      <xdr:colOff>186764</xdr:colOff>
      <xdr:row>78</xdr:row>
      <xdr:rowOff>22411</xdr:rowOff>
    </xdr:to>
    <xdr:graphicFrame macro="">
      <xdr:nvGraphicFramePr>
        <xdr:cNvPr id="1367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196850</xdr:colOff>
      <xdr:row>43</xdr:row>
      <xdr:rowOff>139700</xdr:rowOff>
    </xdr:from>
    <xdr:to>
      <xdr:col>24</xdr:col>
      <xdr:colOff>336550</xdr:colOff>
      <xdr:row>75</xdr:row>
      <xdr:rowOff>101600</xdr:rowOff>
    </xdr:to>
    <xdr:graphicFrame macro="">
      <xdr:nvGraphicFramePr>
        <xdr:cNvPr id="1264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139700</xdr:rowOff>
    </xdr:from>
    <xdr:to>
      <xdr:col>20</xdr:col>
      <xdr:colOff>63500</xdr:colOff>
      <xdr:row>13</xdr:row>
      <xdr:rowOff>44450</xdr:rowOff>
    </xdr:to>
    <xdr:graphicFrame macro="">
      <xdr:nvGraphicFramePr>
        <xdr:cNvPr id="63601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13</xdr:row>
      <xdr:rowOff>44450</xdr:rowOff>
    </xdr:from>
    <xdr:to>
      <xdr:col>20</xdr:col>
      <xdr:colOff>44450</xdr:colOff>
      <xdr:row>27</xdr:row>
      <xdr:rowOff>101600</xdr:rowOff>
    </xdr:to>
    <xdr:graphicFrame macro="">
      <xdr:nvGraphicFramePr>
        <xdr:cNvPr id="636016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114300</xdr:colOff>
      <xdr:row>27</xdr:row>
      <xdr:rowOff>114300</xdr:rowOff>
    </xdr:from>
    <xdr:to>
      <xdr:col>20</xdr:col>
      <xdr:colOff>44450</xdr:colOff>
      <xdr:row>47</xdr:row>
      <xdr:rowOff>57150</xdr:rowOff>
    </xdr:to>
    <xdr:graphicFrame macro="">
      <xdr:nvGraphicFramePr>
        <xdr:cNvPr id="636016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120650</xdr:colOff>
      <xdr:row>48</xdr:row>
      <xdr:rowOff>127000</xdr:rowOff>
    </xdr:from>
    <xdr:to>
      <xdr:col>20</xdr:col>
      <xdr:colOff>50800</xdr:colOff>
      <xdr:row>67</xdr:row>
      <xdr:rowOff>69850</xdr:rowOff>
    </xdr:to>
    <xdr:graphicFrame macro="">
      <xdr:nvGraphicFramePr>
        <xdr:cNvPr id="63601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/Dropbox/Arbeit/isotopes/heavy/YMiya160613/YMiya160613_U_V4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ohdaten"/>
      <sheetName val="runs"/>
      <sheetName val="wheel"/>
      <sheetName val="Samples"/>
      <sheetName val="targets"/>
      <sheetName val="materials236"/>
      <sheetName val="materials233"/>
      <sheetName val="turn.targ236"/>
      <sheetName val="turn.targ234"/>
      <sheetName val="turn.targ233"/>
      <sheetName val="turn.targ239"/>
      <sheetName val="current calib"/>
      <sheetName val="ratio_vs_mass"/>
      <sheetName val="devel236"/>
      <sheetName val="devel233"/>
      <sheetName val="devel234"/>
      <sheetName val="devel239"/>
      <sheetName val="turnwise standard"/>
      <sheetName val="eval"/>
      <sheetName val="constants"/>
      <sheetName val="plots"/>
      <sheetName val="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E18">
            <v>0.86778730588740194</v>
          </cell>
        </row>
      </sheetData>
      <sheetData sheetId="20">
        <row r="3">
          <cell r="B3">
            <v>1.6022000000000001E-19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G45" sqref="G45"/>
    </sheetView>
  </sheetViews>
  <sheetFormatPr baseColWidth="10" defaultColWidth="8.85546875" defaultRowHeight="12.75" x14ac:dyDescent="0.2"/>
  <cols>
    <col min="1" max="16384" width="8.85546875" style="1"/>
  </cols>
  <sheetData>
    <row r="1" spans="1:10" x14ac:dyDescent="0.2">
      <c r="A1" s="1" t="s">
        <v>0</v>
      </c>
    </row>
    <row r="2" spans="1:10" x14ac:dyDescent="0.2">
      <c r="A2" s="1" t="s">
        <v>1</v>
      </c>
    </row>
    <row r="4" spans="1:10" x14ac:dyDescent="0.2">
      <c r="A4" s="2" t="s">
        <v>2</v>
      </c>
      <c r="B4" s="3"/>
      <c r="C4" s="3"/>
      <c r="D4" s="3"/>
      <c r="E4" s="3"/>
      <c r="F4" s="3"/>
      <c r="G4" s="3"/>
      <c r="H4" s="3"/>
      <c r="I4" s="3"/>
      <c r="J4" s="4"/>
    </row>
    <row r="5" spans="1:10" x14ac:dyDescent="0.2">
      <c r="A5" s="5"/>
      <c r="B5" s="6"/>
      <c r="C5" s="6"/>
      <c r="D5" s="6"/>
      <c r="E5" s="6"/>
      <c r="F5" s="6"/>
      <c r="G5" s="6"/>
      <c r="H5" s="6"/>
      <c r="I5" s="6"/>
      <c r="J5" s="7"/>
    </row>
    <row r="6" spans="1:10" x14ac:dyDescent="0.2">
      <c r="A6" s="5"/>
      <c r="B6" s="6" t="s">
        <v>3</v>
      </c>
      <c r="C6" s="6"/>
      <c r="D6" s="6"/>
      <c r="E6" s="6"/>
      <c r="F6" s="6"/>
      <c r="G6" s="6">
        <f t="array" ref="G6">1+1</f>
        <v>2</v>
      </c>
      <c r="H6" s="6"/>
      <c r="I6" s="6"/>
      <c r="J6" s="7"/>
    </row>
    <row r="7" spans="1:10" x14ac:dyDescent="0.2">
      <c r="A7" s="5"/>
      <c r="B7" s="6" t="s">
        <v>4</v>
      </c>
      <c r="C7" s="6"/>
      <c r="D7" s="6"/>
      <c r="E7" s="6"/>
      <c r="F7" s="6"/>
      <c r="G7" s="6"/>
      <c r="H7" s="6"/>
      <c r="I7" s="6"/>
      <c r="J7" s="7"/>
    </row>
    <row r="8" spans="1:10" x14ac:dyDescent="0.2">
      <c r="A8" s="5"/>
      <c r="B8" s="6" t="s">
        <v>5</v>
      </c>
      <c r="C8" s="6"/>
      <c r="D8" s="6"/>
      <c r="E8" s="6"/>
      <c r="F8" s="6"/>
      <c r="G8" s="6"/>
      <c r="H8" s="6"/>
      <c r="I8" s="6"/>
      <c r="J8" s="7"/>
    </row>
    <row r="9" spans="1:10" x14ac:dyDescent="0.2">
      <c r="A9" s="8"/>
      <c r="B9" s="9" t="s">
        <v>6</v>
      </c>
      <c r="C9" s="9"/>
      <c r="D9" s="9"/>
      <c r="E9" s="9"/>
      <c r="F9" s="9"/>
      <c r="G9" s="9"/>
      <c r="H9" s="9"/>
      <c r="I9" s="9"/>
      <c r="J9" s="10"/>
    </row>
    <row r="11" spans="1:10" x14ac:dyDescent="0.2">
      <c r="A11" s="1" t="s">
        <v>7</v>
      </c>
    </row>
    <row r="12" spans="1:10" x14ac:dyDescent="0.2">
      <c r="A12" s="1" t="s">
        <v>8</v>
      </c>
    </row>
    <row r="14" spans="1:10" x14ac:dyDescent="0.2">
      <c r="A14" s="1" t="s">
        <v>9</v>
      </c>
    </row>
    <row r="15" spans="1:10" x14ac:dyDescent="0.2">
      <c r="A15" s="1" t="s">
        <v>10</v>
      </c>
    </row>
    <row r="16" spans="1:10" x14ac:dyDescent="0.2">
      <c r="A16" s="1" t="s">
        <v>11</v>
      </c>
    </row>
    <row r="17" spans="1:2" x14ac:dyDescent="0.2">
      <c r="A17" s="1" t="s">
        <v>12</v>
      </c>
    </row>
    <row r="18" spans="1:2" x14ac:dyDescent="0.2">
      <c r="A18" s="1" t="s">
        <v>13</v>
      </c>
    </row>
    <row r="19" spans="1:2" x14ac:dyDescent="0.2">
      <c r="A19" s="1" t="s">
        <v>14</v>
      </c>
    </row>
    <row r="20" spans="1:2" x14ac:dyDescent="0.2">
      <c r="B20" s="1" t="s">
        <v>15</v>
      </c>
    </row>
    <row r="21" spans="1:2" x14ac:dyDescent="0.2">
      <c r="B21" s="1" t="s">
        <v>16</v>
      </c>
    </row>
    <row r="22" spans="1:2" x14ac:dyDescent="0.2">
      <c r="B22" s="1" t="s">
        <v>17</v>
      </c>
    </row>
    <row r="23" spans="1:2" x14ac:dyDescent="0.2">
      <c r="A23" s="1" t="s">
        <v>18</v>
      </c>
    </row>
    <row r="24" spans="1:2" x14ac:dyDescent="0.2">
      <c r="B24" s="1" t="s">
        <v>19</v>
      </c>
    </row>
    <row r="25" spans="1:2" x14ac:dyDescent="0.2">
      <c r="B25" s="1" t="s">
        <v>20</v>
      </c>
    </row>
    <row r="26" spans="1:2" x14ac:dyDescent="0.2">
      <c r="B26" s="11" t="s">
        <v>342</v>
      </c>
    </row>
    <row r="27" spans="1:2" x14ac:dyDescent="0.2">
      <c r="B27" s="1" t="s">
        <v>21</v>
      </c>
    </row>
    <row r="29" spans="1:2" x14ac:dyDescent="0.2">
      <c r="A29" s="1" t="s">
        <v>22</v>
      </c>
    </row>
    <row r="31" spans="1:2" x14ac:dyDescent="0.2">
      <c r="A31" s="1" t="s">
        <v>23</v>
      </c>
    </row>
    <row r="32" spans="1:2" x14ac:dyDescent="0.2">
      <c r="A32" s="1" t="s">
        <v>24</v>
      </c>
    </row>
    <row r="33" spans="1:2" x14ac:dyDescent="0.2">
      <c r="B33" s="1" t="s">
        <v>25</v>
      </c>
    </row>
    <row r="34" spans="1:2" x14ac:dyDescent="0.2">
      <c r="B34" s="1" t="s">
        <v>26</v>
      </c>
    </row>
    <row r="35" spans="1:2" x14ac:dyDescent="0.2">
      <c r="B35" s="1" t="s">
        <v>27</v>
      </c>
    </row>
    <row r="36" spans="1:2" x14ac:dyDescent="0.2">
      <c r="B36" s="1" t="s">
        <v>28</v>
      </c>
    </row>
    <row r="37" spans="1:2" x14ac:dyDescent="0.2">
      <c r="B37" s="1" t="s">
        <v>29</v>
      </c>
    </row>
    <row r="39" spans="1:2" x14ac:dyDescent="0.2">
      <c r="A39" s="1" t="s">
        <v>30</v>
      </c>
    </row>
    <row r="40" spans="1:2" x14ac:dyDescent="0.2">
      <c r="B40" s="1" t="s">
        <v>31</v>
      </c>
    </row>
    <row r="42" spans="1:2" x14ac:dyDescent="0.2">
      <c r="A42" s="1" t="s">
        <v>32</v>
      </c>
    </row>
    <row r="43" spans="1:2" x14ac:dyDescent="0.2">
      <c r="A43" s="1" t="s">
        <v>33</v>
      </c>
    </row>
    <row r="44" spans="1:2" x14ac:dyDescent="0.2">
      <c r="A44" s="11" t="s">
        <v>34</v>
      </c>
    </row>
    <row r="45" spans="1:2" x14ac:dyDescent="0.2">
      <c r="A45" s="11" t="s">
        <v>343</v>
      </c>
    </row>
    <row r="46" spans="1:2" x14ac:dyDescent="0.2">
      <c r="A46" s="11" t="s">
        <v>366</v>
      </c>
    </row>
    <row r="47" spans="1:2" x14ac:dyDescent="0.2">
      <c r="A47" s="11" t="s">
        <v>370</v>
      </c>
    </row>
    <row r="48" spans="1:2" x14ac:dyDescent="0.2">
      <c r="A48" s="11" t="s">
        <v>373</v>
      </c>
    </row>
    <row r="49" spans="1:2" x14ac:dyDescent="0.2">
      <c r="A49" s="11" t="s">
        <v>469</v>
      </c>
    </row>
    <row r="50" spans="1:2" x14ac:dyDescent="0.2">
      <c r="B50" s="11" t="s">
        <v>470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5" zoomScaleNormal="85" zoomScalePageLayoutView="85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N16" sqref="N16"/>
    </sheetView>
  </sheetViews>
  <sheetFormatPr baseColWidth="10" defaultColWidth="11.42578125" defaultRowHeight="12.75" x14ac:dyDescent="0.2"/>
  <cols>
    <col min="1" max="1" width="6.42578125" style="29" customWidth="1"/>
    <col min="2" max="2" width="13.140625" style="50" customWidth="1"/>
    <col min="3" max="3" width="12.42578125" style="29" customWidth="1"/>
    <col min="4" max="4" width="17.42578125" style="51" customWidth="1"/>
    <col min="5" max="5" width="10.42578125" style="74" customWidth="1"/>
    <col min="6" max="6" width="4.42578125" style="50" customWidth="1"/>
    <col min="7" max="7" width="12.42578125" style="74" customWidth="1"/>
    <col min="8" max="8" width="9.42578125" style="52" customWidth="1"/>
    <col min="9" max="9" width="8" style="67" customWidth="1"/>
    <col min="10" max="10" width="8.42578125" style="54" customWidth="1"/>
    <col min="11" max="11" width="12.42578125" style="53" customWidth="1"/>
    <col min="12" max="12" width="8.42578125" style="54" customWidth="1"/>
    <col min="13" max="13" width="12.42578125" style="53" customWidth="1"/>
    <col min="14" max="14" width="8.42578125" style="53" customWidth="1"/>
    <col min="15" max="15" width="4.42578125" style="53" customWidth="1"/>
    <col min="16" max="16" width="10.42578125" style="33" customWidth="1"/>
    <col min="17" max="17" width="9.42578125" style="29" customWidth="1"/>
    <col min="18" max="18" width="6.42578125" style="55" customWidth="1"/>
    <col min="19" max="19" width="11.42578125" style="55" customWidth="1"/>
    <col min="20" max="20" width="9.42578125" style="55" customWidth="1"/>
    <col min="21" max="22" width="9.42578125" style="32" customWidth="1"/>
    <col min="23" max="24" width="10.42578125" style="56" customWidth="1"/>
    <col min="25" max="25" width="8.42578125" style="32" customWidth="1"/>
    <col min="26" max="26" width="8.42578125" style="57" customWidth="1"/>
    <col min="27" max="27" width="8" style="57" customWidth="1"/>
    <col min="28" max="28" width="12.42578125" style="57" customWidth="1"/>
    <col min="29" max="29" width="9.42578125" style="57" customWidth="1"/>
    <col min="30" max="30" width="7.42578125" style="32" customWidth="1"/>
    <col min="31" max="31" width="8.42578125" style="29" customWidth="1"/>
    <col min="32" max="32" width="9.42578125" style="29" customWidth="1"/>
    <col min="33" max="33" width="8" style="31" customWidth="1"/>
    <col min="34" max="35" width="8.42578125" style="29" customWidth="1"/>
    <col min="36" max="16384" width="11.42578125" style="29"/>
  </cols>
  <sheetData>
    <row r="1" spans="1:4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69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70" t="s">
        <v>156</v>
      </c>
      <c r="P1" s="33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/>
      <c r="X1" s="75"/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</row>
    <row r="2" spans="1:40" x14ac:dyDescent="0.2">
      <c r="H2" s="69"/>
      <c r="N2" s="70"/>
      <c r="W2" s="75"/>
      <c r="X2" s="75"/>
      <c r="AE2" s="32"/>
      <c r="AF2" s="32"/>
      <c r="AH2" s="32"/>
      <c r="AI2" s="32"/>
    </row>
    <row r="3" spans="1:40" x14ac:dyDescent="0.2">
      <c r="H3" s="69"/>
      <c r="N3" s="70"/>
      <c r="W3" s="75"/>
      <c r="X3" s="75"/>
      <c r="AE3" s="32"/>
      <c r="AF3" s="32"/>
      <c r="AH3" s="32"/>
      <c r="AI3" s="32"/>
    </row>
    <row r="4" spans="1:40" x14ac:dyDescent="0.2">
      <c r="A4" s="29">
        <v>0</v>
      </c>
      <c r="B4" s="50" t="e">
        <f>VLOOKUP($A4,Rohdaten!F$3:H$1000,2,0)</f>
        <v>#N/A</v>
      </c>
      <c r="C4" s="29" t="e">
        <f>VLOOKUP($A4,Rohdaten!F$3:H$1000,3,0)</f>
        <v>#N/A</v>
      </c>
      <c r="D4" s="51" t="str">
        <f t="shared" ref="D4:D43" si="0">IF(ISERROR(C4),"missing",C4)</f>
        <v>missing</v>
      </c>
      <c r="E4" s="76">
        <f>turn.targ236!E5</f>
        <v>0</v>
      </c>
      <c r="F4" s="50">
        <f t="array" ref="F4">SUM(IF($A4=runs_catXX,1))</f>
        <v>170</v>
      </c>
      <c r="G4" s="76">
        <f>turn.targ236!G5</f>
        <v>0</v>
      </c>
      <c r="H4" s="69" t="e">
        <f t="array" ref="H4">SUM(IF($A4=runs!$C$2:$C$304,runs!$BN$2:$BN$304*runs!$BL$2:$BL$304))/SUM(IF($A4=runs!$C$2:$C$304,runs!$BN$2:$BN$304))</f>
        <v>#DIV/0!</v>
      </c>
      <c r="I4" s="67" t="e">
        <f t="array" ref="I4">SQRT(SUM(IF($A4=runs_catXX,(runs!$BN$2:$BN$304*runs!$BM$2:$BM$304)^2))/SUM(IF($A4=runs_catXX,(runs!$BN$2:$BN$304)))^2)</f>
        <v>#DIV/0!</v>
      </c>
      <c r="J4" s="54" t="e">
        <f t="shared" ref="J4:J43" si="1">I4/H4</f>
        <v>#DIV/0!</v>
      </c>
      <c r="K4" s="53" t="e">
        <f t="array" ref="K4">SQRT(SUM(IF(A4=runs!$C$2:$C$304,((runs!$BL$2:$BL$304-H4)/runs!$BM$2:$BM$304)^2))/((F4-1)*SUM(IF(A4=runs_catXX,1/runs!$BM$2:$BM$304^2))))</f>
        <v>#DIV/0!</v>
      </c>
      <c r="L4" s="54" t="e">
        <f t="shared" ref="L4:L43" si="2">K4/H4</f>
        <v>#DIV/0!</v>
      </c>
      <c r="M4" s="53" t="e">
        <f t="shared" ref="M4:M43" si="3">IF(ISERROR(K4),I4,MAX(I4,K4))</f>
        <v>#DIV/0!</v>
      </c>
      <c r="N4" s="72" t="e">
        <f t="shared" ref="N4:N43" si="4">M4/H4</f>
        <v>#DIV/0!</v>
      </c>
      <c r="P4" s="33">
        <f t="array" ref="P4">SUM(IF($A4=runs!$C$2:$C$304,runs!BF$2:BF$304))</f>
        <v>0</v>
      </c>
      <c r="Q4" s="29">
        <f t="array" ref="Q4">SUM(IF($A4=runs!$C$2:$C$304,runs!BD$2:BD$304))</f>
        <v>0</v>
      </c>
      <c r="R4" s="55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>
        <f t="array" ref="U4">SUM(IF($A4=runs!$C$3:$C$304,IF(NOT(ISERROR(runs!BG$3:BG$304)),runs!BG$3:BG$304,0)))</f>
        <v>0</v>
      </c>
      <c r="V4" s="20" t="e">
        <f t="shared" ref="V4:V43" si="8">U4/P4</f>
        <v>#DIV/0!</v>
      </c>
      <c r="W4" s="77"/>
      <c r="X4" s="78"/>
      <c r="Y4" s="20" t="e">
        <f>Q4/(U4/charge/constants!$B$3)</f>
        <v>#DIV/0!</v>
      </c>
      <c r="Z4" s="59" t="e">
        <f>R4/(U4/charge/constants!$B$3)</f>
        <v>#DIV/0!</v>
      </c>
      <c r="AA4" s="60" t="e">
        <f t="shared" ref="AA4:AA43" si="9">Z4/Y4</f>
        <v>#DIV/0!</v>
      </c>
      <c r="AB4" s="23" t="e">
        <f>Y4/eval!$E$18</f>
        <v>#DIV/0!</v>
      </c>
      <c r="AC4" s="20" t="e">
        <f>Z4/eval!$E$18</f>
        <v>#DIV/0!</v>
      </c>
      <c r="AD4" s="59"/>
      <c r="AE4" s="20" t="e">
        <f t="shared" ref="AE4:AE43" si="10">IF(Q4/F4&gt;10,H4,AB4)</f>
        <v>#DIV/0!</v>
      </c>
      <c r="AF4" s="20" t="e">
        <f t="shared" ref="AF4:AF43" si="11">IF(Q4/F4&gt;10,M4,AC4)</f>
        <v>#DIV/0!</v>
      </c>
      <c r="AG4" s="60" t="e">
        <f t="shared" ref="AG4:AG43" si="12">AF4/AE4</f>
        <v>#DIV/0!</v>
      </c>
      <c r="AH4" s="20"/>
      <c r="AI4" s="20"/>
      <c r="AN4" s="32"/>
    </row>
    <row r="5" spans="1:40" x14ac:dyDescent="0.2">
      <c r="A5" s="29">
        <v>1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si="0"/>
        <v>missing</v>
      </c>
      <c r="E5" s="76">
        <f>turn.targ236!E6</f>
        <v>0</v>
      </c>
      <c r="F5" s="50">
        <f t="array" ref="F5">SUM(IF($A5=runs_catXX,1))</f>
        <v>0</v>
      </c>
      <c r="G5" s="76">
        <f>turn.targ236!G6</f>
        <v>0</v>
      </c>
      <c r="H5" s="69" t="e">
        <f t="array" ref="H5">SUM(IF($A5=runs!$C$2:$C$304,runs!$BN$2:$BN$304*runs!$BL$2:$BL$304))/SUM(IF($A5=runs!$C$2:$C$304,runs!$BN$2:$BN$304))</f>
        <v>#DIV/0!</v>
      </c>
      <c r="I5" s="67" t="e">
        <f t="array" ref="I5">SQRT(SUM(IF($A5=runs_catXX,(runs!$BN$2:$BN$304*runs!$BM$2:$BM$304)^2))/SUM(IF($A5=runs_catXX,(runs!$BN$2:$BN$304)))^2)</f>
        <v>#DIV/0!</v>
      </c>
      <c r="J5" s="54" t="e">
        <f t="shared" si="1"/>
        <v>#DIV/0!</v>
      </c>
      <c r="K5" s="53" t="e">
        <f t="array" ref="K5">SQRT(SUM(IF(A5=runs!$C$2:$C$304,((runs!$BL$2:$BL$304-H5)/runs!$BM$2:$BM$304)^2))/((F5-1)*SUM(IF(A5=runs_catXX,1/runs!$BM$2:$BM$304^2))))</f>
        <v>#DIV/0!</v>
      </c>
      <c r="L5" s="54" t="e">
        <f t="shared" si="2"/>
        <v>#DIV/0!</v>
      </c>
      <c r="M5" s="53" t="e">
        <f t="shared" si="3"/>
        <v>#DIV/0!</v>
      </c>
      <c r="N5" s="72" t="e">
        <f t="shared" si="4"/>
        <v>#DIV/0!</v>
      </c>
      <c r="P5" s="33">
        <f t="array" ref="P5">SUM(IF($A5=runs!$C$2:$C$304,runs!BF$2:BF$304))</f>
        <v>0</v>
      </c>
      <c r="Q5" s="29">
        <f t="array" ref="Q5">SUM(IF($A5=runs!$C$2:$C$304,runs!BD$2:BD$304))</f>
        <v>0</v>
      </c>
      <c r="R5" s="55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SUM(IF($A5=runs!$C$3:$C$304,IF(NOT(ISERROR(runs!BG$3:BG$304)),runs!BG$3:BG$304,0)))</f>
        <v>0</v>
      </c>
      <c r="V5" s="20" t="e">
        <f t="shared" si="8"/>
        <v>#DIV/0!</v>
      </c>
      <c r="W5" s="77"/>
      <c r="X5" s="78"/>
      <c r="Y5" s="20" t="e">
        <f>Q5/(U5/charge/constants!$B$3)</f>
        <v>#DIV/0!</v>
      </c>
      <c r="Z5" s="59" t="e">
        <f>R5/(U5/charge/constants!$B$3)</f>
        <v>#DIV/0!</v>
      </c>
      <c r="AA5" s="60" t="e">
        <f t="shared" si="9"/>
        <v>#DIV/0!</v>
      </c>
      <c r="AB5" s="23" t="e">
        <f>Y5/eval!$E$18</f>
        <v>#DIV/0!</v>
      </c>
      <c r="AC5" s="20" t="e">
        <f>Z5/eval!$E$18</f>
        <v>#DIV/0!</v>
      </c>
      <c r="AD5" s="59"/>
      <c r="AE5" s="20" t="e">
        <f t="shared" si="10"/>
        <v>#DIV/0!</v>
      </c>
      <c r="AF5" s="20" t="e">
        <f t="shared" si="11"/>
        <v>#DIV/0!</v>
      </c>
      <c r="AG5" s="60" t="e">
        <f t="shared" si="12"/>
        <v>#DIV/0!</v>
      </c>
      <c r="AH5" s="20"/>
      <c r="AI5" s="20"/>
      <c r="AN5" s="32"/>
    </row>
    <row r="6" spans="1:40" x14ac:dyDescent="0.2">
      <c r="A6" s="29">
        <v>2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76">
        <f>turn.targ236!E7</f>
        <v>0</v>
      </c>
      <c r="F6" s="50">
        <f t="array" ref="F6">SUM(IF($A6=runs_catXX,1))</f>
        <v>0</v>
      </c>
      <c r="G6" s="76">
        <f>turn.targ236!G7</f>
        <v>0</v>
      </c>
      <c r="H6" s="69" t="e">
        <f t="array" ref="H6">SUM(IF($A6=runs!$C$2:$C$304,runs!$BN$2:$BN$304*runs!$BL$2:$BL$304))/SUM(IF($A6=runs!$C$2:$C$304,runs!$BN$2:$BN$304))</f>
        <v>#DIV/0!</v>
      </c>
      <c r="I6" s="67" t="e">
        <f t="array" ref="I6">SQRT(SUM(IF($A6=runs_catXX,(runs!$BN$2:$BN$304*runs!$BM$2:$BM$304)^2))/SUM(IF($A6=runs_catXX,(runs!$BN$2:$BN$304)))^2)</f>
        <v>#DIV/0!</v>
      </c>
      <c r="J6" s="54" t="e">
        <f t="shared" si="1"/>
        <v>#DIV/0!</v>
      </c>
      <c r="K6" s="53" t="e">
        <f t="array" ref="K6">SQRT(SUM(IF(A6=runs!$C$2:$C$304,((runs!$BL$2:$BL$304-H6)/runs!$BM$2:$BM$304)^2))/((F6-1)*SUM(IF(A6=runs_catXX,1/runs!$BM$2:$BM$304^2))))</f>
        <v>#DIV/0!</v>
      </c>
      <c r="L6" s="54" t="e">
        <f t="shared" si="2"/>
        <v>#DIV/0!</v>
      </c>
      <c r="M6" s="53" t="e">
        <f t="shared" si="3"/>
        <v>#DIV/0!</v>
      </c>
      <c r="N6" s="72" t="e">
        <f t="shared" si="4"/>
        <v>#DIV/0!</v>
      </c>
      <c r="P6" s="33">
        <f t="array" ref="P6">SUM(IF($A6=runs!$C$2:$C$304,runs!BF$2:BF$304))</f>
        <v>0</v>
      </c>
      <c r="Q6" s="29">
        <f t="array" ref="Q6">SUM(IF($A6=runs!$C$2:$C$304,runs!BD$2:BD$304))</f>
        <v>0</v>
      </c>
      <c r="R6" s="55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SUM(IF($A6=runs!$C$3:$C$304,IF(NOT(ISERROR(runs!BG$3:BG$304)),runs!BG$3:BG$304,0)))</f>
        <v>0</v>
      </c>
      <c r="V6" s="20" t="e">
        <f t="shared" si="8"/>
        <v>#DIV/0!</v>
      </c>
      <c r="W6" s="77"/>
      <c r="X6" s="78"/>
      <c r="Y6" s="20" t="e">
        <f>Q6/(U6/charge/constants!$B$3)</f>
        <v>#DIV/0!</v>
      </c>
      <c r="Z6" s="59" t="e">
        <f>R6/(U6/charge/constants!$B$3)</f>
        <v>#DIV/0!</v>
      </c>
      <c r="AA6" s="60" t="e">
        <f t="shared" si="9"/>
        <v>#DIV/0!</v>
      </c>
      <c r="AB6" s="23" t="e">
        <f>Y6/eval!$E$18</f>
        <v>#DIV/0!</v>
      </c>
      <c r="AC6" s="20" t="e">
        <f>Z6/eval!$E$18</f>
        <v>#DIV/0!</v>
      </c>
      <c r="AD6" s="59"/>
      <c r="AE6" s="20" t="e">
        <f t="shared" si="10"/>
        <v>#DIV/0!</v>
      </c>
      <c r="AF6" s="20" t="e">
        <f t="shared" si="11"/>
        <v>#DIV/0!</v>
      </c>
      <c r="AG6" s="60" t="e">
        <f t="shared" si="12"/>
        <v>#DIV/0!</v>
      </c>
      <c r="AH6" s="20"/>
      <c r="AI6" s="20"/>
      <c r="AN6" s="32"/>
    </row>
    <row r="7" spans="1:40" x14ac:dyDescent="0.2">
      <c r="A7" s="29">
        <v>3</v>
      </c>
      <c r="B7" s="50" t="e">
        <f>VLOOKUP($A7,Rohdaten!F$3:H$1000,2,0)</f>
        <v>#N/A</v>
      </c>
      <c r="C7" s="29" t="e">
        <f>VLOOKUP($A7,Rohdaten!F$3:H$1000,3,0)</f>
        <v>#N/A</v>
      </c>
      <c r="D7" s="51" t="str">
        <f t="shared" si="0"/>
        <v>missing</v>
      </c>
      <c r="E7" s="76">
        <f>turn.targ236!E8</f>
        <v>0</v>
      </c>
      <c r="F7" s="50">
        <f t="array" ref="F7">SUM(IF($A7=runs_catXX,1))</f>
        <v>0</v>
      </c>
      <c r="G7" s="76">
        <f>turn.targ236!G8</f>
        <v>0</v>
      </c>
      <c r="H7" s="69" t="e">
        <f t="array" ref="H7">SUM(IF($A7=runs!$C$2:$C$304,runs!$BN$2:$BN$304*runs!$BL$2:$BL$304))/SUM(IF($A7=runs!$C$2:$C$304,runs!$BN$2:$BN$304))</f>
        <v>#DIV/0!</v>
      </c>
      <c r="I7" s="67" t="e">
        <f t="array" ref="I7">SQRT(SUM(IF($A7=runs_catXX,(runs!$BN$2:$BN$304*runs!$BM$2:$BM$304)^2))/SUM(IF($A7=runs_catXX,(runs!$BN$2:$BN$304)))^2)</f>
        <v>#DIV/0!</v>
      </c>
      <c r="J7" s="54" t="e">
        <f t="shared" si="1"/>
        <v>#DIV/0!</v>
      </c>
      <c r="K7" s="53" t="e">
        <f t="array" ref="K7">SQRT(SUM(IF(A7=runs!$C$2:$C$304,((runs!$BL$2:$BL$304-H7)/runs!$BM$2:$BM$304)^2))/((F7-1)*SUM(IF(A7=runs_catXX,1/runs!$BM$2:$BM$304^2))))</f>
        <v>#DIV/0!</v>
      </c>
      <c r="L7" s="54" t="e">
        <f t="shared" si="2"/>
        <v>#DIV/0!</v>
      </c>
      <c r="M7" s="53" t="e">
        <f t="shared" si="3"/>
        <v>#DIV/0!</v>
      </c>
      <c r="N7" s="72" t="e">
        <f t="shared" si="4"/>
        <v>#DIV/0!</v>
      </c>
      <c r="P7" s="33">
        <f t="array" ref="P7">SUM(IF($A7=runs!$C$2:$C$304,runs!BF$2:BF$304))</f>
        <v>0</v>
      </c>
      <c r="Q7" s="29">
        <f t="array" ref="Q7">SUM(IF($A7=runs!$C$2:$C$304,runs!BD$2:BD$304))</f>
        <v>0</v>
      </c>
      <c r="R7" s="55">
        <f t="shared" si="5"/>
        <v>1</v>
      </c>
      <c r="S7" s="32" t="e">
        <f t="shared" si="6"/>
        <v>#DIV/0!</v>
      </c>
      <c r="T7" s="32" t="e">
        <f t="shared" si="7"/>
        <v>#DIV/0!</v>
      </c>
      <c r="U7" s="20">
        <f t="array" ref="U7">SUM(IF($A7=runs!$C$3:$C$304,IF(NOT(ISERROR(runs!BG$3:BG$304)),runs!BG$3:BG$304,0)))</f>
        <v>0</v>
      </c>
      <c r="V7" s="20" t="e">
        <f t="shared" si="8"/>
        <v>#DIV/0!</v>
      </c>
      <c r="W7" s="77"/>
      <c r="X7" s="78"/>
      <c r="Y7" s="20" t="e">
        <f>Q7/(U7/charge/constants!$B$3)</f>
        <v>#DIV/0!</v>
      </c>
      <c r="Z7" s="59" t="e">
        <f>R7/(U7/charge/constants!$B$3)</f>
        <v>#DIV/0!</v>
      </c>
      <c r="AA7" s="60" t="e">
        <f t="shared" si="9"/>
        <v>#DIV/0!</v>
      </c>
      <c r="AB7" s="23" t="e">
        <f>Y7/eval!$E$18</f>
        <v>#DIV/0!</v>
      </c>
      <c r="AC7" s="20" t="e">
        <f>Z7/eval!$E$18</f>
        <v>#DIV/0!</v>
      </c>
      <c r="AD7" s="59"/>
      <c r="AE7" s="20" t="e">
        <f t="shared" si="10"/>
        <v>#DIV/0!</v>
      </c>
      <c r="AF7" s="20" t="e">
        <f t="shared" si="11"/>
        <v>#DIV/0!</v>
      </c>
      <c r="AG7" s="60" t="e">
        <f t="shared" si="12"/>
        <v>#DIV/0!</v>
      </c>
      <c r="AH7" s="20"/>
      <c r="AI7" s="20"/>
      <c r="AN7" s="32"/>
    </row>
    <row r="8" spans="1:40" x14ac:dyDescent="0.2">
      <c r="A8" s="29">
        <v>4</v>
      </c>
      <c r="B8" s="50" t="e">
        <f>VLOOKUP($A8,Rohdaten!F$3:H$1000,2,0)</f>
        <v>#N/A</v>
      </c>
      <c r="C8" s="29" t="e">
        <f>VLOOKUP($A8,Rohdaten!F$3:H$1000,3,0)</f>
        <v>#N/A</v>
      </c>
      <c r="D8" s="51" t="str">
        <f t="shared" si="0"/>
        <v>missing</v>
      </c>
      <c r="E8" s="76">
        <f>turn.targ236!E9</f>
        <v>0</v>
      </c>
      <c r="F8" s="50">
        <f t="array" ref="F8">SUM(IF($A8=runs_catXX,1))</f>
        <v>0</v>
      </c>
      <c r="G8" s="76">
        <f>turn.targ236!G9</f>
        <v>0</v>
      </c>
      <c r="H8" s="69" t="e">
        <f t="array" ref="H8">SUM(IF($A8=runs!$C$2:$C$304,runs!$BN$2:$BN$304*runs!$BL$2:$BL$304))/SUM(IF($A8=runs!$C$2:$C$304,runs!$BN$2:$BN$304))</f>
        <v>#DIV/0!</v>
      </c>
      <c r="I8" s="67" t="e">
        <f t="array" ref="I8">SQRT(SUM(IF($A8=runs_catXX,(runs!$BN$2:$BN$304*runs!$BM$2:$BM$304)^2))/SUM(IF($A8=runs_catXX,(runs!$BN$2:$BN$304)))^2)</f>
        <v>#DIV/0!</v>
      </c>
      <c r="J8" s="54" t="e">
        <f t="shared" si="1"/>
        <v>#DIV/0!</v>
      </c>
      <c r="K8" s="53" t="e">
        <f t="array" ref="K8">SQRT(SUM(IF(A8=runs!$C$2:$C$304,((runs!$BL$2:$BL$304-H8)/runs!$BM$2:$BM$304)^2))/((F8-1)*SUM(IF(A8=runs_catXX,1/runs!$BM$2:$BM$304^2))))</f>
        <v>#DIV/0!</v>
      </c>
      <c r="L8" s="54" t="e">
        <f t="shared" si="2"/>
        <v>#DIV/0!</v>
      </c>
      <c r="M8" s="53" t="e">
        <f t="shared" si="3"/>
        <v>#DIV/0!</v>
      </c>
      <c r="N8" s="72" t="e">
        <f t="shared" si="4"/>
        <v>#DIV/0!</v>
      </c>
      <c r="P8" s="33">
        <f t="array" ref="P8">SUM(IF($A8=runs!$C$2:$C$304,runs!BF$2:BF$304))</f>
        <v>0</v>
      </c>
      <c r="Q8" s="29">
        <f t="array" ref="Q8">SUM(IF($A8=runs!$C$2:$C$304,runs!BD$2:BD$304))</f>
        <v>0</v>
      </c>
      <c r="R8" s="55">
        <f t="shared" si="5"/>
        <v>1</v>
      </c>
      <c r="S8" s="32" t="e">
        <f t="shared" si="6"/>
        <v>#DIV/0!</v>
      </c>
      <c r="T8" s="32" t="e">
        <f t="shared" si="7"/>
        <v>#DIV/0!</v>
      </c>
      <c r="U8" s="20">
        <f t="array" ref="U8">SUM(IF($A8=runs!$C$3:$C$304,IF(NOT(ISERROR(runs!BG$3:BG$304)),runs!BG$3:BG$304,0)))</f>
        <v>0</v>
      </c>
      <c r="V8" s="20" t="e">
        <f t="shared" si="8"/>
        <v>#DIV/0!</v>
      </c>
      <c r="W8" s="77"/>
      <c r="X8" s="78"/>
      <c r="Y8" s="20" t="e">
        <f>Q8/(U8/charge/constants!$B$3)</f>
        <v>#DIV/0!</v>
      </c>
      <c r="Z8" s="59" t="e">
        <f>R8/(U8/charge/constants!$B$3)</f>
        <v>#DIV/0!</v>
      </c>
      <c r="AA8" s="60" t="e">
        <f t="shared" si="9"/>
        <v>#DIV/0!</v>
      </c>
      <c r="AB8" s="23" t="e">
        <f>Y8/eval!$E$18</f>
        <v>#DIV/0!</v>
      </c>
      <c r="AC8" s="20" t="e">
        <f>Z8/eval!$E$18</f>
        <v>#DIV/0!</v>
      </c>
      <c r="AD8" s="59"/>
      <c r="AE8" s="20" t="e">
        <f t="shared" si="10"/>
        <v>#DIV/0!</v>
      </c>
      <c r="AF8" s="20" t="e">
        <f t="shared" si="11"/>
        <v>#DIV/0!</v>
      </c>
      <c r="AG8" s="60" t="e">
        <f t="shared" si="12"/>
        <v>#DIV/0!</v>
      </c>
      <c r="AH8" s="20"/>
      <c r="AI8" s="20"/>
      <c r="AN8" s="32"/>
    </row>
    <row r="9" spans="1:40" x14ac:dyDescent="0.2">
      <c r="A9" s="29">
        <v>5</v>
      </c>
      <c r="B9" s="50" t="e">
        <f>VLOOKUP($A9,Rohdaten!F$3:H$1000,2,0)</f>
        <v>#N/A</v>
      </c>
      <c r="C9" s="29" t="e">
        <f>VLOOKUP($A9,Rohdaten!F$3:H$1000,3,0)</f>
        <v>#N/A</v>
      </c>
      <c r="D9" s="51" t="str">
        <f t="shared" si="0"/>
        <v>missing</v>
      </c>
      <c r="E9" s="76">
        <f>turn.targ236!E10</f>
        <v>0</v>
      </c>
      <c r="F9" s="50">
        <f t="array" ref="F9">SUM(IF($A9=runs_catXX,1))</f>
        <v>0</v>
      </c>
      <c r="G9" s="76">
        <f>turn.targ236!G10</f>
        <v>0</v>
      </c>
      <c r="H9" s="69" t="e">
        <f t="array" ref="H9">SUM(IF($A9=runs!$C$2:$C$304,runs!$BN$2:$BN$304*runs!$BL$2:$BL$304))/SUM(IF($A9=runs!$C$2:$C$304,runs!$BN$2:$BN$304))</f>
        <v>#DIV/0!</v>
      </c>
      <c r="I9" s="67" t="e">
        <f t="array" ref="I9">SQRT(SUM(IF($A9=runs_catXX,(runs!$BN$2:$BN$304*runs!$BM$2:$BM$304)^2))/SUM(IF($A9=runs_catXX,(runs!$BN$2:$BN$304)))^2)</f>
        <v>#DIV/0!</v>
      </c>
      <c r="J9" s="54" t="e">
        <f t="shared" si="1"/>
        <v>#DIV/0!</v>
      </c>
      <c r="K9" s="53" t="e">
        <f t="array" ref="K9">SQRT(SUM(IF(A9=runs!$C$2:$C$304,((runs!$BL$2:$BL$304-H9)/runs!$BM$2:$BM$304)^2))/((F9-1)*SUM(IF(A9=runs_catXX,1/runs!$BM$2:$BM$304^2))))</f>
        <v>#DIV/0!</v>
      </c>
      <c r="L9" s="54" t="e">
        <f t="shared" si="2"/>
        <v>#DIV/0!</v>
      </c>
      <c r="M9" s="53" t="e">
        <f t="shared" si="3"/>
        <v>#DIV/0!</v>
      </c>
      <c r="N9" s="72" t="e">
        <f t="shared" si="4"/>
        <v>#DIV/0!</v>
      </c>
      <c r="P9" s="33">
        <f t="array" ref="P9">SUM(IF($A9=runs!$C$2:$C$304,runs!BF$2:BF$304))</f>
        <v>0</v>
      </c>
      <c r="Q9" s="29">
        <f t="array" ref="Q9">SUM(IF($A9=runs!$C$2:$C$304,runs!BD$2:BD$304))</f>
        <v>0</v>
      </c>
      <c r="R9" s="55">
        <f t="shared" si="5"/>
        <v>1</v>
      </c>
      <c r="S9" s="32" t="e">
        <f t="shared" si="6"/>
        <v>#DIV/0!</v>
      </c>
      <c r="T9" s="32" t="e">
        <f t="shared" si="7"/>
        <v>#DIV/0!</v>
      </c>
      <c r="U9" s="20">
        <f t="array" ref="U9">SUM(IF($A9=runs!$C$3:$C$304,IF(NOT(ISERROR(runs!BG$3:BG$304)),runs!BG$3:BG$304,0)))</f>
        <v>0</v>
      </c>
      <c r="V9" s="20" t="e">
        <f t="shared" si="8"/>
        <v>#DIV/0!</v>
      </c>
      <c r="W9" s="77"/>
      <c r="X9" s="78"/>
      <c r="Y9" s="20" t="e">
        <f>Q9/(U9/charge/constants!$B$3)</f>
        <v>#DIV/0!</v>
      </c>
      <c r="Z9" s="59" t="e">
        <f>R9/(U9/charge/constants!$B$3)</f>
        <v>#DIV/0!</v>
      </c>
      <c r="AA9" s="60" t="e">
        <f t="shared" si="9"/>
        <v>#DIV/0!</v>
      </c>
      <c r="AB9" s="23" t="e">
        <f>Y9/eval!$E$18</f>
        <v>#DIV/0!</v>
      </c>
      <c r="AC9" s="20" t="e">
        <f>Z9/eval!$E$18</f>
        <v>#DIV/0!</v>
      </c>
      <c r="AD9" s="59"/>
      <c r="AE9" s="20" t="e">
        <f t="shared" si="10"/>
        <v>#DIV/0!</v>
      </c>
      <c r="AF9" s="20" t="e">
        <f t="shared" si="11"/>
        <v>#DIV/0!</v>
      </c>
      <c r="AG9" s="60" t="e">
        <f t="shared" si="12"/>
        <v>#DIV/0!</v>
      </c>
      <c r="AH9" s="20"/>
      <c r="AI9" s="20"/>
      <c r="AN9" s="32"/>
    </row>
    <row r="10" spans="1:40" x14ac:dyDescent="0.2">
      <c r="A10" s="29">
        <v>6</v>
      </c>
      <c r="B10" s="50" t="e">
        <f>VLOOKUP($A10,Rohdaten!F$3:H$1000,2,0)</f>
        <v>#N/A</v>
      </c>
      <c r="C10" s="29" t="e">
        <f>VLOOKUP($A10,Rohdaten!F$3:H$1000,3,0)</f>
        <v>#N/A</v>
      </c>
      <c r="D10" s="51" t="str">
        <f t="shared" si="0"/>
        <v>missing</v>
      </c>
      <c r="E10" s="76">
        <f>turn.targ236!E11</f>
        <v>0</v>
      </c>
      <c r="F10" s="50">
        <f t="array" ref="F10">SUM(IF($A10=runs_catXX,1))</f>
        <v>0</v>
      </c>
      <c r="G10" s="76">
        <f>turn.targ236!G11</f>
        <v>0</v>
      </c>
      <c r="H10" s="69" t="e">
        <f t="array" ref="H10">SUM(IF($A10=runs!$C$2:$C$304,runs!$BN$2:$BN$304*runs!$BL$2:$BL$304))/SUM(IF($A10=runs!$C$2:$C$304,runs!$BN$2:$BN$304))</f>
        <v>#DIV/0!</v>
      </c>
      <c r="I10" s="67" t="e">
        <f t="array" ref="I10">SQRT(SUM(IF($A10=runs_catXX,(runs!$BN$2:$BN$304*runs!$BM$2:$BM$304)^2))/SUM(IF($A10=runs_catXX,(runs!$BN$2:$BN$304)))^2)</f>
        <v>#DIV/0!</v>
      </c>
      <c r="J10" s="54" t="e">
        <f t="shared" si="1"/>
        <v>#DIV/0!</v>
      </c>
      <c r="K10" s="53" t="e">
        <f t="array" ref="K10">SQRT(SUM(IF(A10=runs!$C$2:$C$304,((runs!$BL$2:$BL$304-H10)/runs!$BM$2:$BM$304)^2))/((F10-1)*SUM(IF(A10=runs_catXX,1/runs!$BM$2:$BM$304^2))))</f>
        <v>#DIV/0!</v>
      </c>
      <c r="L10" s="54" t="e">
        <f t="shared" si="2"/>
        <v>#DIV/0!</v>
      </c>
      <c r="M10" s="53" t="e">
        <f t="shared" si="3"/>
        <v>#DIV/0!</v>
      </c>
      <c r="N10" s="72" t="e">
        <f t="shared" si="4"/>
        <v>#DIV/0!</v>
      </c>
      <c r="P10" s="33">
        <f t="array" ref="P10">SUM(IF($A10=runs!$C$2:$C$304,runs!BF$2:BF$304))</f>
        <v>0</v>
      </c>
      <c r="Q10" s="29">
        <f t="array" ref="Q10">SUM(IF($A10=runs!$C$2:$C$304,runs!BD$2:BD$304))</f>
        <v>0</v>
      </c>
      <c r="R10" s="55">
        <f t="shared" si="5"/>
        <v>1</v>
      </c>
      <c r="S10" s="32" t="e">
        <f t="shared" si="6"/>
        <v>#DIV/0!</v>
      </c>
      <c r="T10" s="32" t="e">
        <f t="shared" si="7"/>
        <v>#DIV/0!</v>
      </c>
      <c r="U10" s="20">
        <f t="array" ref="U10">SUM(IF($A10=runs!$C$3:$C$304,IF(NOT(ISERROR(runs!BG$3:BG$304)),runs!BG$3:BG$304,0)))</f>
        <v>0</v>
      </c>
      <c r="V10" s="20" t="e">
        <f t="shared" si="8"/>
        <v>#DIV/0!</v>
      </c>
      <c r="W10" s="77"/>
      <c r="X10" s="78"/>
      <c r="Y10" s="20" t="e">
        <f>Q10/(U10/charge/constants!$B$3)</f>
        <v>#DIV/0!</v>
      </c>
      <c r="Z10" s="59" t="e">
        <f>R10/(U10/charge/constants!$B$3)</f>
        <v>#DIV/0!</v>
      </c>
      <c r="AA10" s="60" t="e">
        <f t="shared" si="9"/>
        <v>#DIV/0!</v>
      </c>
      <c r="AB10" s="23" t="e">
        <f>Y10/eval!$E$18</f>
        <v>#DIV/0!</v>
      </c>
      <c r="AC10" s="20" t="e">
        <f>Z10/eval!$E$18</f>
        <v>#DIV/0!</v>
      </c>
      <c r="AD10" s="59"/>
      <c r="AE10" s="20" t="e">
        <f t="shared" si="10"/>
        <v>#DIV/0!</v>
      </c>
      <c r="AF10" s="20" t="e">
        <f t="shared" si="11"/>
        <v>#DIV/0!</v>
      </c>
      <c r="AG10" s="60" t="e">
        <f t="shared" si="12"/>
        <v>#DIV/0!</v>
      </c>
      <c r="AH10" s="20"/>
      <c r="AI10" s="20"/>
      <c r="AN10" s="32"/>
    </row>
    <row r="11" spans="1:40" x14ac:dyDescent="0.2">
      <c r="A11" s="29">
        <v>7</v>
      </c>
      <c r="B11" s="50" t="str">
        <f>VLOOKUP($A11,Rohdaten!F$3:H$1000,2,0)</f>
        <v>St60k_U_D100-a@7</v>
      </c>
      <c r="C11" s="29" t="str">
        <f>VLOOKUP($A11,Rohdaten!F$3:H$1000,3,0)</f>
        <v>MS_St60k_U</v>
      </c>
      <c r="D11" s="51" t="str">
        <f t="shared" si="0"/>
        <v>MS_St60k_U</v>
      </c>
      <c r="E11" s="76">
        <f>turn.targ236!E12</f>
        <v>0</v>
      </c>
      <c r="F11" s="50">
        <f t="array" ref="F11">SUM(IF($A11=runs_catXX,1))</f>
        <v>7</v>
      </c>
      <c r="G11" s="76" t="e">
        <f>turn.targ236!#REF!</f>
        <v>#REF!</v>
      </c>
      <c r="H11" s="69">
        <f t="array" ref="H11">SUM(IF($A11=runs!$C$2:$C$304,runs!$BN$2:$BN$304*runs!$BL$2:$BL$304))/SUM(IF($A11=runs!$C$2:$C$304,runs!$BN$2:$BN$304))</f>
        <v>3.5148301349771504E-6</v>
      </c>
      <c r="I11" s="67">
        <f t="array" ref="I11">SQRT(SUM(IF($A11=runs_catXX,(runs!$BN$2:$BN$304*runs!$BM$2:$BM$304)^2))/SUM(IF($A11=runs_catXX,(runs!$BN$2:$BN$304)))^2)</f>
        <v>3.4153752955988487E-7</v>
      </c>
      <c r="J11" s="54">
        <f t="shared" si="1"/>
        <v>9.7170422593439262E-2</v>
      </c>
      <c r="K11" s="53">
        <f t="array" ref="K11">SQRT(SUM(IF(A11=runs!$C$2:$C$304,((runs!$BL$2:$BL$304-H11)/runs!$BM$2:$BM$304)^2))/((F11-1)*SUM(IF(A11=runs_catXX,1/runs!$BM$2:$BM$304^2))))</f>
        <v>2.6437387183665933E-7</v>
      </c>
      <c r="L11" s="54">
        <f t="shared" si="2"/>
        <v>7.5216685212122769E-2</v>
      </c>
      <c r="M11" s="53">
        <f t="shared" si="3"/>
        <v>3.4153752955988487E-7</v>
      </c>
      <c r="N11" s="72">
        <f t="shared" si="4"/>
        <v>9.7170422593439262E-2</v>
      </c>
      <c r="P11" s="33">
        <f t="array" ref="P11">SUM(IF($A11=runs!$C$2:$C$304,runs!BF$2:BF$304))</f>
        <v>39.307787391841778</v>
      </c>
      <c r="Q11" s="29">
        <f t="array" ref="Q11">SUM(IF($A11=runs!$C$2:$C$304,runs!BD$2:BD$304))</f>
        <v>116</v>
      </c>
      <c r="R11" s="55">
        <f t="shared" si="5"/>
        <v>10.816653826391969</v>
      </c>
      <c r="S11" s="32">
        <f t="shared" si="6"/>
        <v>2.9510691823899373</v>
      </c>
      <c r="T11" s="32">
        <f t="shared" si="7"/>
        <v>0.27517839451418563</v>
      </c>
      <c r="U11" s="20">
        <f t="array" ref="U11">SUM(IF($A11=runs!$C$3:$C$304,IF(NOT(ISERROR(runs!BG$3:BG$304)),runs!BG$3:BG$304,0)))</f>
        <v>1.8735653319472807E-11</v>
      </c>
      <c r="V11" s="20">
        <f t="shared" si="8"/>
        <v>4.7663973381929248E-13</v>
      </c>
      <c r="W11" s="77"/>
      <c r="X11" s="78"/>
      <c r="Y11" s="20">
        <f>Q11/(U11/charge/constants!$B$3)</f>
        <v>2.9759602747372415E-6</v>
      </c>
      <c r="Z11" s="59">
        <f>R11/(U11/charge/constants!$B$3)</f>
        <v>2.7749941459419894E-7</v>
      </c>
      <c r="AA11" s="60">
        <f t="shared" si="9"/>
        <v>9.3247015744758355E-2</v>
      </c>
      <c r="AB11" s="23">
        <f>Y11/eval!$E$18</f>
        <v>3.6040756534621768E-6</v>
      </c>
      <c r="AC11" s="20">
        <f>Z11/eval!$E$18</f>
        <v>3.3606929920368783E-7</v>
      </c>
      <c r="AD11" s="59"/>
      <c r="AE11" s="20">
        <f t="shared" si="10"/>
        <v>3.5148301349771504E-6</v>
      </c>
      <c r="AF11" s="20">
        <f t="shared" si="11"/>
        <v>3.4153752955988487E-7</v>
      </c>
      <c r="AG11" s="60">
        <f t="shared" si="12"/>
        <v>9.7170422593439262E-2</v>
      </c>
      <c r="AH11" s="20"/>
      <c r="AI11" s="20"/>
      <c r="AN11" s="32"/>
    </row>
    <row r="12" spans="1:40" x14ac:dyDescent="0.2">
      <c r="A12" s="29">
        <v>8</v>
      </c>
      <c r="B12" s="50" t="str">
        <f>VLOOKUP($A12,Rohdaten!F$3:H$1000,2,0)</f>
        <v>St60k_U_D100-b@8</v>
      </c>
      <c r="C12" s="29" t="str">
        <f>VLOOKUP($A12,Rohdaten!F$3:H$1000,3,0)</f>
        <v>MS_St60k_U</v>
      </c>
      <c r="D12" s="51" t="str">
        <f t="shared" si="0"/>
        <v>MS_St60k_U</v>
      </c>
      <c r="E12" s="76">
        <f>turn.targ236!E13</f>
        <v>0</v>
      </c>
      <c r="F12" s="50">
        <f t="array" ref="F12">SUM(IF($A12=runs_catXX,1))</f>
        <v>7</v>
      </c>
      <c r="G12" s="76">
        <f>turn.targ236!G12</f>
        <v>1979</v>
      </c>
      <c r="H12" s="69">
        <f t="array" ref="H12">SUM(IF($A12=runs!$C$2:$C$304,runs!$BN$2:$BN$304*runs!$BL$2:$BL$304))/SUM(IF($A12=runs!$C$2:$C$304,runs!$BN$2:$BN$304))</f>
        <v>3.4597005520568308E-6</v>
      </c>
      <c r="I12" s="67">
        <f t="array" ref="I12">SQRT(SUM(IF($A12=runs_catXX,(runs!$BN$2:$BN$304*runs!$BM$2:$BM$304)^2))/SUM(IF($A12=runs_catXX,(runs!$BN$2:$BN$304)))^2)</f>
        <v>3.3486165941050764E-7</v>
      </c>
      <c r="J12" s="54">
        <f t="shared" si="1"/>
        <v>9.6789203103554336E-2</v>
      </c>
      <c r="K12" s="53">
        <f t="array" ref="K12">SQRT(SUM(IF(A12=runs!$C$2:$C$304,((runs!$BL$2:$BL$304-H12)/runs!$BM$2:$BM$304)^2))/((F12-1)*SUM(IF(A12=runs_catXX,1/runs!$BM$2:$BM$304^2))))</f>
        <v>4.127452846988253E-7</v>
      </c>
      <c r="L12" s="54">
        <f t="shared" si="2"/>
        <v>0.11930086968175428</v>
      </c>
      <c r="M12" s="53">
        <f t="shared" si="3"/>
        <v>4.127452846988253E-7</v>
      </c>
      <c r="N12" s="72">
        <f t="shared" si="4"/>
        <v>0.11930086968175428</v>
      </c>
      <c r="P12" s="33">
        <f t="array" ref="P12">SUM(IF($A12=runs!$C$2:$C$304,runs!BF$2:BF$304))</f>
        <v>39.184177997527811</v>
      </c>
      <c r="Q12" s="29">
        <f t="array" ref="Q12">SUM(IF($A12=runs!$C$2:$C$304,runs!BD$2:BD$304))</f>
        <v>123</v>
      </c>
      <c r="R12" s="55">
        <f t="shared" si="5"/>
        <v>11.135528725660043</v>
      </c>
      <c r="S12" s="32">
        <f t="shared" si="6"/>
        <v>3.1390220820189274</v>
      </c>
      <c r="T12" s="32">
        <f t="shared" si="7"/>
        <v>0.28418431353498341</v>
      </c>
      <c r="U12" s="20">
        <f t="array" ref="U12">SUM(IF($A12=runs!$C$3:$C$304,IF(NOT(ISERROR(runs!BG$3:BG$304)),runs!BG$3:BG$304,0)))</f>
        <v>1.9246785826405687E-11</v>
      </c>
      <c r="V12" s="20">
        <f t="shared" si="8"/>
        <v>4.9118768875590536E-13</v>
      </c>
      <c r="W12" s="77"/>
      <c r="X12" s="78"/>
      <c r="Y12" s="20">
        <f>Q12/(U12/charge/constants!$B$3)</f>
        <v>3.0717430189766291E-6</v>
      </c>
      <c r="Z12" s="59">
        <f>R12/(U12/charge/constants!$B$3)</f>
        <v>2.7809335468016223E-7</v>
      </c>
      <c r="AA12" s="60">
        <f t="shared" si="9"/>
        <v>9.0532753867154814E-2</v>
      </c>
      <c r="AB12" s="23">
        <f>Y12/eval!$E$18</f>
        <v>3.7200745999082786E-6</v>
      </c>
      <c r="AC12" s="20">
        <f>Z12/eval!$E$18</f>
        <v>3.3678859812095062E-7</v>
      </c>
      <c r="AD12" s="59"/>
      <c r="AE12" s="20">
        <f t="shared" si="10"/>
        <v>3.4597005520568308E-6</v>
      </c>
      <c r="AF12" s="20">
        <f t="shared" si="11"/>
        <v>4.127452846988253E-7</v>
      </c>
      <c r="AG12" s="60">
        <f t="shared" si="12"/>
        <v>0.11930086968175428</v>
      </c>
      <c r="AH12" s="20"/>
      <c r="AI12" s="20"/>
      <c r="AN12" s="32"/>
    </row>
    <row r="13" spans="1:40" x14ac:dyDescent="0.2">
      <c r="A13" s="29">
        <v>9</v>
      </c>
      <c r="B13" s="50" t="str">
        <f>VLOOKUP($A13,Rohdaten!F$3:H$1000,2,0)</f>
        <v>St60k_U_D100-c@9</v>
      </c>
      <c r="C13" s="29" t="str">
        <f>VLOOKUP($A13,Rohdaten!F$3:H$1000,3,0)</f>
        <v>MS_St60k_U</v>
      </c>
      <c r="D13" s="51" t="str">
        <f t="shared" si="0"/>
        <v>MS_St60k_U</v>
      </c>
      <c r="E13" s="76">
        <f>turn.targ236!E14</f>
        <v>0</v>
      </c>
      <c r="F13" s="50">
        <f t="array" ref="F13">SUM(IF($A13=runs_catXX,1))</f>
        <v>7</v>
      </c>
      <c r="G13" s="76">
        <f>turn.targ236!G13</f>
        <v>1979</v>
      </c>
      <c r="H13" s="69">
        <f t="array" ref="H13">SUM(IF($A13=runs!$C$2:$C$304,runs!$BN$2:$BN$304*runs!$BL$2:$BL$304))/SUM(IF($A13=runs!$C$2:$C$304,runs!$BN$2:$BN$304))</f>
        <v>6.2361697455752509E-6</v>
      </c>
      <c r="I13" s="67">
        <f t="array" ref="I13">SQRT(SUM(IF($A13=runs_catXX,(runs!$BN$2:$BN$304*runs!$BM$2:$BM$304)^2))/SUM(IF($A13=runs_catXX,(runs!$BN$2:$BN$304)))^2)</f>
        <v>4.1678640314986161E-7</v>
      </c>
      <c r="J13" s="54">
        <f t="shared" si="1"/>
        <v>6.6833716873339444E-2</v>
      </c>
      <c r="K13" s="53">
        <f t="array" ref="K13">SQRT(SUM(IF(A13=runs!$C$2:$C$304,((runs!$BL$2:$BL$304-H13)/runs!$BM$2:$BM$304)^2))/((F13-1)*SUM(IF(A13=runs_catXX,1/runs!$BM$2:$BM$304^2))))</f>
        <v>1.1826565186463378E-6</v>
      </c>
      <c r="L13" s="54">
        <f t="shared" si="2"/>
        <v>0.18964469648785104</v>
      </c>
      <c r="M13" s="73">
        <f t="shared" si="3"/>
        <v>1.1826565186463378E-6</v>
      </c>
      <c r="N13" s="72">
        <f t="shared" si="4"/>
        <v>0.18964469648785104</v>
      </c>
      <c r="P13" s="33">
        <f t="array" ref="P13">SUM(IF($A13=runs!$C$2:$C$304,runs!BF$2:BF$304))</f>
        <v>40.296662546353524</v>
      </c>
      <c r="Q13" s="29">
        <f t="array" ref="Q13">SUM(IF($A13=runs!$C$2:$C$304,runs!BD$2:BD$304))</f>
        <v>282</v>
      </c>
      <c r="R13" s="55">
        <f t="shared" si="5"/>
        <v>16.822603841260722</v>
      </c>
      <c r="S13" s="32">
        <f t="shared" si="6"/>
        <v>6.998098159509202</v>
      </c>
      <c r="T13" s="32">
        <f t="shared" si="7"/>
        <v>0.41746891127545782</v>
      </c>
      <c r="U13" s="20">
        <f t="array" ref="U13">SUM(IF($A13=runs!$C$3:$C$304,IF(NOT(ISERROR(runs!BG$3:BG$304)),runs!BG$3:BG$304,0)))</f>
        <v>2.1793870475369342E-11</v>
      </c>
      <c r="V13" s="20">
        <f t="shared" si="8"/>
        <v>5.4083562007895082E-13</v>
      </c>
      <c r="W13" s="77"/>
      <c r="X13" s="78"/>
      <c r="Y13" s="20">
        <f>Q13/(U13/charge/constants!$B$3)</f>
        <v>6.2194606576738827E-6</v>
      </c>
      <c r="Z13" s="59">
        <f>R13/(U13/charge/constants!$B$3)</f>
        <v>3.7101958422111559E-7</v>
      </c>
      <c r="AA13" s="60">
        <f t="shared" si="9"/>
        <v>5.9654623550569934E-2</v>
      </c>
      <c r="AB13" s="23">
        <f>Y13/eval!$E$18</f>
        <v>7.5321592577264616E-6</v>
      </c>
      <c r="AC13" s="20">
        <f>Z13/eval!$E$18</f>
        <v>4.4932812504261236E-7</v>
      </c>
      <c r="AD13" s="62"/>
      <c r="AE13" s="20">
        <f t="shared" si="10"/>
        <v>6.2361697455752509E-6</v>
      </c>
      <c r="AF13" s="20">
        <f t="shared" si="11"/>
        <v>1.1826565186463378E-6</v>
      </c>
      <c r="AG13" s="60">
        <f t="shared" si="12"/>
        <v>0.18964469648785104</v>
      </c>
      <c r="AH13" s="20"/>
      <c r="AI13" s="20"/>
      <c r="AN13" s="32"/>
    </row>
    <row r="14" spans="1:40" x14ac:dyDescent="0.2">
      <c r="A14" s="29">
        <v>10</v>
      </c>
      <c r="B14" s="50" t="str">
        <f>VLOOKUP($A14,Rohdaten!F$3:H$1000,2,0)</f>
        <v>Vienna-KkU_D30+Fe02@10</v>
      </c>
      <c r="C14" s="29" t="str">
        <f>VLOOKUP($A14,Rohdaten!F$3:H$1000,3,0)</f>
        <v>Vienna-KkU</v>
      </c>
      <c r="D14" s="51" t="str">
        <f t="shared" si="0"/>
        <v>Vienna-KkU</v>
      </c>
      <c r="E14" s="76">
        <f>turn.targ236!E15</f>
        <v>0</v>
      </c>
      <c r="F14" s="50">
        <f t="array" ref="F14">SUM(IF($A14=runs_catXX,1))</f>
        <v>8</v>
      </c>
      <c r="G14" s="76">
        <f>turn.targ236!G14</f>
        <v>1979</v>
      </c>
      <c r="H14" s="69">
        <f t="array" ref="H14">SUM(IF($A14=runs!$C$2:$C$304,runs!$BN$2:$BN$304*runs!$BL$2:$BL$304))/SUM(IF($A14=runs!$C$2:$C$304,runs!$BN$2:$BN$304))</f>
        <v>5.9868458888077212E-5</v>
      </c>
      <c r="I14" s="67">
        <f t="array" ref="I14">SQRT(SUM(IF($A14=runs_catXX,(runs!$BN$2:$BN$304*runs!$BM$2:$BM$304)^2))/SUM(IF($A14=runs_catXX,(runs!$BN$2:$BN$304)))^2)</f>
        <v>1.3639155670685453E-7</v>
      </c>
      <c r="J14" s="54">
        <f t="shared" si="1"/>
        <v>2.2781871997379385E-3</v>
      </c>
      <c r="K14" s="53">
        <f t="array" ref="K14">SQRT(SUM(IF(A14=runs!$C$2:$C$304,((runs!$BL$2:$BL$304-H14)/runs!$BM$2:$BM$304)^2))/((F14-1)*SUM(IF(A14=runs_catXX,1/runs!$BM$2:$BM$304^2))))</f>
        <v>9.649459628504975E-6</v>
      </c>
      <c r="L14" s="54">
        <f t="shared" si="2"/>
        <v>0.16117768534086421</v>
      </c>
      <c r="M14" s="73">
        <f t="shared" si="3"/>
        <v>9.649459628504975E-6</v>
      </c>
      <c r="N14" s="72">
        <f t="shared" si="4"/>
        <v>0.16117768534086421</v>
      </c>
      <c r="P14" s="33">
        <f t="array" ref="P14">SUM(IF($A14=runs!$C$2:$C$304,runs!BF$2:BF$304))</f>
        <v>2.4721878862793574</v>
      </c>
      <c r="Q14" s="29">
        <f t="array" ref="Q14">SUM(IF($A14=runs!$C$2:$C$304,runs!BD$2:BD$304))</f>
        <v>229429</v>
      </c>
      <c r="R14" s="55">
        <f t="shared" si="5"/>
        <v>478.98851760767712</v>
      </c>
      <c r="S14" s="32">
        <f t="shared" si="6"/>
        <v>92804.030499999993</v>
      </c>
      <c r="T14" s="32">
        <f t="shared" si="7"/>
        <v>193.75085537230538</v>
      </c>
      <c r="U14" s="20">
        <f t="array" ref="U14">SUM(IF($A14=runs!$C$3:$C$304,IF(NOT(ISERROR(runs!BG$3:BG$304)),runs!BG$3:BG$304,0)))</f>
        <v>1.8977222707799754E-9</v>
      </c>
      <c r="V14" s="20">
        <f t="shared" si="8"/>
        <v>7.6762865853049999E-10</v>
      </c>
      <c r="W14" s="77"/>
      <c r="X14" s="78"/>
      <c r="Y14" s="20">
        <f>Q14/(U14/charge/constants!$B$3)</f>
        <v>5.8110369909225623E-5</v>
      </c>
      <c r="Z14" s="59">
        <f>R14/(U14/charge/constants!$B$3)</f>
        <v>1.2131944933052818E-7</v>
      </c>
      <c r="AA14" s="60">
        <f t="shared" si="9"/>
        <v>2.0877418181994307E-3</v>
      </c>
      <c r="AB14" s="23">
        <f>Y14/eval!$E$18</f>
        <v>7.0375324288229234E-5</v>
      </c>
      <c r="AC14" s="20">
        <f>Z14/eval!$E$18</f>
        <v>1.4692550748588225E-7</v>
      </c>
      <c r="AD14" s="62"/>
      <c r="AE14" s="20">
        <f t="shared" si="10"/>
        <v>5.9868458888077212E-5</v>
      </c>
      <c r="AF14" s="20">
        <f t="shared" si="11"/>
        <v>9.649459628504975E-6</v>
      </c>
      <c r="AG14" s="60">
        <f t="shared" si="12"/>
        <v>0.16117768534086421</v>
      </c>
      <c r="AH14" s="20"/>
      <c r="AI14" s="20"/>
      <c r="AN14" s="32"/>
    </row>
    <row r="15" spans="1:40" x14ac:dyDescent="0.2">
      <c r="A15" s="29">
        <v>11</v>
      </c>
      <c r="B15" s="50" t="str">
        <f>VLOOKUP($A15,Rohdaten!F$3:H$1000,2,0)</f>
        <v>St60e_U_D100-a@11</v>
      </c>
      <c r="C15" s="29" t="str">
        <f>VLOOKUP($A15,Rohdaten!F$3:H$1000,3,0)</f>
        <v>MS_St60e_U</v>
      </c>
      <c r="D15" s="51" t="str">
        <f t="shared" si="0"/>
        <v>MS_St60e_U</v>
      </c>
      <c r="E15" s="76">
        <f>turn.targ236!E16</f>
        <v>0</v>
      </c>
      <c r="F15" s="50">
        <f t="array" ref="F15">SUM(IF($A15=runs_catXX,1))</f>
        <v>7</v>
      </c>
      <c r="G15" s="76">
        <f>turn.targ236!G15</f>
        <v>0</v>
      </c>
      <c r="H15" s="69">
        <f t="array" ref="H15">SUM(IF($A15=runs!$C$2:$C$304,runs!$BN$2:$BN$304*runs!$BL$2:$BL$304))/SUM(IF($A15=runs!$C$2:$C$304,runs!$BN$2:$BN$304))</f>
        <v>2.8691593671057301E-6</v>
      </c>
      <c r="I15" s="67">
        <f t="array" ref="I15">SQRT(SUM(IF($A15=runs_catXX,(runs!$BN$2:$BN$304*runs!$BM$2:$BM$304)^2))/SUM(IF($A15=runs_catXX,(runs!$BN$2:$BN$304)))^2)</f>
        <v>3.0393134491391636E-7</v>
      </c>
      <c r="J15" s="54">
        <f t="shared" si="1"/>
        <v>0.10593045070915934</v>
      </c>
      <c r="K15" s="53">
        <f t="array" ref="K15">SQRT(SUM(IF(A15=runs!$C$2:$C$304,((runs!$BL$2:$BL$304-H15)/runs!$BM$2:$BM$304)^2))/((F15-1)*SUM(IF(A15=runs_catXX,1/runs!$BM$2:$BM$304^2))))</f>
        <v>6.3192879291185869E-7</v>
      </c>
      <c r="L15" s="54">
        <f t="shared" si="2"/>
        <v>0.22024876002245844</v>
      </c>
      <c r="M15" s="73">
        <f t="shared" si="3"/>
        <v>6.3192879291185869E-7</v>
      </c>
      <c r="N15" s="72">
        <f t="shared" si="4"/>
        <v>0.22024876002245844</v>
      </c>
      <c r="P15" s="33">
        <f t="array" ref="P15">SUM(IF($A15=runs!$C$2:$C$304,runs!BF$2:BF$304))</f>
        <v>38.813349814585912</v>
      </c>
      <c r="Q15" s="29">
        <f t="array" ref="Q15">SUM(IF($A15=runs!$C$2:$C$304,runs!BD$2:BD$304))</f>
        <v>122</v>
      </c>
      <c r="R15" s="55">
        <f t="shared" si="5"/>
        <v>11.090536506409418</v>
      </c>
      <c r="S15" s="32">
        <f t="shared" si="6"/>
        <v>3.1432484076433118</v>
      </c>
      <c r="T15" s="32">
        <f t="shared" si="7"/>
        <v>0.28574025584984769</v>
      </c>
      <c r="U15" s="20">
        <f t="array" ref="U15">SUM(IF($A15=runs!$C$3:$C$304,IF(NOT(ISERROR(runs!BG$3:BG$304)),runs!BG$3:BG$304,0)))</f>
        <v>1.9504318360418912E-11</v>
      </c>
      <c r="V15" s="20">
        <f t="shared" si="8"/>
        <v>5.0251571826684394E-13</v>
      </c>
      <c r="W15" s="77"/>
      <c r="X15" s="78"/>
      <c r="Y15" s="20">
        <f>Q15/(U15/charge/constants!$B$3)</f>
        <v>3.0065403423173273E-6</v>
      </c>
      <c r="Z15" s="59">
        <f>R15/(U15/charge/constants!$B$3)</f>
        <v>2.7331266741363101E-7</v>
      </c>
      <c r="AA15" s="60">
        <f t="shared" si="9"/>
        <v>9.0906036937782098E-2</v>
      </c>
      <c r="AB15" s="23">
        <f>Y15/eval!$E$18</f>
        <v>3.6411100446743866E-6</v>
      </c>
      <c r="AC15" s="20">
        <f>Z15/eval!$E$18</f>
        <v>3.3099888421569928E-7</v>
      </c>
      <c r="AD15" s="62"/>
      <c r="AE15" s="20">
        <f t="shared" si="10"/>
        <v>2.8691593671057301E-6</v>
      </c>
      <c r="AF15" s="20">
        <f t="shared" si="11"/>
        <v>6.3192879291185869E-7</v>
      </c>
      <c r="AG15" s="60">
        <f t="shared" si="12"/>
        <v>0.22024876002245844</v>
      </c>
      <c r="AH15" s="20"/>
      <c r="AI15" s="20"/>
      <c r="AN15" s="32"/>
    </row>
    <row r="16" spans="1:40" x14ac:dyDescent="0.2">
      <c r="A16" s="29">
        <v>12</v>
      </c>
      <c r="B16" s="50" t="str">
        <f>VLOOKUP($A16,Rohdaten!F$3:H$1000,2,0)</f>
        <v>St60e_U_D100-b@12</v>
      </c>
      <c r="C16" s="29" t="str">
        <f>VLOOKUP($A16,Rohdaten!F$3:H$1000,3,0)</f>
        <v>MS_St60e_U</v>
      </c>
      <c r="D16" s="51" t="str">
        <f t="shared" si="0"/>
        <v>MS_St60e_U</v>
      </c>
      <c r="E16" s="76">
        <f>turn.targ236!E17</f>
        <v>0</v>
      </c>
      <c r="F16" s="50">
        <f t="array" ref="F16">SUM(IF($A16=runs_catXX,1))</f>
        <v>7</v>
      </c>
      <c r="G16" s="76">
        <f>turn.targ236!G16</f>
        <v>1983</v>
      </c>
      <c r="H16" s="69">
        <f t="array" ref="H16">SUM(IF($A16=runs!$C$2:$C$304,runs!$BN$2:$BN$304*runs!$BL$2:$BL$304))/SUM(IF($A16=runs!$C$2:$C$304,runs!$BN$2:$BN$304))</f>
        <v>3.8677162712522097E-6</v>
      </c>
      <c r="I16" s="67">
        <f t="array" ref="I16">SQRT(SUM(IF($A16=runs_catXX,(runs!$BN$2:$BN$304*runs!$BM$2:$BM$304)^2))/SUM(IF($A16=runs_catXX,(runs!$BN$2:$BN$304)))^2)</f>
        <v>3.5342062725008234E-7</v>
      </c>
      <c r="J16" s="54">
        <f t="shared" si="1"/>
        <v>9.137708209802553E-2</v>
      </c>
      <c r="K16" s="53">
        <f t="array" ref="K16">SQRT(SUM(IF(A16=runs!$C$2:$C$304,((runs!$BL$2:$BL$304-H16)/runs!$BM$2:$BM$304)^2))/((F16-1)*SUM(IF(A16=runs_catXX,1/runs!$BM$2:$BM$304^2))))</f>
        <v>4.368546403009886E-7</v>
      </c>
      <c r="L16" s="54">
        <f t="shared" si="2"/>
        <v>0.11294898841159121</v>
      </c>
      <c r="M16" s="53">
        <f t="shared" si="3"/>
        <v>4.368546403009886E-7</v>
      </c>
      <c r="N16" s="72">
        <f t="shared" si="4"/>
        <v>0.11294898841159121</v>
      </c>
      <c r="P16" s="33">
        <f t="array" ref="P16">SUM(IF($A16=runs!$C$2:$C$304,runs!BF$2:BF$304))</f>
        <v>39.431396786155751</v>
      </c>
      <c r="Q16" s="29">
        <f t="array" ref="Q16">SUM(IF($A16=runs!$C$2:$C$304,runs!BD$2:BD$304))</f>
        <v>138</v>
      </c>
      <c r="R16" s="55">
        <f t="shared" si="5"/>
        <v>11.789826122551595</v>
      </c>
      <c r="S16" s="32">
        <f t="shared" si="6"/>
        <v>3.4997492163009403</v>
      </c>
      <c r="T16" s="32">
        <f t="shared" si="7"/>
        <v>0.29899590386032099</v>
      </c>
      <c r="U16" s="20">
        <f t="array" ref="U16">SUM(IF($A16=runs!$C$3:$C$304,IF(NOT(ISERROR(runs!BG$3:BG$304)),runs!BG$3:BG$304,0)))</f>
        <v>1.9318121974801483E-11</v>
      </c>
      <c r="V16" s="20">
        <f t="shared" si="8"/>
        <v>4.89917262621141E-13</v>
      </c>
      <c r="W16" s="77"/>
      <c r="X16" s="78"/>
      <c r="Y16" s="20">
        <f>Q16/(U16/charge/constants!$B$3)</f>
        <v>3.4336194836393584E-6</v>
      </c>
      <c r="Z16" s="59">
        <f>R16/(U16/charge/constants!$B$3)</f>
        <v>2.93346207848648E-7</v>
      </c>
      <c r="AA16" s="60">
        <f t="shared" si="9"/>
        <v>8.5433522627185468E-2</v>
      </c>
      <c r="AB16" s="23">
        <f>Y16/eval!$E$18</f>
        <v>4.1583298303034704E-6</v>
      </c>
      <c r="AC16" s="20">
        <f>Z16/eval!$E$18</f>
        <v>3.5526076564853182E-7</v>
      </c>
      <c r="AD16" s="62"/>
      <c r="AE16" s="20">
        <f t="shared" si="10"/>
        <v>3.8677162712522097E-6</v>
      </c>
      <c r="AF16" s="20">
        <f t="shared" si="11"/>
        <v>4.368546403009886E-7</v>
      </c>
      <c r="AG16" s="60">
        <f t="shared" si="12"/>
        <v>0.11294898841159121</v>
      </c>
      <c r="AH16" s="20"/>
      <c r="AI16" s="20"/>
      <c r="AN16" s="32"/>
    </row>
    <row r="17" spans="1:40" x14ac:dyDescent="0.2">
      <c r="A17" s="29">
        <v>13</v>
      </c>
      <c r="B17" s="50" t="str">
        <f>VLOOKUP($A17,Rohdaten!F$3:H$1000,2,0)</f>
        <v>St60e_U_D100-c@13</v>
      </c>
      <c r="C17" s="29" t="str">
        <f>VLOOKUP($A17,Rohdaten!F$3:H$1000,3,0)</f>
        <v>MS_St60e_U</v>
      </c>
      <c r="D17" s="51" t="str">
        <f t="shared" si="0"/>
        <v>MS_St60e_U</v>
      </c>
      <c r="E17" s="76">
        <f>turn.targ236!E18</f>
        <v>0</v>
      </c>
      <c r="F17" s="50">
        <f t="array" ref="F17">SUM(IF($A17=runs_catXX,1))</f>
        <v>7</v>
      </c>
      <c r="G17" s="76">
        <f>turn.targ236!G17</f>
        <v>1983</v>
      </c>
      <c r="H17" s="69">
        <f t="array" ref="H17">SUM(IF($A17=runs!$C$2:$C$304,runs!$BN$2:$BN$304*runs!$BL$2:$BL$304))/SUM(IF($A17=runs!$C$2:$C$304,runs!$BN$2:$BN$304))</f>
        <v>3.0255735412650636E-6</v>
      </c>
      <c r="I17" s="67">
        <f t="array" ref="I17">SQRT(SUM(IF($A17=runs_catXX,(runs!$BN$2:$BN$304*runs!$BM$2:$BM$304)^2))/SUM(IF($A17=runs_catXX,(runs!$BN$2:$BN$304)))^2)</f>
        <v>3.1247729711765435E-7</v>
      </c>
      <c r="J17" s="54">
        <f t="shared" si="1"/>
        <v>0.10327869835449455</v>
      </c>
      <c r="K17" s="53">
        <f t="array" ref="K17">SQRT(SUM(IF(A17=runs!$C$2:$C$304,((runs!$BL$2:$BL$304-H17)/runs!$BM$2:$BM$304)^2))/((F17-1)*SUM(IF(A17=runs_catXX,1/runs!$BM$2:$BM$304^2))))</f>
        <v>4.3779890204525692E-7</v>
      </c>
      <c r="L17" s="54">
        <f t="shared" si="2"/>
        <v>0.14469947468611286</v>
      </c>
      <c r="M17" s="53">
        <f t="shared" si="3"/>
        <v>4.3779890204525692E-7</v>
      </c>
      <c r="N17" s="72">
        <f t="shared" si="4"/>
        <v>0.14469947468611286</v>
      </c>
      <c r="P17" s="33">
        <f t="array" ref="P17">SUM(IF($A17=runs!$C$2:$C$304,runs!BF$2:BF$304))</f>
        <v>40.543881334981457</v>
      </c>
      <c r="Q17" s="29">
        <f t="array" ref="Q17">SUM(IF($A17=runs!$C$2:$C$304,runs!BD$2:BD$304))</f>
        <v>116</v>
      </c>
      <c r="R17" s="55">
        <f t="shared" si="5"/>
        <v>10.816653826391969</v>
      </c>
      <c r="S17" s="32">
        <f t="shared" si="6"/>
        <v>2.86109756097561</v>
      </c>
      <c r="T17" s="32">
        <f t="shared" si="7"/>
        <v>0.26678880931558241</v>
      </c>
      <c r="U17" s="20">
        <f t="array" ref="U17">SUM(IF($A17=runs!$C$3:$C$304,IF(NOT(ISERROR(runs!BG$3:BG$304)),runs!BG$3:BG$304,0)))</f>
        <v>1.9791173063480343E-11</v>
      </c>
      <c r="V17" s="20">
        <f t="shared" si="8"/>
        <v>4.8814204293767072E-13</v>
      </c>
      <c r="W17" s="77"/>
      <c r="X17" s="78"/>
      <c r="Y17" s="20">
        <f>Q17/(U17/charge/constants!$B$3)</f>
        <v>2.8172438198160562E-6</v>
      </c>
      <c r="Z17" s="59">
        <f>R17/(U17/charge/constants!$B$3)</f>
        <v>2.6269957882321099E-7</v>
      </c>
      <c r="AA17" s="60">
        <f t="shared" si="9"/>
        <v>9.3247015744758369E-2</v>
      </c>
      <c r="AB17" s="23">
        <f>Y17/eval!$E$18</f>
        <v>3.411860012735663E-6</v>
      </c>
      <c r="AC17" s="20">
        <f>Z17/eval!$E$18</f>
        <v>3.1814576432647383E-7</v>
      </c>
      <c r="AD17" s="62"/>
      <c r="AE17" s="20">
        <f t="shared" si="10"/>
        <v>3.0255735412650636E-6</v>
      </c>
      <c r="AF17" s="20">
        <f t="shared" si="11"/>
        <v>4.3779890204525692E-7</v>
      </c>
      <c r="AG17" s="60">
        <f t="shared" si="12"/>
        <v>0.14469947468611286</v>
      </c>
      <c r="AH17" s="20"/>
      <c r="AI17" s="20"/>
      <c r="AN17" s="32"/>
    </row>
    <row r="18" spans="1:40" x14ac:dyDescent="0.2">
      <c r="A18" s="29">
        <v>14</v>
      </c>
      <c r="B18" s="50" t="str">
        <f>VLOOKUP($A18,Rohdaten!F$3:H$1000,2,0)</f>
        <v>St60w_U_D100-a@14</v>
      </c>
      <c r="C18" s="29" t="str">
        <f>VLOOKUP($A18,Rohdaten!F$3:H$1000,3,0)</f>
        <v>MS_St60w_U</v>
      </c>
      <c r="D18" s="51" t="str">
        <f t="shared" si="0"/>
        <v>MS_St60w_U</v>
      </c>
      <c r="E18" s="76">
        <f>turn.targ236!E19</f>
        <v>0</v>
      </c>
      <c r="F18" s="50">
        <f t="array" ref="F18">SUM(IF($A18=runs_catXX,1))</f>
        <v>7</v>
      </c>
      <c r="G18" s="76">
        <f>turn.targ236!G18</f>
        <v>1983</v>
      </c>
      <c r="H18" s="69">
        <f t="array" ref="H18">SUM(IF($A18=runs!$C$2:$C$304,runs!$BN$2:$BN$304*runs!$BL$2:$BL$304))/SUM(IF($A18=runs!$C$2:$C$304,runs!$BN$2:$BN$304))</f>
        <v>2.1354077562883377E-6</v>
      </c>
      <c r="I18" s="67">
        <f t="array" ref="I18">SQRT(SUM(IF($A18=runs_catXX,(runs!$BN$2:$BN$304*runs!$BM$2:$BM$304)^2))/SUM(IF($A18=runs_catXX,(runs!$BN$2:$BN$304)))^2)</f>
        <v>2.6596642546214419E-7</v>
      </c>
      <c r="J18" s="54">
        <f t="shared" si="1"/>
        <v>0.12455065065626349</v>
      </c>
      <c r="K18" s="53">
        <f t="array" ref="K18">SQRT(SUM(IF(A18=runs!$C$2:$C$304,((runs!$BL$2:$BL$304-H18)/runs!$BM$2:$BM$304)^2))/((F18-1)*SUM(IF(A18=runs_catXX,1/runs!$BM$2:$BM$304^2))))</f>
        <v>2.7752223386018156E-7</v>
      </c>
      <c r="L18" s="54">
        <f t="shared" si="2"/>
        <v>0.12996217375484168</v>
      </c>
      <c r="M18" s="53">
        <f t="shared" si="3"/>
        <v>2.7752223386018156E-7</v>
      </c>
      <c r="N18" s="72">
        <f t="shared" si="4"/>
        <v>0.12996217375484168</v>
      </c>
      <c r="P18" s="33">
        <f t="array" ref="P18">SUM(IF($A18=runs!$C$2:$C$304,runs!BF$2:BF$304))</f>
        <v>41.161928306551296</v>
      </c>
      <c r="Q18" s="29">
        <f t="array" ref="Q18">SUM(IF($A18=runs!$C$2:$C$304,runs!BD$2:BD$304))</f>
        <v>79</v>
      </c>
      <c r="R18" s="55">
        <f t="shared" si="5"/>
        <v>8.9442719099991592</v>
      </c>
      <c r="S18" s="32">
        <f t="shared" si="6"/>
        <v>1.9192492492492494</v>
      </c>
      <c r="T18" s="32">
        <f t="shared" si="7"/>
        <v>0.21729477402970931</v>
      </c>
      <c r="U18" s="20">
        <f t="array" ref="U18">SUM(IF($A18=runs!$C$3:$C$304,IF(NOT(ISERROR(runs!BG$3:BG$304)),runs!BG$3:BG$304,0)))</f>
        <v>1.9647539825874539E-11</v>
      </c>
      <c r="V18" s="20">
        <f t="shared" si="8"/>
        <v>4.7732311468866377E-13</v>
      </c>
      <c r="W18" s="77"/>
      <c r="X18" s="78"/>
      <c r="Y18" s="20">
        <f>Q18/(U18/charge/constants!$B$3)</f>
        <v>1.9326663967360003E-6</v>
      </c>
      <c r="Z18" s="59">
        <f>R18/(U18/charge/constants!$B$3)</f>
        <v>2.1881384511044427E-7</v>
      </c>
      <c r="AA18" s="60">
        <f t="shared" si="9"/>
        <v>0.11321863177214125</v>
      </c>
      <c r="AB18" s="23">
        <f>Y18/eval!$E$18</f>
        <v>2.340580943190076E-6</v>
      </c>
      <c r="AC18" s="20">
        <f>Z18/eval!$E$18</f>
        <v>2.6499737193992826E-7</v>
      </c>
      <c r="AD18" s="62"/>
      <c r="AE18" s="20">
        <f t="shared" si="10"/>
        <v>2.1354077562883377E-6</v>
      </c>
      <c r="AF18" s="20">
        <f t="shared" si="11"/>
        <v>2.7752223386018156E-7</v>
      </c>
      <c r="AG18" s="60">
        <f t="shared" si="12"/>
        <v>0.12996217375484168</v>
      </c>
      <c r="AH18" s="20"/>
      <c r="AI18" s="20"/>
      <c r="AN18" s="32"/>
    </row>
    <row r="19" spans="1:40" x14ac:dyDescent="0.2">
      <c r="A19" s="29">
        <v>15</v>
      </c>
      <c r="B19" s="50" t="str">
        <f>VLOOKUP($A19,Rohdaten!F$3:H$1000,2,0)</f>
        <v>Vienna_US8_D30-3@15</v>
      </c>
      <c r="C19" s="29" t="str">
        <f>VLOOKUP($A19,Rohdaten!F$3:H$1000,3,0)</f>
        <v>Vienna-US8</v>
      </c>
      <c r="D19" s="51" t="str">
        <f t="shared" si="0"/>
        <v>Vienna-US8</v>
      </c>
      <c r="E19" s="76">
        <f>turn.targ236!E20</f>
        <v>0</v>
      </c>
      <c r="F19" s="50">
        <f t="array" ref="F19">SUM(IF($A19=runs_catXX,1))</f>
        <v>8</v>
      </c>
      <c r="G19" s="76">
        <f>turn.targ236!G19</f>
        <v>1976</v>
      </c>
      <c r="H19" s="69">
        <f t="array" ref="H19">SUM(IF($A19=runs!$C$2:$C$304,runs!$BN$2:$BN$304*runs!$BL$2:$BL$304))/SUM(IF($A19=runs!$C$2:$C$304,runs!$BN$2:$BN$304))</f>
        <v>4.6964808930913044E-5</v>
      </c>
      <c r="I19" s="67">
        <f t="array" ref="I19">SQRT(SUM(IF($A19=runs_catXX,(runs!$BN$2:$BN$304*runs!$BM$2:$BM$304)^2))/SUM(IF($A19=runs_catXX,(runs!$BN$2:$BN$304)))^2)</f>
        <v>1.1532164803391966E-7</v>
      </c>
      <c r="J19" s="54">
        <f t="shared" si="1"/>
        <v>2.4554906249818248E-3</v>
      </c>
      <c r="K19" s="53">
        <f t="array" ref="K19">SQRT(SUM(IF(A19=runs!$C$2:$C$304,((runs!$BL$2:$BL$304-H19)/runs!$BM$2:$BM$304)^2))/((F19-1)*SUM(IF(A19=runs_catXX,1/runs!$BM$2:$BM$304^2))))</f>
        <v>1.3726705829650208E-6</v>
      </c>
      <c r="L19" s="54">
        <f t="shared" si="2"/>
        <v>2.9227641168183386E-2</v>
      </c>
      <c r="M19" s="53">
        <f t="shared" si="3"/>
        <v>1.3726705829650208E-6</v>
      </c>
      <c r="N19" s="72">
        <f t="shared" si="4"/>
        <v>2.9227641168183386E-2</v>
      </c>
      <c r="P19" s="33">
        <f t="array" ref="P19">SUM(IF($A19=runs!$C$2:$C$304,runs!BF$2:BF$304))</f>
        <v>22.12608158220025</v>
      </c>
      <c r="Q19" s="29">
        <f t="array" ref="Q19">SUM(IF($A19=runs!$C$2:$C$304,runs!BD$2:BD$304))</f>
        <v>166955</v>
      </c>
      <c r="R19" s="55">
        <f t="shared" si="5"/>
        <v>408.60249632130245</v>
      </c>
      <c r="S19" s="32">
        <f t="shared" si="6"/>
        <v>7545.6198324022334</v>
      </c>
      <c r="T19" s="32">
        <f t="shared" si="7"/>
        <v>18.467006677314728</v>
      </c>
      <c r="U19" s="20">
        <f t="array" ref="U19">SUM(IF($A19=runs!$C$3:$C$304,IF(NOT(ISERROR(runs!BG$3:BG$304)),runs!BG$3:BG$304,0)))</f>
        <v>2.0498965000854141E-9</v>
      </c>
      <c r="V19" s="20">
        <f t="shared" si="8"/>
        <v>9.2646160255256968E-11</v>
      </c>
      <c r="W19" s="77"/>
      <c r="X19" s="78"/>
      <c r="Y19" s="20">
        <f>Q19/(U19/charge/constants!$B$3)</f>
        <v>3.914763028116602E-5</v>
      </c>
      <c r="Z19" s="59">
        <f>R19/(U19/charge/constants!$B$3)</f>
        <v>9.5809166888969179E-8</v>
      </c>
      <c r="AA19" s="60">
        <f t="shared" si="9"/>
        <v>2.4473810087826211E-3</v>
      </c>
      <c r="AB19" s="23">
        <f>Y19/eval!$E$18</f>
        <v>4.7410250192115406E-5</v>
      </c>
      <c r="AC19" s="20">
        <f>Z19/eval!$E$18</f>
        <v>1.1603094594181586E-7</v>
      </c>
      <c r="AD19" s="62"/>
      <c r="AE19" s="20">
        <f t="shared" si="10"/>
        <v>4.6964808930913044E-5</v>
      </c>
      <c r="AF19" s="20">
        <f t="shared" si="11"/>
        <v>1.3726705829650208E-6</v>
      </c>
      <c r="AG19" s="60">
        <f t="shared" si="12"/>
        <v>2.9227641168183386E-2</v>
      </c>
      <c r="AH19" s="20"/>
      <c r="AI19" s="20"/>
      <c r="AN19" s="32"/>
    </row>
    <row r="20" spans="1:40" x14ac:dyDescent="0.2">
      <c r="A20" s="29">
        <v>16</v>
      </c>
      <c r="B20" s="50" t="str">
        <f>VLOOKUP($A20,Rohdaten!F$3:H$1000,2,0)</f>
        <v>St60w_U_D100-b@16</v>
      </c>
      <c r="C20" s="29" t="str">
        <f>VLOOKUP($A20,Rohdaten!F$3:H$1000,3,0)</f>
        <v>MS_St60w_U</v>
      </c>
      <c r="D20" s="51" t="str">
        <f t="shared" si="0"/>
        <v>MS_St60w_U</v>
      </c>
      <c r="E20" s="76">
        <f>turn.targ236!E21</f>
        <v>0</v>
      </c>
      <c r="F20" s="50">
        <f t="array" ref="F20">SUM(IF($A20=runs_catXX,1))</f>
        <v>7</v>
      </c>
      <c r="G20" s="76">
        <f>turn.targ236!G20</f>
        <v>0</v>
      </c>
      <c r="H20" s="69">
        <f t="array" ref="H20">SUM(IF($A20=runs!$C$2:$C$304,runs!$BN$2:$BN$304*runs!$BL$2:$BL$304))/SUM(IF($A20=runs!$C$2:$C$304,runs!$BN$2:$BN$304))</f>
        <v>3.1541661351472362E-6</v>
      </c>
      <c r="I20" s="67">
        <f t="array" ref="I20">SQRT(SUM(IF($A20=runs_catXX,(runs!$BN$2:$BN$304*runs!$BM$2:$BM$304)^2))/SUM(IF($A20=runs_catXX,(runs!$BN$2:$BN$304)))^2)</f>
        <v>3.1948567006709621E-7</v>
      </c>
      <c r="J20" s="54">
        <f t="shared" si="1"/>
        <v>0.10129005777692894</v>
      </c>
      <c r="K20" s="53">
        <f t="array" ref="K20">SQRT(SUM(IF(A20=runs!$C$2:$C$304,((runs!$BL$2:$BL$304-H20)/runs!$BM$2:$BM$304)^2))/((F20-1)*SUM(IF(A20=runs_catXX,1/runs!$BM$2:$BM$304^2))))</f>
        <v>7.0161624363611733E-7</v>
      </c>
      <c r="L20" s="54">
        <f t="shared" si="2"/>
        <v>0.2224411186899532</v>
      </c>
      <c r="M20" s="53">
        <f t="shared" si="3"/>
        <v>7.0161624363611733E-7</v>
      </c>
      <c r="N20" s="72">
        <f t="shared" si="4"/>
        <v>0.2224411186899532</v>
      </c>
      <c r="P20" s="33">
        <f t="array" ref="P20">SUM(IF($A20=runs!$C$2:$C$304,runs!BF$2:BF$304))</f>
        <v>40.296662546353524</v>
      </c>
      <c r="Q20" s="29">
        <f t="array" ref="Q20">SUM(IF($A20=runs!$C$2:$C$304,runs!BD$2:BD$304))</f>
        <v>136</v>
      </c>
      <c r="R20" s="55">
        <f t="shared" si="5"/>
        <v>11.704699910719626</v>
      </c>
      <c r="S20" s="32">
        <f t="shared" si="6"/>
        <v>3.3749693251533741</v>
      </c>
      <c r="T20" s="32">
        <f t="shared" si="7"/>
        <v>0.29046325852061894</v>
      </c>
      <c r="U20" s="20">
        <f t="array" ref="U20">SUM(IF($A20=runs!$C$3:$C$304,IF(NOT(ISERROR(runs!BG$3:BG$304)),runs!BG$3:BG$304,0)))</f>
        <v>1.9599581248148703E-11</v>
      </c>
      <c r="V20" s="20">
        <f t="shared" si="8"/>
        <v>4.8638224631142028E-13</v>
      </c>
      <c r="W20" s="77"/>
      <c r="X20" s="78"/>
      <c r="Y20" s="20">
        <f>Q20/(U20/charge/constants!$B$3)</f>
        <v>3.3352630942650656E-6</v>
      </c>
      <c r="Z20" s="59">
        <f>R20/(U20/charge/constants!$B$3)</f>
        <v>2.8704598265934395E-7</v>
      </c>
      <c r="AA20" s="60">
        <f t="shared" si="9"/>
        <v>8.6063969931761949E-2</v>
      </c>
      <c r="AB20" s="23">
        <f>Y20/eval!$E$18</f>
        <v>4.0392140372213087E-6</v>
      </c>
      <c r="AC20" s="20">
        <f>Z20/eval!$E$18</f>
        <v>3.476307954473655E-7</v>
      </c>
      <c r="AD20" s="62"/>
      <c r="AE20" s="20">
        <f t="shared" si="10"/>
        <v>3.1541661351472362E-6</v>
      </c>
      <c r="AF20" s="20">
        <f t="shared" si="11"/>
        <v>7.0161624363611733E-7</v>
      </c>
      <c r="AG20" s="60">
        <f t="shared" si="12"/>
        <v>0.2224411186899532</v>
      </c>
      <c r="AH20" s="20"/>
      <c r="AI20" s="20"/>
      <c r="AN20" s="32"/>
    </row>
    <row r="21" spans="1:40" x14ac:dyDescent="0.2">
      <c r="A21" s="29">
        <v>17</v>
      </c>
      <c r="B21" s="50" t="str">
        <f>VLOOKUP($A21,Rohdaten!F$3:H$1000,2,0)</f>
        <v>St60w_U_D100-c@17</v>
      </c>
      <c r="C21" s="29" t="str">
        <f>VLOOKUP($A21,Rohdaten!F$3:H$1000,3,0)</f>
        <v>MS_St60w_U</v>
      </c>
      <c r="D21" s="51" t="str">
        <f t="shared" si="0"/>
        <v>MS_St60w_U</v>
      </c>
      <c r="E21" s="76">
        <f>turn.targ236!E22</f>
        <v>0</v>
      </c>
      <c r="F21" s="50">
        <f t="array" ref="F21">SUM(IF($A21=runs_catXX,1))</f>
        <v>7</v>
      </c>
      <c r="G21" s="76">
        <f>turn.targ236!G21</f>
        <v>1976</v>
      </c>
      <c r="H21" s="69">
        <f t="array" ref="H21">SUM(IF($A21=runs!$C$2:$C$304,runs!$BN$2:$BN$304*runs!$BL$2:$BL$304))/SUM(IF($A21=runs!$C$2:$C$304,runs!$BN$2:$BN$304))</f>
        <v>2.1781508096098979E-6</v>
      </c>
      <c r="I21" s="67">
        <f t="array" ref="I21">SQRT(SUM(IF($A21=runs_catXX,(runs!$BN$2:$BN$304*runs!$BM$2:$BM$304)^2))/SUM(IF($A21=runs_catXX,(runs!$BN$2:$BN$304)))^2)</f>
        <v>2.7684774873448808E-7</v>
      </c>
      <c r="J21" s="54">
        <f t="shared" si="1"/>
        <v>0.12710219490452587</v>
      </c>
      <c r="K21" s="53">
        <f t="array" ref="K21">SQRT(SUM(IF(A21=runs!$C$2:$C$304,((runs!$BL$2:$BL$304-H21)/runs!$BM$2:$BM$304)^2))/((F21-1)*SUM(IF(A21=runs_catXX,1/runs!$BM$2:$BM$304^2))))</f>
        <v>3.1030939552757204E-7</v>
      </c>
      <c r="L21" s="54">
        <f t="shared" si="2"/>
        <v>0.14246460537006975</v>
      </c>
      <c r="M21" s="73">
        <f t="shared" si="3"/>
        <v>3.1030939552757204E-7</v>
      </c>
      <c r="N21" s="72">
        <f t="shared" si="4"/>
        <v>0.14246460537006975</v>
      </c>
      <c r="P21" s="33">
        <f t="array" ref="P21">SUM(IF($A21=runs!$C$2:$C$304,runs!BF$2:BF$304))</f>
        <v>38.936959208899879</v>
      </c>
      <c r="Q21" s="29">
        <f t="array" ref="Q21">SUM(IF($A21=runs!$C$2:$C$304,runs!BD$2:BD$304))</f>
        <v>77</v>
      </c>
      <c r="R21" s="55">
        <f t="shared" si="5"/>
        <v>8.8317608663278477</v>
      </c>
      <c r="S21" s="32">
        <f t="shared" si="6"/>
        <v>1.9775555555555555</v>
      </c>
      <c r="T21" s="32">
        <f t="shared" si="7"/>
        <v>0.22682204891616597</v>
      </c>
      <c r="U21" s="20">
        <f t="array" ref="U21">SUM(IF($A21=runs!$C$3:$C$304,IF(NOT(ISERROR(runs!BG$3:BG$304)),runs!BG$3:BG$304,0)))</f>
        <v>1.8511831840081334E-11</v>
      </c>
      <c r="V21" s="20">
        <f t="shared" si="8"/>
        <v>4.7543085582939039E-13</v>
      </c>
      <c r="W21" s="77"/>
      <c r="X21" s="78"/>
      <c r="Y21" s="20">
        <f>Q21/(U21/charge/constants!$B$3)</f>
        <v>1.999306190750131E-6</v>
      </c>
      <c r="Z21" s="59">
        <f>R21/(U21/charge/constants!$B$3)</f>
        <v>2.2931680747109101E-7</v>
      </c>
      <c r="AA21" s="60">
        <f t="shared" si="9"/>
        <v>0.11469819306919284</v>
      </c>
      <c r="AB21" s="23">
        <f>Y21/eval!$E$18</f>
        <v>2.4212859382119836E-6</v>
      </c>
      <c r="AC21" s="20">
        <f>Z21/eval!$E$18</f>
        <v>2.7771712201675978E-7</v>
      </c>
      <c r="AD21" s="62"/>
      <c r="AE21" s="20">
        <f t="shared" si="10"/>
        <v>2.1781508096098979E-6</v>
      </c>
      <c r="AF21" s="20">
        <f t="shared" si="11"/>
        <v>3.1030939552757204E-7</v>
      </c>
      <c r="AG21" s="60">
        <f t="shared" si="12"/>
        <v>0.14246460537006975</v>
      </c>
      <c r="AH21" s="20"/>
      <c r="AI21" s="20"/>
      <c r="AN21" s="32"/>
    </row>
    <row r="22" spans="1:40" x14ac:dyDescent="0.2">
      <c r="A22" s="29">
        <v>18</v>
      </c>
      <c r="B22" s="50" t="str">
        <f>VLOOKUP($A22,Rohdaten!F$3:H$1000,2,0)</f>
        <v>Blank_20091102@18</v>
      </c>
      <c r="C22" s="29" t="str">
        <f>VLOOKUP($A22,Rohdaten!F$3:H$1000,3,0)</f>
        <v>MS_Blank_20091102</v>
      </c>
      <c r="D22" s="51" t="str">
        <f t="shared" si="0"/>
        <v>MS_Blank_20091102</v>
      </c>
      <c r="E22" s="76">
        <f>turn.targ236!E23</f>
        <v>0</v>
      </c>
      <c r="F22" s="50">
        <f t="array" ref="F22">SUM(IF($A22=runs_catXX,1))</f>
        <v>7</v>
      </c>
      <c r="G22" s="76">
        <f>turn.targ236!G22</f>
        <v>1976</v>
      </c>
      <c r="H22" s="69">
        <f t="array" ref="H22">SUM(IF($A22=runs!$C$2:$C$304,runs!$BN$2:$BN$304*runs!$BL$2:$BL$304))/SUM(IF($A22=runs!$C$2:$C$304,runs!$BN$2:$BN$304))</f>
        <v>2.2550297185229011E-5</v>
      </c>
      <c r="I22" s="67">
        <f t="array" ref="I22">SQRT(SUM(IF($A22=runs_catXX,(runs!$BN$2:$BN$304*runs!$BM$2:$BM$304)^2))/SUM(IF($A22=runs_catXX,(runs!$BN$2:$BN$304)))^2)</f>
        <v>6.1774803394152286E-7</v>
      </c>
      <c r="J22" s="54">
        <f t="shared" si="1"/>
        <v>2.7394230278533212E-2</v>
      </c>
      <c r="K22" s="53">
        <f t="array" ref="K22">SQRT(SUM(IF(A22=runs!$C$2:$C$304,((runs!$BL$2:$BL$304-H22)/runs!$BM$2:$BM$304)^2))/((F22-1)*SUM(IF(A22=runs_catXX,1/runs!$BM$2:$BM$304^2))))</f>
        <v>1.4407856044276567E-6</v>
      </c>
      <c r="L22" s="54">
        <f t="shared" si="2"/>
        <v>6.3892089429819401E-2</v>
      </c>
      <c r="M22" s="53">
        <f t="shared" si="3"/>
        <v>1.4407856044276567E-6</v>
      </c>
      <c r="N22" s="72">
        <f t="shared" si="4"/>
        <v>6.3892089429819401E-2</v>
      </c>
      <c r="P22" s="33">
        <f t="array" ref="P22">SUM(IF($A22=runs!$C$2:$C$304,runs!BF$2:BF$304))</f>
        <v>39.431396786155751</v>
      </c>
      <c r="Q22" s="29">
        <f t="array" ref="Q22">SUM(IF($A22=runs!$C$2:$C$304,runs!BD$2:BD$304))</f>
        <v>1365</v>
      </c>
      <c r="R22" s="55">
        <f t="shared" si="5"/>
        <v>36.959437225152655</v>
      </c>
      <c r="S22" s="32">
        <f t="shared" si="6"/>
        <v>34.61708463949843</v>
      </c>
      <c r="T22" s="32">
        <f t="shared" si="7"/>
        <v>0.93730986567863617</v>
      </c>
      <c r="U22" s="20">
        <f t="array" ref="U22">SUM(IF($A22=runs!$C$3:$C$304,IF(NOT(ISERROR(runs!BG$3:BG$304)),runs!BG$3:BG$304,0)))</f>
        <v>3.4677349032807913E-11</v>
      </c>
      <c r="V22" s="20">
        <f t="shared" si="8"/>
        <v>8.7943496449973665E-13</v>
      </c>
      <c r="W22" s="77"/>
      <c r="X22" s="78"/>
      <c r="Y22" s="20">
        <f>Q22/(U22/charge/constants!$B$3)</f>
        <v>1.8920157344763268E-5</v>
      </c>
      <c r="Z22" s="59">
        <f>R22/(U22/charge/constants!$B$3)</f>
        <v>5.1229184444966227E-7</v>
      </c>
      <c r="AA22" s="60">
        <f t="shared" si="9"/>
        <v>2.7076510787657625E-2</v>
      </c>
      <c r="AB22" s="23">
        <f>Y22/eval!$E$18</f>
        <v>2.2913504264419523E-5</v>
      </c>
      <c r="AC22" s="20">
        <f>Z22/eval!$E$18</f>
        <v>6.2041774539859424E-7</v>
      </c>
      <c r="AD22" s="62"/>
      <c r="AE22" s="20">
        <f t="shared" si="10"/>
        <v>2.2550297185229011E-5</v>
      </c>
      <c r="AF22" s="20">
        <f t="shared" si="11"/>
        <v>1.4407856044276567E-6</v>
      </c>
      <c r="AG22" s="60">
        <f t="shared" si="12"/>
        <v>6.3892089429819401E-2</v>
      </c>
      <c r="AH22" s="20"/>
      <c r="AI22" s="20"/>
      <c r="AN22" s="32"/>
    </row>
    <row r="23" spans="1:40" x14ac:dyDescent="0.2">
      <c r="A23" s="29">
        <v>19</v>
      </c>
      <c r="B23" s="50" t="e">
        <f>VLOOKUP($A23,Rohdaten!F$3:H$1000,2,0)</f>
        <v>#N/A</v>
      </c>
      <c r="C23" s="29" t="e">
        <f>VLOOKUP($A23,Rohdaten!F$3:H$1000,3,0)</f>
        <v>#N/A</v>
      </c>
      <c r="D23" s="51" t="str">
        <f t="shared" si="0"/>
        <v>missing</v>
      </c>
      <c r="E23" s="76">
        <f>turn.targ236!E24</f>
        <v>0</v>
      </c>
      <c r="F23" s="50">
        <f t="array" ref="F23">SUM(IF($A23=runs_catXX,1))</f>
        <v>0</v>
      </c>
      <c r="G23" s="76">
        <f>turn.targ236!G24</f>
        <v>0</v>
      </c>
      <c r="H23" s="69" t="e">
        <f t="array" ref="H23">SUM(IF($A23=runs!$C$2:$C$304,runs!$BN$2:$BN$304*runs!$BL$2:$BL$304))/SUM(IF($A23=runs!$C$2:$C$304,runs!$BN$2:$BN$304))</f>
        <v>#DIV/0!</v>
      </c>
      <c r="I23" s="67" t="e">
        <f t="array" ref="I23">SQRT(SUM(IF($A23=runs_catXX,(runs!$BN$2:$BN$304*runs!$BM$2:$BM$304)^2))/SUM(IF($A23=runs_catXX,(runs!$BN$2:$BN$304)))^2)</f>
        <v>#DIV/0!</v>
      </c>
      <c r="J23" s="54" t="e">
        <f t="shared" si="1"/>
        <v>#DIV/0!</v>
      </c>
      <c r="K23" s="53" t="e">
        <f t="array" ref="K23">SQRT(SUM(IF(A23=runs!$C$2:$C$304,((runs!$BL$2:$BL$304-H23)/runs!$BM$2:$BM$304)^2))/((F23-1)*SUM(IF(A23=runs_catXX,1/runs!$BM$2:$BM$304^2))))</f>
        <v>#DIV/0!</v>
      </c>
      <c r="L23" s="54" t="e">
        <f t="shared" si="2"/>
        <v>#DIV/0!</v>
      </c>
      <c r="M23" s="73" t="e">
        <f t="shared" si="3"/>
        <v>#DIV/0!</v>
      </c>
      <c r="N23" s="72" t="e">
        <f t="shared" si="4"/>
        <v>#DIV/0!</v>
      </c>
      <c r="P23" s="33">
        <f t="array" ref="P23">SUM(IF($A23=runs!$C$2:$C$304,runs!BF$2:BF$304))</f>
        <v>0</v>
      </c>
      <c r="Q23" s="29">
        <f t="array" ref="Q23">SUM(IF($A23=runs!$C$2:$C$304,runs!BD$2:BD$304))</f>
        <v>0</v>
      </c>
      <c r="R23" s="55">
        <f t="shared" si="5"/>
        <v>1</v>
      </c>
      <c r="S23" s="32" t="e">
        <f t="shared" si="6"/>
        <v>#DIV/0!</v>
      </c>
      <c r="T23" s="32" t="e">
        <f t="shared" si="7"/>
        <v>#DIV/0!</v>
      </c>
      <c r="U23" s="20">
        <f t="array" ref="U23">SUM(IF($A23=runs!$C$3:$C$304,IF(NOT(ISERROR(runs!BG$3:BG$304)),runs!BG$3:BG$304,0)))</f>
        <v>0</v>
      </c>
      <c r="V23" s="20" t="e">
        <f t="shared" si="8"/>
        <v>#DIV/0!</v>
      </c>
      <c r="W23" s="77"/>
      <c r="X23" s="78"/>
      <c r="Y23" s="20" t="e">
        <f>Q23/(U23/charge/constants!$B$3)</f>
        <v>#DIV/0!</v>
      </c>
      <c r="Z23" s="59" t="e">
        <f>R23/(U23/charge/constants!$B$3)</f>
        <v>#DIV/0!</v>
      </c>
      <c r="AA23" s="60" t="e">
        <f t="shared" si="9"/>
        <v>#DIV/0!</v>
      </c>
      <c r="AB23" s="23" t="e">
        <f>Y23/eval!$E$18</f>
        <v>#DIV/0!</v>
      </c>
      <c r="AC23" s="20" t="e">
        <f>Z23/eval!$E$18</f>
        <v>#DIV/0!</v>
      </c>
      <c r="AD23" s="62"/>
      <c r="AE23" s="20" t="e">
        <f t="shared" si="10"/>
        <v>#DIV/0!</v>
      </c>
      <c r="AF23" s="20" t="e">
        <f t="shared" si="11"/>
        <v>#DIV/0!</v>
      </c>
      <c r="AG23" s="60" t="e">
        <f t="shared" si="12"/>
        <v>#DIV/0!</v>
      </c>
      <c r="AH23" s="20"/>
      <c r="AI23" s="20"/>
      <c r="AN23" s="32"/>
    </row>
    <row r="24" spans="1:40" ht="12.75" customHeight="1" x14ac:dyDescent="0.2">
      <c r="A24" s="29">
        <v>20</v>
      </c>
      <c r="B24" s="50" t="e">
        <f>VLOOKUP($A24,Rohdaten!F$3:H$1000,2,0)</f>
        <v>#N/A</v>
      </c>
      <c r="C24" s="29" t="e">
        <f>VLOOKUP($A24,Rohdaten!F$3:H$1000,3,0)</f>
        <v>#N/A</v>
      </c>
      <c r="D24" s="51" t="str">
        <f t="shared" si="0"/>
        <v>missing</v>
      </c>
      <c r="E24" s="76">
        <f>turn.targ236!E25</f>
        <v>0</v>
      </c>
      <c r="F24" s="50">
        <f t="array" ref="F24">SUM(IF($A24=runs_catXX,1))</f>
        <v>0</v>
      </c>
      <c r="G24" s="76">
        <f>turn.targ236!G25</f>
        <v>0</v>
      </c>
      <c r="H24" s="69" t="e">
        <f t="array" ref="H24">SUM(IF($A24=runs!$C$2:$C$304,runs!$BN$2:$BN$304*runs!$BL$2:$BL$304))/SUM(IF($A24=runs!$C$2:$C$304,runs!$BN$2:$BN$304))</f>
        <v>#DIV/0!</v>
      </c>
      <c r="I24" s="67" t="e">
        <f t="array" ref="I24">SQRT(SUM(IF($A24=runs_catXX,(runs!$BN$2:$BN$304*runs!$BM$2:$BM$304)^2))/SUM(IF($A24=runs_catXX,(runs!$BN$2:$BN$304)))^2)</f>
        <v>#DIV/0!</v>
      </c>
      <c r="J24" s="54" t="e">
        <f t="shared" si="1"/>
        <v>#DIV/0!</v>
      </c>
      <c r="K24" s="53" t="e">
        <f t="array" ref="K24">SQRT(SUM(IF(A24=runs!$C$2:$C$304,((runs!$BL$2:$BL$304-H24)/runs!$BM$2:$BM$304)^2))/((F24-1)*SUM(IF(A24=runs_catXX,1/runs!$BM$2:$BM$304^2))))</f>
        <v>#DIV/0!</v>
      </c>
      <c r="L24" s="54" t="e">
        <f t="shared" si="2"/>
        <v>#DIV/0!</v>
      </c>
      <c r="M24" s="73" t="e">
        <f t="shared" si="3"/>
        <v>#DIV/0!</v>
      </c>
      <c r="N24" s="72" t="e">
        <f t="shared" si="4"/>
        <v>#DIV/0!</v>
      </c>
      <c r="P24" s="33">
        <f t="array" ref="P24">SUM(IF($A24=runs!$C$2:$C$304,runs!BF$2:BF$304))</f>
        <v>0</v>
      </c>
      <c r="Q24" s="29">
        <f t="array" ref="Q24">SUM(IF($A24=runs!$C$2:$C$304,runs!BD$2:BD$304))</f>
        <v>0</v>
      </c>
      <c r="R24" s="55">
        <f t="shared" si="5"/>
        <v>1</v>
      </c>
      <c r="S24" s="32" t="e">
        <f t="shared" si="6"/>
        <v>#DIV/0!</v>
      </c>
      <c r="T24" s="32" t="e">
        <f t="shared" si="7"/>
        <v>#DIV/0!</v>
      </c>
      <c r="U24" s="20">
        <f t="array" ref="U24">SUM(IF($A24=runs!$C$3:$C$304,IF(NOT(ISERROR(runs!BG$3:BG$304)),runs!BG$3:BG$304,0)))</f>
        <v>0</v>
      </c>
      <c r="V24" s="20" t="e">
        <f t="shared" si="8"/>
        <v>#DIV/0!</v>
      </c>
      <c r="W24" s="77"/>
      <c r="X24" s="78"/>
      <c r="Y24" s="20" t="e">
        <f>Q24/(U24/charge/constants!$B$3)</f>
        <v>#DIV/0!</v>
      </c>
      <c r="Z24" s="59" t="e">
        <f>R24/(U24/charge/constants!$B$3)</f>
        <v>#DIV/0!</v>
      </c>
      <c r="AA24" s="60" t="e">
        <f t="shared" si="9"/>
        <v>#DIV/0!</v>
      </c>
      <c r="AB24" s="23" t="e">
        <f>Y24/eval!$E$18</f>
        <v>#DIV/0!</v>
      </c>
      <c r="AC24" s="20" t="e">
        <f>Z24/eval!$E$18</f>
        <v>#DIV/0!</v>
      </c>
      <c r="AD24" s="62"/>
      <c r="AE24" s="20" t="e">
        <f t="shared" si="10"/>
        <v>#DIV/0!</v>
      </c>
      <c r="AF24" s="20" t="e">
        <f t="shared" si="11"/>
        <v>#DIV/0!</v>
      </c>
      <c r="AG24" s="60" t="e">
        <f t="shared" si="12"/>
        <v>#DIV/0!</v>
      </c>
      <c r="AH24" s="20"/>
      <c r="AI24" s="20"/>
      <c r="AN24" s="32"/>
    </row>
    <row r="25" spans="1:40" x14ac:dyDescent="0.2">
      <c r="A25" s="29">
        <v>21</v>
      </c>
      <c r="B25" s="50" t="e">
        <f>VLOOKUP($A25,Rohdaten!F$3:H$1000,2,0)</f>
        <v>#N/A</v>
      </c>
      <c r="C25" s="29" t="e">
        <f>VLOOKUP($A25,Rohdaten!F$3:H$1000,3,0)</f>
        <v>#N/A</v>
      </c>
      <c r="D25" s="51" t="str">
        <f t="shared" si="0"/>
        <v>missing</v>
      </c>
      <c r="E25" s="76">
        <f>turn.targ236!E26</f>
        <v>0</v>
      </c>
      <c r="F25" s="50">
        <f t="array" ref="F25">SUM(IF($A25=runs_catXX,1))</f>
        <v>0</v>
      </c>
      <c r="G25" s="76">
        <f>turn.targ236!G26</f>
        <v>0</v>
      </c>
      <c r="H25" s="69" t="e">
        <f t="array" ref="H25">SUM(IF($A25=runs!$C$2:$C$304,runs!$BN$2:$BN$304*runs!$BL$2:$BL$304))/SUM(IF($A25=runs!$C$2:$C$304,runs!$BN$2:$BN$304))</f>
        <v>#DIV/0!</v>
      </c>
      <c r="I25" s="67" t="e">
        <f t="array" ref="I25">SQRT(SUM(IF($A25=runs_catXX,(runs!$BN$2:$BN$304*runs!$BM$2:$BM$304)^2))/SUM(IF($A25=runs_catXX,(runs!$BN$2:$BN$304)))^2)</f>
        <v>#DIV/0!</v>
      </c>
      <c r="J25" s="54" t="e">
        <f t="shared" si="1"/>
        <v>#DIV/0!</v>
      </c>
      <c r="K25" s="53" t="e">
        <f t="array" ref="K25">SQRT(SUM(IF(A25=runs!$C$2:$C$304,((runs!$BL$2:$BL$304-H25)/runs!$BM$2:$BM$304)^2))/((F25-1)*SUM(IF(A25=runs_catXX,1/runs!$BM$2:$BM$304^2))))</f>
        <v>#DIV/0!</v>
      </c>
      <c r="L25" s="54" t="e">
        <f t="shared" si="2"/>
        <v>#DIV/0!</v>
      </c>
      <c r="M25" s="53" t="e">
        <f t="shared" si="3"/>
        <v>#DIV/0!</v>
      </c>
      <c r="N25" s="72" t="e">
        <f t="shared" si="4"/>
        <v>#DIV/0!</v>
      </c>
      <c r="P25" s="33">
        <f t="array" ref="P25">SUM(IF($A25=runs!$C$2:$C$304,runs!BF$2:BF$304))</f>
        <v>0</v>
      </c>
      <c r="Q25" s="29">
        <f t="array" ref="Q25">SUM(IF($A25=runs!$C$2:$C$304,runs!BD$2:BD$304))</f>
        <v>0</v>
      </c>
      <c r="R25" s="55">
        <f t="shared" si="5"/>
        <v>1</v>
      </c>
      <c r="S25" s="32" t="e">
        <f t="shared" si="6"/>
        <v>#DIV/0!</v>
      </c>
      <c r="T25" s="32" t="e">
        <f t="shared" si="7"/>
        <v>#DIV/0!</v>
      </c>
      <c r="U25" s="20">
        <f t="array" ref="U25">SUM(IF($A25=runs!$C$3:$C$304,IF(NOT(ISERROR(runs!BG$3:BG$304)),runs!BG$3:BG$304,0)))</f>
        <v>0</v>
      </c>
      <c r="V25" s="32" t="e">
        <f t="shared" si="8"/>
        <v>#DIV/0!</v>
      </c>
      <c r="W25" s="77"/>
      <c r="X25" s="78"/>
      <c r="Y25" s="20" t="e">
        <f>Q25/(U25/charge/constants!$B$3)</f>
        <v>#DIV/0!</v>
      </c>
      <c r="Z25" s="59" t="e">
        <f>R25/(U25/charge/constants!$B$3)</f>
        <v>#DIV/0!</v>
      </c>
      <c r="AA25" s="60" t="e">
        <f t="shared" si="9"/>
        <v>#DIV/0!</v>
      </c>
      <c r="AB25" s="23" t="e">
        <f>Y25/eval!$E$18</f>
        <v>#DIV/0!</v>
      </c>
      <c r="AC25" s="20" t="e">
        <f>Z25/eval!$E$18</f>
        <v>#DIV/0!</v>
      </c>
      <c r="AD25" s="55"/>
      <c r="AE25" s="20" t="e">
        <f t="shared" si="10"/>
        <v>#DIV/0!</v>
      </c>
      <c r="AF25" s="20" t="e">
        <f t="shared" si="11"/>
        <v>#DIV/0!</v>
      </c>
      <c r="AG25" s="60" t="e">
        <f t="shared" si="12"/>
        <v>#DIV/0!</v>
      </c>
      <c r="AH25" s="32"/>
      <c r="AI25" s="32"/>
      <c r="AN25" s="32"/>
    </row>
    <row r="26" spans="1:40" x14ac:dyDescent="0.2">
      <c r="A26" s="29">
        <v>22</v>
      </c>
      <c r="B26" s="50" t="e">
        <f>VLOOKUP($A26,Rohdaten!F$3:H$1000,2,0)</f>
        <v>#N/A</v>
      </c>
      <c r="C26" s="29" t="e">
        <f>VLOOKUP($A26,Rohdaten!F$3:H$1000,3,0)</f>
        <v>#N/A</v>
      </c>
      <c r="D26" s="51" t="str">
        <f t="shared" si="0"/>
        <v>missing</v>
      </c>
      <c r="E26" s="76">
        <f>turn.targ236!E27</f>
        <v>0</v>
      </c>
      <c r="F26" s="50">
        <f t="array" ref="F26">SUM(IF($A26=runs_catXX,1))</f>
        <v>0</v>
      </c>
      <c r="G26" s="76">
        <f>turn.targ236!G27</f>
        <v>0</v>
      </c>
      <c r="H26" s="69" t="e">
        <f t="array" ref="H26">SUM(IF($A26=runs!$C$2:$C$304,runs!$BN$2:$BN$304*runs!$BL$2:$BL$304))/SUM(IF($A26=runs!$C$2:$C$304,runs!$BN$2:$BN$304))</f>
        <v>#DIV/0!</v>
      </c>
      <c r="I26" s="67" t="e">
        <f t="array" ref="I26">SQRT(SUM(IF($A26=runs_catXX,(runs!$BN$2:$BN$304*runs!$BM$2:$BM$304)^2))/SUM(IF($A26=runs_catXX,(runs!$BN$2:$BN$304)))^2)</f>
        <v>#DIV/0!</v>
      </c>
      <c r="J26" s="54" t="e">
        <f t="shared" si="1"/>
        <v>#DIV/0!</v>
      </c>
      <c r="K26" s="53" t="e">
        <f t="array" ref="K26">SQRT(SUM(IF(A26=runs!$C$2:$C$304,((runs!$BL$2:$BL$304-H26)/runs!$BM$2:$BM$304)^2))/((F26-1)*SUM(IF(A26=runs_catXX,1/runs!$BM$2:$BM$304^2))))</f>
        <v>#DIV/0!</v>
      </c>
      <c r="L26" s="54" t="e">
        <f t="shared" si="2"/>
        <v>#DIV/0!</v>
      </c>
      <c r="M26" s="53" t="e">
        <f t="shared" si="3"/>
        <v>#DIV/0!</v>
      </c>
      <c r="N26" s="72" t="e">
        <f t="shared" si="4"/>
        <v>#DIV/0!</v>
      </c>
      <c r="P26" s="33">
        <f t="array" ref="P26">SUM(IF($A26=runs!$C$2:$C$304,runs!BF$2:BF$304))</f>
        <v>0</v>
      </c>
      <c r="Q26" s="29">
        <f t="array" ref="Q26">SUM(IF($A26=runs!$C$2:$C$304,runs!BD$2:BD$304))</f>
        <v>0</v>
      </c>
      <c r="R26" s="55">
        <f t="shared" si="5"/>
        <v>1</v>
      </c>
      <c r="S26" s="32" t="e">
        <f t="shared" si="6"/>
        <v>#DIV/0!</v>
      </c>
      <c r="T26" s="32" t="e">
        <f t="shared" si="7"/>
        <v>#DIV/0!</v>
      </c>
      <c r="U26" s="20">
        <f t="array" ref="U26">SUM(IF($A26=runs!$C$3:$C$304,IF(NOT(ISERROR(runs!BG$3:BG$304)),runs!BG$3:BG$304,0)))</f>
        <v>0</v>
      </c>
      <c r="V26" s="32" t="e">
        <f t="shared" si="8"/>
        <v>#DIV/0!</v>
      </c>
      <c r="W26" s="77"/>
      <c r="X26" s="78"/>
      <c r="Y26" s="20" t="e">
        <f>Q26/(U26/charge/constants!$B$3)</f>
        <v>#DIV/0!</v>
      </c>
      <c r="Z26" s="59" t="e">
        <f>R26/(U26/charge/constants!$B$3)</f>
        <v>#DIV/0!</v>
      </c>
      <c r="AA26" s="60" t="e">
        <f t="shared" si="9"/>
        <v>#DIV/0!</v>
      </c>
      <c r="AB26" s="23" t="e">
        <f>Y26/eval!$E$18</f>
        <v>#DIV/0!</v>
      </c>
      <c r="AC26" s="20" t="e">
        <f>Z26/eval!$E$18</f>
        <v>#DIV/0!</v>
      </c>
      <c r="AD26" s="55"/>
      <c r="AE26" s="20" t="e">
        <f t="shared" si="10"/>
        <v>#DIV/0!</v>
      </c>
      <c r="AF26" s="20" t="e">
        <f t="shared" si="11"/>
        <v>#DIV/0!</v>
      </c>
      <c r="AG26" s="60" t="e">
        <f t="shared" si="12"/>
        <v>#DIV/0!</v>
      </c>
      <c r="AH26" s="32"/>
      <c r="AI26" s="32"/>
      <c r="AN26" s="32"/>
    </row>
    <row r="27" spans="1:40" x14ac:dyDescent="0.2">
      <c r="A27" s="29">
        <v>23</v>
      </c>
      <c r="B27" s="50" t="e">
        <f>VLOOKUP($A27,Rohdaten!F$3:H$1000,2,0)</f>
        <v>#N/A</v>
      </c>
      <c r="C27" s="29" t="e">
        <f>VLOOKUP($A27,Rohdaten!F$3:H$1000,3,0)</f>
        <v>#N/A</v>
      </c>
      <c r="D27" s="51" t="str">
        <f t="shared" si="0"/>
        <v>missing</v>
      </c>
      <c r="E27" s="76">
        <f>turn.targ236!E28</f>
        <v>0</v>
      </c>
      <c r="F27" s="50">
        <f t="array" ref="F27">SUM(IF($A27=runs_catXX,1))</f>
        <v>0</v>
      </c>
      <c r="G27" s="76">
        <f>turn.targ236!G28</f>
        <v>0</v>
      </c>
      <c r="H27" s="69" t="e">
        <f t="array" ref="H27">SUM(IF($A27=runs!$C$2:$C$304,runs!$BN$2:$BN$304*runs!$BL$2:$BL$304))/SUM(IF($A27=runs!$C$2:$C$304,runs!$BN$2:$BN$304))</f>
        <v>#DIV/0!</v>
      </c>
      <c r="I27" s="67" t="e">
        <f t="array" ref="I27">SQRT(SUM(IF($A27=runs_catXX,(runs!$BN$2:$BN$304*runs!$BM$2:$BM$304)^2))/SUM(IF($A27=runs_catXX,(runs!$BN$2:$BN$304)))^2)</f>
        <v>#DIV/0!</v>
      </c>
      <c r="J27" s="54" t="e">
        <f t="shared" si="1"/>
        <v>#DIV/0!</v>
      </c>
      <c r="K27" s="53" t="e">
        <f t="array" ref="K27">SQRT(SUM(IF(A27=runs!$C$2:$C$304,((runs!$BL$2:$BL$304-H27)/runs!$BM$2:$BM$304)^2))/((F27-1)*SUM(IF(A27=runs_catXX,1/runs!$BM$2:$BM$304^2))))</f>
        <v>#DIV/0!</v>
      </c>
      <c r="L27" s="54" t="e">
        <f t="shared" si="2"/>
        <v>#DIV/0!</v>
      </c>
      <c r="M27" s="73" t="e">
        <f t="shared" si="3"/>
        <v>#DIV/0!</v>
      </c>
      <c r="N27" s="72" t="e">
        <f t="shared" si="4"/>
        <v>#DIV/0!</v>
      </c>
      <c r="P27" s="33">
        <f t="array" ref="P27">SUM(IF($A27=runs!$C$2:$C$304,runs!BF$2:BF$304))</f>
        <v>0</v>
      </c>
      <c r="Q27" s="29">
        <f t="array" ref="Q27">SUM(IF($A27=runs!$C$2:$C$304,runs!BD$2:BD$304))</f>
        <v>0</v>
      </c>
      <c r="R27" s="55">
        <f t="shared" si="5"/>
        <v>1</v>
      </c>
      <c r="S27" s="32" t="e">
        <f t="shared" si="6"/>
        <v>#DIV/0!</v>
      </c>
      <c r="T27" s="32" t="e">
        <f t="shared" si="7"/>
        <v>#DIV/0!</v>
      </c>
      <c r="U27" s="20">
        <f t="array" ref="U27">SUM(IF($A27=runs!$C$3:$C$304,IF(NOT(ISERROR(runs!BG$3:BG$304)),runs!BG$3:BG$304,0)))</f>
        <v>0</v>
      </c>
      <c r="V27" s="32" t="e">
        <f t="shared" si="8"/>
        <v>#DIV/0!</v>
      </c>
      <c r="W27" s="77"/>
      <c r="X27" s="78"/>
      <c r="Y27" s="20" t="e">
        <f>Q27/(U27/charge/constants!$B$3)</f>
        <v>#DIV/0!</v>
      </c>
      <c r="Z27" s="59" t="e">
        <f>R27/(U27/charge/constants!$B$3)</f>
        <v>#DIV/0!</v>
      </c>
      <c r="AA27" s="60" t="e">
        <f t="shared" si="9"/>
        <v>#DIV/0!</v>
      </c>
      <c r="AB27" s="23" t="e">
        <f>Y27/eval!$E$18</f>
        <v>#DIV/0!</v>
      </c>
      <c r="AC27" s="20" t="e">
        <f>Z27/eval!$E$18</f>
        <v>#DIV/0!</v>
      </c>
      <c r="AD27" s="55"/>
      <c r="AE27" s="20" t="e">
        <f t="shared" si="10"/>
        <v>#DIV/0!</v>
      </c>
      <c r="AF27" s="20" t="e">
        <f t="shared" si="11"/>
        <v>#DIV/0!</v>
      </c>
      <c r="AG27" s="60" t="e">
        <f t="shared" si="12"/>
        <v>#DIV/0!</v>
      </c>
      <c r="AH27" s="32"/>
      <c r="AI27" s="32"/>
      <c r="AN27" s="32"/>
    </row>
    <row r="28" spans="1:40" x14ac:dyDescent="0.2">
      <c r="A28" s="29">
        <v>24</v>
      </c>
      <c r="B28" s="50" t="e">
        <f>VLOOKUP($A28,Rohdaten!F$3:H$1000,2,0)</f>
        <v>#N/A</v>
      </c>
      <c r="C28" s="29" t="e">
        <f>VLOOKUP($A28,Rohdaten!F$3:H$1000,3,0)</f>
        <v>#N/A</v>
      </c>
      <c r="D28" s="51" t="str">
        <f t="shared" si="0"/>
        <v>missing</v>
      </c>
      <c r="E28" s="76">
        <f>turn.targ236!E29</f>
        <v>0</v>
      </c>
      <c r="F28" s="50">
        <f t="array" ref="F28">SUM(IF($A28=runs_catXX,1))</f>
        <v>0</v>
      </c>
      <c r="G28" s="76">
        <f>turn.targ236!G29</f>
        <v>0</v>
      </c>
      <c r="H28" s="69" t="e">
        <f t="array" ref="H28">SUM(IF($A28=runs!$C$2:$C$304,runs!$BN$2:$BN$304*runs!$BL$2:$BL$304))/SUM(IF($A28=runs!$C$2:$C$304,runs!$BN$2:$BN$304))</f>
        <v>#DIV/0!</v>
      </c>
      <c r="I28" s="67" t="e">
        <f t="array" ref="I28">SQRT(SUM(IF($A28=runs_catXX,(runs!$BN$2:$BN$304*runs!$BM$2:$BM$304)^2))/SUM(IF($A28=runs_catXX,(runs!$BN$2:$BN$304)))^2)</f>
        <v>#DIV/0!</v>
      </c>
      <c r="J28" s="54" t="e">
        <f t="shared" si="1"/>
        <v>#DIV/0!</v>
      </c>
      <c r="K28" s="53" t="e">
        <f t="array" ref="K28">SQRT(SUM(IF(A28=runs!$C$2:$C$304,((runs!$BL$2:$BL$304-H28)/runs!$BM$2:$BM$304)^2))/((F28-1)*SUM(IF(A28=runs_catXX,1/runs!$BM$2:$BM$304^2))))</f>
        <v>#DIV/0!</v>
      </c>
      <c r="L28" s="54" t="e">
        <f t="shared" si="2"/>
        <v>#DIV/0!</v>
      </c>
      <c r="M28" s="53" t="e">
        <f t="shared" si="3"/>
        <v>#DIV/0!</v>
      </c>
      <c r="N28" s="72" t="e">
        <f t="shared" si="4"/>
        <v>#DIV/0!</v>
      </c>
      <c r="P28" s="33">
        <f t="array" ref="P28">SUM(IF($A28=runs!$C$2:$C$304,runs!BF$2:BF$304))</f>
        <v>0</v>
      </c>
      <c r="Q28" s="29">
        <f t="array" ref="Q28">SUM(IF($A28=runs!$C$2:$C$304,runs!BD$2:BD$304))</f>
        <v>0</v>
      </c>
      <c r="R28" s="55">
        <f t="shared" si="5"/>
        <v>1</v>
      </c>
      <c r="S28" s="32" t="e">
        <f t="shared" si="6"/>
        <v>#DIV/0!</v>
      </c>
      <c r="T28" s="32" t="e">
        <f t="shared" si="7"/>
        <v>#DIV/0!</v>
      </c>
      <c r="U28" s="20">
        <f t="array" ref="U28">SUM(IF($A28=runs!$C$3:$C$304,IF(NOT(ISERROR(runs!BG$3:BG$304)),runs!BG$3:BG$304,0)))</f>
        <v>0</v>
      </c>
      <c r="V28" s="32" t="e">
        <f t="shared" si="8"/>
        <v>#DIV/0!</v>
      </c>
      <c r="W28" s="77"/>
      <c r="X28" s="78"/>
      <c r="Y28" s="20" t="e">
        <f>Q28/(U28/charge/constants!$B$3)</f>
        <v>#DIV/0!</v>
      </c>
      <c r="Z28" s="59" t="e">
        <f>R28/(U28/charge/constants!$B$3)</f>
        <v>#DIV/0!</v>
      </c>
      <c r="AA28" s="60" t="e">
        <f t="shared" si="9"/>
        <v>#DIV/0!</v>
      </c>
      <c r="AB28" s="23" t="e">
        <f>Y28/eval!$E$18</f>
        <v>#DIV/0!</v>
      </c>
      <c r="AC28" s="20" t="e">
        <f>Z28/eval!$E$18</f>
        <v>#DIV/0!</v>
      </c>
      <c r="AD28" s="55"/>
      <c r="AE28" s="20" t="e">
        <f t="shared" si="10"/>
        <v>#DIV/0!</v>
      </c>
      <c r="AF28" s="20" t="e">
        <f t="shared" si="11"/>
        <v>#DIV/0!</v>
      </c>
      <c r="AG28" s="60" t="e">
        <f t="shared" si="12"/>
        <v>#DIV/0!</v>
      </c>
      <c r="AH28" s="32"/>
      <c r="AI28" s="32"/>
      <c r="AN28" s="32"/>
    </row>
    <row r="29" spans="1:40" x14ac:dyDescent="0.2">
      <c r="A29" s="29">
        <v>25</v>
      </c>
      <c r="B29" s="50" t="str">
        <f>VLOOKUP($A29,Rohdaten!F$3:H$1000,2,0)</f>
        <v>Vienna_US8_D30-3@25</v>
      </c>
      <c r="C29" s="29" t="str">
        <f>VLOOKUP($A29,Rohdaten!F$3:H$1000,3,0)</f>
        <v>Vienna-US8</v>
      </c>
      <c r="D29" s="51" t="str">
        <f t="shared" si="0"/>
        <v>Vienna-US8</v>
      </c>
      <c r="E29" s="76">
        <f>turn.targ236!E30</f>
        <v>0</v>
      </c>
      <c r="F29" s="50">
        <f t="array" ref="F29">SUM(IF($A29=runs_catXX,1))</f>
        <v>1</v>
      </c>
      <c r="G29" s="76">
        <f>turn.targ236!G30</f>
        <v>0</v>
      </c>
      <c r="H29" s="69">
        <f t="array" ref="H29">SUM(IF($A29=runs!$C$2:$C$304,runs!$BN$2:$BN$304*runs!$BL$2:$BL$304))/SUM(IF($A29=runs!$C$2:$C$304,runs!$BN$2:$BN$304))</f>
        <v>5.3642948703409559E-5</v>
      </c>
      <c r="I29" s="67">
        <f t="array" ref="I29">SQRT(SUM(IF($A29=runs_catXX,(runs!$BN$2:$BN$304*runs!$BM$2:$BM$304)^2))/SUM(IF($A29=runs_catXX,(runs!$BN$2:$BN$304)))^2)</f>
        <v>4.1427140730719194E-7</v>
      </c>
      <c r="J29" s="54">
        <f t="shared" si="1"/>
        <v>7.7227560624545007E-3</v>
      </c>
      <c r="K29" s="53" t="e">
        <f t="array" ref="K29">SQRT(SUM(IF(A29=runs!$C$2:$C$304,((runs!$BL$2:$BL$304-H29)/runs!$BM$2:$BM$304)^2))/((F29-1)*SUM(IF(A29=runs_catXX,1/runs!$BM$2:$BM$304^2))))</f>
        <v>#DIV/0!</v>
      </c>
      <c r="L29" s="54" t="e">
        <f t="shared" si="2"/>
        <v>#DIV/0!</v>
      </c>
      <c r="M29" s="73">
        <f t="shared" si="3"/>
        <v>4.1427140730719194E-7</v>
      </c>
      <c r="N29" s="72">
        <f t="shared" si="4"/>
        <v>7.7227560624545007E-3</v>
      </c>
      <c r="P29" s="33">
        <f t="array" ref="P29">SUM(IF($A29=runs!$C$2:$C$304,runs!BF$2:BF$304))</f>
        <v>3.2138442521631645</v>
      </c>
      <c r="Q29" s="29">
        <f t="array" ref="Q29">SUM(IF($A29=runs!$C$2:$C$304,runs!BD$2:BD$304))</f>
        <v>16768</v>
      </c>
      <c r="R29" s="55">
        <f t="shared" si="5"/>
        <v>129.49517365523704</v>
      </c>
      <c r="S29" s="32">
        <f t="shared" si="6"/>
        <v>5217.4276923076923</v>
      </c>
      <c r="T29" s="32">
        <f t="shared" si="7"/>
        <v>40.292921341187217</v>
      </c>
      <c r="U29" s="20">
        <f t="array" ref="U29">SUM(IF($A29=runs!$C$3:$C$304,IF(NOT(ISERROR(runs!BG$3:BG$304)),runs!BG$3:BG$304,0)))</f>
        <v>1.7583124757663782E-10</v>
      </c>
      <c r="V29" s="32">
        <f t="shared" si="8"/>
        <v>5.47105689575E-11</v>
      </c>
      <c r="W29" s="77"/>
      <c r="X29" s="78"/>
      <c r="Y29" s="20">
        <f>Q29/(U29/charge/constants!$B$3)</f>
        <v>4.5837739258985213E-5</v>
      </c>
      <c r="Z29" s="59">
        <f>R29/(U29/charge/constants!$B$3)</f>
        <v>3.5399367875153666E-7</v>
      </c>
      <c r="AA29" s="60">
        <f t="shared" si="9"/>
        <v>7.7227560624544998E-3</v>
      </c>
      <c r="AB29" s="23">
        <f>Y29/eval!$E$18</f>
        <v>5.551239425991409E-5</v>
      </c>
      <c r="AC29" s="20">
        <f>Z29/eval!$E$18</f>
        <v>4.2870867931211587E-7</v>
      </c>
      <c r="AD29" s="55"/>
      <c r="AE29" s="20">
        <f t="shared" si="10"/>
        <v>5.3642948703409559E-5</v>
      </c>
      <c r="AF29" s="20">
        <f t="shared" si="11"/>
        <v>4.1427140730719194E-7</v>
      </c>
      <c r="AG29" s="60">
        <f t="shared" si="12"/>
        <v>7.7227560624545007E-3</v>
      </c>
      <c r="AH29" s="32"/>
      <c r="AI29" s="32"/>
      <c r="AN29" s="32"/>
    </row>
    <row r="30" spans="1:40" x14ac:dyDescent="0.2">
      <c r="A30" s="29">
        <v>26</v>
      </c>
      <c r="B30" s="50" t="e">
        <f>VLOOKUP($A30,Rohdaten!F$3:H$1000,2,0)</f>
        <v>#N/A</v>
      </c>
      <c r="C30" s="29" t="e">
        <f>VLOOKUP($A30,Rohdaten!F$3:H$1000,3,0)</f>
        <v>#N/A</v>
      </c>
      <c r="D30" s="51" t="str">
        <f t="shared" si="0"/>
        <v>missing</v>
      </c>
      <c r="E30" s="76">
        <f>turn.targ236!E31</f>
        <v>0</v>
      </c>
      <c r="F30" s="50">
        <f t="array" ref="F30">SUM(IF($A30=runs_catXX,1))</f>
        <v>0</v>
      </c>
      <c r="G30" s="76">
        <f>turn.targ236!G31</f>
        <v>0</v>
      </c>
      <c r="H30" s="69" t="e">
        <f t="array" ref="H30">SUM(IF($A30=runs!$C$2:$C$304,runs!$BN$2:$BN$304*runs!$BL$2:$BL$304))/SUM(IF($A30=runs!$C$2:$C$304,runs!$BN$2:$BN$304))</f>
        <v>#DIV/0!</v>
      </c>
      <c r="I30" s="67" t="e">
        <f t="array" ref="I30">SQRT(SUM(IF($A30=runs_catXX,(runs!$BN$2:$BN$304*runs!$BM$2:$BM$304)^2))/SUM(IF($A30=runs_catXX,(runs!$BN$2:$BN$304)))^2)</f>
        <v>#DIV/0!</v>
      </c>
      <c r="J30" s="54" t="e">
        <f t="shared" si="1"/>
        <v>#DIV/0!</v>
      </c>
      <c r="K30" s="53" t="e">
        <f t="array" ref="K30">SQRT(SUM(IF(A30=runs!$C$2:$C$304,((runs!$BL$2:$BL$304-H30)/runs!$BM$2:$BM$304)^2))/((F30-1)*SUM(IF(A30=runs_catXX,1/runs!$BM$2:$BM$304^2))))</f>
        <v>#DIV/0!</v>
      </c>
      <c r="L30" s="54" t="e">
        <f t="shared" si="2"/>
        <v>#DIV/0!</v>
      </c>
      <c r="M30" s="53" t="e">
        <f t="shared" si="3"/>
        <v>#DIV/0!</v>
      </c>
      <c r="N30" s="72" t="e">
        <f t="shared" si="4"/>
        <v>#DIV/0!</v>
      </c>
      <c r="P30" s="33">
        <f t="array" ref="P30">SUM(IF($A30=runs!$C$2:$C$304,runs!BF$2:BF$304))</f>
        <v>0</v>
      </c>
      <c r="Q30" s="29">
        <f t="array" ref="Q30">SUM(IF($A30=runs!$C$2:$C$304,runs!BD$2:BD$304))</f>
        <v>0</v>
      </c>
      <c r="R30" s="55">
        <f t="shared" si="5"/>
        <v>1</v>
      </c>
      <c r="S30" s="32" t="e">
        <f t="shared" si="6"/>
        <v>#DIV/0!</v>
      </c>
      <c r="T30" s="32" t="e">
        <f t="shared" si="7"/>
        <v>#DIV/0!</v>
      </c>
      <c r="U30" s="20">
        <f t="array" ref="U30">SUM(IF($A30=runs!$C$3:$C$304,IF(NOT(ISERROR(runs!BG$3:BG$304)),runs!BG$3:BG$304,0)))</f>
        <v>0</v>
      </c>
      <c r="V30" s="32" t="e">
        <f t="shared" si="8"/>
        <v>#DIV/0!</v>
      </c>
      <c r="W30" s="77"/>
      <c r="X30" s="78"/>
      <c r="Y30" s="20" t="e">
        <f>Q30/(U30/charge/constants!$B$3)</f>
        <v>#DIV/0!</v>
      </c>
      <c r="Z30" s="59" t="e">
        <f>R30/(U30/charge/constants!$B$3)</f>
        <v>#DIV/0!</v>
      </c>
      <c r="AA30" s="60" t="e">
        <f t="shared" si="9"/>
        <v>#DIV/0!</v>
      </c>
      <c r="AB30" s="23" t="e">
        <f>Y30/eval!$E$18</f>
        <v>#DIV/0!</v>
      </c>
      <c r="AC30" s="20" t="e">
        <f>Z30/eval!$E$18</f>
        <v>#DIV/0!</v>
      </c>
      <c r="AD30" s="55"/>
      <c r="AE30" s="20" t="e">
        <f t="shared" si="10"/>
        <v>#DIV/0!</v>
      </c>
      <c r="AF30" s="20" t="e">
        <f t="shared" si="11"/>
        <v>#DIV/0!</v>
      </c>
      <c r="AG30" s="60" t="e">
        <f t="shared" si="12"/>
        <v>#DIV/0!</v>
      </c>
      <c r="AH30" s="32"/>
      <c r="AI30" s="32"/>
    </row>
    <row r="31" spans="1:40" x14ac:dyDescent="0.2">
      <c r="A31" s="29">
        <v>27</v>
      </c>
      <c r="B31" s="50" t="e">
        <f>VLOOKUP($A31,Rohdaten!F$3:H$1000,2,0)</f>
        <v>#N/A</v>
      </c>
      <c r="C31" s="29" t="e">
        <f>VLOOKUP($A31,Rohdaten!F$3:H$1000,3,0)</f>
        <v>#N/A</v>
      </c>
      <c r="D31" s="51" t="str">
        <f t="shared" si="0"/>
        <v>missing</v>
      </c>
      <c r="E31" s="76">
        <f>turn.targ236!E32</f>
        <v>0</v>
      </c>
      <c r="F31" s="50">
        <f t="array" ref="F31">SUM(IF($A31=runs_catXX,1))</f>
        <v>0</v>
      </c>
      <c r="G31" s="76">
        <f>turn.targ236!G32</f>
        <v>0</v>
      </c>
      <c r="H31" s="69" t="e">
        <f t="array" ref="H31">SUM(IF($A31=runs!$C$2:$C$304,runs!$BN$2:$BN$304*runs!$BL$2:$BL$304))/SUM(IF($A31=runs!$C$2:$C$304,runs!$BN$2:$BN$304))</f>
        <v>#DIV/0!</v>
      </c>
      <c r="I31" s="67" t="e">
        <f t="array" ref="I31">SQRT(SUM(IF($A31=runs_catXX,(runs!$BN$2:$BN$304*runs!$BM$2:$BM$304)^2))/SUM(IF($A31=runs_catXX,(runs!$BN$2:$BN$304)))^2)</f>
        <v>#DIV/0!</v>
      </c>
      <c r="J31" s="54" t="e">
        <f t="shared" si="1"/>
        <v>#DIV/0!</v>
      </c>
      <c r="K31" s="53" t="e">
        <f t="array" ref="K31">SQRT(SUM(IF(A31=runs!$C$2:$C$304,((runs!$BL$2:$BL$304-H31)/runs!$BM$2:$BM$304)^2))/((F31-1)*SUM(IF(A31=runs_catXX,1/runs!$BM$2:$BM$304^2))))</f>
        <v>#DIV/0!</v>
      </c>
      <c r="L31" s="54" t="e">
        <f t="shared" si="2"/>
        <v>#DIV/0!</v>
      </c>
      <c r="M31" s="73" t="e">
        <f t="shared" si="3"/>
        <v>#DIV/0!</v>
      </c>
      <c r="N31" s="72" t="e">
        <f t="shared" si="4"/>
        <v>#DIV/0!</v>
      </c>
      <c r="P31" s="33">
        <f t="array" ref="P31">SUM(IF($A31=runs!$C$2:$C$304,runs!BF$2:BF$304))</f>
        <v>0</v>
      </c>
      <c r="Q31" s="29">
        <f t="array" ref="Q31">SUM(IF($A31=runs!$C$2:$C$304,runs!BD$2:BD$304))</f>
        <v>0</v>
      </c>
      <c r="R31" s="55">
        <f t="shared" si="5"/>
        <v>1</v>
      </c>
      <c r="S31" s="32" t="e">
        <f t="shared" si="6"/>
        <v>#DIV/0!</v>
      </c>
      <c r="T31" s="32" t="e">
        <f t="shared" si="7"/>
        <v>#DIV/0!</v>
      </c>
      <c r="U31" s="20">
        <f t="array" ref="U31">SUM(IF($A31=runs!$C$3:$C$304,IF(NOT(ISERROR(runs!BG$3:BG$304)),runs!BG$3:BG$304,0)))</f>
        <v>0</v>
      </c>
      <c r="V31" s="32" t="e">
        <f t="shared" si="8"/>
        <v>#DIV/0!</v>
      </c>
      <c r="W31" s="77"/>
      <c r="X31" s="78"/>
      <c r="Y31" s="20" t="e">
        <f>Q31/(U31/charge/constants!$B$3)</f>
        <v>#DIV/0!</v>
      </c>
      <c r="Z31" s="59" t="e">
        <f>R31/(U31/charge/constants!$B$3)</f>
        <v>#DIV/0!</v>
      </c>
      <c r="AA31" s="60" t="e">
        <f t="shared" si="9"/>
        <v>#DIV/0!</v>
      </c>
      <c r="AB31" s="23" t="e">
        <f>Y31/eval!$E$18</f>
        <v>#DIV/0!</v>
      </c>
      <c r="AC31" s="20" t="e">
        <f>Z31/eval!$E$18</f>
        <v>#DIV/0!</v>
      </c>
      <c r="AD31" s="55"/>
      <c r="AE31" s="20" t="e">
        <f t="shared" si="10"/>
        <v>#DIV/0!</v>
      </c>
      <c r="AF31" s="20" t="e">
        <f t="shared" si="11"/>
        <v>#DIV/0!</v>
      </c>
      <c r="AG31" s="60" t="e">
        <f t="shared" si="12"/>
        <v>#DIV/0!</v>
      </c>
      <c r="AH31" s="32"/>
      <c r="AI31" s="32"/>
    </row>
    <row r="32" spans="1:40" x14ac:dyDescent="0.2">
      <c r="A32" s="29">
        <v>28</v>
      </c>
      <c r="B32" s="50" t="e">
        <f>VLOOKUP($A32,Rohdaten!F$3:H$1000,2,0)</f>
        <v>#N/A</v>
      </c>
      <c r="C32" s="29" t="e">
        <f>VLOOKUP($A32,Rohdaten!F$3:H$1000,3,0)</f>
        <v>#N/A</v>
      </c>
      <c r="D32" s="51" t="str">
        <f t="shared" si="0"/>
        <v>missing</v>
      </c>
      <c r="E32" s="76">
        <f>turn.targ236!E33</f>
        <v>0</v>
      </c>
      <c r="F32" s="50">
        <f t="array" ref="F32">SUM(IF($A32=runs_catXX,1))</f>
        <v>0</v>
      </c>
      <c r="G32" s="76">
        <f>turn.targ236!G33</f>
        <v>0</v>
      </c>
      <c r="H32" s="69" t="e">
        <f t="array" ref="H32">SUM(IF($A32=runs!$C$2:$C$304,runs!$BN$2:$BN$304*runs!$BL$2:$BL$304))/SUM(IF($A32=runs!$C$2:$C$304,runs!$BN$2:$BN$304))</f>
        <v>#DIV/0!</v>
      </c>
      <c r="I32" s="67" t="e">
        <f t="array" ref="I32">SQRT(SUM(IF($A32=runs_catXX,(runs!$BN$2:$BN$304*runs!$BM$2:$BM$304)^2))/SUM(IF($A32=runs_catXX,(runs!$BN$2:$BN$304)))^2)</f>
        <v>#DIV/0!</v>
      </c>
      <c r="J32" s="54" t="e">
        <f t="shared" si="1"/>
        <v>#DIV/0!</v>
      </c>
      <c r="K32" s="53" t="e">
        <f t="array" ref="K32">SQRT(SUM(IF(A32=runs!$C$2:$C$304,((runs!$BL$2:$BL$304-H32)/runs!$BM$2:$BM$304)^2))/((F32-1)*SUM(IF(A32=runs_catXX,1/runs!$BM$2:$BM$304^2))))</f>
        <v>#DIV/0!</v>
      </c>
      <c r="L32" s="54" t="e">
        <f t="shared" si="2"/>
        <v>#DIV/0!</v>
      </c>
      <c r="M32" s="53" t="e">
        <f t="shared" si="3"/>
        <v>#DIV/0!</v>
      </c>
      <c r="N32" s="72" t="e">
        <f t="shared" si="4"/>
        <v>#DIV/0!</v>
      </c>
      <c r="P32" s="33">
        <f t="array" ref="P32">SUM(IF($A32=runs!$C$2:$C$304,runs!BF$2:BF$304))</f>
        <v>0</v>
      </c>
      <c r="Q32" s="29">
        <f t="array" ref="Q32">SUM(IF($A32=runs!$C$2:$C$304,runs!BD$2:BD$304))</f>
        <v>0</v>
      </c>
      <c r="R32" s="55">
        <f t="shared" si="5"/>
        <v>1</v>
      </c>
      <c r="S32" s="32" t="e">
        <f t="shared" si="6"/>
        <v>#DIV/0!</v>
      </c>
      <c r="T32" s="32" t="e">
        <f t="shared" si="7"/>
        <v>#DIV/0!</v>
      </c>
      <c r="U32" s="20">
        <f t="array" ref="U32">SUM(IF($A32=runs!$C$3:$C$304,IF(NOT(ISERROR(runs!BG$3:BG$304)),runs!BG$3:BG$304,0)))</f>
        <v>0</v>
      </c>
      <c r="V32" s="32" t="e">
        <f t="shared" si="8"/>
        <v>#DIV/0!</v>
      </c>
      <c r="W32" s="77"/>
      <c r="X32" s="78"/>
      <c r="Y32" s="20" t="e">
        <f>Q32/(U32/charge/constants!$B$3)</f>
        <v>#DIV/0!</v>
      </c>
      <c r="Z32" s="59" t="e">
        <f>R32/(U32/charge/constants!$B$3)</f>
        <v>#DIV/0!</v>
      </c>
      <c r="AA32" s="60" t="e">
        <f t="shared" si="9"/>
        <v>#DIV/0!</v>
      </c>
      <c r="AB32" s="23" t="e">
        <f>Y32/eval!$E$18</f>
        <v>#DIV/0!</v>
      </c>
      <c r="AC32" s="20" t="e">
        <f>Z32/eval!$E$18</f>
        <v>#DIV/0!</v>
      </c>
      <c r="AD32" s="55"/>
      <c r="AE32" s="20" t="e">
        <f t="shared" si="10"/>
        <v>#DIV/0!</v>
      </c>
      <c r="AF32" s="20" t="e">
        <f t="shared" si="11"/>
        <v>#DIV/0!</v>
      </c>
      <c r="AG32" s="60" t="e">
        <f t="shared" si="12"/>
        <v>#DIV/0!</v>
      </c>
      <c r="AH32" s="32"/>
      <c r="AI32" s="32"/>
    </row>
    <row r="33" spans="1:35" x14ac:dyDescent="0.2">
      <c r="A33" s="29">
        <v>29</v>
      </c>
      <c r="B33" s="50" t="e">
        <f>VLOOKUP($A33,Rohdaten!F$3:H$1000,2,0)</f>
        <v>#N/A</v>
      </c>
      <c r="C33" s="29" t="e">
        <f>VLOOKUP($A33,Rohdaten!F$3:H$1000,3,0)</f>
        <v>#N/A</v>
      </c>
      <c r="D33" s="51" t="str">
        <f t="shared" si="0"/>
        <v>missing</v>
      </c>
      <c r="E33" s="76">
        <f>turn.targ236!E34</f>
        <v>0</v>
      </c>
      <c r="F33" s="50">
        <f t="array" ref="F33">SUM(IF($A33=runs_catXX,1))</f>
        <v>0</v>
      </c>
      <c r="G33" s="76">
        <f>turn.targ236!G34</f>
        <v>0</v>
      </c>
      <c r="H33" s="69" t="e">
        <f t="array" ref="H33">SUM(IF($A33=runs!$C$2:$C$304,runs!$BN$2:$BN$304*runs!$BL$2:$BL$304))/SUM(IF($A33=runs!$C$2:$C$304,runs!$BN$2:$BN$304))</f>
        <v>#DIV/0!</v>
      </c>
      <c r="I33" s="67" t="e">
        <f t="array" ref="I33">SQRT(SUM(IF($A33=runs_catXX,(runs!$BN$2:$BN$304*runs!$BM$2:$BM$304)^2))/SUM(IF($A33=runs_catXX,(runs!$BN$2:$BN$304)))^2)</f>
        <v>#DIV/0!</v>
      </c>
      <c r="J33" s="54" t="e">
        <f t="shared" si="1"/>
        <v>#DIV/0!</v>
      </c>
      <c r="K33" s="53" t="e">
        <f t="array" ref="K33">SQRT(SUM(IF(A33=runs!$C$2:$C$304,((runs!$BL$2:$BL$304-H33)/runs!$BM$2:$BM$304)^2))/((F33-1)*SUM(IF(A33=runs_catXX,1/runs!$BM$2:$BM$304^2))))</f>
        <v>#DIV/0!</v>
      </c>
      <c r="L33" s="54" t="e">
        <f t="shared" si="2"/>
        <v>#DIV/0!</v>
      </c>
      <c r="M33" s="53" t="e">
        <f t="shared" si="3"/>
        <v>#DIV/0!</v>
      </c>
      <c r="N33" s="72" t="e">
        <f t="shared" si="4"/>
        <v>#DIV/0!</v>
      </c>
      <c r="P33" s="33">
        <f t="array" ref="P33">SUM(IF($A33=runs!$C$2:$C$304,runs!BF$2:BF$304))</f>
        <v>0</v>
      </c>
      <c r="Q33" s="29">
        <f t="array" ref="Q33">SUM(IF($A33=runs!$C$2:$C$304,runs!BD$2:BD$304))</f>
        <v>0</v>
      </c>
      <c r="R33" s="55">
        <f t="shared" si="5"/>
        <v>1</v>
      </c>
      <c r="S33" s="32" t="e">
        <f t="shared" si="6"/>
        <v>#DIV/0!</v>
      </c>
      <c r="T33" s="32" t="e">
        <f t="shared" si="7"/>
        <v>#DIV/0!</v>
      </c>
      <c r="U33" s="20">
        <f t="array" ref="U33">SUM(IF($A33=runs!$C$3:$C$304,IF(NOT(ISERROR(runs!BG$3:BG$304)),runs!BG$3:BG$304,0)))</f>
        <v>0</v>
      </c>
      <c r="V33" s="32" t="e">
        <f t="shared" si="8"/>
        <v>#DIV/0!</v>
      </c>
      <c r="W33" s="77"/>
      <c r="X33" s="78"/>
      <c r="Y33" s="20" t="e">
        <f>Q33/(U33/charge/constants!$B$3)</f>
        <v>#DIV/0!</v>
      </c>
      <c r="Z33" s="59" t="e">
        <f>R33/(U33/charge/constants!$B$3)</f>
        <v>#DIV/0!</v>
      </c>
      <c r="AA33" s="60" t="e">
        <f t="shared" si="9"/>
        <v>#DIV/0!</v>
      </c>
      <c r="AB33" s="23" t="e">
        <f>Y33/eval!$E$18</f>
        <v>#DIV/0!</v>
      </c>
      <c r="AC33" s="20" t="e">
        <f>Z33/eval!$E$18</f>
        <v>#DIV/0!</v>
      </c>
      <c r="AD33" s="55"/>
      <c r="AE33" s="20" t="e">
        <f t="shared" si="10"/>
        <v>#DIV/0!</v>
      </c>
      <c r="AF33" s="20" t="e">
        <f t="shared" si="11"/>
        <v>#DIV/0!</v>
      </c>
      <c r="AG33" s="60" t="e">
        <f t="shared" si="12"/>
        <v>#DIV/0!</v>
      </c>
      <c r="AH33" s="32"/>
      <c r="AI33" s="32"/>
    </row>
    <row r="34" spans="1:35" x14ac:dyDescent="0.2">
      <c r="A34" s="29">
        <v>30</v>
      </c>
      <c r="B34" s="50" t="str">
        <f>VLOOKUP($A34,Rohdaten!F$3:H$1000,2,0)</f>
        <v>Vienna-KkU_D30+Fe02@30</v>
      </c>
      <c r="C34" s="29" t="str">
        <f>VLOOKUP($A34,Rohdaten!F$3:H$1000,3,0)</f>
        <v>Vienna_KkU</v>
      </c>
      <c r="D34" s="51" t="str">
        <f t="shared" si="0"/>
        <v>Vienna_KkU</v>
      </c>
      <c r="E34" s="76">
        <f>turn.targ236!E35</f>
        <v>0</v>
      </c>
      <c r="F34" s="50">
        <f t="array" ref="F34">SUM(IF($A34=runs_catXX,1))</f>
        <v>31</v>
      </c>
      <c r="G34" s="76">
        <f>turn.targ236!G35</f>
        <v>0</v>
      </c>
      <c r="H34" s="69" t="e">
        <f t="array" ref="H34">SUM(IF($A34=runs!$C$2:$C$304,runs!$BN$2:$BN$304*runs!$BL$2:$BL$304))/SUM(IF($A34=runs!$C$2:$C$304,runs!$BN$2:$BN$304))</f>
        <v>#VALUE!</v>
      </c>
      <c r="I34" s="67" t="e">
        <f t="array" ref="I34">SQRT(SUM(IF($A34=runs_catXX,(runs!$BN$2:$BN$304*runs!$BM$2:$BM$304)^2))/SUM(IF($A34=runs_catXX,(runs!$BN$2:$BN$304)))^2)</f>
        <v>#VALUE!</v>
      </c>
      <c r="J34" s="54" t="e">
        <f t="shared" si="1"/>
        <v>#VALUE!</v>
      </c>
      <c r="K34" s="53" t="e">
        <f t="array" ref="K34">SQRT(SUM(IF(A34=runs!$C$2:$C$304,((runs!$BL$2:$BL$304-H34)/runs!$BM$2:$BM$304)^2))/((F34-1)*SUM(IF(A34=runs_catXX,1/runs!$BM$2:$BM$304^2))))</f>
        <v>#VALUE!</v>
      </c>
      <c r="L34" s="54" t="e">
        <f t="shared" si="2"/>
        <v>#VALUE!</v>
      </c>
      <c r="M34" s="53" t="e">
        <f t="shared" si="3"/>
        <v>#VALUE!</v>
      </c>
      <c r="N34" s="72" t="e">
        <f t="shared" si="4"/>
        <v>#VALUE!</v>
      </c>
      <c r="P34" s="33">
        <f t="array" ref="P34">SUM(IF($A34=runs!$C$2:$C$304,runs!BF$2:BF$304))</f>
        <v>10.012360939431399</v>
      </c>
      <c r="Q34" s="29">
        <f t="array" ref="Q34">SUM(IF($A34=runs!$C$2:$C$304,runs!BD$2:BD$304))</f>
        <v>847683</v>
      </c>
      <c r="R34" s="55">
        <f t="shared" si="5"/>
        <v>920.69756163465536</v>
      </c>
      <c r="S34" s="32">
        <f t="shared" si="6"/>
        <v>84663.647777777762</v>
      </c>
      <c r="T34" s="32">
        <f t="shared" si="7"/>
        <v>91.956089797831609</v>
      </c>
      <c r="U34" s="20">
        <f t="array" ref="U34">SUM(IF($A34=runs!$C$3:$C$304,IF(NOT(ISERROR(runs!BG$3:BG$304)),runs!BG$3:BG$304,0)))</f>
        <v>6.5775054858367131E-9</v>
      </c>
      <c r="V34" s="32">
        <f t="shared" si="8"/>
        <v>6.5693851086937033E-10</v>
      </c>
      <c r="W34" s="77"/>
      <c r="X34" s="78"/>
      <c r="Y34" s="20">
        <f>Q34/(U34/charge/constants!$B$3)</f>
        <v>6.1945567610297391E-5</v>
      </c>
      <c r="Z34" s="59">
        <f>R34/(U34/charge/constants!$B$3)</f>
        <v>6.7281204238937768E-8</v>
      </c>
      <c r="AA34" s="60">
        <f t="shared" si="9"/>
        <v>1.0861342761794861E-3</v>
      </c>
      <c r="AB34" s="23">
        <f>Y34/eval!$E$18</f>
        <v>7.5019990676414582E-5</v>
      </c>
      <c r="AC34" s="20">
        <f>Z34/eval!$E$18</f>
        <v>8.1481783272319327E-8</v>
      </c>
      <c r="AD34" s="55"/>
      <c r="AE34" s="20" t="e">
        <f t="shared" si="10"/>
        <v>#VALUE!</v>
      </c>
      <c r="AF34" s="20" t="e">
        <f t="shared" si="11"/>
        <v>#VALUE!</v>
      </c>
      <c r="AG34" s="60" t="e">
        <f t="shared" si="12"/>
        <v>#VALUE!</v>
      </c>
      <c r="AH34" s="32"/>
      <c r="AI34" s="32"/>
    </row>
    <row r="35" spans="1:35" x14ac:dyDescent="0.2">
      <c r="A35" s="29">
        <v>31</v>
      </c>
      <c r="B35" s="50" t="e">
        <f>VLOOKUP($A35,Rohdaten!F$3:H$1000,2,0)</f>
        <v>#N/A</v>
      </c>
      <c r="C35" s="29" t="e">
        <f>VLOOKUP($A35,Rohdaten!F$3:H$1000,3,0)</f>
        <v>#N/A</v>
      </c>
      <c r="D35" s="51" t="str">
        <f t="shared" si="0"/>
        <v>missing</v>
      </c>
      <c r="E35" s="76">
        <f>turn.targ236!E36</f>
        <v>0</v>
      </c>
      <c r="F35" s="50">
        <f t="array" ref="F35">SUM(IF($A35=runs_catXX,1))</f>
        <v>0</v>
      </c>
      <c r="G35" s="76">
        <f>turn.targ236!G36</f>
        <v>0</v>
      </c>
      <c r="H35" s="69" t="e">
        <f t="array" ref="H35">SUM(IF($A35=runs!$C$2:$C$304,runs!$BN$2:$BN$304*runs!$BL$2:$BL$304))/SUM(IF($A35=runs!$C$2:$C$304,runs!$BN$2:$BN$304))</f>
        <v>#DIV/0!</v>
      </c>
      <c r="I35" s="67" t="e">
        <f t="array" ref="I35">SQRT(SUM(IF($A35=runs_catXX,(runs!$BN$2:$BN$304*runs!$BM$2:$BM$304)^2))/SUM(IF($A35=runs_catXX,(runs!$BN$2:$BN$304)))^2)</f>
        <v>#DIV/0!</v>
      </c>
      <c r="J35" s="54" t="e">
        <f t="shared" si="1"/>
        <v>#DIV/0!</v>
      </c>
      <c r="K35" s="53" t="e">
        <f t="array" ref="K35">SQRT(SUM(IF(A35=runs!$C$2:$C$304,((runs!$BL$2:$BL$304-H35)/runs!$BM$2:$BM$304)^2))/((F35-1)*SUM(IF(A35=runs_catXX,1/runs!$BM$2:$BM$304^2))))</f>
        <v>#DIV/0!</v>
      </c>
      <c r="L35" s="54" t="e">
        <f t="shared" si="2"/>
        <v>#DIV/0!</v>
      </c>
      <c r="M35" s="53" t="e">
        <f t="shared" si="3"/>
        <v>#DIV/0!</v>
      </c>
      <c r="N35" s="72" t="e">
        <f t="shared" si="4"/>
        <v>#DIV/0!</v>
      </c>
      <c r="P35" s="33">
        <f t="array" ref="P35">SUM(IF($A35=runs!$C$2:$C$304,runs!BF$2:BF$304))</f>
        <v>0</v>
      </c>
      <c r="Q35" s="29">
        <f t="array" ref="Q35">SUM(IF($A35=runs!$C$2:$C$304,runs!BD$2:BD$304))</f>
        <v>0</v>
      </c>
      <c r="R35" s="55">
        <f t="shared" si="5"/>
        <v>1</v>
      </c>
      <c r="S35" s="32" t="e">
        <f t="shared" si="6"/>
        <v>#DIV/0!</v>
      </c>
      <c r="T35" s="32" t="e">
        <f t="shared" si="7"/>
        <v>#DIV/0!</v>
      </c>
      <c r="U35" s="20">
        <f t="array" ref="U35">SUM(IF($A35=runs!$C$3:$C$304,IF(NOT(ISERROR(runs!BG$3:BG$304)),runs!BG$3:BG$304,0)))</f>
        <v>0</v>
      </c>
      <c r="V35" s="32" t="e">
        <f t="shared" si="8"/>
        <v>#DIV/0!</v>
      </c>
      <c r="W35" s="77"/>
      <c r="X35" s="78"/>
      <c r="Y35" s="20" t="e">
        <f>Q35/(U35/charge/constants!$B$3)</f>
        <v>#DIV/0!</v>
      </c>
      <c r="Z35" s="59" t="e">
        <f>R35/(U35/charge/constants!$B$3)</f>
        <v>#DIV/0!</v>
      </c>
      <c r="AA35" s="60" t="e">
        <f t="shared" si="9"/>
        <v>#DIV/0!</v>
      </c>
      <c r="AB35" s="23" t="e">
        <f>Y35/eval!$E$18</f>
        <v>#DIV/0!</v>
      </c>
      <c r="AC35" s="20" t="e">
        <f>Z35/eval!$E$18</f>
        <v>#DIV/0!</v>
      </c>
      <c r="AD35" s="55"/>
      <c r="AE35" s="20" t="e">
        <f t="shared" si="10"/>
        <v>#DIV/0!</v>
      </c>
      <c r="AF35" s="20" t="e">
        <f t="shared" si="11"/>
        <v>#DIV/0!</v>
      </c>
      <c r="AG35" s="60" t="e">
        <f t="shared" si="12"/>
        <v>#DIV/0!</v>
      </c>
      <c r="AH35" s="32"/>
      <c r="AI35" s="32"/>
    </row>
    <row r="36" spans="1:35" x14ac:dyDescent="0.2">
      <c r="A36" s="29">
        <v>32</v>
      </c>
      <c r="B36" s="50" t="e">
        <f>VLOOKUP($A36,Rohdaten!F$3:H$1000,2,0)</f>
        <v>#N/A</v>
      </c>
      <c r="C36" s="29" t="e">
        <f>VLOOKUP($A36,Rohdaten!F$3:H$1000,3,0)</f>
        <v>#N/A</v>
      </c>
      <c r="D36" s="51" t="str">
        <f t="shared" si="0"/>
        <v>missing</v>
      </c>
      <c r="E36" s="76">
        <f>turn.targ236!E37</f>
        <v>0</v>
      </c>
      <c r="F36" s="50">
        <f t="array" ref="F36">SUM(IF($A36=runs_catXX,1))</f>
        <v>0</v>
      </c>
      <c r="G36" s="76">
        <f>turn.targ236!G37</f>
        <v>0</v>
      </c>
      <c r="H36" s="69" t="e">
        <f t="array" ref="H36">SUM(IF($A36=runs!$C$2:$C$304,runs!$BN$2:$BN$304*runs!$BL$2:$BL$304))/SUM(IF($A36=runs!$C$2:$C$304,runs!$BN$2:$BN$304))</f>
        <v>#DIV/0!</v>
      </c>
      <c r="I36" s="67" t="e">
        <f t="array" ref="I36">SQRT(SUM(IF($A36=runs_catXX,(runs!$BN$2:$BN$304*runs!$BM$2:$BM$304)^2))/SUM(IF($A36=runs_catXX,(runs!$BN$2:$BN$304)))^2)</f>
        <v>#DIV/0!</v>
      </c>
      <c r="J36" s="54" t="e">
        <f t="shared" si="1"/>
        <v>#DIV/0!</v>
      </c>
      <c r="K36" s="53" t="e">
        <f t="array" ref="K36">SQRT(SUM(IF(A36=runs!$C$2:$C$304,((runs!$BL$2:$BL$304-H36)/runs!$BM$2:$BM$304)^2))/((F36-1)*SUM(IF(A36=runs_catXX,1/runs!$BM$2:$BM$304^2))))</f>
        <v>#DIV/0!</v>
      </c>
      <c r="L36" s="54" t="e">
        <f t="shared" si="2"/>
        <v>#DIV/0!</v>
      </c>
      <c r="M36" s="73" t="e">
        <f t="shared" si="3"/>
        <v>#DIV/0!</v>
      </c>
      <c r="N36" s="72" t="e">
        <f t="shared" si="4"/>
        <v>#DIV/0!</v>
      </c>
      <c r="P36" s="33">
        <f t="array" ref="P36">SUM(IF($A36=runs!$C$2:$C$304,runs!BF$2:BF$304))</f>
        <v>0</v>
      </c>
      <c r="Q36" s="29">
        <f t="array" ref="Q36">SUM(IF($A36=runs!$C$2:$C$304,runs!BD$2:BD$304))</f>
        <v>0</v>
      </c>
      <c r="R36" s="55">
        <f t="shared" si="5"/>
        <v>1</v>
      </c>
      <c r="S36" s="32" t="e">
        <f t="shared" si="6"/>
        <v>#DIV/0!</v>
      </c>
      <c r="T36" s="32" t="e">
        <f t="shared" si="7"/>
        <v>#DIV/0!</v>
      </c>
      <c r="U36" s="20">
        <f t="array" ref="U36">SUM(IF($A36=runs!$C$3:$C$304,IF(NOT(ISERROR(runs!BG$3:BG$304)),runs!BG$3:BG$304,0)))</f>
        <v>0</v>
      </c>
      <c r="V36" s="32" t="e">
        <f t="shared" si="8"/>
        <v>#DIV/0!</v>
      </c>
      <c r="W36" s="77"/>
      <c r="X36" s="78"/>
      <c r="Y36" s="20" t="e">
        <f>Q36/(U36/charge/constants!$B$3)</f>
        <v>#DIV/0!</v>
      </c>
      <c r="Z36" s="59" t="e">
        <f>R36/(U36/charge/constants!$B$3)</f>
        <v>#DIV/0!</v>
      </c>
      <c r="AA36" s="60" t="e">
        <f t="shared" si="9"/>
        <v>#DIV/0!</v>
      </c>
      <c r="AB36" s="23" t="e">
        <f>Y36/eval!$E$18</f>
        <v>#DIV/0!</v>
      </c>
      <c r="AC36" s="20" t="e">
        <f>Z36/eval!$E$18</f>
        <v>#DIV/0!</v>
      </c>
      <c r="AD36" s="55"/>
      <c r="AE36" s="20" t="e">
        <f t="shared" si="10"/>
        <v>#DIV/0!</v>
      </c>
      <c r="AF36" s="20" t="e">
        <f t="shared" si="11"/>
        <v>#DIV/0!</v>
      </c>
      <c r="AG36" s="60" t="e">
        <f t="shared" si="12"/>
        <v>#DIV/0!</v>
      </c>
      <c r="AH36" s="32"/>
      <c r="AI36" s="32"/>
    </row>
    <row r="37" spans="1:35" x14ac:dyDescent="0.2">
      <c r="A37" s="29">
        <v>33</v>
      </c>
      <c r="B37" s="50" t="e">
        <f>VLOOKUP($A37,Rohdaten!F$3:H$1000,2,0)</f>
        <v>#N/A</v>
      </c>
      <c r="C37" s="29" t="e">
        <f>VLOOKUP($A37,Rohdaten!F$3:H$1000,3,0)</f>
        <v>#N/A</v>
      </c>
      <c r="D37" s="51" t="str">
        <f t="shared" si="0"/>
        <v>missing</v>
      </c>
      <c r="E37" s="76">
        <f>turn.targ236!E38</f>
        <v>0</v>
      </c>
      <c r="F37" s="50">
        <f t="array" ref="F37">SUM(IF($A37=runs_catXX,1))</f>
        <v>0</v>
      </c>
      <c r="G37" s="76">
        <f>turn.targ236!G38</f>
        <v>0</v>
      </c>
      <c r="H37" s="69" t="e">
        <f t="array" ref="H37">SUM(IF($A37=runs!$C$2:$C$304,runs!$BN$2:$BN$304*runs!$BL$2:$BL$304))/SUM(IF($A37=runs!$C$2:$C$304,runs!$BN$2:$BN$304))</f>
        <v>#DIV/0!</v>
      </c>
      <c r="I37" s="67" t="e">
        <f t="array" ref="I37">SQRT(SUM(IF($A37=runs_catXX,(runs!$BN$2:$BN$304*runs!$BM$2:$BM$304)^2))/SUM(IF($A37=runs_catXX,(runs!$BN$2:$BN$304)))^2)</f>
        <v>#DIV/0!</v>
      </c>
      <c r="J37" s="54" t="e">
        <f t="shared" si="1"/>
        <v>#DIV/0!</v>
      </c>
      <c r="K37" s="53" t="e">
        <f t="array" ref="K37">SQRT(SUM(IF(A37=runs!$C$2:$C$304,((runs!$BL$2:$BL$304-H37)/runs!$BM$2:$BM$304)^2))/((F37-1)*SUM(IF(A37=runs_catXX,1/runs!$BM$2:$BM$304^2))))</f>
        <v>#DIV/0!</v>
      </c>
      <c r="L37" s="54" t="e">
        <f t="shared" si="2"/>
        <v>#DIV/0!</v>
      </c>
      <c r="M37" s="73" t="e">
        <f t="shared" si="3"/>
        <v>#DIV/0!</v>
      </c>
      <c r="N37" s="72" t="e">
        <f t="shared" si="4"/>
        <v>#DIV/0!</v>
      </c>
      <c r="P37" s="33">
        <f t="array" ref="P37">SUM(IF($A37=runs!$C$2:$C$304,runs!BF$2:BF$304))</f>
        <v>0</v>
      </c>
      <c r="Q37" s="29">
        <f t="array" ref="Q37">SUM(IF($A37=runs!$C$2:$C$304,runs!BD$2:BD$304))</f>
        <v>0</v>
      </c>
      <c r="R37" s="55">
        <f t="shared" si="5"/>
        <v>1</v>
      </c>
      <c r="S37" s="32" t="e">
        <f t="shared" si="6"/>
        <v>#DIV/0!</v>
      </c>
      <c r="T37" s="32" t="e">
        <f t="shared" si="7"/>
        <v>#DIV/0!</v>
      </c>
      <c r="U37" s="20">
        <f t="array" ref="U37">SUM(IF($A37=runs!$C$3:$C$304,IF(NOT(ISERROR(runs!BG$3:BG$304)),runs!BG$3:BG$304,0)))</f>
        <v>0</v>
      </c>
      <c r="V37" s="32" t="e">
        <f t="shared" si="8"/>
        <v>#DIV/0!</v>
      </c>
      <c r="W37" s="77"/>
      <c r="X37" s="78"/>
      <c r="Y37" s="20" t="e">
        <f>Q37/(U37/charge/constants!$B$3)</f>
        <v>#DIV/0!</v>
      </c>
      <c r="Z37" s="59" t="e">
        <f>R37/(U37/charge/constants!$B$3)</f>
        <v>#DIV/0!</v>
      </c>
      <c r="AA37" s="60" t="e">
        <f t="shared" si="9"/>
        <v>#DIV/0!</v>
      </c>
      <c r="AB37" s="23" t="e">
        <f>Y37/eval!$E$18</f>
        <v>#DIV/0!</v>
      </c>
      <c r="AC37" s="20" t="e">
        <f>Z37/eval!$E$18</f>
        <v>#DIV/0!</v>
      </c>
      <c r="AD37" s="55"/>
      <c r="AE37" s="20" t="e">
        <f t="shared" si="10"/>
        <v>#DIV/0!</v>
      </c>
      <c r="AF37" s="20" t="e">
        <f t="shared" si="11"/>
        <v>#DIV/0!</v>
      </c>
      <c r="AG37" s="60" t="e">
        <f t="shared" si="12"/>
        <v>#DIV/0!</v>
      </c>
      <c r="AH37" s="32"/>
      <c r="AI37" s="32"/>
    </row>
    <row r="38" spans="1:35" x14ac:dyDescent="0.2">
      <c r="A38" s="29">
        <v>34</v>
      </c>
      <c r="B38" s="50" t="e">
        <f>VLOOKUP($A38,Rohdaten!F$3:H$1000,2,0)</f>
        <v>#N/A</v>
      </c>
      <c r="C38" s="29" t="e">
        <f>VLOOKUP($A38,Rohdaten!F$3:H$1000,3,0)</f>
        <v>#N/A</v>
      </c>
      <c r="D38" s="51" t="str">
        <f t="shared" si="0"/>
        <v>missing</v>
      </c>
      <c r="E38" s="76">
        <f>turn.targ236!E39</f>
        <v>0</v>
      </c>
      <c r="F38" s="50">
        <f t="array" ref="F38">SUM(IF($A38=runs_catXX,1))</f>
        <v>0</v>
      </c>
      <c r="G38" s="76">
        <f>turn.targ236!G39</f>
        <v>0</v>
      </c>
      <c r="H38" s="69" t="e">
        <f t="array" ref="H38">SUM(IF($A38=runs!$C$2:$C$304,runs!$BN$2:$BN$304*runs!$BL$2:$BL$304))/SUM(IF($A38=runs!$C$2:$C$304,runs!$BN$2:$BN$304))</f>
        <v>#DIV/0!</v>
      </c>
      <c r="I38" s="67" t="e">
        <f t="array" ref="I38">SQRT(SUM(IF($A38=runs_catXX,(runs!$BN$2:$BN$304*runs!$BM$2:$BM$304)^2))/SUM(IF($A38=runs_catXX,(runs!$BN$2:$BN$304)))^2)</f>
        <v>#DIV/0!</v>
      </c>
      <c r="J38" s="54" t="e">
        <f t="shared" si="1"/>
        <v>#DIV/0!</v>
      </c>
      <c r="K38" s="53" t="e">
        <f t="array" ref="K38">SQRT(SUM(IF(A38=runs!$C$2:$C$304,((runs!$BL$2:$BL$304-H38)/runs!$BM$2:$BM$304)^2))/((F38-1)*SUM(IF(A38=runs_catXX,1/runs!$BM$2:$BM$304^2))))</f>
        <v>#DIV/0!</v>
      </c>
      <c r="L38" s="54" t="e">
        <f t="shared" si="2"/>
        <v>#DIV/0!</v>
      </c>
      <c r="M38" s="53" t="e">
        <f t="shared" si="3"/>
        <v>#DIV/0!</v>
      </c>
      <c r="N38" s="72" t="e">
        <f t="shared" si="4"/>
        <v>#DIV/0!</v>
      </c>
      <c r="P38" s="33">
        <f t="array" ref="P38">SUM(IF($A38=runs!$C$2:$C$304,runs!BF$2:BF$304))</f>
        <v>0</v>
      </c>
      <c r="Q38" s="29">
        <f t="array" ref="Q38">SUM(IF($A38=runs!$C$2:$C$304,runs!BD$2:BD$304))</f>
        <v>0</v>
      </c>
      <c r="R38" s="55">
        <f t="shared" si="5"/>
        <v>1</v>
      </c>
      <c r="S38" s="32" t="e">
        <f t="shared" si="6"/>
        <v>#DIV/0!</v>
      </c>
      <c r="T38" s="32" t="e">
        <f t="shared" si="7"/>
        <v>#DIV/0!</v>
      </c>
      <c r="U38" s="20">
        <f t="array" ref="U38">SUM(IF($A38=runs!$C$3:$C$304,IF(NOT(ISERROR(runs!BG$3:BG$304)),runs!BG$3:BG$304,0)))</f>
        <v>0</v>
      </c>
      <c r="V38" s="32" t="e">
        <f t="shared" si="8"/>
        <v>#DIV/0!</v>
      </c>
      <c r="W38" s="77"/>
      <c r="X38" s="78"/>
      <c r="Y38" s="20" t="e">
        <f>Q38/(U38/charge/constants!$B$3)</f>
        <v>#DIV/0!</v>
      </c>
      <c r="Z38" s="59" t="e">
        <f>R38/(U38/charge/constants!$B$3)</f>
        <v>#DIV/0!</v>
      </c>
      <c r="AA38" s="60" t="e">
        <f t="shared" si="9"/>
        <v>#DIV/0!</v>
      </c>
      <c r="AB38" s="23" t="e">
        <f>Y38/eval!$E$18</f>
        <v>#DIV/0!</v>
      </c>
      <c r="AC38" s="20" t="e">
        <f>Z38/eval!$E$18</f>
        <v>#DIV/0!</v>
      </c>
      <c r="AD38" s="55"/>
      <c r="AE38" s="20" t="e">
        <f t="shared" si="10"/>
        <v>#DIV/0!</v>
      </c>
      <c r="AF38" s="20" t="e">
        <f t="shared" si="11"/>
        <v>#DIV/0!</v>
      </c>
      <c r="AG38" s="60" t="e">
        <f t="shared" si="12"/>
        <v>#DIV/0!</v>
      </c>
      <c r="AH38" s="32"/>
      <c r="AI38" s="32"/>
    </row>
    <row r="39" spans="1:35" x14ac:dyDescent="0.2">
      <c r="A39" s="29">
        <v>35</v>
      </c>
      <c r="B39" s="50" t="str">
        <f>VLOOKUP($A39,Rohdaten!F$3:H$1000,2,0)</f>
        <v>Vienna_US8_D30-3@35</v>
      </c>
      <c r="C39" s="29" t="str">
        <f>VLOOKUP($A39,Rohdaten!F$3:H$1000,3,0)</f>
        <v>Vienna-US8</v>
      </c>
      <c r="D39" s="51" t="str">
        <f t="shared" si="0"/>
        <v>Vienna-US8</v>
      </c>
      <c r="E39" s="76">
        <f>turn.targ236!E40</f>
        <v>0</v>
      </c>
      <c r="F39" s="50">
        <f t="array" ref="F39">SUM(IF($A39=runs_catXX,1))</f>
        <v>14</v>
      </c>
      <c r="G39" s="76">
        <f>turn.targ236!G40</f>
        <v>0</v>
      </c>
      <c r="H39" s="69">
        <f t="array" ref="H39">SUM(IF($A39=runs!$C$2:$C$304,runs!$BN$2:$BN$304*runs!$BL$2:$BL$304))/SUM(IF($A39=runs!$C$2:$C$304,runs!$BN$2:$BN$304))</f>
        <v>4.11044927495787E-5</v>
      </c>
      <c r="I39" s="67">
        <f t="array" ref="I39">SQRT(SUM(IF($A39=runs_catXX,(runs!$BN$2:$BN$304*runs!$BM$2:$BM$304)^2))/SUM(IF($A39=runs_catXX,(runs!$BN$2:$BN$304)))^2)</f>
        <v>7.9592670487621645E-8</v>
      </c>
      <c r="J39" s="54">
        <f t="shared" si="1"/>
        <v>1.9363496582362626E-3</v>
      </c>
      <c r="K39" s="53">
        <f t="array" ref="K39">SQRT(SUM(IF(A39=runs!$C$2:$C$304,((runs!$BL$2:$BL$304-H39)/runs!$BM$2:$BM$304)^2))/((F39-1)*SUM(IF(A39=runs_catXX,1/runs!$BM$2:$BM$304^2))))</f>
        <v>1.3972351177533515E-6</v>
      </c>
      <c r="L39" s="54">
        <f t="shared" si="2"/>
        <v>3.3992272481398578E-2</v>
      </c>
      <c r="M39" s="53">
        <f t="shared" si="3"/>
        <v>1.3972351177533515E-6</v>
      </c>
      <c r="N39" s="72">
        <f t="shared" si="4"/>
        <v>3.3992272481398578E-2</v>
      </c>
      <c r="P39" s="33">
        <f t="array" ref="P39">SUM(IF($A39=runs!$C$2:$C$304,runs!BF$2:BF$304))</f>
        <v>40.91470951792337</v>
      </c>
      <c r="Q39" s="29">
        <f t="array" ref="Q39">SUM(IF($A39=runs!$C$2:$C$304,runs!BD$2:BD$304))</f>
        <v>270210</v>
      </c>
      <c r="R39" s="55">
        <f t="shared" si="5"/>
        <v>519.81823746382736</v>
      </c>
      <c r="S39" s="32">
        <f t="shared" si="6"/>
        <v>6604.226283987914</v>
      </c>
      <c r="T39" s="32">
        <f t="shared" si="7"/>
        <v>12.704923084840974</v>
      </c>
      <c r="U39" s="20">
        <f t="array" ref="U39">SUM(IF($A39=runs!$C$3:$C$304,IF(NOT(ISERROR(runs!BG$3:BG$304)),runs!BG$3:BG$304,0)))</f>
        <v>3.9027941724388755E-9</v>
      </c>
      <c r="V39" s="32">
        <f t="shared" si="8"/>
        <v>9.5388534305228082E-11</v>
      </c>
      <c r="W39" s="77"/>
      <c r="X39" s="78"/>
      <c r="Y39" s="20">
        <f>Q39/(U39/charge/constants!$B$3)</f>
        <v>3.327850070013759E-5</v>
      </c>
      <c r="Z39" s="59">
        <f>R39/(U39/charge/constants!$B$3)</f>
        <v>6.4019731243789149E-8</v>
      </c>
      <c r="AA39" s="60">
        <f t="shared" si="9"/>
        <v>1.9237564763103783E-3</v>
      </c>
      <c r="AB39" s="23">
        <f>Y39/eval!$E$18</f>
        <v>4.0302363971467889E-5</v>
      </c>
      <c r="AC39" s="20">
        <f>Z39/eval!$E$18</f>
        <v>7.7531933700729424E-8</v>
      </c>
      <c r="AD39" s="55"/>
      <c r="AE39" s="20">
        <f t="shared" si="10"/>
        <v>4.11044927495787E-5</v>
      </c>
      <c r="AF39" s="20">
        <f t="shared" si="11"/>
        <v>1.3972351177533515E-6</v>
      </c>
      <c r="AG39" s="60">
        <f t="shared" si="12"/>
        <v>3.3992272481398578E-2</v>
      </c>
      <c r="AH39" s="32"/>
      <c r="AI39" s="32"/>
    </row>
    <row r="40" spans="1:35" x14ac:dyDescent="0.2">
      <c r="A40" s="29">
        <v>36</v>
      </c>
      <c r="B40" s="50" t="e">
        <f>VLOOKUP($A40,Rohdaten!F$3:H$1000,2,0)</f>
        <v>#N/A</v>
      </c>
      <c r="C40" s="29" t="e">
        <f>VLOOKUP($A40,Rohdaten!F$3:H$1000,3,0)</f>
        <v>#N/A</v>
      </c>
      <c r="D40" s="51" t="str">
        <f t="shared" si="0"/>
        <v>missing</v>
      </c>
      <c r="E40" s="76">
        <f>turn.targ236!E41</f>
        <v>0</v>
      </c>
      <c r="F40" s="50">
        <f t="array" ref="F40">SUM(IF($A40=runs_catXX,1))</f>
        <v>0</v>
      </c>
      <c r="G40" s="76">
        <f>turn.targ236!G41</f>
        <v>0</v>
      </c>
      <c r="H40" s="69" t="e">
        <f t="array" ref="H40">SUM(IF($A40=runs!$C$2:$C$304,runs!$BN$2:$BN$304*runs!$BL$2:$BL$304))/SUM(IF($A40=runs!$C$2:$C$304,runs!$BN$2:$BN$304))</f>
        <v>#DIV/0!</v>
      </c>
      <c r="I40" s="67" t="e">
        <f t="array" ref="I40">SQRT(SUM(IF($A40=runs_catXX,(runs!$BN$2:$BN$304*runs!$BM$2:$BM$304)^2))/SUM(IF($A40=runs_catXX,(runs!$BN$2:$BN$304)))^2)</f>
        <v>#DIV/0!</v>
      </c>
      <c r="J40" s="54" t="e">
        <f t="shared" si="1"/>
        <v>#DIV/0!</v>
      </c>
      <c r="K40" s="53" t="e">
        <f t="array" ref="K40">SQRT(SUM(IF(A40=runs!$C$2:$C$304,((runs!$BL$2:$BL$304-H40)/runs!$BM$2:$BM$304)^2))/((F40-1)*SUM(IF(A40=runs_catXX,1/runs!$BM$2:$BM$304^2))))</f>
        <v>#DIV/0!</v>
      </c>
      <c r="L40" s="54" t="e">
        <f t="shared" si="2"/>
        <v>#DIV/0!</v>
      </c>
      <c r="M40" s="73" t="e">
        <f t="shared" si="3"/>
        <v>#DIV/0!</v>
      </c>
      <c r="N40" s="72" t="e">
        <f t="shared" si="4"/>
        <v>#DIV/0!</v>
      </c>
      <c r="P40" s="33">
        <f t="array" ref="P40">SUM(IF($A40=runs!$C$2:$C$304,runs!BF$2:BF$304))</f>
        <v>0</v>
      </c>
      <c r="Q40" s="29">
        <f t="array" ref="Q40">SUM(IF($A40=runs!$C$2:$C$304,runs!BD$2:BD$304))</f>
        <v>0</v>
      </c>
      <c r="R40" s="55">
        <f t="shared" si="5"/>
        <v>1</v>
      </c>
      <c r="S40" s="32" t="e">
        <f t="shared" si="6"/>
        <v>#DIV/0!</v>
      </c>
      <c r="T40" s="32" t="e">
        <f t="shared" si="7"/>
        <v>#DIV/0!</v>
      </c>
      <c r="U40" s="20">
        <f t="array" ref="U40">SUM(IF($A40=runs!$C$3:$C$304,IF(NOT(ISERROR(runs!BG$3:BG$304)),runs!BG$3:BG$304,0)))</f>
        <v>0</v>
      </c>
      <c r="V40" s="32" t="e">
        <f t="shared" si="8"/>
        <v>#DIV/0!</v>
      </c>
      <c r="W40" s="77"/>
      <c r="X40" s="78"/>
      <c r="Y40" s="20" t="e">
        <f>Q40/(U40/charge/constants!$B$3)</f>
        <v>#DIV/0!</v>
      </c>
      <c r="Z40" s="59" t="e">
        <f>R40/(U40/charge/constants!$B$3)</f>
        <v>#DIV/0!</v>
      </c>
      <c r="AA40" s="60" t="e">
        <f t="shared" si="9"/>
        <v>#DIV/0!</v>
      </c>
      <c r="AB40" s="23" t="e">
        <f>Y40/eval!$E$18</f>
        <v>#DIV/0!</v>
      </c>
      <c r="AC40" s="20" t="e">
        <f>Z40/eval!$E$18</f>
        <v>#DIV/0!</v>
      </c>
      <c r="AD40" s="55"/>
      <c r="AE40" s="20" t="e">
        <f t="shared" si="10"/>
        <v>#DIV/0!</v>
      </c>
      <c r="AF40" s="20" t="e">
        <f t="shared" si="11"/>
        <v>#DIV/0!</v>
      </c>
      <c r="AG40" s="60" t="e">
        <f t="shared" si="12"/>
        <v>#DIV/0!</v>
      </c>
      <c r="AH40" s="32"/>
      <c r="AI40" s="32"/>
    </row>
    <row r="41" spans="1:35" x14ac:dyDescent="0.2">
      <c r="A41" s="29">
        <v>37</v>
      </c>
      <c r="B41" s="50" t="e">
        <f>VLOOKUP($A41,Rohdaten!F$3:H$1000,2,0)</f>
        <v>#N/A</v>
      </c>
      <c r="C41" s="29" t="e">
        <f>VLOOKUP($A41,Rohdaten!F$3:H$1000,3,0)</f>
        <v>#N/A</v>
      </c>
      <c r="D41" s="51" t="str">
        <f t="shared" si="0"/>
        <v>missing</v>
      </c>
      <c r="E41" s="76">
        <f>turn.targ236!E42</f>
        <v>0</v>
      </c>
      <c r="F41" s="50">
        <f t="array" ref="F41">SUM(IF($A41=runs_catXX,1))</f>
        <v>0</v>
      </c>
      <c r="G41" s="76">
        <f>turn.targ236!G42</f>
        <v>0</v>
      </c>
      <c r="H41" s="69" t="e">
        <f t="array" ref="H41">SUM(IF($A41=runs!$C$2:$C$304,runs!$BN$2:$BN$304*runs!$BL$2:$BL$304))/SUM(IF($A41=runs!$C$2:$C$304,runs!$BN$2:$BN$304))</f>
        <v>#DIV/0!</v>
      </c>
      <c r="I41" s="67" t="e">
        <f t="array" ref="I41">SQRT(SUM(IF($A41=runs_catXX,(runs!$BN$2:$BN$304*runs!$BM$2:$BM$304)^2))/SUM(IF($A41=runs_catXX,(runs!$BN$2:$BN$304)))^2)</f>
        <v>#DIV/0!</v>
      </c>
      <c r="J41" s="54" t="e">
        <f t="shared" si="1"/>
        <v>#DIV/0!</v>
      </c>
      <c r="K41" s="53" t="e">
        <f t="array" ref="K41">SQRT(SUM(IF(A41=runs!$C$2:$C$304,((runs!$BL$2:$BL$304-H41)/runs!$BM$2:$BM$304)^2))/((F41-1)*SUM(IF(A41=runs_catXX,1/runs!$BM$2:$BM$304^2))))</f>
        <v>#DIV/0!</v>
      </c>
      <c r="L41" s="54" t="e">
        <f t="shared" si="2"/>
        <v>#DIV/0!</v>
      </c>
      <c r="M41" s="53" t="e">
        <f t="shared" si="3"/>
        <v>#DIV/0!</v>
      </c>
      <c r="N41" s="72" t="e">
        <f t="shared" si="4"/>
        <v>#DIV/0!</v>
      </c>
      <c r="P41" s="33">
        <f t="array" ref="P41">SUM(IF($A41=runs!$C$2:$C$304,runs!BF$2:BF$304))</f>
        <v>0</v>
      </c>
      <c r="Q41" s="29">
        <f t="array" ref="Q41">SUM(IF($A41=runs!$C$2:$C$304,runs!BD$2:BD$304))</f>
        <v>0</v>
      </c>
      <c r="R41" s="55">
        <f t="shared" si="5"/>
        <v>1</v>
      </c>
      <c r="S41" s="32" t="e">
        <f t="shared" si="6"/>
        <v>#DIV/0!</v>
      </c>
      <c r="T41" s="32" t="e">
        <f t="shared" si="7"/>
        <v>#DIV/0!</v>
      </c>
      <c r="U41" s="20">
        <f t="array" ref="U41">SUM(IF($A41=runs!$C$3:$C$304,IF(NOT(ISERROR(runs!BG$3:BG$304)),runs!BG$3:BG$304,0)))</f>
        <v>0</v>
      </c>
      <c r="V41" s="32" t="e">
        <f t="shared" si="8"/>
        <v>#DIV/0!</v>
      </c>
      <c r="W41" s="77"/>
      <c r="X41" s="78"/>
      <c r="Y41" s="20" t="e">
        <f>Q41/(U41/charge/constants!$B$3)</f>
        <v>#DIV/0!</v>
      </c>
      <c r="Z41" s="59" t="e">
        <f>R41/(U41/charge/constants!$B$3)</f>
        <v>#DIV/0!</v>
      </c>
      <c r="AA41" s="60" t="e">
        <f t="shared" si="9"/>
        <v>#DIV/0!</v>
      </c>
      <c r="AB41" s="23" t="e">
        <f>Y41/eval!$E$18</f>
        <v>#DIV/0!</v>
      </c>
      <c r="AC41" s="20" t="e">
        <f>Z41/eval!$E$18</f>
        <v>#DIV/0!</v>
      </c>
      <c r="AD41" s="55"/>
      <c r="AE41" s="20" t="e">
        <f t="shared" si="10"/>
        <v>#DIV/0!</v>
      </c>
      <c r="AF41" s="20" t="e">
        <f t="shared" si="11"/>
        <v>#DIV/0!</v>
      </c>
      <c r="AG41" s="60" t="e">
        <f t="shared" si="12"/>
        <v>#DIV/0!</v>
      </c>
      <c r="AH41" s="32"/>
      <c r="AI41" s="32"/>
    </row>
    <row r="42" spans="1:35" x14ac:dyDescent="0.2">
      <c r="A42" s="29">
        <v>38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76">
        <f>turn.targ236!E43</f>
        <v>0</v>
      </c>
      <c r="F42" s="50">
        <f t="array" ref="F42">SUM(IF($A42=runs_catXX,1))</f>
        <v>0</v>
      </c>
      <c r="G42" s="76">
        <f>turn.targ236!G43</f>
        <v>0</v>
      </c>
      <c r="H42" s="69" t="e">
        <f t="array" ref="H42">SUM(IF($A42=runs!$C$2:$C$304,runs!$BN$2:$BN$304*runs!$BL$2:$BL$304))/SUM(IF($A42=runs!$C$2:$C$304,runs!$BN$2:$BN$304))</f>
        <v>#DIV/0!</v>
      </c>
      <c r="I42" s="67" t="e">
        <f t="array" ref="I42">SQRT(SUM(IF($A42=runs_catXX,(runs!$BN$2:$BN$304*runs!$BM$2:$BM$304)^2))/SUM(IF($A42=runs_catXX,(runs!$BN$2:$BN$304)))^2)</f>
        <v>#DIV/0!</v>
      </c>
      <c r="J42" s="54" t="e">
        <f t="shared" si="1"/>
        <v>#DIV/0!</v>
      </c>
      <c r="K42" s="53" t="e">
        <f t="array" ref="K42">SQRT(SUM(IF(A42=runs!$C$2:$C$304,((runs!$BL$2:$BL$304-H42)/runs!$BM$2:$BM$304)^2))/((F42-1)*SUM(IF(A42=runs_catXX,1/runs!$BM$2:$BM$304^2))))</f>
        <v>#DIV/0!</v>
      </c>
      <c r="L42" s="54" t="e">
        <f t="shared" si="2"/>
        <v>#DIV/0!</v>
      </c>
      <c r="M42" s="53" t="e">
        <f t="shared" si="3"/>
        <v>#DIV/0!</v>
      </c>
      <c r="N42" s="72" t="e">
        <f t="shared" si="4"/>
        <v>#DIV/0!</v>
      </c>
      <c r="P42" s="33">
        <f t="array" ref="P42">SUM(IF($A42=runs!$C$2:$C$304,runs!BF$2:BF$304))</f>
        <v>0</v>
      </c>
      <c r="Q42" s="29">
        <f t="array" ref="Q42">SUM(IF($A42=runs!$C$2:$C$304,runs!BD$2:BD$304))</f>
        <v>0</v>
      </c>
      <c r="R42" s="55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SUM(IF($A42=runs!$C$3:$C$304,IF(NOT(ISERROR(runs!BG$3:BG$304)),runs!BG$3:BG$304,0)))</f>
        <v>0</v>
      </c>
      <c r="V42" s="32" t="e">
        <f t="shared" si="8"/>
        <v>#DIV/0!</v>
      </c>
      <c r="W42" s="77"/>
      <c r="X42" s="78"/>
      <c r="Y42" s="20" t="e">
        <f>Q42/(U42/charge/constants!$B$3)</f>
        <v>#DIV/0!</v>
      </c>
      <c r="Z42" s="59" t="e">
        <f>R42/(U42/charge/constants!$B$3)</f>
        <v>#DIV/0!</v>
      </c>
      <c r="AA42" s="60" t="e">
        <f t="shared" si="9"/>
        <v>#DIV/0!</v>
      </c>
      <c r="AB42" s="23" t="e">
        <f>Y42/eval!$E$18</f>
        <v>#DIV/0!</v>
      </c>
      <c r="AC42" s="20" t="e">
        <f>Z42/eval!$E$18</f>
        <v>#DIV/0!</v>
      </c>
      <c r="AD42" s="55"/>
      <c r="AE42" s="20" t="e">
        <f t="shared" si="10"/>
        <v>#DIV/0!</v>
      </c>
      <c r="AF42" s="20" t="e">
        <f t="shared" si="11"/>
        <v>#DIV/0!</v>
      </c>
      <c r="AG42" s="60" t="e">
        <f t="shared" si="12"/>
        <v>#DIV/0!</v>
      </c>
      <c r="AH42" s="32"/>
      <c r="AI42" s="32"/>
    </row>
    <row r="43" spans="1:35" x14ac:dyDescent="0.2">
      <c r="A43" s="29">
        <v>39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76">
        <f>turn.targ236!E44</f>
        <v>0</v>
      </c>
      <c r="F43" s="50">
        <f t="array" ref="F43">SUM(IF($A43=runs_catXX,1))</f>
        <v>0</v>
      </c>
      <c r="G43" s="76">
        <f>turn.targ236!G44</f>
        <v>0</v>
      </c>
      <c r="H43" s="69" t="e">
        <f t="array" ref="H43">SUM(IF($A43=runs!$C$2:$C$304,runs!$BN$2:$BN$304*runs!$BL$2:$BL$304))/SUM(IF($A43=runs!$C$2:$C$304,runs!$BN$2:$BN$304))</f>
        <v>#DIV/0!</v>
      </c>
      <c r="I43" s="67" t="e">
        <f t="array" ref="I43">SQRT(SUM(IF($A43=runs_catXX,(runs!$BN$2:$BN$304*runs!$BM$2:$BM$304)^2))/SUM(IF($A43=runs_catXX,(runs!$BN$2:$BN$304)))^2)</f>
        <v>#DIV/0!</v>
      </c>
      <c r="J43" s="54" t="e">
        <f t="shared" si="1"/>
        <v>#DIV/0!</v>
      </c>
      <c r="K43" s="53" t="e">
        <f t="array" ref="K43">SQRT(SUM(IF(A43=runs!$C$2:$C$304,((runs!$BL$2:$BL$304-H43)/runs!$BM$2:$BM$304)^2))/((F43-1)*SUM(IF(A43=runs_catXX,1/runs!$BM$2:$BM$304^2))))</f>
        <v>#DIV/0!</v>
      </c>
      <c r="L43" s="54" t="e">
        <f t="shared" si="2"/>
        <v>#DIV/0!</v>
      </c>
      <c r="M43" s="53" t="e">
        <f t="shared" si="3"/>
        <v>#DIV/0!</v>
      </c>
      <c r="N43" s="72" t="e">
        <f t="shared" si="4"/>
        <v>#DIV/0!</v>
      </c>
      <c r="P43" s="33">
        <f t="array" ref="P43">SUM(IF($A43=runs!$C$2:$C$304,runs!BF$2:BF$304))</f>
        <v>0</v>
      </c>
      <c r="Q43" s="29">
        <f t="array" ref="Q43">SUM(IF($A43=runs!$C$2:$C$304,runs!BD$2:BD$304))</f>
        <v>0</v>
      </c>
      <c r="R43" s="55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SUM(IF($A43=runs!$C$3:$C$304,IF(NOT(ISERROR(runs!BG$3:BG$304)),runs!BG$3:BG$304,0)))</f>
        <v>0</v>
      </c>
      <c r="V43" s="32" t="e">
        <f t="shared" si="8"/>
        <v>#DIV/0!</v>
      </c>
      <c r="W43" s="77"/>
      <c r="X43" s="78"/>
      <c r="Y43" s="20" t="e">
        <f>Q43/(U43/charge/constants!$B$3)</f>
        <v>#DIV/0!</v>
      </c>
      <c r="Z43" s="59" t="e">
        <f>R43/(U43/charge/constants!$B$3)</f>
        <v>#DIV/0!</v>
      </c>
      <c r="AA43" s="60" t="e">
        <f t="shared" si="9"/>
        <v>#DIV/0!</v>
      </c>
      <c r="AB43" s="23" t="e">
        <f>Y43/eval!$E$18</f>
        <v>#DIV/0!</v>
      </c>
      <c r="AC43" s="20" t="e">
        <f>Z43/eval!$E$18</f>
        <v>#DIV/0!</v>
      </c>
      <c r="AD43" s="55"/>
      <c r="AE43" s="20" t="e">
        <f t="shared" si="10"/>
        <v>#DIV/0!</v>
      </c>
      <c r="AF43" s="20" t="e">
        <f t="shared" si="11"/>
        <v>#DIV/0!</v>
      </c>
      <c r="AG43" s="60" t="e">
        <f t="shared" si="12"/>
        <v>#DIV/0!</v>
      </c>
      <c r="AH43" s="32"/>
      <c r="AI43" s="32"/>
    </row>
    <row r="44" spans="1:35" x14ac:dyDescent="0.2">
      <c r="S44" s="32"/>
      <c r="T44" s="32"/>
      <c r="Y44" s="20"/>
      <c r="AD44" s="55"/>
      <c r="AE44" s="32"/>
      <c r="AF44" s="32"/>
      <c r="AH44" s="32"/>
      <c r="AI44" s="32"/>
    </row>
    <row r="45" spans="1:35" x14ac:dyDescent="0.2">
      <c r="S45" s="32"/>
      <c r="T45" s="32"/>
      <c r="Y45" s="20"/>
      <c r="AD45" s="55"/>
      <c r="AE45" s="32"/>
      <c r="AF45" s="32"/>
      <c r="AH45" s="32"/>
      <c r="AI45" s="32"/>
    </row>
    <row r="46" spans="1:35" x14ac:dyDescent="0.2">
      <c r="AE46" s="32"/>
      <c r="AF46" s="32"/>
      <c r="AH46" s="32"/>
      <c r="AI46" s="32"/>
    </row>
    <row r="47" spans="1:35" x14ac:dyDescent="0.2">
      <c r="AE47" s="32"/>
      <c r="AF47" s="32"/>
      <c r="AH47" s="32"/>
      <c r="AI47" s="32"/>
    </row>
    <row r="48" spans="1:35" x14ac:dyDescent="0.2">
      <c r="AE48" s="32"/>
      <c r="AF48" s="32"/>
      <c r="AH48" s="32"/>
      <c r="AI48" s="32"/>
    </row>
    <row r="49" spans="31:35" x14ac:dyDescent="0.2">
      <c r="AE49" s="32"/>
      <c r="AF49" s="32"/>
      <c r="AH49" s="32"/>
      <c r="AI49" s="32"/>
    </row>
    <row r="50" spans="31:35" x14ac:dyDescent="0.2">
      <c r="AE50" s="32"/>
      <c r="AF50" s="32"/>
      <c r="AH50" s="32"/>
      <c r="AI50" s="32"/>
    </row>
    <row r="51" spans="31:35" x14ac:dyDescent="0.2">
      <c r="AE51" s="32"/>
      <c r="AF51" s="32"/>
      <c r="AH51" s="32"/>
      <c r="AI51" s="32"/>
    </row>
    <row r="52" spans="31:35" x14ac:dyDescent="0.2">
      <c r="AE52" s="32"/>
      <c r="AF52" s="32"/>
      <c r="AH52" s="32"/>
      <c r="AI52" s="32"/>
    </row>
    <row r="53" spans="31:35" x14ac:dyDescent="0.2">
      <c r="AE53" s="32"/>
      <c r="AF53" s="32"/>
      <c r="AH53" s="32"/>
      <c r="AI53" s="32"/>
    </row>
    <row r="54" spans="31:35" x14ac:dyDescent="0.2">
      <c r="AE54" s="32"/>
      <c r="AF54" s="32"/>
      <c r="AH54" s="32"/>
      <c r="AI54" s="32"/>
    </row>
    <row r="55" spans="31:35" x14ac:dyDescent="0.2">
      <c r="AE55" s="32"/>
      <c r="AF55" s="32"/>
      <c r="AH55" s="32"/>
      <c r="AI55" s="32"/>
    </row>
    <row r="56" spans="31:35" x14ac:dyDescent="0.2">
      <c r="AE56" s="32"/>
      <c r="AF56" s="32"/>
      <c r="AH56" s="32"/>
      <c r="AI56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2"/>
  <sheetViews>
    <sheetView zoomScale="80" zoomScaleNormal="80" zoomScalePageLayoutView="8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BC9" sqref="BC9"/>
    </sheetView>
  </sheetViews>
  <sheetFormatPr baseColWidth="10" defaultColWidth="11.42578125" defaultRowHeight="12.75" x14ac:dyDescent="0.2"/>
  <cols>
    <col min="1" max="1" width="9.42578125" style="29" customWidth="1"/>
    <col min="2" max="2" width="14.140625" style="50" customWidth="1"/>
    <col min="3" max="3" width="12.42578125" style="29" customWidth="1"/>
    <col min="4" max="4" width="17.140625" style="51" customWidth="1"/>
    <col min="5" max="5" width="16.140625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9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4.42578125" style="53" customWidth="1"/>
    <col min="16" max="16" width="6.42578125" style="29" customWidth="1"/>
    <col min="17" max="17" width="9.42578125" style="29" customWidth="1"/>
    <col min="18" max="18" width="6.42578125" style="55" customWidth="1"/>
    <col min="19" max="19" width="10.28515625" style="55" customWidth="1"/>
    <col min="20" max="20" width="9.42578125" style="55" customWidth="1"/>
    <col min="21" max="22" width="9.42578125" style="32" customWidth="1"/>
    <col min="23" max="24" width="9.42578125" style="75" customWidth="1"/>
    <col min="25" max="25" width="10.42578125" style="32" customWidth="1"/>
    <col min="26" max="26" width="10.42578125" style="57" customWidth="1"/>
    <col min="27" max="27" width="7.42578125" style="57" customWidth="1"/>
    <col min="28" max="28" width="9.42578125" style="57" customWidth="1"/>
    <col min="29" max="29" width="10" style="57" customWidth="1"/>
    <col min="30" max="30" width="7.42578125" style="32" customWidth="1"/>
    <col min="31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5.85546875" style="29" customWidth="1"/>
    <col min="43" max="43" width="12.85546875" style="29" customWidth="1"/>
    <col min="44" max="46" width="11.42578125" style="29"/>
    <col min="47" max="47" width="13.5703125" style="29" customWidth="1"/>
    <col min="48" max="16384" width="11.42578125" style="29"/>
  </cols>
  <sheetData>
    <row r="1" spans="1:54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75" t="s">
        <v>187</v>
      </c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144" t="s">
        <v>168</v>
      </c>
      <c r="AF1" s="29" t="s">
        <v>169</v>
      </c>
      <c r="AG1" s="31" t="s">
        <v>167</v>
      </c>
      <c r="AI1" s="18" t="s">
        <v>443</v>
      </c>
      <c r="AL1" s="29" t="s">
        <v>188</v>
      </c>
      <c r="AM1" s="29" t="s">
        <v>126</v>
      </c>
      <c r="AN1" s="29" t="s">
        <v>189</v>
      </c>
      <c r="AQ1" s="18" t="s">
        <v>387</v>
      </c>
      <c r="AS1" s="18" t="s">
        <v>701</v>
      </c>
      <c r="AT1" s="18" t="s">
        <v>703</v>
      </c>
      <c r="AU1" s="111"/>
      <c r="AV1" s="18" t="s">
        <v>704</v>
      </c>
      <c r="AW1" s="290" t="s">
        <v>159</v>
      </c>
      <c r="AX1" s="18" t="s">
        <v>705</v>
      </c>
      <c r="AY1" s="18" t="s">
        <v>455</v>
      </c>
      <c r="BA1" s="18" t="s">
        <v>387</v>
      </c>
      <c r="BB1" s="18" t="s">
        <v>706</v>
      </c>
    </row>
    <row r="2" spans="1:54" x14ac:dyDescent="0.2">
      <c r="W2" s="75" t="s">
        <v>190</v>
      </c>
      <c r="X2" s="75" t="s">
        <v>191</v>
      </c>
      <c r="AE2" s="145"/>
      <c r="AF2" s="32"/>
      <c r="AH2" s="32"/>
      <c r="AI2" s="20" t="s">
        <v>444</v>
      </c>
      <c r="AJ2" s="32"/>
      <c r="AK2" s="32"/>
      <c r="AL2" s="32"/>
      <c r="AM2" s="32"/>
      <c r="AN2" s="29" t="s">
        <v>192</v>
      </c>
      <c r="AU2" s="111"/>
    </row>
    <row r="3" spans="1:54" x14ac:dyDescent="0.2">
      <c r="W3" s="75" t="s">
        <v>193</v>
      </c>
      <c r="X3" s="75" t="s">
        <v>194</v>
      </c>
      <c r="AE3" s="145"/>
      <c r="AF3" s="32"/>
      <c r="AH3" s="32"/>
      <c r="AI3" s="20" t="s">
        <v>441</v>
      </c>
      <c r="AJ3" s="32"/>
      <c r="AK3" s="32"/>
      <c r="AL3" s="32"/>
      <c r="AM3" s="32"/>
      <c r="AU3" s="111"/>
    </row>
    <row r="4" spans="1:54" x14ac:dyDescent="0.2">
      <c r="W4" s="29"/>
      <c r="X4" s="29"/>
      <c r="AE4" s="145"/>
      <c r="AF4" s="32"/>
      <c r="AH4" s="32"/>
      <c r="AI4" s="20" t="s">
        <v>442</v>
      </c>
      <c r="AJ4" s="32"/>
      <c r="AK4" s="32"/>
      <c r="AL4" s="32"/>
      <c r="AM4" s="32"/>
      <c r="AU4" s="111"/>
    </row>
    <row r="5" spans="1:54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76">
        <f>turn.targ236!E5</f>
        <v>0</v>
      </c>
      <c r="F5" s="50">
        <f t="array" ref="F5">SUM(IF($A5=runs_catXX,1))</f>
        <v>170</v>
      </c>
      <c r="G5" s="76">
        <f>turn.targ236!G5</f>
        <v>0</v>
      </c>
      <c r="H5" s="52" t="e">
        <f t="array" ref="H5">SUM(IF($A5=runs!$C$2:$C$304,runs!$AZ$2:$AZ$304*runs!$AX$2:$AX$304))/SUM(IF($A5=runs!$C$2:$C$304,runs!$AZ$2:$AZ$304))</f>
        <v>#DIV/0!</v>
      </c>
      <c r="I5" s="67" t="e">
        <f t="array" ref="I5">SQRT(SUM(IF($A5=runs_catXX,(runs_turn.weight233*runs_turn.e_norm233)^2))/SUM(IF($A5=runs_catXX,(runs_turn.weight233)))^2)</f>
        <v>#DIV/0!</v>
      </c>
      <c r="J5" s="54" t="e">
        <f t="shared" ref="J5:J44" si="1">I5/H5</f>
        <v>#DIV/0!</v>
      </c>
      <c r="K5" s="53" t="e">
        <f t="array" ref="K5">SQRT(SUM(IF(A5=runs!$C$2:$C$304,((runs_turn.norm233-H5)/runs_turn.e_norm233)^2))/((F5-1)*SUM(IF(A5=runs_catXX,1/runs_turn.e_norm233^2))))</f>
        <v>#DIV/0!</v>
      </c>
      <c r="L5" s="54" t="e">
        <f t="shared" ref="L5:L44" si="2">K5/H5</f>
        <v>#DIV/0!</v>
      </c>
      <c r="M5" s="53" t="e">
        <f t="shared" ref="M5:M44" si="3">IF(ISERROR(K5),I5,MAX(I5,K5))</f>
        <v>#DIV/0!</v>
      </c>
      <c r="N5" s="54" t="e">
        <f t="shared" ref="N5:N44" si="4">M5/H5</f>
        <v>#DIV/0!</v>
      </c>
      <c r="P5" s="29">
        <f t="array" ref="P5">SUM(IF($A5=runs!$C$2:$C$304,runs!AQ$2:AQ$304))</f>
        <v>0</v>
      </c>
      <c r="Q5" s="29">
        <f t="array" ref="Q5">SUM(IF($A5=runs!$C$2:$C$304,runs!AP$2:AP$304))</f>
        <v>0</v>
      </c>
      <c r="R5" s="55">
        <f t="shared" ref="R5:R44" si="5">SQRT(Q5+1)</f>
        <v>1</v>
      </c>
      <c r="S5" s="32" t="e">
        <f t="shared" ref="S5:S44" si="6">Q5/P5</f>
        <v>#DIV/0!</v>
      </c>
      <c r="T5" s="32" t="e">
        <f t="shared" ref="T5:T44" si="7">R5/P5</f>
        <v>#DIV/0!</v>
      </c>
      <c r="U5" s="20" t="e">
        <f t="array" ref="U5">SUM(IF($A5=runs!$C$3:$C$304,runs!AS$3:AS$304))</f>
        <v>#DIV/0!</v>
      </c>
      <c r="V5" s="20" t="e">
        <f t="shared" ref="V5:V44" si="8">U5/P5</f>
        <v>#DIV/0!</v>
      </c>
      <c r="W5" s="77" t="e">
        <f>S5/'current calib'!$B$16</f>
        <v>#DIV/0!</v>
      </c>
      <c r="X5" s="79" t="e">
        <f>W5/eval!$B$29</f>
        <v>#DIV/0!</v>
      </c>
      <c r="Y5" s="20" t="e">
        <f>Q5/(U5/charge/constants!$B$3)</f>
        <v>#DIV/0!</v>
      </c>
      <c r="Z5" s="59" t="e">
        <f>R5/(U5/charge/constants!$B$3)</f>
        <v>#DIV/0!</v>
      </c>
      <c r="AA5" s="60" t="e">
        <f t="shared" ref="AA5:AA44" si="9">Z5/Y5</f>
        <v>#DIV/0!</v>
      </c>
      <c r="AB5" s="23" t="e">
        <f>Y5/eval!$E$18</f>
        <v>#DIV/0!</v>
      </c>
      <c r="AC5" s="20" t="e">
        <f>Z5/eval!$E$18</f>
        <v>#DIV/0!</v>
      </c>
      <c r="AD5" s="23"/>
      <c r="AE5" s="146" t="e">
        <f t="shared" ref="AE5:AE44" si="10">IF(Q5/F5&gt;10,H5,AB5)</f>
        <v>#DIV/0!</v>
      </c>
      <c r="AF5" s="20" t="e">
        <f t="shared" ref="AF5:AF44" si="11">IF(Q5/F5&gt;10,M5,AC5)</f>
        <v>#DIV/0!</v>
      </c>
      <c r="AG5" s="60" t="e">
        <f t="shared" ref="AG5:AG44" si="12">AF5/AE5</f>
        <v>#DIV/0!</v>
      </c>
      <c r="AH5" s="20"/>
      <c r="AI5" s="20" t="e">
        <f>AE5*(turn.targ236!AB5/1000000/238*6.022E+23)</f>
        <v>#DIV/0!</v>
      </c>
      <c r="AJ5" s="20" t="e">
        <f>AF5*(turn.targ236!AB5/1000000/238*6.022E+23)</f>
        <v>#DIV/0!</v>
      </c>
      <c r="AK5" s="20"/>
      <c r="AL5" s="20" t="e">
        <f>(turn.targ234!Q4/turn.targ234!P4)/(Q5/P5)</f>
        <v>#DIV/0!</v>
      </c>
      <c r="AM5" s="20" t="e">
        <f>AL5*SQRT(1/(Q5+0.5)+1/(turn.targ234!Q4+0.5))</f>
        <v>#DIV/0!</v>
      </c>
      <c r="AN5" s="32" t="e">
        <f t="shared" ref="AN5:AN44" si="13">AL5*0.0072</f>
        <v>#DIV/0!</v>
      </c>
      <c r="AO5" s="32" t="e">
        <f t="shared" ref="AO5:AO44" si="14">AM5*0.0072</f>
        <v>#DIV/0!</v>
      </c>
      <c r="AQ5" s="32" t="e">
        <f>AE5/turn.targ236!AK5</f>
        <v>#DIV/0!</v>
      </c>
      <c r="AR5" s="32" t="e">
        <f>AQ5*SQRT((AF5/AE5)^2+(turn.targ236!AL5/turn.targ236!AK5)^2)</f>
        <v>#DIV/0!</v>
      </c>
      <c r="AU5" s="21"/>
    </row>
    <row r="6" spans="1:54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76">
        <f>turn.targ236!E6</f>
        <v>0</v>
      </c>
      <c r="F6" s="50">
        <f t="array" ref="F6">SUM(IF($A6=runs_catXX,1))</f>
        <v>0</v>
      </c>
      <c r="G6" s="76">
        <f>turn.targ236!G6</f>
        <v>0</v>
      </c>
      <c r="H6" s="52" t="e">
        <f t="array" ref="H6">SUM(IF($A6=runs!$C$2:$C$304,runs!$AZ$2:$AZ$304*runs!$AX$2:$AX$304))/SUM(IF($A6=runs!$C$2:$C$304,runs!$AZ$2:$AZ$304))</f>
        <v>#DIV/0!</v>
      </c>
      <c r="I6" s="67" t="e">
        <f t="array" ref="I6">SQRT(SUM(IF($A6=runs_catXX,(runs_turn.weight233*runs_turn.e_norm233)^2))/SUM(IF($A6=runs_catXX,(runs_turn.weight233)))^2)</f>
        <v>#DIV/0!</v>
      </c>
      <c r="J6" s="54" t="e">
        <f t="shared" si="1"/>
        <v>#DIV/0!</v>
      </c>
      <c r="K6" s="53" t="e">
        <f t="array" ref="K6">SQRT(SUM(IF(A6=runs!$C$2:$C$304,((runs_turn.norm233-H6)/runs_turn.e_norm233)^2))/((F6-1)*SUM(IF(A6=runs_catXX,1/runs_turn.e_norm233^2))))</f>
        <v>#DIV/0!</v>
      </c>
      <c r="L6" s="54" t="e">
        <f t="shared" si="2"/>
        <v>#DIV/0!</v>
      </c>
      <c r="M6" s="53" t="e">
        <f t="shared" si="3"/>
        <v>#DIV/0!</v>
      </c>
      <c r="N6" s="54" t="e">
        <f t="shared" si="4"/>
        <v>#DIV/0!</v>
      </c>
      <c r="P6" s="29">
        <f t="array" ref="P6">SUM(IF($A6=runs!$C$2:$C$304,runs!AQ$2:AQ$304))</f>
        <v>0</v>
      </c>
      <c r="Q6" s="29">
        <f t="array" ref="Q6">SUM(IF($A6=runs!$C$2:$C$304,runs!AP$2:AP$304))</f>
        <v>0</v>
      </c>
      <c r="R6" s="55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SUM(IF($A6=runs!$C$3:$C$304,runs!AS$3:AS$304))</f>
        <v>0</v>
      </c>
      <c r="V6" s="20" t="e">
        <f t="shared" si="8"/>
        <v>#DIV/0!</v>
      </c>
      <c r="W6" s="77" t="e">
        <f>S6/'current calib'!$B$16</f>
        <v>#DIV/0!</v>
      </c>
      <c r="X6" s="79" t="e">
        <f>W6/eval!$B$29</f>
        <v>#DIV/0!</v>
      </c>
      <c r="Y6" s="20" t="e">
        <f>Q6/(U6/charge/constants!$B$3)</f>
        <v>#DIV/0!</v>
      </c>
      <c r="Z6" s="59" t="e">
        <f>R6/(U6/charge/constants!$B$3)</f>
        <v>#DIV/0!</v>
      </c>
      <c r="AA6" s="60" t="e">
        <f t="shared" si="9"/>
        <v>#DIV/0!</v>
      </c>
      <c r="AB6" s="23" t="e">
        <f>Y6/eval!$E$18</f>
        <v>#DIV/0!</v>
      </c>
      <c r="AC6" s="20" t="e">
        <f>Z6/eval!$E$18</f>
        <v>#DIV/0!</v>
      </c>
      <c r="AD6" s="59"/>
      <c r="AE6" s="146" t="e">
        <f t="shared" si="10"/>
        <v>#DIV/0!</v>
      </c>
      <c r="AF6" s="20" t="e">
        <f t="shared" si="11"/>
        <v>#DIV/0!</v>
      </c>
      <c r="AG6" s="60" t="e">
        <f t="shared" si="12"/>
        <v>#DIV/0!</v>
      </c>
      <c r="AH6" s="20"/>
      <c r="AI6" s="20" t="e">
        <f>AE6*(turn.targ236!AB6/1000000/238*6.022E+23)</f>
        <v>#DIV/0!</v>
      </c>
      <c r="AJ6" s="20" t="e">
        <f>AF6*(turn.targ236!AB6/1000000/238*6.022E+23)</f>
        <v>#DIV/0!</v>
      </c>
      <c r="AK6" s="20"/>
      <c r="AL6" s="20" t="e">
        <f>(turn.targ234!Q5/turn.targ234!P5)/(Q6/P6)</f>
        <v>#DIV/0!</v>
      </c>
      <c r="AM6" s="20" t="e">
        <f>AL6*SQRT(1/(Q6+0.5)+1/(turn.targ234!Q5+0.5))</f>
        <v>#DIV/0!</v>
      </c>
      <c r="AN6" s="32" t="e">
        <f t="shared" si="13"/>
        <v>#DIV/0!</v>
      </c>
      <c r="AO6" s="32" t="e">
        <f t="shared" si="14"/>
        <v>#DIV/0!</v>
      </c>
      <c r="AQ6" s="32" t="e">
        <f>AE6/turn.targ236!AK6</f>
        <v>#DIV/0!</v>
      </c>
      <c r="AR6" s="32" t="e">
        <f>AQ6*SQRT((AF6/AE6)^2+(turn.targ236!AL6/turn.targ236!AK6)^2)</f>
        <v>#DIV/0!</v>
      </c>
      <c r="AU6" s="21"/>
    </row>
    <row r="7" spans="1:54" x14ac:dyDescent="0.2">
      <c r="A7" s="29">
        <v>2</v>
      </c>
      <c r="B7" s="50" t="e">
        <f>VLOOKUP($A7,Rohdaten!F$3:H$1000,2,0)</f>
        <v>#N/A</v>
      </c>
      <c r="C7" s="29" t="e">
        <f>VLOOKUP($A7,Rohdaten!F$3:H$1000,3,0)</f>
        <v>#N/A</v>
      </c>
      <c r="D7" s="51" t="str">
        <f t="shared" si="0"/>
        <v>missing</v>
      </c>
      <c r="E7" s="76">
        <f>turn.targ236!E7</f>
        <v>0</v>
      </c>
      <c r="F7" s="50">
        <f t="array" ref="F7">SUM(IF($A7=runs_catXX,1))</f>
        <v>0</v>
      </c>
      <c r="G7" s="76">
        <f>turn.targ236!G7</f>
        <v>0</v>
      </c>
      <c r="H7" s="52" t="e">
        <f t="array" ref="H7">SUM(IF($A7=runs!$C$2:$C$304,runs!$AZ$2:$AZ$304*runs!$AX$2:$AX$304))/SUM(IF($A7=runs!$C$2:$C$304,runs!$AZ$2:$AZ$304))</f>
        <v>#DIV/0!</v>
      </c>
      <c r="I7" s="67" t="e">
        <f t="array" ref="I7">SQRT(SUM(IF($A7=runs_catXX,(runs_turn.weight233*runs_turn.e_norm233)^2))/SUM(IF($A7=runs_catXX,(runs_turn.weight233)))^2)</f>
        <v>#DIV/0!</v>
      </c>
      <c r="J7" s="54" t="e">
        <f t="shared" si="1"/>
        <v>#DIV/0!</v>
      </c>
      <c r="K7" s="53" t="e">
        <f t="array" ref="K7">SQRT(SUM(IF(A7=runs!$C$2:$C$304,((runs_turn.norm233-H7)/runs_turn.e_norm233)^2))/((F7-1)*SUM(IF(A7=runs_catXX,1/runs_turn.e_norm233^2))))</f>
        <v>#DIV/0!</v>
      </c>
      <c r="L7" s="54" t="e">
        <f t="shared" si="2"/>
        <v>#DIV/0!</v>
      </c>
      <c r="M7" s="53" t="e">
        <f t="shared" si="3"/>
        <v>#DIV/0!</v>
      </c>
      <c r="N7" s="54" t="e">
        <f t="shared" si="4"/>
        <v>#DIV/0!</v>
      </c>
      <c r="P7" s="29">
        <f t="array" ref="P7">SUM(IF($A7=runs!$C$2:$C$304,runs!AQ$2:AQ$304))</f>
        <v>0</v>
      </c>
      <c r="Q7" s="29">
        <f t="array" ref="Q7">SUM(IF($A7=runs!$C$2:$C$304,runs!AP$2:AP$304))</f>
        <v>0</v>
      </c>
      <c r="R7" s="55">
        <f t="shared" si="5"/>
        <v>1</v>
      </c>
      <c r="S7" s="32" t="e">
        <f t="shared" si="6"/>
        <v>#DIV/0!</v>
      </c>
      <c r="T7" s="32" t="e">
        <f t="shared" si="7"/>
        <v>#DIV/0!</v>
      </c>
      <c r="U7" s="20">
        <f t="array" ref="U7">SUM(IF($A7=runs!$C$3:$C$304,runs!AS$3:AS$304))</f>
        <v>0</v>
      </c>
      <c r="V7" s="20" t="e">
        <f t="shared" si="8"/>
        <v>#DIV/0!</v>
      </c>
      <c r="W7" s="77" t="e">
        <f>S7/'current calib'!$B$16</f>
        <v>#DIV/0!</v>
      </c>
      <c r="X7" s="79" t="e">
        <f>W7/eval!$B$29</f>
        <v>#DIV/0!</v>
      </c>
      <c r="Y7" s="20" t="e">
        <f>Q7/(U7/charge/constants!$B$3)</f>
        <v>#DIV/0!</v>
      </c>
      <c r="Z7" s="59" t="e">
        <f>R7/(U7/charge/constants!$B$3)</f>
        <v>#DIV/0!</v>
      </c>
      <c r="AA7" s="60" t="e">
        <f t="shared" si="9"/>
        <v>#DIV/0!</v>
      </c>
      <c r="AB7" s="23" t="e">
        <f>Y7/eval!$E$18</f>
        <v>#DIV/0!</v>
      </c>
      <c r="AC7" s="20" t="e">
        <f>Z7/eval!$E$18</f>
        <v>#DIV/0!</v>
      </c>
      <c r="AD7" s="59"/>
      <c r="AE7" s="146" t="e">
        <f t="shared" si="10"/>
        <v>#DIV/0!</v>
      </c>
      <c r="AF7" s="20" t="e">
        <f t="shared" si="11"/>
        <v>#DIV/0!</v>
      </c>
      <c r="AG7" s="60" t="e">
        <f t="shared" si="12"/>
        <v>#DIV/0!</v>
      </c>
      <c r="AH7" s="20"/>
      <c r="AI7" s="20" t="e">
        <f>AE7*(turn.targ236!AB7/1000000/238*6.022E+23)</f>
        <v>#DIV/0!</v>
      </c>
      <c r="AJ7" s="20" t="e">
        <f>AF7*(turn.targ236!AB7/1000000/238*6.022E+23)</f>
        <v>#DIV/0!</v>
      </c>
      <c r="AK7" s="20"/>
      <c r="AL7" s="20" t="e">
        <f>(turn.targ234!Q6/turn.targ234!P6)/(Q7/P7)</f>
        <v>#DIV/0!</v>
      </c>
      <c r="AM7" s="20" t="e">
        <f>AL7*SQRT(1/(Q7+0.5)+1/(turn.targ234!Q6+0.5))</f>
        <v>#DIV/0!</v>
      </c>
      <c r="AN7" s="32" t="e">
        <f t="shared" si="13"/>
        <v>#DIV/0!</v>
      </c>
      <c r="AO7" s="32" t="e">
        <f t="shared" si="14"/>
        <v>#DIV/0!</v>
      </c>
      <c r="AQ7" s="32" t="e">
        <f>AE7/turn.targ236!AK7</f>
        <v>#DIV/0!</v>
      </c>
      <c r="AR7" s="32" t="e">
        <f>AQ7*SQRT((AF7/AE7)^2+(turn.targ236!AL7/turn.targ236!AK7)^2)</f>
        <v>#DIV/0!</v>
      </c>
      <c r="AU7" s="21"/>
    </row>
    <row r="8" spans="1:54" x14ac:dyDescent="0.2">
      <c r="A8" s="29">
        <v>3</v>
      </c>
      <c r="B8" s="50" t="e">
        <f>VLOOKUP($A8,Rohdaten!F$3:H$1000,2,0)</f>
        <v>#N/A</v>
      </c>
      <c r="C8" s="29" t="e">
        <f>VLOOKUP($A8,Rohdaten!F$3:H$1000,3,0)</f>
        <v>#N/A</v>
      </c>
      <c r="D8" s="51" t="str">
        <f t="shared" si="0"/>
        <v>missing</v>
      </c>
      <c r="E8" s="76">
        <f>turn.targ236!E8</f>
        <v>0</v>
      </c>
      <c r="F8" s="50">
        <f t="array" ref="F8">SUM(IF($A8=runs_catXX,1))</f>
        <v>0</v>
      </c>
      <c r="G8" s="76">
        <f>turn.targ236!G8</f>
        <v>0</v>
      </c>
      <c r="H8" s="52" t="e">
        <f t="array" ref="H8">SUM(IF($A8=runs!$C$2:$C$304,runs!$AZ$2:$AZ$304*runs!$AX$2:$AX$304))/SUM(IF($A8=runs!$C$2:$C$304,runs!$AZ$2:$AZ$304))</f>
        <v>#DIV/0!</v>
      </c>
      <c r="I8" s="67" t="e">
        <f t="array" ref="I8">SQRT(SUM(IF($A8=runs_catXX,(runs_turn.weight233*runs_turn.e_norm233)^2))/SUM(IF($A8=runs_catXX,(runs_turn.weight233)))^2)</f>
        <v>#DIV/0!</v>
      </c>
      <c r="J8" s="54" t="e">
        <f t="shared" si="1"/>
        <v>#DIV/0!</v>
      </c>
      <c r="K8" s="53" t="e">
        <f t="array" ref="K8">SQRT(SUM(IF(A8=runs!$C$2:$C$304,((runs_turn.norm233-H8)/runs_turn.e_norm233)^2))/((F8-1)*SUM(IF(A8=runs_catXX,1/runs_turn.e_norm233^2))))</f>
        <v>#DIV/0!</v>
      </c>
      <c r="L8" s="54" t="e">
        <f t="shared" si="2"/>
        <v>#DIV/0!</v>
      </c>
      <c r="M8" s="53" t="e">
        <f t="shared" si="3"/>
        <v>#DIV/0!</v>
      </c>
      <c r="N8" s="54" t="e">
        <f t="shared" si="4"/>
        <v>#DIV/0!</v>
      </c>
      <c r="P8" s="29">
        <f t="array" ref="P8">SUM(IF($A8=runs!$C$2:$C$304,runs!AQ$2:AQ$304))</f>
        <v>0</v>
      </c>
      <c r="Q8" s="29">
        <f t="array" ref="Q8">SUM(IF($A8=runs!$C$2:$C$304,runs!AP$2:AP$304))</f>
        <v>0</v>
      </c>
      <c r="R8" s="55">
        <f t="shared" si="5"/>
        <v>1</v>
      </c>
      <c r="S8" s="32" t="e">
        <f t="shared" si="6"/>
        <v>#DIV/0!</v>
      </c>
      <c r="T8" s="32" t="e">
        <f t="shared" si="7"/>
        <v>#DIV/0!</v>
      </c>
      <c r="U8" s="20">
        <f t="array" ref="U8">SUM(IF($A8=runs!$C$3:$C$304,runs!AS$3:AS$304))</f>
        <v>0</v>
      </c>
      <c r="V8" s="20" t="e">
        <f t="shared" si="8"/>
        <v>#DIV/0!</v>
      </c>
      <c r="W8" s="77" t="e">
        <f>S8/'current calib'!$B$16</f>
        <v>#DIV/0!</v>
      </c>
      <c r="X8" s="79" t="e">
        <f>W8/eval!$B$29</f>
        <v>#DIV/0!</v>
      </c>
      <c r="Y8" s="20" t="e">
        <f>Q8/(U8/charge/constants!$B$3)</f>
        <v>#DIV/0!</v>
      </c>
      <c r="Z8" s="59" t="e">
        <f>R8/(U8/charge/constants!$B$3)</f>
        <v>#DIV/0!</v>
      </c>
      <c r="AA8" s="60" t="e">
        <f t="shared" si="9"/>
        <v>#DIV/0!</v>
      </c>
      <c r="AB8" s="23" t="e">
        <f>Y8/eval!$E$18</f>
        <v>#DIV/0!</v>
      </c>
      <c r="AC8" s="20" t="e">
        <f>Z8/eval!$E$18</f>
        <v>#DIV/0!</v>
      </c>
      <c r="AD8" s="59"/>
      <c r="AE8" s="146" t="e">
        <f t="shared" si="10"/>
        <v>#DIV/0!</v>
      </c>
      <c r="AF8" s="20" t="e">
        <f t="shared" si="11"/>
        <v>#DIV/0!</v>
      </c>
      <c r="AG8" s="60" t="e">
        <f t="shared" si="12"/>
        <v>#DIV/0!</v>
      </c>
      <c r="AH8" s="20"/>
      <c r="AI8" s="20" t="e">
        <f>AE8*(turn.targ236!AB8/1000000/238*6.022E+23)</f>
        <v>#DIV/0!</v>
      </c>
      <c r="AJ8" s="20" t="e">
        <f>AF8*(turn.targ236!AB8/1000000/238*6.022E+23)</f>
        <v>#DIV/0!</v>
      </c>
      <c r="AK8" s="20"/>
      <c r="AL8" s="20" t="e">
        <f>(turn.targ234!Q7/turn.targ234!P7)/(Q8/P8)</f>
        <v>#DIV/0!</v>
      </c>
      <c r="AM8" s="20" t="e">
        <f>AL8*SQRT(1/(Q8+0.5)+1/(turn.targ234!Q7+0.5))</f>
        <v>#DIV/0!</v>
      </c>
      <c r="AN8" s="32" t="e">
        <f t="shared" si="13"/>
        <v>#DIV/0!</v>
      </c>
      <c r="AO8" s="32" t="e">
        <f t="shared" si="14"/>
        <v>#DIV/0!</v>
      </c>
      <c r="AQ8" s="32" t="e">
        <f>AE8/turn.targ236!AK8</f>
        <v>#DIV/0!</v>
      </c>
      <c r="AR8" s="32" t="e">
        <f>AQ8*SQRT((AF8/AE8)^2+(turn.targ236!AL8/turn.targ236!AK8)^2)</f>
        <v>#DIV/0!</v>
      </c>
      <c r="AU8" s="21"/>
    </row>
    <row r="9" spans="1:54" x14ac:dyDescent="0.2">
      <c r="A9" s="29">
        <v>4</v>
      </c>
      <c r="B9" s="50" t="e">
        <f>VLOOKUP($A9,Rohdaten!F$3:H$1000,2,0)</f>
        <v>#N/A</v>
      </c>
      <c r="C9" s="29" t="e">
        <f>VLOOKUP($A9,Rohdaten!F$3:H$1000,3,0)</f>
        <v>#N/A</v>
      </c>
      <c r="D9" s="51" t="str">
        <f t="shared" si="0"/>
        <v>missing</v>
      </c>
      <c r="E9" s="76">
        <f>turn.targ236!E9</f>
        <v>0</v>
      </c>
      <c r="F9" s="50">
        <f t="array" ref="F9">SUM(IF($A9=runs_catXX,1))</f>
        <v>0</v>
      </c>
      <c r="G9" s="76">
        <f>turn.targ236!G9</f>
        <v>0</v>
      </c>
      <c r="H9" s="52" t="e">
        <f t="array" ref="H9">SUM(IF($A9=runs!$C$2:$C$304,runs!$AZ$2:$AZ$304*runs!$AX$2:$AX$304))/SUM(IF($A9=runs!$C$2:$C$304,runs!$AZ$2:$AZ$304))</f>
        <v>#DIV/0!</v>
      </c>
      <c r="I9" s="67" t="e">
        <f t="array" ref="I9">SQRT(SUM(IF($A9=runs_catXX,(runs_turn.weight233*runs_turn.e_norm233)^2))/SUM(IF($A9=runs_catXX,(runs_turn.weight233)))^2)</f>
        <v>#DIV/0!</v>
      </c>
      <c r="J9" s="54" t="e">
        <f t="shared" si="1"/>
        <v>#DIV/0!</v>
      </c>
      <c r="K9" s="53" t="e">
        <f t="array" ref="K9">SQRT(SUM(IF(A9=runs!$C$2:$C$304,((runs_turn.norm233-H9)/runs_turn.e_norm233)^2))/((F9-1)*SUM(IF(A9=runs_catXX,1/runs_turn.e_norm233^2))))</f>
        <v>#DIV/0!</v>
      </c>
      <c r="L9" s="54" t="e">
        <f t="shared" si="2"/>
        <v>#DIV/0!</v>
      </c>
      <c r="M9" s="53" t="e">
        <f t="shared" si="3"/>
        <v>#DIV/0!</v>
      </c>
      <c r="N9" s="54" t="e">
        <f t="shared" si="4"/>
        <v>#DIV/0!</v>
      </c>
      <c r="P9" s="29">
        <f t="array" ref="P9">SUM(IF($A9=runs!$C$2:$C$304,runs!AQ$2:AQ$304))</f>
        <v>0</v>
      </c>
      <c r="Q9" s="29">
        <f t="array" ref="Q9">SUM(IF($A9=runs!$C$2:$C$304,runs!AP$2:AP$304))</f>
        <v>0</v>
      </c>
      <c r="R9" s="55">
        <f t="shared" si="5"/>
        <v>1</v>
      </c>
      <c r="S9" s="32" t="e">
        <f t="shared" si="6"/>
        <v>#DIV/0!</v>
      </c>
      <c r="T9" s="32" t="e">
        <f t="shared" si="7"/>
        <v>#DIV/0!</v>
      </c>
      <c r="U9" s="20">
        <f t="array" ref="U9">SUM(IF($A9=runs!$C$3:$C$304,runs!AS$3:AS$304))</f>
        <v>0</v>
      </c>
      <c r="V9" s="20" t="e">
        <f t="shared" si="8"/>
        <v>#DIV/0!</v>
      </c>
      <c r="W9" s="77" t="e">
        <f>S9/'current calib'!$B$16</f>
        <v>#DIV/0!</v>
      </c>
      <c r="X9" s="79" t="e">
        <f>W9/eval!$B$29</f>
        <v>#DIV/0!</v>
      </c>
      <c r="Y9" s="20" t="e">
        <f>Q9/(U9/charge/constants!$B$3)</f>
        <v>#DIV/0!</v>
      </c>
      <c r="Z9" s="59" t="e">
        <f>R9/(U9/charge/constants!$B$3)</f>
        <v>#DIV/0!</v>
      </c>
      <c r="AA9" s="60" t="e">
        <f t="shared" si="9"/>
        <v>#DIV/0!</v>
      </c>
      <c r="AB9" s="23" t="e">
        <f>Y9/eval!$E$18</f>
        <v>#DIV/0!</v>
      </c>
      <c r="AC9" s="20" t="e">
        <f>Z9/eval!$E$18</f>
        <v>#DIV/0!</v>
      </c>
      <c r="AD9" s="59"/>
      <c r="AE9" s="146" t="e">
        <f t="shared" si="10"/>
        <v>#DIV/0!</v>
      </c>
      <c r="AF9" s="20" t="e">
        <f t="shared" si="11"/>
        <v>#DIV/0!</v>
      </c>
      <c r="AG9" s="60" t="e">
        <f t="shared" si="12"/>
        <v>#DIV/0!</v>
      </c>
      <c r="AH9" s="20"/>
      <c r="AI9" s="20" t="e">
        <f>AE9*(turn.targ236!AB9/1000000/238*6.022E+23)</f>
        <v>#DIV/0!</v>
      </c>
      <c r="AJ9" s="20" t="e">
        <f>AF9*(turn.targ236!AB9/1000000/238*6.022E+23)</f>
        <v>#DIV/0!</v>
      </c>
      <c r="AK9" s="20"/>
      <c r="AL9" s="20" t="e">
        <f>(turn.targ234!Q8/turn.targ234!P8)/(Q9/P9)</f>
        <v>#DIV/0!</v>
      </c>
      <c r="AM9" s="20" t="e">
        <f>AL9*SQRT(1/(Q9+0.5)+1/(turn.targ234!Q8+0.5))</f>
        <v>#DIV/0!</v>
      </c>
      <c r="AN9" s="32" t="e">
        <f t="shared" si="13"/>
        <v>#DIV/0!</v>
      </c>
      <c r="AO9" s="32" t="e">
        <f t="shared" si="14"/>
        <v>#DIV/0!</v>
      </c>
      <c r="AQ9" s="32" t="e">
        <f>AE9/turn.targ236!AK9</f>
        <v>#DIV/0!</v>
      </c>
      <c r="AR9" s="32" t="e">
        <f>AQ9*SQRT((AF9/AE9)^2+(turn.targ236!AL9/turn.targ236!AK9)^2)</f>
        <v>#DIV/0!</v>
      </c>
      <c r="AU9" s="21"/>
    </row>
    <row r="10" spans="1:54" x14ac:dyDescent="0.2">
      <c r="A10" s="29">
        <v>5</v>
      </c>
      <c r="B10" s="50" t="e">
        <f>VLOOKUP($A10,Rohdaten!F$3:H$1000,2,0)</f>
        <v>#N/A</v>
      </c>
      <c r="C10" s="29" t="e">
        <f>VLOOKUP($A10,Rohdaten!F$3:H$1000,3,0)</f>
        <v>#N/A</v>
      </c>
      <c r="D10" s="51" t="str">
        <f t="shared" si="0"/>
        <v>missing</v>
      </c>
      <c r="E10" s="76">
        <f>turn.targ236!E10</f>
        <v>0</v>
      </c>
      <c r="F10" s="50">
        <f t="array" ref="F10">SUM(IF($A10=runs_catXX,1))</f>
        <v>0</v>
      </c>
      <c r="G10" s="76">
        <f>turn.targ236!G10</f>
        <v>0</v>
      </c>
      <c r="H10" s="52" t="e">
        <f t="array" ref="H10">SUM(IF($A10=runs!$C$2:$C$304,runs!$AZ$2:$AZ$304*runs!$AX$2:$AX$304))/SUM(IF($A10=runs!$C$2:$C$304,runs!$AZ$2:$AZ$304))</f>
        <v>#DIV/0!</v>
      </c>
      <c r="I10" s="67" t="e">
        <f t="array" ref="I10">SQRT(SUM(IF($A10=runs_catXX,(runs_turn.weight233*runs_turn.e_norm233)^2))/SUM(IF($A10=runs_catXX,(runs_turn.weight233)))^2)</f>
        <v>#DIV/0!</v>
      </c>
      <c r="J10" s="54" t="e">
        <f t="shared" si="1"/>
        <v>#DIV/0!</v>
      </c>
      <c r="K10" s="53" t="e">
        <f t="array" ref="K10">SQRT(SUM(IF(A10=runs!$C$2:$C$304,((runs_turn.norm233-H10)/runs_turn.e_norm233)^2))/((F10-1)*SUM(IF(A10=runs_catXX,1/runs_turn.e_norm233^2))))</f>
        <v>#DIV/0!</v>
      </c>
      <c r="L10" s="54" t="e">
        <f t="shared" si="2"/>
        <v>#DIV/0!</v>
      </c>
      <c r="M10" s="53" t="e">
        <f t="shared" si="3"/>
        <v>#DIV/0!</v>
      </c>
      <c r="N10" s="54" t="e">
        <f t="shared" si="4"/>
        <v>#DIV/0!</v>
      </c>
      <c r="P10" s="29">
        <f t="array" ref="P10">SUM(IF($A10=runs!$C$2:$C$304,runs!AQ$2:AQ$304))</f>
        <v>0</v>
      </c>
      <c r="Q10" s="29">
        <f t="array" ref="Q10">SUM(IF($A10=runs!$C$2:$C$304,runs!AP$2:AP$304))</f>
        <v>0</v>
      </c>
      <c r="R10" s="55">
        <f t="shared" si="5"/>
        <v>1</v>
      </c>
      <c r="S10" s="32" t="e">
        <f t="shared" si="6"/>
        <v>#DIV/0!</v>
      </c>
      <c r="T10" s="32" t="e">
        <f t="shared" si="7"/>
        <v>#DIV/0!</v>
      </c>
      <c r="U10" s="20">
        <f t="array" ref="U10">SUM(IF($A10=runs!$C$3:$C$304,runs!AS$3:AS$304))</f>
        <v>0</v>
      </c>
      <c r="V10" s="20" t="e">
        <f t="shared" si="8"/>
        <v>#DIV/0!</v>
      </c>
      <c r="W10" s="77" t="e">
        <f>S10/'current calib'!$B$16</f>
        <v>#DIV/0!</v>
      </c>
      <c r="X10" s="79" t="e">
        <f>W10/eval!$B$29</f>
        <v>#DIV/0!</v>
      </c>
      <c r="Y10" s="20" t="e">
        <f>Q10/(U10/charge/constants!$B$3)</f>
        <v>#DIV/0!</v>
      </c>
      <c r="Z10" s="59" t="e">
        <f>R10/(U10/charge/constants!$B$3)</f>
        <v>#DIV/0!</v>
      </c>
      <c r="AA10" s="60" t="e">
        <f t="shared" si="9"/>
        <v>#DIV/0!</v>
      </c>
      <c r="AB10" s="23" t="e">
        <f>Y10/eval!$E$18</f>
        <v>#DIV/0!</v>
      </c>
      <c r="AC10" s="20" t="e">
        <f>Z10/eval!$E$18</f>
        <v>#DIV/0!</v>
      </c>
      <c r="AD10" s="59"/>
      <c r="AE10" s="146" t="e">
        <f t="shared" si="10"/>
        <v>#DIV/0!</v>
      </c>
      <c r="AF10" s="20" t="e">
        <f t="shared" si="11"/>
        <v>#DIV/0!</v>
      </c>
      <c r="AG10" s="60" t="e">
        <f t="shared" si="12"/>
        <v>#DIV/0!</v>
      </c>
      <c r="AH10" s="20"/>
      <c r="AI10" s="20" t="e">
        <f>AE10*(turn.targ236!AB10/1000000/238*6.022E+23)</f>
        <v>#DIV/0!</v>
      </c>
      <c r="AJ10" s="20" t="e">
        <f>AF10*(turn.targ236!AB10/1000000/238*6.022E+23)</f>
        <v>#DIV/0!</v>
      </c>
      <c r="AK10" s="20"/>
      <c r="AL10" s="20" t="e">
        <f>(turn.targ234!Q9/turn.targ234!P9)/(Q10/P10)</f>
        <v>#DIV/0!</v>
      </c>
      <c r="AM10" s="20" t="e">
        <f>AL10*SQRT(1/(Q10+0.5)+1/(turn.targ234!Q9+0.5))</f>
        <v>#DIV/0!</v>
      </c>
      <c r="AN10" s="32" t="e">
        <f t="shared" si="13"/>
        <v>#DIV/0!</v>
      </c>
      <c r="AO10" s="32" t="e">
        <f t="shared" si="14"/>
        <v>#DIV/0!</v>
      </c>
      <c r="AQ10" s="32" t="e">
        <f>AE10/turn.targ236!AK10</f>
        <v>#DIV/0!</v>
      </c>
      <c r="AR10" s="32" t="e">
        <f>AQ10*SQRT((AF10/AE10)^2+(turn.targ236!AL10/turn.targ236!AK10)^2)</f>
        <v>#DIV/0!</v>
      </c>
      <c r="AU10" s="21"/>
    </row>
    <row r="11" spans="1:54" x14ac:dyDescent="0.2">
      <c r="A11" s="29">
        <v>6</v>
      </c>
      <c r="B11" s="50" t="e">
        <f>VLOOKUP($A11,Rohdaten!F$3:H$1000,2,0)</f>
        <v>#N/A</v>
      </c>
      <c r="C11" s="29" t="e">
        <f>VLOOKUP($A11,Rohdaten!F$3:H$1000,3,0)</f>
        <v>#N/A</v>
      </c>
      <c r="D11" s="51" t="str">
        <f t="shared" si="0"/>
        <v>missing</v>
      </c>
      <c r="E11" s="76">
        <f>turn.targ236!E11</f>
        <v>0</v>
      </c>
      <c r="F11" s="50">
        <f t="array" ref="F11">SUM(IF($A11=runs_catXX,1))</f>
        <v>0</v>
      </c>
      <c r="G11" s="76">
        <f>turn.targ236!G11</f>
        <v>0</v>
      </c>
      <c r="H11" s="52" t="e">
        <f t="array" ref="H11">SUM(IF($A11=runs!$C$2:$C$304,runs!$AZ$2:$AZ$304*runs!$AX$2:$AX$304))/SUM(IF($A11=runs!$C$2:$C$304,runs!$AZ$2:$AZ$304))</f>
        <v>#DIV/0!</v>
      </c>
      <c r="I11" s="67" t="e">
        <f t="array" ref="I11">SQRT(SUM(IF($A11=runs_catXX,(runs_turn.weight233*runs_turn.e_norm233)^2))/SUM(IF($A11=runs_catXX,(runs_turn.weight233)))^2)</f>
        <v>#DIV/0!</v>
      </c>
      <c r="J11" s="54" t="e">
        <f t="shared" si="1"/>
        <v>#DIV/0!</v>
      </c>
      <c r="K11" s="53" t="e">
        <f t="array" ref="K11">SQRT(SUM(IF(A11=runs!$C$2:$C$304,((runs_turn.norm233-H11)/runs_turn.e_norm233)^2))/((F11-1)*SUM(IF(A11=runs_catXX,1/runs_turn.e_norm233^2))))</f>
        <v>#DIV/0!</v>
      </c>
      <c r="L11" s="54" t="e">
        <f t="shared" si="2"/>
        <v>#DIV/0!</v>
      </c>
      <c r="M11" s="53" t="e">
        <f t="shared" si="3"/>
        <v>#DIV/0!</v>
      </c>
      <c r="N11" s="54" t="e">
        <f t="shared" si="4"/>
        <v>#DIV/0!</v>
      </c>
      <c r="P11" s="29">
        <f t="array" ref="P11">SUM(IF($A11=runs!$C$2:$C$304,runs!AQ$2:AQ$304))</f>
        <v>0</v>
      </c>
      <c r="Q11" s="29">
        <f t="array" ref="Q11">SUM(IF($A11=runs!$C$2:$C$304,runs!AP$2:AP$304))</f>
        <v>0</v>
      </c>
      <c r="R11" s="55">
        <f t="shared" si="5"/>
        <v>1</v>
      </c>
      <c r="S11" s="32" t="e">
        <f t="shared" si="6"/>
        <v>#DIV/0!</v>
      </c>
      <c r="T11" s="32" t="e">
        <f t="shared" si="7"/>
        <v>#DIV/0!</v>
      </c>
      <c r="U11" s="20">
        <f t="array" ref="U11">SUM(IF($A11=runs!$C$3:$C$304,runs!AS$3:AS$304))</f>
        <v>0</v>
      </c>
      <c r="V11" s="20" t="e">
        <f t="shared" si="8"/>
        <v>#DIV/0!</v>
      </c>
      <c r="W11" s="77" t="e">
        <f>S11/'current calib'!$B$16</f>
        <v>#DIV/0!</v>
      </c>
      <c r="X11" s="79" t="e">
        <f>W11/eval!$B$29</f>
        <v>#DIV/0!</v>
      </c>
      <c r="Y11" s="20" t="e">
        <f>Q11/(U11/charge/constants!$B$3)</f>
        <v>#DIV/0!</v>
      </c>
      <c r="Z11" s="59" t="e">
        <f>R11/(U11/charge/constants!$B$3)</f>
        <v>#DIV/0!</v>
      </c>
      <c r="AA11" s="60" t="e">
        <f t="shared" si="9"/>
        <v>#DIV/0!</v>
      </c>
      <c r="AB11" s="23" t="e">
        <f>Y11/eval!$E$18</f>
        <v>#DIV/0!</v>
      </c>
      <c r="AC11" s="20" t="e">
        <f>Z11/eval!$E$18</f>
        <v>#DIV/0!</v>
      </c>
      <c r="AD11" s="59"/>
      <c r="AE11" s="146" t="e">
        <f t="shared" si="10"/>
        <v>#DIV/0!</v>
      </c>
      <c r="AF11" s="20" t="e">
        <f t="shared" si="11"/>
        <v>#DIV/0!</v>
      </c>
      <c r="AG11" s="60" t="e">
        <f t="shared" si="12"/>
        <v>#DIV/0!</v>
      </c>
      <c r="AH11" s="20"/>
      <c r="AI11" s="20" t="e">
        <f>AE11*(turn.targ236!AB11/1000000/238*6.022E+23)</f>
        <v>#DIV/0!</v>
      </c>
      <c r="AJ11" s="20" t="e">
        <f>AF11*(turn.targ236!AB11/1000000/238*6.022E+23)</f>
        <v>#DIV/0!</v>
      </c>
      <c r="AK11" s="20"/>
      <c r="AL11" s="20" t="e">
        <f>(turn.targ234!Q10/turn.targ234!P10)/(Q11/P11)</f>
        <v>#DIV/0!</v>
      </c>
      <c r="AM11" s="20" t="e">
        <f>AL11*SQRT(1/(Q11+0.5)+1/(turn.targ234!Q10+0.5))</f>
        <v>#DIV/0!</v>
      </c>
      <c r="AN11" s="32" t="e">
        <f t="shared" si="13"/>
        <v>#DIV/0!</v>
      </c>
      <c r="AO11" s="32" t="e">
        <f t="shared" si="14"/>
        <v>#DIV/0!</v>
      </c>
      <c r="AQ11" s="32" t="e">
        <f>AE11/turn.targ236!AK11</f>
        <v>#DIV/0!</v>
      </c>
      <c r="AR11" s="32" t="e">
        <f>AQ11*SQRT((AF11/AE11)^2+(turn.targ236!AL11/turn.targ236!AK11)^2)</f>
        <v>#DIV/0!</v>
      </c>
      <c r="AU11" s="21"/>
    </row>
    <row r="12" spans="1:54" x14ac:dyDescent="0.2">
      <c r="A12" s="29">
        <v>7</v>
      </c>
      <c r="B12" s="50" t="str">
        <f>VLOOKUP($A12,Rohdaten!F$3:H$1000,2,0)</f>
        <v>St60k_U_D100-a@7</v>
      </c>
      <c r="C12" s="29" t="str">
        <f>VLOOKUP($A12,Rohdaten!F$3:H$1000,3,0)</f>
        <v>MS_St60k_U</v>
      </c>
      <c r="D12" s="51" t="str">
        <f t="shared" si="0"/>
        <v>MS_St60k_U</v>
      </c>
      <c r="E12" s="76">
        <f>turn.targ236!E12</f>
        <v>0</v>
      </c>
      <c r="F12" s="50">
        <f t="array" ref="F12">SUM(IF($A12=runs_catXX,1))</f>
        <v>7</v>
      </c>
      <c r="G12" s="76">
        <f>turn.targ236!G12</f>
        <v>1979</v>
      </c>
      <c r="H12" s="52">
        <f t="array" ref="H12">SUM(IF($A12=runs!$C$2:$C$304,runs!$AZ$2:$AZ$304*runs!$AX$2:$AX$304))/SUM(IF($A12=runs!$C$2:$C$304,runs!$AZ$2:$AZ$304))</f>
        <v>2.6233949976305242E-8</v>
      </c>
      <c r="I12" s="67">
        <f t="array" ref="I12">SQRT(SUM(IF($A12=runs_catXX,(runs_turn.weight233*runs_turn.e_norm233)^2))/SUM(IF($A12=runs_catXX,(runs_turn.weight233)))^2)</f>
        <v>1.4442656478319105E-8</v>
      </c>
      <c r="J12" s="54">
        <f t="shared" si="1"/>
        <v>0.55053304940216219</v>
      </c>
      <c r="K12" s="53">
        <f t="array" ref="K12">SQRT(SUM(IF(A12=runs!$C$2:$C$304,((runs_turn.norm233-H12)/runs_turn.e_norm233)^2))/((F12-1)*SUM(IF(A12=runs_catXX,1/runs_turn.e_norm233^2))))</f>
        <v>7.0586863829652888E-9</v>
      </c>
      <c r="L12" s="54">
        <f t="shared" si="2"/>
        <v>0.2690668538035928</v>
      </c>
      <c r="M12" s="53">
        <f t="shared" si="3"/>
        <v>1.4442656478319105E-8</v>
      </c>
      <c r="N12" s="54">
        <f t="shared" si="4"/>
        <v>0.55053304940216219</v>
      </c>
      <c r="P12" s="29">
        <f t="array" ref="P12">SUM(IF($A12=runs!$C$2:$C$304,runs!AQ$2:AQ$304))</f>
        <v>6268.8149999999996</v>
      </c>
      <c r="Q12" s="29">
        <f t="array" ref="Q12">SUM(IF($A12=runs!$C$2:$C$304,runs!AP$2:AP$304))</f>
        <v>8</v>
      </c>
      <c r="R12" s="55">
        <f t="shared" si="5"/>
        <v>3</v>
      </c>
      <c r="S12" s="32">
        <f t="shared" si="6"/>
        <v>1.276158253194583E-3</v>
      </c>
      <c r="T12" s="32">
        <f t="shared" si="7"/>
        <v>4.7855934494796866E-4</v>
      </c>
      <c r="U12" s="20">
        <f t="array" ref="U12">SUM(IF($A12=runs!$C$3:$C$304,runs!AS$3:AS$304))</f>
        <v>1.4833314534907453E-10</v>
      </c>
      <c r="V12" s="20">
        <f t="shared" si="8"/>
        <v>2.3662070957441645E-14</v>
      </c>
      <c r="W12" s="77">
        <f>S12/'current calib'!$B$16</f>
        <v>187887.72794118151</v>
      </c>
      <c r="X12" s="79">
        <f>W12/eval!$B$29</f>
        <v>9.3943863970590754E-5</v>
      </c>
      <c r="Y12" s="20">
        <f>Q12/(U12/charge/constants!$B$3)</f>
        <v>2.5923268807863863E-8</v>
      </c>
      <c r="Z12" s="59">
        <f>R12/(U12/charge/constants!$B$3)</f>
        <v>9.7212258029489492E-9</v>
      </c>
      <c r="AA12" s="60">
        <f t="shared" si="9"/>
        <v>0.375</v>
      </c>
      <c r="AB12" s="23">
        <f>Y12/eval!$E$18</f>
        <v>3.1394714090001366E-8</v>
      </c>
      <c r="AC12" s="20">
        <f>Z12/eval!$E$18</f>
        <v>1.1773017783750513E-8</v>
      </c>
      <c r="AD12" s="59"/>
      <c r="AE12" s="146">
        <f t="shared" si="10"/>
        <v>3.1394714090001366E-8</v>
      </c>
      <c r="AF12" s="20">
        <f t="shared" si="11"/>
        <v>1.1773017783750513E-8</v>
      </c>
      <c r="AG12" s="60">
        <f t="shared" si="12"/>
        <v>0.375</v>
      </c>
      <c r="AH12" s="20"/>
      <c r="AI12" s="20" t="e">
        <f>AE12*(turn.targ236!AB12/1000000/238*6.022E+23)</f>
        <v>#REF!</v>
      </c>
      <c r="AJ12" s="20" t="e">
        <f>AF12*(turn.targ236!AB12/1000000/238*6.022E+23)</f>
        <v>#REF!</v>
      </c>
      <c r="AK12" s="20"/>
      <c r="AL12" s="20">
        <f>(turn.targ234!Q11/turn.targ234!P11)/(Q12/P12)</f>
        <v>2312.4633445754716</v>
      </c>
      <c r="AM12" s="20">
        <f>AL12*SQRT(1/(Q12+0.5)+1/(turn.targ234!Q11+0.5))</f>
        <v>821.59433923851225</v>
      </c>
      <c r="AN12" s="32">
        <f t="shared" si="13"/>
        <v>16.649736080943395</v>
      </c>
      <c r="AO12" s="32">
        <f t="shared" si="14"/>
        <v>5.9154792425172884</v>
      </c>
      <c r="AQ12" s="32">
        <f>AE12/turn.targ236!AK12</f>
        <v>9.5351648762778999E-4</v>
      </c>
      <c r="AR12" s="32">
        <f>AQ12*SQRT((AF12/AE12)^2+(turn.targ236!AL12/turn.targ236!AK12)^2)</f>
        <v>3.6084605576844076E-4</v>
      </c>
      <c r="AS12" s="32">
        <f>1/AR12^2</f>
        <v>7679909.0130401198</v>
      </c>
      <c r="AT12" s="32">
        <f>(AQ12-$AQ$45)^2/AR12^2</f>
        <v>2.8513348071579148</v>
      </c>
      <c r="AU12" s="235" t="str">
        <f>C12</f>
        <v>MS_St60k_U</v>
      </c>
      <c r="AV12" s="288">
        <f t="array" ref="AV12">SUM(IF($AU12=$D$5:$D$44,$AE$5:$AE$44*$AX$5:$AX$44))/SUM(IF($AU12=$D$5:$D$44,$AX$5:$AX$44))</f>
        <v>3.16912079280294E-8</v>
      </c>
      <c r="AW12" s="225">
        <f>(SUM(AX12:AX14))^(-0.5)</f>
        <v>5.4401724718817179E-9</v>
      </c>
      <c r="AX12" s="225">
        <f>1/AF12^2</f>
        <v>7214801716189629</v>
      </c>
      <c r="AY12" s="225">
        <f>($AV$12-AE12)^2*AX12</f>
        <v>6.3424308920632879E-4</v>
      </c>
      <c r="AZ12" s="225"/>
      <c r="BA12" s="293">
        <f>AV12/turn.targ236!AZ12</f>
        <v>1.2256398677320014E-3</v>
      </c>
      <c r="BB12" s="293">
        <f>BA12*SQRT((AW13/AV12)^2+(turn.targ236!BA12/turn.targ236!AZ12)^2)</f>
        <v>2.3318380100359996E-4</v>
      </c>
    </row>
    <row r="13" spans="1:54" x14ac:dyDescent="0.2">
      <c r="A13" s="29">
        <v>8</v>
      </c>
      <c r="B13" s="50" t="str">
        <f>VLOOKUP($A13,Rohdaten!F$3:H$1000,2,0)</f>
        <v>St60k_U_D100-b@8</v>
      </c>
      <c r="C13" s="29" t="str">
        <f>VLOOKUP($A13,Rohdaten!F$3:H$1000,3,0)</f>
        <v>MS_St60k_U</v>
      </c>
      <c r="D13" s="51" t="str">
        <f t="shared" si="0"/>
        <v>MS_St60k_U</v>
      </c>
      <c r="E13" s="76">
        <f>turn.targ236!E13</f>
        <v>0</v>
      </c>
      <c r="F13" s="50">
        <f t="array" ref="F13">SUM(IF($A13=runs_catXX,1))</f>
        <v>7</v>
      </c>
      <c r="G13" s="76">
        <f>turn.targ236!G13</f>
        <v>1979</v>
      </c>
      <c r="H13" s="52">
        <f t="array" ref="H13">SUM(IF($A13=runs!$C$2:$C$304,runs!$AZ$2:$AZ$304*runs!$AX$2:$AX$304))/SUM(IF($A13=runs!$C$2:$C$304,runs!$AZ$2:$AZ$304))</f>
        <v>3.8932391130618446E-8</v>
      </c>
      <c r="I13" s="67">
        <f t="array" ref="I13">SQRT(SUM(IF($A13=runs_catXX,(runs_turn.weight233*runs_turn.e_norm233)^2))/SUM(IF($A13=runs_catXX,(runs_turn.weight233)))^2)</f>
        <v>1.4971843018940665E-8</v>
      </c>
      <c r="J13" s="54">
        <f t="shared" si="1"/>
        <v>0.38456006898497519</v>
      </c>
      <c r="K13" s="53">
        <f t="array" ref="K13">SQRT(SUM(IF(A13=runs!$C$2:$C$304,((runs_turn.norm233-H13)/runs_turn.e_norm233)^2))/((F13-1)*SUM(IF(A13=runs_catXX,1/runs_turn.e_norm233^2))))</f>
        <v>1.0544694211060614E-8</v>
      </c>
      <c r="L13" s="54">
        <f t="shared" si="2"/>
        <v>0.27084630316394104</v>
      </c>
      <c r="M13" s="53">
        <f t="shared" si="3"/>
        <v>1.4971843018940665E-8</v>
      </c>
      <c r="N13" s="54">
        <f t="shared" si="4"/>
        <v>0.38456006898497519</v>
      </c>
      <c r="P13" s="29">
        <f t="array" ref="P13">SUM(IF($A13=runs!$C$2:$C$304,runs!AQ$2:AQ$304))</f>
        <v>6268.8149999999996</v>
      </c>
      <c r="Q13" s="29">
        <f t="array" ref="Q13">SUM(IF($A13=runs!$C$2:$C$304,runs!AP$2:AP$304))</f>
        <v>14</v>
      </c>
      <c r="R13" s="55">
        <f t="shared" si="5"/>
        <v>3.872983346207417</v>
      </c>
      <c r="S13" s="32">
        <f t="shared" si="6"/>
        <v>2.2332769430905204E-3</v>
      </c>
      <c r="T13" s="32">
        <f t="shared" si="7"/>
        <v>6.1781745771847109E-4</v>
      </c>
      <c r="U13" s="20">
        <f t="array" ref="U13">SUM(IF($A13=runs!$C$3:$C$304,runs!AS$3:AS$304))</f>
        <v>1.5962788408311623E-10</v>
      </c>
      <c r="V13" s="20">
        <f t="shared" si="8"/>
        <v>2.5463805214082126E-14</v>
      </c>
      <c r="W13" s="77">
        <f>S13/'current calib'!$B$16</f>
        <v>328803.52389706764</v>
      </c>
      <c r="X13" s="79">
        <f>W13/eval!$B$29</f>
        <v>1.6440176194853381E-4</v>
      </c>
      <c r="Y13" s="20">
        <f>Q13/(U13/charge/constants!$B$3)</f>
        <v>4.2155792759215989E-8</v>
      </c>
      <c r="Z13" s="59">
        <f>R13/(U13/charge/constants!$B$3)</f>
        <v>1.1662048807329625E-8</v>
      </c>
      <c r="AA13" s="60">
        <f t="shared" si="9"/>
        <v>0.27664166758624409</v>
      </c>
      <c r="AB13" s="23">
        <f>Y13/eval!$E$18</f>
        <v>5.105332474550661E-8</v>
      </c>
      <c r="AC13" s="20">
        <f>Z13/eval!$E$18</f>
        <v>1.4123476893419011E-8</v>
      </c>
      <c r="AD13" s="59"/>
      <c r="AE13" s="146">
        <f t="shared" si="10"/>
        <v>5.105332474550661E-8</v>
      </c>
      <c r="AF13" s="20">
        <f t="shared" si="11"/>
        <v>1.4123476893419011E-8</v>
      </c>
      <c r="AG13" s="60">
        <f t="shared" si="12"/>
        <v>0.27664166758624409</v>
      </c>
      <c r="AH13" s="20"/>
      <c r="AI13" s="20" t="e">
        <f>AE13*(turn.targ236!AB13/1000000/238*6.022E+23)</f>
        <v>#REF!</v>
      </c>
      <c r="AJ13" s="20" t="e">
        <f>AF13*(turn.targ236!AB13/1000000/238*6.022E+23)</f>
        <v>#REF!</v>
      </c>
      <c r="AK13" s="20"/>
      <c r="AL13" s="20">
        <f>(turn.targ234!Q12/turn.targ234!P12)/(Q13/P13)</f>
        <v>1405.5677652208201</v>
      </c>
      <c r="AM13" s="20">
        <f>AL13*SQRT(1/(Q13+0.5)+1/(turn.targ234!Q12+0.5))</f>
        <v>390.18794891466297</v>
      </c>
      <c r="AN13" s="32">
        <f t="shared" si="13"/>
        <v>10.120087909589904</v>
      </c>
      <c r="AO13" s="32">
        <f t="shared" si="14"/>
        <v>2.8093532321855732</v>
      </c>
      <c r="AQ13" s="32">
        <f>AE13/turn.targ236!AK13</f>
        <v>1.7945099690384765E-3</v>
      </c>
      <c r="AR13" s="32">
        <f>AQ13*SQRT((AF13/AE13)^2+(turn.targ236!AL13/turn.targ236!AK13)^2)</f>
        <v>5.3383303142772332E-4</v>
      </c>
      <c r="AS13" s="32">
        <f t="shared" ref="AS13:AS22" si="15">1/AR13^2</f>
        <v>3509046.4302966977</v>
      </c>
      <c r="AT13" s="32">
        <f t="shared" ref="AT13:AT22" si="16">(AQ13-$AQ$45)^2/AR13^2</f>
        <v>0.18833819924929426</v>
      </c>
      <c r="AU13" s="21"/>
      <c r="AV13" s="289"/>
      <c r="AW13" s="114">
        <f>AW12*AZ14^0.5</f>
        <v>5.8313851745877954E-9</v>
      </c>
      <c r="AX13" s="114">
        <f t="shared" ref="AX13:AX22" si="17">1/AF13^2</f>
        <v>5013219871857725</v>
      </c>
      <c r="AY13" s="114">
        <f>($AV$12-AE13)^2*AX13</f>
        <v>1.8794138567530918</v>
      </c>
      <c r="AZ13" s="111"/>
      <c r="BA13" s="293"/>
      <c r="BB13" s="144"/>
    </row>
    <row r="14" spans="1:54" x14ac:dyDescent="0.2">
      <c r="A14" s="29">
        <v>9</v>
      </c>
      <c r="B14" s="50" t="str">
        <f>VLOOKUP($A14,Rohdaten!F$3:H$1000,2,0)</f>
        <v>St60k_U_D100-c@9</v>
      </c>
      <c r="C14" s="29" t="str">
        <f>VLOOKUP($A14,Rohdaten!F$3:H$1000,3,0)</f>
        <v>MS_St60k_U</v>
      </c>
      <c r="D14" s="51" t="str">
        <f t="shared" si="0"/>
        <v>MS_St60k_U</v>
      </c>
      <c r="E14" s="76">
        <f>turn.targ236!E14</f>
        <v>0</v>
      </c>
      <c r="F14" s="50">
        <f t="array" ref="F14">SUM(IF($A14=runs_catXX,1))</f>
        <v>7</v>
      </c>
      <c r="G14" s="76">
        <f>turn.targ236!G14</f>
        <v>1979</v>
      </c>
      <c r="H14" s="52">
        <f t="array" ref="H14">SUM(IF($A14=runs!$C$2:$C$304,runs!$AZ$2:$AZ$304*runs!$AX$2:$AX$304))/SUM(IF($A14=runs!$C$2:$C$304,runs!$AZ$2:$AZ$304))</f>
        <v>1.936466855948767E-8</v>
      </c>
      <c r="I14" s="67">
        <f t="array" ref="I14">SQRT(SUM(IF($A14=runs_catXX,(runs_turn.weight233*runs_turn.e_norm233)^2))/SUM(IF($A14=runs_catXX,(runs_turn.weight233)))^2)</f>
        <v>6.6905353529062256E-9</v>
      </c>
      <c r="J14" s="54">
        <f t="shared" si="1"/>
        <v>0.34550218777838132</v>
      </c>
      <c r="K14" s="53">
        <f t="array" ref="K14">SQRT(SUM(IF(A14=runs!$C$2:$C$304,((runs_turn.norm233-H14)/runs_turn.e_norm233)^2))/((F14-1)*SUM(IF(A14=runs_catXX,1/runs_turn.e_norm233^2))))</f>
        <v>5.5818585540946403E-9</v>
      </c>
      <c r="L14" s="54">
        <f t="shared" si="2"/>
        <v>0.28824963034855677</v>
      </c>
      <c r="M14" s="53">
        <f t="shared" si="3"/>
        <v>6.6905353529062256E-9</v>
      </c>
      <c r="N14" s="54">
        <f t="shared" si="4"/>
        <v>0.34550218777838132</v>
      </c>
      <c r="P14" s="29">
        <f t="array" ref="P14">SUM(IF($A14=runs!$C$2:$C$304,runs!AQ$2:AQ$304))</f>
        <v>6268.8149999999996</v>
      </c>
      <c r="Q14" s="29">
        <f t="array" ref="Q14">SUM(IF($A14=runs!$C$2:$C$304,runs!AP$2:AP$304))</f>
        <v>17</v>
      </c>
      <c r="R14" s="55">
        <f t="shared" si="5"/>
        <v>4.2426406871192848</v>
      </c>
      <c r="S14" s="32">
        <f t="shared" si="6"/>
        <v>2.7118362880384889E-3</v>
      </c>
      <c r="T14" s="32">
        <f t="shared" si="7"/>
        <v>6.7678511602580155E-4</v>
      </c>
      <c r="U14" s="20">
        <f t="array" ref="U14">SUM(IF($A14=runs!$C$3:$C$304,runs!AS$3:AS$304))</f>
        <v>3.6263916538654517E-10</v>
      </c>
      <c r="V14" s="20">
        <f t="shared" si="8"/>
        <v>5.7848120479954371E-14</v>
      </c>
      <c r="W14" s="77">
        <f>S14/'current calib'!$B$16</f>
        <v>399261.42187501071</v>
      </c>
      <c r="X14" s="79">
        <f>W14/eval!$B$29</f>
        <v>1.9963071093750536E-4</v>
      </c>
      <c r="Y14" s="20">
        <f>Q14/(U14/charge/constants!$B$3)</f>
        <v>2.2532646167134523E-8</v>
      </c>
      <c r="Z14" s="59">
        <f>R14/(U14/charge/constants!$B$3)</f>
        <v>5.6234071421851368E-9</v>
      </c>
      <c r="AA14" s="60">
        <f t="shared" si="9"/>
        <v>0.24956709924231085</v>
      </c>
      <c r="AB14" s="23">
        <f>Y14/eval!$E$18</f>
        <v>2.7288456149239978E-8</v>
      </c>
      <c r="AC14" s="20">
        <f>Z14/eval!$E$18</f>
        <v>6.8103008439668211E-9</v>
      </c>
      <c r="AD14" s="62"/>
      <c r="AE14" s="146">
        <f t="shared" si="10"/>
        <v>2.7288456149239978E-8</v>
      </c>
      <c r="AF14" s="20">
        <f t="shared" si="11"/>
        <v>6.8103008439668211E-9</v>
      </c>
      <c r="AG14" s="60">
        <f t="shared" si="12"/>
        <v>0.24956709924231085</v>
      </c>
      <c r="AH14" s="20"/>
      <c r="AI14" s="20" t="e">
        <f>AE14*(turn.targ236!AB14/1000000/238*6.022E+23)</f>
        <v>#REF!</v>
      </c>
      <c r="AJ14" s="20" t="e">
        <f>AF14*(turn.targ236!AB14/1000000/238*6.022E+23)</f>
        <v>#REF!</v>
      </c>
      <c r="AK14" s="20"/>
      <c r="AL14" s="20">
        <f>(turn.targ234!Q13/turn.targ234!P13)/(Q14/P14)</f>
        <v>2580.5754537531575</v>
      </c>
      <c r="AM14" s="20">
        <f>AL14*SQRT(1/(Q14+0.5)+1/(turn.targ234!Q13+0.5))</f>
        <v>635.69520986798489</v>
      </c>
      <c r="AN14" s="32">
        <f t="shared" si="13"/>
        <v>18.580143267022734</v>
      </c>
      <c r="AO14" s="32">
        <f t="shared" si="14"/>
        <v>4.5770055110494914</v>
      </c>
      <c r="AQ14" s="32">
        <f>AE14/turn.targ236!AK14</f>
        <v>2.6256259079524614E-3</v>
      </c>
      <c r="AR14" s="32">
        <f>AQ14*SQRT((AF14/AE14)^2+(turn.targ236!AL14/turn.targ236!AK14)^2)</f>
        <v>8.8526148280529654E-4</v>
      </c>
      <c r="AS14" s="32">
        <f t="shared" si="15"/>
        <v>1276018.1814858103</v>
      </c>
      <c r="AT14" s="32">
        <f t="shared" si="16"/>
        <v>1.4412873573495635</v>
      </c>
      <c r="AU14" s="281"/>
      <c r="AV14" s="289"/>
      <c r="AW14" s="256"/>
      <c r="AX14" s="114">
        <f t="shared" si="17"/>
        <v>2.156092582745242E+16</v>
      </c>
      <c r="AY14" s="114">
        <f t="shared" ref="AY14" si="18">($AV$12-AE14)^2*AX14</f>
        <v>0.41794179919066254</v>
      </c>
      <c r="AZ14" s="291">
        <f>SUM(AY12:AY14)/2</f>
        <v>1.1489949495164804</v>
      </c>
      <c r="BA14" s="293"/>
      <c r="BB14" s="144"/>
    </row>
    <row r="15" spans="1:54" x14ac:dyDescent="0.2">
      <c r="A15" s="29">
        <v>10</v>
      </c>
      <c r="B15" s="50" t="str">
        <f>VLOOKUP($A15,Rohdaten!F$3:H$1000,2,0)</f>
        <v>Vienna-KkU_D30+Fe02@10</v>
      </c>
      <c r="C15" s="29" t="str">
        <f>VLOOKUP($A15,Rohdaten!F$3:H$1000,3,0)</f>
        <v>Vienna-KkU</v>
      </c>
      <c r="D15" s="51" t="str">
        <f t="shared" si="0"/>
        <v>Vienna-KkU</v>
      </c>
      <c r="E15" s="76">
        <f>turn.targ236!E15</f>
        <v>0</v>
      </c>
      <c r="F15" s="50">
        <f t="array" ref="F15">SUM(IF($A15=runs_catXX,1))</f>
        <v>8</v>
      </c>
      <c r="G15" s="76">
        <f>turn.targ236!G15</f>
        <v>0</v>
      </c>
      <c r="H15" s="52" t="e">
        <f t="array" ref="H15">SUM(IF($A15=runs!$C$2:$C$304,runs!$AZ$2:$AZ$304*runs!$AX$2:$AX$304))/SUM(IF($A15=runs!$C$2:$C$304,runs!$AZ$2:$AZ$304))</f>
        <v>#VALUE!</v>
      </c>
      <c r="I15" s="67" t="e">
        <f t="array" ref="I15">SQRT(SUM(IF($A15=runs_catXX,(runs_turn.weight233*runs_turn.e_norm233)^2))/SUM(IF($A15=runs_catXX,(runs_turn.weight233)))^2)</f>
        <v>#VALUE!</v>
      </c>
      <c r="J15" s="54" t="e">
        <f t="shared" si="1"/>
        <v>#VALUE!</v>
      </c>
      <c r="K15" s="53" t="e">
        <f t="array" ref="K15">SQRT(SUM(IF(A15=runs!$C$2:$C$304,((runs_turn.norm233-H15)/runs_turn.e_norm233)^2))/((F15-1)*SUM(IF(A15=runs_catXX,1/runs_turn.e_norm233^2))))</f>
        <v>#VALUE!</v>
      </c>
      <c r="L15" s="54" t="e">
        <f t="shared" si="2"/>
        <v>#VALUE!</v>
      </c>
      <c r="M15" s="53" t="e">
        <f t="shared" si="3"/>
        <v>#VALUE!</v>
      </c>
      <c r="N15" s="54" t="e">
        <f t="shared" si="4"/>
        <v>#VALUE!</v>
      </c>
      <c r="P15" s="29">
        <f t="array" ref="P15">SUM(IF($A15=runs!$C$2:$C$304,runs!AQ$2:AQ$304))</f>
        <v>0</v>
      </c>
      <c r="Q15" s="29">
        <f t="array" ref="Q15">SUM(IF($A15=runs!$C$2:$C$304,runs!AP$2:AP$304))</f>
        <v>0</v>
      </c>
      <c r="R15" s="55">
        <f t="shared" si="5"/>
        <v>1</v>
      </c>
      <c r="S15" s="32" t="e">
        <f t="shared" si="6"/>
        <v>#DIV/0!</v>
      </c>
      <c r="T15" s="32" t="e">
        <f t="shared" si="7"/>
        <v>#DIV/0!</v>
      </c>
      <c r="U15" s="20" t="e">
        <f t="array" ref="U15">SUM(IF($A15=runs!$C$3:$C$304,runs!AS$3:AS$304))</f>
        <v>#VALUE!</v>
      </c>
      <c r="V15" s="20" t="e">
        <f t="shared" si="8"/>
        <v>#VALUE!</v>
      </c>
      <c r="W15" s="77" t="e">
        <f>S15/'current calib'!$B$16</f>
        <v>#DIV/0!</v>
      </c>
      <c r="X15" s="79" t="e">
        <f>W15/eval!$B$29</f>
        <v>#DIV/0!</v>
      </c>
      <c r="Y15" s="20" t="e">
        <f>Q15/(U15/charge/constants!$B$3)</f>
        <v>#VALUE!</v>
      </c>
      <c r="Z15" s="59" t="e">
        <f>R15/(U15/charge/constants!$B$3)</f>
        <v>#VALUE!</v>
      </c>
      <c r="AA15" s="60" t="e">
        <f t="shared" si="9"/>
        <v>#VALUE!</v>
      </c>
      <c r="AB15" s="23" t="e">
        <f>Y15/eval!$E$18</f>
        <v>#VALUE!</v>
      </c>
      <c r="AC15" s="20" t="e">
        <f>Z15/eval!$E$18</f>
        <v>#VALUE!</v>
      </c>
      <c r="AD15" s="62"/>
      <c r="AE15" s="146"/>
      <c r="AF15" s="20" t="e">
        <f t="shared" si="11"/>
        <v>#VALUE!</v>
      </c>
      <c r="AG15" s="60" t="e">
        <f t="shared" si="12"/>
        <v>#VALUE!</v>
      </c>
      <c r="AH15" s="20"/>
      <c r="AI15" s="20">
        <f>AE15*(turn.targ236!AB15/1000000/238*6.022E+23)</f>
        <v>0</v>
      </c>
      <c r="AJ15" s="20" t="e">
        <f>AF15*(turn.targ236!AB15/1000000/238*6.022E+23)</f>
        <v>#VALUE!</v>
      </c>
      <c r="AK15" s="20"/>
      <c r="AL15" s="20" t="e">
        <f>(turn.targ234!Q14/turn.targ234!P14)/(Q15/P15)</f>
        <v>#DIV/0!</v>
      </c>
      <c r="AM15" s="20" t="e">
        <f>AL15*SQRT(1/(Q15+0.5)+1/(turn.targ234!Q14+0.5))</f>
        <v>#DIV/0!</v>
      </c>
      <c r="AN15" s="32" t="e">
        <f t="shared" si="13"/>
        <v>#DIV/0!</v>
      </c>
      <c r="AO15" s="32" t="e">
        <f t="shared" si="14"/>
        <v>#DIV/0!</v>
      </c>
      <c r="AQ15" s="32"/>
      <c r="AR15" s="32"/>
      <c r="AS15" s="32"/>
      <c r="AT15" s="32"/>
      <c r="AU15" s="21"/>
      <c r="AV15" s="288" t="e">
        <f t="array" ref="AV15">SUM(IF($AU15=$D$5:$D$44,$AE$5:$AE$44*$AX$5:$AX$44))/SUM(IF($AU15=$D$5:$D$44,$AX$5:$AX$44))</f>
        <v>#DIV/0!</v>
      </c>
      <c r="AX15" s="225" t="e">
        <f t="shared" si="17"/>
        <v>#VALUE!</v>
      </c>
      <c r="AY15" s="287"/>
      <c r="BA15" s="293"/>
      <c r="BB15" s="144"/>
    </row>
    <row r="16" spans="1:54" x14ac:dyDescent="0.2">
      <c r="A16" s="29">
        <v>11</v>
      </c>
      <c r="B16" s="50" t="str">
        <f>VLOOKUP($A16,Rohdaten!F$3:H$1000,2,0)</f>
        <v>St60e_U_D100-a@11</v>
      </c>
      <c r="C16" s="29" t="str">
        <f>VLOOKUP($A16,Rohdaten!F$3:H$1000,3,0)</f>
        <v>MS_St60e_U</v>
      </c>
      <c r="D16" s="51" t="str">
        <f t="shared" si="0"/>
        <v>MS_St60e_U</v>
      </c>
      <c r="E16" s="76">
        <f>turn.targ236!E16</f>
        <v>0</v>
      </c>
      <c r="F16" s="50">
        <f t="array" ref="F16">SUM(IF($A16=runs_catXX,1))</f>
        <v>7</v>
      </c>
      <c r="G16" s="76">
        <f>turn.targ236!G16</f>
        <v>1983</v>
      </c>
      <c r="H16" s="52">
        <f t="array" ref="H16">SUM(IF($A16=runs!$C$2:$C$304,runs!$AZ$2:$AZ$304*runs!$AX$2:$AX$304))/SUM(IF($A16=runs!$C$2:$C$304,runs!$AZ$2:$AZ$304))</f>
        <v>1.5865003532186011E-8</v>
      </c>
      <c r="I16" s="67">
        <f t="array" ref="I16">SQRT(SUM(IF($A16=runs_catXX,(runs_turn.weight233*runs_turn.e_norm233)^2))/SUM(IF($A16=runs_catXX,(runs_turn.weight233)))^2)</f>
        <v>1.138361331739613E-8</v>
      </c>
      <c r="J16" s="54">
        <f t="shared" si="1"/>
        <v>0.71752983189078445</v>
      </c>
      <c r="K16" s="53">
        <f t="array" ref="K16">SQRT(SUM(IF(A16=runs!$C$2:$C$304,((runs_turn.norm233-H16)/runs_turn.e_norm233)^2))/((F16-1)*SUM(IF(A16=runs_catXX,1/runs_turn.e_norm233^2))))</f>
        <v>6.5845365305216868E-9</v>
      </c>
      <c r="L16" s="54">
        <f t="shared" si="2"/>
        <v>0.41503530189346355</v>
      </c>
      <c r="M16" s="53">
        <f t="shared" si="3"/>
        <v>1.138361331739613E-8</v>
      </c>
      <c r="N16" s="54">
        <f t="shared" si="4"/>
        <v>0.71752983189078445</v>
      </c>
      <c r="P16" s="29">
        <f t="array" ref="P16">SUM(IF($A16=runs!$C$2:$C$304,runs!AQ$2:AQ$304))</f>
        <v>6268.8149999999996</v>
      </c>
      <c r="Q16" s="29">
        <f t="array" ref="Q16">SUM(IF($A16=runs!$C$2:$C$304,runs!AP$2:AP$304))</f>
        <v>6</v>
      </c>
      <c r="R16" s="55">
        <f t="shared" si="5"/>
        <v>2.6457513110645907</v>
      </c>
      <c r="S16" s="32">
        <f t="shared" si="6"/>
        <v>9.5711868989593733E-4</v>
      </c>
      <c r="T16" s="32">
        <f t="shared" si="7"/>
        <v>4.2204967143943327E-4</v>
      </c>
      <c r="U16" s="20">
        <f t="array" ref="U16">SUM(IF($A16=runs!$C$3:$C$304,runs!AS$3:AS$304))</f>
        <v>1.686279975745955E-10</v>
      </c>
      <c r="V16" s="20">
        <f t="shared" si="8"/>
        <v>2.6899501353062024E-14</v>
      </c>
      <c r="W16" s="77">
        <f>S16/'current calib'!$B$16</f>
        <v>140915.79595588613</v>
      </c>
      <c r="X16" s="79">
        <f>W16/eval!$B$29</f>
        <v>7.0457897977943069E-5</v>
      </c>
      <c r="Y16" s="20">
        <f>Q16/(U16/charge/constants!$B$3)</f>
        <v>1.7102498051809167E-8</v>
      </c>
      <c r="Z16" s="59">
        <f>R16/(U16/charge/constants!$B$3)</f>
        <v>7.5414927738422853E-9</v>
      </c>
      <c r="AA16" s="60">
        <f t="shared" si="9"/>
        <v>0.44095855184409843</v>
      </c>
      <c r="AB16" s="20">
        <f>Y16/eval!$E$18</f>
        <v>2.0712204179994315E-8</v>
      </c>
      <c r="AC16" s="20">
        <f>Z16/eval!$E$18</f>
        <v>9.133223560709576E-9</v>
      </c>
      <c r="AD16" s="62"/>
      <c r="AE16" s="146">
        <f>IF(Q16/F16&gt;10,H16,AB16)</f>
        <v>2.0712204179994315E-8</v>
      </c>
      <c r="AF16" s="20">
        <f t="shared" si="11"/>
        <v>9.133223560709576E-9</v>
      </c>
      <c r="AG16" s="60">
        <f t="shared" si="12"/>
        <v>0.44095855184409843</v>
      </c>
      <c r="AH16" s="20"/>
      <c r="AI16" s="20" t="e">
        <f>AE16*(turn.targ236!AB16/1000000/238*6.022E+23)</f>
        <v>#REF!</v>
      </c>
      <c r="AJ16" s="20" t="e">
        <f>AF16*(turn.targ236!AB16/1000000/238*6.022E+23)</f>
        <v>#REF!</v>
      </c>
      <c r="AK16" s="20"/>
      <c r="AL16" s="20">
        <f>(turn.targ234!Q15/turn.targ234!P15)/(Q16/P16)</f>
        <v>3284.0737944267512</v>
      </c>
      <c r="AM16" s="20">
        <f>AL16*SQRT(1/(Q16+0.5)+1/(turn.targ234!Q15+0.5))</f>
        <v>1321.8526310506093</v>
      </c>
      <c r="AN16" s="32">
        <f t="shared" si="13"/>
        <v>23.645331319872607</v>
      </c>
      <c r="AO16" s="32">
        <f t="shared" si="14"/>
        <v>9.5173389435643863</v>
      </c>
      <c r="AQ16" s="32">
        <f>AE16/turn.targ236!AK16</f>
        <v>6.1738437919523249E-3</v>
      </c>
      <c r="AR16" s="32">
        <f>AQ16*SQRT((AF16/AE16)^2+(turn.targ236!AL16/turn.targ236!AK16)^2)</f>
        <v>3.3662441285417697E-3</v>
      </c>
      <c r="AS16" s="32">
        <f t="shared" si="15"/>
        <v>88248.794628941279</v>
      </c>
      <c r="AT16" s="32">
        <f t="shared" si="16"/>
        <v>1.8762911675859171</v>
      </c>
      <c r="AU16" s="235" t="str">
        <f>C16</f>
        <v>MS_St60e_U</v>
      </c>
      <c r="AV16" s="288">
        <f t="array" ref="AV16">SUM(IF($AU16=$D$5:$D$44,$AE$5:$AE$44*$AX$5:$AX$44))/SUM(IF($AU16=$D$5:$D$44,$AX$5:$AX$44))</f>
        <v>1.8814993525780506E-8</v>
      </c>
      <c r="AW16" s="225">
        <f>(SUM(AX16:AX18))^(-0.5)</f>
        <v>5.1814460631593377E-9</v>
      </c>
      <c r="AX16" s="225">
        <f t="shared" si="17"/>
        <v>1.198814047646082E+16</v>
      </c>
      <c r="AY16" s="225">
        <f>($AV$16-AE16)^2*AX16</f>
        <v>4.3150211930485446E-2</v>
      </c>
      <c r="AZ16" s="212"/>
      <c r="BA16" s="293">
        <f>AV16/turn.targ236!AZ16</f>
        <v>3.3162345660559768E-3</v>
      </c>
      <c r="BB16" s="293">
        <f>BA16*SQRT((AW16/AV16)^2+(turn.targ236!BA16/turn.targ236!AZ16)^2)</f>
        <v>9.5797908332148532E-4</v>
      </c>
    </row>
    <row r="17" spans="1:54" x14ac:dyDescent="0.2">
      <c r="A17" s="29">
        <v>12</v>
      </c>
      <c r="B17" s="50" t="str">
        <f>VLOOKUP($A17,Rohdaten!F$3:H$1000,2,0)</f>
        <v>St60e_U_D100-b@12</v>
      </c>
      <c r="C17" s="29" t="str">
        <f>VLOOKUP($A17,Rohdaten!F$3:H$1000,3,0)</f>
        <v>MS_St60e_U</v>
      </c>
      <c r="D17" s="51" t="str">
        <f t="shared" si="0"/>
        <v>MS_St60e_U</v>
      </c>
      <c r="E17" s="76">
        <f>turn.targ236!E17</f>
        <v>0</v>
      </c>
      <c r="F17" s="50">
        <f t="array" ref="F17">SUM(IF($A17=runs_catXX,1))</f>
        <v>7</v>
      </c>
      <c r="G17" s="76">
        <f>turn.targ236!G17</f>
        <v>1983</v>
      </c>
      <c r="H17" s="52">
        <f t="array" ref="H17">SUM(IF($A17=runs!$C$2:$C$304,runs!$AZ$2:$AZ$304*runs!$AX$2:$AX$304))/SUM(IF($A17=runs!$C$2:$C$304,runs!$AZ$2:$AZ$304))</f>
        <v>1.7769283344451585E-8</v>
      </c>
      <c r="I17" s="67">
        <f t="array" ref="I17">SQRT(SUM(IF($A17=runs_catXX,(runs_turn.weight233*runs_turn.e_norm233)^2))/SUM(IF($A17=runs_catXX,(runs_turn.weight233)))^2)</f>
        <v>1.1125730564115949E-8</v>
      </c>
      <c r="J17" s="54">
        <f t="shared" si="1"/>
        <v>0.62612151252514814</v>
      </c>
      <c r="K17" s="53">
        <f t="array" ref="K17">SQRT(SUM(IF(A17=runs!$C$2:$C$304,((runs_turn.norm233-H17)/runs_turn.e_norm233)^2))/((F17-1)*SUM(IF(A17=runs_catXX,1/runs_turn.e_norm233^2))))</f>
        <v>6.8544510211971579E-9</v>
      </c>
      <c r="L17" s="54">
        <f t="shared" si="2"/>
        <v>0.38574718452770035</v>
      </c>
      <c r="M17" s="53">
        <f t="shared" si="3"/>
        <v>1.1125730564115949E-8</v>
      </c>
      <c r="N17" s="54">
        <f t="shared" si="4"/>
        <v>0.62612151252514814</v>
      </c>
      <c r="P17" s="29">
        <f t="array" ref="P17">SUM(IF($A17=runs!$C$2:$C$304,runs!AQ$2:AQ$304))</f>
        <v>6268.8149999999996</v>
      </c>
      <c r="Q17" s="29">
        <f t="array" ref="Q17">SUM(IF($A17=runs!$C$2:$C$304,runs!AP$2:AP$304))</f>
        <v>8</v>
      </c>
      <c r="R17" s="55">
        <f t="shared" si="5"/>
        <v>3</v>
      </c>
      <c r="S17" s="32">
        <f t="shared" si="6"/>
        <v>1.276158253194583E-3</v>
      </c>
      <c r="T17" s="32">
        <f t="shared" si="7"/>
        <v>4.7855934494796866E-4</v>
      </c>
      <c r="U17" s="20">
        <f t="array" ref="U17">SUM(IF($A17=runs!$C$3:$C$304,runs!AS$3:AS$304))</f>
        <v>1.7529813036303918E-10</v>
      </c>
      <c r="V17" s="20">
        <f t="shared" si="8"/>
        <v>2.7963519479046547E-14</v>
      </c>
      <c r="W17" s="77">
        <f>S17/'current calib'!$B$16</f>
        <v>187887.72794118151</v>
      </c>
      <c r="X17" s="79">
        <f>W17/eval!$B$29</f>
        <v>9.3943863970590754E-5</v>
      </c>
      <c r="Y17" s="20">
        <f>Q17/(U17/charge/constants!$B$3)</f>
        <v>2.1935658937357155E-8</v>
      </c>
      <c r="Z17" s="59">
        <f>R17/(U17/charge/constants!$B$3)</f>
        <v>8.2258721015089322E-9</v>
      </c>
      <c r="AA17" s="60">
        <f t="shared" si="9"/>
        <v>0.37499999999999994</v>
      </c>
      <c r="AB17" s="23">
        <f>Y17/eval!$E$18</f>
        <v>2.6565466948566452E-8</v>
      </c>
      <c r="AC17" s="20">
        <f>Z17/eval!$E$18</f>
        <v>9.9620501057124179E-9</v>
      </c>
      <c r="AD17" s="62"/>
      <c r="AE17" s="146">
        <f t="shared" si="10"/>
        <v>2.6565466948566452E-8</v>
      </c>
      <c r="AF17" s="20">
        <f t="shared" si="11"/>
        <v>9.9620501057124179E-9</v>
      </c>
      <c r="AG17" s="60">
        <f t="shared" si="12"/>
        <v>0.37499999999999994</v>
      </c>
      <c r="AH17" s="20"/>
      <c r="AI17" s="20" t="e">
        <f>AE17*(turn.targ236!AB17/1000000/238*6.022E+23)</f>
        <v>#REF!</v>
      </c>
      <c r="AJ17" s="20" t="e">
        <f>AF17*(turn.targ236!AB17/1000000/238*6.022E+23)</f>
        <v>#REF!</v>
      </c>
      <c r="AK17" s="20"/>
      <c r="AL17" s="20">
        <f>(turn.targ234!Q16/turn.targ234!P16)/(Q17/P17)</f>
        <v>2742.4100479231975</v>
      </c>
      <c r="AM17" s="20">
        <f>AL17*SQRT(1/(Q17+0.5)+1/(turn.targ234!Q16+0.5))</f>
        <v>969.07348132875074</v>
      </c>
      <c r="AN17" s="32">
        <f t="shared" si="13"/>
        <v>19.745352345047021</v>
      </c>
      <c r="AO17" s="32">
        <f t="shared" si="14"/>
        <v>6.9773290655670053</v>
      </c>
      <c r="AQ17" s="32">
        <f>AE17/turn.targ236!AK17</f>
        <v>4.7087533169269434E-3</v>
      </c>
      <c r="AR17" s="32">
        <f>AQ17*SQRT((AF17/AE17)^2+(turn.targ236!AL17/turn.targ236!AK17)^2)</f>
        <v>1.8605917675310003E-3</v>
      </c>
      <c r="AS17" s="32">
        <f t="shared" si="15"/>
        <v>288866.91940257198</v>
      </c>
      <c r="AT17" s="32">
        <f t="shared" si="16"/>
        <v>2.8588543939015776</v>
      </c>
      <c r="AU17" s="21"/>
      <c r="AV17" s="289"/>
      <c r="AW17" s="114">
        <f>AW16*AZ18^0.5</f>
        <v>4.2065195701971416E-9</v>
      </c>
      <c r="AX17" s="114">
        <f t="shared" si="17"/>
        <v>1.007633404354546E+16</v>
      </c>
      <c r="AY17" s="114">
        <f t="shared" ref="AY17:AY18" si="19">($AV$16-AE17)^2*AX17</f>
        <v>0.60528375642394194</v>
      </c>
      <c r="AZ17" s="111"/>
      <c r="BA17" s="293"/>
      <c r="BB17" s="144"/>
    </row>
    <row r="18" spans="1:54" x14ac:dyDescent="0.2">
      <c r="A18" s="29">
        <v>13</v>
      </c>
      <c r="B18" s="50" t="str">
        <f>VLOOKUP($A18,Rohdaten!F$3:H$1000,2,0)</f>
        <v>St60e_U_D100-c@13</v>
      </c>
      <c r="C18" s="29" t="str">
        <f>VLOOKUP($A18,Rohdaten!F$3:H$1000,3,0)</f>
        <v>MS_St60e_U</v>
      </c>
      <c r="D18" s="51" t="str">
        <f t="shared" si="0"/>
        <v>MS_St60e_U</v>
      </c>
      <c r="E18" s="76">
        <f>turn.targ236!E18</f>
        <v>0</v>
      </c>
      <c r="F18" s="50">
        <f t="array" ref="F18">SUM(IF($A18=runs_catXX,1))</f>
        <v>7</v>
      </c>
      <c r="G18" s="76">
        <f>turn.targ236!G18</f>
        <v>1983</v>
      </c>
      <c r="H18" s="52">
        <f t="array" ref="H18">SUM(IF($A18=runs!$C$2:$C$304,runs!$AZ$2:$AZ$304*runs!$AX$2:$AX$304))/SUM(IF($A18=runs!$C$2:$C$304,runs!$AZ$2:$AZ$304))</f>
        <v>9.3080658684097218E-9</v>
      </c>
      <c r="I18" s="67">
        <f t="array" ref="I18">SQRT(SUM(IF($A18=runs_catXX,(runs_turn.weight233*runs_turn.e_norm233)^2))/SUM(IF($A18=runs_catXX,(runs_turn.weight233)))^2)</f>
        <v>1.1934574931873803E-8</v>
      </c>
      <c r="J18" s="54">
        <f t="shared" si="1"/>
        <v>1.2821755991626667</v>
      </c>
      <c r="K18" s="53">
        <f t="array" ref="K18">SQRT(SUM(IF(A18=runs!$C$2:$C$304,((runs_turn.norm233-H18)/runs_turn.e_norm233)^2))/((F18-1)*SUM(IF(A18=runs_catXX,1/runs_turn.e_norm233^2))))</f>
        <v>4.597341425293208E-9</v>
      </c>
      <c r="L18" s="54">
        <f t="shared" si="2"/>
        <v>0.49390942117158237</v>
      </c>
      <c r="M18" s="53">
        <f t="shared" si="3"/>
        <v>1.1934574931873803E-8</v>
      </c>
      <c r="N18" s="54">
        <f t="shared" si="4"/>
        <v>1.2821755991626667</v>
      </c>
      <c r="P18" s="29">
        <f t="array" ref="P18">SUM(IF($A18=runs!$C$2:$C$304,runs!AQ$2:AQ$304))</f>
        <v>6268.8149999999996</v>
      </c>
      <c r="Q18" s="29">
        <f t="array" ref="Q18">SUM(IF($A18=runs!$C$2:$C$304,runs!AP$2:AP$304))</f>
        <v>3</v>
      </c>
      <c r="R18" s="55">
        <f t="shared" si="5"/>
        <v>2</v>
      </c>
      <c r="S18" s="32">
        <f t="shared" si="6"/>
        <v>4.7855934494796866E-4</v>
      </c>
      <c r="T18" s="32">
        <f t="shared" si="7"/>
        <v>3.1903956329864576E-4</v>
      </c>
      <c r="U18" s="20">
        <f t="array" ref="U18">SUM(IF($A18=runs!$C$3:$C$304,runs!AS$3:AS$304))</f>
        <v>1.4345477902866618E-10</v>
      </c>
      <c r="V18" s="20">
        <f t="shared" si="8"/>
        <v>2.2883875027204694E-14</v>
      </c>
      <c r="W18" s="77">
        <f>S18/'current calib'!$B$16</f>
        <v>70457.897977943067</v>
      </c>
      <c r="X18" s="79">
        <f>W18/eval!$B$29</f>
        <v>3.5228948988971534E-5</v>
      </c>
      <c r="Y18" s="20">
        <f>Q18/(U18/charge/constants!$B$3)</f>
        <v>1.0051808728601874E-8</v>
      </c>
      <c r="Z18" s="59">
        <f>R18/(U18/charge/constants!$B$3)</f>
        <v>6.7012058190679162E-9</v>
      </c>
      <c r="AA18" s="60">
        <f t="shared" si="9"/>
        <v>0.66666666666666674</v>
      </c>
      <c r="AB18" s="23">
        <f>Y18/eval!$E$18</f>
        <v>1.2173374564017415E-8</v>
      </c>
      <c r="AC18" s="20">
        <f>Z18/eval!$E$18</f>
        <v>8.1155830426782769E-9</v>
      </c>
      <c r="AD18" s="62"/>
      <c r="AE18" s="146">
        <f t="shared" si="10"/>
        <v>1.2173374564017415E-8</v>
      </c>
      <c r="AF18" s="20">
        <f t="shared" si="11"/>
        <v>8.1155830426782769E-9</v>
      </c>
      <c r="AG18" s="60">
        <f t="shared" si="12"/>
        <v>0.66666666666666674</v>
      </c>
      <c r="AH18" s="20"/>
      <c r="AI18" s="20" t="e">
        <f>AE18*(turn.targ236!AB18/1000000/238*6.022E+23)</f>
        <v>#REF!</v>
      </c>
      <c r="AJ18" s="20" t="e">
        <f>AF18*(turn.targ236!AB18/1000000/238*6.022E+23)</f>
        <v>#REF!</v>
      </c>
      <c r="AK18" s="20"/>
      <c r="AL18" s="20">
        <f>(turn.targ234!Q17/turn.targ234!P17)/(Q18/P18)</f>
        <v>5978.5637689024388</v>
      </c>
      <c r="AM18" s="20">
        <f>AL18*SQRT(1/(Q18+0.5)+1/(turn.targ234!Q17+0.5))</f>
        <v>3243.3252568039366</v>
      </c>
      <c r="AN18" s="32">
        <f t="shared" si="13"/>
        <v>43.045659136097555</v>
      </c>
      <c r="AO18" s="32">
        <f t="shared" si="14"/>
        <v>23.351941848988343</v>
      </c>
      <c r="AQ18" s="32">
        <f>AE18/turn.targ236!AK18</f>
        <v>1.6432780959756109E-3</v>
      </c>
      <c r="AR18" s="32">
        <f>AQ18*SQRT((AF18/AE18)^2+(turn.targ236!AL18/turn.targ236!AK18)^2)</f>
        <v>1.1141960864558839E-3</v>
      </c>
      <c r="AS18" s="32">
        <f t="shared" si="15"/>
        <v>805520.76929475041</v>
      </c>
      <c r="AT18" s="32">
        <f t="shared" si="16"/>
        <v>5.2122901400461037E-3</v>
      </c>
      <c r="AU18" s="281"/>
      <c r="AV18" s="289"/>
      <c r="AW18" s="256"/>
      <c r="AX18" s="114">
        <f t="shared" si="17"/>
        <v>1.5183103339761084E+16</v>
      </c>
      <c r="AY18" s="114">
        <f t="shared" si="19"/>
        <v>0.66974342667483722</v>
      </c>
      <c r="AZ18" s="291">
        <f>SUM(AY16:AY18)/2</f>
        <v>0.65908869751463228</v>
      </c>
      <c r="BA18" s="293"/>
      <c r="BB18" s="144"/>
    </row>
    <row r="19" spans="1:54" x14ac:dyDescent="0.2">
      <c r="A19" s="29">
        <v>14</v>
      </c>
      <c r="B19" s="50" t="str">
        <f>VLOOKUP($A19,Rohdaten!F$3:H$1000,2,0)</f>
        <v>St60w_U_D100-a@14</v>
      </c>
      <c r="C19" s="29" t="str">
        <f>VLOOKUP($A19,Rohdaten!F$3:H$1000,3,0)</f>
        <v>MS_St60w_U</v>
      </c>
      <c r="D19" s="51" t="str">
        <f t="shared" si="0"/>
        <v>MS_St60w_U</v>
      </c>
      <c r="E19" s="76">
        <f>turn.targ236!E19</f>
        <v>0</v>
      </c>
      <c r="F19" s="50">
        <f t="array" ref="F19">SUM(IF($A19=runs_catXX,1))</f>
        <v>7</v>
      </c>
      <c r="G19" s="76">
        <f>turn.targ236!G19</f>
        <v>1976</v>
      </c>
      <c r="H19" s="52">
        <f t="array" ref="H19">SUM(IF($A19=runs!$C$2:$C$304,runs!$AZ$2:$AZ$304*runs!$AX$2:$AX$304))/SUM(IF($A19=runs!$C$2:$C$304,runs!$AZ$2:$AZ$304))</f>
        <v>2.6976615300680398E-8</v>
      </c>
      <c r="I19" s="67">
        <f t="array" ref="I19">SQRT(SUM(IF($A19=runs_catXX,(runs_turn.weight233*runs_turn.e_norm233)^2))/SUM(IF($A19=runs_catXX,(runs_turn.weight233)))^2)</f>
        <v>2.0425909988023932E-8</v>
      </c>
      <c r="J19" s="54">
        <f t="shared" si="1"/>
        <v>0.75717097050009663</v>
      </c>
      <c r="K19" s="53">
        <f t="array" ref="K19">SQRT(SUM(IF(A19=runs!$C$2:$C$304,((runs_turn.norm233-H19)/runs_turn.e_norm233)^2))/((F19-1)*SUM(IF(A19=runs_catXX,1/runs_turn.e_norm233^2))))</f>
        <v>1.1833652505800695E-8</v>
      </c>
      <c r="L19" s="54">
        <f t="shared" si="2"/>
        <v>0.43866335245927718</v>
      </c>
      <c r="M19" s="53">
        <f t="shared" si="3"/>
        <v>2.0425909988023932E-8</v>
      </c>
      <c r="N19" s="54">
        <f t="shared" si="4"/>
        <v>0.75717097050009663</v>
      </c>
      <c r="P19" s="29">
        <f t="array" ref="P19">SUM(IF($A19=runs!$C$2:$C$304,runs!AQ$2:AQ$304))</f>
        <v>6268.8149999999996</v>
      </c>
      <c r="Q19" s="29">
        <f t="array" ref="Q19">SUM(IF($A19=runs!$C$2:$C$304,runs!AP$2:AP$304))</f>
        <v>6</v>
      </c>
      <c r="R19" s="55">
        <f t="shared" si="5"/>
        <v>2.6457513110645907</v>
      </c>
      <c r="S19" s="32">
        <f t="shared" si="6"/>
        <v>9.5711868989593733E-4</v>
      </c>
      <c r="T19" s="32">
        <f t="shared" si="7"/>
        <v>4.2204967143943327E-4</v>
      </c>
      <c r="U19" s="20">
        <f t="array" ref="U19">SUM(IF($A19=runs!$C$3:$C$304,runs!AS$3:AS$304))</f>
        <v>9.5758364540380344E-11</v>
      </c>
      <c r="V19" s="20">
        <f t="shared" si="8"/>
        <v>1.5275353402577735E-14</v>
      </c>
      <c r="W19" s="77">
        <f>S19/'current calib'!$B$16</f>
        <v>140915.79595588613</v>
      </c>
      <c r="X19" s="79">
        <f>W19/eval!$B$29</f>
        <v>7.0457897977943069E-5</v>
      </c>
      <c r="Y19" s="20">
        <f>Q19/(U19/charge/constants!$B$3)</f>
        <v>3.0117055714583172E-8</v>
      </c>
      <c r="Z19" s="59">
        <f>R19/(U19/charge/constants!$B$3)</f>
        <v>1.3280373273710626E-8</v>
      </c>
      <c r="AA19" s="60">
        <f t="shared" si="9"/>
        <v>0.44095855184409849</v>
      </c>
      <c r="AB19" s="23">
        <f>Y19/eval!$E$18</f>
        <v>3.6473654630513136E-8</v>
      </c>
      <c r="AC19" s="20">
        <f>Z19/eval!$E$18</f>
        <v>1.6083369926332868E-8</v>
      </c>
      <c r="AD19" s="62"/>
      <c r="AE19" s="146">
        <f t="shared" si="10"/>
        <v>3.6473654630513136E-8</v>
      </c>
      <c r="AF19" s="20">
        <f t="shared" si="11"/>
        <v>1.6083369926332868E-8</v>
      </c>
      <c r="AG19" s="60">
        <f t="shared" si="12"/>
        <v>0.44095855184409843</v>
      </c>
      <c r="AH19" s="20"/>
      <c r="AI19" s="20" t="e">
        <f>AE19*(turn.targ236!AB19/1000000/238*6.022E+23)</f>
        <v>#REF!</v>
      </c>
      <c r="AJ19" s="20" t="e">
        <f>AF19*(turn.targ236!AB19/1000000/238*6.022E+23)</f>
        <v>#REF!</v>
      </c>
      <c r="AK19" s="20"/>
      <c r="AL19" s="20">
        <f>(turn.targ234!Q18/turn.targ234!P18)/(Q19/P19)</f>
        <v>2005.2364137387387</v>
      </c>
      <c r="AM19" s="20">
        <f>AL19*SQRT(1/(Q19+0.5)+1/(turn.targ234!Q18+0.5))</f>
        <v>818.04004790593956</v>
      </c>
      <c r="AN19" s="32">
        <f t="shared" si="13"/>
        <v>14.437702178918919</v>
      </c>
      <c r="AO19" s="32">
        <f t="shared" si="14"/>
        <v>5.889888344922765</v>
      </c>
      <c r="AQ19" s="32">
        <f>AE19/turn.targ236!AK19</f>
        <v>1.1917230535001073E-3</v>
      </c>
      <c r="AR19" s="32">
        <f>AQ19*SQRT((AF19/AE19)^2+(turn.targ236!AL19/turn.targ236!AK19)^2)</f>
        <v>5.4232499416300827E-4</v>
      </c>
      <c r="AS19" s="32">
        <f t="shared" si="15"/>
        <v>3400014.4242236293</v>
      </c>
      <c r="AT19" s="32">
        <f t="shared" si="16"/>
        <v>0.46826985742096838</v>
      </c>
      <c r="AU19" s="235" t="str">
        <f>C19</f>
        <v>MS_St60w_U</v>
      </c>
      <c r="AV19" s="288">
        <f t="array" ref="AV19">SUM(IF($AU19=$D$5:$D$44,$AE$5:$AE$44*$AX$5:$AX$44))/SUM(IF($AU19=$D$5:$D$44,$AX$5:$AX$44))</f>
        <v>4.9560404055328726E-8</v>
      </c>
      <c r="AW19" s="225">
        <f>(SUM(AX19:AX21))^(-0.5)</f>
        <v>1.0549892181613772E-8</v>
      </c>
      <c r="AX19" s="225">
        <f t="shared" si="17"/>
        <v>3865858002659488</v>
      </c>
      <c r="AY19" s="225">
        <f>($AV$19-AE19)^2*AX19</f>
        <v>0.66207847973156442</v>
      </c>
      <c r="BA19" s="293">
        <f>AV19/turn.targ236!AZ19</f>
        <v>1.7919186432694108E-3</v>
      </c>
      <c r="BB19" s="293">
        <f>BA19*SQRT((AW19/AV19)^2+(turn.targ236!BA19/turn.targ236!AZ19)^2)</f>
        <v>3.9721412771743229E-4</v>
      </c>
    </row>
    <row r="20" spans="1:54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1" t="str">
        <f t="shared" si="0"/>
        <v>Vienna-US8</v>
      </c>
      <c r="E20" s="76">
        <f>turn.targ236!E20</f>
        <v>0</v>
      </c>
      <c r="F20" s="50">
        <f t="array" ref="F20">SUM(IF($A20=runs_catXX,1))</f>
        <v>8</v>
      </c>
      <c r="G20" s="76">
        <f>turn.targ236!G20</f>
        <v>0</v>
      </c>
      <c r="H20" s="52" t="e">
        <f t="array" ref="H20">SUM(IF($A20=runs!$C$2:$C$304,runs!$AZ$2:$AZ$304*runs!$AX$2:$AX$304))/SUM(IF($A20=runs!$C$2:$C$304,runs!$AZ$2:$AZ$304))</f>
        <v>#VALUE!</v>
      </c>
      <c r="I20" s="67" t="e">
        <f t="array" ref="I20">SQRT(SUM(IF($A20=runs_catXX,(runs_turn.weight233*runs_turn.e_norm233)^2))/SUM(IF($A20=runs_catXX,(runs_turn.weight233)))^2)</f>
        <v>#VALUE!</v>
      </c>
      <c r="J20" s="54" t="e">
        <f t="shared" si="1"/>
        <v>#VALUE!</v>
      </c>
      <c r="K20" s="53" t="e">
        <f t="array" ref="K20">SQRT(SUM(IF(A20=runs!$C$2:$C$304,((runs_turn.norm233-H20)/runs_turn.e_norm233)^2))/((F20-1)*SUM(IF(A20=runs_catXX,1/runs_turn.e_norm233^2))))</f>
        <v>#VALUE!</v>
      </c>
      <c r="L20" s="54" t="e">
        <f t="shared" si="2"/>
        <v>#VALUE!</v>
      </c>
      <c r="M20" s="53" t="e">
        <f t="shared" si="3"/>
        <v>#VALUE!</v>
      </c>
      <c r="N20" s="54" t="e">
        <f t="shared" si="4"/>
        <v>#VALUE!</v>
      </c>
      <c r="P20" s="29">
        <f t="array" ref="P20">SUM(IF($A20=runs!$C$2:$C$304,runs!AQ$2:AQ$304))</f>
        <v>0</v>
      </c>
      <c r="Q20" s="29">
        <f t="array" ref="Q20">SUM(IF($A20=runs!$C$2:$C$304,runs!AP$2:AP$304))</f>
        <v>0</v>
      </c>
      <c r="R20" s="55">
        <f t="shared" si="5"/>
        <v>1</v>
      </c>
      <c r="S20" s="32" t="e">
        <f t="shared" si="6"/>
        <v>#DIV/0!</v>
      </c>
      <c r="T20" s="32" t="e">
        <f t="shared" si="7"/>
        <v>#DIV/0!</v>
      </c>
      <c r="U20" s="20" t="e">
        <f t="array" ref="U20">SUM(IF($A20=runs!$C$3:$C$304,runs!AS$3:AS$304))</f>
        <v>#VALUE!</v>
      </c>
      <c r="V20" s="20" t="e">
        <f t="shared" si="8"/>
        <v>#VALUE!</v>
      </c>
      <c r="W20" s="77" t="e">
        <f>S20/'current calib'!$B$16</f>
        <v>#DIV/0!</v>
      </c>
      <c r="X20" s="79" t="e">
        <f>W20/eval!$B$29</f>
        <v>#DIV/0!</v>
      </c>
      <c r="Y20" s="20" t="e">
        <f>Q20/(U20/charge/constants!$B$3)</f>
        <v>#VALUE!</v>
      </c>
      <c r="Z20" s="59" t="e">
        <f>R20/(U20/charge/constants!$B$3)</f>
        <v>#VALUE!</v>
      </c>
      <c r="AA20" s="60" t="e">
        <f t="shared" si="9"/>
        <v>#VALUE!</v>
      </c>
      <c r="AB20" s="23" t="e">
        <f>Y20/eval!$E$18</f>
        <v>#VALUE!</v>
      </c>
      <c r="AC20" s="20" t="e">
        <f>Z20/eval!$E$18</f>
        <v>#VALUE!</v>
      </c>
      <c r="AD20" s="62"/>
      <c r="AE20" s="146"/>
      <c r="AF20" s="20" t="e">
        <f t="shared" si="11"/>
        <v>#VALUE!</v>
      </c>
      <c r="AG20" s="60" t="e">
        <f t="shared" si="12"/>
        <v>#VALUE!</v>
      </c>
      <c r="AH20" s="20"/>
      <c r="AI20" s="20">
        <f>AE20*(turn.targ236!AB20/1000000/238*6.022E+23)</f>
        <v>0</v>
      </c>
      <c r="AJ20" s="20" t="e">
        <f>AF20*(turn.targ236!AB20/1000000/238*6.022E+23)</f>
        <v>#VALUE!</v>
      </c>
      <c r="AK20" s="20"/>
      <c r="AL20" s="20" t="e">
        <f>(turn.targ234!Q19/turn.targ234!P19)/(Q20/P20)</f>
        <v>#DIV/0!</v>
      </c>
      <c r="AM20" s="20" t="e">
        <f>AL20*SQRT(1/(Q20+0.5)+1/(turn.targ234!Q19+0.5))</f>
        <v>#DIV/0!</v>
      </c>
      <c r="AN20" s="32" t="e">
        <f t="shared" si="13"/>
        <v>#DIV/0!</v>
      </c>
      <c r="AO20" s="32" t="e">
        <f t="shared" si="14"/>
        <v>#DIV/0!</v>
      </c>
      <c r="AQ20" s="32"/>
      <c r="AR20" s="32"/>
      <c r="AS20" s="32"/>
      <c r="AT20" s="32"/>
      <c r="AU20" s="21"/>
      <c r="AV20" s="289"/>
      <c r="AW20" s="114">
        <f>AW19*AZ22^0.5</f>
        <v>8.2909497717220087E-9</v>
      </c>
      <c r="AX20" s="114"/>
      <c r="AY20" s="114"/>
      <c r="BA20" s="293"/>
      <c r="BB20" s="144"/>
    </row>
    <row r="21" spans="1:54" x14ac:dyDescent="0.2">
      <c r="A21" s="29">
        <v>16</v>
      </c>
      <c r="B21" s="50" t="str">
        <f>VLOOKUP($A21,Rohdaten!F$3:H$1000,2,0)</f>
        <v>St60w_U_D100-b@16</v>
      </c>
      <c r="C21" s="29" t="str">
        <f>VLOOKUP($A21,Rohdaten!F$3:H$1000,3,0)</f>
        <v>MS_St60w_U</v>
      </c>
      <c r="D21" s="51" t="str">
        <f t="shared" si="0"/>
        <v>MS_St60w_U</v>
      </c>
      <c r="E21" s="76">
        <f>turn.targ236!E21</f>
        <v>0</v>
      </c>
      <c r="F21" s="50">
        <f t="array" ref="F21">SUM(IF($A21=runs_catXX,1))</f>
        <v>7</v>
      </c>
      <c r="G21" s="76">
        <f>turn.targ236!G21</f>
        <v>1976</v>
      </c>
      <c r="H21" s="52">
        <f t="array" ref="H21">SUM(IF($A21=runs!$C$2:$C$304,runs!$AZ$2:$AZ$304*runs!$AX$2:$AX$304))/SUM(IF($A21=runs!$C$2:$C$304,runs!$AZ$2:$AZ$304))</f>
        <v>3.0767886447608868E-8</v>
      </c>
      <c r="I21" s="67">
        <f t="array" ref="I21">SQRT(SUM(IF($A21=runs_catXX,(runs_turn.weight233*runs_turn.e_norm233)^2))/SUM(IF($A21=runs_catXX,(runs_turn.weight233)))^2)</f>
        <v>1.2867477001537396E-8</v>
      </c>
      <c r="J21" s="54">
        <f t="shared" si="1"/>
        <v>0.41821127438987266</v>
      </c>
      <c r="K21" s="53">
        <f t="array" ref="K21">SQRT(SUM(IF(A21=runs!$C$2:$C$304,((runs_turn.norm233-H21)/runs_turn.e_norm233)^2))/((F21-1)*SUM(IF(A21=runs_catXX,1/runs_turn.e_norm233^2))))</f>
        <v>1.2180378971907274E-8</v>
      </c>
      <c r="L21" s="54">
        <f t="shared" si="2"/>
        <v>0.3958796127464867</v>
      </c>
      <c r="M21" s="53">
        <f t="shared" si="3"/>
        <v>1.2867477001537396E-8</v>
      </c>
      <c r="N21" s="54">
        <f t="shared" si="4"/>
        <v>0.41821127438987266</v>
      </c>
      <c r="P21" s="29">
        <f t="array" ref="P21">SUM(IF($A21=runs!$C$2:$C$304,runs!AQ$2:AQ$304))</f>
        <v>6268.8149999999996</v>
      </c>
      <c r="Q21" s="29">
        <f t="array" ref="Q21">SUM(IF($A21=runs!$C$2:$C$304,runs!AP$2:AP$304))</f>
        <v>15</v>
      </c>
      <c r="R21" s="55">
        <f t="shared" si="5"/>
        <v>4</v>
      </c>
      <c r="S21" s="32">
        <f t="shared" si="6"/>
        <v>2.3927967247398432E-3</v>
      </c>
      <c r="T21" s="32">
        <f t="shared" si="7"/>
        <v>6.3807912659729152E-4</v>
      </c>
      <c r="U21" s="20">
        <f t="array" ref="U21">SUM(IF($A21=runs!$C$3:$C$304,runs!AS$3:AS$304))</f>
        <v>1.6659077001802471E-10</v>
      </c>
      <c r="V21" s="20">
        <f t="shared" si="8"/>
        <v>2.6574523258067869E-14</v>
      </c>
      <c r="W21" s="77">
        <f>S21/'current calib'!$B$16</f>
        <v>352289.48988971533</v>
      </c>
      <c r="X21" s="79">
        <f>W21/eval!$B$29</f>
        <v>1.7614474494485766E-4</v>
      </c>
      <c r="Y21" s="20">
        <f>Q21/(U21/charge/constants!$B$3)</f>
        <v>4.3279108435718898E-8</v>
      </c>
      <c r="Z21" s="59">
        <f>R21/(U21/charge/constants!$B$3)</f>
        <v>1.1541095582858372E-8</v>
      </c>
      <c r="AA21" s="60">
        <f t="shared" si="9"/>
        <v>0.26666666666666666</v>
      </c>
      <c r="AB21" s="23">
        <f>Y21/eval!$E$18</f>
        <v>5.2413730902539065E-8</v>
      </c>
      <c r="AC21" s="20">
        <f>Z21/eval!$E$18</f>
        <v>1.3976994907343749E-8</v>
      </c>
      <c r="AD21" s="62"/>
      <c r="AE21" s="146">
        <f t="shared" si="10"/>
        <v>5.2413730902539065E-8</v>
      </c>
      <c r="AF21" s="20">
        <f t="shared" si="11"/>
        <v>1.3976994907343749E-8</v>
      </c>
      <c r="AG21" s="60">
        <f t="shared" si="12"/>
        <v>0.26666666666666666</v>
      </c>
      <c r="AH21" s="20"/>
      <c r="AI21" s="20" t="e">
        <f>AE21*(turn.targ236!AB21/1000000/238*6.022E+23)</f>
        <v>#REF!</v>
      </c>
      <c r="AJ21" s="20" t="e">
        <f>AF21*(turn.targ236!AB21/1000000/238*6.022E+23)</f>
        <v>#REF!</v>
      </c>
      <c r="AK21" s="20"/>
      <c r="AL21" s="20">
        <f>(turn.targ234!Q20/turn.targ234!P20)/(Q21/P21)</f>
        <v>1410.4705553374233</v>
      </c>
      <c r="AM21" s="20">
        <f>AL21*SQRT(1/(Q21+0.5)+1/(turn.targ234!Q20+0.5))</f>
        <v>378.05383118986822</v>
      </c>
      <c r="AN21" s="32">
        <f t="shared" si="13"/>
        <v>10.155387998429447</v>
      </c>
      <c r="AO21" s="32">
        <f t="shared" si="14"/>
        <v>2.7219875845670511</v>
      </c>
      <c r="AQ21" s="32">
        <f>AE21/turn.targ236!AK21</f>
        <v>3.1475160416691954E-3</v>
      </c>
      <c r="AR21" s="32">
        <f>AQ21*SQRT((AF21/AE21)^2+(turn.targ236!AL21/turn.targ236!AK21)^2)</f>
        <v>1.1819471200557666E-3</v>
      </c>
      <c r="AS21" s="32">
        <f t="shared" si="15"/>
        <v>715820.12861828518</v>
      </c>
      <c r="AT21" s="32">
        <f t="shared" si="16"/>
        <v>1.7975721285754906</v>
      </c>
      <c r="AU21" s="21"/>
      <c r="AV21" s="289"/>
      <c r="AW21" s="111"/>
      <c r="AX21" s="114">
        <f t="shared" si="17"/>
        <v>5118849796516920</v>
      </c>
      <c r="AY21" s="114">
        <f>($AV$19-AE21)^2*AX21</f>
        <v>4.1674983024834016E-2</v>
      </c>
      <c r="AZ21" s="111"/>
      <c r="BA21" s="293"/>
      <c r="BB21" s="144"/>
    </row>
    <row r="22" spans="1:54" x14ac:dyDescent="0.2">
      <c r="A22" s="29">
        <v>17</v>
      </c>
      <c r="B22" s="50" t="str">
        <f>VLOOKUP($A22,Rohdaten!F$3:H$1000,2,0)</f>
        <v>St60w_U_D100-c@17</v>
      </c>
      <c r="C22" s="29" t="str">
        <f>VLOOKUP($A22,Rohdaten!F$3:H$1000,3,0)</f>
        <v>MS_St60w_U</v>
      </c>
      <c r="D22" s="51" t="str">
        <f t="shared" si="0"/>
        <v>MS_St60w_U</v>
      </c>
      <c r="E22" s="76">
        <f>turn.targ236!E22</f>
        <v>0</v>
      </c>
      <c r="F22" s="50">
        <f t="array" ref="F22">SUM(IF($A22=runs_catXX,1))</f>
        <v>7</v>
      </c>
      <c r="G22" s="76">
        <f>turn.targ236!G22</f>
        <v>1976</v>
      </c>
      <c r="H22" s="52">
        <f t="array" ref="H22">SUM(IF($A22=runs!$C$2:$C$304,runs!$AZ$2:$AZ$304*runs!$AX$2:$AX$304))/SUM(IF($A22=runs!$C$2:$C$304,runs!$AZ$2:$AZ$304))</f>
        <v>5.6655503298136908E-8</v>
      </c>
      <c r="I22" s="67">
        <f t="array" ref="I22">SQRT(SUM(IF($A22=runs_catXX,(runs_turn.weight233*runs_turn.e_norm233)^2))/SUM(IF($A22=runs_catXX,(runs_turn.weight233)))^2)</f>
        <v>2.3250702881290101E-8</v>
      </c>
      <c r="J22" s="54">
        <f t="shared" si="1"/>
        <v>0.41038736800092446</v>
      </c>
      <c r="K22" s="53">
        <f t="array" ref="K22">SQRT(SUM(IF(A22=runs!$C$2:$C$304,((runs_turn.norm233-H22)/runs_turn.e_norm233)^2))/((F22-1)*SUM(IF(A22=runs_catXX,1/runs_turn.e_norm233^2))))</f>
        <v>9.2368035578754953E-9</v>
      </c>
      <c r="L22" s="54">
        <f t="shared" si="2"/>
        <v>0.16303453363160297</v>
      </c>
      <c r="M22" s="53">
        <f t="shared" si="3"/>
        <v>2.3250702881290101E-8</v>
      </c>
      <c r="N22" s="54">
        <f t="shared" si="4"/>
        <v>0.41038736800092446</v>
      </c>
      <c r="P22" s="29">
        <f t="array" ref="P22">SUM(IF($A22=runs!$C$2:$C$304,runs!AQ$2:AQ$304))</f>
        <v>6268.8149999999996</v>
      </c>
      <c r="Q22" s="29">
        <f t="array" ref="Q22">SUM(IF($A22=runs!$C$2:$C$304,runs!AP$2:AP$304))</f>
        <v>11</v>
      </c>
      <c r="R22" s="55">
        <f t="shared" si="5"/>
        <v>3.4641016151377544</v>
      </c>
      <c r="S22" s="32">
        <f t="shared" si="6"/>
        <v>1.7547175981425518E-3</v>
      </c>
      <c r="T22" s="32">
        <f t="shared" si="7"/>
        <v>5.5259273325784135E-4</v>
      </c>
      <c r="U22" s="20">
        <f t="array" ref="U22">SUM(IF($A22=runs!$C$3:$C$304,runs!AS$3:AS$304))</f>
        <v>9.9538299382562639E-11</v>
      </c>
      <c r="V22" s="20">
        <f t="shared" si="8"/>
        <v>1.5878327783251324E-14</v>
      </c>
      <c r="W22" s="77">
        <f>S22/'current calib'!$B$16</f>
        <v>258345.62591912458</v>
      </c>
      <c r="X22" s="79">
        <f>W22/eval!$B$29</f>
        <v>1.2917281295956229E-4</v>
      </c>
      <c r="Y22" s="20">
        <f>Q22/(U22/charge/constants!$B$3)</f>
        <v>5.3117845420274832E-8</v>
      </c>
      <c r="Z22" s="59">
        <f>R22/(U22/charge/constants!$B$3)</f>
        <v>1.6727783101182873E-8</v>
      </c>
      <c r="AA22" s="60">
        <f t="shared" si="9"/>
        <v>0.31491832864888675</v>
      </c>
      <c r="AB22" s="23">
        <f>Y22/eval!$E$18</f>
        <v>6.4329062141289139E-8</v>
      </c>
      <c r="AC22" s="20">
        <f>Z22/eval!$E$18</f>
        <v>2.0258400733085152E-8</v>
      </c>
      <c r="AD22" s="62"/>
      <c r="AE22" s="146">
        <f t="shared" si="10"/>
        <v>6.4329062141289139E-8</v>
      </c>
      <c r="AF22" s="20">
        <f t="shared" si="11"/>
        <v>2.0258400733085152E-8</v>
      </c>
      <c r="AG22" s="60">
        <f t="shared" si="12"/>
        <v>0.31491832864888675</v>
      </c>
      <c r="AH22" s="20"/>
      <c r="AI22" s="20" t="e">
        <f>AE22*(turn.targ236!AB22/1000000/238*6.022E+23)</f>
        <v>#REF!</v>
      </c>
      <c r="AJ22" s="20" t="e">
        <f>AF22*(turn.targ236!AB22/1000000/238*6.022E+23)</f>
        <v>#REF!</v>
      </c>
      <c r="AK22" s="20"/>
      <c r="AL22" s="20">
        <f>(turn.targ234!Q21/turn.targ234!P21)/(Q22/P22)</f>
        <v>1126.9936299999999</v>
      </c>
      <c r="AM22" s="20">
        <f>AL22*SQRT(1/(Q22+0.5)+1/(turn.targ234!Q21+0.5))</f>
        <v>356.13666970717367</v>
      </c>
      <c r="AN22" s="32">
        <f t="shared" si="13"/>
        <v>8.1143541359999993</v>
      </c>
      <c r="AO22" s="32">
        <f t="shared" si="14"/>
        <v>2.5641840218916503</v>
      </c>
      <c r="AQ22" s="32">
        <f>AE22/turn.targ236!AK22</f>
        <v>2.2025195863152876E-3</v>
      </c>
      <c r="AR22" s="32">
        <f>AQ22*SQRT((AF22/AE22)^2+(turn.targ236!AL22/turn.targ236!AK22)^2)</f>
        <v>7.1324818722229592E-4</v>
      </c>
      <c r="AS22" s="32">
        <f t="shared" si="15"/>
        <v>1965706.3786086338</v>
      </c>
      <c r="AT22" s="32">
        <f t="shared" si="16"/>
        <v>0.80435392570004205</v>
      </c>
      <c r="AU22" s="281"/>
      <c r="AV22" s="289"/>
      <c r="AW22" s="256"/>
      <c r="AX22" s="114">
        <f t="shared" si="17"/>
        <v>2436630547747133</v>
      </c>
      <c r="AY22" s="114">
        <f>($AV$19-AE22)^2*AX22</f>
        <v>0.53146143622952891</v>
      </c>
      <c r="AZ22" s="291">
        <f>SUM(AY19:AY22)/2</f>
        <v>0.61760744949296364</v>
      </c>
      <c r="BA22" s="293"/>
      <c r="BB22" s="144"/>
    </row>
    <row r="23" spans="1:54" x14ac:dyDescent="0.2">
      <c r="A23" s="29">
        <v>18</v>
      </c>
      <c r="B23" s="50" t="str">
        <f>VLOOKUP($A23,Rohdaten!F$3:H$1000,2,0)</f>
        <v>Blank_20091102@18</v>
      </c>
      <c r="C23" s="29" t="str">
        <f>VLOOKUP($A23,Rohdaten!F$3:H$1000,3,0)</f>
        <v>MS_Blank_20091102</v>
      </c>
      <c r="D23" s="51" t="str">
        <f t="shared" si="0"/>
        <v>MS_Blank_20091102</v>
      </c>
      <c r="E23" s="76">
        <f>turn.targ236!E23</f>
        <v>0</v>
      </c>
      <c r="F23" s="50">
        <f t="array" ref="F23">SUM(IF($A23=runs_catXX,1))</f>
        <v>7</v>
      </c>
      <c r="G23" s="76">
        <f>turn.targ236!G23</f>
        <v>0</v>
      </c>
      <c r="H23" s="52">
        <f t="array" ref="H23">SUM(IF($A23=runs!$C$2:$C$304,runs!$AZ$2:$AZ$304*runs!$AX$2:$AX$304))/SUM(IF($A23=runs!$C$2:$C$304,runs!$AZ$2:$AZ$304))</f>
        <v>2.0360056548180066E-8</v>
      </c>
      <c r="I23" s="67">
        <f t="array" ref="I23">SQRT(SUM(IF($A23=runs_catXX,(runs_turn.weight233*runs_turn.e_norm233)^2))/SUM(IF($A23=runs_catXX,(runs_turn.weight233)))^2)</f>
        <v>2.3956966872677019E-9</v>
      </c>
      <c r="J23" s="54">
        <f t="shared" si="1"/>
        <v>0.1176665045894407</v>
      </c>
      <c r="K23" s="53">
        <f t="array" ref="K23">SQRT(SUM(IF(A23=runs!$C$2:$C$304,((runs_turn.norm233-H23)/runs_turn.e_norm233)^2))/((F23-1)*SUM(IF(A23=runs_catXX,1/runs_turn.e_norm233^2))))</f>
        <v>3.7055808725636034E-9</v>
      </c>
      <c r="L23" s="54">
        <f t="shared" si="2"/>
        <v>0.18200248431504656</v>
      </c>
      <c r="M23" s="53">
        <f t="shared" si="3"/>
        <v>3.7055808725636034E-9</v>
      </c>
      <c r="N23" s="54">
        <f t="shared" si="4"/>
        <v>0.18200248431504656</v>
      </c>
      <c r="P23" s="29">
        <f t="array" ref="P23">SUM(IF($A23=runs!$C$2:$C$304,runs!AQ$2:AQ$304))</f>
        <v>6268.8149999999996</v>
      </c>
      <c r="Q23" s="29">
        <f t="array" ref="Q23">SUM(IF($A23=runs!$C$2:$C$304,runs!AP$2:AP$304))</f>
        <v>97</v>
      </c>
      <c r="R23" s="55">
        <f t="shared" si="5"/>
        <v>9.8994949366116654</v>
      </c>
      <c r="S23" s="32">
        <f t="shared" si="6"/>
        <v>1.5473418819984321E-2</v>
      </c>
      <c r="T23" s="32">
        <f t="shared" si="7"/>
        <v>1.5791652707268704E-3</v>
      </c>
      <c r="U23" s="20">
        <f t="array" ref="U23">SUM(IF($A23=runs!$C$3:$C$304,runs!AS$3:AS$304))</f>
        <v>2.3158132009143248E-9</v>
      </c>
      <c r="V23" s="20">
        <f t="shared" si="8"/>
        <v>3.6941801615047261E-13</v>
      </c>
      <c r="W23" s="77">
        <f>S23/'current calib'!$B$16</f>
        <v>2278138.7012868258</v>
      </c>
      <c r="X23" s="79">
        <f>W23/eval!$B$29</f>
        <v>1.1390693506434129E-3</v>
      </c>
      <c r="Y23" s="20">
        <f>Q23/(U23/charge/constants!$B$3)</f>
        <v>2.01328932668628E-8</v>
      </c>
      <c r="Z23" s="59">
        <f>R23/(U23/charge/constants!$B$3)</f>
        <v>2.0546956180891895E-9</v>
      </c>
      <c r="AA23" s="60">
        <f t="shared" si="9"/>
        <v>0.10205664883104809</v>
      </c>
      <c r="AB23" s="23">
        <f>Y23/eval!$E$18</f>
        <v>2.4382203980615782E-8</v>
      </c>
      <c r="AC23" s="20">
        <f>Z23/eval!$E$18</f>
        <v>2.488366029376688E-9</v>
      </c>
      <c r="AD23" s="62"/>
      <c r="AE23" s="146">
        <f t="shared" si="10"/>
        <v>2.0360056548180066E-8</v>
      </c>
      <c r="AF23" s="20">
        <f t="shared" si="11"/>
        <v>3.7055808725636034E-9</v>
      </c>
      <c r="AG23" s="60">
        <f t="shared" si="12"/>
        <v>0.18200248431504656</v>
      </c>
      <c r="AH23" s="20"/>
      <c r="AI23" s="20" t="e">
        <f>AE23*(turn.targ236!AB23/1000000/238*6.022E+23)</f>
        <v>#REF!</v>
      </c>
      <c r="AJ23" s="20" t="e">
        <f>AF23*(turn.targ236!AB23/1000000/238*6.022E+23)</f>
        <v>#REF!</v>
      </c>
      <c r="AK23" s="20"/>
      <c r="AL23" s="20">
        <f>(turn.targ234!Q22/turn.targ234!P22)/(Q23/P23)</f>
        <v>2237.1969014882197</v>
      </c>
      <c r="AM23" s="20">
        <f>AL23*SQRT(1/(Q23+0.5)+1/(turn.targ234!Q22+0.5))</f>
        <v>234.51909637420849</v>
      </c>
      <c r="AN23" s="32">
        <f t="shared" si="13"/>
        <v>16.10781769071518</v>
      </c>
      <c r="AO23" s="32">
        <f t="shared" si="14"/>
        <v>1.688537493894301</v>
      </c>
      <c r="AQ23" s="292">
        <f>AE23/turn.targ236!AK23</f>
        <v>5.500830036987122E-2</v>
      </c>
      <c r="AR23" s="292">
        <f>AQ23*SQRT((AF23/AE23)^2+(turn.targ236!AL23/turn.targ236!AK23)^2)</f>
        <v>1.6057029539430022E-2</v>
      </c>
      <c r="AS23" s="32"/>
      <c r="AT23" s="32"/>
      <c r="AU23" s="21"/>
      <c r="AV23" s="288"/>
      <c r="AX23" s="212"/>
      <c r="AY23" s="212"/>
    </row>
    <row r="24" spans="1:54" x14ac:dyDescent="0.2">
      <c r="A24" s="29">
        <v>19</v>
      </c>
      <c r="B24" s="50" t="e">
        <f>VLOOKUP($A24,Rohdaten!F$3:H$1000,2,0)</f>
        <v>#N/A</v>
      </c>
      <c r="C24" s="29" t="e">
        <f>VLOOKUP($A24,Rohdaten!F$3:H$1000,3,0)</f>
        <v>#N/A</v>
      </c>
      <c r="D24" s="51" t="str">
        <f t="shared" si="0"/>
        <v>missing</v>
      </c>
      <c r="E24" s="76">
        <f>turn.targ236!E24</f>
        <v>0</v>
      </c>
      <c r="F24" s="50">
        <f t="array" ref="F24">SUM(IF($A24=runs_catXX,1))</f>
        <v>0</v>
      </c>
      <c r="G24" s="76">
        <f>turn.targ236!G24</f>
        <v>0</v>
      </c>
      <c r="H24" s="52" t="e">
        <f t="array" ref="H24">SUM(IF($A24=runs!$C$2:$C$304,runs!$AZ$2:$AZ$304*runs!$AX$2:$AX$304))/SUM(IF($A24=runs!$C$2:$C$304,runs!$AZ$2:$AZ$304))</f>
        <v>#DIV/0!</v>
      </c>
      <c r="I24" s="67" t="e">
        <f t="array" ref="I24">SQRT(SUM(IF($A24=runs_catXX,(runs_turn.weight233*runs_turn.e_norm233)^2))/SUM(IF($A24=runs_catXX,(runs_turn.weight233)))^2)</f>
        <v>#DIV/0!</v>
      </c>
      <c r="J24" s="54" t="e">
        <f t="shared" si="1"/>
        <v>#DIV/0!</v>
      </c>
      <c r="K24" s="53" t="e">
        <f t="array" ref="K24">SQRT(SUM(IF(A24=runs!$C$2:$C$304,((runs_turn.norm233-H24)/runs_turn.e_norm233)^2))/((F24-1)*SUM(IF(A24=runs_catXX,1/runs_turn.e_norm233^2))))</f>
        <v>#DIV/0!</v>
      </c>
      <c r="L24" s="54" t="e">
        <f t="shared" si="2"/>
        <v>#DIV/0!</v>
      </c>
      <c r="M24" s="53" t="e">
        <f t="shared" si="3"/>
        <v>#DIV/0!</v>
      </c>
      <c r="N24" s="54" t="e">
        <f t="shared" si="4"/>
        <v>#DIV/0!</v>
      </c>
      <c r="P24" s="29">
        <f t="array" ref="P24">SUM(IF($A24=runs!$C$2:$C$304,runs!AQ$2:AQ$304))</f>
        <v>0</v>
      </c>
      <c r="Q24" s="29">
        <f t="array" ref="Q24">SUM(IF($A24=runs!$C$2:$C$304,runs!AP$2:AP$304))</f>
        <v>0</v>
      </c>
      <c r="R24" s="55">
        <f t="shared" si="5"/>
        <v>1</v>
      </c>
      <c r="S24" s="32" t="e">
        <f t="shared" si="6"/>
        <v>#DIV/0!</v>
      </c>
      <c r="T24" s="32" t="e">
        <f t="shared" si="7"/>
        <v>#DIV/0!</v>
      </c>
      <c r="U24" s="20">
        <f t="array" ref="U24">SUM(IF($A24=runs!$C$3:$C$304,runs!AS$3:AS$304))</f>
        <v>0</v>
      </c>
      <c r="V24" s="20" t="e">
        <f t="shared" si="8"/>
        <v>#DIV/0!</v>
      </c>
      <c r="W24" s="77" t="e">
        <f>S24/'current calib'!$B$16</f>
        <v>#DIV/0!</v>
      </c>
      <c r="X24" s="79" t="e">
        <f>W24/eval!$B$29</f>
        <v>#DIV/0!</v>
      </c>
      <c r="Y24" s="20" t="e">
        <f>Q24/(U24/charge/constants!$B$3)</f>
        <v>#DIV/0!</v>
      </c>
      <c r="Z24" s="59" t="e">
        <f>R24/(U24/charge/constants!$B$3)</f>
        <v>#DIV/0!</v>
      </c>
      <c r="AA24" s="60" t="e">
        <f t="shared" si="9"/>
        <v>#DIV/0!</v>
      </c>
      <c r="AB24" s="23" t="e">
        <f>Y24/eval!$E$18</f>
        <v>#DIV/0!</v>
      </c>
      <c r="AC24" s="20" t="e">
        <f>Z24/eval!$E$18</f>
        <v>#DIV/0!</v>
      </c>
      <c r="AD24" s="62"/>
      <c r="AE24" s="146" t="e">
        <f t="shared" si="10"/>
        <v>#DIV/0!</v>
      </c>
      <c r="AF24" s="20" t="e">
        <f t="shared" si="11"/>
        <v>#DIV/0!</v>
      </c>
      <c r="AG24" s="60" t="e">
        <f t="shared" si="12"/>
        <v>#DIV/0!</v>
      </c>
      <c r="AH24" s="20"/>
      <c r="AI24" s="20" t="e">
        <f>AE24*(turn.targ236!AB24/1000000/238*6.022E+23)</f>
        <v>#DIV/0!</v>
      </c>
      <c r="AJ24" s="20" t="e">
        <f>AF24*(turn.targ236!AB24/1000000/238*6.022E+23)</f>
        <v>#DIV/0!</v>
      </c>
      <c r="AK24" s="20"/>
      <c r="AL24" s="20" t="e">
        <f>(turn.targ234!Q23/turn.targ234!P23)/(Q24/P24)</f>
        <v>#DIV/0!</v>
      </c>
      <c r="AM24" s="20" t="e">
        <f>AL24*SQRT(1/(Q24+0.5)+1/(turn.targ234!Q23+0.5))</f>
        <v>#DIV/0!</v>
      </c>
      <c r="AN24" s="32" t="e">
        <f t="shared" si="13"/>
        <v>#DIV/0!</v>
      </c>
      <c r="AO24" s="32" t="e">
        <f t="shared" si="14"/>
        <v>#DIV/0!</v>
      </c>
      <c r="AQ24" s="32" t="e">
        <f>AE24/turn.targ236!AK24</f>
        <v>#DIV/0!</v>
      </c>
      <c r="AR24" s="32" t="e">
        <f>AQ24*SQRT((AF24/AE24)^2+(turn.targ236!AL24/turn.targ236!AK24)^2)</f>
        <v>#DIV/0!</v>
      </c>
      <c r="AT24" s="33">
        <f>SUM(AT12:AT23)/8</f>
        <v>1.5364392658851018</v>
      </c>
      <c r="AU24" s="21"/>
      <c r="AV24" s="289"/>
    </row>
    <row r="25" spans="1:54" ht="12.75" customHeight="1" x14ac:dyDescent="0.2">
      <c r="A25" s="29">
        <v>20</v>
      </c>
      <c r="B25" s="50" t="e">
        <f>VLOOKUP($A25,Rohdaten!F$3:H$1000,2,0)</f>
        <v>#N/A</v>
      </c>
      <c r="C25" s="29" t="e">
        <f>VLOOKUP($A25,Rohdaten!F$3:H$1000,3,0)</f>
        <v>#N/A</v>
      </c>
      <c r="D25" s="51" t="str">
        <f t="shared" si="0"/>
        <v>missing</v>
      </c>
      <c r="E25" s="76">
        <f>turn.targ236!E25</f>
        <v>0</v>
      </c>
      <c r="F25" s="50">
        <f t="array" ref="F25">SUM(IF($A25=runs_catXX,1))</f>
        <v>0</v>
      </c>
      <c r="G25" s="76">
        <f>turn.targ236!G25</f>
        <v>0</v>
      </c>
      <c r="H25" s="52" t="e">
        <f t="array" ref="H25">SUM(IF($A25=runs!$C$2:$C$304,runs!$AZ$2:$AZ$304*runs!$AX$2:$AX$304))/SUM(IF($A25=runs!$C$2:$C$304,runs!$AZ$2:$AZ$304))</f>
        <v>#DIV/0!</v>
      </c>
      <c r="I25" s="67" t="e">
        <f t="array" ref="I25">SQRT(SUM(IF($A25=runs_catXX,(runs_turn.weight233*runs_turn.e_norm233)^2))/SUM(IF($A25=runs_catXX,(runs_turn.weight233)))^2)</f>
        <v>#DIV/0!</v>
      </c>
      <c r="J25" s="54" t="e">
        <f t="shared" si="1"/>
        <v>#DIV/0!</v>
      </c>
      <c r="K25" s="53" t="e">
        <f t="array" ref="K25">SQRT(SUM(IF(A25=runs!$C$2:$C$304,((runs_turn.norm233-H25)/runs_turn.e_norm233)^2))/((F25-1)*SUM(IF(A25=runs_catXX,1/runs_turn.e_norm233^2))))</f>
        <v>#DIV/0!</v>
      </c>
      <c r="L25" s="54" t="e">
        <f t="shared" si="2"/>
        <v>#DIV/0!</v>
      </c>
      <c r="M25" s="53" t="e">
        <f t="shared" si="3"/>
        <v>#DIV/0!</v>
      </c>
      <c r="N25" s="54" t="e">
        <f t="shared" si="4"/>
        <v>#DIV/0!</v>
      </c>
      <c r="P25" s="29">
        <f t="array" ref="P25">SUM(IF($A25=runs!$C$2:$C$304,runs!AQ$2:AQ$304))</f>
        <v>0</v>
      </c>
      <c r="Q25" s="29">
        <f t="array" ref="Q25">SUM(IF($A25=runs!$C$2:$C$304,runs!AP$2:AP$304))</f>
        <v>0</v>
      </c>
      <c r="R25" s="55">
        <f t="shared" si="5"/>
        <v>1</v>
      </c>
      <c r="S25" s="32" t="e">
        <f t="shared" si="6"/>
        <v>#DIV/0!</v>
      </c>
      <c r="T25" s="32" t="e">
        <f t="shared" si="7"/>
        <v>#DIV/0!</v>
      </c>
      <c r="U25" s="20">
        <f t="array" ref="U25">SUM(IF($A25=runs!$C$3:$C$304,runs!AS$3:AS$304))</f>
        <v>0</v>
      </c>
      <c r="V25" s="20" t="e">
        <f t="shared" si="8"/>
        <v>#DIV/0!</v>
      </c>
      <c r="W25" s="77" t="e">
        <f>S25/'current calib'!$B$16</f>
        <v>#DIV/0!</v>
      </c>
      <c r="X25" s="79" t="e">
        <f>W25/eval!$B$29</f>
        <v>#DIV/0!</v>
      </c>
      <c r="Y25" s="20" t="e">
        <f>Q25/(U25/charge/constants!$B$3)</f>
        <v>#DIV/0!</v>
      </c>
      <c r="Z25" s="59" t="e">
        <f>R25/(U25/charge/constants!$B$3)</f>
        <v>#DIV/0!</v>
      </c>
      <c r="AA25" s="60" t="e">
        <f t="shared" si="9"/>
        <v>#DIV/0!</v>
      </c>
      <c r="AB25" s="23" t="e">
        <f>Y25/eval!$E$18</f>
        <v>#DIV/0!</v>
      </c>
      <c r="AC25" s="20" t="e">
        <f>Z25/eval!$E$18</f>
        <v>#DIV/0!</v>
      </c>
      <c r="AD25" s="62"/>
      <c r="AE25" s="146" t="e">
        <f t="shared" si="10"/>
        <v>#DIV/0!</v>
      </c>
      <c r="AF25" s="20" t="e">
        <f t="shared" si="11"/>
        <v>#DIV/0!</v>
      </c>
      <c r="AG25" s="60" t="e">
        <f t="shared" si="12"/>
        <v>#DIV/0!</v>
      </c>
      <c r="AH25" s="20"/>
      <c r="AI25" s="20" t="e">
        <f>AE25*(turn.targ236!AB25/1000000/238*6.022E+23)</f>
        <v>#DIV/0!</v>
      </c>
      <c r="AJ25" s="20" t="e">
        <f>AF25*(turn.targ236!AB25/1000000/238*6.022E+23)</f>
        <v>#DIV/0!</v>
      </c>
      <c r="AK25" s="20"/>
      <c r="AL25" s="20" t="e">
        <f>(turn.targ234!Q24/turn.targ234!P24)/(Q25/P25)</f>
        <v>#DIV/0!</v>
      </c>
      <c r="AM25" s="20" t="e">
        <f>AL25*SQRT(1/(Q25+0.5)+1/(turn.targ234!Q24+0.5))</f>
        <v>#DIV/0!</v>
      </c>
      <c r="AN25" s="32" t="e">
        <f t="shared" si="13"/>
        <v>#DIV/0!</v>
      </c>
      <c r="AO25" s="32" t="e">
        <f t="shared" si="14"/>
        <v>#DIV/0!</v>
      </c>
      <c r="AQ25" s="32" t="e">
        <f>AE25/turn.targ236!AK25</f>
        <v>#DIV/0!</v>
      </c>
      <c r="AR25" s="32" t="e">
        <f>AQ25*SQRT((AF25/AE25)^2+(turn.targ236!AL25/turn.targ236!AK25)^2)</f>
        <v>#DIV/0!</v>
      </c>
      <c r="AU25" s="21"/>
      <c r="AV25" s="289"/>
    </row>
    <row r="26" spans="1:54" x14ac:dyDescent="0.2">
      <c r="A26" s="29">
        <v>21</v>
      </c>
      <c r="B26" s="50" t="e">
        <f>VLOOKUP($A26,Rohdaten!F$3:H$1000,2,0)</f>
        <v>#N/A</v>
      </c>
      <c r="C26" s="29" t="e">
        <f>VLOOKUP($A26,Rohdaten!F$3:H$1000,3,0)</f>
        <v>#N/A</v>
      </c>
      <c r="D26" s="51" t="str">
        <f t="shared" si="0"/>
        <v>missing</v>
      </c>
      <c r="E26" s="76">
        <f>turn.targ236!E26</f>
        <v>0</v>
      </c>
      <c r="F26" s="50">
        <f t="array" ref="F26">SUM(IF($A26=runs_catXX,1))</f>
        <v>0</v>
      </c>
      <c r="G26" s="76">
        <f>turn.targ236!G26</f>
        <v>0</v>
      </c>
      <c r="H26" s="52" t="e">
        <f t="array" ref="H26">SUM(IF($A26=runs!$C$2:$C$304,runs!$AZ$2:$AZ$304*runs!$AX$2:$AX$304))/SUM(IF($A26=runs!$C$2:$C$304,runs!$AZ$2:$AZ$304))</f>
        <v>#DIV/0!</v>
      </c>
      <c r="I26" s="67" t="e">
        <f t="array" ref="I26">SQRT(SUM(IF($A26=runs_catXX,(runs_turn.weight233*runs_turn.e_norm233)^2))/SUM(IF($A26=runs_catXX,(runs_turn.weight233)))^2)</f>
        <v>#DIV/0!</v>
      </c>
      <c r="J26" s="54" t="e">
        <f t="shared" si="1"/>
        <v>#DIV/0!</v>
      </c>
      <c r="K26" s="53" t="e">
        <f t="array" ref="K26">SQRT(SUM(IF(A26=runs!$C$2:$C$304,((runs_turn.norm233-H26)/runs_turn.e_norm233)^2))/((F26-1)*SUM(IF(A26=runs_catXX,1/runs_turn.e_norm233^2))))</f>
        <v>#DIV/0!</v>
      </c>
      <c r="L26" s="54" t="e">
        <f t="shared" si="2"/>
        <v>#DIV/0!</v>
      </c>
      <c r="M26" s="53" t="e">
        <f t="shared" si="3"/>
        <v>#DIV/0!</v>
      </c>
      <c r="N26" s="54" t="e">
        <f t="shared" si="4"/>
        <v>#DIV/0!</v>
      </c>
      <c r="P26" s="29">
        <f t="array" ref="P26">SUM(IF($A26=runs!$C$2:$C$304,runs!AQ$2:AQ$304))</f>
        <v>0</v>
      </c>
      <c r="Q26" s="29">
        <f t="array" ref="Q26">SUM(IF($A26=runs!$C$2:$C$304,runs!AP$2:AP$304))</f>
        <v>0</v>
      </c>
      <c r="R26" s="55">
        <f t="shared" si="5"/>
        <v>1</v>
      </c>
      <c r="S26" s="32" t="e">
        <f t="shared" si="6"/>
        <v>#DIV/0!</v>
      </c>
      <c r="T26" s="32" t="e">
        <f t="shared" si="7"/>
        <v>#DIV/0!</v>
      </c>
      <c r="U26" s="20">
        <f t="array" ref="U26">SUM(IF($A26=runs!$C$3:$C$304,runs!AS$3:AS$304))</f>
        <v>0</v>
      </c>
      <c r="V26" s="32" t="e">
        <f t="shared" si="8"/>
        <v>#DIV/0!</v>
      </c>
      <c r="W26" s="77" t="e">
        <f>S26/'current calib'!$B$16</f>
        <v>#DIV/0!</v>
      </c>
      <c r="X26" s="79" t="e">
        <f>W26/eval!$B$29</f>
        <v>#DIV/0!</v>
      </c>
      <c r="Y26" s="20" t="e">
        <f>Q26/(U26/charge/constants!$B$3)</f>
        <v>#DIV/0!</v>
      </c>
      <c r="Z26" s="59" t="e">
        <f>R26/(U26/charge/constants!$B$3)</f>
        <v>#DIV/0!</v>
      </c>
      <c r="AA26" s="60" t="e">
        <f t="shared" si="9"/>
        <v>#DIV/0!</v>
      </c>
      <c r="AB26" s="23" t="e">
        <f>Y26/eval!$E$18</f>
        <v>#DIV/0!</v>
      </c>
      <c r="AC26" s="20" t="e">
        <f>Z26/eval!$E$18</f>
        <v>#DIV/0!</v>
      </c>
      <c r="AD26" s="55"/>
      <c r="AE26" s="146" t="e">
        <f t="shared" si="10"/>
        <v>#DIV/0!</v>
      </c>
      <c r="AF26" s="20" t="e">
        <f t="shared" si="11"/>
        <v>#DIV/0!</v>
      </c>
      <c r="AG26" s="60" t="e">
        <f t="shared" si="12"/>
        <v>#DIV/0!</v>
      </c>
      <c r="AH26" s="32"/>
      <c r="AI26" s="20" t="e">
        <f>AE26*(turn.targ236!AB26/1000000/238*6.022E+23)</f>
        <v>#DIV/0!</v>
      </c>
      <c r="AJ26" s="20" t="e">
        <f>AF26*(turn.targ236!AB26/1000000/238*6.022E+23)</f>
        <v>#DIV/0!</v>
      </c>
      <c r="AK26" s="32"/>
      <c r="AL26" s="20" t="e">
        <f>(turn.targ234!Q25/turn.targ234!P25)/(Q26/P26)</f>
        <v>#DIV/0!</v>
      </c>
      <c r="AM26" s="20" t="e">
        <f>AL26*SQRT(1/(Q26+0.5)+1/(turn.targ234!Q25+0.5))</f>
        <v>#DIV/0!</v>
      </c>
      <c r="AN26" s="32" t="e">
        <f t="shared" si="13"/>
        <v>#DIV/0!</v>
      </c>
      <c r="AO26" s="32" t="e">
        <f t="shared" si="14"/>
        <v>#DIV/0!</v>
      </c>
      <c r="AQ26" s="32" t="e">
        <f>AE26/turn.targ236!AK26</f>
        <v>#DIV/0!</v>
      </c>
      <c r="AR26" s="32" t="e">
        <f>AQ26*SQRT((AF26/AE26)^2+(turn.targ236!AL26/turn.targ236!AK26)^2)</f>
        <v>#DIV/0!</v>
      </c>
      <c r="AU26" s="21"/>
      <c r="AV26" s="289"/>
    </row>
    <row r="27" spans="1:54" x14ac:dyDescent="0.2">
      <c r="A27" s="29">
        <v>22</v>
      </c>
      <c r="B27" s="50" t="e">
        <f>VLOOKUP($A27,Rohdaten!F$3:H$1000,2,0)</f>
        <v>#N/A</v>
      </c>
      <c r="C27" s="29" t="e">
        <f>VLOOKUP($A27,Rohdaten!F$3:H$1000,3,0)</f>
        <v>#N/A</v>
      </c>
      <c r="D27" s="51" t="str">
        <f t="shared" si="0"/>
        <v>missing</v>
      </c>
      <c r="E27" s="76">
        <f>turn.targ236!E27</f>
        <v>0</v>
      </c>
      <c r="F27" s="50">
        <f t="array" ref="F27">SUM(IF($A27=runs_catXX,1))</f>
        <v>0</v>
      </c>
      <c r="G27" s="76">
        <f>turn.targ236!G27</f>
        <v>0</v>
      </c>
      <c r="H27" s="52" t="e">
        <f t="array" ref="H27">SUM(IF($A27=runs!$C$2:$C$304,runs!$AZ$2:$AZ$304*runs!$AX$2:$AX$304))/SUM(IF($A27=runs!$C$2:$C$304,runs!$AZ$2:$AZ$304))</f>
        <v>#DIV/0!</v>
      </c>
      <c r="I27" s="67" t="e">
        <f t="array" ref="I27">SQRT(SUM(IF($A27=runs_catXX,(runs_turn.weight233*runs_turn.e_norm233)^2))/SUM(IF($A27=runs_catXX,(runs_turn.weight233)))^2)</f>
        <v>#DIV/0!</v>
      </c>
      <c r="J27" s="54" t="e">
        <f t="shared" si="1"/>
        <v>#DIV/0!</v>
      </c>
      <c r="K27" s="53" t="e">
        <f t="array" ref="K27">SQRT(SUM(IF(A27=runs!$C$2:$C$304,((runs_turn.norm233-H27)/runs_turn.e_norm233)^2))/((F27-1)*SUM(IF(A27=runs_catXX,1/runs_turn.e_norm233^2))))</f>
        <v>#DIV/0!</v>
      </c>
      <c r="L27" s="54" t="e">
        <f t="shared" si="2"/>
        <v>#DIV/0!</v>
      </c>
      <c r="M27" s="53" t="e">
        <f t="shared" si="3"/>
        <v>#DIV/0!</v>
      </c>
      <c r="N27" s="54" t="e">
        <f t="shared" si="4"/>
        <v>#DIV/0!</v>
      </c>
      <c r="P27" s="29">
        <f t="array" ref="P27">SUM(IF($A27=runs!$C$2:$C$304,runs!AQ$2:AQ$304))</f>
        <v>0</v>
      </c>
      <c r="Q27" s="29">
        <f t="array" ref="Q27">SUM(IF($A27=runs!$C$2:$C$304,runs!AP$2:AP$304))</f>
        <v>0</v>
      </c>
      <c r="R27" s="55">
        <f t="shared" si="5"/>
        <v>1</v>
      </c>
      <c r="S27" s="32" t="e">
        <f t="shared" si="6"/>
        <v>#DIV/0!</v>
      </c>
      <c r="T27" s="32" t="e">
        <f t="shared" si="7"/>
        <v>#DIV/0!</v>
      </c>
      <c r="U27" s="20">
        <f t="array" ref="U27">SUM(IF($A27=runs!$C$3:$C$304,runs!AS$3:AS$304))</f>
        <v>0</v>
      </c>
      <c r="V27" s="32" t="e">
        <f t="shared" si="8"/>
        <v>#DIV/0!</v>
      </c>
      <c r="W27" s="77" t="e">
        <f>S27/'current calib'!$B$16</f>
        <v>#DIV/0!</v>
      </c>
      <c r="X27" s="79" t="e">
        <f>W27/eval!$B$29</f>
        <v>#DIV/0!</v>
      </c>
      <c r="Y27" s="20" t="e">
        <f>Q27/(U27/charge/constants!$B$3)</f>
        <v>#DIV/0!</v>
      </c>
      <c r="Z27" s="59" t="e">
        <f>R27/(U27/charge/constants!$B$3)</f>
        <v>#DIV/0!</v>
      </c>
      <c r="AA27" s="60" t="e">
        <f t="shared" si="9"/>
        <v>#DIV/0!</v>
      </c>
      <c r="AB27" s="23" t="e">
        <f>Y27/eval!$E$18</f>
        <v>#DIV/0!</v>
      </c>
      <c r="AC27" s="20" t="e">
        <f>Z27/eval!$E$18</f>
        <v>#DIV/0!</v>
      </c>
      <c r="AD27" s="55"/>
      <c r="AE27" s="146" t="e">
        <f t="shared" si="10"/>
        <v>#DIV/0!</v>
      </c>
      <c r="AF27" s="20" t="e">
        <f t="shared" si="11"/>
        <v>#DIV/0!</v>
      </c>
      <c r="AG27" s="60" t="e">
        <f t="shared" si="12"/>
        <v>#DIV/0!</v>
      </c>
      <c r="AH27" s="32"/>
      <c r="AI27" s="20" t="e">
        <f>AE27*(turn.targ236!AB27/1000000/238*6.022E+23)</f>
        <v>#DIV/0!</v>
      </c>
      <c r="AJ27" s="20" t="e">
        <f>AF27*(turn.targ236!AB27/1000000/238*6.022E+23)</f>
        <v>#DIV/0!</v>
      </c>
      <c r="AK27" s="32"/>
      <c r="AL27" s="20" t="e">
        <f>(turn.targ234!Q26/turn.targ234!P26)/(Q27/P27)</f>
        <v>#DIV/0!</v>
      </c>
      <c r="AM27" s="20" t="e">
        <f>AL27*SQRT(1/(Q27+0.5)+1/(turn.targ234!Q26+0.5))</f>
        <v>#DIV/0!</v>
      </c>
      <c r="AN27" s="32" t="e">
        <f t="shared" si="13"/>
        <v>#DIV/0!</v>
      </c>
      <c r="AO27" s="32" t="e">
        <f t="shared" si="14"/>
        <v>#DIV/0!</v>
      </c>
      <c r="AQ27" s="32" t="e">
        <f>AE27/turn.targ236!AK27</f>
        <v>#DIV/0!</v>
      </c>
      <c r="AR27" s="32" t="e">
        <f>AQ27*SQRT((AF27/AE27)^2+(turn.targ236!AL27/turn.targ236!AK27)^2)</f>
        <v>#DIV/0!</v>
      </c>
      <c r="AU27" s="21"/>
      <c r="AV27" s="289"/>
    </row>
    <row r="28" spans="1:54" x14ac:dyDescent="0.2">
      <c r="A28" s="29">
        <v>23</v>
      </c>
      <c r="B28" s="50" t="e">
        <f>VLOOKUP($A28,Rohdaten!F$3:H$1000,2,0)</f>
        <v>#N/A</v>
      </c>
      <c r="C28" s="29" t="e">
        <f>VLOOKUP($A28,Rohdaten!F$3:H$1000,3,0)</f>
        <v>#N/A</v>
      </c>
      <c r="D28" s="51" t="str">
        <f t="shared" si="0"/>
        <v>missing</v>
      </c>
      <c r="E28" s="76">
        <f>turn.targ236!E28</f>
        <v>0</v>
      </c>
      <c r="F28" s="50">
        <f t="array" ref="F28">SUM(IF($A28=runs_catXX,1))</f>
        <v>0</v>
      </c>
      <c r="G28" s="76">
        <f>turn.targ236!G28</f>
        <v>0</v>
      </c>
      <c r="H28" s="52" t="e">
        <f t="array" ref="H28">SUM(IF($A28=runs!$C$2:$C$304,runs!$AZ$2:$AZ$304*runs!$AX$2:$AX$304))/SUM(IF($A28=runs!$C$2:$C$304,runs!$AZ$2:$AZ$304))</f>
        <v>#DIV/0!</v>
      </c>
      <c r="I28" s="67" t="e">
        <f t="array" ref="I28">SQRT(SUM(IF($A28=runs_catXX,(runs_turn.weight233*runs_turn.e_norm233)^2))/SUM(IF($A28=runs_catXX,(runs_turn.weight233)))^2)</f>
        <v>#DIV/0!</v>
      </c>
      <c r="J28" s="54" t="e">
        <f t="shared" si="1"/>
        <v>#DIV/0!</v>
      </c>
      <c r="K28" s="53" t="e">
        <f t="array" ref="K28">SQRT(SUM(IF(A28=runs!$C$2:$C$304,((runs_turn.norm233-H28)/runs_turn.e_norm233)^2))/((F28-1)*SUM(IF(A28=runs_catXX,1/runs_turn.e_norm233^2))))</f>
        <v>#DIV/0!</v>
      </c>
      <c r="L28" s="54" t="e">
        <f t="shared" si="2"/>
        <v>#DIV/0!</v>
      </c>
      <c r="M28" s="53" t="e">
        <f t="shared" si="3"/>
        <v>#DIV/0!</v>
      </c>
      <c r="N28" s="54" t="e">
        <f t="shared" si="4"/>
        <v>#DIV/0!</v>
      </c>
      <c r="P28" s="29">
        <f t="array" ref="P28">SUM(IF($A28=runs!$C$2:$C$304,runs!AQ$2:AQ$304))</f>
        <v>0</v>
      </c>
      <c r="Q28" s="29">
        <f t="array" ref="Q28">SUM(IF($A28=runs!$C$2:$C$304,runs!AP$2:AP$304))</f>
        <v>0</v>
      </c>
      <c r="R28" s="55">
        <f t="shared" si="5"/>
        <v>1</v>
      </c>
      <c r="S28" s="32" t="e">
        <f t="shared" si="6"/>
        <v>#DIV/0!</v>
      </c>
      <c r="T28" s="32" t="e">
        <f t="shared" si="7"/>
        <v>#DIV/0!</v>
      </c>
      <c r="U28" s="20">
        <f t="array" ref="U28">SUM(IF($A28=runs!$C$3:$C$304,runs!AS$3:AS$304))</f>
        <v>0</v>
      </c>
      <c r="V28" s="32" t="e">
        <f t="shared" si="8"/>
        <v>#DIV/0!</v>
      </c>
      <c r="W28" s="77" t="e">
        <f>S28/'current calib'!$B$16</f>
        <v>#DIV/0!</v>
      </c>
      <c r="X28" s="79" t="e">
        <f>W28/eval!$B$29</f>
        <v>#DIV/0!</v>
      </c>
      <c r="Y28" s="20" t="e">
        <f>Q28/(U28/charge/constants!$B$3)</f>
        <v>#DIV/0!</v>
      </c>
      <c r="Z28" s="59" t="e">
        <f>R28/(U28/charge/constants!$B$3)</f>
        <v>#DIV/0!</v>
      </c>
      <c r="AA28" s="60" t="e">
        <f t="shared" si="9"/>
        <v>#DIV/0!</v>
      </c>
      <c r="AB28" s="23" t="e">
        <f>Y28/eval!$E$18</f>
        <v>#DIV/0!</v>
      </c>
      <c r="AC28" s="20" t="e">
        <f>Z28/eval!$E$18</f>
        <v>#DIV/0!</v>
      </c>
      <c r="AD28" s="55"/>
      <c r="AE28" s="146" t="e">
        <f t="shared" si="10"/>
        <v>#DIV/0!</v>
      </c>
      <c r="AF28" s="20" t="e">
        <f t="shared" si="11"/>
        <v>#DIV/0!</v>
      </c>
      <c r="AG28" s="60" t="e">
        <f t="shared" si="12"/>
        <v>#DIV/0!</v>
      </c>
      <c r="AH28" s="32"/>
      <c r="AI28" s="20" t="e">
        <f>AE28*(turn.targ236!AB28/1000000/238*6.022E+23)</f>
        <v>#DIV/0!</v>
      </c>
      <c r="AJ28" s="20" t="e">
        <f>AF28*(turn.targ236!AB28/1000000/238*6.022E+23)</f>
        <v>#DIV/0!</v>
      </c>
      <c r="AK28" s="32"/>
      <c r="AL28" s="20" t="e">
        <f>(turn.targ234!Q27/turn.targ234!P27)/(Q28/P28)</f>
        <v>#DIV/0!</v>
      </c>
      <c r="AM28" s="20" t="e">
        <f>AL28*SQRT(1/(Q28+0.5)+1/(turn.targ234!Q27+0.5))</f>
        <v>#DIV/0!</v>
      </c>
      <c r="AN28" s="32" t="e">
        <f t="shared" si="13"/>
        <v>#DIV/0!</v>
      </c>
      <c r="AO28" s="32" t="e">
        <f t="shared" si="14"/>
        <v>#DIV/0!</v>
      </c>
      <c r="AQ28" s="32" t="e">
        <f>AE28/turn.targ236!AK28</f>
        <v>#DIV/0!</v>
      </c>
      <c r="AR28" s="32" t="e">
        <f>AQ28*SQRT((AF28/AE28)^2+(turn.targ236!AL28/turn.targ236!AK28)^2)</f>
        <v>#DIV/0!</v>
      </c>
      <c r="AU28" s="21"/>
      <c r="AV28" s="289"/>
    </row>
    <row r="29" spans="1:54" x14ac:dyDescent="0.2">
      <c r="A29" s="29">
        <v>24</v>
      </c>
      <c r="B29" s="50" t="e">
        <f>VLOOKUP($A29,Rohdaten!F$3:H$1000,2,0)</f>
        <v>#N/A</v>
      </c>
      <c r="C29" s="29" t="e">
        <f>VLOOKUP($A29,Rohdaten!F$3:H$1000,3,0)</f>
        <v>#N/A</v>
      </c>
      <c r="D29" s="51" t="str">
        <f t="shared" si="0"/>
        <v>missing</v>
      </c>
      <c r="E29" s="76">
        <f>turn.targ236!E29</f>
        <v>0</v>
      </c>
      <c r="F29" s="50">
        <f t="array" ref="F29">SUM(IF($A29=runs_catXX,1))</f>
        <v>0</v>
      </c>
      <c r="G29" s="76">
        <f>turn.targ236!G29</f>
        <v>0</v>
      </c>
      <c r="H29" s="52" t="e">
        <f t="array" ref="H29">SUM(IF($A29=runs!$C$2:$C$304,runs!$AZ$2:$AZ$304*runs!$AX$2:$AX$304))/SUM(IF($A29=runs!$C$2:$C$304,runs!$AZ$2:$AZ$304))</f>
        <v>#DIV/0!</v>
      </c>
      <c r="I29" s="67" t="e">
        <f t="array" ref="I29">SQRT(SUM(IF($A29=runs_catXX,(runs_turn.weight233*runs_turn.e_norm233)^2))/SUM(IF($A29=runs_catXX,(runs_turn.weight233)))^2)</f>
        <v>#DIV/0!</v>
      </c>
      <c r="J29" s="54" t="e">
        <f t="shared" si="1"/>
        <v>#DIV/0!</v>
      </c>
      <c r="K29" s="53" t="e">
        <f t="array" ref="K29">SQRT(SUM(IF(A29=runs!$C$2:$C$304,((runs_turn.norm233-H29)/runs_turn.e_norm233)^2))/((F29-1)*SUM(IF(A29=runs_catXX,1/runs_turn.e_norm233^2))))</f>
        <v>#DIV/0!</v>
      </c>
      <c r="L29" s="54" t="e">
        <f t="shared" si="2"/>
        <v>#DIV/0!</v>
      </c>
      <c r="M29" s="53" t="e">
        <f t="shared" si="3"/>
        <v>#DIV/0!</v>
      </c>
      <c r="N29" s="54" t="e">
        <f t="shared" si="4"/>
        <v>#DIV/0!</v>
      </c>
      <c r="P29" s="29">
        <f t="array" ref="P29">SUM(IF($A29=runs!$C$2:$C$304,runs!AQ$2:AQ$304))</f>
        <v>0</v>
      </c>
      <c r="Q29" s="29">
        <f t="array" ref="Q29">SUM(IF($A29=runs!$C$2:$C$304,runs!AP$2:AP$304))</f>
        <v>0</v>
      </c>
      <c r="R29" s="55">
        <f t="shared" si="5"/>
        <v>1</v>
      </c>
      <c r="S29" s="32" t="e">
        <f t="shared" si="6"/>
        <v>#DIV/0!</v>
      </c>
      <c r="T29" s="32" t="e">
        <f t="shared" si="7"/>
        <v>#DIV/0!</v>
      </c>
      <c r="U29" s="20">
        <f t="array" ref="U29">SUM(IF($A29=runs!$C$3:$C$304,runs!AS$3:AS$304))</f>
        <v>0</v>
      </c>
      <c r="V29" s="32" t="e">
        <f t="shared" si="8"/>
        <v>#DIV/0!</v>
      </c>
      <c r="W29" s="77" t="e">
        <f>S29/'current calib'!$B$16</f>
        <v>#DIV/0!</v>
      </c>
      <c r="X29" s="79" t="e">
        <f>W29/eval!$B$29</f>
        <v>#DIV/0!</v>
      </c>
      <c r="Y29" s="20" t="e">
        <f>Q29/(U29/charge/constants!$B$3)</f>
        <v>#DIV/0!</v>
      </c>
      <c r="Z29" s="59" t="e">
        <f>R29/(U29/charge/constants!$B$3)</f>
        <v>#DIV/0!</v>
      </c>
      <c r="AA29" s="60" t="e">
        <f t="shared" si="9"/>
        <v>#DIV/0!</v>
      </c>
      <c r="AB29" s="23" t="e">
        <f>Y29/eval!$E$18</f>
        <v>#DIV/0!</v>
      </c>
      <c r="AC29" s="20" t="e">
        <f>Z29/eval!$E$18</f>
        <v>#DIV/0!</v>
      </c>
      <c r="AD29" s="55"/>
      <c r="AE29" s="146" t="e">
        <f t="shared" si="10"/>
        <v>#DIV/0!</v>
      </c>
      <c r="AF29" s="20" t="e">
        <f t="shared" si="11"/>
        <v>#DIV/0!</v>
      </c>
      <c r="AG29" s="60" t="e">
        <f t="shared" si="12"/>
        <v>#DIV/0!</v>
      </c>
      <c r="AH29" s="32"/>
      <c r="AI29" s="20" t="e">
        <f>AE29*(turn.targ236!AB29/1000000/238*6.022E+23)</f>
        <v>#DIV/0!</v>
      </c>
      <c r="AJ29" s="20" t="e">
        <f>AF29*(turn.targ236!AB29/1000000/238*6.022E+23)</f>
        <v>#DIV/0!</v>
      </c>
      <c r="AK29" s="32"/>
      <c r="AL29" s="20" t="e">
        <f>(turn.targ234!Q28/turn.targ234!P28)/(Q29/P29)</f>
        <v>#DIV/0!</v>
      </c>
      <c r="AM29" s="20" t="e">
        <f>AL29*SQRT(1/(Q29+0.5)+1/(turn.targ234!Q28+0.5))</f>
        <v>#DIV/0!</v>
      </c>
      <c r="AN29" s="32" t="e">
        <f t="shared" si="13"/>
        <v>#DIV/0!</v>
      </c>
      <c r="AO29" s="32" t="e">
        <f t="shared" si="14"/>
        <v>#DIV/0!</v>
      </c>
      <c r="AQ29" s="32" t="e">
        <f>AE29/turn.targ236!AK29</f>
        <v>#DIV/0!</v>
      </c>
      <c r="AR29" s="32" t="e">
        <f>AQ29*SQRT((AF29/AE29)^2+(turn.targ236!AL29/turn.targ236!AK29)^2)</f>
        <v>#DIV/0!</v>
      </c>
      <c r="AU29" s="21"/>
      <c r="AV29" s="289"/>
    </row>
    <row r="30" spans="1:54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1" t="str">
        <f t="shared" si="0"/>
        <v>Vienna-US8</v>
      </c>
      <c r="E30" s="76">
        <f>turn.targ236!E30</f>
        <v>0</v>
      </c>
      <c r="F30" s="50">
        <f t="array" ref="F30">SUM(IF($A30=runs_catXX,1))</f>
        <v>1</v>
      </c>
      <c r="G30" s="76">
        <f>turn.targ236!G30</f>
        <v>0</v>
      </c>
      <c r="H30" s="52" t="e">
        <f t="array" ref="H30">SUM(IF($A30=runs!$C$2:$C$304,runs!$AZ$2:$AZ$304*runs!$AX$2:$AX$304))/SUM(IF($A30=runs!$C$2:$C$304,runs!$AZ$2:$AZ$304))</f>
        <v>#VALUE!</v>
      </c>
      <c r="I30" s="67" t="e">
        <f t="array" ref="I30">SQRT(SUM(IF($A30=runs_catXX,(runs_turn.weight233*runs_turn.e_norm233)^2))/SUM(IF($A30=runs_catXX,(runs_turn.weight233)))^2)</f>
        <v>#VALUE!</v>
      </c>
      <c r="J30" s="54" t="e">
        <f t="shared" si="1"/>
        <v>#VALUE!</v>
      </c>
      <c r="K30" s="53" t="e">
        <f t="array" ref="K30">SQRT(SUM(IF(A30=runs!$C$2:$C$304,((runs_turn.norm233-H30)/runs_turn.e_norm233)^2))/((F30-1)*SUM(IF(A30=runs_catXX,1/runs_turn.e_norm233^2))))</f>
        <v>#VALUE!</v>
      </c>
      <c r="L30" s="54" t="e">
        <f t="shared" si="2"/>
        <v>#VALUE!</v>
      </c>
      <c r="M30" s="53" t="e">
        <f t="shared" si="3"/>
        <v>#VALUE!</v>
      </c>
      <c r="N30" s="54" t="e">
        <f t="shared" si="4"/>
        <v>#VALUE!</v>
      </c>
      <c r="P30" s="29">
        <f t="array" ref="P30">SUM(IF($A30=runs!$C$2:$C$304,runs!AQ$2:AQ$304))</f>
        <v>0</v>
      </c>
      <c r="Q30" s="29">
        <f t="array" ref="Q30">SUM(IF($A30=runs!$C$2:$C$304,runs!AP$2:AP$304))</f>
        <v>0</v>
      </c>
      <c r="R30" s="55">
        <f t="shared" si="5"/>
        <v>1</v>
      </c>
      <c r="S30" s="32" t="e">
        <f t="shared" si="6"/>
        <v>#DIV/0!</v>
      </c>
      <c r="T30" s="32" t="e">
        <f t="shared" si="7"/>
        <v>#DIV/0!</v>
      </c>
      <c r="U30" s="20" t="e">
        <f t="array" ref="U30">SUM(IF($A30=runs!$C$3:$C$304,runs!AS$3:AS$304))</f>
        <v>#VALUE!</v>
      </c>
      <c r="V30" s="32" t="e">
        <f t="shared" si="8"/>
        <v>#VALUE!</v>
      </c>
      <c r="W30" s="77" t="e">
        <f>S30/'current calib'!$B$16</f>
        <v>#DIV/0!</v>
      </c>
      <c r="X30" s="79" t="e">
        <f>W30/eval!$B$29</f>
        <v>#DIV/0!</v>
      </c>
      <c r="Y30" s="20" t="e">
        <f>Q30/(U30/charge/constants!$B$3)</f>
        <v>#VALUE!</v>
      </c>
      <c r="Z30" s="59" t="e">
        <f>R30/(U30/charge/constants!$B$3)</f>
        <v>#VALUE!</v>
      </c>
      <c r="AA30" s="60" t="e">
        <f t="shared" si="9"/>
        <v>#VALUE!</v>
      </c>
      <c r="AB30" s="23" t="e">
        <f>Y30/eval!$E$18</f>
        <v>#VALUE!</v>
      </c>
      <c r="AC30" s="20" t="e">
        <f>Z30/eval!$E$18</f>
        <v>#VALUE!</v>
      </c>
      <c r="AD30" s="55"/>
      <c r="AE30" s="146" t="e">
        <f t="shared" si="10"/>
        <v>#VALUE!</v>
      </c>
      <c r="AF30" s="20" t="e">
        <f t="shared" si="11"/>
        <v>#VALUE!</v>
      </c>
      <c r="AG30" s="60" t="e">
        <f t="shared" si="12"/>
        <v>#VALUE!</v>
      </c>
      <c r="AH30" s="32"/>
      <c r="AI30" s="20" t="e">
        <f>AE30*(turn.targ236!AB30/1000000/238*6.022E+23)</f>
        <v>#VALUE!</v>
      </c>
      <c r="AJ30" s="20" t="e">
        <f>AF30*(turn.targ236!AB30/1000000/238*6.022E+23)</f>
        <v>#VALUE!</v>
      </c>
      <c r="AK30" s="32"/>
      <c r="AL30" s="20" t="e">
        <f>(turn.targ234!Q29/turn.targ234!P29)/(Q30/P30)</f>
        <v>#DIV/0!</v>
      </c>
      <c r="AM30" s="20" t="e">
        <f>AL30*SQRT(1/(Q30+0.5)+1/(turn.targ234!Q29+0.5))</f>
        <v>#DIV/0!</v>
      </c>
      <c r="AN30" s="32" t="e">
        <f t="shared" si="13"/>
        <v>#DIV/0!</v>
      </c>
      <c r="AO30" s="32" t="e">
        <f t="shared" si="14"/>
        <v>#DIV/0!</v>
      </c>
      <c r="AQ30" s="32" t="e">
        <f>AE30/turn.targ236!AK30</f>
        <v>#VALUE!</v>
      </c>
      <c r="AR30" s="32" t="e">
        <f>AQ30*SQRT((AF30/AE30)^2+(turn.targ236!AL30/turn.targ236!AK30)^2)</f>
        <v>#VALUE!</v>
      </c>
      <c r="AU30" s="21"/>
      <c r="AV30" s="289"/>
    </row>
    <row r="31" spans="1:54" x14ac:dyDescent="0.2">
      <c r="A31" s="29">
        <v>26</v>
      </c>
      <c r="B31" s="50" t="e">
        <f>VLOOKUP($A31,Rohdaten!F$3:H$1000,2,0)</f>
        <v>#N/A</v>
      </c>
      <c r="C31" s="29" t="e">
        <f>VLOOKUP($A31,Rohdaten!F$3:H$1000,3,0)</f>
        <v>#N/A</v>
      </c>
      <c r="D31" s="51" t="str">
        <f t="shared" si="0"/>
        <v>missing</v>
      </c>
      <c r="E31" s="76">
        <f>turn.targ236!E31</f>
        <v>0</v>
      </c>
      <c r="F31" s="50">
        <f t="array" ref="F31">SUM(IF($A31=runs_catXX,1))</f>
        <v>0</v>
      </c>
      <c r="G31" s="76">
        <f>turn.targ236!G31</f>
        <v>0</v>
      </c>
      <c r="H31" s="52" t="e">
        <f t="array" ref="H31">SUM(IF($A31=runs!$C$2:$C$304,runs!$AZ$2:$AZ$304*runs!$AX$2:$AX$304))/SUM(IF($A31=runs!$C$2:$C$304,runs!$AZ$2:$AZ$304))</f>
        <v>#DIV/0!</v>
      </c>
      <c r="I31" s="67" t="e">
        <f t="array" ref="I31">SQRT(SUM(IF($A31=runs_catXX,(runs_turn.weight233*runs_turn.e_norm233)^2))/SUM(IF($A31=runs_catXX,(runs_turn.weight233)))^2)</f>
        <v>#DIV/0!</v>
      </c>
      <c r="J31" s="54" t="e">
        <f t="shared" si="1"/>
        <v>#DIV/0!</v>
      </c>
      <c r="K31" s="53" t="e">
        <f t="array" ref="K31">SQRT(SUM(IF(A31=runs!$C$2:$C$304,((runs_turn.norm233-H31)/runs_turn.e_norm233)^2))/((F31-1)*SUM(IF(A31=runs_catXX,1/runs_turn.e_norm233^2))))</f>
        <v>#DIV/0!</v>
      </c>
      <c r="L31" s="54" t="e">
        <f t="shared" si="2"/>
        <v>#DIV/0!</v>
      </c>
      <c r="M31" s="53" t="e">
        <f t="shared" si="3"/>
        <v>#DIV/0!</v>
      </c>
      <c r="N31" s="54" t="e">
        <f t="shared" si="4"/>
        <v>#DIV/0!</v>
      </c>
      <c r="P31" s="29">
        <f t="array" ref="P31">SUM(IF($A31=runs!$C$2:$C$304,runs!AQ$2:AQ$304))</f>
        <v>0</v>
      </c>
      <c r="Q31" s="29">
        <f t="array" ref="Q31">SUM(IF($A31=runs!$C$2:$C$304,runs!AP$2:AP$304))</f>
        <v>0</v>
      </c>
      <c r="R31" s="55">
        <f t="shared" si="5"/>
        <v>1</v>
      </c>
      <c r="S31" s="32" t="e">
        <f t="shared" si="6"/>
        <v>#DIV/0!</v>
      </c>
      <c r="T31" s="32" t="e">
        <f t="shared" si="7"/>
        <v>#DIV/0!</v>
      </c>
      <c r="U31" s="20">
        <f t="array" ref="U31">SUM(IF($A31=runs!$C$3:$C$304,runs!AS$3:AS$304))</f>
        <v>0</v>
      </c>
      <c r="V31" s="32" t="e">
        <f t="shared" si="8"/>
        <v>#DIV/0!</v>
      </c>
      <c r="W31" s="77" t="e">
        <f>S31/'current calib'!$B$16</f>
        <v>#DIV/0!</v>
      </c>
      <c r="X31" s="79" t="e">
        <f>W31/eval!$B$29</f>
        <v>#DIV/0!</v>
      </c>
      <c r="Y31" s="20" t="e">
        <f>Q31/(U31/charge/constants!$B$3)</f>
        <v>#DIV/0!</v>
      </c>
      <c r="Z31" s="59" t="e">
        <f>R31/(U31/charge/constants!$B$3)</f>
        <v>#DIV/0!</v>
      </c>
      <c r="AA31" s="60" t="e">
        <f t="shared" si="9"/>
        <v>#DIV/0!</v>
      </c>
      <c r="AB31" s="23" t="e">
        <f>Y31/eval!$E$18</f>
        <v>#DIV/0!</v>
      </c>
      <c r="AC31" s="20" t="e">
        <f>Z31/eval!$E$18</f>
        <v>#DIV/0!</v>
      </c>
      <c r="AD31" s="55"/>
      <c r="AE31" s="146" t="e">
        <f t="shared" si="10"/>
        <v>#DIV/0!</v>
      </c>
      <c r="AF31" s="20" t="e">
        <f t="shared" si="11"/>
        <v>#DIV/0!</v>
      </c>
      <c r="AG31" s="60" t="e">
        <f t="shared" si="12"/>
        <v>#DIV/0!</v>
      </c>
      <c r="AH31" s="32"/>
      <c r="AI31" s="20" t="e">
        <f>AE31*(turn.targ236!AB31/1000000/238*6.022E+23)</f>
        <v>#DIV/0!</v>
      </c>
      <c r="AJ31" s="20" t="e">
        <f>AF31*(turn.targ236!AB31/1000000/238*6.022E+23)</f>
        <v>#DIV/0!</v>
      </c>
      <c r="AK31" s="32"/>
      <c r="AL31" s="20" t="e">
        <f>(turn.targ234!Q30/turn.targ234!P30)/(Q31/P31)</f>
        <v>#DIV/0!</v>
      </c>
      <c r="AM31" s="20" t="e">
        <f>AL31*SQRT(1/(Q31+0.5)+1/(turn.targ234!Q30+0.5))</f>
        <v>#DIV/0!</v>
      </c>
      <c r="AN31" s="32" t="e">
        <f t="shared" si="13"/>
        <v>#DIV/0!</v>
      </c>
      <c r="AO31" s="32" t="e">
        <f t="shared" si="14"/>
        <v>#DIV/0!</v>
      </c>
      <c r="AQ31" s="32" t="e">
        <f>AE31/turn.targ236!AK31</f>
        <v>#DIV/0!</v>
      </c>
      <c r="AR31" s="32" t="e">
        <f>AQ31*SQRT((AF31/AE31)^2+(turn.targ236!AL31/turn.targ236!AK31)^2)</f>
        <v>#DIV/0!</v>
      </c>
      <c r="AU31" s="21"/>
      <c r="AV31" s="289"/>
    </row>
    <row r="32" spans="1:54" x14ac:dyDescent="0.2">
      <c r="A32" s="29">
        <v>27</v>
      </c>
      <c r="B32" s="50" t="e">
        <f>VLOOKUP($A32,Rohdaten!F$3:H$1000,2,0)</f>
        <v>#N/A</v>
      </c>
      <c r="C32" s="29" t="e">
        <f>VLOOKUP($A32,Rohdaten!F$3:H$1000,3,0)</f>
        <v>#N/A</v>
      </c>
      <c r="D32" s="51" t="str">
        <f t="shared" si="0"/>
        <v>missing</v>
      </c>
      <c r="E32" s="76">
        <f>turn.targ236!E32</f>
        <v>0</v>
      </c>
      <c r="F32" s="50">
        <f t="array" ref="F32">SUM(IF($A32=runs_catXX,1))</f>
        <v>0</v>
      </c>
      <c r="G32" s="76">
        <f>turn.targ236!G32</f>
        <v>0</v>
      </c>
      <c r="H32" s="52" t="e">
        <f t="array" ref="H32">SUM(IF($A32=runs!$C$2:$C$304,runs!$AZ$2:$AZ$304*runs!$AX$2:$AX$304))/SUM(IF($A32=runs!$C$2:$C$304,runs!$AZ$2:$AZ$304))</f>
        <v>#DIV/0!</v>
      </c>
      <c r="I32" s="67" t="e">
        <f t="array" ref="I32">SQRT(SUM(IF($A32=runs_catXX,(runs_turn.weight233*runs_turn.e_norm233)^2))/SUM(IF($A32=runs_catXX,(runs_turn.weight233)))^2)</f>
        <v>#DIV/0!</v>
      </c>
      <c r="J32" s="54" t="e">
        <f t="shared" si="1"/>
        <v>#DIV/0!</v>
      </c>
      <c r="K32" s="53" t="e">
        <f t="array" ref="K32">SQRT(SUM(IF(A32=runs!$C$2:$C$304,((runs_turn.norm233-H32)/runs_turn.e_norm233)^2))/((F32-1)*SUM(IF(A32=runs_catXX,1/runs_turn.e_norm233^2))))</f>
        <v>#DIV/0!</v>
      </c>
      <c r="L32" s="54" t="e">
        <f t="shared" si="2"/>
        <v>#DIV/0!</v>
      </c>
      <c r="M32" s="53" t="e">
        <f t="shared" si="3"/>
        <v>#DIV/0!</v>
      </c>
      <c r="N32" s="54" t="e">
        <f t="shared" si="4"/>
        <v>#DIV/0!</v>
      </c>
      <c r="P32" s="29">
        <f t="array" ref="P32">SUM(IF($A32=runs!$C$2:$C$304,runs!AQ$2:AQ$304))</f>
        <v>0</v>
      </c>
      <c r="Q32" s="29">
        <f t="array" ref="Q32">SUM(IF($A32=runs!$C$2:$C$304,runs!AP$2:AP$304))</f>
        <v>0</v>
      </c>
      <c r="R32" s="55">
        <f t="shared" si="5"/>
        <v>1</v>
      </c>
      <c r="S32" s="32" t="e">
        <f t="shared" si="6"/>
        <v>#DIV/0!</v>
      </c>
      <c r="T32" s="32" t="e">
        <f t="shared" si="7"/>
        <v>#DIV/0!</v>
      </c>
      <c r="U32" s="20">
        <f t="array" ref="U32">SUM(IF($A32=runs!$C$3:$C$304,runs!AS$3:AS$304))</f>
        <v>0</v>
      </c>
      <c r="V32" s="32" t="e">
        <f t="shared" si="8"/>
        <v>#DIV/0!</v>
      </c>
      <c r="W32" s="77" t="e">
        <f>S32/'current calib'!$B$16</f>
        <v>#DIV/0!</v>
      </c>
      <c r="X32" s="79" t="e">
        <f>W32/eval!$B$29</f>
        <v>#DIV/0!</v>
      </c>
      <c r="Y32" s="20" t="e">
        <f>Q32/(U32/charge/constants!$B$3)</f>
        <v>#DIV/0!</v>
      </c>
      <c r="Z32" s="59" t="e">
        <f>R32/(U32/charge/constants!$B$3)</f>
        <v>#DIV/0!</v>
      </c>
      <c r="AA32" s="60" t="e">
        <f t="shared" si="9"/>
        <v>#DIV/0!</v>
      </c>
      <c r="AB32" s="23" t="e">
        <f>Y32/eval!$E$18</f>
        <v>#DIV/0!</v>
      </c>
      <c r="AC32" s="20" t="e">
        <f>Z32/eval!$E$18</f>
        <v>#DIV/0!</v>
      </c>
      <c r="AD32" s="55"/>
      <c r="AE32" s="146" t="e">
        <f t="shared" si="10"/>
        <v>#DIV/0!</v>
      </c>
      <c r="AF32" s="20" t="e">
        <f t="shared" si="11"/>
        <v>#DIV/0!</v>
      </c>
      <c r="AG32" s="60" t="e">
        <f t="shared" si="12"/>
        <v>#DIV/0!</v>
      </c>
      <c r="AH32" s="32"/>
      <c r="AI32" s="20" t="e">
        <f>AE32*(turn.targ236!AB32/1000000/238*6.022E+23)</f>
        <v>#DIV/0!</v>
      </c>
      <c r="AJ32" s="20" t="e">
        <f>AF32*(turn.targ236!AB32/1000000/238*6.022E+23)</f>
        <v>#DIV/0!</v>
      </c>
      <c r="AK32" s="32"/>
      <c r="AL32" s="20" t="e">
        <f>(turn.targ234!Q31/turn.targ234!P31)/(Q32/P32)</f>
        <v>#DIV/0!</v>
      </c>
      <c r="AM32" s="20" t="e">
        <f>AL32*SQRT(1/(Q32+0.5)+1/(turn.targ234!Q31+0.5))</f>
        <v>#DIV/0!</v>
      </c>
      <c r="AN32" s="32" t="e">
        <f t="shared" si="13"/>
        <v>#DIV/0!</v>
      </c>
      <c r="AO32" s="32" t="e">
        <f t="shared" si="14"/>
        <v>#DIV/0!</v>
      </c>
      <c r="AQ32" s="32" t="e">
        <f>AE32/turn.targ236!AK32</f>
        <v>#DIV/0!</v>
      </c>
      <c r="AR32" s="32" t="e">
        <f>AQ32*SQRT((AF32/AE32)^2+(turn.targ236!AL32/turn.targ236!AK32)^2)</f>
        <v>#DIV/0!</v>
      </c>
      <c r="AU32" s="21"/>
      <c r="AV32" s="289"/>
    </row>
    <row r="33" spans="1:48" x14ac:dyDescent="0.2">
      <c r="A33" s="29">
        <v>28</v>
      </c>
      <c r="B33" s="50" t="e">
        <f>VLOOKUP($A33,Rohdaten!F$3:H$1000,2,0)</f>
        <v>#N/A</v>
      </c>
      <c r="C33" s="29" t="e">
        <f>VLOOKUP($A33,Rohdaten!F$3:H$1000,3,0)</f>
        <v>#N/A</v>
      </c>
      <c r="D33" s="51" t="str">
        <f t="shared" si="0"/>
        <v>missing</v>
      </c>
      <c r="E33" s="76">
        <f>turn.targ236!E33</f>
        <v>0</v>
      </c>
      <c r="F33" s="50">
        <f t="array" ref="F33">SUM(IF($A33=runs_catXX,1))</f>
        <v>0</v>
      </c>
      <c r="G33" s="76">
        <f>turn.targ236!G33</f>
        <v>0</v>
      </c>
      <c r="H33" s="52" t="e">
        <f t="array" ref="H33">SUM(IF($A33=runs!$C$2:$C$304,runs!$AZ$2:$AZ$304*runs!$AX$2:$AX$304))/SUM(IF($A33=runs!$C$2:$C$304,runs!$AZ$2:$AZ$304))</f>
        <v>#DIV/0!</v>
      </c>
      <c r="I33" s="67" t="e">
        <f t="array" ref="I33">SQRT(SUM(IF($A33=runs_catXX,(runs_turn.weight233*runs_turn.e_norm233)^2))/SUM(IF($A33=runs_catXX,(runs_turn.weight233)))^2)</f>
        <v>#DIV/0!</v>
      </c>
      <c r="J33" s="54" t="e">
        <f t="shared" si="1"/>
        <v>#DIV/0!</v>
      </c>
      <c r="K33" s="53" t="e">
        <f t="array" ref="K33">SQRT(SUM(IF(A33=runs!$C$2:$C$304,((runs_turn.norm233-H33)/runs_turn.e_norm233)^2))/((F33-1)*SUM(IF(A33=runs_catXX,1/runs_turn.e_norm233^2))))</f>
        <v>#DIV/0!</v>
      </c>
      <c r="L33" s="54" t="e">
        <f t="shared" si="2"/>
        <v>#DIV/0!</v>
      </c>
      <c r="M33" s="53" t="e">
        <f t="shared" si="3"/>
        <v>#DIV/0!</v>
      </c>
      <c r="N33" s="54" t="e">
        <f t="shared" si="4"/>
        <v>#DIV/0!</v>
      </c>
      <c r="P33" s="29">
        <f t="array" ref="P33">SUM(IF($A33=runs!$C$2:$C$304,runs!AQ$2:AQ$304))</f>
        <v>0</v>
      </c>
      <c r="Q33" s="29">
        <f t="array" ref="Q33">SUM(IF($A33=runs!$C$2:$C$304,runs!AP$2:AP$304))</f>
        <v>0</v>
      </c>
      <c r="R33" s="55">
        <f t="shared" si="5"/>
        <v>1</v>
      </c>
      <c r="S33" s="32" t="e">
        <f t="shared" si="6"/>
        <v>#DIV/0!</v>
      </c>
      <c r="T33" s="32" t="e">
        <f t="shared" si="7"/>
        <v>#DIV/0!</v>
      </c>
      <c r="U33" s="20">
        <f t="array" ref="U33">SUM(IF($A33=runs!$C$3:$C$304,runs!AS$3:AS$304))</f>
        <v>0</v>
      </c>
      <c r="V33" s="32" t="e">
        <f t="shared" si="8"/>
        <v>#DIV/0!</v>
      </c>
      <c r="W33" s="77" t="e">
        <f>S33/'current calib'!$B$16</f>
        <v>#DIV/0!</v>
      </c>
      <c r="X33" s="79" t="e">
        <f>W33/eval!$B$29</f>
        <v>#DIV/0!</v>
      </c>
      <c r="Y33" s="20" t="e">
        <f>Q33/(U33/charge/constants!$B$3)</f>
        <v>#DIV/0!</v>
      </c>
      <c r="Z33" s="59" t="e">
        <f>R33/(U33/charge/constants!$B$3)</f>
        <v>#DIV/0!</v>
      </c>
      <c r="AA33" s="60" t="e">
        <f t="shared" si="9"/>
        <v>#DIV/0!</v>
      </c>
      <c r="AB33" s="23" t="e">
        <f>Y33/eval!$E$18</f>
        <v>#DIV/0!</v>
      </c>
      <c r="AC33" s="20" t="e">
        <f>Z33/eval!$E$18</f>
        <v>#DIV/0!</v>
      </c>
      <c r="AD33" s="55"/>
      <c r="AE33" s="146" t="e">
        <f t="shared" si="10"/>
        <v>#DIV/0!</v>
      </c>
      <c r="AF33" s="20" t="e">
        <f t="shared" si="11"/>
        <v>#DIV/0!</v>
      </c>
      <c r="AG33" s="60" t="e">
        <f t="shared" si="12"/>
        <v>#DIV/0!</v>
      </c>
      <c r="AH33" s="32"/>
      <c r="AI33" s="20" t="e">
        <f>AE33*(turn.targ236!AB33/1000000/238*6.022E+23)</f>
        <v>#DIV/0!</v>
      </c>
      <c r="AJ33" s="20" t="e">
        <f>AF33*(turn.targ236!AB33/1000000/238*6.022E+23)</f>
        <v>#DIV/0!</v>
      </c>
      <c r="AK33" s="32"/>
      <c r="AL33" s="20" t="e">
        <f>(turn.targ234!Q32/turn.targ234!P32)/(Q33/P33)</f>
        <v>#DIV/0!</v>
      </c>
      <c r="AM33" s="20" t="e">
        <f>AL33*SQRT(1/(Q33+0.5)+1/(turn.targ234!Q32+0.5))</f>
        <v>#DIV/0!</v>
      </c>
      <c r="AN33" s="32" t="e">
        <f t="shared" si="13"/>
        <v>#DIV/0!</v>
      </c>
      <c r="AO33" s="32" t="e">
        <f t="shared" si="14"/>
        <v>#DIV/0!</v>
      </c>
      <c r="AQ33" s="32" t="e">
        <f>AE33/turn.targ236!AK33</f>
        <v>#DIV/0!</v>
      </c>
      <c r="AR33" s="32" t="e">
        <f>AQ33*SQRT((AF33/AE33)^2+(turn.targ236!AL33/turn.targ236!AK33)^2)</f>
        <v>#DIV/0!</v>
      </c>
      <c r="AU33" s="21"/>
      <c r="AV33" s="289"/>
    </row>
    <row r="34" spans="1:48" x14ac:dyDescent="0.2">
      <c r="A34" s="29">
        <v>29</v>
      </c>
      <c r="B34" s="50" t="e">
        <f>VLOOKUP($A34,Rohdaten!F$3:H$1000,2,0)</f>
        <v>#N/A</v>
      </c>
      <c r="C34" s="29" t="e">
        <f>VLOOKUP($A34,Rohdaten!F$3:H$1000,3,0)</f>
        <v>#N/A</v>
      </c>
      <c r="D34" s="51" t="str">
        <f t="shared" si="0"/>
        <v>missing</v>
      </c>
      <c r="E34" s="76">
        <f>turn.targ236!E34</f>
        <v>0</v>
      </c>
      <c r="F34" s="50">
        <f t="array" ref="F34">SUM(IF($A34=runs_catXX,1))</f>
        <v>0</v>
      </c>
      <c r="G34" s="76">
        <f>turn.targ236!G34</f>
        <v>0</v>
      </c>
      <c r="H34" s="52" t="e">
        <f t="array" ref="H34">SUM(IF($A34=runs!$C$2:$C$304,runs!$AZ$2:$AZ$304*runs!$AX$2:$AX$304))/SUM(IF($A34=runs!$C$2:$C$304,runs!$AZ$2:$AZ$304))</f>
        <v>#DIV/0!</v>
      </c>
      <c r="I34" s="67" t="e">
        <f t="array" ref="I34">SQRT(SUM(IF($A34=runs_catXX,(runs_turn.weight233*runs_turn.e_norm233)^2))/SUM(IF($A34=runs_catXX,(runs_turn.weight233)))^2)</f>
        <v>#DIV/0!</v>
      </c>
      <c r="J34" s="54" t="e">
        <f t="shared" si="1"/>
        <v>#DIV/0!</v>
      </c>
      <c r="K34" s="53" t="e">
        <f t="array" ref="K34">SQRT(SUM(IF(A34=runs!$C$2:$C$304,((runs_turn.norm233-H34)/runs_turn.e_norm233)^2))/((F34-1)*SUM(IF(A34=runs_catXX,1/runs_turn.e_norm233^2))))</f>
        <v>#DIV/0!</v>
      </c>
      <c r="L34" s="54" t="e">
        <f t="shared" si="2"/>
        <v>#DIV/0!</v>
      </c>
      <c r="M34" s="53" t="e">
        <f t="shared" si="3"/>
        <v>#DIV/0!</v>
      </c>
      <c r="N34" s="54" t="e">
        <f t="shared" si="4"/>
        <v>#DIV/0!</v>
      </c>
      <c r="P34" s="29">
        <f t="array" ref="P34">SUM(IF($A34=runs!$C$2:$C$304,runs!AQ$2:AQ$304))</f>
        <v>0</v>
      </c>
      <c r="Q34" s="29">
        <f t="array" ref="Q34">SUM(IF($A34=runs!$C$2:$C$304,runs!AP$2:AP$304))</f>
        <v>0</v>
      </c>
      <c r="R34" s="55">
        <f t="shared" si="5"/>
        <v>1</v>
      </c>
      <c r="S34" s="32" t="e">
        <f t="shared" si="6"/>
        <v>#DIV/0!</v>
      </c>
      <c r="T34" s="32" t="e">
        <f t="shared" si="7"/>
        <v>#DIV/0!</v>
      </c>
      <c r="U34" s="20">
        <f t="array" ref="U34">SUM(IF($A34=runs!$C$3:$C$304,runs!AS$3:AS$304))</f>
        <v>0</v>
      </c>
      <c r="V34" s="32" t="e">
        <f t="shared" si="8"/>
        <v>#DIV/0!</v>
      </c>
      <c r="W34" s="77" t="e">
        <f>S34/'current calib'!$B$16</f>
        <v>#DIV/0!</v>
      </c>
      <c r="X34" s="79" t="e">
        <f>W34/eval!$B$29</f>
        <v>#DIV/0!</v>
      </c>
      <c r="Y34" s="20" t="e">
        <f>Q34/(U34/charge/constants!$B$3)</f>
        <v>#DIV/0!</v>
      </c>
      <c r="Z34" s="59" t="e">
        <f>R34/(U34/charge/constants!$B$3)</f>
        <v>#DIV/0!</v>
      </c>
      <c r="AA34" s="60" t="e">
        <f t="shared" si="9"/>
        <v>#DIV/0!</v>
      </c>
      <c r="AB34" s="23" t="e">
        <f>Y34/eval!$E$18</f>
        <v>#DIV/0!</v>
      </c>
      <c r="AC34" s="20" t="e">
        <f>Z34/eval!$E$18</f>
        <v>#DIV/0!</v>
      </c>
      <c r="AD34" s="55"/>
      <c r="AE34" s="146" t="e">
        <f t="shared" si="10"/>
        <v>#DIV/0!</v>
      </c>
      <c r="AF34" s="20" t="e">
        <f t="shared" si="11"/>
        <v>#DIV/0!</v>
      </c>
      <c r="AG34" s="60" t="e">
        <f t="shared" si="12"/>
        <v>#DIV/0!</v>
      </c>
      <c r="AH34" s="32"/>
      <c r="AI34" s="20" t="e">
        <f>AE34*(turn.targ236!AB34/1000000/238*6.022E+23)</f>
        <v>#DIV/0!</v>
      </c>
      <c r="AJ34" s="20" t="e">
        <f>AF34*(turn.targ236!AB34/1000000/238*6.022E+23)</f>
        <v>#DIV/0!</v>
      </c>
      <c r="AK34" s="32"/>
      <c r="AL34" s="20" t="e">
        <f>(turn.targ234!Q33/turn.targ234!P33)/(Q34/P34)</f>
        <v>#DIV/0!</v>
      </c>
      <c r="AM34" s="20" t="e">
        <f>AL34*SQRT(1/(Q34+0.5)+1/(turn.targ234!Q33+0.5))</f>
        <v>#DIV/0!</v>
      </c>
      <c r="AN34" s="32" t="e">
        <f t="shared" si="13"/>
        <v>#DIV/0!</v>
      </c>
      <c r="AO34" s="32" t="e">
        <f t="shared" si="14"/>
        <v>#DIV/0!</v>
      </c>
      <c r="AQ34" s="32" t="e">
        <f>AE34/turn.targ236!AK34</f>
        <v>#DIV/0!</v>
      </c>
      <c r="AR34" s="32" t="e">
        <f>AQ34*SQRT((AF34/AE34)^2+(turn.targ236!AL34/turn.targ236!AK34)^2)</f>
        <v>#DIV/0!</v>
      </c>
      <c r="AU34" s="21"/>
      <c r="AV34" s="289"/>
    </row>
    <row r="35" spans="1:48" x14ac:dyDescent="0.2">
      <c r="A35" s="29">
        <v>30</v>
      </c>
      <c r="B35" s="50" t="str">
        <f>VLOOKUP($A35,Rohdaten!F$3:H$1000,2,0)</f>
        <v>Vienna-KkU_D30+Fe02@30</v>
      </c>
      <c r="C35" s="29" t="str">
        <f>VLOOKUP($A35,Rohdaten!F$3:H$1000,3,0)</f>
        <v>Vienna_KkU</v>
      </c>
      <c r="D35" s="51" t="str">
        <f t="shared" si="0"/>
        <v>Vienna_KkU</v>
      </c>
      <c r="E35" s="76">
        <f>turn.targ236!E35</f>
        <v>0</v>
      </c>
      <c r="F35" s="50">
        <f t="array" ref="F35">SUM(IF($A35=runs_catXX,1))</f>
        <v>31</v>
      </c>
      <c r="G35" s="76">
        <f>turn.targ236!G35</f>
        <v>0</v>
      </c>
      <c r="H35" s="52" t="e">
        <f t="array" ref="H35">SUM(IF($A35=runs!$C$2:$C$304,runs!$AZ$2:$AZ$304*runs!$AX$2:$AX$304))/SUM(IF($A35=runs!$C$2:$C$304,runs!$AZ$2:$AZ$304))</f>
        <v>#VALUE!</v>
      </c>
      <c r="I35" s="67" t="e">
        <f t="array" ref="I35">SQRT(SUM(IF($A35=runs_catXX,(runs_turn.weight233*runs_turn.e_norm233)^2))/SUM(IF($A35=runs_catXX,(runs_turn.weight233)))^2)</f>
        <v>#VALUE!</v>
      </c>
      <c r="J35" s="54" t="e">
        <f t="shared" si="1"/>
        <v>#VALUE!</v>
      </c>
      <c r="K35" s="53" t="e">
        <f t="array" ref="K35">SQRT(SUM(IF(A35=runs!$C$2:$C$304,((runs_turn.norm233-H35)/runs_turn.e_norm233)^2))/((F35-1)*SUM(IF(A35=runs_catXX,1/runs_turn.e_norm233^2))))</f>
        <v>#VALUE!</v>
      </c>
      <c r="L35" s="54" t="e">
        <f t="shared" si="2"/>
        <v>#VALUE!</v>
      </c>
      <c r="M35" s="53" t="e">
        <f t="shared" si="3"/>
        <v>#VALUE!</v>
      </c>
      <c r="N35" s="54" t="e">
        <f t="shared" si="4"/>
        <v>#VALUE!</v>
      </c>
      <c r="P35" s="29">
        <f t="array" ref="P35">SUM(IF($A35=runs!$C$2:$C$304,runs!AQ$2:AQ$304))</f>
        <v>0</v>
      </c>
      <c r="Q35" s="29">
        <f t="array" ref="Q35">SUM(IF($A35=runs!$C$2:$C$304,runs!AP$2:AP$304))</f>
        <v>0</v>
      </c>
      <c r="R35" s="55">
        <f t="shared" si="5"/>
        <v>1</v>
      </c>
      <c r="S35" s="32" t="e">
        <f t="shared" si="6"/>
        <v>#DIV/0!</v>
      </c>
      <c r="T35" s="32" t="e">
        <f t="shared" si="7"/>
        <v>#DIV/0!</v>
      </c>
      <c r="U35" s="20" t="e">
        <f t="array" ref="U35">SUM(IF($A35=runs!$C$3:$C$304,runs!AS$3:AS$304))</f>
        <v>#VALUE!</v>
      </c>
      <c r="V35" s="32" t="e">
        <f t="shared" si="8"/>
        <v>#VALUE!</v>
      </c>
      <c r="W35" s="77" t="e">
        <f>S35/'current calib'!$B$16</f>
        <v>#DIV/0!</v>
      </c>
      <c r="X35" s="79" t="e">
        <f>W35/eval!$B$29</f>
        <v>#DIV/0!</v>
      </c>
      <c r="Y35" s="20" t="e">
        <f>Q35/(U35/charge/constants!$B$3)</f>
        <v>#VALUE!</v>
      </c>
      <c r="Z35" s="59" t="e">
        <f>R35/(U35/charge/constants!$B$3)</f>
        <v>#VALUE!</v>
      </c>
      <c r="AA35" s="60" t="e">
        <f t="shared" si="9"/>
        <v>#VALUE!</v>
      </c>
      <c r="AB35" s="23" t="e">
        <f>Y35/eval!$E$18</f>
        <v>#VALUE!</v>
      </c>
      <c r="AC35" s="20" t="e">
        <f>Z35/eval!$E$18</f>
        <v>#VALUE!</v>
      </c>
      <c r="AD35" s="55"/>
      <c r="AE35" s="146" t="e">
        <f t="shared" si="10"/>
        <v>#VALUE!</v>
      </c>
      <c r="AF35" s="20" t="e">
        <f t="shared" si="11"/>
        <v>#VALUE!</v>
      </c>
      <c r="AG35" s="60" t="e">
        <f t="shared" si="12"/>
        <v>#VALUE!</v>
      </c>
      <c r="AH35" s="32"/>
      <c r="AI35" s="20" t="e">
        <f>AE35*(turn.targ236!AB35/1000000/238*6.022E+23)</f>
        <v>#VALUE!</v>
      </c>
      <c r="AJ35" s="20" t="e">
        <f>AF35*(turn.targ236!AB35/1000000/238*6.022E+23)</f>
        <v>#VALUE!</v>
      </c>
      <c r="AK35" s="32"/>
      <c r="AL35" s="20" t="e">
        <f>(turn.targ234!Q34/turn.targ234!P34)/(Q35/P35)</f>
        <v>#DIV/0!</v>
      </c>
      <c r="AM35" s="20" t="e">
        <f>AL35*SQRT(1/(Q35+0.5)+1/(turn.targ234!Q34+0.5))</f>
        <v>#DIV/0!</v>
      </c>
      <c r="AN35" s="32" t="e">
        <f t="shared" si="13"/>
        <v>#DIV/0!</v>
      </c>
      <c r="AO35" s="32" t="e">
        <f t="shared" si="14"/>
        <v>#DIV/0!</v>
      </c>
      <c r="AQ35" s="32" t="e">
        <f>AE35/turn.targ236!AK35</f>
        <v>#VALUE!</v>
      </c>
      <c r="AR35" s="32" t="e">
        <f>AQ35*SQRT((AF35/AE35)^2+(turn.targ236!AL35/turn.targ236!AK35)^2)</f>
        <v>#VALUE!</v>
      </c>
      <c r="AU35" s="21"/>
      <c r="AV35" s="289"/>
    </row>
    <row r="36" spans="1:48" x14ac:dyDescent="0.2">
      <c r="A36" s="29">
        <v>31</v>
      </c>
      <c r="B36" s="50" t="e">
        <f>VLOOKUP($A36,Rohdaten!F$3:H$1000,2,0)</f>
        <v>#N/A</v>
      </c>
      <c r="C36" s="29" t="e">
        <f>VLOOKUP($A36,Rohdaten!F$3:H$1000,3,0)</f>
        <v>#N/A</v>
      </c>
      <c r="D36" s="51" t="str">
        <f t="shared" si="0"/>
        <v>missing</v>
      </c>
      <c r="E36" s="76">
        <f>turn.targ236!E36</f>
        <v>0</v>
      </c>
      <c r="F36" s="50">
        <f t="array" ref="F36">SUM(IF($A36=runs_catXX,1))</f>
        <v>0</v>
      </c>
      <c r="G36" s="76">
        <f>turn.targ236!G36</f>
        <v>0</v>
      </c>
      <c r="H36" s="52" t="e">
        <f t="array" ref="H36">SUM(IF($A36=runs!$C$2:$C$304,runs!$AZ$2:$AZ$304*runs!$AX$2:$AX$304))/SUM(IF($A36=runs!$C$2:$C$304,runs!$AZ$2:$AZ$304))</f>
        <v>#DIV/0!</v>
      </c>
      <c r="I36" s="67" t="e">
        <f t="array" ref="I36">SQRT(SUM(IF($A36=runs_catXX,(runs_turn.weight233*runs_turn.e_norm233)^2))/SUM(IF($A36=runs_catXX,(runs_turn.weight233)))^2)</f>
        <v>#DIV/0!</v>
      </c>
      <c r="J36" s="54" t="e">
        <f t="shared" si="1"/>
        <v>#DIV/0!</v>
      </c>
      <c r="K36" s="53" t="e">
        <f t="array" ref="K36">SQRT(SUM(IF(A36=runs!$C$2:$C$304,((runs_turn.norm233-H36)/runs_turn.e_norm233)^2))/((F36-1)*SUM(IF(A36=runs_catXX,1/runs_turn.e_norm233^2))))</f>
        <v>#DIV/0!</v>
      </c>
      <c r="L36" s="54" t="e">
        <f t="shared" si="2"/>
        <v>#DIV/0!</v>
      </c>
      <c r="M36" s="53" t="e">
        <f t="shared" si="3"/>
        <v>#DIV/0!</v>
      </c>
      <c r="N36" s="54" t="e">
        <f t="shared" si="4"/>
        <v>#DIV/0!</v>
      </c>
      <c r="P36" s="29">
        <f t="array" ref="P36">SUM(IF($A36=runs!$C$2:$C$304,runs!AQ$2:AQ$304))</f>
        <v>0</v>
      </c>
      <c r="Q36" s="29">
        <f t="array" ref="Q36">SUM(IF($A36=runs!$C$2:$C$304,runs!AP$2:AP$304))</f>
        <v>0</v>
      </c>
      <c r="R36" s="55">
        <f t="shared" si="5"/>
        <v>1</v>
      </c>
      <c r="S36" s="32" t="e">
        <f t="shared" si="6"/>
        <v>#DIV/0!</v>
      </c>
      <c r="T36" s="32" t="e">
        <f t="shared" si="7"/>
        <v>#DIV/0!</v>
      </c>
      <c r="U36" s="20">
        <f t="array" ref="U36">SUM(IF($A36=runs!$C$3:$C$304,runs!AS$3:AS$304))</f>
        <v>0</v>
      </c>
      <c r="V36" s="32" t="e">
        <f t="shared" si="8"/>
        <v>#DIV/0!</v>
      </c>
      <c r="W36" s="77" t="e">
        <f>S36/'current calib'!$B$16</f>
        <v>#DIV/0!</v>
      </c>
      <c r="X36" s="79" t="e">
        <f>W36/eval!$B$29</f>
        <v>#DIV/0!</v>
      </c>
      <c r="Y36" s="20" t="e">
        <f>Q36/(U36/charge/constants!$B$3)</f>
        <v>#DIV/0!</v>
      </c>
      <c r="Z36" s="59" t="e">
        <f>R36/(U36/charge/constants!$B$3)</f>
        <v>#DIV/0!</v>
      </c>
      <c r="AA36" s="60" t="e">
        <f t="shared" si="9"/>
        <v>#DIV/0!</v>
      </c>
      <c r="AB36" s="23" t="e">
        <f>Y36/eval!$E$18</f>
        <v>#DIV/0!</v>
      </c>
      <c r="AC36" s="20" t="e">
        <f>Z36/eval!$E$18</f>
        <v>#DIV/0!</v>
      </c>
      <c r="AD36" s="55"/>
      <c r="AE36" s="146" t="e">
        <f t="shared" si="10"/>
        <v>#DIV/0!</v>
      </c>
      <c r="AF36" s="20" t="e">
        <f t="shared" si="11"/>
        <v>#DIV/0!</v>
      </c>
      <c r="AG36" s="60" t="e">
        <f t="shared" si="12"/>
        <v>#DIV/0!</v>
      </c>
      <c r="AH36" s="32"/>
      <c r="AI36" s="20" t="e">
        <f>AE36*(turn.targ236!AB36/1000000/238*6.022E+23)</f>
        <v>#DIV/0!</v>
      </c>
      <c r="AJ36" s="20" t="e">
        <f>AF36*(turn.targ236!AB36/1000000/238*6.022E+23)</f>
        <v>#DIV/0!</v>
      </c>
      <c r="AK36" s="32"/>
      <c r="AL36" s="20" t="e">
        <f>(turn.targ234!Q35/turn.targ234!P35)/(Q36/P36)</f>
        <v>#DIV/0!</v>
      </c>
      <c r="AM36" s="20" t="e">
        <f>AL36*SQRT(1/(Q36+0.5)+1/(turn.targ234!Q35+0.5))</f>
        <v>#DIV/0!</v>
      </c>
      <c r="AN36" s="32" t="e">
        <f t="shared" si="13"/>
        <v>#DIV/0!</v>
      </c>
      <c r="AO36" s="32" t="e">
        <f t="shared" si="14"/>
        <v>#DIV/0!</v>
      </c>
      <c r="AQ36" s="32" t="e">
        <f>AE36/turn.targ236!AK36</f>
        <v>#DIV/0!</v>
      </c>
      <c r="AR36" s="32" t="e">
        <f>AQ36*SQRT((AF36/AE36)^2+(turn.targ236!AL36/turn.targ236!AK36)^2)</f>
        <v>#DIV/0!</v>
      </c>
      <c r="AU36" s="21"/>
      <c r="AV36" s="289"/>
    </row>
    <row r="37" spans="1:48" x14ac:dyDescent="0.2">
      <c r="A37" s="29">
        <v>32</v>
      </c>
      <c r="B37" s="50" t="e">
        <f>VLOOKUP($A37,Rohdaten!F$3:H$1000,2,0)</f>
        <v>#N/A</v>
      </c>
      <c r="C37" s="29" t="e">
        <f>VLOOKUP($A37,Rohdaten!F$3:H$1000,3,0)</f>
        <v>#N/A</v>
      </c>
      <c r="D37" s="51" t="str">
        <f t="shared" si="0"/>
        <v>missing</v>
      </c>
      <c r="E37" s="76">
        <f>turn.targ236!E37</f>
        <v>0</v>
      </c>
      <c r="F37" s="50">
        <f t="array" ref="F37">SUM(IF($A37=runs_catXX,1))</f>
        <v>0</v>
      </c>
      <c r="G37" s="76">
        <f>turn.targ236!G37</f>
        <v>0</v>
      </c>
      <c r="H37" s="52" t="e">
        <f t="array" ref="H37">SUM(IF($A37=runs!$C$2:$C$304,runs!$AZ$2:$AZ$304*runs!$AX$2:$AX$304))/SUM(IF($A37=runs!$C$2:$C$304,runs!$AZ$2:$AZ$304))</f>
        <v>#DIV/0!</v>
      </c>
      <c r="I37" s="67" t="e">
        <f t="array" ref="I37">SQRT(SUM(IF($A37=runs_catXX,(runs_turn.weight233*runs_turn.e_norm233)^2))/SUM(IF($A37=runs_catXX,(runs_turn.weight233)))^2)</f>
        <v>#DIV/0!</v>
      </c>
      <c r="J37" s="54" t="e">
        <f t="shared" si="1"/>
        <v>#DIV/0!</v>
      </c>
      <c r="K37" s="53" t="e">
        <f t="array" ref="K37">SQRT(SUM(IF(A37=runs!$C$2:$C$304,((runs_turn.norm233-H37)/runs_turn.e_norm233)^2))/((F37-1)*SUM(IF(A37=runs_catXX,1/runs_turn.e_norm233^2))))</f>
        <v>#DIV/0!</v>
      </c>
      <c r="L37" s="54" t="e">
        <f t="shared" si="2"/>
        <v>#DIV/0!</v>
      </c>
      <c r="M37" s="53" t="e">
        <f t="shared" si="3"/>
        <v>#DIV/0!</v>
      </c>
      <c r="N37" s="54" t="e">
        <f t="shared" si="4"/>
        <v>#DIV/0!</v>
      </c>
      <c r="P37" s="29">
        <f t="array" ref="P37">SUM(IF($A37=runs!$C$2:$C$304,runs!AQ$2:AQ$304))</f>
        <v>0</v>
      </c>
      <c r="Q37" s="29">
        <f t="array" ref="Q37">SUM(IF($A37=runs!$C$2:$C$304,runs!AP$2:AP$304))</f>
        <v>0</v>
      </c>
      <c r="R37" s="55">
        <f t="shared" si="5"/>
        <v>1</v>
      </c>
      <c r="S37" s="32" t="e">
        <f t="shared" si="6"/>
        <v>#DIV/0!</v>
      </c>
      <c r="T37" s="32" t="e">
        <f t="shared" si="7"/>
        <v>#DIV/0!</v>
      </c>
      <c r="U37" s="20">
        <f t="array" ref="U37">SUM(IF($A37=runs!$C$3:$C$304,runs!AS$3:AS$304))</f>
        <v>0</v>
      </c>
      <c r="V37" s="32" t="e">
        <f t="shared" si="8"/>
        <v>#DIV/0!</v>
      </c>
      <c r="W37" s="77" t="e">
        <f>S37/'current calib'!$B$16</f>
        <v>#DIV/0!</v>
      </c>
      <c r="X37" s="79" t="e">
        <f>W37/eval!$B$29</f>
        <v>#DIV/0!</v>
      </c>
      <c r="Y37" s="20" t="e">
        <f>Q37/(U37/charge/constants!$B$3)</f>
        <v>#DIV/0!</v>
      </c>
      <c r="Z37" s="59" t="e">
        <f>R37/(U37/charge/constants!$B$3)</f>
        <v>#DIV/0!</v>
      </c>
      <c r="AA37" s="60" t="e">
        <f t="shared" si="9"/>
        <v>#DIV/0!</v>
      </c>
      <c r="AB37" s="23" t="e">
        <f>Y37/eval!$E$18</f>
        <v>#DIV/0!</v>
      </c>
      <c r="AC37" s="20" t="e">
        <f>Z37/eval!$E$18</f>
        <v>#DIV/0!</v>
      </c>
      <c r="AD37" s="55"/>
      <c r="AE37" s="146" t="e">
        <f t="shared" si="10"/>
        <v>#DIV/0!</v>
      </c>
      <c r="AF37" s="20" t="e">
        <f t="shared" si="11"/>
        <v>#DIV/0!</v>
      </c>
      <c r="AG37" s="60" t="e">
        <f t="shared" si="12"/>
        <v>#DIV/0!</v>
      </c>
      <c r="AH37" s="32"/>
      <c r="AI37" s="20" t="e">
        <f>AE37*(turn.targ236!AB37/1000000/238*6.022E+23)</f>
        <v>#DIV/0!</v>
      </c>
      <c r="AJ37" s="20" t="e">
        <f>AF37*(turn.targ236!AB37/1000000/238*6.022E+23)</f>
        <v>#DIV/0!</v>
      </c>
      <c r="AK37" s="32"/>
      <c r="AL37" s="20" t="e">
        <f>(turn.targ234!Q36/turn.targ234!P36)/(Q37/P37)</f>
        <v>#DIV/0!</v>
      </c>
      <c r="AM37" s="20" t="e">
        <f>AL37*SQRT(1/(Q37+0.5)+1/(turn.targ234!Q36+0.5))</f>
        <v>#DIV/0!</v>
      </c>
      <c r="AN37" s="32" t="e">
        <f t="shared" si="13"/>
        <v>#DIV/0!</v>
      </c>
      <c r="AO37" s="32" t="e">
        <f t="shared" si="14"/>
        <v>#DIV/0!</v>
      </c>
      <c r="AQ37" s="32" t="e">
        <f>AE37/turn.targ236!AK37</f>
        <v>#DIV/0!</v>
      </c>
      <c r="AR37" s="32" t="e">
        <f>AQ37*SQRT((AF37/AE37)^2+(turn.targ236!AL37/turn.targ236!AK37)^2)</f>
        <v>#DIV/0!</v>
      </c>
      <c r="AU37" s="21"/>
      <c r="AV37" s="289"/>
    </row>
    <row r="38" spans="1:48" x14ac:dyDescent="0.2">
      <c r="A38" s="29">
        <v>33</v>
      </c>
      <c r="B38" s="50" t="e">
        <f>VLOOKUP($A38,Rohdaten!F$3:H$1000,2,0)</f>
        <v>#N/A</v>
      </c>
      <c r="C38" s="29" t="e">
        <f>VLOOKUP($A38,Rohdaten!F$3:H$1000,3,0)</f>
        <v>#N/A</v>
      </c>
      <c r="D38" s="51" t="str">
        <f t="shared" si="0"/>
        <v>missing</v>
      </c>
      <c r="E38" s="76">
        <f>turn.targ236!E38</f>
        <v>0</v>
      </c>
      <c r="F38" s="50">
        <f t="array" ref="F38">SUM(IF($A38=runs_catXX,1))</f>
        <v>0</v>
      </c>
      <c r="G38" s="76">
        <f>turn.targ236!G38</f>
        <v>0</v>
      </c>
      <c r="H38" s="52" t="e">
        <f t="array" ref="H38">SUM(IF($A38=runs!$C$2:$C$304,runs!$AZ$2:$AZ$304*runs!$AX$2:$AX$304))/SUM(IF($A38=runs!$C$2:$C$304,runs!$AZ$2:$AZ$304))</f>
        <v>#DIV/0!</v>
      </c>
      <c r="I38" s="67" t="e">
        <f t="array" ref="I38">SQRT(SUM(IF($A38=runs_catXX,(runs_turn.weight233*runs_turn.e_norm233)^2))/SUM(IF($A38=runs_catXX,(runs_turn.weight233)))^2)</f>
        <v>#DIV/0!</v>
      </c>
      <c r="J38" s="54" t="e">
        <f t="shared" si="1"/>
        <v>#DIV/0!</v>
      </c>
      <c r="K38" s="53" t="e">
        <f t="array" ref="K38">SQRT(SUM(IF(A38=runs!$C$2:$C$304,((runs_turn.norm233-H38)/runs_turn.e_norm233)^2))/((F38-1)*SUM(IF(A38=runs_catXX,1/runs_turn.e_norm233^2))))</f>
        <v>#DIV/0!</v>
      </c>
      <c r="L38" s="54" t="e">
        <f t="shared" si="2"/>
        <v>#DIV/0!</v>
      </c>
      <c r="M38" s="53" t="e">
        <f t="shared" si="3"/>
        <v>#DIV/0!</v>
      </c>
      <c r="N38" s="54" t="e">
        <f t="shared" si="4"/>
        <v>#DIV/0!</v>
      </c>
      <c r="P38" s="29">
        <f t="array" ref="P38">SUM(IF($A38=runs!$C$2:$C$304,runs!AQ$2:AQ$304))</f>
        <v>0</v>
      </c>
      <c r="Q38" s="29">
        <f t="array" ref="Q38">SUM(IF($A38=runs!$C$2:$C$304,runs!AP$2:AP$304))</f>
        <v>0</v>
      </c>
      <c r="R38" s="55">
        <f t="shared" si="5"/>
        <v>1</v>
      </c>
      <c r="S38" s="32" t="e">
        <f t="shared" si="6"/>
        <v>#DIV/0!</v>
      </c>
      <c r="T38" s="32" t="e">
        <f t="shared" si="7"/>
        <v>#DIV/0!</v>
      </c>
      <c r="U38" s="20">
        <f t="array" ref="U38">SUM(IF($A38=runs!$C$3:$C$304,runs!AS$3:AS$304))</f>
        <v>0</v>
      </c>
      <c r="V38" s="32" t="e">
        <f t="shared" si="8"/>
        <v>#DIV/0!</v>
      </c>
      <c r="W38" s="77" t="e">
        <f>S38/'current calib'!$B$16</f>
        <v>#DIV/0!</v>
      </c>
      <c r="X38" s="79" t="e">
        <f>W38/eval!$B$29</f>
        <v>#DIV/0!</v>
      </c>
      <c r="Y38" s="20" t="e">
        <f>Q38/(U38/charge/constants!$B$3)</f>
        <v>#DIV/0!</v>
      </c>
      <c r="Z38" s="59" t="e">
        <f>R38/(U38/charge/constants!$B$3)</f>
        <v>#DIV/0!</v>
      </c>
      <c r="AA38" s="60" t="e">
        <f t="shared" si="9"/>
        <v>#DIV/0!</v>
      </c>
      <c r="AB38" s="23" t="e">
        <f>Y38/eval!$E$18</f>
        <v>#DIV/0!</v>
      </c>
      <c r="AC38" s="20" t="e">
        <f>Z38/eval!$E$18</f>
        <v>#DIV/0!</v>
      </c>
      <c r="AD38" s="55"/>
      <c r="AE38" s="146" t="e">
        <f t="shared" si="10"/>
        <v>#DIV/0!</v>
      </c>
      <c r="AF38" s="20" t="e">
        <f t="shared" si="11"/>
        <v>#DIV/0!</v>
      </c>
      <c r="AG38" s="60" t="e">
        <f t="shared" si="12"/>
        <v>#DIV/0!</v>
      </c>
      <c r="AH38" s="32"/>
      <c r="AI38" s="20" t="e">
        <f>AE38*(turn.targ236!AB38/1000000/238*6.022E+23)</f>
        <v>#DIV/0!</v>
      </c>
      <c r="AJ38" s="20" t="e">
        <f>AF38*(turn.targ236!AB38/1000000/238*6.022E+23)</f>
        <v>#DIV/0!</v>
      </c>
      <c r="AK38" s="32"/>
      <c r="AL38" s="20" t="e">
        <f>(turn.targ234!Q37/turn.targ234!P37)/(Q38/P38)</f>
        <v>#DIV/0!</v>
      </c>
      <c r="AM38" s="20" t="e">
        <f>AL38*SQRT(1/(Q38+0.5)+1/(turn.targ234!Q37+0.5))</f>
        <v>#DIV/0!</v>
      </c>
      <c r="AN38" s="32" t="e">
        <f t="shared" si="13"/>
        <v>#DIV/0!</v>
      </c>
      <c r="AO38" s="32" t="e">
        <f t="shared" si="14"/>
        <v>#DIV/0!</v>
      </c>
      <c r="AQ38" s="32" t="e">
        <f>AE38/turn.targ236!AK38</f>
        <v>#DIV/0!</v>
      </c>
      <c r="AR38" s="32" t="e">
        <f>AQ38*SQRT((AF38/AE38)^2+(turn.targ236!AL38/turn.targ236!AK38)^2)</f>
        <v>#DIV/0!</v>
      </c>
      <c r="AU38" s="21"/>
      <c r="AV38" s="289"/>
    </row>
    <row r="39" spans="1:48" x14ac:dyDescent="0.2">
      <c r="A39" s="29">
        <v>34</v>
      </c>
      <c r="B39" s="50" t="e">
        <f>VLOOKUP($A39,Rohdaten!F$3:H$1000,2,0)</f>
        <v>#N/A</v>
      </c>
      <c r="C39" s="29" t="e">
        <f>VLOOKUP($A39,Rohdaten!F$3:H$1000,3,0)</f>
        <v>#N/A</v>
      </c>
      <c r="D39" s="51" t="str">
        <f t="shared" si="0"/>
        <v>missing</v>
      </c>
      <c r="E39" s="76">
        <f>turn.targ236!E39</f>
        <v>0</v>
      </c>
      <c r="F39" s="50">
        <f t="array" ref="F39">SUM(IF($A39=runs_catXX,1))</f>
        <v>0</v>
      </c>
      <c r="G39" s="76">
        <f>turn.targ236!G39</f>
        <v>0</v>
      </c>
      <c r="H39" s="52" t="e">
        <f t="array" ref="H39">SUM(IF($A39=runs!$C$2:$C$304,runs!$AZ$2:$AZ$304*runs!$AX$2:$AX$304))/SUM(IF($A39=runs!$C$2:$C$304,runs!$AZ$2:$AZ$304))</f>
        <v>#DIV/0!</v>
      </c>
      <c r="I39" s="67" t="e">
        <f t="array" ref="I39">SQRT(SUM(IF($A39=runs_catXX,(runs_turn.weight233*runs_turn.e_norm233)^2))/SUM(IF($A39=runs_catXX,(runs_turn.weight233)))^2)</f>
        <v>#DIV/0!</v>
      </c>
      <c r="J39" s="54" t="e">
        <f t="shared" si="1"/>
        <v>#DIV/0!</v>
      </c>
      <c r="K39" s="53" t="e">
        <f t="array" ref="K39">SQRT(SUM(IF(A39=runs!$C$2:$C$304,((runs_turn.norm233-H39)/runs_turn.e_norm233)^2))/((F39-1)*SUM(IF(A39=runs_catXX,1/runs_turn.e_norm233^2))))</f>
        <v>#DIV/0!</v>
      </c>
      <c r="L39" s="54" t="e">
        <f t="shared" si="2"/>
        <v>#DIV/0!</v>
      </c>
      <c r="M39" s="53" t="e">
        <f t="shared" si="3"/>
        <v>#DIV/0!</v>
      </c>
      <c r="N39" s="54" t="e">
        <f t="shared" si="4"/>
        <v>#DIV/0!</v>
      </c>
      <c r="P39" s="29">
        <f t="array" ref="P39">SUM(IF($A39=runs!$C$2:$C$304,runs!AQ$2:AQ$304))</f>
        <v>0</v>
      </c>
      <c r="Q39" s="29">
        <f t="array" ref="Q39">SUM(IF($A39=runs!$C$2:$C$304,runs!AP$2:AP$304))</f>
        <v>0</v>
      </c>
      <c r="R39" s="55">
        <f t="shared" si="5"/>
        <v>1</v>
      </c>
      <c r="S39" s="32" t="e">
        <f t="shared" si="6"/>
        <v>#DIV/0!</v>
      </c>
      <c r="T39" s="32" t="e">
        <f t="shared" si="7"/>
        <v>#DIV/0!</v>
      </c>
      <c r="U39" s="20">
        <f t="array" ref="U39">SUM(IF($A39=runs!$C$3:$C$304,runs!AS$3:AS$304))</f>
        <v>0</v>
      </c>
      <c r="V39" s="32" t="e">
        <f t="shared" si="8"/>
        <v>#DIV/0!</v>
      </c>
      <c r="W39" s="77" t="e">
        <f>S39/'current calib'!$B$16</f>
        <v>#DIV/0!</v>
      </c>
      <c r="X39" s="79" t="e">
        <f>W39/eval!$B$29</f>
        <v>#DIV/0!</v>
      </c>
      <c r="Y39" s="20" t="e">
        <f>Q39/(U39/charge/constants!$B$3)</f>
        <v>#DIV/0!</v>
      </c>
      <c r="Z39" s="59" t="e">
        <f>R39/(U39/charge/constants!$B$3)</f>
        <v>#DIV/0!</v>
      </c>
      <c r="AA39" s="60" t="e">
        <f t="shared" si="9"/>
        <v>#DIV/0!</v>
      </c>
      <c r="AB39" s="23" t="e">
        <f>Y39/eval!$E$18</f>
        <v>#DIV/0!</v>
      </c>
      <c r="AC39" s="20" t="e">
        <f>Z39/eval!$E$18</f>
        <v>#DIV/0!</v>
      </c>
      <c r="AD39" s="55"/>
      <c r="AE39" s="146" t="e">
        <f t="shared" si="10"/>
        <v>#DIV/0!</v>
      </c>
      <c r="AF39" s="20" t="e">
        <f t="shared" si="11"/>
        <v>#DIV/0!</v>
      </c>
      <c r="AG39" s="60" t="e">
        <f t="shared" si="12"/>
        <v>#DIV/0!</v>
      </c>
      <c r="AH39" s="32"/>
      <c r="AI39" s="20" t="e">
        <f>AE39*(turn.targ236!AB39/1000000/238*6.022E+23)</f>
        <v>#DIV/0!</v>
      </c>
      <c r="AJ39" s="20" t="e">
        <f>AF39*(turn.targ236!AB39/1000000/238*6.022E+23)</f>
        <v>#DIV/0!</v>
      </c>
      <c r="AK39" s="32"/>
      <c r="AL39" s="20" t="e">
        <f>(turn.targ234!Q38/turn.targ234!P38)/(Q39/P39)</f>
        <v>#DIV/0!</v>
      </c>
      <c r="AM39" s="20" t="e">
        <f>AL39*SQRT(1/(Q39+0.5)+1/(turn.targ234!Q38+0.5))</f>
        <v>#DIV/0!</v>
      </c>
      <c r="AN39" s="32" t="e">
        <f t="shared" si="13"/>
        <v>#DIV/0!</v>
      </c>
      <c r="AO39" s="32" t="e">
        <f t="shared" si="14"/>
        <v>#DIV/0!</v>
      </c>
      <c r="AQ39" s="32" t="e">
        <f>AE39/turn.targ236!AK39</f>
        <v>#DIV/0!</v>
      </c>
      <c r="AR39" s="32" t="e">
        <f>AQ39*SQRT((AF39/AE39)^2+(turn.targ236!AL39/turn.targ236!AK39)^2)</f>
        <v>#DIV/0!</v>
      </c>
      <c r="AU39" s="21"/>
      <c r="AV39" s="289"/>
    </row>
    <row r="40" spans="1:48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1" t="str">
        <f t="shared" si="0"/>
        <v>Vienna-US8</v>
      </c>
      <c r="E40" s="76">
        <f>turn.targ236!E40</f>
        <v>0</v>
      </c>
      <c r="F40" s="50">
        <f t="array" ref="F40">SUM(IF($A40=runs_catXX,1))</f>
        <v>14</v>
      </c>
      <c r="G40" s="76">
        <f>turn.targ236!G40</f>
        <v>0</v>
      </c>
      <c r="H40" s="52" t="e">
        <f t="array" ref="H40">SUM(IF($A40=runs!$C$2:$C$304,runs!$AZ$2:$AZ$304*runs!$AX$2:$AX$304))/SUM(IF($A40=runs!$C$2:$C$304,runs!$AZ$2:$AZ$304))</f>
        <v>#VALUE!</v>
      </c>
      <c r="I40" s="67" t="e">
        <f t="array" ref="I40">SQRT(SUM(IF($A40=runs_catXX,(runs_turn.weight233*runs_turn.e_norm233)^2))/SUM(IF($A40=runs_catXX,(runs_turn.weight233)))^2)</f>
        <v>#VALUE!</v>
      </c>
      <c r="J40" s="54" t="e">
        <f t="shared" si="1"/>
        <v>#VALUE!</v>
      </c>
      <c r="K40" s="53" t="e">
        <f t="array" ref="K40">SQRT(SUM(IF(A40=runs!$C$2:$C$304,((runs_turn.norm233-H40)/runs_turn.e_norm233)^2))/((F40-1)*SUM(IF(A40=runs_catXX,1/runs_turn.e_norm233^2))))</f>
        <v>#VALUE!</v>
      </c>
      <c r="L40" s="54" t="e">
        <f t="shared" si="2"/>
        <v>#VALUE!</v>
      </c>
      <c r="M40" s="53" t="e">
        <f t="shared" si="3"/>
        <v>#VALUE!</v>
      </c>
      <c r="N40" s="54" t="e">
        <f t="shared" si="4"/>
        <v>#VALUE!</v>
      </c>
      <c r="P40" s="29">
        <f t="array" ref="P40">SUM(IF($A40=runs!$C$2:$C$304,runs!AQ$2:AQ$304))</f>
        <v>0</v>
      </c>
      <c r="Q40" s="29">
        <f t="array" ref="Q40">SUM(IF($A40=runs!$C$2:$C$304,runs!AP$2:AP$304))</f>
        <v>0</v>
      </c>
      <c r="R40" s="55">
        <f t="shared" si="5"/>
        <v>1</v>
      </c>
      <c r="S40" s="32" t="e">
        <f t="shared" si="6"/>
        <v>#DIV/0!</v>
      </c>
      <c r="T40" s="32" t="e">
        <f t="shared" si="7"/>
        <v>#DIV/0!</v>
      </c>
      <c r="U40" s="20" t="e">
        <f t="array" ref="U40">SUM(IF($A40=runs!$C$3:$C$304,runs!AS$3:AS$304))</f>
        <v>#VALUE!</v>
      </c>
      <c r="V40" s="32" t="e">
        <f t="shared" si="8"/>
        <v>#VALUE!</v>
      </c>
      <c r="W40" s="77" t="e">
        <f>S40/'current calib'!$B$16</f>
        <v>#DIV/0!</v>
      </c>
      <c r="X40" s="79" t="e">
        <f>W40/eval!$B$29</f>
        <v>#DIV/0!</v>
      </c>
      <c r="Y40" s="20" t="e">
        <f>Q40/(U40/charge/constants!$B$3)</f>
        <v>#VALUE!</v>
      </c>
      <c r="Z40" s="59" t="e">
        <f>R40/(U40/charge/constants!$B$3)</f>
        <v>#VALUE!</v>
      </c>
      <c r="AA40" s="60" t="e">
        <f t="shared" si="9"/>
        <v>#VALUE!</v>
      </c>
      <c r="AB40" s="23" t="e">
        <f>Y40/eval!$E$18</f>
        <v>#VALUE!</v>
      </c>
      <c r="AC40" s="20" t="e">
        <f>Z40/eval!$E$18</f>
        <v>#VALUE!</v>
      </c>
      <c r="AD40" s="55"/>
      <c r="AE40" s="146" t="e">
        <f t="shared" si="10"/>
        <v>#VALUE!</v>
      </c>
      <c r="AF40" s="20" t="e">
        <f t="shared" si="11"/>
        <v>#VALUE!</v>
      </c>
      <c r="AG40" s="60" t="e">
        <f t="shared" si="12"/>
        <v>#VALUE!</v>
      </c>
      <c r="AH40" s="32"/>
      <c r="AI40" s="20" t="e">
        <f>AE40*(turn.targ236!AB40/1000000/238*6.022E+23)</f>
        <v>#VALUE!</v>
      </c>
      <c r="AJ40" s="20" t="e">
        <f>AF40*(turn.targ236!AB40/1000000/238*6.022E+23)</f>
        <v>#VALUE!</v>
      </c>
      <c r="AK40" s="32"/>
      <c r="AL40" s="20" t="e">
        <f>(turn.targ234!Q39/turn.targ234!P39)/(Q40/P40)</f>
        <v>#DIV/0!</v>
      </c>
      <c r="AM40" s="20" t="e">
        <f>AL40*SQRT(1/(Q40+0.5)+1/(turn.targ234!Q39+0.5))</f>
        <v>#DIV/0!</v>
      </c>
      <c r="AN40" s="32" t="e">
        <f t="shared" si="13"/>
        <v>#DIV/0!</v>
      </c>
      <c r="AO40" s="32" t="e">
        <f t="shared" si="14"/>
        <v>#DIV/0!</v>
      </c>
      <c r="AQ40" s="32" t="e">
        <f>AE40/turn.targ236!AK40</f>
        <v>#VALUE!</v>
      </c>
      <c r="AR40" s="32" t="e">
        <f>AQ40*SQRT((AF40/AE40)^2+(turn.targ236!AL40/turn.targ236!AK40)^2)</f>
        <v>#VALUE!</v>
      </c>
      <c r="AU40" s="21"/>
      <c r="AV40" s="289"/>
    </row>
    <row r="41" spans="1:48" x14ac:dyDescent="0.2">
      <c r="A41" s="29">
        <v>36</v>
      </c>
      <c r="B41" s="50" t="e">
        <f>VLOOKUP($A41,Rohdaten!F$3:H$1000,2,0)</f>
        <v>#N/A</v>
      </c>
      <c r="C41" s="29" t="e">
        <f>VLOOKUP($A41,Rohdaten!F$3:H$1000,3,0)</f>
        <v>#N/A</v>
      </c>
      <c r="D41" s="51" t="str">
        <f t="shared" si="0"/>
        <v>missing</v>
      </c>
      <c r="E41" s="76">
        <f>turn.targ236!E41</f>
        <v>0</v>
      </c>
      <c r="F41" s="50">
        <f t="array" ref="F41">SUM(IF($A41=runs_catXX,1))</f>
        <v>0</v>
      </c>
      <c r="G41" s="76">
        <f>turn.targ236!G41</f>
        <v>0</v>
      </c>
      <c r="H41" s="52" t="e">
        <f t="array" ref="H41">SUM(IF($A41=runs!$C$2:$C$304,runs!$AZ$2:$AZ$304*runs!$AX$2:$AX$304))/SUM(IF($A41=runs!$C$2:$C$304,runs!$AZ$2:$AZ$304))</f>
        <v>#DIV/0!</v>
      </c>
      <c r="I41" s="67" t="e">
        <f t="array" ref="I41">SQRT(SUM(IF($A41=runs_catXX,(runs_turn.weight233*runs_turn.e_norm233)^2))/SUM(IF($A41=runs_catXX,(runs_turn.weight233)))^2)</f>
        <v>#DIV/0!</v>
      </c>
      <c r="J41" s="54" t="e">
        <f t="shared" si="1"/>
        <v>#DIV/0!</v>
      </c>
      <c r="K41" s="53" t="e">
        <f t="array" ref="K41">SQRT(SUM(IF(A41=runs!$C$2:$C$304,((runs_turn.norm233-H41)/runs_turn.e_norm233)^2))/((F41-1)*SUM(IF(A41=runs_catXX,1/runs_turn.e_norm233^2))))</f>
        <v>#DIV/0!</v>
      </c>
      <c r="L41" s="54" t="e">
        <f t="shared" si="2"/>
        <v>#DIV/0!</v>
      </c>
      <c r="M41" s="53" t="e">
        <f t="shared" si="3"/>
        <v>#DIV/0!</v>
      </c>
      <c r="N41" s="54" t="e">
        <f t="shared" si="4"/>
        <v>#DIV/0!</v>
      </c>
      <c r="P41" s="29">
        <f t="array" ref="P41">SUM(IF($A41=runs!$C$2:$C$304,runs!AQ$2:AQ$304))</f>
        <v>0</v>
      </c>
      <c r="Q41" s="29">
        <f t="array" ref="Q41">SUM(IF($A41=runs!$C$2:$C$304,runs!AP$2:AP$304))</f>
        <v>0</v>
      </c>
      <c r="R41" s="55">
        <f t="shared" si="5"/>
        <v>1</v>
      </c>
      <c r="S41" s="32" t="e">
        <f t="shared" si="6"/>
        <v>#DIV/0!</v>
      </c>
      <c r="T41" s="32" t="e">
        <f t="shared" si="7"/>
        <v>#DIV/0!</v>
      </c>
      <c r="U41" s="20">
        <f t="array" ref="U41">SUM(IF($A41=runs!$C$3:$C$304,runs!AS$3:AS$304))</f>
        <v>0</v>
      </c>
      <c r="V41" s="32" t="e">
        <f t="shared" si="8"/>
        <v>#DIV/0!</v>
      </c>
      <c r="W41" s="77" t="e">
        <f>S41/'current calib'!$B$16</f>
        <v>#DIV/0!</v>
      </c>
      <c r="X41" s="79" t="e">
        <f>W41/eval!$B$29</f>
        <v>#DIV/0!</v>
      </c>
      <c r="Y41" s="20" t="e">
        <f>Q41/(U41/charge/constants!$B$3)</f>
        <v>#DIV/0!</v>
      </c>
      <c r="Z41" s="59" t="e">
        <f>R41/(U41/charge/constants!$B$3)</f>
        <v>#DIV/0!</v>
      </c>
      <c r="AA41" s="60" t="e">
        <f t="shared" si="9"/>
        <v>#DIV/0!</v>
      </c>
      <c r="AB41" s="23" t="e">
        <f>Y41/eval!$E$18</f>
        <v>#DIV/0!</v>
      </c>
      <c r="AC41" s="20" t="e">
        <f>Z41/eval!$E$18</f>
        <v>#DIV/0!</v>
      </c>
      <c r="AD41" s="55"/>
      <c r="AE41" s="146" t="e">
        <f t="shared" si="10"/>
        <v>#DIV/0!</v>
      </c>
      <c r="AF41" s="20" t="e">
        <f t="shared" si="11"/>
        <v>#DIV/0!</v>
      </c>
      <c r="AG41" s="60" t="e">
        <f t="shared" si="12"/>
        <v>#DIV/0!</v>
      </c>
      <c r="AH41" s="32"/>
      <c r="AI41" s="20" t="e">
        <f>AE41*(turn.targ236!AB41/1000000/238*6.022E+23)</f>
        <v>#DIV/0!</v>
      </c>
      <c r="AJ41" s="20" t="e">
        <f>AF41*(turn.targ236!AB41/1000000/238*6.022E+23)</f>
        <v>#DIV/0!</v>
      </c>
      <c r="AK41" s="32"/>
      <c r="AL41" s="20" t="e">
        <f>(turn.targ234!Q40/turn.targ234!P40)/(Q41/P41)</f>
        <v>#DIV/0!</v>
      </c>
      <c r="AM41" s="20" t="e">
        <f>AL41*SQRT(1/(Q41+0.5)+1/(turn.targ234!Q40+0.5))</f>
        <v>#DIV/0!</v>
      </c>
      <c r="AN41" s="32" t="e">
        <f t="shared" si="13"/>
        <v>#DIV/0!</v>
      </c>
      <c r="AO41" s="32" t="e">
        <f t="shared" si="14"/>
        <v>#DIV/0!</v>
      </c>
      <c r="AQ41" s="32" t="e">
        <f>AE41/turn.targ236!AK41</f>
        <v>#DIV/0!</v>
      </c>
      <c r="AR41" s="32" t="e">
        <f>AQ41*SQRT((AF41/AE41)^2+(turn.targ236!AL41/turn.targ236!AK41)^2)</f>
        <v>#DIV/0!</v>
      </c>
      <c r="AU41" s="21"/>
      <c r="AV41" s="289"/>
    </row>
    <row r="42" spans="1:48" x14ac:dyDescent="0.2">
      <c r="A42" s="29">
        <v>37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76">
        <f>turn.targ236!E42</f>
        <v>0</v>
      </c>
      <c r="F42" s="50">
        <f t="array" ref="F42">SUM(IF($A42=runs_catXX,1))</f>
        <v>0</v>
      </c>
      <c r="G42" s="76">
        <f>turn.targ236!G42</f>
        <v>0</v>
      </c>
      <c r="H42" s="52" t="e">
        <f t="array" ref="H42">SUM(IF($A42=runs!$C$2:$C$304,runs!$AZ$2:$AZ$304*runs!$AX$2:$AX$304))/SUM(IF($A42=runs!$C$2:$C$304,runs!$AZ$2:$AZ$304))</f>
        <v>#DIV/0!</v>
      </c>
      <c r="I42" s="67" t="e">
        <f t="array" ref="I42">SQRT(SUM(IF($A42=runs_catXX,(runs_turn.weight233*runs_turn.e_norm233)^2))/SUM(IF($A42=runs_catXX,(runs_turn.weight233)))^2)</f>
        <v>#DIV/0!</v>
      </c>
      <c r="J42" s="54" t="e">
        <f t="shared" si="1"/>
        <v>#DIV/0!</v>
      </c>
      <c r="K42" s="53" t="e">
        <f t="array" ref="K42">SQRT(SUM(IF(A42=runs!$C$2:$C$304,((runs_turn.norm233-H42)/runs_turn.e_norm233)^2))/((F42-1)*SUM(IF(A42=runs_catXX,1/runs_turn.e_norm233^2))))</f>
        <v>#DIV/0!</v>
      </c>
      <c r="L42" s="54" t="e">
        <f t="shared" si="2"/>
        <v>#DIV/0!</v>
      </c>
      <c r="M42" s="53" t="e">
        <f t="shared" si="3"/>
        <v>#DIV/0!</v>
      </c>
      <c r="N42" s="54" t="e">
        <f t="shared" si="4"/>
        <v>#DIV/0!</v>
      </c>
      <c r="P42" s="29">
        <f t="array" ref="P42">SUM(IF($A42=runs!$C$2:$C$304,runs!AQ$2:AQ$304))</f>
        <v>0</v>
      </c>
      <c r="Q42" s="29">
        <f t="array" ref="Q42">SUM(IF($A42=runs!$C$2:$C$304,runs!AP$2:AP$304))</f>
        <v>0</v>
      </c>
      <c r="R42" s="55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SUM(IF($A42=runs!$C$3:$C$304,runs!AS$3:AS$304))</f>
        <v>0</v>
      </c>
      <c r="V42" s="32" t="e">
        <f t="shared" si="8"/>
        <v>#DIV/0!</v>
      </c>
      <c r="W42" s="77" t="e">
        <f>S42/'current calib'!$B$16</f>
        <v>#DIV/0!</v>
      </c>
      <c r="X42" s="79" t="e">
        <f>W42/eval!$B$29</f>
        <v>#DIV/0!</v>
      </c>
      <c r="Y42" s="20" t="e">
        <f>Q42/(U42/charge/constants!$B$3)</f>
        <v>#DIV/0!</v>
      </c>
      <c r="Z42" s="59" t="e">
        <f>R42/(U42/charge/constants!$B$3)</f>
        <v>#DIV/0!</v>
      </c>
      <c r="AA42" s="60" t="e">
        <f t="shared" si="9"/>
        <v>#DIV/0!</v>
      </c>
      <c r="AB42" s="23" t="e">
        <f>Y42/eval!$E$18</f>
        <v>#DIV/0!</v>
      </c>
      <c r="AC42" s="20" t="e">
        <f>Z42/eval!$E$18</f>
        <v>#DIV/0!</v>
      </c>
      <c r="AD42" s="55"/>
      <c r="AE42" s="146" t="e">
        <f t="shared" si="10"/>
        <v>#DIV/0!</v>
      </c>
      <c r="AF42" s="20" t="e">
        <f t="shared" si="11"/>
        <v>#DIV/0!</v>
      </c>
      <c r="AG42" s="60" t="e">
        <f t="shared" si="12"/>
        <v>#DIV/0!</v>
      </c>
      <c r="AH42" s="32"/>
      <c r="AI42" s="20" t="e">
        <f>AE42*(turn.targ236!AB42/1000000/238*6.022E+23)</f>
        <v>#DIV/0!</v>
      </c>
      <c r="AJ42" s="20" t="e">
        <f>AF42*(turn.targ236!AB42/1000000/238*6.022E+23)</f>
        <v>#DIV/0!</v>
      </c>
      <c r="AK42" s="32"/>
      <c r="AL42" s="20" t="e">
        <f>(turn.targ234!Q41/turn.targ234!P41)/(Q42/P42)</f>
        <v>#DIV/0!</v>
      </c>
      <c r="AM42" s="20" t="e">
        <f>AL42*SQRT(1/(Q42+0.5)+1/(turn.targ234!Q41+0.5))</f>
        <v>#DIV/0!</v>
      </c>
      <c r="AN42" s="32" t="e">
        <f t="shared" si="13"/>
        <v>#DIV/0!</v>
      </c>
      <c r="AO42" s="32" t="e">
        <f t="shared" si="14"/>
        <v>#DIV/0!</v>
      </c>
      <c r="AQ42" s="32" t="e">
        <f>AE42/turn.targ236!AK42</f>
        <v>#DIV/0!</v>
      </c>
      <c r="AR42" s="32" t="e">
        <f>AQ42*SQRT((AF42/AE42)^2+(turn.targ236!AL42/turn.targ236!AK42)^2)</f>
        <v>#DIV/0!</v>
      </c>
      <c r="AU42" s="21"/>
      <c r="AV42" s="289"/>
    </row>
    <row r="43" spans="1:48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76">
        <f>turn.targ236!E43</f>
        <v>0</v>
      </c>
      <c r="F43" s="50">
        <f t="array" ref="F43">SUM(IF($A43=runs_catXX,1))</f>
        <v>0</v>
      </c>
      <c r="G43" s="76">
        <f>turn.targ236!G43</f>
        <v>0</v>
      </c>
      <c r="H43" s="52" t="e">
        <f t="array" ref="H43">SUM(IF($A43=runs!$C$2:$C$304,runs!$AZ$2:$AZ$304*runs!$AX$2:$AX$304))/SUM(IF($A43=runs!$C$2:$C$304,runs!$AZ$2:$AZ$304))</f>
        <v>#DIV/0!</v>
      </c>
      <c r="I43" s="67" t="e">
        <f t="array" ref="I43">SQRT(SUM(IF($A43=runs_catXX,(runs_turn.weight233*runs_turn.e_norm233)^2))/SUM(IF($A43=runs_catXX,(runs_turn.weight233)))^2)</f>
        <v>#DIV/0!</v>
      </c>
      <c r="J43" s="54" t="e">
        <f t="shared" si="1"/>
        <v>#DIV/0!</v>
      </c>
      <c r="K43" s="53" t="e">
        <f t="array" ref="K43">SQRT(SUM(IF(A43=runs!$C$2:$C$304,((runs_turn.norm233-H43)/runs_turn.e_norm233)^2))/((F43-1)*SUM(IF(A43=runs_catXX,1/runs_turn.e_norm233^2))))</f>
        <v>#DIV/0!</v>
      </c>
      <c r="L43" s="54" t="e">
        <f t="shared" si="2"/>
        <v>#DIV/0!</v>
      </c>
      <c r="M43" s="53" t="e">
        <f t="shared" si="3"/>
        <v>#DIV/0!</v>
      </c>
      <c r="N43" s="54" t="e">
        <f t="shared" si="4"/>
        <v>#DIV/0!</v>
      </c>
      <c r="P43" s="29">
        <f t="array" ref="P43">SUM(IF($A43=runs!$C$2:$C$304,runs!AQ$2:AQ$304))</f>
        <v>0</v>
      </c>
      <c r="Q43" s="29">
        <f t="array" ref="Q43">SUM(IF($A43=runs!$C$2:$C$304,runs!AP$2:AP$304))</f>
        <v>0</v>
      </c>
      <c r="R43" s="55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SUM(IF($A43=runs!$C$3:$C$304,runs!AS$3:AS$304))</f>
        <v>0</v>
      </c>
      <c r="V43" s="32" t="e">
        <f t="shared" si="8"/>
        <v>#DIV/0!</v>
      </c>
      <c r="W43" s="77" t="e">
        <f>S43/'current calib'!$B$16</f>
        <v>#DIV/0!</v>
      </c>
      <c r="X43" s="79" t="e">
        <f>W43/eval!$B$29</f>
        <v>#DIV/0!</v>
      </c>
      <c r="Y43" s="20" t="e">
        <f>Q43/(U43/charge/constants!$B$3)</f>
        <v>#DIV/0!</v>
      </c>
      <c r="Z43" s="59" t="e">
        <f>R43/(U43/charge/constants!$B$3)</f>
        <v>#DIV/0!</v>
      </c>
      <c r="AA43" s="60" t="e">
        <f t="shared" si="9"/>
        <v>#DIV/0!</v>
      </c>
      <c r="AB43" s="23" t="e">
        <f>Y43/eval!$E$18</f>
        <v>#DIV/0!</v>
      </c>
      <c r="AC43" s="20" t="e">
        <f>Z43/eval!$E$18</f>
        <v>#DIV/0!</v>
      </c>
      <c r="AD43" s="55"/>
      <c r="AE43" s="146" t="e">
        <f t="shared" si="10"/>
        <v>#DIV/0!</v>
      </c>
      <c r="AF43" s="20" t="e">
        <f t="shared" si="11"/>
        <v>#DIV/0!</v>
      </c>
      <c r="AG43" s="60" t="e">
        <f t="shared" si="12"/>
        <v>#DIV/0!</v>
      </c>
      <c r="AH43" s="32"/>
      <c r="AI43" s="20" t="e">
        <f>AE43*(turn.targ236!AB43/1000000/238*6.022E+23)</f>
        <v>#DIV/0!</v>
      </c>
      <c r="AJ43" s="20" t="e">
        <f>AF43*(turn.targ236!AB43/1000000/238*6.022E+23)</f>
        <v>#DIV/0!</v>
      </c>
      <c r="AK43" s="32"/>
      <c r="AL43" s="20" t="e">
        <f>(turn.targ234!Q42/turn.targ234!P42)/(Q43/P43)</f>
        <v>#DIV/0!</v>
      </c>
      <c r="AM43" s="20" t="e">
        <f>AL43*SQRT(1/(Q43+0.5)+1/(turn.targ234!Q42+0.5))</f>
        <v>#DIV/0!</v>
      </c>
      <c r="AN43" s="32" t="e">
        <f t="shared" si="13"/>
        <v>#DIV/0!</v>
      </c>
      <c r="AO43" s="32" t="e">
        <f t="shared" si="14"/>
        <v>#DIV/0!</v>
      </c>
      <c r="AQ43" s="32" t="e">
        <f>AE43/turn.targ236!AK43</f>
        <v>#DIV/0!</v>
      </c>
      <c r="AR43" s="32" t="e">
        <f>AQ43*SQRT((AF43/AE43)^2+(turn.targ236!AL43/turn.targ236!AK43)^2)</f>
        <v>#DIV/0!</v>
      </c>
      <c r="AU43" s="21"/>
      <c r="AV43" s="289"/>
    </row>
    <row r="44" spans="1:48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1" t="str">
        <f t="shared" si="0"/>
        <v>missing</v>
      </c>
      <c r="E44" s="76">
        <f>turn.targ236!E44</f>
        <v>0</v>
      </c>
      <c r="F44" s="50">
        <f t="array" ref="F44">SUM(IF($A44=runs_catXX,1))</f>
        <v>0</v>
      </c>
      <c r="G44" s="76">
        <f>turn.targ236!G44</f>
        <v>0</v>
      </c>
      <c r="H44" s="52" t="e">
        <f t="array" ref="H44">SUM(IF($A44=runs!$C$2:$C$304,runs!$AZ$2:$AZ$304*runs!$AX$2:$AX$304))/SUM(IF($A44=runs!$C$2:$C$304,runs!$AZ$2:$AZ$304))</f>
        <v>#DIV/0!</v>
      </c>
      <c r="I44" s="67" t="e">
        <f t="array" ref="I44">SQRT(SUM(IF($A44=runs_catXX,(runs_turn.weight233*runs_turn.e_norm233)^2))/SUM(IF($A44=runs_catXX,(runs_turn.weight233)))^2)</f>
        <v>#DIV/0!</v>
      </c>
      <c r="J44" s="54" t="e">
        <f t="shared" si="1"/>
        <v>#DIV/0!</v>
      </c>
      <c r="K44" s="53" t="e">
        <f t="array" ref="K44">SQRT(SUM(IF(A44=runs!$C$2:$C$304,((runs_turn.norm233-H44)/runs_turn.e_norm233)^2))/((F44-1)*SUM(IF(A44=runs_catXX,1/runs_turn.e_norm233^2))))</f>
        <v>#DIV/0!</v>
      </c>
      <c r="L44" s="54" t="e">
        <f t="shared" si="2"/>
        <v>#DIV/0!</v>
      </c>
      <c r="M44" s="53" t="e">
        <f t="shared" si="3"/>
        <v>#DIV/0!</v>
      </c>
      <c r="N44" s="54" t="e">
        <f t="shared" si="4"/>
        <v>#DIV/0!</v>
      </c>
      <c r="P44" s="29">
        <f t="array" ref="P44">SUM(IF($A44=runs!$C$2:$C$304,runs!AQ$2:AQ$304))</f>
        <v>0</v>
      </c>
      <c r="Q44" s="29">
        <f t="array" ref="Q44">SUM(IF($A44=runs!$C$2:$C$304,runs!AP$2:AP$304))</f>
        <v>0</v>
      </c>
      <c r="R44" s="55">
        <f t="shared" si="5"/>
        <v>1</v>
      </c>
      <c r="S44" s="32" t="e">
        <f t="shared" si="6"/>
        <v>#DIV/0!</v>
      </c>
      <c r="T44" s="32" t="e">
        <f t="shared" si="7"/>
        <v>#DIV/0!</v>
      </c>
      <c r="U44" s="20">
        <f t="array" ref="U44">SUM(IF($A44=runs!$C$3:$C$304,runs!AS$3:AS$304))</f>
        <v>0</v>
      </c>
      <c r="V44" s="32" t="e">
        <f t="shared" si="8"/>
        <v>#DIV/0!</v>
      </c>
      <c r="W44" s="77" t="e">
        <f>S44/'current calib'!$B$16</f>
        <v>#DIV/0!</v>
      </c>
      <c r="X44" s="79" t="e">
        <f>W44/eval!$B$29</f>
        <v>#DIV/0!</v>
      </c>
      <c r="Y44" s="20" t="e">
        <f>Q44/(U44/charge/constants!$B$3)</f>
        <v>#DIV/0!</v>
      </c>
      <c r="Z44" s="59" t="e">
        <f>R44/(U44/charge/constants!$B$3)</f>
        <v>#DIV/0!</v>
      </c>
      <c r="AA44" s="60" t="e">
        <f t="shared" si="9"/>
        <v>#DIV/0!</v>
      </c>
      <c r="AB44" s="23" t="e">
        <f>Y44/eval!$E$18</f>
        <v>#DIV/0!</v>
      </c>
      <c r="AC44" s="20" t="e">
        <f>Z44/eval!$E$18</f>
        <v>#DIV/0!</v>
      </c>
      <c r="AD44" s="55"/>
      <c r="AE44" s="146" t="e">
        <f t="shared" si="10"/>
        <v>#DIV/0!</v>
      </c>
      <c r="AF44" s="20" t="e">
        <f t="shared" si="11"/>
        <v>#DIV/0!</v>
      </c>
      <c r="AG44" s="60" t="e">
        <f t="shared" si="12"/>
        <v>#DIV/0!</v>
      </c>
      <c r="AH44" s="32"/>
      <c r="AI44" s="20" t="e">
        <f>AE44*(turn.targ236!AB44/1000000/238*6.022E+23)</f>
        <v>#DIV/0!</v>
      </c>
      <c r="AJ44" s="20" t="e">
        <f>AF44*(turn.targ236!AB44/1000000/238*6.022E+23)</f>
        <v>#DIV/0!</v>
      </c>
      <c r="AK44" s="32"/>
      <c r="AL44" s="20" t="e">
        <f>(turn.targ234!Q43/turn.targ234!P43)/(Q44/P44)</f>
        <v>#DIV/0!</v>
      </c>
      <c r="AM44" s="20" t="e">
        <f>AL44*SQRT(1/(Q44+0.5)+1/(turn.targ234!Q43+0.5))</f>
        <v>#DIV/0!</v>
      </c>
      <c r="AN44" s="32" t="e">
        <f t="shared" si="13"/>
        <v>#DIV/0!</v>
      </c>
      <c r="AO44" s="32" t="e">
        <f t="shared" si="14"/>
        <v>#DIV/0!</v>
      </c>
      <c r="AQ44" s="32"/>
      <c r="AR44" s="32" t="e">
        <f>AQ44*SQRT((AF44/AE44)^2+(turn.targ236!AL44/turn.targ236!AK44)^2)</f>
        <v>#DIV/0!</v>
      </c>
      <c r="AU44" s="21"/>
      <c r="AV44" s="289"/>
    </row>
    <row r="45" spans="1:48" x14ac:dyDescent="0.2">
      <c r="S45" s="32"/>
      <c r="T45" s="32"/>
      <c r="Y45" s="20"/>
      <c r="AD45" s="55"/>
      <c r="AE45" s="32"/>
      <c r="AF45" s="32"/>
      <c r="AH45" s="32"/>
      <c r="AI45" s="32"/>
      <c r="AJ45" s="32"/>
      <c r="AK45" s="32"/>
      <c r="AL45" s="32"/>
      <c r="AM45" s="32"/>
      <c r="AO45" s="20" t="s">
        <v>702</v>
      </c>
      <c r="AQ45" s="211">
        <f>SUMPRODUCT(AQ12:AQ22,AS12:AS22)/SUM(AS12:AS22)</f>
        <v>1.5628373813864427E-3</v>
      </c>
    </row>
    <row r="46" spans="1:48" x14ac:dyDescent="0.2">
      <c r="P46" s="29">
        <f>SUM(P28:P34,P36:P39)</f>
        <v>0</v>
      </c>
      <c r="Q46" s="29">
        <f>SUM(Q28:Q34,Q36:Q39)</f>
        <v>0</v>
      </c>
      <c r="R46" s="55">
        <f>SQRT(Q46+1)</f>
        <v>1</v>
      </c>
      <c r="S46" s="32" t="e">
        <f>Q46/P46</f>
        <v>#DIV/0!</v>
      </c>
      <c r="T46" s="32" t="e">
        <f>R46/P46</f>
        <v>#DIV/0!</v>
      </c>
      <c r="U46" s="29" t="e">
        <f>SUM(U28:U34,U36:U39)</f>
        <v>#VALUE!</v>
      </c>
      <c r="V46" s="32" t="e">
        <f>U46/P46</f>
        <v>#VALUE!</v>
      </c>
      <c r="W46" s="29" t="e">
        <f>SUM(W28:W34,W36:W39)</f>
        <v>#DIV/0!</v>
      </c>
      <c r="Y46" s="20" t="e">
        <f>Q46/(U46/charge/[1]constants!$B$3)</f>
        <v>#VALUE!</v>
      </c>
      <c r="Z46" s="59" t="e">
        <f>R46/(U46/charge/[1]constants!$B$3)</f>
        <v>#VALUE!</v>
      </c>
      <c r="AA46" s="60" t="e">
        <f>Z46/Y46</f>
        <v>#VALUE!</v>
      </c>
      <c r="AB46" s="23" t="e">
        <f>Y46/[1]eval!$E$18</f>
        <v>#VALUE!</v>
      </c>
      <c r="AC46" s="20" t="e">
        <f>Z46/[1]eval!$E$18</f>
        <v>#VALUE!</v>
      </c>
      <c r="AD46" s="55"/>
      <c r="AE46" s="32">
        <f>AVERAGE(AE12:AE22)</f>
        <v>3.5822665372407503E-8</v>
      </c>
      <c r="AF46" s="32" t="e">
        <f>AC46</f>
        <v>#VALUE!</v>
      </c>
      <c r="AG46" s="60" t="e">
        <f>AF46/AE46</f>
        <v>#VALUE!</v>
      </c>
      <c r="AH46" s="32"/>
      <c r="AI46" s="32"/>
      <c r="AJ46" s="32"/>
      <c r="AK46" s="32"/>
      <c r="AL46" s="32"/>
      <c r="AM46" s="32"/>
    </row>
    <row r="47" spans="1:48" x14ac:dyDescent="0.2">
      <c r="A47" s="18" t="s">
        <v>450</v>
      </c>
      <c r="B47" s="50">
        <v>1954.1400962993741</v>
      </c>
      <c r="AE47" s="32"/>
      <c r="AF47" s="32"/>
      <c r="AH47" s="32"/>
      <c r="AI47" s="32"/>
      <c r="AJ47" s="32"/>
      <c r="AK47" s="32"/>
      <c r="AL47" s="32"/>
      <c r="AM47" s="32"/>
    </row>
    <row r="48" spans="1:48" x14ac:dyDescent="0.2">
      <c r="A48" s="18" t="s">
        <v>451</v>
      </c>
      <c r="B48" s="191">
        <v>35443515.92825707</v>
      </c>
      <c r="AE48" s="32"/>
      <c r="AF48" s="32"/>
      <c r="AH48" s="32"/>
      <c r="AI48" s="32"/>
      <c r="AJ48" s="32"/>
      <c r="AK48" s="32"/>
      <c r="AL48" s="32"/>
      <c r="AM48" s="32"/>
    </row>
    <row r="49" spans="1:39" x14ac:dyDescent="0.2">
      <c r="A49" s="18" t="s">
        <v>452</v>
      </c>
      <c r="B49" s="50">
        <v>5.0968555556536606</v>
      </c>
      <c r="AE49" s="32"/>
      <c r="AF49" s="32"/>
      <c r="AH49" s="32"/>
      <c r="AI49" s="32"/>
      <c r="AJ49" s="32"/>
      <c r="AK49" s="32"/>
      <c r="AL49" s="32"/>
      <c r="AM49" s="32"/>
    </row>
    <row r="50" spans="1:39" x14ac:dyDescent="0.2">
      <c r="A50" s="18" t="s">
        <v>456</v>
      </c>
      <c r="B50" s="191">
        <v>2269588.1750980965</v>
      </c>
      <c r="AE50" s="32"/>
      <c r="AF50" s="32"/>
      <c r="AH50" s="32"/>
      <c r="AI50" s="32"/>
      <c r="AJ50" s="32"/>
      <c r="AK50" s="32"/>
      <c r="AL50" s="32"/>
      <c r="AM50" s="32"/>
    </row>
    <row r="51" spans="1:39" x14ac:dyDescent="0.2">
      <c r="AE51" s="32"/>
      <c r="AF51" s="32"/>
      <c r="AH51" s="32"/>
      <c r="AI51" s="32"/>
      <c r="AJ51" s="32"/>
      <c r="AK51" s="32"/>
      <c r="AL51" s="32"/>
      <c r="AM51" s="32"/>
    </row>
    <row r="52" spans="1:39" x14ac:dyDescent="0.2">
      <c r="A52" s="18" t="s">
        <v>457</v>
      </c>
      <c r="B52" s="50">
        <v>1960.5553512931747</v>
      </c>
      <c r="AE52" s="32"/>
      <c r="AF52" s="32"/>
      <c r="AH52" s="32"/>
      <c r="AI52" s="32"/>
      <c r="AJ52" s="32"/>
      <c r="AK52" s="32"/>
      <c r="AL52" s="32"/>
      <c r="AM52" s="32"/>
    </row>
    <row r="53" spans="1:39" x14ac:dyDescent="0.2">
      <c r="A53" s="18" t="s">
        <v>458</v>
      </c>
      <c r="B53" s="191">
        <v>2182529730.632504</v>
      </c>
      <c r="AE53" s="32"/>
      <c r="AF53" s="32"/>
      <c r="AH53" s="32"/>
      <c r="AI53" s="32"/>
      <c r="AJ53" s="32"/>
      <c r="AK53" s="32"/>
      <c r="AL53" s="32"/>
      <c r="AM53" s="32"/>
    </row>
    <row r="54" spans="1:39" x14ac:dyDescent="0.2">
      <c r="A54" s="18" t="s">
        <v>459</v>
      </c>
      <c r="B54" s="50">
        <f>B49</f>
        <v>5.0968555556536606</v>
      </c>
      <c r="AE54" s="32"/>
      <c r="AF54" s="32"/>
      <c r="AH54" s="32"/>
      <c r="AI54" s="32"/>
      <c r="AJ54" s="32"/>
      <c r="AK54" s="32"/>
      <c r="AL54" s="32"/>
      <c r="AM54" s="32"/>
    </row>
    <row r="55" spans="1:39" x14ac:dyDescent="0.2">
      <c r="A55" s="18" t="s">
        <v>460</v>
      </c>
      <c r="B55" s="191">
        <v>200143170.18762499</v>
      </c>
      <c r="AE55" s="32"/>
      <c r="AF55" s="32"/>
      <c r="AH55" s="32"/>
      <c r="AI55" s="32"/>
      <c r="AJ55" s="32"/>
      <c r="AK55" s="32"/>
      <c r="AL55" s="32"/>
      <c r="AM55" s="32"/>
    </row>
    <row r="56" spans="1:39" x14ac:dyDescent="0.2">
      <c r="AE56" s="32"/>
      <c r="AF56" s="32"/>
      <c r="AH56" s="32"/>
      <c r="AI56" s="32"/>
      <c r="AJ56" s="32"/>
      <c r="AK56" s="32"/>
      <c r="AL56" s="32"/>
      <c r="AM56" s="32"/>
    </row>
    <row r="57" spans="1:39" x14ac:dyDescent="0.2">
      <c r="AE57" s="32"/>
      <c r="AF57" s="32"/>
      <c r="AH57" s="32"/>
      <c r="AI57" s="32"/>
      <c r="AJ57" s="32"/>
      <c r="AK57" s="32"/>
      <c r="AL57" s="32"/>
      <c r="AM57" s="32"/>
    </row>
    <row r="58" spans="1:39" x14ac:dyDescent="0.2">
      <c r="A58" s="18" t="s">
        <v>453</v>
      </c>
      <c r="B58" s="192" t="s">
        <v>454</v>
      </c>
      <c r="C58" s="193" t="s">
        <v>455</v>
      </c>
      <c r="E58" s="195" t="s">
        <v>455</v>
      </c>
    </row>
    <row r="59" spans="1:39" x14ac:dyDescent="0.2">
      <c r="A59" s="29">
        <f>G5</f>
        <v>0</v>
      </c>
      <c r="B59" s="191">
        <f>$B$48*EXP(-(((A59-$B$47)/(2*$B$49))^2))+$B$50</f>
        <v>2269588.1750980965</v>
      </c>
      <c r="C59" s="32">
        <f>IF(A59&lt;&gt;0,(B59-AI5)^2,0)</f>
        <v>0</v>
      </c>
      <c r="D59" s="194">
        <f>$B$53*EXP(-(((A59-$B$52)/(2*$B$54))^2))+$B$55</f>
        <v>200143170.18762499</v>
      </c>
      <c r="E59" s="196">
        <f>IF(A59&lt;&gt;0,(D59-turn.targ236!AO5)^2,0)</f>
        <v>0</v>
      </c>
    </row>
    <row r="60" spans="1:39" x14ac:dyDescent="0.2">
      <c r="A60" s="29">
        <f t="shared" ref="A60:A97" si="20">G6</f>
        <v>0</v>
      </c>
      <c r="B60" s="191">
        <f t="shared" ref="B60:B97" si="21">$B$48*EXP(-(((A60-$B$47)/(2*$B$49))^2))+$B$50</f>
        <v>2269588.1750980965</v>
      </c>
      <c r="C60" s="32">
        <f t="shared" ref="C60:C97" si="22">IF(A60&lt;&gt;0,(B60-AI6)^2,0)</f>
        <v>0</v>
      </c>
      <c r="D60" s="194">
        <f t="shared" ref="D60:D97" si="23">$B$53*EXP(-(((A60-$B$52)/(2*$B$54))^2))+$B$55</f>
        <v>200143170.18762499</v>
      </c>
      <c r="E60" s="196">
        <f>IF(A60&lt;&gt;0,(D60-turn.targ236!AO6)^2,0)</f>
        <v>0</v>
      </c>
    </row>
    <row r="61" spans="1:39" x14ac:dyDescent="0.2">
      <c r="A61" s="29">
        <f t="shared" si="20"/>
        <v>0</v>
      </c>
      <c r="B61" s="191">
        <f t="shared" si="21"/>
        <v>2269588.1750980965</v>
      </c>
      <c r="C61" s="32">
        <f t="shared" si="22"/>
        <v>0</v>
      </c>
      <c r="D61" s="194">
        <f t="shared" si="23"/>
        <v>200143170.18762499</v>
      </c>
      <c r="E61" s="196">
        <f>IF(A61&lt;&gt;0,(D61-turn.targ236!AO7)^2,0)</f>
        <v>0</v>
      </c>
    </row>
    <row r="62" spans="1:39" x14ac:dyDescent="0.2">
      <c r="A62" s="29">
        <f t="shared" si="20"/>
        <v>0</v>
      </c>
      <c r="B62" s="191">
        <f t="shared" si="21"/>
        <v>2269588.1750980965</v>
      </c>
      <c r="C62" s="32">
        <f t="shared" si="22"/>
        <v>0</v>
      </c>
      <c r="D62" s="194">
        <f t="shared" si="23"/>
        <v>200143170.18762499</v>
      </c>
      <c r="E62" s="196">
        <f>IF(A62&lt;&gt;0,(D62-turn.targ236!AO8)^2,0)</f>
        <v>0</v>
      </c>
    </row>
    <row r="63" spans="1:39" x14ac:dyDescent="0.2">
      <c r="A63" s="29">
        <f t="shared" si="20"/>
        <v>0</v>
      </c>
      <c r="B63" s="191">
        <f t="shared" si="21"/>
        <v>2269588.1750980965</v>
      </c>
      <c r="C63" s="32">
        <f t="shared" si="22"/>
        <v>0</v>
      </c>
      <c r="D63" s="194">
        <f t="shared" si="23"/>
        <v>200143170.18762499</v>
      </c>
      <c r="E63" s="196">
        <f>IF(A63&lt;&gt;0,(D63-turn.targ236!AO9)^2,0)</f>
        <v>0</v>
      </c>
    </row>
    <row r="64" spans="1:39" x14ac:dyDescent="0.2">
      <c r="A64" s="29">
        <f t="shared" si="20"/>
        <v>0</v>
      </c>
      <c r="B64" s="191">
        <f t="shared" si="21"/>
        <v>2269588.1750980965</v>
      </c>
      <c r="C64" s="32">
        <f t="shared" si="22"/>
        <v>0</v>
      </c>
      <c r="D64" s="194">
        <f t="shared" si="23"/>
        <v>200143170.18762499</v>
      </c>
      <c r="E64" s="196">
        <f>IF(A64&lt;&gt;0,(D64-turn.targ236!AO10)^2,0)</f>
        <v>0</v>
      </c>
    </row>
    <row r="65" spans="1:5" x14ac:dyDescent="0.2">
      <c r="A65" s="29">
        <f t="shared" si="20"/>
        <v>0</v>
      </c>
      <c r="B65" s="191">
        <f t="shared" si="21"/>
        <v>2269588.1750980965</v>
      </c>
      <c r="C65" s="32">
        <f t="shared" si="22"/>
        <v>0</v>
      </c>
      <c r="D65" s="194">
        <f t="shared" si="23"/>
        <v>200143170.18762499</v>
      </c>
      <c r="E65" s="196">
        <f>IF(A65&lt;&gt;0,(D65-turn.targ236!AO11)^2,0)</f>
        <v>0</v>
      </c>
    </row>
    <row r="66" spans="1:5" x14ac:dyDescent="0.2">
      <c r="A66" s="29">
        <f t="shared" si="20"/>
        <v>1979</v>
      </c>
      <c r="B66" s="191">
        <f t="shared" si="21"/>
        <v>2362179.7803688864</v>
      </c>
      <c r="C66" s="32" t="e">
        <f t="shared" si="22"/>
        <v>#REF!</v>
      </c>
      <c r="D66" s="194">
        <f t="shared" si="23"/>
        <v>282763772.5254553</v>
      </c>
      <c r="E66" s="196" t="e">
        <f>IF(A66&lt;&gt;0,(D66-turn.targ236!AO12)^2,0)</f>
        <v>#REF!</v>
      </c>
    </row>
    <row r="67" spans="1:5" x14ac:dyDescent="0.2">
      <c r="A67" s="29">
        <f t="shared" si="20"/>
        <v>1979</v>
      </c>
      <c r="B67" s="191">
        <f t="shared" si="21"/>
        <v>2362179.7803688864</v>
      </c>
      <c r="C67" s="32" t="e">
        <f t="shared" si="22"/>
        <v>#REF!</v>
      </c>
      <c r="D67" s="194">
        <f t="shared" si="23"/>
        <v>282763772.5254553</v>
      </c>
      <c r="E67" s="196" t="e">
        <f>IF(A67&lt;&gt;0,(D67-turn.targ236!AO13)^2,0)</f>
        <v>#REF!</v>
      </c>
    </row>
    <row r="68" spans="1:5" x14ac:dyDescent="0.2">
      <c r="A68" s="29">
        <f t="shared" si="20"/>
        <v>1979</v>
      </c>
      <c r="B68" s="191">
        <f t="shared" si="21"/>
        <v>2362179.7803688864</v>
      </c>
      <c r="C68" s="32" t="e">
        <f t="shared" si="22"/>
        <v>#REF!</v>
      </c>
      <c r="D68" s="194">
        <f t="shared" si="23"/>
        <v>282763772.5254553</v>
      </c>
      <c r="E68" s="196" t="e">
        <f>IF(A68&lt;&gt;0,(D68-turn.targ236!AO14)^2,0)</f>
        <v>#REF!</v>
      </c>
    </row>
    <row r="69" spans="1:5" x14ac:dyDescent="0.2">
      <c r="A69" s="29">
        <f t="shared" si="20"/>
        <v>0</v>
      </c>
      <c r="B69" s="191">
        <f t="shared" si="21"/>
        <v>2269588.1750980965</v>
      </c>
      <c r="C69" s="32">
        <f t="shared" si="22"/>
        <v>0</v>
      </c>
      <c r="D69" s="194">
        <f t="shared" si="23"/>
        <v>200143170.18762499</v>
      </c>
      <c r="E69" s="196">
        <f>IF(A69&lt;&gt;0,(D69-turn.targ236!AO15)^2,0)</f>
        <v>0</v>
      </c>
    </row>
    <row r="70" spans="1:5" x14ac:dyDescent="0.2">
      <c r="A70" s="29">
        <f t="shared" si="20"/>
        <v>1983</v>
      </c>
      <c r="B70" s="191">
        <f t="shared" si="21"/>
        <v>2281296.4662296311</v>
      </c>
      <c r="C70" s="32" t="e">
        <f t="shared" si="22"/>
        <v>#REF!</v>
      </c>
      <c r="D70" s="194">
        <f t="shared" si="23"/>
        <v>217263353.86426431</v>
      </c>
      <c r="E70" s="196" t="e">
        <f>IF(A70&lt;&gt;0,(D70-turn.targ236!AO16)^2,0)</f>
        <v>#REF!</v>
      </c>
    </row>
    <row r="71" spans="1:5" x14ac:dyDescent="0.2">
      <c r="A71" s="29">
        <f t="shared" si="20"/>
        <v>1983</v>
      </c>
      <c r="B71" s="191">
        <f t="shared" si="21"/>
        <v>2281296.4662296311</v>
      </c>
      <c r="C71" s="32" t="e">
        <f t="shared" si="22"/>
        <v>#REF!</v>
      </c>
      <c r="D71" s="194">
        <f t="shared" si="23"/>
        <v>217263353.86426431</v>
      </c>
      <c r="E71" s="196" t="e">
        <f>IF(A71&lt;&gt;0,(D71-turn.targ236!AO17)^2,0)</f>
        <v>#REF!</v>
      </c>
    </row>
    <row r="72" spans="1:5" x14ac:dyDescent="0.2">
      <c r="A72" s="29">
        <f t="shared" si="20"/>
        <v>1983</v>
      </c>
      <c r="B72" s="191">
        <f t="shared" si="21"/>
        <v>2281296.4662296311</v>
      </c>
      <c r="C72" s="32" t="e">
        <f t="shared" si="22"/>
        <v>#REF!</v>
      </c>
      <c r="D72" s="194">
        <f t="shared" si="23"/>
        <v>217263353.86426431</v>
      </c>
      <c r="E72" s="196" t="e">
        <f>IF(A72&lt;&gt;0,(D72-turn.targ236!AO18)^2,0)</f>
        <v>#REF!</v>
      </c>
    </row>
    <row r="73" spans="1:5" x14ac:dyDescent="0.2">
      <c r="A73" s="29">
        <f t="shared" si="20"/>
        <v>1976</v>
      </c>
      <c r="B73" s="191">
        <f t="shared" si="21"/>
        <v>2626336.2442169529</v>
      </c>
      <c r="C73" s="32" t="e">
        <f t="shared" si="22"/>
        <v>#REF!</v>
      </c>
      <c r="D73" s="194">
        <f t="shared" si="23"/>
        <v>419931562.19439554</v>
      </c>
      <c r="E73" s="196" t="e">
        <f>IF(A73&lt;&gt;0,(D73-turn.targ236!AO19)^2,0)</f>
        <v>#REF!</v>
      </c>
    </row>
    <row r="74" spans="1:5" x14ac:dyDescent="0.2">
      <c r="A74" s="29">
        <f t="shared" si="20"/>
        <v>0</v>
      </c>
      <c r="B74" s="191">
        <f t="shared" si="21"/>
        <v>2269588.1750980965</v>
      </c>
      <c r="C74" s="32">
        <f t="shared" si="22"/>
        <v>0</v>
      </c>
      <c r="D74" s="194">
        <f t="shared" si="23"/>
        <v>200143170.18762499</v>
      </c>
      <c r="E74" s="196">
        <f>IF(A74&lt;&gt;0,(D74-turn.targ236!AO20)^2,0)</f>
        <v>0</v>
      </c>
    </row>
    <row r="75" spans="1:5" x14ac:dyDescent="0.2">
      <c r="A75" s="29">
        <f t="shared" si="20"/>
        <v>1976</v>
      </c>
      <c r="B75" s="191">
        <f t="shared" si="21"/>
        <v>2626336.2442169529</v>
      </c>
      <c r="C75" s="32" t="e">
        <f t="shared" si="22"/>
        <v>#REF!</v>
      </c>
      <c r="D75" s="194">
        <f t="shared" si="23"/>
        <v>419931562.19439554</v>
      </c>
      <c r="E75" s="196" t="e">
        <f>IF(A75&lt;&gt;0,(D75-turn.targ236!AO21)^2,0)</f>
        <v>#REF!</v>
      </c>
    </row>
    <row r="76" spans="1:5" x14ac:dyDescent="0.2">
      <c r="A76" s="29">
        <f t="shared" si="20"/>
        <v>1976</v>
      </c>
      <c r="B76" s="191">
        <f t="shared" si="21"/>
        <v>2626336.2442169529</v>
      </c>
      <c r="C76" s="32" t="e">
        <f t="shared" si="22"/>
        <v>#REF!</v>
      </c>
      <c r="D76" s="194">
        <f t="shared" si="23"/>
        <v>419931562.19439554</v>
      </c>
      <c r="E76" s="196" t="e">
        <f>IF(A76&lt;&gt;0,(D76-turn.targ236!AO22)^2,0)</f>
        <v>#REF!</v>
      </c>
    </row>
    <row r="77" spans="1:5" x14ac:dyDescent="0.2">
      <c r="A77" s="29">
        <f t="shared" si="20"/>
        <v>0</v>
      </c>
      <c r="B77" s="191">
        <f t="shared" si="21"/>
        <v>2269588.1750980965</v>
      </c>
      <c r="C77" s="32">
        <f t="shared" si="22"/>
        <v>0</v>
      </c>
      <c r="D77" s="194">
        <f t="shared" si="23"/>
        <v>200143170.18762499</v>
      </c>
      <c r="E77" s="196">
        <f>IF(A77&lt;&gt;0,(D77-turn.targ236!AO23)^2,0)</f>
        <v>0</v>
      </c>
    </row>
    <row r="78" spans="1:5" x14ac:dyDescent="0.2">
      <c r="A78" s="29">
        <f t="shared" si="20"/>
        <v>0</v>
      </c>
      <c r="B78" s="191">
        <f t="shared" si="21"/>
        <v>2269588.1750980965</v>
      </c>
      <c r="C78" s="32">
        <f t="shared" si="22"/>
        <v>0</v>
      </c>
      <c r="D78" s="194">
        <f t="shared" si="23"/>
        <v>200143170.18762499</v>
      </c>
      <c r="E78" s="196">
        <f>IF(A78&lt;&gt;0,(D78-turn.targ236!AO24)^2,0)</f>
        <v>0</v>
      </c>
    </row>
    <row r="79" spans="1:5" x14ac:dyDescent="0.2">
      <c r="A79" s="29">
        <f t="shared" si="20"/>
        <v>0</v>
      </c>
      <c r="B79" s="191">
        <f t="shared" si="21"/>
        <v>2269588.1750980965</v>
      </c>
      <c r="C79" s="32">
        <f t="shared" si="22"/>
        <v>0</v>
      </c>
      <c r="D79" s="194">
        <f t="shared" si="23"/>
        <v>200143170.18762499</v>
      </c>
      <c r="E79" s="196">
        <f>IF(A79&lt;&gt;0,(D79-turn.targ236!AO25)^2,0)</f>
        <v>0</v>
      </c>
    </row>
    <row r="80" spans="1:5" x14ac:dyDescent="0.2">
      <c r="A80" s="29">
        <f t="shared" si="20"/>
        <v>0</v>
      </c>
      <c r="B80" s="191">
        <f t="shared" si="21"/>
        <v>2269588.1750980965</v>
      </c>
      <c r="C80" s="32">
        <f t="shared" si="22"/>
        <v>0</v>
      </c>
      <c r="D80" s="194">
        <f t="shared" si="23"/>
        <v>200143170.18762499</v>
      </c>
      <c r="E80" s="196">
        <f>IF(A80&lt;&gt;0,(D80-turn.targ236!AO26)^2,0)</f>
        <v>0</v>
      </c>
    </row>
    <row r="81" spans="1:5" x14ac:dyDescent="0.2">
      <c r="A81" s="29">
        <f t="shared" si="20"/>
        <v>0</v>
      </c>
      <c r="B81" s="191">
        <f t="shared" si="21"/>
        <v>2269588.1750980965</v>
      </c>
      <c r="C81" s="32">
        <f t="shared" si="22"/>
        <v>0</v>
      </c>
      <c r="D81" s="194">
        <f t="shared" si="23"/>
        <v>200143170.18762499</v>
      </c>
      <c r="E81" s="196">
        <f>IF(A81&lt;&gt;0,(D81-turn.targ236!AO27)^2,0)</f>
        <v>0</v>
      </c>
    </row>
    <row r="82" spans="1:5" x14ac:dyDescent="0.2">
      <c r="A82" s="29">
        <f t="shared" si="20"/>
        <v>0</v>
      </c>
      <c r="B82" s="191">
        <f t="shared" si="21"/>
        <v>2269588.1750980965</v>
      </c>
      <c r="C82" s="32">
        <f t="shared" si="22"/>
        <v>0</v>
      </c>
      <c r="D82" s="194">
        <f t="shared" si="23"/>
        <v>200143170.18762499</v>
      </c>
      <c r="E82" s="196">
        <f>IF(A82&lt;&gt;0,(D82-turn.targ236!AO28)^2,0)</f>
        <v>0</v>
      </c>
    </row>
    <row r="83" spans="1:5" x14ac:dyDescent="0.2">
      <c r="A83" s="29">
        <f t="shared" si="20"/>
        <v>0</v>
      </c>
      <c r="B83" s="191">
        <f t="shared" si="21"/>
        <v>2269588.1750980965</v>
      </c>
      <c r="C83" s="32">
        <f t="shared" si="22"/>
        <v>0</v>
      </c>
      <c r="D83" s="194">
        <f t="shared" si="23"/>
        <v>200143170.18762499</v>
      </c>
      <c r="E83" s="196">
        <f>IF(A83&lt;&gt;0,(D83-turn.targ236!AO29)^2,0)</f>
        <v>0</v>
      </c>
    </row>
    <row r="84" spans="1:5" x14ac:dyDescent="0.2">
      <c r="A84" s="29">
        <f t="shared" si="20"/>
        <v>0</v>
      </c>
      <c r="B84" s="191">
        <f t="shared" si="21"/>
        <v>2269588.1750980965</v>
      </c>
      <c r="C84" s="32">
        <f t="shared" si="22"/>
        <v>0</v>
      </c>
      <c r="D84" s="194">
        <f t="shared" si="23"/>
        <v>200143170.18762499</v>
      </c>
      <c r="E84" s="196">
        <f>IF(A84&lt;&gt;0,(D84-turn.targ236!AO30)^2,0)</f>
        <v>0</v>
      </c>
    </row>
    <row r="85" spans="1:5" x14ac:dyDescent="0.2">
      <c r="A85" s="29">
        <f t="shared" si="20"/>
        <v>0</v>
      </c>
      <c r="B85" s="191">
        <f t="shared" si="21"/>
        <v>2269588.1750980965</v>
      </c>
      <c r="C85" s="32">
        <f t="shared" si="22"/>
        <v>0</v>
      </c>
      <c r="D85" s="194">
        <f t="shared" si="23"/>
        <v>200143170.18762499</v>
      </c>
      <c r="E85" s="196">
        <f>IF(A85&lt;&gt;0,(D85-turn.targ236!AO31)^2,0)</f>
        <v>0</v>
      </c>
    </row>
    <row r="86" spans="1:5" x14ac:dyDescent="0.2">
      <c r="A86" s="29">
        <f t="shared" si="20"/>
        <v>0</v>
      </c>
      <c r="B86" s="191">
        <f t="shared" si="21"/>
        <v>2269588.1750980965</v>
      </c>
      <c r="C86" s="32">
        <f t="shared" si="22"/>
        <v>0</v>
      </c>
      <c r="D86" s="194">
        <f t="shared" si="23"/>
        <v>200143170.18762499</v>
      </c>
      <c r="E86" s="196">
        <f>IF(A86&lt;&gt;0,(D86-turn.targ236!AO32)^2,0)</f>
        <v>0</v>
      </c>
    </row>
    <row r="87" spans="1:5" x14ac:dyDescent="0.2">
      <c r="A87" s="29">
        <f t="shared" si="20"/>
        <v>0</v>
      </c>
      <c r="B87" s="191">
        <f t="shared" si="21"/>
        <v>2269588.1750980965</v>
      </c>
      <c r="C87" s="32">
        <f t="shared" si="22"/>
        <v>0</v>
      </c>
      <c r="D87" s="194">
        <f t="shared" si="23"/>
        <v>200143170.18762499</v>
      </c>
      <c r="E87" s="196">
        <f>IF(A87&lt;&gt;0,(D87-turn.targ236!AO33)^2,0)</f>
        <v>0</v>
      </c>
    </row>
    <row r="88" spans="1:5" x14ac:dyDescent="0.2">
      <c r="A88" s="29">
        <f t="shared" si="20"/>
        <v>0</v>
      </c>
      <c r="B88" s="191">
        <f t="shared" si="21"/>
        <v>2269588.1750980965</v>
      </c>
      <c r="C88" s="32">
        <f t="shared" si="22"/>
        <v>0</v>
      </c>
      <c r="D88" s="194">
        <f t="shared" si="23"/>
        <v>200143170.18762499</v>
      </c>
      <c r="E88" s="196">
        <f>IF(A88&lt;&gt;0,(D88-turn.targ236!AO34)^2,0)</f>
        <v>0</v>
      </c>
    </row>
    <row r="89" spans="1:5" x14ac:dyDescent="0.2">
      <c r="A89" s="29">
        <f t="shared" si="20"/>
        <v>0</v>
      </c>
      <c r="B89" s="191">
        <f t="shared" si="21"/>
        <v>2269588.1750980965</v>
      </c>
      <c r="C89" s="32">
        <f t="shared" si="22"/>
        <v>0</v>
      </c>
      <c r="D89" s="194">
        <f t="shared" si="23"/>
        <v>200143170.18762499</v>
      </c>
      <c r="E89" s="196">
        <f>IF(A89&lt;&gt;0,(D89-turn.targ236!AO35)^2,0)</f>
        <v>0</v>
      </c>
    </row>
    <row r="90" spans="1:5" x14ac:dyDescent="0.2">
      <c r="A90" s="29">
        <f t="shared" si="20"/>
        <v>0</v>
      </c>
      <c r="B90" s="191">
        <f t="shared" si="21"/>
        <v>2269588.1750980965</v>
      </c>
      <c r="C90" s="32">
        <f t="shared" si="22"/>
        <v>0</v>
      </c>
      <c r="D90" s="194">
        <f t="shared" si="23"/>
        <v>200143170.18762499</v>
      </c>
      <c r="E90" s="196">
        <f>IF(A90&lt;&gt;0,(D90-turn.targ236!AO36)^2,0)</f>
        <v>0</v>
      </c>
    </row>
    <row r="91" spans="1:5" x14ac:dyDescent="0.2">
      <c r="A91" s="29">
        <f t="shared" si="20"/>
        <v>0</v>
      </c>
      <c r="B91" s="191">
        <f t="shared" si="21"/>
        <v>2269588.1750980965</v>
      </c>
      <c r="C91" s="32">
        <f t="shared" si="22"/>
        <v>0</v>
      </c>
      <c r="D91" s="194">
        <f t="shared" si="23"/>
        <v>200143170.18762499</v>
      </c>
      <c r="E91" s="196">
        <f>IF(A91&lt;&gt;0,(D91-turn.targ236!AO37)^2,0)</f>
        <v>0</v>
      </c>
    </row>
    <row r="92" spans="1:5" x14ac:dyDescent="0.2">
      <c r="A92" s="29">
        <f t="shared" si="20"/>
        <v>0</v>
      </c>
      <c r="B92" s="191">
        <f t="shared" si="21"/>
        <v>2269588.1750980965</v>
      </c>
      <c r="C92" s="32">
        <f t="shared" si="22"/>
        <v>0</v>
      </c>
      <c r="D92" s="194">
        <f t="shared" si="23"/>
        <v>200143170.18762499</v>
      </c>
      <c r="E92" s="196">
        <f>IF(A92&lt;&gt;0,(D92-turn.targ236!AO38)^2,0)</f>
        <v>0</v>
      </c>
    </row>
    <row r="93" spans="1:5" x14ac:dyDescent="0.2">
      <c r="A93" s="29">
        <f t="shared" si="20"/>
        <v>0</v>
      </c>
      <c r="B93" s="191">
        <f t="shared" si="21"/>
        <v>2269588.1750980965</v>
      </c>
      <c r="C93" s="32">
        <f t="shared" si="22"/>
        <v>0</v>
      </c>
      <c r="D93" s="194">
        <f t="shared" si="23"/>
        <v>200143170.18762499</v>
      </c>
      <c r="E93" s="196">
        <f>IF(A93&lt;&gt;0,(D93-turn.targ236!AO39)^2,0)</f>
        <v>0</v>
      </c>
    </row>
    <row r="94" spans="1:5" x14ac:dyDescent="0.2">
      <c r="A94" s="29">
        <f t="shared" si="20"/>
        <v>0</v>
      </c>
      <c r="B94" s="191">
        <f t="shared" si="21"/>
        <v>2269588.1750980965</v>
      </c>
      <c r="C94" s="32">
        <f t="shared" si="22"/>
        <v>0</v>
      </c>
      <c r="D94" s="194">
        <f t="shared" si="23"/>
        <v>200143170.18762499</v>
      </c>
      <c r="E94" s="196">
        <f>IF(A94&lt;&gt;0,(D94-turn.targ236!AO40)^2,0)</f>
        <v>0</v>
      </c>
    </row>
    <row r="95" spans="1:5" x14ac:dyDescent="0.2">
      <c r="A95" s="29">
        <f t="shared" si="20"/>
        <v>0</v>
      </c>
      <c r="B95" s="191">
        <f t="shared" si="21"/>
        <v>2269588.1750980965</v>
      </c>
      <c r="C95" s="32">
        <f t="shared" si="22"/>
        <v>0</v>
      </c>
      <c r="D95" s="194">
        <f t="shared" si="23"/>
        <v>200143170.18762499</v>
      </c>
      <c r="E95" s="196">
        <f>IF(A95&lt;&gt;0,(D95-turn.targ236!AO41)^2,0)</f>
        <v>0</v>
      </c>
    </row>
    <row r="96" spans="1:5" x14ac:dyDescent="0.2">
      <c r="A96" s="29">
        <f t="shared" si="20"/>
        <v>0</v>
      </c>
      <c r="B96" s="191">
        <f t="shared" si="21"/>
        <v>2269588.1750980965</v>
      </c>
      <c r="C96" s="32">
        <f t="shared" si="22"/>
        <v>0</v>
      </c>
      <c r="D96" s="194">
        <f t="shared" si="23"/>
        <v>200143170.18762499</v>
      </c>
      <c r="E96" s="196">
        <f>IF(A96&lt;&gt;0,(D96-turn.targ236!AO42)^2,0)</f>
        <v>0</v>
      </c>
    </row>
    <row r="97" spans="1:5" x14ac:dyDescent="0.2">
      <c r="A97" s="29">
        <f t="shared" si="20"/>
        <v>0</v>
      </c>
      <c r="B97" s="191">
        <f t="shared" si="21"/>
        <v>2269588.1750980965</v>
      </c>
      <c r="C97" s="32">
        <f t="shared" si="22"/>
        <v>0</v>
      </c>
      <c r="D97" s="194">
        <f t="shared" si="23"/>
        <v>200143170.18762499</v>
      </c>
      <c r="E97" s="196">
        <f>IF(A97&lt;&gt;0,(D97-turn.targ236!AO43)^2,0)</f>
        <v>0</v>
      </c>
    </row>
    <row r="98" spans="1:5" x14ac:dyDescent="0.2">
      <c r="B98" s="191"/>
    </row>
    <row r="99" spans="1:5" x14ac:dyDescent="0.2">
      <c r="B99" s="191"/>
      <c r="C99" s="32" t="e">
        <f>SUM(C59:C97)</f>
        <v>#REF!</v>
      </c>
      <c r="E99" s="32" t="e">
        <f>SUM(E59:E97)</f>
        <v>#REF!</v>
      </c>
    </row>
    <row r="100" spans="1:5" x14ac:dyDescent="0.2">
      <c r="B100" s="191"/>
    </row>
    <row r="101" spans="1:5" x14ac:dyDescent="0.2">
      <c r="B101" s="191"/>
    </row>
    <row r="102" spans="1:5" x14ac:dyDescent="0.2">
      <c r="B102" s="191"/>
    </row>
    <row r="103" spans="1:5" x14ac:dyDescent="0.2">
      <c r="B103" s="191"/>
    </row>
    <row r="104" spans="1:5" x14ac:dyDescent="0.2">
      <c r="B104" s="191"/>
    </row>
    <row r="105" spans="1:5" x14ac:dyDescent="0.2">
      <c r="B105" s="191"/>
    </row>
    <row r="106" spans="1:5" x14ac:dyDescent="0.2">
      <c r="B106" s="191"/>
    </row>
    <row r="107" spans="1:5" x14ac:dyDescent="0.2">
      <c r="B107" s="191"/>
    </row>
    <row r="108" spans="1:5" x14ac:dyDescent="0.2">
      <c r="B108" s="191"/>
    </row>
    <row r="109" spans="1:5" x14ac:dyDescent="0.2">
      <c r="B109" s="191"/>
    </row>
    <row r="110" spans="1:5" x14ac:dyDescent="0.2">
      <c r="B110" s="191"/>
    </row>
    <row r="111" spans="1:5" x14ac:dyDescent="0.2">
      <c r="B111" s="191"/>
    </row>
    <row r="112" spans="1:5" x14ac:dyDescent="0.2">
      <c r="B112" s="191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0" zoomScaleNormal="80" zoomScalePageLayoutView="8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E48" sqref="E48"/>
    </sheetView>
  </sheetViews>
  <sheetFormatPr baseColWidth="10" defaultColWidth="11.42578125" defaultRowHeight="12.75" x14ac:dyDescent="0.2"/>
  <cols>
    <col min="1" max="1" width="9.42578125" style="29" customWidth="1"/>
    <col min="2" max="2" width="25.42578125" style="50" customWidth="1"/>
    <col min="3" max="3" width="3" style="29" customWidth="1"/>
    <col min="4" max="4" width="3.42578125" style="51" customWidth="1"/>
    <col min="5" max="5" width="24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7.42578125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4.42578125" style="53" customWidth="1"/>
    <col min="16" max="16" width="6.42578125" style="29" customWidth="1"/>
    <col min="17" max="17" width="9.42578125" style="29" customWidth="1"/>
    <col min="18" max="18" width="6.42578125" style="55" customWidth="1"/>
    <col min="19" max="19" width="11.140625" style="55" customWidth="1"/>
    <col min="20" max="20" width="9.42578125" style="55" customWidth="1"/>
    <col min="21" max="22" width="9.42578125" style="32" customWidth="1"/>
    <col min="23" max="23" width="9.42578125" style="75" customWidth="1"/>
    <col min="24" max="24" width="10.42578125" style="32" customWidth="1"/>
    <col min="25" max="25" width="10.42578125" style="57" customWidth="1"/>
    <col min="26" max="26" width="7.42578125" style="57" customWidth="1"/>
    <col min="27" max="27" width="9.42578125" style="57" customWidth="1"/>
    <col min="28" max="28" width="10" style="57" customWidth="1"/>
    <col min="29" max="29" width="7.42578125" style="32" customWidth="1"/>
    <col min="30" max="31" width="9.42578125" style="29" customWidth="1"/>
    <col min="32" max="32" width="9.42578125" style="31" customWidth="1"/>
    <col min="33" max="33" width="8.42578125" style="29" customWidth="1"/>
    <col min="34" max="35" width="10.42578125" style="29" customWidth="1"/>
    <col min="36" max="36" width="11.42578125" style="29"/>
    <col min="37" max="37" width="11.42578125" style="32"/>
    <col min="38" max="16384" width="11.42578125" style="29"/>
  </cols>
  <sheetData>
    <row r="1" spans="1:4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32" t="s">
        <v>165</v>
      </c>
      <c r="Y1" s="57" t="s">
        <v>166</v>
      </c>
      <c r="Z1" s="57" t="s">
        <v>167</v>
      </c>
      <c r="AA1" s="57" t="s">
        <v>168</v>
      </c>
      <c r="AB1" s="57" t="s">
        <v>169</v>
      </c>
      <c r="AD1" s="18" t="s">
        <v>372</v>
      </c>
      <c r="AH1" s="18" t="s">
        <v>195</v>
      </c>
      <c r="AI1" s="29" t="s">
        <v>126</v>
      </c>
      <c r="AJ1" s="29" t="s">
        <v>189</v>
      </c>
    </row>
    <row r="2" spans="1:40" x14ac:dyDescent="0.2">
      <c r="W2" s="80" t="s">
        <v>196</v>
      </c>
      <c r="AD2" s="29" t="s">
        <v>168</v>
      </c>
      <c r="AE2" s="29" t="s">
        <v>169</v>
      </c>
      <c r="AF2" s="31" t="s">
        <v>167</v>
      </c>
      <c r="AG2" s="32"/>
      <c r="AH2" s="20" t="s">
        <v>197</v>
      </c>
      <c r="AI2" s="32"/>
      <c r="AJ2" s="29" t="s">
        <v>192</v>
      </c>
    </row>
    <row r="3" spans="1:40" x14ac:dyDescent="0.2">
      <c r="W3" s="75" t="s">
        <v>193</v>
      </c>
      <c r="AD3" s="32"/>
      <c r="AE3" s="32"/>
      <c r="AG3" s="32"/>
      <c r="AH3" s="32"/>
      <c r="AI3" s="32"/>
    </row>
    <row r="4" spans="1:40" x14ac:dyDescent="0.2">
      <c r="A4" s="29">
        <v>0</v>
      </c>
      <c r="B4" s="50" t="e">
        <f>VLOOKUP($A4,Rohdaten!F$3:H$1000,2,0)</f>
        <v>#N/A</v>
      </c>
      <c r="C4" s="29" t="e">
        <f>VLOOKUP($A4,Rohdaten!F$3:H$1000,3,0)</f>
        <v>#N/A</v>
      </c>
      <c r="D4" s="51" t="str">
        <f t="shared" ref="D4:D43" si="0">IF(ISERROR(C4),"missing",C4)</f>
        <v>missing</v>
      </c>
      <c r="E4" s="76">
        <f>turn.targ236!E5</f>
        <v>0</v>
      </c>
      <c r="F4" s="50">
        <f t="array" ref="F4">SUM(IF($A4=runs_catXX,1))</f>
        <v>170</v>
      </c>
      <c r="G4" s="76">
        <f>turn.targ236!G5</f>
        <v>0</v>
      </c>
      <c r="H4" s="52" t="e">
        <f t="array" ref="H4">SUM(IF($A4=runs!$C$2:$C$304,runs!$AL$2:$AL$304*runs!$AJ$2:$AJ$304))/SUM(IF($A4=runs!$C$2:$C$304,runs!$AL$2:$AL$304))</f>
        <v>#DIV/0!</v>
      </c>
      <c r="I4" s="67" t="e">
        <f t="array" ref="I4">SQRT(SUM(IF($A4=runs_catXX,(runs!$AL$2:$AL$304*runs!$AK$2:$AK$304)^2))/SUM(IF($A4=runs_catXX,(runs!$AL$2:$AL$304)))^2)</f>
        <v>#DIV/0!</v>
      </c>
      <c r="J4" s="54" t="e">
        <f t="shared" ref="J4:J43" si="1">I4/H4</f>
        <v>#DIV/0!</v>
      </c>
      <c r="K4" s="53" t="e">
        <f t="array" ref="K4">SQRT(SUM(IF(A4=runs!$C$2:$C$304,((runs!$AJ$2:$AJ$304-H4)/runs!$AK$3:$AK$304)^2))/((F4-1)*SUM(IF(A4=runs_catXX,1/runs!$AK$3:$AK$304^2))))</f>
        <v>#DIV/0!</v>
      </c>
      <c r="L4" s="54" t="e">
        <f t="shared" ref="L4:L43" si="2">K4/H4</f>
        <v>#DIV/0!</v>
      </c>
      <c r="M4" s="53" t="e">
        <f t="shared" ref="M4:M43" si="3">IF(ISERROR(K4),I4,MAX(I4,K4))</f>
        <v>#DIV/0!</v>
      </c>
      <c r="N4" s="54" t="e">
        <f t="shared" ref="N4:N43" si="4">M4/H4</f>
        <v>#DIV/0!</v>
      </c>
      <c r="P4" s="29">
        <f t="array" ref="P4">SUM(IF($A4=runs!$C$2:$C$304,runs!AD$2:AD$304))</f>
        <v>0</v>
      </c>
      <c r="Q4" s="29">
        <f t="array" ref="Q4">SUM(IF($A4=runs!$C$2:$C$304,runs!AC$2:AC$304))</f>
        <v>0</v>
      </c>
      <c r="R4" s="55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 t="e">
        <f t="array" ref="U4">SUM(IF($A4=runs!$C$3:$C$304,runs!AE$3:AE$304))</f>
        <v>#DIV/0!</v>
      </c>
      <c r="V4" s="20" t="e">
        <f t="shared" ref="V4:V43" si="8">U4/P4</f>
        <v>#DIV/0!</v>
      </c>
      <c r="W4" s="77" t="e">
        <f>S4/'current calib'!$B$16</f>
        <v>#DIV/0!</v>
      </c>
      <c r="X4" s="20" t="e">
        <f>Q4/(U4/charge/constants!$B$3)</f>
        <v>#DIV/0!</v>
      </c>
      <c r="Y4" s="59" t="e">
        <f>R4/(U4/charge/constants!$B$3)</f>
        <v>#DIV/0!</v>
      </c>
      <c r="Z4" s="60" t="e">
        <f t="shared" ref="Z4:Z43" si="9">Y4/X4</f>
        <v>#DIV/0!</v>
      </c>
      <c r="AA4" s="23" t="e">
        <f>X4/eval!$E$18</f>
        <v>#DIV/0!</v>
      </c>
      <c r="AB4" s="20" t="e">
        <f>Y4/eval!$E$18</f>
        <v>#DIV/0!</v>
      </c>
      <c r="AC4" s="23"/>
      <c r="AD4" s="20" t="e">
        <f t="shared" ref="AD4:AD43" si="10">IF(Q4/F4&gt;10,H4,AA4)</f>
        <v>#DIV/0!</v>
      </c>
      <c r="AE4" s="20" t="e">
        <f t="shared" ref="AE4:AE43" si="11">IF(Q4/F4&gt;10,M4,AB4)</f>
        <v>#DIV/0!</v>
      </c>
      <c r="AF4" s="60" t="e">
        <f t="shared" ref="AF4:AF43" si="12">AE4/AD4</f>
        <v>#DIV/0!</v>
      </c>
      <c r="AG4" s="20"/>
      <c r="AH4" s="20" t="e">
        <f>(turn.targ239!Q4/turn.targ239!P4)/(Q4/P4)</f>
        <v>#DIV/0!</v>
      </c>
      <c r="AI4" s="20" t="e">
        <f>AH4*SQRT(1/(Q4+0.5)+1/(turn.targ239!Q4+0.5))</f>
        <v>#DIV/0!</v>
      </c>
      <c r="AJ4" s="32" t="e">
        <f t="shared" ref="AJ4:AJ43" si="13">AH4*0.0072</f>
        <v>#DIV/0!</v>
      </c>
      <c r="AK4" s="32" t="e">
        <f t="shared" ref="AK4:AK43" si="14">AI4*0.0072</f>
        <v>#DIV/0!</v>
      </c>
      <c r="AN4" s="32"/>
    </row>
    <row r="5" spans="1:40" x14ac:dyDescent="0.2">
      <c r="A5" s="29">
        <v>1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si="0"/>
        <v>missing</v>
      </c>
      <c r="E5" s="76">
        <f>turn.targ236!E6</f>
        <v>0</v>
      </c>
      <c r="F5" s="50">
        <f t="array" ref="F5">SUM(IF($A5=runs_catXX,1))</f>
        <v>0</v>
      </c>
      <c r="G5" s="76">
        <f>turn.targ236!G6</f>
        <v>0</v>
      </c>
      <c r="H5" s="52" t="e">
        <f t="array" ref="H5">SUM(IF($A5=runs!$C$2:$C$304,runs!$AL$2:$AL$304*runs!$AJ$2:$AJ$304))/SUM(IF($A5=runs!$C$2:$C$304,runs!$AL$2:$AL$304))</f>
        <v>#DIV/0!</v>
      </c>
      <c r="I5" s="67" t="e">
        <f t="array" ref="I5">SQRT(SUM(IF($A5=runs_catXX,(runs!$AL$2:$AL$304*runs!$AK$2:$AK$304)^2))/SUM(IF($A5=runs_catXX,(runs!$AL$2:$AL$304)))^2)</f>
        <v>#DIV/0!</v>
      </c>
      <c r="J5" s="54" t="e">
        <f t="shared" si="1"/>
        <v>#DIV/0!</v>
      </c>
      <c r="K5" s="53" t="e">
        <f t="array" ref="K5">SQRT(SUM(IF(A5=runs!$C$2:$C$304,((runs!$AJ$2:$AJ$304-H5)/runs!$AK$3:$AK$304)^2))/((F5-1)*SUM(IF(A5=runs_catXX,1/runs!$AK$3:$AK$304^2))))</f>
        <v>#DIV/0!</v>
      </c>
      <c r="L5" s="54" t="e">
        <f t="shared" si="2"/>
        <v>#DIV/0!</v>
      </c>
      <c r="M5" s="53" t="e">
        <f t="shared" si="3"/>
        <v>#DIV/0!</v>
      </c>
      <c r="N5" s="54" t="e">
        <f t="shared" si="4"/>
        <v>#DIV/0!</v>
      </c>
      <c r="P5" s="29">
        <f t="array" ref="P5">SUM(IF($A5=runs!$C$2:$C$304,runs!AD$2:AD$304))</f>
        <v>0</v>
      </c>
      <c r="Q5" s="29">
        <f t="array" ref="Q5">SUM(IF($A5=runs!$C$2:$C$304,runs!AC$2:AC$304))</f>
        <v>0</v>
      </c>
      <c r="R5" s="55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SUM(IF($A5=runs!$C$3:$C$304,runs!AE$3:AE$304))</f>
        <v>0</v>
      </c>
      <c r="V5" s="20" t="e">
        <f t="shared" si="8"/>
        <v>#DIV/0!</v>
      </c>
      <c r="W5" s="77" t="e">
        <f>S5/'current calib'!$B$16</f>
        <v>#DIV/0!</v>
      </c>
      <c r="X5" s="20" t="e">
        <f>Q5/(U5/charge/constants!$B$3)</f>
        <v>#DIV/0!</v>
      </c>
      <c r="Y5" s="59" t="e">
        <f>R5/(U5/charge/constants!$B$3)</f>
        <v>#DIV/0!</v>
      </c>
      <c r="Z5" s="60" t="e">
        <f t="shared" si="9"/>
        <v>#DIV/0!</v>
      </c>
      <c r="AA5" s="23" t="e">
        <f>X5/eval!$E$18</f>
        <v>#DIV/0!</v>
      </c>
      <c r="AB5" s="20" t="e">
        <f>Y5/eval!$E$18</f>
        <v>#DIV/0!</v>
      </c>
      <c r="AC5" s="59"/>
      <c r="AD5" s="20" t="e">
        <f t="shared" si="10"/>
        <v>#DIV/0!</v>
      </c>
      <c r="AE5" s="20" t="e">
        <f t="shared" si="11"/>
        <v>#DIV/0!</v>
      </c>
      <c r="AF5" s="60" t="e">
        <f t="shared" si="12"/>
        <v>#DIV/0!</v>
      </c>
      <c r="AG5" s="20"/>
      <c r="AH5" s="20" t="e">
        <f>(turn.targ239!Q5/turn.targ239!P5)/(Q5/P5)</f>
        <v>#DIV/0!</v>
      </c>
      <c r="AI5" s="20" t="e">
        <f>AH5*SQRT(1/(Q5+0.5)+1/(turn.targ239!Q5+0.5))</f>
        <v>#DIV/0!</v>
      </c>
      <c r="AJ5" s="32" t="e">
        <f t="shared" si="13"/>
        <v>#DIV/0!</v>
      </c>
      <c r="AK5" s="32" t="e">
        <f t="shared" si="14"/>
        <v>#DIV/0!</v>
      </c>
      <c r="AN5" s="32"/>
    </row>
    <row r="6" spans="1:40" x14ac:dyDescent="0.2">
      <c r="A6" s="29">
        <v>2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76">
        <f>turn.targ236!E7</f>
        <v>0</v>
      </c>
      <c r="F6" s="50">
        <f t="array" ref="F6">SUM(IF($A6=runs_catXX,1))</f>
        <v>0</v>
      </c>
      <c r="G6" s="76">
        <f>turn.targ236!G7</f>
        <v>0</v>
      </c>
      <c r="H6" s="52" t="e">
        <f t="array" ref="H6">SUM(IF($A6=runs!$C$2:$C$304,runs!$AL$2:$AL$304*runs!$AJ$2:$AJ$304))/SUM(IF($A6=runs!$C$2:$C$304,runs!$AL$2:$AL$304))</f>
        <v>#DIV/0!</v>
      </c>
      <c r="I6" s="67" t="e">
        <f t="array" ref="I6">SQRT(SUM(IF($A6=runs_catXX,(runs!$AL$2:$AL$304*runs!$AK$2:$AK$304)^2))/SUM(IF($A6=runs_catXX,(runs!$AL$2:$AL$304)))^2)</f>
        <v>#DIV/0!</v>
      </c>
      <c r="J6" s="54" t="e">
        <f t="shared" si="1"/>
        <v>#DIV/0!</v>
      </c>
      <c r="K6" s="53" t="e">
        <f t="array" ref="K6">SQRT(SUM(IF(A6=runs!$C$2:$C$304,((runs!$AJ$2:$AJ$304-H6)/runs!$AK$3:$AK$304)^2))/((F6-1)*SUM(IF(A6=runs_catXX,1/runs!$AK$3:$AK$304^2))))</f>
        <v>#DIV/0!</v>
      </c>
      <c r="L6" s="54" t="e">
        <f t="shared" si="2"/>
        <v>#DIV/0!</v>
      </c>
      <c r="M6" s="53" t="e">
        <f t="shared" si="3"/>
        <v>#DIV/0!</v>
      </c>
      <c r="N6" s="54" t="e">
        <f t="shared" si="4"/>
        <v>#DIV/0!</v>
      </c>
      <c r="P6" s="29">
        <f t="array" ref="P6">SUM(IF($A6=runs!$C$2:$C$304,runs!AD$2:AD$304))</f>
        <v>0</v>
      </c>
      <c r="Q6" s="29">
        <f t="array" ref="Q6">SUM(IF($A6=runs!$C$2:$C$304,runs!AC$2:AC$304))</f>
        <v>0</v>
      </c>
      <c r="R6" s="55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SUM(IF($A6=runs!$C$3:$C$304,runs!AE$3:AE$304))</f>
        <v>0</v>
      </c>
      <c r="V6" s="20" t="e">
        <f t="shared" si="8"/>
        <v>#DIV/0!</v>
      </c>
      <c r="W6" s="77" t="e">
        <f>S6/'current calib'!$B$16</f>
        <v>#DIV/0!</v>
      </c>
      <c r="X6" s="20" t="e">
        <f>Q6/(U6/charge/constants!$B$3)</f>
        <v>#DIV/0!</v>
      </c>
      <c r="Y6" s="59" t="e">
        <f>R6/(U6/charge/constants!$B$3)</f>
        <v>#DIV/0!</v>
      </c>
      <c r="Z6" s="60" t="e">
        <f t="shared" si="9"/>
        <v>#DIV/0!</v>
      </c>
      <c r="AA6" s="23" t="e">
        <f>X6/eval!$E$18</f>
        <v>#DIV/0!</v>
      </c>
      <c r="AB6" s="20" t="e">
        <f>Y6/eval!$E$18</f>
        <v>#DIV/0!</v>
      </c>
      <c r="AC6" s="59"/>
      <c r="AD6" s="20" t="e">
        <f t="shared" si="10"/>
        <v>#DIV/0!</v>
      </c>
      <c r="AE6" s="20" t="e">
        <f t="shared" si="11"/>
        <v>#DIV/0!</v>
      </c>
      <c r="AF6" s="60" t="e">
        <f t="shared" si="12"/>
        <v>#DIV/0!</v>
      </c>
      <c r="AG6" s="20"/>
      <c r="AH6" s="20" t="e">
        <f>(turn.targ239!Q6/turn.targ239!P6)/(Q6/P6)</f>
        <v>#DIV/0!</v>
      </c>
      <c r="AI6" s="20" t="e">
        <f>AH6*SQRT(1/(Q6+0.5)+1/(turn.targ239!Q6+0.5))</f>
        <v>#DIV/0!</v>
      </c>
      <c r="AJ6" s="32" t="e">
        <f t="shared" si="13"/>
        <v>#DIV/0!</v>
      </c>
      <c r="AK6" s="32" t="e">
        <f t="shared" si="14"/>
        <v>#DIV/0!</v>
      </c>
      <c r="AN6" s="32"/>
    </row>
    <row r="7" spans="1:40" x14ac:dyDescent="0.2">
      <c r="A7" s="29">
        <v>3</v>
      </c>
      <c r="B7" s="50" t="e">
        <f>VLOOKUP($A7,Rohdaten!F$3:H$1000,2,0)</f>
        <v>#N/A</v>
      </c>
      <c r="C7" s="29" t="e">
        <f>VLOOKUP($A7,Rohdaten!F$3:H$1000,3,0)</f>
        <v>#N/A</v>
      </c>
      <c r="D7" s="51" t="str">
        <f t="shared" si="0"/>
        <v>missing</v>
      </c>
      <c r="E7" s="76">
        <f>turn.targ236!E8</f>
        <v>0</v>
      </c>
      <c r="F7" s="50">
        <f t="array" ref="F7">SUM(IF($A7=runs_catXX,1))</f>
        <v>0</v>
      </c>
      <c r="G7" s="76">
        <f>turn.targ236!G8</f>
        <v>0</v>
      </c>
      <c r="H7" s="52" t="e">
        <f t="array" ref="H7">SUM(IF($A7=runs!$C$2:$C$304,runs!$AL$2:$AL$304*runs!$AJ$2:$AJ$304))/SUM(IF($A7=runs!$C$2:$C$304,runs!$AL$2:$AL$304))</f>
        <v>#DIV/0!</v>
      </c>
      <c r="I7" s="67" t="e">
        <f t="array" ref="I7">SQRT(SUM(IF($A7=runs_catXX,(runs!$AL$2:$AL$304*runs!$AK$2:$AK$304)^2))/SUM(IF($A7=runs_catXX,(runs!$AL$2:$AL$304)))^2)</f>
        <v>#DIV/0!</v>
      </c>
      <c r="J7" s="54" t="e">
        <f t="shared" si="1"/>
        <v>#DIV/0!</v>
      </c>
      <c r="K7" s="53" t="e">
        <f t="array" ref="K7">SQRT(SUM(IF(A7=runs!$C$2:$C$304,((runs!$AJ$2:$AJ$304-H7)/runs!$AK$3:$AK$304)^2))/((F7-1)*SUM(IF(A7=runs_catXX,1/runs!$AK$3:$AK$304^2))))</f>
        <v>#DIV/0!</v>
      </c>
      <c r="L7" s="54" t="e">
        <f t="shared" si="2"/>
        <v>#DIV/0!</v>
      </c>
      <c r="M7" s="53" t="e">
        <f t="shared" si="3"/>
        <v>#DIV/0!</v>
      </c>
      <c r="N7" s="54" t="e">
        <f t="shared" si="4"/>
        <v>#DIV/0!</v>
      </c>
      <c r="P7" s="29">
        <f t="array" ref="P7">SUM(IF($A7=runs!$C$2:$C$304,runs!AD$2:AD$304))</f>
        <v>0</v>
      </c>
      <c r="Q7" s="29">
        <f t="array" ref="Q7">SUM(IF($A7=runs!$C$2:$C$304,runs!AC$2:AC$304))</f>
        <v>0</v>
      </c>
      <c r="R7" s="55">
        <f t="shared" si="5"/>
        <v>1</v>
      </c>
      <c r="S7" s="32" t="e">
        <f t="shared" si="6"/>
        <v>#DIV/0!</v>
      </c>
      <c r="T7" s="32" t="e">
        <f t="shared" si="7"/>
        <v>#DIV/0!</v>
      </c>
      <c r="U7" s="20">
        <f t="array" ref="U7">SUM(IF($A7=runs!$C$3:$C$304,runs!AE$3:AE$304))</f>
        <v>0</v>
      </c>
      <c r="V7" s="20" t="e">
        <f t="shared" si="8"/>
        <v>#DIV/0!</v>
      </c>
      <c r="W7" s="77" t="e">
        <f>S7/'current calib'!$B$16</f>
        <v>#DIV/0!</v>
      </c>
      <c r="X7" s="20" t="e">
        <f>Q7/(U7/charge/constants!$B$3)</f>
        <v>#DIV/0!</v>
      </c>
      <c r="Y7" s="59" t="e">
        <f>R7/(U7/charge/constants!$B$3)</f>
        <v>#DIV/0!</v>
      </c>
      <c r="Z7" s="60" t="e">
        <f t="shared" si="9"/>
        <v>#DIV/0!</v>
      </c>
      <c r="AA7" s="23" t="e">
        <f>X7/eval!$E$18</f>
        <v>#DIV/0!</v>
      </c>
      <c r="AB7" s="20" t="e">
        <f>Y7/eval!$E$18</f>
        <v>#DIV/0!</v>
      </c>
      <c r="AC7" s="59"/>
      <c r="AD7" s="20" t="e">
        <f t="shared" si="10"/>
        <v>#DIV/0!</v>
      </c>
      <c r="AE7" s="20" t="e">
        <f t="shared" si="11"/>
        <v>#DIV/0!</v>
      </c>
      <c r="AF7" s="60" t="e">
        <f t="shared" si="12"/>
        <v>#DIV/0!</v>
      </c>
      <c r="AG7" s="20"/>
      <c r="AH7" s="20" t="e">
        <f>(turn.targ239!Q7/turn.targ239!P7)/(Q7/P7)</f>
        <v>#DIV/0!</v>
      </c>
      <c r="AI7" s="20" t="e">
        <f>AH7*SQRT(1/(Q7+0.5)+1/(turn.targ239!Q7+0.5))</f>
        <v>#DIV/0!</v>
      </c>
      <c r="AJ7" s="32" t="e">
        <f t="shared" si="13"/>
        <v>#DIV/0!</v>
      </c>
      <c r="AK7" s="32" t="e">
        <f t="shared" si="14"/>
        <v>#DIV/0!</v>
      </c>
      <c r="AN7" s="32"/>
    </row>
    <row r="8" spans="1:40" x14ac:dyDescent="0.2">
      <c r="A8" s="29">
        <v>4</v>
      </c>
      <c r="B8" s="50" t="e">
        <f>VLOOKUP($A8,Rohdaten!F$3:H$1000,2,0)</f>
        <v>#N/A</v>
      </c>
      <c r="C8" s="29" t="e">
        <f>VLOOKUP($A8,Rohdaten!F$3:H$1000,3,0)</f>
        <v>#N/A</v>
      </c>
      <c r="D8" s="51" t="str">
        <f t="shared" si="0"/>
        <v>missing</v>
      </c>
      <c r="E8" s="76">
        <f>turn.targ236!E9</f>
        <v>0</v>
      </c>
      <c r="F8" s="50">
        <f t="array" ref="F8">SUM(IF($A8=runs_catXX,1))</f>
        <v>0</v>
      </c>
      <c r="G8" s="76">
        <f>turn.targ236!G9</f>
        <v>0</v>
      </c>
      <c r="H8" s="52" t="e">
        <f t="array" ref="H8">SUM(IF($A8=runs!$C$2:$C$304,runs!$AL$2:$AL$304*runs!$AJ$2:$AJ$304))/SUM(IF($A8=runs!$C$2:$C$304,runs!$AL$2:$AL$304))</f>
        <v>#DIV/0!</v>
      </c>
      <c r="I8" s="67" t="e">
        <f t="array" ref="I8">SQRT(SUM(IF($A8=runs_catXX,(runs!$AL$2:$AL$304*runs!$AK$2:$AK$304)^2))/SUM(IF($A8=runs_catXX,(runs!$AL$2:$AL$304)))^2)</f>
        <v>#DIV/0!</v>
      </c>
      <c r="J8" s="54" t="e">
        <f t="shared" si="1"/>
        <v>#DIV/0!</v>
      </c>
      <c r="K8" s="53" t="e">
        <f t="array" ref="K8">SQRT(SUM(IF(A8=runs!$C$2:$C$304,((runs!$AJ$2:$AJ$304-H8)/runs!$AK$3:$AK$304)^2))/((F8-1)*SUM(IF(A8=runs_catXX,1/runs!$AK$3:$AK$304^2))))</f>
        <v>#DIV/0!</v>
      </c>
      <c r="L8" s="54" t="e">
        <f t="shared" si="2"/>
        <v>#DIV/0!</v>
      </c>
      <c r="M8" s="53" t="e">
        <f t="shared" si="3"/>
        <v>#DIV/0!</v>
      </c>
      <c r="N8" s="54" t="e">
        <f t="shared" si="4"/>
        <v>#DIV/0!</v>
      </c>
      <c r="P8" s="29">
        <f t="array" ref="P8">SUM(IF($A8=runs!$C$2:$C$304,runs!AD$2:AD$304))</f>
        <v>0</v>
      </c>
      <c r="Q8" s="29">
        <f t="array" ref="Q8">SUM(IF($A8=runs!$C$2:$C$304,runs!AC$2:AC$304))</f>
        <v>0</v>
      </c>
      <c r="R8" s="55">
        <f t="shared" si="5"/>
        <v>1</v>
      </c>
      <c r="S8" s="32" t="e">
        <f t="shared" si="6"/>
        <v>#DIV/0!</v>
      </c>
      <c r="T8" s="32" t="e">
        <f t="shared" si="7"/>
        <v>#DIV/0!</v>
      </c>
      <c r="U8" s="20">
        <f t="array" ref="U8">SUM(IF($A8=runs!$C$3:$C$304,runs!AE$3:AE$304))</f>
        <v>0</v>
      </c>
      <c r="V8" s="20" t="e">
        <f t="shared" si="8"/>
        <v>#DIV/0!</v>
      </c>
      <c r="W8" s="77" t="e">
        <f>S8/'current calib'!$B$16</f>
        <v>#DIV/0!</v>
      </c>
      <c r="X8" s="20" t="e">
        <f>Q8/(U8/charge/constants!$B$3)</f>
        <v>#DIV/0!</v>
      </c>
      <c r="Y8" s="59" t="e">
        <f>R8/(U8/charge/constants!$B$3)</f>
        <v>#DIV/0!</v>
      </c>
      <c r="Z8" s="60" t="e">
        <f t="shared" si="9"/>
        <v>#DIV/0!</v>
      </c>
      <c r="AA8" s="23" t="e">
        <f>X8/eval!$E$18</f>
        <v>#DIV/0!</v>
      </c>
      <c r="AB8" s="20" t="e">
        <f>Y8/eval!$E$18</f>
        <v>#DIV/0!</v>
      </c>
      <c r="AC8" s="59"/>
      <c r="AD8" s="20" t="e">
        <f t="shared" si="10"/>
        <v>#DIV/0!</v>
      </c>
      <c r="AE8" s="20" t="e">
        <f t="shared" si="11"/>
        <v>#DIV/0!</v>
      </c>
      <c r="AF8" s="60" t="e">
        <f t="shared" si="12"/>
        <v>#DIV/0!</v>
      </c>
      <c r="AG8" s="20"/>
      <c r="AH8" s="20" t="e">
        <f>(turn.targ239!Q8/turn.targ239!P8)/(Q8/P8)</f>
        <v>#DIV/0!</v>
      </c>
      <c r="AI8" s="20" t="e">
        <f>AH8*SQRT(1/(Q8+0.5)+1/(turn.targ239!Q8+0.5))</f>
        <v>#DIV/0!</v>
      </c>
      <c r="AJ8" s="32" t="e">
        <f t="shared" si="13"/>
        <v>#DIV/0!</v>
      </c>
      <c r="AK8" s="32" t="e">
        <f t="shared" si="14"/>
        <v>#DIV/0!</v>
      </c>
      <c r="AN8" s="32"/>
    </row>
    <row r="9" spans="1:40" x14ac:dyDescent="0.2">
      <c r="A9" s="29">
        <v>5</v>
      </c>
      <c r="B9" s="50" t="e">
        <f>VLOOKUP($A9,Rohdaten!F$3:H$1000,2,0)</f>
        <v>#N/A</v>
      </c>
      <c r="C9" s="29" t="e">
        <f>VLOOKUP($A9,Rohdaten!F$3:H$1000,3,0)</f>
        <v>#N/A</v>
      </c>
      <c r="D9" s="51" t="str">
        <f t="shared" si="0"/>
        <v>missing</v>
      </c>
      <c r="E9" s="76">
        <f>turn.targ236!E10</f>
        <v>0</v>
      </c>
      <c r="F9" s="50">
        <f t="array" ref="F9">SUM(IF($A9=runs_catXX,1))</f>
        <v>0</v>
      </c>
      <c r="G9" s="76">
        <f>turn.targ236!G10</f>
        <v>0</v>
      </c>
      <c r="H9" s="52" t="e">
        <f t="array" ref="H9">SUM(IF($A9=runs!$C$2:$C$304,runs!$AL$2:$AL$304*runs!$AJ$2:$AJ$304))/SUM(IF($A9=runs!$C$2:$C$304,runs!$AL$2:$AL$304))</f>
        <v>#DIV/0!</v>
      </c>
      <c r="I9" s="67" t="e">
        <f t="array" ref="I9">SQRT(SUM(IF($A9=runs_catXX,(runs!$AL$2:$AL$304*runs!$AK$2:$AK$304)^2))/SUM(IF($A9=runs_catXX,(runs!$AL$2:$AL$304)))^2)</f>
        <v>#DIV/0!</v>
      </c>
      <c r="J9" s="54" t="e">
        <f t="shared" si="1"/>
        <v>#DIV/0!</v>
      </c>
      <c r="K9" s="53" t="e">
        <f t="array" ref="K9">SQRT(SUM(IF(A9=runs!$C$2:$C$304,((runs!$AJ$2:$AJ$304-H9)/runs!$AK$3:$AK$304)^2))/((F9-1)*SUM(IF(A9=runs_catXX,1/runs!$AK$3:$AK$304^2))))</f>
        <v>#DIV/0!</v>
      </c>
      <c r="L9" s="54" t="e">
        <f t="shared" si="2"/>
        <v>#DIV/0!</v>
      </c>
      <c r="M9" s="53" t="e">
        <f t="shared" si="3"/>
        <v>#DIV/0!</v>
      </c>
      <c r="N9" s="54" t="e">
        <f t="shared" si="4"/>
        <v>#DIV/0!</v>
      </c>
      <c r="P9" s="29">
        <f t="array" ref="P9">SUM(IF($A9=runs!$C$2:$C$304,runs!AD$2:AD$304))</f>
        <v>0</v>
      </c>
      <c r="Q9" s="29">
        <f t="array" ref="Q9">SUM(IF($A9=runs!$C$2:$C$304,runs!AC$2:AC$304))</f>
        <v>0</v>
      </c>
      <c r="R9" s="55">
        <f t="shared" si="5"/>
        <v>1</v>
      </c>
      <c r="S9" s="32" t="e">
        <f t="shared" si="6"/>
        <v>#DIV/0!</v>
      </c>
      <c r="T9" s="32" t="e">
        <f t="shared" si="7"/>
        <v>#DIV/0!</v>
      </c>
      <c r="U9" s="20">
        <f t="array" ref="U9">SUM(IF($A9=runs!$C$3:$C$304,runs!AE$3:AE$304))</f>
        <v>0</v>
      </c>
      <c r="V9" s="20" t="e">
        <f t="shared" si="8"/>
        <v>#DIV/0!</v>
      </c>
      <c r="W9" s="77" t="e">
        <f>S9/'current calib'!$B$16</f>
        <v>#DIV/0!</v>
      </c>
      <c r="X9" s="20" t="e">
        <f>Q9/(U9/charge/constants!$B$3)</f>
        <v>#DIV/0!</v>
      </c>
      <c r="Y9" s="59" t="e">
        <f>R9/(U9/charge/constants!$B$3)</f>
        <v>#DIV/0!</v>
      </c>
      <c r="Z9" s="60" t="e">
        <f t="shared" si="9"/>
        <v>#DIV/0!</v>
      </c>
      <c r="AA9" s="23" t="e">
        <f>X9/eval!$E$18</f>
        <v>#DIV/0!</v>
      </c>
      <c r="AB9" s="20" t="e">
        <f>Y9/eval!$E$18</f>
        <v>#DIV/0!</v>
      </c>
      <c r="AC9" s="59"/>
      <c r="AD9" s="20" t="e">
        <f t="shared" si="10"/>
        <v>#DIV/0!</v>
      </c>
      <c r="AE9" s="20" t="e">
        <f t="shared" si="11"/>
        <v>#DIV/0!</v>
      </c>
      <c r="AF9" s="60" t="e">
        <f t="shared" si="12"/>
        <v>#DIV/0!</v>
      </c>
      <c r="AG9" s="20"/>
      <c r="AH9" s="20" t="e">
        <f>(turn.targ239!Q9/turn.targ239!P9)/(Q9/P9)</f>
        <v>#DIV/0!</v>
      </c>
      <c r="AI9" s="20" t="e">
        <f>AH9*SQRT(1/(Q9+0.5)+1/(turn.targ239!Q9+0.5))</f>
        <v>#DIV/0!</v>
      </c>
      <c r="AJ9" s="32" t="e">
        <f t="shared" si="13"/>
        <v>#DIV/0!</v>
      </c>
      <c r="AK9" s="32" t="e">
        <f t="shared" si="14"/>
        <v>#DIV/0!</v>
      </c>
      <c r="AN9" s="32"/>
    </row>
    <row r="10" spans="1:40" x14ac:dyDescent="0.2">
      <c r="A10" s="29">
        <v>6</v>
      </c>
      <c r="B10" s="50" t="e">
        <f>VLOOKUP($A10,Rohdaten!F$3:H$1000,2,0)</f>
        <v>#N/A</v>
      </c>
      <c r="C10" s="29" t="e">
        <f>VLOOKUP($A10,Rohdaten!F$3:H$1000,3,0)</f>
        <v>#N/A</v>
      </c>
      <c r="D10" s="51" t="str">
        <f t="shared" si="0"/>
        <v>missing</v>
      </c>
      <c r="E10" s="76">
        <f>turn.targ236!E11</f>
        <v>0</v>
      </c>
      <c r="F10" s="50">
        <f t="array" ref="F10">SUM(IF($A10=runs_catXX,1))</f>
        <v>0</v>
      </c>
      <c r="G10" s="76">
        <f>turn.targ236!G11</f>
        <v>0</v>
      </c>
      <c r="H10" s="52" t="e">
        <f t="array" ref="H10">SUM(IF($A10=runs!$C$2:$C$304,runs!$AL$2:$AL$304*runs!$AJ$2:$AJ$304))/SUM(IF($A10=runs!$C$2:$C$304,runs!$AL$2:$AL$304))</f>
        <v>#DIV/0!</v>
      </c>
      <c r="I10" s="67" t="e">
        <f t="array" ref="I10">SQRT(SUM(IF($A10=runs_catXX,(runs!$AL$2:$AL$304*runs!$AK$2:$AK$304)^2))/SUM(IF($A10=runs_catXX,(runs!$AL$2:$AL$304)))^2)</f>
        <v>#DIV/0!</v>
      </c>
      <c r="J10" s="54" t="e">
        <f t="shared" si="1"/>
        <v>#DIV/0!</v>
      </c>
      <c r="K10" s="53" t="e">
        <f t="array" ref="K10">SQRT(SUM(IF(A10=runs!$C$2:$C$304,((runs!$AJ$2:$AJ$304-H10)/runs!$AK$3:$AK$304)^2))/((F10-1)*SUM(IF(A10=runs_catXX,1/runs!$AK$3:$AK$304^2))))</f>
        <v>#DIV/0!</v>
      </c>
      <c r="L10" s="54" t="e">
        <f t="shared" si="2"/>
        <v>#DIV/0!</v>
      </c>
      <c r="M10" s="53" t="e">
        <f t="shared" si="3"/>
        <v>#DIV/0!</v>
      </c>
      <c r="N10" s="54" t="e">
        <f t="shared" si="4"/>
        <v>#DIV/0!</v>
      </c>
      <c r="P10" s="29">
        <f t="array" ref="P10">SUM(IF($A10=runs!$C$2:$C$304,runs!AD$2:AD$304))</f>
        <v>0</v>
      </c>
      <c r="Q10" s="29">
        <f t="array" ref="Q10">SUM(IF($A10=runs!$C$2:$C$304,runs!AC$2:AC$304))</f>
        <v>0</v>
      </c>
      <c r="R10" s="55">
        <f t="shared" si="5"/>
        <v>1</v>
      </c>
      <c r="S10" s="32" t="e">
        <f t="shared" si="6"/>
        <v>#DIV/0!</v>
      </c>
      <c r="T10" s="32" t="e">
        <f t="shared" si="7"/>
        <v>#DIV/0!</v>
      </c>
      <c r="U10" s="20">
        <f t="array" ref="U10">SUM(IF($A10=runs!$C$3:$C$304,runs!AE$3:AE$304))</f>
        <v>0</v>
      </c>
      <c r="V10" s="20" t="e">
        <f t="shared" si="8"/>
        <v>#DIV/0!</v>
      </c>
      <c r="W10" s="77" t="e">
        <f>S10/'current calib'!$B$16</f>
        <v>#DIV/0!</v>
      </c>
      <c r="X10" s="20" t="e">
        <f>Q10/(U10/charge/constants!$B$3)</f>
        <v>#DIV/0!</v>
      </c>
      <c r="Y10" s="59" t="e">
        <f>R10/(U10/charge/constants!$B$3)</f>
        <v>#DIV/0!</v>
      </c>
      <c r="Z10" s="60" t="e">
        <f t="shared" si="9"/>
        <v>#DIV/0!</v>
      </c>
      <c r="AA10" s="23" t="e">
        <f>X10/eval!$E$18</f>
        <v>#DIV/0!</v>
      </c>
      <c r="AB10" s="20" t="e">
        <f>Y10/eval!$E$18</f>
        <v>#DIV/0!</v>
      </c>
      <c r="AC10" s="59"/>
      <c r="AD10" s="20" t="e">
        <f t="shared" si="10"/>
        <v>#DIV/0!</v>
      </c>
      <c r="AE10" s="20" t="e">
        <f t="shared" si="11"/>
        <v>#DIV/0!</v>
      </c>
      <c r="AF10" s="60" t="e">
        <f t="shared" si="12"/>
        <v>#DIV/0!</v>
      </c>
      <c r="AG10" s="20"/>
      <c r="AH10" s="20" t="e">
        <f>(turn.targ239!Q10/turn.targ239!P10)/(Q10/P10)</f>
        <v>#DIV/0!</v>
      </c>
      <c r="AI10" s="20" t="e">
        <f>AH10*SQRT(1/(Q10+0.5)+1/(turn.targ239!Q10+0.5))</f>
        <v>#DIV/0!</v>
      </c>
      <c r="AJ10" s="32" t="e">
        <f t="shared" si="13"/>
        <v>#DIV/0!</v>
      </c>
      <c r="AK10" s="32" t="e">
        <f t="shared" si="14"/>
        <v>#DIV/0!</v>
      </c>
      <c r="AN10" s="32"/>
    </row>
    <row r="11" spans="1:40" x14ac:dyDescent="0.2">
      <c r="A11" s="29">
        <v>7</v>
      </c>
      <c r="B11" s="50" t="str">
        <f>VLOOKUP($A11,Rohdaten!F$3:H$1000,2,0)</f>
        <v>St60k_U_D100-a@7</v>
      </c>
      <c r="C11" s="29" t="str">
        <f>VLOOKUP($A11,Rohdaten!F$3:H$1000,3,0)</f>
        <v>MS_St60k_U</v>
      </c>
      <c r="D11" s="51" t="str">
        <f t="shared" si="0"/>
        <v>MS_St60k_U</v>
      </c>
      <c r="E11" s="76">
        <f>turn.targ236!E12</f>
        <v>0</v>
      </c>
      <c r="F11" s="50">
        <f t="array" ref="F11">SUM(IF($A11=runs_catXX,1))</f>
        <v>7</v>
      </c>
      <c r="G11" s="76" t="e">
        <f>turn.targ236!#REF!</f>
        <v>#REF!</v>
      </c>
      <c r="H11" s="52">
        <f t="array" ref="H11">SUM(IF($A11=runs!$C$2:$C$304,runs!$AL$2:$AL$304*runs!$AJ$2:$AJ$304))/SUM(IF($A11=runs!$C$2:$C$304,runs!$AL$2:$AL$304))</f>
        <v>5.5197183067448409E-6</v>
      </c>
      <c r="I11" s="67">
        <f t="array" ref="I11">SQRT(SUM(IF($A11=runs_catXX,(runs!$AL$2:$AL$304*runs!$AK$2:$AK$304)^2))/SUM(IF($A11=runs_catXX,(runs!$AL$2:$AL$304)))^2)</f>
        <v>5.9398439905531697E-7</v>
      </c>
      <c r="J11" s="54">
        <f t="shared" si="1"/>
        <v>0.10761136095106438</v>
      </c>
      <c r="K11" s="53">
        <f t="array" ref="K11">SQRT(SUM(IF(A11=runs!$C$2:$C$304,((runs!$AJ$2:$AJ$304-H11)/runs!$AK$3:$AK$304)^2))/((F11-1)*SUM(IF(A11=runs_catXX,1/runs!$AK$3:$AK$304^2))))</f>
        <v>6.8790640913989021E-7</v>
      </c>
      <c r="L11" s="54">
        <f t="shared" si="2"/>
        <v>0.12462708618649983</v>
      </c>
      <c r="M11" s="53">
        <f t="shared" si="3"/>
        <v>6.8790640913989021E-7</v>
      </c>
      <c r="N11" s="54">
        <f t="shared" si="4"/>
        <v>0.12462708618649983</v>
      </c>
      <c r="P11" s="29">
        <f t="array" ref="P11">SUM(IF($A11=runs!$C$2:$C$304,runs!AD$2:AD$304))</f>
        <v>417.7997527812114</v>
      </c>
      <c r="Q11" s="29">
        <f t="array" ref="Q11">SUM(IF($A11=runs!$C$2:$C$304,runs!AC$2:AC$304))</f>
        <v>97</v>
      </c>
      <c r="R11" s="55">
        <f t="shared" si="5"/>
        <v>9.8994949366116654</v>
      </c>
      <c r="S11" s="32">
        <f t="shared" si="6"/>
        <v>0.23216863905325441</v>
      </c>
      <c r="T11" s="32">
        <f t="shared" si="7"/>
        <v>2.3694353265440345E-2</v>
      </c>
      <c r="U11" s="20">
        <f t="array" ref="U11">SUM(IF($A11=runs!$C$3:$C$304,runs!AE$3:AE$304))</f>
        <v>9.8884156963926338E-12</v>
      </c>
      <c r="V11" s="20">
        <f t="shared" si="8"/>
        <v>2.3667835202312546E-14</v>
      </c>
      <c r="W11" s="77">
        <f>S11/'current calib'!$B$16</f>
        <v>34181997.398610242</v>
      </c>
      <c r="X11" s="20">
        <f>Q11/(U11/charge/constants!$B$3)</f>
        <v>4.7150141571221347E-6</v>
      </c>
      <c r="Y11" s="59">
        <f>R11/(U11/charge/constants!$B$3)</f>
        <v>4.8119854406683392E-7</v>
      </c>
      <c r="Z11" s="60">
        <f t="shared" si="9"/>
        <v>0.10205664883104809</v>
      </c>
      <c r="AA11" s="23">
        <f>X11/eval!$E$18</f>
        <v>5.7101796262766879E-6</v>
      </c>
      <c r="AB11" s="20">
        <f>Y11/eval!$E$18</f>
        <v>5.8276179688112546E-7</v>
      </c>
      <c r="AC11" s="59"/>
      <c r="AD11" s="20">
        <f t="shared" si="10"/>
        <v>5.5197183067448409E-6</v>
      </c>
      <c r="AE11" s="20">
        <f t="shared" si="11"/>
        <v>6.8790640913989021E-7</v>
      </c>
      <c r="AF11" s="60">
        <f t="shared" si="12"/>
        <v>0.12462708618649983</v>
      </c>
      <c r="AG11" s="20"/>
      <c r="AH11" s="20">
        <f>(turn.targ239!Q11/turn.targ239!P11)/(Q11/P11)</f>
        <v>1</v>
      </c>
      <c r="AI11" s="20">
        <f>AH11*SQRT(1/(Q11+0.5)+1/(turn.targ239!Q11+0.5))</f>
        <v>0.14322297480788657</v>
      </c>
      <c r="AJ11" s="32">
        <f t="shared" si="13"/>
        <v>7.1999999999999998E-3</v>
      </c>
      <c r="AK11" s="32">
        <f t="shared" si="14"/>
        <v>1.0312054186167833E-3</v>
      </c>
      <c r="AN11" s="32"/>
    </row>
    <row r="12" spans="1:40" x14ac:dyDescent="0.2">
      <c r="A12" s="29">
        <v>8</v>
      </c>
      <c r="B12" s="50" t="str">
        <f>VLOOKUP($A12,Rohdaten!F$3:H$1000,2,0)</f>
        <v>St60k_U_D100-b@8</v>
      </c>
      <c r="C12" s="29" t="str">
        <f>VLOOKUP($A12,Rohdaten!F$3:H$1000,3,0)</f>
        <v>MS_St60k_U</v>
      </c>
      <c r="D12" s="51" t="str">
        <f t="shared" si="0"/>
        <v>MS_St60k_U</v>
      </c>
      <c r="E12" s="76">
        <f>turn.targ236!E13</f>
        <v>0</v>
      </c>
      <c r="F12" s="50">
        <f t="array" ref="F12">SUM(IF($A12=runs_catXX,1))</f>
        <v>7</v>
      </c>
      <c r="G12" s="76">
        <f>turn.targ236!G12</f>
        <v>1979</v>
      </c>
      <c r="H12" s="52">
        <f t="array" ref="H12">SUM(IF($A12=runs!$C$2:$C$304,runs!$AL$2:$AL$304*runs!$AJ$2:$AJ$304))/SUM(IF($A12=runs!$C$2:$C$304,runs!$AL$2:$AL$304))</f>
        <v>3.2168323670974842E-6</v>
      </c>
      <c r="I12" s="67">
        <f t="array" ref="I12">SQRT(SUM(IF($A12=runs_catXX,(runs!$AL$2:$AL$304*runs!$AK$2:$AK$304)^2))/SUM(IF($A12=runs_catXX,(runs!$AL$2:$AL$304)))^2)</f>
        <v>4.3789703929702193E-7</v>
      </c>
      <c r="J12" s="54">
        <f t="shared" si="1"/>
        <v>0.1361267822892904</v>
      </c>
      <c r="K12" s="53">
        <f t="array" ref="K12">SQRT(SUM(IF(A12=runs!$C$2:$C$304,((runs!$AJ$2:$AJ$304-H12)/runs!$AK$3:$AK$304)^2))/((F12-1)*SUM(IF(A12=runs_catXX,1/runs!$AK$3:$AK$304^2))))</f>
        <v>5.3664147943340271E-7</v>
      </c>
      <c r="L12" s="54">
        <f t="shared" si="2"/>
        <v>0.16682295444496817</v>
      </c>
      <c r="M12" s="53">
        <f t="shared" si="3"/>
        <v>5.3664147943340271E-7</v>
      </c>
      <c r="N12" s="54">
        <f t="shared" si="4"/>
        <v>0.16682295444496817</v>
      </c>
      <c r="P12" s="29">
        <f t="array" ref="P12">SUM(IF($A12=runs!$C$2:$C$304,runs!AD$2:AD$304))</f>
        <v>417.30531520395556</v>
      </c>
      <c r="Q12" s="29">
        <f t="array" ref="Q12">SUM(IF($A12=runs!$C$2:$C$304,runs!AC$2:AC$304))</f>
        <v>70</v>
      </c>
      <c r="R12" s="55">
        <f t="shared" si="5"/>
        <v>8.426149773176359</v>
      </c>
      <c r="S12" s="32">
        <f t="shared" si="6"/>
        <v>0.16774289099526063</v>
      </c>
      <c r="T12" s="32">
        <f t="shared" si="7"/>
        <v>2.0191810327309458E-2</v>
      </c>
      <c r="U12" s="20">
        <f t="array" ref="U12">SUM(IF($A12=runs!$C$3:$C$304,runs!AE$3:AE$304))</f>
        <v>1.0626782776197783E-11</v>
      </c>
      <c r="V12" s="20">
        <f t="shared" si="8"/>
        <v>2.54652466408294E-14</v>
      </c>
      <c r="W12" s="77">
        <f>S12/'current calib'!$B$16</f>
        <v>24696647.605020225</v>
      </c>
      <c r="X12" s="20">
        <f>Q12/(U12/charge/constants!$B$3)</f>
        <v>3.1661699225998923E-6</v>
      </c>
      <c r="Y12" s="59">
        <f>R12/(U12/charge/constants!$B$3)</f>
        <v>3.8112317107361275E-7</v>
      </c>
      <c r="Z12" s="60">
        <f t="shared" si="9"/>
        <v>0.12037356818823371</v>
      </c>
      <c r="AA12" s="23">
        <f>X12/eval!$E$18</f>
        <v>3.8344315378248877E-6</v>
      </c>
      <c r="AB12" s="20">
        <f>Y12/eval!$E$18</f>
        <v>4.6156420618147794E-7</v>
      </c>
      <c r="AC12" s="59"/>
      <c r="AD12" s="20">
        <f t="shared" si="10"/>
        <v>3.8344315378248877E-6</v>
      </c>
      <c r="AE12" s="20">
        <f t="shared" si="11"/>
        <v>4.6156420618147794E-7</v>
      </c>
      <c r="AF12" s="60">
        <f t="shared" si="12"/>
        <v>0.12037356818823371</v>
      </c>
      <c r="AG12" s="20"/>
      <c r="AH12" s="20">
        <f>(turn.targ239!Q12/turn.targ239!P12)/(Q12/P12)</f>
        <v>1</v>
      </c>
      <c r="AI12" s="20">
        <f>AH12*SQRT(1/(Q12+0.5)+1/(turn.targ239!Q12+0.5))</f>
        <v>0.16843038421330378</v>
      </c>
      <c r="AJ12" s="32">
        <f t="shared" si="13"/>
        <v>7.1999999999999998E-3</v>
      </c>
      <c r="AK12" s="32">
        <f t="shared" si="14"/>
        <v>1.2126987663357873E-3</v>
      </c>
      <c r="AN12" s="32"/>
    </row>
    <row r="13" spans="1:40" x14ac:dyDescent="0.2">
      <c r="A13" s="29">
        <v>9</v>
      </c>
      <c r="B13" s="50" t="str">
        <f>VLOOKUP($A13,Rohdaten!F$3:H$1000,2,0)</f>
        <v>St60k_U_D100-c@9</v>
      </c>
      <c r="C13" s="29" t="str">
        <f>VLOOKUP($A13,Rohdaten!F$3:H$1000,3,0)</f>
        <v>MS_St60k_U</v>
      </c>
      <c r="D13" s="51" t="str">
        <f t="shared" si="0"/>
        <v>MS_St60k_U</v>
      </c>
      <c r="E13" s="76">
        <f>turn.targ236!E14</f>
        <v>0</v>
      </c>
      <c r="F13" s="50">
        <f t="array" ref="F13">SUM(IF($A13=runs_catXX,1))</f>
        <v>7</v>
      </c>
      <c r="G13" s="76">
        <f>turn.targ236!G13</f>
        <v>1979</v>
      </c>
      <c r="H13" s="52">
        <f t="array" ref="H13">SUM(IF($A13=runs!$C$2:$C$304,runs!$AL$2:$AL$304*runs!$AJ$2:$AJ$304))/SUM(IF($A13=runs!$C$2:$C$304,runs!$AL$2:$AL$304))</f>
        <v>1.6951774848028544E-6</v>
      </c>
      <c r="I13" s="67">
        <f t="array" ref="I13">SQRT(SUM(IF($A13=runs_catXX,(runs!$AL$2:$AL$304*runs!$AK$2:$AK$304)^2))/SUM(IF($A13=runs_catXX,(runs!$AL$2:$AL$304)))^2)</f>
        <v>2.0701885521797576E-7</v>
      </c>
      <c r="J13" s="54">
        <f t="shared" si="1"/>
        <v>0.12212223031150725</v>
      </c>
      <c r="K13" s="53">
        <f t="array" ref="K13">SQRT(SUM(IF(A13=runs!$C$2:$C$304,((runs!$AJ$2:$AJ$304-H13)/runs!$AK$3:$AK$304)^2))/((F13-1)*SUM(IF(A13=runs_catXX,1/runs!$AK$3:$AK$304^2))))</f>
        <v>5.8060770453624406E-7</v>
      </c>
      <c r="L13" s="54">
        <f t="shared" si="2"/>
        <v>0.34250555457546533</v>
      </c>
      <c r="M13" s="73">
        <f t="shared" si="3"/>
        <v>5.8060770453624406E-7</v>
      </c>
      <c r="N13" s="54">
        <f t="shared" si="4"/>
        <v>0.34250555457546533</v>
      </c>
      <c r="P13" s="29">
        <f t="array" ref="P13">SUM(IF($A13=runs!$C$2:$C$304,runs!AD$2:AD$304))</f>
        <v>417.55253399258345</v>
      </c>
      <c r="Q13" s="29">
        <f t="array" ref="Q13">SUM(IF($A13=runs!$C$2:$C$304,runs!AC$2:AC$304))</f>
        <v>97</v>
      </c>
      <c r="R13" s="55">
        <f t="shared" si="5"/>
        <v>9.8994949366116654</v>
      </c>
      <c r="S13" s="32">
        <f t="shared" si="6"/>
        <v>0.23230609828300769</v>
      </c>
      <c r="T13" s="32">
        <f t="shared" si="7"/>
        <v>2.370838189377986E-2</v>
      </c>
      <c r="U13" s="20">
        <f t="array" ref="U13">SUM(IF($A13=runs!$C$3:$C$304,runs!AE$3:AE$304))</f>
        <v>2.4172832983668859E-11</v>
      </c>
      <c r="V13" s="20">
        <f t="shared" si="8"/>
        <v>5.7891716648277398E-14</v>
      </c>
      <c r="W13" s="77">
        <f>S13/'current calib'!$B$16</f>
        <v>34202235.407727249</v>
      </c>
      <c r="X13" s="20">
        <f>Q13/(U13/charge/constants!$B$3)</f>
        <v>1.9287776501620286E-6</v>
      </c>
      <c r="Y13" s="59">
        <f>R13/(U13/charge/constants!$B$3)</f>
        <v>1.9684458331576029E-7</v>
      </c>
      <c r="Z13" s="60">
        <f t="shared" si="9"/>
        <v>0.10205664883104809</v>
      </c>
      <c r="AA13" s="23">
        <f>X13/eval!$E$18</f>
        <v>2.3358714257382773E-6</v>
      </c>
      <c r="AB13" s="20">
        <f>Y13/eval!$E$18</f>
        <v>2.3839120981105099E-7</v>
      </c>
      <c r="AC13" s="62"/>
      <c r="AD13" s="20">
        <f t="shared" si="10"/>
        <v>1.6951774848028544E-6</v>
      </c>
      <c r="AE13" s="20">
        <f t="shared" si="11"/>
        <v>5.8060770453624406E-7</v>
      </c>
      <c r="AF13" s="60">
        <f t="shared" si="12"/>
        <v>0.34250555457546533</v>
      </c>
      <c r="AG13" s="20"/>
      <c r="AH13" s="20">
        <f>(turn.targ239!Q13/turn.targ239!P13)/(Q13/P13)</f>
        <v>1</v>
      </c>
      <c r="AI13" s="20">
        <f>AH13*SQRT(1/(Q13+0.5)+1/(turn.targ239!Q13+0.5))</f>
        <v>0.14322297480788657</v>
      </c>
      <c r="AJ13" s="32">
        <f t="shared" si="13"/>
        <v>7.1999999999999998E-3</v>
      </c>
      <c r="AK13" s="32">
        <f t="shared" si="14"/>
        <v>1.0312054186167833E-3</v>
      </c>
      <c r="AN13" s="32"/>
    </row>
    <row r="14" spans="1:40" x14ac:dyDescent="0.2">
      <c r="A14" s="29">
        <v>10</v>
      </c>
      <c r="B14" s="50" t="str">
        <f>VLOOKUP($A14,Rohdaten!F$3:H$1000,2,0)</f>
        <v>Vienna-KkU_D30+Fe02@10</v>
      </c>
      <c r="C14" s="29" t="str">
        <f>VLOOKUP($A14,Rohdaten!F$3:H$1000,3,0)</f>
        <v>Vienna-KkU</v>
      </c>
      <c r="D14" s="51" t="str">
        <f t="shared" si="0"/>
        <v>Vienna-KkU</v>
      </c>
      <c r="E14" s="76">
        <f>turn.targ236!E15</f>
        <v>0</v>
      </c>
      <c r="F14" s="50">
        <f t="array" ref="F14">SUM(IF($A14=runs_catXX,1))</f>
        <v>8</v>
      </c>
      <c r="G14" s="76">
        <f>turn.targ236!G14</f>
        <v>1979</v>
      </c>
      <c r="H14" s="52">
        <f t="array" ref="H14">SUM(IF($A14=runs!$C$2:$C$304,runs!$AL$2:$AL$304*runs!$AJ$2:$AJ$304))/SUM(IF($A14=runs!$C$2:$C$304,runs!$AL$2:$AL$304))</f>
        <v>0</v>
      </c>
      <c r="I14" s="67">
        <f t="array" ref="I14">SQRT(SUM(IF($A14=runs_catXX,(runs!$AL$2:$AL$304*runs!$AK$2:$AK$304)^2))/SUM(IF($A14=runs_catXX,(runs!$AL$2:$AL$304)))^2)</f>
        <v>5.943623807143774E-12</v>
      </c>
      <c r="J14" s="54" t="e">
        <f t="shared" si="1"/>
        <v>#DIV/0!</v>
      </c>
      <c r="K14" s="53">
        <f t="array" ref="K14">SQRT(SUM(IF(A14=runs!$C$2:$C$304,((runs!$AJ$2:$AJ$304-H14)/runs!$AK$3:$AK$304)^2))/((F14-1)*SUM(IF(A14=runs_catXX,1/runs!$AK$3:$AK$304^2))))</f>
        <v>0</v>
      </c>
      <c r="L14" s="54" t="e">
        <f t="shared" si="2"/>
        <v>#DIV/0!</v>
      </c>
      <c r="M14" s="73">
        <f t="shared" si="3"/>
        <v>5.943623807143774E-12</v>
      </c>
      <c r="N14" s="54" t="e">
        <f t="shared" si="4"/>
        <v>#DIV/0!</v>
      </c>
      <c r="P14" s="29">
        <f t="array" ref="P14">SUM(IF($A14=runs!$C$2:$C$304,runs!AD$2:AD$304))</f>
        <v>318.78862793572318</v>
      </c>
      <c r="Q14" s="29">
        <f t="array" ref="Q14">SUM(IF($A14=runs!$C$2:$C$304,runs!AC$2:AC$304))</f>
        <v>0</v>
      </c>
      <c r="R14" s="55">
        <f t="shared" si="5"/>
        <v>1</v>
      </c>
      <c r="S14" s="32">
        <f t="shared" si="6"/>
        <v>0</v>
      </c>
      <c r="T14" s="32">
        <f t="shared" si="7"/>
        <v>3.1368747576580062E-3</v>
      </c>
      <c r="U14" s="20">
        <f t="array" ref="U14">SUM(IF($A14=runs!$C$3:$C$304,runs!AE$3:AE$304))</f>
        <v>2.6216396569228802E-7</v>
      </c>
      <c r="V14" s="20">
        <f t="shared" si="8"/>
        <v>8.2237552634765788E-10</v>
      </c>
      <c r="W14" s="77">
        <f>S14/'current calib'!$B$16</f>
        <v>0</v>
      </c>
      <c r="X14" s="20">
        <f>Q14/(U14/charge/constants!$B$3)</f>
        <v>0</v>
      </c>
      <c r="Y14" s="59">
        <f>R14/(U14/charge/constants!$B$3)</f>
        <v>1.8334327478253411E-12</v>
      </c>
      <c r="Z14" s="60" t="e">
        <f t="shared" si="9"/>
        <v>#DIV/0!</v>
      </c>
      <c r="AA14" s="23">
        <f>X14/eval!$E$18</f>
        <v>0</v>
      </c>
      <c r="AB14" s="20">
        <f>Y14/eval!$E$18</f>
        <v>2.2204027334608828E-12</v>
      </c>
      <c r="AC14" s="62"/>
      <c r="AD14" s="20">
        <f t="shared" si="10"/>
        <v>0</v>
      </c>
      <c r="AE14" s="20">
        <f t="shared" si="11"/>
        <v>2.2204027334608828E-12</v>
      </c>
      <c r="AF14" s="60" t="e">
        <f t="shared" si="12"/>
        <v>#DIV/0!</v>
      </c>
      <c r="AG14" s="20"/>
      <c r="AH14" s="20" t="e">
        <f>(turn.targ239!Q14/turn.targ239!P14)/(Q14/P14)</f>
        <v>#DIV/0!</v>
      </c>
      <c r="AI14" s="20" t="e">
        <f>AH14*SQRT(1/(Q14+0.5)+1/(turn.targ239!Q14+0.5))</f>
        <v>#DIV/0!</v>
      </c>
      <c r="AJ14" s="32" t="e">
        <f t="shared" si="13"/>
        <v>#DIV/0!</v>
      </c>
      <c r="AK14" s="32" t="e">
        <f t="shared" si="14"/>
        <v>#DIV/0!</v>
      </c>
      <c r="AN14" s="32"/>
    </row>
    <row r="15" spans="1:40" x14ac:dyDescent="0.2">
      <c r="A15" s="29">
        <v>11</v>
      </c>
      <c r="B15" s="50" t="str">
        <f>VLOOKUP($A15,Rohdaten!F$3:H$1000,2,0)</f>
        <v>St60e_U_D100-a@11</v>
      </c>
      <c r="C15" s="29" t="str">
        <f>VLOOKUP($A15,Rohdaten!F$3:H$1000,3,0)</f>
        <v>MS_St60e_U</v>
      </c>
      <c r="D15" s="51" t="str">
        <f t="shared" si="0"/>
        <v>MS_St60e_U</v>
      </c>
      <c r="E15" s="76">
        <f>turn.targ236!E16</f>
        <v>0</v>
      </c>
      <c r="F15" s="50">
        <f t="array" ref="F15">SUM(IF($A15=runs_catXX,1))</f>
        <v>7</v>
      </c>
      <c r="G15" s="76">
        <f>turn.targ236!G15</f>
        <v>0</v>
      </c>
      <c r="H15" s="52">
        <f t="array" ref="H15">SUM(IF($A15=runs!$C$2:$C$304,runs!$AL$2:$AL$304*runs!$AJ$2:$AJ$304))/SUM(IF($A15=runs!$C$2:$C$304,runs!$AL$2:$AL$304))</f>
        <v>0</v>
      </c>
      <c r="I15" s="67">
        <f t="array" ref="I15">SQRT(SUM(IF($A15=runs_catXX,(runs!$AL$2:$AL$304*runs!$AK$2:$AK$304)^2))/SUM(IF($A15=runs_catXX,(runs!$AL$2:$AL$304)))^2)</f>
        <v>1.0512252576800997E-7</v>
      </c>
      <c r="J15" s="54" t="e">
        <f t="shared" si="1"/>
        <v>#DIV/0!</v>
      </c>
      <c r="K15" s="53">
        <f t="array" ref="K15">SQRT(SUM(IF(A15=runs!$C$2:$C$304,((runs!$AJ$2:$AJ$304-H15)/runs!$AK$3:$AK$304)^2))/((F15-1)*SUM(IF(A15=runs_catXX,1/runs!$AK$3:$AK$304^2))))</f>
        <v>0</v>
      </c>
      <c r="L15" s="54" t="e">
        <f t="shared" si="2"/>
        <v>#DIV/0!</v>
      </c>
      <c r="M15" s="73">
        <f t="shared" si="3"/>
        <v>1.0512252576800997E-7</v>
      </c>
      <c r="N15" s="54" t="e">
        <f t="shared" si="4"/>
        <v>#DIV/0!</v>
      </c>
      <c r="P15" s="29">
        <f t="array" ref="P15">SUM(IF($A15=runs!$C$2:$C$304,runs!AD$2:AD$304))</f>
        <v>418.04697156983934</v>
      </c>
      <c r="Q15" s="29">
        <f t="array" ref="Q15">SUM(IF($A15=runs!$C$2:$C$304,runs!AC$2:AC$304))</f>
        <v>0</v>
      </c>
      <c r="R15" s="55">
        <f t="shared" si="5"/>
        <v>1</v>
      </c>
      <c r="S15" s="32">
        <f t="shared" si="6"/>
        <v>0</v>
      </c>
      <c r="T15" s="32">
        <f t="shared" si="7"/>
        <v>2.3920756948551153E-3</v>
      </c>
      <c r="U15" s="20">
        <f t="array" ref="U15">SUM(IF($A15=runs!$C$3:$C$304,runs!AE$3:AE$304))</f>
        <v>1.123451551579629E-11</v>
      </c>
      <c r="V15" s="20">
        <f t="shared" si="8"/>
        <v>2.6873811508808984E-14</v>
      </c>
      <c r="W15" s="77">
        <f>S15/'current calib'!$B$16</f>
        <v>0</v>
      </c>
      <c r="X15" s="20">
        <f>Q15/(U15/charge/constants!$B$3)</f>
        <v>0</v>
      </c>
      <c r="Y15" s="59">
        <f>R15/(U15/charge/constants!$B$3)</f>
        <v>4.2784221475698536E-8</v>
      </c>
      <c r="Z15" s="60" t="e">
        <f t="shared" si="9"/>
        <v>#DIV/0!</v>
      </c>
      <c r="AA15" s="23">
        <f>X15/eval!$E$18</f>
        <v>0</v>
      </c>
      <c r="AB15" s="20">
        <f>Y15/eval!$E$18</f>
        <v>5.1814391570301915E-8</v>
      </c>
      <c r="AC15" s="62"/>
      <c r="AD15" s="20">
        <f t="shared" si="10"/>
        <v>0</v>
      </c>
      <c r="AE15" s="20">
        <f t="shared" si="11"/>
        <v>5.1814391570301915E-8</v>
      </c>
      <c r="AF15" s="60" t="e">
        <f t="shared" si="12"/>
        <v>#DIV/0!</v>
      </c>
      <c r="AG15" s="20"/>
      <c r="AH15" s="20" t="e">
        <f>(turn.targ239!Q15/turn.targ239!P15)/(Q15/P15)</f>
        <v>#DIV/0!</v>
      </c>
      <c r="AI15" s="20" t="e">
        <f>AH15*SQRT(1/(Q15+0.5)+1/(turn.targ239!Q15+0.5))</f>
        <v>#DIV/0!</v>
      </c>
      <c r="AJ15" s="32" t="e">
        <f t="shared" si="13"/>
        <v>#DIV/0!</v>
      </c>
      <c r="AK15" s="32" t="e">
        <f t="shared" si="14"/>
        <v>#DIV/0!</v>
      </c>
      <c r="AN15" s="32"/>
    </row>
    <row r="16" spans="1:40" x14ac:dyDescent="0.2">
      <c r="A16" s="29">
        <v>12</v>
      </c>
      <c r="B16" s="50" t="str">
        <f>VLOOKUP($A16,Rohdaten!F$3:H$1000,2,0)</f>
        <v>St60e_U_D100-b@12</v>
      </c>
      <c r="C16" s="29" t="str">
        <f>VLOOKUP($A16,Rohdaten!F$3:H$1000,3,0)</f>
        <v>MS_St60e_U</v>
      </c>
      <c r="D16" s="51" t="str">
        <f t="shared" si="0"/>
        <v>MS_St60e_U</v>
      </c>
      <c r="E16" s="76">
        <f>turn.targ236!E17</f>
        <v>0</v>
      </c>
      <c r="F16" s="50">
        <f t="array" ref="F16">SUM(IF($A16=runs_catXX,1))</f>
        <v>7</v>
      </c>
      <c r="G16" s="76">
        <f>turn.targ236!G16</f>
        <v>1983</v>
      </c>
      <c r="H16" s="52">
        <f t="array" ref="H16">SUM(IF($A16=runs!$C$2:$C$304,runs!$AL$2:$AL$304*runs!$AJ$2:$AJ$304))/SUM(IF($A16=runs!$C$2:$C$304,runs!$AL$2:$AL$304))</f>
        <v>0</v>
      </c>
      <c r="I16" s="67">
        <f t="array" ref="I16">SQRT(SUM(IF($A16=runs_catXX,(runs!$AL$2:$AL$304*runs!$AK$2:$AK$304)^2))/SUM(IF($A16=runs_catXX,(runs!$AL$2:$AL$304)))^2)</f>
        <v>1.2129796260491734E-7</v>
      </c>
      <c r="J16" s="54" t="e">
        <f t="shared" si="1"/>
        <v>#DIV/0!</v>
      </c>
      <c r="K16" s="53">
        <f t="array" ref="K16">SQRT(SUM(IF(A16=runs!$C$2:$C$304,((runs!$AJ$2:$AJ$304-H16)/runs!$AK$3:$AK$304)^2))/((F16-1)*SUM(IF(A16=runs_catXX,1/runs!$AK$3:$AK$304^2))))</f>
        <v>0</v>
      </c>
      <c r="L16" s="54" t="e">
        <f t="shared" si="2"/>
        <v>#DIV/0!</v>
      </c>
      <c r="M16" s="53">
        <f t="shared" si="3"/>
        <v>1.2129796260491734E-7</v>
      </c>
      <c r="N16" s="54" t="e">
        <f t="shared" si="4"/>
        <v>#DIV/0!</v>
      </c>
      <c r="P16" s="29">
        <f t="array" ref="P16">SUM(IF($A16=runs!$C$2:$C$304,runs!AD$2:AD$304))</f>
        <v>416.93448702101364</v>
      </c>
      <c r="Q16" s="29">
        <f t="array" ref="Q16">SUM(IF($A16=runs!$C$2:$C$304,runs!AC$2:AC$304))</f>
        <v>0</v>
      </c>
      <c r="R16" s="55">
        <f t="shared" si="5"/>
        <v>1</v>
      </c>
      <c r="S16" s="32">
        <f t="shared" si="6"/>
        <v>0</v>
      </c>
      <c r="T16" s="32">
        <f t="shared" si="7"/>
        <v>2.3984583456863324E-3</v>
      </c>
      <c r="U16" s="20">
        <f t="array" ref="U16">SUM(IF($A16=runs!$C$3:$C$304,runs!AE$3:AE$304))</f>
        <v>1.1651463493005585E-11</v>
      </c>
      <c r="V16" s="20">
        <f t="shared" si="8"/>
        <v>2.7945549854258872E-14</v>
      </c>
      <c r="W16" s="77">
        <f>S16/'current calib'!$B$16</f>
        <v>0</v>
      </c>
      <c r="X16" s="20">
        <f>Q16/(U16/charge/constants!$B$3)</f>
        <v>0</v>
      </c>
      <c r="Y16" s="59">
        <f>R16/(U16/charge/constants!$B$3)</f>
        <v>4.1253186802545611E-8</v>
      </c>
      <c r="Z16" s="60" t="e">
        <f t="shared" si="9"/>
        <v>#DIV/0!</v>
      </c>
      <c r="AA16" s="23">
        <f>X16/eval!$E$18</f>
        <v>0</v>
      </c>
      <c r="AB16" s="20">
        <f>Y16/eval!$E$18</f>
        <v>4.9960211984317999E-8</v>
      </c>
      <c r="AC16" s="62"/>
      <c r="AD16" s="20">
        <f t="shared" si="10"/>
        <v>0</v>
      </c>
      <c r="AE16" s="20">
        <f t="shared" si="11"/>
        <v>4.9960211984317999E-8</v>
      </c>
      <c r="AF16" s="60" t="e">
        <f t="shared" si="12"/>
        <v>#DIV/0!</v>
      </c>
      <c r="AG16" s="20"/>
      <c r="AH16" s="20" t="e">
        <f>(turn.targ239!Q16/turn.targ239!P16)/(Q16/P16)</f>
        <v>#DIV/0!</v>
      </c>
      <c r="AI16" s="20" t="e">
        <f>AH16*SQRT(1/(Q16+0.5)+1/(turn.targ239!Q16+0.5))</f>
        <v>#DIV/0!</v>
      </c>
      <c r="AJ16" s="32" t="e">
        <f t="shared" si="13"/>
        <v>#DIV/0!</v>
      </c>
      <c r="AK16" s="32" t="e">
        <f t="shared" si="14"/>
        <v>#DIV/0!</v>
      </c>
      <c r="AN16" s="32"/>
    </row>
    <row r="17" spans="1:40" x14ac:dyDescent="0.2">
      <c r="A17" s="29">
        <v>13</v>
      </c>
      <c r="B17" s="50" t="str">
        <f>VLOOKUP($A17,Rohdaten!F$3:H$1000,2,0)</f>
        <v>St60e_U_D100-c@13</v>
      </c>
      <c r="C17" s="29" t="str">
        <f>VLOOKUP($A17,Rohdaten!F$3:H$1000,3,0)</f>
        <v>MS_St60e_U</v>
      </c>
      <c r="D17" s="51" t="str">
        <f t="shared" si="0"/>
        <v>MS_St60e_U</v>
      </c>
      <c r="E17" s="76">
        <f>turn.targ236!E18</f>
        <v>0</v>
      </c>
      <c r="F17" s="50">
        <f t="array" ref="F17">SUM(IF($A17=runs_catXX,1))</f>
        <v>7</v>
      </c>
      <c r="G17" s="76">
        <f>turn.targ236!G17</f>
        <v>1983</v>
      </c>
      <c r="H17" s="52">
        <f t="array" ref="H17">SUM(IF($A17=runs!$C$2:$C$304,runs!$AL$2:$AL$304*runs!$AJ$2:$AJ$304))/SUM(IF($A17=runs!$C$2:$C$304,runs!$AL$2:$AL$304))</f>
        <v>0</v>
      </c>
      <c r="I17" s="67">
        <f t="array" ref="I17">SQRT(SUM(IF($A17=runs_catXX,(runs!$AL$2:$AL$304*runs!$AK$2:$AK$304)^2))/SUM(IF($A17=runs_catXX,(runs!$AL$2:$AL$304)))^2)</f>
        <v>1.4804927556555384E-7</v>
      </c>
      <c r="J17" s="54" t="e">
        <f t="shared" si="1"/>
        <v>#DIV/0!</v>
      </c>
      <c r="K17" s="53">
        <f t="array" ref="K17">SQRT(SUM(IF(A17=runs!$C$2:$C$304,((runs!$AJ$2:$AJ$304-H17)/runs!$AK$3:$AK$304)^2))/((F17-1)*SUM(IF(A17=runs_catXX,1/runs!$AK$3:$AK$304^2))))</f>
        <v>0</v>
      </c>
      <c r="L17" s="54" t="e">
        <f t="shared" si="2"/>
        <v>#DIV/0!</v>
      </c>
      <c r="M17" s="53">
        <f t="shared" si="3"/>
        <v>1.4804927556555384E-7</v>
      </c>
      <c r="N17" s="54" t="e">
        <f t="shared" si="4"/>
        <v>#DIV/0!</v>
      </c>
      <c r="P17" s="29">
        <f t="array" ref="P17">SUM(IF($A17=runs!$C$2:$C$304,runs!AD$2:AD$304))</f>
        <v>417.92336217552531</v>
      </c>
      <c r="Q17" s="29">
        <f t="array" ref="Q17">SUM(IF($A17=runs!$C$2:$C$304,runs!AC$2:AC$304))</f>
        <v>0</v>
      </c>
      <c r="R17" s="55">
        <f t="shared" si="5"/>
        <v>1</v>
      </c>
      <c r="S17" s="32">
        <f t="shared" si="6"/>
        <v>0</v>
      </c>
      <c r="T17" s="32">
        <f t="shared" si="7"/>
        <v>2.3927832002366167E-3</v>
      </c>
      <c r="U17" s="20">
        <f t="array" ref="U17">SUM(IF($A17=runs!$C$3:$C$304,runs!AE$3:AE$304))</f>
        <v>9.557760192050014E-12</v>
      </c>
      <c r="V17" s="20">
        <f t="shared" si="8"/>
        <v>2.2869648019427572E-14</v>
      </c>
      <c r="W17" s="77">
        <f>S17/'current calib'!$B$16</f>
        <v>0</v>
      </c>
      <c r="X17" s="20">
        <f>Q17/(U17/charge/constants!$B$3)</f>
        <v>0</v>
      </c>
      <c r="Y17" s="59">
        <f>R17/(U17/charge/constants!$B$3)</f>
        <v>5.0290025104396844E-8</v>
      </c>
      <c r="Z17" s="60" t="e">
        <f t="shared" si="9"/>
        <v>#DIV/0!</v>
      </c>
      <c r="AA17" s="23">
        <f>X17/eval!$E$18</f>
        <v>0</v>
      </c>
      <c r="AB17" s="20">
        <f>Y17/eval!$E$18</f>
        <v>6.0904393324524961E-8</v>
      </c>
      <c r="AC17" s="62"/>
      <c r="AD17" s="20">
        <f t="shared" si="10"/>
        <v>0</v>
      </c>
      <c r="AE17" s="20">
        <f t="shared" si="11"/>
        <v>6.0904393324524961E-8</v>
      </c>
      <c r="AF17" s="60" t="e">
        <f t="shared" si="12"/>
        <v>#DIV/0!</v>
      </c>
      <c r="AG17" s="20"/>
      <c r="AH17" s="20" t="e">
        <f>(turn.targ239!Q17/turn.targ239!P17)/(Q17/P17)</f>
        <v>#DIV/0!</v>
      </c>
      <c r="AI17" s="20" t="e">
        <f>AH17*SQRT(1/(Q17+0.5)+1/(turn.targ239!Q17+0.5))</f>
        <v>#DIV/0!</v>
      </c>
      <c r="AJ17" s="32" t="e">
        <f t="shared" si="13"/>
        <v>#DIV/0!</v>
      </c>
      <c r="AK17" s="32" t="e">
        <f t="shared" si="14"/>
        <v>#DIV/0!</v>
      </c>
      <c r="AN17" s="32"/>
    </row>
    <row r="18" spans="1:40" x14ac:dyDescent="0.2">
      <c r="A18" s="29">
        <v>14</v>
      </c>
      <c r="B18" s="50" t="str">
        <f>VLOOKUP($A18,Rohdaten!F$3:H$1000,2,0)</f>
        <v>St60w_U_D100-a@14</v>
      </c>
      <c r="C18" s="29" t="str">
        <f>VLOOKUP($A18,Rohdaten!F$3:H$1000,3,0)</f>
        <v>MS_St60w_U</v>
      </c>
      <c r="D18" s="51" t="str">
        <f t="shared" si="0"/>
        <v>MS_St60w_U</v>
      </c>
      <c r="E18" s="76">
        <f>turn.targ236!E19</f>
        <v>0</v>
      </c>
      <c r="F18" s="50">
        <f t="array" ref="F18">SUM(IF($A18=runs_catXX,1))</f>
        <v>7</v>
      </c>
      <c r="G18" s="76">
        <f>turn.targ236!G18</f>
        <v>1983</v>
      </c>
      <c r="H18" s="52">
        <f t="array" ref="H18">SUM(IF($A18=runs!$C$2:$C$304,runs!$AL$2:$AL$304*runs!$AJ$2:$AJ$304))/SUM(IF($A18=runs!$C$2:$C$304,runs!$AL$2:$AL$304))</f>
        <v>0</v>
      </c>
      <c r="I18" s="67">
        <f t="array" ref="I18">SQRT(SUM(IF($A18=runs_catXX,(runs!$AL$2:$AL$304*runs!$AK$2:$AK$304)^2))/SUM(IF($A18=runs_catXX,(runs!$AL$2:$AL$304)))^2)</f>
        <v>2.2602236647986721E-7</v>
      </c>
      <c r="J18" s="54" t="e">
        <f t="shared" si="1"/>
        <v>#DIV/0!</v>
      </c>
      <c r="K18" s="53">
        <f t="array" ref="K18">SQRT(SUM(IF(A18=runs!$C$2:$C$304,((runs!$AJ$2:$AJ$304-H18)/runs!$AK$3:$AK$304)^2))/((F18-1)*SUM(IF(A18=runs_catXX,1/runs!$AK$3:$AK$304^2))))</f>
        <v>0</v>
      </c>
      <c r="L18" s="54" t="e">
        <f t="shared" si="2"/>
        <v>#DIV/0!</v>
      </c>
      <c r="M18" s="53">
        <f t="shared" si="3"/>
        <v>2.2602236647986721E-7</v>
      </c>
      <c r="N18" s="54" t="e">
        <f t="shared" si="4"/>
        <v>#DIV/0!</v>
      </c>
      <c r="P18" s="29">
        <f t="array" ref="P18">SUM(IF($A18=runs!$C$2:$C$304,runs!AD$2:AD$304))</f>
        <v>418.41779975278126</v>
      </c>
      <c r="Q18" s="29">
        <f t="array" ref="Q18">SUM(IF($A18=runs!$C$2:$C$304,runs!AC$2:AC$304))</f>
        <v>0</v>
      </c>
      <c r="R18" s="55">
        <f t="shared" si="5"/>
        <v>1</v>
      </c>
      <c r="S18" s="32">
        <f t="shared" si="6"/>
        <v>0</v>
      </c>
      <c r="T18" s="32">
        <f t="shared" si="7"/>
        <v>2.3899556868537662E-3</v>
      </c>
      <c r="U18" s="20">
        <f t="array" ref="U18">SUM(IF($A18=runs!$C$3:$C$304,runs!AE$3:AE$304))</f>
        <v>6.3921574003942935E-12</v>
      </c>
      <c r="V18" s="20">
        <f t="shared" si="8"/>
        <v>1.527697293033673E-14</v>
      </c>
      <c r="W18" s="77">
        <f>S18/'current calib'!$B$16</f>
        <v>0</v>
      </c>
      <c r="X18" s="20">
        <f>Q18/(U18/charge/constants!$B$3)</f>
        <v>0</v>
      </c>
      <c r="Y18" s="59">
        <f>R18/(U18/charge/constants!$B$3)</f>
        <v>7.5195269748888063E-8</v>
      </c>
      <c r="Z18" s="60" t="e">
        <f t="shared" si="9"/>
        <v>#DIV/0!</v>
      </c>
      <c r="AA18" s="23">
        <f>X18/eval!$E$18</f>
        <v>0</v>
      </c>
      <c r="AB18" s="20">
        <f>Y18/eval!$E$18</f>
        <v>9.1066215922998782E-8</v>
      </c>
      <c r="AC18" s="62"/>
      <c r="AD18" s="20">
        <f t="shared" si="10"/>
        <v>0</v>
      </c>
      <c r="AE18" s="20">
        <f t="shared" si="11"/>
        <v>9.1066215922998782E-8</v>
      </c>
      <c r="AF18" s="60" t="e">
        <f t="shared" si="12"/>
        <v>#DIV/0!</v>
      </c>
      <c r="AG18" s="20"/>
      <c r="AH18" s="20" t="e">
        <f>(turn.targ239!Q18/turn.targ239!P18)/(Q18/P18)</f>
        <v>#DIV/0!</v>
      </c>
      <c r="AI18" s="20" t="e">
        <f>AH18*SQRT(1/(Q18+0.5)+1/(turn.targ239!Q18+0.5))</f>
        <v>#DIV/0!</v>
      </c>
      <c r="AJ18" s="32" t="e">
        <f t="shared" si="13"/>
        <v>#DIV/0!</v>
      </c>
      <c r="AK18" s="32" t="e">
        <f t="shared" si="14"/>
        <v>#DIV/0!</v>
      </c>
      <c r="AN18" s="32"/>
    </row>
    <row r="19" spans="1:40" x14ac:dyDescent="0.2">
      <c r="A19" s="29">
        <v>15</v>
      </c>
      <c r="B19" s="50" t="str">
        <f>VLOOKUP($A19,Rohdaten!F$3:H$1000,2,0)</f>
        <v>Vienna_US8_D30-3@15</v>
      </c>
      <c r="C19" s="29" t="str">
        <f>VLOOKUP($A19,Rohdaten!F$3:H$1000,3,0)</f>
        <v>Vienna-US8</v>
      </c>
      <c r="D19" s="51" t="str">
        <f t="shared" si="0"/>
        <v>Vienna-US8</v>
      </c>
      <c r="E19" s="76">
        <f>turn.targ236!E20</f>
        <v>0</v>
      </c>
      <c r="F19" s="50">
        <f t="array" ref="F19">SUM(IF($A19=runs_catXX,1))</f>
        <v>8</v>
      </c>
      <c r="G19" s="76">
        <f>turn.targ236!G19</f>
        <v>1976</v>
      </c>
      <c r="H19" s="52">
        <f t="array" ref="H19">SUM(IF($A19=runs!$C$2:$C$304,runs!$AL$2:$AL$304*runs!$AJ$2:$AJ$304))/SUM(IF($A19=runs!$C$2:$C$304,runs!$AL$2:$AL$304))</f>
        <v>0</v>
      </c>
      <c r="I19" s="67">
        <f t="array" ref="I19">SQRT(SUM(IF($A19=runs_catXX,(runs!$AL$2:$AL$304*runs!$AK$2:$AK$304)^2))/SUM(IF($A19=runs_catXX,(runs!$AL$2:$AL$304)))^2)</f>
        <v>4.8807012125755504E-11</v>
      </c>
      <c r="J19" s="54" t="e">
        <f t="shared" si="1"/>
        <v>#DIV/0!</v>
      </c>
      <c r="K19" s="53" t="e">
        <f t="array" ref="K19">SQRT(SUM(IF(A19=runs!$C$2:$C$304,((runs!$AJ$2:$AJ$304-H19)/runs!$AK$3:$AK$304)^2))/((F19-1)*SUM(IF(A19=runs_catXX,1/runs!$AK$3:$AK$304^2))))</f>
        <v>#DIV/0!</v>
      </c>
      <c r="L19" s="54" t="e">
        <f t="shared" si="2"/>
        <v>#DIV/0!</v>
      </c>
      <c r="M19" s="53">
        <f t="shared" si="3"/>
        <v>4.8807012125755504E-11</v>
      </c>
      <c r="N19" s="54" t="e">
        <f t="shared" si="4"/>
        <v>#DIV/0!</v>
      </c>
      <c r="P19" s="29">
        <f t="array" ref="P19">SUM(IF($A19=runs!$C$2:$C$304,runs!AD$2:AD$304))</f>
        <v>318.17058096415332</v>
      </c>
      <c r="Q19" s="29">
        <f t="array" ref="Q19">SUM(IF($A19=runs!$C$2:$C$304,runs!AC$2:AC$304))</f>
        <v>0</v>
      </c>
      <c r="R19" s="55">
        <f t="shared" si="5"/>
        <v>1</v>
      </c>
      <c r="S19" s="32">
        <f t="shared" si="6"/>
        <v>0</v>
      </c>
      <c r="T19" s="32">
        <f t="shared" si="7"/>
        <v>3.1429681429681424E-3</v>
      </c>
      <c r="U19" s="20">
        <f t="array" ref="U19">SUM(IF($A19=runs!$C$3:$C$304,runs!AE$3:AE$304))</f>
        <v>3.090837788502694E-8</v>
      </c>
      <c r="V19" s="20">
        <f t="shared" si="8"/>
        <v>9.7144047043460732E-11</v>
      </c>
      <c r="W19" s="77">
        <f>S19/'current calib'!$B$16</f>
        <v>0</v>
      </c>
      <c r="X19" s="20">
        <f>Q19/(U19/charge/constants!$B$3)</f>
        <v>0</v>
      </c>
      <c r="Y19" s="59">
        <f>R19/(U19/charge/constants!$B$3)</f>
        <v>1.5551123445816545E-11</v>
      </c>
      <c r="Z19" s="60" t="e">
        <f t="shared" si="9"/>
        <v>#DIV/0!</v>
      </c>
      <c r="AA19" s="23">
        <f>X19/eval!$E$18</f>
        <v>0</v>
      </c>
      <c r="AB19" s="20">
        <f>Y19/eval!$E$18</f>
        <v>1.8833391652044441E-11</v>
      </c>
      <c r="AC19" s="62"/>
      <c r="AD19" s="20">
        <f t="shared" si="10"/>
        <v>0</v>
      </c>
      <c r="AE19" s="20">
        <f t="shared" si="11"/>
        <v>1.8833391652044441E-11</v>
      </c>
      <c r="AF19" s="60" t="e">
        <f t="shared" si="12"/>
        <v>#DIV/0!</v>
      </c>
      <c r="AG19" s="20"/>
      <c r="AH19" s="20" t="e">
        <f>(turn.targ239!Q19/turn.targ239!P19)/(Q19/P19)</f>
        <v>#DIV/0!</v>
      </c>
      <c r="AI19" s="20" t="e">
        <f>AH19*SQRT(1/(Q19+0.5)+1/(turn.targ239!Q19+0.5))</f>
        <v>#DIV/0!</v>
      </c>
      <c r="AJ19" s="32" t="e">
        <f t="shared" si="13"/>
        <v>#DIV/0!</v>
      </c>
      <c r="AK19" s="32" t="e">
        <f t="shared" si="14"/>
        <v>#DIV/0!</v>
      </c>
      <c r="AN19" s="32"/>
    </row>
    <row r="20" spans="1:40" x14ac:dyDescent="0.2">
      <c r="A20" s="29">
        <v>16</v>
      </c>
      <c r="B20" s="50" t="str">
        <f>VLOOKUP($A20,Rohdaten!F$3:H$1000,2,0)</f>
        <v>St60w_U_D100-b@16</v>
      </c>
      <c r="C20" s="29" t="str">
        <f>VLOOKUP($A20,Rohdaten!F$3:H$1000,3,0)</f>
        <v>MS_St60w_U</v>
      </c>
      <c r="D20" s="51" t="str">
        <f t="shared" si="0"/>
        <v>MS_St60w_U</v>
      </c>
      <c r="E20" s="76">
        <f>turn.targ236!E21</f>
        <v>0</v>
      </c>
      <c r="F20" s="50">
        <f t="array" ref="F20">SUM(IF($A20=runs_catXX,1))</f>
        <v>7</v>
      </c>
      <c r="G20" s="76">
        <f>turn.targ236!G20</f>
        <v>0</v>
      </c>
      <c r="H20" s="52">
        <f t="array" ref="H20">SUM(IF($A20=runs!$C$2:$C$304,runs!$AL$2:$AL$304*runs!$AJ$2:$AJ$304))/SUM(IF($A20=runs!$C$2:$C$304,runs!$AL$2:$AL$304))</f>
        <v>0</v>
      </c>
      <c r="I20" s="67">
        <f t="array" ref="I20">SQRT(SUM(IF($A20=runs_catXX,(runs!$AL$2:$AL$304*runs!$AK$2:$AK$304)^2))/SUM(IF($A20=runs_catXX,(runs!$AL$2:$AL$304)))^2)</f>
        <v>1.1103941822172071E-7</v>
      </c>
      <c r="J20" s="54" t="e">
        <f t="shared" si="1"/>
        <v>#DIV/0!</v>
      </c>
      <c r="K20" s="53">
        <f t="array" ref="K20">SQRT(SUM(IF(A20=runs!$C$2:$C$304,((runs!$AJ$2:$AJ$304-H20)/runs!$AK$3:$AK$304)^2))/((F20-1)*SUM(IF(A20=runs_catXX,1/runs!$AK$3:$AK$304^2))))</f>
        <v>0</v>
      </c>
      <c r="L20" s="54" t="e">
        <f t="shared" si="2"/>
        <v>#DIV/0!</v>
      </c>
      <c r="M20" s="53">
        <f t="shared" si="3"/>
        <v>1.1103941822172071E-7</v>
      </c>
      <c r="N20" s="54" t="e">
        <f t="shared" si="4"/>
        <v>#DIV/0!</v>
      </c>
      <c r="P20" s="29">
        <f t="array" ref="P20">SUM(IF($A20=runs!$C$2:$C$304,runs!AD$2:AD$304))</f>
        <v>418.17058096415332</v>
      </c>
      <c r="Q20" s="29">
        <f t="array" ref="Q20">SUM(IF($A20=runs!$C$2:$C$304,runs!AC$2:AC$304))</f>
        <v>0</v>
      </c>
      <c r="R20" s="55">
        <f t="shared" si="5"/>
        <v>1</v>
      </c>
      <c r="S20" s="32">
        <f t="shared" si="6"/>
        <v>0</v>
      </c>
      <c r="T20" s="32">
        <f t="shared" si="7"/>
        <v>2.3913686077446051E-3</v>
      </c>
      <c r="U20" s="20">
        <f t="array" ref="U20">SUM(IF($A20=runs!$C$3:$C$304,runs!AE$3:AE$304))</f>
        <v>1.1128526306222391E-11</v>
      </c>
      <c r="V20" s="20">
        <f t="shared" si="8"/>
        <v>2.6612408459160253E-14</v>
      </c>
      <c r="W20" s="77">
        <f>S20/'current calib'!$B$16</f>
        <v>0</v>
      </c>
      <c r="X20" s="20">
        <f>Q20/(U20/charge/constants!$B$3)</f>
        <v>0</v>
      </c>
      <c r="Y20" s="59">
        <f>R20/(U20/charge/constants!$B$3)</f>
        <v>4.3191702726284997E-8</v>
      </c>
      <c r="Z20" s="60" t="e">
        <f t="shared" si="9"/>
        <v>#DIV/0!</v>
      </c>
      <c r="AA20" s="23">
        <f>X20/eval!$E$18</f>
        <v>0</v>
      </c>
      <c r="AB20" s="20">
        <f>Y20/eval!$E$18</f>
        <v>5.230787707377042E-8</v>
      </c>
      <c r="AC20" s="62"/>
      <c r="AD20" s="20">
        <f t="shared" si="10"/>
        <v>0</v>
      </c>
      <c r="AE20" s="20">
        <f t="shared" si="11"/>
        <v>5.230787707377042E-8</v>
      </c>
      <c r="AF20" s="60" t="e">
        <f t="shared" si="12"/>
        <v>#DIV/0!</v>
      </c>
      <c r="AG20" s="20"/>
      <c r="AH20" s="20" t="e">
        <f>(turn.targ239!Q20/turn.targ239!P20)/(Q20/P20)</f>
        <v>#DIV/0!</v>
      </c>
      <c r="AI20" s="20" t="e">
        <f>AH20*SQRT(1/(Q20+0.5)+1/(turn.targ239!Q20+0.5))</f>
        <v>#DIV/0!</v>
      </c>
      <c r="AJ20" s="32" t="e">
        <f t="shared" si="13"/>
        <v>#DIV/0!</v>
      </c>
      <c r="AK20" s="32" t="e">
        <f t="shared" si="14"/>
        <v>#DIV/0!</v>
      </c>
      <c r="AN20" s="32"/>
    </row>
    <row r="21" spans="1:40" x14ac:dyDescent="0.2">
      <c r="A21" s="29">
        <v>17</v>
      </c>
      <c r="B21" s="50" t="str">
        <f>VLOOKUP($A21,Rohdaten!F$3:H$1000,2,0)</f>
        <v>St60w_U_D100-c@17</v>
      </c>
      <c r="C21" s="29" t="str">
        <f>VLOOKUP($A21,Rohdaten!F$3:H$1000,3,0)</f>
        <v>MS_St60w_U</v>
      </c>
      <c r="D21" s="51" t="str">
        <f t="shared" si="0"/>
        <v>MS_St60w_U</v>
      </c>
      <c r="E21" s="76">
        <f>turn.targ236!E22</f>
        <v>0</v>
      </c>
      <c r="F21" s="50">
        <f t="array" ref="F21">SUM(IF($A21=runs_catXX,1))</f>
        <v>7</v>
      </c>
      <c r="G21" s="76">
        <f>turn.targ236!G21</f>
        <v>1976</v>
      </c>
      <c r="H21" s="52">
        <f t="array" ref="H21">SUM(IF($A21=runs!$C$2:$C$304,runs!$AL$2:$AL$304*runs!$AJ$2:$AJ$304))/SUM(IF($A21=runs!$C$2:$C$304,runs!$AL$2:$AL$304))</f>
        <v>2.9289723716495575E-8</v>
      </c>
      <c r="I21" s="67">
        <f t="array" ref="I21">SQRT(SUM(IF($A21=runs_catXX,(runs!$AL$2:$AL$304*runs!$AK$2:$AK$304)^2))/SUM(IF($A21=runs_catXX,(runs!$AL$2:$AL$304)))^2)</f>
        <v>2.1652104632494777E-7</v>
      </c>
      <c r="J21" s="54">
        <f t="shared" si="1"/>
        <v>7.3923895090552207</v>
      </c>
      <c r="K21" s="53">
        <f t="array" ref="K21">SQRT(SUM(IF(A21=runs!$C$2:$C$304,((runs!$AJ$2:$AJ$304-H21)/runs!$AK$3:$AK$304)^2))/((F21-1)*SUM(IF(A21=runs_catXX,1/runs!$AK$3:$AK$304^2))))</f>
        <v>3.0963566539183803E-7</v>
      </c>
      <c r="L21" s="54">
        <f t="shared" si="2"/>
        <v>10.57147784625416</v>
      </c>
      <c r="M21" s="73">
        <f t="shared" si="3"/>
        <v>3.0963566539183803E-7</v>
      </c>
      <c r="N21" s="54">
        <f t="shared" si="4"/>
        <v>10.57147784625416</v>
      </c>
      <c r="P21" s="29">
        <f t="array" ref="P21">SUM(IF($A21=runs!$C$2:$C$304,runs!AD$2:AD$304))</f>
        <v>417.18170580964158</v>
      </c>
      <c r="Q21" s="29">
        <f t="array" ref="Q21">SUM(IF($A21=runs!$C$2:$C$304,runs!AC$2:AC$304))</f>
        <v>1</v>
      </c>
      <c r="R21" s="55">
        <f t="shared" si="5"/>
        <v>1.4142135623730951</v>
      </c>
      <c r="S21" s="32">
        <f t="shared" si="6"/>
        <v>2.3970370370370369E-3</v>
      </c>
      <c r="T21" s="32">
        <f t="shared" si="7"/>
        <v>3.3899222872883967E-3</v>
      </c>
      <c r="U21" s="20">
        <f t="array" ref="U21">SUM(IF($A21=runs!$C$3:$C$304,runs!AE$3:AE$304))</f>
        <v>6.621955992853756E-12</v>
      </c>
      <c r="V21" s="20">
        <f t="shared" si="8"/>
        <v>1.5873073772499815E-14</v>
      </c>
      <c r="W21" s="77">
        <f>S21/'current calib'!$B$16</f>
        <v>352913.78757480759</v>
      </c>
      <c r="X21" s="20">
        <f>Q21/(U21/charge/constants!$B$3)</f>
        <v>7.2585804031122521E-8</v>
      </c>
      <c r="Y21" s="59">
        <f>R21/(U21/charge/constants!$B$3)</f>
        <v>1.0265182849656914E-7</v>
      </c>
      <c r="Z21" s="60">
        <f t="shared" si="9"/>
        <v>1.4142135623730951</v>
      </c>
      <c r="AA21" s="23">
        <f>X21/eval!$E$18</f>
        <v>8.7905988301084918E-8</v>
      </c>
      <c r="AB21" s="20">
        <f>Y21/eval!$E$18</f>
        <v>1.2431784086920493E-7</v>
      </c>
      <c r="AC21" s="62"/>
      <c r="AD21" s="20">
        <f t="shared" si="10"/>
        <v>8.7905988301084918E-8</v>
      </c>
      <c r="AE21" s="20">
        <f t="shared" si="11"/>
        <v>1.2431784086920493E-7</v>
      </c>
      <c r="AF21" s="60">
        <f t="shared" si="12"/>
        <v>1.4142135623730951</v>
      </c>
      <c r="AG21" s="20"/>
      <c r="AH21" s="20">
        <f>(turn.targ239!Q21/turn.targ239!P21)/(Q21/P21)</f>
        <v>1</v>
      </c>
      <c r="AI21" s="20">
        <f>AH21*SQRT(1/(Q21+0.5)+1/(turn.targ239!Q21+0.5))</f>
        <v>1.1547005383792515</v>
      </c>
      <c r="AJ21" s="32">
        <f t="shared" si="13"/>
        <v>7.1999999999999998E-3</v>
      </c>
      <c r="AK21" s="32">
        <f t="shared" si="14"/>
        <v>8.3138438763306101E-3</v>
      </c>
      <c r="AN21" s="32"/>
    </row>
    <row r="22" spans="1:40" x14ac:dyDescent="0.2">
      <c r="A22" s="29">
        <v>18</v>
      </c>
      <c r="B22" s="50" t="str">
        <f>VLOOKUP($A22,Rohdaten!F$3:H$1000,2,0)</f>
        <v>Blank_20091102@18</v>
      </c>
      <c r="C22" s="29" t="str">
        <f>VLOOKUP($A22,Rohdaten!F$3:H$1000,3,0)</f>
        <v>MS_Blank_20091102</v>
      </c>
      <c r="D22" s="51" t="str">
        <f t="shared" si="0"/>
        <v>MS_Blank_20091102</v>
      </c>
      <c r="E22" s="76">
        <f>turn.targ236!E23</f>
        <v>0</v>
      </c>
      <c r="F22" s="50">
        <f t="array" ref="F22">SUM(IF($A22=runs_catXX,1))</f>
        <v>7</v>
      </c>
      <c r="G22" s="76">
        <f>turn.targ236!G22</f>
        <v>1976</v>
      </c>
      <c r="H22" s="52">
        <f t="array" ref="H22">SUM(IF($A22=runs!$C$2:$C$304,runs!$AL$2:$AL$304*runs!$AJ$2:$AJ$304))/SUM(IF($A22=runs!$C$2:$C$304,runs!$AL$2:$AL$304))</f>
        <v>7.5779895571918245E-8</v>
      </c>
      <c r="I22" s="67">
        <f t="array" ref="I22">SQRT(SUM(IF($A22=runs_catXX,(runs!$AL$2:$AL$304*runs!$AK$2:$AK$304)^2))/SUM(IF($A22=runs_catXX,(runs!$AL$2:$AL$304)))^2)</f>
        <v>1.92735315386038E-8</v>
      </c>
      <c r="J22" s="54">
        <f t="shared" si="1"/>
        <v>0.25433568353643909</v>
      </c>
      <c r="K22" s="53" t="e">
        <f t="array" ref="K22">SQRT(SUM(IF(A22=runs!$C$2:$C$304,((runs!$AJ$2:$AJ$304-H22)/runs!$AK$3:$AK$304)^2))/((F22-1)*SUM(IF(A22=runs_catXX,1/runs!$AK$3:$AK$304^2))))</f>
        <v>#DIV/0!</v>
      </c>
      <c r="L22" s="54" t="e">
        <f t="shared" si="2"/>
        <v>#DIV/0!</v>
      </c>
      <c r="M22" s="53">
        <f t="shared" si="3"/>
        <v>1.92735315386038E-8</v>
      </c>
      <c r="N22" s="54">
        <f t="shared" si="4"/>
        <v>0.25433568353643909</v>
      </c>
      <c r="P22" s="29">
        <f t="array" ref="P22">SUM(IF($A22=runs!$C$2:$C$304,runs!AD$2:AD$304))</f>
        <v>417.7997527812114</v>
      </c>
      <c r="Q22" s="29">
        <f t="array" ref="Q22">SUM(IF($A22=runs!$C$2:$C$304,runs!AC$2:AC$304))</f>
        <v>35</v>
      </c>
      <c r="R22" s="55">
        <f t="shared" si="5"/>
        <v>6</v>
      </c>
      <c r="S22" s="32">
        <f t="shared" si="6"/>
        <v>8.3772189349112416E-2</v>
      </c>
      <c r="T22" s="32">
        <f t="shared" si="7"/>
        <v>1.4360946745562129E-2</v>
      </c>
      <c r="U22" s="20">
        <f t="array" ref="U22">SUM(IF($A22=runs!$C$3:$C$304,runs!AE$3:AE$304))</f>
        <v>1.5427468721665889E-10</v>
      </c>
      <c r="V22" s="20">
        <f t="shared" si="8"/>
        <v>3.6925509455111552E-13</v>
      </c>
      <c r="W22" s="77">
        <f>S22/'current calib'!$B$16</f>
        <v>12333710.401560398</v>
      </c>
      <c r="X22" s="20">
        <f>Q22/(U22/charge/constants!$B$3)</f>
        <v>1.0904640484782916E-7</v>
      </c>
      <c r="Y22" s="59">
        <f>R22/(U22/charge/constants!$B$3)</f>
        <v>1.8693669402484998E-8</v>
      </c>
      <c r="Z22" s="60">
        <f t="shared" si="9"/>
        <v>0.17142857142857143</v>
      </c>
      <c r="AA22" s="23">
        <f>X22/eval!$E$18</f>
        <v>1.3206207628035E-7</v>
      </c>
      <c r="AB22" s="20">
        <f>Y22/eval!$E$18</f>
        <v>2.2639213076631428E-8</v>
      </c>
      <c r="AC22" s="62"/>
      <c r="AD22" s="20">
        <f t="shared" si="10"/>
        <v>1.3206207628035E-7</v>
      </c>
      <c r="AE22" s="20">
        <f t="shared" si="11"/>
        <v>2.2639213076631428E-8</v>
      </c>
      <c r="AF22" s="60">
        <f t="shared" si="12"/>
        <v>0.17142857142857143</v>
      </c>
      <c r="AG22" s="20"/>
      <c r="AH22" s="20">
        <f>(turn.targ239!Q22/turn.targ239!P22)/(Q22/P22)</f>
        <v>1</v>
      </c>
      <c r="AI22" s="20">
        <f>AH22*SQRT(1/(Q22+0.5)+1/(turn.targ239!Q22+0.5))</f>
        <v>0.23735633163877068</v>
      </c>
      <c r="AJ22" s="32">
        <f t="shared" si="13"/>
        <v>7.1999999999999998E-3</v>
      </c>
      <c r="AK22" s="32">
        <f t="shared" si="14"/>
        <v>1.7089655877991488E-3</v>
      </c>
      <c r="AN22" s="32"/>
    </row>
    <row r="23" spans="1:40" x14ac:dyDescent="0.2">
      <c r="A23" s="29">
        <v>19</v>
      </c>
      <c r="B23" s="50" t="e">
        <f>VLOOKUP($A23,Rohdaten!F$3:H$1000,2,0)</f>
        <v>#N/A</v>
      </c>
      <c r="C23" s="29" t="e">
        <f>VLOOKUP($A23,Rohdaten!F$3:H$1000,3,0)</f>
        <v>#N/A</v>
      </c>
      <c r="D23" s="51" t="str">
        <f t="shared" si="0"/>
        <v>missing</v>
      </c>
      <c r="E23" s="76">
        <f>turn.targ236!E24</f>
        <v>0</v>
      </c>
      <c r="F23" s="50">
        <f t="array" ref="F23">SUM(IF($A23=runs_catXX,1))</f>
        <v>0</v>
      </c>
      <c r="G23" s="76">
        <f>turn.targ236!G24</f>
        <v>0</v>
      </c>
      <c r="H23" s="52" t="e">
        <f t="array" ref="H23">SUM(IF($A23=runs!$C$2:$C$304,runs!$AL$2:$AL$304*runs!$AJ$2:$AJ$304))/SUM(IF($A23=runs!$C$2:$C$304,runs!$AL$2:$AL$304))</f>
        <v>#DIV/0!</v>
      </c>
      <c r="I23" s="67" t="e">
        <f t="array" ref="I23">SQRT(SUM(IF($A23=runs_catXX,(runs!$AL$2:$AL$304*runs!$AK$2:$AK$304)^2))/SUM(IF($A23=runs_catXX,(runs!$AL$2:$AL$304)))^2)</f>
        <v>#DIV/0!</v>
      </c>
      <c r="J23" s="54" t="e">
        <f t="shared" si="1"/>
        <v>#DIV/0!</v>
      </c>
      <c r="K23" s="53" t="e">
        <f t="array" ref="K23">SQRT(SUM(IF(A23=runs!$C$2:$C$304,((runs!$AJ$2:$AJ$304-H23)/runs!$AK$3:$AK$304)^2))/((F23-1)*SUM(IF(A23=runs_catXX,1/runs!$AK$3:$AK$304^2))))</f>
        <v>#DIV/0!</v>
      </c>
      <c r="L23" s="54" t="e">
        <f t="shared" si="2"/>
        <v>#DIV/0!</v>
      </c>
      <c r="M23" s="73" t="e">
        <f t="shared" si="3"/>
        <v>#DIV/0!</v>
      </c>
      <c r="N23" s="54" t="e">
        <f t="shared" si="4"/>
        <v>#DIV/0!</v>
      </c>
      <c r="P23" s="29">
        <f t="array" ref="P23">SUM(IF($A23=runs!$C$2:$C$304,runs!AD$2:AD$304))</f>
        <v>0</v>
      </c>
      <c r="Q23" s="29">
        <f t="array" ref="Q23">SUM(IF($A23=runs!$C$2:$C$304,runs!AC$2:AC$304))</f>
        <v>0</v>
      </c>
      <c r="R23" s="55">
        <f t="shared" si="5"/>
        <v>1</v>
      </c>
      <c r="S23" s="32" t="e">
        <f t="shared" si="6"/>
        <v>#DIV/0!</v>
      </c>
      <c r="T23" s="32" t="e">
        <f t="shared" si="7"/>
        <v>#DIV/0!</v>
      </c>
      <c r="U23" s="20">
        <f t="array" ref="U23">SUM(IF($A23=runs!$C$3:$C$304,runs!AE$3:AE$304))</f>
        <v>0</v>
      </c>
      <c r="V23" s="20" t="e">
        <f t="shared" si="8"/>
        <v>#DIV/0!</v>
      </c>
      <c r="W23" s="77" t="e">
        <f>S23/'current calib'!$B$16</f>
        <v>#DIV/0!</v>
      </c>
      <c r="X23" s="20" t="e">
        <f>Q23/(U23/charge/constants!$B$3)</f>
        <v>#DIV/0!</v>
      </c>
      <c r="Y23" s="59" t="e">
        <f>R23/(U23/charge/constants!$B$3)</f>
        <v>#DIV/0!</v>
      </c>
      <c r="Z23" s="60" t="e">
        <f t="shared" si="9"/>
        <v>#DIV/0!</v>
      </c>
      <c r="AA23" s="23" t="e">
        <f>X23/eval!$E$18</f>
        <v>#DIV/0!</v>
      </c>
      <c r="AB23" s="20" t="e">
        <f>Y23/eval!$E$18</f>
        <v>#DIV/0!</v>
      </c>
      <c r="AC23" s="62"/>
      <c r="AD23" s="20" t="e">
        <f t="shared" si="10"/>
        <v>#DIV/0!</v>
      </c>
      <c r="AE23" s="20" t="e">
        <f t="shared" si="11"/>
        <v>#DIV/0!</v>
      </c>
      <c r="AF23" s="60" t="e">
        <f t="shared" si="12"/>
        <v>#DIV/0!</v>
      </c>
      <c r="AG23" s="20"/>
      <c r="AH23" s="20" t="e">
        <f>(turn.targ239!Q23/turn.targ239!P23)/(Q23/P23)</f>
        <v>#DIV/0!</v>
      </c>
      <c r="AI23" s="20" t="e">
        <f>AH23*SQRT(1/(Q23+0.5)+1/(turn.targ239!Q23+0.5))</f>
        <v>#DIV/0!</v>
      </c>
      <c r="AJ23" s="32" t="e">
        <f t="shared" si="13"/>
        <v>#DIV/0!</v>
      </c>
      <c r="AK23" s="32" t="e">
        <f t="shared" si="14"/>
        <v>#DIV/0!</v>
      </c>
      <c r="AN23" s="32"/>
    </row>
    <row r="24" spans="1:40" ht="12.75" customHeight="1" x14ac:dyDescent="0.2">
      <c r="A24" s="29">
        <v>20</v>
      </c>
      <c r="B24" s="50" t="e">
        <f>VLOOKUP($A24,Rohdaten!F$3:H$1000,2,0)</f>
        <v>#N/A</v>
      </c>
      <c r="C24" s="29" t="e">
        <f>VLOOKUP($A24,Rohdaten!F$3:H$1000,3,0)</f>
        <v>#N/A</v>
      </c>
      <c r="D24" s="51" t="str">
        <f t="shared" si="0"/>
        <v>missing</v>
      </c>
      <c r="E24" s="76">
        <f>turn.targ236!E25</f>
        <v>0</v>
      </c>
      <c r="F24" s="50">
        <f t="array" ref="F24">SUM(IF($A24=runs_catXX,1))</f>
        <v>0</v>
      </c>
      <c r="G24" s="76">
        <f>turn.targ236!G25</f>
        <v>0</v>
      </c>
      <c r="H24" s="52" t="e">
        <f t="array" ref="H24">SUM(IF($A24=runs!$C$2:$C$304,runs!$AL$2:$AL$304*runs!$AJ$2:$AJ$304))/SUM(IF($A24=runs!$C$2:$C$304,runs!$AL$2:$AL$304))</f>
        <v>#DIV/0!</v>
      </c>
      <c r="I24" s="67" t="e">
        <f t="array" ref="I24">SQRT(SUM(IF($A24=runs_catXX,(runs!$AL$2:$AL$304*runs!$AK$2:$AK$304)^2))/SUM(IF($A24=runs_catXX,(runs!$AL$2:$AL$304)))^2)</f>
        <v>#DIV/0!</v>
      </c>
      <c r="J24" s="54" t="e">
        <f t="shared" si="1"/>
        <v>#DIV/0!</v>
      </c>
      <c r="K24" s="53" t="e">
        <f t="array" ref="K24">SQRT(SUM(IF(A24=runs!$C$2:$C$304,((runs!$AJ$2:$AJ$304-H24)/runs!$AK$3:$AK$304)^2))/((F24-1)*SUM(IF(A24=runs_catXX,1/runs!$AK$3:$AK$304^2))))</f>
        <v>#DIV/0!</v>
      </c>
      <c r="L24" s="54" t="e">
        <f t="shared" si="2"/>
        <v>#DIV/0!</v>
      </c>
      <c r="M24" s="73" t="e">
        <f t="shared" si="3"/>
        <v>#DIV/0!</v>
      </c>
      <c r="N24" s="54" t="e">
        <f t="shared" si="4"/>
        <v>#DIV/0!</v>
      </c>
      <c r="P24" s="29">
        <f t="array" ref="P24">SUM(IF($A24=runs!$C$2:$C$304,runs!AD$2:AD$304))</f>
        <v>0</v>
      </c>
      <c r="Q24" s="29">
        <f t="array" ref="Q24">SUM(IF($A24=runs!$C$2:$C$304,runs!AC$2:AC$304))</f>
        <v>0</v>
      </c>
      <c r="R24" s="55">
        <f t="shared" si="5"/>
        <v>1</v>
      </c>
      <c r="S24" s="32" t="e">
        <f t="shared" si="6"/>
        <v>#DIV/0!</v>
      </c>
      <c r="T24" s="32" t="e">
        <f t="shared" si="7"/>
        <v>#DIV/0!</v>
      </c>
      <c r="U24" s="20">
        <f t="array" ref="U24">SUM(IF($A24=runs!$C$3:$C$304,runs!AE$3:AE$304))</f>
        <v>0</v>
      </c>
      <c r="V24" s="20" t="e">
        <f t="shared" si="8"/>
        <v>#DIV/0!</v>
      </c>
      <c r="W24" s="77" t="e">
        <f>S24/'current calib'!$B$16</f>
        <v>#DIV/0!</v>
      </c>
      <c r="X24" s="20" t="e">
        <f>Q24/(U24/charge/constants!$B$3)</f>
        <v>#DIV/0!</v>
      </c>
      <c r="Y24" s="59" t="e">
        <f>R24/(U24/charge/constants!$B$3)</f>
        <v>#DIV/0!</v>
      </c>
      <c r="Z24" s="60" t="e">
        <f t="shared" si="9"/>
        <v>#DIV/0!</v>
      </c>
      <c r="AA24" s="23" t="e">
        <f>X24/eval!$E$18</f>
        <v>#DIV/0!</v>
      </c>
      <c r="AB24" s="20" t="e">
        <f>Y24/eval!$E$18</f>
        <v>#DIV/0!</v>
      </c>
      <c r="AC24" s="62"/>
      <c r="AD24" s="20" t="e">
        <f t="shared" si="10"/>
        <v>#DIV/0!</v>
      </c>
      <c r="AE24" s="20" t="e">
        <f t="shared" si="11"/>
        <v>#DIV/0!</v>
      </c>
      <c r="AF24" s="60" t="e">
        <f t="shared" si="12"/>
        <v>#DIV/0!</v>
      </c>
      <c r="AG24" s="20"/>
      <c r="AH24" s="20" t="e">
        <f>(turn.targ239!Q24/turn.targ239!P24)/(Q24/P24)</f>
        <v>#DIV/0!</v>
      </c>
      <c r="AI24" s="20" t="e">
        <f>AH24*SQRT(1/(Q24+0.5)+1/(turn.targ239!Q24+0.5))</f>
        <v>#DIV/0!</v>
      </c>
      <c r="AJ24" s="32" t="e">
        <f t="shared" si="13"/>
        <v>#DIV/0!</v>
      </c>
      <c r="AK24" s="32" t="e">
        <f t="shared" si="14"/>
        <v>#DIV/0!</v>
      </c>
      <c r="AN24" s="32"/>
    </row>
    <row r="25" spans="1:40" x14ac:dyDescent="0.2">
      <c r="A25" s="29">
        <v>21</v>
      </c>
      <c r="B25" s="50" t="e">
        <f>VLOOKUP($A25,Rohdaten!F$3:H$1000,2,0)</f>
        <v>#N/A</v>
      </c>
      <c r="C25" s="29" t="e">
        <f>VLOOKUP($A25,Rohdaten!F$3:H$1000,3,0)</f>
        <v>#N/A</v>
      </c>
      <c r="D25" s="51" t="str">
        <f t="shared" si="0"/>
        <v>missing</v>
      </c>
      <c r="E25" s="76">
        <f>turn.targ236!E26</f>
        <v>0</v>
      </c>
      <c r="F25" s="50">
        <f t="array" ref="F25">SUM(IF($A25=runs_catXX,1))</f>
        <v>0</v>
      </c>
      <c r="G25" s="76">
        <f>turn.targ236!G26</f>
        <v>0</v>
      </c>
      <c r="H25" s="52" t="e">
        <f t="array" ref="H25">SUM(IF($A25=runs!$C$2:$C$304,runs!$AL$2:$AL$304*runs!$AJ$2:$AJ$304))/SUM(IF($A25=runs!$C$2:$C$304,runs!$AL$2:$AL$304))</f>
        <v>#DIV/0!</v>
      </c>
      <c r="I25" s="67" t="e">
        <f t="array" ref="I25">SQRT(SUM(IF($A25=runs_catXX,(runs!$AL$2:$AL$304*runs!$AK$2:$AK$304)^2))/SUM(IF($A25=runs_catXX,(runs!$AL$2:$AL$304)))^2)</f>
        <v>#DIV/0!</v>
      </c>
      <c r="J25" s="54" t="e">
        <f t="shared" si="1"/>
        <v>#DIV/0!</v>
      </c>
      <c r="K25" s="53" t="e">
        <f t="array" ref="K25">SQRT(SUM(IF(A25=runs!$C$2:$C$304,((runs!$AJ$2:$AJ$304-H25)/runs!$AK$3:$AK$304)^2))/((F25-1)*SUM(IF(A25=runs_catXX,1/runs!$AK$3:$AK$304^2))))</f>
        <v>#DIV/0!</v>
      </c>
      <c r="L25" s="54" t="e">
        <f t="shared" si="2"/>
        <v>#DIV/0!</v>
      </c>
      <c r="M25" s="53" t="e">
        <f t="shared" si="3"/>
        <v>#DIV/0!</v>
      </c>
      <c r="N25" s="54" t="e">
        <f t="shared" si="4"/>
        <v>#DIV/0!</v>
      </c>
      <c r="P25" s="29">
        <f t="array" ref="P25">SUM(IF($A25=runs!$C$2:$C$304,runs!AD$2:AD$304))</f>
        <v>0</v>
      </c>
      <c r="Q25" s="29">
        <f t="array" ref="Q25">SUM(IF($A25=runs!$C$2:$C$304,runs!AC$2:AC$304))</f>
        <v>0</v>
      </c>
      <c r="R25" s="55">
        <f t="shared" si="5"/>
        <v>1</v>
      </c>
      <c r="S25" s="32" t="e">
        <f t="shared" si="6"/>
        <v>#DIV/0!</v>
      </c>
      <c r="T25" s="32" t="e">
        <f t="shared" si="7"/>
        <v>#DIV/0!</v>
      </c>
      <c r="U25" s="20">
        <f t="array" ref="U25">SUM(IF($A25=runs!$C$3:$C$304,runs!AE$3:AE$304))</f>
        <v>0</v>
      </c>
      <c r="V25" s="32" t="e">
        <f t="shared" si="8"/>
        <v>#DIV/0!</v>
      </c>
      <c r="W25" s="77" t="e">
        <f>S25/'current calib'!$B$16</f>
        <v>#DIV/0!</v>
      </c>
      <c r="X25" s="20" t="e">
        <f>Q25/(U25/charge/constants!$B$3)</f>
        <v>#DIV/0!</v>
      </c>
      <c r="Y25" s="59" t="e">
        <f>R25/(U25/charge/constants!$B$3)</f>
        <v>#DIV/0!</v>
      </c>
      <c r="Z25" s="60" t="e">
        <f t="shared" si="9"/>
        <v>#DIV/0!</v>
      </c>
      <c r="AA25" s="23" t="e">
        <f>X25/eval!$E$18</f>
        <v>#DIV/0!</v>
      </c>
      <c r="AB25" s="20" t="e">
        <f>Y25/eval!$E$18</f>
        <v>#DIV/0!</v>
      </c>
      <c r="AC25" s="55"/>
      <c r="AD25" s="20" t="e">
        <f t="shared" si="10"/>
        <v>#DIV/0!</v>
      </c>
      <c r="AE25" s="20" t="e">
        <f t="shared" si="11"/>
        <v>#DIV/0!</v>
      </c>
      <c r="AF25" s="60" t="e">
        <f t="shared" si="12"/>
        <v>#DIV/0!</v>
      </c>
      <c r="AG25" s="32"/>
      <c r="AH25" s="20" t="e">
        <f>(turn.targ239!Q25/turn.targ239!P25)/(Q25/P25)</f>
        <v>#DIV/0!</v>
      </c>
      <c r="AI25" s="20" t="e">
        <f>AH25*SQRT(1/(Q25+0.5)+1/(turn.targ239!Q25+0.5))</f>
        <v>#DIV/0!</v>
      </c>
      <c r="AJ25" s="32" t="e">
        <f t="shared" si="13"/>
        <v>#DIV/0!</v>
      </c>
      <c r="AK25" s="32" t="e">
        <f t="shared" si="14"/>
        <v>#DIV/0!</v>
      </c>
      <c r="AN25" s="32"/>
    </row>
    <row r="26" spans="1:40" x14ac:dyDescent="0.2">
      <c r="A26" s="29">
        <v>22</v>
      </c>
      <c r="B26" s="50" t="e">
        <f>VLOOKUP($A26,Rohdaten!F$3:H$1000,2,0)</f>
        <v>#N/A</v>
      </c>
      <c r="C26" s="29" t="e">
        <f>VLOOKUP($A26,Rohdaten!F$3:H$1000,3,0)</f>
        <v>#N/A</v>
      </c>
      <c r="D26" s="51" t="str">
        <f t="shared" si="0"/>
        <v>missing</v>
      </c>
      <c r="E26" s="76">
        <f>turn.targ236!E27</f>
        <v>0</v>
      </c>
      <c r="F26" s="50">
        <f t="array" ref="F26">SUM(IF($A26=runs_catXX,1))</f>
        <v>0</v>
      </c>
      <c r="G26" s="76">
        <f>turn.targ236!G27</f>
        <v>0</v>
      </c>
      <c r="H26" s="52" t="e">
        <f t="array" ref="H26">SUM(IF($A26=runs!$C$2:$C$304,runs!$AL$2:$AL$304*runs!$AJ$2:$AJ$304))/SUM(IF($A26=runs!$C$2:$C$304,runs!$AL$2:$AL$304))</f>
        <v>#DIV/0!</v>
      </c>
      <c r="I26" s="67" t="e">
        <f t="array" ref="I26">SQRT(SUM(IF($A26=runs_catXX,(runs!$AL$2:$AL$304*runs!$AK$2:$AK$304)^2))/SUM(IF($A26=runs_catXX,(runs!$AL$2:$AL$304)))^2)</f>
        <v>#DIV/0!</v>
      </c>
      <c r="J26" s="54" t="e">
        <f t="shared" si="1"/>
        <v>#DIV/0!</v>
      </c>
      <c r="K26" s="53" t="e">
        <f t="array" ref="K26">SQRT(SUM(IF(A26=runs!$C$2:$C$304,((runs!$AJ$2:$AJ$304-H26)/runs!$AK$3:$AK$304)^2))/((F26-1)*SUM(IF(A26=runs_catXX,1/runs!$AK$3:$AK$304^2))))</f>
        <v>#DIV/0!</v>
      </c>
      <c r="L26" s="54" t="e">
        <f t="shared" si="2"/>
        <v>#DIV/0!</v>
      </c>
      <c r="M26" s="53" t="e">
        <f t="shared" si="3"/>
        <v>#DIV/0!</v>
      </c>
      <c r="N26" s="54" t="e">
        <f t="shared" si="4"/>
        <v>#DIV/0!</v>
      </c>
      <c r="P26" s="29">
        <f t="array" ref="P26">SUM(IF($A26=runs!$C$2:$C$304,runs!AD$2:AD$304))</f>
        <v>0</v>
      </c>
      <c r="Q26" s="29">
        <f t="array" ref="Q26">SUM(IF($A26=runs!$C$2:$C$304,runs!AC$2:AC$304))</f>
        <v>0</v>
      </c>
      <c r="R26" s="55">
        <f t="shared" si="5"/>
        <v>1</v>
      </c>
      <c r="S26" s="32" t="e">
        <f t="shared" si="6"/>
        <v>#DIV/0!</v>
      </c>
      <c r="T26" s="32" t="e">
        <f t="shared" si="7"/>
        <v>#DIV/0!</v>
      </c>
      <c r="U26" s="20">
        <f t="array" ref="U26">SUM(IF($A26=runs!$C$3:$C$304,runs!AE$3:AE$304))</f>
        <v>0</v>
      </c>
      <c r="V26" s="32" t="e">
        <f t="shared" si="8"/>
        <v>#DIV/0!</v>
      </c>
      <c r="W26" s="77" t="e">
        <f>S26/'current calib'!$B$16</f>
        <v>#DIV/0!</v>
      </c>
      <c r="X26" s="20" t="e">
        <f>Q26/(U26/charge/constants!$B$3)</f>
        <v>#DIV/0!</v>
      </c>
      <c r="Y26" s="59" t="e">
        <f>R26/(U26/charge/constants!$B$3)</f>
        <v>#DIV/0!</v>
      </c>
      <c r="Z26" s="60" t="e">
        <f t="shared" si="9"/>
        <v>#DIV/0!</v>
      </c>
      <c r="AA26" s="23" t="e">
        <f>X26/eval!$E$18</f>
        <v>#DIV/0!</v>
      </c>
      <c r="AB26" s="20" t="e">
        <f>Y26/eval!$E$18</f>
        <v>#DIV/0!</v>
      </c>
      <c r="AC26" s="55"/>
      <c r="AD26" s="20" t="e">
        <f t="shared" si="10"/>
        <v>#DIV/0!</v>
      </c>
      <c r="AE26" s="20" t="e">
        <f t="shared" si="11"/>
        <v>#DIV/0!</v>
      </c>
      <c r="AF26" s="60" t="e">
        <f t="shared" si="12"/>
        <v>#DIV/0!</v>
      </c>
      <c r="AG26" s="32"/>
      <c r="AH26" s="20" t="e">
        <f>(turn.targ239!Q26/turn.targ239!P26)/(Q26/P26)</f>
        <v>#DIV/0!</v>
      </c>
      <c r="AI26" s="20" t="e">
        <f>AH26*SQRT(1/(Q26+0.5)+1/(turn.targ239!Q26+0.5))</f>
        <v>#DIV/0!</v>
      </c>
      <c r="AJ26" s="32" t="e">
        <f t="shared" si="13"/>
        <v>#DIV/0!</v>
      </c>
      <c r="AK26" s="32" t="e">
        <f t="shared" si="14"/>
        <v>#DIV/0!</v>
      </c>
      <c r="AN26" s="32"/>
    </row>
    <row r="27" spans="1:40" x14ac:dyDescent="0.2">
      <c r="A27" s="29">
        <v>23</v>
      </c>
      <c r="B27" s="50" t="e">
        <f>VLOOKUP($A27,Rohdaten!F$3:H$1000,2,0)</f>
        <v>#N/A</v>
      </c>
      <c r="C27" s="29" t="e">
        <f>VLOOKUP($A27,Rohdaten!F$3:H$1000,3,0)</f>
        <v>#N/A</v>
      </c>
      <c r="D27" s="51" t="str">
        <f t="shared" si="0"/>
        <v>missing</v>
      </c>
      <c r="E27" s="76">
        <f>turn.targ236!E28</f>
        <v>0</v>
      </c>
      <c r="F27" s="50">
        <f t="array" ref="F27">SUM(IF($A27=runs_catXX,1))</f>
        <v>0</v>
      </c>
      <c r="G27" s="76">
        <f>turn.targ236!G28</f>
        <v>0</v>
      </c>
      <c r="H27" s="52" t="e">
        <f t="array" ref="H27">SUM(IF($A27=runs!$C$2:$C$304,runs!$AL$2:$AL$304*runs!$AJ$2:$AJ$304))/SUM(IF($A27=runs!$C$2:$C$304,runs!$AL$2:$AL$304))</f>
        <v>#DIV/0!</v>
      </c>
      <c r="I27" s="67" t="e">
        <f t="array" ref="I27">SQRT(SUM(IF($A27=runs_catXX,(runs!$AL$2:$AL$304*runs!$AK$2:$AK$304)^2))/SUM(IF($A27=runs_catXX,(runs!$AL$2:$AL$304)))^2)</f>
        <v>#DIV/0!</v>
      </c>
      <c r="J27" s="54" t="e">
        <f t="shared" si="1"/>
        <v>#DIV/0!</v>
      </c>
      <c r="K27" s="53" t="e">
        <f t="array" ref="K27">SQRT(SUM(IF(A27=runs!$C$2:$C$304,((runs!$AJ$2:$AJ$304-H27)/runs!$AK$3:$AK$304)^2))/((F27-1)*SUM(IF(A27=runs_catXX,1/runs!$AK$3:$AK$304^2))))</f>
        <v>#DIV/0!</v>
      </c>
      <c r="L27" s="54" t="e">
        <f t="shared" si="2"/>
        <v>#DIV/0!</v>
      </c>
      <c r="M27" s="73" t="e">
        <f t="shared" si="3"/>
        <v>#DIV/0!</v>
      </c>
      <c r="N27" s="54" t="e">
        <f t="shared" si="4"/>
        <v>#DIV/0!</v>
      </c>
      <c r="P27" s="29">
        <f t="array" ref="P27">SUM(IF($A27=runs!$C$2:$C$304,runs!AD$2:AD$304))</f>
        <v>0</v>
      </c>
      <c r="Q27" s="29">
        <f t="array" ref="Q27">SUM(IF($A27=runs!$C$2:$C$304,runs!AC$2:AC$304))</f>
        <v>0</v>
      </c>
      <c r="R27" s="55">
        <f t="shared" si="5"/>
        <v>1</v>
      </c>
      <c r="S27" s="32" t="e">
        <f t="shared" si="6"/>
        <v>#DIV/0!</v>
      </c>
      <c r="T27" s="32" t="e">
        <f t="shared" si="7"/>
        <v>#DIV/0!</v>
      </c>
      <c r="U27" s="20">
        <f t="array" ref="U27">SUM(IF($A27=runs!$C$3:$C$304,runs!AE$3:AE$304))</f>
        <v>0</v>
      </c>
      <c r="V27" s="32" t="e">
        <f t="shared" si="8"/>
        <v>#DIV/0!</v>
      </c>
      <c r="W27" s="77" t="e">
        <f>S27/'current calib'!$B$16</f>
        <v>#DIV/0!</v>
      </c>
      <c r="X27" s="20" t="e">
        <f>Q27/(U27/charge/constants!$B$3)</f>
        <v>#DIV/0!</v>
      </c>
      <c r="Y27" s="59" t="e">
        <f>R27/(U27/charge/constants!$B$3)</f>
        <v>#DIV/0!</v>
      </c>
      <c r="Z27" s="60" t="e">
        <f t="shared" si="9"/>
        <v>#DIV/0!</v>
      </c>
      <c r="AA27" s="23" t="e">
        <f>X27/eval!$E$18</f>
        <v>#DIV/0!</v>
      </c>
      <c r="AB27" s="20" t="e">
        <f>Y27/eval!$E$18</f>
        <v>#DIV/0!</v>
      </c>
      <c r="AC27" s="55"/>
      <c r="AD27" s="20" t="e">
        <f t="shared" si="10"/>
        <v>#DIV/0!</v>
      </c>
      <c r="AE27" s="20" t="e">
        <f t="shared" si="11"/>
        <v>#DIV/0!</v>
      </c>
      <c r="AF27" s="60" t="e">
        <f t="shared" si="12"/>
        <v>#DIV/0!</v>
      </c>
      <c r="AG27" s="32"/>
      <c r="AH27" s="20" t="e">
        <f>(turn.targ239!Q27/turn.targ239!P27)/(Q27/P27)</f>
        <v>#DIV/0!</v>
      </c>
      <c r="AI27" s="20" t="e">
        <f>AH27*SQRT(1/(Q27+0.5)+1/(turn.targ239!Q27+0.5))</f>
        <v>#DIV/0!</v>
      </c>
      <c r="AJ27" s="32" t="e">
        <f t="shared" si="13"/>
        <v>#DIV/0!</v>
      </c>
      <c r="AK27" s="32" t="e">
        <f t="shared" si="14"/>
        <v>#DIV/0!</v>
      </c>
      <c r="AN27" s="32"/>
    </row>
    <row r="28" spans="1:40" x14ac:dyDescent="0.2">
      <c r="A28" s="29">
        <v>24</v>
      </c>
      <c r="B28" s="50" t="e">
        <f>VLOOKUP($A28,Rohdaten!F$3:H$1000,2,0)</f>
        <v>#N/A</v>
      </c>
      <c r="C28" s="29" t="e">
        <f>VLOOKUP($A28,Rohdaten!F$3:H$1000,3,0)</f>
        <v>#N/A</v>
      </c>
      <c r="D28" s="51" t="str">
        <f t="shared" si="0"/>
        <v>missing</v>
      </c>
      <c r="E28" s="76">
        <f>turn.targ236!E29</f>
        <v>0</v>
      </c>
      <c r="F28" s="50">
        <f t="array" ref="F28">SUM(IF($A28=runs_catXX,1))</f>
        <v>0</v>
      </c>
      <c r="G28" s="76">
        <f>turn.targ236!G29</f>
        <v>0</v>
      </c>
      <c r="H28" s="52" t="e">
        <f t="array" ref="H28">SUM(IF($A28=runs!$C$2:$C$304,runs!$AL$2:$AL$304*runs!$AJ$2:$AJ$304))/SUM(IF($A28=runs!$C$2:$C$304,runs!$AL$2:$AL$304))</f>
        <v>#DIV/0!</v>
      </c>
      <c r="I28" s="67" t="e">
        <f t="array" ref="I28">SQRT(SUM(IF($A28=runs_catXX,(runs!$AL$2:$AL$304*runs!$AK$2:$AK$304)^2))/SUM(IF($A28=runs_catXX,(runs!$AL$2:$AL$304)))^2)</f>
        <v>#DIV/0!</v>
      </c>
      <c r="J28" s="54" t="e">
        <f t="shared" si="1"/>
        <v>#DIV/0!</v>
      </c>
      <c r="K28" s="53" t="e">
        <f t="array" ref="K28">SQRT(SUM(IF(A28=runs!$C$2:$C$304,((runs!$AJ$2:$AJ$304-H28)/runs!$AK$3:$AK$304)^2))/((F28-1)*SUM(IF(A28=runs_catXX,1/runs!$AK$3:$AK$304^2))))</f>
        <v>#DIV/0!</v>
      </c>
      <c r="L28" s="54" t="e">
        <f t="shared" si="2"/>
        <v>#DIV/0!</v>
      </c>
      <c r="M28" s="53" t="e">
        <f t="shared" si="3"/>
        <v>#DIV/0!</v>
      </c>
      <c r="N28" s="54" t="e">
        <f t="shared" si="4"/>
        <v>#DIV/0!</v>
      </c>
      <c r="P28" s="29">
        <f t="array" ref="P28">SUM(IF($A28=runs!$C$2:$C$304,runs!AD$2:AD$304))</f>
        <v>0</v>
      </c>
      <c r="Q28" s="29">
        <f t="array" ref="Q28">SUM(IF($A28=runs!$C$2:$C$304,runs!AC$2:AC$304))</f>
        <v>0</v>
      </c>
      <c r="R28" s="55">
        <f t="shared" si="5"/>
        <v>1</v>
      </c>
      <c r="S28" s="32" t="e">
        <f t="shared" si="6"/>
        <v>#DIV/0!</v>
      </c>
      <c r="T28" s="32" t="e">
        <f t="shared" si="7"/>
        <v>#DIV/0!</v>
      </c>
      <c r="U28" s="20">
        <f t="array" ref="U28">SUM(IF($A28=runs!$C$3:$C$304,runs!AE$3:AE$304))</f>
        <v>0</v>
      </c>
      <c r="V28" s="32" t="e">
        <f t="shared" si="8"/>
        <v>#DIV/0!</v>
      </c>
      <c r="W28" s="77" t="e">
        <f>S28/'current calib'!$B$16</f>
        <v>#DIV/0!</v>
      </c>
      <c r="X28" s="20" t="e">
        <f>Q28/(U28/charge/constants!$B$3)</f>
        <v>#DIV/0!</v>
      </c>
      <c r="Y28" s="59" t="e">
        <f>R28/(U28/charge/constants!$B$3)</f>
        <v>#DIV/0!</v>
      </c>
      <c r="Z28" s="60" t="e">
        <f t="shared" si="9"/>
        <v>#DIV/0!</v>
      </c>
      <c r="AA28" s="23" t="e">
        <f>X28/eval!$E$18</f>
        <v>#DIV/0!</v>
      </c>
      <c r="AB28" s="20" t="e">
        <f>Y28/eval!$E$18</f>
        <v>#DIV/0!</v>
      </c>
      <c r="AC28" s="55"/>
      <c r="AD28" s="20" t="e">
        <f t="shared" si="10"/>
        <v>#DIV/0!</v>
      </c>
      <c r="AE28" s="20" t="e">
        <f t="shared" si="11"/>
        <v>#DIV/0!</v>
      </c>
      <c r="AF28" s="60" t="e">
        <f t="shared" si="12"/>
        <v>#DIV/0!</v>
      </c>
      <c r="AG28" s="32"/>
      <c r="AH28" s="20" t="e">
        <f>(turn.targ239!Q28/turn.targ239!P28)/(Q28/P28)</f>
        <v>#DIV/0!</v>
      </c>
      <c r="AI28" s="20" t="e">
        <f>AH28*SQRT(1/(Q28+0.5)+1/(turn.targ239!Q28+0.5))</f>
        <v>#DIV/0!</v>
      </c>
      <c r="AJ28" s="32" t="e">
        <f t="shared" si="13"/>
        <v>#DIV/0!</v>
      </c>
      <c r="AK28" s="32" t="e">
        <f t="shared" si="14"/>
        <v>#DIV/0!</v>
      </c>
      <c r="AN28" s="32"/>
    </row>
    <row r="29" spans="1:40" x14ac:dyDescent="0.2">
      <c r="A29" s="29">
        <v>25</v>
      </c>
      <c r="B29" s="50" t="str">
        <f>VLOOKUP($A29,Rohdaten!F$3:H$1000,2,0)</f>
        <v>Vienna_US8_D30-3@25</v>
      </c>
      <c r="C29" s="29" t="str">
        <f>VLOOKUP($A29,Rohdaten!F$3:H$1000,3,0)</f>
        <v>Vienna-US8</v>
      </c>
      <c r="D29" s="51" t="str">
        <f t="shared" si="0"/>
        <v>Vienna-US8</v>
      </c>
      <c r="E29" s="76">
        <f>turn.targ236!E30</f>
        <v>0</v>
      </c>
      <c r="F29" s="50">
        <f t="array" ref="F29">SUM(IF($A29=runs_catXX,1))</f>
        <v>1</v>
      </c>
      <c r="G29" s="76">
        <f>turn.targ236!G30</f>
        <v>0</v>
      </c>
      <c r="H29" s="52">
        <f t="array" ref="H29">SUM(IF($A29=runs!$C$2:$C$304,runs!$AL$2:$AL$304*runs!$AJ$2:$AJ$304))/SUM(IF($A29=runs!$C$2:$C$304,runs!$AL$2:$AL$304))</f>
        <v>0</v>
      </c>
      <c r="I29" s="67">
        <f t="array" ref="I29">SQRT(SUM(IF($A29=runs_catXX,(runs!$AL$2:$AL$304*runs!$AK$2:$AK$304)^2))/SUM(IF($A29=runs_catXX,(runs!$AL$2:$AL$304)))^2)</f>
        <v>2.5566315652670194E-10</v>
      </c>
      <c r="J29" s="54" t="e">
        <f t="shared" si="1"/>
        <v>#DIV/0!</v>
      </c>
      <c r="K29" s="53" t="e">
        <f t="array" ref="K29">SQRT(SUM(IF(A29=runs!$C$2:$C$304,((runs!$AJ$2:$AJ$304-H29)/runs!$AK$3:$AK$304)^2))/((F29-1)*SUM(IF(A29=runs_catXX,1/runs!$AK$3:$AK$304^2))))</f>
        <v>#DIV/0!</v>
      </c>
      <c r="L29" s="54" t="e">
        <f t="shared" si="2"/>
        <v>#DIV/0!</v>
      </c>
      <c r="M29" s="73">
        <f t="shared" si="3"/>
        <v>2.5566315652670194E-10</v>
      </c>
      <c r="N29" s="54" t="e">
        <f t="shared" si="4"/>
        <v>#DIV/0!</v>
      </c>
      <c r="P29" s="29">
        <f t="array" ref="P29">SUM(IF($A29=runs!$C$2:$C$304,runs!AD$2:AD$304))</f>
        <v>39.925834363411617</v>
      </c>
      <c r="Q29" s="29">
        <f t="array" ref="Q29">SUM(IF($A29=runs!$C$2:$C$304,runs!AC$2:AC$304))</f>
        <v>0</v>
      </c>
      <c r="R29" s="55">
        <f t="shared" si="5"/>
        <v>1</v>
      </c>
      <c r="S29" s="32">
        <f t="shared" si="6"/>
        <v>0</v>
      </c>
      <c r="T29" s="32">
        <f t="shared" si="7"/>
        <v>2.5046439628482974E-2</v>
      </c>
      <c r="U29" s="20">
        <f t="array" ref="U29">SUM(IF($A29=runs!$C$3:$C$304,runs!AE$3:AE$304))</f>
        <v>2.2001854508028427E-9</v>
      </c>
      <c r="V29" s="32">
        <f t="shared" si="8"/>
        <v>5.5106812064999994E-11</v>
      </c>
      <c r="W29" s="77">
        <f>S29/'current calib'!$B$16</f>
        <v>0</v>
      </c>
      <c r="X29" s="20">
        <f>Q29/(U29/charge/constants!$B$3)</f>
        <v>0</v>
      </c>
      <c r="Y29" s="59">
        <f>R29/(U29/charge/constants!$B$3)</f>
        <v>2.1846340263026841E-10</v>
      </c>
      <c r="Z29" s="60" t="e">
        <f t="shared" si="9"/>
        <v>#DIV/0!</v>
      </c>
      <c r="AA29" s="23">
        <f>X29/eval!$E$18</f>
        <v>0</v>
      </c>
      <c r="AB29" s="20">
        <f>Y29/eval!$E$18</f>
        <v>2.6457296398614527E-10</v>
      </c>
      <c r="AC29" s="55"/>
      <c r="AD29" s="20">
        <f t="shared" si="10"/>
        <v>0</v>
      </c>
      <c r="AE29" s="20">
        <f t="shared" si="11"/>
        <v>2.6457296398614527E-10</v>
      </c>
      <c r="AF29" s="60" t="e">
        <f t="shared" si="12"/>
        <v>#DIV/0!</v>
      </c>
      <c r="AG29" s="32"/>
      <c r="AH29" s="20" t="e">
        <f>(turn.targ239!Q29/turn.targ239!P29)/(Q29/P29)</f>
        <v>#DIV/0!</v>
      </c>
      <c r="AI29" s="20" t="e">
        <f>AH29*SQRT(1/(Q29+0.5)+1/(turn.targ239!Q29+0.5))</f>
        <v>#DIV/0!</v>
      </c>
      <c r="AJ29" s="32" t="e">
        <f t="shared" si="13"/>
        <v>#DIV/0!</v>
      </c>
      <c r="AK29" s="32" t="e">
        <f t="shared" si="14"/>
        <v>#DIV/0!</v>
      </c>
      <c r="AN29" s="32"/>
    </row>
    <row r="30" spans="1:40" x14ac:dyDescent="0.2">
      <c r="A30" s="29">
        <v>26</v>
      </c>
      <c r="B30" s="50" t="e">
        <f>VLOOKUP($A30,Rohdaten!F$3:H$1000,2,0)</f>
        <v>#N/A</v>
      </c>
      <c r="C30" s="29" t="e">
        <f>VLOOKUP($A30,Rohdaten!F$3:H$1000,3,0)</f>
        <v>#N/A</v>
      </c>
      <c r="D30" s="51" t="str">
        <f t="shared" si="0"/>
        <v>missing</v>
      </c>
      <c r="E30" s="76">
        <f>turn.targ236!E31</f>
        <v>0</v>
      </c>
      <c r="F30" s="50">
        <f t="array" ref="F30">SUM(IF($A30=runs_catXX,1))</f>
        <v>0</v>
      </c>
      <c r="G30" s="76">
        <f>turn.targ236!G31</f>
        <v>0</v>
      </c>
      <c r="H30" s="52" t="e">
        <f t="array" ref="H30">SUM(IF($A30=runs!$C$2:$C$304,runs!$AL$2:$AL$304*runs!$AJ$2:$AJ$304))/SUM(IF($A30=runs!$C$2:$C$304,runs!$AL$2:$AL$304))</f>
        <v>#DIV/0!</v>
      </c>
      <c r="I30" s="67" t="e">
        <f t="array" ref="I30">SQRT(SUM(IF($A30=runs_catXX,(runs!$AL$2:$AL$304*runs!$AK$2:$AK$304)^2))/SUM(IF($A30=runs_catXX,(runs!$AL$2:$AL$304)))^2)</f>
        <v>#DIV/0!</v>
      </c>
      <c r="J30" s="54" t="e">
        <f t="shared" si="1"/>
        <v>#DIV/0!</v>
      </c>
      <c r="K30" s="53" t="e">
        <f t="array" ref="K30">SQRT(SUM(IF(A30=runs!$C$2:$C$304,((runs!$AJ$2:$AJ$304-H30)/runs!$AK$3:$AK$304)^2))/((F30-1)*SUM(IF(A30=runs_catXX,1/runs!$AK$3:$AK$304^2))))</f>
        <v>#DIV/0!</v>
      </c>
      <c r="L30" s="54" t="e">
        <f t="shared" si="2"/>
        <v>#DIV/0!</v>
      </c>
      <c r="M30" s="53" t="e">
        <f t="shared" si="3"/>
        <v>#DIV/0!</v>
      </c>
      <c r="N30" s="54" t="e">
        <f t="shared" si="4"/>
        <v>#DIV/0!</v>
      </c>
      <c r="P30" s="29">
        <f t="array" ref="P30">SUM(IF($A30=runs!$C$2:$C$304,runs!AD$2:AD$304))</f>
        <v>0</v>
      </c>
      <c r="Q30" s="29">
        <f t="array" ref="Q30">SUM(IF($A30=runs!$C$2:$C$304,runs!AC$2:AC$304))</f>
        <v>0</v>
      </c>
      <c r="R30" s="55">
        <f t="shared" si="5"/>
        <v>1</v>
      </c>
      <c r="S30" s="32" t="e">
        <f t="shared" si="6"/>
        <v>#DIV/0!</v>
      </c>
      <c r="T30" s="32" t="e">
        <f t="shared" si="7"/>
        <v>#DIV/0!</v>
      </c>
      <c r="U30" s="20">
        <f t="array" ref="U30">SUM(IF($A30=runs!$C$3:$C$304,runs!AE$3:AE$304))</f>
        <v>0</v>
      </c>
      <c r="V30" s="32" t="e">
        <f t="shared" si="8"/>
        <v>#DIV/0!</v>
      </c>
      <c r="W30" s="77" t="e">
        <f>S30/'current calib'!$B$16</f>
        <v>#DIV/0!</v>
      </c>
      <c r="X30" s="20" t="e">
        <f>Q30/(U30/charge/constants!$B$3)</f>
        <v>#DIV/0!</v>
      </c>
      <c r="Y30" s="59" t="e">
        <f>R30/(U30/charge/constants!$B$3)</f>
        <v>#DIV/0!</v>
      </c>
      <c r="Z30" s="60" t="e">
        <f t="shared" si="9"/>
        <v>#DIV/0!</v>
      </c>
      <c r="AA30" s="23" t="e">
        <f>X30/eval!$E$18</f>
        <v>#DIV/0!</v>
      </c>
      <c r="AB30" s="20" t="e">
        <f>Y30/eval!$E$18</f>
        <v>#DIV/0!</v>
      </c>
      <c r="AC30" s="55"/>
      <c r="AD30" s="20" t="e">
        <f t="shared" si="10"/>
        <v>#DIV/0!</v>
      </c>
      <c r="AE30" s="20" t="e">
        <f t="shared" si="11"/>
        <v>#DIV/0!</v>
      </c>
      <c r="AF30" s="60" t="e">
        <f t="shared" si="12"/>
        <v>#DIV/0!</v>
      </c>
      <c r="AG30" s="32"/>
      <c r="AH30" s="20" t="e">
        <f>(turn.targ239!Q30/turn.targ239!P30)/(Q30/P30)</f>
        <v>#DIV/0!</v>
      </c>
      <c r="AI30" s="20" t="e">
        <f>AH30*SQRT(1/(Q30+0.5)+1/(turn.targ239!Q30+0.5))</f>
        <v>#DIV/0!</v>
      </c>
      <c r="AJ30" s="32" t="e">
        <f t="shared" si="13"/>
        <v>#DIV/0!</v>
      </c>
      <c r="AK30" s="32" t="e">
        <f t="shared" si="14"/>
        <v>#DIV/0!</v>
      </c>
    </row>
    <row r="31" spans="1:40" x14ac:dyDescent="0.2">
      <c r="A31" s="29">
        <v>27</v>
      </c>
      <c r="B31" s="50" t="e">
        <f>VLOOKUP($A31,Rohdaten!F$3:H$1000,2,0)</f>
        <v>#N/A</v>
      </c>
      <c r="C31" s="29" t="e">
        <f>VLOOKUP($A31,Rohdaten!F$3:H$1000,3,0)</f>
        <v>#N/A</v>
      </c>
      <c r="D31" s="51" t="str">
        <f t="shared" si="0"/>
        <v>missing</v>
      </c>
      <c r="E31" s="76">
        <f>turn.targ236!E32</f>
        <v>0</v>
      </c>
      <c r="F31" s="50">
        <f t="array" ref="F31">SUM(IF($A31=runs_catXX,1))</f>
        <v>0</v>
      </c>
      <c r="G31" s="76">
        <f>turn.targ236!G32</f>
        <v>0</v>
      </c>
      <c r="H31" s="52" t="e">
        <f t="array" ref="H31">SUM(IF($A31=runs!$C$2:$C$304,runs!$AL$2:$AL$304*runs!$AJ$2:$AJ$304))/SUM(IF($A31=runs!$C$2:$C$304,runs!$AL$2:$AL$304))</f>
        <v>#DIV/0!</v>
      </c>
      <c r="I31" s="67" t="e">
        <f t="array" ref="I31">SQRT(SUM(IF($A31=runs_catXX,(runs!$AL$2:$AL$304*runs!$AK$2:$AK$304)^2))/SUM(IF($A31=runs_catXX,(runs!$AL$2:$AL$304)))^2)</f>
        <v>#DIV/0!</v>
      </c>
      <c r="J31" s="54" t="e">
        <f t="shared" si="1"/>
        <v>#DIV/0!</v>
      </c>
      <c r="K31" s="53" t="e">
        <f t="array" ref="K31">SQRT(SUM(IF(A31=runs!$C$2:$C$304,((runs!$AJ$2:$AJ$304-H31)/runs!$AK$3:$AK$304)^2))/((F31-1)*SUM(IF(A31=runs_catXX,1/runs!$AK$3:$AK$304^2))))</f>
        <v>#DIV/0!</v>
      </c>
      <c r="L31" s="54" t="e">
        <f t="shared" si="2"/>
        <v>#DIV/0!</v>
      </c>
      <c r="M31" s="73" t="e">
        <f t="shared" si="3"/>
        <v>#DIV/0!</v>
      </c>
      <c r="N31" s="54" t="e">
        <f t="shared" si="4"/>
        <v>#DIV/0!</v>
      </c>
      <c r="P31" s="29">
        <f t="array" ref="P31">SUM(IF($A31=runs!$C$2:$C$304,runs!AD$2:AD$304))</f>
        <v>0</v>
      </c>
      <c r="Q31" s="29">
        <f t="array" ref="Q31">SUM(IF($A31=runs!$C$2:$C$304,runs!AC$2:AC$304))</f>
        <v>0</v>
      </c>
      <c r="R31" s="55">
        <f t="shared" si="5"/>
        <v>1</v>
      </c>
      <c r="S31" s="32" t="e">
        <f t="shared" si="6"/>
        <v>#DIV/0!</v>
      </c>
      <c r="T31" s="32" t="e">
        <f t="shared" si="7"/>
        <v>#DIV/0!</v>
      </c>
      <c r="U31" s="20">
        <f t="array" ref="U31">SUM(IF($A31=runs!$C$3:$C$304,runs!AE$3:AE$304))</f>
        <v>0</v>
      </c>
      <c r="V31" s="32" t="e">
        <f t="shared" si="8"/>
        <v>#DIV/0!</v>
      </c>
      <c r="W31" s="77" t="e">
        <f>S31/'current calib'!$B$16</f>
        <v>#DIV/0!</v>
      </c>
      <c r="X31" s="20" t="e">
        <f>Q31/(U31/charge/constants!$B$3)</f>
        <v>#DIV/0!</v>
      </c>
      <c r="Y31" s="59" t="e">
        <f>R31/(U31/charge/constants!$B$3)</f>
        <v>#DIV/0!</v>
      </c>
      <c r="Z31" s="60" t="e">
        <f t="shared" si="9"/>
        <v>#DIV/0!</v>
      </c>
      <c r="AA31" s="23" t="e">
        <f>X31/eval!$E$18</f>
        <v>#DIV/0!</v>
      </c>
      <c r="AB31" s="20" t="e">
        <f>Y31/eval!$E$18</f>
        <v>#DIV/0!</v>
      </c>
      <c r="AC31" s="55"/>
      <c r="AD31" s="20" t="e">
        <f t="shared" si="10"/>
        <v>#DIV/0!</v>
      </c>
      <c r="AE31" s="20" t="e">
        <f t="shared" si="11"/>
        <v>#DIV/0!</v>
      </c>
      <c r="AF31" s="60" t="e">
        <f t="shared" si="12"/>
        <v>#DIV/0!</v>
      </c>
      <c r="AG31" s="32"/>
      <c r="AH31" s="20" t="e">
        <f>(turn.targ239!Q31/turn.targ239!P31)/(Q31/P31)</f>
        <v>#DIV/0!</v>
      </c>
      <c r="AI31" s="20" t="e">
        <f>AH31*SQRT(1/(Q31+0.5)+1/(turn.targ239!Q31+0.5))</f>
        <v>#DIV/0!</v>
      </c>
      <c r="AJ31" s="32" t="e">
        <f t="shared" si="13"/>
        <v>#DIV/0!</v>
      </c>
      <c r="AK31" s="32" t="e">
        <f t="shared" si="14"/>
        <v>#DIV/0!</v>
      </c>
    </row>
    <row r="32" spans="1:40" x14ac:dyDescent="0.2">
      <c r="A32" s="29">
        <v>28</v>
      </c>
      <c r="B32" s="50" t="e">
        <f>VLOOKUP($A32,Rohdaten!F$3:H$1000,2,0)</f>
        <v>#N/A</v>
      </c>
      <c r="C32" s="29" t="e">
        <f>VLOOKUP($A32,Rohdaten!F$3:H$1000,3,0)</f>
        <v>#N/A</v>
      </c>
      <c r="D32" s="51" t="str">
        <f t="shared" si="0"/>
        <v>missing</v>
      </c>
      <c r="E32" s="76">
        <f>turn.targ236!E33</f>
        <v>0</v>
      </c>
      <c r="F32" s="50">
        <f t="array" ref="F32">SUM(IF($A32=runs_catXX,1))</f>
        <v>0</v>
      </c>
      <c r="G32" s="76">
        <f>turn.targ236!G33</f>
        <v>0</v>
      </c>
      <c r="H32" s="52" t="e">
        <f t="array" ref="H32">SUM(IF($A32=runs!$C$2:$C$304,runs!$AL$2:$AL$304*runs!$AJ$2:$AJ$304))/SUM(IF($A32=runs!$C$2:$C$304,runs!$AL$2:$AL$304))</f>
        <v>#DIV/0!</v>
      </c>
      <c r="I32" s="67" t="e">
        <f t="array" ref="I32">SQRT(SUM(IF($A32=runs_catXX,(runs!$AL$2:$AL$304*runs!$AK$2:$AK$304)^2))/SUM(IF($A32=runs_catXX,(runs!$AL$2:$AL$304)))^2)</f>
        <v>#DIV/0!</v>
      </c>
      <c r="J32" s="54" t="e">
        <f t="shared" si="1"/>
        <v>#DIV/0!</v>
      </c>
      <c r="K32" s="53" t="e">
        <f t="array" ref="K32">SQRT(SUM(IF(A32=runs!$C$2:$C$304,((runs!$AJ$2:$AJ$304-H32)/runs!$AK$3:$AK$304)^2))/((F32-1)*SUM(IF(A32=runs_catXX,1/runs!$AK$3:$AK$304^2))))</f>
        <v>#DIV/0!</v>
      </c>
      <c r="L32" s="54" t="e">
        <f t="shared" si="2"/>
        <v>#DIV/0!</v>
      </c>
      <c r="M32" s="53" t="e">
        <f t="shared" si="3"/>
        <v>#DIV/0!</v>
      </c>
      <c r="N32" s="54" t="e">
        <f t="shared" si="4"/>
        <v>#DIV/0!</v>
      </c>
      <c r="P32" s="29">
        <f t="array" ref="P32">SUM(IF($A32=runs!$C$2:$C$304,runs!AD$2:AD$304))</f>
        <v>0</v>
      </c>
      <c r="Q32" s="29">
        <f t="array" ref="Q32">SUM(IF($A32=runs!$C$2:$C$304,runs!AC$2:AC$304))</f>
        <v>0</v>
      </c>
      <c r="R32" s="55">
        <f t="shared" si="5"/>
        <v>1</v>
      </c>
      <c r="S32" s="32" t="e">
        <f t="shared" si="6"/>
        <v>#DIV/0!</v>
      </c>
      <c r="T32" s="32" t="e">
        <f t="shared" si="7"/>
        <v>#DIV/0!</v>
      </c>
      <c r="U32" s="20">
        <f t="array" ref="U32">SUM(IF($A32=runs!$C$3:$C$304,runs!AE$3:AE$304))</f>
        <v>0</v>
      </c>
      <c r="V32" s="32" t="e">
        <f t="shared" si="8"/>
        <v>#DIV/0!</v>
      </c>
      <c r="W32" s="77" t="e">
        <f>S32/'current calib'!$B$16</f>
        <v>#DIV/0!</v>
      </c>
      <c r="X32" s="20" t="e">
        <f>Q32/(U32/charge/constants!$B$3)</f>
        <v>#DIV/0!</v>
      </c>
      <c r="Y32" s="59" t="e">
        <f>R32/(U32/charge/constants!$B$3)</f>
        <v>#DIV/0!</v>
      </c>
      <c r="Z32" s="60" t="e">
        <f t="shared" si="9"/>
        <v>#DIV/0!</v>
      </c>
      <c r="AA32" s="23" t="e">
        <f>X32/eval!$E$18</f>
        <v>#DIV/0!</v>
      </c>
      <c r="AB32" s="20" t="e">
        <f>Y32/eval!$E$18</f>
        <v>#DIV/0!</v>
      </c>
      <c r="AC32" s="55"/>
      <c r="AD32" s="20" t="e">
        <f t="shared" si="10"/>
        <v>#DIV/0!</v>
      </c>
      <c r="AE32" s="20" t="e">
        <f t="shared" si="11"/>
        <v>#DIV/0!</v>
      </c>
      <c r="AF32" s="60" t="e">
        <f t="shared" si="12"/>
        <v>#DIV/0!</v>
      </c>
      <c r="AG32" s="32"/>
      <c r="AH32" s="20" t="e">
        <f>(turn.targ239!Q32/turn.targ239!P32)/(Q32/P32)</f>
        <v>#DIV/0!</v>
      </c>
      <c r="AI32" s="20" t="e">
        <f>AH32*SQRT(1/(Q32+0.5)+1/(turn.targ239!Q32+0.5))</f>
        <v>#DIV/0!</v>
      </c>
      <c r="AJ32" s="32" t="e">
        <f t="shared" si="13"/>
        <v>#DIV/0!</v>
      </c>
      <c r="AK32" s="32" t="e">
        <f t="shared" si="14"/>
        <v>#DIV/0!</v>
      </c>
    </row>
    <row r="33" spans="1:37" x14ac:dyDescent="0.2">
      <c r="A33" s="29">
        <v>29</v>
      </c>
      <c r="B33" s="50" t="e">
        <f>VLOOKUP($A33,Rohdaten!F$3:H$1000,2,0)</f>
        <v>#N/A</v>
      </c>
      <c r="C33" s="29" t="e">
        <f>VLOOKUP($A33,Rohdaten!F$3:H$1000,3,0)</f>
        <v>#N/A</v>
      </c>
      <c r="D33" s="51" t="str">
        <f t="shared" si="0"/>
        <v>missing</v>
      </c>
      <c r="E33" s="76">
        <f>turn.targ236!E34</f>
        <v>0</v>
      </c>
      <c r="F33" s="50">
        <f t="array" ref="F33">SUM(IF($A33=runs_catXX,1))</f>
        <v>0</v>
      </c>
      <c r="G33" s="76">
        <f>turn.targ236!G34</f>
        <v>0</v>
      </c>
      <c r="H33" s="52" t="e">
        <f t="array" ref="H33">SUM(IF($A33=runs!$C$2:$C$304,runs!$AL$2:$AL$304*runs!$AJ$2:$AJ$304))/SUM(IF($A33=runs!$C$2:$C$304,runs!$AL$2:$AL$304))</f>
        <v>#DIV/0!</v>
      </c>
      <c r="I33" s="67" t="e">
        <f t="array" ref="I33">SQRT(SUM(IF($A33=runs_catXX,(runs!$AL$2:$AL$304*runs!$AK$2:$AK$304)^2))/SUM(IF($A33=runs_catXX,(runs!$AL$2:$AL$304)))^2)</f>
        <v>#DIV/0!</v>
      </c>
      <c r="J33" s="54" t="e">
        <f t="shared" si="1"/>
        <v>#DIV/0!</v>
      </c>
      <c r="K33" s="53" t="e">
        <f t="array" ref="K33">SQRT(SUM(IF(A33=runs!$C$2:$C$304,((runs!$AJ$2:$AJ$304-H33)/runs!$AK$3:$AK$304)^2))/((F33-1)*SUM(IF(A33=runs_catXX,1/runs!$AK$3:$AK$304^2))))</f>
        <v>#DIV/0!</v>
      </c>
      <c r="L33" s="54" t="e">
        <f t="shared" si="2"/>
        <v>#DIV/0!</v>
      </c>
      <c r="M33" s="53" t="e">
        <f t="shared" si="3"/>
        <v>#DIV/0!</v>
      </c>
      <c r="N33" s="54" t="e">
        <f t="shared" si="4"/>
        <v>#DIV/0!</v>
      </c>
      <c r="P33" s="29">
        <f t="array" ref="P33">SUM(IF($A33=runs!$C$2:$C$304,runs!AD$2:AD$304))</f>
        <v>0</v>
      </c>
      <c r="Q33" s="29">
        <f t="array" ref="Q33">SUM(IF($A33=runs!$C$2:$C$304,runs!AC$2:AC$304))</f>
        <v>0</v>
      </c>
      <c r="R33" s="55">
        <f t="shared" si="5"/>
        <v>1</v>
      </c>
      <c r="S33" s="32" t="e">
        <f t="shared" si="6"/>
        <v>#DIV/0!</v>
      </c>
      <c r="T33" s="32" t="e">
        <f t="shared" si="7"/>
        <v>#DIV/0!</v>
      </c>
      <c r="U33" s="20">
        <f t="array" ref="U33">SUM(IF($A33=runs!$C$3:$C$304,runs!AE$3:AE$304))</f>
        <v>0</v>
      </c>
      <c r="V33" s="32" t="e">
        <f t="shared" si="8"/>
        <v>#DIV/0!</v>
      </c>
      <c r="W33" s="77" t="e">
        <f>S33/'current calib'!$B$16</f>
        <v>#DIV/0!</v>
      </c>
      <c r="X33" s="20" t="e">
        <f>Q33/(U33/charge/constants!$B$3)</f>
        <v>#DIV/0!</v>
      </c>
      <c r="Y33" s="59" t="e">
        <f>R33/(U33/charge/constants!$B$3)</f>
        <v>#DIV/0!</v>
      </c>
      <c r="Z33" s="60" t="e">
        <f t="shared" si="9"/>
        <v>#DIV/0!</v>
      </c>
      <c r="AA33" s="23" t="e">
        <f>X33/eval!$E$18</f>
        <v>#DIV/0!</v>
      </c>
      <c r="AB33" s="20" t="e">
        <f>Y33/eval!$E$18</f>
        <v>#DIV/0!</v>
      </c>
      <c r="AC33" s="55"/>
      <c r="AD33" s="20" t="e">
        <f t="shared" si="10"/>
        <v>#DIV/0!</v>
      </c>
      <c r="AE33" s="20" t="e">
        <f t="shared" si="11"/>
        <v>#DIV/0!</v>
      </c>
      <c r="AF33" s="60" t="e">
        <f t="shared" si="12"/>
        <v>#DIV/0!</v>
      </c>
      <c r="AG33" s="32"/>
      <c r="AH33" s="20" t="e">
        <f>(turn.targ239!Q33/turn.targ239!P33)/(Q33/P33)</f>
        <v>#DIV/0!</v>
      </c>
      <c r="AI33" s="20" t="e">
        <f>AH33*SQRT(1/(Q33+0.5)+1/(turn.targ239!Q33+0.5))</f>
        <v>#DIV/0!</v>
      </c>
      <c r="AJ33" s="32" t="e">
        <f t="shared" si="13"/>
        <v>#DIV/0!</v>
      </c>
      <c r="AK33" s="32" t="e">
        <f t="shared" si="14"/>
        <v>#DIV/0!</v>
      </c>
    </row>
    <row r="34" spans="1:37" x14ac:dyDescent="0.2">
      <c r="A34" s="29">
        <v>30</v>
      </c>
      <c r="B34" s="50" t="str">
        <f>VLOOKUP($A34,Rohdaten!F$3:H$1000,2,0)</f>
        <v>Vienna-KkU_D30+Fe02@30</v>
      </c>
      <c r="C34" s="29" t="str">
        <f>VLOOKUP($A34,Rohdaten!F$3:H$1000,3,0)</f>
        <v>Vienna_KkU</v>
      </c>
      <c r="D34" s="51" t="str">
        <f t="shared" si="0"/>
        <v>Vienna_KkU</v>
      </c>
      <c r="E34" s="76">
        <f>turn.targ236!E35</f>
        <v>0</v>
      </c>
      <c r="F34" s="50">
        <f t="array" ref="F34">SUM(IF($A34=runs_catXX,1))</f>
        <v>31</v>
      </c>
      <c r="G34" s="76">
        <f>turn.targ236!G35</f>
        <v>0</v>
      </c>
      <c r="H34" s="52" t="e">
        <f t="array" ref="H34">SUM(IF($A34=runs!$C$2:$C$304,runs!$AL$2:$AL$304*runs!$AJ$2:$AJ$304))/SUM(IF($A34=runs!$C$2:$C$304,runs!$AL$2:$AL$304))</f>
        <v>#VALUE!</v>
      </c>
      <c r="I34" s="67" t="e">
        <f t="array" ref="I34">SQRT(SUM(IF($A34=runs_catXX,(runs!$AL$2:$AL$304*runs!$AK$2:$AK$304)^2))/SUM(IF($A34=runs_catXX,(runs!$AL$2:$AL$304)))^2)</f>
        <v>#VALUE!</v>
      </c>
      <c r="J34" s="54" t="e">
        <f t="shared" si="1"/>
        <v>#VALUE!</v>
      </c>
      <c r="K34" s="53" t="e">
        <f t="array" ref="K34">SQRT(SUM(IF(A34=runs!$C$2:$C$304,((runs!$AJ$2:$AJ$304-H34)/runs!$AK$3:$AK$304)^2))/((F34-1)*SUM(IF(A34=runs_catXX,1/runs!$AK$3:$AK$304^2))))</f>
        <v>#VALUE!</v>
      </c>
      <c r="L34" s="54" t="e">
        <f t="shared" si="2"/>
        <v>#VALUE!</v>
      </c>
      <c r="M34" s="53" t="e">
        <f t="shared" si="3"/>
        <v>#VALUE!</v>
      </c>
      <c r="N34" s="54" t="e">
        <f t="shared" si="4"/>
        <v>#VALUE!</v>
      </c>
      <c r="P34" s="29">
        <f t="array" ref="P34">SUM(IF($A34=runs!$C$2:$C$304,runs!AD$2:AD$304))</f>
        <v>1154.0173053152034</v>
      </c>
      <c r="Q34" s="29">
        <f t="array" ref="Q34">SUM(IF($A34=runs!$C$2:$C$304,runs!AC$2:AC$304))</f>
        <v>2</v>
      </c>
      <c r="R34" s="55">
        <f t="shared" si="5"/>
        <v>1.7320508075688772</v>
      </c>
      <c r="S34" s="32">
        <f t="shared" si="6"/>
        <v>1.7330762639245938E-3</v>
      </c>
      <c r="T34" s="32">
        <f t="shared" si="7"/>
        <v>1.5008880712545226E-3</v>
      </c>
      <c r="U34" s="20" t="e">
        <f t="array" ref="U34">SUM(IF($A34=runs!$C$3:$C$304,runs!AE$3:AE$304))</f>
        <v>#VALUE!</v>
      </c>
      <c r="V34" s="32" t="e">
        <f t="shared" si="8"/>
        <v>#VALUE!</v>
      </c>
      <c r="W34" s="77">
        <f>S34/'current calib'!$B$16</f>
        <v>255159.39011674726</v>
      </c>
      <c r="X34" s="20" t="e">
        <f>Q34/(U34/charge/constants!$B$3)</f>
        <v>#VALUE!</v>
      </c>
      <c r="Y34" s="59" t="e">
        <f>R34/(U34/charge/constants!$B$3)</f>
        <v>#VALUE!</v>
      </c>
      <c r="Z34" s="60" t="e">
        <f t="shared" si="9"/>
        <v>#VALUE!</v>
      </c>
      <c r="AA34" s="23" t="e">
        <f>X34/eval!$E$18</f>
        <v>#VALUE!</v>
      </c>
      <c r="AB34" s="20" t="e">
        <f>Y34/eval!$E$18</f>
        <v>#VALUE!</v>
      </c>
      <c r="AC34" s="55"/>
      <c r="AD34" s="20" t="e">
        <f t="shared" si="10"/>
        <v>#VALUE!</v>
      </c>
      <c r="AE34" s="20" t="e">
        <f t="shared" si="11"/>
        <v>#VALUE!</v>
      </c>
      <c r="AF34" s="60" t="e">
        <f t="shared" si="12"/>
        <v>#VALUE!</v>
      </c>
      <c r="AG34" s="32"/>
      <c r="AH34" s="20">
        <f>(turn.targ239!Q34/turn.targ239!P34)/(Q34/P34)</f>
        <v>1</v>
      </c>
      <c r="AI34" s="20">
        <f>AH34*SQRT(1/(Q34+0.5)+1/(turn.targ239!Q34+0.5))</f>
        <v>0.89442719099991586</v>
      </c>
      <c r="AJ34" s="32">
        <f t="shared" si="13"/>
        <v>7.1999999999999998E-3</v>
      </c>
      <c r="AK34" s="32">
        <f t="shared" si="14"/>
        <v>6.4398757751993937E-3</v>
      </c>
    </row>
    <row r="35" spans="1:37" x14ac:dyDescent="0.2">
      <c r="A35" s="29">
        <v>31</v>
      </c>
      <c r="B35" s="50" t="e">
        <f>VLOOKUP($A35,Rohdaten!F$3:H$1000,2,0)</f>
        <v>#N/A</v>
      </c>
      <c r="C35" s="29" t="e">
        <f>VLOOKUP($A35,Rohdaten!F$3:H$1000,3,0)</f>
        <v>#N/A</v>
      </c>
      <c r="D35" s="51" t="str">
        <f t="shared" si="0"/>
        <v>missing</v>
      </c>
      <c r="E35" s="76">
        <f>turn.targ236!E36</f>
        <v>0</v>
      </c>
      <c r="F35" s="50">
        <f t="array" ref="F35">SUM(IF($A35=runs_catXX,1))</f>
        <v>0</v>
      </c>
      <c r="G35" s="76">
        <f>turn.targ236!G36</f>
        <v>0</v>
      </c>
      <c r="H35" s="52" t="e">
        <f t="array" ref="H35">SUM(IF($A35=runs!$C$2:$C$304,runs!$AL$2:$AL$304*runs!$AJ$2:$AJ$304))/SUM(IF($A35=runs!$C$2:$C$304,runs!$AL$2:$AL$304))</f>
        <v>#DIV/0!</v>
      </c>
      <c r="I35" s="67" t="e">
        <f t="array" ref="I35">SQRT(SUM(IF($A35=runs_catXX,(runs!$AL$2:$AL$304*runs!$AK$2:$AK$304)^2))/SUM(IF($A35=runs_catXX,(runs!$AL$2:$AL$304)))^2)</f>
        <v>#DIV/0!</v>
      </c>
      <c r="J35" s="54" t="e">
        <f t="shared" si="1"/>
        <v>#DIV/0!</v>
      </c>
      <c r="K35" s="53" t="e">
        <f t="array" ref="K35">SQRT(SUM(IF(A35=runs!$C$2:$C$304,((runs!$AJ$2:$AJ$304-H35)/runs!$AK$3:$AK$304)^2))/((F35-1)*SUM(IF(A35=runs_catXX,1/runs!$AK$3:$AK$304^2))))</f>
        <v>#DIV/0!</v>
      </c>
      <c r="L35" s="54" t="e">
        <f t="shared" si="2"/>
        <v>#DIV/0!</v>
      </c>
      <c r="M35" s="53" t="e">
        <f t="shared" si="3"/>
        <v>#DIV/0!</v>
      </c>
      <c r="N35" s="54" t="e">
        <f t="shared" si="4"/>
        <v>#DIV/0!</v>
      </c>
      <c r="P35" s="29">
        <f t="array" ref="P35">SUM(IF($A35=runs!$C$2:$C$304,runs!AD$2:AD$304))</f>
        <v>0</v>
      </c>
      <c r="Q35" s="29">
        <f t="array" ref="Q35">SUM(IF($A35=runs!$C$2:$C$304,runs!AC$2:AC$304))</f>
        <v>0</v>
      </c>
      <c r="R35" s="55">
        <f t="shared" si="5"/>
        <v>1</v>
      </c>
      <c r="S35" s="32" t="e">
        <f t="shared" si="6"/>
        <v>#DIV/0!</v>
      </c>
      <c r="T35" s="32" t="e">
        <f t="shared" si="7"/>
        <v>#DIV/0!</v>
      </c>
      <c r="U35" s="20">
        <f t="array" ref="U35">SUM(IF($A35=runs!$C$3:$C$304,runs!AE$3:AE$304))</f>
        <v>0</v>
      </c>
      <c r="V35" s="32" t="e">
        <f t="shared" si="8"/>
        <v>#DIV/0!</v>
      </c>
      <c r="W35" s="77" t="e">
        <f>S35/'current calib'!$B$16</f>
        <v>#DIV/0!</v>
      </c>
      <c r="X35" s="20" t="e">
        <f>Q35/(U35/charge/constants!$B$3)</f>
        <v>#DIV/0!</v>
      </c>
      <c r="Y35" s="59" t="e">
        <f>R35/(U35/charge/constants!$B$3)</f>
        <v>#DIV/0!</v>
      </c>
      <c r="Z35" s="60" t="e">
        <f t="shared" si="9"/>
        <v>#DIV/0!</v>
      </c>
      <c r="AA35" s="23" t="e">
        <f>X35/eval!$E$18</f>
        <v>#DIV/0!</v>
      </c>
      <c r="AB35" s="20" t="e">
        <f>Y35/eval!$E$18</f>
        <v>#DIV/0!</v>
      </c>
      <c r="AC35" s="55"/>
      <c r="AD35" s="20" t="e">
        <f t="shared" si="10"/>
        <v>#DIV/0!</v>
      </c>
      <c r="AE35" s="20" t="e">
        <f t="shared" si="11"/>
        <v>#DIV/0!</v>
      </c>
      <c r="AF35" s="60" t="e">
        <f t="shared" si="12"/>
        <v>#DIV/0!</v>
      </c>
      <c r="AG35" s="32"/>
      <c r="AH35" s="20" t="e">
        <f>(turn.targ239!Q35/turn.targ239!P35)/(Q35/P35)</f>
        <v>#DIV/0!</v>
      </c>
      <c r="AI35" s="20" t="e">
        <f>AH35*SQRT(1/(Q35+0.5)+1/(turn.targ239!Q35+0.5))</f>
        <v>#DIV/0!</v>
      </c>
      <c r="AJ35" s="32" t="e">
        <f t="shared" si="13"/>
        <v>#DIV/0!</v>
      </c>
      <c r="AK35" s="32" t="e">
        <f t="shared" si="14"/>
        <v>#DIV/0!</v>
      </c>
    </row>
    <row r="36" spans="1:37" x14ac:dyDescent="0.2">
      <c r="A36" s="29">
        <v>32</v>
      </c>
      <c r="B36" s="50" t="e">
        <f>VLOOKUP($A36,Rohdaten!F$3:H$1000,2,0)</f>
        <v>#N/A</v>
      </c>
      <c r="C36" s="29" t="e">
        <f>VLOOKUP($A36,Rohdaten!F$3:H$1000,3,0)</f>
        <v>#N/A</v>
      </c>
      <c r="D36" s="51" t="str">
        <f t="shared" si="0"/>
        <v>missing</v>
      </c>
      <c r="E36" s="76">
        <f>turn.targ236!E37</f>
        <v>0</v>
      </c>
      <c r="F36" s="50">
        <f t="array" ref="F36">SUM(IF($A36=runs_catXX,1))</f>
        <v>0</v>
      </c>
      <c r="G36" s="76">
        <f>turn.targ236!G37</f>
        <v>0</v>
      </c>
      <c r="H36" s="52" t="e">
        <f t="array" ref="H36">SUM(IF($A36=runs!$C$2:$C$304,runs!$AL$2:$AL$304*runs!$AJ$2:$AJ$304))/SUM(IF($A36=runs!$C$2:$C$304,runs!$AL$2:$AL$304))</f>
        <v>#DIV/0!</v>
      </c>
      <c r="I36" s="67" t="e">
        <f t="array" ref="I36">SQRT(SUM(IF($A36=runs_catXX,(runs!$AL$2:$AL$304*runs!$AK$2:$AK$304)^2))/SUM(IF($A36=runs_catXX,(runs!$AL$2:$AL$304)))^2)</f>
        <v>#DIV/0!</v>
      </c>
      <c r="J36" s="54" t="e">
        <f t="shared" si="1"/>
        <v>#DIV/0!</v>
      </c>
      <c r="K36" s="53" t="e">
        <f t="array" ref="K36">SQRT(SUM(IF(A36=runs!$C$2:$C$304,((runs!$AJ$2:$AJ$304-H36)/runs!$AK$3:$AK$304)^2))/((F36-1)*SUM(IF(A36=runs_catXX,1/runs!$AK$3:$AK$304^2))))</f>
        <v>#DIV/0!</v>
      </c>
      <c r="L36" s="54" t="e">
        <f t="shared" si="2"/>
        <v>#DIV/0!</v>
      </c>
      <c r="M36" s="73" t="e">
        <f t="shared" si="3"/>
        <v>#DIV/0!</v>
      </c>
      <c r="N36" s="54" t="e">
        <f t="shared" si="4"/>
        <v>#DIV/0!</v>
      </c>
      <c r="P36" s="29">
        <f t="array" ref="P36">SUM(IF($A36=runs!$C$2:$C$304,runs!AD$2:AD$304))</f>
        <v>0</v>
      </c>
      <c r="Q36" s="29">
        <f t="array" ref="Q36">SUM(IF($A36=runs!$C$2:$C$304,runs!AC$2:AC$304))</f>
        <v>0</v>
      </c>
      <c r="R36" s="55">
        <f t="shared" si="5"/>
        <v>1</v>
      </c>
      <c r="S36" s="32" t="e">
        <f t="shared" si="6"/>
        <v>#DIV/0!</v>
      </c>
      <c r="T36" s="32" t="e">
        <f t="shared" si="7"/>
        <v>#DIV/0!</v>
      </c>
      <c r="U36" s="20">
        <f t="array" ref="U36">SUM(IF($A36=runs!$C$3:$C$304,runs!AE$3:AE$304))</f>
        <v>0</v>
      </c>
      <c r="V36" s="32" t="e">
        <f t="shared" si="8"/>
        <v>#DIV/0!</v>
      </c>
      <c r="W36" s="77" t="e">
        <f>S36/'current calib'!$B$16</f>
        <v>#DIV/0!</v>
      </c>
      <c r="X36" s="20" t="e">
        <f>Q36/(U36/charge/constants!$B$3)</f>
        <v>#DIV/0!</v>
      </c>
      <c r="Y36" s="59" t="e">
        <f>R36/(U36/charge/constants!$B$3)</f>
        <v>#DIV/0!</v>
      </c>
      <c r="Z36" s="60" t="e">
        <f t="shared" si="9"/>
        <v>#DIV/0!</v>
      </c>
      <c r="AA36" s="23" t="e">
        <f>X36/eval!$E$18</f>
        <v>#DIV/0!</v>
      </c>
      <c r="AB36" s="20" t="e">
        <f>Y36/eval!$E$18</f>
        <v>#DIV/0!</v>
      </c>
      <c r="AC36" s="55"/>
      <c r="AD36" s="20" t="e">
        <f t="shared" si="10"/>
        <v>#DIV/0!</v>
      </c>
      <c r="AE36" s="20" t="e">
        <f t="shared" si="11"/>
        <v>#DIV/0!</v>
      </c>
      <c r="AF36" s="60" t="e">
        <f t="shared" si="12"/>
        <v>#DIV/0!</v>
      </c>
      <c r="AG36" s="32"/>
      <c r="AH36" s="20" t="e">
        <f>(turn.targ239!Q36/turn.targ239!P36)/(Q36/P36)</f>
        <v>#DIV/0!</v>
      </c>
      <c r="AI36" s="20" t="e">
        <f>AH36*SQRT(1/(Q36+0.5)+1/(turn.targ239!Q36+0.5))</f>
        <v>#DIV/0!</v>
      </c>
      <c r="AJ36" s="32" t="e">
        <f t="shared" si="13"/>
        <v>#DIV/0!</v>
      </c>
      <c r="AK36" s="32" t="e">
        <f t="shared" si="14"/>
        <v>#DIV/0!</v>
      </c>
    </row>
    <row r="37" spans="1:37" x14ac:dyDescent="0.2">
      <c r="A37" s="29">
        <v>33</v>
      </c>
      <c r="B37" s="50" t="e">
        <f>VLOOKUP($A37,Rohdaten!F$3:H$1000,2,0)</f>
        <v>#N/A</v>
      </c>
      <c r="C37" s="29" t="e">
        <f>VLOOKUP($A37,Rohdaten!F$3:H$1000,3,0)</f>
        <v>#N/A</v>
      </c>
      <c r="D37" s="51" t="str">
        <f t="shared" si="0"/>
        <v>missing</v>
      </c>
      <c r="E37" s="76">
        <f>turn.targ236!E38</f>
        <v>0</v>
      </c>
      <c r="F37" s="50">
        <f t="array" ref="F37">SUM(IF($A37=runs_catXX,1))</f>
        <v>0</v>
      </c>
      <c r="G37" s="76">
        <f>turn.targ236!G38</f>
        <v>0</v>
      </c>
      <c r="H37" s="52" t="e">
        <f t="array" ref="H37">SUM(IF($A37=runs!$C$2:$C$304,runs!$AL$2:$AL$304*runs!$AJ$2:$AJ$304))/SUM(IF($A37=runs!$C$2:$C$304,runs!$AL$2:$AL$304))</f>
        <v>#DIV/0!</v>
      </c>
      <c r="I37" s="67" t="e">
        <f t="array" ref="I37">SQRT(SUM(IF($A37=runs_catXX,(runs!$AL$2:$AL$304*runs!$AK$2:$AK$304)^2))/SUM(IF($A37=runs_catXX,(runs!$AL$2:$AL$304)))^2)</f>
        <v>#DIV/0!</v>
      </c>
      <c r="J37" s="54" t="e">
        <f t="shared" si="1"/>
        <v>#DIV/0!</v>
      </c>
      <c r="K37" s="53" t="e">
        <f t="array" ref="K37">SQRT(SUM(IF(A37=runs!$C$2:$C$304,((runs!$AJ$2:$AJ$304-H37)/runs!$AK$3:$AK$304)^2))/((F37-1)*SUM(IF(A37=runs_catXX,1/runs!$AK$3:$AK$304^2))))</f>
        <v>#DIV/0!</v>
      </c>
      <c r="L37" s="54" t="e">
        <f t="shared" si="2"/>
        <v>#DIV/0!</v>
      </c>
      <c r="M37" s="73" t="e">
        <f t="shared" si="3"/>
        <v>#DIV/0!</v>
      </c>
      <c r="N37" s="54" t="e">
        <f t="shared" si="4"/>
        <v>#DIV/0!</v>
      </c>
      <c r="P37" s="29">
        <f t="array" ref="P37">SUM(IF($A37=runs!$C$2:$C$304,runs!AD$2:AD$304))</f>
        <v>0</v>
      </c>
      <c r="Q37" s="29">
        <f t="array" ref="Q37">SUM(IF($A37=runs!$C$2:$C$304,runs!AC$2:AC$304))</f>
        <v>0</v>
      </c>
      <c r="R37" s="55">
        <f t="shared" si="5"/>
        <v>1</v>
      </c>
      <c r="S37" s="32" t="e">
        <f t="shared" si="6"/>
        <v>#DIV/0!</v>
      </c>
      <c r="T37" s="32" t="e">
        <f t="shared" si="7"/>
        <v>#DIV/0!</v>
      </c>
      <c r="U37" s="20">
        <f t="array" ref="U37">SUM(IF($A37=runs!$C$3:$C$304,runs!AE$3:AE$304))</f>
        <v>0</v>
      </c>
      <c r="V37" s="32" t="e">
        <f t="shared" si="8"/>
        <v>#DIV/0!</v>
      </c>
      <c r="W37" s="77" t="e">
        <f>S37/'current calib'!$B$16</f>
        <v>#DIV/0!</v>
      </c>
      <c r="X37" s="20" t="e">
        <f>Q37/(U37/charge/constants!$B$3)</f>
        <v>#DIV/0!</v>
      </c>
      <c r="Y37" s="59" t="e">
        <f>R37/(U37/charge/constants!$B$3)</f>
        <v>#DIV/0!</v>
      </c>
      <c r="Z37" s="60" t="e">
        <f t="shared" si="9"/>
        <v>#DIV/0!</v>
      </c>
      <c r="AA37" s="23" t="e">
        <f>X37/eval!$E$18</f>
        <v>#DIV/0!</v>
      </c>
      <c r="AB37" s="20" t="e">
        <f>Y37/eval!$E$18</f>
        <v>#DIV/0!</v>
      </c>
      <c r="AC37" s="55"/>
      <c r="AD37" s="20" t="e">
        <f t="shared" si="10"/>
        <v>#DIV/0!</v>
      </c>
      <c r="AE37" s="20" t="e">
        <f t="shared" si="11"/>
        <v>#DIV/0!</v>
      </c>
      <c r="AF37" s="60" t="e">
        <f t="shared" si="12"/>
        <v>#DIV/0!</v>
      </c>
      <c r="AG37" s="32"/>
      <c r="AH37" s="20" t="e">
        <f>(turn.targ239!Q37/turn.targ239!P37)/(Q37/P37)</f>
        <v>#DIV/0!</v>
      </c>
      <c r="AI37" s="20" t="e">
        <f>AH37*SQRT(1/(Q37+0.5)+1/(turn.targ239!Q37+0.5))</f>
        <v>#DIV/0!</v>
      </c>
      <c r="AJ37" s="32" t="e">
        <f t="shared" si="13"/>
        <v>#DIV/0!</v>
      </c>
      <c r="AK37" s="32" t="e">
        <f t="shared" si="14"/>
        <v>#DIV/0!</v>
      </c>
    </row>
    <row r="38" spans="1:37" x14ac:dyDescent="0.2">
      <c r="A38" s="29">
        <v>34</v>
      </c>
      <c r="B38" s="50" t="e">
        <f>VLOOKUP($A38,Rohdaten!F$3:H$1000,2,0)</f>
        <v>#N/A</v>
      </c>
      <c r="C38" s="29" t="e">
        <f>VLOOKUP($A38,Rohdaten!F$3:H$1000,3,0)</f>
        <v>#N/A</v>
      </c>
      <c r="D38" s="51" t="str">
        <f t="shared" si="0"/>
        <v>missing</v>
      </c>
      <c r="E38" s="76">
        <f>turn.targ236!E39</f>
        <v>0</v>
      </c>
      <c r="F38" s="50">
        <f t="array" ref="F38">SUM(IF($A38=runs_catXX,1))</f>
        <v>0</v>
      </c>
      <c r="G38" s="76">
        <f>turn.targ236!G39</f>
        <v>0</v>
      </c>
      <c r="H38" s="52" t="e">
        <f t="array" ref="H38">SUM(IF($A38=runs!$C$2:$C$304,runs!$AL$2:$AL$304*runs!$AJ$2:$AJ$304))/SUM(IF($A38=runs!$C$2:$C$304,runs!$AL$2:$AL$304))</f>
        <v>#DIV/0!</v>
      </c>
      <c r="I38" s="67" t="e">
        <f t="array" ref="I38">SQRT(SUM(IF($A38=runs_catXX,(runs!$AL$2:$AL$304*runs!$AK$2:$AK$304)^2))/SUM(IF($A38=runs_catXX,(runs!$AL$2:$AL$304)))^2)</f>
        <v>#DIV/0!</v>
      </c>
      <c r="J38" s="54" t="e">
        <f t="shared" si="1"/>
        <v>#DIV/0!</v>
      </c>
      <c r="K38" s="53" t="e">
        <f t="array" ref="K38">SQRT(SUM(IF(A38=runs!$C$2:$C$304,((runs!$AJ$2:$AJ$304-H38)/runs!$AK$3:$AK$304)^2))/((F38-1)*SUM(IF(A38=runs_catXX,1/runs!$AK$3:$AK$304^2))))</f>
        <v>#DIV/0!</v>
      </c>
      <c r="L38" s="54" t="e">
        <f t="shared" si="2"/>
        <v>#DIV/0!</v>
      </c>
      <c r="M38" s="53" t="e">
        <f t="shared" si="3"/>
        <v>#DIV/0!</v>
      </c>
      <c r="N38" s="54" t="e">
        <f t="shared" si="4"/>
        <v>#DIV/0!</v>
      </c>
      <c r="P38" s="29">
        <f t="array" ref="P38">SUM(IF($A38=runs!$C$2:$C$304,runs!AD$2:AD$304))</f>
        <v>0</v>
      </c>
      <c r="Q38" s="29">
        <f t="array" ref="Q38">SUM(IF($A38=runs!$C$2:$C$304,runs!AC$2:AC$304))</f>
        <v>0</v>
      </c>
      <c r="R38" s="55">
        <f t="shared" si="5"/>
        <v>1</v>
      </c>
      <c r="S38" s="32" t="e">
        <f t="shared" si="6"/>
        <v>#DIV/0!</v>
      </c>
      <c r="T38" s="32" t="e">
        <f t="shared" si="7"/>
        <v>#DIV/0!</v>
      </c>
      <c r="U38" s="20">
        <f t="array" ref="U38">SUM(IF($A38=runs!$C$3:$C$304,runs!AE$3:AE$304))</f>
        <v>0</v>
      </c>
      <c r="V38" s="32" t="e">
        <f t="shared" si="8"/>
        <v>#DIV/0!</v>
      </c>
      <c r="W38" s="77" t="e">
        <f>S38/'current calib'!$B$16</f>
        <v>#DIV/0!</v>
      </c>
      <c r="X38" s="20" t="e">
        <f>Q38/(U38/charge/constants!$B$3)</f>
        <v>#DIV/0!</v>
      </c>
      <c r="Y38" s="59" t="e">
        <f>R38/(U38/charge/constants!$B$3)</f>
        <v>#DIV/0!</v>
      </c>
      <c r="Z38" s="60" t="e">
        <f t="shared" si="9"/>
        <v>#DIV/0!</v>
      </c>
      <c r="AA38" s="23" t="e">
        <f>X38/eval!$E$18</f>
        <v>#DIV/0!</v>
      </c>
      <c r="AB38" s="20" t="e">
        <f>Y38/eval!$E$18</f>
        <v>#DIV/0!</v>
      </c>
      <c r="AC38" s="55"/>
      <c r="AD38" s="20" t="e">
        <f t="shared" si="10"/>
        <v>#DIV/0!</v>
      </c>
      <c r="AE38" s="20" t="e">
        <f t="shared" si="11"/>
        <v>#DIV/0!</v>
      </c>
      <c r="AF38" s="60" t="e">
        <f t="shared" si="12"/>
        <v>#DIV/0!</v>
      </c>
      <c r="AG38" s="32"/>
      <c r="AH38" s="20" t="e">
        <f>(turn.targ239!Q38/turn.targ239!P38)/(Q38/P38)</f>
        <v>#DIV/0!</v>
      </c>
      <c r="AI38" s="20" t="e">
        <f>AH38*SQRT(1/(Q38+0.5)+1/(turn.targ239!Q38+0.5))</f>
        <v>#DIV/0!</v>
      </c>
      <c r="AJ38" s="32" t="e">
        <f t="shared" si="13"/>
        <v>#DIV/0!</v>
      </c>
      <c r="AK38" s="32" t="e">
        <f t="shared" si="14"/>
        <v>#DIV/0!</v>
      </c>
    </row>
    <row r="39" spans="1:37" x14ac:dyDescent="0.2">
      <c r="A39" s="29">
        <v>35</v>
      </c>
      <c r="B39" s="50" t="str">
        <f>VLOOKUP($A39,Rohdaten!F$3:H$1000,2,0)</f>
        <v>Vienna_US8_D30-3@35</v>
      </c>
      <c r="C39" s="29" t="str">
        <f>VLOOKUP($A39,Rohdaten!F$3:H$1000,3,0)</f>
        <v>Vienna-US8</v>
      </c>
      <c r="D39" s="51" t="str">
        <f t="shared" si="0"/>
        <v>Vienna-US8</v>
      </c>
      <c r="E39" s="76">
        <f>turn.targ236!E40</f>
        <v>0</v>
      </c>
      <c r="F39" s="50">
        <f t="array" ref="F39">SUM(IF($A39=runs_catXX,1))</f>
        <v>14</v>
      </c>
      <c r="G39" s="76">
        <f>turn.targ236!G40</f>
        <v>0</v>
      </c>
      <c r="H39" s="52">
        <f t="array" ref="H39">SUM(IF($A39=runs!$C$2:$C$304,runs!$AL$2:$AL$304*runs!$AJ$2:$AJ$304))/SUM(IF($A39=runs!$C$2:$C$304,runs!$AL$2:$AL$304))</f>
        <v>0</v>
      </c>
      <c r="I39" s="67">
        <f t="array" ref="I39">SQRT(SUM(IF($A39=runs_catXX,(runs!$AL$2:$AL$304*runs!$AK$2:$AK$304)^2))/SUM(IF($A39=runs_catXX,(runs!$AL$2:$AL$304)))^2)</f>
        <v>4.0029939137038082E-11</v>
      </c>
      <c r="J39" s="54" t="e">
        <f t="shared" si="1"/>
        <v>#DIV/0!</v>
      </c>
      <c r="K39" s="53" t="e">
        <f t="array" ref="K39">SQRT(SUM(IF(A39=runs!$C$2:$C$304,((runs!$AJ$2:$AJ$304-H39)/runs!$AK$3:$AK$304)^2))/((F39-1)*SUM(IF(A39=runs_catXX,1/runs!$AK$3:$AK$304^2))))</f>
        <v>#DIV/0!</v>
      </c>
      <c r="L39" s="54" t="e">
        <f t="shared" si="2"/>
        <v>#DIV/0!</v>
      </c>
      <c r="M39" s="53">
        <f t="shared" si="3"/>
        <v>4.0029939137038082E-11</v>
      </c>
      <c r="N39" s="54" t="e">
        <f t="shared" si="4"/>
        <v>#DIV/0!</v>
      </c>
      <c r="P39" s="29">
        <f t="array" ref="P39">SUM(IF($A39=runs!$C$2:$C$304,runs!AD$2:AD$304))</f>
        <v>555.6242274412856</v>
      </c>
      <c r="Q39" s="29">
        <f t="array" ref="Q39">SUM(IF($A39=runs!$C$2:$C$304,runs!AC$2:AC$304))</f>
        <v>0</v>
      </c>
      <c r="R39" s="55">
        <f t="shared" si="5"/>
        <v>1</v>
      </c>
      <c r="S39" s="32">
        <f t="shared" si="6"/>
        <v>0</v>
      </c>
      <c r="T39" s="32">
        <f t="shared" si="7"/>
        <v>1.7997775305895437E-3</v>
      </c>
      <c r="U39" s="20">
        <f t="array" ref="U39">SUM(IF($A39=runs!$C$3:$C$304,runs!AE$3:AE$304))</f>
        <v>5.3375233660110389E-8</v>
      </c>
      <c r="V39" s="32">
        <f t="shared" si="8"/>
        <v>9.6063546231433368E-11</v>
      </c>
      <c r="W39" s="77">
        <f>S39/'current calib'!$B$16</f>
        <v>0</v>
      </c>
      <c r="X39" s="20">
        <f>Q39/(U39/charge/constants!$B$3)</f>
        <v>0</v>
      </c>
      <c r="Y39" s="59">
        <f>R39/(U39/charge/constants!$B$3)</f>
        <v>9.0053001558889275E-12</v>
      </c>
      <c r="Z39" s="60" t="e">
        <f t="shared" si="9"/>
        <v>#DIV/0!</v>
      </c>
      <c r="AA39" s="23">
        <f>X39/eval!$E$18</f>
        <v>0</v>
      </c>
      <c r="AB39" s="20">
        <f>Y39/eval!$E$18</f>
        <v>1.0905986655626332E-11</v>
      </c>
      <c r="AC39" s="55"/>
      <c r="AD39" s="20">
        <f t="shared" si="10"/>
        <v>0</v>
      </c>
      <c r="AE39" s="20">
        <f t="shared" si="11"/>
        <v>1.0905986655626332E-11</v>
      </c>
      <c r="AF39" s="60" t="e">
        <f t="shared" si="12"/>
        <v>#DIV/0!</v>
      </c>
      <c r="AG39" s="32"/>
      <c r="AH39" s="20" t="e">
        <f>(turn.targ239!Q39/turn.targ239!P39)/(Q39/P39)</f>
        <v>#DIV/0!</v>
      </c>
      <c r="AI39" s="20" t="e">
        <f>AH39*SQRT(1/(Q39+0.5)+1/(turn.targ239!Q39+0.5))</f>
        <v>#DIV/0!</v>
      </c>
      <c r="AJ39" s="32" t="e">
        <f t="shared" si="13"/>
        <v>#DIV/0!</v>
      </c>
      <c r="AK39" s="32" t="e">
        <f t="shared" si="14"/>
        <v>#DIV/0!</v>
      </c>
    </row>
    <row r="40" spans="1:37" x14ac:dyDescent="0.2">
      <c r="A40" s="29">
        <v>36</v>
      </c>
      <c r="B40" s="50" t="e">
        <f>VLOOKUP($A40,Rohdaten!F$3:H$1000,2,0)</f>
        <v>#N/A</v>
      </c>
      <c r="C40" s="29" t="e">
        <f>VLOOKUP($A40,Rohdaten!F$3:H$1000,3,0)</f>
        <v>#N/A</v>
      </c>
      <c r="D40" s="51" t="str">
        <f t="shared" si="0"/>
        <v>missing</v>
      </c>
      <c r="E40" s="76">
        <f>turn.targ236!E41</f>
        <v>0</v>
      </c>
      <c r="F40" s="50">
        <f t="array" ref="F40">SUM(IF($A40=runs_catXX,1))</f>
        <v>0</v>
      </c>
      <c r="G40" s="76">
        <f>turn.targ236!G41</f>
        <v>0</v>
      </c>
      <c r="H40" s="52" t="e">
        <f t="array" ref="H40">SUM(IF($A40=runs!$C$2:$C$304,runs!$AL$2:$AL$304*runs!$AJ$2:$AJ$304))/SUM(IF($A40=runs!$C$2:$C$304,runs!$AL$2:$AL$304))</f>
        <v>#DIV/0!</v>
      </c>
      <c r="I40" s="67" t="e">
        <f t="array" ref="I40">SQRT(SUM(IF($A40=runs_catXX,(runs!$AL$2:$AL$304*runs!$AK$2:$AK$304)^2))/SUM(IF($A40=runs_catXX,(runs!$AL$2:$AL$304)))^2)</f>
        <v>#DIV/0!</v>
      </c>
      <c r="J40" s="54" t="e">
        <f t="shared" si="1"/>
        <v>#DIV/0!</v>
      </c>
      <c r="K40" s="53" t="e">
        <f t="array" ref="K40">SQRT(SUM(IF(A40=runs!$C$2:$C$304,((runs!$AJ$2:$AJ$304-H40)/runs!$AK$3:$AK$304)^2))/((F40-1)*SUM(IF(A40=runs_catXX,1/runs!$AK$3:$AK$304^2))))</f>
        <v>#DIV/0!</v>
      </c>
      <c r="L40" s="54" t="e">
        <f t="shared" si="2"/>
        <v>#DIV/0!</v>
      </c>
      <c r="M40" s="73" t="e">
        <f t="shared" si="3"/>
        <v>#DIV/0!</v>
      </c>
      <c r="N40" s="54" t="e">
        <f t="shared" si="4"/>
        <v>#DIV/0!</v>
      </c>
      <c r="P40" s="29">
        <f t="array" ref="P40">SUM(IF($A40=runs!$C$2:$C$304,runs!AD$2:AD$304))</f>
        <v>0</v>
      </c>
      <c r="Q40" s="29">
        <f t="array" ref="Q40">SUM(IF($A40=runs!$C$2:$C$304,runs!AC$2:AC$304))</f>
        <v>0</v>
      </c>
      <c r="R40" s="55">
        <f t="shared" si="5"/>
        <v>1</v>
      </c>
      <c r="S40" s="32" t="e">
        <f t="shared" si="6"/>
        <v>#DIV/0!</v>
      </c>
      <c r="T40" s="32" t="e">
        <f t="shared" si="7"/>
        <v>#DIV/0!</v>
      </c>
      <c r="U40" s="20">
        <f t="array" ref="U40">SUM(IF($A40=runs!$C$3:$C$304,runs!AE$3:AE$304))</f>
        <v>0</v>
      </c>
      <c r="V40" s="32" t="e">
        <f t="shared" si="8"/>
        <v>#DIV/0!</v>
      </c>
      <c r="W40" s="77" t="e">
        <f>S40/'current calib'!$B$16</f>
        <v>#DIV/0!</v>
      </c>
      <c r="X40" s="20" t="e">
        <f>Q40/(U40/charge/constants!$B$3)</f>
        <v>#DIV/0!</v>
      </c>
      <c r="Y40" s="59" t="e">
        <f>R40/(U40/charge/constants!$B$3)</f>
        <v>#DIV/0!</v>
      </c>
      <c r="Z40" s="60" t="e">
        <f t="shared" si="9"/>
        <v>#DIV/0!</v>
      </c>
      <c r="AA40" s="23" t="e">
        <f>X40/eval!$E$18</f>
        <v>#DIV/0!</v>
      </c>
      <c r="AB40" s="20" t="e">
        <f>Y40/eval!$E$18</f>
        <v>#DIV/0!</v>
      </c>
      <c r="AC40" s="55"/>
      <c r="AD40" s="20" t="e">
        <f t="shared" si="10"/>
        <v>#DIV/0!</v>
      </c>
      <c r="AE40" s="20" t="e">
        <f t="shared" si="11"/>
        <v>#DIV/0!</v>
      </c>
      <c r="AF40" s="60" t="e">
        <f t="shared" si="12"/>
        <v>#DIV/0!</v>
      </c>
      <c r="AG40" s="32"/>
      <c r="AH40" s="20" t="e">
        <f>(turn.targ239!Q40/turn.targ239!P40)/(Q40/P40)</f>
        <v>#DIV/0!</v>
      </c>
      <c r="AI40" s="20" t="e">
        <f>AH40*SQRT(1/(Q40+0.5)+1/(turn.targ239!Q40+0.5))</f>
        <v>#DIV/0!</v>
      </c>
      <c r="AJ40" s="32" t="e">
        <f t="shared" si="13"/>
        <v>#DIV/0!</v>
      </c>
      <c r="AK40" s="32" t="e">
        <f t="shared" si="14"/>
        <v>#DIV/0!</v>
      </c>
    </row>
    <row r="41" spans="1:37" x14ac:dyDescent="0.2">
      <c r="A41" s="29">
        <v>37</v>
      </c>
      <c r="B41" s="50" t="e">
        <f>VLOOKUP($A41,Rohdaten!F$3:H$1000,2,0)</f>
        <v>#N/A</v>
      </c>
      <c r="C41" s="29" t="e">
        <f>VLOOKUP($A41,Rohdaten!F$3:H$1000,3,0)</f>
        <v>#N/A</v>
      </c>
      <c r="D41" s="51" t="str">
        <f t="shared" si="0"/>
        <v>missing</v>
      </c>
      <c r="E41" s="76">
        <f>turn.targ236!E42</f>
        <v>0</v>
      </c>
      <c r="F41" s="50">
        <f t="array" ref="F41">SUM(IF($A41=runs_catXX,1))</f>
        <v>0</v>
      </c>
      <c r="G41" s="76">
        <f>turn.targ236!G42</f>
        <v>0</v>
      </c>
      <c r="H41" s="52" t="e">
        <f t="array" ref="H41">SUM(IF($A41=runs!$C$2:$C$304,runs!$AL$2:$AL$304*runs!$AJ$2:$AJ$304))/SUM(IF($A41=runs!$C$2:$C$304,runs!$AL$2:$AL$304))</f>
        <v>#DIV/0!</v>
      </c>
      <c r="I41" s="67" t="e">
        <f t="array" ref="I41">SQRT(SUM(IF($A41=runs_catXX,(runs!$AL$2:$AL$304*runs!$AK$2:$AK$304)^2))/SUM(IF($A41=runs_catXX,(runs!$AL$2:$AL$304)))^2)</f>
        <v>#DIV/0!</v>
      </c>
      <c r="J41" s="54" t="e">
        <f t="shared" si="1"/>
        <v>#DIV/0!</v>
      </c>
      <c r="K41" s="53" t="e">
        <f t="array" ref="K41">SQRT(SUM(IF(A41=runs!$C$2:$C$304,((runs!$AJ$2:$AJ$304-H41)/runs!$AK$3:$AK$304)^2))/((F41-1)*SUM(IF(A41=runs_catXX,1/runs!$AK$3:$AK$304^2))))</f>
        <v>#DIV/0!</v>
      </c>
      <c r="L41" s="54" t="e">
        <f t="shared" si="2"/>
        <v>#DIV/0!</v>
      </c>
      <c r="M41" s="53" t="e">
        <f t="shared" si="3"/>
        <v>#DIV/0!</v>
      </c>
      <c r="N41" s="54" t="e">
        <f t="shared" si="4"/>
        <v>#DIV/0!</v>
      </c>
      <c r="P41" s="29">
        <f t="array" ref="P41">SUM(IF($A41=runs!$C$2:$C$304,runs!AD$2:AD$304))</f>
        <v>0</v>
      </c>
      <c r="Q41" s="29">
        <f t="array" ref="Q41">SUM(IF($A41=runs!$C$2:$C$304,runs!AC$2:AC$304))</f>
        <v>0</v>
      </c>
      <c r="R41" s="55">
        <f t="shared" si="5"/>
        <v>1</v>
      </c>
      <c r="S41" s="32" t="e">
        <f t="shared" si="6"/>
        <v>#DIV/0!</v>
      </c>
      <c r="T41" s="32" t="e">
        <f t="shared" si="7"/>
        <v>#DIV/0!</v>
      </c>
      <c r="U41" s="20">
        <f t="array" ref="U41">SUM(IF($A41=runs!$C$3:$C$304,runs!AE$3:AE$304))</f>
        <v>0</v>
      </c>
      <c r="V41" s="32" t="e">
        <f t="shared" si="8"/>
        <v>#DIV/0!</v>
      </c>
      <c r="W41" s="77" t="e">
        <f>S41/'current calib'!$B$16</f>
        <v>#DIV/0!</v>
      </c>
      <c r="X41" s="20" t="e">
        <f>Q41/(U41/charge/constants!$B$3)</f>
        <v>#DIV/0!</v>
      </c>
      <c r="Y41" s="59" t="e">
        <f>R41/(U41/charge/constants!$B$3)</f>
        <v>#DIV/0!</v>
      </c>
      <c r="Z41" s="60" t="e">
        <f t="shared" si="9"/>
        <v>#DIV/0!</v>
      </c>
      <c r="AA41" s="23" t="e">
        <f>X41/eval!$E$18</f>
        <v>#DIV/0!</v>
      </c>
      <c r="AB41" s="20" t="e">
        <f>Y41/eval!$E$18</f>
        <v>#DIV/0!</v>
      </c>
      <c r="AC41" s="55"/>
      <c r="AD41" s="20" t="e">
        <f t="shared" si="10"/>
        <v>#DIV/0!</v>
      </c>
      <c r="AE41" s="20" t="e">
        <f t="shared" si="11"/>
        <v>#DIV/0!</v>
      </c>
      <c r="AF41" s="60" t="e">
        <f t="shared" si="12"/>
        <v>#DIV/0!</v>
      </c>
      <c r="AG41" s="32"/>
      <c r="AH41" s="20" t="e">
        <f>(turn.targ239!Q41/turn.targ239!P41)/(Q41/P41)</f>
        <v>#DIV/0!</v>
      </c>
      <c r="AI41" s="20" t="e">
        <f>AH41*SQRT(1/(Q41+0.5)+1/(turn.targ239!Q41+0.5))</f>
        <v>#DIV/0!</v>
      </c>
      <c r="AJ41" s="32" t="e">
        <f t="shared" si="13"/>
        <v>#DIV/0!</v>
      </c>
      <c r="AK41" s="32" t="e">
        <f t="shared" si="14"/>
        <v>#DIV/0!</v>
      </c>
    </row>
    <row r="42" spans="1:37" x14ac:dyDescent="0.2">
      <c r="A42" s="29">
        <v>38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76">
        <f>turn.targ236!E43</f>
        <v>0</v>
      </c>
      <c r="F42" s="50">
        <f t="array" ref="F42">SUM(IF($A42=runs_catXX,1))</f>
        <v>0</v>
      </c>
      <c r="G42" s="76">
        <f>turn.targ236!G43</f>
        <v>0</v>
      </c>
      <c r="H42" s="52" t="e">
        <f t="array" ref="H42">SUM(IF($A42=runs!$C$2:$C$304,runs!$AL$2:$AL$304*runs!$AJ$2:$AJ$304))/SUM(IF($A42=runs!$C$2:$C$304,runs!$AL$2:$AL$304))</f>
        <v>#DIV/0!</v>
      </c>
      <c r="I42" s="67" t="e">
        <f t="array" ref="I42">SQRT(SUM(IF($A42=runs_catXX,(runs!$AL$2:$AL$304*runs!$AK$2:$AK$304)^2))/SUM(IF($A42=runs_catXX,(runs!$AL$2:$AL$304)))^2)</f>
        <v>#DIV/0!</v>
      </c>
      <c r="J42" s="54" t="e">
        <f t="shared" si="1"/>
        <v>#DIV/0!</v>
      </c>
      <c r="K42" s="53" t="e">
        <f t="array" ref="K42">SQRT(SUM(IF(A42=runs!$C$2:$C$304,((runs!$AJ$2:$AJ$304-H42)/runs!$AK$3:$AK$304)^2))/((F42-1)*SUM(IF(A42=runs_catXX,1/runs!$AK$3:$AK$304^2))))</f>
        <v>#DIV/0!</v>
      </c>
      <c r="L42" s="54" t="e">
        <f t="shared" si="2"/>
        <v>#DIV/0!</v>
      </c>
      <c r="M42" s="53" t="e">
        <f t="shared" si="3"/>
        <v>#DIV/0!</v>
      </c>
      <c r="N42" s="54" t="e">
        <f t="shared" si="4"/>
        <v>#DIV/0!</v>
      </c>
      <c r="P42" s="29">
        <f t="array" ref="P42">SUM(IF($A42=runs!$C$2:$C$304,runs!AD$2:AD$304))</f>
        <v>0</v>
      </c>
      <c r="Q42" s="29">
        <f t="array" ref="Q42">SUM(IF($A42=runs!$C$2:$C$304,runs!AC$2:AC$304))</f>
        <v>0</v>
      </c>
      <c r="R42" s="55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SUM(IF($A42=runs!$C$3:$C$304,runs!AE$3:AE$304))</f>
        <v>0</v>
      </c>
      <c r="V42" s="32" t="e">
        <f t="shared" si="8"/>
        <v>#DIV/0!</v>
      </c>
      <c r="W42" s="77" t="e">
        <f>S42/'current calib'!$B$16</f>
        <v>#DIV/0!</v>
      </c>
      <c r="X42" s="20" t="e">
        <f>Q42/(U42/charge/constants!$B$3)</f>
        <v>#DIV/0!</v>
      </c>
      <c r="Y42" s="59" t="e">
        <f>R42/(U42/charge/constants!$B$3)</f>
        <v>#DIV/0!</v>
      </c>
      <c r="Z42" s="60" t="e">
        <f t="shared" si="9"/>
        <v>#DIV/0!</v>
      </c>
      <c r="AA42" s="23" t="e">
        <f>X42/eval!$E$18</f>
        <v>#DIV/0!</v>
      </c>
      <c r="AB42" s="20" t="e">
        <f>Y42/eval!$E$18</f>
        <v>#DIV/0!</v>
      </c>
      <c r="AC42" s="55"/>
      <c r="AD42" s="20" t="e">
        <f t="shared" si="10"/>
        <v>#DIV/0!</v>
      </c>
      <c r="AE42" s="20" t="e">
        <f t="shared" si="11"/>
        <v>#DIV/0!</v>
      </c>
      <c r="AF42" s="60" t="e">
        <f t="shared" si="12"/>
        <v>#DIV/0!</v>
      </c>
      <c r="AG42" s="32"/>
      <c r="AH42" s="20" t="e">
        <f>(turn.targ239!Q42/turn.targ239!P42)/(Q42/P42)</f>
        <v>#DIV/0!</v>
      </c>
      <c r="AI42" s="20" t="e">
        <f>AH42*SQRT(1/(Q42+0.5)+1/(turn.targ239!Q42+0.5))</f>
        <v>#DIV/0!</v>
      </c>
      <c r="AJ42" s="32" t="e">
        <f t="shared" si="13"/>
        <v>#DIV/0!</v>
      </c>
      <c r="AK42" s="32" t="e">
        <f t="shared" si="14"/>
        <v>#DIV/0!</v>
      </c>
    </row>
    <row r="43" spans="1:37" x14ac:dyDescent="0.2">
      <c r="A43" s="29">
        <v>39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76">
        <f>turn.targ236!E44</f>
        <v>0</v>
      </c>
      <c r="F43" s="50">
        <f t="array" ref="F43">SUM(IF($A43=runs_catXX,1))</f>
        <v>0</v>
      </c>
      <c r="G43" s="76">
        <f>turn.targ236!G44</f>
        <v>0</v>
      </c>
      <c r="H43" s="52" t="e">
        <f t="array" ref="H43">SUM(IF($A43=runs!$C$2:$C$304,runs!$AL$2:$AL$304*runs!$AJ$2:$AJ$304))/SUM(IF($A43=runs!$C$2:$C$304,runs!$AL$2:$AL$304))</f>
        <v>#DIV/0!</v>
      </c>
      <c r="I43" s="67" t="e">
        <f t="array" ref="I43">SQRT(SUM(IF($A43=runs_catXX,(runs!$AL$2:$AL$304*runs!$AK$2:$AK$304)^2))/SUM(IF($A43=runs_catXX,(runs!$AL$2:$AL$304)))^2)</f>
        <v>#DIV/0!</v>
      </c>
      <c r="J43" s="54" t="e">
        <f t="shared" si="1"/>
        <v>#DIV/0!</v>
      </c>
      <c r="K43" s="53" t="e">
        <f t="array" ref="K43">SQRT(SUM(IF(A43=runs!$C$2:$C$304,((runs!$AJ$2:$AJ$304-H43)/runs!$AK$3:$AK$304)^2))/((F43-1)*SUM(IF(A43=runs_catXX,1/runs!$AK$3:$AK$304^2))))</f>
        <v>#DIV/0!</v>
      </c>
      <c r="L43" s="54" t="e">
        <f t="shared" si="2"/>
        <v>#DIV/0!</v>
      </c>
      <c r="M43" s="53" t="e">
        <f t="shared" si="3"/>
        <v>#DIV/0!</v>
      </c>
      <c r="N43" s="54" t="e">
        <f t="shared" si="4"/>
        <v>#DIV/0!</v>
      </c>
      <c r="P43" s="29">
        <f t="array" ref="P43">SUM(IF($A43=runs!$C$2:$C$304,runs!AD$2:AD$304))</f>
        <v>0</v>
      </c>
      <c r="Q43" s="29">
        <f t="array" ref="Q43">SUM(IF($A43=runs!$C$2:$C$304,runs!AC$2:AC$304))</f>
        <v>0</v>
      </c>
      <c r="R43" s="55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SUM(IF($A43=runs!$C$3:$C$304,runs!AE$3:AE$304))</f>
        <v>0</v>
      </c>
      <c r="V43" s="32" t="e">
        <f t="shared" si="8"/>
        <v>#DIV/0!</v>
      </c>
      <c r="W43" s="77" t="e">
        <f>S43/'current calib'!$B$16</f>
        <v>#DIV/0!</v>
      </c>
      <c r="X43" s="20" t="e">
        <f>Q43/(U43/charge/constants!$B$3)</f>
        <v>#DIV/0!</v>
      </c>
      <c r="Y43" s="59" t="e">
        <f>R43/(U43/charge/constants!$B$3)</f>
        <v>#DIV/0!</v>
      </c>
      <c r="Z43" s="60" t="e">
        <f t="shared" si="9"/>
        <v>#DIV/0!</v>
      </c>
      <c r="AA43" s="23" t="e">
        <f>X43/eval!$E$18</f>
        <v>#DIV/0!</v>
      </c>
      <c r="AB43" s="20" t="e">
        <f>Y43/eval!$E$18</f>
        <v>#DIV/0!</v>
      </c>
      <c r="AC43" s="55"/>
      <c r="AD43" s="20" t="e">
        <f t="shared" si="10"/>
        <v>#DIV/0!</v>
      </c>
      <c r="AE43" s="20" t="e">
        <f t="shared" si="11"/>
        <v>#DIV/0!</v>
      </c>
      <c r="AF43" s="60" t="e">
        <f t="shared" si="12"/>
        <v>#DIV/0!</v>
      </c>
      <c r="AG43" s="32"/>
      <c r="AH43" s="20" t="e">
        <f>(turn.targ239!Q43/turn.targ239!P43)/(Q43/P43)</f>
        <v>#DIV/0!</v>
      </c>
      <c r="AI43" s="20" t="e">
        <f>AH43*SQRT(1/(Q43+0.5)+1/(turn.targ239!Q43+0.5))</f>
        <v>#DIV/0!</v>
      </c>
      <c r="AJ43" s="32" t="e">
        <f t="shared" si="13"/>
        <v>#DIV/0!</v>
      </c>
      <c r="AK43" s="32" t="e">
        <f t="shared" si="14"/>
        <v>#DIV/0!</v>
      </c>
    </row>
    <row r="44" spans="1:37" x14ac:dyDescent="0.2">
      <c r="S44" s="32"/>
      <c r="T44" s="32"/>
      <c r="X44" s="20"/>
      <c r="AC44" s="55"/>
      <c r="AD44" s="32"/>
      <c r="AE44" s="32"/>
      <c r="AG44" s="32"/>
      <c r="AH44" s="32"/>
      <c r="AI44" s="32"/>
    </row>
    <row r="45" spans="1:37" x14ac:dyDescent="0.2">
      <c r="S45" s="32"/>
      <c r="T45" s="32"/>
      <c r="X45" s="20"/>
      <c r="AC45" s="55"/>
      <c r="AD45" s="32"/>
      <c r="AE45" s="32"/>
      <c r="AG45" s="32"/>
      <c r="AH45" s="32"/>
      <c r="AI45" s="32"/>
    </row>
    <row r="46" spans="1:37" x14ac:dyDescent="0.2">
      <c r="AD46" s="32"/>
      <c r="AE46" s="32"/>
      <c r="AG46" s="32"/>
      <c r="AH46" s="32"/>
      <c r="AI46" s="32"/>
    </row>
    <row r="47" spans="1:37" x14ac:dyDescent="0.2">
      <c r="AD47" s="32"/>
      <c r="AE47" s="32"/>
      <c r="AG47" s="32"/>
      <c r="AH47" s="32"/>
      <c r="AI47" s="32"/>
    </row>
    <row r="48" spans="1:37" x14ac:dyDescent="0.2">
      <c r="AD48" s="32"/>
      <c r="AE48" s="32"/>
      <c r="AG48" s="32"/>
      <c r="AH48" s="32"/>
      <c r="AI48" s="32"/>
    </row>
    <row r="49" spans="30:35" x14ac:dyDescent="0.2">
      <c r="AD49" s="32"/>
      <c r="AE49" s="32"/>
      <c r="AG49" s="32"/>
      <c r="AH49" s="32"/>
      <c r="AI49" s="32"/>
    </row>
    <row r="50" spans="30:35" x14ac:dyDescent="0.2">
      <c r="AD50" s="32"/>
      <c r="AE50" s="32"/>
      <c r="AG50" s="32"/>
      <c r="AH50" s="32"/>
      <c r="AI50" s="32"/>
    </row>
    <row r="51" spans="30:35" x14ac:dyDescent="0.2">
      <c r="AD51" s="32"/>
      <c r="AE51" s="32"/>
      <c r="AG51" s="32"/>
      <c r="AH51" s="32"/>
      <c r="AI51" s="32"/>
    </row>
    <row r="52" spans="30:35" x14ac:dyDescent="0.2">
      <c r="AD52" s="32"/>
      <c r="AE52" s="32"/>
      <c r="AG52" s="32"/>
      <c r="AH52" s="32"/>
      <c r="AI52" s="32"/>
    </row>
    <row r="53" spans="30:35" x14ac:dyDescent="0.2">
      <c r="AD53" s="32"/>
      <c r="AE53" s="32"/>
      <c r="AG53" s="32"/>
      <c r="AH53" s="32"/>
      <c r="AI53" s="32"/>
    </row>
    <row r="54" spans="30:35" x14ac:dyDescent="0.2">
      <c r="AD54" s="32"/>
      <c r="AE54" s="32"/>
      <c r="AG54" s="32"/>
      <c r="AH54" s="32"/>
      <c r="AI54" s="32"/>
    </row>
    <row r="55" spans="30:35" x14ac:dyDescent="0.2">
      <c r="AD55" s="32"/>
      <c r="AE55" s="32"/>
      <c r="AG55" s="32"/>
      <c r="AH55" s="32"/>
      <c r="AI55" s="32"/>
    </row>
    <row r="56" spans="30:35" x14ac:dyDescent="0.2">
      <c r="AD56" s="32"/>
      <c r="AE56" s="32"/>
      <c r="AG56" s="32"/>
      <c r="AH56" s="32"/>
      <c r="AI56" s="32"/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23"/>
  <sheetViews>
    <sheetView topLeftCell="A125" zoomScale="80" zoomScaleNormal="80" workbookViewId="0">
      <selection activeCell="R258" sqref="R258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50" customWidth="1"/>
    <col min="3" max="3" width="3" style="29" customWidth="1"/>
    <col min="4" max="4" width="4.28515625" style="53" customWidth="1"/>
    <col min="5" max="5" width="24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9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9.5703125" style="53" customWidth="1"/>
    <col min="16" max="16" width="10.5703125" style="29" customWidth="1"/>
    <col min="17" max="17" width="9.42578125" style="29" customWidth="1"/>
    <col min="18" max="18" width="9.42578125" style="55" customWidth="1"/>
    <col min="19" max="19" width="10.7109375" style="55" customWidth="1"/>
    <col min="20" max="20" width="9.42578125" style="55" customWidth="1"/>
    <col min="21" max="22" width="9.42578125" style="32" customWidth="1"/>
    <col min="23" max="24" width="9.42578125" style="75" customWidth="1"/>
    <col min="25" max="25" width="10.42578125" style="32" customWidth="1"/>
    <col min="26" max="26" width="10.42578125" style="57" customWidth="1"/>
    <col min="27" max="27" width="7.42578125" style="57" customWidth="1"/>
    <col min="28" max="28" width="9.42578125" style="57" customWidth="1"/>
    <col min="29" max="29" width="10" style="57" customWidth="1"/>
    <col min="30" max="30" width="7.42578125" style="32" customWidth="1"/>
    <col min="31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16384" width="11.42578125" style="29"/>
  </cols>
  <sheetData>
    <row r="1" spans="1:44" x14ac:dyDescent="0.2">
      <c r="A1" s="29" t="s">
        <v>133</v>
      </c>
      <c r="B1" s="50" t="s">
        <v>147</v>
      </c>
      <c r="C1" s="29" t="s">
        <v>148</v>
      </c>
      <c r="D1" s="53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75" t="s">
        <v>187</v>
      </c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  <c r="AI1" s="18" t="s">
        <v>443</v>
      </c>
      <c r="AL1" s="29" t="s">
        <v>188</v>
      </c>
      <c r="AM1" s="29" t="s">
        <v>126</v>
      </c>
      <c r="AN1" s="29" t="s">
        <v>189</v>
      </c>
      <c r="AQ1" s="18" t="s">
        <v>387</v>
      </c>
    </row>
    <row r="2" spans="1:44" x14ac:dyDescent="0.2">
      <c r="W2" s="75" t="s">
        <v>190</v>
      </c>
      <c r="X2" s="75" t="s">
        <v>191</v>
      </c>
      <c r="AE2" s="32"/>
      <c r="AF2" s="32"/>
      <c r="AH2" s="32"/>
      <c r="AI2" s="20" t="s">
        <v>444</v>
      </c>
      <c r="AJ2" s="32"/>
      <c r="AK2" s="32"/>
      <c r="AL2" s="32"/>
      <c r="AM2" s="32"/>
      <c r="AN2" s="29" t="s">
        <v>192</v>
      </c>
    </row>
    <row r="3" spans="1:44" x14ac:dyDescent="0.2">
      <c r="W3" s="75" t="s">
        <v>193</v>
      </c>
      <c r="X3" s="75" t="s">
        <v>194</v>
      </c>
      <c r="AE3" s="32"/>
      <c r="AF3" s="32"/>
      <c r="AH3" s="32"/>
      <c r="AI3" s="20" t="s">
        <v>441</v>
      </c>
      <c r="AJ3" s="32"/>
      <c r="AK3" s="32"/>
      <c r="AL3" s="32"/>
      <c r="AM3" s="32"/>
    </row>
    <row r="4" spans="1:44" x14ac:dyDescent="0.2">
      <c r="G4" s="182"/>
      <c r="P4" s="174" t="s">
        <v>449</v>
      </c>
      <c r="W4" s="29"/>
      <c r="X4" s="29"/>
      <c r="AE4" s="32"/>
      <c r="AF4" s="32"/>
      <c r="AH4" s="32"/>
      <c r="AI4" s="20" t="s">
        <v>442</v>
      </c>
      <c r="AJ4" s="32"/>
      <c r="AK4" s="32"/>
      <c r="AL4" s="32"/>
      <c r="AM4" s="32"/>
    </row>
    <row r="5" spans="1:44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3" t="str">
        <f t="shared" ref="D5:D44" si="0">IF(ISERROR(C5),"missing",C5)</f>
        <v>missing</v>
      </c>
      <c r="E5" s="76">
        <f>turn.targ236!E5</f>
        <v>0</v>
      </c>
      <c r="F5" s="50">
        <f t="array" ref="F5">SUM(IF($A5=runs_catXX,1))</f>
        <v>170</v>
      </c>
      <c r="G5" s="76">
        <f>turn.targ236!G5</f>
        <v>0</v>
      </c>
      <c r="H5" s="189" t="e">
        <f t="array" ref="H5">SUM(IF($A5=$C$128:$C$430,$W$128:$W$430*$U$128:$U$430))/SUM(IF($A5=$C$128:$C$430,$W$128:$W$430))</f>
        <v>#DIV/0!</v>
      </c>
      <c r="I5" s="190" t="e">
        <f t="array" ref="I5">SQRT(SUM(IF($A5=$C$128:$C$430,($W$128:$W$430*$V$128:$V$430)^2))/SUM(IF($A5=$C$128:$C$430,($W$128:$W$430)))^2)</f>
        <v>#DIV/0!</v>
      </c>
      <c r="J5" s="187" t="e">
        <f t="shared" ref="J5:J44" si="1">I5/H5</f>
        <v>#DIV/0!</v>
      </c>
      <c r="K5" s="188" t="e">
        <f t="array" ref="K5">SQRT(SUM(IF(A5=$C$128:$C$430,(($U$128:$U$430-H5)/$V$128:$V$430)^2))/((F5-1)*SUM(IF(A5=$C$128:$C$430,1/$V$128:$V$430^2))))</f>
        <v>#DIV/0!</v>
      </c>
      <c r="L5" s="187" t="e">
        <f t="shared" ref="L5:L44" si="2">K5/H5</f>
        <v>#DIV/0!</v>
      </c>
      <c r="M5" s="188" t="e">
        <f t="shared" ref="M5:M44" si="3">IF(ISERROR(K5),I5,MAX(I5,K5))</f>
        <v>#DIV/0!</v>
      </c>
      <c r="N5" s="187" t="e">
        <f t="shared" ref="N5:N44" si="4">M5/H5</f>
        <v>#DIV/0!</v>
      </c>
      <c r="O5" s="175"/>
      <c r="P5" s="152">
        <f t="array" ref="P5">SUM(IF($A5=runs!$C$2:$C$304,runs!AQ$2:AQ$304))</f>
        <v>0</v>
      </c>
      <c r="Q5" s="152">
        <f t="array" ref="Q5">SUM(IF($A5=runs!$C$2:$C$304,runs!AP$2:AP$304))</f>
        <v>0</v>
      </c>
      <c r="R5" s="176">
        <f t="shared" ref="R5:R44" si="5">SQRT(Q5+1)</f>
        <v>1</v>
      </c>
      <c r="S5" s="150" t="e">
        <f t="shared" ref="S5:S44" si="6">Q5/P5</f>
        <v>#DIV/0!</v>
      </c>
      <c r="T5" s="150" t="e">
        <f t="shared" ref="T5:T44" si="7">R5/P5</f>
        <v>#DIV/0!</v>
      </c>
      <c r="U5" s="150" t="e">
        <f t="array" ref="U5">SUM(IF($A5=runs!$C$3:$C$304,runs!AS$3:AS$304))</f>
        <v>#DIV/0!</v>
      </c>
      <c r="V5" s="150" t="e">
        <f t="shared" ref="V5:V44" si="8">U5/P5</f>
        <v>#DIV/0!</v>
      </c>
      <c r="W5" s="177" t="e">
        <f>S5/'current calib'!$B$16</f>
        <v>#DIV/0!</v>
      </c>
      <c r="X5" s="178" t="e">
        <f>W5/eval!$B$29</f>
        <v>#DIV/0!</v>
      </c>
      <c r="Y5" s="150" t="e">
        <f>Q5/(U5/charge/constants!$B$3)</f>
        <v>#DIV/0!</v>
      </c>
      <c r="Z5" s="179" t="e">
        <f>R5/(U5/charge/constants!$B$3)</f>
        <v>#DIV/0!</v>
      </c>
      <c r="AA5" s="180" t="e">
        <f t="shared" ref="AA5:AA44" si="9">Z5/Y5</f>
        <v>#DIV/0!</v>
      </c>
      <c r="AB5" s="181" t="e">
        <f>Y5/eval!$E$18</f>
        <v>#DIV/0!</v>
      </c>
      <c r="AC5" s="150" t="e">
        <f>Z5/eval!$E$18</f>
        <v>#DIV/0!</v>
      </c>
      <c r="AD5" s="181"/>
      <c r="AE5" s="150" t="e">
        <f t="shared" ref="AE5:AE44" si="10">IF(Q5/F5&gt;10,H5,AB5)</f>
        <v>#DIV/0!</v>
      </c>
      <c r="AF5" s="150" t="e">
        <f t="shared" ref="AF5:AF44" si="11">IF(Q5/F5&gt;10,M5,AC5)</f>
        <v>#DIV/0!</v>
      </c>
      <c r="AG5" s="180" t="e">
        <f t="shared" ref="AG5:AG44" si="12">AF5/AE5</f>
        <v>#DIV/0!</v>
      </c>
      <c r="AH5" s="150"/>
      <c r="AI5" s="150" t="e">
        <f>AE5*(turn.targ236!AB5/1000000/238*6.022E+23)</f>
        <v>#DIV/0!</v>
      </c>
      <c r="AJ5" s="150" t="e">
        <f>AF5*(turn.targ236!AB5/1000000/238*6.022E+23)</f>
        <v>#DIV/0!</v>
      </c>
      <c r="AK5" s="150"/>
      <c r="AL5" s="150" t="e">
        <f>(turn.targ234!Q4/turn.targ234!P4)/(Q5/P5)</f>
        <v>#DIV/0!</v>
      </c>
      <c r="AM5" s="150" t="e">
        <f>AL5*SQRT(1/(Q5+0.5)+1/(turn.targ234!Q4+0.5))</f>
        <v>#DIV/0!</v>
      </c>
      <c r="AN5" s="150" t="e">
        <f t="shared" ref="AN5:AO44" si="13">AL5*0.0072</f>
        <v>#DIV/0!</v>
      </c>
      <c r="AO5" s="150" t="e">
        <f t="shared" si="13"/>
        <v>#DIV/0!</v>
      </c>
      <c r="AP5" s="152"/>
      <c r="AQ5" s="150" t="e">
        <f>AE5/turn.targ236!AK5</f>
        <v>#DIV/0!</v>
      </c>
      <c r="AR5" s="150" t="e">
        <f>AQ5*SQRT((AF5/AE5)^2+(turn.targ236!AL5/turn.targ236!AK5)^2)</f>
        <v>#DIV/0!</v>
      </c>
    </row>
    <row r="6" spans="1:44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3" t="str">
        <f t="shared" si="0"/>
        <v>missing</v>
      </c>
      <c r="E6" s="76">
        <f>turn.targ236!E6</f>
        <v>0</v>
      </c>
      <c r="F6" s="50">
        <f t="array" ref="F6">SUM(IF($A6=runs_catXX,1))</f>
        <v>0</v>
      </c>
      <c r="G6" s="76">
        <f>turn.targ236!G6</f>
        <v>0</v>
      </c>
      <c r="H6" s="189" t="e">
        <f t="array" ref="H6">SUM(IF($A6=$C$128:$C$430,$W$128:$W$430*$U$128:$U$430))/SUM(IF($A6=$C$128:$C$430,$W$128:$W$430))</f>
        <v>#DIV/0!</v>
      </c>
      <c r="I6" s="190" t="e">
        <f t="array" ref="I6">SQRT(SUM(IF($A6=$C$128:$C$430,($W$128:$W$430*$V$128:$V$430)^2))/SUM(IF($A6=$C$128:$C$430,($W$128:$W$430)))^2)</f>
        <v>#DIV/0!</v>
      </c>
      <c r="J6" s="187" t="e">
        <f t="shared" si="1"/>
        <v>#DIV/0!</v>
      </c>
      <c r="K6" s="188" t="e">
        <f t="array" ref="K6">SQRT(SUM(IF(A6=$C$128:$C$430,(($U$128:$U$430-H6)/$V$128:$V$430)^2))/((F6-1)*SUM(IF(A6=$C$128:$C$430,1/$V$128:$V$430^2))))</f>
        <v>#DIV/0!</v>
      </c>
      <c r="L6" s="187" t="e">
        <f t="shared" si="2"/>
        <v>#DIV/0!</v>
      </c>
      <c r="M6" s="188" t="e">
        <f t="shared" si="3"/>
        <v>#DIV/0!</v>
      </c>
      <c r="N6" s="187" t="e">
        <f t="shared" si="4"/>
        <v>#DIV/0!</v>
      </c>
      <c r="O6" s="175"/>
      <c r="P6" s="152">
        <f t="array" ref="P6">SUM(IF($A6=runs!$C$2:$C$304,runs!AQ$2:AQ$304))</f>
        <v>0</v>
      </c>
      <c r="Q6" s="152">
        <f t="array" ref="Q6">SUM(IF($A6=runs!$C$2:$C$304,runs!AP$2:AP$304))</f>
        <v>0</v>
      </c>
      <c r="R6" s="176">
        <f t="shared" si="5"/>
        <v>1</v>
      </c>
      <c r="S6" s="150" t="e">
        <f t="shared" si="6"/>
        <v>#DIV/0!</v>
      </c>
      <c r="T6" s="150" t="e">
        <f t="shared" si="7"/>
        <v>#DIV/0!</v>
      </c>
      <c r="U6" s="150">
        <f t="array" ref="U6">SUM(IF($A6=runs!$C$3:$C$304,runs!AS$3:AS$304))</f>
        <v>0</v>
      </c>
      <c r="V6" s="150" t="e">
        <f t="shared" si="8"/>
        <v>#DIV/0!</v>
      </c>
      <c r="W6" s="177" t="e">
        <f>S6/'current calib'!$B$16</f>
        <v>#DIV/0!</v>
      </c>
      <c r="X6" s="178" t="e">
        <f>W6/eval!$B$29</f>
        <v>#DIV/0!</v>
      </c>
      <c r="Y6" s="150" t="e">
        <f>Q6/(U6/charge/constants!$B$3)</f>
        <v>#DIV/0!</v>
      </c>
      <c r="Z6" s="179" t="e">
        <f>R6/(U6/charge/constants!$B$3)</f>
        <v>#DIV/0!</v>
      </c>
      <c r="AA6" s="180" t="e">
        <f t="shared" si="9"/>
        <v>#DIV/0!</v>
      </c>
      <c r="AB6" s="181" t="e">
        <f>Y6/eval!$E$18</f>
        <v>#DIV/0!</v>
      </c>
      <c r="AC6" s="150" t="e">
        <f>Z6/eval!$E$18</f>
        <v>#DIV/0!</v>
      </c>
      <c r="AD6" s="179"/>
      <c r="AE6" s="150" t="e">
        <f t="shared" si="10"/>
        <v>#DIV/0!</v>
      </c>
      <c r="AF6" s="150" t="e">
        <f t="shared" si="11"/>
        <v>#DIV/0!</v>
      </c>
      <c r="AG6" s="180" t="e">
        <f t="shared" si="12"/>
        <v>#DIV/0!</v>
      </c>
      <c r="AH6" s="150"/>
      <c r="AI6" s="150" t="e">
        <f>AE6*(turn.targ236!AB6/1000000/238*6.022E+23)</f>
        <v>#DIV/0!</v>
      </c>
      <c r="AJ6" s="150" t="e">
        <f>AF6*(turn.targ236!AB6/1000000/238*6.022E+23)</f>
        <v>#DIV/0!</v>
      </c>
      <c r="AK6" s="150"/>
      <c r="AL6" s="150" t="e">
        <f>(turn.targ234!Q5/turn.targ234!P5)/(Q6/P6)</f>
        <v>#DIV/0!</v>
      </c>
      <c r="AM6" s="150" t="e">
        <f>AL6*SQRT(1/(Q6+0.5)+1/(turn.targ234!Q5+0.5))</f>
        <v>#DIV/0!</v>
      </c>
      <c r="AN6" s="150" t="e">
        <f t="shared" si="13"/>
        <v>#DIV/0!</v>
      </c>
      <c r="AO6" s="150" t="e">
        <f t="shared" si="13"/>
        <v>#DIV/0!</v>
      </c>
      <c r="AP6" s="152"/>
      <c r="AQ6" s="150" t="e">
        <f>AE6/turn.targ236!AK6</f>
        <v>#DIV/0!</v>
      </c>
      <c r="AR6" s="150" t="e">
        <f>AQ6*SQRT((AF6/AE6)^2+(turn.targ236!AL6/turn.targ236!AK6)^2)</f>
        <v>#DIV/0!</v>
      </c>
    </row>
    <row r="7" spans="1:44" x14ac:dyDescent="0.2">
      <c r="A7" s="29">
        <v>2</v>
      </c>
      <c r="B7" s="50" t="e">
        <f>VLOOKUP($A7,Rohdaten!F$3:H$1000,2,0)</f>
        <v>#N/A</v>
      </c>
      <c r="C7" s="29" t="e">
        <f>VLOOKUP($A7,Rohdaten!F$3:H$1000,3,0)</f>
        <v>#N/A</v>
      </c>
      <c r="D7" s="53" t="str">
        <f t="shared" si="0"/>
        <v>missing</v>
      </c>
      <c r="E7" s="76">
        <f>turn.targ236!E7</f>
        <v>0</v>
      </c>
      <c r="F7" s="50">
        <f t="array" ref="F7">SUM(IF($A7=runs_catXX,1))</f>
        <v>0</v>
      </c>
      <c r="G7" s="76">
        <f>turn.targ236!G7</f>
        <v>0</v>
      </c>
      <c r="H7" s="189" t="e">
        <f t="array" ref="H7">SUM(IF($A7=$C$128:$C$430,$W$128:$W$430*$U$128:$U$430))/SUM(IF($A7=$C$128:$C$430,$W$128:$W$430))</f>
        <v>#DIV/0!</v>
      </c>
      <c r="I7" s="190" t="e">
        <f t="array" ref="I7">SQRT(SUM(IF($A7=$C$128:$C$430,($W$128:$W$430*$V$128:$V$430)^2))/SUM(IF($A7=$C$128:$C$430,($W$128:$W$430)))^2)</f>
        <v>#DIV/0!</v>
      </c>
      <c r="J7" s="187" t="e">
        <f t="shared" si="1"/>
        <v>#DIV/0!</v>
      </c>
      <c r="K7" s="188" t="e">
        <f t="array" ref="K7">SQRT(SUM(IF(A7=$C$128:$C$430,(($U$128:$U$430-H7)/$V$128:$V$430)^2))/((F7-1)*SUM(IF(A7=$C$128:$C$430,1/$V$128:$V$430^2))))</f>
        <v>#DIV/0!</v>
      </c>
      <c r="L7" s="187" t="e">
        <f t="shared" si="2"/>
        <v>#DIV/0!</v>
      </c>
      <c r="M7" s="188" t="e">
        <f t="shared" si="3"/>
        <v>#DIV/0!</v>
      </c>
      <c r="N7" s="187" t="e">
        <f t="shared" si="4"/>
        <v>#DIV/0!</v>
      </c>
      <c r="O7" s="175"/>
      <c r="P7" s="152">
        <f t="array" ref="P7">SUM(IF($A7=runs!$C$2:$C$304,runs!AQ$2:AQ$304))</f>
        <v>0</v>
      </c>
      <c r="Q7" s="152">
        <f t="array" ref="Q7">SUM(IF($A7=runs!$C$2:$C$304,runs!AP$2:AP$304))</f>
        <v>0</v>
      </c>
      <c r="R7" s="176">
        <f t="shared" si="5"/>
        <v>1</v>
      </c>
      <c r="S7" s="150" t="e">
        <f t="shared" si="6"/>
        <v>#DIV/0!</v>
      </c>
      <c r="T7" s="150" t="e">
        <f t="shared" si="7"/>
        <v>#DIV/0!</v>
      </c>
      <c r="U7" s="150">
        <f t="array" ref="U7">SUM(IF($A7=runs!$C$3:$C$304,runs!AS$3:AS$304))</f>
        <v>0</v>
      </c>
      <c r="V7" s="150" t="e">
        <f t="shared" si="8"/>
        <v>#DIV/0!</v>
      </c>
      <c r="W7" s="177" t="e">
        <f>S7/'current calib'!$B$16</f>
        <v>#DIV/0!</v>
      </c>
      <c r="X7" s="178" t="e">
        <f>W7/eval!$B$29</f>
        <v>#DIV/0!</v>
      </c>
      <c r="Y7" s="150" t="e">
        <f>Q7/(U7/charge/constants!$B$3)</f>
        <v>#DIV/0!</v>
      </c>
      <c r="Z7" s="179" t="e">
        <f>R7/(U7/charge/constants!$B$3)</f>
        <v>#DIV/0!</v>
      </c>
      <c r="AA7" s="180" t="e">
        <f t="shared" si="9"/>
        <v>#DIV/0!</v>
      </c>
      <c r="AB7" s="181" t="e">
        <f>Y7/eval!$E$18</f>
        <v>#DIV/0!</v>
      </c>
      <c r="AC7" s="150" t="e">
        <f>Z7/eval!$E$18</f>
        <v>#DIV/0!</v>
      </c>
      <c r="AD7" s="179"/>
      <c r="AE7" s="150" t="e">
        <f t="shared" si="10"/>
        <v>#DIV/0!</v>
      </c>
      <c r="AF7" s="150" t="e">
        <f t="shared" si="11"/>
        <v>#DIV/0!</v>
      </c>
      <c r="AG7" s="180" t="e">
        <f t="shared" si="12"/>
        <v>#DIV/0!</v>
      </c>
      <c r="AH7" s="150"/>
      <c r="AI7" s="150" t="e">
        <f>AE7*(turn.targ236!AB7/1000000/238*6.022E+23)</f>
        <v>#DIV/0!</v>
      </c>
      <c r="AJ7" s="150" t="e">
        <f>AF7*(turn.targ236!AB7/1000000/238*6.022E+23)</f>
        <v>#DIV/0!</v>
      </c>
      <c r="AK7" s="150"/>
      <c r="AL7" s="150" t="e">
        <f>(turn.targ234!Q6/turn.targ234!P6)/(Q7/P7)</f>
        <v>#DIV/0!</v>
      </c>
      <c r="AM7" s="150" t="e">
        <f>AL7*SQRT(1/(Q7+0.5)+1/(turn.targ234!Q6+0.5))</f>
        <v>#DIV/0!</v>
      </c>
      <c r="AN7" s="150" t="e">
        <f t="shared" si="13"/>
        <v>#DIV/0!</v>
      </c>
      <c r="AO7" s="150" t="e">
        <f t="shared" si="13"/>
        <v>#DIV/0!</v>
      </c>
      <c r="AP7" s="152"/>
      <c r="AQ7" s="150" t="e">
        <f>AE7/turn.targ236!AK7</f>
        <v>#DIV/0!</v>
      </c>
      <c r="AR7" s="150" t="e">
        <f>AQ7*SQRT((AF7/AE7)^2+(turn.targ236!AL7/turn.targ236!AK7)^2)</f>
        <v>#DIV/0!</v>
      </c>
    </row>
    <row r="8" spans="1:44" x14ac:dyDescent="0.2">
      <c r="A8" s="29">
        <v>3</v>
      </c>
      <c r="B8" s="50" t="e">
        <f>VLOOKUP($A8,Rohdaten!F$3:H$1000,2,0)</f>
        <v>#N/A</v>
      </c>
      <c r="C8" s="29" t="e">
        <f>VLOOKUP($A8,Rohdaten!F$3:H$1000,3,0)</f>
        <v>#N/A</v>
      </c>
      <c r="D8" s="53" t="str">
        <f t="shared" si="0"/>
        <v>missing</v>
      </c>
      <c r="E8" s="76">
        <f>turn.targ236!E8</f>
        <v>0</v>
      </c>
      <c r="F8" s="50">
        <f t="array" ref="F8">SUM(IF($A8=runs_catXX,1))</f>
        <v>0</v>
      </c>
      <c r="G8" s="76">
        <f>turn.targ236!G8</f>
        <v>0</v>
      </c>
      <c r="H8" s="189" t="e">
        <f t="array" ref="H8">SUM(IF($A8=$C$128:$C$430,$W$128:$W$430*$U$128:$U$430))/SUM(IF($A8=$C$128:$C$430,$W$128:$W$430))</f>
        <v>#DIV/0!</v>
      </c>
      <c r="I8" s="190" t="e">
        <f t="array" ref="I8">SQRT(SUM(IF($A8=$C$128:$C$430,($W$128:$W$430*$V$128:$V$430)^2))/SUM(IF($A8=$C$128:$C$430,($W$128:$W$430)))^2)</f>
        <v>#DIV/0!</v>
      </c>
      <c r="J8" s="187" t="e">
        <f t="shared" si="1"/>
        <v>#DIV/0!</v>
      </c>
      <c r="K8" s="188" t="e">
        <f t="array" ref="K8">SQRT(SUM(IF(A8=$C$128:$C$430,(($U$128:$U$430-H8)/$V$128:$V$430)^2))/((F8-1)*SUM(IF(A8=$C$128:$C$430,1/$V$128:$V$430^2))))</f>
        <v>#DIV/0!</v>
      </c>
      <c r="L8" s="187" t="e">
        <f t="shared" si="2"/>
        <v>#DIV/0!</v>
      </c>
      <c r="M8" s="188" t="e">
        <f t="shared" si="3"/>
        <v>#DIV/0!</v>
      </c>
      <c r="N8" s="187" t="e">
        <f t="shared" si="4"/>
        <v>#DIV/0!</v>
      </c>
      <c r="O8" s="175"/>
      <c r="P8" s="152">
        <f t="array" ref="P8">SUM(IF($A8=runs!$C$2:$C$304,runs!AQ$2:AQ$304))</f>
        <v>0</v>
      </c>
      <c r="Q8" s="152">
        <f t="array" ref="Q8">SUM(IF($A8=runs!$C$2:$C$304,runs!AP$2:AP$304))</f>
        <v>0</v>
      </c>
      <c r="R8" s="176">
        <f t="shared" si="5"/>
        <v>1</v>
      </c>
      <c r="S8" s="150" t="e">
        <f t="shared" si="6"/>
        <v>#DIV/0!</v>
      </c>
      <c r="T8" s="150" t="e">
        <f t="shared" si="7"/>
        <v>#DIV/0!</v>
      </c>
      <c r="U8" s="150">
        <f t="array" ref="U8">SUM(IF($A8=runs!$C$3:$C$304,runs!AS$3:AS$304))</f>
        <v>0</v>
      </c>
      <c r="V8" s="150" t="e">
        <f t="shared" si="8"/>
        <v>#DIV/0!</v>
      </c>
      <c r="W8" s="177" t="e">
        <f>S8/'current calib'!$B$16</f>
        <v>#DIV/0!</v>
      </c>
      <c r="X8" s="178" t="e">
        <f>W8/eval!$B$29</f>
        <v>#DIV/0!</v>
      </c>
      <c r="Y8" s="150" t="e">
        <f>Q8/(U8/charge/constants!$B$3)</f>
        <v>#DIV/0!</v>
      </c>
      <c r="Z8" s="179" t="e">
        <f>R8/(U8/charge/constants!$B$3)</f>
        <v>#DIV/0!</v>
      </c>
      <c r="AA8" s="180" t="e">
        <f t="shared" si="9"/>
        <v>#DIV/0!</v>
      </c>
      <c r="AB8" s="181" t="e">
        <f>Y8/eval!$E$18</f>
        <v>#DIV/0!</v>
      </c>
      <c r="AC8" s="150" t="e">
        <f>Z8/eval!$E$18</f>
        <v>#DIV/0!</v>
      </c>
      <c r="AD8" s="179"/>
      <c r="AE8" s="150" t="e">
        <f t="shared" si="10"/>
        <v>#DIV/0!</v>
      </c>
      <c r="AF8" s="150" t="e">
        <f t="shared" si="11"/>
        <v>#DIV/0!</v>
      </c>
      <c r="AG8" s="180" t="e">
        <f t="shared" si="12"/>
        <v>#DIV/0!</v>
      </c>
      <c r="AH8" s="150"/>
      <c r="AI8" s="150" t="e">
        <f>AE8*(turn.targ236!AB8/1000000/238*6.022E+23)</f>
        <v>#DIV/0!</v>
      </c>
      <c r="AJ8" s="150" t="e">
        <f>AF8*(turn.targ236!AB8/1000000/238*6.022E+23)</f>
        <v>#DIV/0!</v>
      </c>
      <c r="AK8" s="150"/>
      <c r="AL8" s="150" t="e">
        <f>(turn.targ234!Q7/turn.targ234!P7)/(Q8/P8)</f>
        <v>#DIV/0!</v>
      </c>
      <c r="AM8" s="150" t="e">
        <f>AL8*SQRT(1/(Q8+0.5)+1/(turn.targ234!Q7+0.5))</f>
        <v>#DIV/0!</v>
      </c>
      <c r="AN8" s="150" t="e">
        <f t="shared" si="13"/>
        <v>#DIV/0!</v>
      </c>
      <c r="AO8" s="150" t="e">
        <f t="shared" si="13"/>
        <v>#DIV/0!</v>
      </c>
      <c r="AP8" s="152"/>
      <c r="AQ8" s="150" t="e">
        <f>AE8/turn.targ236!AK8</f>
        <v>#DIV/0!</v>
      </c>
      <c r="AR8" s="150" t="e">
        <f>AQ8*SQRT((AF8/AE8)^2+(turn.targ236!AL8/turn.targ236!AK8)^2)</f>
        <v>#DIV/0!</v>
      </c>
    </row>
    <row r="9" spans="1:44" x14ac:dyDescent="0.2">
      <c r="A9" s="29">
        <v>4</v>
      </c>
      <c r="B9" s="50" t="e">
        <f>VLOOKUP($A9,Rohdaten!F$3:H$1000,2,0)</f>
        <v>#N/A</v>
      </c>
      <c r="C9" s="29" t="e">
        <f>VLOOKUP($A9,Rohdaten!F$3:H$1000,3,0)</f>
        <v>#N/A</v>
      </c>
      <c r="D9" s="53" t="str">
        <f t="shared" si="0"/>
        <v>missing</v>
      </c>
      <c r="E9" s="76">
        <f>turn.targ236!E9</f>
        <v>0</v>
      </c>
      <c r="F9" s="50">
        <f t="array" ref="F9">SUM(IF($A9=runs_catXX,1))</f>
        <v>0</v>
      </c>
      <c r="G9" s="76">
        <f>turn.targ236!G9</f>
        <v>0</v>
      </c>
      <c r="H9" s="189" t="e">
        <f t="array" ref="H9">SUM(IF($A9=$C$128:$C$430,$W$128:$W$430*$U$128:$U$430))/SUM(IF($A9=$C$128:$C$430,$W$128:$W$430))</f>
        <v>#DIV/0!</v>
      </c>
      <c r="I9" s="190" t="e">
        <f t="array" ref="I9">SQRT(SUM(IF($A9=$C$128:$C$430,($W$128:$W$430*$V$128:$V$430)^2))/SUM(IF($A9=$C$128:$C$430,($W$128:$W$430)))^2)</f>
        <v>#DIV/0!</v>
      </c>
      <c r="J9" s="187" t="e">
        <f t="shared" si="1"/>
        <v>#DIV/0!</v>
      </c>
      <c r="K9" s="188" t="e">
        <f t="array" ref="K9">SQRT(SUM(IF(A9=$C$128:$C$430,(($U$128:$U$430-H9)/$V$128:$V$430)^2))/((F9-1)*SUM(IF(A9=$C$128:$C$430,1/$V$128:$V$430^2))))</f>
        <v>#DIV/0!</v>
      </c>
      <c r="L9" s="187" t="e">
        <f t="shared" si="2"/>
        <v>#DIV/0!</v>
      </c>
      <c r="M9" s="188" t="e">
        <f t="shared" si="3"/>
        <v>#DIV/0!</v>
      </c>
      <c r="N9" s="187" t="e">
        <f t="shared" si="4"/>
        <v>#DIV/0!</v>
      </c>
      <c r="O9" s="175"/>
      <c r="P9" s="152">
        <f t="array" ref="P9">SUM(IF($A9=runs!$C$2:$C$304,runs!AQ$2:AQ$304))</f>
        <v>0</v>
      </c>
      <c r="Q9" s="152">
        <f t="array" ref="Q9">SUM(IF($A9=runs!$C$2:$C$304,runs!AP$2:AP$304))</f>
        <v>0</v>
      </c>
      <c r="R9" s="176">
        <f t="shared" si="5"/>
        <v>1</v>
      </c>
      <c r="S9" s="150" t="e">
        <f t="shared" si="6"/>
        <v>#DIV/0!</v>
      </c>
      <c r="T9" s="150" t="e">
        <f t="shared" si="7"/>
        <v>#DIV/0!</v>
      </c>
      <c r="U9" s="150">
        <f t="array" ref="U9">SUM(IF($A9=runs!$C$3:$C$304,runs!AS$3:AS$304))</f>
        <v>0</v>
      </c>
      <c r="V9" s="150" t="e">
        <f t="shared" si="8"/>
        <v>#DIV/0!</v>
      </c>
      <c r="W9" s="177" t="e">
        <f>S9/'current calib'!$B$16</f>
        <v>#DIV/0!</v>
      </c>
      <c r="X9" s="178" t="e">
        <f>W9/eval!$B$29</f>
        <v>#DIV/0!</v>
      </c>
      <c r="Y9" s="150" t="e">
        <f>Q9/(U9/charge/constants!$B$3)</f>
        <v>#DIV/0!</v>
      </c>
      <c r="Z9" s="179" t="e">
        <f>R9/(U9/charge/constants!$B$3)</f>
        <v>#DIV/0!</v>
      </c>
      <c r="AA9" s="180" t="e">
        <f t="shared" si="9"/>
        <v>#DIV/0!</v>
      </c>
      <c r="AB9" s="181" t="e">
        <f>Y9/eval!$E$18</f>
        <v>#DIV/0!</v>
      </c>
      <c r="AC9" s="150" t="e">
        <f>Z9/eval!$E$18</f>
        <v>#DIV/0!</v>
      </c>
      <c r="AD9" s="179"/>
      <c r="AE9" s="150" t="e">
        <f t="shared" si="10"/>
        <v>#DIV/0!</v>
      </c>
      <c r="AF9" s="150" t="e">
        <f t="shared" si="11"/>
        <v>#DIV/0!</v>
      </c>
      <c r="AG9" s="180" t="e">
        <f t="shared" si="12"/>
        <v>#DIV/0!</v>
      </c>
      <c r="AH9" s="150"/>
      <c r="AI9" s="150" t="e">
        <f>AE9*(turn.targ236!AB9/1000000/238*6.022E+23)</f>
        <v>#DIV/0!</v>
      </c>
      <c r="AJ9" s="150" t="e">
        <f>AF9*(turn.targ236!AB9/1000000/238*6.022E+23)</f>
        <v>#DIV/0!</v>
      </c>
      <c r="AK9" s="150"/>
      <c r="AL9" s="150" t="e">
        <f>(turn.targ234!Q8/turn.targ234!P8)/(Q9/P9)</f>
        <v>#DIV/0!</v>
      </c>
      <c r="AM9" s="150" t="e">
        <f>AL9*SQRT(1/(Q9+0.5)+1/(turn.targ234!Q8+0.5))</f>
        <v>#DIV/0!</v>
      </c>
      <c r="AN9" s="150" t="e">
        <f t="shared" si="13"/>
        <v>#DIV/0!</v>
      </c>
      <c r="AO9" s="150" t="e">
        <f t="shared" si="13"/>
        <v>#DIV/0!</v>
      </c>
      <c r="AP9" s="152"/>
      <c r="AQ9" s="150" t="e">
        <f>AE9/turn.targ236!AK9</f>
        <v>#DIV/0!</v>
      </c>
      <c r="AR9" s="150" t="e">
        <f>AQ9*SQRT((AF9/AE9)^2+(turn.targ236!AL9/turn.targ236!AK9)^2)</f>
        <v>#DIV/0!</v>
      </c>
    </row>
    <row r="10" spans="1:44" x14ac:dyDescent="0.2">
      <c r="A10" s="29">
        <v>5</v>
      </c>
      <c r="B10" s="50" t="e">
        <f>VLOOKUP($A10,Rohdaten!F$3:H$1000,2,0)</f>
        <v>#N/A</v>
      </c>
      <c r="C10" s="29" t="e">
        <f>VLOOKUP($A10,Rohdaten!F$3:H$1000,3,0)</f>
        <v>#N/A</v>
      </c>
      <c r="D10" s="53" t="str">
        <f t="shared" si="0"/>
        <v>missing</v>
      </c>
      <c r="E10" s="76">
        <f>turn.targ236!E10</f>
        <v>0</v>
      </c>
      <c r="F10" s="50">
        <f t="array" ref="F10">SUM(IF($A10=runs_catXX,1))</f>
        <v>0</v>
      </c>
      <c r="G10" s="76">
        <f>turn.targ236!G10</f>
        <v>0</v>
      </c>
      <c r="H10" s="189" t="e">
        <f t="array" ref="H10">SUM(IF($A10=$C$128:$C$430,$W$128:$W$430*$U$128:$U$430))/SUM(IF($A10=$C$128:$C$430,$W$128:$W$430))</f>
        <v>#DIV/0!</v>
      </c>
      <c r="I10" s="190" t="e">
        <f t="array" ref="I10">SQRT(SUM(IF($A10=$C$128:$C$430,($W$128:$W$430*$V$128:$V$430)^2))/SUM(IF($A10=$C$128:$C$430,($W$128:$W$430)))^2)</f>
        <v>#DIV/0!</v>
      </c>
      <c r="J10" s="187" t="e">
        <f t="shared" si="1"/>
        <v>#DIV/0!</v>
      </c>
      <c r="K10" s="188" t="e">
        <f t="array" ref="K10">SQRT(SUM(IF(A10=$C$128:$C$430,(($U$128:$U$430-H10)/$V$128:$V$430)^2))/((F10-1)*SUM(IF(A10=$C$128:$C$430,1/$V$128:$V$430^2))))</f>
        <v>#DIV/0!</v>
      </c>
      <c r="L10" s="187" t="e">
        <f t="shared" si="2"/>
        <v>#DIV/0!</v>
      </c>
      <c r="M10" s="188" t="e">
        <f t="shared" si="3"/>
        <v>#DIV/0!</v>
      </c>
      <c r="N10" s="187" t="e">
        <f t="shared" si="4"/>
        <v>#DIV/0!</v>
      </c>
      <c r="O10" s="175"/>
      <c r="P10" s="152">
        <f t="array" ref="P10">SUM(IF($A10=runs!$C$2:$C$304,runs!AQ$2:AQ$304))</f>
        <v>0</v>
      </c>
      <c r="Q10" s="152">
        <f t="array" ref="Q10">SUM(IF($A10=runs!$C$2:$C$304,runs!AP$2:AP$304))</f>
        <v>0</v>
      </c>
      <c r="R10" s="176">
        <f t="shared" si="5"/>
        <v>1</v>
      </c>
      <c r="S10" s="150" t="e">
        <f t="shared" si="6"/>
        <v>#DIV/0!</v>
      </c>
      <c r="T10" s="150" t="e">
        <f t="shared" si="7"/>
        <v>#DIV/0!</v>
      </c>
      <c r="U10" s="150">
        <f t="array" ref="U10">SUM(IF($A10=runs!$C$3:$C$304,runs!AS$3:AS$304))</f>
        <v>0</v>
      </c>
      <c r="V10" s="150" t="e">
        <f t="shared" si="8"/>
        <v>#DIV/0!</v>
      </c>
      <c r="W10" s="177" t="e">
        <f>S10/'current calib'!$B$16</f>
        <v>#DIV/0!</v>
      </c>
      <c r="X10" s="178" t="e">
        <f>W10/eval!$B$29</f>
        <v>#DIV/0!</v>
      </c>
      <c r="Y10" s="150" t="e">
        <f>Q10/(U10/charge/constants!$B$3)</f>
        <v>#DIV/0!</v>
      </c>
      <c r="Z10" s="179" t="e">
        <f>R10/(U10/charge/constants!$B$3)</f>
        <v>#DIV/0!</v>
      </c>
      <c r="AA10" s="180" t="e">
        <f t="shared" si="9"/>
        <v>#DIV/0!</v>
      </c>
      <c r="AB10" s="181" t="e">
        <f>Y10/eval!$E$18</f>
        <v>#DIV/0!</v>
      </c>
      <c r="AC10" s="150" t="e">
        <f>Z10/eval!$E$18</f>
        <v>#DIV/0!</v>
      </c>
      <c r="AD10" s="179"/>
      <c r="AE10" s="150" t="e">
        <f t="shared" si="10"/>
        <v>#DIV/0!</v>
      </c>
      <c r="AF10" s="150" t="e">
        <f t="shared" si="11"/>
        <v>#DIV/0!</v>
      </c>
      <c r="AG10" s="180" t="e">
        <f t="shared" si="12"/>
        <v>#DIV/0!</v>
      </c>
      <c r="AH10" s="150"/>
      <c r="AI10" s="150" t="e">
        <f>AE10*(turn.targ236!AB10/1000000/238*6.022E+23)</f>
        <v>#DIV/0!</v>
      </c>
      <c r="AJ10" s="150" t="e">
        <f>AF10*(turn.targ236!AB10/1000000/238*6.022E+23)</f>
        <v>#DIV/0!</v>
      </c>
      <c r="AK10" s="150"/>
      <c r="AL10" s="150" t="e">
        <f>(turn.targ234!Q9/turn.targ234!P9)/(Q10/P10)</f>
        <v>#DIV/0!</v>
      </c>
      <c r="AM10" s="150" t="e">
        <f>AL10*SQRT(1/(Q10+0.5)+1/(turn.targ234!Q9+0.5))</f>
        <v>#DIV/0!</v>
      </c>
      <c r="AN10" s="150" t="e">
        <f t="shared" si="13"/>
        <v>#DIV/0!</v>
      </c>
      <c r="AO10" s="150" t="e">
        <f t="shared" si="13"/>
        <v>#DIV/0!</v>
      </c>
      <c r="AP10" s="152"/>
      <c r="AQ10" s="150" t="e">
        <f>AE10/turn.targ236!AK10</f>
        <v>#DIV/0!</v>
      </c>
      <c r="AR10" s="150" t="e">
        <f>AQ10*SQRT((AF10/AE10)^2+(turn.targ236!AL10/turn.targ236!AK10)^2)</f>
        <v>#DIV/0!</v>
      </c>
    </row>
    <row r="11" spans="1:44" x14ac:dyDescent="0.2">
      <c r="A11" s="29">
        <v>6</v>
      </c>
      <c r="B11" s="50" t="e">
        <f>VLOOKUP($A11,Rohdaten!F$3:H$1000,2,0)</f>
        <v>#N/A</v>
      </c>
      <c r="C11" s="29" t="e">
        <f>VLOOKUP($A11,Rohdaten!F$3:H$1000,3,0)</f>
        <v>#N/A</v>
      </c>
      <c r="D11" s="53" t="str">
        <f t="shared" si="0"/>
        <v>missing</v>
      </c>
      <c r="E11" s="76">
        <f>turn.targ236!E11</f>
        <v>0</v>
      </c>
      <c r="F11" s="50">
        <f t="array" ref="F11">SUM(IF($A11=runs_catXX,1))</f>
        <v>0</v>
      </c>
      <c r="G11" s="76">
        <f>turn.targ236!G11</f>
        <v>0</v>
      </c>
      <c r="H11" s="189" t="e">
        <f t="array" ref="H11">SUM(IF($A11=$C$128:$C$430,$W$128:$W$430*$U$128:$U$430))/SUM(IF($A11=$C$128:$C$430,$W$128:$W$430))</f>
        <v>#DIV/0!</v>
      </c>
      <c r="I11" s="190" t="e">
        <f t="array" ref="I11">SQRT(SUM(IF($A11=$C$128:$C$430,($W$128:$W$430*$V$128:$V$430)^2))/SUM(IF($A11=$C$128:$C$430,($W$128:$W$430)))^2)</f>
        <v>#DIV/0!</v>
      </c>
      <c r="J11" s="187" t="e">
        <f t="shared" si="1"/>
        <v>#DIV/0!</v>
      </c>
      <c r="K11" s="188" t="e">
        <f t="array" ref="K11">SQRT(SUM(IF(A11=$C$128:$C$430,(($U$128:$U$430-H11)/$V$128:$V$430)^2))/((F11-1)*SUM(IF(A11=$C$128:$C$430,1/$V$128:$V$430^2))))</f>
        <v>#DIV/0!</v>
      </c>
      <c r="L11" s="187" t="e">
        <f t="shared" si="2"/>
        <v>#DIV/0!</v>
      </c>
      <c r="M11" s="188" t="e">
        <f t="shared" si="3"/>
        <v>#DIV/0!</v>
      </c>
      <c r="N11" s="187" t="e">
        <f t="shared" si="4"/>
        <v>#DIV/0!</v>
      </c>
      <c r="O11" s="175"/>
      <c r="P11" s="152">
        <f t="array" ref="P11">SUM(IF($A11=runs!$C$2:$C$304,runs!AQ$2:AQ$304))</f>
        <v>0</v>
      </c>
      <c r="Q11" s="152">
        <f t="array" ref="Q11">SUM(IF($A11=runs!$C$2:$C$304,runs!AP$2:AP$304))</f>
        <v>0</v>
      </c>
      <c r="R11" s="176">
        <f t="shared" si="5"/>
        <v>1</v>
      </c>
      <c r="S11" s="150" t="e">
        <f t="shared" si="6"/>
        <v>#DIV/0!</v>
      </c>
      <c r="T11" s="150" t="e">
        <f t="shared" si="7"/>
        <v>#DIV/0!</v>
      </c>
      <c r="U11" s="150">
        <f t="array" ref="U11">SUM(IF($A11=runs!$C$3:$C$304,runs!AS$3:AS$304))</f>
        <v>0</v>
      </c>
      <c r="V11" s="150" t="e">
        <f t="shared" si="8"/>
        <v>#DIV/0!</v>
      </c>
      <c r="W11" s="177" t="e">
        <f>S11/'current calib'!$B$16</f>
        <v>#DIV/0!</v>
      </c>
      <c r="X11" s="178" t="e">
        <f>W11/eval!$B$29</f>
        <v>#DIV/0!</v>
      </c>
      <c r="Y11" s="150" t="e">
        <f>Q11/(U11/charge/constants!$B$3)</f>
        <v>#DIV/0!</v>
      </c>
      <c r="Z11" s="179" t="e">
        <f>R11/(U11/charge/constants!$B$3)</f>
        <v>#DIV/0!</v>
      </c>
      <c r="AA11" s="180" t="e">
        <f t="shared" si="9"/>
        <v>#DIV/0!</v>
      </c>
      <c r="AB11" s="181" t="e">
        <f>Y11/eval!$E$18</f>
        <v>#DIV/0!</v>
      </c>
      <c r="AC11" s="150" t="e">
        <f>Z11/eval!$E$18</f>
        <v>#DIV/0!</v>
      </c>
      <c r="AD11" s="179"/>
      <c r="AE11" s="150" t="e">
        <f t="shared" si="10"/>
        <v>#DIV/0!</v>
      </c>
      <c r="AF11" s="150" t="e">
        <f t="shared" si="11"/>
        <v>#DIV/0!</v>
      </c>
      <c r="AG11" s="180" t="e">
        <f t="shared" si="12"/>
        <v>#DIV/0!</v>
      </c>
      <c r="AH11" s="150"/>
      <c r="AI11" s="150" t="e">
        <f>AE11*(turn.targ236!AB11/1000000/238*6.022E+23)</f>
        <v>#DIV/0!</v>
      </c>
      <c r="AJ11" s="150" t="e">
        <f>AF11*(turn.targ236!AB11/1000000/238*6.022E+23)</f>
        <v>#DIV/0!</v>
      </c>
      <c r="AK11" s="150"/>
      <c r="AL11" s="150" t="e">
        <f>(turn.targ234!Q10/turn.targ234!P10)/(Q11/P11)</f>
        <v>#DIV/0!</v>
      </c>
      <c r="AM11" s="150" t="e">
        <f>AL11*SQRT(1/(Q11+0.5)+1/(turn.targ234!Q10+0.5))</f>
        <v>#DIV/0!</v>
      </c>
      <c r="AN11" s="150" t="e">
        <f t="shared" si="13"/>
        <v>#DIV/0!</v>
      </c>
      <c r="AO11" s="150" t="e">
        <f t="shared" si="13"/>
        <v>#DIV/0!</v>
      </c>
      <c r="AP11" s="152"/>
      <c r="AQ11" s="150" t="e">
        <f>AE11/turn.targ236!AK11</f>
        <v>#DIV/0!</v>
      </c>
      <c r="AR11" s="150" t="e">
        <f>AQ11*SQRT((AF11/AE11)^2+(turn.targ236!AL11/turn.targ236!AK11)^2)</f>
        <v>#DIV/0!</v>
      </c>
    </row>
    <row r="12" spans="1:44" x14ac:dyDescent="0.2">
      <c r="A12" s="29">
        <v>7</v>
      </c>
      <c r="B12" s="50" t="str">
        <f>VLOOKUP($A12,Rohdaten!F$3:H$1000,2,0)</f>
        <v>St60k_U_D100-a@7</v>
      </c>
      <c r="C12" s="29" t="str">
        <f>VLOOKUP($A12,Rohdaten!F$3:H$1000,3,0)</f>
        <v>MS_St60k_U</v>
      </c>
      <c r="D12" s="53" t="str">
        <f t="shared" si="0"/>
        <v>MS_St60k_U</v>
      </c>
      <c r="E12" s="76">
        <f>turn.targ236!E12</f>
        <v>0</v>
      </c>
      <c r="F12" s="50">
        <f t="array" ref="F12">SUM(IF($A12=runs_catXX,1))</f>
        <v>7</v>
      </c>
      <c r="G12" s="76" t="e">
        <f>turn.targ236!#REF!</f>
        <v>#REF!</v>
      </c>
      <c r="H12" s="189">
        <f t="array" ref="H12">SUM(IF($A12=$C$128:$C$430,$W$128:$W$430*$U$128:$U$430))/SUM(IF($A12=$C$128:$C$430,$W$128:$W$430))</f>
        <v>0</v>
      </c>
      <c r="I12" s="190">
        <f t="array" ref="I12">SQRT(SUM(IF($A12=$C$128:$C$430,($W$128:$W$430*$V$128:$V$430)^2))/SUM(IF($A12=$C$128:$C$430,($W$128:$W$430)))^2)</f>
        <v>2.2081056026902099</v>
      </c>
      <c r="J12" s="187" t="e">
        <f t="shared" si="1"/>
        <v>#DIV/0!</v>
      </c>
      <c r="K12" s="188">
        <f t="array" ref="K12">SQRT(SUM(IF(A12=$C$128:$C$430,(($U$128:$U$430-H12)/$V$128:$V$430)^2))/((F12-1)*SUM(IF(A12=$C$128:$C$430,1/$V$128:$V$430^2))))</f>
        <v>0</v>
      </c>
      <c r="L12" s="187" t="e">
        <f t="shared" si="2"/>
        <v>#DIV/0!</v>
      </c>
      <c r="M12" s="188">
        <f t="shared" si="3"/>
        <v>2.2081056026902099</v>
      </c>
      <c r="N12" s="187" t="e">
        <f t="shared" si="4"/>
        <v>#DIV/0!</v>
      </c>
      <c r="O12" s="175"/>
      <c r="P12" s="152">
        <f t="array" ref="P12">SUM(IF($A12=runs!$C$2:$C$304,runs!AQ$2:AQ$304))</f>
        <v>6268.8149999999996</v>
      </c>
      <c r="Q12" s="152">
        <f t="array" ref="Q12">SUM(IF($A12=runs!$C$2:$C$304,runs!AP$2:AP$304))</f>
        <v>8</v>
      </c>
      <c r="R12" s="176">
        <f t="shared" si="5"/>
        <v>3</v>
      </c>
      <c r="S12" s="150">
        <f t="shared" si="6"/>
        <v>1.276158253194583E-3</v>
      </c>
      <c r="T12" s="150">
        <f t="shared" si="7"/>
        <v>4.7855934494796866E-4</v>
      </c>
      <c r="U12" s="150">
        <f t="array" ref="U12">SUM(IF($A12=runs!$C$3:$C$304,runs!AS$3:AS$304))</f>
        <v>1.4833314534907453E-10</v>
      </c>
      <c r="V12" s="150">
        <f t="shared" si="8"/>
        <v>2.3662070957441645E-14</v>
      </c>
      <c r="W12" s="177">
        <f>S12/'current calib'!$B$16</f>
        <v>187887.72794118151</v>
      </c>
      <c r="X12" s="178">
        <f>W12/eval!$B$29</f>
        <v>9.3943863970590754E-5</v>
      </c>
      <c r="Y12" s="150">
        <f>Q12/(U12/charge/constants!$B$3)</f>
        <v>2.5923268807863863E-8</v>
      </c>
      <c r="Z12" s="179">
        <f>R12/(U12/charge/constants!$B$3)</f>
        <v>9.7212258029489492E-9</v>
      </c>
      <c r="AA12" s="180">
        <f t="shared" si="9"/>
        <v>0.375</v>
      </c>
      <c r="AB12" s="181">
        <f>Y12/eval!$E$18</f>
        <v>3.1394714090001366E-8</v>
      </c>
      <c r="AC12" s="150">
        <f>Z12/eval!$E$18</f>
        <v>1.1773017783750513E-8</v>
      </c>
      <c r="AD12" s="179"/>
      <c r="AE12" s="150">
        <f t="shared" si="10"/>
        <v>3.1394714090001366E-8</v>
      </c>
      <c r="AF12" s="150">
        <f t="shared" si="11"/>
        <v>1.1773017783750513E-8</v>
      </c>
      <c r="AG12" s="180">
        <f t="shared" si="12"/>
        <v>0.375</v>
      </c>
      <c r="AH12" s="150"/>
      <c r="AI12" s="150" t="e">
        <f>AE12*(turn.targ236!AB12/1000000/238*6.022E+23)</f>
        <v>#REF!</v>
      </c>
      <c r="AJ12" s="150" t="e">
        <f>AF12*(turn.targ236!AB12/1000000/238*6.022E+23)</f>
        <v>#REF!</v>
      </c>
      <c r="AK12" s="150"/>
      <c r="AL12" s="150">
        <f>(turn.targ234!Q11/turn.targ234!P11)/(Q12/P12)</f>
        <v>2312.4633445754716</v>
      </c>
      <c r="AM12" s="150">
        <f>AL12*SQRT(1/(Q12+0.5)+1/(turn.targ234!Q11+0.5))</f>
        <v>821.59433923851225</v>
      </c>
      <c r="AN12" s="150">
        <f t="shared" si="13"/>
        <v>16.649736080943395</v>
      </c>
      <c r="AO12" s="150">
        <f t="shared" si="13"/>
        <v>5.9154792425172884</v>
      </c>
      <c r="AP12" s="152"/>
      <c r="AQ12" s="150">
        <f>AE12/turn.targ236!AK12</f>
        <v>9.5351648762778999E-4</v>
      </c>
      <c r="AR12" s="150">
        <f>AQ12*SQRT((AF12/AE12)^2+(turn.targ236!AL12/turn.targ236!AK12)^2)</f>
        <v>3.6084605576844076E-4</v>
      </c>
    </row>
    <row r="13" spans="1:44" x14ac:dyDescent="0.2">
      <c r="A13" s="29">
        <v>8</v>
      </c>
      <c r="B13" s="50" t="str">
        <f>VLOOKUP($A13,Rohdaten!F$3:H$1000,2,0)</f>
        <v>St60k_U_D100-b@8</v>
      </c>
      <c r="C13" s="29" t="str">
        <f>VLOOKUP($A13,Rohdaten!F$3:H$1000,3,0)</f>
        <v>MS_St60k_U</v>
      </c>
      <c r="D13" s="53" t="str">
        <f t="shared" si="0"/>
        <v>MS_St60k_U</v>
      </c>
      <c r="E13" s="76">
        <f>turn.targ236!E13</f>
        <v>0</v>
      </c>
      <c r="F13" s="50">
        <f t="array" ref="F13">SUM(IF($A13=runs_catXX,1))</f>
        <v>7</v>
      </c>
      <c r="G13" s="76">
        <f>turn.targ236!G12</f>
        <v>1979</v>
      </c>
      <c r="H13" s="189">
        <f t="array" ref="H13">SUM(IF($A13=$C$128:$C$430,$W$128:$W$430*$U$128:$U$430))/SUM(IF($A13=$C$128:$C$430,$W$128:$W$430))</f>
        <v>0</v>
      </c>
      <c r="I13" s="190">
        <f t="array" ref="I13">SQRT(SUM(IF($A13=$C$128:$C$430,($W$128:$W$430*$V$128:$V$430)^2))/SUM(IF($A13=$C$128:$C$430,($W$128:$W$430)))^2)</f>
        <v>2.2081056026902099</v>
      </c>
      <c r="J13" s="187" t="e">
        <f t="shared" si="1"/>
        <v>#DIV/0!</v>
      </c>
      <c r="K13" s="188">
        <f t="array" ref="K13">SQRT(SUM(IF(A13=$C$128:$C$430,(($U$128:$U$430-H13)/$V$128:$V$430)^2))/((F13-1)*SUM(IF(A13=$C$128:$C$430,1/$V$128:$V$430^2))))</f>
        <v>0</v>
      </c>
      <c r="L13" s="187" t="e">
        <f t="shared" si="2"/>
        <v>#DIV/0!</v>
      </c>
      <c r="M13" s="188">
        <f t="shared" si="3"/>
        <v>2.2081056026902099</v>
      </c>
      <c r="N13" s="187" t="e">
        <f t="shared" si="4"/>
        <v>#DIV/0!</v>
      </c>
      <c r="O13" s="175"/>
      <c r="P13" s="152">
        <f t="array" ref="P13">SUM(IF($A13=runs!$C$2:$C$304,runs!AQ$2:AQ$304))</f>
        <v>6268.8149999999996</v>
      </c>
      <c r="Q13" s="152">
        <f t="array" ref="Q13">SUM(IF($A13=runs!$C$2:$C$304,runs!AP$2:AP$304))</f>
        <v>14</v>
      </c>
      <c r="R13" s="176">
        <f t="shared" si="5"/>
        <v>3.872983346207417</v>
      </c>
      <c r="S13" s="150">
        <f t="shared" si="6"/>
        <v>2.2332769430905204E-3</v>
      </c>
      <c r="T13" s="150">
        <f t="shared" si="7"/>
        <v>6.1781745771847109E-4</v>
      </c>
      <c r="U13" s="150">
        <f t="array" ref="U13">SUM(IF($A13=runs!$C$3:$C$304,runs!AS$3:AS$304))</f>
        <v>1.5962788408311623E-10</v>
      </c>
      <c r="V13" s="150">
        <f t="shared" si="8"/>
        <v>2.5463805214082126E-14</v>
      </c>
      <c r="W13" s="177">
        <f>S13/'current calib'!$B$16</f>
        <v>328803.52389706764</v>
      </c>
      <c r="X13" s="178">
        <f>W13/eval!$B$29</f>
        <v>1.6440176194853381E-4</v>
      </c>
      <c r="Y13" s="150">
        <f>Q13/(U13/charge/constants!$B$3)</f>
        <v>4.2155792759215989E-8</v>
      </c>
      <c r="Z13" s="179">
        <f>R13/(U13/charge/constants!$B$3)</f>
        <v>1.1662048807329625E-8</v>
      </c>
      <c r="AA13" s="180">
        <f t="shared" si="9"/>
        <v>0.27664166758624409</v>
      </c>
      <c r="AB13" s="181">
        <f>Y13/eval!$E$18</f>
        <v>5.105332474550661E-8</v>
      </c>
      <c r="AC13" s="150">
        <f>Z13/eval!$E$18</f>
        <v>1.4123476893419011E-8</v>
      </c>
      <c r="AD13" s="179"/>
      <c r="AE13" s="150">
        <f t="shared" si="10"/>
        <v>5.105332474550661E-8</v>
      </c>
      <c r="AF13" s="150">
        <f t="shared" si="11"/>
        <v>1.4123476893419011E-8</v>
      </c>
      <c r="AG13" s="180">
        <f t="shared" si="12"/>
        <v>0.27664166758624409</v>
      </c>
      <c r="AH13" s="150"/>
      <c r="AI13" s="150" t="e">
        <f>AE13*(turn.targ236!AB13/1000000/238*6.022E+23)</f>
        <v>#REF!</v>
      </c>
      <c r="AJ13" s="150" t="e">
        <f>AF13*(turn.targ236!AB13/1000000/238*6.022E+23)</f>
        <v>#REF!</v>
      </c>
      <c r="AK13" s="150"/>
      <c r="AL13" s="150">
        <f>(turn.targ234!Q12/turn.targ234!P12)/(Q13/P13)</f>
        <v>1405.5677652208201</v>
      </c>
      <c r="AM13" s="150">
        <f>AL13*SQRT(1/(Q13+0.5)+1/(turn.targ234!Q12+0.5))</f>
        <v>390.18794891466297</v>
      </c>
      <c r="AN13" s="150">
        <f t="shared" si="13"/>
        <v>10.120087909589904</v>
      </c>
      <c r="AO13" s="150">
        <f t="shared" si="13"/>
        <v>2.8093532321855732</v>
      </c>
      <c r="AP13" s="152"/>
      <c r="AQ13" s="150">
        <f>AE13/turn.targ236!AK13</f>
        <v>1.7945099690384765E-3</v>
      </c>
      <c r="AR13" s="150">
        <f>AQ13*SQRT((AF13/AE13)^2+(turn.targ236!AL13/turn.targ236!AK13)^2)</f>
        <v>5.3383303142772332E-4</v>
      </c>
    </row>
    <row r="14" spans="1:44" x14ac:dyDescent="0.2">
      <c r="A14" s="29">
        <v>9</v>
      </c>
      <c r="B14" s="50" t="str">
        <f>VLOOKUP($A14,Rohdaten!F$3:H$1000,2,0)</f>
        <v>St60k_U_D100-c@9</v>
      </c>
      <c r="C14" s="29" t="str">
        <f>VLOOKUP($A14,Rohdaten!F$3:H$1000,3,0)</f>
        <v>MS_St60k_U</v>
      </c>
      <c r="D14" s="53" t="str">
        <f t="shared" si="0"/>
        <v>MS_St60k_U</v>
      </c>
      <c r="E14" s="76">
        <f>turn.targ236!E14</f>
        <v>0</v>
      </c>
      <c r="F14" s="50">
        <f t="array" ref="F14">SUM(IF($A14=runs_catXX,1))</f>
        <v>7</v>
      </c>
      <c r="G14" s="76">
        <f>turn.targ236!G13</f>
        <v>1979</v>
      </c>
      <c r="H14" s="189">
        <f t="array" ref="H14">SUM(IF($A14=$C$128:$C$430,$W$128:$W$430*$U$128:$U$430))/SUM(IF($A14=$C$128:$C$430,$W$128:$W$430))</f>
        <v>0</v>
      </c>
      <c r="I14" s="190">
        <f t="array" ref="I14">SQRT(SUM(IF($A14=$C$128:$C$430,($W$128:$W$430*$V$128:$V$430)^2))/SUM(IF($A14=$C$128:$C$430,($W$128:$W$430)))^2)</f>
        <v>2.2081056026902099</v>
      </c>
      <c r="J14" s="187" t="e">
        <f t="shared" si="1"/>
        <v>#DIV/0!</v>
      </c>
      <c r="K14" s="188">
        <f t="array" ref="K14">SQRT(SUM(IF(A14=$C$128:$C$430,(($U$128:$U$430-H14)/$V$128:$V$430)^2))/((F14-1)*SUM(IF(A14=$C$128:$C$430,1/$V$128:$V$430^2))))</f>
        <v>0</v>
      </c>
      <c r="L14" s="187" t="e">
        <f t="shared" si="2"/>
        <v>#DIV/0!</v>
      </c>
      <c r="M14" s="188">
        <f t="shared" si="3"/>
        <v>2.2081056026902099</v>
      </c>
      <c r="N14" s="187" t="e">
        <f t="shared" si="4"/>
        <v>#DIV/0!</v>
      </c>
      <c r="O14" s="175"/>
      <c r="P14" s="152">
        <f t="array" ref="P14">SUM(IF($A14=runs!$C$2:$C$304,runs!AQ$2:AQ$304))</f>
        <v>6268.8149999999996</v>
      </c>
      <c r="Q14" s="152">
        <f t="array" ref="Q14">SUM(IF($A14=runs!$C$2:$C$304,runs!AP$2:AP$304))</f>
        <v>17</v>
      </c>
      <c r="R14" s="176">
        <f t="shared" si="5"/>
        <v>4.2426406871192848</v>
      </c>
      <c r="S14" s="150">
        <f t="shared" si="6"/>
        <v>2.7118362880384889E-3</v>
      </c>
      <c r="T14" s="150">
        <f t="shared" si="7"/>
        <v>6.7678511602580155E-4</v>
      </c>
      <c r="U14" s="150">
        <f t="array" ref="U14">SUM(IF($A14=runs!$C$3:$C$304,runs!AS$3:AS$304))</f>
        <v>3.6263916538654517E-10</v>
      </c>
      <c r="V14" s="150">
        <f t="shared" si="8"/>
        <v>5.7848120479954371E-14</v>
      </c>
      <c r="W14" s="177">
        <f>S14/'current calib'!$B$16</f>
        <v>399261.42187501071</v>
      </c>
      <c r="X14" s="178">
        <f>W14/eval!$B$29</f>
        <v>1.9963071093750536E-4</v>
      </c>
      <c r="Y14" s="150">
        <f>Q14/(U14/charge/constants!$B$3)</f>
        <v>2.2532646167134523E-8</v>
      </c>
      <c r="Z14" s="179">
        <f>R14/(U14/charge/constants!$B$3)</f>
        <v>5.6234071421851368E-9</v>
      </c>
      <c r="AA14" s="180">
        <f t="shared" si="9"/>
        <v>0.24956709924231085</v>
      </c>
      <c r="AB14" s="181">
        <f>Y14/eval!$E$18</f>
        <v>2.7288456149239978E-8</v>
      </c>
      <c r="AC14" s="150">
        <f>Z14/eval!$E$18</f>
        <v>6.8103008439668211E-9</v>
      </c>
      <c r="AD14" s="176"/>
      <c r="AE14" s="150">
        <f t="shared" si="10"/>
        <v>2.7288456149239978E-8</v>
      </c>
      <c r="AF14" s="150">
        <f t="shared" si="11"/>
        <v>6.8103008439668211E-9</v>
      </c>
      <c r="AG14" s="180">
        <f t="shared" si="12"/>
        <v>0.24956709924231085</v>
      </c>
      <c r="AH14" s="150"/>
      <c r="AI14" s="150" t="e">
        <f>AE14*(turn.targ236!AB14/1000000/238*6.022E+23)</f>
        <v>#REF!</v>
      </c>
      <c r="AJ14" s="150" t="e">
        <f>AF14*(turn.targ236!AB14/1000000/238*6.022E+23)</f>
        <v>#REF!</v>
      </c>
      <c r="AK14" s="150"/>
      <c r="AL14" s="150">
        <f>(turn.targ234!Q13/turn.targ234!P13)/(Q14/P14)</f>
        <v>2580.5754537531575</v>
      </c>
      <c r="AM14" s="150">
        <f>AL14*SQRT(1/(Q14+0.5)+1/(turn.targ234!Q13+0.5))</f>
        <v>635.69520986798489</v>
      </c>
      <c r="AN14" s="150">
        <f t="shared" si="13"/>
        <v>18.580143267022734</v>
      </c>
      <c r="AO14" s="150">
        <f t="shared" si="13"/>
        <v>4.5770055110494914</v>
      </c>
      <c r="AP14" s="152"/>
      <c r="AQ14" s="150">
        <f>AE14/turn.targ236!AK14</f>
        <v>2.6256259079524614E-3</v>
      </c>
      <c r="AR14" s="150">
        <f>AQ14*SQRT((AF14/AE14)^2+(turn.targ236!AL14/turn.targ236!AK14)^2)</f>
        <v>8.8526148280529654E-4</v>
      </c>
    </row>
    <row r="15" spans="1:44" x14ac:dyDescent="0.2">
      <c r="A15" s="29">
        <v>10</v>
      </c>
      <c r="B15" s="50" t="str">
        <f>VLOOKUP($A15,Rohdaten!F$3:H$1000,2,0)</f>
        <v>Vienna-KkU_D30+Fe02@10</v>
      </c>
      <c r="C15" s="29" t="str">
        <f>VLOOKUP($A15,Rohdaten!F$3:H$1000,3,0)</f>
        <v>Vienna-KkU</v>
      </c>
      <c r="D15" s="53" t="str">
        <f t="shared" si="0"/>
        <v>Vienna-KkU</v>
      </c>
      <c r="E15" s="76">
        <f>turn.targ236!E15</f>
        <v>0</v>
      </c>
      <c r="F15" s="50">
        <f t="array" ref="F15">SUM(IF($A15=runs_catXX,1))</f>
        <v>8</v>
      </c>
      <c r="G15" s="76">
        <f>turn.targ236!G14</f>
        <v>1979</v>
      </c>
      <c r="H15" s="189">
        <f t="array" ref="H15">SUM(IF($A15=$C$128:$C$430,$W$128:$W$430*$U$128:$U$430))/SUM(IF($A15=$C$128:$C$430,$W$128:$W$430))</f>
        <v>0</v>
      </c>
      <c r="I15" s="190">
        <f t="array" ref="I15">SQRT(SUM(IF($A15=$C$128:$C$430,($W$128:$W$430*$V$128:$V$430)^2))/SUM(IF($A15=$C$128:$C$430,($W$128:$W$430)))^2)</f>
        <v>2.0571554222764266</v>
      </c>
      <c r="J15" s="187" t="e">
        <f t="shared" si="1"/>
        <v>#DIV/0!</v>
      </c>
      <c r="K15" s="188">
        <f t="array" ref="K15">SQRT(SUM(IF(A15=$C$128:$C$430,(($U$128:$U$430-H15)/$V$128:$V$430)^2))/((F15-1)*SUM(IF(A15=$C$128:$C$430,1/$V$128:$V$430^2))))</f>
        <v>0</v>
      </c>
      <c r="L15" s="187" t="e">
        <f t="shared" si="2"/>
        <v>#DIV/0!</v>
      </c>
      <c r="M15" s="188">
        <f t="shared" si="3"/>
        <v>2.0571554222764266</v>
      </c>
      <c r="N15" s="187" t="e">
        <f t="shared" si="4"/>
        <v>#DIV/0!</v>
      </c>
      <c r="O15" s="175"/>
      <c r="P15" s="152">
        <f t="array" ref="P15">SUM(IF($A15=runs!$C$2:$C$304,runs!AQ$2:AQ$304))</f>
        <v>0</v>
      </c>
      <c r="Q15" s="152">
        <f t="array" ref="Q15">SUM(IF($A15=runs!$C$2:$C$304,runs!AP$2:AP$304))</f>
        <v>0</v>
      </c>
      <c r="R15" s="176">
        <f t="shared" si="5"/>
        <v>1</v>
      </c>
      <c r="S15" s="150" t="e">
        <f t="shared" si="6"/>
        <v>#DIV/0!</v>
      </c>
      <c r="T15" s="150" t="e">
        <f t="shared" si="7"/>
        <v>#DIV/0!</v>
      </c>
      <c r="U15" s="150" t="e">
        <f t="array" ref="U15">SUM(IF($A15=runs!$C$3:$C$304,runs!AS$3:AS$304))</f>
        <v>#VALUE!</v>
      </c>
      <c r="V15" s="150" t="e">
        <f t="shared" si="8"/>
        <v>#VALUE!</v>
      </c>
      <c r="W15" s="177" t="e">
        <f>S15/'current calib'!$B$16</f>
        <v>#DIV/0!</v>
      </c>
      <c r="X15" s="178" t="e">
        <f>W15/eval!$B$29</f>
        <v>#DIV/0!</v>
      </c>
      <c r="Y15" s="150" t="e">
        <f>Q15/(U15/charge/constants!$B$3)</f>
        <v>#VALUE!</v>
      </c>
      <c r="Z15" s="179" t="e">
        <f>R15/(U15/charge/constants!$B$3)</f>
        <v>#VALUE!</v>
      </c>
      <c r="AA15" s="180" t="e">
        <f t="shared" si="9"/>
        <v>#VALUE!</v>
      </c>
      <c r="AB15" s="181" t="e">
        <f>Y15/eval!$E$18</f>
        <v>#VALUE!</v>
      </c>
      <c r="AC15" s="150" t="e">
        <f>Z15/eval!$E$18</f>
        <v>#VALUE!</v>
      </c>
      <c r="AD15" s="176"/>
      <c r="AE15" s="150" t="e">
        <f t="shared" si="10"/>
        <v>#VALUE!</v>
      </c>
      <c r="AF15" s="150" t="e">
        <f t="shared" si="11"/>
        <v>#VALUE!</v>
      </c>
      <c r="AG15" s="180" t="e">
        <f t="shared" si="12"/>
        <v>#VALUE!</v>
      </c>
      <c r="AH15" s="150"/>
      <c r="AI15" s="150" t="e">
        <f>AE15*(turn.targ236!AB15/1000000/238*6.022E+23)</f>
        <v>#VALUE!</v>
      </c>
      <c r="AJ15" s="150" t="e">
        <f>AF15*(turn.targ236!AB15/1000000/238*6.022E+23)</f>
        <v>#VALUE!</v>
      </c>
      <c r="AK15" s="150"/>
      <c r="AL15" s="150" t="e">
        <f>(turn.targ234!Q14/turn.targ234!P14)/(Q15/P15)</f>
        <v>#DIV/0!</v>
      </c>
      <c r="AM15" s="150" t="e">
        <f>AL15*SQRT(1/(Q15+0.5)+1/(turn.targ234!Q14+0.5))</f>
        <v>#DIV/0!</v>
      </c>
      <c r="AN15" s="150" t="e">
        <f t="shared" si="13"/>
        <v>#DIV/0!</v>
      </c>
      <c r="AO15" s="150" t="e">
        <f t="shared" si="13"/>
        <v>#DIV/0!</v>
      </c>
      <c r="AP15" s="152"/>
      <c r="AQ15" s="150" t="e">
        <f>AE15/turn.targ236!AK15</f>
        <v>#VALUE!</v>
      </c>
      <c r="AR15" s="150" t="e">
        <f>AQ15*SQRT((AF15/AE15)^2+(turn.targ236!AL15/turn.targ236!AK15)^2)</f>
        <v>#VALUE!</v>
      </c>
    </row>
    <row r="16" spans="1:44" x14ac:dyDescent="0.2">
      <c r="A16" s="29">
        <v>11</v>
      </c>
      <c r="B16" s="50" t="str">
        <f>VLOOKUP($A16,Rohdaten!F$3:H$1000,2,0)</f>
        <v>St60e_U_D100-a@11</v>
      </c>
      <c r="C16" s="29" t="str">
        <f>VLOOKUP($A16,Rohdaten!F$3:H$1000,3,0)</f>
        <v>MS_St60e_U</v>
      </c>
      <c r="D16" s="53" t="str">
        <f t="shared" si="0"/>
        <v>MS_St60e_U</v>
      </c>
      <c r="E16" s="76">
        <f>turn.targ236!E16</f>
        <v>0</v>
      </c>
      <c r="F16" s="50">
        <f t="array" ref="F16">SUM(IF($A16=runs_catXX,1))</f>
        <v>7</v>
      </c>
      <c r="G16" s="76">
        <f>turn.targ236!G15</f>
        <v>0</v>
      </c>
      <c r="H16" s="189">
        <f t="array" ref="H16">SUM(IF($A16=$C$128:$C$430,$W$128:$W$430*$U$128:$U$430))/SUM(IF($A16=$C$128:$C$430,$W$128:$W$430))</f>
        <v>0</v>
      </c>
      <c r="I16" s="190">
        <f t="array" ref="I16">SQRT(SUM(IF($A16=$C$128:$C$430,($W$128:$W$430*$V$128:$V$430)^2))/SUM(IF($A16=$C$128:$C$430,($W$128:$W$430)))^2)</f>
        <v>2.2081056026902099</v>
      </c>
      <c r="J16" s="187" t="e">
        <f t="shared" si="1"/>
        <v>#DIV/0!</v>
      </c>
      <c r="K16" s="188">
        <f t="array" ref="K16">SQRT(SUM(IF(A16=$C$128:$C$430,(($U$128:$U$430-H16)/$V$128:$V$430)^2))/((F16-1)*SUM(IF(A16=$C$128:$C$430,1/$V$128:$V$430^2))))</f>
        <v>0</v>
      </c>
      <c r="L16" s="187" t="e">
        <f t="shared" si="2"/>
        <v>#DIV/0!</v>
      </c>
      <c r="M16" s="188">
        <f t="shared" si="3"/>
        <v>2.2081056026902099</v>
      </c>
      <c r="N16" s="187" t="e">
        <f t="shared" si="4"/>
        <v>#DIV/0!</v>
      </c>
      <c r="O16" s="175"/>
      <c r="P16" s="152">
        <f t="array" ref="P16">SUM(IF($A16=runs!$C$2:$C$304,runs!AQ$2:AQ$304))</f>
        <v>6268.8149999999996</v>
      </c>
      <c r="Q16" s="152">
        <f t="array" ref="Q16">SUM(IF($A16=runs!$C$2:$C$304,runs!AP$2:AP$304))</f>
        <v>6</v>
      </c>
      <c r="R16" s="176">
        <f t="shared" si="5"/>
        <v>2.6457513110645907</v>
      </c>
      <c r="S16" s="150">
        <f t="shared" si="6"/>
        <v>9.5711868989593733E-4</v>
      </c>
      <c r="T16" s="150">
        <f t="shared" si="7"/>
        <v>4.2204967143943327E-4</v>
      </c>
      <c r="U16" s="150">
        <f t="array" ref="U16">SUM(IF($A16=runs!$C$3:$C$304,runs!AS$3:AS$304))</f>
        <v>1.686279975745955E-10</v>
      </c>
      <c r="V16" s="150">
        <f t="shared" si="8"/>
        <v>2.6899501353062024E-14</v>
      </c>
      <c r="W16" s="177">
        <f>S16/'current calib'!$B$16</f>
        <v>140915.79595588613</v>
      </c>
      <c r="X16" s="178">
        <f>W16/eval!$B$29</f>
        <v>7.0457897977943069E-5</v>
      </c>
      <c r="Y16" s="150">
        <f>Q16/(U16/charge/constants!$B$3)</f>
        <v>1.7102498051809167E-8</v>
      </c>
      <c r="Z16" s="179">
        <f>R16/(U16/charge/constants!$B$3)</f>
        <v>7.5414927738422853E-9</v>
      </c>
      <c r="AA16" s="180">
        <f t="shared" si="9"/>
        <v>0.44095855184409843</v>
      </c>
      <c r="AB16" s="181">
        <f>Y16/eval!$E$18</f>
        <v>2.0712204179994315E-8</v>
      </c>
      <c r="AC16" s="150">
        <f>Z16/eval!$E$18</f>
        <v>9.133223560709576E-9</v>
      </c>
      <c r="AD16" s="176"/>
      <c r="AE16" s="150">
        <f t="shared" si="10"/>
        <v>2.0712204179994315E-8</v>
      </c>
      <c r="AF16" s="150">
        <f t="shared" si="11"/>
        <v>9.133223560709576E-9</v>
      </c>
      <c r="AG16" s="180">
        <f t="shared" si="12"/>
        <v>0.44095855184409843</v>
      </c>
      <c r="AH16" s="150"/>
      <c r="AI16" s="150" t="e">
        <f>AE16*(turn.targ236!AB16/1000000/238*6.022E+23)</f>
        <v>#REF!</v>
      </c>
      <c r="AJ16" s="150" t="e">
        <f>AF16*(turn.targ236!AB16/1000000/238*6.022E+23)</f>
        <v>#REF!</v>
      </c>
      <c r="AK16" s="150"/>
      <c r="AL16" s="150">
        <f>(turn.targ234!Q15/turn.targ234!P15)/(Q16/P16)</f>
        <v>3284.0737944267512</v>
      </c>
      <c r="AM16" s="150">
        <f>AL16*SQRT(1/(Q16+0.5)+1/(turn.targ234!Q15+0.5))</f>
        <v>1321.8526310506093</v>
      </c>
      <c r="AN16" s="150">
        <f t="shared" si="13"/>
        <v>23.645331319872607</v>
      </c>
      <c r="AO16" s="150">
        <f t="shared" si="13"/>
        <v>9.5173389435643863</v>
      </c>
      <c r="AP16" s="152"/>
      <c r="AQ16" s="150">
        <f>AE16/turn.targ236!AK16</f>
        <v>6.1738437919523249E-3</v>
      </c>
      <c r="AR16" s="150">
        <f>AQ16*SQRT((AF16/AE16)^2+(turn.targ236!AL16/turn.targ236!AK16)^2)</f>
        <v>3.3662441285417697E-3</v>
      </c>
    </row>
    <row r="17" spans="1:44" x14ac:dyDescent="0.2">
      <c r="A17" s="29">
        <v>12</v>
      </c>
      <c r="B17" s="50" t="str">
        <f>VLOOKUP($A17,Rohdaten!F$3:H$1000,2,0)</f>
        <v>St60e_U_D100-b@12</v>
      </c>
      <c r="C17" s="29" t="str">
        <f>VLOOKUP($A17,Rohdaten!F$3:H$1000,3,0)</f>
        <v>MS_St60e_U</v>
      </c>
      <c r="D17" s="53" t="str">
        <f t="shared" si="0"/>
        <v>MS_St60e_U</v>
      </c>
      <c r="E17" s="76">
        <f>turn.targ236!E17</f>
        <v>0</v>
      </c>
      <c r="F17" s="50">
        <f t="array" ref="F17">SUM(IF($A17=runs_catXX,1))</f>
        <v>7</v>
      </c>
      <c r="G17" s="76">
        <f>turn.targ236!G16</f>
        <v>1983</v>
      </c>
      <c r="H17" s="189">
        <f t="array" ref="H17">SUM(IF($A17=$C$128:$C$430,$W$128:$W$430*$U$128:$U$430))/SUM(IF($A17=$C$128:$C$430,$W$128:$W$430))</f>
        <v>0</v>
      </c>
      <c r="I17" s="190">
        <f t="array" ref="I17">SQRT(SUM(IF($A17=$C$128:$C$430,($W$128:$W$430*$V$128:$V$430)^2))/SUM(IF($A17=$C$128:$C$430,($W$128:$W$430)))^2)</f>
        <v>2.2081056026902099</v>
      </c>
      <c r="J17" s="187" t="e">
        <f t="shared" si="1"/>
        <v>#DIV/0!</v>
      </c>
      <c r="K17" s="188">
        <f t="array" ref="K17">SQRT(SUM(IF(A17=$C$128:$C$430,(($U$128:$U$430-H17)/$V$128:$V$430)^2))/((F17-1)*SUM(IF(A17=$C$128:$C$430,1/$V$128:$V$430^2))))</f>
        <v>0</v>
      </c>
      <c r="L17" s="187" t="e">
        <f t="shared" si="2"/>
        <v>#DIV/0!</v>
      </c>
      <c r="M17" s="188">
        <f t="shared" si="3"/>
        <v>2.2081056026902099</v>
      </c>
      <c r="N17" s="187" t="e">
        <f t="shared" si="4"/>
        <v>#DIV/0!</v>
      </c>
      <c r="O17" s="175"/>
      <c r="P17" s="152">
        <f t="array" ref="P17">SUM(IF($A17=runs!$C$2:$C$304,runs!AQ$2:AQ$304))</f>
        <v>6268.8149999999996</v>
      </c>
      <c r="Q17" s="152">
        <f t="array" ref="Q17">SUM(IF($A17=runs!$C$2:$C$304,runs!AP$2:AP$304))</f>
        <v>8</v>
      </c>
      <c r="R17" s="176">
        <f t="shared" si="5"/>
        <v>3</v>
      </c>
      <c r="S17" s="150">
        <f t="shared" si="6"/>
        <v>1.276158253194583E-3</v>
      </c>
      <c r="T17" s="150">
        <f t="shared" si="7"/>
        <v>4.7855934494796866E-4</v>
      </c>
      <c r="U17" s="150">
        <f t="array" ref="U17">SUM(IF($A17=runs!$C$3:$C$304,runs!AS$3:AS$304))</f>
        <v>1.7529813036303918E-10</v>
      </c>
      <c r="V17" s="150">
        <f t="shared" si="8"/>
        <v>2.7963519479046547E-14</v>
      </c>
      <c r="W17" s="177">
        <f>S17/'current calib'!$B$16</f>
        <v>187887.72794118151</v>
      </c>
      <c r="X17" s="178">
        <f>W17/eval!$B$29</f>
        <v>9.3943863970590754E-5</v>
      </c>
      <c r="Y17" s="150">
        <f>Q17/(U17/charge/constants!$B$3)</f>
        <v>2.1935658937357155E-8</v>
      </c>
      <c r="Z17" s="179">
        <f>R17/(U17/charge/constants!$B$3)</f>
        <v>8.2258721015089322E-9</v>
      </c>
      <c r="AA17" s="180">
        <f t="shared" si="9"/>
        <v>0.37499999999999994</v>
      </c>
      <c r="AB17" s="181">
        <f>Y17/eval!$E$18</f>
        <v>2.6565466948566452E-8</v>
      </c>
      <c r="AC17" s="150">
        <f>Z17/eval!$E$18</f>
        <v>9.9620501057124179E-9</v>
      </c>
      <c r="AD17" s="176"/>
      <c r="AE17" s="150">
        <f t="shared" si="10"/>
        <v>2.6565466948566452E-8</v>
      </c>
      <c r="AF17" s="150">
        <f t="shared" si="11"/>
        <v>9.9620501057124179E-9</v>
      </c>
      <c r="AG17" s="180">
        <f t="shared" si="12"/>
        <v>0.37499999999999994</v>
      </c>
      <c r="AH17" s="150"/>
      <c r="AI17" s="150" t="e">
        <f>AE17*(turn.targ236!AB17/1000000/238*6.022E+23)</f>
        <v>#REF!</v>
      </c>
      <c r="AJ17" s="150" t="e">
        <f>AF17*(turn.targ236!AB17/1000000/238*6.022E+23)</f>
        <v>#REF!</v>
      </c>
      <c r="AK17" s="150"/>
      <c r="AL17" s="150">
        <f>(turn.targ234!Q16/turn.targ234!P16)/(Q17/P17)</f>
        <v>2742.4100479231975</v>
      </c>
      <c r="AM17" s="150">
        <f>AL17*SQRT(1/(Q17+0.5)+1/(turn.targ234!Q16+0.5))</f>
        <v>969.07348132875074</v>
      </c>
      <c r="AN17" s="150">
        <f t="shared" si="13"/>
        <v>19.745352345047021</v>
      </c>
      <c r="AO17" s="150">
        <f t="shared" si="13"/>
        <v>6.9773290655670053</v>
      </c>
      <c r="AP17" s="152"/>
      <c r="AQ17" s="150">
        <f>AE17/turn.targ236!AK17</f>
        <v>4.7087533169269434E-3</v>
      </c>
      <c r="AR17" s="150">
        <f>AQ17*SQRT((AF17/AE17)^2+(turn.targ236!AL17/turn.targ236!AK17)^2)</f>
        <v>1.8605917675310003E-3</v>
      </c>
    </row>
    <row r="18" spans="1:44" x14ac:dyDescent="0.2">
      <c r="A18" s="29">
        <v>13</v>
      </c>
      <c r="B18" s="50" t="str">
        <f>VLOOKUP($A18,Rohdaten!F$3:H$1000,2,0)</f>
        <v>St60e_U_D100-c@13</v>
      </c>
      <c r="C18" s="29" t="str">
        <f>VLOOKUP($A18,Rohdaten!F$3:H$1000,3,0)</f>
        <v>MS_St60e_U</v>
      </c>
      <c r="D18" s="53" t="str">
        <f t="shared" si="0"/>
        <v>MS_St60e_U</v>
      </c>
      <c r="E18" s="76">
        <f>turn.targ236!E18</f>
        <v>0</v>
      </c>
      <c r="F18" s="50">
        <f t="array" ref="F18">SUM(IF($A18=runs_catXX,1))</f>
        <v>7</v>
      </c>
      <c r="G18" s="76">
        <f>turn.targ236!G17</f>
        <v>1983</v>
      </c>
      <c r="H18" s="189">
        <f t="array" ref="H18">SUM(IF($A18=$C$128:$C$430,$W$128:$W$430*$U$128:$U$430))/SUM(IF($A18=$C$128:$C$430,$W$128:$W$430))</f>
        <v>0</v>
      </c>
      <c r="I18" s="190">
        <f t="array" ref="I18">SQRT(SUM(IF($A18=$C$128:$C$430,($W$128:$W$430*$V$128:$V$430)^2))/SUM(IF($A18=$C$128:$C$430,($W$128:$W$430)))^2)</f>
        <v>2.2081056026902099</v>
      </c>
      <c r="J18" s="187" t="e">
        <f t="shared" si="1"/>
        <v>#DIV/0!</v>
      </c>
      <c r="K18" s="188">
        <f t="array" ref="K18">SQRT(SUM(IF(A18=$C$128:$C$430,(($U$128:$U$430-H18)/$V$128:$V$430)^2))/((F18-1)*SUM(IF(A18=$C$128:$C$430,1/$V$128:$V$430^2))))</f>
        <v>0</v>
      </c>
      <c r="L18" s="187" t="e">
        <f t="shared" si="2"/>
        <v>#DIV/0!</v>
      </c>
      <c r="M18" s="188">
        <f t="shared" si="3"/>
        <v>2.2081056026902099</v>
      </c>
      <c r="N18" s="187" t="e">
        <f t="shared" si="4"/>
        <v>#DIV/0!</v>
      </c>
      <c r="O18" s="175"/>
      <c r="P18" s="152">
        <f t="array" ref="P18">SUM(IF($A18=runs!$C$2:$C$304,runs!AQ$2:AQ$304))</f>
        <v>6268.8149999999996</v>
      </c>
      <c r="Q18" s="152">
        <f t="array" ref="Q18">SUM(IF($A18=runs!$C$2:$C$304,runs!AP$2:AP$304))</f>
        <v>3</v>
      </c>
      <c r="R18" s="176">
        <f t="shared" si="5"/>
        <v>2</v>
      </c>
      <c r="S18" s="150">
        <f t="shared" si="6"/>
        <v>4.7855934494796866E-4</v>
      </c>
      <c r="T18" s="150">
        <f t="shared" si="7"/>
        <v>3.1903956329864576E-4</v>
      </c>
      <c r="U18" s="150">
        <f t="array" ref="U18">SUM(IF($A18=runs!$C$3:$C$304,runs!AS$3:AS$304))</f>
        <v>1.4345477902866618E-10</v>
      </c>
      <c r="V18" s="150">
        <f t="shared" si="8"/>
        <v>2.2883875027204694E-14</v>
      </c>
      <c r="W18" s="177">
        <f>S18/'current calib'!$B$16</f>
        <v>70457.897977943067</v>
      </c>
      <c r="X18" s="178">
        <f>W18/eval!$B$29</f>
        <v>3.5228948988971534E-5</v>
      </c>
      <c r="Y18" s="150">
        <f>Q18/(U18/charge/constants!$B$3)</f>
        <v>1.0051808728601874E-8</v>
      </c>
      <c r="Z18" s="179">
        <f>R18/(U18/charge/constants!$B$3)</f>
        <v>6.7012058190679162E-9</v>
      </c>
      <c r="AA18" s="180">
        <f t="shared" si="9"/>
        <v>0.66666666666666674</v>
      </c>
      <c r="AB18" s="181">
        <f>Y18/eval!$E$18</f>
        <v>1.2173374564017415E-8</v>
      </c>
      <c r="AC18" s="150">
        <f>Z18/eval!$E$18</f>
        <v>8.1155830426782769E-9</v>
      </c>
      <c r="AD18" s="176"/>
      <c r="AE18" s="150">
        <f t="shared" si="10"/>
        <v>1.2173374564017415E-8</v>
      </c>
      <c r="AF18" s="150">
        <f t="shared" si="11"/>
        <v>8.1155830426782769E-9</v>
      </c>
      <c r="AG18" s="180">
        <f t="shared" si="12"/>
        <v>0.66666666666666674</v>
      </c>
      <c r="AH18" s="150"/>
      <c r="AI18" s="150" t="e">
        <f>AE18*(turn.targ236!AB18/1000000/238*6.022E+23)</f>
        <v>#REF!</v>
      </c>
      <c r="AJ18" s="150" t="e">
        <f>AF18*(turn.targ236!AB18/1000000/238*6.022E+23)</f>
        <v>#REF!</v>
      </c>
      <c r="AK18" s="150"/>
      <c r="AL18" s="150">
        <f>(turn.targ234!Q17/turn.targ234!P17)/(Q18/P18)</f>
        <v>5978.5637689024388</v>
      </c>
      <c r="AM18" s="150">
        <f>AL18*SQRT(1/(Q18+0.5)+1/(turn.targ234!Q17+0.5))</f>
        <v>3243.3252568039366</v>
      </c>
      <c r="AN18" s="150">
        <f t="shared" si="13"/>
        <v>43.045659136097555</v>
      </c>
      <c r="AO18" s="150">
        <f t="shared" si="13"/>
        <v>23.351941848988343</v>
      </c>
      <c r="AP18" s="152"/>
      <c r="AQ18" s="150">
        <f>AE18/turn.targ236!AK18</f>
        <v>1.6432780959756109E-3</v>
      </c>
      <c r="AR18" s="150">
        <f>AQ18*SQRT((AF18/AE18)^2+(turn.targ236!AL18/turn.targ236!AK18)^2)</f>
        <v>1.1141960864558839E-3</v>
      </c>
    </row>
    <row r="19" spans="1:44" x14ac:dyDescent="0.2">
      <c r="A19" s="29">
        <v>14</v>
      </c>
      <c r="B19" s="50" t="str">
        <f>VLOOKUP($A19,Rohdaten!F$3:H$1000,2,0)</f>
        <v>St60w_U_D100-a@14</v>
      </c>
      <c r="C19" s="29" t="str">
        <f>VLOOKUP($A19,Rohdaten!F$3:H$1000,3,0)</f>
        <v>MS_St60w_U</v>
      </c>
      <c r="D19" s="53" t="str">
        <f t="shared" si="0"/>
        <v>MS_St60w_U</v>
      </c>
      <c r="E19" s="76">
        <f>turn.targ236!E19</f>
        <v>0</v>
      </c>
      <c r="F19" s="50">
        <f t="array" ref="F19">SUM(IF($A19=runs_catXX,1))</f>
        <v>7</v>
      </c>
      <c r="G19" s="76">
        <f>turn.targ236!G18</f>
        <v>1983</v>
      </c>
      <c r="H19" s="189">
        <f t="array" ref="H19">SUM(IF($A19=$C$128:$C$430,$W$128:$W$430*$U$128:$U$430))/SUM(IF($A19=$C$128:$C$430,$W$128:$W$430))</f>
        <v>0</v>
      </c>
      <c r="I19" s="190">
        <f t="array" ref="I19">SQRT(SUM(IF($A19=$C$128:$C$430,($W$128:$W$430*$V$128:$V$430)^2))/SUM(IF($A19=$C$128:$C$430,($W$128:$W$430)))^2)</f>
        <v>2.2081056026902099</v>
      </c>
      <c r="J19" s="187" t="e">
        <f t="shared" si="1"/>
        <v>#DIV/0!</v>
      </c>
      <c r="K19" s="188">
        <f t="array" ref="K19">SQRT(SUM(IF(A19=$C$128:$C$430,(($U$128:$U$430-H19)/$V$128:$V$430)^2))/((F19-1)*SUM(IF(A19=$C$128:$C$430,1/$V$128:$V$430^2))))</f>
        <v>0</v>
      </c>
      <c r="L19" s="187" t="e">
        <f t="shared" si="2"/>
        <v>#DIV/0!</v>
      </c>
      <c r="M19" s="188">
        <f t="shared" si="3"/>
        <v>2.2081056026902099</v>
      </c>
      <c r="N19" s="187" t="e">
        <f t="shared" si="4"/>
        <v>#DIV/0!</v>
      </c>
      <c r="O19" s="175"/>
      <c r="P19" s="152">
        <f t="array" ref="P19">SUM(IF($A19=runs!$C$2:$C$304,runs!AQ$2:AQ$304))</f>
        <v>6268.8149999999996</v>
      </c>
      <c r="Q19" s="152">
        <f t="array" ref="Q19">SUM(IF($A19=runs!$C$2:$C$304,runs!AP$2:AP$304))</f>
        <v>6</v>
      </c>
      <c r="R19" s="176">
        <f t="shared" si="5"/>
        <v>2.6457513110645907</v>
      </c>
      <c r="S19" s="150">
        <f t="shared" si="6"/>
        <v>9.5711868989593733E-4</v>
      </c>
      <c r="T19" s="150">
        <f t="shared" si="7"/>
        <v>4.2204967143943327E-4</v>
      </c>
      <c r="U19" s="150">
        <f t="array" ref="U19">SUM(IF($A19=runs!$C$3:$C$304,runs!AS$3:AS$304))</f>
        <v>9.5758364540380344E-11</v>
      </c>
      <c r="V19" s="150">
        <f t="shared" si="8"/>
        <v>1.5275353402577735E-14</v>
      </c>
      <c r="W19" s="177">
        <f>S19/'current calib'!$B$16</f>
        <v>140915.79595588613</v>
      </c>
      <c r="X19" s="178">
        <f>W19/eval!$B$29</f>
        <v>7.0457897977943069E-5</v>
      </c>
      <c r="Y19" s="150">
        <f>Q19/(U19/charge/constants!$B$3)</f>
        <v>3.0117055714583172E-8</v>
      </c>
      <c r="Z19" s="179">
        <f>R19/(U19/charge/constants!$B$3)</f>
        <v>1.3280373273710626E-8</v>
      </c>
      <c r="AA19" s="180">
        <f t="shared" si="9"/>
        <v>0.44095855184409849</v>
      </c>
      <c r="AB19" s="181">
        <f>Y19/eval!$E$18</f>
        <v>3.6473654630513136E-8</v>
      </c>
      <c r="AC19" s="150">
        <f>Z19/eval!$E$18</f>
        <v>1.6083369926332868E-8</v>
      </c>
      <c r="AD19" s="176"/>
      <c r="AE19" s="150">
        <f t="shared" si="10"/>
        <v>3.6473654630513136E-8</v>
      </c>
      <c r="AF19" s="150">
        <f t="shared" si="11"/>
        <v>1.6083369926332868E-8</v>
      </c>
      <c r="AG19" s="180">
        <f t="shared" si="12"/>
        <v>0.44095855184409843</v>
      </c>
      <c r="AH19" s="150"/>
      <c r="AI19" s="150" t="e">
        <f>AE19*(turn.targ236!AB19/1000000/238*6.022E+23)</f>
        <v>#REF!</v>
      </c>
      <c r="AJ19" s="150" t="e">
        <f>AF19*(turn.targ236!AB19/1000000/238*6.022E+23)</f>
        <v>#REF!</v>
      </c>
      <c r="AK19" s="150"/>
      <c r="AL19" s="150">
        <f>(turn.targ234!Q18/turn.targ234!P18)/(Q19/P19)</f>
        <v>2005.2364137387387</v>
      </c>
      <c r="AM19" s="150">
        <f>AL19*SQRT(1/(Q19+0.5)+1/(turn.targ234!Q18+0.5))</f>
        <v>818.04004790593956</v>
      </c>
      <c r="AN19" s="150">
        <f t="shared" si="13"/>
        <v>14.437702178918919</v>
      </c>
      <c r="AO19" s="150">
        <f t="shared" si="13"/>
        <v>5.889888344922765</v>
      </c>
      <c r="AP19" s="152"/>
      <c r="AQ19" s="150">
        <f>AE19/turn.targ236!AK19</f>
        <v>1.1917230535001073E-3</v>
      </c>
      <c r="AR19" s="150">
        <f>AQ19*SQRT((AF19/AE19)^2+(turn.targ236!AL19/turn.targ236!AK19)^2)</f>
        <v>5.4232499416300827E-4</v>
      </c>
    </row>
    <row r="20" spans="1:44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3" t="str">
        <f t="shared" si="0"/>
        <v>Vienna-US8</v>
      </c>
      <c r="E20" s="76">
        <f>turn.targ236!E20</f>
        <v>0</v>
      </c>
      <c r="F20" s="50">
        <f t="array" ref="F20">SUM(IF($A20=runs_catXX,1))</f>
        <v>8</v>
      </c>
      <c r="G20" s="76">
        <f>turn.targ236!G19</f>
        <v>1976</v>
      </c>
      <c r="H20" s="189">
        <f t="array" ref="H20">SUM(IF($A20=$C$128:$C$430,$W$128:$W$430*$U$128:$U$430))/SUM(IF($A20=$C$128:$C$430,$W$128:$W$430))</f>
        <v>0</v>
      </c>
      <c r="I20" s="190">
        <f t="array" ref="I20">SQRT(SUM(IF($A20=$C$128:$C$430,($W$128:$W$430*$V$128:$V$430)^2))/SUM(IF($A20=$C$128:$C$430,($W$128:$W$430)))^2)</f>
        <v>2.0571554222764266</v>
      </c>
      <c r="J20" s="187" t="e">
        <f t="shared" si="1"/>
        <v>#DIV/0!</v>
      </c>
      <c r="K20" s="188">
        <f t="array" ref="K20">SQRT(SUM(IF(A20=$C$128:$C$430,(($U$128:$U$430-H20)/$V$128:$V$430)^2))/((F20-1)*SUM(IF(A20=$C$128:$C$430,1/$V$128:$V$430^2))))</f>
        <v>0</v>
      </c>
      <c r="L20" s="187" t="e">
        <f t="shared" si="2"/>
        <v>#DIV/0!</v>
      </c>
      <c r="M20" s="188">
        <f t="shared" si="3"/>
        <v>2.0571554222764266</v>
      </c>
      <c r="N20" s="187" t="e">
        <f t="shared" si="4"/>
        <v>#DIV/0!</v>
      </c>
      <c r="O20" s="175"/>
      <c r="P20" s="152">
        <f t="array" ref="P20">SUM(IF($A20=runs!$C$2:$C$304,runs!AQ$2:AQ$304))</f>
        <v>0</v>
      </c>
      <c r="Q20" s="152">
        <f t="array" ref="Q20">SUM(IF($A20=runs!$C$2:$C$304,runs!AP$2:AP$304))</f>
        <v>0</v>
      </c>
      <c r="R20" s="176">
        <f t="shared" si="5"/>
        <v>1</v>
      </c>
      <c r="S20" s="150" t="e">
        <f t="shared" si="6"/>
        <v>#DIV/0!</v>
      </c>
      <c r="T20" s="150" t="e">
        <f t="shared" si="7"/>
        <v>#DIV/0!</v>
      </c>
      <c r="U20" s="150" t="e">
        <f t="array" ref="U20">SUM(IF($A20=runs!$C$3:$C$304,runs!AS$3:AS$304))</f>
        <v>#VALUE!</v>
      </c>
      <c r="V20" s="150" t="e">
        <f t="shared" si="8"/>
        <v>#VALUE!</v>
      </c>
      <c r="W20" s="177" t="e">
        <f>S20/'current calib'!$B$16</f>
        <v>#DIV/0!</v>
      </c>
      <c r="X20" s="178" t="e">
        <f>W20/eval!$B$29</f>
        <v>#DIV/0!</v>
      </c>
      <c r="Y20" s="150" t="e">
        <f>Q20/(U20/charge/constants!$B$3)</f>
        <v>#VALUE!</v>
      </c>
      <c r="Z20" s="179" t="e">
        <f>R20/(U20/charge/constants!$B$3)</f>
        <v>#VALUE!</v>
      </c>
      <c r="AA20" s="180" t="e">
        <f t="shared" si="9"/>
        <v>#VALUE!</v>
      </c>
      <c r="AB20" s="181" t="e">
        <f>Y20/eval!$E$18</f>
        <v>#VALUE!</v>
      </c>
      <c r="AC20" s="150" t="e">
        <f>Z20/eval!$E$18</f>
        <v>#VALUE!</v>
      </c>
      <c r="AD20" s="176"/>
      <c r="AE20" s="150" t="e">
        <f t="shared" si="10"/>
        <v>#VALUE!</v>
      </c>
      <c r="AF20" s="150" t="e">
        <f t="shared" si="11"/>
        <v>#VALUE!</v>
      </c>
      <c r="AG20" s="180" t="e">
        <f t="shared" si="12"/>
        <v>#VALUE!</v>
      </c>
      <c r="AH20" s="150"/>
      <c r="AI20" s="150" t="e">
        <f>AE20*(turn.targ236!AB20/1000000/238*6.022E+23)</f>
        <v>#VALUE!</v>
      </c>
      <c r="AJ20" s="150" t="e">
        <f>AF20*(turn.targ236!AB20/1000000/238*6.022E+23)</f>
        <v>#VALUE!</v>
      </c>
      <c r="AK20" s="150"/>
      <c r="AL20" s="150" t="e">
        <f>(turn.targ234!Q19/turn.targ234!P19)/(Q20/P20)</f>
        <v>#DIV/0!</v>
      </c>
      <c r="AM20" s="150" t="e">
        <f>AL20*SQRT(1/(Q20+0.5)+1/(turn.targ234!Q19+0.5))</f>
        <v>#DIV/0!</v>
      </c>
      <c r="AN20" s="150" t="e">
        <f t="shared" si="13"/>
        <v>#DIV/0!</v>
      </c>
      <c r="AO20" s="150" t="e">
        <f t="shared" si="13"/>
        <v>#DIV/0!</v>
      </c>
      <c r="AP20" s="152"/>
      <c r="AQ20" s="150" t="e">
        <f>AE20/turn.targ236!AK20</f>
        <v>#VALUE!</v>
      </c>
      <c r="AR20" s="150" t="e">
        <f>AQ20*SQRT((AF20/AE20)^2+(turn.targ236!AL20/turn.targ236!AK20)^2)</f>
        <v>#VALUE!</v>
      </c>
    </row>
    <row r="21" spans="1:44" x14ac:dyDescent="0.2">
      <c r="A21" s="29">
        <v>16</v>
      </c>
      <c r="B21" s="50" t="str">
        <f>VLOOKUP($A21,Rohdaten!F$3:H$1000,2,0)</f>
        <v>St60w_U_D100-b@16</v>
      </c>
      <c r="C21" s="29" t="str">
        <f>VLOOKUP($A21,Rohdaten!F$3:H$1000,3,0)</f>
        <v>MS_St60w_U</v>
      </c>
      <c r="D21" s="53" t="str">
        <f t="shared" si="0"/>
        <v>MS_St60w_U</v>
      </c>
      <c r="E21" s="76">
        <f>turn.targ236!E21</f>
        <v>0</v>
      </c>
      <c r="F21" s="50">
        <f t="array" ref="F21">SUM(IF($A21=runs_catXX,1))</f>
        <v>7</v>
      </c>
      <c r="G21" s="76">
        <f>turn.targ236!G20</f>
        <v>0</v>
      </c>
      <c r="H21" s="189">
        <f t="array" ref="H21">SUM(IF($A21=$C$128:$C$430,$W$128:$W$430*$U$128:$U$430))/SUM(IF($A21=$C$128:$C$430,$W$128:$W$430))</f>
        <v>0</v>
      </c>
      <c r="I21" s="190">
        <f t="array" ref="I21">SQRT(SUM(IF($A21=$C$128:$C$430,($W$128:$W$430*$V$128:$V$430)^2))/SUM(IF($A21=$C$128:$C$430,($W$128:$W$430)))^2)</f>
        <v>2.2081056026902099</v>
      </c>
      <c r="J21" s="187" t="e">
        <f t="shared" si="1"/>
        <v>#DIV/0!</v>
      </c>
      <c r="K21" s="188">
        <f t="array" ref="K21">SQRT(SUM(IF(A21=$C$128:$C$430,(($U$128:$U$430-H21)/$V$128:$V$430)^2))/((F21-1)*SUM(IF(A21=$C$128:$C$430,1/$V$128:$V$430^2))))</f>
        <v>0</v>
      </c>
      <c r="L21" s="187" t="e">
        <f t="shared" si="2"/>
        <v>#DIV/0!</v>
      </c>
      <c r="M21" s="188">
        <f t="shared" si="3"/>
        <v>2.2081056026902099</v>
      </c>
      <c r="N21" s="187" t="e">
        <f t="shared" si="4"/>
        <v>#DIV/0!</v>
      </c>
      <c r="O21" s="175"/>
      <c r="P21" s="152">
        <f t="array" ref="P21">SUM(IF($A21=runs!$C$2:$C$304,runs!AQ$2:AQ$304))</f>
        <v>6268.8149999999996</v>
      </c>
      <c r="Q21" s="152">
        <f t="array" ref="Q21">SUM(IF($A21=runs!$C$2:$C$304,runs!AP$2:AP$304))</f>
        <v>15</v>
      </c>
      <c r="R21" s="176">
        <f t="shared" si="5"/>
        <v>4</v>
      </c>
      <c r="S21" s="150">
        <f t="shared" si="6"/>
        <v>2.3927967247398432E-3</v>
      </c>
      <c r="T21" s="150">
        <f t="shared" si="7"/>
        <v>6.3807912659729152E-4</v>
      </c>
      <c r="U21" s="150">
        <f t="array" ref="U21">SUM(IF($A21=runs!$C$3:$C$304,runs!AS$3:AS$304))</f>
        <v>1.6659077001802471E-10</v>
      </c>
      <c r="V21" s="150">
        <f t="shared" si="8"/>
        <v>2.6574523258067869E-14</v>
      </c>
      <c r="W21" s="177">
        <f>S21/'current calib'!$B$16</f>
        <v>352289.48988971533</v>
      </c>
      <c r="X21" s="178">
        <f>W21/eval!$B$29</f>
        <v>1.7614474494485766E-4</v>
      </c>
      <c r="Y21" s="150">
        <f>Q21/(U21/charge/constants!$B$3)</f>
        <v>4.3279108435718898E-8</v>
      </c>
      <c r="Z21" s="179">
        <f>R21/(U21/charge/constants!$B$3)</f>
        <v>1.1541095582858372E-8</v>
      </c>
      <c r="AA21" s="180">
        <f t="shared" si="9"/>
        <v>0.26666666666666666</v>
      </c>
      <c r="AB21" s="181">
        <f>Y21/eval!$E$18</f>
        <v>5.2413730902539065E-8</v>
      </c>
      <c r="AC21" s="150">
        <f>Z21/eval!$E$18</f>
        <v>1.3976994907343749E-8</v>
      </c>
      <c r="AD21" s="176"/>
      <c r="AE21" s="150">
        <f t="shared" si="10"/>
        <v>5.2413730902539065E-8</v>
      </c>
      <c r="AF21" s="150">
        <f t="shared" si="11"/>
        <v>1.3976994907343749E-8</v>
      </c>
      <c r="AG21" s="180">
        <f t="shared" si="12"/>
        <v>0.26666666666666666</v>
      </c>
      <c r="AH21" s="150"/>
      <c r="AI21" s="150" t="e">
        <f>AE21*(turn.targ236!AB21/1000000/238*6.022E+23)</f>
        <v>#REF!</v>
      </c>
      <c r="AJ21" s="150" t="e">
        <f>AF21*(turn.targ236!AB21/1000000/238*6.022E+23)</f>
        <v>#REF!</v>
      </c>
      <c r="AK21" s="150"/>
      <c r="AL21" s="150">
        <f>(turn.targ234!Q20/turn.targ234!P20)/(Q21/P21)</f>
        <v>1410.4705553374233</v>
      </c>
      <c r="AM21" s="150">
        <f>AL21*SQRT(1/(Q21+0.5)+1/(turn.targ234!Q20+0.5))</f>
        <v>378.05383118986822</v>
      </c>
      <c r="AN21" s="150">
        <f t="shared" si="13"/>
        <v>10.155387998429447</v>
      </c>
      <c r="AO21" s="150">
        <f t="shared" si="13"/>
        <v>2.7219875845670511</v>
      </c>
      <c r="AP21" s="152"/>
      <c r="AQ21" s="150">
        <f>AE21/turn.targ236!AK21</f>
        <v>3.1475160416691954E-3</v>
      </c>
      <c r="AR21" s="150">
        <f>AQ21*SQRT((AF21/AE21)^2+(turn.targ236!AL21/turn.targ236!AK21)^2)</f>
        <v>1.1819471200557666E-3</v>
      </c>
    </row>
    <row r="22" spans="1:44" x14ac:dyDescent="0.2">
      <c r="A22" s="29">
        <v>17</v>
      </c>
      <c r="B22" s="50" t="str">
        <f>VLOOKUP($A22,Rohdaten!F$3:H$1000,2,0)</f>
        <v>St60w_U_D100-c@17</v>
      </c>
      <c r="C22" s="29" t="str">
        <f>VLOOKUP($A22,Rohdaten!F$3:H$1000,3,0)</f>
        <v>MS_St60w_U</v>
      </c>
      <c r="D22" s="53" t="str">
        <f t="shared" si="0"/>
        <v>MS_St60w_U</v>
      </c>
      <c r="E22" s="76">
        <f>turn.targ236!E22</f>
        <v>0</v>
      </c>
      <c r="F22" s="50">
        <f t="array" ref="F22">SUM(IF($A22=runs_catXX,1))</f>
        <v>7</v>
      </c>
      <c r="G22" s="76">
        <f>turn.targ236!G21</f>
        <v>1976</v>
      </c>
      <c r="H22" s="189">
        <f t="array" ref="H22">SUM(IF($A22=$C$128:$C$430,$W$128:$W$430*$U$128:$U$430))/SUM(IF($A22=$C$128:$C$430,$W$128:$W$430))</f>
        <v>0</v>
      </c>
      <c r="I22" s="190">
        <f t="array" ref="I22">SQRT(SUM(IF($A22=$C$128:$C$430,($W$128:$W$430*$V$128:$V$430)^2))/SUM(IF($A22=$C$128:$C$430,($W$128:$W$430)))^2)</f>
        <v>2.2081056026902099</v>
      </c>
      <c r="J22" s="187" t="e">
        <f t="shared" si="1"/>
        <v>#DIV/0!</v>
      </c>
      <c r="K22" s="188">
        <f t="array" ref="K22">SQRT(SUM(IF(A22=$C$128:$C$430,(($U$128:$U$430-H22)/$V$128:$V$430)^2))/((F22-1)*SUM(IF(A22=$C$128:$C$430,1/$V$128:$V$430^2))))</f>
        <v>0</v>
      </c>
      <c r="L22" s="187" t="e">
        <f t="shared" si="2"/>
        <v>#DIV/0!</v>
      </c>
      <c r="M22" s="188">
        <f t="shared" si="3"/>
        <v>2.2081056026902099</v>
      </c>
      <c r="N22" s="187" t="e">
        <f t="shared" si="4"/>
        <v>#DIV/0!</v>
      </c>
      <c r="O22" s="175"/>
      <c r="P22" s="152">
        <f t="array" ref="P22">SUM(IF($A22=runs!$C$2:$C$304,runs!AQ$2:AQ$304))</f>
        <v>6268.8149999999996</v>
      </c>
      <c r="Q22" s="152">
        <f t="array" ref="Q22">SUM(IF($A22=runs!$C$2:$C$304,runs!AP$2:AP$304))</f>
        <v>11</v>
      </c>
      <c r="R22" s="176">
        <f t="shared" si="5"/>
        <v>3.4641016151377544</v>
      </c>
      <c r="S22" s="150">
        <f t="shared" si="6"/>
        <v>1.7547175981425518E-3</v>
      </c>
      <c r="T22" s="150">
        <f t="shared" si="7"/>
        <v>5.5259273325784135E-4</v>
      </c>
      <c r="U22" s="150">
        <f t="array" ref="U22">SUM(IF($A22=runs!$C$3:$C$304,runs!AS$3:AS$304))</f>
        <v>9.9538299382562639E-11</v>
      </c>
      <c r="V22" s="150">
        <f t="shared" si="8"/>
        <v>1.5878327783251324E-14</v>
      </c>
      <c r="W22" s="177">
        <f>S22/'current calib'!$B$16</f>
        <v>258345.62591912458</v>
      </c>
      <c r="X22" s="178">
        <f>W22/eval!$B$29</f>
        <v>1.2917281295956229E-4</v>
      </c>
      <c r="Y22" s="150">
        <f>Q22/(U22/charge/constants!$B$3)</f>
        <v>5.3117845420274832E-8</v>
      </c>
      <c r="Z22" s="179">
        <f>R22/(U22/charge/constants!$B$3)</f>
        <v>1.6727783101182873E-8</v>
      </c>
      <c r="AA22" s="180">
        <f t="shared" si="9"/>
        <v>0.31491832864888675</v>
      </c>
      <c r="AB22" s="181">
        <f>Y22/eval!$E$18</f>
        <v>6.4329062141289139E-8</v>
      </c>
      <c r="AC22" s="150">
        <f>Z22/eval!$E$18</f>
        <v>2.0258400733085152E-8</v>
      </c>
      <c r="AD22" s="176"/>
      <c r="AE22" s="150">
        <f t="shared" si="10"/>
        <v>6.4329062141289139E-8</v>
      </c>
      <c r="AF22" s="150">
        <f t="shared" si="11"/>
        <v>2.0258400733085152E-8</v>
      </c>
      <c r="AG22" s="180">
        <f t="shared" si="12"/>
        <v>0.31491832864888675</v>
      </c>
      <c r="AH22" s="150"/>
      <c r="AI22" s="150" t="e">
        <f>AE22*(turn.targ236!AB22/1000000/238*6.022E+23)</f>
        <v>#REF!</v>
      </c>
      <c r="AJ22" s="150" t="e">
        <f>AF22*(turn.targ236!AB22/1000000/238*6.022E+23)</f>
        <v>#REF!</v>
      </c>
      <c r="AK22" s="150"/>
      <c r="AL22" s="150">
        <f>(turn.targ234!Q21/turn.targ234!P21)/(Q22/P22)</f>
        <v>1126.9936299999999</v>
      </c>
      <c r="AM22" s="150">
        <f>AL22*SQRT(1/(Q22+0.5)+1/(turn.targ234!Q21+0.5))</f>
        <v>356.13666970717367</v>
      </c>
      <c r="AN22" s="150">
        <f t="shared" si="13"/>
        <v>8.1143541359999993</v>
      </c>
      <c r="AO22" s="150">
        <f t="shared" si="13"/>
        <v>2.5641840218916503</v>
      </c>
      <c r="AP22" s="152"/>
      <c r="AQ22" s="150">
        <f>AE22/turn.targ236!AK22</f>
        <v>2.2025195863152876E-3</v>
      </c>
      <c r="AR22" s="150">
        <f>AQ22*SQRT((AF22/AE22)^2+(turn.targ236!AL22/turn.targ236!AK22)^2)</f>
        <v>7.1324818722229592E-4</v>
      </c>
    </row>
    <row r="23" spans="1:44" x14ac:dyDescent="0.2">
      <c r="A23" s="29">
        <v>18</v>
      </c>
      <c r="B23" s="50" t="str">
        <f>VLOOKUP($A23,Rohdaten!F$3:H$1000,2,0)</f>
        <v>Blank_20091102@18</v>
      </c>
      <c r="C23" s="29" t="str">
        <f>VLOOKUP($A23,Rohdaten!F$3:H$1000,3,0)</f>
        <v>MS_Blank_20091102</v>
      </c>
      <c r="D23" s="53" t="str">
        <f t="shared" si="0"/>
        <v>MS_Blank_20091102</v>
      </c>
      <c r="E23" s="76">
        <f>turn.targ236!E23</f>
        <v>0</v>
      </c>
      <c r="F23" s="50">
        <f t="array" ref="F23">SUM(IF($A23=runs_catXX,1))</f>
        <v>7</v>
      </c>
      <c r="G23" s="76">
        <f>turn.targ236!G22</f>
        <v>1976</v>
      </c>
      <c r="H23" s="189">
        <f t="array" ref="H23">SUM(IF($A23=$C$128:$C$430,$W$128:$W$430*$U$128:$U$430))/SUM(IF($A23=$C$128:$C$430,$W$128:$W$430))</f>
        <v>0</v>
      </c>
      <c r="I23" s="190">
        <f t="array" ref="I23">SQRT(SUM(IF($A23=$C$128:$C$430,($W$128:$W$430*$V$128:$V$430)^2))/SUM(IF($A23=$C$128:$C$430,($W$128:$W$430)))^2)</f>
        <v>2.2081056026902099</v>
      </c>
      <c r="J23" s="187" t="e">
        <f t="shared" si="1"/>
        <v>#DIV/0!</v>
      </c>
      <c r="K23" s="188">
        <f t="array" ref="K23">SQRT(SUM(IF(A23=$C$128:$C$430,(($U$128:$U$430-H23)/$V$128:$V$430)^2))/((F23-1)*SUM(IF(A23=$C$128:$C$430,1/$V$128:$V$430^2))))</f>
        <v>0</v>
      </c>
      <c r="L23" s="187" t="e">
        <f t="shared" si="2"/>
        <v>#DIV/0!</v>
      </c>
      <c r="M23" s="188">
        <f t="shared" si="3"/>
        <v>2.2081056026902099</v>
      </c>
      <c r="N23" s="187" t="e">
        <f t="shared" si="4"/>
        <v>#DIV/0!</v>
      </c>
      <c r="O23" s="175"/>
      <c r="P23" s="152">
        <f t="array" ref="P23">SUM(IF($A23=runs!$C$2:$C$304,runs!AQ$2:AQ$304))</f>
        <v>6268.8149999999996</v>
      </c>
      <c r="Q23" s="152">
        <f t="array" ref="Q23">SUM(IF($A23=runs!$C$2:$C$304,runs!AP$2:AP$304))</f>
        <v>97</v>
      </c>
      <c r="R23" s="176">
        <f t="shared" si="5"/>
        <v>9.8994949366116654</v>
      </c>
      <c r="S23" s="150">
        <f t="shared" si="6"/>
        <v>1.5473418819984321E-2</v>
      </c>
      <c r="T23" s="150">
        <f t="shared" si="7"/>
        <v>1.5791652707268704E-3</v>
      </c>
      <c r="U23" s="150">
        <f t="array" ref="U23">SUM(IF($A23=runs!$C$3:$C$304,runs!AS$3:AS$304))</f>
        <v>2.3158132009143248E-9</v>
      </c>
      <c r="V23" s="150">
        <f t="shared" si="8"/>
        <v>3.6941801615047261E-13</v>
      </c>
      <c r="W23" s="177">
        <f>S23/'current calib'!$B$16</f>
        <v>2278138.7012868258</v>
      </c>
      <c r="X23" s="178">
        <f>W23/eval!$B$29</f>
        <v>1.1390693506434129E-3</v>
      </c>
      <c r="Y23" s="150">
        <f>Q23/(U23/charge/constants!$B$3)</f>
        <v>2.01328932668628E-8</v>
      </c>
      <c r="Z23" s="179">
        <f>R23/(U23/charge/constants!$B$3)</f>
        <v>2.0546956180891895E-9</v>
      </c>
      <c r="AA23" s="180">
        <f t="shared" si="9"/>
        <v>0.10205664883104809</v>
      </c>
      <c r="AB23" s="181">
        <f>Y23/eval!$E$18</f>
        <v>2.4382203980615782E-8</v>
      </c>
      <c r="AC23" s="150">
        <f>Z23/eval!$E$18</f>
        <v>2.488366029376688E-9</v>
      </c>
      <c r="AD23" s="176"/>
      <c r="AE23" s="150">
        <f t="shared" si="10"/>
        <v>0</v>
      </c>
      <c r="AF23" s="150">
        <f t="shared" si="11"/>
        <v>2.2081056026902099</v>
      </c>
      <c r="AG23" s="180" t="e">
        <f t="shared" si="12"/>
        <v>#DIV/0!</v>
      </c>
      <c r="AH23" s="150"/>
      <c r="AI23" s="150" t="e">
        <f>AE23*(turn.targ236!AB23/1000000/238*6.022E+23)</f>
        <v>#REF!</v>
      </c>
      <c r="AJ23" s="150" t="e">
        <f>AF23*(turn.targ236!AB23/1000000/238*6.022E+23)</f>
        <v>#REF!</v>
      </c>
      <c r="AK23" s="150"/>
      <c r="AL23" s="150">
        <f>(turn.targ234!Q22/turn.targ234!P22)/(Q23/P23)</f>
        <v>2237.1969014882197</v>
      </c>
      <c r="AM23" s="150">
        <f>AL23*SQRT(1/(Q23+0.5)+1/(turn.targ234!Q22+0.5))</f>
        <v>234.51909637420849</v>
      </c>
      <c r="AN23" s="150">
        <f t="shared" si="13"/>
        <v>16.10781769071518</v>
      </c>
      <c r="AO23" s="150">
        <f t="shared" si="13"/>
        <v>1.688537493894301</v>
      </c>
      <c r="AP23" s="152"/>
      <c r="AQ23" s="150">
        <f>AE23/turn.targ236!AK23</f>
        <v>0</v>
      </c>
      <c r="AR23" s="150" t="e">
        <f>AQ23*SQRT((AF23/AE23)^2+(turn.targ236!AL23/turn.targ236!AK23)^2)</f>
        <v>#DIV/0!</v>
      </c>
    </row>
    <row r="24" spans="1:44" x14ac:dyDescent="0.2">
      <c r="A24" s="29">
        <v>19</v>
      </c>
      <c r="B24" s="50" t="e">
        <f>VLOOKUP($A24,Rohdaten!F$3:H$1000,2,0)</f>
        <v>#N/A</v>
      </c>
      <c r="C24" s="29" t="e">
        <f>VLOOKUP($A24,Rohdaten!F$3:H$1000,3,0)</f>
        <v>#N/A</v>
      </c>
      <c r="D24" s="53" t="str">
        <f t="shared" si="0"/>
        <v>missing</v>
      </c>
      <c r="E24" s="76">
        <f>turn.targ236!E24</f>
        <v>0</v>
      </c>
      <c r="F24" s="50">
        <f t="array" ref="F24">SUM(IF($A24=runs_catXX,1))</f>
        <v>0</v>
      </c>
      <c r="G24" s="76">
        <f>turn.targ236!G24</f>
        <v>0</v>
      </c>
      <c r="H24" s="189" t="e">
        <f t="array" ref="H24">SUM(IF($A24=$C$128:$C$430,$W$128:$W$430*$U$128:$U$430))/SUM(IF($A24=$C$128:$C$430,$W$128:$W$430))</f>
        <v>#DIV/0!</v>
      </c>
      <c r="I24" s="190" t="e">
        <f t="array" ref="I24">SQRT(SUM(IF($A24=$C$128:$C$430,($W$128:$W$430*$V$128:$V$430)^2))/SUM(IF($A24=$C$128:$C$430,($W$128:$W$430)))^2)</f>
        <v>#DIV/0!</v>
      </c>
      <c r="J24" s="187" t="e">
        <f t="shared" si="1"/>
        <v>#DIV/0!</v>
      </c>
      <c r="K24" s="188" t="e">
        <f t="array" ref="K24">SQRT(SUM(IF(A24=$C$128:$C$430,(($U$128:$U$430-H24)/$V$128:$V$430)^2))/((F24-1)*SUM(IF(A24=$C$128:$C$430,1/$V$128:$V$430^2))))</f>
        <v>#DIV/0!</v>
      </c>
      <c r="L24" s="187" t="e">
        <f t="shared" si="2"/>
        <v>#DIV/0!</v>
      </c>
      <c r="M24" s="188" t="e">
        <f t="shared" si="3"/>
        <v>#DIV/0!</v>
      </c>
      <c r="N24" s="187" t="e">
        <f t="shared" si="4"/>
        <v>#DIV/0!</v>
      </c>
      <c r="O24" s="175"/>
      <c r="P24" s="152">
        <f t="array" ref="P24">SUM(IF($A24=runs!$C$2:$C$304,runs!AQ$2:AQ$304))</f>
        <v>0</v>
      </c>
      <c r="Q24" s="152">
        <f t="array" ref="Q24">SUM(IF($A24=runs!$C$2:$C$304,runs!AP$2:AP$304))</f>
        <v>0</v>
      </c>
      <c r="R24" s="176">
        <f t="shared" si="5"/>
        <v>1</v>
      </c>
      <c r="S24" s="150" t="e">
        <f t="shared" si="6"/>
        <v>#DIV/0!</v>
      </c>
      <c r="T24" s="150" t="e">
        <f t="shared" si="7"/>
        <v>#DIV/0!</v>
      </c>
      <c r="U24" s="150">
        <f t="array" ref="U24">SUM(IF($A24=runs!$C$3:$C$304,runs!AS$3:AS$304))</f>
        <v>0</v>
      </c>
      <c r="V24" s="150" t="e">
        <f t="shared" si="8"/>
        <v>#DIV/0!</v>
      </c>
      <c r="W24" s="177" t="e">
        <f>S24/'current calib'!$B$16</f>
        <v>#DIV/0!</v>
      </c>
      <c r="X24" s="178" t="e">
        <f>W24/eval!$B$29</f>
        <v>#DIV/0!</v>
      </c>
      <c r="Y24" s="150" t="e">
        <f>Q24/(U24/charge/constants!$B$3)</f>
        <v>#DIV/0!</v>
      </c>
      <c r="Z24" s="179" t="e">
        <f>R24/(U24/charge/constants!$B$3)</f>
        <v>#DIV/0!</v>
      </c>
      <c r="AA24" s="180" t="e">
        <f t="shared" si="9"/>
        <v>#DIV/0!</v>
      </c>
      <c r="AB24" s="181" t="e">
        <f>Y24/eval!$E$18</f>
        <v>#DIV/0!</v>
      </c>
      <c r="AC24" s="150" t="e">
        <f>Z24/eval!$E$18</f>
        <v>#DIV/0!</v>
      </c>
      <c r="AD24" s="176"/>
      <c r="AE24" s="150" t="e">
        <f t="shared" si="10"/>
        <v>#DIV/0!</v>
      </c>
      <c r="AF24" s="150" t="e">
        <f t="shared" si="11"/>
        <v>#DIV/0!</v>
      </c>
      <c r="AG24" s="180" t="e">
        <f t="shared" si="12"/>
        <v>#DIV/0!</v>
      </c>
      <c r="AH24" s="150"/>
      <c r="AI24" s="150" t="e">
        <f>AE24*(turn.targ236!AB24/1000000/238*6.022E+23)</f>
        <v>#DIV/0!</v>
      </c>
      <c r="AJ24" s="150" t="e">
        <f>AF24*(turn.targ236!AB24/1000000/238*6.022E+23)</f>
        <v>#DIV/0!</v>
      </c>
      <c r="AK24" s="150"/>
      <c r="AL24" s="150" t="e">
        <f>(turn.targ234!Q23/turn.targ234!P23)/(Q24/P24)</f>
        <v>#DIV/0!</v>
      </c>
      <c r="AM24" s="150" t="e">
        <f>AL24*SQRT(1/(Q24+0.5)+1/(turn.targ234!Q23+0.5))</f>
        <v>#DIV/0!</v>
      </c>
      <c r="AN24" s="150" t="e">
        <f t="shared" si="13"/>
        <v>#DIV/0!</v>
      </c>
      <c r="AO24" s="150" t="e">
        <f t="shared" si="13"/>
        <v>#DIV/0!</v>
      </c>
      <c r="AP24" s="152"/>
      <c r="AQ24" s="150" t="e">
        <f>AE24/turn.targ236!AK24</f>
        <v>#DIV/0!</v>
      </c>
      <c r="AR24" s="150" t="e">
        <f>AQ24*SQRT((AF24/AE24)^2+(turn.targ236!AL24/turn.targ236!AK24)^2)</f>
        <v>#DIV/0!</v>
      </c>
    </row>
    <row r="25" spans="1:44" ht="12.75" customHeight="1" x14ac:dyDescent="0.2">
      <c r="A25" s="29">
        <v>20</v>
      </c>
      <c r="B25" s="50" t="e">
        <f>VLOOKUP($A25,Rohdaten!F$3:H$1000,2,0)</f>
        <v>#N/A</v>
      </c>
      <c r="C25" s="29" t="e">
        <f>VLOOKUP($A25,Rohdaten!F$3:H$1000,3,0)</f>
        <v>#N/A</v>
      </c>
      <c r="D25" s="53" t="str">
        <f t="shared" si="0"/>
        <v>missing</v>
      </c>
      <c r="E25" s="76">
        <f>turn.targ236!E25</f>
        <v>0</v>
      </c>
      <c r="F25" s="50">
        <f t="array" ref="F25">SUM(IF($A25=runs_catXX,1))</f>
        <v>0</v>
      </c>
      <c r="G25" s="76">
        <f>turn.targ236!G25</f>
        <v>0</v>
      </c>
      <c r="H25" s="189" t="e">
        <f t="array" ref="H25">SUM(IF($A25=$C$128:$C$430,$W$128:$W$430*$U$128:$U$430))/SUM(IF($A25=$C$128:$C$430,$W$128:$W$430))</f>
        <v>#DIV/0!</v>
      </c>
      <c r="I25" s="190" t="e">
        <f t="array" ref="I25">SQRT(SUM(IF($A25=$C$128:$C$430,($W$128:$W$430*$V$128:$V$430)^2))/SUM(IF($A25=$C$128:$C$430,($W$128:$W$430)))^2)</f>
        <v>#DIV/0!</v>
      </c>
      <c r="J25" s="187" t="e">
        <f t="shared" si="1"/>
        <v>#DIV/0!</v>
      </c>
      <c r="K25" s="188" t="e">
        <f t="array" ref="K25">SQRT(SUM(IF(A25=$C$128:$C$430,(($U$128:$U$430-H25)/$V$128:$V$430)^2))/((F25-1)*SUM(IF(A25=$C$128:$C$430,1/$V$128:$V$430^2))))</f>
        <v>#DIV/0!</v>
      </c>
      <c r="L25" s="187" t="e">
        <f t="shared" si="2"/>
        <v>#DIV/0!</v>
      </c>
      <c r="M25" s="188" t="e">
        <f t="shared" si="3"/>
        <v>#DIV/0!</v>
      </c>
      <c r="N25" s="187" t="e">
        <f t="shared" si="4"/>
        <v>#DIV/0!</v>
      </c>
      <c r="O25" s="175"/>
      <c r="P25" s="152">
        <f t="array" ref="P25">SUM(IF($A25=runs!$C$2:$C$304,runs!AQ$2:AQ$304))</f>
        <v>0</v>
      </c>
      <c r="Q25" s="152">
        <f t="array" ref="Q25">SUM(IF($A25=runs!$C$2:$C$304,runs!AP$2:AP$304))</f>
        <v>0</v>
      </c>
      <c r="R25" s="176">
        <f t="shared" si="5"/>
        <v>1</v>
      </c>
      <c r="S25" s="150" t="e">
        <f t="shared" si="6"/>
        <v>#DIV/0!</v>
      </c>
      <c r="T25" s="150" t="e">
        <f t="shared" si="7"/>
        <v>#DIV/0!</v>
      </c>
      <c r="U25" s="150">
        <f t="array" ref="U25">SUM(IF($A25=runs!$C$3:$C$304,runs!AS$3:AS$304))</f>
        <v>0</v>
      </c>
      <c r="V25" s="150" t="e">
        <f t="shared" si="8"/>
        <v>#DIV/0!</v>
      </c>
      <c r="W25" s="177" t="e">
        <f>S25/'current calib'!$B$16</f>
        <v>#DIV/0!</v>
      </c>
      <c r="X25" s="178" t="e">
        <f>W25/eval!$B$29</f>
        <v>#DIV/0!</v>
      </c>
      <c r="Y25" s="150" t="e">
        <f>Q25/(U25/charge/constants!$B$3)</f>
        <v>#DIV/0!</v>
      </c>
      <c r="Z25" s="179" t="e">
        <f>R25/(U25/charge/constants!$B$3)</f>
        <v>#DIV/0!</v>
      </c>
      <c r="AA25" s="180" t="e">
        <f t="shared" si="9"/>
        <v>#DIV/0!</v>
      </c>
      <c r="AB25" s="181" t="e">
        <f>Y25/eval!$E$18</f>
        <v>#DIV/0!</v>
      </c>
      <c r="AC25" s="150" t="e">
        <f>Z25/eval!$E$18</f>
        <v>#DIV/0!</v>
      </c>
      <c r="AD25" s="176"/>
      <c r="AE25" s="150" t="e">
        <f t="shared" si="10"/>
        <v>#DIV/0!</v>
      </c>
      <c r="AF25" s="150" t="e">
        <f t="shared" si="11"/>
        <v>#DIV/0!</v>
      </c>
      <c r="AG25" s="180" t="e">
        <f t="shared" si="12"/>
        <v>#DIV/0!</v>
      </c>
      <c r="AH25" s="150"/>
      <c r="AI25" s="150" t="e">
        <f>AE25*(turn.targ236!AB25/1000000/238*6.022E+23)</f>
        <v>#DIV/0!</v>
      </c>
      <c r="AJ25" s="150" t="e">
        <f>AF25*(turn.targ236!AB25/1000000/238*6.022E+23)</f>
        <v>#DIV/0!</v>
      </c>
      <c r="AK25" s="150"/>
      <c r="AL25" s="150" t="e">
        <f>(turn.targ234!Q24/turn.targ234!P24)/(Q25/P25)</f>
        <v>#DIV/0!</v>
      </c>
      <c r="AM25" s="150" t="e">
        <f>AL25*SQRT(1/(Q25+0.5)+1/(turn.targ234!Q24+0.5))</f>
        <v>#DIV/0!</v>
      </c>
      <c r="AN25" s="150" t="e">
        <f t="shared" si="13"/>
        <v>#DIV/0!</v>
      </c>
      <c r="AO25" s="150" t="e">
        <f t="shared" si="13"/>
        <v>#DIV/0!</v>
      </c>
      <c r="AP25" s="152"/>
      <c r="AQ25" s="150" t="e">
        <f>AE25/turn.targ236!AK25</f>
        <v>#DIV/0!</v>
      </c>
      <c r="AR25" s="150" t="e">
        <f>AQ25*SQRT((AF25/AE25)^2+(turn.targ236!AL25/turn.targ236!AK25)^2)</f>
        <v>#DIV/0!</v>
      </c>
    </row>
    <row r="26" spans="1:44" x14ac:dyDescent="0.2">
      <c r="A26" s="29">
        <v>21</v>
      </c>
      <c r="B26" s="50" t="e">
        <f>VLOOKUP($A26,Rohdaten!F$3:H$1000,2,0)</f>
        <v>#N/A</v>
      </c>
      <c r="C26" s="29" t="e">
        <f>VLOOKUP($A26,Rohdaten!F$3:H$1000,3,0)</f>
        <v>#N/A</v>
      </c>
      <c r="D26" s="53" t="str">
        <f t="shared" si="0"/>
        <v>missing</v>
      </c>
      <c r="E26" s="76">
        <f>turn.targ236!E26</f>
        <v>0</v>
      </c>
      <c r="F26" s="50">
        <f t="array" ref="F26">SUM(IF($A26=runs_catXX,1))</f>
        <v>0</v>
      </c>
      <c r="G26" s="76">
        <f>turn.targ236!G26</f>
        <v>0</v>
      </c>
      <c r="H26" s="189" t="e">
        <f t="array" ref="H26">SUM(IF($A26=$C$128:$C$430,$W$128:$W$430*$U$128:$U$430))/SUM(IF($A26=$C$128:$C$430,$W$128:$W$430))</f>
        <v>#DIV/0!</v>
      </c>
      <c r="I26" s="190" t="e">
        <f t="array" ref="I26">SQRT(SUM(IF($A26=$C$128:$C$430,($W$128:$W$430*$V$128:$V$430)^2))/SUM(IF($A26=$C$128:$C$430,($W$128:$W$430)))^2)</f>
        <v>#DIV/0!</v>
      </c>
      <c r="J26" s="187" t="e">
        <f t="shared" si="1"/>
        <v>#DIV/0!</v>
      </c>
      <c r="K26" s="188" t="e">
        <f t="array" ref="K26">SQRT(SUM(IF(A26=$C$128:$C$430,(($U$128:$U$430-H26)/$V$128:$V$430)^2))/((F26-1)*SUM(IF(A26=$C$128:$C$430,1/$V$128:$V$430^2))))</f>
        <v>#DIV/0!</v>
      </c>
      <c r="L26" s="187" t="e">
        <f t="shared" si="2"/>
        <v>#DIV/0!</v>
      </c>
      <c r="M26" s="188" t="e">
        <f t="shared" si="3"/>
        <v>#DIV/0!</v>
      </c>
      <c r="N26" s="187" t="e">
        <f t="shared" si="4"/>
        <v>#DIV/0!</v>
      </c>
      <c r="O26" s="175"/>
      <c r="P26" s="152">
        <f t="array" ref="P26">SUM(IF($A26=runs!$C$2:$C$304,runs!AQ$2:AQ$304))</f>
        <v>0</v>
      </c>
      <c r="Q26" s="152">
        <f t="array" ref="Q26">SUM(IF($A26=runs!$C$2:$C$304,runs!AP$2:AP$304))</f>
        <v>0</v>
      </c>
      <c r="R26" s="176">
        <f t="shared" si="5"/>
        <v>1</v>
      </c>
      <c r="S26" s="150" t="e">
        <f t="shared" si="6"/>
        <v>#DIV/0!</v>
      </c>
      <c r="T26" s="150" t="e">
        <f t="shared" si="7"/>
        <v>#DIV/0!</v>
      </c>
      <c r="U26" s="150">
        <f t="array" ref="U26">SUM(IF($A26=runs!$C$3:$C$304,runs!AS$3:AS$304))</f>
        <v>0</v>
      </c>
      <c r="V26" s="150" t="e">
        <f t="shared" si="8"/>
        <v>#DIV/0!</v>
      </c>
      <c r="W26" s="177" t="e">
        <f>S26/'current calib'!$B$16</f>
        <v>#DIV/0!</v>
      </c>
      <c r="X26" s="178" t="e">
        <f>W26/eval!$B$29</f>
        <v>#DIV/0!</v>
      </c>
      <c r="Y26" s="150" t="e">
        <f>Q26/(U26/charge/constants!$B$3)</f>
        <v>#DIV/0!</v>
      </c>
      <c r="Z26" s="179" t="e">
        <f>R26/(U26/charge/constants!$B$3)</f>
        <v>#DIV/0!</v>
      </c>
      <c r="AA26" s="180" t="e">
        <f t="shared" si="9"/>
        <v>#DIV/0!</v>
      </c>
      <c r="AB26" s="181" t="e">
        <f>Y26/eval!$E$18</f>
        <v>#DIV/0!</v>
      </c>
      <c r="AC26" s="150" t="e">
        <f>Z26/eval!$E$18</f>
        <v>#DIV/0!</v>
      </c>
      <c r="AD26" s="176"/>
      <c r="AE26" s="150" t="e">
        <f t="shared" si="10"/>
        <v>#DIV/0!</v>
      </c>
      <c r="AF26" s="150" t="e">
        <f t="shared" si="11"/>
        <v>#DIV/0!</v>
      </c>
      <c r="AG26" s="180" t="e">
        <f t="shared" si="12"/>
        <v>#DIV/0!</v>
      </c>
      <c r="AH26" s="150"/>
      <c r="AI26" s="150" t="e">
        <f>AE26*(turn.targ236!AB26/1000000/238*6.022E+23)</f>
        <v>#DIV/0!</v>
      </c>
      <c r="AJ26" s="150" t="e">
        <f>AF26*(turn.targ236!AB26/1000000/238*6.022E+23)</f>
        <v>#DIV/0!</v>
      </c>
      <c r="AK26" s="150"/>
      <c r="AL26" s="150" t="e">
        <f>(turn.targ234!Q25/turn.targ234!P25)/(Q26/P26)</f>
        <v>#DIV/0!</v>
      </c>
      <c r="AM26" s="150" t="e">
        <f>AL26*SQRT(1/(Q26+0.5)+1/(turn.targ234!Q25+0.5))</f>
        <v>#DIV/0!</v>
      </c>
      <c r="AN26" s="150" t="e">
        <f t="shared" si="13"/>
        <v>#DIV/0!</v>
      </c>
      <c r="AO26" s="150" t="e">
        <f t="shared" si="13"/>
        <v>#DIV/0!</v>
      </c>
      <c r="AP26" s="152"/>
      <c r="AQ26" s="150" t="e">
        <f>AE26/turn.targ236!AK26</f>
        <v>#DIV/0!</v>
      </c>
      <c r="AR26" s="150" t="e">
        <f>AQ26*SQRT((AF26/AE26)^2+(turn.targ236!AL26/turn.targ236!AK26)^2)</f>
        <v>#DIV/0!</v>
      </c>
    </row>
    <row r="27" spans="1:44" x14ac:dyDescent="0.2">
      <c r="A27" s="29">
        <v>22</v>
      </c>
      <c r="B27" s="50" t="e">
        <f>VLOOKUP($A27,Rohdaten!F$3:H$1000,2,0)</f>
        <v>#N/A</v>
      </c>
      <c r="C27" s="29" t="e">
        <f>VLOOKUP($A27,Rohdaten!F$3:H$1000,3,0)</f>
        <v>#N/A</v>
      </c>
      <c r="D27" s="53" t="str">
        <f t="shared" si="0"/>
        <v>missing</v>
      </c>
      <c r="E27" s="76">
        <f>turn.targ236!E27</f>
        <v>0</v>
      </c>
      <c r="F27" s="50">
        <f t="array" ref="F27">SUM(IF($A27=runs_catXX,1))</f>
        <v>0</v>
      </c>
      <c r="G27" s="76">
        <f>turn.targ236!G27</f>
        <v>0</v>
      </c>
      <c r="H27" s="189" t="e">
        <f t="array" ref="H27">SUM(IF($A27=$C$128:$C$430,$W$128:$W$430*$U$128:$U$430))/SUM(IF($A27=$C$128:$C$430,$W$128:$W$430))</f>
        <v>#DIV/0!</v>
      </c>
      <c r="I27" s="190" t="e">
        <f t="array" ref="I27">SQRT(SUM(IF($A27=$C$128:$C$430,($W$128:$W$430*$V$128:$V$430)^2))/SUM(IF($A27=$C$128:$C$430,($W$128:$W$430)))^2)</f>
        <v>#DIV/0!</v>
      </c>
      <c r="J27" s="187" t="e">
        <f t="shared" si="1"/>
        <v>#DIV/0!</v>
      </c>
      <c r="K27" s="188" t="e">
        <f t="array" ref="K27">SQRT(SUM(IF(A27=$C$128:$C$430,(($U$128:$U$430-H27)/$V$128:$V$430)^2))/((F27-1)*SUM(IF(A27=$C$128:$C$430,1/$V$128:$V$430^2))))</f>
        <v>#DIV/0!</v>
      </c>
      <c r="L27" s="187" t="e">
        <f t="shared" si="2"/>
        <v>#DIV/0!</v>
      </c>
      <c r="M27" s="188" t="e">
        <f t="shared" si="3"/>
        <v>#DIV/0!</v>
      </c>
      <c r="N27" s="187" t="e">
        <f t="shared" si="4"/>
        <v>#DIV/0!</v>
      </c>
      <c r="O27" s="175"/>
      <c r="P27" s="152">
        <f t="array" ref="P27">SUM(IF($A27=runs!$C$2:$C$304,runs!AQ$2:AQ$304))</f>
        <v>0</v>
      </c>
      <c r="Q27" s="152">
        <f t="array" ref="Q27">SUM(IF($A27=runs!$C$2:$C$304,runs!AP$2:AP$304))</f>
        <v>0</v>
      </c>
      <c r="R27" s="176">
        <f t="shared" si="5"/>
        <v>1</v>
      </c>
      <c r="S27" s="150" t="e">
        <f t="shared" si="6"/>
        <v>#DIV/0!</v>
      </c>
      <c r="T27" s="150" t="e">
        <f t="shared" si="7"/>
        <v>#DIV/0!</v>
      </c>
      <c r="U27" s="150">
        <f t="array" ref="U27">SUM(IF($A27=runs!$C$3:$C$304,runs!AS$3:AS$304))</f>
        <v>0</v>
      </c>
      <c r="V27" s="150" t="e">
        <f t="shared" si="8"/>
        <v>#DIV/0!</v>
      </c>
      <c r="W27" s="177" t="e">
        <f>S27/'current calib'!$B$16</f>
        <v>#DIV/0!</v>
      </c>
      <c r="X27" s="178" t="e">
        <f>W27/eval!$B$29</f>
        <v>#DIV/0!</v>
      </c>
      <c r="Y27" s="150" t="e">
        <f>Q27/(U27/charge/constants!$B$3)</f>
        <v>#DIV/0!</v>
      </c>
      <c r="Z27" s="179" t="e">
        <f>R27/(U27/charge/constants!$B$3)</f>
        <v>#DIV/0!</v>
      </c>
      <c r="AA27" s="180" t="e">
        <f t="shared" si="9"/>
        <v>#DIV/0!</v>
      </c>
      <c r="AB27" s="181" t="e">
        <f>Y27/eval!$E$18</f>
        <v>#DIV/0!</v>
      </c>
      <c r="AC27" s="150" t="e">
        <f>Z27/eval!$E$18</f>
        <v>#DIV/0!</v>
      </c>
      <c r="AD27" s="176"/>
      <c r="AE27" s="150" t="e">
        <f t="shared" si="10"/>
        <v>#DIV/0!</v>
      </c>
      <c r="AF27" s="150" t="e">
        <f t="shared" si="11"/>
        <v>#DIV/0!</v>
      </c>
      <c r="AG27" s="180" t="e">
        <f t="shared" si="12"/>
        <v>#DIV/0!</v>
      </c>
      <c r="AH27" s="150"/>
      <c r="AI27" s="150" t="e">
        <f>AE27*(turn.targ236!AB27/1000000/238*6.022E+23)</f>
        <v>#DIV/0!</v>
      </c>
      <c r="AJ27" s="150" t="e">
        <f>AF27*(turn.targ236!AB27/1000000/238*6.022E+23)</f>
        <v>#DIV/0!</v>
      </c>
      <c r="AK27" s="150"/>
      <c r="AL27" s="150" t="e">
        <f>(turn.targ234!Q26/turn.targ234!P26)/(Q27/P27)</f>
        <v>#DIV/0!</v>
      </c>
      <c r="AM27" s="150" t="e">
        <f>AL27*SQRT(1/(Q27+0.5)+1/(turn.targ234!Q26+0.5))</f>
        <v>#DIV/0!</v>
      </c>
      <c r="AN27" s="150" t="e">
        <f t="shared" si="13"/>
        <v>#DIV/0!</v>
      </c>
      <c r="AO27" s="150" t="e">
        <f t="shared" si="13"/>
        <v>#DIV/0!</v>
      </c>
      <c r="AP27" s="152"/>
      <c r="AQ27" s="150" t="e">
        <f>AE27/turn.targ236!AK27</f>
        <v>#DIV/0!</v>
      </c>
      <c r="AR27" s="150" t="e">
        <f>AQ27*SQRT((AF27/AE27)^2+(turn.targ236!AL27/turn.targ236!AK27)^2)</f>
        <v>#DIV/0!</v>
      </c>
    </row>
    <row r="28" spans="1:44" x14ac:dyDescent="0.2">
      <c r="A28" s="29">
        <v>23</v>
      </c>
      <c r="B28" s="50" t="e">
        <f>VLOOKUP($A28,Rohdaten!F$3:H$1000,2,0)</f>
        <v>#N/A</v>
      </c>
      <c r="C28" s="29" t="e">
        <f>VLOOKUP($A28,Rohdaten!F$3:H$1000,3,0)</f>
        <v>#N/A</v>
      </c>
      <c r="D28" s="53" t="str">
        <f t="shared" si="0"/>
        <v>missing</v>
      </c>
      <c r="E28" s="76">
        <f>turn.targ236!E28</f>
        <v>0</v>
      </c>
      <c r="F28" s="50">
        <f t="array" ref="F28">SUM(IF($A28=runs_catXX,1))</f>
        <v>0</v>
      </c>
      <c r="G28" s="76">
        <f>turn.targ236!G28</f>
        <v>0</v>
      </c>
      <c r="H28" s="189" t="e">
        <f t="array" ref="H28">SUM(IF($A28=$C$128:$C$430,$W$128:$W$430*$U$128:$U$430))/SUM(IF($A28=$C$128:$C$430,$W$128:$W$430))</f>
        <v>#DIV/0!</v>
      </c>
      <c r="I28" s="190" t="e">
        <f t="array" ref="I28">SQRT(SUM(IF($A28=$C$128:$C$430,($W$128:$W$430*$V$128:$V$430)^2))/SUM(IF($A28=$C$128:$C$430,($W$128:$W$430)))^2)</f>
        <v>#DIV/0!</v>
      </c>
      <c r="J28" s="187" t="e">
        <f t="shared" si="1"/>
        <v>#DIV/0!</v>
      </c>
      <c r="K28" s="188" t="e">
        <f t="array" ref="K28">SQRT(SUM(IF(A28=$C$128:$C$430,(($U$128:$U$430-H28)/$V$128:$V$430)^2))/((F28-1)*SUM(IF(A28=$C$128:$C$430,1/$V$128:$V$430^2))))</f>
        <v>#DIV/0!</v>
      </c>
      <c r="L28" s="187" t="e">
        <f t="shared" si="2"/>
        <v>#DIV/0!</v>
      </c>
      <c r="M28" s="188" t="e">
        <f t="shared" si="3"/>
        <v>#DIV/0!</v>
      </c>
      <c r="N28" s="187" t="e">
        <f t="shared" si="4"/>
        <v>#DIV/0!</v>
      </c>
      <c r="O28" s="175"/>
      <c r="P28" s="152">
        <f t="array" ref="P28">SUM(IF($A28=runs!$C$2:$C$304,runs!AQ$2:AQ$304))</f>
        <v>0</v>
      </c>
      <c r="Q28" s="152">
        <f t="array" ref="Q28">SUM(IF($A28=runs!$C$2:$C$304,runs!AP$2:AP$304))</f>
        <v>0</v>
      </c>
      <c r="R28" s="176">
        <f t="shared" si="5"/>
        <v>1</v>
      </c>
      <c r="S28" s="150" t="e">
        <f t="shared" si="6"/>
        <v>#DIV/0!</v>
      </c>
      <c r="T28" s="150" t="e">
        <f t="shared" si="7"/>
        <v>#DIV/0!</v>
      </c>
      <c r="U28" s="150">
        <f t="array" ref="U28">SUM(IF($A28=runs!$C$3:$C$304,runs!AS$3:AS$304))</f>
        <v>0</v>
      </c>
      <c r="V28" s="150" t="e">
        <f t="shared" si="8"/>
        <v>#DIV/0!</v>
      </c>
      <c r="W28" s="177" t="e">
        <f>S28/'current calib'!$B$16</f>
        <v>#DIV/0!</v>
      </c>
      <c r="X28" s="178" t="e">
        <f>W28/eval!$B$29</f>
        <v>#DIV/0!</v>
      </c>
      <c r="Y28" s="150" t="e">
        <f>Q28/(U28/charge/constants!$B$3)</f>
        <v>#DIV/0!</v>
      </c>
      <c r="Z28" s="179" t="e">
        <f>R28/(U28/charge/constants!$B$3)</f>
        <v>#DIV/0!</v>
      </c>
      <c r="AA28" s="180" t="e">
        <f t="shared" si="9"/>
        <v>#DIV/0!</v>
      </c>
      <c r="AB28" s="181" t="e">
        <f>Y28/eval!$E$18</f>
        <v>#DIV/0!</v>
      </c>
      <c r="AC28" s="150" t="e">
        <f>Z28/eval!$E$18</f>
        <v>#DIV/0!</v>
      </c>
      <c r="AD28" s="176"/>
      <c r="AE28" s="150" t="e">
        <f t="shared" si="10"/>
        <v>#DIV/0!</v>
      </c>
      <c r="AF28" s="150" t="e">
        <f t="shared" si="11"/>
        <v>#DIV/0!</v>
      </c>
      <c r="AG28" s="180" t="e">
        <f t="shared" si="12"/>
        <v>#DIV/0!</v>
      </c>
      <c r="AH28" s="150"/>
      <c r="AI28" s="150" t="e">
        <f>AE28*(turn.targ236!AB28/1000000/238*6.022E+23)</f>
        <v>#DIV/0!</v>
      </c>
      <c r="AJ28" s="150" t="e">
        <f>AF28*(turn.targ236!AB28/1000000/238*6.022E+23)</f>
        <v>#DIV/0!</v>
      </c>
      <c r="AK28" s="150"/>
      <c r="AL28" s="150" t="e">
        <f>(turn.targ234!Q27/turn.targ234!P27)/(Q28/P28)</f>
        <v>#DIV/0!</v>
      </c>
      <c r="AM28" s="150" t="e">
        <f>AL28*SQRT(1/(Q28+0.5)+1/(turn.targ234!Q27+0.5))</f>
        <v>#DIV/0!</v>
      </c>
      <c r="AN28" s="150" t="e">
        <f t="shared" si="13"/>
        <v>#DIV/0!</v>
      </c>
      <c r="AO28" s="150" t="e">
        <f t="shared" si="13"/>
        <v>#DIV/0!</v>
      </c>
      <c r="AP28" s="152"/>
      <c r="AQ28" s="150" t="e">
        <f>AE28/turn.targ236!AK28</f>
        <v>#DIV/0!</v>
      </c>
      <c r="AR28" s="150" t="e">
        <f>AQ28*SQRT((AF28/AE28)^2+(turn.targ236!AL28/turn.targ236!AK28)^2)</f>
        <v>#DIV/0!</v>
      </c>
    </row>
    <row r="29" spans="1:44" x14ac:dyDescent="0.2">
      <c r="A29" s="29">
        <v>24</v>
      </c>
      <c r="B29" s="50" t="e">
        <f>VLOOKUP($A29,Rohdaten!F$3:H$1000,2,0)</f>
        <v>#N/A</v>
      </c>
      <c r="C29" s="29" t="e">
        <f>VLOOKUP($A29,Rohdaten!F$3:H$1000,3,0)</f>
        <v>#N/A</v>
      </c>
      <c r="D29" s="53" t="str">
        <f t="shared" si="0"/>
        <v>missing</v>
      </c>
      <c r="E29" s="76">
        <f>turn.targ236!E29</f>
        <v>0</v>
      </c>
      <c r="F29" s="50">
        <f t="array" ref="F29">SUM(IF($A29=runs_catXX,1))</f>
        <v>0</v>
      </c>
      <c r="G29" s="76">
        <f>turn.targ236!G29</f>
        <v>0</v>
      </c>
      <c r="H29" s="189" t="e">
        <f t="array" ref="H29">SUM(IF($A29=$C$128:$C$430,$W$128:$W$430*$U$128:$U$430))/SUM(IF($A29=$C$128:$C$430,$W$128:$W$430))</f>
        <v>#DIV/0!</v>
      </c>
      <c r="I29" s="190" t="e">
        <f t="array" ref="I29">SQRT(SUM(IF($A29=$C$128:$C$430,($W$128:$W$430*$V$128:$V$430)^2))/SUM(IF($A29=$C$128:$C$430,($W$128:$W$430)))^2)</f>
        <v>#DIV/0!</v>
      </c>
      <c r="J29" s="187" t="e">
        <f t="shared" si="1"/>
        <v>#DIV/0!</v>
      </c>
      <c r="K29" s="188" t="e">
        <f t="array" ref="K29">SQRT(SUM(IF(A29=$C$128:$C$430,(($U$128:$U$430-H29)/$V$128:$V$430)^2))/((F29-1)*SUM(IF(A29=$C$128:$C$430,1/$V$128:$V$430^2))))</f>
        <v>#DIV/0!</v>
      </c>
      <c r="L29" s="187" t="e">
        <f t="shared" si="2"/>
        <v>#DIV/0!</v>
      </c>
      <c r="M29" s="188" t="e">
        <f t="shared" si="3"/>
        <v>#DIV/0!</v>
      </c>
      <c r="N29" s="187" t="e">
        <f t="shared" si="4"/>
        <v>#DIV/0!</v>
      </c>
      <c r="O29" s="175"/>
      <c r="P29" s="152">
        <f t="array" ref="P29">SUM(IF($A29=runs!$C$2:$C$304,runs!AQ$2:AQ$304))</f>
        <v>0</v>
      </c>
      <c r="Q29" s="152">
        <f t="array" ref="Q29">SUM(IF($A29=runs!$C$2:$C$304,runs!AP$2:AP$304))</f>
        <v>0</v>
      </c>
      <c r="R29" s="176">
        <f t="shared" si="5"/>
        <v>1</v>
      </c>
      <c r="S29" s="150" t="e">
        <f t="shared" si="6"/>
        <v>#DIV/0!</v>
      </c>
      <c r="T29" s="150" t="e">
        <f t="shared" si="7"/>
        <v>#DIV/0!</v>
      </c>
      <c r="U29" s="150">
        <f t="array" ref="U29">SUM(IF($A29=runs!$C$3:$C$304,runs!AS$3:AS$304))</f>
        <v>0</v>
      </c>
      <c r="V29" s="150" t="e">
        <f t="shared" si="8"/>
        <v>#DIV/0!</v>
      </c>
      <c r="W29" s="177" t="e">
        <f>S29/'current calib'!$B$16</f>
        <v>#DIV/0!</v>
      </c>
      <c r="X29" s="178" t="e">
        <f>W29/eval!$B$29</f>
        <v>#DIV/0!</v>
      </c>
      <c r="Y29" s="150" t="e">
        <f>Q29/(U29/charge/constants!$B$3)</f>
        <v>#DIV/0!</v>
      </c>
      <c r="Z29" s="179" t="e">
        <f>R29/(U29/charge/constants!$B$3)</f>
        <v>#DIV/0!</v>
      </c>
      <c r="AA29" s="180" t="e">
        <f t="shared" si="9"/>
        <v>#DIV/0!</v>
      </c>
      <c r="AB29" s="181" t="e">
        <f>Y29/eval!$E$18</f>
        <v>#DIV/0!</v>
      </c>
      <c r="AC29" s="150" t="e">
        <f>Z29/eval!$E$18</f>
        <v>#DIV/0!</v>
      </c>
      <c r="AD29" s="176"/>
      <c r="AE29" s="150" t="e">
        <f t="shared" si="10"/>
        <v>#DIV/0!</v>
      </c>
      <c r="AF29" s="150" t="e">
        <f t="shared" si="11"/>
        <v>#DIV/0!</v>
      </c>
      <c r="AG29" s="180" t="e">
        <f t="shared" si="12"/>
        <v>#DIV/0!</v>
      </c>
      <c r="AH29" s="150"/>
      <c r="AI29" s="150" t="e">
        <f>AE29*(turn.targ236!AB29/1000000/238*6.022E+23)</f>
        <v>#DIV/0!</v>
      </c>
      <c r="AJ29" s="150" t="e">
        <f>AF29*(turn.targ236!AB29/1000000/238*6.022E+23)</f>
        <v>#DIV/0!</v>
      </c>
      <c r="AK29" s="150"/>
      <c r="AL29" s="150" t="e">
        <f>(turn.targ234!Q28/turn.targ234!P28)/(Q29/P29)</f>
        <v>#DIV/0!</v>
      </c>
      <c r="AM29" s="150" t="e">
        <f>AL29*SQRT(1/(Q29+0.5)+1/(turn.targ234!Q28+0.5))</f>
        <v>#DIV/0!</v>
      </c>
      <c r="AN29" s="150" t="e">
        <f t="shared" si="13"/>
        <v>#DIV/0!</v>
      </c>
      <c r="AO29" s="150" t="e">
        <f t="shared" si="13"/>
        <v>#DIV/0!</v>
      </c>
      <c r="AP29" s="152"/>
      <c r="AQ29" s="150" t="e">
        <f>AE29/turn.targ236!AK29</f>
        <v>#DIV/0!</v>
      </c>
      <c r="AR29" s="150" t="e">
        <f>AQ29*SQRT((AF29/AE29)^2+(turn.targ236!AL29/turn.targ236!AK29)^2)</f>
        <v>#DIV/0!</v>
      </c>
    </row>
    <row r="30" spans="1:44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3" t="str">
        <f t="shared" si="0"/>
        <v>Vienna-US8</v>
      </c>
      <c r="E30" s="76">
        <f>turn.targ236!E30</f>
        <v>0</v>
      </c>
      <c r="F30" s="50">
        <f t="array" ref="F30">SUM(IF($A30=runs_catXX,1))</f>
        <v>1</v>
      </c>
      <c r="G30" s="76">
        <f>turn.targ236!G30</f>
        <v>0</v>
      </c>
      <c r="H30" s="189">
        <f t="array" ref="H30">SUM(IF($A30=$C$128:$C$430,$W$128:$W$430*$U$128:$U$430))/SUM(IF($A30=$C$128:$C$430,$W$128:$W$430))</f>
        <v>0</v>
      </c>
      <c r="I30" s="190">
        <f t="array" ref="I30">SQRT(SUM(IF($A30=$C$128:$C$430,($W$128:$W$430*$V$128:$V$430)^2))/SUM(IF($A30=$C$128:$C$430,($W$128:$W$430)))^2)</f>
        <v>5.6250635732194567</v>
      </c>
      <c r="J30" s="187" t="e">
        <f t="shared" si="1"/>
        <v>#DIV/0!</v>
      </c>
      <c r="K30" s="188" t="e">
        <f t="array" ref="K30">SQRT(SUM(IF(A30=$C$128:$C$430,(($U$128:$U$430-H30)/$V$128:$V$430)^2))/((F30-1)*SUM(IF(A30=$C$128:$C$430,1/$V$128:$V$430^2))))</f>
        <v>#DIV/0!</v>
      </c>
      <c r="L30" s="187" t="e">
        <f t="shared" si="2"/>
        <v>#DIV/0!</v>
      </c>
      <c r="M30" s="188">
        <f t="shared" si="3"/>
        <v>5.6250635732194567</v>
      </c>
      <c r="N30" s="187" t="e">
        <f t="shared" si="4"/>
        <v>#DIV/0!</v>
      </c>
      <c r="O30" s="175"/>
      <c r="P30" s="152">
        <f t="array" ref="P30">SUM(IF($A30=runs!$C$2:$C$304,runs!AQ$2:AQ$304))</f>
        <v>0</v>
      </c>
      <c r="Q30" s="152">
        <f t="array" ref="Q30">SUM(IF($A30=runs!$C$2:$C$304,runs!AP$2:AP$304))</f>
        <v>0</v>
      </c>
      <c r="R30" s="176">
        <f t="shared" si="5"/>
        <v>1</v>
      </c>
      <c r="S30" s="150" t="e">
        <f t="shared" si="6"/>
        <v>#DIV/0!</v>
      </c>
      <c r="T30" s="150" t="e">
        <f t="shared" si="7"/>
        <v>#DIV/0!</v>
      </c>
      <c r="U30" s="150" t="e">
        <f t="array" ref="U30">SUM(IF($A30=runs!$C$3:$C$304,runs!AS$3:AS$304))</f>
        <v>#VALUE!</v>
      </c>
      <c r="V30" s="150" t="e">
        <f t="shared" si="8"/>
        <v>#VALUE!</v>
      </c>
      <c r="W30" s="177" t="e">
        <f>S30/'current calib'!$B$16</f>
        <v>#DIV/0!</v>
      </c>
      <c r="X30" s="178" t="e">
        <f>W30/eval!$B$29</f>
        <v>#DIV/0!</v>
      </c>
      <c r="Y30" s="150" t="e">
        <f>Q30/(U30/charge/constants!$B$3)</f>
        <v>#VALUE!</v>
      </c>
      <c r="Z30" s="179" t="e">
        <f>R30/(U30/charge/constants!$B$3)</f>
        <v>#VALUE!</v>
      </c>
      <c r="AA30" s="180" t="e">
        <f t="shared" si="9"/>
        <v>#VALUE!</v>
      </c>
      <c r="AB30" s="181" t="e">
        <f>Y30/eval!$E$18</f>
        <v>#VALUE!</v>
      </c>
      <c r="AC30" s="150" t="e">
        <f>Z30/eval!$E$18</f>
        <v>#VALUE!</v>
      </c>
      <c r="AD30" s="176"/>
      <c r="AE30" s="150" t="e">
        <f t="shared" si="10"/>
        <v>#VALUE!</v>
      </c>
      <c r="AF30" s="150" t="e">
        <f t="shared" si="11"/>
        <v>#VALUE!</v>
      </c>
      <c r="AG30" s="180" t="e">
        <f t="shared" si="12"/>
        <v>#VALUE!</v>
      </c>
      <c r="AH30" s="150"/>
      <c r="AI30" s="150" t="e">
        <f>AE30*(turn.targ236!AB30/1000000/238*6.022E+23)</f>
        <v>#VALUE!</v>
      </c>
      <c r="AJ30" s="150" t="e">
        <f>AF30*(turn.targ236!AB30/1000000/238*6.022E+23)</f>
        <v>#VALUE!</v>
      </c>
      <c r="AK30" s="150"/>
      <c r="AL30" s="150" t="e">
        <f>(turn.targ234!Q29/turn.targ234!P29)/(Q30/P30)</f>
        <v>#DIV/0!</v>
      </c>
      <c r="AM30" s="150" t="e">
        <f>AL30*SQRT(1/(Q30+0.5)+1/(turn.targ234!Q29+0.5))</f>
        <v>#DIV/0!</v>
      </c>
      <c r="AN30" s="150" t="e">
        <f t="shared" si="13"/>
        <v>#DIV/0!</v>
      </c>
      <c r="AO30" s="150" t="e">
        <f t="shared" si="13"/>
        <v>#DIV/0!</v>
      </c>
      <c r="AP30" s="152"/>
      <c r="AQ30" s="150" t="e">
        <f>AE30/turn.targ236!AK30</f>
        <v>#VALUE!</v>
      </c>
      <c r="AR30" s="150" t="e">
        <f>AQ30*SQRT((AF30/AE30)^2+(turn.targ236!AL30/turn.targ236!AK30)^2)</f>
        <v>#VALUE!</v>
      </c>
    </row>
    <row r="31" spans="1:44" x14ac:dyDescent="0.2">
      <c r="A31" s="29">
        <v>26</v>
      </c>
      <c r="B31" s="50" t="e">
        <f>VLOOKUP($A31,Rohdaten!F$3:H$1000,2,0)</f>
        <v>#N/A</v>
      </c>
      <c r="C31" s="29" t="e">
        <f>VLOOKUP($A31,Rohdaten!F$3:H$1000,3,0)</f>
        <v>#N/A</v>
      </c>
      <c r="D31" s="53" t="str">
        <f t="shared" si="0"/>
        <v>missing</v>
      </c>
      <c r="E31" s="76">
        <f>turn.targ236!E31</f>
        <v>0</v>
      </c>
      <c r="F31" s="50">
        <f t="array" ref="F31">SUM(IF($A31=runs_catXX,1))</f>
        <v>0</v>
      </c>
      <c r="G31" s="76">
        <f>turn.targ236!G31</f>
        <v>0</v>
      </c>
      <c r="H31" s="189" t="e">
        <f t="array" ref="H31">SUM(IF($A31=$C$128:$C$430,$W$128:$W$430*$U$128:$U$430))/SUM(IF($A31=$C$128:$C$430,$W$128:$W$430))</f>
        <v>#DIV/0!</v>
      </c>
      <c r="I31" s="190" t="e">
        <f t="array" ref="I31">SQRT(SUM(IF($A31=$C$128:$C$430,($W$128:$W$430*$V$128:$V$430)^2))/SUM(IF($A31=$C$128:$C$430,($W$128:$W$430)))^2)</f>
        <v>#DIV/0!</v>
      </c>
      <c r="J31" s="187" t="e">
        <f t="shared" si="1"/>
        <v>#DIV/0!</v>
      </c>
      <c r="K31" s="188" t="e">
        <f t="array" ref="K31">SQRT(SUM(IF(A31=$C$128:$C$430,(($U$128:$U$430-H31)/$V$128:$V$430)^2))/((F31-1)*SUM(IF(A31=$C$128:$C$430,1/$V$128:$V$430^2))))</f>
        <v>#DIV/0!</v>
      </c>
      <c r="L31" s="187" t="e">
        <f t="shared" si="2"/>
        <v>#DIV/0!</v>
      </c>
      <c r="M31" s="188" t="e">
        <f t="shared" si="3"/>
        <v>#DIV/0!</v>
      </c>
      <c r="N31" s="187" t="e">
        <f t="shared" si="4"/>
        <v>#DIV/0!</v>
      </c>
      <c r="O31" s="175"/>
      <c r="P31" s="152">
        <f t="array" ref="P31">SUM(IF($A31=runs!$C$2:$C$304,runs!AQ$2:AQ$304))</f>
        <v>0</v>
      </c>
      <c r="Q31" s="152">
        <f t="array" ref="Q31">SUM(IF($A31=runs!$C$2:$C$304,runs!AP$2:AP$304))</f>
        <v>0</v>
      </c>
      <c r="R31" s="176">
        <f t="shared" si="5"/>
        <v>1</v>
      </c>
      <c r="S31" s="150" t="e">
        <f t="shared" si="6"/>
        <v>#DIV/0!</v>
      </c>
      <c r="T31" s="150" t="e">
        <f t="shared" si="7"/>
        <v>#DIV/0!</v>
      </c>
      <c r="U31" s="150">
        <f t="array" ref="U31">SUM(IF($A31=runs!$C$3:$C$304,runs!AS$3:AS$304))</f>
        <v>0</v>
      </c>
      <c r="V31" s="150" t="e">
        <f t="shared" si="8"/>
        <v>#DIV/0!</v>
      </c>
      <c r="W31" s="177" t="e">
        <f>S31/'current calib'!$B$16</f>
        <v>#DIV/0!</v>
      </c>
      <c r="X31" s="178" t="e">
        <f>W31/eval!$B$29</f>
        <v>#DIV/0!</v>
      </c>
      <c r="Y31" s="150" t="e">
        <f>Q31/(U31/charge/constants!$B$3)</f>
        <v>#DIV/0!</v>
      </c>
      <c r="Z31" s="179" t="e">
        <f>R31/(U31/charge/constants!$B$3)</f>
        <v>#DIV/0!</v>
      </c>
      <c r="AA31" s="180" t="e">
        <f t="shared" si="9"/>
        <v>#DIV/0!</v>
      </c>
      <c r="AB31" s="181" t="e">
        <f>Y31/eval!$E$18</f>
        <v>#DIV/0!</v>
      </c>
      <c r="AC31" s="150" t="e">
        <f>Z31/eval!$E$18</f>
        <v>#DIV/0!</v>
      </c>
      <c r="AD31" s="176"/>
      <c r="AE31" s="150" t="e">
        <f t="shared" si="10"/>
        <v>#DIV/0!</v>
      </c>
      <c r="AF31" s="150" t="e">
        <f t="shared" si="11"/>
        <v>#DIV/0!</v>
      </c>
      <c r="AG31" s="180" t="e">
        <f t="shared" si="12"/>
        <v>#DIV/0!</v>
      </c>
      <c r="AH31" s="150"/>
      <c r="AI31" s="150" t="e">
        <f>AE31*(turn.targ236!AB31/1000000/238*6.022E+23)</f>
        <v>#DIV/0!</v>
      </c>
      <c r="AJ31" s="150" t="e">
        <f>AF31*(turn.targ236!AB31/1000000/238*6.022E+23)</f>
        <v>#DIV/0!</v>
      </c>
      <c r="AK31" s="150"/>
      <c r="AL31" s="150" t="e">
        <f>(turn.targ234!Q30/turn.targ234!P30)/(Q31/P31)</f>
        <v>#DIV/0!</v>
      </c>
      <c r="AM31" s="150" t="e">
        <f>AL31*SQRT(1/(Q31+0.5)+1/(turn.targ234!Q30+0.5))</f>
        <v>#DIV/0!</v>
      </c>
      <c r="AN31" s="150" t="e">
        <f t="shared" si="13"/>
        <v>#DIV/0!</v>
      </c>
      <c r="AO31" s="150" t="e">
        <f t="shared" si="13"/>
        <v>#DIV/0!</v>
      </c>
      <c r="AP31" s="152"/>
      <c r="AQ31" s="150" t="e">
        <f>AE31/turn.targ236!AK31</f>
        <v>#DIV/0!</v>
      </c>
      <c r="AR31" s="150" t="e">
        <f>AQ31*SQRT((AF31/AE31)^2+(turn.targ236!AL31/turn.targ236!AK31)^2)</f>
        <v>#DIV/0!</v>
      </c>
    </row>
    <row r="32" spans="1:44" x14ac:dyDescent="0.2">
      <c r="A32" s="29">
        <v>27</v>
      </c>
      <c r="B32" s="50" t="e">
        <f>VLOOKUP($A32,Rohdaten!F$3:H$1000,2,0)</f>
        <v>#N/A</v>
      </c>
      <c r="C32" s="29" t="e">
        <f>VLOOKUP($A32,Rohdaten!F$3:H$1000,3,0)</f>
        <v>#N/A</v>
      </c>
      <c r="D32" s="53" t="str">
        <f t="shared" si="0"/>
        <v>missing</v>
      </c>
      <c r="E32" s="76">
        <f>turn.targ236!E32</f>
        <v>0</v>
      </c>
      <c r="F32" s="50">
        <f t="array" ref="F32">SUM(IF($A32=runs_catXX,1))</f>
        <v>0</v>
      </c>
      <c r="G32" s="76">
        <f>turn.targ236!G32</f>
        <v>0</v>
      </c>
      <c r="H32" s="189" t="e">
        <f t="array" ref="H32">SUM(IF($A32=$C$128:$C$430,$W$128:$W$430*$U$128:$U$430))/SUM(IF($A32=$C$128:$C$430,$W$128:$W$430))</f>
        <v>#DIV/0!</v>
      </c>
      <c r="I32" s="190" t="e">
        <f t="array" ref="I32">SQRT(SUM(IF($A32=$C$128:$C$430,($W$128:$W$430*$V$128:$V$430)^2))/SUM(IF($A32=$C$128:$C$430,($W$128:$W$430)))^2)</f>
        <v>#DIV/0!</v>
      </c>
      <c r="J32" s="187" t="e">
        <f t="shared" si="1"/>
        <v>#DIV/0!</v>
      </c>
      <c r="K32" s="188" t="e">
        <f t="array" ref="K32">SQRT(SUM(IF(A32=$C$128:$C$430,(($U$128:$U$430-H32)/$V$128:$V$430)^2))/((F32-1)*SUM(IF(A32=$C$128:$C$430,1/$V$128:$V$430^2))))</f>
        <v>#DIV/0!</v>
      </c>
      <c r="L32" s="187" t="e">
        <f t="shared" si="2"/>
        <v>#DIV/0!</v>
      </c>
      <c r="M32" s="188" t="e">
        <f t="shared" si="3"/>
        <v>#DIV/0!</v>
      </c>
      <c r="N32" s="187" t="e">
        <f t="shared" si="4"/>
        <v>#DIV/0!</v>
      </c>
      <c r="O32" s="175"/>
      <c r="P32" s="152">
        <f t="array" ref="P32">SUM(IF($A32=runs!$C$2:$C$304,runs!AQ$2:AQ$304))</f>
        <v>0</v>
      </c>
      <c r="Q32" s="152">
        <f t="array" ref="Q32">SUM(IF($A32=runs!$C$2:$C$304,runs!AP$2:AP$304))</f>
        <v>0</v>
      </c>
      <c r="R32" s="176">
        <f t="shared" si="5"/>
        <v>1</v>
      </c>
      <c r="S32" s="150" t="e">
        <f t="shared" si="6"/>
        <v>#DIV/0!</v>
      </c>
      <c r="T32" s="150" t="e">
        <f t="shared" si="7"/>
        <v>#DIV/0!</v>
      </c>
      <c r="U32" s="150">
        <f t="array" ref="U32">SUM(IF($A32=runs!$C$3:$C$304,runs!AS$3:AS$304))</f>
        <v>0</v>
      </c>
      <c r="V32" s="150" t="e">
        <f t="shared" si="8"/>
        <v>#DIV/0!</v>
      </c>
      <c r="W32" s="177" t="e">
        <f>S32/'current calib'!$B$16</f>
        <v>#DIV/0!</v>
      </c>
      <c r="X32" s="178" t="e">
        <f>W32/eval!$B$29</f>
        <v>#DIV/0!</v>
      </c>
      <c r="Y32" s="150" t="e">
        <f>Q32/(U32/charge/constants!$B$3)</f>
        <v>#DIV/0!</v>
      </c>
      <c r="Z32" s="179" t="e">
        <f>R32/(U32/charge/constants!$B$3)</f>
        <v>#DIV/0!</v>
      </c>
      <c r="AA32" s="180" t="e">
        <f t="shared" si="9"/>
        <v>#DIV/0!</v>
      </c>
      <c r="AB32" s="181" t="e">
        <f>Y32/eval!$E$18</f>
        <v>#DIV/0!</v>
      </c>
      <c r="AC32" s="150" t="e">
        <f>Z32/eval!$E$18</f>
        <v>#DIV/0!</v>
      </c>
      <c r="AD32" s="176"/>
      <c r="AE32" s="150" t="e">
        <f t="shared" si="10"/>
        <v>#DIV/0!</v>
      </c>
      <c r="AF32" s="150" t="e">
        <f t="shared" si="11"/>
        <v>#DIV/0!</v>
      </c>
      <c r="AG32" s="180" t="e">
        <f t="shared" si="12"/>
        <v>#DIV/0!</v>
      </c>
      <c r="AH32" s="150"/>
      <c r="AI32" s="150" t="e">
        <f>AE32*(turn.targ236!AB32/1000000/238*6.022E+23)</f>
        <v>#DIV/0!</v>
      </c>
      <c r="AJ32" s="150" t="e">
        <f>AF32*(turn.targ236!AB32/1000000/238*6.022E+23)</f>
        <v>#DIV/0!</v>
      </c>
      <c r="AK32" s="150"/>
      <c r="AL32" s="150" t="e">
        <f>(turn.targ234!Q31/turn.targ234!P31)/(Q32/P32)</f>
        <v>#DIV/0!</v>
      </c>
      <c r="AM32" s="150" t="e">
        <f>AL32*SQRT(1/(Q32+0.5)+1/(turn.targ234!Q31+0.5))</f>
        <v>#DIV/0!</v>
      </c>
      <c r="AN32" s="150" t="e">
        <f t="shared" si="13"/>
        <v>#DIV/0!</v>
      </c>
      <c r="AO32" s="150" t="e">
        <f t="shared" si="13"/>
        <v>#DIV/0!</v>
      </c>
      <c r="AP32" s="152"/>
      <c r="AQ32" s="150" t="e">
        <f>AE32/turn.targ236!AK32</f>
        <v>#DIV/0!</v>
      </c>
      <c r="AR32" s="150" t="e">
        <f>AQ32*SQRT((AF32/AE32)^2+(turn.targ236!AL32/turn.targ236!AK32)^2)</f>
        <v>#DIV/0!</v>
      </c>
    </row>
    <row r="33" spans="1:44" x14ac:dyDescent="0.2">
      <c r="A33" s="29">
        <v>28</v>
      </c>
      <c r="B33" s="50" t="e">
        <f>VLOOKUP($A33,Rohdaten!F$3:H$1000,2,0)</f>
        <v>#N/A</v>
      </c>
      <c r="C33" s="29" t="e">
        <f>VLOOKUP($A33,Rohdaten!F$3:H$1000,3,0)</f>
        <v>#N/A</v>
      </c>
      <c r="D33" s="53" t="str">
        <f t="shared" si="0"/>
        <v>missing</v>
      </c>
      <c r="E33" s="76">
        <f>turn.targ236!E33</f>
        <v>0</v>
      </c>
      <c r="F33" s="50">
        <f t="array" ref="F33">SUM(IF($A33=runs_catXX,1))</f>
        <v>0</v>
      </c>
      <c r="G33" s="76">
        <f>turn.targ236!G33</f>
        <v>0</v>
      </c>
      <c r="H33" s="189" t="e">
        <f t="array" ref="H33">SUM(IF($A33=$C$128:$C$430,$W$128:$W$430*$U$128:$U$430))/SUM(IF($A33=$C$128:$C$430,$W$128:$W$430))</f>
        <v>#DIV/0!</v>
      </c>
      <c r="I33" s="190" t="e">
        <f t="array" ref="I33">SQRT(SUM(IF($A33=$C$128:$C$430,($W$128:$W$430*$V$128:$V$430)^2))/SUM(IF($A33=$C$128:$C$430,($W$128:$W$430)))^2)</f>
        <v>#DIV/0!</v>
      </c>
      <c r="J33" s="187" t="e">
        <f t="shared" si="1"/>
        <v>#DIV/0!</v>
      </c>
      <c r="K33" s="188" t="e">
        <f t="array" ref="K33">SQRT(SUM(IF(A33=$C$128:$C$430,(($U$128:$U$430-H33)/$V$128:$V$430)^2))/((F33-1)*SUM(IF(A33=$C$128:$C$430,1/$V$128:$V$430^2))))</f>
        <v>#DIV/0!</v>
      </c>
      <c r="L33" s="187" t="e">
        <f t="shared" si="2"/>
        <v>#DIV/0!</v>
      </c>
      <c r="M33" s="188" t="e">
        <f t="shared" si="3"/>
        <v>#DIV/0!</v>
      </c>
      <c r="N33" s="187" t="e">
        <f t="shared" si="4"/>
        <v>#DIV/0!</v>
      </c>
      <c r="O33" s="175"/>
      <c r="P33" s="152">
        <f t="array" ref="P33">SUM(IF($A33=runs!$C$2:$C$304,runs!AQ$2:AQ$304))</f>
        <v>0</v>
      </c>
      <c r="Q33" s="152">
        <f t="array" ref="Q33">SUM(IF($A33=runs!$C$2:$C$304,runs!AP$2:AP$304))</f>
        <v>0</v>
      </c>
      <c r="R33" s="176">
        <f t="shared" si="5"/>
        <v>1</v>
      </c>
      <c r="S33" s="150" t="e">
        <f t="shared" si="6"/>
        <v>#DIV/0!</v>
      </c>
      <c r="T33" s="150" t="e">
        <f t="shared" si="7"/>
        <v>#DIV/0!</v>
      </c>
      <c r="U33" s="150">
        <f t="array" ref="U33">SUM(IF($A33=runs!$C$3:$C$304,runs!AS$3:AS$304))</f>
        <v>0</v>
      </c>
      <c r="V33" s="150" t="e">
        <f t="shared" si="8"/>
        <v>#DIV/0!</v>
      </c>
      <c r="W33" s="177" t="e">
        <f>S33/'current calib'!$B$16</f>
        <v>#DIV/0!</v>
      </c>
      <c r="X33" s="178" t="e">
        <f>W33/eval!$B$29</f>
        <v>#DIV/0!</v>
      </c>
      <c r="Y33" s="150" t="e">
        <f>Q33/(U33/charge/constants!$B$3)</f>
        <v>#DIV/0!</v>
      </c>
      <c r="Z33" s="179" t="e">
        <f>R33/(U33/charge/constants!$B$3)</f>
        <v>#DIV/0!</v>
      </c>
      <c r="AA33" s="180" t="e">
        <f t="shared" si="9"/>
        <v>#DIV/0!</v>
      </c>
      <c r="AB33" s="181" t="e">
        <f>Y33/eval!$E$18</f>
        <v>#DIV/0!</v>
      </c>
      <c r="AC33" s="150" t="e">
        <f>Z33/eval!$E$18</f>
        <v>#DIV/0!</v>
      </c>
      <c r="AD33" s="176"/>
      <c r="AE33" s="150" t="e">
        <f t="shared" si="10"/>
        <v>#DIV/0!</v>
      </c>
      <c r="AF33" s="150" t="e">
        <f t="shared" si="11"/>
        <v>#DIV/0!</v>
      </c>
      <c r="AG33" s="180" t="e">
        <f t="shared" si="12"/>
        <v>#DIV/0!</v>
      </c>
      <c r="AH33" s="150"/>
      <c r="AI33" s="150" t="e">
        <f>AE33*(turn.targ236!AB33/1000000/238*6.022E+23)</f>
        <v>#DIV/0!</v>
      </c>
      <c r="AJ33" s="150" t="e">
        <f>AF33*(turn.targ236!AB33/1000000/238*6.022E+23)</f>
        <v>#DIV/0!</v>
      </c>
      <c r="AK33" s="150"/>
      <c r="AL33" s="150" t="e">
        <f>(turn.targ234!Q32/turn.targ234!P32)/(Q33/P33)</f>
        <v>#DIV/0!</v>
      </c>
      <c r="AM33" s="150" t="e">
        <f>AL33*SQRT(1/(Q33+0.5)+1/(turn.targ234!Q32+0.5))</f>
        <v>#DIV/0!</v>
      </c>
      <c r="AN33" s="150" t="e">
        <f t="shared" si="13"/>
        <v>#DIV/0!</v>
      </c>
      <c r="AO33" s="150" t="e">
        <f t="shared" si="13"/>
        <v>#DIV/0!</v>
      </c>
      <c r="AP33" s="152"/>
      <c r="AQ33" s="150" t="e">
        <f>AE33/turn.targ236!AK33</f>
        <v>#DIV/0!</v>
      </c>
      <c r="AR33" s="150" t="e">
        <f>AQ33*SQRT((AF33/AE33)^2+(turn.targ236!AL33/turn.targ236!AK33)^2)</f>
        <v>#DIV/0!</v>
      </c>
    </row>
    <row r="34" spans="1:44" x14ac:dyDescent="0.2">
      <c r="A34" s="29">
        <v>29</v>
      </c>
      <c r="B34" s="50" t="e">
        <f>VLOOKUP($A34,Rohdaten!F$3:H$1000,2,0)</f>
        <v>#N/A</v>
      </c>
      <c r="C34" s="29" t="e">
        <f>VLOOKUP($A34,Rohdaten!F$3:H$1000,3,0)</f>
        <v>#N/A</v>
      </c>
      <c r="D34" s="53" t="str">
        <f t="shared" si="0"/>
        <v>missing</v>
      </c>
      <c r="E34" s="76">
        <f>turn.targ236!E34</f>
        <v>0</v>
      </c>
      <c r="F34" s="50">
        <f t="array" ref="F34">SUM(IF($A34=runs_catXX,1))</f>
        <v>0</v>
      </c>
      <c r="G34" s="76">
        <f>turn.targ236!G34</f>
        <v>0</v>
      </c>
      <c r="H34" s="189" t="e">
        <f t="array" ref="H34">SUM(IF($A34=$C$128:$C$430,$W$128:$W$430*$U$128:$U$430))/SUM(IF($A34=$C$128:$C$430,$W$128:$W$430))</f>
        <v>#DIV/0!</v>
      </c>
      <c r="I34" s="190" t="e">
        <f t="array" ref="I34">SQRT(SUM(IF($A34=$C$128:$C$430,($W$128:$W$430*$V$128:$V$430)^2))/SUM(IF($A34=$C$128:$C$430,($W$128:$W$430)))^2)</f>
        <v>#DIV/0!</v>
      </c>
      <c r="J34" s="187" t="e">
        <f t="shared" si="1"/>
        <v>#DIV/0!</v>
      </c>
      <c r="K34" s="188" t="e">
        <f t="array" ref="K34">SQRT(SUM(IF(A34=$C$128:$C$430,(($U$128:$U$430-H34)/$V$128:$V$430)^2))/((F34-1)*SUM(IF(A34=$C$128:$C$430,1/$V$128:$V$430^2))))</f>
        <v>#DIV/0!</v>
      </c>
      <c r="L34" s="187" t="e">
        <f t="shared" si="2"/>
        <v>#DIV/0!</v>
      </c>
      <c r="M34" s="188" t="e">
        <f t="shared" si="3"/>
        <v>#DIV/0!</v>
      </c>
      <c r="N34" s="187" t="e">
        <f t="shared" si="4"/>
        <v>#DIV/0!</v>
      </c>
      <c r="O34" s="175"/>
      <c r="P34" s="152">
        <f t="array" ref="P34">SUM(IF($A34=runs!$C$2:$C$304,runs!AQ$2:AQ$304))</f>
        <v>0</v>
      </c>
      <c r="Q34" s="152">
        <f t="array" ref="Q34">SUM(IF($A34=runs!$C$2:$C$304,runs!AP$2:AP$304))</f>
        <v>0</v>
      </c>
      <c r="R34" s="176">
        <f t="shared" si="5"/>
        <v>1</v>
      </c>
      <c r="S34" s="150" t="e">
        <f t="shared" si="6"/>
        <v>#DIV/0!</v>
      </c>
      <c r="T34" s="150" t="e">
        <f t="shared" si="7"/>
        <v>#DIV/0!</v>
      </c>
      <c r="U34" s="150">
        <f t="array" ref="U34">SUM(IF($A34=runs!$C$3:$C$304,runs!AS$3:AS$304))</f>
        <v>0</v>
      </c>
      <c r="V34" s="150" t="e">
        <f t="shared" si="8"/>
        <v>#DIV/0!</v>
      </c>
      <c r="W34" s="177" t="e">
        <f>S34/'current calib'!$B$16</f>
        <v>#DIV/0!</v>
      </c>
      <c r="X34" s="178" t="e">
        <f>W34/eval!$B$29</f>
        <v>#DIV/0!</v>
      </c>
      <c r="Y34" s="150" t="e">
        <f>Q34/(U34/charge/constants!$B$3)</f>
        <v>#DIV/0!</v>
      </c>
      <c r="Z34" s="179" t="e">
        <f>R34/(U34/charge/constants!$B$3)</f>
        <v>#DIV/0!</v>
      </c>
      <c r="AA34" s="180" t="e">
        <f t="shared" si="9"/>
        <v>#DIV/0!</v>
      </c>
      <c r="AB34" s="181" t="e">
        <f>Y34/eval!$E$18</f>
        <v>#DIV/0!</v>
      </c>
      <c r="AC34" s="150" t="e">
        <f>Z34/eval!$E$18</f>
        <v>#DIV/0!</v>
      </c>
      <c r="AD34" s="176"/>
      <c r="AE34" s="150" t="e">
        <f t="shared" si="10"/>
        <v>#DIV/0!</v>
      </c>
      <c r="AF34" s="150" t="e">
        <f t="shared" si="11"/>
        <v>#DIV/0!</v>
      </c>
      <c r="AG34" s="180" t="e">
        <f t="shared" si="12"/>
        <v>#DIV/0!</v>
      </c>
      <c r="AH34" s="150"/>
      <c r="AI34" s="150" t="e">
        <f>AE34*(turn.targ236!AB34/1000000/238*6.022E+23)</f>
        <v>#DIV/0!</v>
      </c>
      <c r="AJ34" s="150" t="e">
        <f>AF34*(turn.targ236!AB34/1000000/238*6.022E+23)</f>
        <v>#DIV/0!</v>
      </c>
      <c r="AK34" s="150"/>
      <c r="AL34" s="150" t="e">
        <f>(turn.targ234!Q33/turn.targ234!P33)/(Q34/P34)</f>
        <v>#DIV/0!</v>
      </c>
      <c r="AM34" s="150" t="e">
        <f>AL34*SQRT(1/(Q34+0.5)+1/(turn.targ234!Q33+0.5))</f>
        <v>#DIV/0!</v>
      </c>
      <c r="AN34" s="150" t="e">
        <f t="shared" si="13"/>
        <v>#DIV/0!</v>
      </c>
      <c r="AO34" s="150" t="e">
        <f t="shared" si="13"/>
        <v>#DIV/0!</v>
      </c>
      <c r="AP34" s="152"/>
      <c r="AQ34" s="150" t="e">
        <f>AE34/turn.targ236!AK34</f>
        <v>#DIV/0!</v>
      </c>
      <c r="AR34" s="150" t="e">
        <f>AQ34*SQRT((AF34/AE34)^2+(turn.targ236!AL34/turn.targ236!AK34)^2)</f>
        <v>#DIV/0!</v>
      </c>
    </row>
    <row r="35" spans="1:44" x14ac:dyDescent="0.2">
      <c r="A35" s="29">
        <v>30</v>
      </c>
      <c r="B35" s="50" t="str">
        <f>VLOOKUP($A35,Rohdaten!F$3:H$1000,2,0)</f>
        <v>Vienna-KkU_D30+Fe02@30</v>
      </c>
      <c r="C35" s="29" t="str">
        <f>VLOOKUP($A35,Rohdaten!F$3:H$1000,3,0)</f>
        <v>Vienna_KkU</v>
      </c>
      <c r="D35" s="53" t="str">
        <f t="shared" si="0"/>
        <v>Vienna_KkU</v>
      </c>
      <c r="E35" s="76">
        <f>turn.targ236!E35</f>
        <v>0</v>
      </c>
      <c r="F35" s="50">
        <f t="array" ref="F35">SUM(IF($A35=runs_catXX,1))</f>
        <v>31</v>
      </c>
      <c r="G35" s="76">
        <f>turn.targ236!G35</f>
        <v>0</v>
      </c>
      <c r="H35" s="189" t="e">
        <f t="array" ref="H35">SUM(IF($A35=$C$128:$C$430,$W$128:$W$430*$U$128:$U$430))/SUM(IF($A35=$C$128:$C$430,$W$128:$W$430))</f>
        <v>#DIV/0!</v>
      </c>
      <c r="I35" s="190" t="e">
        <f t="array" ref="I35">SQRT(SUM(IF($A35=$C$128:$C$430,($W$128:$W$430*$V$128:$V$430)^2))/SUM(IF($A35=$C$128:$C$430,($W$128:$W$430)))^2)</f>
        <v>#DIV/0!</v>
      </c>
      <c r="J35" s="187" t="e">
        <f t="shared" si="1"/>
        <v>#DIV/0!</v>
      </c>
      <c r="K35" s="188" t="e">
        <f t="array" ref="K35">SQRT(SUM(IF(A35=$C$128:$C$430,(($U$128:$U$430-H35)/$V$128:$V$430)^2))/((F35-1)*SUM(IF(A35=$C$128:$C$430,1/$V$128:$V$430^2))))</f>
        <v>#DIV/0!</v>
      </c>
      <c r="L35" s="187" t="e">
        <f t="shared" si="2"/>
        <v>#DIV/0!</v>
      </c>
      <c r="M35" s="188" t="e">
        <f t="shared" si="3"/>
        <v>#DIV/0!</v>
      </c>
      <c r="N35" s="187" t="e">
        <f t="shared" si="4"/>
        <v>#DIV/0!</v>
      </c>
      <c r="O35" s="175"/>
      <c r="P35" s="152">
        <f t="array" ref="P35">SUM(IF($A35=runs!$C$2:$C$304,runs!AQ$2:AQ$304))</f>
        <v>0</v>
      </c>
      <c r="Q35" s="152">
        <f t="array" ref="Q35">SUM(IF($A35=runs!$C$2:$C$304,runs!AP$2:AP$304))</f>
        <v>0</v>
      </c>
      <c r="R35" s="176">
        <f t="shared" si="5"/>
        <v>1</v>
      </c>
      <c r="S35" s="150" t="e">
        <f t="shared" si="6"/>
        <v>#DIV/0!</v>
      </c>
      <c r="T35" s="150" t="e">
        <f t="shared" si="7"/>
        <v>#DIV/0!</v>
      </c>
      <c r="U35" s="150" t="e">
        <f t="array" ref="U35">SUM(IF($A35=runs!$C$3:$C$304,runs!AS$3:AS$304))</f>
        <v>#VALUE!</v>
      </c>
      <c r="V35" s="150" t="e">
        <f t="shared" si="8"/>
        <v>#VALUE!</v>
      </c>
      <c r="W35" s="177" t="e">
        <f>S35/'current calib'!$B$16</f>
        <v>#DIV/0!</v>
      </c>
      <c r="X35" s="178" t="e">
        <f>W35/eval!$B$29</f>
        <v>#DIV/0!</v>
      </c>
      <c r="Y35" s="150" t="e">
        <f>Q35/(U35/charge/constants!$B$3)</f>
        <v>#VALUE!</v>
      </c>
      <c r="Z35" s="179" t="e">
        <f>R35/(U35/charge/constants!$B$3)</f>
        <v>#VALUE!</v>
      </c>
      <c r="AA35" s="180" t="e">
        <f t="shared" si="9"/>
        <v>#VALUE!</v>
      </c>
      <c r="AB35" s="181" t="e">
        <f>Y35/eval!$E$18</f>
        <v>#VALUE!</v>
      </c>
      <c r="AC35" s="150" t="e">
        <f>Z35/eval!$E$18</f>
        <v>#VALUE!</v>
      </c>
      <c r="AD35" s="176"/>
      <c r="AE35" s="150" t="e">
        <f t="shared" si="10"/>
        <v>#VALUE!</v>
      </c>
      <c r="AF35" s="150" t="e">
        <f t="shared" si="11"/>
        <v>#VALUE!</v>
      </c>
      <c r="AG35" s="180" t="e">
        <f t="shared" si="12"/>
        <v>#VALUE!</v>
      </c>
      <c r="AH35" s="150"/>
      <c r="AI35" s="150" t="e">
        <f>AE35*(turn.targ236!AB35/1000000/238*6.022E+23)</f>
        <v>#VALUE!</v>
      </c>
      <c r="AJ35" s="150" t="e">
        <f>AF35*(turn.targ236!AB35/1000000/238*6.022E+23)</f>
        <v>#VALUE!</v>
      </c>
      <c r="AK35" s="150"/>
      <c r="AL35" s="150" t="e">
        <f>(turn.targ234!Q34/turn.targ234!P34)/(Q35/P35)</f>
        <v>#DIV/0!</v>
      </c>
      <c r="AM35" s="150" t="e">
        <f>AL35*SQRT(1/(Q35+0.5)+1/(turn.targ234!Q34+0.5))</f>
        <v>#DIV/0!</v>
      </c>
      <c r="AN35" s="150" t="e">
        <f t="shared" si="13"/>
        <v>#DIV/0!</v>
      </c>
      <c r="AO35" s="150" t="e">
        <f t="shared" si="13"/>
        <v>#DIV/0!</v>
      </c>
      <c r="AP35" s="152"/>
      <c r="AQ35" s="150" t="e">
        <f>AE35/turn.targ236!AK35</f>
        <v>#VALUE!</v>
      </c>
      <c r="AR35" s="150" t="e">
        <f>AQ35*SQRT((AF35/AE35)^2+(turn.targ236!AL35/turn.targ236!AK35)^2)</f>
        <v>#VALUE!</v>
      </c>
    </row>
    <row r="36" spans="1:44" x14ac:dyDescent="0.2">
      <c r="A36" s="29">
        <v>31</v>
      </c>
      <c r="B36" s="50" t="e">
        <f>VLOOKUP($A36,Rohdaten!F$3:H$1000,2,0)</f>
        <v>#N/A</v>
      </c>
      <c r="C36" s="29" t="e">
        <f>VLOOKUP($A36,Rohdaten!F$3:H$1000,3,0)</f>
        <v>#N/A</v>
      </c>
      <c r="D36" s="53" t="str">
        <f t="shared" si="0"/>
        <v>missing</v>
      </c>
      <c r="E36" s="76">
        <f>turn.targ236!E36</f>
        <v>0</v>
      </c>
      <c r="F36" s="50">
        <f t="array" ref="F36">SUM(IF($A36=runs_catXX,1))</f>
        <v>0</v>
      </c>
      <c r="G36" s="76">
        <f>turn.targ236!G36</f>
        <v>0</v>
      </c>
      <c r="H36" s="189" t="e">
        <f t="array" ref="H36">SUM(IF($A36=$C$128:$C$430,$W$128:$W$430*$U$128:$U$430))/SUM(IF($A36=$C$128:$C$430,$W$128:$W$430))</f>
        <v>#DIV/0!</v>
      </c>
      <c r="I36" s="190" t="e">
        <f t="array" ref="I36">SQRT(SUM(IF($A36=$C$128:$C$430,($W$128:$W$430*$V$128:$V$430)^2))/SUM(IF($A36=$C$128:$C$430,($W$128:$W$430)))^2)</f>
        <v>#DIV/0!</v>
      </c>
      <c r="J36" s="187" t="e">
        <f t="shared" si="1"/>
        <v>#DIV/0!</v>
      </c>
      <c r="K36" s="188" t="e">
        <f t="array" ref="K36">SQRT(SUM(IF(A36=$C$128:$C$430,(($U$128:$U$430-H36)/$V$128:$V$430)^2))/((F36-1)*SUM(IF(A36=$C$128:$C$430,1/$V$128:$V$430^2))))</f>
        <v>#DIV/0!</v>
      </c>
      <c r="L36" s="187" t="e">
        <f t="shared" si="2"/>
        <v>#DIV/0!</v>
      </c>
      <c r="M36" s="188" t="e">
        <f t="shared" si="3"/>
        <v>#DIV/0!</v>
      </c>
      <c r="N36" s="187" t="e">
        <f t="shared" si="4"/>
        <v>#DIV/0!</v>
      </c>
      <c r="O36" s="175"/>
      <c r="P36" s="152">
        <f t="array" ref="P36">SUM(IF($A36=runs!$C$2:$C$304,runs!AQ$2:AQ$304))</f>
        <v>0</v>
      </c>
      <c r="Q36" s="152">
        <f t="array" ref="Q36">SUM(IF($A36=runs!$C$2:$C$304,runs!AP$2:AP$304))</f>
        <v>0</v>
      </c>
      <c r="R36" s="176">
        <f t="shared" si="5"/>
        <v>1</v>
      </c>
      <c r="S36" s="150" t="e">
        <f t="shared" si="6"/>
        <v>#DIV/0!</v>
      </c>
      <c r="T36" s="150" t="e">
        <f t="shared" si="7"/>
        <v>#DIV/0!</v>
      </c>
      <c r="U36" s="150">
        <f t="array" ref="U36">SUM(IF($A36=runs!$C$3:$C$304,runs!AS$3:AS$304))</f>
        <v>0</v>
      </c>
      <c r="V36" s="150" t="e">
        <f t="shared" si="8"/>
        <v>#DIV/0!</v>
      </c>
      <c r="W36" s="177" t="e">
        <f>S36/'current calib'!$B$16</f>
        <v>#DIV/0!</v>
      </c>
      <c r="X36" s="178" t="e">
        <f>W36/eval!$B$29</f>
        <v>#DIV/0!</v>
      </c>
      <c r="Y36" s="150" t="e">
        <f>Q36/(U36/charge/constants!$B$3)</f>
        <v>#DIV/0!</v>
      </c>
      <c r="Z36" s="179" t="e">
        <f>R36/(U36/charge/constants!$B$3)</f>
        <v>#DIV/0!</v>
      </c>
      <c r="AA36" s="180" t="e">
        <f t="shared" si="9"/>
        <v>#DIV/0!</v>
      </c>
      <c r="AB36" s="181" t="e">
        <f>Y36/eval!$E$18</f>
        <v>#DIV/0!</v>
      </c>
      <c r="AC36" s="150" t="e">
        <f>Z36/eval!$E$18</f>
        <v>#DIV/0!</v>
      </c>
      <c r="AD36" s="176"/>
      <c r="AE36" s="150" t="e">
        <f t="shared" si="10"/>
        <v>#DIV/0!</v>
      </c>
      <c r="AF36" s="150" t="e">
        <f t="shared" si="11"/>
        <v>#DIV/0!</v>
      </c>
      <c r="AG36" s="180" t="e">
        <f t="shared" si="12"/>
        <v>#DIV/0!</v>
      </c>
      <c r="AH36" s="150"/>
      <c r="AI36" s="150" t="e">
        <f>AE36*(turn.targ236!AB36/1000000/238*6.022E+23)</f>
        <v>#DIV/0!</v>
      </c>
      <c r="AJ36" s="150" t="e">
        <f>AF36*(turn.targ236!AB36/1000000/238*6.022E+23)</f>
        <v>#DIV/0!</v>
      </c>
      <c r="AK36" s="150"/>
      <c r="AL36" s="150" t="e">
        <f>(turn.targ234!Q35/turn.targ234!P35)/(Q36/P36)</f>
        <v>#DIV/0!</v>
      </c>
      <c r="AM36" s="150" t="e">
        <f>AL36*SQRT(1/(Q36+0.5)+1/(turn.targ234!Q35+0.5))</f>
        <v>#DIV/0!</v>
      </c>
      <c r="AN36" s="150" t="e">
        <f t="shared" si="13"/>
        <v>#DIV/0!</v>
      </c>
      <c r="AO36" s="150" t="e">
        <f t="shared" si="13"/>
        <v>#DIV/0!</v>
      </c>
      <c r="AP36" s="152"/>
      <c r="AQ36" s="150" t="e">
        <f>AE36/turn.targ236!AK36</f>
        <v>#DIV/0!</v>
      </c>
      <c r="AR36" s="150" t="e">
        <f>AQ36*SQRT((AF36/AE36)^2+(turn.targ236!AL36/turn.targ236!AK36)^2)</f>
        <v>#DIV/0!</v>
      </c>
    </row>
    <row r="37" spans="1:44" x14ac:dyDescent="0.2">
      <c r="A37" s="29">
        <v>32</v>
      </c>
      <c r="B37" s="50" t="e">
        <f>VLOOKUP($A37,Rohdaten!F$3:H$1000,2,0)</f>
        <v>#N/A</v>
      </c>
      <c r="C37" s="29" t="e">
        <f>VLOOKUP($A37,Rohdaten!F$3:H$1000,3,0)</f>
        <v>#N/A</v>
      </c>
      <c r="D37" s="53" t="str">
        <f t="shared" si="0"/>
        <v>missing</v>
      </c>
      <c r="E37" s="76">
        <f>turn.targ236!E37</f>
        <v>0</v>
      </c>
      <c r="F37" s="50">
        <f t="array" ref="F37">SUM(IF($A37=runs_catXX,1))</f>
        <v>0</v>
      </c>
      <c r="G37" s="76">
        <f>turn.targ236!G37</f>
        <v>0</v>
      </c>
      <c r="H37" s="189" t="e">
        <f t="array" ref="H37">SUM(IF($A37=$C$128:$C$430,$W$128:$W$430*$U$128:$U$430))/SUM(IF($A37=$C$128:$C$430,$W$128:$W$430))</f>
        <v>#DIV/0!</v>
      </c>
      <c r="I37" s="190" t="e">
        <f t="array" ref="I37">SQRT(SUM(IF($A37=$C$128:$C$430,($W$128:$W$430*$V$128:$V$430)^2))/SUM(IF($A37=$C$128:$C$430,($W$128:$W$430)))^2)</f>
        <v>#DIV/0!</v>
      </c>
      <c r="J37" s="187" t="e">
        <f t="shared" si="1"/>
        <v>#DIV/0!</v>
      </c>
      <c r="K37" s="188" t="e">
        <f t="array" ref="K37">SQRT(SUM(IF(A37=$C$128:$C$430,(($U$128:$U$430-H37)/$V$128:$V$430)^2))/((F37-1)*SUM(IF(A37=$C$128:$C$430,1/$V$128:$V$430^2))))</f>
        <v>#DIV/0!</v>
      </c>
      <c r="L37" s="187" t="e">
        <f t="shared" si="2"/>
        <v>#DIV/0!</v>
      </c>
      <c r="M37" s="188" t="e">
        <f t="shared" si="3"/>
        <v>#DIV/0!</v>
      </c>
      <c r="N37" s="187" t="e">
        <f t="shared" si="4"/>
        <v>#DIV/0!</v>
      </c>
      <c r="O37" s="175"/>
      <c r="P37" s="152">
        <f t="array" ref="P37">SUM(IF($A37=runs!$C$2:$C$304,runs!AQ$2:AQ$304))</f>
        <v>0</v>
      </c>
      <c r="Q37" s="152">
        <f t="array" ref="Q37">SUM(IF($A37=runs!$C$2:$C$304,runs!AP$2:AP$304))</f>
        <v>0</v>
      </c>
      <c r="R37" s="176">
        <f t="shared" si="5"/>
        <v>1</v>
      </c>
      <c r="S37" s="150" t="e">
        <f t="shared" si="6"/>
        <v>#DIV/0!</v>
      </c>
      <c r="T37" s="150" t="e">
        <f t="shared" si="7"/>
        <v>#DIV/0!</v>
      </c>
      <c r="U37" s="150">
        <f t="array" ref="U37">SUM(IF($A37=runs!$C$3:$C$304,runs!AS$3:AS$304))</f>
        <v>0</v>
      </c>
      <c r="V37" s="150" t="e">
        <f t="shared" si="8"/>
        <v>#DIV/0!</v>
      </c>
      <c r="W37" s="177" t="e">
        <f>S37/'current calib'!$B$16</f>
        <v>#DIV/0!</v>
      </c>
      <c r="X37" s="178" t="e">
        <f>W37/eval!$B$29</f>
        <v>#DIV/0!</v>
      </c>
      <c r="Y37" s="150" t="e">
        <f>Q37/(U37/charge/constants!$B$3)</f>
        <v>#DIV/0!</v>
      </c>
      <c r="Z37" s="179" t="e">
        <f>R37/(U37/charge/constants!$B$3)</f>
        <v>#DIV/0!</v>
      </c>
      <c r="AA37" s="180" t="e">
        <f t="shared" si="9"/>
        <v>#DIV/0!</v>
      </c>
      <c r="AB37" s="181" t="e">
        <f>Y37/eval!$E$18</f>
        <v>#DIV/0!</v>
      </c>
      <c r="AC37" s="150" t="e">
        <f>Z37/eval!$E$18</f>
        <v>#DIV/0!</v>
      </c>
      <c r="AD37" s="176"/>
      <c r="AE37" s="150" t="e">
        <f t="shared" si="10"/>
        <v>#DIV/0!</v>
      </c>
      <c r="AF37" s="150" t="e">
        <f t="shared" si="11"/>
        <v>#DIV/0!</v>
      </c>
      <c r="AG37" s="180" t="e">
        <f t="shared" si="12"/>
        <v>#DIV/0!</v>
      </c>
      <c r="AH37" s="150"/>
      <c r="AI37" s="150" t="e">
        <f>AE37*(turn.targ236!AB37/1000000/238*6.022E+23)</f>
        <v>#DIV/0!</v>
      </c>
      <c r="AJ37" s="150" t="e">
        <f>AF37*(turn.targ236!AB37/1000000/238*6.022E+23)</f>
        <v>#DIV/0!</v>
      </c>
      <c r="AK37" s="150"/>
      <c r="AL37" s="150" t="e">
        <f>(turn.targ234!Q36/turn.targ234!P36)/(Q37/P37)</f>
        <v>#DIV/0!</v>
      </c>
      <c r="AM37" s="150" t="e">
        <f>AL37*SQRT(1/(Q37+0.5)+1/(turn.targ234!Q36+0.5))</f>
        <v>#DIV/0!</v>
      </c>
      <c r="AN37" s="150" t="e">
        <f t="shared" si="13"/>
        <v>#DIV/0!</v>
      </c>
      <c r="AO37" s="150" t="e">
        <f t="shared" si="13"/>
        <v>#DIV/0!</v>
      </c>
      <c r="AP37" s="152"/>
      <c r="AQ37" s="150" t="e">
        <f>AE37/turn.targ236!AK37</f>
        <v>#DIV/0!</v>
      </c>
      <c r="AR37" s="150" t="e">
        <f>AQ37*SQRT((AF37/AE37)^2+(turn.targ236!AL37/turn.targ236!AK37)^2)</f>
        <v>#DIV/0!</v>
      </c>
    </row>
    <row r="38" spans="1:44" x14ac:dyDescent="0.2">
      <c r="A38" s="29">
        <v>33</v>
      </c>
      <c r="B38" s="50" t="e">
        <f>VLOOKUP($A38,Rohdaten!F$3:H$1000,2,0)</f>
        <v>#N/A</v>
      </c>
      <c r="C38" s="29" t="e">
        <f>VLOOKUP($A38,Rohdaten!F$3:H$1000,3,0)</f>
        <v>#N/A</v>
      </c>
      <c r="D38" s="53" t="str">
        <f t="shared" si="0"/>
        <v>missing</v>
      </c>
      <c r="E38" s="76">
        <f>turn.targ236!E38</f>
        <v>0</v>
      </c>
      <c r="F38" s="50">
        <f t="array" ref="F38">SUM(IF($A38=runs_catXX,1))</f>
        <v>0</v>
      </c>
      <c r="G38" s="76">
        <f>turn.targ236!G38</f>
        <v>0</v>
      </c>
      <c r="H38" s="189" t="e">
        <f t="array" ref="H38">SUM(IF($A38=$C$128:$C$430,$W$128:$W$430*$U$128:$U$430))/SUM(IF($A38=$C$128:$C$430,$W$128:$W$430))</f>
        <v>#DIV/0!</v>
      </c>
      <c r="I38" s="190" t="e">
        <f t="array" ref="I38">SQRT(SUM(IF($A38=$C$128:$C$430,($W$128:$W$430*$V$128:$V$430)^2))/SUM(IF($A38=$C$128:$C$430,($W$128:$W$430)))^2)</f>
        <v>#DIV/0!</v>
      </c>
      <c r="J38" s="187" t="e">
        <f t="shared" si="1"/>
        <v>#DIV/0!</v>
      </c>
      <c r="K38" s="188" t="e">
        <f t="array" ref="K38">SQRT(SUM(IF(A38=$C$128:$C$430,(($U$128:$U$430-H38)/$V$128:$V$430)^2))/((F38-1)*SUM(IF(A38=$C$128:$C$430,1/$V$128:$V$430^2))))</f>
        <v>#DIV/0!</v>
      </c>
      <c r="L38" s="187" t="e">
        <f t="shared" si="2"/>
        <v>#DIV/0!</v>
      </c>
      <c r="M38" s="188" t="e">
        <f t="shared" si="3"/>
        <v>#DIV/0!</v>
      </c>
      <c r="N38" s="187" t="e">
        <f t="shared" si="4"/>
        <v>#DIV/0!</v>
      </c>
      <c r="O38" s="175"/>
      <c r="P38" s="152">
        <f t="array" ref="P38">SUM(IF($A38=runs!$C$2:$C$304,runs!AQ$2:AQ$304))</f>
        <v>0</v>
      </c>
      <c r="Q38" s="152">
        <f t="array" ref="Q38">SUM(IF($A38=runs!$C$2:$C$304,runs!AP$2:AP$304))</f>
        <v>0</v>
      </c>
      <c r="R38" s="176">
        <f t="shared" si="5"/>
        <v>1</v>
      </c>
      <c r="S38" s="150" t="e">
        <f t="shared" si="6"/>
        <v>#DIV/0!</v>
      </c>
      <c r="T38" s="150" t="e">
        <f t="shared" si="7"/>
        <v>#DIV/0!</v>
      </c>
      <c r="U38" s="150">
        <f t="array" ref="U38">SUM(IF($A38=runs!$C$3:$C$304,runs!AS$3:AS$304))</f>
        <v>0</v>
      </c>
      <c r="V38" s="150" t="e">
        <f t="shared" si="8"/>
        <v>#DIV/0!</v>
      </c>
      <c r="W38" s="177" t="e">
        <f>S38/'current calib'!$B$16</f>
        <v>#DIV/0!</v>
      </c>
      <c r="X38" s="178" t="e">
        <f>W38/eval!$B$29</f>
        <v>#DIV/0!</v>
      </c>
      <c r="Y38" s="150" t="e">
        <f>Q38/(U38/charge/constants!$B$3)</f>
        <v>#DIV/0!</v>
      </c>
      <c r="Z38" s="179" t="e">
        <f>R38/(U38/charge/constants!$B$3)</f>
        <v>#DIV/0!</v>
      </c>
      <c r="AA38" s="180" t="e">
        <f t="shared" si="9"/>
        <v>#DIV/0!</v>
      </c>
      <c r="AB38" s="181" t="e">
        <f>Y38/eval!$E$18</f>
        <v>#DIV/0!</v>
      </c>
      <c r="AC38" s="150" t="e">
        <f>Z38/eval!$E$18</f>
        <v>#DIV/0!</v>
      </c>
      <c r="AD38" s="176"/>
      <c r="AE38" s="150" t="e">
        <f t="shared" si="10"/>
        <v>#DIV/0!</v>
      </c>
      <c r="AF38" s="150" t="e">
        <f t="shared" si="11"/>
        <v>#DIV/0!</v>
      </c>
      <c r="AG38" s="180" t="e">
        <f t="shared" si="12"/>
        <v>#DIV/0!</v>
      </c>
      <c r="AH38" s="150"/>
      <c r="AI38" s="150" t="e">
        <f>AE38*(turn.targ236!AB38/1000000/238*6.022E+23)</f>
        <v>#DIV/0!</v>
      </c>
      <c r="AJ38" s="150" t="e">
        <f>AF38*(turn.targ236!AB38/1000000/238*6.022E+23)</f>
        <v>#DIV/0!</v>
      </c>
      <c r="AK38" s="150"/>
      <c r="AL38" s="150" t="e">
        <f>(turn.targ234!Q37/turn.targ234!P37)/(Q38/P38)</f>
        <v>#DIV/0!</v>
      </c>
      <c r="AM38" s="150" t="e">
        <f>AL38*SQRT(1/(Q38+0.5)+1/(turn.targ234!Q37+0.5))</f>
        <v>#DIV/0!</v>
      </c>
      <c r="AN38" s="150" t="e">
        <f t="shared" si="13"/>
        <v>#DIV/0!</v>
      </c>
      <c r="AO38" s="150" t="e">
        <f t="shared" si="13"/>
        <v>#DIV/0!</v>
      </c>
      <c r="AP38" s="152"/>
      <c r="AQ38" s="150" t="e">
        <f>AE38/turn.targ236!AK38</f>
        <v>#DIV/0!</v>
      </c>
      <c r="AR38" s="150" t="e">
        <f>AQ38*SQRT((AF38/AE38)^2+(turn.targ236!AL38/turn.targ236!AK38)^2)</f>
        <v>#DIV/0!</v>
      </c>
    </row>
    <row r="39" spans="1:44" x14ac:dyDescent="0.2">
      <c r="A39" s="29">
        <v>34</v>
      </c>
      <c r="B39" s="50" t="e">
        <f>VLOOKUP($A39,Rohdaten!F$3:H$1000,2,0)</f>
        <v>#N/A</v>
      </c>
      <c r="C39" s="29" t="e">
        <f>VLOOKUP($A39,Rohdaten!F$3:H$1000,3,0)</f>
        <v>#N/A</v>
      </c>
      <c r="D39" s="53" t="str">
        <f t="shared" si="0"/>
        <v>missing</v>
      </c>
      <c r="E39" s="76">
        <f>turn.targ236!E39</f>
        <v>0</v>
      </c>
      <c r="F39" s="50">
        <f t="array" ref="F39">SUM(IF($A39=runs_catXX,1))</f>
        <v>0</v>
      </c>
      <c r="G39" s="76">
        <f>turn.targ236!G39</f>
        <v>0</v>
      </c>
      <c r="H39" s="189" t="e">
        <f t="array" ref="H39">SUM(IF($A39=$C$128:$C$430,$W$128:$W$430*$U$128:$U$430))/SUM(IF($A39=$C$128:$C$430,$W$128:$W$430))</f>
        <v>#DIV/0!</v>
      </c>
      <c r="I39" s="190" t="e">
        <f t="array" ref="I39">SQRT(SUM(IF($A39=$C$128:$C$430,($W$128:$W$430*$V$128:$V$430)^2))/SUM(IF($A39=$C$128:$C$430,($W$128:$W$430)))^2)</f>
        <v>#DIV/0!</v>
      </c>
      <c r="J39" s="187" t="e">
        <f t="shared" si="1"/>
        <v>#DIV/0!</v>
      </c>
      <c r="K39" s="188" t="e">
        <f t="array" ref="K39">SQRT(SUM(IF(A39=$C$128:$C$430,(($U$128:$U$430-H39)/$V$128:$V$430)^2))/((F39-1)*SUM(IF(A39=$C$128:$C$430,1/$V$128:$V$430^2))))</f>
        <v>#DIV/0!</v>
      </c>
      <c r="L39" s="187" t="e">
        <f t="shared" si="2"/>
        <v>#DIV/0!</v>
      </c>
      <c r="M39" s="188" t="e">
        <f t="shared" si="3"/>
        <v>#DIV/0!</v>
      </c>
      <c r="N39" s="187" t="e">
        <f t="shared" si="4"/>
        <v>#DIV/0!</v>
      </c>
      <c r="O39" s="175"/>
      <c r="P39" s="152">
        <f t="array" ref="P39">SUM(IF($A39=runs!$C$2:$C$304,runs!AQ$2:AQ$304))</f>
        <v>0</v>
      </c>
      <c r="Q39" s="152">
        <f t="array" ref="Q39">SUM(IF($A39=runs!$C$2:$C$304,runs!AP$2:AP$304))</f>
        <v>0</v>
      </c>
      <c r="R39" s="176">
        <f t="shared" si="5"/>
        <v>1</v>
      </c>
      <c r="S39" s="150" t="e">
        <f t="shared" si="6"/>
        <v>#DIV/0!</v>
      </c>
      <c r="T39" s="150" t="e">
        <f t="shared" si="7"/>
        <v>#DIV/0!</v>
      </c>
      <c r="U39" s="150">
        <f t="array" ref="U39">SUM(IF($A39=runs!$C$3:$C$304,runs!AS$3:AS$304))</f>
        <v>0</v>
      </c>
      <c r="V39" s="150" t="e">
        <f t="shared" si="8"/>
        <v>#DIV/0!</v>
      </c>
      <c r="W39" s="177" t="e">
        <f>S39/'current calib'!$B$16</f>
        <v>#DIV/0!</v>
      </c>
      <c r="X39" s="178" t="e">
        <f>W39/eval!$B$29</f>
        <v>#DIV/0!</v>
      </c>
      <c r="Y39" s="150" t="e">
        <f>Q39/(U39/charge/constants!$B$3)</f>
        <v>#DIV/0!</v>
      </c>
      <c r="Z39" s="179" t="e">
        <f>R39/(U39/charge/constants!$B$3)</f>
        <v>#DIV/0!</v>
      </c>
      <c r="AA39" s="180" t="e">
        <f t="shared" si="9"/>
        <v>#DIV/0!</v>
      </c>
      <c r="AB39" s="181" t="e">
        <f>Y39/eval!$E$18</f>
        <v>#DIV/0!</v>
      </c>
      <c r="AC39" s="150" t="e">
        <f>Z39/eval!$E$18</f>
        <v>#DIV/0!</v>
      </c>
      <c r="AD39" s="176"/>
      <c r="AE39" s="150" t="e">
        <f t="shared" si="10"/>
        <v>#DIV/0!</v>
      </c>
      <c r="AF39" s="150" t="e">
        <f t="shared" si="11"/>
        <v>#DIV/0!</v>
      </c>
      <c r="AG39" s="180" t="e">
        <f t="shared" si="12"/>
        <v>#DIV/0!</v>
      </c>
      <c r="AH39" s="150"/>
      <c r="AI39" s="150" t="e">
        <f>AE39*(turn.targ236!AB39/1000000/238*6.022E+23)</f>
        <v>#DIV/0!</v>
      </c>
      <c r="AJ39" s="150" t="e">
        <f>AF39*(turn.targ236!AB39/1000000/238*6.022E+23)</f>
        <v>#DIV/0!</v>
      </c>
      <c r="AK39" s="150"/>
      <c r="AL39" s="150" t="e">
        <f>(turn.targ234!Q38/turn.targ234!P38)/(Q39/P39)</f>
        <v>#DIV/0!</v>
      </c>
      <c r="AM39" s="150" t="e">
        <f>AL39*SQRT(1/(Q39+0.5)+1/(turn.targ234!Q38+0.5))</f>
        <v>#DIV/0!</v>
      </c>
      <c r="AN39" s="150" t="e">
        <f t="shared" si="13"/>
        <v>#DIV/0!</v>
      </c>
      <c r="AO39" s="150" t="e">
        <f t="shared" si="13"/>
        <v>#DIV/0!</v>
      </c>
      <c r="AP39" s="152"/>
      <c r="AQ39" s="150" t="e">
        <f>AE39/turn.targ236!AK39</f>
        <v>#DIV/0!</v>
      </c>
      <c r="AR39" s="150" t="e">
        <f>AQ39*SQRT((AF39/AE39)^2+(turn.targ236!AL39/turn.targ236!AK39)^2)</f>
        <v>#DIV/0!</v>
      </c>
    </row>
    <row r="40" spans="1:44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3" t="str">
        <f t="shared" si="0"/>
        <v>Vienna-US8</v>
      </c>
      <c r="E40" s="76">
        <f>turn.targ236!E40</f>
        <v>0</v>
      </c>
      <c r="F40" s="50">
        <f t="array" ref="F40">SUM(IF($A40=runs_catXX,1))</f>
        <v>14</v>
      </c>
      <c r="G40" s="76">
        <f>turn.targ236!G40</f>
        <v>0</v>
      </c>
      <c r="H40" s="189">
        <f t="array" ref="H40">SUM(IF($A40=$C$128:$C$430,$W$128:$W$430*$U$128:$U$430))/SUM(IF($A40=$C$128:$C$430,$W$128:$W$430))</f>
        <v>0</v>
      </c>
      <c r="I40" s="190">
        <f t="array" ref="I40">SQRT(SUM(IF($A40=$C$128:$C$430,($W$128:$W$430*$V$128:$V$430)^2))/SUM(IF($A40=$C$128:$C$430,($W$128:$W$430)))^2)</f>
        <v>1.5963031452253407</v>
      </c>
      <c r="J40" s="187" t="e">
        <f t="shared" si="1"/>
        <v>#DIV/0!</v>
      </c>
      <c r="K40" s="188">
        <f t="array" ref="K40">SQRT(SUM(IF(A40=$C$128:$C$430,(($U$128:$U$430-H40)/$V$128:$V$430)^2))/((F40-1)*SUM(IF(A40=$C$128:$C$430,1/$V$128:$V$430^2))))</f>
        <v>0</v>
      </c>
      <c r="L40" s="187" t="e">
        <f t="shared" si="2"/>
        <v>#DIV/0!</v>
      </c>
      <c r="M40" s="188">
        <f t="shared" si="3"/>
        <v>1.5963031452253407</v>
      </c>
      <c r="N40" s="187" t="e">
        <f t="shared" si="4"/>
        <v>#DIV/0!</v>
      </c>
      <c r="O40" s="175"/>
      <c r="P40" s="152">
        <f t="array" ref="P40">SUM(IF($A40=runs!$C$2:$C$304,runs!AQ$2:AQ$304))</f>
        <v>0</v>
      </c>
      <c r="Q40" s="152">
        <f t="array" ref="Q40">SUM(IF($A40=runs!$C$2:$C$304,runs!AP$2:AP$304))</f>
        <v>0</v>
      </c>
      <c r="R40" s="176">
        <f t="shared" si="5"/>
        <v>1</v>
      </c>
      <c r="S40" s="150" t="e">
        <f t="shared" si="6"/>
        <v>#DIV/0!</v>
      </c>
      <c r="T40" s="150" t="e">
        <f t="shared" si="7"/>
        <v>#DIV/0!</v>
      </c>
      <c r="U40" s="150" t="e">
        <f t="array" ref="U40">SUM(IF($A40=runs!$C$3:$C$304,runs!AS$3:AS$304))</f>
        <v>#VALUE!</v>
      </c>
      <c r="V40" s="150" t="e">
        <f t="shared" si="8"/>
        <v>#VALUE!</v>
      </c>
      <c r="W40" s="177" t="e">
        <f>S40/'current calib'!$B$16</f>
        <v>#DIV/0!</v>
      </c>
      <c r="X40" s="178" t="e">
        <f>W40/eval!$B$29</f>
        <v>#DIV/0!</v>
      </c>
      <c r="Y40" s="150" t="e">
        <f>Q40/(U40/charge/constants!$B$3)</f>
        <v>#VALUE!</v>
      </c>
      <c r="Z40" s="179" t="e">
        <f>R40/(U40/charge/constants!$B$3)</f>
        <v>#VALUE!</v>
      </c>
      <c r="AA40" s="180" t="e">
        <f t="shared" si="9"/>
        <v>#VALUE!</v>
      </c>
      <c r="AB40" s="181" t="e">
        <f>Y40/eval!$E$18</f>
        <v>#VALUE!</v>
      </c>
      <c r="AC40" s="150" t="e">
        <f>Z40/eval!$E$18</f>
        <v>#VALUE!</v>
      </c>
      <c r="AD40" s="176"/>
      <c r="AE40" s="150" t="e">
        <f t="shared" si="10"/>
        <v>#VALUE!</v>
      </c>
      <c r="AF40" s="150" t="e">
        <f t="shared" si="11"/>
        <v>#VALUE!</v>
      </c>
      <c r="AG40" s="180" t="e">
        <f t="shared" si="12"/>
        <v>#VALUE!</v>
      </c>
      <c r="AH40" s="150"/>
      <c r="AI40" s="150" t="e">
        <f>AE40*(turn.targ236!AB40/1000000/238*6.022E+23)</f>
        <v>#VALUE!</v>
      </c>
      <c r="AJ40" s="150" t="e">
        <f>AF40*(turn.targ236!AB40/1000000/238*6.022E+23)</f>
        <v>#VALUE!</v>
      </c>
      <c r="AK40" s="150"/>
      <c r="AL40" s="150" t="e">
        <f>(turn.targ234!Q39/turn.targ234!P39)/(Q40/P40)</f>
        <v>#DIV/0!</v>
      </c>
      <c r="AM40" s="150" t="e">
        <f>AL40*SQRT(1/(Q40+0.5)+1/(turn.targ234!Q39+0.5))</f>
        <v>#DIV/0!</v>
      </c>
      <c r="AN40" s="150" t="e">
        <f t="shared" si="13"/>
        <v>#DIV/0!</v>
      </c>
      <c r="AO40" s="150" t="e">
        <f t="shared" si="13"/>
        <v>#DIV/0!</v>
      </c>
      <c r="AP40" s="152"/>
      <c r="AQ40" s="150" t="e">
        <f>AE40/turn.targ236!AK40</f>
        <v>#VALUE!</v>
      </c>
      <c r="AR40" s="150" t="e">
        <f>AQ40*SQRT((AF40/AE40)^2+(turn.targ236!AL40/turn.targ236!AK40)^2)</f>
        <v>#VALUE!</v>
      </c>
    </row>
    <row r="41" spans="1:44" x14ac:dyDescent="0.2">
      <c r="A41" s="29">
        <v>36</v>
      </c>
      <c r="B41" s="50" t="e">
        <f>VLOOKUP($A41,Rohdaten!F$3:H$1000,2,0)</f>
        <v>#N/A</v>
      </c>
      <c r="C41" s="29" t="e">
        <f>VLOOKUP($A41,Rohdaten!F$3:H$1000,3,0)</f>
        <v>#N/A</v>
      </c>
      <c r="D41" s="53" t="str">
        <f t="shared" si="0"/>
        <v>missing</v>
      </c>
      <c r="E41" s="76">
        <f>turn.targ236!E41</f>
        <v>0</v>
      </c>
      <c r="F41" s="50">
        <f t="array" ref="F41">SUM(IF($A41=runs_catXX,1))</f>
        <v>0</v>
      </c>
      <c r="G41" s="76">
        <f>turn.targ236!G41</f>
        <v>0</v>
      </c>
      <c r="H41" s="189" t="e">
        <f t="array" ref="H41">SUM(IF($A41=$C$128:$C$430,$W$128:$W$430*$U$128:$U$430))/SUM(IF($A41=$C$128:$C$430,$W$128:$W$430))</f>
        <v>#DIV/0!</v>
      </c>
      <c r="I41" s="190" t="e">
        <f t="array" ref="I41">SQRT(SUM(IF($A41=$C$128:$C$430,($W$128:$W$430*$V$128:$V$430)^2))/SUM(IF($A41=$C$128:$C$430,($W$128:$W$430)))^2)</f>
        <v>#DIV/0!</v>
      </c>
      <c r="J41" s="187" t="e">
        <f t="shared" si="1"/>
        <v>#DIV/0!</v>
      </c>
      <c r="K41" s="188" t="e">
        <f t="array" ref="K41">SQRT(SUM(IF(A41=$C$128:$C$430,(($U$128:$U$430-H41)/$V$128:$V$430)^2))/((F41-1)*SUM(IF(A41=$C$128:$C$430,1/$V$128:$V$430^2))))</f>
        <v>#DIV/0!</v>
      </c>
      <c r="L41" s="187" t="e">
        <f t="shared" si="2"/>
        <v>#DIV/0!</v>
      </c>
      <c r="M41" s="188" t="e">
        <f t="shared" si="3"/>
        <v>#DIV/0!</v>
      </c>
      <c r="N41" s="187" t="e">
        <f t="shared" si="4"/>
        <v>#DIV/0!</v>
      </c>
      <c r="O41" s="175"/>
      <c r="P41" s="152">
        <f t="array" ref="P41">SUM(IF($A41=runs!$C$2:$C$304,runs!AQ$2:AQ$304))</f>
        <v>0</v>
      </c>
      <c r="Q41" s="152">
        <f t="array" ref="Q41">SUM(IF($A41=runs!$C$2:$C$304,runs!AP$2:AP$304))</f>
        <v>0</v>
      </c>
      <c r="R41" s="176">
        <f t="shared" si="5"/>
        <v>1</v>
      </c>
      <c r="S41" s="150" t="e">
        <f t="shared" si="6"/>
        <v>#DIV/0!</v>
      </c>
      <c r="T41" s="150" t="e">
        <f t="shared" si="7"/>
        <v>#DIV/0!</v>
      </c>
      <c r="U41" s="150">
        <f t="array" ref="U41">SUM(IF($A41=runs!$C$3:$C$304,runs!AS$3:AS$304))</f>
        <v>0</v>
      </c>
      <c r="V41" s="150" t="e">
        <f t="shared" si="8"/>
        <v>#DIV/0!</v>
      </c>
      <c r="W41" s="177" t="e">
        <f>S41/'current calib'!$B$16</f>
        <v>#DIV/0!</v>
      </c>
      <c r="X41" s="178" t="e">
        <f>W41/eval!$B$29</f>
        <v>#DIV/0!</v>
      </c>
      <c r="Y41" s="150" t="e">
        <f>Q41/(U41/charge/constants!$B$3)</f>
        <v>#DIV/0!</v>
      </c>
      <c r="Z41" s="179" t="e">
        <f>R41/(U41/charge/constants!$B$3)</f>
        <v>#DIV/0!</v>
      </c>
      <c r="AA41" s="180" t="e">
        <f t="shared" si="9"/>
        <v>#DIV/0!</v>
      </c>
      <c r="AB41" s="181" t="e">
        <f>Y41/eval!$E$18</f>
        <v>#DIV/0!</v>
      </c>
      <c r="AC41" s="150" t="e">
        <f>Z41/eval!$E$18</f>
        <v>#DIV/0!</v>
      </c>
      <c r="AD41" s="176"/>
      <c r="AE41" s="150" t="e">
        <f t="shared" si="10"/>
        <v>#DIV/0!</v>
      </c>
      <c r="AF41" s="150" t="e">
        <f t="shared" si="11"/>
        <v>#DIV/0!</v>
      </c>
      <c r="AG41" s="180" t="e">
        <f t="shared" si="12"/>
        <v>#DIV/0!</v>
      </c>
      <c r="AH41" s="150"/>
      <c r="AI41" s="150" t="e">
        <f>AE41*(turn.targ236!AB41/1000000/238*6.022E+23)</f>
        <v>#DIV/0!</v>
      </c>
      <c r="AJ41" s="150" t="e">
        <f>AF41*(turn.targ236!AB41/1000000/238*6.022E+23)</f>
        <v>#DIV/0!</v>
      </c>
      <c r="AK41" s="150"/>
      <c r="AL41" s="150" t="e">
        <f>(turn.targ234!Q40/turn.targ234!P40)/(Q41/P41)</f>
        <v>#DIV/0!</v>
      </c>
      <c r="AM41" s="150" t="e">
        <f>AL41*SQRT(1/(Q41+0.5)+1/(turn.targ234!Q40+0.5))</f>
        <v>#DIV/0!</v>
      </c>
      <c r="AN41" s="150" t="e">
        <f t="shared" si="13"/>
        <v>#DIV/0!</v>
      </c>
      <c r="AO41" s="150" t="e">
        <f t="shared" si="13"/>
        <v>#DIV/0!</v>
      </c>
      <c r="AP41" s="152"/>
      <c r="AQ41" s="150" t="e">
        <f>AE41/turn.targ236!AK41</f>
        <v>#DIV/0!</v>
      </c>
      <c r="AR41" s="150" t="e">
        <f>AQ41*SQRT((AF41/AE41)^2+(turn.targ236!AL41/turn.targ236!AK41)^2)</f>
        <v>#DIV/0!</v>
      </c>
    </row>
    <row r="42" spans="1:44" x14ac:dyDescent="0.2">
      <c r="A42" s="29">
        <v>37</v>
      </c>
      <c r="B42" s="50" t="e">
        <f>VLOOKUP($A42,Rohdaten!F$3:H$1000,2,0)</f>
        <v>#N/A</v>
      </c>
      <c r="C42" s="29" t="e">
        <f>VLOOKUP($A42,Rohdaten!F$3:H$1000,3,0)</f>
        <v>#N/A</v>
      </c>
      <c r="D42" s="53" t="str">
        <f t="shared" si="0"/>
        <v>missing</v>
      </c>
      <c r="E42" s="76">
        <f>turn.targ236!E42</f>
        <v>0</v>
      </c>
      <c r="F42" s="50">
        <f t="array" ref="F42">SUM(IF($A42=runs_catXX,1))</f>
        <v>0</v>
      </c>
      <c r="G42" s="76">
        <f>turn.targ236!G42</f>
        <v>0</v>
      </c>
      <c r="H42" s="189" t="e">
        <f t="array" ref="H42">SUM(IF($A42=$C$128:$C$430,$W$128:$W$430*$U$128:$U$430))/SUM(IF($A42=$C$128:$C$430,$W$128:$W$430))</f>
        <v>#DIV/0!</v>
      </c>
      <c r="I42" s="190" t="e">
        <f t="array" ref="I42">SQRT(SUM(IF($A42=$C$128:$C$430,($W$128:$W$430*$V$128:$V$430)^2))/SUM(IF($A42=$C$128:$C$430,($W$128:$W$430)))^2)</f>
        <v>#DIV/0!</v>
      </c>
      <c r="J42" s="187" t="e">
        <f t="shared" si="1"/>
        <v>#DIV/0!</v>
      </c>
      <c r="K42" s="188" t="e">
        <f t="array" ref="K42">SQRT(SUM(IF(A42=$C$128:$C$430,(($U$128:$U$430-H42)/$V$128:$V$430)^2))/((F42-1)*SUM(IF(A42=$C$128:$C$430,1/$V$128:$V$430^2))))</f>
        <v>#DIV/0!</v>
      </c>
      <c r="L42" s="187" t="e">
        <f t="shared" si="2"/>
        <v>#DIV/0!</v>
      </c>
      <c r="M42" s="188" t="e">
        <f t="shared" si="3"/>
        <v>#DIV/0!</v>
      </c>
      <c r="N42" s="187" t="e">
        <f t="shared" si="4"/>
        <v>#DIV/0!</v>
      </c>
      <c r="O42" s="175"/>
      <c r="P42" s="152">
        <f t="array" ref="P42">SUM(IF($A42=runs!$C$2:$C$304,runs!AQ$2:AQ$304))</f>
        <v>0</v>
      </c>
      <c r="Q42" s="152">
        <f t="array" ref="Q42">SUM(IF($A42=runs!$C$2:$C$304,runs!AP$2:AP$304))</f>
        <v>0</v>
      </c>
      <c r="R42" s="176">
        <f t="shared" si="5"/>
        <v>1</v>
      </c>
      <c r="S42" s="150" t="e">
        <f t="shared" si="6"/>
        <v>#DIV/0!</v>
      </c>
      <c r="T42" s="150" t="e">
        <f t="shared" si="7"/>
        <v>#DIV/0!</v>
      </c>
      <c r="U42" s="150">
        <f t="array" ref="U42">SUM(IF($A42=runs!$C$3:$C$304,runs!AS$3:AS$304))</f>
        <v>0</v>
      </c>
      <c r="V42" s="150" t="e">
        <f t="shared" si="8"/>
        <v>#DIV/0!</v>
      </c>
      <c r="W42" s="177" t="e">
        <f>S42/'current calib'!$B$16</f>
        <v>#DIV/0!</v>
      </c>
      <c r="X42" s="178" t="e">
        <f>W42/eval!$B$29</f>
        <v>#DIV/0!</v>
      </c>
      <c r="Y42" s="150" t="e">
        <f>Q42/(U42/charge/constants!$B$3)</f>
        <v>#DIV/0!</v>
      </c>
      <c r="Z42" s="179" t="e">
        <f>R42/(U42/charge/constants!$B$3)</f>
        <v>#DIV/0!</v>
      </c>
      <c r="AA42" s="180" t="e">
        <f t="shared" si="9"/>
        <v>#DIV/0!</v>
      </c>
      <c r="AB42" s="181" t="e">
        <f>Y42/eval!$E$18</f>
        <v>#DIV/0!</v>
      </c>
      <c r="AC42" s="150" t="e">
        <f>Z42/eval!$E$18</f>
        <v>#DIV/0!</v>
      </c>
      <c r="AD42" s="176"/>
      <c r="AE42" s="150" t="e">
        <f t="shared" si="10"/>
        <v>#DIV/0!</v>
      </c>
      <c r="AF42" s="150" t="e">
        <f t="shared" si="11"/>
        <v>#DIV/0!</v>
      </c>
      <c r="AG42" s="180" t="e">
        <f t="shared" si="12"/>
        <v>#DIV/0!</v>
      </c>
      <c r="AH42" s="150"/>
      <c r="AI42" s="150" t="e">
        <f>AE42*(turn.targ236!AB42/1000000/238*6.022E+23)</f>
        <v>#DIV/0!</v>
      </c>
      <c r="AJ42" s="150" t="e">
        <f>AF42*(turn.targ236!AB42/1000000/238*6.022E+23)</f>
        <v>#DIV/0!</v>
      </c>
      <c r="AK42" s="150"/>
      <c r="AL42" s="150" t="e">
        <f>(turn.targ234!Q41/turn.targ234!P41)/(Q42/P42)</f>
        <v>#DIV/0!</v>
      </c>
      <c r="AM42" s="150" t="e">
        <f>AL42*SQRT(1/(Q42+0.5)+1/(turn.targ234!Q41+0.5))</f>
        <v>#DIV/0!</v>
      </c>
      <c r="AN42" s="150" t="e">
        <f t="shared" si="13"/>
        <v>#DIV/0!</v>
      </c>
      <c r="AO42" s="150" t="e">
        <f t="shared" si="13"/>
        <v>#DIV/0!</v>
      </c>
      <c r="AP42" s="152"/>
      <c r="AQ42" s="150" t="e">
        <f>AE42/turn.targ236!AK42</f>
        <v>#DIV/0!</v>
      </c>
      <c r="AR42" s="150" t="e">
        <f>AQ42*SQRT((AF42/AE42)^2+(turn.targ236!AL42/turn.targ236!AK42)^2)</f>
        <v>#DIV/0!</v>
      </c>
    </row>
    <row r="43" spans="1:44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3" t="str">
        <f t="shared" si="0"/>
        <v>missing</v>
      </c>
      <c r="E43" s="76">
        <f>turn.targ236!E43</f>
        <v>0</v>
      </c>
      <c r="F43" s="50">
        <f t="array" ref="F43">SUM(IF($A43=runs_catXX,1))</f>
        <v>0</v>
      </c>
      <c r="G43" s="76">
        <f>turn.targ236!G43</f>
        <v>0</v>
      </c>
      <c r="H43" s="189" t="e">
        <f t="array" ref="H43">SUM(IF($A43=$C$128:$C$430,$W$128:$W$430*$U$128:$U$430))/SUM(IF($A43=$C$128:$C$430,$W$128:$W$430))</f>
        <v>#DIV/0!</v>
      </c>
      <c r="I43" s="190" t="e">
        <f t="array" ref="I43">SQRT(SUM(IF($A43=$C$128:$C$430,($W$128:$W$430*$V$128:$V$430)^2))/SUM(IF($A43=$C$128:$C$430,($W$128:$W$430)))^2)</f>
        <v>#DIV/0!</v>
      </c>
      <c r="J43" s="187" t="e">
        <f t="shared" si="1"/>
        <v>#DIV/0!</v>
      </c>
      <c r="K43" s="188" t="e">
        <f t="array" ref="K43">SQRT(SUM(IF(A43=$C$128:$C$430,(($U$128:$U$430-H43)/$V$128:$V$430)^2))/((F43-1)*SUM(IF(A43=$C$128:$C$430,1/$V$128:$V$430^2))))</f>
        <v>#DIV/0!</v>
      </c>
      <c r="L43" s="187" t="e">
        <f t="shared" si="2"/>
        <v>#DIV/0!</v>
      </c>
      <c r="M43" s="188" t="e">
        <f t="shared" si="3"/>
        <v>#DIV/0!</v>
      </c>
      <c r="N43" s="187" t="e">
        <f t="shared" si="4"/>
        <v>#DIV/0!</v>
      </c>
      <c r="O43" s="175"/>
      <c r="P43" s="152">
        <f t="array" ref="P43">SUM(IF($A43=runs!$C$2:$C$304,runs!AQ$2:AQ$304))</f>
        <v>0</v>
      </c>
      <c r="Q43" s="152">
        <f t="array" ref="Q43">SUM(IF($A43=runs!$C$2:$C$304,runs!AP$2:AP$304))</f>
        <v>0</v>
      </c>
      <c r="R43" s="176">
        <f t="shared" si="5"/>
        <v>1</v>
      </c>
      <c r="S43" s="150" t="e">
        <f t="shared" si="6"/>
        <v>#DIV/0!</v>
      </c>
      <c r="T43" s="150" t="e">
        <f t="shared" si="7"/>
        <v>#DIV/0!</v>
      </c>
      <c r="U43" s="150">
        <f t="array" ref="U43">SUM(IF($A43=runs!$C$3:$C$304,runs!AS$3:AS$304))</f>
        <v>0</v>
      </c>
      <c r="V43" s="150" t="e">
        <f t="shared" si="8"/>
        <v>#DIV/0!</v>
      </c>
      <c r="W43" s="177" t="e">
        <f>S43/'current calib'!$B$16</f>
        <v>#DIV/0!</v>
      </c>
      <c r="X43" s="178" t="e">
        <f>W43/eval!$B$29</f>
        <v>#DIV/0!</v>
      </c>
      <c r="Y43" s="150" t="e">
        <f>Q43/(U43/charge/constants!$B$3)</f>
        <v>#DIV/0!</v>
      </c>
      <c r="Z43" s="179" t="e">
        <f>R43/(U43/charge/constants!$B$3)</f>
        <v>#DIV/0!</v>
      </c>
      <c r="AA43" s="180" t="e">
        <f t="shared" si="9"/>
        <v>#DIV/0!</v>
      </c>
      <c r="AB43" s="181" t="e">
        <f>Y43/eval!$E$18</f>
        <v>#DIV/0!</v>
      </c>
      <c r="AC43" s="150" t="e">
        <f>Z43/eval!$E$18</f>
        <v>#DIV/0!</v>
      </c>
      <c r="AD43" s="176"/>
      <c r="AE43" s="150" t="e">
        <f t="shared" si="10"/>
        <v>#DIV/0!</v>
      </c>
      <c r="AF43" s="150" t="e">
        <f t="shared" si="11"/>
        <v>#DIV/0!</v>
      </c>
      <c r="AG43" s="180" t="e">
        <f t="shared" si="12"/>
        <v>#DIV/0!</v>
      </c>
      <c r="AH43" s="150"/>
      <c r="AI43" s="150" t="e">
        <f>AE43*(turn.targ236!AB43/1000000/238*6.022E+23)</f>
        <v>#DIV/0!</v>
      </c>
      <c r="AJ43" s="150" t="e">
        <f>AF43*(turn.targ236!AB43/1000000/238*6.022E+23)</f>
        <v>#DIV/0!</v>
      </c>
      <c r="AK43" s="150"/>
      <c r="AL43" s="150" t="e">
        <f>(turn.targ234!Q42/turn.targ234!P42)/(Q43/P43)</f>
        <v>#DIV/0!</v>
      </c>
      <c r="AM43" s="150" t="e">
        <f>AL43*SQRT(1/(Q43+0.5)+1/(turn.targ234!Q42+0.5))</f>
        <v>#DIV/0!</v>
      </c>
      <c r="AN43" s="150" t="e">
        <f t="shared" si="13"/>
        <v>#DIV/0!</v>
      </c>
      <c r="AO43" s="150" t="e">
        <f t="shared" si="13"/>
        <v>#DIV/0!</v>
      </c>
      <c r="AP43" s="152"/>
      <c r="AQ43" s="150" t="e">
        <f>AE43/turn.targ236!AK43</f>
        <v>#DIV/0!</v>
      </c>
      <c r="AR43" s="150" t="e">
        <f>AQ43*SQRT((AF43/AE43)^2+(turn.targ236!AL43/turn.targ236!AK43)^2)</f>
        <v>#DIV/0!</v>
      </c>
    </row>
    <row r="44" spans="1:44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3" t="str">
        <f t="shared" si="0"/>
        <v>missing</v>
      </c>
      <c r="E44" s="76">
        <f>turn.targ236!E44</f>
        <v>0</v>
      </c>
      <c r="F44" s="50">
        <f t="array" ref="F44">SUM(IF($A44=runs_catXX,1))</f>
        <v>0</v>
      </c>
      <c r="G44" s="76">
        <f>turn.targ236!G44</f>
        <v>0</v>
      </c>
      <c r="H44" s="189" t="e">
        <f t="array" ref="H44">SUM(IF($A44=$C$128:$C$430,$W$128:$W$430*$U$128:$U$430))/SUM(IF($A44=$C$128:$C$430,$W$128:$W$430))</f>
        <v>#DIV/0!</v>
      </c>
      <c r="I44" s="190" t="e">
        <f t="array" ref="I44">SQRT(SUM(IF($A44=$C$128:$C$430,($W$128:$W$430*$V$128:$V$430)^2))/SUM(IF($A44=$C$128:$C$430,($W$128:$W$430)))^2)</f>
        <v>#DIV/0!</v>
      </c>
      <c r="J44" s="187" t="e">
        <f t="shared" si="1"/>
        <v>#DIV/0!</v>
      </c>
      <c r="K44" s="188" t="e">
        <f t="array" ref="K44">SQRT(SUM(IF(A44=$C$128:$C$430,(($U$128:$U$430-H44)/$V$128:$V$430)^2))/((F44-1)*SUM(IF(A44=$C$128:$C$430,1/$V$128:$V$430^2))))</f>
        <v>#DIV/0!</v>
      </c>
      <c r="L44" s="187" t="e">
        <f t="shared" si="2"/>
        <v>#DIV/0!</v>
      </c>
      <c r="M44" s="188" t="e">
        <f t="shared" si="3"/>
        <v>#DIV/0!</v>
      </c>
      <c r="N44" s="187" t="e">
        <f t="shared" si="4"/>
        <v>#DIV/0!</v>
      </c>
      <c r="O44" s="175"/>
      <c r="P44" s="152">
        <f t="array" ref="P44">SUM(IF($A44=runs!$C$2:$C$304,runs!AQ$2:AQ$304))</f>
        <v>0</v>
      </c>
      <c r="Q44" s="152">
        <f t="array" ref="Q44">SUM(IF($A44=runs!$C$2:$C$304,runs!AP$2:AP$304))</f>
        <v>0</v>
      </c>
      <c r="R44" s="176">
        <f t="shared" si="5"/>
        <v>1</v>
      </c>
      <c r="S44" s="150" t="e">
        <f t="shared" si="6"/>
        <v>#DIV/0!</v>
      </c>
      <c r="T44" s="150" t="e">
        <f t="shared" si="7"/>
        <v>#DIV/0!</v>
      </c>
      <c r="U44" s="150">
        <f t="array" ref="U44">SUM(IF($A44=runs!$C$3:$C$304,runs!AS$3:AS$304))</f>
        <v>0</v>
      </c>
      <c r="V44" s="150" t="e">
        <f t="shared" si="8"/>
        <v>#DIV/0!</v>
      </c>
      <c r="W44" s="177" t="e">
        <f>S44/'current calib'!$B$16</f>
        <v>#DIV/0!</v>
      </c>
      <c r="X44" s="178" t="e">
        <f>W44/eval!$B$29</f>
        <v>#DIV/0!</v>
      </c>
      <c r="Y44" s="150" t="e">
        <f>Q44/(U44/charge/constants!$B$3)</f>
        <v>#DIV/0!</v>
      </c>
      <c r="Z44" s="179" t="e">
        <f>R44/(U44/charge/constants!$B$3)</f>
        <v>#DIV/0!</v>
      </c>
      <c r="AA44" s="180" t="e">
        <f t="shared" si="9"/>
        <v>#DIV/0!</v>
      </c>
      <c r="AB44" s="181" t="e">
        <f>Y44/eval!$E$18</f>
        <v>#DIV/0!</v>
      </c>
      <c r="AC44" s="150" t="e">
        <f>Z44/eval!$E$18</f>
        <v>#DIV/0!</v>
      </c>
      <c r="AD44" s="176"/>
      <c r="AE44" s="150" t="e">
        <f t="shared" si="10"/>
        <v>#DIV/0!</v>
      </c>
      <c r="AF44" s="150" t="e">
        <f t="shared" si="11"/>
        <v>#DIV/0!</v>
      </c>
      <c r="AG44" s="180" t="e">
        <f t="shared" si="12"/>
        <v>#DIV/0!</v>
      </c>
      <c r="AH44" s="150"/>
      <c r="AI44" s="150" t="e">
        <f>AE44*(turn.targ236!AB44/1000000/238*6.022E+23)</f>
        <v>#DIV/0!</v>
      </c>
      <c r="AJ44" s="150" t="e">
        <f>AF44*(turn.targ236!AB44/1000000/238*6.022E+23)</f>
        <v>#DIV/0!</v>
      </c>
      <c r="AK44" s="150"/>
      <c r="AL44" s="150" t="e">
        <f>(turn.targ234!Q43/turn.targ234!P43)/(Q44/P44)</f>
        <v>#DIV/0!</v>
      </c>
      <c r="AM44" s="150" t="e">
        <f>AL44*SQRT(1/(Q44+0.5)+1/(turn.targ234!Q43+0.5))</f>
        <v>#DIV/0!</v>
      </c>
      <c r="AN44" s="150" t="e">
        <f t="shared" si="13"/>
        <v>#DIV/0!</v>
      </c>
      <c r="AO44" s="150" t="e">
        <f t="shared" si="13"/>
        <v>#DIV/0!</v>
      </c>
      <c r="AP44" s="152"/>
      <c r="AQ44" s="150" t="e">
        <f>AE44/turn.targ236!AK44</f>
        <v>#DIV/0!</v>
      </c>
      <c r="AR44" s="150" t="e">
        <f>AQ44*SQRT((AF44/AE44)^2+(turn.targ236!AL44/turn.targ236!AK44)^2)</f>
        <v>#DIV/0!</v>
      </c>
    </row>
    <row r="45" spans="1:44" x14ac:dyDescent="0.2">
      <c r="S45" s="32"/>
      <c r="T45" s="32"/>
      <c r="W45" s="183"/>
      <c r="X45" s="183"/>
      <c r="Y45" s="20"/>
      <c r="AD45" s="55"/>
      <c r="AE45" s="32"/>
      <c r="AF45" s="32"/>
      <c r="AH45" s="32"/>
      <c r="AI45" s="32"/>
      <c r="AJ45" s="32"/>
      <c r="AK45" s="32"/>
      <c r="AL45" s="32"/>
      <c r="AM45" s="32"/>
    </row>
    <row r="46" spans="1:44" x14ac:dyDescent="0.2">
      <c r="P46" s="29">
        <f>SUM(P28:P34,P36:P39)</f>
        <v>0</v>
      </c>
      <c r="Q46" s="29">
        <f>SUM(Q28:Q34,Q36:Q39)</f>
        <v>0</v>
      </c>
      <c r="R46" s="55">
        <f>SQRT(Q46+1)</f>
        <v>1</v>
      </c>
      <c r="S46" s="32" t="e">
        <f>Q46/P46</f>
        <v>#DIV/0!</v>
      </c>
      <c r="T46" s="32" t="e">
        <f>R46/P46</f>
        <v>#DIV/0!</v>
      </c>
      <c r="U46" s="29" t="e">
        <f>SUM(U28:U34,U36:U39)</f>
        <v>#VALUE!</v>
      </c>
      <c r="V46" s="32" t="e">
        <f>U46/P46</f>
        <v>#VALUE!</v>
      </c>
      <c r="W46" s="184" t="e">
        <f>SUM(W28:W34,W36:W39)</f>
        <v>#DIV/0!</v>
      </c>
      <c r="X46" s="183"/>
      <c r="Y46" s="20" t="e">
        <f>Q46/(U46/charge/[1]constants!$B$3)</f>
        <v>#VALUE!</v>
      </c>
      <c r="Z46" s="59" t="e">
        <f>R46/(U46/charge/[1]constants!$B$3)</f>
        <v>#VALUE!</v>
      </c>
      <c r="AA46" s="60" t="e">
        <f>Z46/Y46</f>
        <v>#VALUE!</v>
      </c>
      <c r="AB46" s="23" t="e">
        <f>Y46/[1]eval!$E$18</f>
        <v>#VALUE!</v>
      </c>
      <c r="AC46" s="20" t="e">
        <f>Z46/[1]eval!$E$18</f>
        <v>#VALUE!</v>
      </c>
      <c r="AD46" s="55"/>
      <c r="AE46" s="32" t="e">
        <f>AB46</f>
        <v>#VALUE!</v>
      </c>
      <c r="AF46" s="32" t="e">
        <f>AC46</f>
        <v>#VALUE!</v>
      </c>
      <c r="AG46" s="60" t="e">
        <f>AF46/AE46</f>
        <v>#VALUE!</v>
      </c>
      <c r="AH46" s="32"/>
      <c r="AI46" s="32"/>
      <c r="AJ46" s="32"/>
      <c r="AK46" s="32"/>
      <c r="AL46" s="32"/>
      <c r="AM46" s="32"/>
    </row>
    <row r="47" spans="1:44" x14ac:dyDescent="0.2">
      <c r="W47" s="183"/>
      <c r="X47" s="183"/>
      <c r="AE47" s="32"/>
      <c r="AF47" s="32"/>
      <c r="AH47" s="32"/>
      <c r="AI47" s="32"/>
      <c r="AJ47" s="32"/>
      <c r="AK47" s="32"/>
      <c r="AL47" s="32"/>
      <c r="AM47" s="32"/>
    </row>
    <row r="48" spans="1:44" x14ac:dyDescent="0.2">
      <c r="W48" s="183"/>
      <c r="X48" s="183"/>
      <c r="AE48" s="32"/>
      <c r="AF48" s="32"/>
      <c r="AH48" s="32"/>
      <c r="AI48" s="32"/>
      <c r="AJ48" s="32"/>
      <c r="AK48" s="32"/>
      <c r="AL48" s="32"/>
      <c r="AM48" s="32"/>
    </row>
    <row r="49" spans="23:39" x14ac:dyDescent="0.2">
      <c r="W49" s="183"/>
      <c r="X49" s="183"/>
      <c r="AE49" s="32"/>
      <c r="AF49" s="32"/>
      <c r="AH49" s="32"/>
      <c r="AI49" s="32"/>
      <c r="AJ49" s="32"/>
      <c r="AK49" s="32"/>
      <c r="AL49" s="32"/>
      <c r="AM49" s="32"/>
    </row>
    <row r="50" spans="23:39" x14ac:dyDescent="0.2">
      <c r="W50" s="183"/>
      <c r="X50" s="183"/>
      <c r="AE50" s="32"/>
      <c r="AF50" s="32"/>
      <c r="AH50" s="32"/>
      <c r="AI50" s="32"/>
      <c r="AJ50" s="32"/>
      <c r="AK50" s="32"/>
      <c r="AL50" s="32"/>
      <c r="AM50" s="32"/>
    </row>
    <row r="51" spans="23:39" x14ac:dyDescent="0.2">
      <c r="W51" s="183"/>
      <c r="X51" s="183"/>
      <c r="AE51" s="32"/>
      <c r="AF51" s="32"/>
      <c r="AH51" s="32"/>
      <c r="AI51" s="32"/>
      <c r="AJ51" s="32"/>
      <c r="AK51" s="32"/>
      <c r="AL51" s="32"/>
      <c r="AM51" s="32"/>
    </row>
    <row r="52" spans="23:39" x14ac:dyDescent="0.2">
      <c r="W52" s="183"/>
      <c r="X52" s="183"/>
      <c r="AE52" s="32"/>
      <c r="AF52" s="32"/>
      <c r="AH52" s="32"/>
      <c r="AI52" s="32"/>
      <c r="AJ52" s="32"/>
      <c r="AK52" s="32"/>
      <c r="AL52" s="32"/>
      <c r="AM52" s="32"/>
    </row>
    <row r="53" spans="23:39" x14ac:dyDescent="0.2">
      <c r="W53" s="183"/>
      <c r="X53" s="183"/>
      <c r="AE53" s="32"/>
      <c r="AF53" s="32"/>
      <c r="AH53" s="32"/>
      <c r="AI53" s="32"/>
      <c r="AJ53" s="32"/>
      <c r="AK53" s="32"/>
      <c r="AL53" s="32"/>
      <c r="AM53" s="32"/>
    </row>
    <row r="54" spans="23:39" x14ac:dyDescent="0.2">
      <c r="W54" s="183"/>
      <c r="X54" s="183"/>
      <c r="AE54" s="32"/>
      <c r="AF54" s="32"/>
      <c r="AH54" s="32"/>
      <c r="AI54" s="32"/>
      <c r="AJ54" s="32"/>
      <c r="AK54" s="32"/>
      <c r="AL54" s="32"/>
      <c r="AM54" s="32"/>
    </row>
    <row r="55" spans="23:39" x14ac:dyDescent="0.2">
      <c r="W55" s="183"/>
      <c r="X55" s="183"/>
      <c r="AE55" s="32"/>
      <c r="AF55" s="32"/>
      <c r="AH55" s="32"/>
      <c r="AI55" s="32"/>
      <c r="AJ55" s="32"/>
      <c r="AK55" s="32"/>
      <c r="AL55" s="32"/>
      <c r="AM55" s="32"/>
    </row>
    <row r="56" spans="23:39" x14ac:dyDescent="0.2">
      <c r="W56" s="183"/>
      <c r="X56" s="183"/>
      <c r="AE56" s="32"/>
      <c r="AF56" s="32"/>
      <c r="AH56" s="32"/>
      <c r="AI56" s="32"/>
      <c r="AJ56" s="32"/>
      <c r="AK56" s="32"/>
      <c r="AL56" s="32"/>
      <c r="AM56" s="32"/>
    </row>
    <row r="57" spans="23:39" x14ac:dyDescent="0.2">
      <c r="W57" s="183"/>
      <c r="X57" s="183"/>
      <c r="AE57" s="32"/>
      <c r="AF57" s="32"/>
      <c r="AH57" s="32"/>
      <c r="AI57" s="32"/>
      <c r="AJ57" s="32"/>
      <c r="AK57" s="32"/>
      <c r="AL57" s="32"/>
      <c r="AM57" s="32"/>
    </row>
    <row r="58" spans="23:39" x14ac:dyDescent="0.2">
      <c r="W58" s="183"/>
      <c r="X58" s="183"/>
    </row>
    <row r="59" spans="23:39" x14ac:dyDescent="0.2">
      <c r="W59" s="183"/>
      <c r="X59" s="183"/>
    </row>
    <row r="60" spans="23:39" x14ac:dyDescent="0.2">
      <c r="W60" s="183"/>
      <c r="X60" s="183"/>
    </row>
    <row r="61" spans="23:39" x14ac:dyDescent="0.2">
      <c r="W61" s="183"/>
      <c r="X61" s="183"/>
    </row>
    <row r="62" spans="23:39" x14ac:dyDescent="0.2">
      <c r="W62" s="183"/>
      <c r="X62" s="183"/>
    </row>
    <row r="63" spans="23:39" x14ac:dyDescent="0.2">
      <c r="W63" s="183"/>
      <c r="X63" s="183"/>
    </row>
    <row r="64" spans="23:39" x14ac:dyDescent="0.2">
      <c r="W64" s="183"/>
      <c r="X64" s="183"/>
    </row>
    <row r="65" spans="23:24" x14ac:dyDescent="0.2">
      <c r="W65" s="183"/>
      <c r="X65" s="183"/>
    </row>
    <row r="66" spans="23:24" x14ac:dyDescent="0.2">
      <c r="W66" s="183"/>
      <c r="X66" s="183"/>
    </row>
    <row r="67" spans="23:24" x14ac:dyDescent="0.2">
      <c r="W67" s="183"/>
      <c r="X67" s="183"/>
    </row>
    <row r="68" spans="23:24" x14ac:dyDescent="0.2">
      <c r="W68" s="183"/>
      <c r="X68" s="183"/>
    </row>
    <row r="69" spans="23:24" x14ac:dyDescent="0.2">
      <c r="W69" s="183"/>
      <c r="X69" s="183"/>
    </row>
    <row r="70" spans="23:24" x14ac:dyDescent="0.2">
      <c r="W70" s="183"/>
      <c r="X70" s="183"/>
    </row>
    <row r="71" spans="23:24" x14ac:dyDescent="0.2">
      <c r="W71" s="183"/>
      <c r="X71" s="183"/>
    </row>
    <row r="72" spans="23:24" x14ac:dyDescent="0.2">
      <c r="W72" s="183"/>
      <c r="X72" s="183"/>
    </row>
    <row r="73" spans="23:24" x14ac:dyDescent="0.2">
      <c r="W73" s="183"/>
      <c r="X73" s="183"/>
    </row>
    <row r="74" spans="23:24" x14ac:dyDescent="0.2">
      <c r="W74" s="183"/>
      <c r="X74" s="183"/>
    </row>
    <row r="75" spans="23:24" x14ac:dyDescent="0.2">
      <c r="W75" s="183"/>
      <c r="X75" s="183"/>
    </row>
    <row r="76" spans="23:24" x14ac:dyDescent="0.2">
      <c r="W76" s="183"/>
      <c r="X76" s="183"/>
    </row>
    <row r="77" spans="23:24" x14ac:dyDescent="0.2">
      <c r="W77" s="183"/>
      <c r="X77" s="183"/>
    </row>
    <row r="78" spans="23:24" x14ac:dyDescent="0.2">
      <c r="W78" s="183"/>
      <c r="X78" s="183"/>
    </row>
    <row r="79" spans="23:24" x14ac:dyDescent="0.2">
      <c r="W79" s="183"/>
      <c r="X79" s="183"/>
    </row>
    <row r="80" spans="23:24" x14ac:dyDescent="0.2">
      <c r="W80" s="183"/>
      <c r="X80" s="183"/>
    </row>
    <row r="81" spans="23:24" x14ac:dyDescent="0.2">
      <c r="W81" s="183"/>
      <c r="X81" s="183"/>
    </row>
    <row r="82" spans="23:24" x14ac:dyDescent="0.2">
      <c r="W82" s="183"/>
      <c r="X82" s="183"/>
    </row>
    <row r="83" spans="23:24" x14ac:dyDescent="0.2">
      <c r="W83" s="183"/>
      <c r="X83" s="183"/>
    </row>
    <row r="84" spans="23:24" x14ac:dyDescent="0.2">
      <c r="W84" s="183"/>
      <c r="X84" s="183"/>
    </row>
    <row r="85" spans="23:24" x14ac:dyDescent="0.2">
      <c r="W85" s="183"/>
      <c r="X85" s="183"/>
    </row>
    <row r="86" spans="23:24" x14ac:dyDescent="0.2">
      <c r="W86" s="183"/>
      <c r="X86" s="183"/>
    </row>
    <row r="87" spans="23:24" x14ac:dyDescent="0.2">
      <c r="W87" s="183"/>
      <c r="X87" s="183"/>
    </row>
    <row r="88" spans="23:24" x14ac:dyDescent="0.2">
      <c r="W88" s="183"/>
      <c r="X88" s="183"/>
    </row>
    <row r="89" spans="23:24" x14ac:dyDescent="0.2">
      <c r="W89" s="183"/>
      <c r="X89" s="183"/>
    </row>
    <row r="90" spans="23:24" x14ac:dyDescent="0.2">
      <c r="W90" s="183"/>
      <c r="X90" s="183"/>
    </row>
    <row r="91" spans="23:24" x14ac:dyDescent="0.2">
      <c r="W91" s="183"/>
      <c r="X91" s="183"/>
    </row>
    <row r="92" spans="23:24" x14ac:dyDescent="0.2">
      <c r="W92" s="183"/>
      <c r="X92" s="183"/>
    </row>
    <row r="93" spans="23:24" x14ac:dyDescent="0.2">
      <c r="W93" s="183"/>
      <c r="X93" s="183"/>
    </row>
    <row r="94" spans="23:24" x14ac:dyDescent="0.2">
      <c r="W94" s="183"/>
      <c r="X94" s="183"/>
    </row>
    <row r="95" spans="23:24" x14ac:dyDescent="0.2">
      <c r="W95" s="183"/>
      <c r="X95" s="183"/>
    </row>
    <row r="96" spans="23:24" x14ac:dyDescent="0.2">
      <c r="W96" s="183"/>
      <c r="X96" s="183"/>
    </row>
    <row r="97" spans="23:24" x14ac:dyDescent="0.2">
      <c r="W97" s="183"/>
      <c r="X97" s="183"/>
    </row>
    <row r="98" spans="23:24" x14ac:dyDescent="0.2">
      <c r="W98" s="183"/>
      <c r="X98" s="183"/>
    </row>
    <row r="99" spans="23:24" x14ac:dyDescent="0.2">
      <c r="W99" s="183"/>
      <c r="X99" s="183"/>
    </row>
    <row r="100" spans="23:24" x14ac:dyDescent="0.2">
      <c r="W100" s="183"/>
      <c r="X100" s="183"/>
    </row>
    <row r="101" spans="23:24" x14ac:dyDescent="0.2">
      <c r="W101" s="183"/>
      <c r="X101" s="183"/>
    </row>
    <row r="102" spans="23:24" x14ac:dyDescent="0.2">
      <c r="W102" s="183"/>
      <c r="X102" s="183"/>
    </row>
    <row r="103" spans="23:24" x14ac:dyDescent="0.2">
      <c r="W103" s="183"/>
      <c r="X103" s="183"/>
    </row>
    <row r="104" spans="23:24" x14ac:dyDescent="0.2">
      <c r="W104" s="183"/>
      <c r="X104" s="183"/>
    </row>
    <row r="105" spans="23:24" x14ac:dyDescent="0.2">
      <c r="W105" s="183"/>
      <c r="X105" s="183"/>
    </row>
    <row r="106" spans="23:24" x14ac:dyDescent="0.2">
      <c r="W106" s="183"/>
      <c r="X106" s="183"/>
    </row>
    <row r="107" spans="23:24" x14ac:dyDescent="0.2">
      <c r="W107" s="183"/>
      <c r="X107" s="183"/>
    </row>
    <row r="108" spans="23:24" x14ac:dyDescent="0.2">
      <c r="W108" s="183"/>
      <c r="X108" s="183"/>
    </row>
    <row r="109" spans="23:24" x14ac:dyDescent="0.2">
      <c r="W109" s="183"/>
      <c r="X109" s="183"/>
    </row>
    <row r="110" spans="23:24" x14ac:dyDescent="0.2">
      <c r="W110" s="183"/>
      <c r="X110" s="183"/>
    </row>
    <row r="111" spans="23:24" x14ac:dyDescent="0.2">
      <c r="W111" s="183"/>
      <c r="X111" s="183"/>
    </row>
    <row r="112" spans="23:24" x14ac:dyDescent="0.2">
      <c r="W112" s="183"/>
      <c r="X112" s="183"/>
    </row>
    <row r="113" spans="1:24" x14ac:dyDescent="0.2">
      <c r="W113" s="183"/>
      <c r="X113" s="183"/>
    </row>
    <row r="114" spans="1:24" x14ac:dyDescent="0.2">
      <c r="W114" s="183"/>
      <c r="X114" s="183"/>
    </row>
    <row r="115" spans="1:24" x14ac:dyDescent="0.2">
      <c r="W115" s="183"/>
      <c r="X115" s="183"/>
    </row>
    <row r="116" spans="1:24" x14ac:dyDescent="0.2">
      <c r="W116" s="183"/>
      <c r="X116" s="183"/>
    </row>
    <row r="117" spans="1:24" x14ac:dyDescent="0.2">
      <c r="W117" s="183"/>
      <c r="X117" s="183"/>
    </row>
    <row r="118" spans="1:24" x14ac:dyDescent="0.2">
      <c r="W118" s="183"/>
      <c r="X118" s="183"/>
    </row>
    <row r="119" spans="1:24" x14ac:dyDescent="0.2">
      <c r="W119" s="183"/>
      <c r="X119" s="183"/>
    </row>
    <row r="120" spans="1:24" x14ac:dyDescent="0.2">
      <c r="W120" s="183"/>
      <c r="X120" s="183"/>
    </row>
    <row r="121" spans="1:24" x14ac:dyDescent="0.2">
      <c r="W121" s="183"/>
      <c r="X121" s="183"/>
    </row>
    <row r="122" spans="1:24" x14ac:dyDescent="0.2">
      <c r="W122" s="183"/>
      <c r="X122" s="183"/>
    </row>
    <row r="123" spans="1:24" x14ac:dyDescent="0.2">
      <c r="W123" s="183"/>
      <c r="X123" s="183"/>
    </row>
    <row r="124" spans="1:24" x14ac:dyDescent="0.2">
      <c r="A124" s="18" t="s">
        <v>445</v>
      </c>
      <c r="W124" s="183"/>
      <c r="X124" s="183"/>
    </row>
    <row r="125" spans="1:24" x14ac:dyDescent="0.2">
      <c r="W125" s="183"/>
      <c r="X125" s="183"/>
    </row>
    <row r="126" spans="1:24" x14ac:dyDescent="0.2">
      <c r="A126" s="18"/>
      <c r="I126" s="172">
        <f>Rohdaten!AQ2</f>
        <v>0</v>
      </c>
      <c r="K126" s="172">
        <f>Rohdaten!AS2</f>
        <v>0</v>
      </c>
      <c r="W126" s="183"/>
      <c r="X126" s="183"/>
    </row>
    <row r="127" spans="1:24" x14ac:dyDescent="0.2">
      <c r="A127" s="29" t="str">
        <f>Rohdaten!C2</f>
        <v>runXXXX</v>
      </c>
      <c r="B127" s="50" t="str">
        <f>Rohdaten!H2</f>
        <v>Material</v>
      </c>
      <c r="C127" s="29" t="str">
        <f>Rohdaten!F2</f>
        <v>catXX</v>
      </c>
      <c r="D127" s="53" t="str">
        <f>Rohdaten!E2</f>
        <v>Turn</v>
      </c>
      <c r="H127" s="53">
        <f>Rohdaten!AP2</f>
        <v>0</v>
      </c>
      <c r="J127" s="172">
        <f>Rohdaten!AR2</f>
        <v>0</v>
      </c>
      <c r="L127" s="172">
        <f>Rohdaten!AT2</f>
        <v>0</v>
      </c>
      <c r="M127" s="53" t="str">
        <f>runs!J2</f>
        <v>238from234</v>
      </c>
      <c r="N127" s="53" t="str">
        <f>runs!G2</f>
        <v>cur.offset</v>
      </c>
      <c r="O127" s="53" t="str">
        <f>runs!H2</f>
        <v>use_238</v>
      </c>
      <c r="P127" s="18" t="s">
        <v>91</v>
      </c>
      <c r="Q127" s="18" t="s">
        <v>446</v>
      </c>
      <c r="R127" s="62" t="s">
        <v>447</v>
      </c>
      <c r="S127" s="62" t="s">
        <v>126</v>
      </c>
      <c r="T127" s="62" t="str">
        <f>runs!V2</f>
        <v>turn.det.eff</v>
      </c>
      <c r="U127" s="20" t="s">
        <v>448</v>
      </c>
      <c r="V127" s="20" t="s">
        <v>126</v>
      </c>
      <c r="W127" s="185" t="s">
        <v>127</v>
      </c>
      <c r="X127" s="183"/>
    </row>
    <row r="128" spans="1:24" x14ac:dyDescent="0.2">
      <c r="A128" s="29">
        <f>Rohdaten!C3</f>
        <v>1</v>
      </c>
      <c r="B128" s="50" t="str">
        <f>Rohdaten!H3</f>
        <v>Vienna_KkU</v>
      </c>
      <c r="C128" s="29">
        <f>Rohdaten!F3</f>
        <v>30</v>
      </c>
      <c r="D128" s="53">
        <f>Rohdaten!E3</f>
        <v>11</v>
      </c>
      <c r="H128" s="53">
        <f>Rohdaten!AP3</f>
        <v>0</v>
      </c>
      <c r="I128" s="172">
        <f>Rohdaten!AQ3-0.000024*K128</f>
        <v>0</v>
      </c>
      <c r="J128" s="172">
        <f>Rohdaten!AR3</f>
        <v>0</v>
      </c>
      <c r="K128" s="173">
        <f>Rohdaten!AS3</f>
        <v>0</v>
      </c>
      <c r="L128" s="172">
        <f>Rohdaten!AU3</f>
        <v>0</v>
      </c>
      <c r="M128" s="53" t="e">
        <f>runs!J3</f>
        <v>#DIV/0!</v>
      </c>
      <c r="N128" s="53">
        <f>runs!G3</f>
        <v>0</v>
      </c>
      <c r="O128" s="53" t="b">
        <f>IF(ISERROR(H128),1&lt;0,H128-N128&gt;eval!$B$6)</f>
        <v>0</v>
      </c>
      <c r="P128" s="29">
        <f>IF(OR(ISERROR(M128),O128),H128-N128,M128)</f>
        <v>0</v>
      </c>
      <c r="Q128" s="29" t="e">
        <f>K128/I128</f>
        <v>#DIV/0!</v>
      </c>
      <c r="R128" s="32">
        <f>(K128)/((P128*I128+0.0000000000000000001)/charge/constants!$B$3)</f>
        <v>0</v>
      </c>
      <c r="S128" s="55">
        <f>SQRT(K128+1)/((P128*I128+0.0000000000000000001)/charge/constants!$B$3)</f>
        <v>4.8066000000000004</v>
      </c>
      <c r="T128" s="62">
        <f>runs!V3</f>
        <v>0.85449700922206362</v>
      </c>
      <c r="U128" s="34">
        <f>R128/T128</f>
        <v>0</v>
      </c>
      <c r="V128" s="32">
        <f>S128/T128</f>
        <v>5.6250635732194567</v>
      </c>
      <c r="W128" s="186">
        <f>1/V128^2</f>
        <v>3.1604223891652933E-2</v>
      </c>
      <c r="X128" s="183"/>
    </row>
    <row r="129" spans="1:24" x14ac:dyDescent="0.2">
      <c r="A129" s="29">
        <f>Rohdaten!C4</f>
        <v>0</v>
      </c>
      <c r="B129" s="50">
        <f>Rohdaten!H4</f>
        <v>0</v>
      </c>
      <c r="C129" s="29">
        <f>Rohdaten!F4</f>
        <v>0</v>
      </c>
      <c r="D129" s="53">
        <f>Rohdaten!E4</f>
        <v>0</v>
      </c>
      <c r="H129" s="53">
        <f>Rohdaten!AP4</f>
        <v>0</v>
      </c>
      <c r="I129" s="172">
        <f>Rohdaten!AQ4-0.000024*K129</f>
        <v>0</v>
      </c>
      <c r="J129" s="172">
        <f>Rohdaten!AR4</f>
        <v>0</v>
      </c>
      <c r="K129" s="173">
        <f>Rohdaten!AS4</f>
        <v>0</v>
      </c>
      <c r="L129" s="172">
        <f>Rohdaten!AU4</f>
        <v>0</v>
      </c>
      <c r="M129" s="53" t="e">
        <f>runs!J4</f>
        <v>#DIV/0!</v>
      </c>
      <c r="N129" s="53" t="e">
        <f>runs!G4</f>
        <v>#DIV/0!</v>
      </c>
      <c r="O129" s="53" t="e">
        <f>IF(ISERROR(H129),1&lt;0,H129-N129&gt;eval!$B$6)</f>
        <v>#DIV/0!</v>
      </c>
      <c r="P129" s="29" t="e">
        <f t="shared" ref="P129:P192" si="14">IF(OR(ISERROR(M129),O129),H129-N129,M129)</f>
        <v>#DIV/0!</v>
      </c>
      <c r="Q129" s="29" t="e">
        <f t="shared" ref="Q129:Q192" si="15">K129/I129</f>
        <v>#DIV/0!</v>
      </c>
      <c r="R129" s="32" t="e">
        <f>(K129)/((P129*I129+0.0000000000000000001)/charge/constants!$B$3)</f>
        <v>#DIV/0!</v>
      </c>
      <c r="S129" s="55" t="e">
        <f>SQRT(K129+1)/((P129*I129+0.0000000000000000001)/charge/constants!$B$3)</f>
        <v>#DIV/0!</v>
      </c>
      <c r="T129" s="62" t="e">
        <f>runs!V4</f>
        <v>#DIV/0!</v>
      </c>
      <c r="U129" s="34" t="e">
        <f t="shared" ref="U129:U192" si="16">R129/T129</f>
        <v>#DIV/0!</v>
      </c>
      <c r="V129" s="32" t="e">
        <f t="shared" ref="V129:V192" si="17">S129/T129</f>
        <v>#DIV/0!</v>
      </c>
      <c r="W129" s="186" t="e">
        <f t="shared" ref="W129:W192" si="18">1/V129^2</f>
        <v>#DIV/0!</v>
      </c>
      <c r="X129" s="183"/>
    </row>
    <row r="130" spans="1:24" x14ac:dyDescent="0.2">
      <c r="A130" s="29">
        <f>Rohdaten!C5</f>
        <v>3</v>
      </c>
      <c r="B130" s="50" t="str">
        <f>Rohdaten!H5</f>
        <v>Vienna-US8</v>
      </c>
      <c r="C130" s="29">
        <f>Rohdaten!F5</f>
        <v>15</v>
      </c>
      <c r="D130" s="53">
        <f>Rohdaten!E5</f>
        <v>11</v>
      </c>
      <c r="H130" s="53">
        <f>Rohdaten!AP5</f>
        <v>0</v>
      </c>
      <c r="I130" s="172">
        <f>Rohdaten!AQ5-0.000024*K130</f>
        <v>0</v>
      </c>
      <c r="J130" s="172">
        <f>Rohdaten!AR5</f>
        <v>0</v>
      </c>
      <c r="K130" s="173">
        <f>Rohdaten!AS5</f>
        <v>0</v>
      </c>
      <c r="L130" s="172">
        <f>Rohdaten!AU5</f>
        <v>0</v>
      </c>
      <c r="M130" s="53">
        <f>runs!J5</f>
        <v>1.0085178960958691E-10</v>
      </c>
      <c r="N130" s="53">
        <f>runs!G5</f>
        <v>0</v>
      </c>
      <c r="O130" s="53" t="b">
        <f>IF(ISERROR(H130),1&lt;0,H130-N130&gt;eval!$B$6)</f>
        <v>0</v>
      </c>
      <c r="P130" s="29">
        <f t="shared" si="14"/>
        <v>1.0085178960958691E-10</v>
      </c>
      <c r="Q130" s="29" t="e">
        <f t="shared" si="15"/>
        <v>#DIV/0!</v>
      </c>
      <c r="R130" s="32">
        <f>(K130)/((P130*I130+0.0000000000000000001)/charge/constants!$B$3)</f>
        <v>0</v>
      </c>
      <c r="S130" s="55">
        <f>SQRT(K130+1)/((P130*I130+0.0000000000000000001)/charge/constants!$B$3)</f>
        <v>4.8066000000000004</v>
      </c>
      <c r="T130" s="62">
        <f>runs!V5</f>
        <v>0.85449700922206362</v>
      </c>
      <c r="U130" s="34">
        <f t="shared" si="16"/>
        <v>0</v>
      </c>
      <c r="V130" s="32">
        <f t="shared" si="17"/>
        <v>5.6250635732194567</v>
      </c>
      <c r="W130" s="186">
        <f t="shared" si="18"/>
        <v>3.1604223891652933E-2</v>
      </c>
      <c r="X130" s="183"/>
    </row>
    <row r="131" spans="1:24" x14ac:dyDescent="0.2">
      <c r="A131" s="29">
        <f>Rohdaten!C6</f>
        <v>0</v>
      </c>
      <c r="B131" s="50">
        <f>Rohdaten!H6</f>
        <v>0</v>
      </c>
      <c r="C131" s="29">
        <f>Rohdaten!F6</f>
        <v>0</v>
      </c>
      <c r="D131" s="53">
        <f>Rohdaten!E6</f>
        <v>0</v>
      </c>
      <c r="H131" s="53">
        <f>Rohdaten!AP6</f>
        <v>0</v>
      </c>
      <c r="I131" s="172">
        <f>Rohdaten!AQ6-0.000024*K131</f>
        <v>0</v>
      </c>
      <c r="J131" s="172">
        <f>Rohdaten!AR6</f>
        <v>0</v>
      </c>
      <c r="K131" s="173">
        <f>Rohdaten!AS6</f>
        <v>0</v>
      </c>
      <c r="L131" s="172">
        <f>Rohdaten!AU6</f>
        <v>0</v>
      </c>
      <c r="M131" s="53" t="e">
        <f>runs!J6</f>
        <v>#DIV/0!</v>
      </c>
      <c r="N131" s="53" t="e">
        <f>runs!G6</f>
        <v>#DIV/0!</v>
      </c>
      <c r="O131" s="53" t="e">
        <f>IF(ISERROR(H131),1&lt;0,H131-N131&gt;eval!$B$6)</f>
        <v>#DIV/0!</v>
      </c>
      <c r="P131" s="29" t="e">
        <f t="shared" si="14"/>
        <v>#DIV/0!</v>
      </c>
      <c r="Q131" s="29" t="e">
        <f t="shared" si="15"/>
        <v>#DIV/0!</v>
      </c>
      <c r="R131" s="32" t="e">
        <f>(K131)/((P131*I131+0.0000000000000000001)/charge/constants!$B$3)</f>
        <v>#DIV/0!</v>
      </c>
      <c r="S131" s="55" t="e">
        <f>SQRT(K131+1)/((P131*I131+0.0000000000000000001)/charge/constants!$B$3)</f>
        <v>#DIV/0!</v>
      </c>
      <c r="T131" s="62" t="e">
        <f>runs!V6</f>
        <v>#DIV/0!</v>
      </c>
      <c r="U131" s="34" t="e">
        <f t="shared" si="16"/>
        <v>#DIV/0!</v>
      </c>
      <c r="V131" s="32" t="e">
        <f t="shared" si="17"/>
        <v>#DIV/0!</v>
      </c>
      <c r="W131" s="186" t="e">
        <f t="shared" si="18"/>
        <v>#DIV/0!</v>
      </c>
      <c r="X131" s="183"/>
    </row>
    <row r="132" spans="1:24" x14ac:dyDescent="0.2">
      <c r="A132" s="29">
        <f>Rohdaten!C7</f>
        <v>0</v>
      </c>
      <c r="B132" s="50">
        <f>Rohdaten!H7</f>
        <v>0</v>
      </c>
      <c r="C132" s="29">
        <f>Rohdaten!F7</f>
        <v>0</v>
      </c>
      <c r="D132" s="53">
        <f>Rohdaten!E7</f>
        <v>0</v>
      </c>
      <c r="H132" s="53">
        <f>Rohdaten!AP7</f>
        <v>0</v>
      </c>
      <c r="I132" s="172">
        <f>Rohdaten!AQ7-0.000024*K132</f>
        <v>0</v>
      </c>
      <c r="J132" s="172">
        <f>Rohdaten!AR7</f>
        <v>0</v>
      </c>
      <c r="K132" s="173">
        <f>Rohdaten!AS7</f>
        <v>0</v>
      </c>
      <c r="L132" s="172">
        <f>Rohdaten!AU7</f>
        <v>0</v>
      </c>
      <c r="M132" s="53" t="e">
        <f>runs!J7</f>
        <v>#DIV/0!</v>
      </c>
      <c r="N132" s="53" t="e">
        <f>runs!G7</f>
        <v>#DIV/0!</v>
      </c>
      <c r="O132" s="53" t="e">
        <f>IF(ISERROR(H132),1&lt;0,H132-N132&gt;eval!$B$6)</f>
        <v>#DIV/0!</v>
      </c>
      <c r="P132" s="29" t="e">
        <f t="shared" si="14"/>
        <v>#DIV/0!</v>
      </c>
      <c r="Q132" s="29" t="e">
        <f t="shared" si="15"/>
        <v>#DIV/0!</v>
      </c>
      <c r="R132" s="32" t="e">
        <f>(K132)/((P132*I132+0.0000000000000000001)/charge/constants!$B$3)</f>
        <v>#DIV/0!</v>
      </c>
      <c r="S132" s="55" t="e">
        <f>SQRT(K132+1)/((P132*I132+0.0000000000000000001)/charge/constants!$B$3)</f>
        <v>#DIV/0!</v>
      </c>
      <c r="T132" s="62" t="e">
        <f>runs!V7</f>
        <v>#DIV/0!</v>
      </c>
      <c r="U132" s="34" t="e">
        <f t="shared" si="16"/>
        <v>#DIV/0!</v>
      </c>
      <c r="V132" s="32" t="e">
        <f t="shared" si="17"/>
        <v>#DIV/0!</v>
      </c>
      <c r="W132" s="186" t="e">
        <f t="shared" si="18"/>
        <v>#DIV/0!</v>
      </c>
      <c r="X132" s="183"/>
    </row>
    <row r="133" spans="1:24" x14ac:dyDescent="0.2">
      <c r="A133" s="29">
        <f>Rohdaten!C8</f>
        <v>0</v>
      </c>
      <c r="B133" s="50">
        <f>Rohdaten!H8</f>
        <v>0</v>
      </c>
      <c r="C133" s="29">
        <f>Rohdaten!F8</f>
        <v>0</v>
      </c>
      <c r="D133" s="53">
        <f>Rohdaten!E8</f>
        <v>0</v>
      </c>
      <c r="H133" s="53">
        <f>Rohdaten!AP8</f>
        <v>0</v>
      </c>
      <c r="I133" s="172">
        <f>Rohdaten!AQ8-0.000024*K133</f>
        <v>0</v>
      </c>
      <c r="J133" s="172">
        <f>Rohdaten!AR8</f>
        <v>0</v>
      </c>
      <c r="K133" s="173">
        <f>Rohdaten!AS8</f>
        <v>0</v>
      </c>
      <c r="L133" s="172">
        <f>Rohdaten!AU8</f>
        <v>0</v>
      </c>
      <c r="M133" s="53" t="e">
        <f>runs!J8</f>
        <v>#DIV/0!</v>
      </c>
      <c r="N133" s="53" t="e">
        <f>runs!G8</f>
        <v>#DIV/0!</v>
      </c>
      <c r="O133" s="53" t="e">
        <f>IF(ISERROR(H133),1&lt;0,H133-N133&gt;eval!$B$6)</f>
        <v>#DIV/0!</v>
      </c>
      <c r="P133" s="29" t="e">
        <f t="shared" si="14"/>
        <v>#DIV/0!</v>
      </c>
      <c r="Q133" s="29" t="e">
        <f t="shared" si="15"/>
        <v>#DIV/0!</v>
      </c>
      <c r="R133" s="32" t="e">
        <f>(K133)/((P133*I133+0.0000000000000000001)/charge/constants!$B$3)</f>
        <v>#DIV/0!</v>
      </c>
      <c r="S133" s="55" t="e">
        <f>SQRT(K133+1)/((P133*I133+0.0000000000000000001)/charge/constants!$B$3)</f>
        <v>#DIV/0!</v>
      </c>
      <c r="T133" s="62" t="e">
        <f>runs!V8</f>
        <v>#DIV/0!</v>
      </c>
      <c r="U133" s="34" t="e">
        <f t="shared" si="16"/>
        <v>#DIV/0!</v>
      </c>
      <c r="V133" s="32" t="e">
        <f t="shared" si="17"/>
        <v>#DIV/0!</v>
      </c>
      <c r="W133" s="186" t="e">
        <f t="shared" si="18"/>
        <v>#DIV/0!</v>
      </c>
      <c r="X133" s="183"/>
    </row>
    <row r="134" spans="1:24" x14ac:dyDescent="0.2">
      <c r="A134" s="29">
        <f>Rohdaten!C9</f>
        <v>8</v>
      </c>
      <c r="B134" s="50" t="str">
        <f>Rohdaten!H9</f>
        <v>MS_St60k_U</v>
      </c>
      <c r="C134" s="29">
        <f>Rohdaten!F9</f>
        <v>7</v>
      </c>
      <c r="D134" s="53">
        <f>Rohdaten!E9</f>
        <v>11</v>
      </c>
      <c r="H134" s="53">
        <f>Rohdaten!AP9</f>
        <v>0</v>
      </c>
      <c r="I134" s="172">
        <f>Rohdaten!AQ9-0.000024*K134</f>
        <v>0</v>
      </c>
      <c r="J134" s="172">
        <f>Rohdaten!AR9</f>
        <v>0</v>
      </c>
      <c r="K134" s="173">
        <f>Rohdaten!AS9</f>
        <v>0</v>
      </c>
      <c r="L134" s="172">
        <f>Rohdaten!AU9</f>
        <v>0</v>
      </c>
      <c r="M134" s="53">
        <f>runs!J9</f>
        <v>3.2431521267723101E-14</v>
      </c>
      <c r="N134" s="53">
        <f>runs!G9</f>
        <v>0</v>
      </c>
      <c r="O134" s="53" t="b">
        <f>IF(ISERROR(H134),1&lt;0,H134-N134&gt;eval!$B$6)</f>
        <v>0</v>
      </c>
      <c r="P134" s="29">
        <f t="shared" si="14"/>
        <v>3.2431521267723101E-14</v>
      </c>
      <c r="Q134" s="29" t="e">
        <f t="shared" si="15"/>
        <v>#DIV/0!</v>
      </c>
      <c r="R134" s="32">
        <f>(K134)/((P134*I134+0.0000000000000000001)/charge/constants!$B$3)</f>
        <v>0</v>
      </c>
      <c r="S134" s="55">
        <f>SQRT(K134+1)/((P134*I134+0.0000000000000000001)/charge/constants!$B$3)</f>
        <v>4.8066000000000004</v>
      </c>
      <c r="T134" s="62">
        <f>runs!V9</f>
        <v>0.85449700922206362</v>
      </c>
      <c r="U134" s="34">
        <f t="shared" si="16"/>
        <v>0</v>
      </c>
      <c r="V134" s="32">
        <f t="shared" si="17"/>
        <v>5.6250635732194567</v>
      </c>
      <c r="W134" s="186">
        <f t="shared" si="18"/>
        <v>3.1604223891652933E-2</v>
      </c>
      <c r="X134" s="183"/>
    </row>
    <row r="135" spans="1:24" x14ac:dyDescent="0.2">
      <c r="A135" s="29">
        <f>Rohdaten!C10</f>
        <v>9</v>
      </c>
      <c r="B135" s="50" t="str">
        <f>Rohdaten!H10</f>
        <v>MS_St60k_U</v>
      </c>
      <c r="C135" s="29">
        <f>Rohdaten!F10</f>
        <v>8</v>
      </c>
      <c r="D135" s="53">
        <f>Rohdaten!E10</f>
        <v>11</v>
      </c>
      <c r="H135" s="53">
        <f>Rohdaten!AP10</f>
        <v>0</v>
      </c>
      <c r="I135" s="172">
        <f>Rohdaten!AQ10-0.000024*K135</f>
        <v>0</v>
      </c>
      <c r="J135" s="172">
        <f>Rohdaten!AR10</f>
        <v>0</v>
      </c>
      <c r="K135" s="173">
        <f>Rohdaten!AS10</f>
        <v>0</v>
      </c>
      <c r="L135" s="172">
        <f>Rohdaten!AU10</f>
        <v>0</v>
      </c>
      <c r="M135" s="53">
        <f>runs!J10</f>
        <v>3.6202628391876954E-14</v>
      </c>
      <c r="N135" s="53">
        <f>runs!G10</f>
        <v>0</v>
      </c>
      <c r="O135" s="53" t="b">
        <f>IF(ISERROR(H135),1&lt;0,H135-N135&gt;eval!$B$6)</f>
        <v>0</v>
      </c>
      <c r="P135" s="29">
        <f t="shared" si="14"/>
        <v>3.6202628391876954E-14</v>
      </c>
      <c r="Q135" s="29" t="e">
        <f t="shared" si="15"/>
        <v>#DIV/0!</v>
      </c>
      <c r="R135" s="32">
        <f>(K135)/((P135*I135+0.0000000000000000001)/charge/constants!$B$3)</f>
        <v>0</v>
      </c>
      <c r="S135" s="55">
        <f>SQRT(K135+1)/((P135*I135+0.0000000000000000001)/charge/constants!$B$3)</f>
        <v>4.8066000000000004</v>
      </c>
      <c r="T135" s="62">
        <f>runs!V10</f>
        <v>0.85449700922206362</v>
      </c>
      <c r="U135" s="34">
        <f t="shared" si="16"/>
        <v>0</v>
      </c>
      <c r="V135" s="32">
        <f t="shared" si="17"/>
        <v>5.6250635732194567</v>
      </c>
      <c r="W135" s="186">
        <f t="shared" si="18"/>
        <v>3.1604223891652933E-2</v>
      </c>
      <c r="X135" s="183"/>
    </row>
    <row r="136" spans="1:24" x14ac:dyDescent="0.2">
      <c r="A136" s="29">
        <f>Rohdaten!C11</f>
        <v>10</v>
      </c>
      <c r="B136" s="50" t="str">
        <f>Rohdaten!H11</f>
        <v>MS_St60k_U</v>
      </c>
      <c r="C136" s="29">
        <f>Rohdaten!F11</f>
        <v>9</v>
      </c>
      <c r="D136" s="53">
        <f>Rohdaten!E11</f>
        <v>11</v>
      </c>
      <c r="H136" s="53">
        <f>Rohdaten!AP11</f>
        <v>0</v>
      </c>
      <c r="I136" s="172">
        <f>Rohdaten!AQ11-0.000024*K136</f>
        <v>0</v>
      </c>
      <c r="J136" s="172">
        <f>Rohdaten!AR11</f>
        <v>0</v>
      </c>
      <c r="K136" s="173">
        <f>Rohdaten!AS11</f>
        <v>0</v>
      </c>
      <c r="L136" s="172">
        <f>Rohdaten!AU11</f>
        <v>0</v>
      </c>
      <c r="M136" s="53">
        <f>runs!J11</f>
        <v>1.1793280460990218E-13</v>
      </c>
      <c r="N136" s="53">
        <f>runs!G11</f>
        <v>0</v>
      </c>
      <c r="O136" s="53" t="b">
        <f>IF(ISERROR(H136),1&lt;0,H136-N136&gt;eval!$B$6)</f>
        <v>0</v>
      </c>
      <c r="P136" s="29">
        <f t="shared" si="14"/>
        <v>1.1793280460990218E-13</v>
      </c>
      <c r="Q136" s="29" t="e">
        <f t="shared" si="15"/>
        <v>#DIV/0!</v>
      </c>
      <c r="R136" s="32">
        <f>(K136)/((P136*I136+0.0000000000000000001)/charge/constants!$B$3)</f>
        <v>0</v>
      </c>
      <c r="S136" s="55">
        <f>SQRT(K136+1)/((P136*I136+0.0000000000000000001)/charge/constants!$B$3)</f>
        <v>4.8066000000000004</v>
      </c>
      <c r="T136" s="62">
        <f>runs!V11</f>
        <v>0.85449700922206362</v>
      </c>
      <c r="U136" s="34">
        <f t="shared" si="16"/>
        <v>0</v>
      </c>
      <c r="V136" s="32">
        <f t="shared" si="17"/>
        <v>5.6250635732194567</v>
      </c>
      <c r="W136" s="186">
        <f t="shared" si="18"/>
        <v>3.1604223891652933E-2</v>
      </c>
      <c r="X136" s="183"/>
    </row>
    <row r="137" spans="1:24" x14ac:dyDescent="0.2">
      <c r="A137" s="29">
        <f>Rohdaten!C12</f>
        <v>11</v>
      </c>
      <c r="B137" s="50" t="str">
        <f>Rohdaten!H12</f>
        <v>Vienna-KkU</v>
      </c>
      <c r="C137" s="29">
        <f>Rohdaten!F12</f>
        <v>10</v>
      </c>
      <c r="D137" s="53">
        <f>Rohdaten!E12</f>
        <v>11</v>
      </c>
      <c r="H137" s="53">
        <f>Rohdaten!AP12</f>
        <v>0</v>
      </c>
      <c r="I137" s="172">
        <f>Rohdaten!AQ12-0.000024*K137</f>
        <v>0</v>
      </c>
      <c r="J137" s="172">
        <f>Rohdaten!AR12</f>
        <v>0</v>
      </c>
      <c r="K137" s="173">
        <f>Rohdaten!AS12</f>
        <v>0</v>
      </c>
      <c r="L137" s="172">
        <f>Rohdaten!AU12</f>
        <v>0</v>
      </c>
      <c r="M137" s="53">
        <f>runs!J12</f>
        <v>1.7154977489774813E-9</v>
      </c>
      <c r="N137" s="53">
        <f>runs!G12</f>
        <v>0</v>
      </c>
      <c r="O137" s="53" t="b">
        <f>IF(ISERROR(H137),1&lt;0,H137-N137&gt;eval!$B$6)</f>
        <v>0</v>
      </c>
      <c r="P137" s="29">
        <f t="shared" si="14"/>
        <v>1.7154977489774813E-9</v>
      </c>
      <c r="Q137" s="29" t="e">
        <f t="shared" si="15"/>
        <v>#DIV/0!</v>
      </c>
      <c r="R137" s="32">
        <f>(K137)/((P137*I137+0.0000000000000000001)/charge/constants!$B$3)</f>
        <v>0</v>
      </c>
      <c r="S137" s="55">
        <f>SQRT(K137+1)/((P137*I137+0.0000000000000000001)/charge/constants!$B$3)</f>
        <v>4.8066000000000004</v>
      </c>
      <c r="T137" s="62">
        <f>runs!V12</f>
        <v>0.85449700922206362</v>
      </c>
      <c r="U137" s="34">
        <f t="shared" si="16"/>
        <v>0</v>
      </c>
      <c r="V137" s="32">
        <f t="shared" si="17"/>
        <v>5.6250635732194567</v>
      </c>
      <c r="W137" s="186">
        <f t="shared" si="18"/>
        <v>3.1604223891652933E-2</v>
      </c>
      <c r="X137" s="183"/>
    </row>
    <row r="138" spans="1:24" x14ac:dyDescent="0.2">
      <c r="A138" s="29">
        <f>Rohdaten!C13</f>
        <v>12</v>
      </c>
      <c r="B138" s="50" t="str">
        <f>Rohdaten!H13</f>
        <v>MS_St60e_U</v>
      </c>
      <c r="C138" s="29">
        <f>Rohdaten!F13</f>
        <v>11</v>
      </c>
      <c r="D138" s="53">
        <f>Rohdaten!E13</f>
        <v>11</v>
      </c>
      <c r="H138" s="53">
        <f>Rohdaten!AP13</f>
        <v>0</v>
      </c>
      <c r="I138" s="172">
        <f>Rohdaten!AQ13-0.000024*K138</f>
        <v>0</v>
      </c>
      <c r="J138" s="172">
        <f>Rohdaten!AR13</f>
        <v>0</v>
      </c>
      <c r="K138" s="173">
        <f>Rohdaten!AS13</f>
        <v>0</v>
      </c>
      <c r="L138" s="172">
        <f>Rohdaten!AU13</f>
        <v>0</v>
      </c>
      <c r="M138" s="53">
        <f>runs!J13</f>
        <v>7.8887484164731882E-14</v>
      </c>
      <c r="N138" s="53">
        <f>runs!G13</f>
        <v>0</v>
      </c>
      <c r="O138" s="53" t="b">
        <f>IF(ISERROR(H138),1&lt;0,H138-N138&gt;eval!$B$6)</f>
        <v>0</v>
      </c>
      <c r="P138" s="29">
        <f t="shared" si="14"/>
        <v>7.8887484164731882E-14</v>
      </c>
      <c r="Q138" s="29" t="e">
        <f t="shared" si="15"/>
        <v>#DIV/0!</v>
      </c>
      <c r="R138" s="32">
        <f>(K138)/((P138*I138+0.0000000000000000001)/charge/constants!$B$3)</f>
        <v>0</v>
      </c>
      <c r="S138" s="55">
        <f>SQRT(K138+1)/((P138*I138+0.0000000000000000001)/charge/constants!$B$3)</f>
        <v>4.8066000000000004</v>
      </c>
      <c r="T138" s="62">
        <f>runs!V13</f>
        <v>0.85449700922206362</v>
      </c>
      <c r="U138" s="34">
        <f t="shared" si="16"/>
        <v>0</v>
      </c>
      <c r="V138" s="32">
        <f t="shared" si="17"/>
        <v>5.6250635732194567</v>
      </c>
      <c r="W138" s="186">
        <f t="shared" si="18"/>
        <v>3.1604223891652933E-2</v>
      </c>
      <c r="X138" s="183"/>
    </row>
    <row r="139" spans="1:24" x14ac:dyDescent="0.2">
      <c r="A139" s="29">
        <f>Rohdaten!C14</f>
        <v>13</v>
      </c>
      <c r="B139" s="50" t="str">
        <f>Rohdaten!H14</f>
        <v>MS_St60e_U</v>
      </c>
      <c r="C139" s="29">
        <f>Rohdaten!F14</f>
        <v>12</v>
      </c>
      <c r="D139" s="53">
        <f>Rohdaten!E14</f>
        <v>11</v>
      </c>
      <c r="H139" s="53">
        <f>Rohdaten!AP14</f>
        <v>0</v>
      </c>
      <c r="I139" s="172">
        <f>Rohdaten!AQ14-0.000024*K139</f>
        <v>0</v>
      </c>
      <c r="J139" s="172">
        <f>Rohdaten!AR14</f>
        <v>0</v>
      </c>
      <c r="K139" s="173">
        <f>Rohdaten!AS14</f>
        <v>0</v>
      </c>
      <c r="L139" s="172">
        <f>Rohdaten!AU14</f>
        <v>0</v>
      </c>
      <c r="M139" s="53">
        <f>runs!J14</f>
        <v>5.5202589391869105E-14</v>
      </c>
      <c r="N139" s="53">
        <f>runs!G14</f>
        <v>0</v>
      </c>
      <c r="O139" s="53" t="b">
        <f>IF(ISERROR(H139),1&lt;0,H139-N139&gt;eval!$B$6)</f>
        <v>0</v>
      </c>
      <c r="P139" s="29">
        <f t="shared" si="14"/>
        <v>5.5202589391869105E-14</v>
      </c>
      <c r="Q139" s="29" t="e">
        <f t="shared" si="15"/>
        <v>#DIV/0!</v>
      </c>
      <c r="R139" s="32">
        <f>(K139)/((P139*I139+0.0000000000000000001)/charge/constants!$B$3)</f>
        <v>0</v>
      </c>
      <c r="S139" s="55">
        <f>SQRT(K139+1)/((P139*I139+0.0000000000000000001)/charge/constants!$B$3)</f>
        <v>4.8066000000000004</v>
      </c>
      <c r="T139" s="62">
        <f>runs!V14</f>
        <v>0.85449700922206362</v>
      </c>
      <c r="U139" s="34">
        <f t="shared" si="16"/>
        <v>0</v>
      </c>
      <c r="V139" s="32">
        <f t="shared" si="17"/>
        <v>5.6250635732194567</v>
      </c>
      <c r="W139" s="186">
        <f t="shared" si="18"/>
        <v>3.1604223891652933E-2</v>
      </c>
      <c r="X139" s="183"/>
    </row>
    <row r="140" spans="1:24" x14ac:dyDescent="0.2">
      <c r="A140" s="29">
        <f>Rohdaten!C15</f>
        <v>14</v>
      </c>
      <c r="B140" s="50" t="str">
        <f>Rohdaten!H15</f>
        <v>MS_St60e_U</v>
      </c>
      <c r="C140" s="29">
        <f>Rohdaten!F15</f>
        <v>13</v>
      </c>
      <c r="D140" s="53">
        <f>Rohdaten!E15</f>
        <v>11</v>
      </c>
      <c r="H140" s="53">
        <f>Rohdaten!AP15</f>
        <v>0</v>
      </c>
      <c r="I140" s="172">
        <f>Rohdaten!AQ15-0.000024*K140</f>
        <v>0</v>
      </c>
      <c r="J140" s="172">
        <f>Rohdaten!AR15</f>
        <v>0</v>
      </c>
      <c r="K140" s="173">
        <f>Rohdaten!AS15</f>
        <v>0</v>
      </c>
      <c r="L140" s="172">
        <f>Rohdaten!AU15</f>
        <v>0</v>
      </c>
      <c r="M140" s="53">
        <f>runs!J15</f>
        <v>3.9802321555841993E-14</v>
      </c>
      <c r="N140" s="53">
        <f>runs!G15</f>
        <v>0</v>
      </c>
      <c r="O140" s="53" t="b">
        <f>IF(ISERROR(H140),1&lt;0,H140-N140&gt;eval!$B$6)</f>
        <v>0</v>
      </c>
      <c r="P140" s="29">
        <f t="shared" si="14"/>
        <v>3.9802321555841993E-14</v>
      </c>
      <c r="Q140" s="29" t="e">
        <f t="shared" si="15"/>
        <v>#DIV/0!</v>
      </c>
      <c r="R140" s="32">
        <f>(K140)/((P140*I140+0.0000000000000000001)/charge/constants!$B$3)</f>
        <v>0</v>
      </c>
      <c r="S140" s="55">
        <f>SQRT(K140+1)/((P140*I140+0.0000000000000000001)/charge/constants!$B$3)</f>
        <v>4.8066000000000004</v>
      </c>
      <c r="T140" s="62">
        <f>runs!V15</f>
        <v>0.85449700922206362</v>
      </c>
      <c r="U140" s="34">
        <f t="shared" si="16"/>
        <v>0</v>
      </c>
      <c r="V140" s="32">
        <f t="shared" si="17"/>
        <v>5.6250635732194567</v>
      </c>
      <c r="W140" s="186">
        <f t="shared" si="18"/>
        <v>3.1604223891652933E-2</v>
      </c>
      <c r="X140" s="183"/>
    </row>
    <row r="141" spans="1:24" x14ac:dyDescent="0.2">
      <c r="A141" s="29">
        <f>Rohdaten!C16</f>
        <v>15</v>
      </c>
      <c r="B141" s="50" t="str">
        <f>Rohdaten!H16</f>
        <v>MS_St60w_U</v>
      </c>
      <c r="C141" s="29">
        <f>Rohdaten!F16</f>
        <v>14</v>
      </c>
      <c r="D141" s="53">
        <f>Rohdaten!E16</f>
        <v>11</v>
      </c>
      <c r="H141" s="53">
        <f>Rohdaten!AP16</f>
        <v>0</v>
      </c>
      <c r="I141" s="172">
        <f>Rohdaten!AQ16-0.000024*K141</f>
        <v>0</v>
      </c>
      <c r="J141" s="172">
        <f>Rohdaten!AR16</f>
        <v>0</v>
      </c>
      <c r="K141" s="173">
        <f>Rohdaten!AS16</f>
        <v>0</v>
      </c>
      <c r="L141" s="172">
        <f>Rohdaten!AU16</f>
        <v>0</v>
      </c>
      <c r="M141" s="53">
        <f>runs!J16</f>
        <v>2.2972327564637192E-14</v>
      </c>
      <c r="N141" s="53">
        <f>runs!G16</f>
        <v>0</v>
      </c>
      <c r="O141" s="53" t="b">
        <f>IF(ISERROR(H141),1&lt;0,H141-N141&gt;eval!$B$6)</f>
        <v>0</v>
      </c>
      <c r="P141" s="29">
        <f t="shared" si="14"/>
        <v>2.2972327564637192E-14</v>
      </c>
      <c r="Q141" s="29" t="e">
        <f t="shared" si="15"/>
        <v>#DIV/0!</v>
      </c>
      <c r="R141" s="32">
        <f>(K141)/((P141*I141+0.0000000000000000001)/charge/constants!$B$3)</f>
        <v>0</v>
      </c>
      <c r="S141" s="55">
        <f>SQRT(K141+1)/((P141*I141+0.0000000000000000001)/charge/constants!$B$3)</f>
        <v>4.8066000000000004</v>
      </c>
      <c r="T141" s="62">
        <f>runs!V16</f>
        <v>0.85449700922206362</v>
      </c>
      <c r="U141" s="34">
        <f t="shared" si="16"/>
        <v>0</v>
      </c>
      <c r="V141" s="32">
        <f t="shared" si="17"/>
        <v>5.6250635732194567</v>
      </c>
      <c r="W141" s="186">
        <f t="shared" si="18"/>
        <v>3.1604223891652933E-2</v>
      </c>
      <c r="X141" s="183"/>
    </row>
    <row r="142" spans="1:24" x14ac:dyDescent="0.2">
      <c r="A142" s="29">
        <f>Rohdaten!C17</f>
        <v>16</v>
      </c>
      <c r="B142" s="50" t="str">
        <f>Rohdaten!H17</f>
        <v>MS_St60w_U</v>
      </c>
      <c r="C142" s="29">
        <f>Rohdaten!F17</f>
        <v>16</v>
      </c>
      <c r="D142" s="53">
        <f>Rohdaten!E17</f>
        <v>11</v>
      </c>
      <c r="H142" s="53">
        <f>Rohdaten!AP17</f>
        <v>0</v>
      </c>
      <c r="I142" s="172">
        <f>Rohdaten!AQ17-0.000024*K142</f>
        <v>0</v>
      </c>
      <c r="J142" s="172">
        <f>Rohdaten!AR17</f>
        <v>0</v>
      </c>
      <c r="K142" s="173">
        <f>Rohdaten!AS17</f>
        <v>0</v>
      </c>
      <c r="L142" s="172">
        <f>Rohdaten!AU17</f>
        <v>0</v>
      </c>
      <c r="M142" s="53">
        <f>runs!J17</f>
        <v>7.0157984783237738E-14</v>
      </c>
      <c r="N142" s="53">
        <f>runs!G17</f>
        <v>0</v>
      </c>
      <c r="O142" s="53" t="b">
        <f>IF(ISERROR(H142),1&lt;0,H142-N142&gt;eval!$B$6)</f>
        <v>0</v>
      </c>
      <c r="P142" s="29">
        <f t="shared" si="14"/>
        <v>7.0157984783237738E-14</v>
      </c>
      <c r="Q142" s="29" t="e">
        <f t="shared" si="15"/>
        <v>#DIV/0!</v>
      </c>
      <c r="R142" s="32">
        <f>(K142)/((P142*I142+0.0000000000000000001)/charge/constants!$B$3)</f>
        <v>0</v>
      </c>
      <c r="S142" s="55">
        <f>SQRT(K142+1)/((P142*I142+0.0000000000000000001)/charge/constants!$B$3)</f>
        <v>4.8066000000000004</v>
      </c>
      <c r="T142" s="62">
        <f>runs!V17</f>
        <v>0.85449700922206362</v>
      </c>
      <c r="U142" s="34">
        <f t="shared" si="16"/>
        <v>0</v>
      </c>
      <c r="V142" s="32">
        <f t="shared" si="17"/>
        <v>5.6250635732194567</v>
      </c>
      <c r="W142" s="186">
        <f t="shared" si="18"/>
        <v>3.1604223891652933E-2</v>
      </c>
      <c r="X142" s="183"/>
    </row>
    <row r="143" spans="1:24" x14ac:dyDescent="0.2">
      <c r="A143" s="29">
        <f>Rohdaten!C18</f>
        <v>17</v>
      </c>
      <c r="B143" s="50" t="str">
        <f>Rohdaten!H18</f>
        <v>MS_St60w_U</v>
      </c>
      <c r="C143" s="29">
        <f>Rohdaten!F18</f>
        <v>17</v>
      </c>
      <c r="D143" s="53">
        <f>Rohdaten!E18</f>
        <v>11</v>
      </c>
      <c r="H143" s="53">
        <f>Rohdaten!AP18</f>
        <v>0</v>
      </c>
      <c r="I143" s="172">
        <f>Rohdaten!AQ18-0.000024*K143</f>
        <v>0</v>
      </c>
      <c r="J143" s="172">
        <f>Rohdaten!AR18</f>
        <v>0</v>
      </c>
      <c r="K143" s="173">
        <f>Rohdaten!AS18</f>
        <v>0</v>
      </c>
      <c r="L143" s="172">
        <f>Rohdaten!AU18</f>
        <v>0</v>
      </c>
      <c r="M143" s="53">
        <f>runs!J18</f>
        <v>2.8828018904642758E-14</v>
      </c>
      <c r="N143" s="53">
        <f>runs!G18</f>
        <v>0</v>
      </c>
      <c r="O143" s="53" t="b">
        <f>IF(ISERROR(H143),1&lt;0,H143-N143&gt;eval!$B$6)</f>
        <v>0</v>
      </c>
      <c r="P143" s="29">
        <f t="shared" si="14"/>
        <v>2.8828018904642758E-14</v>
      </c>
      <c r="Q143" s="29" t="e">
        <f t="shared" si="15"/>
        <v>#DIV/0!</v>
      </c>
      <c r="R143" s="32">
        <f>(K143)/((P143*I143+0.0000000000000000001)/charge/constants!$B$3)</f>
        <v>0</v>
      </c>
      <c r="S143" s="55">
        <f>SQRT(K143+1)/((P143*I143+0.0000000000000000001)/charge/constants!$B$3)</f>
        <v>4.8066000000000004</v>
      </c>
      <c r="T143" s="62">
        <f>runs!V18</f>
        <v>0.85449700922206362</v>
      </c>
      <c r="U143" s="34">
        <f t="shared" si="16"/>
        <v>0</v>
      </c>
      <c r="V143" s="32">
        <f t="shared" si="17"/>
        <v>5.6250635732194567</v>
      </c>
      <c r="W143" s="186">
        <f t="shared" si="18"/>
        <v>3.1604223891652933E-2</v>
      </c>
      <c r="X143" s="183"/>
    </row>
    <row r="144" spans="1:24" x14ac:dyDescent="0.2">
      <c r="A144" s="29">
        <f>Rohdaten!C19</f>
        <v>18</v>
      </c>
      <c r="B144" s="50" t="str">
        <f>Rohdaten!H19</f>
        <v>MS_Blank_20091102</v>
      </c>
      <c r="C144" s="29">
        <f>Rohdaten!F19</f>
        <v>18</v>
      </c>
      <c r="D144" s="53">
        <f>Rohdaten!E19</f>
        <v>11</v>
      </c>
      <c r="H144" s="53">
        <f>Rohdaten!AP19</f>
        <v>0</v>
      </c>
      <c r="I144" s="172">
        <f>Rohdaten!AQ19-0.000024*K144</f>
        <v>0</v>
      </c>
      <c r="J144" s="172">
        <f>Rohdaten!AR19</f>
        <v>0</v>
      </c>
      <c r="K144" s="173">
        <f>Rohdaten!AS19</f>
        <v>0</v>
      </c>
      <c r="L144" s="172">
        <f>Rohdaten!AU19</f>
        <v>0</v>
      </c>
      <c r="M144" s="53">
        <f>runs!J19</f>
        <v>1.9320906287154188E-13</v>
      </c>
      <c r="N144" s="53">
        <f>runs!G19</f>
        <v>0</v>
      </c>
      <c r="O144" s="53" t="b">
        <f>IF(ISERROR(H144),1&lt;0,H144-N144&gt;eval!$B$6)</f>
        <v>0</v>
      </c>
      <c r="P144" s="29">
        <f t="shared" si="14"/>
        <v>1.9320906287154188E-13</v>
      </c>
      <c r="Q144" s="29" t="e">
        <f t="shared" si="15"/>
        <v>#DIV/0!</v>
      </c>
      <c r="R144" s="32">
        <f>(K144)/((P144*I144+0.0000000000000000001)/charge/constants!$B$3)</f>
        <v>0</v>
      </c>
      <c r="S144" s="55">
        <f>SQRT(K144+1)/((P144*I144+0.0000000000000000001)/charge/constants!$B$3)</f>
        <v>4.8066000000000004</v>
      </c>
      <c r="T144" s="62">
        <f>runs!V19</f>
        <v>0.85449700922206362</v>
      </c>
      <c r="U144" s="34">
        <f t="shared" si="16"/>
        <v>0</v>
      </c>
      <c r="V144" s="32">
        <f t="shared" si="17"/>
        <v>5.6250635732194567</v>
      </c>
      <c r="W144" s="186">
        <f t="shared" si="18"/>
        <v>3.1604223891652933E-2</v>
      </c>
      <c r="X144" s="183"/>
    </row>
    <row r="145" spans="1:24" x14ac:dyDescent="0.2">
      <c r="A145" s="29">
        <f>Rohdaten!C20</f>
        <v>0</v>
      </c>
      <c r="B145" s="50">
        <f>Rohdaten!H20</f>
        <v>0</v>
      </c>
      <c r="C145" s="29">
        <f>Rohdaten!F20</f>
        <v>0</v>
      </c>
      <c r="D145" s="53">
        <f>Rohdaten!E20</f>
        <v>0</v>
      </c>
      <c r="H145" s="53">
        <f>Rohdaten!AP20</f>
        <v>0</v>
      </c>
      <c r="I145" s="172">
        <f>Rohdaten!AQ20-0.000024*K145</f>
        <v>0</v>
      </c>
      <c r="J145" s="172">
        <f>Rohdaten!AR20</f>
        <v>0</v>
      </c>
      <c r="K145" s="173">
        <f>Rohdaten!AS20</f>
        <v>0</v>
      </c>
      <c r="L145" s="172">
        <f>Rohdaten!AU20</f>
        <v>0</v>
      </c>
      <c r="M145" s="53" t="e">
        <f>runs!J20</f>
        <v>#DIV/0!</v>
      </c>
      <c r="N145" s="53" t="e">
        <f>runs!G20</f>
        <v>#DIV/0!</v>
      </c>
      <c r="O145" s="53" t="e">
        <f>IF(ISERROR(H145),1&lt;0,H145-N145&gt;eval!$B$6)</f>
        <v>#DIV/0!</v>
      </c>
      <c r="P145" s="29" t="e">
        <f t="shared" si="14"/>
        <v>#DIV/0!</v>
      </c>
      <c r="Q145" s="29" t="e">
        <f t="shared" si="15"/>
        <v>#DIV/0!</v>
      </c>
      <c r="R145" s="32" t="e">
        <f>(K145)/((P145*I145+0.0000000000000000001)/charge/constants!$B$3)</f>
        <v>#DIV/0!</v>
      </c>
      <c r="S145" s="55" t="e">
        <f>SQRT(K145+1)/((P145*I145+0.0000000000000000001)/charge/constants!$B$3)</f>
        <v>#DIV/0!</v>
      </c>
      <c r="T145" s="62" t="e">
        <f>runs!V20</f>
        <v>#DIV/0!</v>
      </c>
      <c r="U145" s="34" t="e">
        <f t="shared" si="16"/>
        <v>#DIV/0!</v>
      </c>
      <c r="V145" s="32" t="e">
        <f t="shared" si="17"/>
        <v>#DIV/0!</v>
      </c>
      <c r="W145" s="186" t="e">
        <f t="shared" si="18"/>
        <v>#DIV/0!</v>
      </c>
      <c r="X145" s="183"/>
    </row>
    <row r="146" spans="1:24" x14ac:dyDescent="0.2">
      <c r="A146" s="29">
        <f>Rohdaten!C21</f>
        <v>0</v>
      </c>
      <c r="B146" s="50">
        <f>Rohdaten!H21</f>
        <v>0</v>
      </c>
      <c r="C146" s="29">
        <f>Rohdaten!F21</f>
        <v>0</v>
      </c>
      <c r="D146" s="53">
        <f>Rohdaten!E21</f>
        <v>0</v>
      </c>
      <c r="H146" s="53">
        <f>Rohdaten!AP21</f>
        <v>0</v>
      </c>
      <c r="I146" s="172">
        <f>Rohdaten!AQ21-0.000024*K146</f>
        <v>0</v>
      </c>
      <c r="J146" s="172">
        <f>Rohdaten!AR21</f>
        <v>0</v>
      </c>
      <c r="K146" s="173">
        <f>Rohdaten!AS21</f>
        <v>0</v>
      </c>
      <c r="L146" s="172">
        <f>Rohdaten!AU21</f>
        <v>0</v>
      </c>
      <c r="M146" s="53" t="e">
        <f>runs!J21</f>
        <v>#DIV/0!</v>
      </c>
      <c r="N146" s="53" t="e">
        <f>runs!G21</f>
        <v>#DIV/0!</v>
      </c>
      <c r="O146" s="53" t="e">
        <f>IF(ISERROR(H146),1&lt;0,H146-N146&gt;eval!$B$6)</f>
        <v>#DIV/0!</v>
      </c>
      <c r="P146" s="29" t="e">
        <f t="shared" si="14"/>
        <v>#DIV/0!</v>
      </c>
      <c r="Q146" s="29" t="e">
        <f t="shared" si="15"/>
        <v>#DIV/0!</v>
      </c>
      <c r="R146" s="32" t="e">
        <f>(K146)/((P146*I146+0.0000000000000000001)/charge/constants!$B$3)</f>
        <v>#DIV/0!</v>
      </c>
      <c r="S146" s="55" t="e">
        <f>SQRT(K146+1)/((P146*I146+0.0000000000000000001)/charge/constants!$B$3)</f>
        <v>#DIV/0!</v>
      </c>
      <c r="T146" s="62" t="e">
        <f>runs!V21</f>
        <v>#DIV/0!</v>
      </c>
      <c r="U146" s="34" t="e">
        <f t="shared" si="16"/>
        <v>#DIV/0!</v>
      </c>
      <c r="V146" s="32" t="e">
        <f t="shared" si="17"/>
        <v>#DIV/0!</v>
      </c>
      <c r="W146" s="186" t="e">
        <f t="shared" si="18"/>
        <v>#DIV/0!</v>
      </c>
      <c r="X146" s="183"/>
    </row>
    <row r="147" spans="1:24" x14ac:dyDescent="0.2">
      <c r="A147" s="29">
        <f>Rohdaten!C22</f>
        <v>0</v>
      </c>
      <c r="B147" s="50">
        <f>Rohdaten!H22</f>
        <v>0</v>
      </c>
      <c r="C147" s="29">
        <f>Rohdaten!F22</f>
        <v>0</v>
      </c>
      <c r="D147" s="53">
        <f>Rohdaten!E22</f>
        <v>0</v>
      </c>
      <c r="H147" s="53">
        <f>Rohdaten!AP22</f>
        <v>0</v>
      </c>
      <c r="I147" s="172">
        <f>Rohdaten!AQ22-0.000024*K147</f>
        <v>0</v>
      </c>
      <c r="J147" s="172">
        <f>Rohdaten!AR22</f>
        <v>0</v>
      </c>
      <c r="K147" s="173">
        <f>Rohdaten!AS22</f>
        <v>0</v>
      </c>
      <c r="L147" s="172">
        <f>Rohdaten!AU22</f>
        <v>0</v>
      </c>
      <c r="M147" s="53" t="e">
        <f>runs!J22</f>
        <v>#DIV/0!</v>
      </c>
      <c r="N147" s="53" t="e">
        <f>runs!G22</f>
        <v>#DIV/0!</v>
      </c>
      <c r="O147" s="53" t="e">
        <f>IF(ISERROR(H147),1&lt;0,H147-N147&gt;eval!$B$6)</f>
        <v>#DIV/0!</v>
      </c>
      <c r="P147" s="29" t="e">
        <f t="shared" si="14"/>
        <v>#DIV/0!</v>
      </c>
      <c r="Q147" s="29" t="e">
        <f t="shared" si="15"/>
        <v>#DIV/0!</v>
      </c>
      <c r="R147" s="32" t="e">
        <f>(K147)/((P147*I147+0.0000000000000000001)/charge/constants!$B$3)</f>
        <v>#DIV/0!</v>
      </c>
      <c r="S147" s="55" t="e">
        <f>SQRT(K147+1)/((P147*I147+0.0000000000000000001)/charge/constants!$B$3)</f>
        <v>#DIV/0!</v>
      </c>
      <c r="T147" s="62" t="e">
        <f>runs!V22</f>
        <v>#DIV/0!</v>
      </c>
      <c r="U147" s="34" t="e">
        <f t="shared" si="16"/>
        <v>#DIV/0!</v>
      </c>
      <c r="V147" s="32" t="e">
        <f t="shared" si="17"/>
        <v>#DIV/0!</v>
      </c>
      <c r="W147" s="186" t="e">
        <f t="shared" si="18"/>
        <v>#DIV/0!</v>
      </c>
      <c r="X147" s="183"/>
    </row>
    <row r="148" spans="1:24" x14ac:dyDescent="0.2">
      <c r="A148" s="29">
        <f>Rohdaten!C23</f>
        <v>22</v>
      </c>
      <c r="B148" s="50" t="str">
        <f>Rohdaten!H23</f>
        <v>Vienna-US8</v>
      </c>
      <c r="C148" s="29">
        <f>Rohdaten!F23</f>
        <v>25</v>
      </c>
      <c r="D148" s="53">
        <f>Rohdaten!E23</f>
        <v>11</v>
      </c>
      <c r="H148" s="53">
        <f>Rohdaten!AP23</f>
        <v>0</v>
      </c>
      <c r="I148" s="172">
        <f>Rohdaten!AQ23-0.000024*K148</f>
        <v>0</v>
      </c>
      <c r="J148" s="172">
        <f>Rohdaten!AR23</f>
        <v>0</v>
      </c>
      <c r="K148" s="173">
        <f>Rohdaten!AS23</f>
        <v>0</v>
      </c>
      <c r="L148" s="172">
        <f>Rohdaten!AU23</f>
        <v>0</v>
      </c>
      <c r="M148" s="53">
        <f>runs!J23</f>
        <v>4.1831672970552379E-11</v>
      </c>
      <c r="N148" s="53">
        <f>runs!G23</f>
        <v>0</v>
      </c>
      <c r="O148" s="53" t="b">
        <f>IF(ISERROR(H148),1&lt;0,H148-N148&gt;eval!$B$6)</f>
        <v>0</v>
      </c>
      <c r="P148" s="29">
        <f t="shared" si="14"/>
        <v>4.1831672970552379E-11</v>
      </c>
      <c r="Q148" s="29" t="e">
        <f t="shared" si="15"/>
        <v>#DIV/0!</v>
      </c>
      <c r="R148" s="32">
        <f>(K148)/((P148*I148+0.0000000000000000001)/charge/constants!$B$3)</f>
        <v>0</v>
      </c>
      <c r="S148" s="55">
        <f>SQRT(K148+1)/((P148*I148+0.0000000000000000001)/charge/constants!$B$3)</f>
        <v>4.8066000000000004</v>
      </c>
      <c r="T148" s="62">
        <f>runs!V23</f>
        <v>0.85449700922206362</v>
      </c>
      <c r="U148" s="34">
        <f t="shared" si="16"/>
        <v>0</v>
      </c>
      <c r="V148" s="32">
        <f t="shared" si="17"/>
        <v>5.6250635732194567</v>
      </c>
      <c r="W148" s="186">
        <f t="shared" si="18"/>
        <v>3.1604223891652933E-2</v>
      </c>
      <c r="X148" s="183"/>
    </row>
    <row r="149" spans="1:24" x14ac:dyDescent="0.2">
      <c r="A149" s="29">
        <f>Rohdaten!C24</f>
        <v>0</v>
      </c>
      <c r="B149" s="50">
        <f>Rohdaten!H24</f>
        <v>0</v>
      </c>
      <c r="C149" s="29">
        <f>Rohdaten!F24</f>
        <v>0</v>
      </c>
      <c r="D149" s="53">
        <f>Rohdaten!E24</f>
        <v>0</v>
      </c>
      <c r="H149" s="53">
        <f>Rohdaten!AP24</f>
        <v>0</v>
      </c>
      <c r="I149" s="172">
        <f>Rohdaten!AQ24-0.000024*K149</f>
        <v>0</v>
      </c>
      <c r="J149" s="172">
        <f>Rohdaten!AR24</f>
        <v>0</v>
      </c>
      <c r="K149" s="173">
        <f>Rohdaten!AS24</f>
        <v>0</v>
      </c>
      <c r="L149" s="172">
        <f>Rohdaten!AU24</f>
        <v>0</v>
      </c>
      <c r="M149" s="53" t="e">
        <f>runs!J24</f>
        <v>#DIV/0!</v>
      </c>
      <c r="N149" s="53" t="e">
        <f>runs!G24</f>
        <v>#DIV/0!</v>
      </c>
      <c r="O149" s="53" t="e">
        <f>IF(ISERROR(H149),1&lt;0,H149-N149&gt;eval!$B$6)</f>
        <v>#DIV/0!</v>
      </c>
      <c r="P149" s="29" t="e">
        <f t="shared" si="14"/>
        <v>#DIV/0!</v>
      </c>
      <c r="Q149" s="29" t="e">
        <f t="shared" si="15"/>
        <v>#DIV/0!</v>
      </c>
      <c r="R149" s="32" t="e">
        <f>(K149)/((P149*I149+0.0000000000000000001)/charge/constants!$B$3)</f>
        <v>#DIV/0!</v>
      </c>
      <c r="S149" s="55" t="e">
        <f>SQRT(K149+1)/((P149*I149+0.0000000000000000001)/charge/constants!$B$3)</f>
        <v>#DIV/0!</v>
      </c>
      <c r="T149" s="62" t="e">
        <f>runs!V24</f>
        <v>#DIV/0!</v>
      </c>
      <c r="U149" s="34" t="e">
        <f t="shared" si="16"/>
        <v>#DIV/0!</v>
      </c>
      <c r="V149" s="32" t="e">
        <f t="shared" si="17"/>
        <v>#DIV/0!</v>
      </c>
      <c r="W149" s="186" t="e">
        <f t="shared" si="18"/>
        <v>#DIV/0!</v>
      </c>
      <c r="X149" s="183"/>
    </row>
    <row r="150" spans="1:24" x14ac:dyDescent="0.2">
      <c r="A150" s="29">
        <f>Rohdaten!C25</f>
        <v>0</v>
      </c>
      <c r="B150" s="50">
        <f>Rohdaten!H25</f>
        <v>0</v>
      </c>
      <c r="C150" s="29">
        <f>Rohdaten!F25</f>
        <v>0</v>
      </c>
      <c r="D150" s="53">
        <f>Rohdaten!E25</f>
        <v>0</v>
      </c>
      <c r="H150" s="53">
        <f>Rohdaten!AP25</f>
        <v>0</v>
      </c>
      <c r="I150" s="172">
        <f>Rohdaten!AQ25-0.000024*K150</f>
        <v>0</v>
      </c>
      <c r="J150" s="172">
        <f>Rohdaten!AR25</f>
        <v>0</v>
      </c>
      <c r="K150" s="173">
        <f>Rohdaten!AS25</f>
        <v>0</v>
      </c>
      <c r="L150" s="172">
        <f>Rohdaten!AU25</f>
        <v>0</v>
      </c>
      <c r="M150" s="53" t="e">
        <f>runs!J25</f>
        <v>#DIV/0!</v>
      </c>
      <c r="N150" s="53" t="e">
        <f>runs!G25</f>
        <v>#DIV/0!</v>
      </c>
      <c r="O150" s="53" t="e">
        <f>IF(ISERROR(H150),1&lt;0,H150-N150&gt;eval!$B$6)</f>
        <v>#DIV/0!</v>
      </c>
      <c r="P150" s="29" t="e">
        <f t="shared" si="14"/>
        <v>#DIV/0!</v>
      </c>
      <c r="Q150" s="29" t="e">
        <f t="shared" si="15"/>
        <v>#DIV/0!</v>
      </c>
      <c r="R150" s="32" t="e">
        <f>(K150)/((P150*I150+0.0000000000000000001)/charge/constants!$B$3)</f>
        <v>#DIV/0!</v>
      </c>
      <c r="S150" s="55" t="e">
        <f>SQRT(K150+1)/((P150*I150+0.0000000000000000001)/charge/constants!$B$3)</f>
        <v>#DIV/0!</v>
      </c>
      <c r="T150" s="62" t="e">
        <f>runs!V25</f>
        <v>#DIV/0!</v>
      </c>
      <c r="U150" s="34" t="e">
        <f t="shared" si="16"/>
        <v>#DIV/0!</v>
      </c>
      <c r="V150" s="32" t="e">
        <f t="shared" si="17"/>
        <v>#DIV/0!</v>
      </c>
      <c r="W150" s="186" t="e">
        <f t="shared" si="18"/>
        <v>#DIV/0!</v>
      </c>
      <c r="X150" s="183"/>
    </row>
    <row r="151" spans="1:24" x14ac:dyDescent="0.2">
      <c r="A151" s="29">
        <f>Rohdaten!C26</f>
        <v>0</v>
      </c>
      <c r="B151" s="50">
        <f>Rohdaten!H26</f>
        <v>0</v>
      </c>
      <c r="C151" s="29">
        <f>Rohdaten!F26</f>
        <v>0</v>
      </c>
      <c r="D151" s="53">
        <f>Rohdaten!E26</f>
        <v>0</v>
      </c>
      <c r="H151" s="53">
        <f>Rohdaten!AP26</f>
        <v>0</v>
      </c>
      <c r="I151" s="172">
        <f>Rohdaten!AQ26-0.000024*K151</f>
        <v>0</v>
      </c>
      <c r="J151" s="172">
        <f>Rohdaten!AR26</f>
        <v>0</v>
      </c>
      <c r="K151" s="173">
        <f>Rohdaten!AS26</f>
        <v>0</v>
      </c>
      <c r="L151" s="172">
        <f>Rohdaten!AU26</f>
        <v>0</v>
      </c>
      <c r="M151" s="53" t="e">
        <f>runs!J26</f>
        <v>#DIV/0!</v>
      </c>
      <c r="N151" s="53" t="e">
        <f>runs!G26</f>
        <v>#DIV/0!</v>
      </c>
      <c r="O151" s="53" t="e">
        <f>IF(ISERROR(H151),1&lt;0,H151-N151&gt;eval!$B$6)</f>
        <v>#DIV/0!</v>
      </c>
      <c r="P151" s="29" t="e">
        <f t="shared" si="14"/>
        <v>#DIV/0!</v>
      </c>
      <c r="Q151" s="29" t="e">
        <f t="shared" si="15"/>
        <v>#DIV/0!</v>
      </c>
      <c r="R151" s="32" t="e">
        <f>(K151)/((P151*I151+0.0000000000000000001)/charge/constants!$B$3)</f>
        <v>#DIV/0!</v>
      </c>
      <c r="S151" s="55" t="e">
        <f>SQRT(K151+1)/((P151*I151+0.0000000000000000001)/charge/constants!$B$3)</f>
        <v>#DIV/0!</v>
      </c>
      <c r="T151" s="62" t="e">
        <f>runs!V26</f>
        <v>#DIV/0!</v>
      </c>
      <c r="U151" s="34" t="e">
        <f t="shared" si="16"/>
        <v>#DIV/0!</v>
      </c>
      <c r="V151" s="32" t="e">
        <f t="shared" si="17"/>
        <v>#DIV/0!</v>
      </c>
      <c r="W151" s="186" t="e">
        <f t="shared" si="18"/>
        <v>#DIV/0!</v>
      </c>
      <c r="X151" s="183"/>
    </row>
    <row r="152" spans="1:24" x14ac:dyDescent="0.2">
      <c r="A152" s="29">
        <f>Rohdaten!C27</f>
        <v>0</v>
      </c>
      <c r="B152" s="50">
        <f>Rohdaten!H27</f>
        <v>0</v>
      </c>
      <c r="C152" s="29">
        <f>Rohdaten!F27</f>
        <v>0</v>
      </c>
      <c r="D152" s="53">
        <f>Rohdaten!E27</f>
        <v>0</v>
      </c>
      <c r="H152" s="53">
        <f>Rohdaten!AP27</f>
        <v>0</v>
      </c>
      <c r="I152" s="172">
        <f>Rohdaten!AQ27-0.000024*K152</f>
        <v>0</v>
      </c>
      <c r="J152" s="172">
        <f>Rohdaten!AR27</f>
        <v>0</v>
      </c>
      <c r="K152" s="173">
        <f>Rohdaten!AS27</f>
        <v>0</v>
      </c>
      <c r="L152" s="172">
        <f>Rohdaten!AU27</f>
        <v>0</v>
      </c>
      <c r="M152" s="53" t="e">
        <f>runs!J27</f>
        <v>#DIV/0!</v>
      </c>
      <c r="N152" s="53" t="e">
        <f>runs!G27</f>
        <v>#DIV/0!</v>
      </c>
      <c r="O152" s="53" t="e">
        <f>IF(ISERROR(H152),1&lt;0,H152-N152&gt;eval!$B$6)</f>
        <v>#DIV/0!</v>
      </c>
      <c r="P152" s="29" t="e">
        <f t="shared" si="14"/>
        <v>#DIV/0!</v>
      </c>
      <c r="Q152" s="29" t="e">
        <f t="shared" si="15"/>
        <v>#DIV/0!</v>
      </c>
      <c r="R152" s="32" t="e">
        <f>(K152)/((P152*I152+0.0000000000000000001)/charge/constants!$B$3)</f>
        <v>#DIV/0!</v>
      </c>
      <c r="S152" s="55" t="e">
        <f>SQRT(K152+1)/((P152*I152+0.0000000000000000001)/charge/constants!$B$3)</f>
        <v>#DIV/0!</v>
      </c>
      <c r="T152" s="62" t="e">
        <f>runs!V27</f>
        <v>#DIV/0!</v>
      </c>
      <c r="U152" s="34" t="e">
        <f t="shared" si="16"/>
        <v>#DIV/0!</v>
      </c>
      <c r="V152" s="32" t="e">
        <f t="shared" si="17"/>
        <v>#DIV/0!</v>
      </c>
      <c r="W152" s="186" t="e">
        <f t="shared" si="18"/>
        <v>#DIV/0!</v>
      </c>
      <c r="X152" s="183"/>
    </row>
    <row r="153" spans="1:24" x14ac:dyDescent="0.2">
      <c r="A153" s="29">
        <f>Rohdaten!C28</f>
        <v>0</v>
      </c>
      <c r="B153" s="50">
        <f>Rohdaten!H28</f>
        <v>0</v>
      </c>
      <c r="C153" s="29">
        <f>Rohdaten!F28</f>
        <v>0</v>
      </c>
      <c r="D153" s="53">
        <f>Rohdaten!E28</f>
        <v>0</v>
      </c>
      <c r="H153" s="53">
        <f>Rohdaten!AP28</f>
        <v>0</v>
      </c>
      <c r="I153" s="172">
        <f>Rohdaten!AQ28-0.000024*K153</f>
        <v>0</v>
      </c>
      <c r="J153" s="172">
        <f>Rohdaten!AR28</f>
        <v>0</v>
      </c>
      <c r="K153" s="173">
        <f>Rohdaten!AS28</f>
        <v>0</v>
      </c>
      <c r="L153" s="172">
        <f>Rohdaten!AU28</f>
        <v>0</v>
      </c>
      <c r="M153" s="53" t="e">
        <f>runs!J28</f>
        <v>#DIV/0!</v>
      </c>
      <c r="N153" s="53" t="e">
        <f>runs!G28</f>
        <v>#DIV/0!</v>
      </c>
      <c r="O153" s="53" t="e">
        <f>IF(ISERROR(H153),1&lt;0,H153-N153&gt;eval!$B$6)</f>
        <v>#DIV/0!</v>
      </c>
      <c r="P153" s="29" t="e">
        <f t="shared" si="14"/>
        <v>#DIV/0!</v>
      </c>
      <c r="Q153" s="29" t="e">
        <f t="shared" si="15"/>
        <v>#DIV/0!</v>
      </c>
      <c r="R153" s="32" t="e">
        <f>(K153)/((P153*I153+0.0000000000000000001)/charge/constants!$B$3)</f>
        <v>#DIV/0!</v>
      </c>
      <c r="S153" s="55" t="e">
        <f>SQRT(K153+1)/((P153*I153+0.0000000000000000001)/charge/constants!$B$3)</f>
        <v>#DIV/0!</v>
      </c>
      <c r="T153" s="62" t="e">
        <f>runs!V28</f>
        <v>#DIV/0!</v>
      </c>
      <c r="U153" s="34" t="e">
        <f t="shared" si="16"/>
        <v>#DIV/0!</v>
      </c>
      <c r="V153" s="32" t="e">
        <f t="shared" si="17"/>
        <v>#DIV/0!</v>
      </c>
      <c r="W153" s="186" t="e">
        <f t="shared" si="18"/>
        <v>#DIV/0!</v>
      </c>
      <c r="X153" s="183"/>
    </row>
    <row r="154" spans="1:24" x14ac:dyDescent="0.2">
      <c r="A154" s="29">
        <f>Rohdaten!C29</f>
        <v>0</v>
      </c>
      <c r="B154" s="50">
        <f>Rohdaten!H29</f>
        <v>0</v>
      </c>
      <c r="C154" s="29">
        <f>Rohdaten!F29</f>
        <v>0</v>
      </c>
      <c r="D154" s="53">
        <f>Rohdaten!E29</f>
        <v>0</v>
      </c>
      <c r="H154" s="53">
        <f>Rohdaten!AP29</f>
        <v>0</v>
      </c>
      <c r="I154" s="172">
        <f>Rohdaten!AQ29-0.000024*K154</f>
        <v>0</v>
      </c>
      <c r="J154" s="172">
        <f>Rohdaten!AR29</f>
        <v>0</v>
      </c>
      <c r="K154" s="173">
        <f>Rohdaten!AS29</f>
        <v>0</v>
      </c>
      <c r="L154" s="172">
        <f>Rohdaten!AU29</f>
        <v>0</v>
      </c>
      <c r="M154" s="53" t="e">
        <f>runs!J29</f>
        <v>#DIV/0!</v>
      </c>
      <c r="N154" s="53" t="e">
        <f>runs!G29</f>
        <v>#DIV/0!</v>
      </c>
      <c r="O154" s="53" t="e">
        <f>IF(ISERROR(H154),1&lt;0,H154-N154&gt;eval!$B$6)</f>
        <v>#DIV/0!</v>
      </c>
      <c r="P154" s="29" t="e">
        <f t="shared" si="14"/>
        <v>#DIV/0!</v>
      </c>
      <c r="Q154" s="29" t="e">
        <f t="shared" si="15"/>
        <v>#DIV/0!</v>
      </c>
      <c r="R154" s="32" t="e">
        <f>(K154)/((P154*I154+0.0000000000000000001)/charge/constants!$B$3)</f>
        <v>#DIV/0!</v>
      </c>
      <c r="S154" s="55" t="e">
        <f>SQRT(K154+1)/((P154*I154+0.0000000000000000001)/charge/constants!$B$3)</f>
        <v>#DIV/0!</v>
      </c>
      <c r="T154" s="62" t="e">
        <f>runs!V29</f>
        <v>#DIV/0!</v>
      </c>
      <c r="U154" s="34" t="e">
        <f t="shared" si="16"/>
        <v>#DIV/0!</v>
      </c>
      <c r="V154" s="32" t="e">
        <f t="shared" si="17"/>
        <v>#DIV/0!</v>
      </c>
      <c r="W154" s="186" t="e">
        <f t="shared" si="18"/>
        <v>#DIV/0!</v>
      </c>
      <c r="X154" s="183"/>
    </row>
    <row r="155" spans="1:24" x14ac:dyDescent="0.2">
      <c r="A155" s="29">
        <f>Rohdaten!C30</f>
        <v>0</v>
      </c>
      <c r="B155" s="50">
        <f>Rohdaten!H30</f>
        <v>0</v>
      </c>
      <c r="C155" s="29">
        <f>Rohdaten!F30</f>
        <v>0</v>
      </c>
      <c r="D155" s="53">
        <f>Rohdaten!E30</f>
        <v>0</v>
      </c>
      <c r="H155" s="53">
        <f>Rohdaten!AP30</f>
        <v>0</v>
      </c>
      <c r="I155" s="172">
        <f>Rohdaten!AQ30-0.000024*K155</f>
        <v>0</v>
      </c>
      <c r="J155" s="172">
        <f>Rohdaten!AR30</f>
        <v>0</v>
      </c>
      <c r="K155" s="173">
        <f>Rohdaten!AS30</f>
        <v>0</v>
      </c>
      <c r="L155" s="172">
        <f>Rohdaten!AU30</f>
        <v>0</v>
      </c>
      <c r="M155" s="53" t="e">
        <f>runs!J30</f>
        <v>#DIV/0!</v>
      </c>
      <c r="N155" s="53" t="e">
        <f>runs!G30</f>
        <v>#DIV/0!</v>
      </c>
      <c r="O155" s="53" t="e">
        <f>IF(ISERROR(H155),1&lt;0,H155-N155&gt;eval!$B$6)</f>
        <v>#DIV/0!</v>
      </c>
      <c r="P155" s="29" t="e">
        <f t="shared" si="14"/>
        <v>#DIV/0!</v>
      </c>
      <c r="Q155" s="29" t="e">
        <f t="shared" si="15"/>
        <v>#DIV/0!</v>
      </c>
      <c r="R155" s="32" t="e">
        <f>(K155)/((P155*I155+0.0000000000000000001)/charge/constants!$B$3)</f>
        <v>#DIV/0!</v>
      </c>
      <c r="S155" s="55" t="e">
        <f>SQRT(K155+1)/((P155*I155+0.0000000000000000001)/charge/constants!$B$3)</f>
        <v>#DIV/0!</v>
      </c>
      <c r="T155" s="62" t="e">
        <f>runs!V30</f>
        <v>#DIV/0!</v>
      </c>
      <c r="U155" s="34" t="e">
        <f t="shared" si="16"/>
        <v>#DIV/0!</v>
      </c>
      <c r="V155" s="32" t="e">
        <f t="shared" si="17"/>
        <v>#DIV/0!</v>
      </c>
      <c r="W155" s="186" t="e">
        <f t="shared" si="18"/>
        <v>#DIV/0!</v>
      </c>
      <c r="X155" s="183"/>
    </row>
    <row r="156" spans="1:24" x14ac:dyDescent="0.2">
      <c r="A156" s="29">
        <f>Rohdaten!C31</f>
        <v>30</v>
      </c>
      <c r="B156" s="50" t="str">
        <f>Rohdaten!H31</f>
        <v>Vienna_KkU</v>
      </c>
      <c r="C156" s="29">
        <f>Rohdaten!F31</f>
        <v>30</v>
      </c>
      <c r="D156" s="53">
        <f>Rohdaten!E31</f>
        <v>11</v>
      </c>
      <c r="H156" s="53">
        <f>Rohdaten!AP31</f>
        <v>0</v>
      </c>
      <c r="I156" s="172">
        <f>Rohdaten!AQ31-0.000024*K156</f>
        <v>0</v>
      </c>
      <c r="J156" s="172">
        <f>Rohdaten!AR31</f>
        <v>0</v>
      </c>
      <c r="K156" s="173">
        <f>Rohdaten!AS31</f>
        <v>0</v>
      </c>
      <c r="L156" s="172">
        <f>Rohdaten!AU31</f>
        <v>0</v>
      </c>
      <c r="M156" s="53">
        <f>runs!J31</f>
        <v>9.8118324443369457E-10</v>
      </c>
      <c r="N156" s="53">
        <f>runs!G31</f>
        <v>0</v>
      </c>
      <c r="O156" s="53" t="b">
        <f>IF(ISERROR(H156),1&lt;0,H156-N156&gt;eval!$B$6)</f>
        <v>0</v>
      </c>
      <c r="P156" s="29">
        <f t="shared" si="14"/>
        <v>9.8118324443369457E-10</v>
      </c>
      <c r="Q156" s="29" t="e">
        <f t="shared" si="15"/>
        <v>#DIV/0!</v>
      </c>
      <c r="R156" s="32">
        <f>(K156)/((P156*I156+0.0000000000000000001)/charge/constants!$B$3)</f>
        <v>0</v>
      </c>
      <c r="S156" s="55">
        <f>SQRT(K156+1)/((P156*I156+0.0000000000000000001)/charge/constants!$B$3)</f>
        <v>4.8066000000000004</v>
      </c>
      <c r="T156" s="62">
        <f>runs!V31</f>
        <v>0.85449700922206362</v>
      </c>
      <c r="U156" s="34">
        <f t="shared" si="16"/>
        <v>0</v>
      </c>
      <c r="V156" s="32">
        <f t="shared" si="17"/>
        <v>5.6250635732194567</v>
      </c>
      <c r="W156" s="186">
        <f t="shared" si="18"/>
        <v>3.1604223891652933E-2</v>
      </c>
      <c r="X156" s="183"/>
    </row>
    <row r="157" spans="1:24" x14ac:dyDescent="0.2">
      <c r="A157" s="29">
        <f>Rohdaten!C32</f>
        <v>35</v>
      </c>
      <c r="B157" s="50" t="str">
        <f>Rohdaten!H32</f>
        <v>Vienna-US8</v>
      </c>
      <c r="C157" s="29">
        <f>Rohdaten!F32</f>
        <v>35</v>
      </c>
      <c r="D157" s="53">
        <f>Rohdaten!E32</f>
        <v>11</v>
      </c>
      <c r="H157" s="53">
        <f>Rohdaten!AP32</f>
        <v>0</v>
      </c>
      <c r="I157" s="172">
        <f>Rohdaten!AQ32-0.000024*K157</f>
        <v>0</v>
      </c>
      <c r="J157" s="172">
        <f>Rohdaten!AR32</f>
        <v>0</v>
      </c>
      <c r="K157" s="173">
        <f>Rohdaten!AS32</f>
        <v>0</v>
      </c>
      <c r="L157" s="172">
        <f>Rohdaten!AU32</f>
        <v>0</v>
      </c>
      <c r="M157" s="53">
        <f>runs!J32</f>
        <v>4.1271056704453705E-11</v>
      </c>
      <c r="N157" s="53">
        <f>runs!G32</f>
        <v>0</v>
      </c>
      <c r="O157" s="53" t="b">
        <f>IF(ISERROR(H157),1&lt;0,H157-N157&gt;eval!$B$6)</f>
        <v>0</v>
      </c>
      <c r="P157" s="29">
        <f t="shared" si="14"/>
        <v>4.1271056704453705E-11</v>
      </c>
      <c r="Q157" s="29" t="e">
        <f t="shared" si="15"/>
        <v>#DIV/0!</v>
      </c>
      <c r="R157" s="32">
        <f>(K157)/((P157*I157+0.0000000000000000001)/charge/constants!$B$3)</f>
        <v>0</v>
      </c>
      <c r="S157" s="55">
        <f>SQRT(K157+1)/((P157*I157+0.0000000000000000001)/charge/constants!$B$3)</f>
        <v>4.8066000000000004</v>
      </c>
      <c r="T157" s="62">
        <f>runs!V32</f>
        <v>0.85449700922206362</v>
      </c>
      <c r="U157" s="34">
        <f t="shared" si="16"/>
        <v>0</v>
      </c>
      <c r="V157" s="32">
        <f t="shared" si="17"/>
        <v>5.6250635732194567</v>
      </c>
      <c r="W157" s="186">
        <f t="shared" si="18"/>
        <v>3.1604223891652933E-2</v>
      </c>
      <c r="X157" s="183"/>
    </row>
    <row r="158" spans="1:24" x14ac:dyDescent="0.2">
      <c r="A158" s="29">
        <f>Rohdaten!C33</f>
        <v>38</v>
      </c>
      <c r="B158" s="50" t="str">
        <f>Rohdaten!H33</f>
        <v>Vienna_KkU</v>
      </c>
      <c r="C158" s="29">
        <f>Rohdaten!F33</f>
        <v>30</v>
      </c>
      <c r="D158" s="53">
        <f>Rohdaten!E33</f>
        <v>12</v>
      </c>
      <c r="H158" s="53">
        <f>Rohdaten!AP33</f>
        <v>0</v>
      </c>
      <c r="I158" s="172">
        <f>Rohdaten!AQ33-0.000024*K158</f>
        <v>0</v>
      </c>
      <c r="J158" s="172">
        <f>Rohdaten!AR33</f>
        <v>0</v>
      </c>
      <c r="K158" s="173">
        <f>Rohdaten!AS33</f>
        <v>0</v>
      </c>
      <c r="L158" s="172">
        <f>Rohdaten!AU33</f>
        <v>0</v>
      </c>
      <c r="M158" s="53">
        <f>runs!J33</f>
        <v>5.0268857964970807E-10</v>
      </c>
      <c r="N158" s="53">
        <f>runs!G33</f>
        <v>0</v>
      </c>
      <c r="O158" s="53" t="b">
        <f>IF(ISERROR(H158),1&lt;0,H158-N158&gt;eval!$B$6)</f>
        <v>0</v>
      </c>
      <c r="P158" s="29">
        <f t="shared" si="14"/>
        <v>5.0268857964970807E-10</v>
      </c>
      <c r="Q158" s="29" t="e">
        <f t="shared" si="15"/>
        <v>#DIV/0!</v>
      </c>
      <c r="R158" s="32">
        <f>(K158)/((P158*I158+0.0000000000000000001)/charge/constants!$B$3)</f>
        <v>0</v>
      </c>
      <c r="S158" s="55">
        <f>SQRT(K158+1)/((P158*I158+0.0000000000000000001)/charge/constants!$B$3)</f>
        <v>4.8066000000000004</v>
      </c>
      <c r="T158" s="62">
        <f>runs!V33</f>
        <v>0.83906063151730637</v>
      </c>
      <c r="U158" s="34">
        <f t="shared" si="16"/>
        <v>0</v>
      </c>
      <c r="V158" s="32">
        <f t="shared" si="17"/>
        <v>5.7285490695803905</v>
      </c>
      <c r="W158" s="186">
        <f t="shared" si="18"/>
        <v>3.0472685183975591E-2</v>
      </c>
      <c r="X158" s="183"/>
    </row>
    <row r="159" spans="1:24" x14ac:dyDescent="0.2">
      <c r="A159" s="29">
        <f>Rohdaten!C34</f>
        <v>0</v>
      </c>
      <c r="B159" s="50">
        <f>Rohdaten!H34</f>
        <v>0</v>
      </c>
      <c r="C159" s="29">
        <f>Rohdaten!F34</f>
        <v>0</v>
      </c>
      <c r="D159" s="53">
        <f>Rohdaten!E34</f>
        <v>0</v>
      </c>
      <c r="H159" s="53">
        <f>Rohdaten!AP34</f>
        <v>0</v>
      </c>
      <c r="I159" s="172">
        <f>Rohdaten!AQ34-0.000024*K159</f>
        <v>0</v>
      </c>
      <c r="J159" s="172">
        <f>Rohdaten!AR34</f>
        <v>0</v>
      </c>
      <c r="K159" s="173">
        <f>Rohdaten!AS34</f>
        <v>0</v>
      </c>
      <c r="L159" s="172">
        <f>Rohdaten!AU34</f>
        <v>0</v>
      </c>
      <c r="M159" s="53" t="e">
        <f>runs!J34</f>
        <v>#DIV/0!</v>
      </c>
      <c r="N159" s="53" t="e">
        <f>runs!G34</f>
        <v>#DIV/0!</v>
      </c>
      <c r="O159" s="53" t="e">
        <f>IF(ISERROR(H159),1&lt;0,H159-N159&gt;eval!$B$6)</f>
        <v>#DIV/0!</v>
      </c>
      <c r="P159" s="29" t="e">
        <f t="shared" si="14"/>
        <v>#DIV/0!</v>
      </c>
      <c r="Q159" s="29" t="e">
        <f t="shared" si="15"/>
        <v>#DIV/0!</v>
      </c>
      <c r="R159" s="32" t="e">
        <f>(K159)/((P159*I159+0.0000000000000000001)/charge/constants!$B$3)</f>
        <v>#DIV/0!</v>
      </c>
      <c r="S159" s="55" t="e">
        <f>SQRT(K159+1)/((P159*I159+0.0000000000000000001)/charge/constants!$B$3)</f>
        <v>#DIV/0!</v>
      </c>
      <c r="T159" s="62" t="e">
        <f>runs!V34</f>
        <v>#DIV/0!</v>
      </c>
      <c r="U159" s="34" t="e">
        <f t="shared" si="16"/>
        <v>#DIV/0!</v>
      </c>
      <c r="V159" s="32" t="e">
        <f t="shared" si="17"/>
        <v>#DIV/0!</v>
      </c>
      <c r="W159" s="186" t="e">
        <f t="shared" si="18"/>
        <v>#DIV/0!</v>
      </c>
      <c r="X159" s="183"/>
    </row>
    <row r="160" spans="1:24" x14ac:dyDescent="0.2">
      <c r="A160" s="29">
        <f>Rohdaten!C35</f>
        <v>40</v>
      </c>
      <c r="B160" s="50" t="str">
        <f>Rohdaten!H35</f>
        <v>Vienna-US8</v>
      </c>
      <c r="C160" s="29">
        <f>Rohdaten!F35</f>
        <v>15</v>
      </c>
      <c r="D160" s="53">
        <f>Rohdaten!E35</f>
        <v>12</v>
      </c>
      <c r="H160" s="53">
        <f>Rohdaten!AP35</f>
        <v>0</v>
      </c>
      <c r="I160" s="172">
        <f>Rohdaten!AQ35-0.000024*K160</f>
        <v>0</v>
      </c>
      <c r="J160" s="172">
        <f>Rohdaten!AR35</f>
        <v>0</v>
      </c>
      <c r="K160" s="173">
        <f>Rohdaten!AS35</f>
        <v>0</v>
      </c>
      <c r="L160" s="172">
        <f>Rohdaten!AU35</f>
        <v>0</v>
      </c>
      <c r="M160" s="53">
        <f>runs!J35</f>
        <v>6.6405654894876161E-11</v>
      </c>
      <c r="N160" s="53">
        <f>runs!G35</f>
        <v>0</v>
      </c>
      <c r="O160" s="53" t="b">
        <f>IF(ISERROR(H160),1&lt;0,H160-N160&gt;eval!$B$6)</f>
        <v>0</v>
      </c>
      <c r="P160" s="29">
        <f t="shared" si="14"/>
        <v>6.6405654894876161E-11</v>
      </c>
      <c r="Q160" s="29" t="e">
        <f t="shared" si="15"/>
        <v>#DIV/0!</v>
      </c>
      <c r="R160" s="32">
        <f>(K160)/((P160*I160+0.0000000000000000001)/charge/constants!$B$3)</f>
        <v>0</v>
      </c>
      <c r="S160" s="55">
        <f>SQRT(K160+1)/((P160*I160+0.0000000000000000001)/charge/constants!$B$3)</f>
        <v>4.8066000000000004</v>
      </c>
      <c r="T160" s="62">
        <f>runs!V35</f>
        <v>0.83906063151730637</v>
      </c>
      <c r="U160" s="34">
        <f t="shared" si="16"/>
        <v>0</v>
      </c>
      <c r="V160" s="32">
        <f t="shared" si="17"/>
        <v>5.7285490695803905</v>
      </c>
      <c r="W160" s="186">
        <f t="shared" si="18"/>
        <v>3.0472685183975591E-2</v>
      </c>
      <c r="X160" s="183"/>
    </row>
    <row r="161" spans="1:24" x14ac:dyDescent="0.2">
      <c r="A161" s="29">
        <f>Rohdaten!C36</f>
        <v>0</v>
      </c>
      <c r="B161" s="50">
        <f>Rohdaten!H36</f>
        <v>0</v>
      </c>
      <c r="C161" s="29">
        <f>Rohdaten!F36</f>
        <v>0</v>
      </c>
      <c r="D161" s="53">
        <f>Rohdaten!E36</f>
        <v>0</v>
      </c>
      <c r="H161" s="53">
        <f>Rohdaten!AP36</f>
        <v>0</v>
      </c>
      <c r="I161" s="172">
        <f>Rohdaten!AQ36-0.000024*K161</f>
        <v>0</v>
      </c>
      <c r="J161" s="172">
        <f>Rohdaten!AR36</f>
        <v>0</v>
      </c>
      <c r="K161" s="173">
        <f>Rohdaten!AS36</f>
        <v>0</v>
      </c>
      <c r="L161" s="172">
        <f>Rohdaten!AU36</f>
        <v>0</v>
      </c>
      <c r="M161" s="53" t="e">
        <f>runs!J36</f>
        <v>#DIV/0!</v>
      </c>
      <c r="N161" s="53" t="e">
        <f>runs!G36</f>
        <v>#DIV/0!</v>
      </c>
      <c r="O161" s="53" t="e">
        <f>IF(ISERROR(H161),1&lt;0,H161-N161&gt;eval!$B$6)</f>
        <v>#DIV/0!</v>
      </c>
      <c r="P161" s="29" t="e">
        <f t="shared" si="14"/>
        <v>#DIV/0!</v>
      </c>
      <c r="Q161" s="29" t="e">
        <f t="shared" si="15"/>
        <v>#DIV/0!</v>
      </c>
      <c r="R161" s="32" t="e">
        <f>(K161)/((P161*I161+0.0000000000000000001)/charge/constants!$B$3)</f>
        <v>#DIV/0!</v>
      </c>
      <c r="S161" s="55" t="e">
        <f>SQRT(K161+1)/((P161*I161+0.0000000000000000001)/charge/constants!$B$3)</f>
        <v>#DIV/0!</v>
      </c>
      <c r="T161" s="62" t="e">
        <f>runs!V36</f>
        <v>#DIV/0!</v>
      </c>
      <c r="U161" s="34" t="e">
        <f t="shared" si="16"/>
        <v>#DIV/0!</v>
      </c>
      <c r="V161" s="32" t="e">
        <f t="shared" si="17"/>
        <v>#DIV/0!</v>
      </c>
      <c r="W161" s="186" t="e">
        <f t="shared" si="18"/>
        <v>#DIV/0!</v>
      </c>
      <c r="X161" s="183"/>
    </row>
    <row r="162" spans="1:24" x14ac:dyDescent="0.2">
      <c r="A162" s="29">
        <f>Rohdaten!C37</f>
        <v>0</v>
      </c>
      <c r="B162" s="50">
        <f>Rohdaten!H37</f>
        <v>0</v>
      </c>
      <c r="C162" s="29">
        <f>Rohdaten!F37</f>
        <v>0</v>
      </c>
      <c r="D162" s="53">
        <f>Rohdaten!E37</f>
        <v>0</v>
      </c>
      <c r="H162" s="53">
        <f>Rohdaten!AP37</f>
        <v>0</v>
      </c>
      <c r="I162" s="172">
        <f>Rohdaten!AQ37-0.000024*K162</f>
        <v>0</v>
      </c>
      <c r="J162" s="172">
        <f>Rohdaten!AR37</f>
        <v>0</v>
      </c>
      <c r="K162" s="173">
        <f>Rohdaten!AS37</f>
        <v>0</v>
      </c>
      <c r="L162" s="172">
        <f>Rohdaten!AU37</f>
        <v>0</v>
      </c>
      <c r="M162" s="53" t="e">
        <f>runs!J37</f>
        <v>#DIV/0!</v>
      </c>
      <c r="N162" s="53" t="e">
        <f>runs!G37</f>
        <v>#DIV/0!</v>
      </c>
      <c r="O162" s="53" t="e">
        <f>IF(ISERROR(H162),1&lt;0,H162-N162&gt;eval!$B$6)</f>
        <v>#DIV/0!</v>
      </c>
      <c r="P162" s="29" t="e">
        <f t="shared" si="14"/>
        <v>#DIV/0!</v>
      </c>
      <c r="Q162" s="29" t="e">
        <f t="shared" si="15"/>
        <v>#DIV/0!</v>
      </c>
      <c r="R162" s="32" t="e">
        <f>(K162)/((P162*I162+0.0000000000000000001)/charge/constants!$B$3)</f>
        <v>#DIV/0!</v>
      </c>
      <c r="S162" s="55" t="e">
        <f>SQRT(K162+1)/((P162*I162+0.0000000000000000001)/charge/constants!$B$3)</f>
        <v>#DIV/0!</v>
      </c>
      <c r="T162" s="62" t="e">
        <f>runs!V37</f>
        <v>#DIV/0!</v>
      </c>
      <c r="U162" s="34" t="e">
        <f t="shared" si="16"/>
        <v>#DIV/0!</v>
      </c>
      <c r="V162" s="32" t="e">
        <f t="shared" si="17"/>
        <v>#DIV/0!</v>
      </c>
      <c r="W162" s="186" t="e">
        <f t="shared" si="18"/>
        <v>#DIV/0!</v>
      </c>
      <c r="X162" s="183"/>
    </row>
    <row r="163" spans="1:24" x14ac:dyDescent="0.2">
      <c r="A163" s="29">
        <f>Rohdaten!C38</f>
        <v>0</v>
      </c>
      <c r="B163" s="50">
        <f>Rohdaten!H38</f>
        <v>0</v>
      </c>
      <c r="C163" s="29">
        <f>Rohdaten!F38</f>
        <v>0</v>
      </c>
      <c r="D163" s="53">
        <f>Rohdaten!E38</f>
        <v>0</v>
      </c>
      <c r="H163" s="53">
        <f>Rohdaten!AP38</f>
        <v>0</v>
      </c>
      <c r="I163" s="172">
        <f>Rohdaten!AQ38-0.000024*K163</f>
        <v>0</v>
      </c>
      <c r="J163" s="172">
        <f>Rohdaten!AR38</f>
        <v>0</v>
      </c>
      <c r="K163" s="173">
        <f>Rohdaten!AS38</f>
        <v>0</v>
      </c>
      <c r="L163" s="172">
        <f>Rohdaten!AU38</f>
        <v>0</v>
      </c>
      <c r="M163" s="53" t="e">
        <f>runs!J38</f>
        <v>#DIV/0!</v>
      </c>
      <c r="N163" s="53" t="e">
        <f>runs!G38</f>
        <v>#DIV/0!</v>
      </c>
      <c r="O163" s="53" t="e">
        <f>IF(ISERROR(H163),1&lt;0,H163-N163&gt;eval!$B$6)</f>
        <v>#DIV/0!</v>
      </c>
      <c r="P163" s="29" t="e">
        <f t="shared" si="14"/>
        <v>#DIV/0!</v>
      </c>
      <c r="Q163" s="29" t="e">
        <f t="shared" si="15"/>
        <v>#DIV/0!</v>
      </c>
      <c r="R163" s="32" t="e">
        <f>(K163)/((P163*I163+0.0000000000000000001)/charge/constants!$B$3)</f>
        <v>#DIV/0!</v>
      </c>
      <c r="S163" s="55" t="e">
        <f>SQRT(K163+1)/((P163*I163+0.0000000000000000001)/charge/constants!$B$3)</f>
        <v>#DIV/0!</v>
      </c>
      <c r="T163" s="62" t="e">
        <f>runs!V38</f>
        <v>#DIV/0!</v>
      </c>
      <c r="U163" s="34" t="e">
        <f t="shared" si="16"/>
        <v>#DIV/0!</v>
      </c>
      <c r="V163" s="32" t="e">
        <f t="shared" si="17"/>
        <v>#DIV/0!</v>
      </c>
      <c r="W163" s="186" t="e">
        <f t="shared" si="18"/>
        <v>#DIV/0!</v>
      </c>
      <c r="X163" s="183"/>
    </row>
    <row r="164" spans="1:24" x14ac:dyDescent="0.2">
      <c r="A164" s="29">
        <f>Rohdaten!C39</f>
        <v>45</v>
      </c>
      <c r="B164" s="50" t="str">
        <f>Rohdaten!H39</f>
        <v>MS_St60k_U</v>
      </c>
      <c r="C164" s="29">
        <f>Rohdaten!F39</f>
        <v>7</v>
      </c>
      <c r="D164" s="53">
        <f>Rohdaten!E39</f>
        <v>12</v>
      </c>
      <c r="H164" s="53">
        <f>Rohdaten!AP39</f>
        <v>0</v>
      </c>
      <c r="I164" s="172">
        <f>Rohdaten!AQ39-0.000024*K164</f>
        <v>0</v>
      </c>
      <c r="J164" s="172">
        <f>Rohdaten!AR39</f>
        <v>0</v>
      </c>
      <c r="K164" s="173">
        <f>Rohdaten!AS39</f>
        <v>0</v>
      </c>
      <c r="L164" s="172">
        <f>Rohdaten!AU39</f>
        <v>0</v>
      </c>
      <c r="M164" s="53">
        <f>runs!J39</f>
        <v>2.594521701417848E-14</v>
      </c>
      <c r="N164" s="53">
        <f>runs!G39</f>
        <v>0</v>
      </c>
      <c r="O164" s="53" t="b">
        <f>IF(ISERROR(H164),1&lt;0,H164-N164&gt;eval!$B$6)</f>
        <v>0</v>
      </c>
      <c r="P164" s="29">
        <f t="shared" si="14"/>
        <v>2.594521701417848E-14</v>
      </c>
      <c r="Q164" s="29" t="e">
        <f t="shared" si="15"/>
        <v>#DIV/0!</v>
      </c>
      <c r="R164" s="32">
        <f>(K164)/((P164*I164+0.0000000000000000001)/charge/constants!$B$3)</f>
        <v>0</v>
      </c>
      <c r="S164" s="55">
        <f>SQRT(K164+1)/((P164*I164+0.0000000000000000001)/charge/constants!$B$3)</f>
        <v>4.8066000000000004</v>
      </c>
      <c r="T164" s="62">
        <f>runs!V39</f>
        <v>0.83906063151730637</v>
      </c>
      <c r="U164" s="34">
        <f t="shared" si="16"/>
        <v>0</v>
      </c>
      <c r="V164" s="32">
        <f t="shared" si="17"/>
        <v>5.7285490695803905</v>
      </c>
      <c r="W164" s="186">
        <f t="shared" si="18"/>
        <v>3.0472685183975591E-2</v>
      </c>
      <c r="X164" s="183"/>
    </row>
    <row r="165" spans="1:24" x14ac:dyDescent="0.2">
      <c r="A165" s="29">
        <f>Rohdaten!C40</f>
        <v>46</v>
      </c>
      <c r="B165" s="50" t="str">
        <f>Rohdaten!H40</f>
        <v>MS_St60k_U</v>
      </c>
      <c r="C165" s="29">
        <f>Rohdaten!F40</f>
        <v>8</v>
      </c>
      <c r="D165" s="53">
        <f>Rohdaten!E40</f>
        <v>12</v>
      </c>
      <c r="H165" s="53">
        <f>Rohdaten!AP40</f>
        <v>0</v>
      </c>
      <c r="I165" s="172">
        <f>Rohdaten!AQ40-0.000024*K165</f>
        <v>0</v>
      </c>
      <c r="J165" s="172">
        <f>Rohdaten!AR40</f>
        <v>0</v>
      </c>
      <c r="K165" s="173">
        <f>Rohdaten!AS40</f>
        <v>0</v>
      </c>
      <c r="L165" s="172">
        <f>Rohdaten!AU40</f>
        <v>0</v>
      </c>
      <c r="M165" s="53">
        <f>runs!J40</f>
        <v>4.0153312045752407E-14</v>
      </c>
      <c r="N165" s="53">
        <f>runs!G40</f>
        <v>0</v>
      </c>
      <c r="O165" s="53" t="b">
        <f>IF(ISERROR(H165),1&lt;0,H165-N165&gt;eval!$B$6)</f>
        <v>0</v>
      </c>
      <c r="P165" s="29">
        <f t="shared" si="14"/>
        <v>4.0153312045752407E-14</v>
      </c>
      <c r="Q165" s="29" t="e">
        <f t="shared" si="15"/>
        <v>#DIV/0!</v>
      </c>
      <c r="R165" s="32">
        <f>(K165)/((P165*I165+0.0000000000000000001)/charge/constants!$B$3)</f>
        <v>0</v>
      </c>
      <c r="S165" s="55">
        <f>SQRT(K165+1)/((P165*I165+0.0000000000000000001)/charge/constants!$B$3)</f>
        <v>4.8066000000000004</v>
      </c>
      <c r="T165" s="62">
        <f>runs!V40</f>
        <v>0.83906063151730637</v>
      </c>
      <c r="U165" s="34">
        <f t="shared" si="16"/>
        <v>0</v>
      </c>
      <c r="V165" s="32">
        <f t="shared" si="17"/>
        <v>5.7285490695803905</v>
      </c>
      <c r="W165" s="186">
        <f t="shared" si="18"/>
        <v>3.0472685183975591E-2</v>
      </c>
      <c r="X165" s="183"/>
    </row>
    <row r="166" spans="1:24" x14ac:dyDescent="0.2">
      <c r="A166" s="29">
        <f>Rohdaten!C41</f>
        <v>47</v>
      </c>
      <c r="B166" s="50" t="str">
        <f>Rohdaten!H41</f>
        <v>MS_St60k_U</v>
      </c>
      <c r="C166" s="29">
        <f>Rohdaten!F41</f>
        <v>9</v>
      </c>
      <c r="D166" s="53">
        <f>Rohdaten!E41</f>
        <v>12</v>
      </c>
      <c r="H166" s="53">
        <f>Rohdaten!AP41</f>
        <v>0</v>
      </c>
      <c r="I166" s="172">
        <f>Rohdaten!AQ41-0.000024*K166</f>
        <v>0</v>
      </c>
      <c r="J166" s="172">
        <f>Rohdaten!AR41</f>
        <v>0</v>
      </c>
      <c r="K166" s="173">
        <f>Rohdaten!AS41</f>
        <v>0</v>
      </c>
      <c r="L166" s="172">
        <f>Rohdaten!AU41</f>
        <v>0</v>
      </c>
      <c r="M166" s="53">
        <f>runs!J41</f>
        <v>1.0038328011438103E-13</v>
      </c>
      <c r="N166" s="53">
        <f>runs!G41</f>
        <v>0</v>
      </c>
      <c r="O166" s="53" t="b">
        <f>IF(ISERROR(H166),1&lt;0,H166-N166&gt;eval!$B$6)</f>
        <v>0</v>
      </c>
      <c r="P166" s="29">
        <f t="shared" si="14"/>
        <v>1.0038328011438103E-13</v>
      </c>
      <c r="Q166" s="29" t="e">
        <f t="shared" si="15"/>
        <v>#DIV/0!</v>
      </c>
      <c r="R166" s="32">
        <f>(K166)/((P166*I166+0.0000000000000000001)/charge/constants!$B$3)</f>
        <v>0</v>
      </c>
      <c r="S166" s="55">
        <f>SQRT(K166+1)/((P166*I166+0.0000000000000000001)/charge/constants!$B$3)</f>
        <v>4.8066000000000004</v>
      </c>
      <c r="T166" s="62">
        <f>runs!V41</f>
        <v>0.83906063151730637</v>
      </c>
      <c r="U166" s="34">
        <f t="shared" si="16"/>
        <v>0</v>
      </c>
      <c r="V166" s="32">
        <f t="shared" si="17"/>
        <v>5.7285490695803905</v>
      </c>
      <c r="W166" s="186">
        <f t="shared" si="18"/>
        <v>3.0472685183975591E-2</v>
      </c>
      <c r="X166" s="183"/>
    </row>
    <row r="167" spans="1:24" x14ac:dyDescent="0.2">
      <c r="A167" s="29">
        <f>Rohdaten!C42</f>
        <v>48</v>
      </c>
      <c r="B167" s="50" t="str">
        <f>Rohdaten!H42</f>
        <v>Vienna-KkU</v>
      </c>
      <c r="C167" s="29">
        <f>Rohdaten!F42</f>
        <v>10</v>
      </c>
      <c r="D167" s="53">
        <f>Rohdaten!E42</f>
        <v>12</v>
      </c>
      <c r="H167" s="53">
        <f>Rohdaten!AP42</f>
        <v>0</v>
      </c>
      <c r="I167" s="172">
        <f>Rohdaten!AQ42-0.000024*K167</f>
        <v>0</v>
      </c>
      <c r="J167" s="172">
        <f>Rohdaten!AR42</f>
        <v>0</v>
      </c>
      <c r="K167" s="173">
        <f>Rohdaten!AS42</f>
        <v>0</v>
      </c>
      <c r="L167" s="172">
        <f>Rohdaten!AU42</f>
        <v>0</v>
      </c>
      <c r="M167" s="53">
        <f>runs!J42</f>
        <v>7.7673493436196843E-10</v>
      </c>
      <c r="N167" s="53">
        <f>runs!G42</f>
        <v>0</v>
      </c>
      <c r="O167" s="53" t="b">
        <f>IF(ISERROR(H167),1&lt;0,H167-N167&gt;eval!$B$6)</f>
        <v>0</v>
      </c>
      <c r="P167" s="29">
        <f t="shared" si="14"/>
        <v>7.7673493436196843E-10</v>
      </c>
      <c r="Q167" s="29" t="e">
        <f t="shared" si="15"/>
        <v>#DIV/0!</v>
      </c>
      <c r="R167" s="32">
        <f>(K167)/((P167*I167+0.0000000000000000001)/charge/constants!$B$3)</f>
        <v>0</v>
      </c>
      <c r="S167" s="55">
        <f>SQRT(K167+1)/((P167*I167+0.0000000000000000001)/charge/constants!$B$3)</f>
        <v>4.8066000000000004</v>
      </c>
      <c r="T167" s="62">
        <f>runs!V42</f>
        <v>0.83906063151730637</v>
      </c>
      <c r="U167" s="34">
        <f t="shared" si="16"/>
        <v>0</v>
      </c>
      <c r="V167" s="32">
        <f t="shared" si="17"/>
        <v>5.7285490695803905</v>
      </c>
      <c r="W167" s="186">
        <f t="shared" si="18"/>
        <v>3.0472685183975591E-2</v>
      </c>
      <c r="X167" s="183"/>
    </row>
    <row r="168" spans="1:24" x14ac:dyDescent="0.2">
      <c r="A168" s="29">
        <f>Rohdaten!C43</f>
        <v>49</v>
      </c>
      <c r="B168" s="50" t="str">
        <f>Rohdaten!H43</f>
        <v>MS_St60e_U</v>
      </c>
      <c r="C168" s="29">
        <f>Rohdaten!F43</f>
        <v>11</v>
      </c>
      <c r="D168" s="53">
        <f>Rohdaten!E43</f>
        <v>12</v>
      </c>
      <c r="H168" s="53">
        <f>Rohdaten!AP43</f>
        <v>0</v>
      </c>
      <c r="I168" s="172">
        <f>Rohdaten!AQ43-0.000024*K168</f>
        <v>0</v>
      </c>
      <c r="J168" s="172">
        <f>Rohdaten!AR43</f>
        <v>0</v>
      </c>
      <c r="K168" s="173">
        <f>Rohdaten!AS43</f>
        <v>0</v>
      </c>
      <c r="L168" s="172">
        <f>Rohdaten!AU43</f>
        <v>0</v>
      </c>
      <c r="M168" s="53">
        <f>runs!J43</f>
        <v>1.720856230532246E-14</v>
      </c>
      <c r="N168" s="53">
        <f>runs!G43</f>
        <v>0</v>
      </c>
      <c r="O168" s="53" t="b">
        <f>IF(ISERROR(H168),1&lt;0,H168-N168&gt;eval!$B$6)</f>
        <v>0</v>
      </c>
      <c r="P168" s="29">
        <f t="shared" si="14"/>
        <v>1.720856230532246E-14</v>
      </c>
      <c r="Q168" s="29" t="e">
        <f t="shared" si="15"/>
        <v>#DIV/0!</v>
      </c>
      <c r="R168" s="32">
        <f>(K168)/((P168*I168+0.0000000000000000001)/charge/constants!$B$3)</f>
        <v>0</v>
      </c>
      <c r="S168" s="55">
        <f>SQRT(K168+1)/((P168*I168+0.0000000000000000001)/charge/constants!$B$3)</f>
        <v>4.8066000000000004</v>
      </c>
      <c r="T168" s="62">
        <f>runs!V43</f>
        <v>0.83906063151730637</v>
      </c>
      <c r="U168" s="34">
        <f t="shared" si="16"/>
        <v>0</v>
      </c>
      <c r="V168" s="32">
        <f t="shared" si="17"/>
        <v>5.7285490695803905</v>
      </c>
      <c r="W168" s="186">
        <f t="shared" si="18"/>
        <v>3.0472685183975591E-2</v>
      </c>
      <c r="X168" s="183"/>
    </row>
    <row r="169" spans="1:24" x14ac:dyDescent="0.2">
      <c r="A169" s="29">
        <f>Rohdaten!C44</f>
        <v>50</v>
      </c>
      <c r="B169" s="50" t="str">
        <f>Rohdaten!H44</f>
        <v>MS_St60e_U</v>
      </c>
      <c r="C169" s="29">
        <f>Rohdaten!F44</f>
        <v>12</v>
      </c>
      <c r="D169" s="53">
        <f>Rohdaten!E44</f>
        <v>12</v>
      </c>
      <c r="H169" s="53">
        <f>Rohdaten!AP44</f>
        <v>0</v>
      </c>
      <c r="I169" s="172">
        <f>Rohdaten!AQ44-0.000024*K169</f>
        <v>0</v>
      </c>
      <c r="J169" s="172">
        <f>Rohdaten!AR44</f>
        <v>0</v>
      </c>
      <c r="K169" s="173">
        <f>Rohdaten!AS44</f>
        <v>0</v>
      </c>
      <c r="L169" s="172">
        <f>Rohdaten!AU44</f>
        <v>0</v>
      </c>
      <c r="M169" s="53">
        <f>runs!J44</f>
        <v>2.6791256699423427E-14</v>
      </c>
      <c r="N169" s="53">
        <f>runs!G44</f>
        <v>0</v>
      </c>
      <c r="O169" s="53" t="b">
        <f>IF(ISERROR(H169),1&lt;0,H169-N169&gt;eval!$B$6)</f>
        <v>0</v>
      </c>
      <c r="P169" s="29">
        <f t="shared" si="14"/>
        <v>2.6791256699423427E-14</v>
      </c>
      <c r="Q169" s="29" t="e">
        <f t="shared" si="15"/>
        <v>#DIV/0!</v>
      </c>
      <c r="R169" s="32">
        <f>(K169)/((P169*I169+0.0000000000000000001)/charge/constants!$B$3)</f>
        <v>0</v>
      </c>
      <c r="S169" s="55">
        <f>SQRT(K169+1)/((P169*I169+0.0000000000000000001)/charge/constants!$B$3)</f>
        <v>4.8066000000000004</v>
      </c>
      <c r="T169" s="62">
        <f>runs!V44</f>
        <v>0.83906063151730637</v>
      </c>
      <c r="U169" s="34">
        <f t="shared" si="16"/>
        <v>0</v>
      </c>
      <c r="V169" s="32">
        <f t="shared" si="17"/>
        <v>5.7285490695803905</v>
      </c>
      <c r="W169" s="186">
        <f t="shared" si="18"/>
        <v>3.0472685183975591E-2</v>
      </c>
      <c r="X169" s="183"/>
    </row>
    <row r="170" spans="1:24" x14ac:dyDescent="0.2">
      <c r="A170" s="29">
        <f>Rohdaten!C45</f>
        <v>51</v>
      </c>
      <c r="B170" s="50" t="str">
        <f>Rohdaten!H45</f>
        <v>MS_St60e_U</v>
      </c>
      <c r="C170" s="29">
        <f>Rohdaten!F45</f>
        <v>13</v>
      </c>
      <c r="D170" s="53">
        <f>Rohdaten!E45</f>
        <v>12</v>
      </c>
      <c r="H170" s="53">
        <f>Rohdaten!AP45</f>
        <v>0</v>
      </c>
      <c r="I170" s="172">
        <f>Rohdaten!AQ45-0.000024*K170</f>
        <v>0</v>
      </c>
      <c r="J170" s="172">
        <f>Rohdaten!AR45</f>
        <v>0</v>
      </c>
      <c r="K170" s="173">
        <f>Rohdaten!AS45</f>
        <v>0</v>
      </c>
      <c r="L170" s="172">
        <f>Rohdaten!AU45</f>
        <v>0</v>
      </c>
      <c r="M170" s="53">
        <f>runs!J45</f>
        <v>2.8981359430731277E-14</v>
      </c>
      <c r="N170" s="53">
        <f>runs!G45</f>
        <v>0</v>
      </c>
      <c r="O170" s="53" t="b">
        <f>IF(ISERROR(H170),1&lt;0,H170-N170&gt;eval!$B$6)</f>
        <v>0</v>
      </c>
      <c r="P170" s="29">
        <f t="shared" si="14"/>
        <v>2.8981359430731277E-14</v>
      </c>
      <c r="Q170" s="29" t="e">
        <f t="shared" si="15"/>
        <v>#DIV/0!</v>
      </c>
      <c r="R170" s="32">
        <f>(K170)/((P170*I170+0.0000000000000000001)/charge/constants!$B$3)</f>
        <v>0</v>
      </c>
      <c r="S170" s="55">
        <f>SQRT(K170+1)/((P170*I170+0.0000000000000000001)/charge/constants!$B$3)</f>
        <v>4.8066000000000004</v>
      </c>
      <c r="T170" s="62">
        <f>runs!V45</f>
        <v>0.83906063151730637</v>
      </c>
      <c r="U170" s="34">
        <f t="shared" si="16"/>
        <v>0</v>
      </c>
      <c r="V170" s="32">
        <f t="shared" si="17"/>
        <v>5.7285490695803905</v>
      </c>
      <c r="W170" s="186">
        <f t="shared" si="18"/>
        <v>3.0472685183975591E-2</v>
      </c>
      <c r="X170" s="183"/>
    </row>
    <row r="171" spans="1:24" x14ac:dyDescent="0.2">
      <c r="A171" s="29">
        <f>Rohdaten!C46</f>
        <v>52</v>
      </c>
      <c r="B171" s="50" t="str">
        <f>Rohdaten!H46</f>
        <v>MS_St60w_U</v>
      </c>
      <c r="C171" s="29">
        <f>Rohdaten!F46</f>
        <v>14</v>
      </c>
      <c r="D171" s="53">
        <f>Rohdaten!E46</f>
        <v>12</v>
      </c>
      <c r="H171" s="53">
        <f>Rohdaten!AP46</f>
        <v>0</v>
      </c>
      <c r="I171" s="172">
        <f>Rohdaten!AQ46-0.000024*K171</f>
        <v>0</v>
      </c>
      <c r="J171" s="172">
        <f>Rohdaten!AR46</f>
        <v>0</v>
      </c>
      <c r="K171" s="173">
        <f>Rohdaten!AS46</f>
        <v>0</v>
      </c>
      <c r="L171" s="172">
        <f>Rohdaten!AU46</f>
        <v>0</v>
      </c>
      <c r="M171" s="53">
        <f>runs!J46</f>
        <v>2.1621014178482062E-14</v>
      </c>
      <c r="N171" s="53">
        <f>runs!G46</f>
        <v>0</v>
      </c>
      <c r="O171" s="53" t="b">
        <f>IF(ISERROR(H171),1&lt;0,H171-N171&gt;eval!$B$6)</f>
        <v>0</v>
      </c>
      <c r="P171" s="29">
        <f t="shared" si="14"/>
        <v>2.1621014178482062E-14</v>
      </c>
      <c r="Q171" s="29" t="e">
        <f t="shared" si="15"/>
        <v>#DIV/0!</v>
      </c>
      <c r="R171" s="32">
        <f>(K171)/((P171*I171+0.0000000000000000001)/charge/constants!$B$3)</f>
        <v>0</v>
      </c>
      <c r="S171" s="55">
        <f>SQRT(K171+1)/((P171*I171+0.0000000000000000001)/charge/constants!$B$3)</f>
        <v>4.8066000000000004</v>
      </c>
      <c r="T171" s="62">
        <f>runs!V46</f>
        <v>0.83906063151730637</v>
      </c>
      <c r="U171" s="34">
        <f t="shared" si="16"/>
        <v>0</v>
      </c>
      <c r="V171" s="32">
        <f t="shared" si="17"/>
        <v>5.7285490695803905</v>
      </c>
      <c r="W171" s="186">
        <f t="shared" si="18"/>
        <v>3.0472685183975591E-2</v>
      </c>
      <c r="X171" s="183"/>
    </row>
    <row r="172" spans="1:24" x14ac:dyDescent="0.2">
      <c r="A172" s="29">
        <f>Rohdaten!C47</f>
        <v>53</v>
      </c>
      <c r="B172" s="50" t="str">
        <f>Rohdaten!H47</f>
        <v>MS_St60w_U</v>
      </c>
      <c r="C172" s="29">
        <f>Rohdaten!F47</f>
        <v>16</v>
      </c>
      <c r="D172" s="53">
        <f>Rohdaten!E47</f>
        <v>12</v>
      </c>
      <c r="H172" s="53">
        <f>Rohdaten!AP47</f>
        <v>0</v>
      </c>
      <c r="I172" s="172">
        <f>Rohdaten!AQ47-0.000024*K172</f>
        <v>0</v>
      </c>
      <c r="J172" s="172">
        <f>Rohdaten!AR47</f>
        <v>0</v>
      </c>
      <c r="K172" s="173">
        <f>Rohdaten!AS47</f>
        <v>0</v>
      </c>
      <c r="L172" s="172">
        <f>Rohdaten!AU47</f>
        <v>0</v>
      </c>
      <c r="M172" s="53">
        <f>runs!J47</f>
        <v>2.2972327564637192E-14</v>
      </c>
      <c r="N172" s="53">
        <f>runs!G47</f>
        <v>0</v>
      </c>
      <c r="O172" s="53" t="b">
        <f>IF(ISERROR(H172),1&lt;0,H172-N172&gt;eval!$B$6)</f>
        <v>0</v>
      </c>
      <c r="P172" s="29">
        <f t="shared" si="14"/>
        <v>2.2972327564637192E-14</v>
      </c>
      <c r="Q172" s="29" t="e">
        <f t="shared" si="15"/>
        <v>#DIV/0!</v>
      </c>
      <c r="R172" s="32">
        <f>(K172)/((P172*I172+0.0000000000000000001)/charge/constants!$B$3)</f>
        <v>0</v>
      </c>
      <c r="S172" s="55">
        <f>SQRT(K172+1)/((P172*I172+0.0000000000000000001)/charge/constants!$B$3)</f>
        <v>4.8066000000000004</v>
      </c>
      <c r="T172" s="62">
        <f>runs!V47</f>
        <v>0.83906063151730637</v>
      </c>
      <c r="U172" s="34">
        <f t="shared" si="16"/>
        <v>0</v>
      </c>
      <c r="V172" s="32">
        <f t="shared" si="17"/>
        <v>5.7285490695803905</v>
      </c>
      <c r="W172" s="186">
        <f t="shared" si="18"/>
        <v>3.0472685183975591E-2</v>
      </c>
      <c r="X172" s="183"/>
    </row>
    <row r="173" spans="1:24" x14ac:dyDescent="0.2">
      <c r="A173" s="29">
        <f>Rohdaten!C48</f>
        <v>54</v>
      </c>
      <c r="B173" s="50" t="str">
        <f>Rohdaten!H48</f>
        <v>MS_St60w_U</v>
      </c>
      <c r="C173" s="29">
        <f>Rohdaten!F48</f>
        <v>17</v>
      </c>
      <c r="D173" s="53">
        <f>Rohdaten!E48</f>
        <v>12</v>
      </c>
      <c r="H173" s="53">
        <f>Rohdaten!AP48</f>
        <v>0</v>
      </c>
      <c r="I173" s="172">
        <f>Rohdaten!AQ48-0.000024*K173</f>
        <v>0</v>
      </c>
      <c r="J173" s="172">
        <f>Rohdaten!AR48</f>
        <v>0</v>
      </c>
      <c r="K173" s="173">
        <f>Rohdaten!AS48</f>
        <v>0</v>
      </c>
      <c r="L173" s="172">
        <f>Rohdaten!AU48</f>
        <v>0</v>
      </c>
      <c r="M173" s="53">
        <f>runs!J48</f>
        <v>2.1150992131123767E-14</v>
      </c>
      <c r="N173" s="53">
        <f>runs!G48</f>
        <v>0</v>
      </c>
      <c r="O173" s="53" t="b">
        <f>IF(ISERROR(H173),1&lt;0,H173-N173&gt;eval!$B$6)</f>
        <v>0</v>
      </c>
      <c r="P173" s="29">
        <f t="shared" si="14"/>
        <v>2.1150992131123767E-14</v>
      </c>
      <c r="Q173" s="29" t="e">
        <f t="shared" si="15"/>
        <v>#DIV/0!</v>
      </c>
      <c r="R173" s="32">
        <f>(K173)/((P173*I173+0.0000000000000000001)/charge/constants!$B$3)</f>
        <v>0</v>
      </c>
      <c r="S173" s="55">
        <f>SQRT(K173+1)/((P173*I173+0.0000000000000000001)/charge/constants!$B$3)</f>
        <v>4.8066000000000004</v>
      </c>
      <c r="T173" s="62">
        <f>runs!V48</f>
        <v>0.83906063151730637</v>
      </c>
      <c r="U173" s="34">
        <f t="shared" si="16"/>
        <v>0</v>
      </c>
      <c r="V173" s="32">
        <f t="shared" si="17"/>
        <v>5.7285490695803905</v>
      </c>
      <c r="W173" s="186">
        <f t="shared" si="18"/>
        <v>3.0472685183975591E-2</v>
      </c>
      <c r="X173" s="183"/>
    </row>
    <row r="174" spans="1:24" x14ac:dyDescent="0.2">
      <c r="A174" s="29">
        <f>Rohdaten!C49</f>
        <v>55</v>
      </c>
      <c r="B174" s="50" t="str">
        <f>Rohdaten!H49</f>
        <v>MS_Blank_20091102</v>
      </c>
      <c r="C174" s="29">
        <f>Rohdaten!F49</f>
        <v>18</v>
      </c>
      <c r="D174" s="53">
        <f>Rohdaten!E49</f>
        <v>12</v>
      </c>
      <c r="H174" s="53">
        <f>Rohdaten!AP49</f>
        <v>0</v>
      </c>
      <c r="I174" s="172">
        <f>Rohdaten!AQ49-0.000024*K174</f>
        <v>0</v>
      </c>
      <c r="J174" s="172">
        <f>Rohdaten!AR49</f>
        <v>0</v>
      </c>
      <c r="K174" s="173">
        <f>Rohdaten!AS49</f>
        <v>0</v>
      </c>
      <c r="L174" s="172">
        <f>Rohdaten!AU49</f>
        <v>0</v>
      </c>
      <c r="M174" s="53">
        <f>runs!J49</f>
        <v>2.3783115596330267E-13</v>
      </c>
      <c r="N174" s="53">
        <f>runs!G49</f>
        <v>0</v>
      </c>
      <c r="O174" s="53" t="b">
        <f>IF(ISERROR(H174),1&lt;0,H174-N174&gt;eval!$B$6)</f>
        <v>0</v>
      </c>
      <c r="P174" s="29">
        <f t="shared" si="14"/>
        <v>2.3783115596330267E-13</v>
      </c>
      <c r="Q174" s="29" t="e">
        <f t="shared" si="15"/>
        <v>#DIV/0!</v>
      </c>
      <c r="R174" s="32">
        <f>(K174)/((P174*I174+0.0000000000000000001)/charge/constants!$B$3)</f>
        <v>0</v>
      </c>
      <c r="S174" s="55">
        <f>SQRT(K174+1)/((P174*I174+0.0000000000000000001)/charge/constants!$B$3)</f>
        <v>4.8066000000000004</v>
      </c>
      <c r="T174" s="62">
        <f>runs!V49</f>
        <v>0.83906063151730637</v>
      </c>
      <c r="U174" s="34">
        <f t="shared" si="16"/>
        <v>0</v>
      </c>
      <c r="V174" s="32">
        <f t="shared" si="17"/>
        <v>5.7285490695803905</v>
      </c>
      <c r="W174" s="186">
        <f t="shared" si="18"/>
        <v>3.0472685183975591E-2</v>
      </c>
      <c r="X174" s="183"/>
    </row>
    <row r="175" spans="1:24" x14ac:dyDescent="0.2">
      <c r="A175" s="29">
        <f>Rohdaten!C50</f>
        <v>56</v>
      </c>
      <c r="B175" s="50" t="str">
        <f>Rohdaten!H50</f>
        <v>Vienna_KkU</v>
      </c>
      <c r="C175" s="29">
        <f>Rohdaten!F50</f>
        <v>30</v>
      </c>
      <c r="D175" s="53">
        <f>Rohdaten!E50</f>
        <v>12</v>
      </c>
      <c r="H175" s="53">
        <f>Rohdaten!AP50</f>
        <v>0</v>
      </c>
      <c r="I175" s="172">
        <f>Rohdaten!AQ50-0.000024*K175</f>
        <v>0</v>
      </c>
      <c r="J175" s="172">
        <f>Rohdaten!AR50</f>
        <v>0</v>
      </c>
      <c r="K175" s="173">
        <f>Rohdaten!AS50</f>
        <v>0</v>
      </c>
      <c r="L175" s="172">
        <f>Rohdaten!AU50</f>
        <v>0</v>
      </c>
      <c r="M175" s="53">
        <f>runs!J50</f>
        <v>1.0416680315979981E-9</v>
      </c>
      <c r="N175" s="53">
        <f>runs!G50</f>
        <v>0</v>
      </c>
      <c r="O175" s="53" t="b">
        <f>IF(ISERROR(H175),1&lt;0,H175-N175&gt;eval!$B$6)</f>
        <v>0</v>
      </c>
      <c r="P175" s="29">
        <f t="shared" si="14"/>
        <v>1.0416680315979981E-9</v>
      </c>
      <c r="Q175" s="29" t="e">
        <f t="shared" si="15"/>
        <v>#DIV/0!</v>
      </c>
      <c r="R175" s="32">
        <f>(K175)/((P175*I175+0.0000000000000000001)/charge/constants!$B$3)</f>
        <v>0</v>
      </c>
      <c r="S175" s="55">
        <f>SQRT(K175+1)/((P175*I175+0.0000000000000000001)/charge/constants!$B$3)</f>
        <v>4.8066000000000004</v>
      </c>
      <c r="T175" s="62">
        <f>runs!V50</f>
        <v>0.83906063151730637</v>
      </c>
      <c r="U175" s="34">
        <f t="shared" si="16"/>
        <v>0</v>
      </c>
      <c r="V175" s="32">
        <f t="shared" si="17"/>
        <v>5.7285490695803905</v>
      </c>
      <c r="W175" s="186">
        <f t="shared" si="18"/>
        <v>3.0472685183975591E-2</v>
      </c>
      <c r="X175" s="183"/>
    </row>
    <row r="176" spans="1:24" x14ac:dyDescent="0.2">
      <c r="A176" s="29">
        <f>Rohdaten!C51</f>
        <v>61</v>
      </c>
      <c r="B176" s="50" t="str">
        <f>Rohdaten!H51</f>
        <v>Vienna-US8</v>
      </c>
      <c r="C176" s="29">
        <f>Rohdaten!F51</f>
        <v>35</v>
      </c>
      <c r="D176" s="53">
        <f>Rohdaten!E51</f>
        <v>12</v>
      </c>
      <c r="H176" s="53">
        <f>Rohdaten!AP51</f>
        <v>0</v>
      </c>
      <c r="I176" s="172">
        <f>Rohdaten!AQ51-0.000024*K176</f>
        <v>0</v>
      </c>
      <c r="J176" s="172">
        <f>Rohdaten!AR51</f>
        <v>0</v>
      </c>
      <c r="K176" s="173">
        <f>Rohdaten!AS51</f>
        <v>0</v>
      </c>
      <c r="L176" s="172">
        <f>Rohdaten!AU51</f>
        <v>0</v>
      </c>
      <c r="M176" s="53">
        <f>runs!J51</f>
        <v>5.9736159548373627E-11</v>
      </c>
      <c r="N176" s="53">
        <f>runs!G51</f>
        <v>0</v>
      </c>
      <c r="O176" s="53" t="b">
        <f>IF(ISERROR(H176),1&lt;0,H176-N176&gt;eval!$B$6)</f>
        <v>0</v>
      </c>
      <c r="P176" s="29">
        <f t="shared" si="14"/>
        <v>5.9736159548373627E-11</v>
      </c>
      <c r="Q176" s="29" t="e">
        <f t="shared" si="15"/>
        <v>#DIV/0!</v>
      </c>
      <c r="R176" s="32">
        <f>(K176)/((P176*I176+0.0000000000000000001)/charge/constants!$B$3)</f>
        <v>0</v>
      </c>
      <c r="S176" s="55">
        <f>SQRT(K176+1)/((P176*I176+0.0000000000000000001)/charge/constants!$B$3)</f>
        <v>4.8066000000000004</v>
      </c>
      <c r="T176" s="62">
        <f>runs!V51</f>
        <v>0.83906063151730637</v>
      </c>
      <c r="U176" s="34">
        <f t="shared" si="16"/>
        <v>0</v>
      </c>
      <c r="V176" s="32">
        <f t="shared" si="17"/>
        <v>5.7285490695803905</v>
      </c>
      <c r="W176" s="186">
        <f t="shared" si="18"/>
        <v>3.0472685183975591E-2</v>
      </c>
      <c r="X176" s="183"/>
    </row>
    <row r="177" spans="1:24" x14ac:dyDescent="0.2">
      <c r="A177" s="29">
        <f>Rohdaten!C52</f>
        <v>66</v>
      </c>
      <c r="B177" s="50" t="str">
        <f>Rohdaten!H52</f>
        <v>Vienna_KkU</v>
      </c>
      <c r="C177" s="29">
        <f>Rohdaten!F52</f>
        <v>30</v>
      </c>
      <c r="D177" s="53">
        <f>Rohdaten!E52</f>
        <v>13</v>
      </c>
      <c r="H177" s="53">
        <f>Rohdaten!AP52</f>
        <v>0</v>
      </c>
      <c r="I177" s="172">
        <f>Rohdaten!AQ52-0.000024*K177</f>
        <v>0</v>
      </c>
      <c r="J177" s="172">
        <f>Rohdaten!AR52</f>
        <v>0</v>
      </c>
      <c r="K177" s="173">
        <f>Rohdaten!AS52</f>
        <v>0</v>
      </c>
      <c r="L177" s="172">
        <f>Rohdaten!AU52</f>
        <v>0</v>
      </c>
      <c r="M177" s="53">
        <f>runs!J52</f>
        <v>4.4727932556380312E-10</v>
      </c>
      <c r="N177" s="53">
        <f>runs!G52</f>
        <v>0</v>
      </c>
      <c r="O177" s="53" t="b">
        <f>IF(ISERROR(H177),1&lt;0,H177-N177&gt;eval!$B$6)</f>
        <v>0</v>
      </c>
      <c r="P177" s="29">
        <f t="shared" si="14"/>
        <v>4.4727932556380312E-10</v>
      </c>
      <c r="Q177" s="29" t="e">
        <f t="shared" si="15"/>
        <v>#DIV/0!</v>
      </c>
      <c r="R177" s="32">
        <f>(K177)/((P177*I177+0.0000000000000000001)/charge/constants!$B$3)</f>
        <v>0</v>
      </c>
      <c r="S177" s="55">
        <f>SQRT(K177+1)/((P177*I177+0.0000000000000000001)/charge/constants!$B$3)</f>
        <v>4.8066000000000004</v>
      </c>
      <c r="T177" s="62">
        <f>runs!V52</f>
        <v>0.78825604436501073</v>
      </c>
      <c r="U177" s="34">
        <f t="shared" si="16"/>
        <v>0</v>
      </c>
      <c r="V177" s="32">
        <f t="shared" si="17"/>
        <v>6.0977648498363441</v>
      </c>
      <c r="W177" s="186">
        <f t="shared" si="18"/>
        <v>2.6894201534605998E-2</v>
      </c>
      <c r="X177" s="183"/>
    </row>
    <row r="178" spans="1:24" x14ac:dyDescent="0.2">
      <c r="A178" s="29">
        <f>Rohdaten!C53</f>
        <v>0</v>
      </c>
      <c r="B178" s="50">
        <f>Rohdaten!H53</f>
        <v>0</v>
      </c>
      <c r="C178" s="29">
        <f>Rohdaten!F53</f>
        <v>0</v>
      </c>
      <c r="D178" s="53">
        <f>Rohdaten!E53</f>
        <v>0</v>
      </c>
      <c r="H178" s="53">
        <f>Rohdaten!AP53</f>
        <v>0</v>
      </c>
      <c r="I178" s="172">
        <f>Rohdaten!AQ53-0.000024*K178</f>
        <v>0</v>
      </c>
      <c r="J178" s="172">
        <f>Rohdaten!AR53</f>
        <v>0</v>
      </c>
      <c r="K178" s="173">
        <f>Rohdaten!AS53</f>
        <v>0</v>
      </c>
      <c r="L178" s="172">
        <f>Rohdaten!AU53</f>
        <v>0</v>
      </c>
      <c r="M178" s="53" t="e">
        <f>runs!J53</f>
        <v>#DIV/0!</v>
      </c>
      <c r="N178" s="53" t="e">
        <f>runs!G53</f>
        <v>#DIV/0!</v>
      </c>
      <c r="O178" s="53" t="e">
        <f>IF(ISERROR(H178),1&lt;0,H178-N178&gt;eval!$B$6)</f>
        <v>#DIV/0!</v>
      </c>
      <c r="P178" s="29" t="e">
        <f t="shared" si="14"/>
        <v>#DIV/0!</v>
      </c>
      <c r="Q178" s="29" t="e">
        <f t="shared" si="15"/>
        <v>#DIV/0!</v>
      </c>
      <c r="R178" s="32" t="e">
        <f>(K178)/((P178*I178+0.0000000000000000001)/charge/constants!$B$3)</f>
        <v>#DIV/0!</v>
      </c>
      <c r="S178" s="55" t="e">
        <f>SQRT(K178+1)/((P178*I178+0.0000000000000000001)/charge/constants!$B$3)</f>
        <v>#DIV/0!</v>
      </c>
      <c r="T178" s="62" t="e">
        <f>runs!V53</f>
        <v>#DIV/0!</v>
      </c>
      <c r="U178" s="34" t="e">
        <f t="shared" si="16"/>
        <v>#DIV/0!</v>
      </c>
      <c r="V178" s="32" t="e">
        <f t="shared" si="17"/>
        <v>#DIV/0!</v>
      </c>
      <c r="W178" s="186" t="e">
        <f t="shared" si="18"/>
        <v>#DIV/0!</v>
      </c>
      <c r="X178" s="183"/>
    </row>
    <row r="179" spans="1:24" x14ac:dyDescent="0.2">
      <c r="A179" s="29">
        <f>Rohdaten!C54</f>
        <v>68</v>
      </c>
      <c r="B179" s="50" t="str">
        <f>Rohdaten!H54</f>
        <v>Vienna-US8</v>
      </c>
      <c r="C179" s="29">
        <f>Rohdaten!F54</f>
        <v>15</v>
      </c>
      <c r="D179" s="53">
        <f>Rohdaten!E54</f>
        <v>13</v>
      </c>
      <c r="H179" s="53">
        <f>Rohdaten!AP54</f>
        <v>0</v>
      </c>
      <c r="I179" s="172">
        <f>Rohdaten!AQ54-0.000024*K179</f>
        <v>0</v>
      </c>
      <c r="J179" s="172">
        <f>Rohdaten!AR54</f>
        <v>0</v>
      </c>
      <c r="K179" s="173">
        <f>Rohdaten!AS54</f>
        <v>0</v>
      </c>
      <c r="L179" s="172">
        <f>Rohdaten!AU54</f>
        <v>0</v>
      </c>
      <c r="M179" s="53">
        <f>runs!J54</f>
        <v>5.6967441266813247E-11</v>
      </c>
      <c r="N179" s="53">
        <f>runs!G54</f>
        <v>0</v>
      </c>
      <c r="O179" s="53" t="b">
        <f>IF(ISERROR(H179),1&lt;0,H179-N179&gt;eval!$B$6)</f>
        <v>0</v>
      </c>
      <c r="P179" s="29">
        <f t="shared" si="14"/>
        <v>5.6967441266813247E-11</v>
      </c>
      <c r="Q179" s="29" t="e">
        <f t="shared" si="15"/>
        <v>#DIV/0!</v>
      </c>
      <c r="R179" s="32">
        <f>(K179)/((P179*I179+0.0000000000000000001)/charge/constants!$B$3)</f>
        <v>0</v>
      </c>
      <c r="S179" s="55">
        <f>SQRT(K179+1)/((P179*I179+0.0000000000000000001)/charge/constants!$B$3)</f>
        <v>4.8066000000000004</v>
      </c>
      <c r="T179" s="62">
        <f>runs!V54</f>
        <v>0.78825604436501073</v>
      </c>
      <c r="U179" s="34">
        <f t="shared" si="16"/>
        <v>0</v>
      </c>
      <c r="V179" s="32">
        <f t="shared" si="17"/>
        <v>6.0977648498363441</v>
      </c>
      <c r="W179" s="186">
        <f t="shared" si="18"/>
        <v>2.6894201534605998E-2</v>
      </c>
      <c r="X179" s="183"/>
    </row>
    <row r="180" spans="1:24" x14ac:dyDescent="0.2">
      <c r="A180" s="29">
        <f>Rohdaten!C55</f>
        <v>0</v>
      </c>
      <c r="B180" s="50">
        <f>Rohdaten!H55</f>
        <v>0</v>
      </c>
      <c r="C180" s="29">
        <f>Rohdaten!F55</f>
        <v>0</v>
      </c>
      <c r="D180" s="53">
        <f>Rohdaten!E55</f>
        <v>0</v>
      </c>
      <c r="H180" s="53">
        <f>Rohdaten!AP55</f>
        <v>0</v>
      </c>
      <c r="I180" s="172">
        <f>Rohdaten!AQ55-0.000024*K180</f>
        <v>0</v>
      </c>
      <c r="J180" s="172">
        <f>Rohdaten!AR55</f>
        <v>0</v>
      </c>
      <c r="K180" s="173">
        <f>Rohdaten!AS55</f>
        <v>0</v>
      </c>
      <c r="L180" s="172">
        <f>Rohdaten!AU55</f>
        <v>0</v>
      </c>
      <c r="M180" s="53" t="e">
        <f>runs!J55</f>
        <v>#DIV/0!</v>
      </c>
      <c r="N180" s="53" t="e">
        <f>runs!G55</f>
        <v>#DIV/0!</v>
      </c>
      <c r="O180" s="53" t="e">
        <f>IF(ISERROR(H180),1&lt;0,H180-N180&gt;eval!$B$6)</f>
        <v>#DIV/0!</v>
      </c>
      <c r="P180" s="29" t="e">
        <f t="shared" si="14"/>
        <v>#DIV/0!</v>
      </c>
      <c r="Q180" s="29" t="e">
        <f t="shared" si="15"/>
        <v>#DIV/0!</v>
      </c>
      <c r="R180" s="32" t="e">
        <f>(K180)/((P180*I180+0.0000000000000000001)/charge/constants!$B$3)</f>
        <v>#DIV/0!</v>
      </c>
      <c r="S180" s="55" t="e">
        <f>SQRT(K180+1)/((P180*I180+0.0000000000000000001)/charge/constants!$B$3)</f>
        <v>#DIV/0!</v>
      </c>
      <c r="T180" s="62" t="e">
        <f>runs!V55</f>
        <v>#DIV/0!</v>
      </c>
      <c r="U180" s="34" t="e">
        <f t="shared" si="16"/>
        <v>#DIV/0!</v>
      </c>
      <c r="V180" s="32" t="e">
        <f t="shared" si="17"/>
        <v>#DIV/0!</v>
      </c>
      <c r="W180" s="186" t="e">
        <f t="shared" si="18"/>
        <v>#DIV/0!</v>
      </c>
      <c r="X180" s="183"/>
    </row>
    <row r="181" spans="1:24" x14ac:dyDescent="0.2">
      <c r="A181" s="29">
        <f>Rohdaten!C56</f>
        <v>0</v>
      </c>
      <c r="B181" s="50">
        <f>Rohdaten!H56</f>
        <v>0</v>
      </c>
      <c r="C181" s="29">
        <f>Rohdaten!F56</f>
        <v>0</v>
      </c>
      <c r="D181" s="53">
        <f>Rohdaten!E56</f>
        <v>0</v>
      </c>
      <c r="H181" s="53">
        <f>Rohdaten!AP56</f>
        <v>0</v>
      </c>
      <c r="I181" s="172">
        <f>Rohdaten!AQ56-0.000024*K181</f>
        <v>0</v>
      </c>
      <c r="J181" s="172">
        <f>Rohdaten!AR56</f>
        <v>0</v>
      </c>
      <c r="K181" s="173">
        <f>Rohdaten!AS56</f>
        <v>0</v>
      </c>
      <c r="L181" s="172">
        <f>Rohdaten!AU56</f>
        <v>0</v>
      </c>
      <c r="M181" s="53" t="e">
        <f>runs!J56</f>
        <v>#DIV/0!</v>
      </c>
      <c r="N181" s="53" t="e">
        <f>runs!G56</f>
        <v>#DIV/0!</v>
      </c>
      <c r="O181" s="53" t="e">
        <f>IF(ISERROR(H181),1&lt;0,H181-N181&gt;eval!$B$6)</f>
        <v>#DIV/0!</v>
      </c>
      <c r="P181" s="29" t="e">
        <f t="shared" si="14"/>
        <v>#DIV/0!</v>
      </c>
      <c r="Q181" s="29" t="e">
        <f t="shared" si="15"/>
        <v>#DIV/0!</v>
      </c>
      <c r="R181" s="32" t="e">
        <f>(K181)/((P181*I181+0.0000000000000000001)/charge/constants!$B$3)</f>
        <v>#DIV/0!</v>
      </c>
      <c r="S181" s="55" t="e">
        <f>SQRT(K181+1)/((P181*I181+0.0000000000000000001)/charge/constants!$B$3)</f>
        <v>#DIV/0!</v>
      </c>
      <c r="T181" s="62" t="e">
        <f>runs!V56</f>
        <v>#DIV/0!</v>
      </c>
      <c r="U181" s="34" t="e">
        <f t="shared" si="16"/>
        <v>#DIV/0!</v>
      </c>
      <c r="V181" s="32" t="e">
        <f t="shared" si="17"/>
        <v>#DIV/0!</v>
      </c>
      <c r="W181" s="186" t="e">
        <f t="shared" si="18"/>
        <v>#DIV/0!</v>
      </c>
      <c r="X181" s="183"/>
    </row>
    <row r="182" spans="1:24" x14ac:dyDescent="0.2">
      <c r="A182" s="29">
        <f>Rohdaten!C57</f>
        <v>0</v>
      </c>
      <c r="B182" s="50">
        <f>Rohdaten!H57</f>
        <v>0</v>
      </c>
      <c r="C182" s="29">
        <f>Rohdaten!F57</f>
        <v>0</v>
      </c>
      <c r="D182" s="53">
        <f>Rohdaten!E57</f>
        <v>0</v>
      </c>
      <c r="H182" s="53">
        <f>Rohdaten!AP57</f>
        <v>0</v>
      </c>
      <c r="I182" s="172">
        <f>Rohdaten!AQ57-0.000024*K182</f>
        <v>0</v>
      </c>
      <c r="J182" s="172">
        <f>Rohdaten!AR57</f>
        <v>0</v>
      </c>
      <c r="K182" s="173">
        <f>Rohdaten!AS57</f>
        <v>0</v>
      </c>
      <c r="L182" s="172">
        <f>Rohdaten!AU57</f>
        <v>0</v>
      </c>
      <c r="M182" s="53" t="e">
        <f>runs!J57</f>
        <v>#DIV/0!</v>
      </c>
      <c r="N182" s="53" t="e">
        <f>runs!G57</f>
        <v>#DIV/0!</v>
      </c>
      <c r="O182" s="53" t="e">
        <f>IF(ISERROR(H182),1&lt;0,H182-N182&gt;eval!$B$6)</f>
        <v>#DIV/0!</v>
      </c>
      <c r="P182" s="29" t="e">
        <f t="shared" si="14"/>
        <v>#DIV/0!</v>
      </c>
      <c r="Q182" s="29" t="e">
        <f t="shared" si="15"/>
        <v>#DIV/0!</v>
      </c>
      <c r="R182" s="32" t="e">
        <f>(K182)/((P182*I182+0.0000000000000000001)/charge/constants!$B$3)</f>
        <v>#DIV/0!</v>
      </c>
      <c r="S182" s="55" t="e">
        <f>SQRT(K182+1)/((P182*I182+0.0000000000000000001)/charge/constants!$B$3)</f>
        <v>#DIV/0!</v>
      </c>
      <c r="T182" s="62" t="e">
        <f>runs!V57</f>
        <v>#DIV/0!</v>
      </c>
      <c r="U182" s="34" t="e">
        <f t="shared" si="16"/>
        <v>#DIV/0!</v>
      </c>
      <c r="V182" s="32" t="e">
        <f t="shared" si="17"/>
        <v>#DIV/0!</v>
      </c>
      <c r="W182" s="186" t="e">
        <f t="shared" si="18"/>
        <v>#DIV/0!</v>
      </c>
      <c r="X182" s="183"/>
    </row>
    <row r="183" spans="1:24" x14ac:dyDescent="0.2">
      <c r="A183" s="29">
        <f>Rohdaten!C58</f>
        <v>73</v>
      </c>
      <c r="B183" s="50" t="str">
        <f>Rohdaten!H58</f>
        <v>MS_St60k_U</v>
      </c>
      <c r="C183" s="29">
        <f>Rohdaten!F58</f>
        <v>7</v>
      </c>
      <c r="D183" s="53">
        <f>Rohdaten!E58</f>
        <v>13</v>
      </c>
      <c r="H183" s="53">
        <f>Rohdaten!AP58</f>
        <v>0</v>
      </c>
      <c r="I183" s="172">
        <f>Rohdaten!AQ58-0.000024*K183</f>
        <v>0</v>
      </c>
      <c r="J183" s="172">
        <f>Rohdaten!AR58</f>
        <v>0</v>
      </c>
      <c r="K183" s="173">
        <f>Rohdaten!AS58</f>
        <v>0</v>
      </c>
      <c r="L183" s="172">
        <f>Rohdaten!AU58</f>
        <v>0</v>
      </c>
      <c r="M183" s="53">
        <f>runs!J58</f>
        <v>2.5381190557348511E-14</v>
      </c>
      <c r="N183" s="53">
        <f>runs!G58</f>
        <v>0</v>
      </c>
      <c r="O183" s="53" t="b">
        <f>IF(ISERROR(H183),1&lt;0,H183-N183&gt;eval!$B$6)</f>
        <v>0</v>
      </c>
      <c r="P183" s="29">
        <f t="shared" si="14"/>
        <v>2.5381190557348511E-14</v>
      </c>
      <c r="Q183" s="29" t="e">
        <f t="shared" si="15"/>
        <v>#DIV/0!</v>
      </c>
      <c r="R183" s="32">
        <f>(K183)/((P183*I183+0.0000000000000000001)/charge/constants!$B$3)</f>
        <v>0</v>
      </c>
      <c r="S183" s="55">
        <f>SQRT(K183+1)/((P183*I183+0.0000000000000000001)/charge/constants!$B$3)</f>
        <v>4.8066000000000004</v>
      </c>
      <c r="T183" s="62">
        <f>runs!V58</f>
        <v>0.78825604436501073</v>
      </c>
      <c r="U183" s="34">
        <f t="shared" si="16"/>
        <v>0</v>
      </c>
      <c r="V183" s="32">
        <f t="shared" si="17"/>
        <v>6.0977648498363441</v>
      </c>
      <c r="W183" s="186">
        <f t="shared" si="18"/>
        <v>2.6894201534605998E-2</v>
      </c>
      <c r="X183" s="183"/>
    </row>
    <row r="184" spans="1:24" x14ac:dyDescent="0.2">
      <c r="A184" s="29">
        <f>Rohdaten!C59</f>
        <v>74</v>
      </c>
      <c r="B184" s="50" t="str">
        <f>Rohdaten!H59</f>
        <v>MS_St60k_U</v>
      </c>
      <c r="C184" s="29">
        <f>Rohdaten!F59</f>
        <v>8</v>
      </c>
      <c r="D184" s="53">
        <f>Rohdaten!E59</f>
        <v>13</v>
      </c>
      <c r="H184" s="53">
        <f>Rohdaten!AP59</f>
        <v>0</v>
      </c>
      <c r="I184" s="172">
        <f>Rohdaten!AQ59-0.000024*K184</f>
        <v>0</v>
      </c>
      <c r="J184" s="172">
        <f>Rohdaten!AR59</f>
        <v>0</v>
      </c>
      <c r="K184" s="173">
        <f>Rohdaten!AS59</f>
        <v>0</v>
      </c>
      <c r="L184" s="172">
        <f>Rohdaten!AU59</f>
        <v>0</v>
      </c>
      <c r="M184" s="53">
        <f>runs!J59</f>
        <v>2.2972327564637192E-14</v>
      </c>
      <c r="N184" s="53">
        <f>runs!G59</f>
        <v>0</v>
      </c>
      <c r="O184" s="53" t="b">
        <f>IF(ISERROR(H184),1&lt;0,H184-N184&gt;eval!$B$6)</f>
        <v>0</v>
      </c>
      <c r="P184" s="29">
        <f t="shared" si="14"/>
        <v>2.2972327564637192E-14</v>
      </c>
      <c r="Q184" s="29" t="e">
        <f t="shared" si="15"/>
        <v>#DIV/0!</v>
      </c>
      <c r="R184" s="32">
        <f>(K184)/((P184*I184+0.0000000000000000001)/charge/constants!$B$3)</f>
        <v>0</v>
      </c>
      <c r="S184" s="55">
        <f>SQRT(K184+1)/((P184*I184+0.0000000000000000001)/charge/constants!$B$3)</f>
        <v>4.8066000000000004</v>
      </c>
      <c r="T184" s="62">
        <f>runs!V59</f>
        <v>0.78825604436501073</v>
      </c>
      <c r="U184" s="34">
        <f t="shared" si="16"/>
        <v>0</v>
      </c>
      <c r="V184" s="32">
        <f t="shared" si="17"/>
        <v>6.0977648498363441</v>
      </c>
      <c r="W184" s="186">
        <f t="shared" si="18"/>
        <v>2.6894201534605998E-2</v>
      </c>
      <c r="X184" s="183"/>
    </row>
    <row r="185" spans="1:24" x14ac:dyDescent="0.2">
      <c r="A185" s="29">
        <f>Rohdaten!C60</f>
        <v>75</v>
      </c>
      <c r="B185" s="50" t="str">
        <f>Rohdaten!H60</f>
        <v>MS_St60k_U</v>
      </c>
      <c r="C185" s="29">
        <f>Rohdaten!F60</f>
        <v>9</v>
      </c>
      <c r="D185" s="53">
        <f>Rohdaten!E60</f>
        <v>13</v>
      </c>
      <c r="H185" s="53">
        <f>Rohdaten!AP60</f>
        <v>0</v>
      </c>
      <c r="I185" s="172">
        <f>Rohdaten!AQ60-0.000024*K185</f>
        <v>0</v>
      </c>
      <c r="J185" s="172">
        <f>Rohdaten!AR60</f>
        <v>0</v>
      </c>
      <c r="K185" s="173">
        <f>Rohdaten!AS60</f>
        <v>0</v>
      </c>
      <c r="L185" s="172">
        <f>Rohdaten!AU60</f>
        <v>0</v>
      </c>
      <c r="M185" s="53">
        <f>runs!J60</f>
        <v>4.7654480230123744E-14</v>
      </c>
      <c r="N185" s="53">
        <f>runs!G60</f>
        <v>0</v>
      </c>
      <c r="O185" s="53" t="b">
        <f>IF(ISERROR(H185),1&lt;0,H185-N185&gt;eval!$B$6)</f>
        <v>0</v>
      </c>
      <c r="P185" s="29">
        <f t="shared" si="14"/>
        <v>4.7654480230123744E-14</v>
      </c>
      <c r="Q185" s="29" t="e">
        <f t="shared" si="15"/>
        <v>#DIV/0!</v>
      </c>
      <c r="R185" s="32">
        <f>(K185)/((P185*I185+0.0000000000000000001)/charge/constants!$B$3)</f>
        <v>0</v>
      </c>
      <c r="S185" s="55">
        <f>SQRT(K185+1)/((P185*I185+0.0000000000000000001)/charge/constants!$B$3)</f>
        <v>4.8066000000000004</v>
      </c>
      <c r="T185" s="62">
        <f>runs!V60</f>
        <v>0.78825604436501073</v>
      </c>
      <c r="U185" s="34">
        <f t="shared" si="16"/>
        <v>0</v>
      </c>
      <c r="V185" s="32">
        <f t="shared" si="17"/>
        <v>6.0977648498363441</v>
      </c>
      <c r="W185" s="186">
        <f t="shared" si="18"/>
        <v>2.6894201534605998E-2</v>
      </c>
      <c r="X185" s="183"/>
    </row>
    <row r="186" spans="1:24" x14ac:dyDescent="0.2">
      <c r="A186" s="29">
        <f>Rohdaten!C61</f>
        <v>76</v>
      </c>
      <c r="B186" s="50" t="str">
        <f>Rohdaten!H61</f>
        <v>Vienna-KkU</v>
      </c>
      <c r="C186" s="29">
        <f>Rohdaten!F61</f>
        <v>10</v>
      </c>
      <c r="D186" s="53">
        <f>Rohdaten!E61</f>
        <v>13</v>
      </c>
      <c r="H186" s="53">
        <f>Rohdaten!AP61</f>
        <v>0</v>
      </c>
      <c r="I186" s="172">
        <f>Rohdaten!AQ61-0.000024*K186</f>
        <v>0</v>
      </c>
      <c r="J186" s="172">
        <f>Rohdaten!AR61</f>
        <v>0</v>
      </c>
      <c r="K186" s="173">
        <f>Rohdaten!AS61</f>
        <v>0</v>
      </c>
      <c r="L186" s="172">
        <f>Rohdaten!AU61</f>
        <v>0</v>
      </c>
      <c r="M186" s="53">
        <f>runs!J61</f>
        <v>4.7200836053044212E-10</v>
      </c>
      <c r="N186" s="53">
        <f>runs!G61</f>
        <v>0</v>
      </c>
      <c r="O186" s="53" t="b">
        <f>IF(ISERROR(H186),1&lt;0,H186-N186&gt;eval!$B$6)</f>
        <v>0</v>
      </c>
      <c r="P186" s="29">
        <f t="shared" si="14"/>
        <v>4.7200836053044212E-10</v>
      </c>
      <c r="Q186" s="29" t="e">
        <f t="shared" si="15"/>
        <v>#DIV/0!</v>
      </c>
      <c r="R186" s="32">
        <f>(K186)/((P186*I186+0.0000000000000000001)/charge/constants!$B$3)</f>
        <v>0</v>
      </c>
      <c r="S186" s="55">
        <f>SQRT(K186+1)/((P186*I186+0.0000000000000000001)/charge/constants!$B$3)</f>
        <v>4.8066000000000004</v>
      </c>
      <c r="T186" s="62">
        <f>runs!V61</f>
        <v>0.78825604436501073</v>
      </c>
      <c r="U186" s="34">
        <f t="shared" si="16"/>
        <v>0</v>
      </c>
      <c r="V186" s="32">
        <f t="shared" si="17"/>
        <v>6.0977648498363441</v>
      </c>
      <c r="W186" s="186">
        <f t="shared" si="18"/>
        <v>2.6894201534605998E-2</v>
      </c>
      <c r="X186" s="183"/>
    </row>
    <row r="187" spans="1:24" x14ac:dyDescent="0.2">
      <c r="A187" s="29">
        <f>Rohdaten!C62</f>
        <v>77</v>
      </c>
      <c r="B187" s="50" t="str">
        <f>Rohdaten!H62</f>
        <v>MS_St60e_U</v>
      </c>
      <c r="C187" s="29">
        <f>Rohdaten!F62</f>
        <v>11</v>
      </c>
      <c r="D187" s="53">
        <f>Rohdaten!E62</f>
        <v>13</v>
      </c>
      <c r="H187" s="53">
        <f>Rohdaten!AP62</f>
        <v>0</v>
      </c>
      <c r="I187" s="172">
        <f>Rohdaten!AQ62-0.000024*K187</f>
        <v>0</v>
      </c>
      <c r="J187" s="172">
        <f>Rohdaten!AR62</f>
        <v>0</v>
      </c>
      <c r="K187" s="173">
        <f>Rohdaten!AS62</f>
        <v>0</v>
      </c>
      <c r="L187" s="172">
        <f>Rohdaten!AU62</f>
        <v>0</v>
      </c>
      <c r="M187" s="53">
        <f>runs!J62</f>
        <v>1.9740925989048847E-14</v>
      </c>
      <c r="N187" s="53">
        <f>runs!G62</f>
        <v>0</v>
      </c>
      <c r="O187" s="53" t="b">
        <f>IF(ISERROR(H187),1&lt;0,H187-N187&gt;eval!$B$6)</f>
        <v>0</v>
      </c>
      <c r="P187" s="29">
        <f t="shared" si="14"/>
        <v>1.9740925989048847E-14</v>
      </c>
      <c r="Q187" s="29" t="e">
        <f t="shared" si="15"/>
        <v>#DIV/0!</v>
      </c>
      <c r="R187" s="32">
        <f>(K187)/((P187*I187+0.0000000000000000001)/charge/constants!$B$3)</f>
        <v>0</v>
      </c>
      <c r="S187" s="55">
        <f>SQRT(K187+1)/((P187*I187+0.0000000000000000001)/charge/constants!$B$3)</f>
        <v>4.8066000000000004</v>
      </c>
      <c r="T187" s="62">
        <f>runs!V62</f>
        <v>0.78825604436501073</v>
      </c>
      <c r="U187" s="34">
        <f t="shared" si="16"/>
        <v>0</v>
      </c>
      <c r="V187" s="32">
        <f t="shared" si="17"/>
        <v>6.0977648498363441</v>
      </c>
      <c r="W187" s="186">
        <f t="shared" si="18"/>
        <v>2.6894201534605998E-2</v>
      </c>
      <c r="X187" s="183"/>
    </row>
    <row r="188" spans="1:24" x14ac:dyDescent="0.2">
      <c r="A188" s="29">
        <f>Rohdaten!C63</f>
        <v>78</v>
      </c>
      <c r="B188" s="50" t="str">
        <f>Rohdaten!H63</f>
        <v>MS_St60e_U</v>
      </c>
      <c r="C188" s="29">
        <f>Rohdaten!F63</f>
        <v>12</v>
      </c>
      <c r="D188" s="53">
        <f>Rohdaten!E63</f>
        <v>13</v>
      </c>
      <c r="H188" s="53">
        <f>Rohdaten!AP63</f>
        <v>0</v>
      </c>
      <c r="I188" s="172">
        <f>Rohdaten!AQ63-0.000024*K188</f>
        <v>0</v>
      </c>
      <c r="J188" s="172">
        <f>Rohdaten!AR63</f>
        <v>0</v>
      </c>
      <c r="K188" s="173">
        <f>Rohdaten!AS63</f>
        <v>0</v>
      </c>
      <c r="L188" s="172">
        <f>Rohdaten!AU63</f>
        <v>0</v>
      </c>
      <c r="M188" s="53">
        <f>runs!J63</f>
        <v>2.4841165226341097E-14</v>
      </c>
      <c r="N188" s="53">
        <f>runs!G63</f>
        <v>0</v>
      </c>
      <c r="O188" s="53" t="b">
        <f>IF(ISERROR(H188),1&lt;0,H188-N188&gt;eval!$B$6)</f>
        <v>0</v>
      </c>
      <c r="P188" s="29">
        <f t="shared" si="14"/>
        <v>2.4841165226341097E-14</v>
      </c>
      <c r="Q188" s="29" t="e">
        <f t="shared" si="15"/>
        <v>#DIV/0!</v>
      </c>
      <c r="R188" s="32">
        <f>(K188)/((P188*I188+0.0000000000000000001)/charge/constants!$B$3)</f>
        <v>0</v>
      </c>
      <c r="S188" s="55">
        <f>SQRT(K188+1)/((P188*I188+0.0000000000000000001)/charge/constants!$B$3)</f>
        <v>4.8066000000000004</v>
      </c>
      <c r="T188" s="62">
        <f>runs!V63</f>
        <v>0.78825604436501073</v>
      </c>
      <c r="U188" s="34">
        <f t="shared" si="16"/>
        <v>0</v>
      </c>
      <c r="V188" s="32">
        <f t="shared" si="17"/>
        <v>6.0977648498363441</v>
      </c>
      <c r="W188" s="186">
        <f t="shared" si="18"/>
        <v>2.6894201534605998E-2</v>
      </c>
      <c r="X188" s="183"/>
    </row>
    <row r="189" spans="1:24" x14ac:dyDescent="0.2">
      <c r="A189" s="29">
        <f>Rohdaten!C64</f>
        <v>79</v>
      </c>
      <c r="B189" s="50" t="str">
        <f>Rohdaten!H64</f>
        <v>MS_St60e_U</v>
      </c>
      <c r="C189" s="29">
        <f>Rohdaten!F64</f>
        <v>13</v>
      </c>
      <c r="D189" s="53">
        <f>Rohdaten!E64</f>
        <v>13</v>
      </c>
      <c r="H189" s="53">
        <f>Rohdaten!AP64</f>
        <v>0</v>
      </c>
      <c r="I189" s="172">
        <f>Rohdaten!AQ64-0.000024*K189</f>
        <v>0</v>
      </c>
      <c r="J189" s="172">
        <f>Rohdaten!AR64</f>
        <v>0</v>
      </c>
      <c r="K189" s="173">
        <f>Rohdaten!AS64</f>
        <v>0</v>
      </c>
      <c r="L189" s="172">
        <f>Rohdaten!AU64</f>
        <v>0</v>
      </c>
      <c r="M189" s="53">
        <f>runs!J64</f>
        <v>1.720856230532246E-14</v>
      </c>
      <c r="N189" s="53">
        <f>runs!G64</f>
        <v>0</v>
      </c>
      <c r="O189" s="53" t="b">
        <f>IF(ISERROR(H189),1&lt;0,H189-N189&gt;eval!$B$6)</f>
        <v>0</v>
      </c>
      <c r="P189" s="29">
        <f t="shared" si="14"/>
        <v>1.720856230532246E-14</v>
      </c>
      <c r="Q189" s="29" t="e">
        <f t="shared" si="15"/>
        <v>#DIV/0!</v>
      </c>
      <c r="R189" s="32">
        <f>(K189)/((P189*I189+0.0000000000000000001)/charge/constants!$B$3)</f>
        <v>0</v>
      </c>
      <c r="S189" s="55">
        <f>SQRT(K189+1)/((P189*I189+0.0000000000000000001)/charge/constants!$B$3)</f>
        <v>4.8066000000000004</v>
      </c>
      <c r="T189" s="62">
        <f>runs!V64</f>
        <v>0.78825604436501073</v>
      </c>
      <c r="U189" s="34">
        <f t="shared" si="16"/>
        <v>0</v>
      </c>
      <c r="V189" s="32">
        <f t="shared" si="17"/>
        <v>6.0977648498363441</v>
      </c>
      <c r="W189" s="186">
        <f t="shared" si="18"/>
        <v>2.6894201534605998E-2</v>
      </c>
      <c r="X189" s="183"/>
    </row>
    <row r="190" spans="1:24" x14ac:dyDescent="0.2">
      <c r="A190" s="29">
        <f>Rohdaten!C65</f>
        <v>80</v>
      </c>
      <c r="B190" s="50" t="str">
        <f>Rohdaten!H65</f>
        <v>MS_St60w_U</v>
      </c>
      <c r="C190" s="29">
        <f>Rohdaten!F65</f>
        <v>14</v>
      </c>
      <c r="D190" s="53">
        <f>Rohdaten!E65</f>
        <v>13</v>
      </c>
      <c r="H190" s="53">
        <f>Rohdaten!AP65</f>
        <v>0</v>
      </c>
      <c r="I190" s="172">
        <f>Rohdaten!AQ65-0.000024*K190</f>
        <v>0</v>
      </c>
      <c r="J190" s="172">
        <f>Rohdaten!AR65</f>
        <v>0</v>
      </c>
      <c r="K190" s="173">
        <f>Rohdaten!AS65</f>
        <v>0</v>
      </c>
      <c r="L190" s="172">
        <f>Rohdaten!AU65</f>
        <v>0</v>
      </c>
      <c r="M190" s="53">
        <f>runs!J65</f>
        <v>9.8704629945244235E-15</v>
      </c>
      <c r="N190" s="53">
        <f>runs!G65</f>
        <v>0</v>
      </c>
      <c r="O190" s="53" t="b">
        <f>IF(ISERROR(H190),1&lt;0,H190-N190&gt;eval!$B$6)</f>
        <v>0</v>
      </c>
      <c r="P190" s="29">
        <f t="shared" si="14"/>
        <v>9.8704629945244235E-15</v>
      </c>
      <c r="Q190" s="29" t="e">
        <f t="shared" si="15"/>
        <v>#DIV/0!</v>
      </c>
      <c r="R190" s="32">
        <f>(K190)/((P190*I190+0.0000000000000000001)/charge/constants!$B$3)</f>
        <v>0</v>
      </c>
      <c r="S190" s="55">
        <f>SQRT(K190+1)/((P190*I190+0.0000000000000000001)/charge/constants!$B$3)</f>
        <v>4.8066000000000004</v>
      </c>
      <c r="T190" s="62">
        <f>runs!V65</f>
        <v>0.78825604436501073</v>
      </c>
      <c r="U190" s="34">
        <f t="shared" si="16"/>
        <v>0</v>
      </c>
      <c r="V190" s="32">
        <f t="shared" si="17"/>
        <v>6.0977648498363441</v>
      </c>
      <c r="W190" s="186">
        <f t="shared" si="18"/>
        <v>2.6894201534605998E-2</v>
      </c>
      <c r="X190" s="183"/>
    </row>
    <row r="191" spans="1:24" x14ac:dyDescent="0.2">
      <c r="A191" s="29">
        <f>Rohdaten!C66</f>
        <v>81</v>
      </c>
      <c r="B191" s="50" t="str">
        <f>Rohdaten!H66</f>
        <v>MS_St60w_U</v>
      </c>
      <c r="C191" s="29">
        <f>Rohdaten!F66</f>
        <v>16</v>
      </c>
      <c r="D191" s="53">
        <f>Rohdaten!E66</f>
        <v>13</v>
      </c>
      <c r="H191" s="53">
        <f>Rohdaten!AP66</f>
        <v>0</v>
      </c>
      <c r="I191" s="172">
        <f>Rohdaten!AQ66-0.000024*K191</f>
        <v>0</v>
      </c>
      <c r="J191" s="172">
        <f>Rohdaten!AR66</f>
        <v>0</v>
      </c>
      <c r="K191" s="173">
        <f>Rohdaten!AS66</f>
        <v>0</v>
      </c>
      <c r="L191" s="172">
        <f>Rohdaten!AU66</f>
        <v>0</v>
      </c>
      <c r="M191" s="53">
        <f>runs!J66</f>
        <v>2.3461100491544366E-14</v>
      </c>
      <c r="N191" s="53">
        <f>runs!G66</f>
        <v>0</v>
      </c>
      <c r="O191" s="53" t="b">
        <f>IF(ISERROR(H191),1&lt;0,H191-N191&gt;eval!$B$6)</f>
        <v>0</v>
      </c>
      <c r="P191" s="29">
        <f t="shared" si="14"/>
        <v>2.3461100491544366E-14</v>
      </c>
      <c r="Q191" s="29" t="e">
        <f t="shared" si="15"/>
        <v>#DIV/0!</v>
      </c>
      <c r="R191" s="32">
        <f>(K191)/((P191*I191+0.0000000000000000001)/charge/constants!$B$3)</f>
        <v>0</v>
      </c>
      <c r="S191" s="55">
        <f>SQRT(K191+1)/((P191*I191+0.0000000000000000001)/charge/constants!$B$3)</f>
        <v>4.8066000000000004</v>
      </c>
      <c r="T191" s="62">
        <f>runs!V66</f>
        <v>0.78825604436501073</v>
      </c>
      <c r="U191" s="34">
        <f t="shared" si="16"/>
        <v>0</v>
      </c>
      <c r="V191" s="32">
        <f t="shared" si="17"/>
        <v>6.0977648498363441</v>
      </c>
      <c r="W191" s="186">
        <f t="shared" si="18"/>
        <v>2.6894201534605998E-2</v>
      </c>
      <c r="X191" s="183"/>
    </row>
    <row r="192" spans="1:24" x14ac:dyDescent="0.2">
      <c r="A192" s="29">
        <f>Rohdaten!C67</f>
        <v>82</v>
      </c>
      <c r="B192" s="50" t="str">
        <f>Rohdaten!H67</f>
        <v>MS_St60w_U</v>
      </c>
      <c r="C192" s="29">
        <f>Rohdaten!F67</f>
        <v>17</v>
      </c>
      <c r="D192" s="53">
        <f>Rohdaten!E67</f>
        <v>13</v>
      </c>
      <c r="H192" s="53">
        <f>Rohdaten!AP67</f>
        <v>0</v>
      </c>
      <c r="I192" s="172">
        <f>Rohdaten!AQ67-0.000024*K192</f>
        <v>0</v>
      </c>
      <c r="J192" s="172">
        <f>Rohdaten!AR67</f>
        <v>0</v>
      </c>
      <c r="K192" s="173">
        <f>Rohdaten!AS67</f>
        <v>0</v>
      </c>
      <c r="L192" s="172">
        <f>Rohdaten!AU67</f>
        <v>0</v>
      </c>
      <c r="M192" s="53">
        <f>runs!J67</f>
        <v>1.0810507089241031E-14</v>
      </c>
      <c r="N192" s="53">
        <f>runs!G67</f>
        <v>0</v>
      </c>
      <c r="O192" s="53" t="b">
        <f>IF(ISERROR(H192),1&lt;0,H192-N192&gt;eval!$B$6)</f>
        <v>0</v>
      </c>
      <c r="P192" s="29">
        <f t="shared" si="14"/>
        <v>1.0810507089241031E-14</v>
      </c>
      <c r="Q192" s="29" t="e">
        <f t="shared" si="15"/>
        <v>#DIV/0!</v>
      </c>
      <c r="R192" s="32">
        <f>(K192)/((P192*I192+0.0000000000000000001)/charge/constants!$B$3)</f>
        <v>0</v>
      </c>
      <c r="S192" s="55">
        <f>SQRT(K192+1)/((P192*I192+0.0000000000000000001)/charge/constants!$B$3)</f>
        <v>4.8066000000000004</v>
      </c>
      <c r="T192" s="62">
        <f>runs!V67</f>
        <v>0.78825604436501073</v>
      </c>
      <c r="U192" s="34">
        <f t="shared" si="16"/>
        <v>0</v>
      </c>
      <c r="V192" s="32">
        <f t="shared" si="17"/>
        <v>6.0977648498363441</v>
      </c>
      <c r="W192" s="186">
        <f t="shared" si="18"/>
        <v>2.6894201534605998E-2</v>
      </c>
      <c r="X192" s="183"/>
    </row>
    <row r="193" spans="1:24" x14ac:dyDescent="0.2">
      <c r="A193" s="29">
        <f>Rohdaten!C68</f>
        <v>83</v>
      </c>
      <c r="B193" s="50" t="str">
        <f>Rohdaten!H68</f>
        <v>MS_Blank_20091102</v>
      </c>
      <c r="C193" s="29">
        <f>Rohdaten!F68</f>
        <v>18</v>
      </c>
      <c r="D193" s="53">
        <f>Rohdaten!E68</f>
        <v>13</v>
      </c>
      <c r="H193" s="53">
        <f>Rohdaten!AP68</f>
        <v>0</v>
      </c>
      <c r="I193" s="172">
        <f>Rohdaten!AQ68-0.000024*K193</f>
        <v>0</v>
      </c>
      <c r="J193" s="172">
        <f>Rohdaten!AR68</f>
        <v>0</v>
      </c>
      <c r="K193" s="173">
        <f>Rohdaten!AS68</f>
        <v>0</v>
      </c>
      <c r="L193" s="172">
        <f>Rohdaten!AU68</f>
        <v>0</v>
      </c>
      <c r="M193" s="53">
        <f>runs!J68</f>
        <v>2.1157706731800308E-13</v>
      </c>
      <c r="N193" s="53">
        <f>runs!G68</f>
        <v>0</v>
      </c>
      <c r="O193" s="53" t="b">
        <f>IF(ISERROR(H193),1&lt;0,H193-N193&gt;eval!$B$6)</f>
        <v>0</v>
      </c>
      <c r="P193" s="29">
        <f t="shared" ref="P193:P256" si="19">IF(OR(ISERROR(M193),O193),H193-N193,M193)</f>
        <v>2.1157706731800308E-13</v>
      </c>
      <c r="Q193" s="29" t="e">
        <f t="shared" ref="Q193:Q256" si="20">K193/I193</f>
        <v>#DIV/0!</v>
      </c>
      <c r="R193" s="32">
        <f>(K193)/((P193*I193+0.0000000000000000001)/charge/constants!$B$3)</f>
        <v>0</v>
      </c>
      <c r="S193" s="55">
        <f>SQRT(K193+1)/((P193*I193+0.0000000000000000001)/charge/constants!$B$3)</f>
        <v>4.8066000000000004</v>
      </c>
      <c r="T193" s="62">
        <f>runs!V68</f>
        <v>0.78825604436501073</v>
      </c>
      <c r="U193" s="34">
        <f t="shared" ref="U193:U256" si="21">R193/T193</f>
        <v>0</v>
      </c>
      <c r="V193" s="32">
        <f t="shared" ref="V193:V256" si="22">S193/T193</f>
        <v>6.0977648498363441</v>
      </c>
      <c r="W193" s="186">
        <f t="shared" ref="W193:W256" si="23">1/V193^2</f>
        <v>2.6894201534605998E-2</v>
      </c>
      <c r="X193" s="183"/>
    </row>
    <row r="194" spans="1:24" x14ac:dyDescent="0.2">
      <c r="A194" s="29">
        <f>Rohdaten!C69</f>
        <v>84</v>
      </c>
      <c r="B194" s="50" t="str">
        <f>Rohdaten!H69</f>
        <v>Vienna_KkU</v>
      </c>
      <c r="C194" s="29">
        <f>Rohdaten!F69</f>
        <v>30</v>
      </c>
      <c r="D194" s="53">
        <f>Rohdaten!E69</f>
        <v>13</v>
      </c>
      <c r="H194" s="53">
        <f>Rohdaten!AP69</f>
        <v>0</v>
      </c>
      <c r="I194" s="172">
        <f>Rohdaten!AQ69-0.000024*K194</f>
        <v>0</v>
      </c>
      <c r="J194" s="172">
        <f>Rohdaten!AR69</f>
        <v>0</v>
      </c>
      <c r="K194" s="173">
        <f>Rohdaten!AS69</f>
        <v>0</v>
      </c>
      <c r="L194" s="172">
        <f>Rohdaten!AU69</f>
        <v>0</v>
      </c>
      <c r="M194" s="53">
        <f>runs!J69</f>
        <v>7.0225054051709744E-10</v>
      </c>
      <c r="N194" s="53">
        <f>runs!G69</f>
        <v>0</v>
      </c>
      <c r="O194" s="53" t="b">
        <f>IF(ISERROR(H194),1&lt;0,H194-N194&gt;eval!$B$6)</f>
        <v>0</v>
      </c>
      <c r="P194" s="29">
        <f t="shared" si="19"/>
        <v>7.0225054051709744E-10</v>
      </c>
      <c r="Q194" s="29" t="e">
        <f t="shared" si="20"/>
        <v>#DIV/0!</v>
      </c>
      <c r="R194" s="32">
        <f>(K194)/((P194*I194+0.0000000000000000001)/charge/constants!$B$3)</f>
        <v>0</v>
      </c>
      <c r="S194" s="55">
        <f>SQRT(K194+1)/((P194*I194+0.0000000000000000001)/charge/constants!$B$3)</f>
        <v>4.8066000000000004</v>
      </c>
      <c r="T194" s="62">
        <f>runs!V69</f>
        <v>0.78825604436501073</v>
      </c>
      <c r="U194" s="34">
        <f t="shared" si="21"/>
        <v>0</v>
      </c>
      <c r="V194" s="32">
        <f t="shared" si="22"/>
        <v>6.0977648498363441</v>
      </c>
      <c r="W194" s="186">
        <f t="shared" si="23"/>
        <v>2.6894201534605998E-2</v>
      </c>
      <c r="X194" s="183"/>
    </row>
    <row r="195" spans="1:24" x14ac:dyDescent="0.2">
      <c r="A195" s="29">
        <f>Rohdaten!C70</f>
        <v>89</v>
      </c>
      <c r="B195" s="50" t="str">
        <f>Rohdaten!H70</f>
        <v>Vienna-US8</v>
      </c>
      <c r="C195" s="29">
        <f>Rohdaten!F70</f>
        <v>35</v>
      </c>
      <c r="D195" s="53">
        <f>Rohdaten!E70</f>
        <v>13</v>
      </c>
      <c r="H195" s="53">
        <f>Rohdaten!AP70</f>
        <v>0</v>
      </c>
      <c r="I195" s="172">
        <f>Rohdaten!AQ70-0.000024*K195</f>
        <v>0</v>
      </c>
      <c r="J195" s="172">
        <f>Rohdaten!AR70</f>
        <v>0</v>
      </c>
      <c r="K195" s="173">
        <f>Rohdaten!AS70</f>
        <v>0</v>
      </c>
      <c r="L195" s="172">
        <f>Rohdaten!AU70</f>
        <v>0</v>
      </c>
      <c r="M195" s="53">
        <f>runs!J70</f>
        <v>3.9265491429257707E-11</v>
      </c>
      <c r="N195" s="53">
        <f>runs!G70</f>
        <v>0</v>
      </c>
      <c r="O195" s="53" t="b">
        <f>IF(ISERROR(H195),1&lt;0,H195-N195&gt;eval!$B$6)</f>
        <v>0</v>
      </c>
      <c r="P195" s="29">
        <f t="shared" si="19"/>
        <v>3.9265491429257707E-11</v>
      </c>
      <c r="Q195" s="29" t="e">
        <f t="shared" si="20"/>
        <v>#DIV/0!</v>
      </c>
      <c r="R195" s="32">
        <f>(K195)/((P195*I195+0.0000000000000000001)/charge/constants!$B$3)</f>
        <v>0</v>
      </c>
      <c r="S195" s="55">
        <f>SQRT(K195+1)/((P195*I195+0.0000000000000000001)/charge/constants!$B$3)</f>
        <v>4.8066000000000004</v>
      </c>
      <c r="T195" s="62">
        <f>runs!V70</f>
        <v>0.78825604436501073</v>
      </c>
      <c r="U195" s="34">
        <f t="shared" si="21"/>
        <v>0</v>
      </c>
      <c r="V195" s="32">
        <f t="shared" si="22"/>
        <v>6.0977648498363441</v>
      </c>
      <c r="W195" s="186">
        <f t="shared" si="23"/>
        <v>2.6894201534605998E-2</v>
      </c>
      <c r="X195" s="183"/>
    </row>
    <row r="196" spans="1:24" x14ac:dyDescent="0.2">
      <c r="A196" s="29">
        <f>Rohdaten!C71</f>
        <v>94</v>
      </c>
      <c r="B196" s="50" t="str">
        <f>Rohdaten!H71</f>
        <v>Vienna_KkU</v>
      </c>
      <c r="C196" s="29">
        <f>Rohdaten!F71</f>
        <v>30</v>
      </c>
      <c r="D196" s="53">
        <f>Rohdaten!E71</f>
        <v>14</v>
      </c>
      <c r="H196" s="53">
        <f>Rohdaten!AP71</f>
        <v>0</v>
      </c>
      <c r="I196" s="172">
        <f>Rohdaten!AQ71-0.000024*K196</f>
        <v>0</v>
      </c>
      <c r="J196" s="172">
        <f>Rohdaten!AR71</f>
        <v>0</v>
      </c>
      <c r="K196" s="173">
        <f>Rohdaten!AS71</f>
        <v>0</v>
      </c>
      <c r="L196" s="172">
        <f>Rohdaten!AU71</f>
        <v>0</v>
      </c>
      <c r="M196" s="53">
        <f>runs!J71</f>
        <v>3.8938581694879064E-10</v>
      </c>
      <c r="N196" s="53">
        <f>runs!G71</f>
        <v>0</v>
      </c>
      <c r="O196" s="53" t="b">
        <f>IF(ISERROR(H196),1&lt;0,H196-N196&gt;eval!$B$6)</f>
        <v>0</v>
      </c>
      <c r="P196" s="29">
        <f t="shared" si="19"/>
        <v>3.8938581694879064E-10</v>
      </c>
      <c r="Q196" s="29" t="e">
        <f t="shared" si="20"/>
        <v>#DIV/0!</v>
      </c>
      <c r="R196" s="32">
        <f>(K196)/((P196*I196+0.0000000000000000001)/charge/constants!$B$3)</f>
        <v>0</v>
      </c>
      <c r="S196" s="55">
        <f>SQRT(K196+1)/((P196*I196+0.0000000000000000001)/charge/constants!$B$3)</f>
        <v>4.8066000000000004</v>
      </c>
      <c r="T196" s="62">
        <f>runs!V71</f>
        <v>0.80395801582490722</v>
      </c>
      <c r="U196" s="34">
        <f t="shared" si="21"/>
        <v>0</v>
      </c>
      <c r="V196" s="32">
        <f t="shared" si="22"/>
        <v>5.9786704098822279</v>
      </c>
      <c r="W196" s="186">
        <f t="shared" si="23"/>
        <v>2.7976332124855181E-2</v>
      </c>
      <c r="X196" s="183"/>
    </row>
    <row r="197" spans="1:24" x14ac:dyDescent="0.2">
      <c r="A197" s="29">
        <f>Rohdaten!C72</f>
        <v>0</v>
      </c>
      <c r="B197" s="50">
        <f>Rohdaten!H72</f>
        <v>0</v>
      </c>
      <c r="C197" s="29">
        <f>Rohdaten!F72</f>
        <v>0</v>
      </c>
      <c r="D197" s="53">
        <f>Rohdaten!E72</f>
        <v>0</v>
      </c>
      <c r="H197" s="53">
        <f>Rohdaten!AP72</f>
        <v>0</v>
      </c>
      <c r="I197" s="172">
        <f>Rohdaten!AQ72-0.000024*K197</f>
        <v>0</v>
      </c>
      <c r="J197" s="172">
        <f>Rohdaten!AR72</f>
        <v>0</v>
      </c>
      <c r="K197" s="173">
        <f>Rohdaten!AS72</f>
        <v>0</v>
      </c>
      <c r="L197" s="172">
        <f>Rohdaten!AU72</f>
        <v>0</v>
      </c>
      <c r="M197" s="53" t="e">
        <f>runs!J72</f>
        <v>#DIV/0!</v>
      </c>
      <c r="N197" s="53" t="e">
        <f>runs!G72</f>
        <v>#DIV/0!</v>
      </c>
      <c r="O197" s="53" t="e">
        <f>IF(ISERROR(H197),1&lt;0,H197-N197&gt;eval!$B$6)</f>
        <v>#DIV/0!</v>
      </c>
      <c r="P197" s="29" t="e">
        <f t="shared" si="19"/>
        <v>#DIV/0!</v>
      </c>
      <c r="Q197" s="29" t="e">
        <f t="shared" si="20"/>
        <v>#DIV/0!</v>
      </c>
      <c r="R197" s="32" t="e">
        <f>(K197)/((P197*I197+0.0000000000000000001)/charge/constants!$B$3)</f>
        <v>#DIV/0!</v>
      </c>
      <c r="S197" s="55" t="e">
        <f>SQRT(K197+1)/((P197*I197+0.0000000000000000001)/charge/constants!$B$3)</f>
        <v>#DIV/0!</v>
      </c>
      <c r="T197" s="62" t="e">
        <f>runs!V72</f>
        <v>#DIV/0!</v>
      </c>
      <c r="U197" s="34" t="e">
        <f t="shared" si="21"/>
        <v>#DIV/0!</v>
      </c>
      <c r="V197" s="32" t="e">
        <f t="shared" si="22"/>
        <v>#DIV/0!</v>
      </c>
      <c r="W197" s="186" t="e">
        <f t="shared" si="23"/>
        <v>#DIV/0!</v>
      </c>
      <c r="X197" s="183"/>
    </row>
    <row r="198" spans="1:24" x14ac:dyDescent="0.2">
      <c r="A198" s="29">
        <f>Rohdaten!C73</f>
        <v>96</v>
      </c>
      <c r="B198" s="50" t="str">
        <f>Rohdaten!H73</f>
        <v>Vienna-US8</v>
      </c>
      <c r="C198" s="29">
        <f>Rohdaten!F73</f>
        <v>15</v>
      </c>
      <c r="D198" s="53">
        <f>Rohdaten!E73</f>
        <v>14</v>
      </c>
      <c r="H198" s="53">
        <f>Rohdaten!AP73</f>
        <v>0</v>
      </c>
      <c r="I198" s="172">
        <f>Rohdaten!AQ73-0.000024*K198</f>
        <v>0</v>
      </c>
      <c r="J198" s="172">
        <f>Rohdaten!AR73</f>
        <v>0</v>
      </c>
      <c r="K198" s="173">
        <f>Rohdaten!AS73</f>
        <v>0</v>
      </c>
      <c r="L198" s="172">
        <f>Rohdaten!AU73</f>
        <v>0</v>
      </c>
      <c r="M198" s="53">
        <f>runs!J73</f>
        <v>3.7157576746254064E-11</v>
      </c>
      <c r="N198" s="53">
        <f>runs!G73</f>
        <v>0</v>
      </c>
      <c r="O198" s="53" t="b">
        <f>IF(ISERROR(H198),1&lt;0,H198-N198&gt;eval!$B$6)</f>
        <v>0</v>
      </c>
      <c r="P198" s="29">
        <f t="shared" si="19"/>
        <v>3.7157576746254064E-11</v>
      </c>
      <c r="Q198" s="29" t="e">
        <f t="shared" si="20"/>
        <v>#DIV/0!</v>
      </c>
      <c r="R198" s="32">
        <f>(K198)/((P198*I198+0.0000000000000000001)/charge/constants!$B$3)</f>
        <v>0</v>
      </c>
      <c r="S198" s="55">
        <f>SQRT(K198+1)/((P198*I198+0.0000000000000000001)/charge/constants!$B$3)</f>
        <v>4.8066000000000004</v>
      </c>
      <c r="T198" s="62">
        <f>runs!V73</f>
        <v>0.80395801582490722</v>
      </c>
      <c r="U198" s="34">
        <f t="shared" si="21"/>
        <v>0</v>
      </c>
      <c r="V198" s="32">
        <f t="shared" si="22"/>
        <v>5.9786704098822279</v>
      </c>
      <c r="W198" s="186">
        <f t="shared" si="23"/>
        <v>2.7976332124855181E-2</v>
      </c>
      <c r="X198" s="183"/>
    </row>
    <row r="199" spans="1:24" x14ac:dyDescent="0.2">
      <c r="A199" s="29">
        <f>Rohdaten!C74</f>
        <v>0</v>
      </c>
      <c r="B199" s="50">
        <f>Rohdaten!H74</f>
        <v>0</v>
      </c>
      <c r="C199" s="29">
        <f>Rohdaten!F74</f>
        <v>0</v>
      </c>
      <c r="D199" s="53">
        <f>Rohdaten!E74</f>
        <v>0</v>
      </c>
      <c r="H199" s="53">
        <f>Rohdaten!AP74</f>
        <v>0</v>
      </c>
      <c r="I199" s="172">
        <f>Rohdaten!AQ74-0.000024*K199</f>
        <v>0</v>
      </c>
      <c r="J199" s="172">
        <f>Rohdaten!AR74</f>
        <v>0</v>
      </c>
      <c r="K199" s="173">
        <f>Rohdaten!AS74</f>
        <v>0</v>
      </c>
      <c r="L199" s="172">
        <f>Rohdaten!AU74</f>
        <v>0</v>
      </c>
      <c r="M199" s="53" t="e">
        <f>runs!J74</f>
        <v>#DIV/0!</v>
      </c>
      <c r="N199" s="53" t="e">
        <f>runs!G74</f>
        <v>#DIV/0!</v>
      </c>
      <c r="O199" s="53" t="e">
        <f>IF(ISERROR(H199),1&lt;0,H199-N199&gt;eval!$B$6)</f>
        <v>#DIV/0!</v>
      </c>
      <c r="P199" s="29" t="e">
        <f t="shared" si="19"/>
        <v>#DIV/0!</v>
      </c>
      <c r="Q199" s="29" t="e">
        <f t="shared" si="20"/>
        <v>#DIV/0!</v>
      </c>
      <c r="R199" s="32" t="e">
        <f>(K199)/((P199*I199+0.0000000000000000001)/charge/constants!$B$3)</f>
        <v>#DIV/0!</v>
      </c>
      <c r="S199" s="55" t="e">
        <f>SQRT(K199+1)/((P199*I199+0.0000000000000000001)/charge/constants!$B$3)</f>
        <v>#DIV/0!</v>
      </c>
      <c r="T199" s="62" t="e">
        <f>runs!V74</f>
        <v>#DIV/0!</v>
      </c>
      <c r="U199" s="34" t="e">
        <f t="shared" si="21"/>
        <v>#DIV/0!</v>
      </c>
      <c r="V199" s="32" t="e">
        <f t="shared" si="22"/>
        <v>#DIV/0!</v>
      </c>
      <c r="W199" s="186" t="e">
        <f t="shared" si="23"/>
        <v>#DIV/0!</v>
      </c>
      <c r="X199" s="183"/>
    </row>
    <row r="200" spans="1:24" x14ac:dyDescent="0.2">
      <c r="A200" s="29">
        <f>Rohdaten!C75</f>
        <v>0</v>
      </c>
      <c r="B200" s="50">
        <f>Rohdaten!H75</f>
        <v>0</v>
      </c>
      <c r="C200" s="29">
        <f>Rohdaten!F75</f>
        <v>0</v>
      </c>
      <c r="D200" s="53">
        <f>Rohdaten!E75</f>
        <v>0</v>
      </c>
      <c r="H200" s="53">
        <f>Rohdaten!AP75</f>
        <v>0</v>
      </c>
      <c r="I200" s="172">
        <f>Rohdaten!AQ75-0.000024*K200</f>
        <v>0</v>
      </c>
      <c r="J200" s="172">
        <f>Rohdaten!AR75</f>
        <v>0</v>
      </c>
      <c r="K200" s="173">
        <f>Rohdaten!AS75</f>
        <v>0</v>
      </c>
      <c r="L200" s="172">
        <f>Rohdaten!AU75</f>
        <v>0</v>
      </c>
      <c r="M200" s="53" t="e">
        <f>runs!J75</f>
        <v>#DIV/0!</v>
      </c>
      <c r="N200" s="53" t="e">
        <f>runs!G75</f>
        <v>#DIV/0!</v>
      </c>
      <c r="O200" s="53" t="e">
        <f>IF(ISERROR(H200),1&lt;0,H200-N200&gt;eval!$B$6)</f>
        <v>#DIV/0!</v>
      </c>
      <c r="P200" s="29" t="e">
        <f t="shared" si="19"/>
        <v>#DIV/0!</v>
      </c>
      <c r="Q200" s="29" t="e">
        <f t="shared" si="20"/>
        <v>#DIV/0!</v>
      </c>
      <c r="R200" s="32" t="e">
        <f>(K200)/((P200*I200+0.0000000000000000001)/charge/constants!$B$3)</f>
        <v>#DIV/0!</v>
      </c>
      <c r="S200" s="55" t="e">
        <f>SQRT(K200+1)/((P200*I200+0.0000000000000000001)/charge/constants!$B$3)</f>
        <v>#DIV/0!</v>
      </c>
      <c r="T200" s="62" t="e">
        <f>runs!V75</f>
        <v>#DIV/0!</v>
      </c>
      <c r="U200" s="34" t="e">
        <f t="shared" si="21"/>
        <v>#DIV/0!</v>
      </c>
      <c r="V200" s="32" t="e">
        <f t="shared" si="22"/>
        <v>#DIV/0!</v>
      </c>
      <c r="W200" s="186" t="e">
        <f t="shared" si="23"/>
        <v>#DIV/0!</v>
      </c>
      <c r="X200" s="183"/>
    </row>
    <row r="201" spans="1:24" x14ac:dyDescent="0.2">
      <c r="A201" s="29">
        <f>Rohdaten!C76</f>
        <v>0</v>
      </c>
      <c r="B201" s="50">
        <f>Rohdaten!H76</f>
        <v>0</v>
      </c>
      <c r="C201" s="29">
        <f>Rohdaten!F76</f>
        <v>0</v>
      </c>
      <c r="D201" s="53">
        <f>Rohdaten!E76</f>
        <v>0</v>
      </c>
      <c r="H201" s="53">
        <f>Rohdaten!AP76</f>
        <v>0</v>
      </c>
      <c r="I201" s="172">
        <f>Rohdaten!AQ76-0.000024*K201</f>
        <v>0</v>
      </c>
      <c r="J201" s="172">
        <f>Rohdaten!AR76</f>
        <v>0</v>
      </c>
      <c r="K201" s="173">
        <f>Rohdaten!AS76</f>
        <v>0</v>
      </c>
      <c r="L201" s="172">
        <f>Rohdaten!AU76</f>
        <v>0</v>
      </c>
      <c r="M201" s="53" t="e">
        <f>runs!J76</f>
        <v>#DIV/0!</v>
      </c>
      <c r="N201" s="53" t="e">
        <f>runs!G76</f>
        <v>#DIV/0!</v>
      </c>
      <c r="O201" s="53" t="e">
        <f>IF(ISERROR(H201),1&lt;0,H201-N201&gt;eval!$B$6)</f>
        <v>#DIV/0!</v>
      </c>
      <c r="P201" s="29" t="e">
        <f t="shared" si="19"/>
        <v>#DIV/0!</v>
      </c>
      <c r="Q201" s="29" t="e">
        <f t="shared" si="20"/>
        <v>#DIV/0!</v>
      </c>
      <c r="R201" s="32" t="e">
        <f>(K201)/((P201*I201+0.0000000000000000001)/charge/constants!$B$3)</f>
        <v>#DIV/0!</v>
      </c>
      <c r="S201" s="55" t="e">
        <f>SQRT(K201+1)/((P201*I201+0.0000000000000000001)/charge/constants!$B$3)</f>
        <v>#DIV/0!</v>
      </c>
      <c r="T201" s="62" t="e">
        <f>runs!V76</f>
        <v>#DIV/0!</v>
      </c>
      <c r="U201" s="34" t="e">
        <f t="shared" si="21"/>
        <v>#DIV/0!</v>
      </c>
      <c r="V201" s="32" t="e">
        <f t="shared" si="22"/>
        <v>#DIV/0!</v>
      </c>
      <c r="W201" s="186" t="e">
        <f t="shared" si="23"/>
        <v>#DIV/0!</v>
      </c>
      <c r="X201" s="183"/>
    </row>
    <row r="202" spans="1:24" x14ac:dyDescent="0.2">
      <c r="A202" s="29">
        <f>Rohdaten!C77</f>
        <v>101</v>
      </c>
      <c r="B202" s="50" t="str">
        <f>Rohdaten!H77</f>
        <v>MS_St60k_U</v>
      </c>
      <c r="C202" s="29">
        <f>Rohdaten!F77</f>
        <v>7</v>
      </c>
      <c r="D202" s="53">
        <f>Rohdaten!E77</f>
        <v>14</v>
      </c>
      <c r="H202" s="53">
        <f>Rohdaten!AP77</f>
        <v>0</v>
      </c>
      <c r="I202" s="172">
        <f>Rohdaten!AQ77-0.000024*K202</f>
        <v>0</v>
      </c>
      <c r="J202" s="172">
        <f>Rohdaten!AR77</f>
        <v>0</v>
      </c>
      <c r="K202" s="173">
        <f>Rohdaten!AS77</f>
        <v>0</v>
      </c>
      <c r="L202" s="172">
        <f>Rohdaten!AU77</f>
        <v>0</v>
      </c>
      <c r="M202" s="53">
        <f>runs!J77</f>
        <v>2.6534881037227993E-14</v>
      </c>
      <c r="N202" s="53">
        <f>runs!G77</f>
        <v>0</v>
      </c>
      <c r="O202" s="53" t="b">
        <f>IF(ISERROR(H202),1&lt;0,H202-N202&gt;eval!$B$6)</f>
        <v>0</v>
      </c>
      <c r="P202" s="29">
        <f t="shared" si="19"/>
        <v>2.6534881037227993E-14</v>
      </c>
      <c r="Q202" s="29" t="e">
        <f t="shared" si="20"/>
        <v>#DIV/0!</v>
      </c>
      <c r="R202" s="32">
        <f>(K202)/((P202*I202+0.0000000000000000001)/charge/constants!$B$3)</f>
        <v>0</v>
      </c>
      <c r="S202" s="55">
        <f>SQRT(K202+1)/((P202*I202+0.0000000000000000001)/charge/constants!$B$3)</f>
        <v>4.8066000000000004</v>
      </c>
      <c r="T202" s="62">
        <f>runs!V77</f>
        <v>0.80395801582490722</v>
      </c>
      <c r="U202" s="34">
        <f t="shared" si="21"/>
        <v>0</v>
      </c>
      <c r="V202" s="32">
        <f t="shared" si="22"/>
        <v>5.9786704098822279</v>
      </c>
      <c r="W202" s="186">
        <f t="shared" si="23"/>
        <v>2.7976332124855181E-2</v>
      </c>
      <c r="X202" s="183"/>
    </row>
    <row r="203" spans="1:24" x14ac:dyDescent="0.2">
      <c r="A203" s="29">
        <f>Rohdaten!C78</f>
        <v>102</v>
      </c>
      <c r="B203" s="50" t="str">
        <f>Rohdaten!H78</f>
        <v>MS_St60k_U</v>
      </c>
      <c r="C203" s="29">
        <f>Rohdaten!F78</f>
        <v>8</v>
      </c>
      <c r="D203" s="53">
        <f>Rohdaten!E78</f>
        <v>14</v>
      </c>
      <c r="H203" s="53">
        <f>Rohdaten!AP78</f>
        <v>0</v>
      </c>
      <c r="I203" s="172">
        <f>Rohdaten!AQ78-0.000024*K203</f>
        <v>0</v>
      </c>
      <c r="J203" s="172">
        <f>Rohdaten!AR78</f>
        <v>0</v>
      </c>
      <c r="K203" s="173">
        <f>Rohdaten!AS78</f>
        <v>0</v>
      </c>
      <c r="L203" s="172">
        <f>Rohdaten!AU78</f>
        <v>0</v>
      </c>
      <c r="M203" s="53">
        <f>runs!J78</f>
        <v>1.7940841552357459E-14</v>
      </c>
      <c r="N203" s="53">
        <f>runs!G78</f>
        <v>0</v>
      </c>
      <c r="O203" s="53" t="b">
        <f>IF(ISERROR(H203),1&lt;0,H203-N203&gt;eval!$B$6)</f>
        <v>0</v>
      </c>
      <c r="P203" s="29">
        <f t="shared" si="19"/>
        <v>1.7940841552357459E-14</v>
      </c>
      <c r="Q203" s="29" t="e">
        <f t="shared" si="20"/>
        <v>#DIV/0!</v>
      </c>
      <c r="R203" s="32">
        <f>(K203)/((P203*I203+0.0000000000000000001)/charge/constants!$B$3)</f>
        <v>0</v>
      </c>
      <c r="S203" s="55">
        <f>SQRT(K203+1)/((P203*I203+0.0000000000000000001)/charge/constants!$B$3)</f>
        <v>4.8066000000000004</v>
      </c>
      <c r="T203" s="62">
        <f>runs!V78</f>
        <v>0.80395801582490722</v>
      </c>
      <c r="U203" s="34">
        <f t="shared" si="21"/>
        <v>0</v>
      </c>
      <c r="V203" s="32">
        <f t="shared" si="22"/>
        <v>5.9786704098822279</v>
      </c>
      <c r="W203" s="186">
        <f t="shared" si="23"/>
        <v>2.7976332124855181E-2</v>
      </c>
      <c r="X203" s="183"/>
    </row>
    <row r="204" spans="1:24" x14ac:dyDescent="0.2">
      <c r="A204" s="29">
        <f>Rohdaten!C79</f>
        <v>103</v>
      </c>
      <c r="B204" s="50" t="str">
        <f>Rohdaten!H79</f>
        <v>MS_St60k_U</v>
      </c>
      <c r="C204" s="29">
        <f>Rohdaten!F79</f>
        <v>9</v>
      </c>
      <c r="D204" s="53">
        <f>Rohdaten!E79</f>
        <v>14</v>
      </c>
      <c r="H204" s="53">
        <f>Rohdaten!AP79</f>
        <v>0</v>
      </c>
      <c r="I204" s="172">
        <f>Rohdaten!AQ79-0.000024*K204</f>
        <v>0</v>
      </c>
      <c r="J204" s="172">
        <f>Rohdaten!AR79</f>
        <v>0</v>
      </c>
      <c r="K204" s="173">
        <f>Rohdaten!AS79</f>
        <v>0</v>
      </c>
      <c r="L204" s="172">
        <f>Rohdaten!AU79</f>
        <v>0</v>
      </c>
      <c r="M204" s="53">
        <f>runs!J79</f>
        <v>4.6330744668175854E-14</v>
      </c>
      <c r="N204" s="53">
        <f>runs!G79</f>
        <v>0</v>
      </c>
      <c r="O204" s="53" t="b">
        <f>IF(ISERROR(H204),1&lt;0,H204-N204&gt;eval!$B$6)</f>
        <v>0</v>
      </c>
      <c r="P204" s="29">
        <f t="shared" si="19"/>
        <v>4.6330744668175854E-14</v>
      </c>
      <c r="Q204" s="29" t="e">
        <f t="shared" si="20"/>
        <v>#DIV/0!</v>
      </c>
      <c r="R204" s="32">
        <f>(K204)/((P204*I204+0.0000000000000000001)/charge/constants!$B$3)</f>
        <v>0</v>
      </c>
      <c r="S204" s="55">
        <f>SQRT(K204+1)/((P204*I204+0.0000000000000000001)/charge/constants!$B$3)</f>
        <v>4.8066000000000004</v>
      </c>
      <c r="T204" s="62">
        <f>runs!V79</f>
        <v>0.80395801582490722</v>
      </c>
      <c r="U204" s="34">
        <f t="shared" si="21"/>
        <v>0</v>
      </c>
      <c r="V204" s="32">
        <f t="shared" si="22"/>
        <v>5.9786704098822279</v>
      </c>
      <c r="W204" s="186">
        <f t="shared" si="23"/>
        <v>2.7976332124855181E-2</v>
      </c>
      <c r="X204" s="183"/>
    </row>
    <row r="205" spans="1:24" x14ac:dyDescent="0.2">
      <c r="A205" s="29">
        <f>Rohdaten!C80</f>
        <v>104</v>
      </c>
      <c r="B205" s="50" t="str">
        <f>Rohdaten!H80</f>
        <v>Vienna-KkU</v>
      </c>
      <c r="C205" s="29">
        <f>Rohdaten!F80</f>
        <v>10</v>
      </c>
      <c r="D205" s="53">
        <f>Rohdaten!E80</f>
        <v>14</v>
      </c>
      <c r="H205" s="53">
        <f>Rohdaten!AP80</f>
        <v>0</v>
      </c>
      <c r="I205" s="172">
        <f>Rohdaten!AQ80-0.000024*K205</f>
        <v>0</v>
      </c>
      <c r="J205" s="172">
        <f>Rohdaten!AR80</f>
        <v>0</v>
      </c>
      <c r="K205" s="173">
        <f>Rohdaten!AS80</f>
        <v>0</v>
      </c>
      <c r="L205" s="172">
        <f>Rohdaten!AU80</f>
        <v>0</v>
      </c>
      <c r="M205" s="53">
        <f>runs!J80</f>
        <v>1.0030096582468723E-9</v>
      </c>
      <c r="N205" s="53">
        <f>runs!G80</f>
        <v>0</v>
      </c>
      <c r="O205" s="53" t="b">
        <f>IF(ISERROR(H205),1&lt;0,H205-N205&gt;eval!$B$6)</f>
        <v>0</v>
      </c>
      <c r="P205" s="29">
        <f t="shared" si="19"/>
        <v>1.0030096582468723E-9</v>
      </c>
      <c r="Q205" s="29" t="e">
        <f t="shared" si="20"/>
        <v>#DIV/0!</v>
      </c>
      <c r="R205" s="32">
        <f>(K205)/((P205*I205+0.0000000000000000001)/charge/constants!$B$3)</f>
        <v>0</v>
      </c>
      <c r="S205" s="55">
        <f>SQRT(K205+1)/((P205*I205+0.0000000000000000001)/charge/constants!$B$3)</f>
        <v>4.8066000000000004</v>
      </c>
      <c r="T205" s="62">
        <f>runs!V80</f>
        <v>0.80395801582490722</v>
      </c>
      <c r="U205" s="34">
        <f t="shared" si="21"/>
        <v>0</v>
      </c>
      <c r="V205" s="32">
        <f t="shared" si="22"/>
        <v>5.9786704098822279</v>
      </c>
      <c r="W205" s="186">
        <f t="shared" si="23"/>
        <v>2.7976332124855181E-2</v>
      </c>
      <c r="X205" s="183"/>
    </row>
    <row r="206" spans="1:24" x14ac:dyDescent="0.2">
      <c r="A206" s="29">
        <f>Rohdaten!C81</f>
        <v>105</v>
      </c>
      <c r="B206" s="50" t="str">
        <f>Rohdaten!H81</f>
        <v>MS_St60e_U</v>
      </c>
      <c r="C206" s="29">
        <f>Rohdaten!F81</f>
        <v>11</v>
      </c>
      <c r="D206" s="53">
        <f>Rohdaten!E81</f>
        <v>14</v>
      </c>
      <c r="H206" s="53">
        <f>Rohdaten!AP81</f>
        <v>0</v>
      </c>
      <c r="I206" s="172">
        <f>Rohdaten!AQ81-0.000024*K206</f>
        <v>0</v>
      </c>
      <c r="J206" s="172">
        <f>Rohdaten!AR81</f>
        <v>0</v>
      </c>
      <c r="K206" s="173">
        <f>Rohdaten!AS81</f>
        <v>0</v>
      </c>
      <c r="L206" s="172">
        <f>Rohdaten!AU81</f>
        <v>0</v>
      </c>
      <c r="M206" s="53">
        <f>runs!J81</f>
        <v>1.7940841552357459E-14</v>
      </c>
      <c r="N206" s="53">
        <f>runs!G81</f>
        <v>0</v>
      </c>
      <c r="O206" s="53" t="b">
        <f>IF(ISERROR(H206),1&lt;0,H206-N206&gt;eval!$B$6)</f>
        <v>0</v>
      </c>
      <c r="P206" s="29">
        <f t="shared" si="19"/>
        <v>1.7940841552357459E-14</v>
      </c>
      <c r="Q206" s="29" t="e">
        <f t="shared" si="20"/>
        <v>#DIV/0!</v>
      </c>
      <c r="R206" s="32">
        <f>(K206)/((P206*I206+0.0000000000000000001)/charge/constants!$B$3)</f>
        <v>0</v>
      </c>
      <c r="S206" s="55">
        <f>SQRT(K206+1)/((P206*I206+0.0000000000000000001)/charge/constants!$B$3)</f>
        <v>4.8066000000000004</v>
      </c>
      <c r="T206" s="62">
        <f>runs!V81</f>
        <v>0.80395801582490722</v>
      </c>
      <c r="U206" s="34">
        <f t="shared" si="21"/>
        <v>0</v>
      </c>
      <c r="V206" s="32">
        <f t="shared" si="22"/>
        <v>5.9786704098822279</v>
      </c>
      <c r="W206" s="186">
        <f t="shared" si="23"/>
        <v>2.7976332124855181E-2</v>
      </c>
      <c r="X206" s="183"/>
    </row>
    <row r="207" spans="1:24" x14ac:dyDescent="0.2">
      <c r="A207" s="29">
        <f>Rohdaten!C82</f>
        <v>106</v>
      </c>
      <c r="B207" s="50" t="str">
        <f>Rohdaten!H82</f>
        <v>MS_St60e_U</v>
      </c>
      <c r="C207" s="29">
        <f>Rohdaten!F82</f>
        <v>12</v>
      </c>
      <c r="D207" s="53">
        <f>Rohdaten!E82</f>
        <v>14</v>
      </c>
      <c r="H207" s="53">
        <f>Rohdaten!AP82</f>
        <v>0</v>
      </c>
      <c r="I207" s="172">
        <f>Rohdaten!AQ82-0.000024*K207</f>
        <v>0</v>
      </c>
      <c r="J207" s="172">
        <f>Rohdaten!AR82</f>
        <v>0</v>
      </c>
      <c r="K207" s="173">
        <f>Rohdaten!AS82</f>
        <v>0</v>
      </c>
      <c r="L207" s="172">
        <f>Rohdaten!AU82</f>
        <v>0</v>
      </c>
      <c r="M207" s="53">
        <f>runs!J82</f>
        <v>2.4323640950792326E-14</v>
      </c>
      <c r="N207" s="53">
        <f>runs!G82</f>
        <v>0</v>
      </c>
      <c r="O207" s="53" t="b">
        <f>IF(ISERROR(H207),1&lt;0,H207-N207&gt;eval!$B$6)</f>
        <v>0</v>
      </c>
      <c r="P207" s="29">
        <f t="shared" si="19"/>
        <v>2.4323640950792326E-14</v>
      </c>
      <c r="Q207" s="29" t="e">
        <f t="shared" si="20"/>
        <v>#DIV/0!</v>
      </c>
      <c r="R207" s="32">
        <f>(K207)/((P207*I207+0.0000000000000000001)/charge/constants!$B$3)</f>
        <v>0</v>
      </c>
      <c r="S207" s="55">
        <f>SQRT(K207+1)/((P207*I207+0.0000000000000000001)/charge/constants!$B$3)</f>
        <v>4.8066000000000004</v>
      </c>
      <c r="T207" s="62">
        <f>runs!V82</f>
        <v>0.80395801582490722</v>
      </c>
      <c r="U207" s="34">
        <f t="shared" si="21"/>
        <v>0</v>
      </c>
      <c r="V207" s="32">
        <f t="shared" si="22"/>
        <v>5.9786704098822279</v>
      </c>
      <c r="W207" s="186">
        <f t="shared" si="23"/>
        <v>2.7976332124855181E-2</v>
      </c>
      <c r="X207" s="183"/>
    </row>
    <row r="208" spans="1:24" x14ac:dyDescent="0.2">
      <c r="A208" s="29">
        <f>Rohdaten!C83</f>
        <v>107</v>
      </c>
      <c r="B208" s="50" t="str">
        <f>Rohdaten!H83</f>
        <v>MS_St60e_U</v>
      </c>
      <c r="C208" s="29">
        <f>Rohdaten!F83</f>
        <v>13</v>
      </c>
      <c r="D208" s="53">
        <f>Rohdaten!E83</f>
        <v>14</v>
      </c>
      <c r="H208" s="53">
        <f>Rohdaten!AP83</f>
        <v>0</v>
      </c>
      <c r="I208" s="172">
        <f>Rohdaten!AQ83-0.000024*K208</f>
        <v>0</v>
      </c>
      <c r="J208" s="172">
        <f>Rohdaten!AR83</f>
        <v>0</v>
      </c>
      <c r="K208" s="173">
        <f>Rohdaten!AS83</f>
        <v>0</v>
      </c>
      <c r="L208" s="172">
        <f>Rohdaten!AU83</f>
        <v>0</v>
      </c>
      <c r="M208" s="53">
        <f>runs!J83</f>
        <v>1.1074177993856671E-14</v>
      </c>
      <c r="N208" s="53">
        <f>runs!G83</f>
        <v>0</v>
      </c>
      <c r="O208" s="53" t="b">
        <f>IF(ISERROR(H208),1&lt;0,H208-N208&gt;eval!$B$6)</f>
        <v>0</v>
      </c>
      <c r="P208" s="29">
        <f t="shared" si="19"/>
        <v>1.1074177993856671E-14</v>
      </c>
      <c r="Q208" s="29" t="e">
        <f t="shared" si="20"/>
        <v>#DIV/0!</v>
      </c>
      <c r="R208" s="32">
        <f>(K208)/((P208*I208+0.0000000000000000001)/charge/constants!$B$3)</f>
        <v>0</v>
      </c>
      <c r="S208" s="55">
        <f>SQRT(K208+1)/((P208*I208+0.0000000000000000001)/charge/constants!$B$3)</f>
        <v>4.8066000000000004</v>
      </c>
      <c r="T208" s="62">
        <f>runs!V83</f>
        <v>0.80395801582490722</v>
      </c>
      <c r="U208" s="34">
        <f t="shared" si="21"/>
        <v>0</v>
      </c>
      <c r="V208" s="32">
        <f t="shared" si="22"/>
        <v>5.9786704098822279</v>
      </c>
      <c r="W208" s="186">
        <f t="shared" si="23"/>
        <v>2.7976332124855181E-2</v>
      </c>
      <c r="X208" s="183"/>
    </row>
    <row r="209" spans="1:24" x14ac:dyDescent="0.2">
      <c r="A209" s="29">
        <f>Rohdaten!C84</f>
        <v>108</v>
      </c>
      <c r="B209" s="50" t="str">
        <f>Rohdaten!H84</f>
        <v>MS_St60w_U</v>
      </c>
      <c r="C209" s="29">
        <f>Rohdaten!F84</f>
        <v>14</v>
      </c>
      <c r="D209" s="53">
        <f>Rohdaten!E84</f>
        <v>14</v>
      </c>
      <c r="H209" s="53">
        <f>Rohdaten!AP84</f>
        <v>0</v>
      </c>
      <c r="I209" s="172">
        <f>Rohdaten!AQ84-0.000024*K209</f>
        <v>0</v>
      </c>
      <c r="J209" s="172">
        <f>Rohdaten!AR84</f>
        <v>0</v>
      </c>
      <c r="K209" s="173">
        <f>Rohdaten!AS84</f>
        <v>0</v>
      </c>
      <c r="L209" s="172">
        <f>Rohdaten!AU84</f>
        <v>0</v>
      </c>
      <c r="M209" s="53">
        <f>runs!J84</f>
        <v>1.8161651909924934E-14</v>
      </c>
      <c r="N209" s="53">
        <f>runs!G84</f>
        <v>0</v>
      </c>
      <c r="O209" s="53" t="b">
        <f>IF(ISERROR(H209),1&lt;0,H209-N209&gt;eval!$B$6)</f>
        <v>0</v>
      </c>
      <c r="P209" s="29">
        <f t="shared" si="19"/>
        <v>1.8161651909924934E-14</v>
      </c>
      <c r="Q209" s="29" t="e">
        <f t="shared" si="20"/>
        <v>#DIV/0!</v>
      </c>
      <c r="R209" s="32">
        <f>(K209)/((P209*I209+0.0000000000000000001)/charge/constants!$B$3)</f>
        <v>0</v>
      </c>
      <c r="S209" s="55">
        <f>SQRT(K209+1)/((P209*I209+0.0000000000000000001)/charge/constants!$B$3)</f>
        <v>4.8066000000000004</v>
      </c>
      <c r="T209" s="62">
        <f>runs!V84</f>
        <v>0.80395801582490722</v>
      </c>
      <c r="U209" s="34">
        <f t="shared" si="21"/>
        <v>0</v>
      </c>
      <c r="V209" s="32">
        <f t="shared" si="22"/>
        <v>5.9786704098822279</v>
      </c>
      <c r="W209" s="186">
        <f t="shared" si="23"/>
        <v>2.7976332124855181E-2</v>
      </c>
      <c r="X209" s="183"/>
    </row>
    <row r="210" spans="1:24" x14ac:dyDescent="0.2">
      <c r="A210" s="29">
        <f>Rohdaten!C85</f>
        <v>109</v>
      </c>
      <c r="B210" s="50" t="str">
        <f>Rohdaten!H85</f>
        <v>MS_St60w_U</v>
      </c>
      <c r="C210" s="29">
        <f>Rohdaten!F85</f>
        <v>16</v>
      </c>
      <c r="D210" s="53">
        <f>Rohdaten!E85</f>
        <v>14</v>
      </c>
      <c r="H210" s="53">
        <f>Rohdaten!AP85</f>
        <v>0</v>
      </c>
      <c r="I210" s="172">
        <f>Rohdaten!AQ85-0.000024*K210</f>
        <v>0</v>
      </c>
      <c r="J210" s="172">
        <f>Rohdaten!AR85</f>
        <v>0</v>
      </c>
      <c r="K210" s="173">
        <f>Rohdaten!AS85</f>
        <v>0</v>
      </c>
      <c r="L210" s="172">
        <f>Rohdaten!AU85</f>
        <v>0</v>
      </c>
      <c r="M210" s="53">
        <f>runs!J85</f>
        <v>1.1531207561857103E-14</v>
      </c>
      <c r="N210" s="53">
        <f>runs!G85</f>
        <v>0</v>
      </c>
      <c r="O210" s="53" t="b">
        <f>IF(ISERROR(H210),1&lt;0,H210-N210&gt;eval!$B$6)</f>
        <v>0</v>
      </c>
      <c r="P210" s="29">
        <f t="shared" si="19"/>
        <v>1.1531207561857103E-14</v>
      </c>
      <c r="Q210" s="29" t="e">
        <f t="shared" si="20"/>
        <v>#DIV/0!</v>
      </c>
      <c r="R210" s="32">
        <f>(K210)/((P210*I210+0.0000000000000000001)/charge/constants!$B$3)</f>
        <v>0</v>
      </c>
      <c r="S210" s="55">
        <f>SQRT(K210+1)/((P210*I210+0.0000000000000000001)/charge/constants!$B$3)</f>
        <v>4.8066000000000004</v>
      </c>
      <c r="T210" s="62">
        <f>runs!V85</f>
        <v>0.80395801582490722</v>
      </c>
      <c r="U210" s="34">
        <f t="shared" si="21"/>
        <v>0</v>
      </c>
      <c r="V210" s="32">
        <f t="shared" si="22"/>
        <v>5.9786704098822279</v>
      </c>
      <c r="W210" s="186">
        <f t="shared" si="23"/>
        <v>2.7976332124855181E-2</v>
      </c>
      <c r="X210" s="183"/>
    </row>
    <row r="211" spans="1:24" x14ac:dyDescent="0.2">
      <c r="A211" s="29">
        <f>Rohdaten!C86</f>
        <v>110</v>
      </c>
      <c r="B211" s="50" t="str">
        <f>Rohdaten!H86</f>
        <v>MS_St60w_U</v>
      </c>
      <c r="C211" s="29">
        <f>Rohdaten!F86</f>
        <v>17</v>
      </c>
      <c r="D211" s="53">
        <f>Rohdaten!E86</f>
        <v>14</v>
      </c>
      <c r="H211" s="53">
        <f>Rohdaten!AP86</f>
        <v>0</v>
      </c>
      <c r="I211" s="172">
        <f>Rohdaten!AQ86-0.000024*K211</f>
        <v>0</v>
      </c>
      <c r="J211" s="172">
        <f>Rohdaten!AR86</f>
        <v>0</v>
      </c>
      <c r="K211" s="173">
        <f>Rohdaten!AS86</f>
        <v>0</v>
      </c>
      <c r="L211" s="172">
        <f>Rohdaten!AU86</f>
        <v>0</v>
      </c>
      <c r="M211" s="53">
        <f>runs!J86</f>
        <v>1.698793971166448E-14</v>
      </c>
      <c r="N211" s="53">
        <f>runs!G86</f>
        <v>0</v>
      </c>
      <c r="O211" s="53" t="b">
        <f>IF(ISERROR(H211),1&lt;0,H211-N211&gt;eval!$B$6)</f>
        <v>0</v>
      </c>
      <c r="P211" s="29">
        <f t="shared" si="19"/>
        <v>1.698793971166448E-14</v>
      </c>
      <c r="Q211" s="29" t="e">
        <f t="shared" si="20"/>
        <v>#DIV/0!</v>
      </c>
      <c r="R211" s="32">
        <f>(K211)/((P211*I211+0.0000000000000000001)/charge/constants!$B$3)</f>
        <v>0</v>
      </c>
      <c r="S211" s="55">
        <f>SQRT(K211+1)/((P211*I211+0.0000000000000000001)/charge/constants!$B$3)</f>
        <v>4.8066000000000004</v>
      </c>
      <c r="T211" s="62">
        <f>runs!V86</f>
        <v>0.80395801582490722</v>
      </c>
      <c r="U211" s="34">
        <f t="shared" si="21"/>
        <v>0</v>
      </c>
      <c r="V211" s="32">
        <f t="shared" si="22"/>
        <v>5.9786704098822279</v>
      </c>
      <c r="W211" s="186">
        <f t="shared" si="23"/>
        <v>2.7976332124855181E-2</v>
      </c>
      <c r="X211" s="183"/>
    </row>
    <row r="212" spans="1:24" x14ac:dyDescent="0.2">
      <c r="A212" s="29">
        <f>Rohdaten!C87</f>
        <v>111</v>
      </c>
      <c r="B212" s="50" t="str">
        <f>Rohdaten!H87</f>
        <v>MS_Blank_20091102</v>
      </c>
      <c r="C212" s="29">
        <f>Rohdaten!F87</f>
        <v>18</v>
      </c>
      <c r="D212" s="53">
        <f>Rohdaten!E87</f>
        <v>14</v>
      </c>
      <c r="H212" s="53">
        <f>Rohdaten!AP87</f>
        <v>0</v>
      </c>
      <c r="I212" s="172">
        <f>Rohdaten!AQ87-0.000024*K212</f>
        <v>0</v>
      </c>
      <c r="J212" s="172">
        <f>Rohdaten!AR87</f>
        <v>0</v>
      </c>
      <c r="K212" s="173">
        <f>Rohdaten!AS87</f>
        <v>0</v>
      </c>
      <c r="L212" s="172">
        <f>Rohdaten!AU87</f>
        <v>0</v>
      </c>
      <c r="M212" s="53">
        <f>runs!J87</f>
        <v>2.4565152279381751E-13</v>
      </c>
      <c r="N212" s="53">
        <f>runs!G87</f>
        <v>0</v>
      </c>
      <c r="O212" s="53" t="b">
        <f>IF(ISERROR(H212),1&lt;0,H212-N212&gt;eval!$B$6)</f>
        <v>0</v>
      </c>
      <c r="P212" s="29">
        <f t="shared" si="19"/>
        <v>2.4565152279381751E-13</v>
      </c>
      <c r="Q212" s="29" t="e">
        <f t="shared" si="20"/>
        <v>#DIV/0!</v>
      </c>
      <c r="R212" s="32">
        <f>(K212)/((P212*I212+0.0000000000000000001)/charge/constants!$B$3)</f>
        <v>0</v>
      </c>
      <c r="S212" s="55">
        <f>SQRT(K212+1)/((P212*I212+0.0000000000000000001)/charge/constants!$B$3)</f>
        <v>4.8066000000000004</v>
      </c>
      <c r="T212" s="62">
        <f>runs!V87</f>
        <v>0.80395801582490722</v>
      </c>
      <c r="U212" s="34">
        <f t="shared" si="21"/>
        <v>0</v>
      </c>
      <c r="V212" s="32">
        <f t="shared" si="22"/>
        <v>5.9786704098822279</v>
      </c>
      <c r="W212" s="186">
        <f t="shared" si="23"/>
        <v>2.7976332124855181E-2</v>
      </c>
      <c r="X212" s="183"/>
    </row>
    <row r="213" spans="1:24" x14ac:dyDescent="0.2">
      <c r="A213" s="29">
        <f>Rohdaten!C88</f>
        <v>112</v>
      </c>
      <c r="B213" s="50" t="str">
        <f>Rohdaten!H88</f>
        <v>Vienna_KkU</v>
      </c>
      <c r="C213" s="29">
        <f>Rohdaten!F88</f>
        <v>30</v>
      </c>
      <c r="D213" s="53">
        <f>Rohdaten!E88</f>
        <v>14</v>
      </c>
      <c r="H213" s="53">
        <f>Rohdaten!AP88</f>
        <v>0</v>
      </c>
      <c r="I213" s="172">
        <f>Rohdaten!AQ88-0.000024*K213</f>
        <v>0</v>
      </c>
      <c r="J213" s="172">
        <f>Rohdaten!AR88</f>
        <v>0</v>
      </c>
      <c r="K213" s="173">
        <f>Rohdaten!AS88</f>
        <v>0</v>
      </c>
      <c r="L213" s="172">
        <f>Rohdaten!AU88</f>
        <v>0</v>
      </c>
      <c r="M213" s="53" t="e">
        <f>runs!J88</f>
        <v>#DIV/0!</v>
      </c>
      <c r="N213" s="53">
        <f>runs!G88</f>
        <v>0</v>
      </c>
      <c r="O213" s="53" t="b">
        <f>IF(ISERROR(H213),1&lt;0,H213-N213&gt;eval!$B$6)</f>
        <v>0</v>
      </c>
      <c r="P213" s="29">
        <f t="shared" si="19"/>
        <v>0</v>
      </c>
      <c r="Q213" s="29" t="e">
        <f t="shared" si="20"/>
        <v>#DIV/0!</v>
      </c>
      <c r="R213" s="32">
        <f>(K213)/((P213*I213+0.0000000000000000001)/charge/constants!$B$3)</f>
        <v>0</v>
      </c>
      <c r="S213" s="55">
        <f>SQRT(K213+1)/((P213*I213+0.0000000000000000001)/charge/constants!$B$3)</f>
        <v>4.8066000000000004</v>
      </c>
      <c r="T213" s="62">
        <f>runs!V88</f>
        <v>0.80395801582490722</v>
      </c>
      <c r="U213" s="34">
        <f t="shared" si="21"/>
        <v>0</v>
      </c>
      <c r="V213" s="32">
        <f t="shared" si="22"/>
        <v>5.9786704098822279</v>
      </c>
      <c r="W213" s="186">
        <f t="shared" si="23"/>
        <v>2.7976332124855181E-2</v>
      </c>
      <c r="X213" s="183"/>
    </row>
    <row r="214" spans="1:24" x14ac:dyDescent="0.2">
      <c r="A214" s="29">
        <f>Rohdaten!C89</f>
        <v>117</v>
      </c>
      <c r="B214" s="50" t="str">
        <f>Rohdaten!H89</f>
        <v>Vienna-US8</v>
      </c>
      <c r="C214" s="29">
        <f>Rohdaten!F89</f>
        <v>35</v>
      </c>
      <c r="D214" s="53">
        <f>Rohdaten!E89</f>
        <v>14</v>
      </c>
      <c r="H214" s="53">
        <f>Rohdaten!AP89</f>
        <v>0</v>
      </c>
      <c r="I214" s="172">
        <f>Rohdaten!AQ89-0.000024*K214</f>
        <v>0</v>
      </c>
      <c r="J214" s="172">
        <f>Rohdaten!AR89</f>
        <v>0</v>
      </c>
      <c r="K214" s="173">
        <f>Rohdaten!AS89</f>
        <v>0</v>
      </c>
      <c r="L214" s="172">
        <f>Rohdaten!AU89</f>
        <v>0</v>
      </c>
      <c r="M214" s="53">
        <f>runs!J89</f>
        <v>3.5785481092160123E-11</v>
      </c>
      <c r="N214" s="53">
        <f>runs!G89</f>
        <v>0</v>
      </c>
      <c r="O214" s="53" t="b">
        <f>IF(ISERROR(H214),1&lt;0,H214-N214&gt;eval!$B$6)</f>
        <v>0</v>
      </c>
      <c r="P214" s="29">
        <f t="shared" si="19"/>
        <v>3.5785481092160123E-11</v>
      </c>
      <c r="Q214" s="29" t="e">
        <f t="shared" si="20"/>
        <v>#DIV/0!</v>
      </c>
      <c r="R214" s="32">
        <f>(K214)/((P214*I214+0.0000000000000000001)/charge/constants!$B$3)</f>
        <v>0</v>
      </c>
      <c r="S214" s="55">
        <f>SQRT(K214+1)/((P214*I214+0.0000000000000000001)/charge/constants!$B$3)</f>
        <v>4.8066000000000004</v>
      </c>
      <c r="T214" s="62">
        <f>runs!V89</f>
        <v>0.80395801582490722</v>
      </c>
      <c r="U214" s="34">
        <f t="shared" si="21"/>
        <v>0</v>
      </c>
      <c r="V214" s="32">
        <f t="shared" si="22"/>
        <v>5.9786704098822279</v>
      </c>
      <c r="W214" s="186">
        <f t="shared" si="23"/>
        <v>2.7976332124855181E-2</v>
      </c>
      <c r="X214" s="183"/>
    </row>
    <row r="215" spans="1:24" x14ac:dyDescent="0.2">
      <c r="A215" s="29">
        <f>Rohdaten!C90</f>
        <v>122</v>
      </c>
      <c r="B215" s="50" t="str">
        <f>Rohdaten!H90</f>
        <v>Vienna_KkU</v>
      </c>
      <c r="C215" s="29">
        <f>Rohdaten!F90</f>
        <v>30</v>
      </c>
      <c r="D215" s="53">
        <f>Rohdaten!E90</f>
        <v>15</v>
      </c>
      <c r="H215" s="53">
        <f>Rohdaten!AP90</f>
        <v>0</v>
      </c>
      <c r="I215" s="172">
        <f>Rohdaten!AQ90-0.000024*K215</f>
        <v>0</v>
      </c>
      <c r="J215" s="172">
        <f>Rohdaten!AR90</f>
        <v>0</v>
      </c>
      <c r="K215" s="173">
        <f>Rohdaten!AS90</f>
        <v>0</v>
      </c>
      <c r="L215" s="172">
        <f>Rohdaten!AU90</f>
        <v>0</v>
      </c>
      <c r="M215" s="53">
        <f>runs!J90</f>
        <v>6.8400240455045864E-10</v>
      </c>
      <c r="N215" s="53">
        <f>runs!G90</f>
        <v>0</v>
      </c>
      <c r="O215" s="53" t="b">
        <f>IF(ISERROR(H215),1&lt;0,H215-N215&gt;eval!$B$6)</f>
        <v>0</v>
      </c>
      <c r="P215" s="29">
        <f t="shared" si="19"/>
        <v>6.8400240455045864E-10</v>
      </c>
      <c r="Q215" s="29" t="e">
        <f t="shared" si="20"/>
        <v>#DIV/0!</v>
      </c>
      <c r="R215" s="32">
        <f>(K215)/((P215*I215+0.0000000000000000001)/charge/constants!$B$3)</f>
        <v>0</v>
      </c>
      <c r="S215" s="55">
        <f>SQRT(K215+1)/((P215*I215+0.0000000000000000001)/charge/constants!$B$3)</f>
        <v>4.8066000000000004</v>
      </c>
      <c r="T215" s="62">
        <f>runs!V90</f>
        <v>0.85174419678283564</v>
      </c>
      <c r="U215" s="34">
        <f t="shared" si="21"/>
        <v>0</v>
      </c>
      <c r="V215" s="32">
        <f t="shared" si="22"/>
        <v>5.6432436148731542</v>
      </c>
      <c r="W215" s="186">
        <f t="shared" si="23"/>
        <v>3.1400922157169713E-2</v>
      </c>
      <c r="X215" s="183"/>
    </row>
    <row r="216" spans="1:24" x14ac:dyDescent="0.2">
      <c r="A216" s="29">
        <f>Rohdaten!C91</f>
        <v>0</v>
      </c>
      <c r="B216" s="50">
        <f>Rohdaten!H91</f>
        <v>0</v>
      </c>
      <c r="C216" s="29">
        <f>Rohdaten!F91</f>
        <v>0</v>
      </c>
      <c r="D216" s="53">
        <f>Rohdaten!E91</f>
        <v>0</v>
      </c>
      <c r="H216" s="53">
        <f>Rohdaten!AP91</f>
        <v>0</v>
      </c>
      <c r="I216" s="172">
        <f>Rohdaten!AQ91-0.000024*K216</f>
        <v>0</v>
      </c>
      <c r="J216" s="172">
        <f>Rohdaten!AR91</f>
        <v>0</v>
      </c>
      <c r="K216" s="173">
        <f>Rohdaten!AS91</f>
        <v>0</v>
      </c>
      <c r="L216" s="172">
        <f>Rohdaten!AU91</f>
        <v>0</v>
      </c>
      <c r="M216" s="53" t="e">
        <f>runs!J91</f>
        <v>#DIV/0!</v>
      </c>
      <c r="N216" s="53" t="e">
        <f>runs!G91</f>
        <v>#DIV/0!</v>
      </c>
      <c r="O216" s="53" t="e">
        <f>IF(ISERROR(H216),1&lt;0,H216-N216&gt;eval!$B$6)</f>
        <v>#DIV/0!</v>
      </c>
      <c r="P216" s="29" t="e">
        <f t="shared" si="19"/>
        <v>#DIV/0!</v>
      </c>
      <c r="Q216" s="29" t="e">
        <f t="shared" si="20"/>
        <v>#DIV/0!</v>
      </c>
      <c r="R216" s="32" t="e">
        <f>(K216)/((P216*I216+0.0000000000000000001)/charge/constants!$B$3)</f>
        <v>#DIV/0!</v>
      </c>
      <c r="S216" s="55" t="e">
        <f>SQRT(K216+1)/((P216*I216+0.0000000000000000001)/charge/constants!$B$3)</f>
        <v>#DIV/0!</v>
      </c>
      <c r="T216" s="62" t="e">
        <f>runs!V91</f>
        <v>#DIV/0!</v>
      </c>
      <c r="U216" s="34" t="e">
        <f t="shared" si="21"/>
        <v>#DIV/0!</v>
      </c>
      <c r="V216" s="32" t="e">
        <f t="shared" si="22"/>
        <v>#DIV/0!</v>
      </c>
      <c r="W216" s="186" t="e">
        <f t="shared" si="23"/>
        <v>#DIV/0!</v>
      </c>
      <c r="X216" s="183"/>
    </row>
    <row r="217" spans="1:24" x14ac:dyDescent="0.2">
      <c r="A217" s="29">
        <f>Rohdaten!C92</f>
        <v>124</v>
      </c>
      <c r="B217" s="50" t="str">
        <f>Rohdaten!H92</f>
        <v>Vienna-US8</v>
      </c>
      <c r="C217" s="29">
        <f>Rohdaten!F92</f>
        <v>15</v>
      </c>
      <c r="D217" s="53">
        <f>Rohdaten!E92</f>
        <v>15</v>
      </c>
      <c r="H217" s="53">
        <f>Rohdaten!AP92</f>
        <v>0</v>
      </c>
      <c r="I217" s="172">
        <f>Rohdaten!AQ92-0.000024*K217</f>
        <v>0</v>
      </c>
      <c r="J217" s="172">
        <f>Rohdaten!AR92</f>
        <v>0</v>
      </c>
      <c r="K217" s="173">
        <f>Rohdaten!AS92</f>
        <v>0</v>
      </c>
      <c r="L217" s="172">
        <f>Rohdaten!AU92</f>
        <v>0</v>
      </c>
      <c r="M217" s="53">
        <f>runs!J92</f>
        <v>4.3944711317764797E-11</v>
      </c>
      <c r="N217" s="53">
        <f>runs!G92</f>
        <v>0</v>
      </c>
      <c r="O217" s="53" t="b">
        <f>IF(ISERROR(H217),1&lt;0,H217-N217&gt;eval!$B$6)</f>
        <v>0</v>
      </c>
      <c r="P217" s="29">
        <f t="shared" si="19"/>
        <v>4.3944711317764797E-11</v>
      </c>
      <c r="Q217" s="29" t="e">
        <f t="shared" si="20"/>
        <v>#DIV/0!</v>
      </c>
      <c r="R217" s="32">
        <f>(K217)/((P217*I217+0.0000000000000000001)/charge/constants!$B$3)</f>
        <v>0</v>
      </c>
      <c r="S217" s="55">
        <f>SQRT(K217+1)/((P217*I217+0.0000000000000000001)/charge/constants!$B$3)</f>
        <v>4.8066000000000004</v>
      </c>
      <c r="T217" s="62">
        <f>runs!V92</f>
        <v>0.85174419678283564</v>
      </c>
      <c r="U217" s="34">
        <f t="shared" si="21"/>
        <v>0</v>
      </c>
      <c r="V217" s="32">
        <f t="shared" si="22"/>
        <v>5.6432436148731542</v>
      </c>
      <c r="W217" s="186">
        <f t="shared" si="23"/>
        <v>3.1400922157169713E-2</v>
      </c>
      <c r="X217" s="183"/>
    </row>
    <row r="218" spans="1:24" x14ac:dyDescent="0.2">
      <c r="A218" s="29">
        <f>Rohdaten!C93</f>
        <v>0</v>
      </c>
      <c r="B218" s="50">
        <f>Rohdaten!H93</f>
        <v>0</v>
      </c>
      <c r="C218" s="29">
        <f>Rohdaten!F93</f>
        <v>0</v>
      </c>
      <c r="D218" s="53">
        <f>Rohdaten!E93</f>
        <v>0</v>
      </c>
      <c r="H218" s="53">
        <f>Rohdaten!AP93</f>
        <v>0</v>
      </c>
      <c r="I218" s="172">
        <f>Rohdaten!AQ93-0.000024*K218</f>
        <v>0</v>
      </c>
      <c r="J218" s="172">
        <f>Rohdaten!AR93</f>
        <v>0</v>
      </c>
      <c r="K218" s="173">
        <f>Rohdaten!AS93</f>
        <v>0</v>
      </c>
      <c r="L218" s="172">
        <f>Rohdaten!AU93</f>
        <v>0</v>
      </c>
      <c r="M218" s="53" t="e">
        <f>runs!J93</f>
        <v>#DIV/0!</v>
      </c>
      <c r="N218" s="53" t="e">
        <f>runs!G93</f>
        <v>#DIV/0!</v>
      </c>
      <c r="O218" s="53" t="e">
        <f>IF(ISERROR(H218),1&lt;0,H218-N218&gt;eval!$B$6)</f>
        <v>#DIV/0!</v>
      </c>
      <c r="P218" s="29" t="e">
        <f t="shared" si="19"/>
        <v>#DIV/0!</v>
      </c>
      <c r="Q218" s="29" t="e">
        <f t="shared" si="20"/>
        <v>#DIV/0!</v>
      </c>
      <c r="R218" s="32" t="e">
        <f>(K218)/((P218*I218+0.0000000000000000001)/charge/constants!$B$3)</f>
        <v>#DIV/0!</v>
      </c>
      <c r="S218" s="55" t="e">
        <f>SQRT(K218+1)/((P218*I218+0.0000000000000000001)/charge/constants!$B$3)</f>
        <v>#DIV/0!</v>
      </c>
      <c r="T218" s="62" t="e">
        <f>runs!V93</f>
        <v>#DIV/0!</v>
      </c>
      <c r="U218" s="34" t="e">
        <f t="shared" si="21"/>
        <v>#DIV/0!</v>
      </c>
      <c r="V218" s="32" t="e">
        <f t="shared" si="22"/>
        <v>#DIV/0!</v>
      </c>
      <c r="W218" s="186" t="e">
        <f t="shared" si="23"/>
        <v>#DIV/0!</v>
      </c>
      <c r="X218" s="183"/>
    </row>
    <row r="219" spans="1:24" x14ac:dyDescent="0.2">
      <c r="A219" s="29">
        <f>Rohdaten!C94</f>
        <v>0</v>
      </c>
      <c r="B219" s="50">
        <f>Rohdaten!H94</f>
        <v>0</v>
      </c>
      <c r="C219" s="29">
        <f>Rohdaten!F94</f>
        <v>0</v>
      </c>
      <c r="D219" s="53">
        <f>Rohdaten!E94</f>
        <v>0</v>
      </c>
      <c r="H219" s="53">
        <f>Rohdaten!AP94</f>
        <v>0</v>
      </c>
      <c r="I219" s="172">
        <f>Rohdaten!AQ94-0.000024*K219</f>
        <v>0</v>
      </c>
      <c r="J219" s="172">
        <f>Rohdaten!AR94</f>
        <v>0</v>
      </c>
      <c r="K219" s="173">
        <f>Rohdaten!AS94</f>
        <v>0</v>
      </c>
      <c r="L219" s="172">
        <f>Rohdaten!AU94</f>
        <v>0</v>
      </c>
      <c r="M219" s="53" t="e">
        <f>runs!J94</f>
        <v>#DIV/0!</v>
      </c>
      <c r="N219" s="53" t="e">
        <f>runs!G94</f>
        <v>#DIV/0!</v>
      </c>
      <c r="O219" s="53" t="e">
        <f>IF(ISERROR(H219),1&lt;0,H219-N219&gt;eval!$B$6)</f>
        <v>#DIV/0!</v>
      </c>
      <c r="P219" s="29" t="e">
        <f t="shared" si="19"/>
        <v>#DIV/0!</v>
      </c>
      <c r="Q219" s="29" t="e">
        <f t="shared" si="20"/>
        <v>#DIV/0!</v>
      </c>
      <c r="R219" s="32" t="e">
        <f>(K219)/((P219*I219+0.0000000000000000001)/charge/constants!$B$3)</f>
        <v>#DIV/0!</v>
      </c>
      <c r="S219" s="55" t="e">
        <f>SQRT(K219+1)/((P219*I219+0.0000000000000000001)/charge/constants!$B$3)</f>
        <v>#DIV/0!</v>
      </c>
      <c r="T219" s="62" t="e">
        <f>runs!V94</f>
        <v>#DIV/0!</v>
      </c>
      <c r="U219" s="34" t="e">
        <f t="shared" si="21"/>
        <v>#DIV/0!</v>
      </c>
      <c r="V219" s="32" t="e">
        <f t="shared" si="22"/>
        <v>#DIV/0!</v>
      </c>
      <c r="W219" s="186" t="e">
        <f t="shared" si="23"/>
        <v>#DIV/0!</v>
      </c>
      <c r="X219" s="183"/>
    </row>
    <row r="220" spans="1:24" x14ac:dyDescent="0.2">
      <c r="A220" s="29">
        <f>Rohdaten!C95</f>
        <v>0</v>
      </c>
      <c r="B220" s="50">
        <f>Rohdaten!H95</f>
        <v>0</v>
      </c>
      <c r="C220" s="29">
        <f>Rohdaten!F95</f>
        <v>0</v>
      </c>
      <c r="D220" s="53">
        <f>Rohdaten!E95</f>
        <v>0</v>
      </c>
      <c r="H220" s="53">
        <f>Rohdaten!AP95</f>
        <v>0</v>
      </c>
      <c r="I220" s="172">
        <f>Rohdaten!AQ95-0.000024*K220</f>
        <v>0</v>
      </c>
      <c r="J220" s="172">
        <f>Rohdaten!AR95</f>
        <v>0</v>
      </c>
      <c r="K220" s="173">
        <f>Rohdaten!AS95</f>
        <v>0</v>
      </c>
      <c r="L220" s="172">
        <f>Rohdaten!AU95</f>
        <v>0</v>
      </c>
      <c r="M220" s="53" t="e">
        <f>runs!J95</f>
        <v>#DIV/0!</v>
      </c>
      <c r="N220" s="53" t="e">
        <f>runs!G95</f>
        <v>#DIV/0!</v>
      </c>
      <c r="O220" s="53" t="e">
        <f>IF(ISERROR(H220),1&lt;0,H220-N220&gt;eval!$B$6)</f>
        <v>#DIV/0!</v>
      </c>
      <c r="P220" s="29" t="e">
        <f t="shared" si="19"/>
        <v>#DIV/0!</v>
      </c>
      <c r="Q220" s="29" t="e">
        <f t="shared" si="20"/>
        <v>#DIV/0!</v>
      </c>
      <c r="R220" s="32" t="e">
        <f>(K220)/((P220*I220+0.0000000000000000001)/charge/constants!$B$3)</f>
        <v>#DIV/0!</v>
      </c>
      <c r="S220" s="55" t="e">
        <f>SQRT(K220+1)/((P220*I220+0.0000000000000000001)/charge/constants!$B$3)</f>
        <v>#DIV/0!</v>
      </c>
      <c r="T220" s="62" t="e">
        <f>runs!V95</f>
        <v>#DIV/0!</v>
      </c>
      <c r="U220" s="34" t="e">
        <f t="shared" si="21"/>
        <v>#DIV/0!</v>
      </c>
      <c r="V220" s="32" t="e">
        <f t="shared" si="22"/>
        <v>#DIV/0!</v>
      </c>
      <c r="W220" s="186" t="e">
        <f t="shared" si="23"/>
        <v>#DIV/0!</v>
      </c>
      <c r="X220" s="183"/>
    </row>
    <row r="221" spans="1:24" x14ac:dyDescent="0.2">
      <c r="A221" s="29">
        <f>Rohdaten!C96</f>
        <v>129</v>
      </c>
      <c r="B221" s="50" t="str">
        <f>Rohdaten!H96</f>
        <v>MS_St60k_U</v>
      </c>
      <c r="C221" s="29">
        <f>Rohdaten!F96</f>
        <v>7</v>
      </c>
      <c r="D221" s="53">
        <f>Rohdaten!E96</f>
        <v>15</v>
      </c>
      <c r="H221" s="53">
        <f>Rohdaten!AP96</f>
        <v>0</v>
      </c>
      <c r="I221" s="172">
        <f>Rohdaten!AQ96-0.000024*K221</f>
        <v>0</v>
      </c>
      <c r="J221" s="172">
        <f>Rohdaten!AR96</f>
        <v>0</v>
      </c>
      <c r="K221" s="173">
        <f>Rohdaten!AS96</f>
        <v>0</v>
      </c>
      <c r="L221" s="172">
        <f>Rohdaten!AU96</f>
        <v>0</v>
      </c>
      <c r="M221" s="53">
        <f>runs!J96</f>
        <v>1.8330859846973927E-14</v>
      </c>
      <c r="N221" s="53">
        <f>runs!G96</f>
        <v>0</v>
      </c>
      <c r="O221" s="53" t="b">
        <f>IF(ISERROR(H221),1&lt;0,H221-N221&gt;eval!$B$6)</f>
        <v>0</v>
      </c>
      <c r="P221" s="29">
        <f t="shared" si="19"/>
        <v>1.8330859846973927E-14</v>
      </c>
      <c r="Q221" s="29" t="e">
        <f t="shared" si="20"/>
        <v>#DIV/0!</v>
      </c>
      <c r="R221" s="32">
        <f>(K221)/((P221*I221+0.0000000000000000001)/charge/constants!$B$3)</f>
        <v>0</v>
      </c>
      <c r="S221" s="55">
        <f>SQRT(K221+1)/((P221*I221+0.0000000000000000001)/charge/constants!$B$3)</f>
        <v>4.8066000000000004</v>
      </c>
      <c r="T221" s="62">
        <f>runs!V96</f>
        <v>0.85174419678283564</v>
      </c>
      <c r="U221" s="34">
        <f t="shared" si="21"/>
        <v>0</v>
      </c>
      <c r="V221" s="32">
        <f t="shared" si="22"/>
        <v>5.6432436148731542</v>
      </c>
      <c r="W221" s="186">
        <f t="shared" si="23"/>
        <v>3.1400922157169713E-2</v>
      </c>
      <c r="X221" s="183"/>
    </row>
    <row r="222" spans="1:24" x14ac:dyDescent="0.2">
      <c r="A222" s="29">
        <f>Rohdaten!C97</f>
        <v>130</v>
      </c>
      <c r="B222" s="50" t="str">
        <f>Rohdaten!H97</f>
        <v>MS_St60k_U</v>
      </c>
      <c r="C222" s="29">
        <f>Rohdaten!F97</f>
        <v>8</v>
      </c>
      <c r="D222" s="53">
        <f>Rohdaten!E97</f>
        <v>15</v>
      </c>
      <c r="H222" s="53">
        <f>Rohdaten!AP97</f>
        <v>0</v>
      </c>
      <c r="I222" s="172">
        <f>Rohdaten!AQ97-0.000024*K222</f>
        <v>0</v>
      </c>
      <c r="J222" s="172">
        <f>Rohdaten!AR97</f>
        <v>0</v>
      </c>
      <c r="K222" s="173">
        <f>Rohdaten!AS97</f>
        <v>0</v>
      </c>
      <c r="L222" s="172">
        <f>Rohdaten!AU97</f>
        <v>0</v>
      </c>
      <c r="M222" s="53">
        <f>runs!J97</f>
        <v>1.5855410397553513E-14</v>
      </c>
      <c r="N222" s="53">
        <f>runs!G97</f>
        <v>0</v>
      </c>
      <c r="O222" s="53" t="b">
        <f>IF(ISERROR(H222),1&lt;0,H222-N222&gt;eval!$B$6)</f>
        <v>0</v>
      </c>
      <c r="P222" s="29">
        <f t="shared" si="19"/>
        <v>1.5855410397553513E-14</v>
      </c>
      <c r="Q222" s="29" t="e">
        <f t="shared" si="20"/>
        <v>#DIV/0!</v>
      </c>
      <c r="R222" s="32">
        <f>(K222)/((P222*I222+0.0000000000000000001)/charge/constants!$B$3)</f>
        <v>0</v>
      </c>
      <c r="S222" s="55">
        <f>SQRT(K222+1)/((P222*I222+0.0000000000000000001)/charge/constants!$B$3)</f>
        <v>4.8066000000000004</v>
      </c>
      <c r="T222" s="62">
        <f>runs!V97</f>
        <v>0.85174419678283564</v>
      </c>
      <c r="U222" s="34">
        <f t="shared" si="21"/>
        <v>0</v>
      </c>
      <c r="V222" s="32">
        <f t="shared" si="22"/>
        <v>5.6432436148731542</v>
      </c>
      <c r="W222" s="186">
        <f t="shared" si="23"/>
        <v>3.1400922157169713E-2</v>
      </c>
      <c r="X222" s="183"/>
    </row>
    <row r="223" spans="1:24" x14ac:dyDescent="0.2">
      <c r="A223" s="29">
        <f>Rohdaten!C98</f>
        <v>131</v>
      </c>
      <c r="B223" s="50" t="str">
        <f>Rohdaten!H98</f>
        <v>MS_St60k_U</v>
      </c>
      <c r="C223" s="29">
        <f>Rohdaten!F98</f>
        <v>9</v>
      </c>
      <c r="D223" s="53">
        <f>Rohdaten!E98</f>
        <v>15</v>
      </c>
      <c r="H223" s="53">
        <f>Rohdaten!AP98</f>
        <v>0</v>
      </c>
      <c r="I223" s="172">
        <f>Rohdaten!AQ98-0.000024*K223</f>
        <v>0</v>
      </c>
      <c r="J223" s="172">
        <f>Rohdaten!AR98</f>
        <v>0</v>
      </c>
      <c r="K223" s="173">
        <f>Rohdaten!AS98</f>
        <v>0</v>
      </c>
      <c r="L223" s="172">
        <f>Rohdaten!AU98</f>
        <v>0</v>
      </c>
      <c r="M223" s="53">
        <f>runs!J98</f>
        <v>3.3067433449443157E-14</v>
      </c>
      <c r="N223" s="53">
        <f>runs!G98</f>
        <v>0</v>
      </c>
      <c r="O223" s="53" t="b">
        <f>IF(ISERROR(H223),1&lt;0,H223-N223&gt;eval!$B$6)</f>
        <v>0</v>
      </c>
      <c r="P223" s="29">
        <f t="shared" si="19"/>
        <v>3.3067433449443157E-14</v>
      </c>
      <c r="Q223" s="29" t="e">
        <f t="shared" si="20"/>
        <v>#DIV/0!</v>
      </c>
      <c r="R223" s="32">
        <f>(K223)/((P223*I223+0.0000000000000000001)/charge/constants!$B$3)</f>
        <v>0</v>
      </c>
      <c r="S223" s="55">
        <f>SQRT(K223+1)/((P223*I223+0.0000000000000000001)/charge/constants!$B$3)</f>
        <v>4.8066000000000004</v>
      </c>
      <c r="T223" s="62">
        <f>runs!V98</f>
        <v>0.85174419678283564</v>
      </c>
      <c r="U223" s="34">
        <f t="shared" si="21"/>
        <v>0</v>
      </c>
      <c r="V223" s="32">
        <f t="shared" si="22"/>
        <v>5.6432436148731542</v>
      </c>
      <c r="W223" s="186">
        <f t="shared" si="23"/>
        <v>3.1400922157169713E-2</v>
      </c>
      <c r="X223" s="183"/>
    </row>
    <row r="224" spans="1:24" x14ac:dyDescent="0.2">
      <c r="A224" s="29">
        <f>Rohdaten!C99</f>
        <v>132</v>
      </c>
      <c r="B224" s="50" t="str">
        <f>Rohdaten!H99</f>
        <v>Vienna-KkU</v>
      </c>
      <c r="C224" s="29">
        <f>Rohdaten!F99</f>
        <v>10</v>
      </c>
      <c r="D224" s="53">
        <f>Rohdaten!E99</f>
        <v>15</v>
      </c>
      <c r="H224" s="53">
        <f>Rohdaten!AP99</f>
        <v>0</v>
      </c>
      <c r="I224" s="172">
        <f>Rohdaten!AQ99-0.000024*K224</f>
        <v>0</v>
      </c>
      <c r="J224" s="172">
        <f>Rohdaten!AR99</f>
        <v>0</v>
      </c>
      <c r="K224" s="173">
        <f>Rohdaten!AS99</f>
        <v>0</v>
      </c>
      <c r="L224" s="172">
        <f>Rohdaten!AU99</f>
        <v>0</v>
      </c>
      <c r="M224" s="53">
        <f>runs!J99</f>
        <v>1.0417977576830692E-9</v>
      </c>
      <c r="N224" s="53">
        <f>runs!G99</f>
        <v>0</v>
      </c>
      <c r="O224" s="53" t="b">
        <f>IF(ISERROR(H224),1&lt;0,H224-N224&gt;eval!$B$6)</f>
        <v>0</v>
      </c>
      <c r="P224" s="29">
        <f t="shared" si="19"/>
        <v>1.0417977576830692E-9</v>
      </c>
      <c r="Q224" s="29" t="e">
        <f t="shared" si="20"/>
        <v>#DIV/0!</v>
      </c>
      <c r="R224" s="32">
        <f>(K224)/((P224*I224+0.0000000000000000001)/charge/constants!$B$3)</f>
        <v>0</v>
      </c>
      <c r="S224" s="55">
        <f>SQRT(K224+1)/((P224*I224+0.0000000000000000001)/charge/constants!$B$3)</f>
        <v>4.8066000000000004</v>
      </c>
      <c r="T224" s="62">
        <f>runs!V99</f>
        <v>0.85174419678283564</v>
      </c>
      <c r="U224" s="34">
        <f t="shared" si="21"/>
        <v>0</v>
      </c>
      <c r="V224" s="32">
        <f t="shared" si="22"/>
        <v>5.6432436148731542</v>
      </c>
      <c r="W224" s="186">
        <f t="shared" si="23"/>
        <v>3.1400922157169713E-2</v>
      </c>
      <c r="X224" s="183"/>
    </row>
    <row r="225" spans="1:24" x14ac:dyDescent="0.2">
      <c r="A225" s="29">
        <f>Rohdaten!C100</f>
        <v>133</v>
      </c>
      <c r="B225" s="50" t="str">
        <f>Rohdaten!H100</f>
        <v>MS_St60e_U</v>
      </c>
      <c r="C225" s="29">
        <f>Rohdaten!F100</f>
        <v>11</v>
      </c>
      <c r="D225" s="53">
        <f>Rohdaten!E100</f>
        <v>15</v>
      </c>
      <c r="H225" s="53">
        <f>Rohdaten!AP100</f>
        <v>0</v>
      </c>
      <c r="I225" s="172">
        <f>Rohdaten!AQ100-0.000024*K225</f>
        <v>0</v>
      </c>
      <c r="J225" s="172">
        <f>Rohdaten!AR100</f>
        <v>0</v>
      </c>
      <c r="K225" s="173">
        <f>Rohdaten!AS100</f>
        <v>0</v>
      </c>
      <c r="L225" s="172">
        <f>Rohdaten!AU100</f>
        <v>0</v>
      </c>
      <c r="M225" s="53">
        <f>runs!J100</f>
        <v>1.9320906287154187E-14</v>
      </c>
      <c r="N225" s="53">
        <f>runs!G100</f>
        <v>0</v>
      </c>
      <c r="O225" s="53" t="b">
        <f>IF(ISERROR(H225),1&lt;0,H225-N225&gt;eval!$B$6)</f>
        <v>0</v>
      </c>
      <c r="P225" s="29">
        <f t="shared" si="19"/>
        <v>1.9320906287154187E-14</v>
      </c>
      <c r="Q225" s="29" t="e">
        <f t="shared" si="20"/>
        <v>#DIV/0!</v>
      </c>
      <c r="R225" s="32">
        <f>(K225)/((P225*I225+0.0000000000000000001)/charge/constants!$B$3)</f>
        <v>0</v>
      </c>
      <c r="S225" s="55">
        <f>SQRT(K225+1)/((P225*I225+0.0000000000000000001)/charge/constants!$B$3)</f>
        <v>4.8066000000000004</v>
      </c>
      <c r="T225" s="62">
        <f>runs!V100</f>
        <v>0.85174419678283564</v>
      </c>
      <c r="U225" s="34">
        <f t="shared" si="21"/>
        <v>0</v>
      </c>
      <c r="V225" s="32">
        <f t="shared" si="22"/>
        <v>5.6432436148731542</v>
      </c>
      <c r="W225" s="186">
        <f t="shared" si="23"/>
        <v>3.1400922157169713E-2</v>
      </c>
      <c r="X225" s="183"/>
    </row>
    <row r="226" spans="1:24" x14ac:dyDescent="0.2">
      <c r="A226" s="29">
        <f>Rohdaten!C101</f>
        <v>134</v>
      </c>
      <c r="B226" s="50" t="str">
        <f>Rohdaten!H101</f>
        <v>MS_St60e_U</v>
      </c>
      <c r="C226" s="29">
        <f>Rohdaten!F101</f>
        <v>12</v>
      </c>
      <c r="D226" s="53">
        <f>Rohdaten!E101</f>
        <v>15</v>
      </c>
      <c r="H226" s="53">
        <f>Rohdaten!AP101</f>
        <v>0</v>
      </c>
      <c r="I226" s="172">
        <f>Rohdaten!AQ101-0.000024*K226</f>
        <v>0</v>
      </c>
      <c r="J226" s="172">
        <f>Rohdaten!AR101</f>
        <v>0</v>
      </c>
      <c r="K226" s="173">
        <f>Rohdaten!AS101</f>
        <v>0</v>
      </c>
      <c r="L226" s="172">
        <f>Rohdaten!AU101</f>
        <v>0</v>
      </c>
      <c r="M226" s="53">
        <f>runs!J101</f>
        <v>2.2081035756747642E-14</v>
      </c>
      <c r="N226" s="53">
        <f>runs!G101</f>
        <v>0</v>
      </c>
      <c r="O226" s="53" t="b">
        <f>IF(ISERROR(H226),1&lt;0,H226-N226&gt;eval!$B$6)</f>
        <v>0</v>
      </c>
      <c r="P226" s="29">
        <f t="shared" si="19"/>
        <v>2.2081035756747642E-14</v>
      </c>
      <c r="Q226" s="29" t="e">
        <f t="shared" si="20"/>
        <v>#DIV/0!</v>
      </c>
      <c r="R226" s="32">
        <f>(K226)/((P226*I226+0.0000000000000000001)/charge/constants!$B$3)</f>
        <v>0</v>
      </c>
      <c r="S226" s="55">
        <f>SQRT(K226+1)/((P226*I226+0.0000000000000000001)/charge/constants!$B$3)</f>
        <v>4.8066000000000004</v>
      </c>
      <c r="T226" s="62">
        <f>runs!V101</f>
        <v>0.85174419678283564</v>
      </c>
      <c r="U226" s="34">
        <f t="shared" si="21"/>
        <v>0</v>
      </c>
      <c r="V226" s="32">
        <f t="shared" si="22"/>
        <v>5.6432436148731542</v>
      </c>
      <c r="W226" s="186">
        <f t="shared" si="23"/>
        <v>3.1400922157169713E-2</v>
      </c>
      <c r="X226" s="183"/>
    </row>
    <row r="227" spans="1:24" x14ac:dyDescent="0.2">
      <c r="A227" s="29">
        <f>Rohdaten!C102</f>
        <v>135</v>
      </c>
      <c r="B227" s="50" t="str">
        <f>Rohdaten!H102</f>
        <v>MS_St60e_U</v>
      </c>
      <c r="C227" s="29">
        <f>Rohdaten!F102</f>
        <v>13</v>
      </c>
      <c r="D227" s="53">
        <f>Rohdaten!E102</f>
        <v>15</v>
      </c>
      <c r="H227" s="53">
        <f>Rohdaten!AP102</f>
        <v>0</v>
      </c>
      <c r="I227" s="172">
        <f>Rohdaten!AQ102-0.000024*K227</f>
        <v>0</v>
      </c>
      <c r="J227" s="172">
        <f>Rohdaten!AR102</f>
        <v>0</v>
      </c>
      <c r="K227" s="173">
        <f>Rohdaten!AS102</f>
        <v>0</v>
      </c>
      <c r="L227" s="172">
        <f>Rohdaten!AU102</f>
        <v>0</v>
      </c>
      <c r="M227" s="53">
        <f>runs!J102</f>
        <v>2.2503504553113988E-14</v>
      </c>
      <c r="N227" s="53">
        <f>runs!G102</f>
        <v>0</v>
      </c>
      <c r="O227" s="53" t="b">
        <f>IF(ISERROR(H227),1&lt;0,H227-N227&gt;eval!$B$6)</f>
        <v>0</v>
      </c>
      <c r="P227" s="29">
        <f t="shared" si="19"/>
        <v>2.2503504553113988E-14</v>
      </c>
      <c r="Q227" s="29" t="e">
        <f t="shared" si="20"/>
        <v>#DIV/0!</v>
      </c>
      <c r="R227" s="32">
        <f>(K227)/((P227*I227+0.0000000000000000001)/charge/constants!$B$3)</f>
        <v>0</v>
      </c>
      <c r="S227" s="55">
        <f>SQRT(K227+1)/((P227*I227+0.0000000000000000001)/charge/constants!$B$3)</f>
        <v>4.8066000000000004</v>
      </c>
      <c r="T227" s="62">
        <f>runs!V102</f>
        <v>0.85174419678283564</v>
      </c>
      <c r="U227" s="34">
        <f t="shared" si="21"/>
        <v>0</v>
      </c>
      <c r="V227" s="32">
        <f t="shared" si="22"/>
        <v>5.6432436148731542</v>
      </c>
      <c r="W227" s="186">
        <f t="shared" si="23"/>
        <v>3.1400922157169713E-2</v>
      </c>
      <c r="X227" s="183"/>
    </row>
    <row r="228" spans="1:24" x14ac:dyDescent="0.2">
      <c r="A228" s="29">
        <f>Rohdaten!C103</f>
        <v>136</v>
      </c>
      <c r="B228" s="50" t="str">
        <f>Rohdaten!H103</f>
        <v>MS_St60w_U</v>
      </c>
      <c r="C228" s="29">
        <f>Rohdaten!F103</f>
        <v>14</v>
      </c>
      <c r="D228" s="53">
        <f>Rohdaten!E103</f>
        <v>15</v>
      </c>
      <c r="H228" s="53">
        <f>Rohdaten!AP103</f>
        <v>0</v>
      </c>
      <c r="I228" s="172">
        <f>Rohdaten!AQ103-0.000024*K228</f>
        <v>0</v>
      </c>
      <c r="J228" s="172">
        <f>Rohdaten!AR103</f>
        <v>0</v>
      </c>
      <c r="K228" s="173">
        <f>Rohdaten!AS103</f>
        <v>0</v>
      </c>
      <c r="L228" s="172">
        <f>Rohdaten!AU103</f>
        <v>0</v>
      </c>
      <c r="M228" s="53">
        <f>runs!J103</f>
        <v>1.4561091181426698E-14</v>
      </c>
      <c r="N228" s="53">
        <f>runs!G103</f>
        <v>0</v>
      </c>
      <c r="O228" s="53" t="b">
        <f>IF(ISERROR(H228),1&lt;0,H228-N228&gt;eval!$B$6)</f>
        <v>0</v>
      </c>
      <c r="P228" s="29">
        <f t="shared" si="19"/>
        <v>1.4561091181426698E-14</v>
      </c>
      <c r="Q228" s="29" t="e">
        <f t="shared" si="20"/>
        <v>#DIV/0!</v>
      </c>
      <c r="R228" s="32">
        <f>(K228)/((P228*I228+0.0000000000000000001)/charge/constants!$B$3)</f>
        <v>0</v>
      </c>
      <c r="S228" s="55">
        <f>SQRT(K228+1)/((P228*I228+0.0000000000000000001)/charge/constants!$B$3)</f>
        <v>4.8066000000000004</v>
      </c>
      <c r="T228" s="62">
        <f>runs!V103</f>
        <v>0.85174419678283564</v>
      </c>
      <c r="U228" s="34">
        <f t="shared" si="21"/>
        <v>0</v>
      </c>
      <c r="V228" s="32">
        <f t="shared" si="22"/>
        <v>5.6432436148731542</v>
      </c>
      <c r="W228" s="186">
        <f t="shared" si="23"/>
        <v>3.1400922157169713E-2</v>
      </c>
      <c r="X228" s="183"/>
    </row>
    <row r="229" spans="1:24" x14ac:dyDescent="0.2">
      <c r="A229" s="29">
        <f>Rohdaten!C104</f>
        <v>137</v>
      </c>
      <c r="B229" s="50" t="str">
        <f>Rohdaten!H104</f>
        <v>MS_St60w_U</v>
      </c>
      <c r="C229" s="29">
        <f>Rohdaten!F104</f>
        <v>16</v>
      </c>
      <c r="D229" s="53">
        <f>Rohdaten!E104</f>
        <v>15</v>
      </c>
      <c r="H229" s="53">
        <f>Rohdaten!AP104</f>
        <v>0</v>
      </c>
      <c r="I229" s="172">
        <f>Rohdaten!AQ104-0.000024*K229</f>
        <v>0</v>
      </c>
      <c r="J229" s="172">
        <f>Rohdaten!AR104</f>
        <v>0</v>
      </c>
      <c r="K229" s="173">
        <f>Rohdaten!AS104</f>
        <v>0</v>
      </c>
      <c r="L229" s="172">
        <f>Rohdaten!AU104</f>
        <v>0</v>
      </c>
      <c r="M229" s="53">
        <f>runs!J104</f>
        <v>2.6791256699423427E-14</v>
      </c>
      <c r="N229" s="53">
        <f>runs!G104</f>
        <v>0</v>
      </c>
      <c r="O229" s="53" t="b">
        <f>IF(ISERROR(H229),1&lt;0,H229-N229&gt;eval!$B$6)</f>
        <v>0</v>
      </c>
      <c r="P229" s="29">
        <f t="shared" si="19"/>
        <v>2.6791256699423427E-14</v>
      </c>
      <c r="Q229" s="29" t="e">
        <f t="shared" si="20"/>
        <v>#DIV/0!</v>
      </c>
      <c r="R229" s="32">
        <f>(K229)/((P229*I229+0.0000000000000000001)/charge/constants!$B$3)</f>
        <v>0</v>
      </c>
      <c r="S229" s="55">
        <f>SQRT(K229+1)/((P229*I229+0.0000000000000000001)/charge/constants!$B$3)</f>
        <v>4.8066000000000004</v>
      </c>
      <c r="T229" s="62">
        <f>runs!V104</f>
        <v>0.85174419678283564</v>
      </c>
      <c r="U229" s="34">
        <f t="shared" si="21"/>
        <v>0</v>
      </c>
      <c r="V229" s="32">
        <f t="shared" si="22"/>
        <v>5.6432436148731542</v>
      </c>
      <c r="W229" s="186">
        <f t="shared" si="23"/>
        <v>3.1400922157169713E-2</v>
      </c>
      <c r="X229" s="183"/>
    </row>
    <row r="230" spans="1:24" x14ac:dyDescent="0.2">
      <c r="A230" s="29">
        <f>Rohdaten!C105</f>
        <v>138</v>
      </c>
      <c r="B230" s="50" t="str">
        <f>Rohdaten!H105</f>
        <v>MS_St60w_U</v>
      </c>
      <c r="C230" s="29">
        <f>Rohdaten!F105</f>
        <v>17</v>
      </c>
      <c r="D230" s="53">
        <f>Rohdaten!E105</f>
        <v>15</v>
      </c>
      <c r="H230" s="53">
        <f>Rohdaten!AP105</f>
        <v>0</v>
      </c>
      <c r="I230" s="172">
        <f>Rohdaten!AQ105-0.000024*K230</f>
        <v>0</v>
      </c>
      <c r="J230" s="172">
        <f>Rohdaten!AR105</f>
        <v>0</v>
      </c>
      <c r="K230" s="173">
        <f>Rohdaten!AS105</f>
        <v>0</v>
      </c>
      <c r="L230" s="172">
        <f>Rohdaten!AU105</f>
        <v>0</v>
      </c>
      <c r="M230" s="53">
        <f>runs!J105</f>
        <v>1.0559099947630777E-14</v>
      </c>
      <c r="N230" s="53">
        <f>runs!G105</f>
        <v>0</v>
      </c>
      <c r="O230" s="53" t="b">
        <f>IF(ISERROR(H230),1&lt;0,H230-N230&gt;eval!$B$6)</f>
        <v>0</v>
      </c>
      <c r="P230" s="29">
        <f t="shared" si="19"/>
        <v>1.0559099947630777E-14</v>
      </c>
      <c r="Q230" s="29" t="e">
        <f t="shared" si="20"/>
        <v>#DIV/0!</v>
      </c>
      <c r="R230" s="32">
        <f>(K230)/((P230*I230+0.0000000000000000001)/charge/constants!$B$3)</f>
        <v>0</v>
      </c>
      <c r="S230" s="55">
        <f>SQRT(K230+1)/((P230*I230+0.0000000000000000001)/charge/constants!$B$3)</f>
        <v>4.8066000000000004</v>
      </c>
      <c r="T230" s="62">
        <f>runs!V105</f>
        <v>0.85174419678283564</v>
      </c>
      <c r="U230" s="34">
        <f t="shared" si="21"/>
        <v>0</v>
      </c>
      <c r="V230" s="32">
        <f t="shared" si="22"/>
        <v>5.6432436148731542</v>
      </c>
      <c r="W230" s="186">
        <f t="shared" si="23"/>
        <v>3.1400922157169713E-2</v>
      </c>
      <c r="X230" s="183"/>
    </row>
    <row r="231" spans="1:24" x14ac:dyDescent="0.2">
      <c r="A231" s="29">
        <f>Rohdaten!C106</f>
        <v>139</v>
      </c>
      <c r="B231" s="50" t="str">
        <f>Rohdaten!H106</f>
        <v>MS_Blank_20091102</v>
      </c>
      <c r="C231" s="29">
        <f>Rohdaten!F106</f>
        <v>18</v>
      </c>
      <c r="D231" s="53">
        <f>Rohdaten!E106</f>
        <v>15</v>
      </c>
      <c r="H231" s="53">
        <f>Rohdaten!AP106</f>
        <v>0</v>
      </c>
      <c r="I231" s="172">
        <f>Rohdaten!AQ106-0.000024*K231</f>
        <v>0</v>
      </c>
      <c r="J231" s="172">
        <f>Rohdaten!AR106</f>
        <v>0</v>
      </c>
      <c r="K231" s="173">
        <f>Rohdaten!AS106</f>
        <v>0</v>
      </c>
      <c r="L231" s="172">
        <f>Rohdaten!AU106</f>
        <v>0</v>
      </c>
      <c r="M231" s="53">
        <f>runs!J106</f>
        <v>3.297204662218515E-13</v>
      </c>
      <c r="N231" s="53">
        <f>runs!G106</f>
        <v>0</v>
      </c>
      <c r="O231" s="53" t="b">
        <f>IF(ISERROR(H231),1&lt;0,H231-N231&gt;eval!$B$6)</f>
        <v>0</v>
      </c>
      <c r="P231" s="29">
        <f t="shared" si="19"/>
        <v>3.297204662218515E-13</v>
      </c>
      <c r="Q231" s="29" t="e">
        <f t="shared" si="20"/>
        <v>#DIV/0!</v>
      </c>
      <c r="R231" s="32">
        <f>(K231)/((P231*I231+0.0000000000000000001)/charge/constants!$B$3)</f>
        <v>0</v>
      </c>
      <c r="S231" s="55">
        <f>SQRT(K231+1)/((P231*I231+0.0000000000000000001)/charge/constants!$B$3)</f>
        <v>4.8066000000000004</v>
      </c>
      <c r="T231" s="62">
        <f>runs!V106</f>
        <v>0.85174419678283564</v>
      </c>
      <c r="U231" s="34">
        <f t="shared" si="21"/>
        <v>0</v>
      </c>
      <c r="V231" s="32">
        <f t="shared" si="22"/>
        <v>5.6432436148731542</v>
      </c>
      <c r="W231" s="186">
        <f t="shared" si="23"/>
        <v>3.1400922157169713E-2</v>
      </c>
      <c r="X231" s="183"/>
    </row>
    <row r="232" spans="1:24" x14ac:dyDescent="0.2">
      <c r="A232" s="29">
        <f>Rohdaten!C107</f>
        <v>140</v>
      </c>
      <c r="B232" s="50" t="str">
        <f>Rohdaten!H107</f>
        <v>Vienna_KkU</v>
      </c>
      <c r="C232" s="29">
        <f>Rohdaten!F107</f>
        <v>30</v>
      </c>
      <c r="D232" s="53">
        <f>Rohdaten!E107</f>
        <v>15</v>
      </c>
      <c r="H232" s="53">
        <f>Rohdaten!AP107</f>
        <v>0</v>
      </c>
      <c r="I232" s="172">
        <f>Rohdaten!AQ107-0.000024*K232</f>
        <v>0</v>
      </c>
      <c r="J232" s="172">
        <f>Rohdaten!AR107</f>
        <v>0</v>
      </c>
      <c r="K232" s="173">
        <f>Rohdaten!AS107</f>
        <v>0</v>
      </c>
      <c r="L232" s="172">
        <f>Rohdaten!AU107</f>
        <v>0</v>
      </c>
      <c r="M232" s="53">
        <f>runs!J107</f>
        <v>5.7236770309341101E-10</v>
      </c>
      <c r="N232" s="53">
        <f>runs!G107</f>
        <v>0</v>
      </c>
      <c r="O232" s="53" t="b">
        <f>IF(ISERROR(H232),1&lt;0,H232-N232&gt;eval!$B$6)</f>
        <v>0</v>
      </c>
      <c r="P232" s="29">
        <f t="shared" si="19"/>
        <v>5.7236770309341101E-10</v>
      </c>
      <c r="Q232" s="29" t="e">
        <f t="shared" si="20"/>
        <v>#DIV/0!</v>
      </c>
      <c r="R232" s="32">
        <f>(K232)/((P232*I232+0.0000000000000000001)/charge/constants!$B$3)</f>
        <v>0</v>
      </c>
      <c r="S232" s="55">
        <f>SQRT(K232+1)/((P232*I232+0.0000000000000000001)/charge/constants!$B$3)</f>
        <v>4.8066000000000004</v>
      </c>
      <c r="T232" s="62">
        <f>runs!V107</f>
        <v>0.85174419678283564</v>
      </c>
      <c r="U232" s="34">
        <f t="shared" si="21"/>
        <v>0</v>
      </c>
      <c r="V232" s="32">
        <f t="shared" si="22"/>
        <v>5.6432436148731542</v>
      </c>
      <c r="W232" s="186">
        <f t="shared" si="23"/>
        <v>3.1400922157169713E-2</v>
      </c>
      <c r="X232" s="183"/>
    </row>
    <row r="233" spans="1:24" x14ac:dyDescent="0.2">
      <c r="A233" s="29">
        <f>Rohdaten!C108</f>
        <v>145</v>
      </c>
      <c r="B233" s="50" t="str">
        <f>Rohdaten!H108</f>
        <v>Vienna-US8</v>
      </c>
      <c r="C233" s="29">
        <f>Rohdaten!F108</f>
        <v>35</v>
      </c>
      <c r="D233" s="53">
        <f>Rohdaten!E108</f>
        <v>15</v>
      </c>
      <c r="H233" s="53">
        <f>Rohdaten!AP108</f>
        <v>0</v>
      </c>
      <c r="I233" s="172">
        <f>Rohdaten!AQ108-0.000024*K233</f>
        <v>0</v>
      </c>
      <c r="J233" s="172">
        <f>Rohdaten!AR108</f>
        <v>0</v>
      </c>
      <c r="K233" s="173">
        <f>Rohdaten!AS108</f>
        <v>0</v>
      </c>
      <c r="L233" s="172">
        <f>Rohdaten!AU108</f>
        <v>0</v>
      </c>
      <c r="M233" s="53">
        <f>runs!J108</f>
        <v>3.4018171077436332E-11</v>
      </c>
      <c r="N233" s="53">
        <f>runs!G108</f>
        <v>0</v>
      </c>
      <c r="O233" s="53" t="b">
        <f>IF(ISERROR(H233),1&lt;0,H233-N233&gt;eval!$B$6)</f>
        <v>0</v>
      </c>
      <c r="P233" s="29">
        <f t="shared" si="19"/>
        <v>3.4018171077436332E-11</v>
      </c>
      <c r="Q233" s="29" t="e">
        <f t="shared" si="20"/>
        <v>#DIV/0!</v>
      </c>
      <c r="R233" s="32">
        <f>(K233)/((P233*I233+0.0000000000000000001)/charge/constants!$B$3)</f>
        <v>0</v>
      </c>
      <c r="S233" s="55">
        <f>SQRT(K233+1)/((P233*I233+0.0000000000000000001)/charge/constants!$B$3)</f>
        <v>4.8066000000000004</v>
      </c>
      <c r="T233" s="62">
        <f>runs!V108</f>
        <v>0.85174419678283564</v>
      </c>
      <c r="U233" s="34">
        <f t="shared" si="21"/>
        <v>0</v>
      </c>
      <c r="V233" s="32">
        <f t="shared" si="22"/>
        <v>5.6432436148731542</v>
      </c>
      <c r="W233" s="186">
        <f t="shared" si="23"/>
        <v>3.1400922157169713E-2</v>
      </c>
      <c r="X233" s="183"/>
    </row>
    <row r="234" spans="1:24" x14ac:dyDescent="0.2">
      <c r="A234" s="29">
        <f>Rohdaten!C109</f>
        <v>150</v>
      </c>
      <c r="B234" s="50" t="str">
        <f>Rohdaten!H109</f>
        <v>Vienna_KkU</v>
      </c>
      <c r="C234" s="29">
        <f>Rohdaten!F109</f>
        <v>30</v>
      </c>
      <c r="D234" s="53">
        <f>Rohdaten!E109</f>
        <v>16</v>
      </c>
      <c r="H234" s="53">
        <f>Rohdaten!AP109</f>
        <v>0</v>
      </c>
      <c r="I234" s="172">
        <f>Rohdaten!AQ109-0.000024*K234</f>
        <v>0</v>
      </c>
      <c r="J234" s="172">
        <f>Rohdaten!AR109</f>
        <v>0</v>
      </c>
      <c r="K234" s="173">
        <f>Rohdaten!AS109</f>
        <v>0</v>
      </c>
      <c r="L234" s="172">
        <f>Rohdaten!AU109</f>
        <v>0</v>
      </c>
      <c r="M234" s="53">
        <f>runs!J109</f>
        <v>2.1378210189257715E-9</v>
      </c>
      <c r="N234" s="53">
        <f>runs!G109</f>
        <v>0</v>
      </c>
      <c r="O234" s="53" t="b">
        <f>IF(ISERROR(H234),1&lt;0,H234-N234&gt;eval!$B$6)</f>
        <v>0</v>
      </c>
      <c r="P234" s="29">
        <f t="shared" si="19"/>
        <v>2.1378210189257715E-9</v>
      </c>
      <c r="Q234" s="29" t="e">
        <f t="shared" si="20"/>
        <v>#DIV/0!</v>
      </c>
      <c r="R234" s="32">
        <f>(K234)/((P234*I234+0.0000000000000000001)/charge/constants!$B$3)</f>
        <v>0</v>
      </c>
      <c r="S234" s="55">
        <f>SQRT(K234+1)/((P234*I234+0.0000000000000000001)/charge/constants!$B$3)</f>
        <v>4.8066000000000004</v>
      </c>
      <c r="T234" s="62">
        <f>runs!V109</f>
        <v>0.78057102895657782</v>
      </c>
      <c r="U234" s="34">
        <f t="shared" si="21"/>
        <v>0</v>
      </c>
      <c r="V234" s="32">
        <f t="shared" si="22"/>
        <v>6.1577996385866189</v>
      </c>
      <c r="W234" s="186">
        <f t="shared" si="23"/>
        <v>2.6372353738443315E-2</v>
      </c>
      <c r="X234" s="183"/>
    </row>
    <row r="235" spans="1:24" x14ac:dyDescent="0.2">
      <c r="A235" s="29">
        <f>Rohdaten!C110</f>
        <v>0</v>
      </c>
      <c r="B235" s="50">
        <f>Rohdaten!H110</f>
        <v>0</v>
      </c>
      <c r="C235" s="29">
        <f>Rohdaten!F110</f>
        <v>0</v>
      </c>
      <c r="D235" s="53">
        <f>Rohdaten!E110</f>
        <v>0</v>
      </c>
      <c r="H235" s="53">
        <f>Rohdaten!AP110</f>
        <v>0</v>
      </c>
      <c r="I235" s="172">
        <f>Rohdaten!AQ110-0.000024*K235</f>
        <v>0</v>
      </c>
      <c r="J235" s="172">
        <f>Rohdaten!AR110</f>
        <v>0</v>
      </c>
      <c r="K235" s="173">
        <f>Rohdaten!AS110</f>
        <v>0</v>
      </c>
      <c r="L235" s="172">
        <f>Rohdaten!AU110</f>
        <v>0</v>
      </c>
      <c r="M235" s="53" t="e">
        <f>runs!J110</f>
        <v>#DIV/0!</v>
      </c>
      <c r="N235" s="53" t="e">
        <f>runs!G110</f>
        <v>#DIV/0!</v>
      </c>
      <c r="O235" s="53" t="e">
        <f>IF(ISERROR(H235),1&lt;0,H235-N235&gt;eval!$B$6)</f>
        <v>#DIV/0!</v>
      </c>
      <c r="P235" s="29" t="e">
        <f t="shared" si="19"/>
        <v>#DIV/0!</v>
      </c>
      <c r="Q235" s="29" t="e">
        <f t="shared" si="20"/>
        <v>#DIV/0!</v>
      </c>
      <c r="R235" s="32" t="e">
        <f>(K235)/((P235*I235+0.0000000000000000001)/charge/constants!$B$3)</f>
        <v>#DIV/0!</v>
      </c>
      <c r="S235" s="55" t="e">
        <f>SQRT(K235+1)/((P235*I235+0.0000000000000000001)/charge/constants!$B$3)</f>
        <v>#DIV/0!</v>
      </c>
      <c r="T235" s="62" t="e">
        <f>runs!V110</f>
        <v>#DIV/0!</v>
      </c>
      <c r="U235" s="34" t="e">
        <f t="shared" si="21"/>
        <v>#DIV/0!</v>
      </c>
      <c r="V235" s="32" t="e">
        <f t="shared" si="22"/>
        <v>#DIV/0!</v>
      </c>
      <c r="W235" s="186" t="e">
        <f t="shared" si="23"/>
        <v>#DIV/0!</v>
      </c>
      <c r="X235" s="183"/>
    </row>
    <row r="236" spans="1:24" x14ac:dyDescent="0.2">
      <c r="A236" s="29">
        <f>Rohdaten!C111</f>
        <v>152</v>
      </c>
      <c r="B236" s="50" t="str">
        <f>Rohdaten!H111</f>
        <v>Vienna-US8</v>
      </c>
      <c r="C236" s="29">
        <f>Rohdaten!F111</f>
        <v>15</v>
      </c>
      <c r="D236" s="53">
        <f>Rohdaten!E111</f>
        <v>16</v>
      </c>
      <c r="H236" s="53">
        <f>Rohdaten!AP111</f>
        <v>0</v>
      </c>
      <c r="I236" s="172">
        <f>Rohdaten!AQ111-0.000024*K236</f>
        <v>0</v>
      </c>
      <c r="J236" s="172">
        <f>Rohdaten!AR111</f>
        <v>0</v>
      </c>
      <c r="K236" s="173">
        <f>Rohdaten!AS111</f>
        <v>0</v>
      </c>
      <c r="L236" s="172">
        <f>Rohdaten!AU111</f>
        <v>0</v>
      </c>
      <c r="M236" s="53">
        <f>runs!J111</f>
        <v>4.6299857505063738E-11</v>
      </c>
      <c r="N236" s="53">
        <f>runs!G111</f>
        <v>0</v>
      </c>
      <c r="O236" s="53" t="b">
        <f>IF(ISERROR(H236),1&lt;0,H236-N236&gt;eval!$B$6)</f>
        <v>0</v>
      </c>
      <c r="P236" s="29">
        <f t="shared" si="19"/>
        <v>4.6299857505063738E-11</v>
      </c>
      <c r="Q236" s="29" t="e">
        <f t="shared" si="20"/>
        <v>#DIV/0!</v>
      </c>
      <c r="R236" s="32">
        <f>(K236)/((P236*I236+0.0000000000000000001)/charge/constants!$B$3)</f>
        <v>0</v>
      </c>
      <c r="S236" s="55">
        <f>SQRT(K236+1)/((P236*I236+0.0000000000000000001)/charge/constants!$B$3)</f>
        <v>4.8066000000000004</v>
      </c>
      <c r="T236" s="62">
        <f>runs!V111</f>
        <v>0.78057102895657782</v>
      </c>
      <c r="U236" s="34">
        <f t="shared" si="21"/>
        <v>0</v>
      </c>
      <c r="V236" s="32">
        <f t="shared" si="22"/>
        <v>6.1577996385866189</v>
      </c>
      <c r="W236" s="186">
        <f t="shared" si="23"/>
        <v>2.6372353738443315E-2</v>
      </c>
      <c r="X236" s="183"/>
    </row>
    <row r="237" spans="1:24" x14ac:dyDescent="0.2">
      <c r="A237" s="29">
        <f>Rohdaten!C112</f>
        <v>0</v>
      </c>
      <c r="B237" s="50">
        <f>Rohdaten!H112</f>
        <v>0</v>
      </c>
      <c r="C237" s="29">
        <f>Rohdaten!F112</f>
        <v>0</v>
      </c>
      <c r="D237" s="53">
        <f>Rohdaten!E112</f>
        <v>0</v>
      </c>
      <c r="H237" s="53">
        <f>Rohdaten!AP112</f>
        <v>0</v>
      </c>
      <c r="I237" s="172">
        <f>Rohdaten!AQ112-0.000024*K237</f>
        <v>0</v>
      </c>
      <c r="J237" s="172">
        <f>Rohdaten!AR112</f>
        <v>0</v>
      </c>
      <c r="K237" s="173">
        <f>Rohdaten!AS112</f>
        <v>0</v>
      </c>
      <c r="L237" s="172">
        <f>Rohdaten!AU112</f>
        <v>0</v>
      </c>
      <c r="M237" s="53" t="e">
        <f>runs!J112</f>
        <v>#DIV/0!</v>
      </c>
      <c r="N237" s="53" t="e">
        <f>runs!G112</f>
        <v>#DIV/0!</v>
      </c>
      <c r="O237" s="53" t="e">
        <f>IF(ISERROR(H237),1&lt;0,H237-N237&gt;eval!$B$6)</f>
        <v>#DIV/0!</v>
      </c>
      <c r="P237" s="29" t="e">
        <f t="shared" si="19"/>
        <v>#DIV/0!</v>
      </c>
      <c r="Q237" s="29" t="e">
        <f t="shared" si="20"/>
        <v>#DIV/0!</v>
      </c>
      <c r="R237" s="32" t="e">
        <f>(K237)/((P237*I237+0.0000000000000000001)/charge/constants!$B$3)</f>
        <v>#DIV/0!</v>
      </c>
      <c r="S237" s="55" t="e">
        <f>SQRT(K237+1)/((P237*I237+0.0000000000000000001)/charge/constants!$B$3)</f>
        <v>#DIV/0!</v>
      </c>
      <c r="T237" s="62" t="e">
        <f>runs!V112</f>
        <v>#DIV/0!</v>
      </c>
      <c r="U237" s="34" t="e">
        <f t="shared" si="21"/>
        <v>#DIV/0!</v>
      </c>
      <c r="V237" s="32" t="e">
        <f t="shared" si="22"/>
        <v>#DIV/0!</v>
      </c>
      <c r="W237" s="186" t="e">
        <f t="shared" si="23"/>
        <v>#DIV/0!</v>
      </c>
      <c r="X237" s="183"/>
    </row>
    <row r="238" spans="1:24" x14ac:dyDescent="0.2">
      <c r="A238" s="29">
        <f>Rohdaten!C113</f>
        <v>0</v>
      </c>
      <c r="B238" s="50">
        <f>Rohdaten!H113</f>
        <v>0</v>
      </c>
      <c r="C238" s="29">
        <f>Rohdaten!F113</f>
        <v>0</v>
      </c>
      <c r="D238" s="53">
        <f>Rohdaten!E113</f>
        <v>0</v>
      </c>
      <c r="H238" s="53">
        <f>Rohdaten!AP113</f>
        <v>0</v>
      </c>
      <c r="I238" s="172">
        <f>Rohdaten!AQ113-0.000024*K238</f>
        <v>0</v>
      </c>
      <c r="J238" s="172">
        <f>Rohdaten!AR113</f>
        <v>0</v>
      </c>
      <c r="K238" s="173">
        <f>Rohdaten!AS113</f>
        <v>0</v>
      </c>
      <c r="L238" s="172">
        <f>Rohdaten!AU113</f>
        <v>0</v>
      </c>
      <c r="M238" s="53" t="e">
        <f>runs!J113</f>
        <v>#DIV/0!</v>
      </c>
      <c r="N238" s="53" t="e">
        <f>runs!G113</f>
        <v>#DIV/0!</v>
      </c>
      <c r="O238" s="53" t="e">
        <f>IF(ISERROR(H238),1&lt;0,H238-N238&gt;eval!$B$6)</f>
        <v>#DIV/0!</v>
      </c>
      <c r="P238" s="29" t="e">
        <f t="shared" si="19"/>
        <v>#DIV/0!</v>
      </c>
      <c r="Q238" s="29" t="e">
        <f t="shared" si="20"/>
        <v>#DIV/0!</v>
      </c>
      <c r="R238" s="32" t="e">
        <f>(K238)/((P238*I238+0.0000000000000000001)/charge/constants!$B$3)</f>
        <v>#DIV/0!</v>
      </c>
      <c r="S238" s="55" t="e">
        <f>SQRT(K238+1)/((P238*I238+0.0000000000000000001)/charge/constants!$B$3)</f>
        <v>#DIV/0!</v>
      </c>
      <c r="T238" s="62" t="e">
        <f>runs!V113</f>
        <v>#DIV/0!</v>
      </c>
      <c r="U238" s="34" t="e">
        <f t="shared" si="21"/>
        <v>#DIV/0!</v>
      </c>
      <c r="V238" s="32" t="e">
        <f t="shared" si="22"/>
        <v>#DIV/0!</v>
      </c>
      <c r="W238" s="186" t="e">
        <f t="shared" si="23"/>
        <v>#DIV/0!</v>
      </c>
      <c r="X238" s="183"/>
    </row>
    <row r="239" spans="1:24" x14ac:dyDescent="0.2">
      <c r="A239" s="29">
        <f>Rohdaten!C114</f>
        <v>0</v>
      </c>
      <c r="B239" s="50">
        <f>Rohdaten!H114</f>
        <v>0</v>
      </c>
      <c r="C239" s="29">
        <f>Rohdaten!F114</f>
        <v>0</v>
      </c>
      <c r="D239" s="53">
        <f>Rohdaten!E114</f>
        <v>0</v>
      </c>
      <c r="H239" s="53">
        <f>Rohdaten!AP114</f>
        <v>0</v>
      </c>
      <c r="I239" s="172">
        <f>Rohdaten!AQ114-0.000024*K239</f>
        <v>0</v>
      </c>
      <c r="J239" s="172">
        <f>Rohdaten!AR114</f>
        <v>0</v>
      </c>
      <c r="K239" s="173">
        <f>Rohdaten!AS114</f>
        <v>0</v>
      </c>
      <c r="L239" s="172">
        <f>Rohdaten!AU114</f>
        <v>0</v>
      </c>
      <c r="M239" s="53" t="e">
        <f>runs!J114</f>
        <v>#DIV/0!</v>
      </c>
      <c r="N239" s="53" t="e">
        <f>runs!G114</f>
        <v>#DIV/0!</v>
      </c>
      <c r="O239" s="53" t="e">
        <f>IF(ISERROR(H239),1&lt;0,H239-N239&gt;eval!$B$6)</f>
        <v>#DIV/0!</v>
      </c>
      <c r="P239" s="29" t="e">
        <f t="shared" si="19"/>
        <v>#DIV/0!</v>
      </c>
      <c r="Q239" s="29" t="e">
        <f t="shared" si="20"/>
        <v>#DIV/0!</v>
      </c>
      <c r="R239" s="32" t="e">
        <f>(K239)/((P239*I239+0.0000000000000000001)/charge/constants!$B$3)</f>
        <v>#DIV/0!</v>
      </c>
      <c r="S239" s="55" t="e">
        <f>SQRT(K239+1)/((P239*I239+0.0000000000000000001)/charge/constants!$B$3)</f>
        <v>#DIV/0!</v>
      </c>
      <c r="T239" s="62" t="e">
        <f>runs!V114</f>
        <v>#DIV/0!</v>
      </c>
      <c r="U239" s="34" t="e">
        <f t="shared" si="21"/>
        <v>#DIV/0!</v>
      </c>
      <c r="V239" s="32" t="e">
        <f t="shared" si="22"/>
        <v>#DIV/0!</v>
      </c>
      <c r="W239" s="186" t="e">
        <f t="shared" si="23"/>
        <v>#DIV/0!</v>
      </c>
      <c r="X239" s="183"/>
    </row>
    <row r="240" spans="1:24" x14ac:dyDescent="0.2">
      <c r="A240" s="29">
        <f>Rohdaten!C115</f>
        <v>157</v>
      </c>
      <c r="B240" s="50" t="str">
        <f>Rohdaten!H115</f>
        <v>MS_St60k_U</v>
      </c>
      <c r="C240" s="29">
        <f>Rohdaten!F115</f>
        <v>7</v>
      </c>
      <c r="D240" s="53">
        <f>Rohdaten!E115</f>
        <v>16</v>
      </c>
      <c r="H240" s="53">
        <f>Rohdaten!AP115</f>
        <v>0</v>
      </c>
      <c r="I240" s="172">
        <f>Rohdaten!AQ115-0.000024*K240</f>
        <v>0</v>
      </c>
      <c r="J240" s="172">
        <f>Rohdaten!AR115</f>
        <v>0</v>
      </c>
      <c r="K240" s="173">
        <f>Rohdaten!AS115</f>
        <v>0</v>
      </c>
      <c r="L240" s="172">
        <f>Rohdaten!AU115</f>
        <v>0</v>
      </c>
      <c r="M240" s="53">
        <f>runs!J115</f>
        <v>1.9320906287154187E-14</v>
      </c>
      <c r="N240" s="53">
        <f>runs!G115</f>
        <v>0</v>
      </c>
      <c r="O240" s="53" t="b">
        <f>IF(ISERROR(H240),1&lt;0,H240-N240&gt;eval!$B$6)</f>
        <v>0</v>
      </c>
      <c r="P240" s="29">
        <f t="shared" si="19"/>
        <v>1.9320906287154187E-14</v>
      </c>
      <c r="Q240" s="29" t="e">
        <f t="shared" si="20"/>
        <v>#DIV/0!</v>
      </c>
      <c r="R240" s="32">
        <f>(K240)/((P240*I240+0.0000000000000000001)/charge/constants!$B$3)</f>
        <v>0</v>
      </c>
      <c r="S240" s="55">
        <f>SQRT(K240+1)/((P240*I240+0.0000000000000000001)/charge/constants!$B$3)</f>
        <v>4.8066000000000004</v>
      </c>
      <c r="T240" s="62">
        <f>runs!V115</f>
        <v>0.78057102895657782</v>
      </c>
      <c r="U240" s="34">
        <f t="shared" si="21"/>
        <v>0</v>
      </c>
      <c r="V240" s="32">
        <f t="shared" si="22"/>
        <v>6.1577996385866189</v>
      </c>
      <c r="W240" s="186">
        <f t="shared" si="23"/>
        <v>2.6372353738443315E-2</v>
      </c>
      <c r="X240" s="183"/>
    </row>
    <row r="241" spans="1:24" x14ac:dyDescent="0.2">
      <c r="A241" s="29">
        <f>Rohdaten!C116</f>
        <v>158</v>
      </c>
      <c r="B241" s="50" t="str">
        <f>Rohdaten!H116</f>
        <v>MS_St60k_U</v>
      </c>
      <c r="C241" s="29">
        <f>Rohdaten!F116</f>
        <v>8</v>
      </c>
      <c r="D241" s="53">
        <f>Rohdaten!E116</f>
        <v>16</v>
      </c>
      <c r="H241" s="53">
        <f>Rohdaten!AP116</f>
        <v>0</v>
      </c>
      <c r="I241" s="172">
        <f>Rohdaten!AQ116-0.000024*K241</f>
        <v>0</v>
      </c>
      <c r="J241" s="172">
        <f>Rohdaten!AR116</f>
        <v>0</v>
      </c>
      <c r="K241" s="173">
        <f>Rohdaten!AS116</f>
        <v>0</v>
      </c>
      <c r="L241" s="172">
        <f>Rohdaten!AU116</f>
        <v>0</v>
      </c>
      <c r="M241" s="53">
        <f>runs!J116</f>
        <v>2.39711244152736E-14</v>
      </c>
      <c r="N241" s="53">
        <f>runs!G116</f>
        <v>0</v>
      </c>
      <c r="O241" s="53" t="b">
        <f>IF(ISERROR(H241),1&lt;0,H241-N241&gt;eval!$B$6)</f>
        <v>0</v>
      </c>
      <c r="P241" s="29">
        <f t="shared" si="19"/>
        <v>2.39711244152736E-14</v>
      </c>
      <c r="Q241" s="29" t="e">
        <f t="shared" si="20"/>
        <v>#DIV/0!</v>
      </c>
      <c r="R241" s="32">
        <f>(K241)/((P241*I241+0.0000000000000000001)/charge/constants!$B$3)</f>
        <v>0</v>
      </c>
      <c r="S241" s="55">
        <f>SQRT(K241+1)/((P241*I241+0.0000000000000000001)/charge/constants!$B$3)</f>
        <v>4.8066000000000004</v>
      </c>
      <c r="T241" s="62">
        <f>runs!V116</f>
        <v>0.78057102895657782</v>
      </c>
      <c r="U241" s="34">
        <f t="shared" si="21"/>
        <v>0</v>
      </c>
      <c r="V241" s="32">
        <f t="shared" si="22"/>
        <v>6.1577996385866189</v>
      </c>
      <c r="W241" s="186">
        <f t="shared" si="23"/>
        <v>2.6372353738443315E-2</v>
      </c>
      <c r="X241" s="183"/>
    </row>
    <row r="242" spans="1:24" x14ac:dyDescent="0.2">
      <c r="A242" s="29">
        <f>Rohdaten!C117</f>
        <v>159</v>
      </c>
      <c r="B242" s="50" t="str">
        <f>Rohdaten!H117</f>
        <v>MS_St60k_U</v>
      </c>
      <c r="C242" s="29">
        <f>Rohdaten!F117</f>
        <v>9</v>
      </c>
      <c r="D242" s="53">
        <f>Rohdaten!E117</f>
        <v>16</v>
      </c>
      <c r="H242" s="53">
        <f>Rohdaten!AP117</f>
        <v>0</v>
      </c>
      <c r="I242" s="172">
        <f>Rohdaten!AQ117-0.000024*K242</f>
        <v>0</v>
      </c>
      <c r="J242" s="172">
        <f>Rohdaten!AR117</f>
        <v>0</v>
      </c>
      <c r="K242" s="173">
        <f>Rohdaten!AS117</f>
        <v>0</v>
      </c>
      <c r="L242" s="172">
        <f>Rohdaten!AU117</f>
        <v>0</v>
      </c>
      <c r="M242" s="53">
        <f>runs!J117</f>
        <v>3.4417124610644921E-14</v>
      </c>
      <c r="N242" s="53">
        <f>runs!G117</f>
        <v>0</v>
      </c>
      <c r="O242" s="53" t="b">
        <f>IF(ISERROR(H242),1&lt;0,H242-N242&gt;eval!$B$6)</f>
        <v>0</v>
      </c>
      <c r="P242" s="29">
        <f t="shared" si="19"/>
        <v>3.4417124610644921E-14</v>
      </c>
      <c r="Q242" s="29" t="e">
        <f t="shared" si="20"/>
        <v>#DIV/0!</v>
      </c>
      <c r="R242" s="32">
        <f>(K242)/((P242*I242+0.0000000000000000001)/charge/constants!$B$3)</f>
        <v>0</v>
      </c>
      <c r="S242" s="55">
        <f>SQRT(K242+1)/((P242*I242+0.0000000000000000001)/charge/constants!$B$3)</f>
        <v>4.8066000000000004</v>
      </c>
      <c r="T242" s="62">
        <f>runs!V117</f>
        <v>0.78057102895657782</v>
      </c>
      <c r="U242" s="34">
        <f t="shared" si="21"/>
        <v>0</v>
      </c>
      <c r="V242" s="32">
        <f t="shared" si="22"/>
        <v>6.1577996385866189</v>
      </c>
      <c r="W242" s="186">
        <f t="shared" si="23"/>
        <v>2.6372353738443315E-2</v>
      </c>
      <c r="X242" s="183"/>
    </row>
    <row r="243" spans="1:24" x14ac:dyDescent="0.2">
      <c r="A243" s="29">
        <f>Rohdaten!C118</f>
        <v>160</v>
      </c>
      <c r="B243" s="50" t="str">
        <f>Rohdaten!H118</f>
        <v>Vienna-KkU</v>
      </c>
      <c r="C243" s="29">
        <f>Rohdaten!F118</f>
        <v>10</v>
      </c>
      <c r="D243" s="53">
        <f>Rohdaten!E118</f>
        <v>16</v>
      </c>
      <c r="H243" s="53">
        <f>Rohdaten!AP118</f>
        <v>0</v>
      </c>
      <c r="I243" s="172">
        <f>Rohdaten!AQ118-0.000024*K243</f>
        <v>0</v>
      </c>
      <c r="J243" s="172">
        <f>Rohdaten!AR118</f>
        <v>0</v>
      </c>
      <c r="K243" s="173">
        <f>Rohdaten!AS118</f>
        <v>0</v>
      </c>
      <c r="L243" s="172">
        <f>Rohdaten!AU118</f>
        <v>0</v>
      </c>
      <c r="M243" s="53">
        <f>runs!J118</f>
        <v>5.1438014306672232E-10</v>
      </c>
      <c r="N243" s="53">
        <f>runs!G118</f>
        <v>0</v>
      </c>
      <c r="O243" s="53" t="b">
        <f>IF(ISERROR(H243),1&lt;0,H243-N243&gt;eval!$B$6)</f>
        <v>0</v>
      </c>
      <c r="P243" s="29">
        <f t="shared" si="19"/>
        <v>5.1438014306672232E-10</v>
      </c>
      <c r="Q243" s="29" t="e">
        <f t="shared" si="20"/>
        <v>#DIV/0!</v>
      </c>
      <c r="R243" s="32">
        <f>(K243)/((P243*I243+0.0000000000000000001)/charge/constants!$B$3)</f>
        <v>0</v>
      </c>
      <c r="S243" s="55">
        <f>SQRT(K243+1)/((P243*I243+0.0000000000000000001)/charge/constants!$B$3)</f>
        <v>4.8066000000000004</v>
      </c>
      <c r="T243" s="62">
        <f>runs!V118</f>
        <v>0.78057102895657782</v>
      </c>
      <c r="U243" s="34">
        <f t="shared" si="21"/>
        <v>0</v>
      </c>
      <c r="V243" s="32">
        <f t="shared" si="22"/>
        <v>6.1577996385866189</v>
      </c>
      <c r="W243" s="186">
        <f t="shared" si="23"/>
        <v>2.6372353738443315E-2</v>
      </c>
      <c r="X243" s="183"/>
    </row>
    <row r="244" spans="1:24" x14ac:dyDescent="0.2">
      <c r="A244" s="29">
        <f>Rohdaten!C119</f>
        <v>161</v>
      </c>
      <c r="B244" s="50" t="str">
        <f>Rohdaten!H119</f>
        <v>MS_St60e_U</v>
      </c>
      <c r="C244" s="29">
        <f>Rohdaten!F119</f>
        <v>11</v>
      </c>
      <c r="D244" s="53">
        <f>Rohdaten!E119</f>
        <v>16</v>
      </c>
      <c r="H244" s="53">
        <f>Rohdaten!AP119</f>
        <v>0</v>
      </c>
      <c r="I244" s="172">
        <f>Rohdaten!AQ119-0.000024*K244</f>
        <v>0</v>
      </c>
      <c r="J244" s="172">
        <f>Rohdaten!AR119</f>
        <v>0</v>
      </c>
      <c r="K244" s="173">
        <f>Rohdaten!AS119</f>
        <v>0</v>
      </c>
      <c r="L244" s="172">
        <f>Rohdaten!AU119</f>
        <v>0</v>
      </c>
      <c r="M244" s="53">
        <f>runs!J119</f>
        <v>2.3284169115288383E-14</v>
      </c>
      <c r="N244" s="53">
        <f>runs!G119</f>
        <v>0</v>
      </c>
      <c r="O244" s="53" t="b">
        <f>IF(ISERROR(H244),1&lt;0,H244-N244&gt;eval!$B$6)</f>
        <v>0</v>
      </c>
      <c r="P244" s="29">
        <f t="shared" si="19"/>
        <v>2.3284169115288383E-14</v>
      </c>
      <c r="Q244" s="29" t="e">
        <f t="shared" si="20"/>
        <v>#DIV/0!</v>
      </c>
      <c r="R244" s="32">
        <f>(K244)/((P244*I244+0.0000000000000000001)/charge/constants!$B$3)</f>
        <v>0</v>
      </c>
      <c r="S244" s="55">
        <f>SQRT(K244+1)/((P244*I244+0.0000000000000000001)/charge/constants!$B$3)</f>
        <v>4.8066000000000004</v>
      </c>
      <c r="T244" s="62">
        <f>runs!V119</f>
        <v>0.78057102895657782</v>
      </c>
      <c r="U244" s="34">
        <f t="shared" si="21"/>
        <v>0</v>
      </c>
      <c r="V244" s="32">
        <f t="shared" si="22"/>
        <v>6.1577996385866189</v>
      </c>
      <c r="W244" s="186">
        <f t="shared" si="23"/>
        <v>2.6372353738443315E-2</v>
      </c>
      <c r="X244" s="183"/>
    </row>
    <row r="245" spans="1:24" x14ac:dyDescent="0.2">
      <c r="A245" s="29">
        <f>Rohdaten!C120</f>
        <v>162</v>
      </c>
      <c r="B245" s="50" t="str">
        <f>Rohdaten!H120</f>
        <v>MS_St60e_U</v>
      </c>
      <c r="C245" s="29">
        <f>Rohdaten!F120</f>
        <v>12</v>
      </c>
      <c r="D245" s="53">
        <f>Rohdaten!E120</f>
        <v>16</v>
      </c>
      <c r="H245" s="53">
        <f>Rohdaten!AP120</f>
        <v>0</v>
      </c>
      <c r="I245" s="172">
        <f>Rohdaten!AQ120-0.000024*K245</f>
        <v>0</v>
      </c>
      <c r="J245" s="172">
        <f>Rohdaten!AR120</f>
        <v>0</v>
      </c>
      <c r="K245" s="173">
        <f>Rohdaten!AS120</f>
        <v>0</v>
      </c>
      <c r="L245" s="172">
        <f>Rohdaten!AU120</f>
        <v>0</v>
      </c>
      <c r="M245" s="53">
        <f>runs!J120</f>
        <v>1.8918387406171808E-14</v>
      </c>
      <c r="N245" s="53">
        <f>runs!G120</f>
        <v>0</v>
      </c>
      <c r="O245" s="53" t="b">
        <f>IF(ISERROR(H245),1&lt;0,H245-N245&gt;eval!$B$6)</f>
        <v>0</v>
      </c>
      <c r="P245" s="29">
        <f t="shared" si="19"/>
        <v>1.8918387406171808E-14</v>
      </c>
      <c r="Q245" s="29" t="e">
        <f t="shared" si="20"/>
        <v>#DIV/0!</v>
      </c>
      <c r="R245" s="32">
        <f>(K245)/((P245*I245+0.0000000000000000001)/charge/constants!$B$3)</f>
        <v>0</v>
      </c>
      <c r="S245" s="55">
        <f>SQRT(K245+1)/((P245*I245+0.0000000000000000001)/charge/constants!$B$3)</f>
        <v>4.8066000000000004</v>
      </c>
      <c r="T245" s="62">
        <f>runs!V120</f>
        <v>0.78057102895657782</v>
      </c>
      <c r="U245" s="34">
        <f t="shared" si="21"/>
        <v>0</v>
      </c>
      <c r="V245" s="32">
        <f t="shared" si="22"/>
        <v>6.1577996385866189</v>
      </c>
      <c r="W245" s="186">
        <f t="shared" si="23"/>
        <v>2.6372353738443315E-2</v>
      </c>
      <c r="X245" s="183"/>
    </row>
    <row r="246" spans="1:24" x14ac:dyDescent="0.2">
      <c r="A246" s="29">
        <f>Rohdaten!C121</f>
        <v>163</v>
      </c>
      <c r="B246" s="50" t="str">
        <f>Rohdaten!H121</f>
        <v>MS_St60e_U</v>
      </c>
      <c r="C246" s="29">
        <f>Rohdaten!F121</f>
        <v>13</v>
      </c>
      <c r="D246" s="53">
        <f>Rohdaten!E121</f>
        <v>16</v>
      </c>
      <c r="H246" s="53">
        <f>Rohdaten!AP121</f>
        <v>0</v>
      </c>
      <c r="I246" s="172">
        <f>Rohdaten!AQ121-0.000024*K246</f>
        <v>0</v>
      </c>
      <c r="J246" s="172">
        <f>Rohdaten!AR121</f>
        <v>0</v>
      </c>
      <c r="K246" s="173">
        <f>Rohdaten!AS121</f>
        <v>0</v>
      </c>
      <c r="L246" s="172">
        <f>Rohdaten!AU121</f>
        <v>0</v>
      </c>
      <c r="M246" s="53">
        <f>runs!J121</f>
        <v>1.5180712082764004E-14</v>
      </c>
      <c r="N246" s="53">
        <f>runs!G121</f>
        <v>0</v>
      </c>
      <c r="O246" s="53" t="b">
        <f>IF(ISERROR(H246),1&lt;0,H246-N246&gt;eval!$B$6)</f>
        <v>0</v>
      </c>
      <c r="P246" s="29">
        <f t="shared" si="19"/>
        <v>1.5180712082764004E-14</v>
      </c>
      <c r="Q246" s="29" t="e">
        <f t="shared" si="20"/>
        <v>#DIV/0!</v>
      </c>
      <c r="R246" s="32">
        <f>(K246)/((P246*I246+0.0000000000000000001)/charge/constants!$B$3)</f>
        <v>0</v>
      </c>
      <c r="S246" s="55">
        <f>SQRT(K246+1)/((P246*I246+0.0000000000000000001)/charge/constants!$B$3)</f>
        <v>4.8066000000000004</v>
      </c>
      <c r="T246" s="62">
        <f>runs!V121</f>
        <v>0.78057102895657782</v>
      </c>
      <c r="U246" s="34">
        <f t="shared" si="21"/>
        <v>0</v>
      </c>
      <c r="V246" s="32">
        <f t="shared" si="22"/>
        <v>6.1577996385866189</v>
      </c>
      <c r="W246" s="186">
        <f t="shared" si="23"/>
        <v>2.6372353738443315E-2</v>
      </c>
      <c r="X246" s="183"/>
    </row>
    <row r="247" spans="1:24" x14ac:dyDescent="0.2">
      <c r="A247" s="29">
        <f>Rohdaten!C122</f>
        <v>164</v>
      </c>
      <c r="B247" s="50" t="str">
        <f>Rohdaten!H122</f>
        <v>MS_St60w_U</v>
      </c>
      <c r="C247" s="29">
        <f>Rohdaten!F122</f>
        <v>14</v>
      </c>
      <c r="D247" s="53">
        <f>Rohdaten!E122</f>
        <v>16</v>
      </c>
      <c r="H247" s="53">
        <f>Rohdaten!AP122</f>
        <v>0</v>
      </c>
      <c r="I247" s="172">
        <f>Rohdaten!AQ122-0.000024*K247</f>
        <v>0</v>
      </c>
      <c r="J247" s="172">
        <f>Rohdaten!AR122</f>
        <v>0</v>
      </c>
      <c r="K247" s="173">
        <f>Rohdaten!AS122</f>
        <v>0</v>
      </c>
      <c r="L247" s="172">
        <f>Rohdaten!AU122</f>
        <v>0</v>
      </c>
      <c r="M247" s="53">
        <f>runs!J122</f>
        <v>9.8704629945244235E-15</v>
      </c>
      <c r="N247" s="53">
        <f>runs!G122</f>
        <v>0</v>
      </c>
      <c r="O247" s="53" t="b">
        <f>IF(ISERROR(H247),1&lt;0,H247-N247&gt;eval!$B$6)</f>
        <v>0</v>
      </c>
      <c r="P247" s="29">
        <f t="shared" si="19"/>
        <v>9.8704629945244235E-15</v>
      </c>
      <c r="Q247" s="29" t="e">
        <f t="shared" si="20"/>
        <v>#DIV/0!</v>
      </c>
      <c r="R247" s="32">
        <f>(K247)/((P247*I247+0.0000000000000000001)/charge/constants!$B$3)</f>
        <v>0</v>
      </c>
      <c r="S247" s="55">
        <f>SQRT(K247+1)/((P247*I247+0.0000000000000000001)/charge/constants!$B$3)</f>
        <v>4.8066000000000004</v>
      </c>
      <c r="T247" s="62">
        <f>runs!V122</f>
        <v>0.78057102895657782</v>
      </c>
      <c r="U247" s="34">
        <f t="shared" si="21"/>
        <v>0</v>
      </c>
      <c r="V247" s="32">
        <f t="shared" si="22"/>
        <v>6.1577996385866189</v>
      </c>
      <c r="W247" s="186">
        <f t="shared" si="23"/>
        <v>2.6372353738443315E-2</v>
      </c>
      <c r="X247" s="183"/>
    </row>
    <row r="248" spans="1:24" x14ac:dyDescent="0.2">
      <c r="A248" s="29">
        <f>Rohdaten!C123</f>
        <v>165</v>
      </c>
      <c r="B248" s="50" t="str">
        <f>Rohdaten!H123</f>
        <v>MS_St60w_U</v>
      </c>
      <c r="C248" s="29">
        <f>Rohdaten!F123</f>
        <v>16</v>
      </c>
      <c r="D248" s="53">
        <f>Rohdaten!E123</f>
        <v>16</v>
      </c>
      <c r="H248" s="53">
        <f>Rohdaten!AP123</f>
        <v>0</v>
      </c>
      <c r="I248" s="172">
        <f>Rohdaten!AQ123-0.000024*K248</f>
        <v>0</v>
      </c>
      <c r="J248" s="172">
        <f>Rohdaten!AR123</f>
        <v>0</v>
      </c>
      <c r="K248" s="173">
        <f>Rohdaten!AS123</f>
        <v>0</v>
      </c>
      <c r="L248" s="172">
        <f>Rohdaten!AU123</f>
        <v>0</v>
      </c>
      <c r="M248" s="53">
        <f>runs!J123</f>
        <v>1.720856230532246E-14</v>
      </c>
      <c r="N248" s="53">
        <f>runs!G123</f>
        <v>0</v>
      </c>
      <c r="O248" s="53" t="b">
        <f>IF(ISERROR(H248),1&lt;0,H248-N248&gt;eval!$B$6)</f>
        <v>0</v>
      </c>
      <c r="P248" s="29">
        <f t="shared" si="19"/>
        <v>1.720856230532246E-14</v>
      </c>
      <c r="Q248" s="29" t="e">
        <f t="shared" si="20"/>
        <v>#DIV/0!</v>
      </c>
      <c r="R248" s="32">
        <f>(K248)/((P248*I248+0.0000000000000000001)/charge/constants!$B$3)</f>
        <v>0</v>
      </c>
      <c r="S248" s="55">
        <f>SQRT(K248+1)/((P248*I248+0.0000000000000000001)/charge/constants!$B$3)</f>
        <v>4.8066000000000004</v>
      </c>
      <c r="T248" s="62">
        <f>runs!V123</f>
        <v>0.78057102895657782</v>
      </c>
      <c r="U248" s="34">
        <f t="shared" si="21"/>
        <v>0</v>
      </c>
      <c r="V248" s="32">
        <f t="shared" si="22"/>
        <v>6.1577996385866189</v>
      </c>
      <c r="W248" s="186">
        <f t="shared" si="23"/>
        <v>2.6372353738443315E-2</v>
      </c>
      <c r="X248" s="183"/>
    </row>
    <row r="249" spans="1:24" x14ac:dyDescent="0.2">
      <c r="A249" s="29">
        <f>Rohdaten!C124</f>
        <v>166</v>
      </c>
      <c r="B249" s="50" t="str">
        <f>Rohdaten!H124</f>
        <v>MS_St60w_U</v>
      </c>
      <c r="C249" s="29">
        <f>Rohdaten!F124</f>
        <v>17</v>
      </c>
      <c r="D249" s="53">
        <f>Rohdaten!E124</f>
        <v>16</v>
      </c>
      <c r="H249" s="53">
        <f>Rohdaten!AP124</f>
        <v>0</v>
      </c>
      <c r="I249" s="172">
        <f>Rohdaten!AQ124-0.000024*K249</f>
        <v>0</v>
      </c>
      <c r="J249" s="172">
        <f>Rohdaten!AR124</f>
        <v>0</v>
      </c>
      <c r="K249" s="173">
        <f>Rohdaten!AS124</f>
        <v>0</v>
      </c>
      <c r="L249" s="172">
        <f>Rohdaten!AU124</f>
        <v>0</v>
      </c>
      <c r="M249" s="53">
        <f>runs!J124</f>
        <v>1.1280529136599339E-14</v>
      </c>
      <c r="N249" s="53">
        <f>runs!G124</f>
        <v>0</v>
      </c>
      <c r="O249" s="53" t="b">
        <f>IF(ISERROR(H249),1&lt;0,H249-N249&gt;eval!$B$6)</f>
        <v>0</v>
      </c>
      <c r="P249" s="29">
        <f t="shared" si="19"/>
        <v>1.1280529136599339E-14</v>
      </c>
      <c r="Q249" s="29" t="e">
        <f t="shared" si="20"/>
        <v>#DIV/0!</v>
      </c>
      <c r="R249" s="32">
        <f>(K249)/((P249*I249+0.0000000000000000001)/charge/constants!$B$3)</f>
        <v>0</v>
      </c>
      <c r="S249" s="55">
        <f>SQRT(K249+1)/((P249*I249+0.0000000000000000001)/charge/constants!$B$3)</f>
        <v>4.8066000000000004</v>
      </c>
      <c r="T249" s="62">
        <f>runs!V124</f>
        <v>0.78057102895657782</v>
      </c>
      <c r="U249" s="34">
        <f t="shared" si="21"/>
        <v>0</v>
      </c>
      <c r="V249" s="32">
        <f t="shared" si="22"/>
        <v>6.1577996385866189</v>
      </c>
      <c r="W249" s="186">
        <f t="shared" si="23"/>
        <v>2.6372353738443315E-2</v>
      </c>
      <c r="X249" s="183"/>
    </row>
    <row r="250" spans="1:24" x14ac:dyDescent="0.2">
      <c r="A250" s="29">
        <f>Rohdaten!C125</f>
        <v>167</v>
      </c>
      <c r="B250" s="50" t="str">
        <f>Rohdaten!H125</f>
        <v>MS_Blank_20091102</v>
      </c>
      <c r="C250" s="29">
        <f>Rohdaten!F125</f>
        <v>18</v>
      </c>
      <c r="D250" s="53">
        <f>Rohdaten!E125</f>
        <v>16</v>
      </c>
      <c r="H250" s="53">
        <f>Rohdaten!AP125</f>
        <v>0</v>
      </c>
      <c r="I250" s="172">
        <f>Rohdaten!AQ125-0.000024*K250</f>
        <v>0</v>
      </c>
      <c r="J250" s="172">
        <f>Rohdaten!AR125</f>
        <v>0</v>
      </c>
      <c r="K250" s="173">
        <f>Rohdaten!AS125</f>
        <v>0</v>
      </c>
      <c r="L250" s="172">
        <f>Rohdaten!AU125</f>
        <v>0</v>
      </c>
      <c r="M250" s="53">
        <f>runs!J125</f>
        <v>3.8314448381403102E-13</v>
      </c>
      <c r="N250" s="53">
        <f>runs!G125</f>
        <v>0</v>
      </c>
      <c r="O250" s="53" t="b">
        <f>IF(ISERROR(H250),1&lt;0,H250-N250&gt;eval!$B$6)</f>
        <v>0</v>
      </c>
      <c r="P250" s="29">
        <f t="shared" si="19"/>
        <v>3.8314448381403102E-13</v>
      </c>
      <c r="Q250" s="29" t="e">
        <f t="shared" si="20"/>
        <v>#DIV/0!</v>
      </c>
      <c r="R250" s="32">
        <f>(K250)/((P250*I250+0.0000000000000000001)/charge/constants!$B$3)</f>
        <v>0</v>
      </c>
      <c r="S250" s="55">
        <f>SQRT(K250+1)/((P250*I250+0.0000000000000000001)/charge/constants!$B$3)</f>
        <v>4.8066000000000004</v>
      </c>
      <c r="T250" s="62">
        <f>runs!V125</f>
        <v>0.78057102895657782</v>
      </c>
      <c r="U250" s="34">
        <f t="shared" si="21"/>
        <v>0</v>
      </c>
      <c r="V250" s="32">
        <f t="shared" si="22"/>
        <v>6.1577996385866189</v>
      </c>
      <c r="W250" s="186">
        <f t="shared" si="23"/>
        <v>2.6372353738443315E-2</v>
      </c>
      <c r="X250" s="183"/>
    </row>
    <row r="251" spans="1:24" x14ac:dyDescent="0.2">
      <c r="A251" s="29">
        <f>Rohdaten!C126</f>
        <v>168</v>
      </c>
      <c r="B251" s="50" t="str">
        <f>Rohdaten!H126</f>
        <v>Vienna_KkU</v>
      </c>
      <c r="C251" s="29">
        <f>Rohdaten!F126</f>
        <v>30</v>
      </c>
      <c r="D251" s="53">
        <f>Rohdaten!E126</f>
        <v>16</v>
      </c>
      <c r="H251" s="53">
        <f>Rohdaten!AP126</f>
        <v>0</v>
      </c>
      <c r="I251" s="172">
        <f>Rohdaten!AQ126-0.000024*K251</f>
        <v>0</v>
      </c>
      <c r="J251" s="172">
        <f>Rohdaten!AR126</f>
        <v>0</v>
      </c>
      <c r="K251" s="173">
        <f>Rohdaten!AS126</f>
        <v>0</v>
      </c>
      <c r="L251" s="172">
        <f>Rohdaten!AU126</f>
        <v>0</v>
      </c>
      <c r="M251" s="53">
        <f>runs!J126</f>
        <v>4.1901525477898238E-10</v>
      </c>
      <c r="N251" s="53">
        <f>runs!G126</f>
        <v>0</v>
      </c>
      <c r="O251" s="53" t="b">
        <f>IF(ISERROR(H251),1&lt;0,H251-N251&gt;eval!$B$6)</f>
        <v>0</v>
      </c>
      <c r="P251" s="29">
        <f t="shared" si="19"/>
        <v>4.1901525477898238E-10</v>
      </c>
      <c r="Q251" s="29" t="e">
        <f t="shared" si="20"/>
        <v>#DIV/0!</v>
      </c>
      <c r="R251" s="32">
        <f>(K251)/((P251*I251+0.0000000000000000001)/charge/constants!$B$3)</f>
        <v>0</v>
      </c>
      <c r="S251" s="55">
        <f>SQRT(K251+1)/((P251*I251+0.0000000000000000001)/charge/constants!$B$3)</f>
        <v>4.8066000000000004</v>
      </c>
      <c r="T251" s="62">
        <f>runs!V126</f>
        <v>0.78057102895657782</v>
      </c>
      <c r="U251" s="34">
        <f t="shared" si="21"/>
        <v>0</v>
      </c>
      <c r="V251" s="32">
        <f t="shared" si="22"/>
        <v>6.1577996385866189</v>
      </c>
      <c r="W251" s="186">
        <f t="shared" si="23"/>
        <v>2.6372353738443315E-2</v>
      </c>
      <c r="X251" s="183"/>
    </row>
    <row r="252" spans="1:24" x14ac:dyDescent="0.2">
      <c r="A252" s="29">
        <f>Rohdaten!C127</f>
        <v>173</v>
      </c>
      <c r="B252" s="50" t="str">
        <f>Rohdaten!H127</f>
        <v>Vienna-US8</v>
      </c>
      <c r="C252" s="29">
        <f>Rohdaten!F127</f>
        <v>35</v>
      </c>
      <c r="D252" s="53">
        <f>Rohdaten!E127</f>
        <v>16</v>
      </c>
      <c r="H252" s="53">
        <f>Rohdaten!AP127</f>
        <v>0</v>
      </c>
      <c r="I252" s="172">
        <f>Rohdaten!AQ127-0.000024*K252</f>
        <v>0</v>
      </c>
      <c r="J252" s="172">
        <f>Rohdaten!AR127</f>
        <v>0</v>
      </c>
      <c r="K252" s="173">
        <f>Rohdaten!AS127</f>
        <v>0</v>
      </c>
      <c r="L252" s="172">
        <f>Rohdaten!AU127</f>
        <v>0</v>
      </c>
      <c r="M252" s="53">
        <f>runs!J127</f>
        <v>3.5415221224353625E-11</v>
      </c>
      <c r="N252" s="53">
        <f>runs!G127</f>
        <v>0</v>
      </c>
      <c r="O252" s="53" t="b">
        <f>IF(ISERROR(H252),1&lt;0,H252-N252&gt;eval!$B$6)</f>
        <v>0</v>
      </c>
      <c r="P252" s="29">
        <f t="shared" si="19"/>
        <v>3.5415221224353625E-11</v>
      </c>
      <c r="Q252" s="29" t="e">
        <f t="shared" si="20"/>
        <v>#DIV/0!</v>
      </c>
      <c r="R252" s="32">
        <f>(K252)/((P252*I252+0.0000000000000000001)/charge/constants!$B$3)</f>
        <v>0</v>
      </c>
      <c r="S252" s="32">
        <f>SQRT(K252+1)/((P252*I252+0.0000000000000000001)/charge/constants!$B$3)</f>
        <v>4.8066000000000004</v>
      </c>
      <c r="T252" s="62">
        <f>runs!V127</f>
        <v>0.78057102895657782</v>
      </c>
      <c r="U252" s="34">
        <f t="shared" si="21"/>
        <v>0</v>
      </c>
      <c r="V252" s="32">
        <f t="shared" si="22"/>
        <v>6.1577996385866189</v>
      </c>
      <c r="W252" s="186">
        <f t="shared" si="23"/>
        <v>2.6372353738443315E-2</v>
      </c>
      <c r="X252" s="183"/>
    </row>
    <row r="253" spans="1:24" x14ac:dyDescent="0.2">
      <c r="A253" s="29">
        <f>Rohdaten!C128</f>
        <v>178</v>
      </c>
      <c r="B253" s="50" t="str">
        <f>Rohdaten!H128</f>
        <v>Vienna_KkU</v>
      </c>
      <c r="C253" s="29">
        <f>Rohdaten!F128</f>
        <v>30</v>
      </c>
      <c r="D253" s="53">
        <f>Rohdaten!E128</f>
        <v>17</v>
      </c>
      <c r="H253" s="53">
        <f>Rohdaten!AP128</f>
        <v>0</v>
      </c>
      <c r="I253" s="172">
        <f>Rohdaten!AQ128-0.000024*K253</f>
        <v>0</v>
      </c>
      <c r="J253" s="172">
        <f>Rohdaten!AR128</f>
        <v>0</v>
      </c>
      <c r="K253" s="173">
        <f>Rohdaten!AS128</f>
        <v>0</v>
      </c>
      <c r="L253" s="172">
        <f>Rohdaten!AU128</f>
        <v>0</v>
      </c>
      <c r="M253" s="53">
        <f>runs!J128</f>
        <v>3.5685483901584653E-10</v>
      </c>
      <c r="N253" s="53">
        <f>runs!G128</f>
        <v>0</v>
      </c>
      <c r="O253" s="53" t="b">
        <f>IF(ISERROR(H253),1&lt;0,H253-N253&gt;eval!$B$6)</f>
        <v>0</v>
      </c>
      <c r="P253" s="29">
        <f t="shared" si="19"/>
        <v>3.5685483901584653E-10</v>
      </c>
      <c r="Q253" s="29" t="e">
        <f t="shared" si="20"/>
        <v>#DIV/0!</v>
      </c>
      <c r="R253" s="32">
        <f>(K253)/((P253*I253+0.0000000000000000001)/charge/constants!$B$3)</f>
        <v>0</v>
      </c>
      <c r="S253" s="32">
        <f>SQRT(K253+1)/((P253*I253+0.0000000000000000001)/charge/constants!$B$3)</f>
        <v>4.8066000000000004</v>
      </c>
      <c r="T253" s="62">
        <f>runs!V128</f>
        <v>0.83773894296385687</v>
      </c>
      <c r="U253" s="34">
        <f t="shared" si="21"/>
        <v>0</v>
      </c>
      <c r="V253" s="32">
        <f t="shared" si="22"/>
        <v>5.7375869181807566</v>
      </c>
      <c r="W253" s="186">
        <f t="shared" si="23"/>
        <v>3.0376759629186005E-2</v>
      </c>
      <c r="X253" s="183"/>
    </row>
    <row r="254" spans="1:24" x14ac:dyDescent="0.2">
      <c r="A254" s="29">
        <f>Rohdaten!C129</f>
        <v>0</v>
      </c>
      <c r="B254" s="50">
        <f>Rohdaten!H129</f>
        <v>0</v>
      </c>
      <c r="C254" s="29">
        <f>Rohdaten!F129</f>
        <v>0</v>
      </c>
      <c r="D254" s="53">
        <f>Rohdaten!E129</f>
        <v>0</v>
      </c>
      <c r="H254" s="53">
        <f>Rohdaten!AP129</f>
        <v>0</v>
      </c>
      <c r="I254" s="172">
        <f>Rohdaten!AQ129-0.000024*K254</f>
        <v>0</v>
      </c>
      <c r="J254" s="172">
        <f>Rohdaten!AR129</f>
        <v>0</v>
      </c>
      <c r="K254" s="173">
        <f>Rohdaten!AS129</f>
        <v>0</v>
      </c>
      <c r="L254" s="172">
        <f>Rohdaten!AU129</f>
        <v>0</v>
      </c>
      <c r="M254" s="53" t="e">
        <f>runs!J129</f>
        <v>#DIV/0!</v>
      </c>
      <c r="N254" s="53" t="e">
        <f>runs!G129</f>
        <v>#DIV/0!</v>
      </c>
      <c r="O254" s="53" t="e">
        <f>IF(ISERROR(H254),1&lt;0,H254-N254&gt;eval!$B$6)</f>
        <v>#DIV/0!</v>
      </c>
      <c r="P254" s="29" t="e">
        <f t="shared" si="19"/>
        <v>#DIV/0!</v>
      </c>
      <c r="Q254" s="29" t="e">
        <f t="shared" si="20"/>
        <v>#DIV/0!</v>
      </c>
      <c r="R254" s="32" t="e">
        <f>(K254)/((P254*I254+0.0000000000000000001)/charge/constants!$B$3)</f>
        <v>#DIV/0!</v>
      </c>
      <c r="S254" s="32" t="e">
        <f>SQRT(K254+1)/((P254*I254+0.0000000000000000001)/charge/constants!$B$3)</f>
        <v>#DIV/0!</v>
      </c>
      <c r="T254" s="62" t="e">
        <f>runs!V129</f>
        <v>#DIV/0!</v>
      </c>
      <c r="U254" s="34" t="e">
        <f t="shared" si="21"/>
        <v>#DIV/0!</v>
      </c>
      <c r="V254" s="32" t="e">
        <f t="shared" si="22"/>
        <v>#DIV/0!</v>
      </c>
      <c r="W254" s="186" t="e">
        <f t="shared" si="23"/>
        <v>#DIV/0!</v>
      </c>
      <c r="X254" s="183"/>
    </row>
    <row r="255" spans="1:24" x14ac:dyDescent="0.2">
      <c r="A255" s="29">
        <f>Rohdaten!C130</f>
        <v>180</v>
      </c>
      <c r="B255" s="50" t="str">
        <f>Rohdaten!H130</f>
        <v>Vienna-US8</v>
      </c>
      <c r="C255" s="29">
        <f>Rohdaten!F130</f>
        <v>15</v>
      </c>
      <c r="D255" s="53">
        <f>Rohdaten!E130</f>
        <v>17</v>
      </c>
      <c r="H255" s="53">
        <f>Rohdaten!AP130</f>
        <v>0</v>
      </c>
      <c r="I255" s="172">
        <f>Rohdaten!AQ130-0.000024*K255</f>
        <v>0</v>
      </c>
      <c r="J255" s="172">
        <f>Rohdaten!AR130</f>
        <v>0</v>
      </c>
      <c r="K255" s="173">
        <f>Rohdaten!AS130</f>
        <v>0</v>
      </c>
      <c r="L255" s="172">
        <f>Rohdaten!AU130</f>
        <v>0</v>
      </c>
      <c r="M255" s="53">
        <f>runs!J130</f>
        <v>4.5360887746455372E-11</v>
      </c>
      <c r="N255" s="53">
        <f>runs!G130</f>
        <v>0</v>
      </c>
      <c r="O255" s="53" t="b">
        <f>IF(ISERROR(H255),1&lt;0,H255-N255&gt;eval!$B$6)</f>
        <v>0</v>
      </c>
      <c r="P255" s="29">
        <f t="shared" si="19"/>
        <v>4.5360887746455372E-11</v>
      </c>
      <c r="Q255" s="29" t="e">
        <f t="shared" si="20"/>
        <v>#DIV/0!</v>
      </c>
      <c r="R255" s="32">
        <f>(K255)/((P255*I255+0.0000000000000000001)/charge/constants!$B$3)</f>
        <v>0</v>
      </c>
      <c r="S255" s="32">
        <f>SQRT(K255+1)/((P255*I255+0.0000000000000000001)/charge/constants!$B$3)</f>
        <v>4.8066000000000004</v>
      </c>
      <c r="T255" s="62">
        <f>runs!V130</f>
        <v>0.83773894296385687</v>
      </c>
      <c r="U255" s="34">
        <f t="shared" si="21"/>
        <v>0</v>
      </c>
      <c r="V255" s="32">
        <f t="shared" si="22"/>
        <v>5.7375869181807566</v>
      </c>
      <c r="W255" s="186">
        <f t="shared" si="23"/>
        <v>3.0376759629186005E-2</v>
      </c>
      <c r="X255" s="183"/>
    </row>
    <row r="256" spans="1:24" x14ac:dyDescent="0.2">
      <c r="A256" s="29">
        <f>Rohdaten!C131</f>
        <v>0</v>
      </c>
      <c r="B256" s="50">
        <f>Rohdaten!H131</f>
        <v>0</v>
      </c>
      <c r="C256" s="29">
        <f>Rohdaten!F131</f>
        <v>0</v>
      </c>
      <c r="D256" s="53">
        <f>Rohdaten!E131</f>
        <v>0</v>
      </c>
      <c r="H256" s="53">
        <f>Rohdaten!AP131</f>
        <v>0</v>
      </c>
      <c r="I256" s="172">
        <f>Rohdaten!AQ131-0.000024*K256</f>
        <v>0</v>
      </c>
      <c r="J256" s="172">
        <f>Rohdaten!AR131</f>
        <v>0</v>
      </c>
      <c r="K256" s="173">
        <f>Rohdaten!AS131</f>
        <v>0</v>
      </c>
      <c r="L256" s="172">
        <f>Rohdaten!AU131</f>
        <v>0</v>
      </c>
      <c r="M256" s="53" t="e">
        <f>runs!J131</f>
        <v>#DIV/0!</v>
      </c>
      <c r="N256" s="53" t="e">
        <f>runs!G131</f>
        <v>#DIV/0!</v>
      </c>
      <c r="O256" s="53" t="e">
        <f>IF(ISERROR(H256),1&lt;0,H256-N256&gt;eval!$B$6)</f>
        <v>#DIV/0!</v>
      </c>
      <c r="P256" s="29" t="e">
        <f t="shared" si="19"/>
        <v>#DIV/0!</v>
      </c>
      <c r="Q256" s="29" t="e">
        <f t="shared" si="20"/>
        <v>#DIV/0!</v>
      </c>
      <c r="R256" s="32" t="e">
        <f>(K256)/((P256*I256+0.0000000000000000001)/charge/constants!$B$3)</f>
        <v>#DIV/0!</v>
      </c>
      <c r="S256" s="32" t="e">
        <f>SQRT(K256+1)/((P256*I256+0.0000000000000000001)/charge/constants!$B$3)</f>
        <v>#DIV/0!</v>
      </c>
      <c r="T256" s="62" t="e">
        <f>runs!V131</f>
        <v>#DIV/0!</v>
      </c>
      <c r="U256" s="34" t="e">
        <f t="shared" si="21"/>
        <v>#DIV/0!</v>
      </c>
      <c r="V256" s="32" t="e">
        <f t="shared" si="22"/>
        <v>#DIV/0!</v>
      </c>
      <c r="W256" s="186" t="e">
        <f t="shared" si="23"/>
        <v>#DIV/0!</v>
      </c>
      <c r="X256" s="183"/>
    </row>
    <row r="257" spans="1:24" x14ac:dyDescent="0.2">
      <c r="A257" s="29">
        <f>Rohdaten!C132</f>
        <v>0</v>
      </c>
      <c r="B257" s="50">
        <f>Rohdaten!H132</f>
        <v>0</v>
      </c>
      <c r="C257" s="29">
        <f>Rohdaten!F132</f>
        <v>0</v>
      </c>
      <c r="D257" s="53">
        <f>Rohdaten!E132</f>
        <v>0</v>
      </c>
      <c r="H257" s="53">
        <f>Rohdaten!AP132</f>
        <v>0</v>
      </c>
      <c r="I257" s="172">
        <f>Rohdaten!AQ132-0.000024*K257</f>
        <v>0</v>
      </c>
      <c r="J257" s="172">
        <f>Rohdaten!AR132</f>
        <v>0</v>
      </c>
      <c r="K257" s="173">
        <f>Rohdaten!AS132</f>
        <v>0</v>
      </c>
      <c r="L257" s="172">
        <f>Rohdaten!AU132</f>
        <v>0</v>
      </c>
      <c r="M257" s="53" t="e">
        <f>runs!J132</f>
        <v>#DIV/0!</v>
      </c>
      <c r="N257" s="53" t="e">
        <f>runs!G132</f>
        <v>#DIV/0!</v>
      </c>
      <c r="O257" s="53" t="e">
        <f>IF(ISERROR(H257),1&lt;0,H257-N257&gt;eval!$B$6)</f>
        <v>#DIV/0!</v>
      </c>
      <c r="P257" s="29" t="e">
        <f t="shared" ref="P257:P320" si="24">IF(OR(ISERROR(M257),O257),H257-N257,M257)</f>
        <v>#DIV/0!</v>
      </c>
      <c r="Q257" s="29" t="e">
        <f t="shared" ref="Q257:Q320" si="25">K257/I257</f>
        <v>#DIV/0!</v>
      </c>
      <c r="R257" s="32" t="e">
        <f>(K257)/((P257*I257+0.0000000000000000001)/charge/constants!$B$3)</f>
        <v>#DIV/0!</v>
      </c>
      <c r="S257" s="32" t="e">
        <f>SQRT(K257+1)/((P257*I257+0.0000000000000000001)/charge/constants!$B$3)</f>
        <v>#DIV/0!</v>
      </c>
      <c r="T257" s="62" t="e">
        <f>runs!V132</f>
        <v>#DIV/0!</v>
      </c>
      <c r="U257" s="34" t="e">
        <f t="shared" ref="U257:U320" si="26">R257/T257</f>
        <v>#DIV/0!</v>
      </c>
      <c r="V257" s="32" t="e">
        <f t="shared" ref="V257:V320" si="27">S257/T257</f>
        <v>#DIV/0!</v>
      </c>
      <c r="W257" s="186" t="e">
        <f t="shared" ref="W257:W320" si="28">1/V257^2</f>
        <v>#DIV/0!</v>
      </c>
      <c r="X257" s="183"/>
    </row>
    <row r="258" spans="1:24" x14ac:dyDescent="0.2">
      <c r="A258" s="29">
        <f>Rohdaten!C133</f>
        <v>0</v>
      </c>
      <c r="B258" s="50">
        <f>Rohdaten!H133</f>
        <v>0</v>
      </c>
      <c r="C258" s="29">
        <f>Rohdaten!F133</f>
        <v>0</v>
      </c>
      <c r="D258" s="53">
        <f>Rohdaten!E133</f>
        <v>0</v>
      </c>
      <c r="H258" s="53">
        <f>Rohdaten!AP133</f>
        <v>0</v>
      </c>
      <c r="I258" s="172">
        <f>Rohdaten!AQ133-0.000024*K258</f>
        <v>0</v>
      </c>
      <c r="J258" s="172">
        <f>Rohdaten!AR133</f>
        <v>0</v>
      </c>
      <c r="K258" s="173">
        <f>Rohdaten!AS133</f>
        <v>0</v>
      </c>
      <c r="L258" s="172">
        <f>Rohdaten!AU133</f>
        <v>0</v>
      </c>
      <c r="M258" s="53" t="e">
        <f>runs!J133</f>
        <v>#DIV/0!</v>
      </c>
      <c r="N258" s="53" t="e">
        <f>runs!G133</f>
        <v>#DIV/0!</v>
      </c>
      <c r="O258" s="53" t="e">
        <f>IF(ISERROR(H258),1&lt;0,H258-N258&gt;eval!$B$6)</f>
        <v>#DIV/0!</v>
      </c>
      <c r="P258" s="29" t="e">
        <f t="shared" si="24"/>
        <v>#DIV/0!</v>
      </c>
      <c r="Q258" s="29" t="e">
        <f t="shared" si="25"/>
        <v>#DIV/0!</v>
      </c>
      <c r="R258" s="32" t="e">
        <f>(K258)/((P258*I258+0.0000000000000000001)/charge/constants!$B$3)</f>
        <v>#DIV/0!</v>
      </c>
      <c r="S258" s="32" t="e">
        <f>SQRT(K258+1)/((P258*I258+0.0000000000000000001)/charge/constants!$B$3)</f>
        <v>#DIV/0!</v>
      </c>
      <c r="T258" s="62" t="e">
        <f>runs!V133</f>
        <v>#DIV/0!</v>
      </c>
      <c r="U258" s="34" t="e">
        <f t="shared" si="26"/>
        <v>#DIV/0!</v>
      </c>
      <c r="V258" s="32" t="e">
        <f t="shared" si="27"/>
        <v>#DIV/0!</v>
      </c>
      <c r="W258" s="186" t="e">
        <f t="shared" si="28"/>
        <v>#DIV/0!</v>
      </c>
      <c r="X258" s="183"/>
    </row>
    <row r="259" spans="1:24" x14ac:dyDescent="0.2">
      <c r="A259" s="29">
        <f>Rohdaten!C134</f>
        <v>185</v>
      </c>
      <c r="B259" s="50" t="str">
        <f>Rohdaten!H134</f>
        <v>MS_St60k_U</v>
      </c>
      <c r="C259" s="29">
        <f>Rohdaten!F134</f>
        <v>7</v>
      </c>
      <c r="D259" s="53">
        <f>Rohdaten!E134</f>
        <v>17</v>
      </c>
      <c r="H259" s="53">
        <f>Rohdaten!AP134</f>
        <v>0</v>
      </c>
      <c r="I259" s="172">
        <f>Rohdaten!AQ134-0.000024*K259</f>
        <v>0</v>
      </c>
      <c r="J259" s="172">
        <f>Rohdaten!AR134</f>
        <v>0</v>
      </c>
      <c r="K259" s="173">
        <f>Rohdaten!AS134</f>
        <v>0</v>
      </c>
      <c r="L259" s="172">
        <f>Rohdaten!AU134</f>
        <v>0</v>
      </c>
      <c r="M259" s="53">
        <f>runs!J134</f>
        <v>1.7689920691485329E-14</v>
      </c>
      <c r="N259" s="53">
        <f>runs!G134</f>
        <v>0</v>
      </c>
      <c r="O259" s="53" t="b">
        <f>IF(ISERROR(H259),1&lt;0,H259-N259&gt;eval!$B$6)</f>
        <v>0</v>
      </c>
      <c r="P259" s="29">
        <f t="shared" si="24"/>
        <v>1.7689920691485329E-14</v>
      </c>
      <c r="Q259" s="29" t="e">
        <f t="shared" si="25"/>
        <v>#DIV/0!</v>
      </c>
      <c r="R259" s="32">
        <f>(K259)/((P259*I259+0.0000000000000000001)/charge/constants!$B$3)</f>
        <v>0</v>
      </c>
      <c r="S259" s="32">
        <f>SQRT(K259+1)/((P259*I259+0.0000000000000000001)/charge/constants!$B$3)</f>
        <v>4.8066000000000004</v>
      </c>
      <c r="T259" s="62">
        <f>runs!V134</f>
        <v>0.83773894296385687</v>
      </c>
      <c r="U259" s="34">
        <f t="shared" si="26"/>
        <v>0</v>
      </c>
      <c r="V259" s="32">
        <f t="shared" si="27"/>
        <v>5.7375869181807566</v>
      </c>
      <c r="W259" s="186">
        <f t="shared" si="28"/>
        <v>3.0376759629186005E-2</v>
      </c>
      <c r="X259" s="183"/>
    </row>
    <row r="260" spans="1:24" x14ac:dyDescent="0.2">
      <c r="A260" s="29">
        <f>Rohdaten!C135</f>
        <v>186</v>
      </c>
      <c r="B260" s="50" t="str">
        <f>Rohdaten!H135</f>
        <v>MS_St60k_U</v>
      </c>
      <c r="C260" s="29">
        <f>Rohdaten!F135</f>
        <v>8</v>
      </c>
      <c r="D260" s="53">
        <f>Rohdaten!E135</f>
        <v>17</v>
      </c>
      <c r="H260" s="53">
        <f>Rohdaten!AP135</f>
        <v>0</v>
      </c>
      <c r="I260" s="172">
        <f>Rohdaten!AQ135-0.000024*K260</f>
        <v>0</v>
      </c>
      <c r="J260" s="172">
        <f>Rohdaten!AR135</f>
        <v>0</v>
      </c>
      <c r="K260" s="173">
        <f>Rohdaten!AS135</f>
        <v>0</v>
      </c>
      <c r="L260" s="172">
        <f>Rohdaten!AU135</f>
        <v>0</v>
      </c>
      <c r="M260" s="53">
        <f>runs!J135</f>
        <v>2.1150992131123767E-14</v>
      </c>
      <c r="N260" s="53">
        <f>runs!G135</f>
        <v>0</v>
      </c>
      <c r="O260" s="53" t="b">
        <f>IF(ISERROR(H260),1&lt;0,H260-N260&gt;eval!$B$6)</f>
        <v>0</v>
      </c>
      <c r="P260" s="29">
        <f t="shared" si="24"/>
        <v>2.1150992131123767E-14</v>
      </c>
      <c r="Q260" s="29" t="e">
        <f t="shared" si="25"/>
        <v>#DIV/0!</v>
      </c>
      <c r="R260" s="32">
        <f>(K260)/((P260*I260+0.0000000000000000001)/charge/constants!$B$3)</f>
        <v>0</v>
      </c>
      <c r="S260" s="32">
        <f>SQRT(K260+1)/((P260*I260+0.0000000000000000001)/charge/constants!$B$3)</f>
        <v>4.8066000000000004</v>
      </c>
      <c r="T260" s="62">
        <f>runs!V135</f>
        <v>0.83773894296385687</v>
      </c>
      <c r="U260" s="34">
        <f t="shared" si="26"/>
        <v>0</v>
      </c>
      <c r="V260" s="32">
        <f t="shared" si="27"/>
        <v>5.7375869181807566</v>
      </c>
      <c r="W260" s="186">
        <f t="shared" si="28"/>
        <v>3.0376759629186005E-2</v>
      </c>
      <c r="X260" s="183"/>
    </row>
    <row r="261" spans="1:24" x14ac:dyDescent="0.2">
      <c r="A261" s="29">
        <f>Rohdaten!C136</f>
        <v>187</v>
      </c>
      <c r="B261" s="50" t="str">
        <f>Rohdaten!H136</f>
        <v>MS_St60k_U</v>
      </c>
      <c r="C261" s="29">
        <f>Rohdaten!F136</f>
        <v>9</v>
      </c>
      <c r="D261" s="53">
        <f>Rohdaten!E136</f>
        <v>17</v>
      </c>
      <c r="H261" s="53">
        <f>Rohdaten!AP136</f>
        <v>0</v>
      </c>
      <c r="I261" s="172">
        <f>Rohdaten!AQ136-0.000024*K261</f>
        <v>0</v>
      </c>
      <c r="J261" s="172">
        <f>Rohdaten!AR136</f>
        <v>0</v>
      </c>
      <c r="K261" s="173">
        <f>Rohdaten!AS136</f>
        <v>0</v>
      </c>
      <c r="L261" s="172">
        <f>Rohdaten!AU136</f>
        <v>0</v>
      </c>
      <c r="M261" s="53">
        <f>runs!J136</f>
        <v>2.5150975677009753E-14</v>
      </c>
      <c r="N261" s="53">
        <f>runs!G136</f>
        <v>0</v>
      </c>
      <c r="O261" s="53" t="b">
        <f>IF(ISERROR(H261),1&lt;0,H261-N261&gt;eval!$B$6)</f>
        <v>0</v>
      </c>
      <c r="P261" s="29">
        <f t="shared" si="24"/>
        <v>2.5150975677009753E-14</v>
      </c>
      <c r="Q261" s="29" t="e">
        <f t="shared" si="25"/>
        <v>#DIV/0!</v>
      </c>
      <c r="R261" s="32">
        <f>(K261)/((P261*I261+0.0000000000000000001)/charge/constants!$B$3)</f>
        <v>0</v>
      </c>
      <c r="S261" s="32">
        <f>SQRT(K261+1)/((P261*I261+0.0000000000000000001)/charge/constants!$B$3)</f>
        <v>4.8066000000000004</v>
      </c>
      <c r="T261" s="62">
        <f>runs!V136</f>
        <v>0.83773894296385687</v>
      </c>
      <c r="U261" s="34">
        <f t="shared" si="26"/>
        <v>0</v>
      </c>
      <c r="V261" s="32">
        <f t="shared" si="27"/>
        <v>5.7375869181807566</v>
      </c>
      <c r="W261" s="186">
        <f t="shared" si="28"/>
        <v>3.0376759629186005E-2</v>
      </c>
      <c r="X261" s="183"/>
    </row>
    <row r="262" spans="1:24" x14ac:dyDescent="0.2">
      <c r="A262" s="29">
        <f>Rohdaten!C137</f>
        <v>188</v>
      </c>
      <c r="B262" s="50" t="str">
        <f>Rohdaten!H137</f>
        <v>Vienna-KkU</v>
      </c>
      <c r="C262" s="29">
        <f>Rohdaten!F137</f>
        <v>10</v>
      </c>
      <c r="D262" s="53">
        <f>Rohdaten!E137</f>
        <v>17</v>
      </c>
      <c r="H262" s="53">
        <f>Rohdaten!AP137</f>
        <v>0</v>
      </c>
      <c r="I262" s="172">
        <f>Rohdaten!AQ137-0.000024*K262</f>
        <v>0</v>
      </c>
      <c r="J262" s="172">
        <f>Rohdaten!AR137</f>
        <v>0</v>
      </c>
      <c r="K262" s="173">
        <f>Rohdaten!AS137</f>
        <v>0</v>
      </c>
      <c r="L262" s="172">
        <f>Rohdaten!AU137</f>
        <v>0</v>
      </c>
      <c r="M262" s="53">
        <f>runs!J137</f>
        <v>7.0689905856547118E-10</v>
      </c>
      <c r="N262" s="53">
        <f>runs!G137</f>
        <v>0</v>
      </c>
      <c r="O262" s="53" t="b">
        <f>IF(ISERROR(H262),1&lt;0,H262-N262&gt;eval!$B$6)</f>
        <v>0</v>
      </c>
      <c r="P262" s="29">
        <f t="shared" si="24"/>
        <v>7.0689905856547118E-10</v>
      </c>
      <c r="Q262" s="29" t="e">
        <f t="shared" si="25"/>
        <v>#DIV/0!</v>
      </c>
      <c r="R262" s="32">
        <f>(K262)/((P262*I262+0.0000000000000000001)/charge/constants!$B$3)</f>
        <v>0</v>
      </c>
      <c r="S262" s="55">
        <f>SQRT(K262+1)/((P262*I262+0.0000000000000000001)/charge/constants!$B$3)</f>
        <v>4.8066000000000004</v>
      </c>
      <c r="T262" s="62">
        <f>runs!V137</f>
        <v>0.83773894296385687</v>
      </c>
      <c r="U262" s="34">
        <f t="shared" si="26"/>
        <v>0</v>
      </c>
      <c r="V262" s="32">
        <f t="shared" si="27"/>
        <v>5.7375869181807566</v>
      </c>
      <c r="W262" s="186">
        <f t="shared" si="28"/>
        <v>3.0376759629186005E-2</v>
      </c>
      <c r="X262" s="183"/>
    </row>
    <row r="263" spans="1:24" x14ac:dyDescent="0.2">
      <c r="A263" s="29">
        <f>Rohdaten!C138</f>
        <v>189</v>
      </c>
      <c r="B263" s="50" t="str">
        <f>Rohdaten!H138</f>
        <v>MS_St60e_U</v>
      </c>
      <c r="C263" s="29">
        <f>Rohdaten!F138</f>
        <v>11</v>
      </c>
      <c r="D263" s="53">
        <f>Rohdaten!E138</f>
        <v>17</v>
      </c>
      <c r="H263" s="53">
        <f>Rohdaten!AP138</f>
        <v>0</v>
      </c>
      <c r="I263" s="172">
        <f>Rohdaten!AQ138-0.000024*K263</f>
        <v>0</v>
      </c>
      <c r="J263" s="172">
        <f>Rohdaten!AR138</f>
        <v>0</v>
      </c>
      <c r="K263" s="173">
        <f>Rohdaten!AS138</f>
        <v>0</v>
      </c>
      <c r="L263" s="172">
        <f>Rohdaten!AU138</f>
        <v>0</v>
      </c>
      <c r="M263" s="53">
        <f>runs!J138</f>
        <v>1.1913620057530936E-14</v>
      </c>
      <c r="N263" s="53">
        <f>runs!G138</f>
        <v>0</v>
      </c>
      <c r="O263" s="53" t="b">
        <f>IF(ISERROR(H263),1&lt;0,H263-N263&gt;eval!$B$6)</f>
        <v>0</v>
      </c>
      <c r="P263" s="29">
        <f t="shared" si="24"/>
        <v>1.1913620057530936E-14</v>
      </c>
      <c r="Q263" s="29" t="e">
        <f t="shared" si="25"/>
        <v>#DIV/0!</v>
      </c>
      <c r="R263" s="32">
        <f>(K263)/((P263*I263+0.0000000000000000001)/charge/constants!$B$3)</f>
        <v>0</v>
      </c>
      <c r="S263" s="55">
        <f>SQRT(K263+1)/((P263*I263+0.0000000000000000001)/charge/constants!$B$3)</f>
        <v>4.8066000000000004</v>
      </c>
      <c r="T263" s="62">
        <f>runs!V138</f>
        <v>0.83773894296385687</v>
      </c>
      <c r="U263" s="34">
        <f t="shared" si="26"/>
        <v>0</v>
      </c>
      <c r="V263" s="32">
        <f t="shared" si="27"/>
        <v>5.7375869181807566</v>
      </c>
      <c r="W263" s="186">
        <f t="shared" si="28"/>
        <v>3.0376759629186005E-2</v>
      </c>
      <c r="X263" s="183"/>
    </row>
    <row r="264" spans="1:24" x14ac:dyDescent="0.2">
      <c r="A264" s="29">
        <f>Rohdaten!C139</f>
        <v>190</v>
      </c>
      <c r="B264" s="50" t="str">
        <f>Rohdaten!H139</f>
        <v>MS_St60e_U</v>
      </c>
      <c r="C264" s="29">
        <f>Rohdaten!F139</f>
        <v>12</v>
      </c>
      <c r="D264" s="53">
        <f>Rohdaten!E139</f>
        <v>17</v>
      </c>
      <c r="H264" s="53">
        <f>Rohdaten!AP139</f>
        <v>0</v>
      </c>
      <c r="I264" s="172">
        <f>Rohdaten!AQ139-0.000024*K264</f>
        <v>0</v>
      </c>
      <c r="J264" s="172">
        <f>Rohdaten!AR139</f>
        <v>0</v>
      </c>
      <c r="K264" s="173">
        <f>Rohdaten!AS139</f>
        <v>0</v>
      </c>
      <c r="L264" s="172">
        <f>Rohdaten!AU139</f>
        <v>0</v>
      </c>
      <c r="M264" s="53">
        <f>runs!J139</f>
        <v>2.3586560921980436E-14</v>
      </c>
      <c r="N264" s="53">
        <f>runs!G139</f>
        <v>0</v>
      </c>
      <c r="O264" s="53" t="b">
        <f>IF(ISERROR(H264),1&lt;0,H264-N264&gt;eval!$B$6)</f>
        <v>0</v>
      </c>
      <c r="P264" s="29">
        <f t="shared" si="24"/>
        <v>2.3586560921980436E-14</v>
      </c>
      <c r="Q264" s="29" t="e">
        <f t="shared" si="25"/>
        <v>#DIV/0!</v>
      </c>
      <c r="R264" s="32">
        <f>(K264)/((P264*I264+0.0000000000000000001)/charge/constants!$B$3)</f>
        <v>0</v>
      </c>
      <c r="S264" s="55">
        <f>SQRT(K264+1)/((P264*I264+0.0000000000000000001)/charge/constants!$B$3)</f>
        <v>4.8066000000000004</v>
      </c>
      <c r="T264" s="62">
        <f>runs!V139</f>
        <v>0.83773894296385687</v>
      </c>
      <c r="U264" s="34">
        <f t="shared" si="26"/>
        <v>0</v>
      </c>
      <c r="V264" s="32">
        <f t="shared" si="27"/>
        <v>5.7375869181807566</v>
      </c>
      <c r="W264" s="186">
        <f t="shared" si="28"/>
        <v>3.0376759629186005E-2</v>
      </c>
      <c r="X264" s="183"/>
    </row>
    <row r="265" spans="1:24" x14ac:dyDescent="0.2">
      <c r="A265" s="29">
        <f>Rohdaten!C140</f>
        <v>191</v>
      </c>
      <c r="B265" s="50" t="str">
        <f>Rohdaten!H140</f>
        <v>MS_St60e_U</v>
      </c>
      <c r="C265" s="29">
        <f>Rohdaten!F140</f>
        <v>13</v>
      </c>
      <c r="D265" s="53">
        <f>Rohdaten!E140</f>
        <v>17</v>
      </c>
      <c r="H265" s="53">
        <f>Rohdaten!AP140</f>
        <v>0</v>
      </c>
      <c r="I265" s="172">
        <f>Rohdaten!AQ140-0.000024*K265</f>
        <v>0</v>
      </c>
      <c r="J265" s="172">
        <f>Rohdaten!AR140</f>
        <v>0</v>
      </c>
      <c r="K265" s="173">
        <f>Rohdaten!AS140</f>
        <v>0</v>
      </c>
      <c r="L265" s="172">
        <f>Rohdaten!AU140</f>
        <v>0</v>
      </c>
      <c r="M265" s="53">
        <f>runs!J140</f>
        <v>2.543648726880243E-14</v>
      </c>
      <c r="N265" s="53">
        <f>runs!G140</f>
        <v>0</v>
      </c>
      <c r="O265" s="53" t="b">
        <f>IF(ISERROR(H265),1&lt;0,H265-N265&gt;eval!$B$6)</f>
        <v>0</v>
      </c>
      <c r="P265" s="29">
        <f t="shared" si="24"/>
        <v>2.543648726880243E-14</v>
      </c>
      <c r="Q265" s="29" t="e">
        <f t="shared" si="25"/>
        <v>#DIV/0!</v>
      </c>
      <c r="R265" s="32">
        <f>(K265)/((P265*I265+0.0000000000000000001)/charge/constants!$B$3)</f>
        <v>0</v>
      </c>
      <c r="S265" s="55">
        <f>SQRT(K265+1)/((P265*I265+0.0000000000000000001)/charge/constants!$B$3)</f>
        <v>4.8066000000000004</v>
      </c>
      <c r="T265" s="62">
        <f>runs!V140</f>
        <v>0.83773894296385687</v>
      </c>
      <c r="U265" s="34">
        <f t="shared" si="26"/>
        <v>0</v>
      </c>
      <c r="V265" s="32">
        <f t="shared" si="27"/>
        <v>5.7375869181807566</v>
      </c>
      <c r="W265" s="186">
        <f t="shared" si="28"/>
        <v>3.0376759629186005E-2</v>
      </c>
      <c r="X265" s="183"/>
    </row>
    <row r="266" spans="1:24" x14ac:dyDescent="0.2">
      <c r="A266" s="29">
        <f>Rohdaten!C141</f>
        <v>192</v>
      </c>
      <c r="B266" s="50" t="str">
        <f>Rohdaten!H141</f>
        <v>MS_St60w_U</v>
      </c>
      <c r="C266" s="29">
        <f>Rohdaten!F141</f>
        <v>14</v>
      </c>
      <c r="D266" s="53">
        <f>Rohdaten!E141</f>
        <v>17</v>
      </c>
      <c r="H266" s="53">
        <f>Rohdaten!AP141</f>
        <v>0</v>
      </c>
      <c r="I266" s="172">
        <f>Rohdaten!AQ141-0.000024*K266</f>
        <v>0</v>
      </c>
      <c r="J266" s="172">
        <f>Rohdaten!AR141</f>
        <v>0</v>
      </c>
      <c r="K266" s="173">
        <f>Rohdaten!AS141</f>
        <v>0</v>
      </c>
      <c r="L266" s="172">
        <f>Rohdaten!AU141</f>
        <v>0</v>
      </c>
      <c r="M266" s="53">
        <f>runs!J141</f>
        <v>9.8704629945244235E-15</v>
      </c>
      <c r="N266" s="53">
        <f>runs!G141</f>
        <v>0</v>
      </c>
      <c r="O266" s="53" t="b">
        <f>IF(ISERROR(H266),1&lt;0,H266-N266&gt;eval!$B$6)</f>
        <v>0</v>
      </c>
      <c r="P266" s="29">
        <f t="shared" si="24"/>
        <v>9.8704629945244235E-15</v>
      </c>
      <c r="Q266" s="29" t="e">
        <f t="shared" si="25"/>
        <v>#DIV/0!</v>
      </c>
      <c r="R266" s="32">
        <f>(K266)/((P266*I266+0.0000000000000000001)/charge/constants!$B$3)</f>
        <v>0</v>
      </c>
      <c r="S266" s="55">
        <f>SQRT(K266+1)/((P266*I266+0.0000000000000000001)/charge/constants!$B$3)</f>
        <v>4.8066000000000004</v>
      </c>
      <c r="T266" s="62">
        <f>runs!V141</f>
        <v>0.83773894296385687</v>
      </c>
      <c r="U266" s="34">
        <f t="shared" si="26"/>
        <v>0</v>
      </c>
      <c r="V266" s="32">
        <f t="shared" si="27"/>
        <v>5.7375869181807566</v>
      </c>
      <c r="W266" s="186">
        <f t="shared" si="28"/>
        <v>3.0376759629186005E-2</v>
      </c>
      <c r="X266" s="183"/>
    </row>
    <row r="267" spans="1:24" x14ac:dyDescent="0.2">
      <c r="A267" s="29">
        <f>Rohdaten!C142</f>
        <v>193</v>
      </c>
      <c r="B267" s="50" t="str">
        <f>Rohdaten!H142</f>
        <v>MS_St60w_U</v>
      </c>
      <c r="C267" s="29">
        <f>Rohdaten!F142</f>
        <v>16</v>
      </c>
      <c r="D267" s="53">
        <f>Rohdaten!E142</f>
        <v>17</v>
      </c>
      <c r="H267" s="53">
        <f>Rohdaten!AP142</f>
        <v>0</v>
      </c>
      <c r="I267" s="172">
        <f>Rohdaten!AQ142-0.000024*K267</f>
        <v>0</v>
      </c>
      <c r="J267" s="172">
        <f>Rohdaten!AR142</f>
        <v>0</v>
      </c>
      <c r="K267" s="173">
        <f>Rohdaten!AS142</f>
        <v>0</v>
      </c>
      <c r="L267" s="172">
        <f>Rohdaten!AU142</f>
        <v>0</v>
      </c>
      <c r="M267" s="53">
        <f>runs!J142</f>
        <v>1.3899223400452758E-14</v>
      </c>
      <c r="N267" s="53">
        <f>runs!G142</f>
        <v>0</v>
      </c>
      <c r="O267" s="53" t="b">
        <f>IF(ISERROR(H267),1&lt;0,H267-N267&gt;eval!$B$6)</f>
        <v>0</v>
      </c>
      <c r="P267" s="29">
        <f t="shared" si="24"/>
        <v>1.3899223400452758E-14</v>
      </c>
      <c r="Q267" s="29" t="e">
        <f t="shared" si="25"/>
        <v>#DIV/0!</v>
      </c>
      <c r="R267" s="32">
        <f>(K267)/((P267*I267+0.0000000000000000001)/charge/constants!$B$3)</f>
        <v>0</v>
      </c>
      <c r="S267" s="55">
        <f>SQRT(K267+1)/((P267*I267+0.0000000000000000001)/charge/constants!$B$3)</f>
        <v>4.8066000000000004</v>
      </c>
      <c r="T267" s="62">
        <f>runs!V142</f>
        <v>0.83773894296385687</v>
      </c>
      <c r="U267" s="34">
        <f t="shared" si="26"/>
        <v>0</v>
      </c>
      <c r="V267" s="32">
        <f t="shared" si="27"/>
        <v>5.7375869181807566</v>
      </c>
      <c r="W267" s="186">
        <f t="shared" si="28"/>
        <v>3.0376759629186005E-2</v>
      </c>
      <c r="X267" s="183"/>
    </row>
    <row r="268" spans="1:24" x14ac:dyDescent="0.2">
      <c r="A268" s="29">
        <f>Rohdaten!C143</f>
        <v>194</v>
      </c>
      <c r="B268" s="50" t="str">
        <f>Rohdaten!H143</f>
        <v>MS_St60w_U</v>
      </c>
      <c r="C268" s="29">
        <f>Rohdaten!F143</f>
        <v>17</v>
      </c>
      <c r="D268" s="53">
        <f>Rohdaten!E143</f>
        <v>17</v>
      </c>
      <c r="H268" s="53">
        <f>Rohdaten!AP143</f>
        <v>0</v>
      </c>
      <c r="I268" s="172">
        <f>Rohdaten!AQ143-0.000024*K268</f>
        <v>0</v>
      </c>
      <c r="J268" s="172">
        <f>Rohdaten!AR143</f>
        <v>0</v>
      </c>
      <c r="K268" s="173">
        <f>Rohdaten!AS143</f>
        <v>0</v>
      </c>
      <c r="L268" s="172">
        <f>Rohdaten!AU143</f>
        <v>0</v>
      </c>
      <c r="M268" s="53">
        <f>runs!J143</f>
        <v>1.1531207561857103E-14</v>
      </c>
      <c r="N268" s="53">
        <f>runs!G143</f>
        <v>0</v>
      </c>
      <c r="O268" s="53" t="b">
        <f>IF(ISERROR(H268),1&lt;0,H268-N268&gt;eval!$B$6)</f>
        <v>0</v>
      </c>
      <c r="P268" s="29">
        <f t="shared" si="24"/>
        <v>1.1531207561857103E-14</v>
      </c>
      <c r="Q268" s="29" t="e">
        <f t="shared" si="25"/>
        <v>#DIV/0!</v>
      </c>
      <c r="R268" s="32">
        <f>(K268)/((P268*I268+0.0000000000000000001)/charge/constants!$B$3)</f>
        <v>0</v>
      </c>
      <c r="S268" s="55">
        <f>SQRT(K268+1)/((P268*I268+0.0000000000000000001)/charge/constants!$B$3)</f>
        <v>4.8066000000000004</v>
      </c>
      <c r="T268" s="62">
        <f>runs!V143</f>
        <v>0.83773894296385687</v>
      </c>
      <c r="U268" s="34">
        <f t="shared" si="26"/>
        <v>0</v>
      </c>
      <c r="V268" s="32">
        <f t="shared" si="27"/>
        <v>5.7375869181807566</v>
      </c>
      <c r="W268" s="186">
        <f t="shared" si="28"/>
        <v>3.0376759629186005E-2</v>
      </c>
      <c r="X268" s="183"/>
    </row>
    <row r="269" spans="1:24" x14ac:dyDescent="0.2">
      <c r="A269" s="29">
        <f>Rohdaten!C144</f>
        <v>195</v>
      </c>
      <c r="B269" s="50" t="str">
        <f>Rohdaten!H144</f>
        <v>MS_Blank_20091102</v>
      </c>
      <c r="C269" s="29">
        <f>Rohdaten!F144</f>
        <v>18</v>
      </c>
      <c r="D269" s="53">
        <f>Rohdaten!E144</f>
        <v>17</v>
      </c>
      <c r="H269" s="53">
        <f>Rohdaten!AP144</f>
        <v>0</v>
      </c>
      <c r="I269" s="172">
        <f>Rohdaten!AQ144-0.000024*K269</f>
        <v>0</v>
      </c>
      <c r="J269" s="172">
        <f>Rohdaten!AR144</f>
        <v>0</v>
      </c>
      <c r="K269" s="173">
        <f>Rohdaten!AS144</f>
        <v>0</v>
      </c>
      <c r="L269" s="172">
        <f>Rohdaten!AU144</f>
        <v>0</v>
      </c>
      <c r="M269" s="53">
        <f>runs!J144</f>
        <v>3.408759894947917E-13</v>
      </c>
      <c r="N269" s="53">
        <f>runs!G144</f>
        <v>0</v>
      </c>
      <c r="O269" s="53" t="b">
        <f>IF(ISERROR(H269),1&lt;0,H269-N269&gt;eval!$B$6)</f>
        <v>0</v>
      </c>
      <c r="P269" s="29">
        <f t="shared" si="24"/>
        <v>3.408759894947917E-13</v>
      </c>
      <c r="Q269" s="29" t="e">
        <f t="shared" si="25"/>
        <v>#DIV/0!</v>
      </c>
      <c r="R269" s="32">
        <f>(K269)/((P269*I269+0.0000000000000000001)/charge/constants!$B$3)</f>
        <v>0</v>
      </c>
      <c r="S269" s="55">
        <f>SQRT(K269+1)/((P269*I269+0.0000000000000000001)/charge/constants!$B$3)</f>
        <v>4.8066000000000004</v>
      </c>
      <c r="T269" s="62">
        <f>runs!V144</f>
        <v>0.83773894296385687</v>
      </c>
      <c r="U269" s="34">
        <f t="shared" si="26"/>
        <v>0</v>
      </c>
      <c r="V269" s="32">
        <f t="shared" si="27"/>
        <v>5.7375869181807566</v>
      </c>
      <c r="W269" s="186">
        <f t="shared" si="28"/>
        <v>3.0376759629186005E-2</v>
      </c>
      <c r="X269" s="183"/>
    </row>
    <row r="270" spans="1:24" x14ac:dyDescent="0.2">
      <c r="A270" s="29">
        <f>Rohdaten!C145</f>
        <v>196</v>
      </c>
      <c r="B270" s="50" t="str">
        <f>Rohdaten!H145</f>
        <v>Vienna_KkU</v>
      </c>
      <c r="C270" s="29">
        <f>Rohdaten!F145</f>
        <v>30</v>
      </c>
      <c r="D270" s="53">
        <f>Rohdaten!E145</f>
        <v>17</v>
      </c>
      <c r="H270" s="53">
        <f>Rohdaten!AP145</f>
        <v>0</v>
      </c>
      <c r="I270" s="172">
        <f>Rohdaten!AQ145-0.000024*K270</f>
        <v>0</v>
      </c>
      <c r="J270" s="172">
        <f>Rohdaten!AR145</f>
        <v>0</v>
      </c>
      <c r="K270" s="173">
        <f>Rohdaten!AS145</f>
        <v>0</v>
      </c>
      <c r="L270" s="172">
        <f>Rohdaten!AU145</f>
        <v>0</v>
      </c>
      <c r="M270" s="53">
        <f>runs!J145</f>
        <v>2.9033508626897414E-10</v>
      </c>
      <c r="N270" s="53">
        <f>runs!G145</f>
        <v>0</v>
      </c>
      <c r="O270" s="53" t="b">
        <f>IF(ISERROR(H270),1&lt;0,H270-N270&gt;eval!$B$6)</f>
        <v>0</v>
      </c>
      <c r="P270" s="29">
        <f t="shared" si="24"/>
        <v>2.9033508626897414E-10</v>
      </c>
      <c r="Q270" s="29" t="e">
        <f t="shared" si="25"/>
        <v>#DIV/0!</v>
      </c>
      <c r="R270" s="32">
        <f>(K270)/((P270*I270+0.0000000000000000001)/charge/constants!$B$3)</f>
        <v>0</v>
      </c>
      <c r="S270" s="55">
        <f>SQRT(K270+1)/((P270*I270+0.0000000000000000001)/charge/constants!$B$3)</f>
        <v>4.8066000000000004</v>
      </c>
      <c r="T270" s="62">
        <f>runs!V145</f>
        <v>0.83773894296385687</v>
      </c>
      <c r="U270" s="34">
        <f t="shared" si="26"/>
        <v>0</v>
      </c>
      <c r="V270" s="32">
        <f t="shared" si="27"/>
        <v>5.7375869181807566</v>
      </c>
      <c r="W270" s="186">
        <f t="shared" si="28"/>
        <v>3.0376759629186005E-2</v>
      </c>
      <c r="X270" s="183"/>
    </row>
    <row r="271" spans="1:24" x14ac:dyDescent="0.2">
      <c r="A271" s="29">
        <f>Rohdaten!C146</f>
        <v>201</v>
      </c>
      <c r="B271" s="50" t="str">
        <f>Rohdaten!H146</f>
        <v>Vienna-US8</v>
      </c>
      <c r="C271" s="29">
        <f>Rohdaten!F146</f>
        <v>35</v>
      </c>
      <c r="D271" s="53">
        <f>Rohdaten!E146</f>
        <v>17</v>
      </c>
      <c r="H271" s="53">
        <f>Rohdaten!AP146</f>
        <v>0</v>
      </c>
      <c r="I271" s="172">
        <f>Rohdaten!AQ146-0.000024*K271</f>
        <v>0</v>
      </c>
      <c r="J271" s="172">
        <f>Rohdaten!AR146</f>
        <v>0</v>
      </c>
      <c r="K271" s="173">
        <f>Rohdaten!AS146</f>
        <v>0</v>
      </c>
      <c r="L271" s="172">
        <f>Rohdaten!AU146</f>
        <v>0</v>
      </c>
      <c r="M271" s="53">
        <f>runs!J146</f>
        <v>3.0026183440366969E-11</v>
      </c>
      <c r="N271" s="53">
        <f>runs!G146</f>
        <v>0</v>
      </c>
      <c r="O271" s="53" t="b">
        <f>IF(ISERROR(H271),1&lt;0,H271-N271&gt;eval!$B$6)</f>
        <v>0</v>
      </c>
      <c r="P271" s="29">
        <f t="shared" si="24"/>
        <v>3.0026183440366969E-11</v>
      </c>
      <c r="Q271" s="29" t="e">
        <f t="shared" si="25"/>
        <v>#DIV/0!</v>
      </c>
      <c r="R271" s="32">
        <f>(K271)/((P271*I271+0.0000000000000000001)/charge/constants!$B$3)</f>
        <v>0</v>
      </c>
      <c r="S271" s="55">
        <f>SQRT(K271+1)/((P271*I271+0.0000000000000000001)/charge/constants!$B$3)</f>
        <v>4.8066000000000004</v>
      </c>
      <c r="T271" s="62">
        <f>runs!V146</f>
        <v>0.83773894296385687</v>
      </c>
      <c r="U271" s="34">
        <f t="shared" si="26"/>
        <v>0</v>
      </c>
      <c r="V271" s="32">
        <f t="shared" si="27"/>
        <v>5.7375869181807566</v>
      </c>
      <c r="W271" s="186">
        <f t="shared" si="28"/>
        <v>3.0376759629186005E-2</v>
      </c>
      <c r="X271" s="183"/>
    </row>
    <row r="272" spans="1:24" x14ac:dyDescent="0.2">
      <c r="A272" s="29">
        <f>Rohdaten!C147</f>
        <v>208</v>
      </c>
      <c r="B272" s="50" t="str">
        <f>Rohdaten!H147</f>
        <v>Vienna_KkU</v>
      </c>
      <c r="C272" s="29">
        <f>Rohdaten!F147</f>
        <v>30</v>
      </c>
      <c r="D272" s="53">
        <f>Rohdaten!E147</f>
        <v>32</v>
      </c>
      <c r="H272" s="53">
        <f>Rohdaten!AP147</f>
        <v>0</v>
      </c>
      <c r="I272" s="172">
        <f>Rohdaten!AQ147-0.000024*K272</f>
        <v>0</v>
      </c>
      <c r="J272" s="172">
        <f>Rohdaten!AR147</f>
        <v>0</v>
      </c>
      <c r="K272" s="173">
        <f>Rohdaten!AS147</f>
        <v>0</v>
      </c>
      <c r="L272" s="172">
        <f>Rohdaten!AU147</f>
        <v>0</v>
      </c>
      <c r="M272" s="53">
        <f>runs!J147</f>
        <v>6.8460779294745613E-10</v>
      </c>
      <c r="N272" s="53">
        <f>runs!G147</f>
        <v>0</v>
      </c>
      <c r="O272" s="53" t="b">
        <f>IF(ISERROR(H272),1&lt;0,H272-N272&gt;eval!$B$6)</f>
        <v>0</v>
      </c>
      <c r="P272" s="29">
        <f t="shared" si="24"/>
        <v>6.8460779294745613E-10</v>
      </c>
      <c r="Q272" s="29" t="e">
        <f t="shared" si="25"/>
        <v>#DIV/0!</v>
      </c>
      <c r="R272" s="32">
        <f>(K272)/((P272*I272+0.0000000000000000001)/charge/constants!$B$3)</f>
        <v>0</v>
      </c>
      <c r="S272" s="55">
        <f>SQRT(K272+1)/((P272*I272+0.0000000000000000001)/charge/constants!$B$3)</f>
        <v>4.8066000000000004</v>
      </c>
      <c r="T272" s="62">
        <f>runs!V147</f>
        <v>0.84906446067828056</v>
      </c>
      <c r="U272" s="34">
        <f t="shared" si="26"/>
        <v>0</v>
      </c>
      <c r="V272" s="32">
        <f t="shared" si="27"/>
        <v>5.6610542810379991</v>
      </c>
      <c r="W272" s="186">
        <f t="shared" si="28"/>
        <v>3.120364739830132E-2</v>
      </c>
      <c r="X272" s="183"/>
    </row>
    <row r="273" spans="1:24" x14ac:dyDescent="0.2">
      <c r="A273" s="29">
        <f>Rohdaten!C148</f>
        <v>209</v>
      </c>
      <c r="B273" s="50" t="str">
        <f>Rohdaten!H148</f>
        <v>Vienna-US8</v>
      </c>
      <c r="C273" s="29">
        <f>Rohdaten!F148</f>
        <v>15</v>
      </c>
      <c r="D273" s="53">
        <f>Rohdaten!E148</f>
        <v>32</v>
      </c>
      <c r="H273" s="53">
        <f>Rohdaten!AP148</f>
        <v>0</v>
      </c>
      <c r="I273" s="172">
        <f>Rohdaten!AQ148-0.000024*K273</f>
        <v>0</v>
      </c>
      <c r="J273" s="172">
        <f>Rohdaten!AR148</f>
        <v>0</v>
      </c>
      <c r="K273" s="173">
        <f>Rohdaten!AS148</f>
        <v>0</v>
      </c>
      <c r="L273" s="172">
        <f>Rohdaten!AU148</f>
        <v>0</v>
      </c>
      <c r="M273" s="53">
        <f>runs!J148</f>
        <v>1.1407119898130795E-10</v>
      </c>
      <c r="N273" s="53">
        <f>runs!G148</f>
        <v>0</v>
      </c>
      <c r="O273" s="53" t="b">
        <f>IF(ISERROR(H273),1&lt;0,H273-N273&gt;eval!$B$6)</f>
        <v>0</v>
      </c>
      <c r="P273" s="29">
        <f t="shared" si="24"/>
        <v>1.1407119898130795E-10</v>
      </c>
      <c r="Q273" s="29" t="e">
        <f t="shared" si="25"/>
        <v>#DIV/0!</v>
      </c>
      <c r="R273" s="32">
        <f>(K273)/((P273*I273+0.0000000000000000001)/charge/constants!$B$3)</f>
        <v>0</v>
      </c>
      <c r="S273" s="55">
        <f>SQRT(K273+1)/((P273*I273+0.0000000000000000001)/charge/constants!$B$3)</f>
        <v>4.8066000000000004</v>
      </c>
      <c r="T273" s="62">
        <f>runs!V148</f>
        <v>0.84906446067828056</v>
      </c>
      <c r="U273" s="34">
        <f t="shared" si="26"/>
        <v>0</v>
      </c>
      <c r="V273" s="32">
        <f t="shared" si="27"/>
        <v>5.6610542810379991</v>
      </c>
      <c r="W273" s="186">
        <f t="shared" si="28"/>
        <v>3.120364739830132E-2</v>
      </c>
      <c r="X273" s="183"/>
    </row>
    <row r="274" spans="1:24" x14ac:dyDescent="0.2">
      <c r="A274" s="29">
        <f>Rohdaten!C149</f>
        <v>210</v>
      </c>
      <c r="B274" s="50" t="str">
        <f>Rohdaten!H149</f>
        <v>Vienna-KkU</v>
      </c>
      <c r="C274" s="29">
        <f>Rohdaten!F149</f>
        <v>10</v>
      </c>
      <c r="D274" s="53">
        <f>Rohdaten!E149</f>
        <v>32</v>
      </c>
      <c r="H274" s="53">
        <f>Rohdaten!AP149</f>
        <v>0</v>
      </c>
      <c r="I274" s="172">
        <f>Rohdaten!AQ149-0.000024*K274</f>
        <v>0</v>
      </c>
      <c r="J274" s="172">
        <f>Rohdaten!AR149</f>
        <v>0</v>
      </c>
      <c r="K274" s="173">
        <f>Rohdaten!AS149</f>
        <v>0</v>
      </c>
      <c r="L274" s="172">
        <f>Rohdaten!AU149</f>
        <v>0</v>
      </c>
      <c r="M274" s="53">
        <f>runs!J149</f>
        <v>7.2831467310925763E-10</v>
      </c>
      <c r="N274" s="53">
        <f>runs!G149</f>
        <v>0</v>
      </c>
      <c r="O274" s="53" t="b">
        <f>IF(ISERROR(H274),1&lt;0,H274-N274&gt;eval!$B$6)</f>
        <v>0</v>
      </c>
      <c r="P274" s="29">
        <f t="shared" si="24"/>
        <v>7.2831467310925763E-10</v>
      </c>
      <c r="Q274" s="29" t="e">
        <f t="shared" si="25"/>
        <v>#DIV/0!</v>
      </c>
      <c r="R274" s="32">
        <f>(K274)/((P274*I274+0.0000000000000000001)/charge/constants!$B$3)</f>
        <v>0</v>
      </c>
      <c r="S274" s="55">
        <f>SQRT(K274+1)/((P274*I274+0.0000000000000000001)/charge/constants!$B$3)</f>
        <v>4.8066000000000004</v>
      </c>
      <c r="T274" s="62">
        <f>runs!V149</f>
        <v>0.84906446067828056</v>
      </c>
      <c r="U274" s="34">
        <f t="shared" si="26"/>
        <v>0</v>
      </c>
      <c r="V274" s="32">
        <f t="shared" si="27"/>
        <v>5.6610542810379991</v>
      </c>
      <c r="W274" s="186">
        <f t="shared" si="28"/>
        <v>3.120364739830132E-2</v>
      </c>
      <c r="X274" s="183"/>
    </row>
    <row r="275" spans="1:24" x14ac:dyDescent="0.2">
      <c r="A275" s="29">
        <f>Rohdaten!C150</f>
        <v>211</v>
      </c>
      <c r="B275" s="50" t="str">
        <f>Rohdaten!H150</f>
        <v>Vienna_KkU</v>
      </c>
      <c r="C275" s="29">
        <f>Rohdaten!F150</f>
        <v>30</v>
      </c>
      <c r="D275" s="53">
        <f>Rohdaten!E150</f>
        <v>32</v>
      </c>
      <c r="H275" s="53">
        <f>Rohdaten!AP150</f>
        <v>0</v>
      </c>
      <c r="I275" s="172">
        <f>Rohdaten!AQ150-0.000024*K275</f>
        <v>0</v>
      </c>
      <c r="J275" s="172">
        <f>Rohdaten!AR150</f>
        <v>0</v>
      </c>
      <c r="K275" s="173">
        <f>Rohdaten!AS150</f>
        <v>0</v>
      </c>
      <c r="L275" s="172">
        <f>Rohdaten!AU150</f>
        <v>0</v>
      </c>
      <c r="M275" s="53">
        <f>runs!J150</f>
        <v>3.2034775657547954E-10</v>
      </c>
      <c r="N275" s="53">
        <f>runs!G150</f>
        <v>0</v>
      </c>
      <c r="O275" s="53" t="b">
        <f>IF(ISERROR(H275),1&lt;0,H275-N275&gt;eval!$B$6)</f>
        <v>0</v>
      </c>
      <c r="P275" s="29">
        <f t="shared" si="24"/>
        <v>3.2034775657547954E-10</v>
      </c>
      <c r="Q275" s="29" t="e">
        <f t="shared" si="25"/>
        <v>#DIV/0!</v>
      </c>
      <c r="R275" s="32">
        <f>(K275)/((P275*I275+0.0000000000000000001)/charge/constants!$B$3)</f>
        <v>0</v>
      </c>
      <c r="S275" s="55">
        <f>SQRT(K275+1)/((P275*I275+0.0000000000000000001)/charge/constants!$B$3)</f>
        <v>4.8066000000000004</v>
      </c>
      <c r="T275" s="62">
        <f>runs!V150</f>
        <v>0.84906446067828056</v>
      </c>
      <c r="U275" s="34">
        <f t="shared" si="26"/>
        <v>0</v>
      </c>
      <c r="V275" s="32">
        <f t="shared" si="27"/>
        <v>5.6610542810379991</v>
      </c>
      <c r="W275" s="186">
        <f t="shared" si="28"/>
        <v>3.120364739830132E-2</v>
      </c>
      <c r="X275" s="183"/>
    </row>
    <row r="276" spans="1:24" x14ac:dyDescent="0.2">
      <c r="A276" s="29">
        <f>Rohdaten!C151</f>
        <v>212</v>
      </c>
      <c r="B276" s="50" t="str">
        <f>Rohdaten!H151</f>
        <v>Vienna-US8</v>
      </c>
      <c r="C276" s="29">
        <f>Rohdaten!F151</f>
        <v>35</v>
      </c>
      <c r="D276" s="53">
        <f>Rohdaten!E151</f>
        <v>32</v>
      </c>
      <c r="H276" s="53">
        <f>Rohdaten!AP151</f>
        <v>0</v>
      </c>
      <c r="I276" s="172">
        <f>Rohdaten!AQ151-0.000024*K276</f>
        <v>0</v>
      </c>
      <c r="J276" s="172">
        <f>Rohdaten!AR151</f>
        <v>0</v>
      </c>
      <c r="K276" s="173">
        <f>Rohdaten!AS151</f>
        <v>0</v>
      </c>
      <c r="L276" s="172">
        <f>Rohdaten!AU151</f>
        <v>0</v>
      </c>
      <c r="M276" s="53">
        <f>runs!J151</f>
        <v>7.4436237949655012E-11</v>
      </c>
      <c r="N276" s="53">
        <f>runs!G151</f>
        <v>0</v>
      </c>
      <c r="O276" s="53" t="b">
        <f>IF(ISERROR(H276),1&lt;0,H276-N276&gt;eval!$B$6)</f>
        <v>0</v>
      </c>
      <c r="P276" s="29">
        <f t="shared" si="24"/>
        <v>7.4436237949655012E-11</v>
      </c>
      <c r="Q276" s="29" t="e">
        <f t="shared" si="25"/>
        <v>#DIV/0!</v>
      </c>
      <c r="R276" s="32">
        <f>(K276)/((P276*I276+0.0000000000000000001)/charge/constants!$B$3)</f>
        <v>0</v>
      </c>
      <c r="S276" s="55">
        <f>SQRT(K276+1)/((P276*I276+0.0000000000000000001)/charge/constants!$B$3)</f>
        <v>4.8066000000000004</v>
      </c>
      <c r="T276" s="62">
        <f>runs!V151</f>
        <v>0.84906446067828056</v>
      </c>
      <c r="U276" s="34">
        <f t="shared" si="26"/>
        <v>0</v>
      </c>
      <c r="V276" s="32">
        <f t="shared" si="27"/>
        <v>5.6610542810379991</v>
      </c>
      <c r="W276" s="186">
        <f t="shared" si="28"/>
        <v>3.120364739830132E-2</v>
      </c>
      <c r="X276" s="183"/>
    </row>
    <row r="277" spans="1:24" x14ac:dyDescent="0.2">
      <c r="A277" s="29">
        <f>Rohdaten!C152</f>
        <v>217</v>
      </c>
      <c r="B277" s="50" t="str">
        <f>Rohdaten!H152</f>
        <v>Vienna_KkU</v>
      </c>
      <c r="C277" s="29">
        <f>Rohdaten!F152</f>
        <v>30</v>
      </c>
      <c r="D277" s="53">
        <f>Rohdaten!E152</f>
        <v>33</v>
      </c>
      <c r="H277" s="53">
        <f>Rohdaten!AP152</f>
        <v>0</v>
      </c>
      <c r="I277" s="172">
        <f>Rohdaten!AQ152-0.000024*K277</f>
        <v>0</v>
      </c>
      <c r="J277" s="172">
        <f>Rohdaten!AR152</f>
        <v>0</v>
      </c>
      <c r="K277" s="173">
        <f>Rohdaten!AS152</f>
        <v>0</v>
      </c>
      <c r="L277" s="172">
        <f>Rohdaten!AU152</f>
        <v>0</v>
      </c>
      <c r="M277" s="53">
        <f>runs!J152</f>
        <v>1.1408662908269792E-9</v>
      </c>
      <c r="N277" s="53">
        <f>runs!G152</f>
        <v>3.5000000000000002E-14</v>
      </c>
      <c r="O277" s="53" t="b">
        <f>IF(ISERROR(H277),1&lt;0,H277-N277&gt;eval!$B$6)</f>
        <v>0</v>
      </c>
      <c r="P277" s="29">
        <f t="shared" si="24"/>
        <v>1.1408662908269792E-9</v>
      </c>
      <c r="Q277" s="29" t="e">
        <f t="shared" si="25"/>
        <v>#DIV/0!</v>
      </c>
      <c r="R277" s="32">
        <f>(K277)/((P277*I277+0.0000000000000000001)/charge/constants!$B$3)</f>
        <v>0</v>
      </c>
      <c r="S277" s="55">
        <f>SQRT(K277+1)/((P277*I277+0.0000000000000000001)/charge/constants!$B$3)</f>
        <v>4.8066000000000004</v>
      </c>
      <c r="T277" s="62">
        <f>runs!V152</f>
        <v>0.78448524527660513</v>
      </c>
      <c r="U277" s="34">
        <f t="shared" si="26"/>
        <v>0</v>
      </c>
      <c r="V277" s="32">
        <f t="shared" si="27"/>
        <v>6.1270750838726356</v>
      </c>
      <c r="W277" s="186">
        <f t="shared" si="28"/>
        <v>2.6637508125521188E-2</v>
      </c>
      <c r="X277" s="183"/>
    </row>
    <row r="278" spans="1:24" x14ac:dyDescent="0.2">
      <c r="A278" s="29">
        <f>Rohdaten!C153</f>
        <v>219</v>
      </c>
      <c r="B278" s="50" t="str">
        <f>Rohdaten!H153</f>
        <v>Vienna_KkU</v>
      </c>
      <c r="C278" s="29">
        <f>Rohdaten!F153</f>
        <v>30</v>
      </c>
      <c r="D278" s="53">
        <f>Rohdaten!E153</f>
        <v>33</v>
      </c>
      <c r="H278" s="53">
        <f>Rohdaten!AP153</f>
        <v>0</v>
      </c>
      <c r="I278" s="172">
        <f>Rohdaten!AQ153-0.000024*K278</f>
        <v>0</v>
      </c>
      <c r="J278" s="172">
        <f>Rohdaten!AR153</f>
        <v>0</v>
      </c>
      <c r="K278" s="173">
        <f>Rohdaten!AS153</f>
        <v>0</v>
      </c>
      <c r="L278" s="172">
        <f>Rohdaten!AU153</f>
        <v>0</v>
      </c>
      <c r="M278" s="53" t="e">
        <f>runs!J153</f>
        <v>#DIV/0!</v>
      </c>
      <c r="N278" s="53">
        <f>runs!G153</f>
        <v>3.5000000000000002E-14</v>
      </c>
      <c r="O278" s="53" t="b">
        <f>IF(ISERROR(H278),1&lt;0,H278-N278&gt;eval!$B$6)</f>
        <v>0</v>
      </c>
      <c r="P278" s="29">
        <f t="shared" si="24"/>
        <v>-3.5000000000000002E-14</v>
      </c>
      <c r="Q278" s="29" t="e">
        <f t="shared" si="25"/>
        <v>#DIV/0!</v>
      </c>
      <c r="R278" s="32">
        <f>(K278)/((P278*I278+0.0000000000000000001)/charge/constants!$B$3)</f>
        <v>0</v>
      </c>
      <c r="S278" s="55">
        <f>SQRT(K278+1)/((P278*I278+0.0000000000000000001)/charge/constants!$B$3)</f>
        <v>4.8066000000000004</v>
      </c>
      <c r="T278" s="62">
        <f>runs!V153</f>
        <v>0.78448524527660513</v>
      </c>
      <c r="U278" s="34">
        <f t="shared" si="26"/>
        <v>0</v>
      </c>
      <c r="V278" s="32">
        <f t="shared" si="27"/>
        <v>6.1270750838726356</v>
      </c>
      <c r="W278" s="186">
        <f t="shared" si="28"/>
        <v>2.6637508125521188E-2</v>
      </c>
      <c r="X278" s="183"/>
    </row>
    <row r="279" spans="1:24" x14ac:dyDescent="0.2">
      <c r="A279" s="29">
        <f>Rohdaten!C154</f>
        <v>224</v>
      </c>
      <c r="B279" s="50" t="str">
        <f>Rohdaten!H154</f>
        <v>Vienna-US8</v>
      </c>
      <c r="C279" s="29">
        <f>Rohdaten!F154</f>
        <v>35</v>
      </c>
      <c r="D279" s="53">
        <f>Rohdaten!E154</f>
        <v>33</v>
      </c>
      <c r="H279" s="53">
        <f>Rohdaten!AP154</f>
        <v>0</v>
      </c>
      <c r="I279" s="172">
        <f>Rohdaten!AQ154-0.000024*K279</f>
        <v>0</v>
      </c>
      <c r="J279" s="172">
        <f>Rohdaten!AR154</f>
        <v>0</v>
      </c>
      <c r="K279" s="173">
        <f>Rohdaten!AS154</f>
        <v>0</v>
      </c>
      <c r="L279" s="172">
        <f>Rohdaten!AU154</f>
        <v>0</v>
      </c>
      <c r="M279" s="53">
        <f>runs!J154</f>
        <v>9.8908021524457491E-11</v>
      </c>
      <c r="N279" s="53">
        <f>runs!G154</f>
        <v>3.5000000000000002E-14</v>
      </c>
      <c r="O279" s="53" t="b">
        <f>IF(ISERROR(H279),1&lt;0,H279-N279&gt;eval!$B$6)</f>
        <v>0</v>
      </c>
      <c r="P279" s="29">
        <f t="shared" si="24"/>
        <v>9.8908021524457491E-11</v>
      </c>
      <c r="Q279" s="29" t="e">
        <f t="shared" si="25"/>
        <v>#DIV/0!</v>
      </c>
      <c r="R279" s="32">
        <f>(K279)/((P279*I279+0.0000000000000000001)/charge/constants!$B$3)</f>
        <v>0</v>
      </c>
      <c r="S279" s="55">
        <f>SQRT(K279+1)/((P279*I279+0.0000000000000000001)/charge/constants!$B$3)</f>
        <v>4.8066000000000004</v>
      </c>
      <c r="T279" s="62">
        <f>runs!V154</f>
        <v>0.78448524527660513</v>
      </c>
      <c r="U279" s="34">
        <f t="shared" si="26"/>
        <v>0</v>
      </c>
      <c r="V279" s="32">
        <f t="shared" si="27"/>
        <v>6.1270750838726356</v>
      </c>
      <c r="W279" s="186">
        <f t="shared" si="28"/>
        <v>2.6637508125521188E-2</v>
      </c>
      <c r="X279" s="183"/>
    </row>
    <row r="280" spans="1:24" x14ac:dyDescent="0.2">
      <c r="A280" s="29">
        <f>Rohdaten!C155</f>
        <v>229</v>
      </c>
      <c r="B280" s="50" t="str">
        <f>Rohdaten!H155</f>
        <v>Vienna_KkU</v>
      </c>
      <c r="C280" s="29">
        <f>Rohdaten!F155</f>
        <v>30</v>
      </c>
      <c r="D280" s="53">
        <f>Rohdaten!E155</f>
        <v>34</v>
      </c>
      <c r="H280" s="53">
        <f>Rohdaten!AP155</f>
        <v>0</v>
      </c>
      <c r="I280" s="172">
        <f>Rohdaten!AQ155-0.000024*K280</f>
        <v>0</v>
      </c>
      <c r="J280" s="172">
        <f>Rohdaten!AR155</f>
        <v>0</v>
      </c>
      <c r="K280" s="173">
        <f>Rohdaten!AS155</f>
        <v>0</v>
      </c>
      <c r="L280" s="172">
        <f>Rohdaten!AU155</f>
        <v>0</v>
      </c>
      <c r="M280" s="53">
        <f>runs!J155</f>
        <v>1.398409669161039E-9</v>
      </c>
      <c r="N280" s="53">
        <f>runs!G155</f>
        <v>0</v>
      </c>
      <c r="O280" s="53" t="b">
        <f>IF(ISERROR(H280),1&lt;0,H280-N280&gt;eval!$B$6)</f>
        <v>0</v>
      </c>
      <c r="P280" s="29">
        <f t="shared" si="24"/>
        <v>1.398409669161039E-9</v>
      </c>
      <c r="Q280" s="29" t="e">
        <f t="shared" si="25"/>
        <v>#DIV/0!</v>
      </c>
      <c r="R280" s="32">
        <f>(K280)/((P280*I280+0.0000000000000000001)/charge/constants!$B$3)</f>
        <v>0</v>
      </c>
      <c r="S280" s="55">
        <f>SQRT(K280+1)/((P280*I280+0.0000000000000000001)/charge/constants!$B$3)</f>
        <v>4.8066000000000004</v>
      </c>
      <c r="T280" s="62">
        <f>runs!V155</f>
        <v>0.79739108937213443</v>
      </c>
      <c r="U280" s="34">
        <f t="shared" si="26"/>
        <v>0</v>
      </c>
      <c r="V280" s="32">
        <f t="shared" si="27"/>
        <v>6.0279078410378482</v>
      </c>
      <c r="W280" s="186">
        <f t="shared" si="28"/>
        <v>2.7521163613785708E-2</v>
      </c>
      <c r="X280" s="183"/>
    </row>
    <row r="281" spans="1:24" x14ac:dyDescent="0.2">
      <c r="A281" s="29">
        <f>Rohdaten!C156</f>
        <v>231</v>
      </c>
      <c r="B281" s="50" t="str">
        <f>Rohdaten!H156</f>
        <v>Vienna_KkU</v>
      </c>
      <c r="C281" s="29">
        <f>Rohdaten!F156</f>
        <v>30</v>
      </c>
      <c r="D281" s="53">
        <f>Rohdaten!E156</f>
        <v>34</v>
      </c>
      <c r="H281" s="53">
        <f>Rohdaten!AP156</f>
        <v>0</v>
      </c>
      <c r="I281" s="172">
        <f>Rohdaten!AQ156-0.000024*K281</f>
        <v>0</v>
      </c>
      <c r="J281" s="172">
        <f>Rohdaten!AR156</f>
        <v>0</v>
      </c>
      <c r="K281" s="173">
        <f>Rohdaten!AS156</f>
        <v>0</v>
      </c>
      <c r="L281" s="172">
        <f>Rohdaten!AU156</f>
        <v>0</v>
      </c>
      <c r="M281" s="53">
        <f>runs!J156</f>
        <v>6.8089839909350652E-10</v>
      </c>
      <c r="N281" s="53">
        <f>runs!G156</f>
        <v>0</v>
      </c>
      <c r="O281" s="53" t="b">
        <f>IF(ISERROR(H281),1&lt;0,H281-N281&gt;eval!$B$6)</f>
        <v>0</v>
      </c>
      <c r="P281" s="29">
        <f t="shared" si="24"/>
        <v>6.8089839909350652E-10</v>
      </c>
      <c r="Q281" s="29" t="e">
        <f t="shared" si="25"/>
        <v>#DIV/0!</v>
      </c>
      <c r="R281" s="32">
        <f>(K281)/((P281*I281+0.0000000000000000001)/charge/constants!$B$3)</f>
        <v>0</v>
      </c>
      <c r="S281" s="55">
        <f>SQRT(K281+1)/((P281*I281+0.0000000000000000001)/charge/constants!$B$3)</f>
        <v>4.8066000000000004</v>
      </c>
      <c r="T281" s="62">
        <f>runs!V156</f>
        <v>0.79739108937213443</v>
      </c>
      <c r="U281" s="34">
        <f t="shared" si="26"/>
        <v>0</v>
      </c>
      <c r="V281" s="32">
        <f t="shared" si="27"/>
        <v>6.0279078410378482</v>
      </c>
      <c r="W281" s="186">
        <f t="shared" si="28"/>
        <v>2.7521163613785708E-2</v>
      </c>
      <c r="X281" s="183"/>
    </row>
    <row r="282" spans="1:24" x14ac:dyDescent="0.2">
      <c r="A282" s="29">
        <f>Rohdaten!C157</f>
        <v>236</v>
      </c>
      <c r="B282" s="50" t="str">
        <f>Rohdaten!H157</f>
        <v>Vienna-US8</v>
      </c>
      <c r="C282" s="29">
        <f>Rohdaten!F157</f>
        <v>35</v>
      </c>
      <c r="D282" s="53">
        <f>Rohdaten!E157</f>
        <v>34</v>
      </c>
      <c r="H282" s="53">
        <f>Rohdaten!AP157</f>
        <v>0</v>
      </c>
      <c r="I282" s="172">
        <f>Rohdaten!AQ157-0.000024*K282</f>
        <v>0</v>
      </c>
      <c r="J282" s="172">
        <f>Rohdaten!AR157</f>
        <v>0</v>
      </c>
      <c r="K282" s="173">
        <f>Rohdaten!AS157</f>
        <v>0</v>
      </c>
      <c r="L282" s="172">
        <f>Rohdaten!AU157</f>
        <v>0</v>
      </c>
      <c r="M282" s="53">
        <f>runs!J157</f>
        <v>9.3138482172227783E-11</v>
      </c>
      <c r="N282" s="53">
        <f>runs!G157</f>
        <v>0</v>
      </c>
      <c r="O282" s="53" t="b">
        <f>IF(ISERROR(H282),1&lt;0,H282-N282&gt;eval!$B$6)</f>
        <v>0</v>
      </c>
      <c r="P282" s="29">
        <f t="shared" si="24"/>
        <v>9.3138482172227783E-11</v>
      </c>
      <c r="Q282" s="29" t="e">
        <f t="shared" si="25"/>
        <v>#DIV/0!</v>
      </c>
      <c r="R282" s="32">
        <f>(K282)/((P282*I282+0.0000000000000000001)/charge/constants!$B$3)</f>
        <v>0</v>
      </c>
      <c r="S282" s="55">
        <f>SQRT(K282+1)/((P282*I282+0.0000000000000000001)/charge/constants!$B$3)</f>
        <v>4.8066000000000004</v>
      </c>
      <c r="T282" s="62">
        <f>runs!V157</f>
        <v>0.79739108937213443</v>
      </c>
      <c r="U282" s="34">
        <f t="shared" si="26"/>
        <v>0</v>
      </c>
      <c r="V282" s="32">
        <f t="shared" si="27"/>
        <v>6.0279078410378482</v>
      </c>
      <c r="W282" s="186">
        <f t="shared" si="28"/>
        <v>2.7521163613785708E-2</v>
      </c>
      <c r="X282" s="183"/>
    </row>
    <row r="283" spans="1:24" x14ac:dyDescent="0.2">
      <c r="A283" s="29">
        <f>Rohdaten!C158</f>
        <v>241</v>
      </c>
      <c r="B283" s="50" t="str">
        <f>Rohdaten!H158</f>
        <v>Vienna_KkU</v>
      </c>
      <c r="C283" s="29">
        <f>Rohdaten!F158</f>
        <v>30</v>
      </c>
      <c r="D283" s="53">
        <f>Rohdaten!E158</f>
        <v>35</v>
      </c>
      <c r="H283" s="53">
        <f>Rohdaten!AP158</f>
        <v>0</v>
      </c>
      <c r="I283" s="172">
        <f>Rohdaten!AQ158-0.000024*K283</f>
        <v>0</v>
      </c>
      <c r="J283" s="172">
        <f>Rohdaten!AR158</f>
        <v>0</v>
      </c>
      <c r="K283" s="173">
        <f>Rohdaten!AS158</f>
        <v>0</v>
      </c>
      <c r="L283" s="172">
        <f>Rohdaten!AU158</f>
        <v>0</v>
      </c>
      <c r="M283" s="53" t="e">
        <f>runs!J158</f>
        <v>#DIV/0!</v>
      </c>
      <c r="N283" s="53">
        <f>runs!G158</f>
        <v>0</v>
      </c>
      <c r="O283" s="53" t="b">
        <f>IF(ISERROR(H283),1&lt;0,H283-N283&gt;eval!$B$6)</f>
        <v>0</v>
      </c>
      <c r="P283" s="29">
        <f t="shared" si="24"/>
        <v>0</v>
      </c>
      <c r="Q283" s="29" t="e">
        <f t="shared" si="25"/>
        <v>#DIV/0!</v>
      </c>
      <c r="R283" s="32">
        <f>(K283)/((P283*I283+0.0000000000000000001)/charge/constants!$B$3)</f>
        <v>0</v>
      </c>
      <c r="S283" s="55">
        <f>SQRT(K283+1)/((P283*I283+0.0000000000000000001)/charge/constants!$B$3)</f>
        <v>4.8066000000000004</v>
      </c>
      <c r="T283" s="62">
        <f>runs!V158</f>
        <v>0.78981783535121697</v>
      </c>
      <c r="U283" s="34">
        <f t="shared" si="26"/>
        <v>0</v>
      </c>
      <c r="V283" s="32">
        <f t="shared" si="27"/>
        <v>6.0857070894867764</v>
      </c>
      <c r="W283" s="186">
        <f t="shared" si="28"/>
        <v>2.7000879390728261E-2</v>
      </c>
      <c r="X283" s="183"/>
    </row>
    <row r="284" spans="1:24" x14ac:dyDescent="0.2">
      <c r="A284" s="29">
        <f>Rohdaten!C159</f>
        <v>243</v>
      </c>
      <c r="B284" s="50" t="str">
        <f>Rohdaten!H159</f>
        <v>Vienna_KkU</v>
      </c>
      <c r="C284" s="29">
        <f>Rohdaten!F159</f>
        <v>30</v>
      </c>
      <c r="D284" s="53">
        <f>Rohdaten!E159</f>
        <v>35</v>
      </c>
      <c r="H284" s="53">
        <f>Rohdaten!AP159</f>
        <v>0</v>
      </c>
      <c r="I284" s="172">
        <f>Rohdaten!AQ159-0.000024*K284</f>
        <v>0</v>
      </c>
      <c r="J284" s="172">
        <f>Rohdaten!AR159</f>
        <v>0</v>
      </c>
      <c r="K284" s="173">
        <f>Rohdaten!AS159</f>
        <v>0</v>
      </c>
      <c r="L284" s="172">
        <f>Rohdaten!AU159</f>
        <v>0</v>
      </c>
      <c r="M284" s="53" t="e">
        <f>runs!J159</f>
        <v>#DIV/0!</v>
      </c>
      <c r="N284" s="53">
        <f>runs!G159</f>
        <v>0</v>
      </c>
      <c r="O284" s="53" t="b">
        <f>IF(ISERROR(H284),1&lt;0,H284-N284&gt;eval!$B$6)</f>
        <v>0</v>
      </c>
      <c r="P284" s="29">
        <f t="shared" si="24"/>
        <v>0</v>
      </c>
      <c r="Q284" s="29" t="e">
        <f t="shared" si="25"/>
        <v>#DIV/0!</v>
      </c>
      <c r="R284" s="32">
        <f>(K284)/((P284*I284+0.0000000000000000001)/charge/constants!$B$3)</f>
        <v>0</v>
      </c>
      <c r="S284" s="55">
        <f>SQRT(K284+1)/((P284*I284+0.0000000000000000001)/charge/constants!$B$3)</f>
        <v>4.8066000000000004</v>
      </c>
      <c r="T284" s="62">
        <f>runs!V159</f>
        <v>0.78981783535121697</v>
      </c>
      <c r="U284" s="34">
        <f t="shared" si="26"/>
        <v>0</v>
      </c>
      <c r="V284" s="32">
        <f t="shared" si="27"/>
        <v>6.0857070894867764</v>
      </c>
      <c r="W284" s="186">
        <f t="shared" si="28"/>
        <v>2.7000879390728261E-2</v>
      </c>
      <c r="X284" s="183"/>
    </row>
    <row r="285" spans="1:24" x14ac:dyDescent="0.2">
      <c r="A285" s="29">
        <f>Rohdaten!C160</f>
        <v>248</v>
      </c>
      <c r="B285" s="50" t="str">
        <f>Rohdaten!H160</f>
        <v>Vienna-US8</v>
      </c>
      <c r="C285" s="29">
        <f>Rohdaten!F160</f>
        <v>35</v>
      </c>
      <c r="D285" s="53">
        <f>Rohdaten!E160</f>
        <v>35</v>
      </c>
      <c r="H285" s="53">
        <f>Rohdaten!AP160</f>
        <v>0</v>
      </c>
      <c r="I285" s="172">
        <f>Rohdaten!AQ160-0.000024*K285</f>
        <v>0</v>
      </c>
      <c r="J285" s="172">
        <f>Rohdaten!AR160</f>
        <v>0</v>
      </c>
      <c r="K285" s="173">
        <f>Rohdaten!AS160</f>
        <v>0</v>
      </c>
      <c r="L285" s="172">
        <f>Rohdaten!AU160</f>
        <v>0</v>
      </c>
      <c r="M285" s="53">
        <f>runs!J160</f>
        <v>1.2132747933116882E-10</v>
      </c>
      <c r="N285" s="53">
        <f>runs!G160</f>
        <v>0</v>
      </c>
      <c r="O285" s="53" t="b">
        <f>IF(ISERROR(H285),1&lt;0,H285-N285&gt;eval!$B$6)</f>
        <v>0</v>
      </c>
      <c r="P285" s="29">
        <f t="shared" si="24"/>
        <v>1.2132747933116882E-10</v>
      </c>
      <c r="Q285" s="29" t="e">
        <f t="shared" si="25"/>
        <v>#DIV/0!</v>
      </c>
      <c r="R285" s="32">
        <f>(K285)/((P285*I285+0.0000000000000000001)/charge/constants!$B$3)</f>
        <v>0</v>
      </c>
      <c r="S285" s="55">
        <f>SQRT(K285+1)/((P285*I285+0.0000000000000000001)/charge/constants!$B$3)</f>
        <v>4.8066000000000004</v>
      </c>
      <c r="T285" s="62">
        <f>runs!V160</f>
        <v>0.78981783535121697</v>
      </c>
      <c r="U285" s="34">
        <f t="shared" si="26"/>
        <v>0</v>
      </c>
      <c r="V285" s="32">
        <f t="shared" si="27"/>
        <v>6.0857070894867764</v>
      </c>
      <c r="W285" s="186">
        <f t="shared" si="28"/>
        <v>2.7000879390728261E-2</v>
      </c>
      <c r="X285" s="183"/>
    </row>
    <row r="286" spans="1:24" x14ac:dyDescent="0.2">
      <c r="A286" s="29">
        <f>Rohdaten!C161</f>
        <v>253</v>
      </c>
      <c r="B286" s="50" t="str">
        <f>Rohdaten!H161</f>
        <v>Vienna_KkU</v>
      </c>
      <c r="C286" s="29">
        <f>Rohdaten!F161</f>
        <v>30</v>
      </c>
      <c r="D286" s="53">
        <f>Rohdaten!E161</f>
        <v>36</v>
      </c>
      <c r="H286" s="53">
        <f>Rohdaten!AP161</f>
        <v>0</v>
      </c>
      <c r="I286" s="172">
        <f>Rohdaten!AQ161-0.000024*K286</f>
        <v>0</v>
      </c>
      <c r="J286" s="172">
        <f>Rohdaten!AR161</f>
        <v>0</v>
      </c>
      <c r="K286" s="173">
        <f>Rohdaten!AS161</f>
        <v>0</v>
      </c>
      <c r="L286" s="172">
        <f>Rohdaten!AU161</f>
        <v>0</v>
      </c>
      <c r="M286" s="53">
        <f>runs!J161</f>
        <v>6.9930583560389612E-10</v>
      </c>
      <c r="N286" s="53">
        <f>runs!G161</f>
        <v>0</v>
      </c>
      <c r="O286" s="53" t="b">
        <f>IF(ISERROR(H286),1&lt;0,H286-N286&gt;eval!$B$6)</f>
        <v>0</v>
      </c>
      <c r="P286" s="29">
        <f t="shared" si="24"/>
        <v>6.9930583560389612E-10</v>
      </c>
      <c r="Q286" s="29" t="e">
        <f t="shared" si="25"/>
        <v>#DIV/0!</v>
      </c>
      <c r="R286" s="32">
        <f>(K286)/((P286*I286+0.0000000000000000001)/charge/constants!$B$3)</f>
        <v>0</v>
      </c>
      <c r="S286" s="55">
        <f>SQRT(K286+1)/((P286*I286+0.0000000000000000001)/charge/constants!$B$3)</f>
        <v>4.8066000000000004</v>
      </c>
      <c r="T286" s="62">
        <f>runs!V161</f>
        <v>0.75217367225320342</v>
      </c>
      <c r="U286" s="34">
        <f t="shared" si="26"/>
        <v>0</v>
      </c>
      <c r="V286" s="32">
        <f t="shared" si="27"/>
        <v>6.3902795023407304</v>
      </c>
      <c r="W286" s="186">
        <f t="shared" si="28"/>
        <v>2.4488393312334513E-2</v>
      </c>
      <c r="X286" s="183"/>
    </row>
    <row r="287" spans="1:24" x14ac:dyDescent="0.2">
      <c r="A287" s="29">
        <f>Rohdaten!C162</f>
        <v>255</v>
      </c>
      <c r="B287" s="50" t="str">
        <f>Rohdaten!H162</f>
        <v>Vienna_KkU</v>
      </c>
      <c r="C287" s="29">
        <f>Rohdaten!F162</f>
        <v>30</v>
      </c>
      <c r="D287" s="53">
        <f>Rohdaten!E162</f>
        <v>36</v>
      </c>
      <c r="H287" s="53">
        <f>Rohdaten!AP162</f>
        <v>0</v>
      </c>
      <c r="I287" s="172">
        <f>Rohdaten!AQ162-0.000024*K287</f>
        <v>0</v>
      </c>
      <c r="J287" s="172">
        <f>Rohdaten!AR162</f>
        <v>0</v>
      </c>
      <c r="K287" s="173">
        <f>Rohdaten!AS162</f>
        <v>0</v>
      </c>
      <c r="L287" s="172">
        <f>Rohdaten!AU162</f>
        <v>0</v>
      </c>
      <c r="M287" s="53" t="e">
        <f>runs!J162</f>
        <v>#DIV/0!</v>
      </c>
      <c r="N287" s="53">
        <f>runs!G162</f>
        <v>0</v>
      </c>
      <c r="O287" s="53" t="b">
        <f>IF(ISERROR(H287),1&lt;0,H287-N287&gt;eval!$B$6)</f>
        <v>0</v>
      </c>
      <c r="P287" s="29">
        <f t="shared" si="24"/>
        <v>0</v>
      </c>
      <c r="Q287" s="29" t="e">
        <f t="shared" si="25"/>
        <v>#DIV/0!</v>
      </c>
      <c r="R287" s="32">
        <f>(K287)/((P287*I287+0.0000000000000000001)/charge/constants!$B$3)</f>
        <v>0</v>
      </c>
      <c r="S287" s="55">
        <f>SQRT(K287+1)/((P287*I287+0.0000000000000000001)/charge/constants!$B$3)</f>
        <v>4.8066000000000004</v>
      </c>
      <c r="T287" s="62">
        <f>runs!V162</f>
        <v>0.75217367225320342</v>
      </c>
      <c r="U287" s="34">
        <f t="shared" si="26"/>
        <v>0</v>
      </c>
      <c r="V287" s="32">
        <f t="shared" si="27"/>
        <v>6.3902795023407304</v>
      </c>
      <c r="W287" s="186">
        <f t="shared" si="28"/>
        <v>2.4488393312334513E-2</v>
      </c>
      <c r="X287" s="183"/>
    </row>
    <row r="288" spans="1:24" x14ac:dyDescent="0.2">
      <c r="A288" s="29">
        <f>Rohdaten!C163</f>
        <v>260</v>
      </c>
      <c r="B288" s="50" t="str">
        <f>Rohdaten!H163</f>
        <v>Vienna-US8</v>
      </c>
      <c r="C288" s="29">
        <f>Rohdaten!F163</f>
        <v>35</v>
      </c>
      <c r="D288" s="53">
        <f>Rohdaten!E163</f>
        <v>36</v>
      </c>
      <c r="H288" s="53">
        <f>Rohdaten!AP163</f>
        <v>0</v>
      </c>
      <c r="I288" s="172">
        <f>Rohdaten!AQ163-0.000024*K288</f>
        <v>0</v>
      </c>
      <c r="J288" s="172">
        <f>Rohdaten!AR163</f>
        <v>0</v>
      </c>
      <c r="K288" s="173">
        <f>Rohdaten!AS163</f>
        <v>0</v>
      </c>
      <c r="L288" s="172">
        <f>Rohdaten!AU163</f>
        <v>0</v>
      </c>
      <c r="M288" s="53">
        <f>runs!J163</f>
        <v>1.0790444332441558E-10</v>
      </c>
      <c r="N288" s="53">
        <f>runs!G163</f>
        <v>0</v>
      </c>
      <c r="O288" s="53" t="b">
        <f>IF(ISERROR(H288),1&lt;0,H288-N288&gt;eval!$B$6)</f>
        <v>0</v>
      </c>
      <c r="P288" s="29">
        <f t="shared" si="24"/>
        <v>1.0790444332441558E-10</v>
      </c>
      <c r="Q288" s="29" t="e">
        <f t="shared" si="25"/>
        <v>#DIV/0!</v>
      </c>
      <c r="R288" s="32">
        <f>(K288)/((P288*I288+0.0000000000000000001)/charge/constants!$B$3)</f>
        <v>0</v>
      </c>
      <c r="S288" s="55">
        <f>SQRT(K288+1)/((P288*I288+0.0000000000000000001)/charge/constants!$B$3)</f>
        <v>4.8066000000000004</v>
      </c>
      <c r="T288" s="62">
        <f>runs!V163</f>
        <v>0.75217367225320342</v>
      </c>
      <c r="U288" s="34">
        <f t="shared" si="26"/>
        <v>0</v>
      </c>
      <c r="V288" s="32">
        <f t="shared" si="27"/>
        <v>6.3902795023407304</v>
      </c>
      <c r="W288" s="186">
        <f t="shared" si="28"/>
        <v>2.4488393312334513E-2</v>
      </c>
      <c r="X288" s="183"/>
    </row>
    <row r="289" spans="1:24" x14ac:dyDescent="0.2">
      <c r="A289" s="29">
        <f>Rohdaten!C164</f>
        <v>265</v>
      </c>
      <c r="B289" s="50" t="str">
        <f>Rohdaten!H164</f>
        <v>Vienna_KkU</v>
      </c>
      <c r="C289" s="29">
        <f>Rohdaten!F164</f>
        <v>30</v>
      </c>
      <c r="D289" s="53">
        <f>Rohdaten!E164</f>
        <v>37</v>
      </c>
      <c r="H289" s="53">
        <f>Rohdaten!AP164</f>
        <v>0</v>
      </c>
      <c r="I289" s="172">
        <f>Rohdaten!AQ164-0.000024*K289</f>
        <v>0</v>
      </c>
      <c r="J289" s="172">
        <f>Rohdaten!AR164</f>
        <v>0</v>
      </c>
      <c r="K289" s="173">
        <f>Rohdaten!AS164</f>
        <v>0</v>
      </c>
      <c r="L289" s="172">
        <f>Rohdaten!AU164</f>
        <v>0</v>
      </c>
      <c r="M289" s="53">
        <f>runs!J164</f>
        <v>2.8449968264727275E-9</v>
      </c>
      <c r="N289" s="53">
        <f>runs!G164</f>
        <v>0</v>
      </c>
      <c r="O289" s="53" t="b">
        <f>IF(ISERROR(H289),1&lt;0,H289-N289&gt;eval!$B$6)</f>
        <v>0</v>
      </c>
      <c r="P289" s="29">
        <f t="shared" si="24"/>
        <v>2.8449968264727275E-9</v>
      </c>
      <c r="Q289" s="29" t="e">
        <f t="shared" si="25"/>
        <v>#DIV/0!</v>
      </c>
      <c r="R289" s="32">
        <f>(K289)/((P289*I289+0.0000000000000000001)/charge/constants!$B$3)</f>
        <v>0</v>
      </c>
      <c r="S289" s="55">
        <f>SQRT(K289+1)/((P289*I289+0.0000000000000000001)/charge/constants!$B$3)</f>
        <v>4.8066000000000004</v>
      </c>
      <c r="T289" s="62">
        <f>runs!V164</f>
        <v>0.75060051443074383</v>
      </c>
      <c r="U289" s="34">
        <f t="shared" si="26"/>
        <v>0</v>
      </c>
      <c r="V289" s="32">
        <f t="shared" si="27"/>
        <v>6.4036726695362454</v>
      </c>
      <c r="W289" s="186">
        <f t="shared" si="28"/>
        <v>2.4386066356003919E-2</v>
      </c>
      <c r="X289" s="183"/>
    </row>
    <row r="290" spans="1:24" x14ac:dyDescent="0.2">
      <c r="A290" s="29">
        <f>Rohdaten!C165</f>
        <v>267</v>
      </c>
      <c r="B290" s="50" t="str">
        <f>Rohdaten!H165</f>
        <v>Vienna_KkU</v>
      </c>
      <c r="C290" s="29">
        <f>Rohdaten!F165</f>
        <v>30</v>
      </c>
      <c r="D290" s="53">
        <f>Rohdaten!E165</f>
        <v>37</v>
      </c>
      <c r="H290" s="53">
        <f>Rohdaten!AP165</f>
        <v>0</v>
      </c>
      <c r="I290" s="172">
        <f>Rohdaten!AQ165-0.000024*K290</f>
        <v>0</v>
      </c>
      <c r="J290" s="172">
        <f>Rohdaten!AR165</f>
        <v>0</v>
      </c>
      <c r="K290" s="173">
        <f>Rohdaten!AS165</f>
        <v>0</v>
      </c>
      <c r="L290" s="172">
        <f>Rohdaten!AU165</f>
        <v>0</v>
      </c>
      <c r="M290" s="53">
        <f>runs!J165</f>
        <v>2.7406627693246757E-9</v>
      </c>
      <c r="N290" s="53">
        <f>runs!G165</f>
        <v>0</v>
      </c>
      <c r="O290" s="53" t="b">
        <f>IF(ISERROR(H290),1&lt;0,H290-N290&gt;eval!$B$6)</f>
        <v>0</v>
      </c>
      <c r="P290" s="29">
        <f t="shared" si="24"/>
        <v>2.7406627693246757E-9</v>
      </c>
      <c r="Q290" s="29" t="e">
        <f t="shared" si="25"/>
        <v>#DIV/0!</v>
      </c>
      <c r="R290" s="32">
        <f>(K290)/((P290*I290+0.0000000000000000001)/charge/constants!$B$3)</f>
        <v>0</v>
      </c>
      <c r="S290" s="55">
        <f>SQRT(K290+1)/((P290*I290+0.0000000000000000001)/charge/constants!$B$3)</f>
        <v>4.8066000000000004</v>
      </c>
      <c r="T290" s="62">
        <f>runs!V165</f>
        <v>0.75060051443074383</v>
      </c>
      <c r="U290" s="34">
        <f t="shared" si="26"/>
        <v>0</v>
      </c>
      <c r="V290" s="32">
        <f t="shared" si="27"/>
        <v>6.4036726695362454</v>
      </c>
      <c r="W290" s="186">
        <f t="shared" si="28"/>
        <v>2.4386066356003919E-2</v>
      </c>
      <c r="X290" s="183"/>
    </row>
    <row r="291" spans="1:24" x14ac:dyDescent="0.2">
      <c r="A291" s="29">
        <f>Rohdaten!C166</f>
        <v>272</v>
      </c>
      <c r="B291" s="50" t="str">
        <f>Rohdaten!H166</f>
        <v>Vienna-US8</v>
      </c>
      <c r="C291" s="29">
        <f>Rohdaten!F166</f>
        <v>35</v>
      </c>
      <c r="D291" s="53">
        <f>Rohdaten!E166</f>
        <v>37</v>
      </c>
      <c r="H291" s="53">
        <f>Rohdaten!AP166</f>
        <v>0</v>
      </c>
      <c r="I291" s="172">
        <f>Rohdaten!AQ166-0.000024*K291</f>
        <v>0</v>
      </c>
      <c r="J291" s="172">
        <f>Rohdaten!AR166</f>
        <v>0</v>
      </c>
      <c r="K291" s="173">
        <f>Rohdaten!AS166</f>
        <v>0</v>
      </c>
      <c r="L291" s="172">
        <f>Rohdaten!AU166</f>
        <v>0</v>
      </c>
      <c r="M291" s="53">
        <f>runs!J166</f>
        <v>1.0252921277380014E-10</v>
      </c>
      <c r="N291" s="53">
        <f>runs!G166</f>
        <v>0</v>
      </c>
      <c r="O291" s="53" t="b">
        <f>IF(ISERROR(H291),1&lt;0,H291-N291&gt;eval!$B$6)</f>
        <v>0</v>
      </c>
      <c r="P291" s="29">
        <f t="shared" si="24"/>
        <v>1.0252921277380014E-10</v>
      </c>
      <c r="Q291" s="29" t="e">
        <f t="shared" si="25"/>
        <v>#DIV/0!</v>
      </c>
      <c r="R291" s="32">
        <f>(K291)/((P291*I291+0.0000000000000000001)/charge/constants!$B$3)</f>
        <v>0</v>
      </c>
      <c r="S291" s="55">
        <f>SQRT(K291+1)/((P291*I291+0.0000000000000000001)/charge/constants!$B$3)</f>
        <v>4.8066000000000004</v>
      </c>
      <c r="T291" s="62">
        <f>runs!V166</f>
        <v>0.75060051443074383</v>
      </c>
      <c r="U291" s="34">
        <f t="shared" si="26"/>
        <v>0</v>
      </c>
      <c r="V291" s="32">
        <f t="shared" si="27"/>
        <v>6.4036726695362454</v>
      </c>
      <c r="W291" s="186">
        <f t="shared" si="28"/>
        <v>2.4386066356003919E-2</v>
      </c>
      <c r="X291" s="183"/>
    </row>
    <row r="292" spans="1:24" x14ac:dyDescent="0.2">
      <c r="A292" s="29">
        <f>Rohdaten!C167</f>
        <v>277</v>
      </c>
      <c r="B292" s="50" t="str">
        <f>Rohdaten!H167</f>
        <v>Vienna_KkU</v>
      </c>
      <c r="C292" s="29">
        <f>Rohdaten!F167</f>
        <v>30</v>
      </c>
      <c r="D292" s="53">
        <f>Rohdaten!E167</f>
        <v>38</v>
      </c>
      <c r="H292" s="53">
        <f>Rohdaten!AP167</f>
        <v>0</v>
      </c>
      <c r="I292" s="172">
        <f>Rohdaten!AQ167-0.000024*K292</f>
        <v>0</v>
      </c>
      <c r="J292" s="172">
        <f>Rohdaten!AR167</f>
        <v>0</v>
      </c>
      <c r="K292" s="173">
        <f>Rohdaten!AS167</f>
        <v>0</v>
      </c>
      <c r="L292" s="172">
        <f>Rohdaten!AU167</f>
        <v>0</v>
      </c>
      <c r="M292" s="53">
        <f>runs!J167</f>
        <v>6.1401047136233768E-10</v>
      </c>
      <c r="N292" s="53">
        <f>runs!G167</f>
        <v>0</v>
      </c>
      <c r="O292" s="53" t="b">
        <f>IF(ISERROR(H292),1&lt;0,H292-N292&gt;eval!$B$6)</f>
        <v>0</v>
      </c>
      <c r="P292" s="29">
        <f t="shared" si="24"/>
        <v>6.1401047136233768E-10</v>
      </c>
      <c r="Q292" s="29" t="e">
        <f t="shared" si="25"/>
        <v>#DIV/0!</v>
      </c>
      <c r="R292" s="32">
        <f>(K292)/((P292*I292+0.0000000000000000001)/charge/constants!$B$3)</f>
        <v>0</v>
      </c>
      <c r="S292" s="55">
        <f>SQRT(K292+1)/((P292*I292+0.0000000000000000001)/charge/constants!$B$3)</f>
        <v>4.8066000000000004</v>
      </c>
      <c r="T292" s="62">
        <f>runs!V167</f>
        <v>0.77654849863364184</v>
      </c>
      <c r="U292" s="34">
        <f t="shared" si="26"/>
        <v>0</v>
      </c>
      <c r="V292" s="32">
        <f t="shared" si="27"/>
        <v>6.1896971128749119</v>
      </c>
      <c r="W292" s="186">
        <f t="shared" si="28"/>
        <v>2.6101243877945886E-2</v>
      </c>
      <c r="X292" s="183"/>
    </row>
    <row r="293" spans="1:24" x14ac:dyDescent="0.2">
      <c r="A293" s="29">
        <f>Rohdaten!C168</f>
        <v>279</v>
      </c>
      <c r="B293" s="50" t="str">
        <f>Rohdaten!H168</f>
        <v>Vienna_KkU</v>
      </c>
      <c r="C293" s="29">
        <f>Rohdaten!F168</f>
        <v>30</v>
      </c>
      <c r="D293" s="53">
        <f>Rohdaten!E168</f>
        <v>38</v>
      </c>
      <c r="H293" s="53">
        <f>Rohdaten!AP168</f>
        <v>0</v>
      </c>
      <c r="I293" s="172">
        <f>Rohdaten!AQ168-0.000024*K293</f>
        <v>0</v>
      </c>
      <c r="J293" s="172">
        <f>Rohdaten!AR168</f>
        <v>0</v>
      </c>
      <c r="K293" s="173">
        <f>Rohdaten!AS168</f>
        <v>0</v>
      </c>
      <c r="L293" s="172">
        <f>Rohdaten!AU168</f>
        <v>0</v>
      </c>
      <c r="M293" s="53" t="e">
        <f>runs!J168</f>
        <v>#DIV/0!</v>
      </c>
      <c r="N293" s="53">
        <f>runs!G168</f>
        <v>0</v>
      </c>
      <c r="O293" s="53" t="b">
        <f>IF(ISERROR(H293),1&lt;0,H293-N293&gt;eval!$B$6)</f>
        <v>0</v>
      </c>
      <c r="P293" s="29">
        <f t="shared" si="24"/>
        <v>0</v>
      </c>
      <c r="Q293" s="29" t="e">
        <f t="shared" si="25"/>
        <v>#DIV/0!</v>
      </c>
      <c r="R293" s="32">
        <f>(K293)/((P293*I293+0.0000000000000000001)/charge/constants!$B$3)</f>
        <v>0</v>
      </c>
      <c r="S293" s="55">
        <f>SQRT(K293+1)/((P293*I293+0.0000000000000000001)/charge/constants!$B$3)</f>
        <v>4.8066000000000004</v>
      </c>
      <c r="T293" s="62">
        <f>runs!V168</f>
        <v>0.77654849863364184</v>
      </c>
      <c r="U293" s="34">
        <f t="shared" si="26"/>
        <v>0</v>
      </c>
      <c r="V293" s="32">
        <f t="shared" si="27"/>
        <v>6.1896971128749119</v>
      </c>
      <c r="W293" s="186">
        <f t="shared" si="28"/>
        <v>2.6101243877945886E-2</v>
      </c>
      <c r="X293" s="183"/>
    </row>
    <row r="294" spans="1:24" x14ac:dyDescent="0.2">
      <c r="A294" s="29">
        <f>Rohdaten!C169</f>
        <v>284</v>
      </c>
      <c r="B294" s="50" t="str">
        <f>Rohdaten!H169</f>
        <v>Vienna-US8</v>
      </c>
      <c r="C294" s="29">
        <f>Rohdaten!F169</f>
        <v>35</v>
      </c>
      <c r="D294" s="53">
        <f>Rohdaten!E169</f>
        <v>38</v>
      </c>
      <c r="H294" s="53">
        <f>Rohdaten!AP169</f>
        <v>0</v>
      </c>
      <c r="I294" s="172">
        <f>Rohdaten!AQ169-0.000024*K294</f>
        <v>0</v>
      </c>
      <c r="J294" s="172">
        <f>Rohdaten!AR169</f>
        <v>0</v>
      </c>
      <c r="K294" s="173">
        <f>Rohdaten!AS169</f>
        <v>0</v>
      </c>
      <c r="L294" s="172">
        <f>Rohdaten!AU169</f>
        <v>0</v>
      </c>
      <c r="M294" s="53">
        <f>runs!J169</f>
        <v>1.1836401748618655E-10</v>
      </c>
      <c r="N294" s="53">
        <f>runs!G169</f>
        <v>0</v>
      </c>
      <c r="O294" s="53" t="b">
        <f>IF(ISERROR(H294),1&lt;0,H294-N294&gt;eval!$B$6)</f>
        <v>0</v>
      </c>
      <c r="P294" s="29">
        <f t="shared" si="24"/>
        <v>1.1836401748618655E-10</v>
      </c>
      <c r="Q294" s="29" t="e">
        <f t="shared" si="25"/>
        <v>#DIV/0!</v>
      </c>
      <c r="R294" s="32">
        <f>(K294)/((P294*I294+0.0000000000000000001)/charge/constants!$B$3)</f>
        <v>0</v>
      </c>
      <c r="S294" s="55">
        <f>SQRT(K294+1)/((P294*I294+0.0000000000000000001)/charge/constants!$B$3)</f>
        <v>4.8066000000000004</v>
      </c>
      <c r="T294" s="62">
        <f>runs!V169</f>
        <v>0.77654849863364184</v>
      </c>
      <c r="U294" s="34">
        <f t="shared" si="26"/>
        <v>0</v>
      </c>
      <c r="V294" s="32">
        <f t="shared" si="27"/>
        <v>6.1896971128749119</v>
      </c>
      <c r="W294" s="186">
        <f t="shared" si="28"/>
        <v>2.6101243877945886E-2</v>
      </c>
      <c r="X294" s="183"/>
    </row>
    <row r="295" spans="1:24" x14ac:dyDescent="0.2">
      <c r="A295" s="29">
        <f>Rohdaten!C170</f>
        <v>289</v>
      </c>
      <c r="B295" s="50" t="str">
        <f>Rohdaten!H170</f>
        <v>Vienna_KkU</v>
      </c>
      <c r="C295" s="29">
        <f>Rohdaten!F170</f>
        <v>30</v>
      </c>
      <c r="D295" s="53">
        <f>Rohdaten!E170</f>
        <v>42</v>
      </c>
      <c r="H295" s="53">
        <f>Rohdaten!AP170</f>
        <v>0</v>
      </c>
      <c r="I295" s="172">
        <f>Rohdaten!AQ170-0.000024*K295</f>
        <v>0</v>
      </c>
      <c r="J295" s="172">
        <f>Rohdaten!AR170</f>
        <v>0</v>
      </c>
      <c r="K295" s="173">
        <f>Rohdaten!AS170</f>
        <v>0</v>
      </c>
      <c r="L295" s="172">
        <f>Rohdaten!AU170</f>
        <v>0</v>
      </c>
      <c r="M295" s="53">
        <f>runs!J170</f>
        <v>1.1652488066961041E-9</v>
      </c>
      <c r="N295" s="53">
        <f>runs!G170</f>
        <v>0</v>
      </c>
      <c r="O295" s="53" t="b">
        <f>IF(ISERROR(H295),1&lt;0,H295-N295&gt;eval!$B$6)</f>
        <v>0</v>
      </c>
      <c r="P295" s="29">
        <f t="shared" si="24"/>
        <v>1.1652488066961041E-9</v>
      </c>
      <c r="Q295" s="29" t="e">
        <f t="shared" si="25"/>
        <v>#DIV/0!</v>
      </c>
      <c r="R295" s="32">
        <f>(K295)/((P295*I295+0.0000000000000000001)/charge/constants!$B$3)</f>
        <v>0</v>
      </c>
      <c r="S295" s="55">
        <f>SQRT(K295+1)/((P295*I295+0.0000000000000000001)/charge/constants!$B$3)</f>
        <v>4.8066000000000004</v>
      </c>
      <c r="T295" s="62" t="e">
        <f>runs!V170</f>
        <v>#DIV/0!</v>
      </c>
      <c r="U295" s="34" t="e">
        <f t="shared" si="26"/>
        <v>#DIV/0!</v>
      </c>
      <c r="V295" s="32" t="e">
        <f t="shared" si="27"/>
        <v>#DIV/0!</v>
      </c>
      <c r="W295" s="186" t="e">
        <f t="shared" si="28"/>
        <v>#DIV/0!</v>
      </c>
      <c r="X295" s="183"/>
    </row>
    <row r="296" spans="1:24" x14ac:dyDescent="0.2">
      <c r="A296" s="29">
        <f>Rohdaten!C171</f>
        <v>291</v>
      </c>
      <c r="B296" s="50" t="str">
        <f>Rohdaten!H171</f>
        <v>Vienna_KkU</v>
      </c>
      <c r="C296" s="29">
        <f>Rohdaten!F171</f>
        <v>30</v>
      </c>
      <c r="D296" s="53">
        <f>Rohdaten!E171</f>
        <v>42</v>
      </c>
      <c r="H296" s="53">
        <f>Rohdaten!AP171</f>
        <v>0</v>
      </c>
      <c r="I296" s="172">
        <f>Rohdaten!AQ171-0.000024*K296</f>
        <v>0</v>
      </c>
      <c r="J296" s="172">
        <f>Rohdaten!AR171</f>
        <v>0</v>
      </c>
      <c r="K296" s="173">
        <f>Rohdaten!AS171</f>
        <v>0</v>
      </c>
      <c r="L296" s="172">
        <f>Rohdaten!AU171</f>
        <v>0</v>
      </c>
      <c r="M296" s="53">
        <f>runs!J171</f>
        <v>5.4580953032727274E-10</v>
      </c>
      <c r="N296" s="53">
        <f>runs!G171</f>
        <v>0</v>
      </c>
      <c r="O296" s="53" t="b">
        <f>IF(ISERROR(H296),1&lt;0,H296-N296&gt;eval!$B$6)</f>
        <v>0</v>
      </c>
      <c r="P296" s="29">
        <f t="shared" si="24"/>
        <v>5.4580953032727274E-10</v>
      </c>
      <c r="Q296" s="29" t="e">
        <f t="shared" si="25"/>
        <v>#DIV/0!</v>
      </c>
      <c r="R296" s="32">
        <f>(K296)/((P296*I296+0.0000000000000000001)/charge/constants!$B$3)</f>
        <v>0</v>
      </c>
      <c r="S296" s="55">
        <f>SQRT(K296+1)/((P296*I296+0.0000000000000000001)/charge/constants!$B$3)</f>
        <v>4.8066000000000004</v>
      </c>
      <c r="T296" s="62" t="e">
        <f>runs!V171</f>
        <v>#DIV/0!</v>
      </c>
      <c r="U296" s="34" t="e">
        <f t="shared" si="26"/>
        <v>#DIV/0!</v>
      </c>
      <c r="V296" s="32" t="e">
        <f t="shared" si="27"/>
        <v>#DIV/0!</v>
      </c>
      <c r="W296" s="186" t="e">
        <f t="shared" si="28"/>
        <v>#DIV/0!</v>
      </c>
      <c r="X296" s="183"/>
    </row>
    <row r="297" spans="1:24" x14ac:dyDescent="0.2">
      <c r="A297" s="29">
        <f>Rohdaten!C172</f>
        <v>299</v>
      </c>
      <c r="B297" s="50" t="str">
        <f>Rohdaten!H172</f>
        <v>Vienna_KkU</v>
      </c>
      <c r="C297" s="29">
        <f>Rohdaten!F172</f>
        <v>30</v>
      </c>
      <c r="D297" s="53">
        <f>Rohdaten!E172</f>
        <v>43</v>
      </c>
      <c r="H297" s="53">
        <f>Rohdaten!AP172</f>
        <v>0</v>
      </c>
      <c r="I297" s="172">
        <f>Rohdaten!AQ172-0.000024*K297</f>
        <v>0</v>
      </c>
      <c r="J297" s="172">
        <f>Rohdaten!AR172</f>
        <v>0</v>
      </c>
      <c r="K297" s="173">
        <f>Rohdaten!AS172</f>
        <v>0</v>
      </c>
      <c r="L297" s="172">
        <f>Rohdaten!AU172</f>
        <v>0</v>
      </c>
      <c r="M297" s="53" t="e">
        <f>runs!J172</f>
        <v>#DIV/0!</v>
      </c>
      <c r="N297" s="53">
        <f>runs!G172</f>
        <v>7.1999999999999996E-14</v>
      </c>
      <c r="O297" s="53" t="b">
        <f>IF(ISERROR(H297),1&lt;0,H297-N297&gt;eval!$B$6)</f>
        <v>0</v>
      </c>
      <c r="P297" s="29">
        <f t="shared" si="24"/>
        <v>-7.1999999999999996E-14</v>
      </c>
      <c r="Q297" s="29" t="e">
        <f t="shared" si="25"/>
        <v>#DIV/0!</v>
      </c>
      <c r="R297" s="32">
        <f>(K297)/((P297*I297+0.0000000000000000001)/charge/constants!$B$3)</f>
        <v>0</v>
      </c>
      <c r="S297" s="55">
        <f>SQRT(K297+1)/((P297*I297+0.0000000000000000001)/charge/constants!$B$3)</f>
        <v>4.8066000000000004</v>
      </c>
      <c r="T297" s="62" t="e">
        <f>runs!V172</f>
        <v>#DIV/0!</v>
      </c>
      <c r="U297" s="34" t="e">
        <f t="shared" si="26"/>
        <v>#DIV/0!</v>
      </c>
      <c r="V297" s="32" t="e">
        <f t="shared" si="27"/>
        <v>#DIV/0!</v>
      </c>
      <c r="W297" s="186" t="e">
        <f t="shared" si="28"/>
        <v>#DIV/0!</v>
      </c>
      <c r="X297" s="183"/>
    </row>
    <row r="298" spans="1:24" x14ac:dyDescent="0.2">
      <c r="A298" s="29">
        <f>Rohdaten!C173</f>
        <v>0</v>
      </c>
      <c r="B298" s="50">
        <f>Rohdaten!H173</f>
        <v>0</v>
      </c>
      <c r="C298" s="29">
        <f>Rohdaten!F173</f>
        <v>0</v>
      </c>
      <c r="D298" s="53">
        <f>Rohdaten!E173</f>
        <v>0</v>
      </c>
      <c r="H298" s="53">
        <f>Rohdaten!AP173</f>
        <v>0</v>
      </c>
      <c r="I298" s="172">
        <f>Rohdaten!AQ173-0.000024*K298</f>
        <v>0</v>
      </c>
      <c r="J298" s="172">
        <f>Rohdaten!AR173</f>
        <v>0</v>
      </c>
      <c r="K298" s="173">
        <f>Rohdaten!AS173</f>
        <v>0</v>
      </c>
      <c r="L298" s="172">
        <f>Rohdaten!AU173</f>
        <v>0</v>
      </c>
      <c r="M298" s="53" t="e">
        <f>runs!J173</f>
        <v>#DIV/0!</v>
      </c>
      <c r="N298" s="53" t="e">
        <f>runs!G173</f>
        <v>#DIV/0!</v>
      </c>
      <c r="O298" s="53" t="e">
        <f>IF(ISERROR(H298),1&lt;0,H298-N298&gt;eval!$B$6)</f>
        <v>#DIV/0!</v>
      </c>
      <c r="P298" s="29" t="e">
        <f t="shared" si="24"/>
        <v>#DIV/0!</v>
      </c>
      <c r="Q298" s="29" t="e">
        <f t="shared" si="25"/>
        <v>#DIV/0!</v>
      </c>
      <c r="R298" s="32" t="e">
        <f>(K298)/((P298*I298+0.0000000000000000001)/charge/constants!$B$3)</f>
        <v>#DIV/0!</v>
      </c>
      <c r="S298" s="55" t="e">
        <f>SQRT(K298+1)/((P298*I298+0.0000000000000000001)/charge/constants!$B$3)</f>
        <v>#DIV/0!</v>
      </c>
      <c r="T298" s="62" t="e">
        <f>runs!V173</f>
        <v>#DIV/0!</v>
      </c>
      <c r="U298" s="34" t="e">
        <f t="shared" si="26"/>
        <v>#DIV/0!</v>
      </c>
      <c r="V298" s="32" t="e">
        <f t="shared" si="27"/>
        <v>#DIV/0!</v>
      </c>
      <c r="W298" s="186" t="e">
        <f t="shared" si="28"/>
        <v>#DIV/0!</v>
      </c>
      <c r="X298" s="183"/>
    </row>
    <row r="299" spans="1:24" x14ac:dyDescent="0.2">
      <c r="A299" s="29">
        <f>Rohdaten!C174</f>
        <v>0</v>
      </c>
      <c r="B299" s="50">
        <f>Rohdaten!H174</f>
        <v>0</v>
      </c>
      <c r="C299" s="29">
        <f>Rohdaten!F174</f>
        <v>0</v>
      </c>
      <c r="D299" s="53">
        <f>Rohdaten!E174</f>
        <v>0</v>
      </c>
      <c r="H299" s="53">
        <f>Rohdaten!AP174</f>
        <v>0</v>
      </c>
      <c r="I299" s="172">
        <f>Rohdaten!AQ174-0.000024*K299</f>
        <v>0</v>
      </c>
      <c r="J299" s="172">
        <f>Rohdaten!AR174</f>
        <v>0</v>
      </c>
      <c r="K299" s="173">
        <f>Rohdaten!AS174</f>
        <v>0</v>
      </c>
      <c r="L299" s="172">
        <f>Rohdaten!AU174</f>
        <v>0</v>
      </c>
      <c r="M299" s="53" t="e">
        <f>runs!J174</f>
        <v>#DIV/0!</v>
      </c>
      <c r="N299" s="53" t="e">
        <f>runs!G174</f>
        <v>#DIV/0!</v>
      </c>
      <c r="O299" s="53" t="e">
        <f>IF(ISERROR(H299),1&lt;0,H299-N299&gt;eval!$B$6)</f>
        <v>#DIV/0!</v>
      </c>
      <c r="P299" s="29" t="e">
        <f t="shared" si="24"/>
        <v>#DIV/0!</v>
      </c>
      <c r="Q299" s="29" t="e">
        <f t="shared" si="25"/>
        <v>#DIV/0!</v>
      </c>
      <c r="R299" s="32" t="e">
        <f>(K299)/((P299*I299+0.0000000000000000001)/charge/constants!$B$3)</f>
        <v>#DIV/0!</v>
      </c>
      <c r="S299" s="55" t="e">
        <f>SQRT(K299+1)/((P299*I299+0.0000000000000000001)/charge/constants!$B$3)</f>
        <v>#DIV/0!</v>
      </c>
      <c r="T299" s="62" t="e">
        <f>runs!V174</f>
        <v>#DIV/0!</v>
      </c>
      <c r="U299" s="34" t="e">
        <f t="shared" si="26"/>
        <v>#DIV/0!</v>
      </c>
      <c r="V299" s="32" t="e">
        <f t="shared" si="27"/>
        <v>#DIV/0!</v>
      </c>
      <c r="W299" s="186" t="e">
        <f t="shared" si="28"/>
        <v>#DIV/0!</v>
      </c>
      <c r="X299" s="183"/>
    </row>
    <row r="300" spans="1:24" x14ac:dyDescent="0.2">
      <c r="A300" s="29">
        <f>Rohdaten!C175</f>
        <v>0</v>
      </c>
      <c r="B300" s="50">
        <f>Rohdaten!H175</f>
        <v>0</v>
      </c>
      <c r="C300" s="29">
        <f>Rohdaten!F175</f>
        <v>0</v>
      </c>
      <c r="D300" s="53">
        <f>Rohdaten!E175</f>
        <v>0</v>
      </c>
      <c r="H300" s="53">
        <f>Rohdaten!AP175</f>
        <v>0</v>
      </c>
      <c r="I300" s="172">
        <f>Rohdaten!AQ175-0.000024*K300</f>
        <v>0</v>
      </c>
      <c r="J300" s="172">
        <f>Rohdaten!AR175</f>
        <v>0</v>
      </c>
      <c r="K300" s="173">
        <f>Rohdaten!AS175</f>
        <v>0</v>
      </c>
      <c r="L300" s="172">
        <f>Rohdaten!AU175</f>
        <v>0</v>
      </c>
      <c r="M300" s="53" t="e">
        <f>runs!J175</f>
        <v>#DIV/0!</v>
      </c>
      <c r="N300" s="53" t="e">
        <f>runs!G175</f>
        <v>#DIV/0!</v>
      </c>
      <c r="O300" s="53" t="e">
        <f>IF(ISERROR(H300),1&lt;0,H300-N300&gt;eval!$B$6)</f>
        <v>#DIV/0!</v>
      </c>
      <c r="P300" s="29" t="e">
        <f t="shared" si="24"/>
        <v>#DIV/0!</v>
      </c>
      <c r="Q300" s="29" t="e">
        <f t="shared" si="25"/>
        <v>#DIV/0!</v>
      </c>
      <c r="R300" s="32" t="e">
        <f>(K300)/((P300*I300+0.0000000000000000001)/charge/constants!$B$3)</f>
        <v>#DIV/0!</v>
      </c>
      <c r="S300" s="55" t="e">
        <f>SQRT(K300+1)/((P300*I300+0.0000000000000000001)/charge/constants!$B$3)</f>
        <v>#DIV/0!</v>
      </c>
      <c r="T300" s="62" t="e">
        <f>runs!V175</f>
        <v>#DIV/0!</v>
      </c>
      <c r="U300" s="34" t="e">
        <f t="shared" si="26"/>
        <v>#DIV/0!</v>
      </c>
      <c r="V300" s="32" t="e">
        <f t="shared" si="27"/>
        <v>#DIV/0!</v>
      </c>
      <c r="W300" s="186" t="e">
        <f t="shared" si="28"/>
        <v>#DIV/0!</v>
      </c>
      <c r="X300" s="183"/>
    </row>
    <row r="301" spans="1:24" x14ac:dyDescent="0.2">
      <c r="A301" s="29">
        <f>Rohdaten!C176</f>
        <v>0</v>
      </c>
      <c r="B301" s="50">
        <f>Rohdaten!H176</f>
        <v>0</v>
      </c>
      <c r="C301" s="29">
        <f>Rohdaten!F176</f>
        <v>0</v>
      </c>
      <c r="D301" s="53">
        <f>Rohdaten!E176</f>
        <v>0</v>
      </c>
      <c r="H301" s="53">
        <f>Rohdaten!AP176</f>
        <v>0</v>
      </c>
      <c r="I301" s="172">
        <f>Rohdaten!AQ176-0.000024*K301</f>
        <v>0</v>
      </c>
      <c r="J301" s="172">
        <f>Rohdaten!AR176</f>
        <v>0</v>
      </c>
      <c r="K301" s="173">
        <f>Rohdaten!AS176</f>
        <v>0</v>
      </c>
      <c r="L301" s="172">
        <f>Rohdaten!AU176</f>
        <v>0</v>
      </c>
      <c r="M301" s="53" t="e">
        <f>runs!J176</f>
        <v>#DIV/0!</v>
      </c>
      <c r="N301" s="53" t="e">
        <f>runs!G176</f>
        <v>#DIV/0!</v>
      </c>
      <c r="O301" s="53" t="e">
        <f>IF(ISERROR(H301),1&lt;0,H301-N301&gt;eval!$B$6)</f>
        <v>#DIV/0!</v>
      </c>
      <c r="P301" s="29" t="e">
        <f t="shared" si="24"/>
        <v>#DIV/0!</v>
      </c>
      <c r="Q301" s="29" t="e">
        <f t="shared" si="25"/>
        <v>#DIV/0!</v>
      </c>
      <c r="R301" s="32" t="e">
        <f>(K301)/((P301*I301+0.0000000000000000001)/charge/constants!$B$3)</f>
        <v>#DIV/0!</v>
      </c>
      <c r="S301" s="55" t="e">
        <f>SQRT(K301+1)/((P301*I301+0.0000000000000000001)/charge/constants!$B$3)</f>
        <v>#DIV/0!</v>
      </c>
      <c r="T301" s="62" t="e">
        <f>runs!V176</f>
        <v>#DIV/0!</v>
      </c>
      <c r="U301" s="34" t="e">
        <f t="shared" si="26"/>
        <v>#DIV/0!</v>
      </c>
      <c r="V301" s="32" t="e">
        <f t="shared" si="27"/>
        <v>#DIV/0!</v>
      </c>
      <c r="W301" s="186" t="e">
        <f t="shared" si="28"/>
        <v>#DIV/0!</v>
      </c>
      <c r="X301" s="183"/>
    </row>
    <row r="302" spans="1:24" x14ac:dyDescent="0.2">
      <c r="A302" s="29">
        <f>Rohdaten!C177</f>
        <v>0</v>
      </c>
      <c r="B302" s="50">
        <f>Rohdaten!H177</f>
        <v>0</v>
      </c>
      <c r="C302" s="29">
        <f>Rohdaten!F177</f>
        <v>0</v>
      </c>
      <c r="D302" s="53">
        <f>Rohdaten!E177</f>
        <v>0</v>
      </c>
      <c r="H302" s="53">
        <f>Rohdaten!AP177</f>
        <v>0</v>
      </c>
      <c r="I302" s="172">
        <f>Rohdaten!AQ177-0.000024*K302</f>
        <v>0</v>
      </c>
      <c r="J302" s="172">
        <f>Rohdaten!AR177</f>
        <v>0</v>
      </c>
      <c r="K302" s="173">
        <f>Rohdaten!AS177</f>
        <v>0</v>
      </c>
      <c r="L302" s="172">
        <f>Rohdaten!AU177</f>
        <v>0</v>
      </c>
      <c r="M302" s="53" t="e">
        <f>runs!J177</f>
        <v>#DIV/0!</v>
      </c>
      <c r="N302" s="53" t="e">
        <f>runs!G177</f>
        <v>#DIV/0!</v>
      </c>
      <c r="O302" s="53" t="e">
        <f>IF(ISERROR(H302),1&lt;0,H302-N302&gt;eval!$B$6)</f>
        <v>#DIV/0!</v>
      </c>
      <c r="P302" s="29" t="e">
        <f t="shared" si="24"/>
        <v>#DIV/0!</v>
      </c>
      <c r="Q302" s="29" t="e">
        <f t="shared" si="25"/>
        <v>#DIV/0!</v>
      </c>
      <c r="R302" s="32" t="e">
        <f>(K302)/((P302*I302+0.0000000000000000001)/charge/constants!$B$3)</f>
        <v>#DIV/0!</v>
      </c>
      <c r="S302" s="55" t="e">
        <f>SQRT(K302+1)/((P302*I302+0.0000000000000000001)/charge/constants!$B$3)</f>
        <v>#DIV/0!</v>
      </c>
      <c r="T302" s="62" t="e">
        <f>runs!V177</f>
        <v>#DIV/0!</v>
      </c>
      <c r="U302" s="34" t="e">
        <f t="shared" si="26"/>
        <v>#DIV/0!</v>
      </c>
      <c r="V302" s="32" t="e">
        <f t="shared" si="27"/>
        <v>#DIV/0!</v>
      </c>
      <c r="W302" s="186" t="e">
        <f t="shared" si="28"/>
        <v>#DIV/0!</v>
      </c>
      <c r="X302" s="183"/>
    </row>
    <row r="303" spans="1:24" x14ac:dyDescent="0.2">
      <c r="A303" s="29">
        <f>Rohdaten!C178</f>
        <v>0</v>
      </c>
      <c r="B303" s="50">
        <f>Rohdaten!H178</f>
        <v>0</v>
      </c>
      <c r="C303" s="29">
        <f>Rohdaten!F178</f>
        <v>0</v>
      </c>
      <c r="D303" s="53">
        <f>Rohdaten!E178</f>
        <v>0</v>
      </c>
      <c r="H303" s="53">
        <f>Rohdaten!AP178</f>
        <v>0</v>
      </c>
      <c r="I303" s="172">
        <f>Rohdaten!AQ178-0.000024*K303</f>
        <v>0</v>
      </c>
      <c r="J303" s="172">
        <f>Rohdaten!AR178</f>
        <v>0</v>
      </c>
      <c r="K303" s="173">
        <f>Rohdaten!AS178</f>
        <v>0</v>
      </c>
      <c r="L303" s="172">
        <f>Rohdaten!AU178</f>
        <v>0</v>
      </c>
      <c r="M303" s="53" t="e">
        <f>runs!J178</f>
        <v>#DIV/0!</v>
      </c>
      <c r="N303" s="53" t="e">
        <f>runs!G178</f>
        <v>#DIV/0!</v>
      </c>
      <c r="O303" s="53" t="e">
        <f>IF(ISERROR(H303),1&lt;0,H303-N303&gt;eval!$B$6)</f>
        <v>#DIV/0!</v>
      </c>
      <c r="P303" s="29" t="e">
        <f t="shared" si="24"/>
        <v>#DIV/0!</v>
      </c>
      <c r="Q303" s="29" t="e">
        <f t="shared" si="25"/>
        <v>#DIV/0!</v>
      </c>
      <c r="R303" s="32" t="e">
        <f>(K303)/((P303*I303+0.0000000000000000001)/charge/constants!$B$3)</f>
        <v>#DIV/0!</v>
      </c>
      <c r="S303" s="55" t="e">
        <f>SQRT(K303+1)/((P303*I303+0.0000000000000000001)/charge/constants!$B$3)</f>
        <v>#DIV/0!</v>
      </c>
      <c r="T303" s="62" t="e">
        <f>runs!V178</f>
        <v>#DIV/0!</v>
      </c>
      <c r="U303" s="34" t="e">
        <f t="shared" si="26"/>
        <v>#DIV/0!</v>
      </c>
      <c r="V303" s="32" t="e">
        <f t="shared" si="27"/>
        <v>#DIV/0!</v>
      </c>
      <c r="W303" s="186" t="e">
        <f t="shared" si="28"/>
        <v>#DIV/0!</v>
      </c>
      <c r="X303" s="183"/>
    </row>
    <row r="304" spans="1:24" x14ac:dyDescent="0.2">
      <c r="A304" s="29">
        <f>Rohdaten!C179</f>
        <v>0</v>
      </c>
      <c r="B304" s="50">
        <f>Rohdaten!H179</f>
        <v>0</v>
      </c>
      <c r="C304" s="29">
        <f>Rohdaten!F179</f>
        <v>0</v>
      </c>
      <c r="D304" s="53">
        <f>Rohdaten!E179</f>
        <v>0</v>
      </c>
      <c r="H304" s="53">
        <f>Rohdaten!AP179</f>
        <v>0</v>
      </c>
      <c r="I304" s="172">
        <f>Rohdaten!AQ179-0.000024*K304</f>
        <v>0</v>
      </c>
      <c r="J304" s="172">
        <f>Rohdaten!AR179</f>
        <v>0</v>
      </c>
      <c r="K304" s="173">
        <f>Rohdaten!AS179</f>
        <v>0</v>
      </c>
      <c r="L304" s="172">
        <f>Rohdaten!AU179</f>
        <v>0</v>
      </c>
      <c r="M304" s="53" t="e">
        <f>runs!J179</f>
        <v>#DIV/0!</v>
      </c>
      <c r="N304" s="53" t="e">
        <f>runs!G179</f>
        <v>#DIV/0!</v>
      </c>
      <c r="O304" s="53" t="e">
        <f>IF(ISERROR(H304),1&lt;0,H304-N304&gt;eval!$B$6)</f>
        <v>#DIV/0!</v>
      </c>
      <c r="P304" s="29" t="e">
        <f t="shared" si="24"/>
        <v>#DIV/0!</v>
      </c>
      <c r="Q304" s="29" t="e">
        <f t="shared" si="25"/>
        <v>#DIV/0!</v>
      </c>
      <c r="R304" s="32" t="e">
        <f>(K304)/((P304*I304+0.0000000000000000001)/charge/constants!$B$3)</f>
        <v>#DIV/0!</v>
      </c>
      <c r="S304" s="55" t="e">
        <f>SQRT(K304+1)/((P304*I304+0.0000000000000000001)/charge/constants!$B$3)</f>
        <v>#DIV/0!</v>
      </c>
      <c r="T304" s="62" t="e">
        <f>runs!V179</f>
        <v>#DIV/0!</v>
      </c>
      <c r="U304" s="34" t="e">
        <f t="shared" si="26"/>
        <v>#DIV/0!</v>
      </c>
      <c r="V304" s="32" t="e">
        <f t="shared" si="27"/>
        <v>#DIV/0!</v>
      </c>
      <c r="W304" s="186" t="e">
        <f t="shared" si="28"/>
        <v>#DIV/0!</v>
      </c>
      <c r="X304" s="183"/>
    </row>
    <row r="305" spans="1:24" x14ac:dyDescent="0.2">
      <c r="A305" s="29">
        <f>Rohdaten!C180</f>
        <v>0</v>
      </c>
      <c r="B305" s="50">
        <f>Rohdaten!H180</f>
        <v>0</v>
      </c>
      <c r="C305" s="29">
        <f>Rohdaten!F180</f>
        <v>0</v>
      </c>
      <c r="D305" s="53">
        <f>Rohdaten!E180</f>
        <v>0</v>
      </c>
      <c r="H305" s="53">
        <f>Rohdaten!AP180</f>
        <v>0</v>
      </c>
      <c r="I305" s="172">
        <f>Rohdaten!AQ180-0.000024*K305</f>
        <v>0</v>
      </c>
      <c r="J305" s="172">
        <f>Rohdaten!AR180</f>
        <v>0</v>
      </c>
      <c r="K305" s="173">
        <f>Rohdaten!AS180</f>
        <v>0</v>
      </c>
      <c r="L305" s="172">
        <f>Rohdaten!AU180</f>
        <v>0</v>
      </c>
      <c r="M305" s="53" t="e">
        <f>runs!J180</f>
        <v>#DIV/0!</v>
      </c>
      <c r="N305" s="53" t="e">
        <f>runs!G180</f>
        <v>#DIV/0!</v>
      </c>
      <c r="O305" s="53" t="e">
        <f>IF(ISERROR(H305),1&lt;0,H305-N305&gt;eval!$B$6)</f>
        <v>#DIV/0!</v>
      </c>
      <c r="P305" s="29" t="e">
        <f t="shared" si="24"/>
        <v>#DIV/0!</v>
      </c>
      <c r="Q305" s="29" t="e">
        <f t="shared" si="25"/>
        <v>#DIV/0!</v>
      </c>
      <c r="R305" s="32" t="e">
        <f>(K305)/((P305*I305+0.0000000000000000001)/charge/constants!$B$3)</f>
        <v>#DIV/0!</v>
      </c>
      <c r="S305" s="55" t="e">
        <f>SQRT(K305+1)/((P305*I305+0.0000000000000000001)/charge/constants!$B$3)</f>
        <v>#DIV/0!</v>
      </c>
      <c r="T305" s="62" t="e">
        <f>runs!V180</f>
        <v>#DIV/0!</v>
      </c>
      <c r="U305" s="34" t="e">
        <f t="shared" si="26"/>
        <v>#DIV/0!</v>
      </c>
      <c r="V305" s="32" t="e">
        <f t="shared" si="27"/>
        <v>#DIV/0!</v>
      </c>
      <c r="W305" s="186" t="e">
        <f t="shared" si="28"/>
        <v>#DIV/0!</v>
      </c>
      <c r="X305" s="183"/>
    </row>
    <row r="306" spans="1:24" x14ac:dyDescent="0.2">
      <c r="A306" s="29">
        <f>Rohdaten!C181</f>
        <v>0</v>
      </c>
      <c r="B306" s="50">
        <f>Rohdaten!H181</f>
        <v>0</v>
      </c>
      <c r="C306" s="29">
        <f>Rohdaten!F181</f>
        <v>0</v>
      </c>
      <c r="D306" s="53">
        <f>Rohdaten!E181</f>
        <v>0</v>
      </c>
      <c r="H306" s="53">
        <f>Rohdaten!AP181</f>
        <v>0</v>
      </c>
      <c r="I306" s="172">
        <f>Rohdaten!AQ181-0.000024*K306</f>
        <v>0</v>
      </c>
      <c r="J306" s="172">
        <f>Rohdaten!AR181</f>
        <v>0</v>
      </c>
      <c r="K306" s="173">
        <f>Rohdaten!AS181</f>
        <v>0</v>
      </c>
      <c r="L306" s="172">
        <f>Rohdaten!AU181</f>
        <v>0</v>
      </c>
      <c r="M306" s="53" t="e">
        <f>runs!J181</f>
        <v>#DIV/0!</v>
      </c>
      <c r="N306" s="53" t="e">
        <f>runs!G181</f>
        <v>#DIV/0!</v>
      </c>
      <c r="O306" s="53" t="e">
        <f>IF(ISERROR(H306),1&lt;0,H306-N306&gt;eval!$B$6)</f>
        <v>#DIV/0!</v>
      </c>
      <c r="P306" s="29" t="e">
        <f t="shared" si="24"/>
        <v>#DIV/0!</v>
      </c>
      <c r="Q306" s="29" t="e">
        <f t="shared" si="25"/>
        <v>#DIV/0!</v>
      </c>
      <c r="R306" s="32" t="e">
        <f>(K306)/((P306*I306+0.0000000000000000001)/charge/constants!$B$3)</f>
        <v>#DIV/0!</v>
      </c>
      <c r="S306" s="55" t="e">
        <f>SQRT(K306+1)/((P306*I306+0.0000000000000000001)/charge/constants!$B$3)</f>
        <v>#DIV/0!</v>
      </c>
      <c r="T306" s="62" t="e">
        <f>runs!V181</f>
        <v>#DIV/0!</v>
      </c>
      <c r="U306" s="34" t="e">
        <f t="shared" si="26"/>
        <v>#DIV/0!</v>
      </c>
      <c r="V306" s="32" t="e">
        <f t="shared" si="27"/>
        <v>#DIV/0!</v>
      </c>
      <c r="W306" s="186" t="e">
        <f t="shared" si="28"/>
        <v>#DIV/0!</v>
      </c>
      <c r="X306" s="183"/>
    </row>
    <row r="307" spans="1:24" x14ac:dyDescent="0.2">
      <c r="A307" s="29">
        <f>Rohdaten!C182</f>
        <v>0</v>
      </c>
      <c r="B307" s="50">
        <f>Rohdaten!H182</f>
        <v>0</v>
      </c>
      <c r="C307" s="29">
        <f>Rohdaten!F182</f>
        <v>0</v>
      </c>
      <c r="D307" s="53">
        <f>Rohdaten!E182</f>
        <v>0</v>
      </c>
      <c r="H307" s="53">
        <f>Rohdaten!AP182</f>
        <v>0</v>
      </c>
      <c r="I307" s="172">
        <f>Rohdaten!AQ182-0.000024*K307</f>
        <v>0</v>
      </c>
      <c r="J307" s="172">
        <f>Rohdaten!AR182</f>
        <v>0</v>
      </c>
      <c r="K307" s="173">
        <f>Rohdaten!AS182</f>
        <v>0</v>
      </c>
      <c r="L307" s="172">
        <f>Rohdaten!AU182</f>
        <v>0</v>
      </c>
      <c r="M307" s="53" t="e">
        <f>runs!J182</f>
        <v>#DIV/0!</v>
      </c>
      <c r="N307" s="53" t="e">
        <f>runs!G182</f>
        <v>#DIV/0!</v>
      </c>
      <c r="O307" s="53" t="e">
        <f>IF(ISERROR(H307),1&lt;0,H307-N307&gt;eval!$B$6)</f>
        <v>#DIV/0!</v>
      </c>
      <c r="P307" s="29" t="e">
        <f t="shared" si="24"/>
        <v>#DIV/0!</v>
      </c>
      <c r="Q307" s="29" t="e">
        <f t="shared" si="25"/>
        <v>#DIV/0!</v>
      </c>
      <c r="R307" s="32" t="e">
        <f>(K307)/((P307*I307+0.0000000000000000001)/charge/constants!$B$3)</f>
        <v>#DIV/0!</v>
      </c>
      <c r="S307" s="55" t="e">
        <f>SQRT(K307+1)/((P307*I307+0.0000000000000000001)/charge/constants!$B$3)</f>
        <v>#DIV/0!</v>
      </c>
      <c r="T307" s="62" t="e">
        <f>runs!V182</f>
        <v>#DIV/0!</v>
      </c>
      <c r="U307" s="34" t="e">
        <f t="shared" si="26"/>
        <v>#DIV/0!</v>
      </c>
      <c r="V307" s="32" t="e">
        <f t="shared" si="27"/>
        <v>#DIV/0!</v>
      </c>
      <c r="W307" s="186" t="e">
        <f t="shared" si="28"/>
        <v>#DIV/0!</v>
      </c>
      <c r="X307" s="183"/>
    </row>
    <row r="308" spans="1:24" x14ac:dyDescent="0.2">
      <c r="A308" s="29">
        <f>Rohdaten!C183</f>
        <v>0</v>
      </c>
      <c r="B308" s="50">
        <f>Rohdaten!H183</f>
        <v>0</v>
      </c>
      <c r="C308" s="29">
        <f>Rohdaten!F183</f>
        <v>0</v>
      </c>
      <c r="D308" s="53">
        <f>Rohdaten!E183</f>
        <v>0</v>
      </c>
      <c r="H308" s="53">
        <f>Rohdaten!AP183</f>
        <v>0</v>
      </c>
      <c r="I308" s="172">
        <f>Rohdaten!AQ183-0.000024*K308</f>
        <v>0</v>
      </c>
      <c r="J308" s="172">
        <f>Rohdaten!AR183</f>
        <v>0</v>
      </c>
      <c r="K308" s="173">
        <f>Rohdaten!AS183</f>
        <v>0</v>
      </c>
      <c r="L308" s="172">
        <f>Rohdaten!AU183</f>
        <v>0</v>
      </c>
      <c r="M308" s="53" t="e">
        <f>runs!J183</f>
        <v>#DIV/0!</v>
      </c>
      <c r="N308" s="53" t="e">
        <f>runs!G183</f>
        <v>#DIV/0!</v>
      </c>
      <c r="O308" s="53" t="e">
        <f>IF(ISERROR(H308),1&lt;0,H308-N308&gt;eval!$B$6)</f>
        <v>#DIV/0!</v>
      </c>
      <c r="P308" s="29" t="e">
        <f t="shared" si="24"/>
        <v>#DIV/0!</v>
      </c>
      <c r="Q308" s="29" t="e">
        <f t="shared" si="25"/>
        <v>#DIV/0!</v>
      </c>
      <c r="R308" s="32" t="e">
        <f>(K308)/((P308*I308+0.0000000000000000001)/charge/constants!$B$3)</f>
        <v>#DIV/0!</v>
      </c>
      <c r="S308" s="55" t="e">
        <f>SQRT(K308+1)/((P308*I308+0.0000000000000000001)/charge/constants!$B$3)</f>
        <v>#DIV/0!</v>
      </c>
      <c r="T308" s="62" t="e">
        <f>runs!V183</f>
        <v>#DIV/0!</v>
      </c>
      <c r="U308" s="34" t="e">
        <f t="shared" si="26"/>
        <v>#DIV/0!</v>
      </c>
      <c r="V308" s="32" t="e">
        <f t="shared" si="27"/>
        <v>#DIV/0!</v>
      </c>
      <c r="W308" s="186" t="e">
        <f t="shared" si="28"/>
        <v>#DIV/0!</v>
      </c>
      <c r="X308" s="183"/>
    </row>
    <row r="309" spans="1:24" x14ac:dyDescent="0.2">
      <c r="A309" s="29">
        <f>Rohdaten!C184</f>
        <v>0</v>
      </c>
      <c r="B309" s="50">
        <f>Rohdaten!H184</f>
        <v>0</v>
      </c>
      <c r="C309" s="29">
        <f>Rohdaten!F184</f>
        <v>0</v>
      </c>
      <c r="D309" s="53">
        <f>Rohdaten!E184</f>
        <v>0</v>
      </c>
      <c r="H309" s="53">
        <f>Rohdaten!AP184</f>
        <v>0</v>
      </c>
      <c r="I309" s="172">
        <f>Rohdaten!AQ184-0.000024*K309</f>
        <v>0</v>
      </c>
      <c r="J309" s="172">
        <f>Rohdaten!AR184</f>
        <v>0</v>
      </c>
      <c r="K309" s="173">
        <f>Rohdaten!AS184</f>
        <v>0</v>
      </c>
      <c r="L309" s="172">
        <f>Rohdaten!AU184</f>
        <v>0</v>
      </c>
      <c r="M309" s="53" t="e">
        <f>runs!J184</f>
        <v>#DIV/0!</v>
      </c>
      <c r="N309" s="53" t="e">
        <f>runs!G184</f>
        <v>#DIV/0!</v>
      </c>
      <c r="O309" s="53" t="e">
        <f>IF(ISERROR(H309),1&lt;0,H309-N309&gt;eval!$B$6)</f>
        <v>#DIV/0!</v>
      </c>
      <c r="P309" s="29" t="e">
        <f t="shared" si="24"/>
        <v>#DIV/0!</v>
      </c>
      <c r="Q309" s="29" t="e">
        <f t="shared" si="25"/>
        <v>#DIV/0!</v>
      </c>
      <c r="R309" s="32" t="e">
        <f>(K309)/((P309*I309+0.0000000000000000001)/charge/constants!$B$3)</f>
        <v>#DIV/0!</v>
      </c>
      <c r="S309" s="55" t="e">
        <f>SQRT(K309+1)/((P309*I309+0.0000000000000000001)/charge/constants!$B$3)</f>
        <v>#DIV/0!</v>
      </c>
      <c r="T309" s="62" t="e">
        <f>runs!V184</f>
        <v>#DIV/0!</v>
      </c>
      <c r="U309" s="34" t="e">
        <f t="shared" si="26"/>
        <v>#DIV/0!</v>
      </c>
      <c r="V309" s="32" t="e">
        <f t="shared" si="27"/>
        <v>#DIV/0!</v>
      </c>
      <c r="W309" s="186" t="e">
        <f t="shared" si="28"/>
        <v>#DIV/0!</v>
      </c>
      <c r="X309" s="183"/>
    </row>
    <row r="310" spans="1:24" x14ac:dyDescent="0.2">
      <c r="A310" s="29">
        <f>Rohdaten!C185</f>
        <v>0</v>
      </c>
      <c r="B310" s="50">
        <f>Rohdaten!H185</f>
        <v>0</v>
      </c>
      <c r="C310" s="29">
        <f>Rohdaten!F185</f>
        <v>0</v>
      </c>
      <c r="D310" s="53">
        <f>Rohdaten!E185</f>
        <v>0</v>
      </c>
      <c r="H310" s="53">
        <f>Rohdaten!AP185</f>
        <v>0</v>
      </c>
      <c r="I310" s="172">
        <f>Rohdaten!AQ185-0.000024*K310</f>
        <v>0</v>
      </c>
      <c r="J310" s="172">
        <f>Rohdaten!AR185</f>
        <v>0</v>
      </c>
      <c r="K310" s="173">
        <f>Rohdaten!AS185</f>
        <v>0</v>
      </c>
      <c r="L310" s="172">
        <f>Rohdaten!AU185</f>
        <v>0</v>
      </c>
      <c r="M310" s="53" t="e">
        <f>runs!J185</f>
        <v>#DIV/0!</v>
      </c>
      <c r="N310" s="53" t="e">
        <f>runs!G185</f>
        <v>#DIV/0!</v>
      </c>
      <c r="O310" s="53" t="e">
        <f>IF(ISERROR(H310),1&lt;0,H310-N310&gt;eval!$B$6)</f>
        <v>#DIV/0!</v>
      </c>
      <c r="P310" s="29" t="e">
        <f t="shared" si="24"/>
        <v>#DIV/0!</v>
      </c>
      <c r="Q310" s="29" t="e">
        <f t="shared" si="25"/>
        <v>#DIV/0!</v>
      </c>
      <c r="R310" s="32" t="e">
        <f>(K310)/((P310*I310+0.0000000000000000001)/charge/constants!$B$3)</f>
        <v>#DIV/0!</v>
      </c>
      <c r="S310" s="55" t="e">
        <f>SQRT(K310+1)/((P310*I310+0.0000000000000000001)/charge/constants!$B$3)</f>
        <v>#DIV/0!</v>
      </c>
      <c r="T310" s="62" t="e">
        <f>runs!V185</f>
        <v>#DIV/0!</v>
      </c>
      <c r="U310" s="34" t="e">
        <f t="shared" si="26"/>
        <v>#DIV/0!</v>
      </c>
      <c r="V310" s="32" t="e">
        <f t="shared" si="27"/>
        <v>#DIV/0!</v>
      </c>
      <c r="W310" s="186" t="e">
        <f t="shared" si="28"/>
        <v>#DIV/0!</v>
      </c>
      <c r="X310" s="183"/>
    </row>
    <row r="311" spans="1:24" x14ac:dyDescent="0.2">
      <c r="A311" s="29">
        <f>Rohdaten!C186</f>
        <v>0</v>
      </c>
      <c r="B311" s="50">
        <f>Rohdaten!H186</f>
        <v>0</v>
      </c>
      <c r="C311" s="29">
        <f>Rohdaten!F186</f>
        <v>0</v>
      </c>
      <c r="D311" s="53">
        <f>Rohdaten!E186</f>
        <v>0</v>
      </c>
      <c r="H311" s="53">
        <f>Rohdaten!AP186</f>
        <v>0</v>
      </c>
      <c r="I311" s="172">
        <f>Rohdaten!AQ186-0.000024*K311</f>
        <v>0</v>
      </c>
      <c r="J311" s="172">
        <f>Rohdaten!AR186</f>
        <v>0</v>
      </c>
      <c r="K311" s="173">
        <f>Rohdaten!AS186</f>
        <v>0</v>
      </c>
      <c r="L311" s="172">
        <f>Rohdaten!AU186</f>
        <v>0</v>
      </c>
      <c r="M311" s="53" t="e">
        <f>runs!J186</f>
        <v>#DIV/0!</v>
      </c>
      <c r="N311" s="53" t="e">
        <f>runs!G186</f>
        <v>#DIV/0!</v>
      </c>
      <c r="O311" s="53" t="e">
        <f>IF(ISERROR(H311),1&lt;0,H311-N311&gt;eval!$B$6)</f>
        <v>#DIV/0!</v>
      </c>
      <c r="P311" s="29" t="e">
        <f t="shared" si="24"/>
        <v>#DIV/0!</v>
      </c>
      <c r="Q311" s="29" t="e">
        <f t="shared" si="25"/>
        <v>#DIV/0!</v>
      </c>
      <c r="R311" s="32" t="e">
        <f>(K311)/((P311*I311+0.0000000000000000001)/charge/constants!$B$3)</f>
        <v>#DIV/0!</v>
      </c>
      <c r="S311" s="55" t="e">
        <f>SQRT(K311+1)/((P311*I311+0.0000000000000000001)/charge/constants!$B$3)</f>
        <v>#DIV/0!</v>
      </c>
      <c r="T311" s="62" t="e">
        <f>runs!V186</f>
        <v>#DIV/0!</v>
      </c>
      <c r="U311" s="34" t="e">
        <f t="shared" si="26"/>
        <v>#DIV/0!</v>
      </c>
      <c r="V311" s="32" t="e">
        <f t="shared" si="27"/>
        <v>#DIV/0!</v>
      </c>
      <c r="W311" s="186" t="e">
        <f t="shared" si="28"/>
        <v>#DIV/0!</v>
      </c>
      <c r="X311" s="183"/>
    </row>
    <row r="312" spans="1:24" x14ac:dyDescent="0.2">
      <c r="A312" s="29">
        <f>Rohdaten!C187</f>
        <v>0</v>
      </c>
      <c r="B312" s="50">
        <f>Rohdaten!H187</f>
        <v>0</v>
      </c>
      <c r="C312" s="29">
        <f>Rohdaten!F187</f>
        <v>0</v>
      </c>
      <c r="D312" s="53">
        <f>Rohdaten!E187</f>
        <v>0</v>
      </c>
      <c r="H312" s="53">
        <f>Rohdaten!AP187</f>
        <v>0</v>
      </c>
      <c r="I312" s="172">
        <f>Rohdaten!AQ187-0.000024*K312</f>
        <v>0</v>
      </c>
      <c r="J312" s="172">
        <f>Rohdaten!AR187</f>
        <v>0</v>
      </c>
      <c r="K312" s="173">
        <f>Rohdaten!AS187</f>
        <v>0</v>
      </c>
      <c r="L312" s="172">
        <f>Rohdaten!AU187</f>
        <v>0</v>
      </c>
      <c r="M312" s="53" t="e">
        <f>runs!J187</f>
        <v>#DIV/0!</v>
      </c>
      <c r="N312" s="53" t="e">
        <f>runs!G187</f>
        <v>#DIV/0!</v>
      </c>
      <c r="O312" s="53" t="e">
        <f>IF(ISERROR(H312),1&lt;0,H312-N312&gt;eval!$B$6)</f>
        <v>#DIV/0!</v>
      </c>
      <c r="P312" s="29" t="e">
        <f t="shared" si="24"/>
        <v>#DIV/0!</v>
      </c>
      <c r="Q312" s="29" t="e">
        <f t="shared" si="25"/>
        <v>#DIV/0!</v>
      </c>
      <c r="R312" s="32" t="e">
        <f>(K312)/((P312*I312+0.0000000000000000001)/charge/constants!$B$3)</f>
        <v>#DIV/0!</v>
      </c>
      <c r="S312" s="55" t="e">
        <f>SQRT(K312+1)/((P312*I312+0.0000000000000000001)/charge/constants!$B$3)</f>
        <v>#DIV/0!</v>
      </c>
      <c r="T312" s="62" t="e">
        <f>runs!V187</f>
        <v>#DIV/0!</v>
      </c>
      <c r="U312" s="34" t="e">
        <f t="shared" si="26"/>
        <v>#DIV/0!</v>
      </c>
      <c r="V312" s="32" t="e">
        <f t="shared" si="27"/>
        <v>#DIV/0!</v>
      </c>
      <c r="W312" s="186" t="e">
        <f t="shared" si="28"/>
        <v>#DIV/0!</v>
      </c>
      <c r="X312" s="183"/>
    </row>
    <row r="313" spans="1:24" x14ac:dyDescent="0.2">
      <c r="A313" s="29">
        <f>Rohdaten!C188</f>
        <v>0</v>
      </c>
      <c r="B313" s="50">
        <f>Rohdaten!H188</f>
        <v>0</v>
      </c>
      <c r="C313" s="29">
        <f>Rohdaten!F188</f>
        <v>0</v>
      </c>
      <c r="D313" s="53">
        <f>Rohdaten!E188</f>
        <v>0</v>
      </c>
      <c r="H313" s="53">
        <f>Rohdaten!AP188</f>
        <v>0</v>
      </c>
      <c r="I313" s="172">
        <f>Rohdaten!AQ188-0.000024*K313</f>
        <v>0</v>
      </c>
      <c r="J313" s="172">
        <f>Rohdaten!AR188</f>
        <v>0</v>
      </c>
      <c r="K313" s="173">
        <f>Rohdaten!AS188</f>
        <v>0</v>
      </c>
      <c r="L313" s="172">
        <f>Rohdaten!AU188</f>
        <v>0</v>
      </c>
      <c r="M313" s="53" t="e">
        <f>runs!J188</f>
        <v>#DIV/0!</v>
      </c>
      <c r="N313" s="53" t="e">
        <f>runs!G188</f>
        <v>#DIV/0!</v>
      </c>
      <c r="O313" s="53" t="e">
        <f>IF(ISERROR(H313),1&lt;0,H313-N313&gt;eval!$B$6)</f>
        <v>#DIV/0!</v>
      </c>
      <c r="P313" s="29" t="e">
        <f t="shared" si="24"/>
        <v>#DIV/0!</v>
      </c>
      <c r="Q313" s="29" t="e">
        <f t="shared" si="25"/>
        <v>#DIV/0!</v>
      </c>
      <c r="R313" s="32" t="e">
        <f>(K313)/((P313*I313+0.0000000000000000001)/charge/constants!$B$3)</f>
        <v>#DIV/0!</v>
      </c>
      <c r="S313" s="55" t="e">
        <f>SQRT(K313+1)/((P313*I313+0.0000000000000000001)/charge/constants!$B$3)</f>
        <v>#DIV/0!</v>
      </c>
      <c r="T313" s="62" t="e">
        <f>runs!V188</f>
        <v>#DIV/0!</v>
      </c>
      <c r="U313" s="34" t="e">
        <f t="shared" si="26"/>
        <v>#DIV/0!</v>
      </c>
      <c r="V313" s="32" t="e">
        <f t="shared" si="27"/>
        <v>#DIV/0!</v>
      </c>
      <c r="W313" s="186" t="e">
        <f t="shared" si="28"/>
        <v>#DIV/0!</v>
      </c>
      <c r="X313" s="183"/>
    </row>
    <row r="314" spans="1:24" x14ac:dyDescent="0.2">
      <c r="A314" s="29">
        <f>Rohdaten!C189</f>
        <v>0</v>
      </c>
      <c r="B314" s="50">
        <f>Rohdaten!H189</f>
        <v>0</v>
      </c>
      <c r="C314" s="29">
        <f>Rohdaten!F189</f>
        <v>0</v>
      </c>
      <c r="D314" s="53">
        <f>Rohdaten!E189</f>
        <v>0</v>
      </c>
      <c r="H314" s="53">
        <f>Rohdaten!AP189</f>
        <v>0</v>
      </c>
      <c r="I314" s="172">
        <f>Rohdaten!AQ189-0.000024*K314</f>
        <v>0</v>
      </c>
      <c r="J314" s="172">
        <f>Rohdaten!AR189</f>
        <v>0</v>
      </c>
      <c r="K314" s="173">
        <f>Rohdaten!AS189</f>
        <v>0</v>
      </c>
      <c r="L314" s="172">
        <f>Rohdaten!AU189</f>
        <v>0</v>
      </c>
      <c r="M314" s="53" t="e">
        <f>runs!J189</f>
        <v>#DIV/0!</v>
      </c>
      <c r="N314" s="53" t="e">
        <f>runs!G189</f>
        <v>#DIV/0!</v>
      </c>
      <c r="O314" s="53" t="e">
        <f>IF(ISERROR(H314),1&lt;0,H314-N314&gt;eval!$B$6)</f>
        <v>#DIV/0!</v>
      </c>
      <c r="P314" s="29" t="e">
        <f t="shared" si="24"/>
        <v>#DIV/0!</v>
      </c>
      <c r="Q314" s="29" t="e">
        <f t="shared" si="25"/>
        <v>#DIV/0!</v>
      </c>
      <c r="R314" s="32" t="e">
        <f>(K314)/((P314*I314+0.0000000000000000001)/charge/constants!$B$3)</f>
        <v>#DIV/0!</v>
      </c>
      <c r="S314" s="55" t="e">
        <f>SQRT(K314+1)/((P314*I314+0.0000000000000000001)/charge/constants!$B$3)</f>
        <v>#DIV/0!</v>
      </c>
      <c r="T314" s="62" t="e">
        <f>runs!V189</f>
        <v>#DIV/0!</v>
      </c>
      <c r="U314" s="34" t="e">
        <f t="shared" si="26"/>
        <v>#DIV/0!</v>
      </c>
      <c r="V314" s="32" t="e">
        <f t="shared" si="27"/>
        <v>#DIV/0!</v>
      </c>
      <c r="W314" s="186" t="e">
        <f t="shared" si="28"/>
        <v>#DIV/0!</v>
      </c>
      <c r="X314" s="183"/>
    </row>
    <row r="315" spans="1:24" x14ac:dyDescent="0.2">
      <c r="A315" s="29">
        <f>Rohdaten!C190</f>
        <v>0</v>
      </c>
      <c r="B315" s="50">
        <f>Rohdaten!H190</f>
        <v>0</v>
      </c>
      <c r="C315" s="29">
        <f>Rohdaten!F190</f>
        <v>0</v>
      </c>
      <c r="D315" s="53">
        <f>Rohdaten!E190</f>
        <v>0</v>
      </c>
      <c r="H315" s="53">
        <f>Rohdaten!AP190</f>
        <v>0</v>
      </c>
      <c r="I315" s="172">
        <f>Rohdaten!AQ190-0.000024*K315</f>
        <v>0</v>
      </c>
      <c r="J315" s="172">
        <f>Rohdaten!AR190</f>
        <v>0</v>
      </c>
      <c r="K315" s="173">
        <f>Rohdaten!AS190</f>
        <v>0</v>
      </c>
      <c r="L315" s="172">
        <f>Rohdaten!AU190</f>
        <v>0</v>
      </c>
      <c r="M315" s="53" t="e">
        <f>runs!J190</f>
        <v>#DIV/0!</v>
      </c>
      <c r="N315" s="53" t="e">
        <f>runs!G190</f>
        <v>#DIV/0!</v>
      </c>
      <c r="O315" s="53" t="e">
        <f>IF(ISERROR(H315),1&lt;0,H315-N315&gt;eval!$B$6)</f>
        <v>#DIV/0!</v>
      </c>
      <c r="P315" s="29" t="e">
        <f t="shared" si="24"/>
        <v>#DIV/0!</v>
      </c>
      <c r="Q315" s="29" t="e">
        <f t="shared" si="25"/>
        <v>#DIV/0!</v>
      </c>
      <c r="R315" s="32" t="e">
        <f>(K315)/((P315*I315+0.0000000000000000001)/charge/constants!$B$3)</f>
        <v>#DIV/0!</v>
      </c>
      <c r="S315" s="55" t="e">
        <f>SQRT(K315+1)/((P315*I315+0.0000000000000000001)/charge/constants!$B$3)</f>
        <v>#DIV/0!</v>
      </c>
      <c r="T315" s="62" t="e">
        <f>runs!V190</f>
        <v>#DIV/0!</v>
      </c>
      <c r="U315" s="34" t="e">
        <f t="shared" si="26"/>
        <v>#DIV/0!</v>
      </c>
      <c r="V315" s="32" t="e">
        <f t="shared" si="27"/>
        <v>#DIV/0!</v>
      </c>
      <c r="W315" s="186" t="e">
        <f t="shared" si="28"/>
        <v>#DIV/0!</v>
      </c>
      <c r="X315" s="183"/>
    </row>
    <row r="316" spans="1:24" x14ac:dyDescent="0.2">
      <c r="A316" s="29">
        <f>Rohdaten!C191</f>
        <v>0</v>
      </c>
      <c r="B316" s="50">
        <f>Rohdaten!H191</f>
        <v>0</v>
      </c>
      <c r="C316" s="29">
        <f>Rohdaten!F191</f>
        <v>0</v>
      </c>
      <c r="D316" s="53">
        <f>Rohdaten!E191</f>
        <v>0</v>
      </c>
      <c r="H316" s="53">
        <f>Rohdaten!AP191</f>
        <v>0</v>
      </c>
      <c r="I316" s="172">
        <f>Rohdaten!AQ191-0.000024*K316</f>
        <v>0</v>
      </c>
      <c r="J316" s="172">
        <f>Rohdaten!AR191</f>
        <v>0</v>
      </c>
      <c r="K316" s="173">
        <f>Rohdaten!AS191</f>
        <v>0</v>
      </c>
      <c r="L316" s="172">
        <f>Rohdaten!AU191</f>
        <v>0</v>
      </c>
      <c r="M316" s="53" t="e">
        <f>runs!J191</f>
        <v>#DIV/0!</v>
      </c>
      <c r="N316" s="53" t="e">
        <f>runs!G191</f>
        <v>#DIV/0!</v>
      </c>
      <c r="O316" s="53" t="e">
        <f>IF(ISERROR(H316),1&lt;0,H316-N316&gt;eval!$B$6)</f>
        <v>#DIV/0!</v>
      </c>
      <c r="P316" s="29" t="e">
        <f t="shared" si="24"/>
        <v>#DIV/0!</v>
      </c>
      <c r="Q316" s="29" t="e">
        <f t="shared" si="25"/>
        <v>#DIV/0!</v>
      </c>
      <c r="R316" s="32" t="e">
        <f>(K316)/((P316*I316+0.0000000000000000001)/charge/constants!$B$3)</f>
        <v>#DIV/0!</v>
      </c>
      <c r="S316" s="55" t="e">
        <f>SQRT(K316+1)/((P316*I316+0.0000000000000000001)/charge/constants!$B$3)</f>
        <v>#DIV/0!</v>
      </c>
      <c r="T316" s="62" t="e">
        <f>runs!V191</f>
        <v>#DIV/0!</v>
      </c>
      <c r="U316" s="34" t="e">
        <f t="shared" si="26"/>
        <v>#DIV/0!</v>
      </c>
      <c r="V316" s="32" t="e">
        <f t="shared" si="27"/>
        <v>#DIV/0!</v>
      </c>
      <c r="W316" s="186" t="e">
        <f t="shared" si="28"/>
        <v>#DIV/0!</v>
      </c>
      <c r="X316" s="183"/>
    </row>
    <row r="317" spans="1:24" x14ac:dyDescent="0.2">
      <c r="A317" s="29">
        <f>Rohdaten!C192</f>
        <v>0</v>
      </c>
      <c r="B317" s="50">
        <f>Rohdaten!H192</f>
        <v>0</v>
      </c>
      <c r="C317" s="29">
        <f>Rohdaten!F192</f>
        <v>0</v>
      </c>
      <c r="D317" s="53">
        <f>Rohdaten!E192</f>
        <v>0</v>
      </c>
      <c r="H317" s="53">
        <f>Rohdaten!AP192</f>
        <v>0</v>
      </c>
      <c r="I317" s="172">
        <f>Rohdaten!AQ192-0.000024*K317</f>
        <v>0</v>
      </c>
      <c r="J317" s="172">
        <f>Rohdaten!AR192</f>
        <v>0</v>
      </c>
      <c r="K317" s="173">
        <f>Rohdaten!AS192</f>
        <v>0</v>
      </c>
      <c r="L317" s="172">
        <f>Rohdaten!AU192</f>
        <v>0</v>
      </c>
      <c r="M317" s="53" t="e">
        <f>runs!J192</f>
        <v>#DIV/0!</v>
      </c>
      <c r="N317" s="53" t="e">
        <f>runs!G192</f>
        <v>#DIV/0!</v>
      </c>
      <c r="O317" s="53" t="e">
        <f>IF(ISERROR(H317),1&lt;0,H317-N317&gt;eval!$B$6)</f>
        <v>#DIV/0!</v>
      </c>
      <c r="P317" s="29" t="e">
        <f t="shared" si="24"/>
        <v>#DIV/0!</v>
      </c>
      <c r="Q317" s="29" t="e">
        <f t="shared" si="25"/>
        <v>#DIV/0!</v>
      </c>
      <c r="R317" s="32" t="e">
        <f>(K317)/((P317*I317+0.0000000000000000001)/charge/constants!$B$3)</f>
        <v>#DIV/0!</v>
      </c>
      <c r="S317" s="55" t="e">
        <f>SQRT(K317+1)/((P317*I317+0.0000000000000000001)/charge/constants!$B$3)</f>
        <v>#DIV/0!</v>
      </c>
      <c r="T317" s="62" t="e">
        <f>runs!V192</f>
        <v>#DIV/0!</v>
      </c>
      <c r="U317" s="34" t="e">
        <f t="shared" si="26"/>
        <v>#DIV/0!</v>
      </c>
      <c r="V317" s="32" t="e">
        <f t="shared" si="27"/>
        <v>#DIV/0!</v>
      </c>
      <c r="W317" s="186" t="e">
        <f t="shared" si="28"/>
        <v>#DIV/0!</v>
      </c>
      <c r="X317" s="183"/>
    </row>
    <row r="318" spans="1:24" x14ac:dyDescent="0.2">
      <c r="A318" s="29">
        <f>Rohdaten!C193</f>
        <v>0</v>
      </c>
      <c r="B318" s="50">
        <f>Rohdaten!H193</f>
        <v>0</v>
      </c>
      <c r="C318" s="29">
        <f>Rohdaten!F193</f>
        <v>0</v>
      </c>
      <c r="D318" s="53">
        <f>Rohdaten!E193</f>
        <v>0</v>
      </c>
      <c r="H318" s="53">
        <f>Rohdaten!AP193</f>
        <v>0</v>
      </c>
      <c r="I318" s="172">
        <f>Rohdaten!AQ193-0.000024*K318</f>
        <v>0</v>
      </c>
      <c r="J318" s="172">
        <f>Rohdaten!AR193</f>
        <v>0</v>
      </c>
      <c r="K318" s="173">
        <f>Rohdaten!AS193</f>
        <v>0</v>
      </c>
      <c r="L318" s="172">
        <f>Rohdaten!AU193</f>
        <v>0</v>
      </c>
      <c r="M318" s="53" t="e">
        <f>runs!J193</f>
        <v>#DIV/0!</v>
      </c>
      <c r="N318" s="53" t="e">
        <f>runs!G193</f>
        <v>#DIV/0!</v>
      </c>
      <c r="O318" s="53" t="e">
        <f>IF(ISERROR(H318),1&lt;0,H318-N318&gt;eval!$B$6)</f>
        <v>#DIV/0!</v>
      </c>
      <c r="P318" s="29" t="e">
        <f t="shared" si="24"/>
        <v>#DIV/0!</v>
      </c>
      <c r="Q318" s="29" t="e">
        <f t="shared" si="25"/>
        <v>#DIV/0!</v>
      </c>
      <c r="R318" s="32" t="e">
        <f>(K318)/((P318*I318+0.0000000000000000001)/charge/constants!$B$3)</f>
        <v>#DIV/0!</v>
      </c>
      <c r="S318" s="55" t="e">
        <f>SQRT(K318+1)/((P318*I318+0.0000000000000000001)/charge/constants!$B$3)</f>
        <v>#DIV/0!</v>
      </c>
      <c r="T318" s="62" t="e">
        <f>runs!V193</f>
        <v>#DIV/0!</v>
      </c>
      <c r="U318" s="34" t="e">
        <f t="shared" si="26"/>
        <v>#DIV/0!</v>
      </c>
      <c r="V318" s="32" t="e">
        <f t="shared" si="27"/>
        <v>#DIV/0!</v>
      </c>
      <c r="W318" s="186" t="e">
        <f t="shared" si="28"/>
        <v>#DIV/0!</v>
      </c>
      <c r="X318" s="183"/>
    </row>
    <row r="319" spans="1:24" x14ac:dyDescent="0.2">
      <c r="A319" s="29">
        <f>Rohdaten!C194</f>
        <v>0</v>
      </c>
      <c r="B319" s="50">
        <f>Rohdaten!H194</f>
        <v>0</v>
      </c>
      <c r="C319" s="29">
        <f>Rohdaten!F194</f>
        <v>0</v>
      </c>
      <c r="D319" s="53">
        <f>Rohdaten!E194</f>
        <v>0</v>
      </c>
      <c r="H319" s="53">
        <f>Rohdaten!AP194</f>
        <v>0</v>
      </c>
      <c r="I319" s="172">
        <f>Rohdaten!AQ194-0.000024*K319</f>
        <v>0</v>
      </c>
      <c r="J319" s="172">
        <f>Rohdaten!AR194</f>
        <v>0</v>
      </c>
      <c r="K319" s="173">
        <f>Rohdaten!AS194</f>
        <v>0</v>
      </c>
      <c r="L319" s="172">
        <f>Rohdaten!AU194</f>
        <v>0</v>
      </c>
      <c r="M319" s="53" t="e">
        <f>runs!J194</f>
        <v>#DIV/0!</v>
      </c>
      <c r="N319" s="53" t="e">
        <f>runs!G194</f>
        <v>#DIV/0!</v>
      </c>
      <c r="O319" s="53" t="e">
        <f>IF(ISERROR(H319),1&lt;0,H319-N319&gt;eval!$B$6)</f>
        <v>#DIV/0!</v>
      </c>
      <c r="P319" s="29" t="e">
        <f t="shared" si="24"/>
        <v>#DIV/0!</v>
      </c>
      <c r="Q319" s="29" t="e">
        <f t="shared" si="25"/>
        <v>#DIV/0!</v>
      </c>
      <c r="R319" s="32" t="e">
        <f>(K319)/((P319*I319+0.0000000000000000001)/charge/constants!$B$3)</f>
        <v>#DIV/0!</v>
      </c>
      <c r="S319" s="55" t="e">
        <f>SQRT(K319+1)/((P319*I319+0.0000000000000000001)/charge/constants!$B$3)</f>
        <v>#DIV/0!</v>
      </c>
      <c r="T319" s="62" t="e">
        <f>runs!V194</f>
        <v>#DIV/0!</v>
      </c>
      <c r="U319" s="34" t="e">
        <f t="shared" si="26"/>
        <v>#DIV/0!</v>
      </c>
      <c r="V319" s="32" t="e">
        <f t="shared" si="27"/>
        <v>#DIV/0!</v>
      </c>
      <c r="W319" s="186" t="e">
        <f t="shared" si="28"/>
        <v>#DIV/0!</v>
      </c>
      <c r="X319" s="183"/>
    </row>
    <row r="320" spans="1:24" x14ac:dyDescent="0.2">
      <c r="A320" s="29">
        <f>Rohdaten!C195</f>
        <v>0</v>
      </c>
      <c r="B320" s="50">
        <f>Rohdaten!H195</f>
        <v>0</v>
      </c>
      <c r="C320" s="29">
        <f>Rohdaten!F195</f>
        <v>0</v>
      </c>
      <c r="D320" s="53">
        <f>Rohdaten!E195</f>
        <v>0</v>
      </c>
      <c r="H320" s="53">
        <f>Rohdaten!AP195</f>
        <v>0</v>
      </c>
      <c r="I320" s="172">
        <f>Rohdaten!AQ195-0.000024*K320</f>
        <v>0</v>
      </c>
      <c r="J320" s="172">
        <f>Rohdaten!AR195</f>
        <v>0</v>
      </c>
      <c r="K320" s="173">
        <f>Rohdaten!AS195</f>
        <v>0</v>
      </c>
      <c r="L320" s="172">
        <f>Rohdaten!AU195</f>
        <v>0</v>
      </c>
      <c r="M320" s="53" t="e">
        <f>runs!J195</f>
        <v>#DIV/0!</v>
      </c>
      <c r="N320" s="53" t="e">
        <f>runs!G195</f>
        <v>#DIV/0!</v>
      </c>
      <c r="O320" s="53" t="e">
        <f>IF(ISERROR(H320),1&lt;0,H320-N320&gt;eval!$B$6)</f>
        <v>#DIV/0!</v>
      </c>
      <c r="P320" s="29" t="e">
        <f t="shared" si="24"/>
        <v>#DIV/0!</v>
      </c>
      <c r="Q320" s="29" t="e">
        <f t="shared" si="25"/>
        <v>#DIV/0!</v>
      </c>
      <c r="R320" s="32" t="e">
        <f>(K320)/((P320*I320+0.0000000000000000001)/charge/constants!$B$3)</f>
        <v>#DIV/0!</v>
      </c>
      <c r="S320" s="55" t="e">
        <f>SQRT(K320+1)/((P320*I320+0.0000000000000000001)/charge/constants!$B$3)</f>
        <v>#DIV/0!</v>
      </c>
      <c r="T320" s="62" t="e">
        <f>runs!V195</f>
        <v>#DIV/0!</v>
      </c>
      <c r="U320" s="34" t="e">
        <f t="shared" si="26"/>
        <v>#DIV/0!</v>
      </c>
      <c r="V320" s="32" t="e">
        <f t="shared" si="27"/>
        <v>#DIV/0!</v>
      </c>
      <c r="W320" s="186" t="e">
        <f t="shared" si="28"/>
        <v>#DIV/0!</v>
      </c>
      <c r="X320" s="183"/>
    </row>
    <row r="321" spans="1:24" x14ac:dyDescent="0.2">
      <c r="A321" s="29">
        <f>Rohdaten!C196</f>
        <v>0</v>
      </c>
      <c r="B321" s="50">
        <f>Rohdaten!H196</f>
        <v>0</v>
      </c>
      <c r="C321" s="29">
        <f>Rohdaten!F196</f>
        <v>0</v>
      </c>
      <c r="D321" s="53">
        <f>Rohdaten!E196</f>
        <v>0</v>
      </c>
      <c r="H321" s="53">
        <f>Rohdaten!AP196</f>
        <v>0</v>
      </c>
      <c r="I321" s="172">
        <f>Rohdaten!AQ196-0.000024*K321</f>
        <v>0</v>
      </c>
      <c r="J321" s="172">
        <f>Rohdaten!AR196</f>
        <v>0</v>
      </c>
      <c r="K321" s="173">
        <f>Rohdaten!AS196</f>
        <v>0</v>
      </c>
      <c r="L321" s="172">
        <f>Rohdaten!AU196</f>
        <v>0</v>
      </c>
      <c r="M321" s="53" t="e">
        <f>runs!J196</f>
        <v>#DIV/0!</v>
      </c>
      <c r="N321" s="53" t="e">
        <f>runs!G196</f>
        <v>#DIV/0!</v>
      </c>
      <c r="O321" s="53" t="e">
        <f>IF(ISERROR(H321),1&lt;0,H321-N321&gt;eval!$B$6)</f>
        <v>#DIV/0!</v>
      </c>
      <c r="P321" s="29" t="e">
        <f t="shared" ref="P321:P384" si="29">IF(OR(ISERROR(M321),O321),H321-N321,M321)</f>
        <v>#DIV/0!</v>
      </c>
      <c r="Q321" s="29" t="e">
        <f t="shared" ref="Q321:Q384" si="30">K321/I321</f>
        <v>#DIV/0!</v>
      </c>
      <c r="R321" s="32" t="e">
        <f>(K321)/((P321*I321+0.0000000000000000001)/charge/constants!$B$3)</f>
        <v>#DIV/0!</v>
      </c>
      <c r="S321" s="55" t="e">
        <f>SQRT(K321+1)/((P321*I321+0.0000000000000000001)/charge/constants!$B$3)</f>
        <v>#DIV/0!</v>
      </c>
      <c r="T321" s="62" t="e">
        <f>runs!V196</f>
        <v>#DIV/0!</v>
      </c>
      <c r="U321" s="34" t="e">
        <f t="shared" ref="U321:U384" si="31">R321/T321</f>
        <v>#DIV/0!</v>
      </c>
      <c r="V321" s="32" t="e">
        <f t="shared" ref="V321:V384" si="32">S321/T321</f>
        <v>#DIV/0!</v>
      </c>
      <c r="W321" s="186" t="e">
        <f t="shared" ref="W321:W384" si="33">1/V321^2</f>
        <v>#DIV/0!</v>
      </c>
      <c r="X321" s="183"/>
    </row>
    <row r="322" spans="1:24" x14ac:dyDescent="0.2">
      <c r="A322" s="29">
        <f>Rohdaten!C197</f>
        <v>0</v>
      </c>
      <c r="B322" s="50">
        <f>Rohdaten!H197</f>
        <v>0</v>
      </c>
      <c r="C322" s="29">
        <f>Rohdaten!F197</f>
        <v>0</v>
      </c>
      <c r="D322" s="53">
        <f>Rohdaten!E197</f>
        <v>0</v>
      </c>
      <c r="H322" s="53">
        <f>Rohdaten!AP197</f>
        <v>0</v>
      </c>
      <c r="I322" s="172">
        <f>Rohdaten!AQ197-0.000024*K322</f>
        <v>0</v>
      </c>
      <c r="J322" s="172">
        <f>Rohdaten!AR197</f>
        <v>0</v>
      </c>
      <c r="K322" s="173">
        <f>Rohdaten!AS197</f>
        <v>0</v>
      </c>
      <c r="L322" s="172">
        <f>Rohdaten!AU197</f>
        <v>0</v>
      </c>
      <c r="M322" s="53" t="e">
        <f>runs!J197</f>
        <v>#DIV/0!</v>
      </c>
      <c r="N322" s="53" t="e">
        <f>runs!G197</f>
        <v>#DIV/0!</v>
      </c>
      <c r="O322" s="53" t="e">
        <f>IF(ISERROR(H322),1&lt;0,H322-N322&gt;eval!$B$6)</f>
        <v>#DIV/0!</v>
      </c>
      <c r="P322" s="29" t="e">
        <f t="shared" si="29"/>
        <v>#DIV/0!</v>
      </c>
      <c r="Q322" s="29" t="e">
        <f t="shared" si="30"/>
        <v>#DIV/0!</v>
      </c>
      <c r="R322" s="32" t="e">
        <f>(K322)/((P322*I322+0.0000000000000000001)/charge/constants!$B$3)</f>
        <v>#DIV/0!</v>
      </c>
      <c r="S322" s="55" t="e">
        <f>SQRT(K322+1)/((P322*I322+0.0000000000000000001)/charge/constants!$B$3)</f>
        <v>#DIV/0!</v>
      </c>
      <c r="T322" s="62" t="e">
        <f>runs!V197</f>
        <v>#DIV/0!</v>
      </c>
      <c r="U322" s="34" t="e">
        <f t="shared" si="31"/>
        <v>#DIV/0!</v>
      </c>
      <c r="V322" s="32" t="e">
        <f t="shared" si="32"/>
        <v>#DIV/0!</v>
      </c>
      <c r="W322" s="186" t="e">
        <f t="shared" si="33"/>
        <v>#DIV/0!</v>
      </c>
      <c r="X322" s="183"/>
    </row>
    <row r="323" spans="1:24" x14ac:dyDescent="0.2">
      <c r="A323" s="29">
        <f>Rohdaten!C198</f>
        <v>0</v>
      </c>
      <c r="B323" s="50">
        <f>Rohdaten!H198</f>
        <v>0</v>
      </c>
      <c r="C323" s="29">
        <f>Rohdaten!F198</f>
        <v>0</v>
      </c>
      <c r="D323" s="53">
        <f>Rohdaten!E198</f>
        <v>0</v>
      </c>
      <c r="H323" s="53">
        <f>Rohdaten!AP198</f>
        <v>0</v>
      </c>
      <c r="I323" s="172">
        <f>Rohdaten!AQ198-0.000024*K323</f>
        <v>0</v>
      </c>
      <c r="J323" s="172">
        <f>Rohdaten!AR198</f>
        <v>0</v>
      </c>
      <c r="K323" s="173">
        <f>Rohdaten!AS198</f>
        <v>0</v>
      </c>
      <c r="L323" s="172">
        <f>Rohdaten!AU198</f>
        <v>0</v>
      </c>
      <c r="M323" s="53" t="e">
        <f>runs!J198</f>
        <v>#DIV/0!</v>
      </c>
      <c r="N323" s="53" t="e">
        <f>runs!G198</f>
        <v>#DIV/0!</v>
      </c>
      <c r="O323" s="53" t="e">
        <f>IF(ISERROR(H323),1&lt;0,H323-N323&gt;eval!$B$6)</f>
        <v>#DIV/0!</v>
      </c>
      <c r="P323" s="29" t="e">
        <f t="shared" si="29"/>
        <v>#DIV/0!</v>
      </c>
      <c r="Q323" s="29" t="e">
        <f t="shared" si="30"/>
        <v>#DIV/0!</v>
      </c>
      <c r="R323" s="32" t="e">
        <f>(K323)/((P323*I323+0.0000000000000000001)/charge/constants!$B$3)</f>
        <v>#DIV/0!</v>
      </c>
      <c r="S323" s="55" t="e">
        <f>SQRT(K323+1)/((P323*I323+0.0000000000000000001)/charge/constants!$B$3)</f>
        <v>#DIV/0!</v>
      </c>
      <c r="T323" s="62" t="e">
        <f>runs!V198</f>
        <v>#DIV/0!</v>
      </c>
      <c r="U323" s="34" t="e">
        <f t="shared" si="31"/>
        <v>#DIV/0!</v>
      </c>
      <c r="V323" s="32" t="e">
        <f t="shared" si="32"/>
        <v>#DIV/0!</v>
      </c>
      <c r="W323" s="186" t="e">
        <f t="shared" si="33"/>
        <v>#DIV/0!</v>
      </c>
      <c r="X323" s="183"/>
    </row>
    <row r="324" spans="1:24" x14ac:dyDescent="0.2">
      <c r="A324" s="29">
        <f>Rohdaten!C199</f>
        <v>0</v>
      </c>
      <c r="B324" s="50">
        <f>Rohdaten!H199</f>
        <v>0</v>
      </c>
      <c r="C324" s="29">
        <f>Rohdaten!F199</f>
        <v>0</v>
      </c>
      <c r="D324" s="53">
        <f>Rohdaten!E199</f>
        <v>0</v>
      </c>
      <c r="H324" s="53">
        <f>Rohdaten!AP199</f>
        <v>0</v>
      </c>
      <c r="I324" s="172">
        <f>Rohdaten!AQ199-0.000024*K324</f>
        <v>0</v>
      </c>
      <c r="J324" s="172">
        <f>Rohdaten!AR199</f>
        <v>0</v>
      </c>
      <c r="K324" s="173">
        <f>Rohdaten!AS199</f>
        <v>0</v>
      </c>
      <c r="L324" s="172">
        <f>Rohdaten!AU199</f>
        <v>0</v>
      </c>
      <c r="M324" s="53" t="e">
        <f>runs!J199</f>
        <v>#DIV/0!</v>
      </c>
      <c r="N324" s="53" t="e">
        <f>runs!G199</f>
        <v>#DIV/0!</v>
      </c>
      <c r="O324" s="53" t="e">
        <f>IF(ISERROR(H324),1&lt;0,H324-N324&gt;eval!$B$6)</f>
        <v>#DIV/0!</v>
      </c>
      <c r="P324" s="29" t="e">
        <f t="shared" si="29"/>
        <v>#DIV/0!</v>
      </c>
      <c r="Q324" s="29" t="e">
        <f t="shared" si="30"/>
        <v>#DIV/0!</v>
      </c>
      <c r="R324" s="32" t="e">
        <f>(K324)/((P324*I324+0.0000000000000000001)/charge/constants!$B$3)</f>
        <v>#DIV/0!</v>
      </c>
      <c r="S324" s="55" t="e">
        <f>SQRT(K324+1)/((P324*I324+0.0000000000000000001)/charge/constants!$B$3)</f>
        <v>#DIV/0!</v>
      </c>
      <c r="T324" s="62" t="e">
        <f>runs!V199</f>
        <v>#DIV/0!</v>
      </c>
      <c r="U324" s="34" t="e">
        <f t="shared" si="31"/>
        <v>#DIV/0!</v>
      </c>
      <c r="V324" s="32" t="e">
        <f t="shared" si="32"/>
        <v>#DIV/0!</v>
      </c>
      <c r="W324" s="186" t="e">
        <f t="shared" si="33"/>
        <v>#DIV/0!</v>
      </c>
      <c r="X324" s="183"/>
    </row>
    <row r="325" spans="1:24" x14ac:dyDescent="0.2">
      <c r="A325" s="29">
        <f>Rohdaten!C200</f>
        <v>0</v>
      </c>
      <c r="B325" s="50">
        <f>Rohdaten!H200</f>
        <v>0</v>
      </c>
      <c r="C325" s="29">
        <f>Rohdaten!F200</f>
        <v>0</v>
      </c>
      <c r="D325" s="53">
        <f>Rohdaten!E200</f>
        <v>0</v>
      </c>
      <c r="H325" s="53">
        <f>Rohdaten!AP200</f>
        <v>0</v>
      </c>
      <c r="I325" s="172">
        <f>Rohdaten!AQ200-0.000024*K325</f>
        <v>0</v>
      </c>
      <c r="J325" s="172">
        <f>Rohdaten!AR200</f>
        <v>0</v>
      </c>
      <c r="K325" s="173">
        <f>Rohdaten!AS200</f>
        <v>0</v>
      </c>
      <c r="L325" s="172">
        <f>Rohdaten!AU200</f>
        <v>0</v>
      </c>
      <c r="M325" s="53" t="e">
        <f>runs!J200</f>
        <v>#DIV/0!</v>
      </c>
      <c r="N325" s="53" t="e">
        <f>runs!G200</f>
        <v>#DIV/0!</v>
      </c>
      <c r="O325" s="53" t="e">
        <f>IF(ISERROR(H325),1&lt;0,H325-N325&gt;eval!$B$6)</f>
        <v>#DIV/0!</v>
      </c>
      <c r="P325" s="29" t="e">
        <f t="shared" si="29"/>
        <v>#DIV/0!</v>
      </c>
      <c r="Q325" s="29" t="e">
        <f t="shared" si="30"/>
        <v>#DIV/0!</v>
      </c>
      <c r="R325" s="32" t="e">
        <f>(K325)/((P325*I325+0.0000000000000000001)/charge/constants!$B$3)</f>
        <v>#DIV/0!</v>
      </c>
      <c r="S325" s="55" t="e">
        <f>SQRT(K325+1)/((P325*I325+0.0000000000000000001)/charge/constants!$B$3)</f>
        <v>#DIV/0!</v>
      </c>
      <c r="T325" s="62" t="e">
        <f>runs!V200</f>
        <v>#DIV/0!</v>
      </c>
      <c r="U325" s="34" t="e">
        <f t="shared" si="31"/>
        <v>#DIV/0!</v>
      </c>
      <c r="V325" s="32" t="e">
        <f t="shared" si="32"/>
        <v>#DIV/0!</v>
      </c>
      <c r="W325" s="186" t="e">
        <f t="shared" si="33"/>
        <v>#DIV/0!</v>
      </c>
      <c r="X325" s="183"/>
    </row>
    <row r="326" spans="1:24" x14ac:dyDescent="0.2">
      <c r="A326" s="29">
        <f>Rohdaten!C201</f>
        <v>0</v>
      </c>
      <c r="B326" s="50">
        <f>Rohdaten!H201</f>
        <v>0</v>
      </c>
      <c r="C326" s="29">
        <f>Rohdaten!F201</f>
        <v>0</v>
      </c>
      <c r="D326" s="53">
        <f>Rohdaten!E201</f>
        <v>0</v>
      </c>
      <c r="H326" s="53">
        <f>Rohdaten!AP201</f>
        <v>0</v>
      </c>
      <c r="I326" s="172">
        <f>Rohdaten!AQ201-0.000024*K326</f>
        <v>0</v>
      </c>
      <c r="J326" s="172">
        <f>Rohdaten!AR201</f>
        <v>0</v>
      </c>
      <c r="K326" s="173">
        <f>Rohdaten!AS201</f>
        <v>0</v>
      </c>
      <c r="L326" s="172">
        <f>Rohdaten!AU201</f>
        <v>0</v>
      </c>
      <c r="M326" s="53" t="e">
        <f>runs!J201</f>
        <v>#DIV/0!</v>
      </c>
      <c r="N326" s="53" t="e">
        <f>runs!G201</f>
        <v>#DIV/0!</v>
      </c>
      <c r="O326" s="53" t="e">
        <f>IF(ISERROR(H326),1&lt;0,H326-N326&gt;eval!$B$6)</f>
        <v>#DIV/0!</v>
      </c>
      <c r="P326" s="29" t="e">
        <f t="shared" si="29"/>
        <v>#DIV/0!</v>
      </c>
      <c r="Q326" s="29" t="e">
        <f t="shared" si="30"/>
        <v>#DIV/0!</v>
      </c>
      <c r="R326" s="32" t="e">
        <f>(K326)/((P326*I326+0.0000000000000000001)/charge/constants!$B$3)</f>
        <v>#DIV/0!</v>
      </c>
      <c r="S326" s="55" t="e">
        <f>SQRT(K326+1)/((P326*I326+0.0000000000000000001)/charge/constants!$B$3)</f>
        <v>#DIV/0!</v>
      </c>
      <c r="T326" s="62" t="e">
        <f>runs!V201</f>
        <v>#DIV/0!</v>
      </c>
      <c r="U326" s="34" t="e">
        <f t="shared" si="31"/>
        <v>#DIV/0!</v>
      </c>
      <c r="V326" s="32" t="e">
        <f t="shared" si="32"/>
        <v>#DIV/0!</v>
      </c>
      <c r="W326" s="186" t="e">
        <f t="shared" si="33"/>
        <v>#DIV/0!</v>
      </c>
      <c r="X326" s="183"/>
    </row>
    <row r="327" spans="1:24" x14ac:dyDescent="0.2">
      <c r="A327" s="29">
        <f>Rohdaten!C202</f>
        <v>0</v>
      </c>
      <c r="B327" s="50">
        <f>Rohdaten!H202</f>
        <v>0</v>
      </c>
      <c r="C327" s="29">
        <f>Rohdaten!F202</f>
        <v>0</v>
      </c>
      <c r="D327" s="53">
        <f>Rohdaten!E202</f>
        <v>0</v>
      </c>
      <c r="H327" s="53">
        <f>Rohdaten!AP202</f>
        <v>0</v>
      </c>
      <c r="I327" s="172">
        <f>Rohdaten!AQ202-0.000024*K327</f>
        <v>0</v>
      </c>
      <c r="J327" s="172">
        <f>Rohdaten!AR202</f>
        <v>0</v>
      </c>
      <c r="K327" s="173">
        <f>Rohdaten!AS202</f>
        <v>0</v>
      </c>
      <c r="L327" s="172">
        <f>Rohdaten!AU202</f>
        <v>0</v>
      </c>
      <c r="M327" s="53" t="e">
        <f>runs!J202</f>
        <v>#DIV/0!</v>
      </c>
      <c r="N327" s="53" t="e">
        <f>runs!G202</f>
        <v>#DIV/0!</v>
      </c>
      <c r="O327" s="53" t="e">
        <f>IF(ISERROR(H327),1&lt;0,H327-N327&gt;eval!$B$6)</f>
        <v>#DIV/0!</v>
      </c>
      <c r="P327" s="29" t="e">
        <f t="shared" si="29"/>
        <v>#DIV/0!</v>
      </c>
      <c r="Q327" s="29" t="e">
        <f t="shared" si="30"/>
        <v>#DIV/0!</v>
      </c>
      <c r="R327" s="32" t="e">
        <f>(K327)/((P327*I327+0.0000000000000000001)/charge/constants!$B$3)</f>
        <v>#DIV/0!</v>
      </c>
      <c r="S327" s="55" t="e">
        <f>SQRT(K327+1)/((P327*I327+0.0000000000000000001)/charge/constants!$B$3)</f>
        <v>#DIV/0!</v>
      </c>
      <c r="T327" s="62" t="e">
        <f>runs!V202</f>
        <v>#DIV/0!</v>
      </c>
      <c r="U327" s="34" t="e">
        <f t="shared" si="31"/>
        <v>#DIV/0!</v>
      </c>
      <c r="V327" s="32" t="e">
        <f t="shared" si="32"/>
        <v>#DIV/0!</v>
      </c>
      <c r="W327" s="186" t="e">
        <f t="shared" si="33"/>
        <v>#DIV/0!</v>
      </c>
      <c r="X327" s="183"/>
    </row>
    <row r="328" spans="1:24" x14ac:dyDescent="0.2">
      <c r="A328" s="29">
        <f>Rohdaten!C203</f>
        <v>0</v>
      </c>
      <c r="B328" s="50">
        <f>Rohdaten!H203</f>
        <v>0</v>
      </c>
      <c r="C328" s="29">
        <f>Rohdaten!F203</f>
        <v>0</v>
      </c>
      <c r="D328" s="53">
        <f>Rohdaten!E203</f>
        <v>0</v>
      </c>
      <c r="H328" s="53">
        <f>Rohdaten!AP203</f>
        <v>0</v>
      </c>
      <c r="I328" s="172">
        <f>Rohdaten!AQ203-0.000024*K328</f>
        <v>0</v>
      </c>
      <c r="J328" s="172">
        <f>Rohdaten!AR203</f>
        <v>0</v>
      </c>
      <c r="K328" s="173">
        <f>Rohdaten!AS203</f>
        <v>0</v>
      </c>
      <c r="L328" s="172">
        <f>Rohdaten!AU203</f>
        <v>0</v>
      </c>
      <c r="M328" s="53" t="e">
        <f>runs!J203</f>
        <v>#DIV/0!</v>
      </c>
      <c r="N328" s="53" t="e">
        <f>runs!G203</f>
        <v>#DIV/0!</v>
      </c>
      <c r="O328" s="53" t="e">
        <f>IF(ISERROR(H328),1&lt;0,H328-N328&gt;eval!$B$6)</f>
        <v>#DIV/0!</v>
      </c>
      <c r="P328" s="29" t="e">
        <f t="shared" si="29"/>
        <v>#DIV/0!</v>
      </c>
      <c r="Q328" s="29" t="e">
        <f t="shared" si="30"/>
        <v>#DIV/0!</v>
      </c>
      <c r="R328" s="32" t="e">
        <f>(K328)/((P328*I328+0.0000000000000000001)/charge/constants!$B$3)</f>
        <v>#DIV/0!</v>
      </c>
      <c r="S328" s="55" t="e">
        <f>SQRT(K328+1)/((P328*I328+0.0000000000000000001)/charge/constants!$B$3)</f>
        <v>#DIV/0!</v>
      </c>
      <c r="T328" s="62" t="e">
        <f>runs!V203</f>
        <v>#DIV/0!</v>
      </c>
      <c r="U328" s="34" t="e">
        <f t="shared" si="31"/>
        <v>#DIV/0!</v>
      </c>
      <c r="V328" s="32" t="e">
        <f t="shared" si="32"/>
        <v>#DIV/0!</v>
      </c>
      <c r="W328" s="186" t="e">
        <f t="shared" si="33"/>
        <v>#DIV/0!</v>
      </c>
      <c r="X328" s="183"/>
    </row>
    <row r="329" spans="1:24" x14ac:dyDescent="0.2">
      <c r="A329" s="29">
        <f>Rohdaten!C204</f>
        <v>0</v>
      </c>
      <c r="B329" s="50">
        <f>Rohdaten!H204</f>
        <v>0</v>
      </c>
      <c r="C329" s="29">
        <f>Rohdaten!F204</f>
        <v>0</v>
      </c>
      <c r="D329" s="53">
        <f>Rohdaten!E204</f>
        <v>0</v>
      </c>
      <c r="H329" s="53">
        <f>Rohdaten!AP204</f>
        <v>0</v>
      </c>
      <c r="I329" s="172">
        <f>Rohdaten!AQ204-0.000024*K329</f>
        <v>0</v>
      </c>
      <c r="J329" s="172">
        <f>Rohdaten!AR204</f>
        <v>0</v>
      </c>
      <c r="K329" s="173">
        <f>Rohdaten!AS204</f>
        <v>0</v>
      </c>
      <c r="L329" s="172">
        <f>Rohdaten!AU204</f>
        <v>0</v>
      </c>
      <c r="M329" s="53" t="e">
        <f>runs!J204</f>
        <v>#DIV/0!</v>
      </c>
      <c r="N329" s="53" t="e">
        <f>runs!G204</f>
        <v>#DIV/0!</v>
      </c>
      <c r="O329" s="53" t="e">
        <f>IF(ISERROR(H329),1&lt;0,H329-N329&gt;eval!$B$6)</f>
        <v>#DIV/0!</v>
      </c>
      <c r="P329" s="29" t="e">
        <f t="shared" si="29"/>
        <v>#DIV/0!</v>
      </c>
      <c r="Q329" s="29" t="e">
        <f t="shared" si="30"/>
        <v>#DIV/0!</v>
      </c>
      <c r="R329" s="32" t="e">
        <f>(K329)/((P329*I329+0.0000000000000000001)/charge/constants!$B$3)</f>
        <v>#DIV/0!</v>
      </c>
      <c r="S329" s="55" t="e">
        <f>SQRT(K329+1)/((P329*I329+0.0000000000000000001)/charge/constants!$B$3)</f>
        <v>#DIV/0!</v>
      </c>
      <c r="T329" s="62" t="e">
        <f>runs!V204</f>
        <v>#DIV/0!</v>
      </c>
      <c r="U329" s="34" t="e">
        <f t="shared" si="31"/>
        <v>#DIV/0!</v>
      </c>
      <c r="V329" s="32" t="e">
        <f t="shared" si="32"/>
        <v>#DIV/0!</v>
      </c>
      <c r="W329" s="186" t="e">
        <f t="shared" si="33"/>
        <v>#DIV/0!</v>
      </c>
      <c r="X329" s="183"/>
    </row>
    <row r="330" spans="1:24" x14ac:dyDescent="0.2">
      <c r="A330" s="29">
        <f>Rohdaten!C205</f>
        <v>0</v>
      </c>
      <c r="B330" s="50">
        <f>Rohdaten!H205</f>
        <v>0</v>
      </c>
      <c r="C330" s="29">
        <f>Rohdaten!F205</f>
        <v>0</v>
      </c>
      <c r="D330" s="53">
        <f>Rohdaten!E205</f>
        <v>0</v>
      </c>
      <c r="H330" s="53">
        <f>Rohdaten!AP205</f>
        <v>0</v>
      </c>
      <c r="I330" s="172">
        <f>Rohdaten!AQ205-0.000024*K330</f>
        <v>0</v>
      </c>
      <c r="J330" s="172">
        <f>Rohdaten!AR205</f>
        <v>0</v>
      </c>
      <c r="K330" s="173">
        <f>Rohdaten!AS205</f>
        <v>0</v>
      </c>
      <c r="L330" s="172">
        <f>Rohdaten!AU205</f>
        <v>0</v>
      </c>
      <c r="M330" s="53" t="e">
        <f>runs!J205</f>
        <v>#DIV/0!</v>
      </c>
      <c r="N330" s="53" t="e">
        <f>runs!G205</f>
        <v>#DIV/0!</v>
      </c>
      <c r="O330" s="53" t="e">
        <f>IF(ISERROR(H330),1&lt;0,H330-N330&gt;eval!$B$6)</f>
        <v>#DIV/0!</v>
      </c>
      <c r="P330" s="29" t="e">
        <f t="shared" si="29"/>
        <v>#DIV/0!</v>
      </c>
      <c r="Q330" s="29" t="e">
        <f t="shared" si="30"/>
        <v>#DIV/0!</v>
      </c>
      <c r="R330" s="32" t="e">
        <f>(K330)/((P330*I330+0.0000000000000000001)/charge/constants!$B$3)</f>
        <v>#DIV/0!</v>
      </c>
      <c r="S330" s="55" t="e">
        <f>SQRT(K330+1)/((P330*I330+0.0000000000000000001)/charge/constants!$B$3)</f>
        <v>#DIV/0!</v>
      </c>
      <c r="T330" s="62" t="e">
        <f>runs!V205</f>
        <v>#DIV/0!</v>
      </c>
      <c r="U330" s="34" t="e">
        <f t="shared" si="31"/>
        <v>#DIV/0!</v>
      </c>
      <c r="V330" s="32" t="e">
        <f t="shared" si="32"/>
        <v>#DIV/0!</v>
      </c>
      <c r="W330" s="186" t="e">
        <f t="shared" si="33"/>
        <v>#DIV/0!</v>
      </c>
      <c r="X330" s="183"/>
    </row>
    <row r="331" spans="1:24" x14ac:dyDescent="0.2">
      <c r="A331" s="29">
        <f>Rohdaten!C206</f>
        <v>0</v>
      </c>
      <c r="B331" s="50">
        <f>Rohdaten!H206</f>
        <v>0</v>
      </c>
      <c r="C331" s="29">
        <f>Rohdaten!F206</f>
        <v>0</v>
      </c>
      <c r="D331" s="53">
        <f>Rohdaten!E206</f>
        <v>0</v>
      </c>
      <c r="H331" s="53">
        <f>Rohdaten!AP206</f>
        <v>0</v>
      </c>
      <c r="I331" s="172">
        <f>Rohdaten!AQ206-0.000024*K331</f>
        <v>0</v>
      </c>
      <c r="J331" s="172">
        <f>Rohdaten!AR206</f>
        <v>0</v>
      </c>
      <c r="K331" s="173">
        <f>Rohdaten!AS206</f>
        <v>0</v>
      </c>
      <c r="L331" s="172">
        <f>Rohdaten!AU206</f>
        <v>0</v>
      </c>
      <c r="M331" s="53" t="e">
        <f>runs!J206</f>
        <v>#DIV/0!</v>
      </c>
      <c r="N331" s="53" t="e">
        <f>runs!G206</f>
        <v>#DIV/0!</v>
      </c>
      <c r="O331" s="53" t="e">
        <f>IF(ISERROR(H331),1&lt;0,H331-N331&gt;eval!$B$6)</f>
        <v>#DIV/0!</v>
      </c>
      <c r="P331" s="29" t="e">
        <f t="shared" si="29"/>
        <v>#DIV/0!</v>
      </c>
      <c r="Q331" s="29" t="e">
        <f t="shared" si="30"/>
        <v>#DIV/0!</v>
      </c>
      <c r="R331" s="32" t="e">
        <f>(K331)/((P331*I331+0.0000000000000000001)/charge/constants!$B$3)</f>
        <v>#DIV/0!</v>
      </c>
      <c r="S331" s="55" t="e">
        <f>SQRT(K331+1)/((P331*I331+0.0000000000000000001)/charge/constants!$B$3)</f>
        <v>#DIV/0!</v>
      </c>
      <c r="T331" s="62" t="e">
        <f>runs!V206</f>
        <v>#DIV/0!</v>
      </c>
      <c r="U331" s="34" t="e">
        <f t="shared" si="31"/>
        <v>#DIV/0!</v>
      </c>
      <c r="V331" s="32" t="e">
        <f t="shared" si="32"/>
        <v>#DIV/0!</v>
      </c>
      <c r="W331" s="186" t="e">
        <f t="shared" si="33"/>
        <v>#DIV/0!</v>
      </c>
      <c r="X331" s="183"/>
    </row>
    <row r="332" spans="1:24" x14ac:dyDescent="0.2">
      <c r="A332" s="29">
        <f>Rohdaten!C207</f>
        <v>0</v>
      </c>
      <c r="B332" s="50">
        <f>Rohdaten!H207</f>
        <v>0</v>
      </c>
      <c r="C332" s="29">
        <f>Rohdaten!F207</f>
        <v>0</v>
      </c>
      <c r="D332" s="53">
        <f>Rohdaten!E207</f>
        <v>0</v>
      </c>
      <c r="H332" s="53">
        <f>Rohdaten!AP207</f>
        <v>0</v>
      </c>
      <c r="I332" s="172">
        <f>Rohdaten!AQ207-0.000024*K332</f>
        <v>0</v>
      </c>
      <c r="J332" s="172">
        <f>Rohdaten!AR207</f>
        <v>0</v>
      </c>
      <c r="K332" s="173">
        <f>Rohdaten!AS207</f>
        <v>0</v>
      </c>
      <c r="L332" s="172">
        <f>Rohdaten!AU207</f>
        <v>0</v>
      </c>
      <c r="M332" s="53" t="e">
        <f>runs!J207</f>
        <v>#DIV/0!</v>
      </c>
      <c r="N332" s="53" t="e">
        <f>runs!G207</f>
        <v>#DIV/0!</v>
      </c>
      <c r="O332" s="53" t="e">
        <f>IF(ISERROR(H332),1&lt;0,H332-N332&gt;eval!$B$6)</f>
        <v>#DIV/0!</v>
      </c>
      <c r="P332" s="29" t="e">
        <f t="shared" si="29"/>
        <v>#DIV/0!</v>
      </c>
      <c r="Q332" s="29" t="e">
        <f t="shared" si="30"/>
        <v>#DIV/0!</v>
      </c>
      <c r="R332" s="32" t="e">
        <f>(K332)/((P332*I332+0.0000000000000000001)/charge/constants!$B$3)</f>
        <v>#DIV/0!</v>
      </c>
      <c r="S332" s="55" t="e">
        <f>SQRT(K332+1)/((P332*I332+0.0000000000000000001)/charge/constants!$B$3)</f>
        <v>#DIV/0!</v>
      </c>
      <c r="T332" s="62" t="e">
        <f>runs!V207</f>
        <v>#DIV/0!</v>
      </c>
      <c r="U332" s="34" t="e">
        <f t="shared" si="31"/>
        <v>#DIV/0!</v>
      </c>
      <c r="V332" s="32" t="e">
        <f t="shared" si="32"/>
        <v>#DIV/0!</v>
      </c>
      <c r="W332" s="186" t="e">
        <f t="shared" si="33"/>
        <v>#DIV/0!</v>
      </c>
      <c r="X332" s="183"/>
    </row>
    <row r="333" spans="1:24" x14ac:dyDescent="0.2">
      <c r="A333" s="29">
        <f>Rohdaten!C208</f>
        <v>0</v>
      </c>
      <c r="B333" s="50">
        <f>Rohdaten!H208</f>
        <v>0</v>
      </c>
      <c r="C333" s="29">
        <f>Rohdaten!F208</f>
        <v>0</v>
      </c>
      <c r="D333" s="53">
        <f>Rohdaten!E208</f>
        <v>0</v>
      </c>
      <c r="H333" s="53">
        <f>Rohdaten!AP208</f>
        <v>0</v>
      </c>
      <c r="I333" s="172">
        <f>Rohdaten!AQ208-0.000024*K333</f>
        <v>0</v>
      </c>
      <c r="J333" s="172">
        <f>Rohdaten!AR208</f>
        <v>0</v>
      </c>
      <c r="K333" s="173">
        <f>Rohdaten!AS208</f>
        <v>0</v>
      </c>
      <c r="L333" s="172">
        <f>Rohdaten!AU208</f>
        <v>0</v>
      </c>
      <c r="M333" s="53" t="e">
        <f>runs!J208</f>
        <v>#DIV/0!</v>
      </c>
      <c r="N333" s="53" t="e">
        <f>runs!G208</f>
        <v>#DIV/0!</v>
      </c>
      <c r="O333" s="53" t="e">
        <f>IF(ISERROR(H333),1&lt;0,H333-N333&gt;eval!$B$6)</f>
        <v>#DIV/0!</v>
      </c>
      <c r="P333" s="29" t="e">
        <f t="shared" si="29"/>
        <v>#DIV/0!</v>
      </c>
      <c r="Q333" s="29" t="e">
        <f t="shared" si="30"/>
        <v>#DIV/0!</v>
      </c>
      <c r="R333" s="32" t="e">
        <f>(K333)/((P333*I333+0.0000000000000000001)/charge/constants!$B$3)</f>
        <v>#DIV/0!</v>
      </c>
      <c r="S333" s="55" t="e">
        <f>SQRT(K333+1)/((P333*I333+0.0000000000000000001)/charge/constants!$B$3)</f>
        <v>#DIV/0!</v>
      </c>
      <c r="T333" s="62" t="e">
        <f>runs!V208</f>
        <v>#DIV/0!</v>
      </c>
      <c r="U333" s="34" t="e">
        <f t="shared" si="31"/>
        <v>#DIV/0!</v>
      </c>
      <c r="V333" s="32" t="e">
        <f t="shared" si="32"/>
        <v>#DIV/0!</v>
      </c>
      <c r="W333" s="186" t="e">
        <f t="shared" si="33"/>
        <v>#DIV/0!</v>
      </c>
      <c r="X333" s="183"/>
    </row>
    <row r="334" spans="1:24" x14ac:dyDescent="0.2">
      <c r="A334" s="29">
        <f>Rohdaten!C209</f>
        <v>0</v>
      </c>
      <c r="B334" s="50">
        <f>Rohdaten!H209</f>
        <v>0</v>
      </c>
      <c r="C334" s="29">
        <f>Rohdaten!F209</f>
        <v>0</v>
      </c>
      <c r="D334" s="53">
        <f>Rohdaten!E209</f>
        <v>0</v>
      </c>
      <c r="H334" s="53">
        <f>Rohdaten!AP209</f>
        <v>0</v>
      </c>
      <c r="I334" s="172">
        <f>Rohdaten!AQ209-0.000024*K334</f>
        <v>0</v>
      </c>
      <c r="J334" s="172">
        <f>Rohdaten!AR209</f>
        <v>0</v>
      </c>
      <c r="K334" s="173">
        <f>Rohdaten!AS209</f>
        <v>0</v>
      </c>
      <c r="L334" s="172">
        <f>Rohdaten!AU209</f>
        <v>0</v>
      </c>
      <c r="M334" s="53" t="e">
        <f>runs!J209</f>
        <v>#DIV/0!</v>
      </c>
      <c r="N334" s="53" t="e">
        <f>runs!G209</f>
        <v>#DIV/0!</v>
      </c>
      <c r="O334" s="53" t="e">
        <f>IF(ISERROR(H334),1&lt;0,H334-N334&gt;eval!$B$6)</f>
        <v>#DIV/0!</v>
      </c>
      <c r="P334" s="29" t="e">
        <f t="shared" si="29"/>
        <v>#DIV/0!</v>
      </c>
      <c r="Q334" s="29" t="e">
        <f t="shared" si="30"/>
        <v>#DIV/0!</v>
      </c>
      <c r="R334" s="32" t="e">
        <f>(K334)/((P334*I334+0.0000000000000000001)/charge/constants!$B$3)</f>
        <v>#DIV/0!</v>
      </c>
      <c r="S334" s="55" t="e">
        <f>SQRT(K334+1)/((P334*I334+0.0000000000000000001)/charge/constants!$B$3)</f>
        <v>#DIV/0!</v>
      </c>
      <c r="T334" s="62" t="e">
        <f>runs!V209</f>
        <v>#DIV/0!</v>
      </c>
      <c r="U334" s="34" t="e">
        <f t="shared" si="31"/>
        <v>#DIV/0!</v>
      </c>
      <c r="V334" s="32" t="e">
        <f t="shared" si="32"/>
        <v>#DIV/0!</v>
      </c>
      <c r="W334" s="186" t="e">
        <f t="shared" si="33"/>
        <v>#DIV/0!</v>
      </c>
      <c r="X334" s="183"/>
    </row>
    <row r="335" spans="1:24" x14ac:dyDescent="0.2">
      <c r="A335" s="29">
        <f>Rohdaten!C210</f>
        <v>0</v>
      </c>
      <c r="B335" s="50">
        <f>Rohdaten!H210</f>
        <v>0</v>
      </c>
      <c r="C335" s="29">
        <f>Rohdaten!F210</f>
        <v>0</v>
      </c>
      <c r="D335" s="53">
        <f>Rohdaten!E210</f>
        <v>0</v>
      </c>
      <c r="H335" s="53">
        <f>Rohdaten!AP210</f>
        <v>0</v>
      </c>
      <c r="I335" s="172">
        <f>Rohdaten!AQ210-0.000024*K335</f>
        <v>0</v>
      </c>
      <c r="J335" s="172">
        <f>Rohdaten!AR210</f>
        <v>0</v>
      </c>
      <c r="K335" s="173">
        <f>Rohdaten!AS210</f>
        <v>0</v>
      </c>
      <c r="L335" s="172">
        <f>Rohdaten!AU210</f>
        <v>0</v>
      </c>
      <c r="M335" s="53" t="e">
        <f>runs!J210</f>
        <v>#DIV/0!</v>
      </c>
      <c r="N335" s="53" t="e">
        <f>runs!G210</f>
        <v>#DIV/0!</v>
      </c>
      <c r="O335" s="53" t="e">
        <f>IF(ISERROR(H335),1&lt;0,H335-N335&gt;eval!$B$6)</f>
        <v>#DIV/0!</v>
      </c>
      <c r="P335" s="29" t="e">
        <f t="shared" si="29"/>
        <v>#DIV/0!</v>
      </c>
      <c r="Q335" s="29" t="e">
        <f t="shared" si="30"/>
        <v>#DIV/0!</v>
      </c>
      <c r="R335" s="32" t="e">
        <f>(K335)/((P335*I335+0.0000000000000000001)/charge/constants!$B$3)</f>
        <v>#DIV/0!</v>
      </c>
      <c r="S335" s="55" t="e">
        <f>SQRT(K335+1)/((P335*I335+0.0000000000000000001)/charge/constants!$B$3)</f>
        <v>#DIV/0!</v>
      </c>
      <c r="T335" s="62" t="e">
        <f>runs!V210</f>
        <v>#DIV/0!</v>
      </c>
      <c r="U335" s="34" t="e">
        <f t="shared" si="31"/>
        <v>#DIV/0!</v>
      </c>
      <c r="V335" s="32" t="e">
        <f t="shared" si="32"/>
        <v>#DIV/0!</v>
      </c>
      <c r="W335" s="186" t="e">
        <f t="shared" si="33"/>
        <v>#DIV/0!</v>
      </c>
      <c r="X335" s="183"/>
    </row>
    <row r="336" spans="1:24" x14ac:dyDescent="0.2">
      <c r="A336" s="29">
        <f>Rohdaten!C211</f>
        <v>0</v>
      </c>
      <c r="B336" s="50">
        <f>Rohdaten!H211</f>
        <v>0</v>
      </c>
      <c r="C336" s="29">
        <f>Rohdaten!F211</f>
        <v>0</v>
      </c>
      <c r="D336" s="53">
        <f>Rohdaten!E211</f>
        <v>0</v>
      </c>
      <c r="H336" s="53">
        <f>Rohdaten!AP211</f>
        <v>0</v>
      </c>
      <c r="I336" s="172">
        <f>Rohdaten!AQ211-0.000024*K336</f>
        <v>0</v>
      </c>
      <c r="J336" s="172">
        <f>Rohdaten!AR211</f>
        <v>0</v>
      </c>
      <c r="K336" s="173">
        <f>Rohdaten!AS211</f>
        <v>0</v>
      </c>
      <c r="L336" s="172">
        <f>Rohdaten!AU211</f>
        <v>0</v>
      </c>
      <c r="M336" s="53" t="e">
        <f>runs!J211</f>
        <v>#DIV/0!</v>
      </c>
      <c r="N336" s="53" t="e">
        <f>runs!G211</f>
        <v>#DIV/0!</v>
      </c>
      <c r="O336" s="53" t="e">
        <f>IF(ISERROR(H336),1&lt;0,H336-N336&gt;eval!$B$6)</f>
        <v>#DIV/0!</v>
      </c>
      <c r="P336" s="29" t="e">
        <f t="shared" si="29"/>
        <v>#DIV/0!</v>
      </c>
      <c r="Q336" s="29" t="e">
        <f t="shared" si="30"/>
        <v>#DIV/0!</v>
      </c>
      <c r="R336" s="32" t="e">
        <f>(K336)/((P336*I336+0.0000000000000000001)/charge/constants!$B$3)</f>
        <v>#DIV/0!</v>
      </c>
      <c r="S336" s="55" t="e">
        <f>SQRT(K336+1)/((P336*I336+0.0000000000000000001)/charge/constants!$B$3)</f>
        <v>#DIV/0!</v>
      </c>
      <c r="T336" s="62" t="e">
        <f>runs!V211</f>
        <v>#DIV/0!</v>
      </c>
      <c r="U336" s="34" t="e">
        <f t="shared" si="31"/>
        <v>#DIV/0!</v>
      </c>
      <c r="V336" s="32" t="e">
        <f t="shared" si="32"/>
        <v>#DIV/0!</v>
      </c>
      <c r="W336" s="186" t="e">
        <f t="shared" si="33"/>
        <v>#DIV/0!</v>
      </c>
      <c r="X336" s="183"/>
    </row>
    <row r="337" spans="1:24" x14ac:dyDescent="0.2">
      <c r="A337" s="29">
        <f>Rohdaten!C212</f>
        <v>0</v>
      </c>
      <c r="B337" s="50">
        <f>Rohdaten!H212</f>
        <v>0</v>
      </c>
      <c r="C337" s="29">
        <f>Rohdaten!F212</f>
        <v>0</v>
      </c>
      <c r="D337" s="53">
        <f>Rohdaten!E212</f>
        <v>0</v>
      </c>
      <c r="H337" s="53">
        <f>Rohdaten!AP212</f>
        <v>0</v>
      </c>
      <c r="I337" s="172">
        <f>Rohdaten!AQ212-0.000024*K337</f>
        <v>0</v>
      </c>
      <c r="J337" s="172">
        <f>Rohdaten!AR212</f>
        <v>0</v>
      </c>
      <c r="K337" s="173">
        <f>Rohdaten!AS212</f>
        <v>0</v>
      </c>
      <c r="L337" s="172">
        <f>Rohdaten!AU212</f>
        <v>0</v>
      </c>
      <c r="M337" s="53" t="e">
        <f>runs!J212</f>
        <v>#DIV/0!</v>
      </c>
      <c r="N337" s="53" t="e">
        <f>runs!G212</f>
        <v>#DIV/0!</v>
      </c>
      <c r="O337" s="53" t="e">
        <f>IF(ISERROR(H337),1&lt;0,H337-N337&gt;eval!$B$6)</f>
        <v>#DIV/0!</v>
      </c>
      <c r="P337" s="29" t="e">
        <f t="shared" si="29"/>
        <v>#DIV/0!</v>
      </c>
      <c r="Q337" s="29" t="e">
        <f t="shared" si="30"/>
        <v>#DIV/0!</v>
      </c>
      <c r="R337" s="32" t="e">
        <f>(K337)/((P337*I337+0.0000000000000000001)/charge/constants!$B$3)</f>
        <v>#DIV/0!</v>
      </c>
      <c r="S337" s="55" t="e">
        <f>SQRT(K337+1)/((P337*I337+0.0000000000000000001)/charge/constants!$B$3)</f>
        <v>#DIV/0!</v>
      </c>
      <c r="T337" s="62" t="e">
        <f>runs!V212</f>
        <v>#DIV/0!</v>
      </c>
      <c r="U337" s="34" t="e">
        <f t="shared" si="31"/>
        <v>#DIV/0!</v>
      </c>
      <c r="V337" s="32" t="e">
        <f t="shared" si="32"/>
        <v>#DIV/0!</v>
      </c>
      <c r="W337" s="186" t="e">
        <f t="shared" si="33"/>
        <v>#DIV/0!</v>
      </c>
      <c r="X337" s="183"/>
    </row>
    <row r="338" spans="1:24" x14ac:dyDescent="0.2">
      <c r="A338" s="29">
        <f>Rohdaten!C213</f>
        <v>0</v>
      </c>
      <c r="B338" s="50">
        <f>Rohdaten!H213</f>
        <v>0</v>
      </c>
      <c r="C338" s="29">
        <f>Rohdaten!F213</f>
        <v>0</v>
      </c>
      <c r="D338" s="53">
        <f>Rohdaten!E213</f>
        <v>0</v>
      </c>
      <c r="H338" s="53">
        <f>Rohdaten!AP213</f>
        <v>0</v>
      </c>
      <c r="I338" s="172">
        <f>Rohdaten!AQ213-0.000024*K338</f>
        <v>0</v>
      </c>
      <c r="J338" s="172">
        <f>Rohdaten!AR213</f>
        <v>0</v>
      </c>
      <c r="K338" s="173">
        <f>Rohdaten!AS213</f>
        <v>0</v>
      </c>
      <c r="L338" s="172">
        <f>Rohdaten!AU213</f>
        <v>0</v>
      </c>
      <c r="M338" s="53" t="e">
        <f>runs!J213</f>
        <v>#DIV/0!</v>
      </c>
      <c r="N338" s="53" t="e">
        <f>runs!G213</f>
        <v>#DIV/0!</v>
      </c>
      <c r="O338" s="53" t="e">
        <f>IF(ISERROR(H338),1&lt;0,H338-N338&gt;eval!$B$6)</f>
        <v>#DIV/0!</v>
      </c>
      <c r="P338" s="29" t="e">
        <f t="shared" si="29"/>
        <v>#DIV/0!</v>
      </c>
      <c r="Q338" s="29" t="e">
        <f t="shared" si="30"/>
        <v>#DIV/0!</v>
      </c>
      <c r="R338" s="32" t="e">
        <f>(K338)/((P338*I338+0.0000000000000000001)/charge/constants!$B$3)</f>
        <v>#DIV/0!</v>
      </c>
      <c r="S338" s="55" t="e">
        <f>SQRT(K338+1)/((P338*I338+0.0000000000000000001)/charge/constants!$B$3)</f>
        <v>#DIV/0!</v>
      </c>
      <c r="T338" s="62" t="e">
        <f>runs!V213</f>
        <v>#DIV/0!</v>
      </c>
      <c r="U338" s="34" t="e">
        <f t="shared" si="31"/>
        <v>#DIV/0!</v>
      </c>
      <c r="V338" s="32" t="e">
        <f t="shared" si="32"/>
        <v>#DIV/0!</v>
      </c>
      <c r="W338" s="186" t="e">
        <f t="shared" si="33"/>
        <v>#DIV/0!</v>
      </c>
      <c r="X338" s="183"/>
    </row>
    <row r="339" spans="1:24" x14ac:dyDescent="0.2">
      <c r="A339" s="29">
        <f>Rohdaten!C214</f>
        <v>0</v>
      </c>
      <c r="B339" s="50">
        <f>Rohdaten!H214</f>
        <v>0</v>
      </c>
      <c r="C339" s="29">
        <f>Rohdaten!F214</f>
        <v>0</v>
      </c>
      <c r="D339" s="53">
        <f>Rohdaten!E214</f>
        <v>0</v>
      </c>
      <c r="H339" s="53">
        <f>Rohdaten!AP214</f>
        <v>0</v>
      </c>
      <c r="I339" s="172">
        <f>Rohdaten!AQ214-0.000024*K339</f>
        <v>0</v>
      </c>
      <c r="J339" s="172">
        <f>Rohdaten!AR214</f>
        <v>0</v>
      </c>
      <c r="K339" s="173">
        <f>Rohdaten!AS214</f>
        <v>0</v>
      </c>
      <c r="L339" s="172">
        <f>Rohdaten!AU214</f>
        <v>0</v>
      </c>
      <c r="M339" s="53" t="e">
        <f>runs!J214</f>
        <v>#DIV/0!</v>
      </c>
      <c r="N339" s="53" t="e">
        <f>runs!G214</f>
        <v>#DIV/0!</v>
      </c>
      <c r="O339" s="53" t="e">
        <f>IF(ISERROR(H339),1&lt;0,H339-N339&gt;eval!$B$6)</f>
        <v>#DIV/0!</v>
      </c>
      <c r="P339" s="29" t="e">
        <f t="shared" si="29"/>
        <v>#DIV/0!</v>
      </c>
      <c r="Q339" s="29" t="e">
        <f t="shared" si="30"/>
        <v>#DIV/0!</v>
      </c>
      <c r="R339" s="32" t="e">
        <f>(K339)/((P339*I339+0.0000000000000000001)/charge/constants!$B$3)</f>
        <v>#DIV/0!</v>
      </c>
      <c r="S339" s="55" t="e">
        <f>SQRT(K339+1)/((P339*I339+0.0000000000000000001)/charge/constants!$B$3)</f>
        <v>#DIV/0!</v>
      </c>
      <c r="T339" s="62" t="e">
        <f>runs!V214</f>
        <v>#DIV/0!</v>
      </c>
      <c r="U339" s="34" t="e">
        <f t="shared" si="31"/>
        <v>#DIV/0!</v>
      </c>
      <c r="V339" s="32" t="e">
        <f t="shared" si="32"/>
        <v>#DIV/0!</v>
      </c>
      <c r="W339" s="186" t="e">
        <f t="shared" si="33"/>
        <v>#DIV/0!</v>
      </c>
      <c r="X339" s="183"/>
    </row>
    <row r="340" spans="1:24" x14ac:dyDescent="0.2">
      <c r="A340" s="29">
        <f>Rohdaten!C215</f>
        <v>0</v>
      </c>
      <c r="B340" s="50">
        <f>Rohdaten!H215</f>
        <v>0</v>
      </c>
      <c r="C340" s="29">
        <f>Rohdaten!F215</f>
        <v>0</v>
      </c>
      <c r="D340" s="53">
        <f>Rohdaten!E215</f>
        <v>0</v>
      </c>
      <c r="H340" s="53">
        <f>Rohdaten!AP215</f>
        <v>0</v>
      </c>
      <c r="I340" s="172">
        <f>Rohdaten!AQ215-0.000024*K340</f>
        <v>0</v>
      </c>
      <c r="J340" s="172">
        <f>Rohdaten!AR215</f>
        <v>0</v>
      </c>
      <c r="K340" s="173">
        <f>Rohdaten!AS215</f>
        <v>0</v>
      </c>
      <c r="L340" s="172">
        <f>Rohdaten!AU215</f>
        <v>0</v>
      </c>
      <c r="M340" s="53" t="e">
        <f>runs!J215</f>
        <v>#DIV/0!</v>
      </c>
      <c r="N340" s="53" t="e">
        <f>runs!G215</f>
        <v>#DIV/0!</v>
      </c>
      <c r="O340" s="53" t="e">
        <f>IF(ISERROR(H340),1&lt;0,H340-N340&gt;eval!$B$6)</f>
        <v>#DIV/0!</v>
      </c>
      <c r="P340" s="29" t="e">
        <f t="shared" si="29"/>
        <v>#DIV/0!</v>
      </c>
      <c r="Q340" s="29" t="e">
        <f t="shared" si="30"/>
        <v>#DIV/0!</v>
      </c>
      <c r="R340" s="32" t="e">
        <f>(K340)/((P340*I340+0.0000000000000000001)/charge/constants!$B$3)</f>
        <v>#DIV/0!</v>
      </c>
      <c r="S340" s="55" t="e">
        <f>SQRT(K340+1)/((P340*I340+0.0000000000000000001)/charge/constants!$B$3)</f>
        <v>#DIV/0!</v>
      </c>
      <c r="T340" s="62" t="e">
        <f>runs!V215</f>
        <v>#DIV/0!</v>
      </c>
      <c r="U340" s="34" t="e">
        <f t="shared" si="31"/>
        <v>#DIV/0!</v>
      </c>
      <c r="V340" s="32" t="e">
        <f t="shared" si="32"/>
        <v>#DIV/0!</v>
      </c>
      <c r="W340" s="186" t="e">
        <f t="shared" si="33"/>
        <v>#DIV/0!</v>
      </c>
      <c r="X340" s="183"/>
    </row>
    <row r="341" spans="1:24" x14ac:dyDescent="0.2">
      <c r="A341" s="29">
        <f>Rohdaten!C216</f>
        <v>0</v>
      </c>
      <c r="B341" s="50">
        <f>Rohdaten!H216</f>
        <v>0</v>
      </c>
      <c r="C341" s="29">
        <f>Rohdaten!F216</f>
        <v>0</v>
      </c>
      <c r="D341" s="53">
        <f>Rohdaten!E216</f>
        <v>0</v>
      </c>
      <c r="H341" s="53">
        <f>Rohdaten!AP216</f>
        <v>0</v>
      </c>
      <c r="I341" s="172">
        <f>Rohdaten!AQ216-0.000024*K341</f>
        <v>0</v>
      </c>
      <c r="J341" s="172">
        <f>Rohdaten!AR216</f>
        <v>0</v>
      </c>
      <c r="K341" s="173">
        <f>Rohdaten!AS216</f>
        <v>0</v>
      </c>
      <c r="L341" s="172">
        <f>Rohdaten!AU216</f>
        <v>0</v>
      </c>
      <c r="M341" s="53" t="e">
        <f>runs!J216</f>
        <v>#DIV/0!</v>
      </c>
      <c r="N341" s="53" t="e">
        <f>runs!G216</f>
        <v>#DIV/0!</v>
      </c>
      <c r="O341" s="53" t="e">
        <f>IF(ISERROR(H341),1&lt;0,H341-N341&gt;eval!$B$6)</f>
        <v>#DIV/0!</v>
      </c>
      <c r="P341" s="29" t="e">
        <f t="shared" si="29"/>
        <v>#DIV/0!</v>
      </c>
      <c r="Q341" s="29" t="e">
        <f t="shared" si="30"/>
        <v>#DIV/0!</v>
      </c>
      <c r="R341" s="32" t="e">
        <f>(K341)/((P341*I341+0.0000000000000000001)/charge/constants!$B$3)</f>
        <v>#DIV/0!</v>
      </c>
      <c r="S341" s="55" t="e">
        <f>SQRT(K341+1)/((P341*I341+0.0000000000000000001)/charge/constants!$B$3)</f>
        <v>#DIV/0!</v>
      </c>
      <c r="T341" s="62" t="e">
        <f>runs!V216</f>
        <v>#DIV/0!</v>
      </c>
      <c r="U341" s="34" t="e">
        <f t="shared" si="31"/>
        <v>#DIV/0!</v>
      </c>
      <c r="V341" s="32" t="e">
        <f t="shared" si="32"/>
        <v>#DIV/0!</v>
      </c>
      <c r="W341" s="186" t="e">
        <f t="shared" si="33"/>
        <v>#DIV/0!</v>
      </c>
      <c r="X341" s="183"/>
    </row>
    <row r="342" spans="1:24" x14ac:dyDescent="0.2">
      <c r="A342" s="29">
        <f>Rohdaten!C217</f>
        <v>0</v>
      </c>
      <c r="B342" s="50">
        <f>Rohdaten!H217</f>
        <v>0</v>
      </c>
      <c r="C342" s="29">
        <f>Rohdaten!F217</f>
        <v>0</v>
      </c>
      <c r="D342" s="53">
        <f>Rohdaten!E217</f>
        <v>0</v>
      </c>
      <c r="H342" s="53">
        <f>Rohdaten!AP217</f>
        <v>0</v>
      </c>
      <c r="I342" s="172">
        <f>Rohdaten!AQ217-0.000024*K342</f>
        <v>0</v>
      </c>
      <c r="J342" s="172">
        <f>Rohdaten!AR217</f>
        <v>0</v>
      </c>
      <c r="K342" s="173">
        <f>Rohdaten!AS217</f>
        <v>0</v>
      </c>
      <c r="L342" s="172">
        <f>Rohdaten!AU217</f>
        <v>0</v>
      </c>
      <c r="M342" s="53" t="e">
        <f>runs!J217</f>
        <v>#DIV/0!</v>
      </c>
      <c r="N342" s="53" t="e">
        <f>runs!G217</f>
        <v>#DIV/0!</v>
      </c>
      <c r="O342" s="53" t="e">
        <f>IF(ISERROR(H342),1&lt;0,H342-N342&gt;eval!$B$6)</f>
        <v>#DIV/0!</v>
      </c>
      <c r="P342" s="29" t="e">
        <f t="shared" si="29"/>
        <v>#DIV/0!</v>
      </c>
      <c r="Q342" s="29" t="e">
        <f t="shared" si="30"/>
        <v>#DIV/0!</v>
      </c>
      <c r="R342" s="32" t="e">
        <f>(K342)/((P342*I342+0.0000000000000000001)/charge/constants!$B$3)</f>
        <v>#DIV/0!</v>
      </c>
      <c r="S342" s="55" t="e">
        <f>SQRT(K342+1)/((P342*I342+0.0000000000000000001)/charge/constants!$B$3)</f>
        <v>#DIV/0!</v>
      </c>
      <c r="T342" s="62" t="e">
        <f>runs!V217</f>
        <v>#DIV/0!</v>
      </c>
      <c r="U342" s="34" t="e">
        <f t="shared" si="31"/>
        <v>#DIV/0!</v>
      </c>
      <c r="V342" s="32" t="e">
        <f t="shared" si="32"/>
        <v>#DIV/0!</v>
      </c>
      <c r="W342" s="186" t="e">
        <f t="shared" si="33"/>
        <v>#DIV/0!</v>
      </c>
      <c r="X342" s="183"/>
    </row>
    <row r="343" spans="1:24" x14ac:dyDescent="0.2">
      <c r="A343" s="29">
        <f>Rohdaten!C218</f>
        <v>0</v>
      </c>
      <c r="B343" s="50">
        <f>Rohdaten!H218</f>
        <v>0</v>
      </c>
      <c r="C343" s="29">
        <f>Rohdaten!F218</f>
        <v>0</v>
      </c>
      <c r="D343" s="53">
        <f>Rohdaten!E218</f>
        <v>0</v>
      </c>
      <c r="H343" s="53">
        <f>Rohdaten!AP218</f>
        <v>0</v>
      </c>
      <c r="I343" s="172">
        <f>Rohdaten!AQ218-0.000024*K343</f>
        <v>0</v>
      </c>
      <c r="J343" s="172">
        <f>Rohdaten!AR218</f>
        <v>0</v>
      </c>
      <c r="K343" s="173">
        <f>Rohdaten!AS218</f>
        <v>0</v>
      </c>
      <c r="L343" s="172">
        <f>Rohdaten!AU218</f>
        <v>0</v>
      </c>
      <c r="M343" s="53" t="e">
        <f>runs!J218</f>
        <v>#DIV/0!</v>
      </c>
      <c r="N343" s="53" t="e">
        <f>runs!G218</f>
        <v>#DIV/0!</v>
      </c>
      <c r="O343" s="53" t="e">
        <f>IF(ISERROR(H343),1&lt;0,H343-N343&gt;eval!$B$6)</f>
        <v>#DIV/0!</v>
      </c>
      <c r="P343" s="29" t="e">
        <f t="shared" si="29"/>
        <v>#DIV/0!</v>
      </c>
      <c r="Q343" s="29" t="e">
        <f t="shared" si="30"/>
        <v>#DIV/0!</v>
      </c>
      <c r="R343" s="32" t="e">
        <f>(K343)/((P343*I343+0.0000000000000000001)/charge/constants!$B$3)</f>
        <v>#DIV/0!</v>
      </c>
      <c r="S343" s="55" t="e">
        <f>SQRT(K343+1)/((P343*I343+0.0000000000000000001)/charge/constants!$B$3)</f>
        <v>#DIV/0!</v>
      </c>
      <c r="T343" s="62" t="e">
        <f>runs!V218</f>
        <v>#DIV/0!</v>
      </c>
      <c r="U343" s="34" t="e">
        <f t="shared" si="31"/>
        <v>#DIV/0!</v>
      </c>
      <c r="V343" s="32" t="e">
        <f t="shared" si="32"/>
        <v>#DIV/0!</v>
      </c>
      <c r="W343" s="186" t="e">
        <f t="shared" si="33"/>
        <v>#DIV/0!</v>
      </c>
      <c r="X343" s="183"/>
    </row>
    <row r="344" spans="1:24" x14ac:dyDescent="0.2">
      <c r="A344" s="29">
        <f>Rohdaten!C219</f>
        <v>0</v>
      </c>
      <c r="B344" s="50">
        <f>Rohdaten!H219</f>
        <v>0</v>
      </c>
      <c r="C344" s="29">
        <f>Rohdaten!F219</f>
        <v>0</v>
      </c>
      <c r="D344" s="53">
        <f>Rohdaten!E219</f>
        <v>0</v>
      </c>
      <c r="H344" s="53">
        <f>Rohdaten!AP219</f>
        <v>0</v>
      </c>
      <c r="I344" s="172">
        <f>Rohdaten!AQ219-0.000024*K344</f>
        <v>0</v>
      </c>
      <c r="J344" s="172">
        <f>Rohdaten!AR219</f>
        <v>0</v>
      </c>
      <c r="K344" s="173">
        <f>Rohdaten!AS219</f>
        <v>0</v>
      </c>
      <c r="L344" s="172">
        <f>Rohdaten!AU219</f>
        <v>0</v>
      </c>
      <c r="M344" s="53" t="e">
        <f>runs!J219</f>
        <v>#DIV/0!</v>
      </c>
      <c r="N344" s="53" t="e">
        <f>runs!G219</f>
        <v>#DIV/0!</v>
      </c>
      <c r="O344" s="53" t="e">
        <f>IF(ISERROR(H344),1&lt;0,H344-N344&gt;eval!$B$6)</f>
        <v>#DIV/0!</v>
      </c>
      <c r="P344" s="29" t="e">
        <f t="shared" si="29"/>
        <v>#DIV/0!</v>
      </c>
      <c r="Q344" s="29" t="e">
        <f t="shared" si="30"/>
        <v>#DIV/0!</v>
      </c>
      <c r="R344" s="32" t="e">
        <f>(K344)/((P344*I344+0.0000000000000000001)/charge/constants!$B$3)</f>
        <v>#DIV/0!</v>
      </c>
      <c r="S344" s="55" t="e">
        <f>SQRT(K344+1)/((P344*I344+0.0000000000000000001)/charge/constants!$B$3)</f>
        <v>#DIV/0!</v>
      </c>
      <c r="T344" s="62" t="e">
        <f>runs!V219</f>
        <v>#DIV/0!</v>
      </c>
      <c r="U344" s="34" t="e">
        <f t="shared" si="31"/>
        <v>#DIV/0!</v>
      </c>
      <c r="V344" s="32" t="e">
        <f t="shared" si="32"/>
        <v>#DIV/0!</v>
      </c>
      <c r="W344" s="186" t="e">
        <f t="shared" si="33"/>
        <v>#DIV/0!</v>
      </c>
      <c r="X344" s="183"/>
    </row>
    <row r="345" spans="1:24" x14ac:dyDescent="0.2">
      <c r="A345" s="29">
        <f>Rohdaten!C220</f>
        <v>0</v>
      </c>
      <c r="B345" s="50">
        <f>Rohdaten!H220</f>
        <v>0</v>
      </c>
      <c r="C345" s="29">
        <f>Rohdaten!F220</f>
        <v>0</v>
      </c>
      <c r="D345" s="53">
        <f>Rohdaten!E220</f>
        <v>0</v>
      </c>
      <c r="H345" s="53">
        <f>Rohdaten!AP220</f>
        <v>0</v>
      </c>
      <c r="I345" s="172">
        <f>Rohdaten!AQ220-0.000024*K345</f>
        <v>0</v>
      </c>
      <c r="J345" s="172">
        <f>Rohdaten!AR220</f>
        <v>0</v>
      </c>
      <c r="K345" s="173">
        <f>Rohdaten!AS220</f>
        <v>0</v>
      </c>
      <c r="L345" s="172">
        <f>Rohdaten!AU220</f>
        <v>0</v>
      </c>
      <c r="M345" s="53" t="e">
        <f>runs!J220</f>
        <v>#DIV/0!</v>
      </c>
      <c r="N345" s="53" t="e">
        <f>runs!G220</f>
        <v>#DIV/0!</v>
      </c>
      <c r="O345" s="53" t="e">
        <f>IF(ISERROR(H345),1&lt;0,H345-N345&gt;eval!$B$6)</f>
        <v>#DIV/0!</v>
      </c>
      <c r="P345" s="29" t="e">
        <f t="shared" si="29"/>
        <v>#DIV/0!</v>
      </c>
      <c r="Q345" s="29" t="e">
        <f t="shared" si="30"/>
        <v>#DIV/0!</v>
      </c>
      <c r="R345" s="32" t="e">
        <f>(K345)/((P345*I345+0.0000000000000000001)/charge/constants!$B$3)</f>
        <v>#DIV/0!</v>
      </c>
      <c r="S345" s="55" t="e">
        <f>SQRT(K345+1)/((P345*I345+0.0000000000000000001)/charge/constants!$B$3)</f>
        <v>#DIV/0!</v>
      </c>
      <c r="T345" s="62" t="e">
        <f>runs!V220</f>
        <v>#DIV/0!</v>
      </c>
      <c r="U345" s="34" t="e">
        <f t="shared" si="31"/>
        <v>#DIV/0!</v>
      </c>
      <c r="V345" s="32" t="e">
        <f t="shared" si="32"/>
        <v>#DIV/0!</v>
      </c>
      <c r="W345" s="186" t="e">
        <f t="shared" si="33"/>
        <v>#DIV/0!</v>
      </c>
      <c r="X345" s="183"/>
    </row>
    <row r="346" spans="1:24" x14ac:dyDescent="0.2">
      <c r="A346" s="29">
        <f>Rohdaten!C221</f>
        <v>0</v>
      </c>
      <c r="B346" s="50">
        <f>Rohdaten!H221</f>
        <v>0</v>
      </c>
      <c r="C346" s="29">
        <f>Rohdaten!F221</f>
        <v>0</v>
      </c>
      <c r="D346" s="53">
        <f>Rohdaten!E221</f>
        <v>0</v>
      </c>
      <c r="H346" s="53">
        <f>Rohdaten!AP221</f>
        <v>0</v>
      </c>
      <c r="I346" s="172">
        <f>Rohdaten!AQ221-0.000024*K346</f>
        <v>0</v>
      </c>
      <c r="J346" s="172">
        <f>Rohdaten!AR221</f>
        <v>0</v>
      </c>
      <c r="K346" s="173">
        <f>Rohdaten!AS221</f>
        <v>0</v>
      </c>
      <c r="L346" s="172">
        <f>Rohdaten!AU221</f>
        <v>0</v>
      </c>
      <c r="M346" s="53" t="e">
        <f>runs!J221</f>
        <v>#DIV/0!</v>
      </c>
      <c r="N346" s="53" t="e">
        <f>runs!G221</f>
        <v>#DIV/0!</v>
      </c>
      <c r="O346" s="53" t="e">
        <f>IF(ISERROR(H346),1&lt;0,H346-N346&gt;eval!$B$6)</f>
        <v>#DIV/0!</v>
      </c>
      <c r="P346" s="29" t="e">
        <f t="shared" si="29"/>
        <v>#DIV/0!</v>
      </c>
      <c r="Q346" s="29" t="e">
        <f t="shared" si="30"/>
        <v>#DIV/0!</v>
      </c>
      <c r="R346" s="32" t="e">
        <f>(K346)/((P346*I346+0.0000000000000000001)/charge/constants!$B$3)</f>
        <v>#DIV/0!</v>
      </c>
      <c r="S346" s="55" t="e">
        <f>SQRT(K346+1)/((P346*I346+0.0000000000000000001)/charge/constants!$B$3)</f>
        <v>#DIV/0!</v>
      </c>
      <c r="T346" s="62" t="e">
        <f>runs!V221</f>
        <v>#DIV/0!</v>
      </c>
      <c r="U346" s="34" t="e">
        <f t="shared" si="31"/>
        <v>#DIV/0!</v>
      </c>
      <c r="V346" s="32" t="e">
        <f t="shared" si="32"/>
        <v>#DIV/0!</v>
      </c>
      <c r="W346" s="186" t="e">
        <f t="shared" si="33"/>
        <v>#DIV/0!</v>
      </c>
      <c r="X346" s="183"/>
    </row>
    <row r="347" spans="1:24" x14ac:dyDescent="0.2">
      <c r="A347" s="29">
        <f>Rohdaten!C222</f>
        <v>0</v>
      </c>
      <c r="B347" s="50">
        <f>Rohdaten!H222</f>
        <v>0</v>
      </c>
      <c r="C347" s="29">
        <f>Rohdaten!F222</f>
        <v>0</v>
      </c>
      <c r="D347" s="53">
        <f>Rohdaten!E222</f>
        <v>0</v>
      </c>
      <c r="H347" s="53">
        <f>Rohdaten!AP222</f>
        <v>0</v>
      </c>
      <c r="I347" s="172">
        <f>Rohdaten!AQ222-0.000024*K347</f>
        <v>0</v>
      </c>
      <c r="J347" s="172">
        <f>Rohdaten!AR222</f>
        <v>0</v>
      </c>
      <c r="K347" s="173">
        <f>Rohdaten!AS222</f>
        <v>0</v>
      </c>
      <c r="L347" s="172">
        <f>Rohdaten!AU222</f>
        <v>0</v>
      </c>
      <c r="M347" s="53" t="e">
        <f>runs!J222</f>
        <v>#DIV/0!</v>
      </c>
      <c r="N347" s="53" t="e">
        <f>runs!G222</f>
        <v>#DIV/0!</v>
      </c>
      <c r="O347" s="53" t="e">
        <f>IF(ISERROR(H347),1&lt;0,H347-N347&gt;eval!$B$6)</f>
        <v>#DIV/0!</v>
      </c>
      <c r="P347" s="29" t="e">
        <f t="shared" si="29"/>
        <v>#DIV/0!</v>
      </c>
      <c r="Q347" s="29" t="e">
        <f t="shared" si="30"/>
        <v>#DIV/0!</v>
      </c>
      <c r="R347" s="32" t="e">
        <f>(K347)/((P347*I347+0.0000000000000000001)/charge/constants!$B$3)</f>
        <v>#DIV/0!</v>
      </c>
      <c r="S347" s="55" t="e">
        <f>SQRT(K347+1)/((P347*I347+0.0000000000000000001)/charge/constants!$B$3)</f>
        <v>#DIV/0!</v>
      </c>
      <c r="T347" s="62" t="e">
        <f>runs!V222</f>
        <v>#DIV/0!</v>
      </c>
      <c r="U347" s="34" t="e">
        <f t="shared" si="31"/>
        <v>#DIV/0!</v>
      </c>
      <c r="V347" s="32" t="e">
        <f t="shared" si="32"/>
        <v>#DIV/0!</v>
      </c>
      <c r="W347" s="186" t="e">
        <f t="shared" si="33"/>
        <v>#DIV/0!</v>
      </c>
      <c r="X347" s="183"/>
    </row>
    <row r="348" spans="1:24" x14ac:dyDescent="0.2">
      <c r="A348" s="29">
        <f>Rohdaten!C223</f>
        <v>0</v>
      </c>
      <c r="B348" s="50">
        <f>Rohdaten!H223</f>
        <v>0</v>
      </c>
      <c r="C348" s="29">
        <f>Rohdaten!F223</f>
        <v>0</v>
      </c>
      <c r="D348" s="53">
        <f>Rohdaten!E223</f>
        <v>0</v>
      </c>
      <c r="H348" s="53">
        <f>Rohdaten!AP223</f>
        <v>0</v>
      </c>
      <c r="I348" s="172">
        <f>Rohdaten!AQ223-0.000024*K348</f>
        <v>0</v>
      </c>
      <c r="J348" s="172">
        <f>Rohdaten!AR223</f>
        <v>0</v>
      </c>
      <c r="K348" s="173">
        <f>Rohdaten!AS223</f>
        <v>0</v>
      </c>
      <c r="L348" s="172">
        <f>Rohdaten!AU223</f>
        <v>0</v>
      </c>
      <c r="M348" s="53" t="e">
        <f>runs!J223</f>
        <v>#DIV/0!</v>
      </c>
      <c r="N348" s="53" t="e">
        <f>runs!G223</f>
        <v>#DIV/0!</v>
      </c>
      <c r="O348" s="53" t="e">
        <f>IF(ISERROR(H348),1&lt;0,H348-N348&gt;eval!$B$6)</f>
        <v>#DIV/0!</v>
      </c>
      <c r="P348" s="29" t="e">
        <f t="shared" si="29"/>
        <v>#DIV/0!</v>
      </c>
      <c r="Q348" s="29" t="e">
        <f t="shared" si="30"/>
        <v>#DIV/0!</v>
      </c>
      <c r="R348" s="32" t="e">
        <f>(K348)/((P348*I348+0.0000000000000000001)/charge/constants!$B$3)</f>
        <v>#DIV/0!</v>
      </c>
      <c r="S348" s="55" t="e">
        <f>SQRT(K348+1)/((P348*I348+0.0000000000000000001)/charge/constants!$B$3)</f>
        <v>#DIV/0!</v>
      </c>
      <c r="T348" s="62" t="e">
        <f>runs!V223</f>
        <v>#DIV/0!</v>
      </c>
      <c r="U348" s="34" t="e">
        <f t="shared" si="31"/>
        <v>#DIV/0!</v>
      </c>
      <c r="V348" s="32" t="e">
        <f t="shared" si="32"/>
        <v>#DIV/0!</v>
      </c>
      <c r="W348" s="186" t="e">
        <f t="shared" si="33"/>
        <v>#DIV/0!</v>
      </c>
      <c r="X348" s="183"/>
    </row>
    <row r="349" spans="1:24" x14ac:dyDescent="0.2">
      <c r="A349" s="29">
        <f>Rohdaten!C224</f>
        <v>0</v>
      </c>
      <c r="B349" s="50">
        <f>Rohdaten!H224</f>
        <v>0</v>
      </c>
      <c r="C349" s="29">
        <f>Rohdaten!F224</f>
        <v>0</v>
      </c>
      <c r="D349" s="53">
        <f>Rohdaten!E224</f>
        <v>0</v>
      </c>
      <c r="H349" s="53">
        <f>Rohdaten!AP224</f>
        <v>0</v>
      </c>
      <c r="I349" s="172">
        <f>Rohdaten!AQ224-0.000024*K349</f>
        <v>0</v>
      </c>
      <c r="J349" s="172">
        <f>Rohdaten!AR224</f>
        <v>0</v>
      </c>
      <c r="K349" s="173">
        <f>Rohdaten!AS224</f>
        <v>0</v>
      </c>
      <c r="L349" s="172">
        <f>Rohdaten!AU224</f>
        <v>0</v>
      </c>
      <c r="M349" s="53" t="e">
        <f>runs!J224</f>
        <v>#DIV/0!</v>
      </c>
      <c r="N349" s="53" t="e">
        <f>runs!G224</f>
        <v>#DIV/0!</v>
      </c>
      <c r="O349" s="53" t="e">
        <f>IF(ISERROR(H349),1&lt;0,H349-N349&gt;eval!$B$6)</f>
        <v>#DIV/0!</v>
      </c>
      <c r="P349" s="29" t="e">
        <f t="shared" si="29"/>
        <v>#DIV/0!</v>
      </c>
      <c r="Q349" s="29" t="e">
        <f t="shared" si="30"/>
        <v>#DIV/0!</v>
      </c>
      <c r="R349" s="32" t="e">
        <f>(K349)/((P349*I349+0.0000000000000000001)/charge/constants!$B$3)</f>
        <v>#DIV/0!</v>
      </c>
      <c r="S349" s="55" t="e">
        <f>SQRT(K349+1)/((P349*I349+0.0000000000000000001)/charge/constants!$B$3)</f>
        <v>#DIV/0!</v>
      </c>
      <c r="T349" s="62" t="e">
        <f>runs!V224</f>
        <v>#DIV/0!</v>
      </c>
      <c r="U349" s="34" t="e">
        <f t="shared" si="31"/>
        <v>#DIV/0!</v>
      </c>
      <c r="V349" s="32" t="e">
        <f t="shared" si="32"/>
        <v>#DIV/0!</v>
      </c>
      <c r="W349" s="186" t="e">
        <f t="shared" si="33"/>
        <v>#DIV/0!</v>
      </c>
      <c r="X349" s="183"/>
    </row>
    <row r="350" spans="1:24" x14ac:dyDescent="0.2">
      <c r="A350" s="29">
        <f>Rohdaten!C225</f>
        <v>0</v>
      </c>
      <c r="B350" s="50">
        <f>Rohdaten!H225</f>
        <v>0</v>
      </c>
      <c r="C350" s="29">
        <f>Rohdaten!F225</f>
        <v>0</v>
      </c>
      <c r="D350" s="53">
        <f>Rohdaten!E225</f>
        <v>0</v>
      </c>
      <c r="H350" s="53">
        <f>Rohdaten!AP225</f>
        <v>0</v>
      </c>
      <c r="I350" s="172">
        <f>Rohdaten!AQ225-0.000024*K350</f>
        <v>0</v>
      </c>
      <c r="J350" s="172">
        <f>Rohdaten!AR225</f>
        <v>0</v>
      </c>
      <c r="K350" s="173">
        <f>Rohdaten!AS225</f>
        <v>0</v>
      </c>
      <c r="L350" s="172">
        <f>Rohdaten!AU225</f>
        <v>0</v>
      </c>
      <c r="M350" s="53" t="e">
        <f>runs!J225</f>
        <v>#DIV/0!</v>
      </c>
      <c r="N350" s="53" t="e">
        <f>runs!G225</f>
        <v>#DIV/0!</v>
      </c>
      <c r="O350" s="53" t="e">
        <f>IF(ISERROR(H350),1&lt;0,H350-N350&gt;eval!$B$6)</f>
        <v>#DIV/0!</v>
      </c>
      <c r="P350" s="29" t="e">
        <f t="shared" si="29"/>
        <v>#DIV/0!</v>
      </c>
      <c r="Q350" s="29" t="e">
        <f t="shared" si="30"/>
        <v>#DIV/0!</v>
      </c>
      <c r="R350" s="32" t="e">
        <f>(K350)/((P350*I350+0.0000000000000000001)/charge/constants!$B$3)</f>
        <v>#DIV/0!</v>
      </c>
      <c r="S350" s="55" t="e">
        <f>SQRT(K350+1)/((P350*I350+0.0000000000000000001)/charge/constants!$B$3)</f>
        <v>#DIV/0!</v>
      </c>
      <c r="T350" s="62" t="e">
        <f>runs!V225</f>
        <v>#DIV/0!</v>
      </c>
      <c r="U350" s="34" t="e">
        <f t="shared" si="31"/>
        <v>#DIV/0!</v>
      </c>
      <c r="V350" s="32" t="e">
        <f t="shared" si="32"/>
        <v>#DIV/0!</v>
      </c>
      <c r="W350" s="186" t="e">
        <f t="shared" si="33"/>
        <v>#DIV/0!</v>
      </c>
      <c r="X350" s="183"/>
    </row>
    <row r="351" spans="1:24" x14ac:dyDescent="0.2">
      <c r="A351" s="29">
        <f>Rohdaten!C226</f>
        <v>0</v>
      </c>
      <c r="B351" s="50">
        <f>Rohdaten!H226</f>
        <v>0</v>
      </c>
      <c r="C351" s="29">
        <f>Rohdaten!F226</f>
        <v>0</v>
      </c>
      <c r="D351" s="53">
        <f>Rohdaten!E226</f>
        <v>0</v>
      </c>
      <c r="H351" s="53">
        <f>Rohdaten!AP226</f>
        <v>0</v>
      </c>
      <c r="I351" s="172">
        <f>Rohdaten!AQ226-0.000024*K351</f>
        <v>0</v>
      </c>
      <c r="J351" s="172">
        <f>Rohdaten!AR226</f>
        <v>0</v>
      </c>
      <c r="K351" s="173">
        <f>Rohdaten!AS226</f>
        <v>0</v>
      </c>
      <c r="L351" s="172">
        <f>Rohdaten!AU226</f>
        <v>0</v>
      </c>
      <c r="M351" s="53" t="e">
        <f>runs!J226</f>
        <v>#DIV/0!</v>
      </c>
      <c r="N351" s="53" t="e">
        <f>runs!G226</f>
        <v>#DIV/0!</v>
      </c>
      <c r="O351" s="53" t="e">
        <f>IF(ISERROR(H351),1&lt;0,H351-N351&gt;eval!$B$6)</f>
        <v>#DIV/0!</v>
      </c>
      <c r="P351" s="29" t="e">
        <f t="shared" si="29"/>
        <v>#DIV/0!</v>
      </c>
      <c r="Q351" s="29" t="e">
        <f t="shared" si="30"/>
        <v>#DIV/0!</v>
      </c>
      <c r="R351" s="32" t="e">
        <f>(K351)/((P351*I351+0.0000000000000000001)/charge/constants!$B$3)</f>
        <v>#DIV/0!</v>
      </c>
      <c r="S351" s="55" t="e">
        <f>SQRT(K351+1)/((P351*I351+0.0000000000000000001)/charge/constants!$B$3)</f>
        <v>#DIV/0!</v>
      </c>
      <c r="T351" s="62" t="e">
        <f>runs!V226</f>
        <v>#DIV/0!</v>
      </c>
      <c r="U351" s="34" t="e">
        <f t="shared" si="31"/>
        <v>#DIV/0!</v>
      </c>
      <c r="V351" s="32" t="e">
        <f t="shared" si="32"/>
        <v>#DIV/0!</v>
      </c>
      <c r="W351" s="186" t="e">
        <f t="shared" si="33"/>
        <v>#DIV/0!</v>
      </c>
      <c r="X351" s="183"/>
    </row>
    <row r="352" spans="1:24" x14ac:dyDescent="0.2">
      <c r="A352" s="29">
        <f>Rohdaten!C227</f>
        <v>0</v>
      </c>
      <c r="B352" s="50">
        <f>Rohdaten!H227</f>
        <v>0</v>
      </c>
      <c r="C352" s="29">
        <f>Rohdaten!F227</f>
        <v>0</v>
      </c>
      <c r="D352" s="53">
        <f>Rohdaten!E227</f>
        <v>0</v>
      </c>
      <c r="H352" s="53">
        <f>Rohdaten!AP227</f>
        <v>0</v>
      </c>
      <c r="I352" s="172">
        <f>Rohdaten!AQ227-0.000024*K352</f>
        <v>0</v>
      </c>
      <c r="J352" s="172">
        <f>Rohdaten!AR227</f>
        <v>0</v>
      </c>
      <c r="K352" s="173">
        <f>Rohdaten!AS227</f>
        <v>0</v>
      </c>
      <c r="L352" s="172">
        <f>Rohdaten!AU227</f>
        <v>0</v>
      </c>
      <c r="M352" s="53" t="e">
        <f>runs!J227</f>
        <v>#DIV/0!</v>
      </c>
      <c r="N352" s="53" t="e">
        <f>runs!G227</f>
        <v>#DIV/0!</v>
      </c>
      <c r="O352" s="53" t="e">
        <f>IF(ISERROR(H352),1&lt;0,H352-N352&gt;eval!$B$6)</f>
        <v>#DIV/0!</v>
      </c>
      <c r="P352" s="29" t="e">
        <f t="shared" si="29"/>
        <v>#DIV/0!</v>
      </c>
      <c r="Q352" s="29" t="e">
        <f t="shared" si="30"/>
        <v>#DIV/0!</v>
      </c>
      <c r="R352" s="32" t="e">
        <f>(K352)/((P352*I352+0.0000000000000000001)/charge/constants!$B$3)</f>
        <v>#DIV/0!</v>
      </c>
      <c r="S352" s="55" t="e">
        <f>SQRT(K352+1)/((P352*I352+0.0000000000000000001)/charge/constants!$B$3)</f>
        <v>#DIV/0!</v>
      </c>
      <c r="T352" s="62" t="e">
        <f>runs!V227</f>
        <v>#DIV/0!</v>
      </c>
      <c r="U352" s="34" t="e">
        <f t="shared" si="31"/>
        <v>#DIV/0!</v>
      </c>
      <c r="V352" s="32" t="e">
        <f t="shared" si="32"/>
        <v>#DIV/0!</v>
      </c>
      <c r="W352" s="186" t="e">
        <f t="shared" si="33"/>
        <v>#DIV/0!</v>
      </c>
      <c r="X352" s="183"/>
    </row>
    <row r="353" spans="1:24" x14ac:dyDescent="0.2">
      <c r="A353" s="29">
        <f>Rohdaten!C228</f>
        <v>0</v>
      </c>
      <c r="B353" s="50">
        <f>Rohdaten!H228</f>
        <v>0</v>
      </c>
      <c r="C353" s="29">
        <f>Rohdaten!F228</f>
        <v>0</v>
      </c>
      <c r="D353" s="53">
        <f>Rohdaten!E228</f>
        <v>0</v>
      </c>
      <c r="H353" s="53">
        <f>Rohdaten!AP228</f>
        <v>0</v>
      </c>
      <c r="I353" s="172">
        <f>Rohdaten!AQ228-0.000024*K353</f>
        <v>0</v>
      </c>
      <c r="J353" s="172">
        <f>Rohdaten!AR228</f>
        <v>0</v>
      </c>
      <c r="K353" s="173">
        <f>Rohdaten!AS228</f>
        <v>0</v>
      </c>
      <c r="L353" s="172">
        <f>Rohdaten!AU228</f>
        <v>0</v>
      </c>
      <c r="M353" s="53" t="e">
        <f>runs!J228</f>
        <v>#DIV/0!</v>
      </c>
      <c r="N353" s="53" t="e">
        <f>runs!G228</f>
        <v>#DIV/0!</v>
      </c>
      <c r="O353" s="53" t="e">
        <f>IF(ISERROR(H353),1&lt;0,H353-N353&gt;eval!$B$6)</f>
        <v>#DIV/0!</v>
      </c>
      <c r="P353" s="29" t="e">
        <f t="shared" si="29"/>
        <v>#DIV/0!</v>
      </c>
      <c r="Q353" s="29" t="e">
        <f t="shared" si="30"/>
        <v>#DIV/0!</v>
      </c>
      <c r="R353" s="32" t="e">
        <f>(K353)/((P353*I353+0.0000000000000000001)/charge/constants!$B$3)</f>
        <v>#DIV/0!</v>
      </c>
      <c r="S353" s="55" t="e">
        <f>SQRT(K353+1)/((P353*I353+0.0000000000000000001)/charge/constants!$B$3)</f>
        <v>#DIV/0!</v>
      </c>
      <c r="T353" s="62" t="e">
        <f>runs!V228</f>
        <v>#DIV/0!</v>
      </c>
      <c r="U353" s="34" t="e">
        <f t="shared" si="31"/>
        <v>#DIV/0!</v>
      </c>
      <c r="V353" s="32" t="e">
        <f t="shared" si="32"/>
        <v>#DIV/0!</v>
      </c>
      <c r="W353" s="186" t="e">
        <f t="shared" si="33"/>
        <v>#DIV/0!</v>
      </c>
      <c r="X353" s="183"/>
    </row>
    <row r="354" spans="1:24" x14ac:dyDescent="0.2">
      <c r="A354" s="29">
        <f>Rohdaten!C229</f>
        <v>0</v>
      </c>
      <c r="B354" s="50">
        <f>Rohdaten!H229</f>
        <v>0</v>
      </c>
      <c r="C354" s="29">
        <f>Rohdaten!F229</f>
        <v>0</v>
      </c>
      <c r="D354" s="53">
        <f>Rohdaten!E229</f>
        <v>0</v>
      </c>
      <c r="H354" s="53">
        <f>Rohdaten!AP229</f>
        <v>0</v>
      </c>
      <c r="I354" s="172">
        <f>Rohdaten!AQ229-0.000024*K354</f>
        <v>0</v>
      </c>
      <c r="J354" s="172">
        <f>Rohdaten!AR229</f>
        <v>0</v>
      </c>
      <c r="K354" s="173">
        <f>Rohdaten!AS229</f>
        <v>0</v>
      </c>
      <c r="L354" s="172">
        <f>Rohdaten!AU229</f>
        <v>0</v>
      </c>
      <c r="M354" s="53" t="e">
        <f>runs!J229</f>
        <v>#DIV/0!</v>
      </c>
      <c r="N354" s="53" t="e">
        <f>runs!G229</f>
        <v>#DIV/0!</v>
      </c>
      <c r="O354" s="53" t="e">
        <f>IF(ISERROR(H354),1&lt;0,H354-N354&gt;eval!$B$6)</f>
        <v>#DIV/0!</v>
      </c>
      <c r="P354" s="29" t="e">
        <f t="shared" si="29"/>
        <v>#DIV/0!</v>
      </c>
      <c r="Q354" s="29" t="e">
        <f t="shared" si="30"/>
        <v>#DIV/0!</v>
      </c>
      <c r="R354" s="32" t="e">
        <f>(K354)/((P354*I354+0.0000000000000000001)/charge/constants!$B$3)</f>
        <v>#DIV/0!</v>
      </c>
      <c r="S354" s="55" t="e">
        <f>SQRT(K354+1)/((P354*I354+0.0000000000000000001)/charge/constants!$B$3)</f>
        <v>#DIV/0!</v>
      </c>
      <c r="T354" s="62" t="e">
        <f>runs!V229</f>
        <v>#DIV/0!</v>
      </c>
      <c r="U354" s="34" t="e">
        <f t="shared" si="31"/>
        <v>#DIV/0!</v>
      </c>
      <c r="V354" s="32" t="e">
        <f t="shared" si="32"/>
        <v>#DIV/0!</v>
      </c>
      <c r="W354" s="186" t="e">
        <f t="shared" si="33"/>
        <v>#DIV/0!</v>
      </c>
      <c r="X354" s="183"/>
    </row>
    <row r="355" spans="1:24" x14ac:dyDescent="0.2">
      <c r="A355" s="29">
        <f>Rohdaten!C230</f>
        <v>0</v>
      </c>
      <c r="B355" s="50">
        <f>Rohdaten!H230</f>
        <v>0</v>
      </c>
      <c r="C355" s="29">
        <f>Rohdaten!F230</f>
        <v>0</v>
      </c>
      <c r="D355" s="53">
        <f>Rohdaten!E230</f>
        <v>0</v>
      </c>
      <c r="H355" s="53">
        <f>Rohdaten!AP230</f>
        <v>0</v>
      </c>
      <c r="I355" s="172">
        <f>Rohdaten!AQ230-0.000024*K355</f>
        <v>0</v>
      </c>
      <c r="J355" s="172">
        <f>Rohdaten!AR230</f>
        <v>0</v>
      </c>
      <c r="K355" s="173">
        <f>Rohdaten!AS230</f>
        <v>0</v>
      </c>
      <c r="L355" s="172">
        <f>Rohdaten!AU230</f>
        <v>0</v>
      </c>
      <c r="M355" s="53" t="e">
        <f>runs!J230</f>
        <v>#DIV/0!</v>
      </c>
      <c r="N355" s="53" t="e">
        <f>runs!G230</f>
        <v>#DIV/0!</v>
      </c>
      <c r="O355" s="53" t="e">
        <f>IF(ISERROR(H355),1&lt;0,H355-N355&gt;eval!$B$6)</f>
        <v>#DIV/0!</v>
      </c>
      <c r="P355" s="29" t="e">
        <f t="shared" si="29"/>
        <v>#DIV/0!</v>
      </c>
      <c r="Q355" s="29" t="e">
        <f t="shared" si="30"/>
        <v>#DIV/0!</v>
      </c>
      <c r="R355" s="32" t="e">
        <f>(K355)/((P355*I355+0.0000000000000000001)/charge/constants!$B$3)</f>
        <v>#DIV/0!</v>
      </c>
      <c r="S355" s="55" t="e">
        <f>SQRT(K355+1)/((P355*I355+0.0000000000000000001)/charge/constants!$B$3)</f>
        <v>#DIV/0!</v>
      </c>
      <c r="T355" s="62" t="e">
        <f>runs!V230</f>
        <v>#DIV/0!</v>
      </c>
      <c r="U355" s="34" t="e">
        <f t="shared" si="31"/>
        <v>#DIV/0!</v>
      </c>
      <c r="V355" s="32" t="e">
        <f t="shared" si="32"/>
        <v>#DIV/0!</v>
      </c>
      <c r="W355" s="186" t="e">
        <f t="shared" si="33"/>
        <v>#DIV/0!</v>
      </c>
      <c r="X355" s="183"/>
    </row>
    <row r="356" spans="1:24" x14ac:dyDescent="0.2">
      <c r="A356" s="29">
        <f>Rohdaten!C231</f>
        <v>0</v>
      </c>
      <c r="B356" s="50">
        <f>Rohdaten!H231</f>
        <v>0</v>
      </c>
      <c r="C356" s="29">
        <f>Rohdaten!F231</f>
        <v>0</v>
      </c>
      <c r="D356" s="53">
        <f>Rohdaten!E231</f>
        <v>0</v>
      </c>
      <c r="H356" s="53">
        <f>Rohdaten!AP231</f>
        <v>0</v>
      </c>
      <c r="I356" s="172">
        <f>Rohdaten!AQ231-0.000024*K356</f>
        <v>0</v>
      </c>
      <c r="J356" s="172">
        <f>Rohdaten!AR231</f>
        <v>0</v>
      </c>
      <c r="K356" s="173">
        <f>Rohdaten!AS231</f>
        <v>0</v>
      </c>
      <c r="L356" s="172">
        <f>Rohdaten!AU231</f>
        <v>0</v>
      </c>
      <c r="M356" s="53" t="e">
        <f>runs!J231</f>
        <v>#DIV/0!</v>
      </c>
      <c r="N356" s="53" t="e">
        <f>runs!G231</f>
        <v>#DIV/0!</v>
      </c>
      <c r="O356" s="53" t="e">
        <f>IF(ISERROR(H356),1&lt;0,H356-N356&gt;eval!$B$6)</f>
        <v>#DIV/0!</v>
      </c>
      <c r="P356" s="29" t="e">
        <f t="shared" si="29"/>
        <v>#DIV/0!</v>
      </c>
      <c r="Q356" s="29" t="e">
        <f t="shared" si="30"/>
        <v>#DIV/0!</v>
      </c>
      <c r="R356" s="32" t="e">
        <f>(K356)/((P356*I356+0.0000000000000000001)/charge/constants!$B$3)</f>
        <v>#DIV/0!</v>
      </c>
      <c r="S356" s="55" t="e">
        <f>SQRT(K356+1)/((P356*I356+0.0000000000000000001)/charge/constants!$B$3)</f>
        <v>#DIV/0!</v>
      </c>
      <c r="T356" s="62" t="e">
        <f>runs!V231</f>
        <v>#DIV/0!</v>
      </c>
      <c r="U356" s="34" t="e">
        <f t="shared" si="31"/>
        <v>#DIV/0!</v>
      </c>
      <c r="V356" s="32" t="e">
        <f t="shared" si="32"/>
        <v>#DIV/0!</v>
      </c>
      <c r="W356" s="186" t="e">
        <f t="shared" si="33"/>
        <v>#DIV/0!</v>
      </c>
      <c r="X356" s="183"/>
    </row>
    <row r="357" spans="1:24" x14ac:dyDescent="0.2">
      <c r="A357" s="29">
        <f>Rohdaten!C232</f>
        <v>0</v>
      </c>
      <c r="B357" s="50">
        <f>Rohdaten!H232</f>
        <v>0</v>
      </c>
      <c r="C357" s="29">
        <f>Rohdaten!F232</f>
        <v>0</v>
      </c>
      <c r="D357" s="53">
        <f>Rohdaten!E232</f>
        <v>0</v>
      </c>
      <c r="H357" s="53">
        <f>Rohdaten!AP232</f>
        <v>0</v>
      </c>
      <c r="I357" s="172">
        <f>Rohdaten!AQ232-0.000024*K357</f>
        <v>0</v>
      </c>
      <c r="J357" s="172">
        <f>Rohdaten!AR232</f>
        <v>0</v>
      </c>
      <c r="K357" s="173">
        <f>Rohdaten!AS232</f>
        <v>0</v>
      </c>
      <c r="L357" s="172">
        <f>Rohdaten!AU232</f>
        <v>0</v>
      </c>
      <c r="M357" s="53" t="e">
        <f>runs!J232</f>
        <v>#DIV/0!</v>
      </c>
      <c r="N357" s="53" t="e">
        <f>runs!G232</f>
        <v>#DIV/0!</v>
      </c>
      <c r="O357" s="53" t="e">
        <f>IF(ISERROR(H357),1&lt;0,H357-N357&gt;eval!$B$6)</f>
        <v>#DIV/0!</v>
      </c>
      <c r="P357" s="29" t="e">
        <f t="shared" si="29"/>
        <v>#DIV/0!</v>
      </c>
      <c r="Q357" s="29" t="e">
        <f t="shared" si="30"/>
        <v>#DIV/0!</v>
      </c>
      <c r="R357" s="32" t="e">
        <f>(K357)/((P357*I357+0.0000000000000000001)/charge/constants!$B$3)</f>
        <v>#DIV/0!</v>
      </c>
      <c r="S357" s="55" t="e">
        <f>SQRT(K357+1)/((P357*I357+0.0000000000000000001)/charge/constants!$B$3)</f>
        <v>#DIV/0!</v>
      </c>
      <c r="T357" s="62" t="e">
        <f>runs!V232</f>
        <v>#DIV/0!</v>
      </c>
      <c r="U357" s="34" t="e">
        <f t="shared" si="31"/>
        <v>#DIV/0!</v>
      </c>
      <c r="V357" s="32" t="e">
        <f t="shared" si="32"/>
        <v>#DIV/0!</v>
      </c>
      <c r="W357" s="186" t="e">
        <f t="shared" si="33"/>
        <v>#DIV/0!</v>
      </c>
      <c r="X357" s="183"/>
    </row>
    <row r="358" spans="1:24" x14ac:dyDescent="0.2">
      <c r="A358" s="29">
        <f>Rohdaten!C233</f>
        <v>0</v>
      </c>
      <c r="B358" s="50">
        <f>Rohdaten!H233</f>
        <v>0</v>
      </c>
      <c r="C358" s="29">
        <f>Rohdaten!F233</f>
        <v>0</v>
      </c>
      <c r="D358" s="53">
        <f>Rohdaten!E233</f>
        <v>0</v>
      </c>
      <c r="H358" s="53">
        <f>Rohdaten!AP233</f>
        <v>0</v>
      </c>
      <c r="I358" s="172">
        <f>Rohdaten!AQ233-0.000024*K358</f>
        <v>0</v>
      </c>
      <c r="J358" s="172">
        <f>Rohdaten!AR233</f>
        <v>0</v>
      </c>
      <c r="K358" s="173">
        <f>Rohdaten!AS233</f>
        <v>0</v>
      </c>
      <c r="L358" s="172">
        <f>Rohdaten!AU233</f>
        <v>0</v>
      </c>
      <c r="M358" s="53" t="e">
        <f>runs!J233</f>
        <v>#DIV/0!</v>
      </c>
      <c r="N358" s="53" t="e">
        <f>runs!G233</f>
        <v>#DIV/0!</v>
      </c>
      <c r="O358" s="53" t="e">
        <f>IF(ISERROR(H358),1&lt;0,H358-N358&gt;eval!$B$6)</f>
        <v>#DIV/0!</v>
      </c>
      <c r="P358" s="29" t="e">
        <f t="shared" si="29"/>
        <v>#DIV/0!</v>
      </c>
      <c r="Q358" s="29" t="e">
        <f t="shared" si="30"/>
        <v>#DIV/0!</v>
      </c>
      <c r="R358" s="32" t="e">
        <f>(K358)/((P358*I358+0.0000000000000000001)/charge/constants!$B$3)</f>
        <v>#DIV/0!</v>
      </c>
      <c r="S358" s="55" t="e">
        <f>SQRT(K358+1)/((P358*I358+0.0000000000000000001)/charge/constants!$B$3)</f>
        <v>#DIV/0!</v>
      </c>
      <c r="T358" s="62" t="e">
        <f>runs!V233</f>
        <v>#DIV/0!</v>
      </c>
      <c r="U358" s="34" t="e">
        <f t="shared" si="31"/>
        <v>#DIV/0!</v>
      </c>
      <c r="V358" s="32" t="e">
        <f t="shared" si="32"/>
        <v>#DIV/0!</v>
      </c>
      <c r="W358" s="186" t="e">
        <f t="shared" si="33"/>
        <v>#DIV/0!</v>
      </c>
      <c r="X358" s="183"/>
    </row>
    <row r="359" spans="1:24" x14ac:dyDescent="0.2">
      <c r="A359" s="29">
        <f>Rohdaten!C234</f>
        <v>0</v>
      </c>
      <c r="B359" s="50">
        <f>Rohdaten!H234</f>
        <v>0</v>
      </c>
      <c r="C359" s="29">
        <f>Rohdaten!F234</f>
        <v>0</v>
      </c>
      <c r="D359" s="53">
        <f>Rohdaten!E234</f>
        <v>0</v>
      </c>
      <c r="H359" s="53">
        <f>Rohdaten!AP234</f>
        <v>0</v>
      </c>
      <c r="I359" s="172">
        <f>Rohdaten!AQ234-0.000024*K359</f>
        <v>0</v>
      </c>
      <c r="J359" s="172">
        <f>Rohdaten!AR234</f>
        <v>0</v>
      </c>
      <c r="K359" s="173">
        <f>Rohdaten!AS234</f>
        <v>0</v>
      </c>
      <c r="L359" s="172">
        <f>Rohdaten!AU234</f>
        <v>0</v>
      </c>
      <c r="M359" s="53" t="e">
        <f>runs!J234</f>
        <v>#DIV/0!</v>
      </c>
      <c r="N359" s="53" t="e">
        <f>runs!G234</f>
        <v>#DIV/0!</v>
      </c>
      <c r="O359" s="53" t="e">
        <f>IF(ISERROR(H359),1&lt;0,H359-N359&gt;eval!$B$6)</f>
        <v>#DIV/0!</v>
      </c>
      <c r="P359" s="29" t="e">
        <f t="shared" si="29"/>
        <v>#DIV/0!</v>
      </c>
      <c r="Q359" s="29" t="e">
        <f t="shared" si="30"/>
        <v>#DIV/0!</v>
      </c>
      <c r="R359" s="32" t="e">
        <f>(K359)/((P359*I359+0.0000000000000000001)/charge/constants!$B$3)</f>
        <v>#DIV/0!</v>
      </c>
      <c r="S359" s="55" t="e">
        <f>SQRT(K359+1)/((P359*I359+0.0000000000000000001)/charge/constants!$B$3)</f>
        <v>#DIV/0!</v>
      </c>
      <c r="T359" s="62" t="e">
        <f>runs!V234</f>
        <v>#DIV/0!</v>
      </c>
      <c r="U359" s="34" t="e">
        <f t="shared" si="31"/>
        <v>#DIV/0!</v>
      </c>
      <c r="V359" s="32" t="e">
        <f t="shared" si="32"/>
        <v>#DIV/0!</v>
      </c>
      <c r="W359" s="186" t="e">
        <f t="shared" si="33"/>
        <v>#DIV/0!</v>
      </c>
      <c r="X359" s="183"/>
    </row>
    <row r="360" spans="1:24" x14ac:dyDescent="0.2">
      <c r="A360" s="29">
        <f>Rohdaten!C235</f>
        <v>0</v>
      </c>
      <c r="B360" s="50">
        <f>Rohdaten!H235</f>
        <v>0</v>
      </c>
      <c r="C360" s="29">
        <f>Rohdaten!F235</f>
        <v>0</v>
      </c>
      <c r="D360" s="53">
        <f>Rohdaten!E235</f>
        <v>0</v>
      </c>
      <c r="H360" s="53">
        <f>Rohdaten!AP235</f>
        <v>0</v>
      </c>
      <c r="I360" s="172">
        <f>Rohdaten!AQ235-0.000024*K360</f>
        <v>0</v>
      </c>
      <c r="J360" s="172">
        <f>Rohdaten!AR235</f>
        <v>0</v>
      </c>
      <c r="K360" s="173">
        <f>Rohdaten!AS235</f>
        <v>0</v>
      </c>
      <c r="L360" s="172">
        <f>Rohdaten!AU235</f>
        <v>0</v>
      </c>
      <c r="M360" s="53" t="e">
        <f>runs!J235</f>
        <v>#DIV/0!</v>
      </c>
      <c r="N360" s="53" t="e">
        <f>runs!G235</f>
        <v>#DIV/0!</v>
      </c>
      <c r="O360" s="53" t="e">
        <f>IF(ISERROR(H360),1&lt;0,H360-N360&gt;eval!$B$6)</f>
        <v>#DIV/0!</v>
      </c>
      <c r="P360" s="29" t="e">
        <f t="shared" si="29"/>
        <v>#DIV/0!</v>
      </c>
      <c r="Q360" s="29" t="e">
        <f t="shared" si="30"/>
        <v>#DIV/0!</v>
      </c>
      <c r="R360" s="32" t="e">
        <f>(K360)/((P360*I360+0.0000000000000000001)/charge/constants!$B$3)</f>
        <v>#DIV/0!</v>
      </c>
      <c r="S360" s="55" t="e">
        <f>SQRT(K360+1)/((P360*I360+0.0000000000000000001)/charge/constants!$B$3)</f>
        <v>#DIV/0!</v>
      </c>
      <c r="T360" s="62" t="e">
        <f>runs!V235</f>
        <v>#DIV/0!</v>
      </c>
      <c r="U360" s="34" t="e">
        <f t="shared" si="31"/>
        <v>#DIV/0!</v>
      </c>
      <c r="V360" s="32" t="e">
        <f t="shared" si="32"/>
        <v>#DIV/0!</v>
      </c>
      <c r="W360" s="186" t="e">
        <f t="shared" si="33"/>
        <v>#DIV/0!</v>
      </c>
      <c r="X360" s="183"/>
    </row>
    <row r="361" spans="1:24" x14ac:dyDescent="0.2">
      <c r="A361" s="29">
        <f>Rohdaten!C236</f>
        <v>0</v>
      </c>
      <c r="B361" s="50">
        <f>Rohdaten!H236</f>
        <v>0</v>
      </c>
      <c r="C361" s="29">
        <f>Rohdaten!F236</f>
        <v>0</v>
      </c>
      <c r="D361" s="53">
        <f>Rohdaten!E236</f>
        <v>0</v>
      </c>
      <c r="H361" s="53">
        <f>Rohdaten!AP236</f>
        <v>0</v>
      </c>
      <c r="I361" s="172">
        <f>Rohdaten!AQ236-0.000024*K361</f>
        <v>0</v>
      </c>
      <c r="J361" s="172">
        <f>Rohdaten!AR236</f>
        <v>0</v>
      </c>
      <c r="K361" s="173">
        <f>Rohdaten!AS236</f>
        <v>0</v>
      </c>
      <c r="L361" s="172">
        <f>Rohdaten!AU236</f>
        <v>0</v>
      </c>
      <c r="M361" s="53" t="e">
        <f>runs!J236</f>
        <v>#DIV/0!</v>
      </c>
      <c r="N361" s="53" t="e">
        <f>runs!G236</f>
        <v>#DIV/0!</v>
      </c>
      <c r="O361" s="53" t="e">
        <f>IF(ISERROR(H361),1&lt;0,H361-N361&gt;eval!$B$6)</f>
        <v>#DIV/0!</v>
      </c>
      <c r="P361" s="29" t="e">
        <f t="shared" si="29"/>
        <v>#DIV/0!</v>
      </c>
      <c r="Q361" s="29" t="e">
        <f t="shared" si="30"/>
        <v>#DIV/0!</v>
      </c>
      <c r="R361" s="32" t="e">
        <f>(K361)/((P361*I361+0.0000000000000000001)/charge/constants!$B$3)</f>
        <v>#DIV/0!</v>
      </c>
      <c r="S361" s="55" t="e">
        <f>SQRT(K361+1)/((P361*I361+0.0000000000000000001)/charge/constants!$B$3)</f>
        <v>#DIV/0!</v>
      </c>
      <c r="T361" s="62" t="e">
        <f>runs!V236</f>
        <v>#DIV/0!</v>
      </c>
      <c r="U361" s="34" t="e">
        <f t="shared" si="31"/>
        <v>#DIV/0!</v>
      </c>
      <c r="V361" s="32" t="e">
        <f t="shared" si="32"/>
        <v>#DIV/0!</v>
      </c>
      <c r="W361" s="186" t="e">
        <f t="shared" si="33"/>
        <v>#DIV/0!</v>
      </c>
      <c r="X361" s="183"/>
    </row>
    <row r="362" spans="1:24" x14ac:dyDescent="0.2">
      <c r="A362" s="29">
        <f>Rohdaten!C237</f>
        <v>0</v>
      </c>
      <c r="B362" s="50">
        <f>Rohdaten!H237</f>
        <v>0</v>
      </c>
      <c r="C362" s="29">
        <f>Rohdaten!F237</f>
        <v>0</v>
      </c>
      <c r="D362" s="53">
        <f>Rohdaten!E237</f>
        <v>0</v>
      </c>
      <c r="H362" s="53">
        <f>Rohdaten!AP237</f>
        <v>0</v>
      </c>
      <c r="I362" s="172">
        <f>Rohdaten!AQ237-0.000024*K362</f>
        <v>0</v>
      </c>
      <c r="J362" s="172">
        <f>Rohdaten!AR237</f>
        <v>0</v>
      </c>
      <c r="K362" s="173">
        <f>Rohdaten!AS237</f>
        <v>0</v>
      </c>
      <c r="L362" s="172">
        <f>Rohdaten!AU237</f>
        <v>0</v>
      </c>
      <c r="M362" s="53" t="e">
        <f>runs!J237</f>
        <v>#DIV/0!</v>
      </c>
      <c r="N362" s="53" t="e">
        <f>runs!G237</f>
        <v>#DIV/0!</v>
      </c>
      <c r="O362" s="53" t="e">
        <f>IF(ISERROR(H362),1&lt;0,H362-N362&gt;eval!$B$6)</f>
        <v>#DIV/0!</v>
      </c>
      <c r="P362" s="29" t="e">
        <f t="shared" si="29"/>
        <v>#DIV/0!</v>
      </c>
      <c r="Q362" s="29" t="e">
        <f t="shared" si="30"/>
        <v>#DIV/0!</v>
      </c>
      <c r="R362" s="32" t="e">
        <f>(K362)/((P362*I362+0.0000000000000000001)/charge/constants!$B$3)</f>
        <v>#DIV/0!</v>
      </c>
      <c r="S362" s="55" t="e">
        <f>SQRT(K362+1)/((P362*I362+0.0000000000000000001)/charge/constants!$B$3)</f>
        <v>#DIV/0!</v>
      </c>
      <c r="T362" s="62" t="e">
        <f>runs!V237</f>
        <v>#DIV/0!</v>
      </c>
      <c r="U362" s="34" t="e">
        <f t="shared" si="31"/>
        <v>#DIV/0!</v>
      </c>
      <c r="V362" s="32" t="e">
        <f t="shared" si="32"/>
        <v>#DIV/0!</v>
      </c>
      <c r="W362" s="186" t="e">
        <f t="shared" si="33"/>
        <v>#DIV/0!</v>
      </c>
      <c r="X362" s="183"/>
    </row>
    <row r="363" spans="1:24" x14ac:dyDescent="0.2">
      <c r="A363" s="29">
        <f>Rohdaten!C238</f>
        <v>0</v>
      </c>
      <c r="B363" s="50">
        <f>Rohdaten!H238</f>
        <v>0</v>
      </c>
      <c r="C363" s="29">
        <f>Rohdaten!F238</f>
        <v>0</v>
      </c>
      <c r="D363" s="53">
        <f>Rohdaten!E238</f>
        <v>0</v>
      </c>
      <c r="H363" s="53">
        <f>Rohdaten!AP238</f>
        <v>0</v>
      </c>
      <c r="I363" s="172">
        <f>Rohdaten!AQ238-0.000024*K363</f>
        <v>0</v>
      </c>
      <c r="J363" s="172">
        <f>Rohdaten!AR238</f>
        <v>0</v>
      </c>
      <c r="K363" s="173">
        <f>Rohdaten!AS238</f>
        <v>0</v>
      </c>
      <c r="L363" s="172">
        <f>Rohdaten!AU238</f>
        <v>0</v>
      </c>
      <c r="M363" s="53" t="e">
        <f>runs!J238</f>
        <v>#DIV/0!</v>
      </c>
      <c r="N363" s="53" t="e">
        <f>runs!G238</f>
        <v>#DIV/0!</v>
      </c>
      <c r="O363" s="53" t="e">
        <f>IF(ISERROR(H363),1&lt;0,H363-N363&gt;eval!$B$6)</f>
        <v>#DIV/0!</v>
      </c>
      <c r="P363" s="29" t="e">
        <f t="shared" si="29"/>
        <v>#DIV/0!</v>
      </c>
      <c r="Q363" s="29" t="e">
        <f t="shared" si="30"/>
        <v>#DIV/0!</v>
      </c>
      <c r="R363" s="32" t="e">
        <f>(K363)/((P363*I363+0.0000000000000000001)/charge/constants!$B$3)</f>
        <v>#DIV/0!</v>
      </c>
      <c r="S363" s="55" t="e">
        <f>SQRT(K363+1)/((P363*I363+0.0000000000000000001)/charge/constants!$B$3)</f>
        <v>#DIV/0!</v>
      </c>
      <c r="T363" s="62" t="e">
        <f>runs!V238</f>
        <v>#DIV/0!</v>
      </c>
      <c r="U363" s="34" t="e">
        <f t="shared" si="31"/>
        <v>#DIV/0!</v>
      </c>
      <c r="V363" s="32" t="e">
        <f t="shared" si="32"/>
        <v>#DIV/0!</v>
      </c>
      <c r="W363" s="186" t="e">
        <f t="shared" si="33"/>
        <v>#DIV/0!</v>
      </c>
      <c r="X363" s="183"/>
    </row>
    <row r="364" spans="1:24" x14ac:dyDescent="0.2">
      <c r="A364" s="29">
        <f>Rohdaten!C239</f>
        <v>0</v>
      </c>
      <c r="B364" s="50">
        <f>Rohdaten!H239</f>
        <v>0</v>
      </c>
      <c r="C364" s="29">
        <f>Rohdaten!F239</f>
        <v>0</v>
      </c>
      <c r="D364" s="53">
        <f>Rohdaten!E239</f>
        <v>0</v>
      </c>
      <c r="H364" s="53">
        <f>Rohdaten!AP239</f>
        <v>0</v>
      </c>
      <c r="I364" s="172">
        <f>Rohdaten!AQ239-0.000024*K364</f>
        <v>0</v>
      </c>
      <c r="J364" s="172">
        <f>Rohdaten!AR239</f>
        <v>0</v>
      </c>
      <c r="K364" s="173">
        <f>Rohdaten!AS239</f>
        <v>0</v>
      </c>
      <c r="L364" s="172">
        <f>Rohdaten!AU239</f>
        <v>0</v>
      </c>
      <c r="M364" s="53" t="e">
        <f>runs!J239</f>
        <v>#DIV/0!</v>
      </c>
      <c r="N364" s="53" t="e">
        <f>runs!G239</f>
        <v>#DIV/0!</v>
      </c>
      <c r="O364" s="53" t="e">
        <f>IF(ISERROR(H364),1&lt;0,H364-N364&gt;eval!$B$6)</f>
        <v>#DIV/0!</v>
      </c>
      <c r="P364" s="29" t="e">
        <f t="shared" si="29"/>
        <v>#DIV/0!</v>
      </c>
      <c r="Q364" s="29" t="e">
        <f t="shared" si="30"/>
        <v>#DIV/0!</v>
      </c>
      <c r="R364" s="32" t="e">
        <f>(K364)/((P364*I364+0.0000000000000000001)/charge/constants!$B$3)</f>
        <v>#DIV/0!</v>
      </c>
      <c r="S364" s="55" t="e">
        <f>SQRT(K364+1)/((P364*I364+0.0000000000000000001)/charge/constants!$B$3)</f>
        <v>#DIV/0!</v>
      </c>
      <c r="T364" s="62" t="e">
        <f>runs!V239</f>
        <v>#DIV/0!</v>
      </c>
      <c r="U364" s="34" t="e">
        <f t="shared" si="31"/>
        <v>#DIV/0!</v>
      </c>
      <c r="V364" s="32" t="e">
        <f t="shared" si="32"/>
        <v>#DIV/0!</v>
      </c>
      <c r="W364" s="186" t="e">
        <f t="shared" si="33"/>
        <v>#DIV/0!</v>
      </c>
      <c r="X364" s="183"/>
    </row>
    <row r="365" spans="1:24" x14ac:dyDescent="0.2">
      <c r="A365" s="29">
        <f>Rohdaten!C240</f>
        <v>0</v>
      </c>
      <c r="B365" s="50">
        <f>Rohdaten!H240</f>
        <v>0</v>
      </c>
      <c r="C365" s="29">
        <f>Rohdaten!F240</f>
        <v>0</v>
      </c>
      <c r="D365" s="53">
        <f>Rohdaten!E240</f>
        <v>0</v>
      </c>
      <c r="H365" s="53">
        <f>Rohdaten!AP240</f>
        <v>0</v>
      </c>
      <c r="I365" s="172">
        <f>Rohdaten!AQ240-0.000024*K365</f>
        <v>0</v>
      </c>
      <c r="J365" s="172">
        <f>Rohdaten!AR240</f>
        <v>0</v>
      </c>
      <c r="K365" s="173">
        <f>Rohdaten!AS240</f>
        <v>0</v>
      </c>
      <c r="L365" s="172">
        <f>Rohdaten!AU240</f>
        <v>0</v>
      </c>
      <c r="M365" s="53" t="e">
        <f>runs!J240</f>
        <v>#DIV/0!</v>
      </c>
      <c r="N365" s="53" t="e">
        <f>runs!G240</f>
        <v>#DIV/0!</v>
      </c>
      <c r="O365" s="53" t="e">
        <f>IF(ISERROR(H365),1&lt;0,H365-N365&gt;eval!$B$6)</f>
        <v>#DIV/0!</v>
      </c>
      <c r="P365" s="29" t="e">
        <f t="shared" si="29"/>
        <v>#DIV/0!</v>
      </c>
      <c r="Q365" s="29" t="e">
        <f t="shared" si="30"/>
        <v>#DIV/0!</v>
      </c>
      <c r="R365" s="32" t="e">
        <f>(K365)/((P365*I365+0.0000000000000000001)/charge/constants!$B$3)</f>
        <v>#DIV/0!</v>
      </c>
      <c r="S365" s="55" t="e">
        <f>SQRT(K365+1)/((P365*I365+0.0000000000000000001)/charge/constants!$B$3)</f>
        <v>#DIV/0!</v>
      </c>
      <c r="T365" s="62" t="e">
        <f>runs!V240</f>
        <v>#DIV/0!</v>
      </c>
      <c r="U365" s="34" t="e">
        <f t="shared" si="31"/>
        <v>#DIV/0!</v>
      </c>
      <c r="V365" s="32" t="e">
        <f t="shared" si="32"/>
        <v>#DIV/0!</v>
      </c>
      <c r="W365" s="186" t="e">
        <f t="shared" si="33"/>
        <v>#DIV/0!</v>
      </c>
      <c r="X365" s="183"/>
    </row>
    <row r="366" spans="1:24" x14ac:dyDescent="0.2">
      <c r="A366" s="29">
        <f>Rohdaten!C241</f>
        <v>0</v>
      </c>
      <c r="B366" s="50">
        <f>Rohdaten!H241</f>
        <v>0</v>
      </c>
      <c r="C366" s="29">
        <f>Rohdaten!F241</f>
        <v>0</v>
      </c>
      <c r="D366" s="53">
        <f>Rohdaten!E241</f>
        <v>0</v>
      </c>
      <c r="H366" s="53">
        <f>Rohdaten!AP241</f>
        <v>0</v>
      </c>
      <c r="I366" s="172">
        <f>Rohdaten!AQ241-0.000024*K366</f>
        <v>0</v>
      </c>
      <c r="J366" s="172">
        <f>Rohdaten!AR241</f>
        <v>0</v>
      </c>
      <c r="K366" s="173">
        <f>Rohdaten!AS241</f>
        <v>0</v>
      </c>
      <c r="L366" s="172">
        <f>Rohdaten!AU241</f>
        <v>0</v>
      </c>
      <c r="M366" s="53" t="e">
        <f>runs!J241</f>
        <v>#DIV/0!</v>
      </c>
      <c r="N366" s="53" t="e">
        <f>runs!G241</f>
        <v>#DIV/0!</v>
      </c>
      <c r="O366" s="53" t="e">
        <f>IF(ISERROR(H366),1&lt;0,H366-N366&gt;eval!$B$6)</f>
        <v>#DIV/0!</v>
      </c>
      <c r="P366" s="29" t="e">
        <f t="shared" si="29"/>
        <v>#DIV/0!</v>
      </c>
      <c r="Q366" s="29" t="e">
        <f t="shared" si="30"/>
        <v>#DIV/0!</v>
      </c>
      <c r="R366" s="32" t="e">
        <f>(K366)/((P366*I366+0.0000000000000000001)/charge/constants!$B$3)</f>
        <v>#DIV/0!</v>
      </c>
      <c r="S366" s="55" t="e">
        <f>SQRT(K366+1)/((P366*I366+0.0000000000000000001)/charge/constants!$B$3)</f>
        <v>#DIV/0!</v>
      </c>
      <c r="T366" s="62" t="e">
        <f>runs!V241</f>
        <v>#DIV/0!</v>
      </c>
      <c r="U366" s="34" t="e">
        <f t="shared" si="31"/>
        <v>#DIV/0!</v>
      </c>
      <c r="V366" s="32" t="e">
        <f t="shared" si="32"/>
        <v>#DIV/0!</v>
      </c>
      <c r="W366" s="186" t="e">
        <f t="shared" si="33"/>
        <v>#DIV/0!</v>
      </c>
      <c r="X366" s="183"/>
    </row>
    <row r="367" spans="1:24" x14ac:dyDescent="0.2">
      <c r="A367" s="29">
        <f>Rohdaten!C242</f>
        <v>0</v>
      </c>
      <c r="B367" s="50">
        <f>Rohdaten!H242</f>
        <v>0</v>
      </c>
      <c r="C367" s="29">
        <f>Rohdaten!F242</f>
        <v>0</v>
      </c>
      <c r="D367" s="53">
        <f>Rohdaten!E242</f>
        <v>0</v>
      </c>
      <c r="H367" s="53">
        <f>Rohdaten!AP242</f>
        <v>0</v>
      </c>
      <c r="I367" s="172">
        <f>Rohdaten!AQ242-0.000024*K367</f>
        <v>0</v>
      </c>
      <c r="J367" s="172">
        <f>Rohdaten!AR242</f>
        <v>0</v>
      </c>
      <c r="K367" s="173">
        <f>Rohdaten!AS242</f>
        <v>0</v>
      </c>
      <c r="L367" s="172">
        <f>Rohdaten!AU242</f>
        <v>0</v>
      </c>
      <c r="M367" s="53" t="e">
        <f>runs!J242</f>
        <v>#DIV/0!</v>
      </c>
      <c r="N367" s="53" t="e">
        <f>runs!G242</f>
        <v>#DIV/0!</v>
      </c>
      <c r="O367" s="53" t="e">
        <f>IF(ISERROR(H367),1&lt;0,H367-N367&gt;eval!$B$6)</f>
        <v>#DIV/0!</v>
      </c>
      <c r="P367" s="29" t="e">
        <f t="shared" si="29"/>
        <v>#DIV/0!</v>
      </c>
      <c r="Q367" s="29" t="e">
        <f t="shared" si="30"/>
        <v>#DIV/0!</v>
      </c>
      <c r="R367" s="32" t="e">
        <f>(K367)/((P367*I367+0.0000000000000000001)/charge/constants!$B$3)</f>
        <v>#DIV/0!</v>
      </c>
      <c r="S367" s="55" t="e">
        <f>SQRT(K367+1)/((P367*I367+0.0000000000000000001)/charge/constants!$B$3)</f>
        <v>#DIV/0!</v>
      </c>
      <c r="T367" s="62" t="e">
        <f>runs!V242</f>
        <v>#DIV/0!</v>
      </c>
      <c r="U367" s="34" t="e">
        <f t="shared" si="31"/>
        <v>#DIV/0!</v>
      </c>
      <c r="V367" s="32" t="e">
        <f t="shared" si="32"/>
        <v>#DIV/0!</v>
      </c>
      <c r="W367" s="186" t="e">
        <f t="shared" si="33"/>
        <v>#DIV/0!</v>
      </c>
      <c r="X367" s="183"/>
    </row>
    <row r="368" spans="1:24" x14ac:dyDescent="0.2">
      <c r="A368" s="29">
        <f>Rohdaten!C243</f>
        <v>0</v>
      </c>
      <c r="B368" s="50">
        <f>Rohdaten!H243</f>
        <v>0</v>
      </c>
      <c r="C368" s="29">
        <f>Rohdaten!F243</f>
        <v>0</v>
      </c>
      <c r="D368" s="53">
        <f>Rohdaten!E243</f>
        <v>0</v>
      </c>
      <c r="H368" s="53">
        <f>Rohdaten!AP243</f>
        <v>0</v>
      </c>
      <c r="I368" s="172">
        <f>Rohdaten!AQ243-0.000024*K368</f>
        <v>0</v>
      </c>
      <c r="J368" s="172">
        <f>Rohdaten!AR243</f>
        <v>0</v>
      </c>
      <c r="K368" s="173">
        <f>Rohdaten!AS243</f>
        <v>0</v>
      </c>
      <c r="L368" s="172">
        <f>Rohdaten!AU243</f>
        <v>0</v>
      </c>
      <c r="M368" s="53" t="e">
        <f>runs!J243</f>
        <v>#DIV/0!</v>
      </c>
      <c r="N368" s="53" t="e">
        <f>runs!G243</f>
        <v>#DIV/0!</v>
      </c>
      <c r="O368" s="53" t="e">
        <f>IF(ISERROR(H368),1&lt;0,H368-N368&gt;eval!$B$6)</f>
        <v>#DIV/0!</v>
      </c>
      <c r="P368" s="29" t="e">
        <f t="shared" si="29"/>
        <v>#DIV/0!</v>
      </c>
      <c r="Q368" s="29" t="e">
        <f t="shared" si="30"/>
        <v>#DIV/0!</v>
      </c>
      <c r="R368" s="32" t="e">
        <f>(K368)/((P368*I368+0.0000000000000000001)/charge/constants!$B$3)</f>
        <v>#DIV/0!</v>
      </c>
      <c r="S368" s="55" t="e">
        <f>SQRT(K368+1)/((P368*I368+0.0000000000000000001)/charge/constants!$B$3)</f>
        <v>#DIV/0!</v>
      </c>
      <c r="T368" s="62" t="e">
        <f>runs!V243</f>
        <v>#DIV/0!</v>
      </c>
      <c r="U368" s="34" t="e">
        <f t="shared" si="31"/>
        <v>#DIV/0!</v>
      </c>
      <c r="V368" s="32" t="e">
        <f t="shared" si="32"/>
        <v>#DIV/0!</v>
      </c>
      <c r="W368" s="186" t="e">
        <f t="shared" si="33"/>
        <v>#DIV/0!</v>
      </c>
      <c r="X368" s="183"/>
    </row>
    <row r="369" spans="1:24" x14ac:dyDescent="0.2">
      <c r="A369" s="29">
        <f>Rohdaten!C244</f>
        <v>0</v>
      </c>
      <c r="B369" s="50">
        <f>Rohdaten!H244</f>
        <v>0</v>
      </c>
      <c r="C369" s="29">
        <f>Rohdaten!F244</f>
        <v>0</v>
      </c>
      <c r="D369" s="53">
        <f>Rohdaten!E244</f>
        <v>0</v>
      </c>
      <c r="H369" s="53">
        <f>Rohdaten!AP244</f>
        <v>0</v>
      </c>
      <c r="I369" s="172">
        <f>Rohdaten!AQ244-0.000024*K369</f>
        <v>0</v>
      </c>
      <c r="J369" s="172">
        <f>Rohdaten!AR244</f>
        <v>0</v>
      </c>
      <c r="K369" s="173">
        <f>Rohdaten!AS244</f>
        <v>0</v>
      </c>
      <c r="L369" s="172">
        <f>Rohdaten!AU244</f>
        <v>0</v>
      </c>
      <c r="M369" s="53" t="e">
        <f>runs!J244</f>
        <v>#DIV/0!</v>
      </c>
      <c r="N369" s="53" t="e">
        <f>runs!G244</f>
        <v>#DIV/0!</v>
      </c>
      <c r="O369" s="53" t="e">
        <f>IF(ISERROR(H369),1&lt;0,H369-N369&gt;eval!$B$6)</f>
        <v>#DIV/0!</v>
      </c>
      <c r="P369" s="29" t="e">
        <f t="shared" si="29"/>
        <v>#DIV/0!</v>
      </c>
      <c r="Q369" s="29" t="e">
        <f t="shared" si="30"/>
        <v>#DIV/0!</v>
      </c>
      <c r="R369" s="32" t="e">
        <f>(K369)/((P369*I369+0.0000000000000000001)/charge/constants!$B$3)</f>
        <v>#DIV/0!</v>
      </c>
      <c r="S369" s="55" t="e">
        <f>SQRT(K369+1)/((P369*I369+0.0000000000000000001)/charge/constants!$B$3)</f>
        <v>#DIV/0!</v>
      </c>
      <c r="T369" s="62" t="e">
        <f>runs!V244</f>
        <v>#DIV/0!</v>
      </c>
      <c r="U369" s="34" t="e">
        <f t="shared" si="31"/>
        <v>#DIV/0!</v>
      </c>
      <c r="V369" s="32" t="e">
        <f t="shared" si="32"/>
        <v>#DIV/0!</v>
      </c>
      <c r="W369" s="186" t="e">
        <f t="shared" si="33"/>
        <v>#DIV/0!</v>
      </c>
      <c r="X369" s="183"/>
    </row>
    <row r="370" spans="1:24" x14ac:dyDescent="0.2">
      <c r="A370" s="29">
        <f>Rohdaten!C245</f>
        <v>0</v>
      </c>
      <c r="B370" s="50">
        <f>Rohdaten!H245</f>
        <v>0</v>
      </c>
      <c r="C370" s="29">
        <f>Rohdaten!F245</f>
        <v>0</v>
      </c>
      <c r="D370" s="53">
        <f>Rohdaten!E245</f>
        <v>0</v>
      </c>
      <c r="H370" s="53">
        <f>Rohdaten!AP245</f>
        <v>0</v>
      </c>
      <c r="I370" s="172">
        <f>Rohdaten!AQ245-0.000024*K370</f>
        <v>0</v>
      </c>
      <c r="J370" s="172">
        <f>Rohdaten!AR245</f>
        <v>0</v>
      </c>
      <c r="K370" s="173">
        <f>Rohdaten!AS245</f>
        <v>0</v>
      </c>
      <c r="L370" s="172">
        <f>Rohdaten!AU245</f>
        <v>0</v>
      </c>
      <c r="M370" s="53" t="e">
        <f>runs!J245</f>
        <v>#DIV/0!</v>
      </c>
      <c r="N370" s="53" t="e">
        <f>runs!G245</f>
        <v>#DIV/0!</v>
      </c>
      <c r="O370" s="53" t="e">
        <f>IF(ISERROR(H370),1&lt;0,H370-N370&gt;eval!$B$6)</f>
        <v>#DIV/0!</v>
      </c>
      <c r="P370" s="29" t="e">
        <f t="shared" si="29"/>
        <v>#DIV/0!</v>
      </c>
      <c r="Q370" s="29" t="e">
        <f t="shared" si="30"/>
        <v>#DIV/0!</v>
      </c>
      <c r="R370" s="32" t="e">
        <f>(K370)/((P370*I370+0.0000000000000000001)/charge/constants!$B$3)</f>
        <v>#DIV/0!</v>
      </c>
      <c r="S370" s="55" t="e">
        <f>SQRT(K370+1)/((P370*I370+0.0000000000000000001)/charge/constants!$B$3)</f>
        <v>#DIV/0!</v>
      </c>
      <c r="T370" s="62" t="e">
        <f>runs!V245</f>
        <v>#DIV/0!</v>
      </c>
      <c r="U370" s="34" t="e">
        <f t="shared" si="31"/>
        <v>#DIV/0!</v>
      </c>
      <c r="V370" s="32" t="e">
        <f t="shared" si="32"/>
        <v>#DIV/0!</v>
      </c>
      <c r="W370" s="186" t="e">
        <f t="shared" si="33"/>
        <v>#DIV/0!</v>
      </c>
      <c r="X370" s="183"/>
    </row>
    <row r="371" spans="1:24" x14ac:dyDescent="0.2">
      <c r="A371" s="29">
        <f>Rohdaten!C246</f>
        <v>0</v>
      </c>
      <c r="B371" s="50">
        <f>Rohdaten!H246</f>
        <v>0</v>
      </c>
      <c r="C371" s="29">
        <f>Rohdaten!F246</f>
        <v>0</v>
      </c>
      <c r="D371" s="53">
        <f>Rohdaten!E246</f>
        <v>0</v>
      </c>
      <c r="H371" s="53">
        <f>Rohdaten!AP246</f>
        <v>0</v>
      </c>
      <c r="I371" s="172">
        <f>Rohdaten!AQ246-0.000024*K371</f>
        <v>0</v>
      </c>
      <c r="J371" s="172">
        <f>Rohdaten!AR246</f>
        <v>0</v>
      </c>
      <c r="K371" s="173">
        <f>Rohdaten!AS246</f>
        <v>0</v>
      </c>
      <c r="L371" s="172">
        <f>Rohdaten!AU246</f>
        <v>0</v>
      </c>
      <c r="M371" s="53" t="e">
        <f>runs!J246</f>
        <v>#DIV/0!</v>
      </c>
      <c r="N371" s="53" t="e">
        <f>runs!G246</f>
        <v>#DIV/0!</v>
      </c>
      <c r="O371" s="53" t="e">
        <f>IF(ISERROR(H371),1&lt;0,H371-N371&gt;eval!$B$6)</f>
        <v>#DIV/0!</v>
      </c>
      <c r="P371" s="29" t="e">
        <f t="shared" si="29"/>
        <v>#DIV/0!</v>
      </c>
      <c r="Q371" s="29" t="e">
        <f t="shared" si="30"/>
        <v>#DIV/0!</v>
      </c>
      <c r="R371" s="32" t="e">
        <f>(K371)/((P371*I371+0.0000000000000000001)/charge/constants!$B$3)</f>
        <v>#DIV/0!</v>
      </c>
      <c r="S371" s="55" t="e">
        <f>SQRT(K371+1)/((P371*I371+0.0000000000000000001)/charge/constants!$B$3)</f>
        <v>#DIV/0!</v>
      </c>
      <c r="T371" s="62" t="e">
        <f>runs!V246</f>
        <v>#DIV/0!</v>
      </c>
      <c r="U371" s="34" t="e">
        <f t="shared" si="31"/>
        <v>#DIV/0!</v>
      </c>
      <c r="V371" s="32" t="e">
        <f t="shared" si="32"/>
        <v>#DIV/0!</v>
      </c>
      <c r="W371" s="186" t="e">
        <f t="shared" si="33"/>
        <v>#DIV/0!</v>
      </c>
      <c r="X371" s="183"/>
    </row>
    <row r="372" spans="1:24" x14ac:dyDescent="0.2">
      <c r="A372" s="29">
        <f>Rohdaten!C247</f>
        <v>0</v>
      </c>
      <c r="B372" s="50">
        <f>Rohdaten!H247</f>
        <v>0</v>
      </c>
      <c r="C372" s="29">
        <f>Rohdaten!F247</f>
        <v>0</v>
      </c>
      <c r="D372" s="53">
        <f>Rohdaten!E247</f>
        <v>0</v>
      </c>
      <c r="H372" s="53">
        <f>Rohdaten!AP247</f>
        <v>0</v>
      </c>
      <c r="I372" s="172">
        <f>Rohdaten!AQ247-0.000024*K372</f>
        <v>0</v>
      </c>
      <c r="J372" s="172">
        <f>Rohdaten!AR247</f>
        <v>0</v>
      </c>
      <c r="K372" s="173">
        <f>Rohdaten!AS247</f>
        <v>0</v>
      </c>
      <c r="L372" s="172">
        <f>Rohdaten!AU247</f>
        <v>0</v>
      </c>
      <c r="M372" s="53" t="e">
        <f>runs!J247</f>
        <v>#DIV/0!</v>
      </c>
      <c r="N372" s="53" t="e">
        <f>runs!G247</f>
        <v>#DIV/0!</v>
      </c>
      <c r="O372" s="53" t="e">
        <f>IF(ISERROR(H372),1&lt;0,H372-N372&gt;eval!$B$6)</f>
        <v>#DIV/0!</v>
      </c>
      <c r="P372" s="29" t="e">
        <f t="shared" si="29"/>
        <v>#DIV/0!</v>
      </c>
      <c r="Q372" s="29" t="e">
        <f t="shared" si="30"/>
        <v>#DIV/0!</v>
      </c>
      <c r="R372" s="32" t="e">
        <f>(K372)/((P372*I372+0.0000000000000000001)/charge/constants!$B$3)</f>
        <v>#DIV/0!</v>
      </c>
      <c r="S372" s="55" t="e">
        <f>SQRT(K372+1)/((P372*I372+0.0000000000000000001)/charge/constants!$B$3)</f>
        <v>#DIV/0!</v>
      </c>
      <c r="T372" s="62" t="e">
        <f>runs!V247</f>
        <v>#DIV/0!</v>
      </c>
      <c r="U372" s="34" t="e">
        <f t="shared" si="31"/>
        <v>#DIV/0!</v>
      </c>
      <c r="V372" s="32" t="e">
        <f t="shared" si="32"/>
        <v>#DIV/0!</v>
      </c>
      <c r="W372" s="186" t="e">
        <f t="shared" si="33"/>
        <v>#DIV/0!</v>
      </c>
      <c r="X372" s="183"/>
    </row>
    <row r="373" spans="1:24" x14ac:dyDescent="0.2">
      <c r="A373" s="29">
        <f>Rohdaten!C248</f>
        <v>0</v>
      </c>
      <c r="B373" s="50">
        <f>Rohdaten!H248</f>
        <v>0</v>
      </c>
      <c r="C373" s="29">
        <f>Rohdaten!F248</f>
        <v>0</v>
      </c>
      <c r="D373" s="53">
        <f>Rohdaten!E248</f>
        <v>0</v>
      </c>
      <c r="H373" s="53">
        <f>Rohdaten!AP248</f>
        <v>0</v>
      </c>
      <c r="I373" s="172">
        <f>Rohdaten!AQ248-0.000024*K373</f>
        <v>0</v>
      </c>
      <c r="J373" s="172">
        <f>Rohdaten!AR248</f>
        <v>0</v>
      </c>
      <c r="K373" s="173">
        <f>Rohdaten!AS248</f>
        <v>0</v>
      </c>
      <c r="L373" s="172">
        <f>Rohdaten!AU248</f>
        <v>0</v>
      </c>
      <c r="M373" s="53" t="e">
        <f>runs!J248</f>
        <v>#DIV/0!</v>
      </c>
      <c r="N373" s="53" t="e">
        <f>runs!G248</f>
        <v>#DIV/0!</v>
      </c>
      <c r="O373" s="53" t="e">
        <f>IF(ISERROR(H373),1&lt;0,H373-N373&gt;eval!$B$6)</f>
        <v>#DIV/0!</v>
      </c>
      <c r="P373" s="29" t="e">
        <f t="shared" si="29"/>
        <v>#DIV/0!</v>
      </c>
      <c r="Q373" s="29" t="e">
        <f t="shared" si="30"/>
        <v>#DIV/0!</v>
      </c>
      <c r="R373" s="32" t="e">
        <f>(K373)/((P373*I373+0.0000000000000000001)/charge/constants!$B$3)</f>
        <v>#DIV/0!</v>
      </c>
      <c r="S373" s="55" t="e">
        <f>SQRT(K373+1)/((P373*I373+0.0000000000000000001)/charge/constants!$B$3)</f>
        <v>#DIV/0!</v>
      </c>
      <c r="T373" s="62" t="e">
        <f>runs!V248</f>
        <v>#DIV/0!</v>
      </c>
      <c r="U373" s="34" t="e">
        <f t="shared" si="31"/>
        <v>#DIV/0!</v>
      </c>
      <c r="V373" s="32" t="e">
        <f t="shared" si="32"/>
        <v>#DIV/0!</v>
      </c>
      <c r="W373" s="186" t="e">
        <f t="shared" si="33"/>
        <v>#DIV/0!</v>
      </c>
      <c r="X373" s="183"/>
    </row>
    <row r="374" spans="1:24" x14ac:dyDescent="0.2">
      <c r="A374" s="29">
        <f>Rohdaten!C249</f>
        <v>0</v>
      </c>
      <c r="B374" s="50">
        <f>Rohdaten!H249</f>
        <v>0</v>
      </c>
      <c r="C374" s="29">
        <f>Rohdaten!F249</f>
        <v>0</v>
      </c>
      <c r="D374" s="53">
        <f>Rohdaten!E249</f>
        <v>0</v>
      </c>
      <c r="H374" s="53">
        <f>Rohdaten!AP249</f>
        <v>0</v>
      </c>
      <c r="I374" s="172">
        <f>Rohdaten!AQ249-0.000024*K374</f>
        <v>0</v>
      </c>
      <c r="J374" s="172">
        <f>Rohdaten!AR249</f>
        <v>0</v>
      </c>
      <c r="K374" s="173">
        <f>Rohdaten!AS249</f>
        <v>0</v>
      </c>
      <c r="L374" s="172">
        <f>Rohdaten!AU249</f>
        <v>0</v>
      </c>
      <c r="M374" s="53" t="e">
        <f>runs!J249</f>
        <v>#DIV/0!</v>
      </c>
      <c r="N374" s="53" t="e">
        <f>runs!G249</f>
        <v>#DIV/0!</v>
      </c>
      <c r="O374" s="53" t="e">
        <f>IF(ISERROR(H374),1&lt;0,H374-N374&gt;eval!$B$6)</f>
        <v>#DIV/0!</v>
      </c>
      <c r="P374" s="29" t="e">
        <f t="shared" si="29"/>
        <v>#DIV/0!</v>
      </c>
      <c r="Q374" s="29" t="e">
        <f t="shared" si="30"/>
        <v>#DIV/0!</v>
      </c>
      <c r="R374" s="32" t="e">
        <f>(K374)/((P374*I374+0.0000000000000000001)/charge/constants!$B$3)</f>
        <v>#DIV/0!</v>
      </c>
      <c r="S374" s="55" t="e">
        <f>SQRT(K374+1)/((P374*I374+0.0000000000000000001)/charge/constants!$B$3)</f>
        <v>#DIV/0!</v>
      </c>
      <c r="T374" s="62" t="e">
        <f>runs!V249</f>
        <v>#DIV/0!</v>
      </c>
      <c r="U374" s="34" t="e">
        <f t="shared" si="31"/>
        <v>#DIV/0!</v>
      </c>
      <c r="V374" s="32" t="e">
        <f t="shared" si="32"/>
        <v>#DIV/0!</v>
      </c>
      <c r="W374" s="186" t="e">
        <f t="shared" si="33"/>
        <v>#DIV/0!</v>
      </c>
      <c r="X374" s="183"/>
    </row>
    <row r="375" spans="1:24" x14ac:dyDescent="0.2">
      <c r="A375" s="29">
        <f>Rohdaten!C250</f>
        <v>0</v>
      </c>
      <c r="B375" s="50">
        <f>Rohdaten!H250</f>
        <v>0</v>
      </c>
      <c r="C375" s="29">
        <f>Rohdaten!F250</f>
        <v>0</v>
      </c>
      <c r="D375" s="53">
        <f>Rohdaten!E250</f>
        <v>0</v>
      </c>
      <c r="H375" s="53">
        <f>Rohdaten!AP250</f>
        <v>0</v>
      </c>
      <c r="I375" s="172">
        <f>Rohdaten!AQ250-0.000024*K375</f>
        <v>0</v>
      </c>
      <c r="J375" s="172">
        <f>Rohdaten!AR250</f>
        <v>0</v>
      </c>
      <c r="K375" s="173">
        <f>Rohdaten!AS250</f>
        <v>0</v>
      </c>
      <c r="L375" s="172">
        <f>Rohdaten!AU250</f>
        <v>0</v>
      </c>
      <c r="M375" s="53" t="e">
        <f>runs!J250</f>
        <v>#DIV/0!</v>
      </c>
      <c r="N375" s="53" t="e">
        <f>runs!G250</f>
        <v>#DIV/0!</v>
      </c>
      <c r="O375" s="53" t="e">
        <f>IF(ISERROR(H375),1&lt;0,H375-N375&gt;eval!$B$6)</f>
        <v>#DIV/0!</v>
      </c>
      <c r="P375" s="29" t="e">
        <f t="shared" si="29"/>
        <v>#DIV/0!</v>
      </c>
      <c r="Q375" s="29" t="e">
        <f t="shared" si="30"/>
        <v>#DIV/0!</v>
      </c>
      <c r="R375" s="32" t="e">
        <f>(K375)/((P375*I375+0.0000000000000000001)/charge/constants!$B$3)</f>
        <v>#DIV/0!</v>
      </c>
      <c r="S375" s="55" t="e">
        <f>SQRT(K375+1)/((P375*I375+0.0000000000000000001)/charge/constants!$B$3)</f>
        <v>#DIV/0!</v>
      </c>
      <c r="T375" s="62" t="e">
        <f>runs!V250</f>
        <v>#DIV/0!</v>
      </c>
      <c r="U375" s="34" t="e">
        <f t="shared" si="31"/>
        <v>#DIV/0!</v>
      </c>
      <c r="V375" s="32" t="e">
        <f t="shared" si="32"/>
        <v>#DIV/0!</v>
      </c>
      <c r="W375" s="186" t="e">
        <f t="shared" si="33"/>
        <v>#DIV/0!</v>
      </c>
      <c r="X375" s="183"/>
    </row>
    <row r="376" spans="1:24" x14ac:dyDescent="0.2">
      <c r="A376" s="29">
        <f>Rohdaten!C251</f>
        <v>0</v>
      </c>
      <c r="B376" s="50">
        <f>Rohdaten!H251</f>
        <v>0</v>
      </c>
      <c r="C376" s="29">
        <f>Rohdaten!F251</f>
        <v>0</v>
      </c>
      <c r="D376" s="53">
        <f>Rohdaten!E251</f>
        <v>0</v>
      </c>
      <c r="H376" s="53">
        <f>Rohdaten!AP251</f>
        <v>0</v>
      </c>
      <c r="I376" s="172">
        <f>Rohdaten!AQ251-0.000024*K376</f>
        <v>0</v>
      </c>
      <c r="J376" s="172">
        <f>Rohdaten!AR251</f>
        <v>0</v>
      </c>
      <c r="K376" s="173">
        <f>Rohdaten!AS251</f>
        <v>0</v>
      </c>
      <c r="L376" s="172">
        <f>Rohdaten!AU251</f>
        <v>0</v>
      </c>
      <c r="M376" s="53" t="e">
        <f>runs!J251</f>
        <v>#DIV/0!</v>
      </c>
      <c r="N376" s="53" t="e">
        <f>runs!G251</f>
        <v>#DIV/0!</v>
      </c>
      <c r="O376" s="53" t="e">
        <f>IF(ISERROR(H376),1&lt;0,H376-N376&gt;eval!$B$6)</f>
        <v>#DIV/0!</v>
      </c>
      <c r="P376" s="29" t="e">
        <f t="shared" si="29"/>
        <v>#DIV/0!</v>
      </c>
      <c r="Q376" s="29" t="e">
        <f t="shared" si="30"/>
        <v>#DIV/0!</v>
      </c>
      <c r="R376" s="32" t="e">
        <f>(K376)/((P376*I376+0.0000000000000000001)/charge/constants!$B$3)</f>
        <v>#DIV/0!</v>
      </c>
      <c r="S376" s="55" t="e">
        <f>SQRT(K376+1)/((P376*I376+0.0000000000000000001)/charge/constants!$B$3)</f>
        <v>#DIV/0!</v>
      </c>
      <c r="T376" s="62" t="e">
        <f>runs!V251</f>
        <v>#DIV/0!</v>
      </c>
      <c r="U376" s="34" t="e">
        <f t="shared" si="31"/>
        <v>#DIV/0!</v>
      </c>
      <c r="V376" s="32" t="e">
        <f t="shared" si="32"/>
        <v>#DIV/0!</v>
      </c>
      <c r="W376" s="186" t="e">
        <f t="shared" si="33"/>
        <v>#DIV/0!</v>
      </c>
      <c r="X376" s="183"/>
    </row>
    <row r="377" spans="1:24" x14ac:dyDescent="0.2">
      <c r="A377" s="29">
        <f>Rohdaten!C252</f>
        <v>0</v>
      </c>
      <c r="B377" s="50">
        <f>Rohdaten!H252</f>
        <v>0</v>
      </c>
      <c r="C377" s="29">
        <f>Rohdaten!F252</f>
        <v>0</v>
      </c>
      <c r="D377" s="53">
        <f>Rohdaten!E252</f>
        <v>0</v>
      </c>
      <c r="H377" s="53">
        <f>Rohdaten!AP252</f>
        <v>0</v>
      </c>
      <c r="I377" s="172">
        <f>Rohdaten!AQ252-0.000024*K377</f>
        <v>0</v>
      </c>
      <c r="J377" s="172">
        <f>Rohdaten!AR252</f>
        <v>0</v>
      </c>
      <c r="K377" s="173">
        <f>Rohdaten!AS252</f>
        <v>0</v>
      </c>
      <c r="L377" s="172">
        <f>Rohdaten!AU252</f>
        <v>0</v>
      </c>
      <c r="M377" s="53" t="e">
        <f>runs!J252</f>
        <v>#DIV/0!</v>
      </c>
      <c r="N377" s="53" t="e">
        <f>runs!G252</f>
        <v>#DIV/0!</v>
      </c>
      <c r="O377" s="53" t="e">
        <f>IF(ISERROR(H377),1&lt;0,H377-N377&gt;eval!$B$6)</f>
        <v>#DIV/0!</v>
      </c>
      <c r="P377" s="29" t="e">
        <f t="shared" si="29"/>
        <v>#DIV/0!</v>
      </c>
      <c r="Q377" s="29" t="e">
        <f t="shared" si="30"/>
        <v>#DIV/0!</v>
      </c>
      <c r="R377" s="32" t="e">
        <f>(K377)/((P377*I377+0.0000000000000000001)/charge/constants!$B$3)</f>
        <v>#DIV/0!</v>
      </c>
      <c r="S377" s="55" t="e">
        <f>SQRT(K377+1)/((P377*I377+0.0000000000000000001)/charge/constants!$B$3)</f>
        <v>#DIV/0!</v>
      </c>
      <c r="T377" s="62" t="e">
        <f>runs!V252</f>
        <v>#DIV/0!</v>
      </c>
      <c r="U377" s="34" t="e">
        <f t="shared" si="31"/>
        <v>#DIV/0!</v>
      </c>
      <c r="V377" s="32" t="e">
        <f t="shared" si="32"/>
        <v>#DIV/0!</v>
      </c>
      <c r="W377" s="186" t="e">
        <f t="shared" si="33"/>
        <v>#DIV/0!</v>
      </c>
      <c r="X377" s="183"/>
    </row>
    <row r="378" spans="1:24" x14ac:dyDescent="0.2">
      <c r="A378" s="29">
        <f>Rohdaten!C253</f>
        <v>0</v>
      </c>
      <c r="B378" s="50">
        <f>Rohdaten!H253</f>
        <v>0</v>
      </c>
      <c r="C378" s="29">
        <f>Rohdaten!F253</f>
        <v>0</v>
      </c>
      <c r="D378" s="53">
        <f>Rohdaten!E253</f>
        <v>0</v>
      </c>
      <c r="H378" s="53">
        <f>Rohdaten!AP253</f>
        <v>0</v>
      </c>
      <c r="I378" s="172">
        <f>Rohdaten!AQ253-0.000024*K378</f>
        <v>0</v>
      </c>
      <c r="J378" s="172">
        <f>Rohdaten!AR253</f>
        <v>0</v>
      </c>
      <c r="K378" s="173">
        <f>Rohdaten!AS253</f>
        <v>0</v>
      </c>
      <c r="L378" s="172">
        <f>Rohdaten!AU253</f>
        <v>0</v>
      </c>
      <c r="M378" s="53" t="e">
        <f>runs!J253</f>
        <v>#DIV/0!</v>
      </c>
      <c r="N378" s="53" t="e">
        <f>runs!G253</f>
        <v>#DIV/0!</v>
      </c>
      <c r="O378" s="53" t="e">
        <f>IF(ISERROR(H378),1&lt;0,H378-N378&gt;eval!$B$6)</f>
        <v>#DIV/0!</v>
      </c>
      <c r="P378" s="29" t="e">
        <f t="shared" si="29"/>
        <v>#DIV/0!</v>
      </c>
      <c r="Q378" s="29" t="e">
        <f t="shared" si="30"/>
        <v>#DIV/0!</v>
      </c>
      <c r="R378" s="32" t="e">
        <f>(K378)/((P378*I378+0.0000000000000000001)/charge/constants!$B$3)</f>
        <v>#DIV/0!</v>
      </c>
      <c r="S378" s="55" t="e">
        <f>SQRT(K378+1)/((P378*I378+0.0000000000000000001)/charge/constants!$B$3)</f>
        <v>#DIV/0!</v>
      </c>
      <c r="T378" s="62" t="e">
        <f>runs!V253</f>
        <v>#DIV/0!</v>
      </c>
      <c r="U378" s="34" t="e">
        <f t="shared" si="31"/>
        <v>#DIV/0!</v>
      </c>
      <c r="V378" s="32" t="e">
        <f t="shared" si="32"/>
        <v>#DIV/0!</v>
      </c>
      <c r="W378" s="186" t="e">
        <f t="shared" si="33"/>
        <v>#DIV/0!</v>
      </c>
      <c r="X378" s="183"/>
    </row>
    <row r="379" spans="1:24" x14ac:dyDescent="0.2">
      <c r="A379" s="29">
        <f>Rohdaten!C254</f>
        <v>0</v>
      </c>
      <c r="B379" s="50">
        <f>Rohdaten!H254</f>
        <v>0</v>
      </c>
      <c r="C379" s="29">
        <f>Rohdaten!F254</f>
        <v>0</v>
      </c>
      <c r="D379" s="53">
        <f>Rohdaten!E254</f>
        <v>0</v>
      </c>
      <c r="H379" s="53">
        <f>Rohdaten!AP254</f>
        <v>0</v>
      </c>
      <c r="I379" s="172">
        <f>Rohdaten!AQ254-0.000024*K379</f>
        <v>0</v>
      </c>
      <c r="J379" s="172">
        <f>Rohdaten!AR254</f>
        <v>0</v>
      </c>
      <c r="K379" s="173">
        <f>Rohdaten!AS254</f>
        <v>0</v>
      </c>
      <c r="L379" s="172">
        <f>Rohdaten!AU254</f>
        <v>0</v>
      </c>
      <c r="M379" s="53" t="e">
        <f>runs!J254</f>
        <v>#DIV/0!</v>
      </c>
      <c r="N379" s="53" t="e">
        <f>runs!G254</f>
        <v>#DIV/0!</v>
      </c>
      <c r="O379" s="53" t="e">
        <f>IF(ISERROR(H379),1&lt;0,H379-N379&gt;eval!$B$6)</f>
        <v>#DIV/0!</v>
      </c>
      <c r="P379" s="29" t="e">
        <f t="shared" si="29"/>
        <v>#DIV/0!</v>
      </c>
      <c r="Q379" s="29" t="e">
        <f t="shared" si="30"/>
        <v>#DIV/0!</v>
      </c>
      <c r="R379" s="32" t="e">
        <f>(K379)/((P379*I379+0.0000000000000000001)/charge/constants!$B$3)</f>
        <v>#DIV/0!</v>
      </c>
      <c r="S379" s="55" t="e">
        <f>SQRT(K379+1)/((P379*I379+0.0000000000000000001)/charge/constants!$B$3)</f>
        <v>#DIV/0!</v>
      </c>
      <c r="T379" s="62" t="e">
        <f>runs!V254</f>
        <v>#DIV/0!</v>
      </c>
      <c r="U379" s="34" t="e">
        <f t="shared" si="31"/>
        <v>#DIV/0!</v>
      </c>
      <c r="V379" s="32" t="e">
        <f t="shared" si="32"/>
        <v>#DIV/0!</v>
      </c>
      <c r="W379" s="186" t="e">
        <f t="shared" si="33"/>
        <v>#DIV/0!</v>
      </c>
      <c r="X379" s="183"/>
    </row>
    <row r="380" spans="1:24" x14ac:dyDescent="0.2">
      <c r="A380" s="29">
        <f>Rohdaten!C255</f>
        <v>0</v>
      </c>
      <c r="B380" s="50">
        <f>Rohdaten!H255</f>
        <v>0</v>
      </c>
      <c r="C380" s="29">
        <f>Rohdaten!F255</f>
        <v>0</v>
      </c>
      <c r="D380" s="53">
        <f>Rohdaten!E255</f>
        <v>0</v>
      </c>
      <c r="H380" s="53">
        <f>Rohdaten!AP255</f>
        <v>0</v>
      </c>
      <c r="I380" s="172">
        <f>Rohdaten!AQ255-0.000024*K380</f>
        <v>0</v>
      </c>
      <c r="J380" s="172">
        <f>Rohdaten!AR255</f>
        <v>0</v>
      </c>
      <c r="K380" s="173">
        <f>Rohdaten!AS255</f>
        <v>0</v>
      </c>
      <c r="L380" s="172">
        <f>Rohdaten!AU255</f>
        <v>0</v>
      </c>
      <c r="M380" s="53" t="e">
        <f>runs!J255</f>
        <v>#DIV/0!</v>
      </c>
      <c r="N380" s="53" t="e">
        <f>runs!G255</f>
        <v>#DIV/0!</v>
      </c>
      <c r="O380" s="53" t="e">
        <f>IF(ISERROR(H380),1&lt;0,H380-N380&gt;eval!$B$6)</f>
        <v>#DIV/0!</v>
      </c>
      <c r="P380" s="29" t="e">
        <f t="shared" si="29"/>
        <v>#DIV/0!</v>
      </c>
      <c r="Q380" s="29" t="e">
        <f t="shared" si="30"/>
        <v>#DIV/0!</v>
      </c>
      <c r="R380" s="32" t="e">
        <f>(K380)/((P380*I380+0.0000000000000000001)/charge/constants!$B$3)</f>
        <v>#DIV/0!</v>
      </c>
      <c r="S380" s="55" t="e">
        <f>SQRT(K380+1)/((P380*I380+0.0000000000000000001)/charge/constants!$B$3)</f>
        <v>#DIV/0!</v>
      </c>
      <c r="T380" s="62" t="e">
        <f>runs!V255</f>
        <v>#DIV/0!</v>
      </c>
      <c r="U380" s="34" t="e">
        <f t="shared" si="31"/>
        <v>#DIV/0!</v>
      </c>
      <c r="V380" s="32" t="e">
        <f t="shared" si="32"/>
        <v>#DIV/0!</v>
      </c>
      <c r="W380" s="186" t="e">
        <f t="shared" si="33"/>
        <v>#DIV/0!</v>
      </c>
      <c r="X380" s="183"/>
    </row>
    <row r="381" spans="1:24" x14ac:dyDescent="0.2">
      <c r="A381" s="29">
        <f>Rohdaten!C256</f>
        <v>0</v>
      </c>
      <c r="B381" s="50">
        <f>Rohdaten!H256</f>
        <v>0</v>
      </c>
      <c r="C381" s="29">
        <f>Rohdaten!F256</f>
        <v>0</v>
      </c>
      <c r="D381" s="53">
        <f>Rohdaten!E256</f>
        <v>0</v>
      </c>
      <c r="H381" s="53">
        <f>Rohdaten!AP256</f>
        <v>0</v>
      </c>
      <c r="I381" s="172">
        <f>Rohdaten!AQ256-0.000024*K381</f>
        <v>0</v>
      </c>
      <c r="J381" s="172">
        <f>Rohdaten!AR256</f>
        <v>0</v>
      </c>
      <c r="K381" s="173">
        <f>Rohdaten!AS256</f>
        <v>0</v>
      </c>
      <c r="L381" s="172">
        <f>Rohdaten!AU256</f>
        <v>0</v>
      </c>
      <c r="M381" s="53" t="e">
        <f>runs!J256</f>
        <v>#DIV/0!</v>
      </c>
      <c r="N381" s="53" t="e">
        <f>runs!G256</f>
        <v>#DIV/0!</v>
      </c>
      <c r="O381" s="53" t="e">
        <f>IF(ISERROR(H381),1&lt;0,H381-N381&gt;eval!$B$6)</f>
        <v>#DIV/0!</v>
      </c>
      <c r="P381" s="29" t="e">
        <f t="shared" si="29"/>
        <v>#DIV/0!</v>
      </c>
      <c r="Q381" s="29" t="e">
        <f t="shared" si="30"/>
        <v>#DIV/0!</v>
      </c>
      <c r="R381" s="32" t="e">
        <f>(K381)/((P381*I381+0.0000000000000000001)/charge/constants!$B$3)</f>
        <v>#DIV/0!</v>
      </c>
      <c r="S381" s="55" t="e">
        <f>SQRT(K381+1)/((P381*I381+0.0000000000000000001)/charge/constants!$B$3)</f>
        <v>#DIV/0!</v>
      </c>
      <c r="T381" s="62" t="e">
        <f>runs!V256</f>
        <v>#DIV/0!</v>
      </c>
      <c r="U381" s="34" t="e">
        <f t="shared" si="31"/>
        <v>#DIV/0!</v>
      </c>
      <c r="V381" s="32" t="e">
        <f t="shared" si="32"/>
        <v>#DIV/0!</v>
      </c>
      <c r="W381" s="186" t="e">
        <f t="shared" si="33"/>
        <v>#DIV/0!</v>
      </c>
      <c r="X381" s="183"/>
    </row>
    <row r="382" spans="1:24" x14ac:dyDescent="0.2">
      <c r="A382" s="29">
        <f>Rohdaten!C257</f>
        <v>0</v>
      </c>
      <c r="B382" s="50">
        <f>Rohdaten!H257</f>
        <v>0</v>
      </c>
      <c r="C382" s="29">
        <f>Rohdaten!F257</f>
        <v>0</v>
      </c>
      <c r="D382" s="53">
        <f>Rohdaten!E257</f>
        <v>0</v>
      </c>
      <c r="H382" s="53">
        <f>Rohdaten!AP257</f>
        <v>0</v>
      </c>
      <c r="I382" s="172">
        <f>Rohdaten!AQ257-0.000024*K382</f>
        <v>0</v>
      </c>
      <c r="J382" s="172">
        <f>Rohdaten!AR257</f>
        <v>0</v>
      </c>
      <c r="K382" s="173">
        <f>Rohdaten!AS257</f>
        <v>0</v>
      </c>
      <c r="L382" s="172">
        <f>Rohdaten!AU257</f>
        <v>0</v>
      </c>
      <c r="M382" s="53" t="e">
        <f>runs!J257</f>
        <v>#DIV/0!</v>
      </c>
      <c r="N382" s="53" t="e">
        <f>runs!G257</f>
        <v>#DIV/0!</v>
      </c>
      <c r="O382" s="53" t="e">
        <f>IF(ISERROR(H382),1&lt;0,H382-N382&gt;eval!$B$6)</f>
        <v>#DIV/0!</v>
      </c>
      <c r="P382" s="29" t="e">
        <f t="shared" si="29"/>
        <v>#DIV/0!</v>
      </c>
      <c r="Q382" s="29" t="e">
        <f t="shared" si="30"/>
        <v>#DIV/0!</v>
      </c>
      <c r="R382" s="32" t="e">
        <f>(K382)/((P382*I382+0.0000000000000000001)/charge/constants!$B$3)</f>
        <v>#DIV/0!</v>
      </c>
      <c r="S382" s="55" t="e">
        <f>SQRT(K382+1)/((P382*I382+0.0000000000000000001)/charge/constants!$B$3)</f>
        <v>#DIV/0!</v>
      </c>
      <c r="T382" s="62" t="e">
        <f>runs!V257</f>
        <v>#DIV/0!</v>
      </c>
      <c r="U382" s="34" t="e">
        <f t="shared" si="31"/>
        <v>#DIV/0!</v>
      </c>
      <c r="V382" s="32" t="e">
        <f t="shared" si="32"/>
        <v>#DIV/0!</v>
      </c>
      <c r="W382" s="186" t="e">
        <f t="shared" si="33"/>
        <v>#DIV/0!</v>
      </c>
      <c r="X382" s="183"/>
    </row>
    <row r="383" spans="1:24" x14ac:dyDescent="0.2">
      <c r="A383" s="29">
        <f>Rohdaten!C258</f>
        <v>0</v>
      </c>
      <c r="B383" s="50">
        <f>Rohdaten!H258</f>
        <v>0</v>
      </c>
      <c r="C383" s="29">
        <f>Rohdaten!F258</f>
        <v>0</v>
      </c>
      <c r="D383" s="53">
        <f>Rohdaten!E258</f>
        <v>0</v>
      </c>
      <c r="H383" s="53">
        <f>Rohdaten!AP258</f>
        <v>0</v>
      </c>
      <c r="I383" s="172">
        <f>Rohdaten!AQ258-0.000024*K383</f>
        <v>0</v>
      </c>
      <c r="J383" s="172">
        <f>Rohdaten!AR258</f>
        <v>0</v>
      </c>
      <c r="K383" s="173">
        <f>Rohdaten!AS258</f>
        <v>0</v>
      </c>
      <c r="L383" s="172">
        <f>Rohdaten!AU258</f>
        <v>0</v>
      </c>
      <c r="M383" s="53" t="e">
        <f>runs!J258</f>
        <v>#DIV/0!</v>
      </c>
      <c r="N383" s="53" t="e">
        <f>runs!G258</f>
        <v>#DIV/0!</v>
      </c>
      <c r="O383" s="53" t="e">
        <f>IF(ISERROR(H383),1&lt;0,H383-N383&gt;eval!$B$6)</f>
        <v>#DIV/0!</v>
      </c>
      <c r="P383" s="29" t="e">
        <f t="shared" si="29"/>
        <v>#DIV/0!</v>
      </c>
      <c r="Q383" s="29" t="e">
        <f t="shared" si="30"/>
        <v>#DIV/0!</v>
      </c>
      <c r="R383" s="32" t="e">
        <f>(K383)/((P383*I383+0.0000000000000000001)/charge/constants!$B$3)</f>
        <v>#DIV/0!</v>
      </c>
      <c r="S383" s="55" t="e">
        <f>SQRT(K383+1)/((P383*I383+0.0000000000000000001)/charge/constants!$B$3)</f>
        <v>#DIV/0!</v>
      </c>
      <c r="T383" s="62" t="e">
        <f>runs!V258</f>
        <v>#DIV/0!</v>
      </c>
      <c r="U383" s="34" t="e">
        <f t="shared" si="31"/>
        <v>#DIV/0!</v>
      </c>
      <c r="V383" s="32" t="e">
        <f t="shared" si="32"/>
        <v>#DIV/0!</v>
      </c>
      <c r="W383" s="186" t="e">
        <f t="shared" si="33"/>
        <v>#DIV/0!</v>
      </c>
      <c r="X383" s="183"/>
    </row>
    <row r="384" spans="1:24" x14ac:dyDescent="0.2">
      <c r="A384" s="29">
        <f>Rohdaten!C259</f>
        <v>0</v>
      </c>
      <c r="B384" s="50">
        <f>Rohdaten!H259</f>
        <v>0</v>
      </c>
      <c r="C384" s="29">
        <f>Rohdaten!F259</f>
        <v>0</v>
      </c>
      <c r="D384" s="53">
        <f>Rohdaten!E259</f>
        <v>0</v>
      </c>
      <c r="H384" s="53">
        <f>Rohdaten!AP259</f>
        <v>0</v>
      </c>
      <c r="I384" s="172">
        <f>Rohdaten!AQ259-0.000024*K384</f>
        <v>0</v>
      </c>
      <c r="J384" s="172">
        <f>Rohdaten!AR259</f>
        <v>0</v>
      </c>
      <c r="K384" s="173">
        <f>Rohdaten!AS259</f>
        <v>0</v>
      </c>
      <c r="L384" s="172">
        <f>Rohdaten!AU259</f>
        <v>0</v>
      </c>
      <c r="M384" s="53" t="e">
        <f>runs!J259</f>
        <v>#DIV/0!</v>
      </c>
      <c r="N384" s="53" t="e">
        <f>runs!G259</f>
        <v>#DIV/0!</v>
      </c>
      <c r="O384" s="53" t="e">
        <f>IF(ISERROR(H384),1&lt;0,H384-N384&gt;eval!$B$6)</f>
        <v>#DIV/0!</v>
      </c>
      <c r="P384" s="29" t="e">
        <f t="shared" si="29"/>
        <v>#DIV/0!</v>
      </c>
      <c r="Q384" s="29" t="e">
        <f t="shared" si="30"/>
        <v>#DIV/0!</v>
      </c>
      <c r="R384" s="32" t="e">
        <f>(K384)/((P384*I384+0.0000000000000000001)/charge/constants!$B$3)</f>
        <v>#DIV/0!</v>
      </c>
      <c r="S384" s="55" t="e">
        <f>SQRT(K384+1)/((P384*I384+0.0000000000000000001)/charge/constants!$B$3)</f>
        <v>#DIV/0!</v>
      </c>
      <c r="T384" s="62" t="e">
        <f>runs!V259</f>
        <v>#DIV/0!</v>
      </c>
      <c r="U384" s="34" t="e">
        <f t="shared" si="31"/>
        <v>#DIV/0!</v>
      </c>
      <c r="V384" s="32" t="e">
        <f t="shared" si="32"/>
        <v>#DIV/0!</v>
      </c>
      <c r="W384" s="186" t="e">
        <f t="shared" si="33"/>
        <v>#DIV/0!</v>
      </c>
      <c r="X384" s="183"/>
    </row>
    <row r="385" spans="1:24" x14ac:dyDescent="0.2">
      <c r="A385" s="29">
        <f>Rohdaten!C260</f>
        <v>0</v>
      </c>
      <c r="B385" s="50">
        <f>Rohdaten!H260</f>
        <v>0</v>
      </c>
      <c r="C385" s="29">
        <f>Rohdaten!F260</f>
        <v>0</v>
      </c>
      <c r="D385" s="53">
        <f>Rohdaten!E260</f>
        <v>0</v>
      </c>
      <c r="H385" s="53">
        <f>Rohdaten!AP260</f>
        <v>0</v>
      </c>
      <c r="I385" s="172">
        <f>Rohdaten!AQ260-0.000024*K385</f>
        <v>0</v>
      </c>
      <c r="J385" s="172">
        <f>Rohdaten!AR260</f>
        <v>0</v>
      </c>
      <c r="K385" s="173">
        <f>Rohdaten!AS260</f>
        <v>0</v>
      </c>
      <c r="L385" s="172">
        <f>Rohdaten!AU260</f>
        <v>0</v>
      </c>
      <c r="M385" s="53" t="e">
        <f>runs!J260</f>
        <v>#DIV/0!</v>
      </c>
      <c r="N385" s="53" t="e">
        <f>runs!G260</f>
        <v>#DIV/0!</v>
      </c>
      <c r="O385" s="53" t="e">
        <f>IF(ISERROR(H385),1&lt;0,H385-N385&gt;eval!$B$6)</f>
        <v>#DIV/0!</v>
      </c>
      <c r="P385" s="29" t="e">
        <f t="shared" ref="P385:P448" si="34">IF(OR(ISERROR(M385),O385),H385-N385,M385)</f>
        <v>#DIV/0!</v>
      </c>
      <c r="Q385" s="29" t="e">
        <f t="shared" ref="Q385:Q448" si="35">K385/I385</f>
        <v>#DIV/0!</v>
      </c>
      <c r="R385" s="32" t="e">
        <f>(K385)/((P385*I385+0.0000000000000000001)/charge/constants!$B$3)</f>
        <v>#DIV/0!</v>
      </c>
      <c r="S385" s="55" t="e">
        <f>SQRT(K385+1)/((P385*I385+0.0000000000000000001)/charge/constants!$B$3)</f>
        <v>#DIV/0!</v>
      </c>
      <c r="T385" s="62" t="e">
        <f>runs!V260</f>
        <v>#DIV/0!</v>
      </c>
      <c r="U385" s="34" t="e">
        <f t="shared" ref="U385:U448" si="36">R385/T385</f>
        <v>#DIV/0!</v>
      </c>
      <c r="V385" s="32" t="e">
        <f t="shared" ref="V385:V448" si="37">S385/T385</f>
        <v>#DIV/0!</v>
      </c>
      <c r="W385" s="186" t="e">
        <f t="shared" ref="W385:W448" si="38">1/V385^2</f>
        <v>#DIV/0!</v>
      </c>
      <c r="X385" s="183"/>
    </row>
    <row r="386" spans="1:24" x14ac:dyDescent="0.2">
      <c r="A386" s="29">
        <f>Rohdaten!C261</f>
        <v>0</v>
      </c>
      <c r="B386" s="50">
        <f>Rohdaten!H261</f>
        <v>0</v>
      </c>
      <c r="C386" s="29">
        <f>Rohdaten!F261</f>
        <v>0</v>
      </c>
      <c r="D386" s="53">
        <f>Rohdaten!E261</f>
        <v>0</v>
      </c>
      <c r="H386" s="53">
        <f>Rohdaten!AP261</f>
        <v>0</v>
      </c>
      <c r="I386" s="172">
        <f>Rohdaten!AQ261-0.000024*K386</f>
        <v>0</v>
      </c>
      <c r="J386" s="172">
        <f>Rohdaten!AR261</f>
        <v>0</v>
      </c>
      <c r="K386" s="173">
        <f>Rohdaten!AS261</f>
        <v>0</v>
      </c>
      <c r="L386" s="172">
        <f>Rohdaten!AU261</f>
        <v>0</v>
      </c>
      <c r="M386" s="53" t="e">
        <f>runs!J261</f>
        <v>#DIV/0!</v>
      </c>
      <c r="N386" s="53" t="e">
        <f>runs!G261</f>
        <v>#DIV/0!</v>
      </c>
      <c r="O386" s="53" t="e">
        <f>IF(ISERROR(H386),1&lt;0,H386-N386&gt;eval!$B$6)</f>
        <v>#DIV/0!</v>
      </c>
      <c r="P386" s="29" t="e">
        <f t="shared" si="34"/>
        <v>#DIV/0!</v>
      </c>
      <c r="Q386" s="29" t="e">
        <f t="shared" si="35"/>
        <v>#DIV/0!</v>
      </c>
      <c r="R386" s="32" t="e">
        <f>(K386)/((P386*I386+0.0000000000000000001)/charge/constants!$B$3)</f>
        <v>#DIV/0!</v>
      </c>
      <c r="S386" s="55" t="e">
        <f>SQRT(K386+1)/((P386*I386+0.0000000000000000001)/charge/constants!$B$3)</f>
        <v>#DIV/0!</v>
      </c>
      <c r="T386" s="62" t="e">
        <f>runs!V261</f>
        <v>#DIV/0!</v>
      </c>
      <c r="U386" s="34" t="e">
        <f t="shared" si="36"/>
        <v>#DIV/0!</v>
      </c>
      <c r="V386" s="32" t="e">
        <f t="shared" si="37"/>
        <v>#DIV/0!</v>
      </c>
      <c r="W386" s="186" t="e">
        <f t="shared" si="38"/>
        <v>#DIV/0!</v>
      </c>
      <c r="X386" s="183"/>
    </row>
    <row r="387" spans="1:24" x14ac:dyDescent="0.2">
      <c r="A387" s="29">
        <f>Rohdaten!C262</f>
        <v>0</v>
      </c>
      <c r="B387" s="50">
        <f>Rohdaten!H262</f>
        <v>0</v>
      </c>
      <c r="C387" s="29">
        <f>Rohdaten!F262</f>
        <v>0</v>
      </c>
      <c r="D387" s="53">
        <f>Rohdaten!E262</f>
        <v>0</v>
      </c>
      <c r="H387" s="53">
        <f>Rohdaten!AP262</f>
        <v>0</v>
      </c>
      <c r="I387" s="172">
        <f>Rohdaten!AQ262-0.000024*K387</f>
        <v>0</v>
      </c>
      <c r="J387" s="172">
        <f>Rohdaten!AR262</f>
        <v>0</v>
      </c>
      <c r="K387" s="173">
        <f>Rohdaten!AS262</f>
        <v>0</v>
      </c>
      <c r="L387" s="172">
        <f>Rohdaten!AU262</f>
        <v>0</v>
      </c>
      <c r="M387" s="53" t="e">
        <f>runs!J262</f>
        <v>#DIV/0!</v>
      </c>
      <c r="N387" s="53" t="e">
        <f>runs!G262</f>
        <v>#DIV/0!</v>
      </c>
      <c r="O387" s="53" t="e">
        <f>IF(ISERROR(H387),1&lt;0,H387-N387&gt;eval!$B$6)</f>
        <v>#DIV/0!</v>
      </c>
      <c r="P387" s="29" t="e">
        <f t="shared" si="34"/>
        <v>#DIV/0!</v>
      </c>
      <c r="Q387" s="29" t="e">
        <f t="shared" si="35"/>
        <v>#DIV/0!</v>
      </c>
      <c r="R387" s="32" t="e">
        <f>(K387)/((P387*I387+0.0000000000000000001)/charge/constants!$B$3)</f>
        <v>#DIV/0!</v>
      </c>
      <c r="S387" s="55" t="e">
        <f>SQRT(K387+1)/((P387*I387+0.0000000000000000001)/charge/constants!$B$3)</f>
        <v>#DIV/0!</v>
      </c>
      <c r="T387" s="62" t="e">
        <f>runs!V262</f>
        <v>#DIV/0!</v>
      </c>
      <c r="U387" s="34" t="e">
        <f t="shared" si="36"/>
        <v>#DIV/0!</v>
      </c>
      <c r="V387" s="32" t="e">
        <f t="shared" si="37"/>
        <v>#DIV/0!</v>
      </c>
      <c r="W387" s="186" t="e">
        <f t="shared" si="38"/>
        <v>#DIV/0!</v>
      </c>
      <c r="X387" s="183"/>
    </row>
    <row r="388" spans="1:24" x14ac:dyDescent="0.2">
      <c r="A388" s="29">
        <f>Rohdaten!C263</f>
        <v>0</v>
      </c>
      <c r="B388" s="50">
        <f>Rohdaten!H263</f>
        <v>0</v>
      </c>
      <c r="C388" s="29">
        <f>Rohdaten!F263</f>
        <v>0</v>
      </c>
      <c r="D388" s="53">
        <f>Rohdaten!E263</f>
        <v>0</v>
      </c>
      <c r="H388" s="53">
        <f>Rohdaten!AP263</f>
        <v>0</v>
      </c>
      <c r="I388" s="172">
        <f>Rohdaten!AQ263-0.000024*K388</f>
        <v>0</v>
      </c>
      <c r="J388" s="172">
        <f>Rohdaten!AR263</f>
        <v>0</v>
      </c>
      <c r="K388" s="173">
        <f>Rohdaten!AS263</f>
        <v>0</v>
      </c>
      <c r="L388" s="172">
        <f>Rohdaten!AU263</f>
        <v>0</v>
      </c>
      <c r="M388" s="53" t="e">
        <f>runs!J263</f>
        <v>#DIV/0!</v>
      </c>
      <c r="N388" s="53" t="e">
        <f>runs!G263</f>
        <v>#DIV/0!</v>
      </c>
      <c r="O388" s="53" t="e">
        <f>IF(ISERROR(H388),1&lt;0,H388-N388&gt;eval!$B$6)</f>
        <v>#DIV/0!</v>
      </c>
      <c r="P388" s="29" t="e">
        <f t="shared" si="34"/>
        <v>#DIV/0!</v>
      </c>
      <c r="Q388" s="29" t="e">
        <f t="shared" si="35"/>
        <v>#DIV/0!</v>
      </c>
      <c r="R388" s="32" t="e">
        <f>(K388)/((P388*I388+0.0000000000000000001)/charge/constants!$B$3)</f>
        <v>#DIV/0!</v>
      </c>
      <c r="S388" s="55" t="e">
        <f>SQRT(K388+1)/((P388*I388+0.0000000000000000001)/charge/constants!$B$3)</f>
        <v>#DIV/0!</v>
      </c>
      <c r="T388" s="62" t="e">
        <f>runs!V263</f>
        <v>#DIV/0!</v>
      </c>
      <c r="U388" s="34" t="e">
        <f t="shared" si="36"/>
        <v>#DIV/0!</v>
      </c>
      <c r="V388" s="32" t="e">
        <f t="shared" si="37"/>
        <v>#DIV/0!</v>
      </c>
      <c r="W388" s="186" t="e">
        <f t="shared" si="38"/>
        <v>#DIV/0!</v>
      </c>
      <c r="X388" s="183"/>
    </row>
    <row r="389" spans="1:24" x14ac:dyDescent="0.2">
      <c r="A389" s="29">
        <f>Rohdaten!C264</f>
        <v>0</v>
      </c>
      <c r="B389" s="50">
        <f>Rohdaten!H264</f>
        <v>0</v>
      </c>
      <c r="C389" s="29">
        <f>Rohdaten!F264</f>
        <v>0</v>
      </c>
      <c r="D389" s="53">
        <f>Rohdaten!E264</f>
        <v>0</v>
      </c>
      <c r="H389" s="53">
        <f>Rohdaten!AP264</f>
        <v>0</v>
      </c>
      <c r="I389" s="172">
        <f>Rohdaten!AQ264-0.000024*K389</f>
        <v>0</v>
      </c>
      <c r="J389" s="172">
        <f>Rohdaten!AR264</f>
        <v>0</v>
      </c>
      <c r="K389" s="173">
        <f>Rohdaten!AS264</f>
        <v>0</v>
      </c>
      <c r="L389" s="172">
        <f>Rohdaten!AU264</f>
        <v>0</v>
      </c>
      <c r="M389" s="53" t="e">
        <f>runs!J264</f>
        <v>#DIV/0!</v>
      </c>
      <c r="N389" s="53" t="e">
        <f>runs!G264</f>
        <v>#DIV/0!</v>
      </c>
      <c r="O389" s="53" t="e">
        <f>IF(ISERROR(H389),1&lt;0,H389-N389&gt;eval!$B$6)</f>
        <v>#DIV/0!</v>
      </c>
      <c r="P389" s="29" t="e">
        <f t="shared" si="34"/>
        <v>#DIV/0!</v>
      </c>
      <c r="Q389" s="29" t="e">
        <f t="shared" si="35"/>
        <v>#DIV/0!</v>
      </c>
      <c r="R389" s="32" t="e">
        <f>(K389)/((P389*I389+0.0000000000000000001)/charge/constants!$B$3)</f>
        <v>#DIV/0!</v>
      </c>
      <c r="S389" s="55" t="e">
        <f>SQRT(K389+1)/((P389*I389+0.0000000000000000001)/charge/constants!$B$3)</f>
        <v>#DIV/0!</v>
      </c>
      <c r="T389" s="62" t="e">
        <f>runs!V264</f>
        <v>#DIV/0!</v>
      </c>
      <c r="U389" s="34" t="e">
        <f t="shared" si="36"/>
        <v>#DIV/0!</v>
      </c>
      <c r="V389" s="32" t="e">
        <f t="shared" si="37"/>
        <v>#DIV/0!</v>
      </c>
      <c r="W389" s="186" t="e">
        <f t="shared" si="38"/>
        <v>#DIV/0!</v>
      </c>
      <c r="X389" s="183"/>
    </row>
    <row r="390" spans="1:24" x14ac:dyDescent="0.2">
      <c r="A390" s="29">
        <f>Rohdaten!C265</f>
        <v>0</v>
      </c>
      <c r="B390" s="50">
        <f>Rohdaten!H265</f>
        <v>0</v>
      </c>
      <c r="C390" s="29">
        <f>Rohdaten!F265</f>
        <v>0</v>
      </c>
      <c r="D390" s="53">
        <f>Rohdaten!E265</f>
        <v>0</v>
      </c>
      <c r="H390" s="53">
        <f>Rohdaten!AP265</f>
        <v>0</v>
      </c>
      <c r="I390" s="172">
        <f>Rohdaten!AQ265-0.000024*K390</f>
        <v>0</v>
      </c>
      <c r="J390" s="172">
        <f>Rohdaten!AR265</f>
        <v>0</v>
      </c>
      <c r="K390" s="173">
        <f>Rohdaten!AS265</f>
        <v>0</v>
      </c>
      <c r="L390" s="172">
        <f>Rohdaten!AU265</f>
        <v>0</v>
      </c>
      <c r="M390" s="53" t="e">
        <f>runs!J265</f>
        <v>#DIV/0!</v>
      </c>
      <c r="N390" s="53" t="e">
        <f>runs!G265</f>
        <v>#DIV/0!</v>
      </c>
      <c r="O390" s="53" t="e">
        <f>IF(ISERROR(H390),1&lt;0,H390-N390&gt;eval!$B$6)</f>
        <v>#DIV/0!</v>
      </c>
      <c r="P390" s="29" t="e">
        <f t="shared" si="34"/>
        <v>#DIV/0!</v>
      </c>
      <c r="Q390" s="29" t="e">
        <f t="shared" si="35"/>
        <v>#DIV/0!</v>
      </c>
      <c r="R390" s="32" t="e">
        <f>(K390)/((P390*I390+0.0000000000000000001)/charge/constants!$B$3)</f>
        <v>#DIV/0!</v>
      </c>
      <c r="S390" s="55" t="e">
        <f>SQRT(K390+1)/((P390*I390+0.0000000000000000001)/charge/constants!$B$3)</f>
        <v>#DIV/0!</v>
      </c>
      <c r="T390" s="62" t="e">
        <f>runs!V265</f>
        <v>#DIV/0!</v>
      </c>
      <c r="U390" s="34" t="e">
        <f t="shared" si="36"/>
        <v>#DIV/0!</v>
      </c>
      <c r="V390" s="32" t="e">
        <f t="shared" si="37"/>
        <v>#DIV/0!</v>
      </c>
      <c r="W390" s="186" t="e">
        <f t="shared" si="38"/>
        <v>#DIV/0!</v>
      </c>
      <c r="X390" s="183"/>
    </row>
    <row r="391" spans="1:24" x14ac:dyDescent="0.2">
      <c r="A391" s="29">
        <f>Rohdaten!C266</f>
        <v>0</v>
      </c>
      <c r="B391" s="50">
        <f>Rohdaten!H266</f>
        <v>0</v>
      </c>
      <c r="C391" s="29">
        <f>Rohdaten!F266</f>
        <v>0</v>
      </c>
      <c r="D391" s="53">
        <f>Rohdaten!E266</f>
        <v>0</v>
      </c>
      <c r="H391" s="53">
        <f>Rohdaten!AP266</f>
        <v>0</v>
      </c>
      <c r="I391" s="172">
        <f>Rohdaten!AQ266-0.000024*K391</f>
        <v>0</v>
      </c>
      <c r="J391" s="172">
        <f>Rohdaten!AR266</f>
        <v>0</v>
      </c>
      <c r="K391" s="173">
        <f>Rohdaten!AS266</f>
        <v>0</v>
      </c>
      <c r="L391" s="172">
        <f>Rohdaten!AU266</f>
        <v>0</v>
      </c>
      <c r="M391" s="53" t="e">
        <f>runs!J266</f>
        <v>#DIV/0!</v>
      </c>
      <c r="N391" s="53" t="e">
        <f>runs!G266</f>
        <v>#DIV/0!</v>
      </c>
      <c r="O391" s="53" t="e">
        <f>IF(ISERROR(H391),1&lt;0,H391-N391&gt;eval!$B$6)</f>
        <v>#DIV/0!</v>
      </c>
      <c r="P391" s="29" t="e">
        <f t="shared" si="34"/>
        <v>#DIV/0!</v>
      </c>
      <c r="Q391" s="29" t="e">
        <f t="shared" si="35"/>
        <v>#DIV/0!</v>
      </c>
      <c r="R391" s="32" t="e">
        <f>(K391)/((P391*I391+0.0000000000000000001)/charge/constants!$B$3)</f>
        <v>#DIV/0!</v>
      </c>
      <c r="S391" s="55" t="e">
        <f>SQRT(K391+1)/((P391*I391+0.0000000000000000001)/charge/constants!$B$3)</f>
        <v>#DIV/0!</v>
      </c>
      <c r="T391" s="62" t="e">
        <f>runs!V266</f>
        <v>#DIV/0!</v>
      </c>
      <c r="U391" s="34" t="e">
        <f t="shared" si="36"/>
        <v>#DIV/0!</v>
      </c>
      <c r="V391" s="32" t="e">
        <f t="shared" si="37"/>
        <v>#DIV/0!</v>
      </c>
      <c r="W391" s="186" t="e">
        <f t="shared" si="38"/>
        <v>#DIV/0!</v>
      </c>
      <c r="X391" s="183"/>
    </row>
    <row r="392" spans="1:24" x14ac:dyDescent="0.2">
      <c r="A392" s="29">
        <f>Rohdaten!C267</f>
        <v>0</v>
      </c>
      <c r="B392" s="50">
        <f>Rohdaten!H267</f>
        <v>0</v>
      </c>
      <c r="C392" s="29">
        <f>Rohdaten!F267</f>
        <v>0</v>
      </c>
      <c r="D392" s="53">
        <f>Rohdaten!E267</f>
        <v>0</v>
      </c>
      <c r="H392" s="53">
        <f>Rohdaten!AP267</f>
        <v>0</v>
      </c>
      <c r="I392" s="172">
        <f>Rohdaten!AQ267-0.000024*K392</f>
        <v>0</v>
      </c>
      <c r="J392" s="172">
        <f>Rohdaten!AR267</f>
        <v>0</v>
      </c>
      <c r="K392" s="173">
        <f>Rohdaten!AS267</f>
        <v>0</v>
      </c>
      <c r="L392" s="172">
        <f>Rohdaten!AU267</f>
        <v>0</v>
      </c>
      <c r="M392" s="53" t="e">
        <f>runs!J267</f>
        <v>#DIV/0!</v>
      </c>
      <c r="N392" s="53" t="e">
        <f>runs!G267</f>
        <v>#DIV/0!</v>
      </c>
      <c r="O392" s="53" t="e">
        <f>IF(ISERROR(H392),1&lt;0,H392-N392&gt;eval!$B$6)</f>
        <v>#DIV/0!</v>
      </c>
      <c r="P392" s="29" t="e">
        <f t="shared" si="34"/>
        <v>#DIV/0!</v>
      </c>
      <c r="Q392" s="29" t="e">
        <f t="shared" si="35"/>
        <v>#DIV/0!</v>
      </c>
      <c r="R392" s="32" t="e">
        <f>(K392)/((P392*I392+0.0000000000000000001)/charge/constants!$B$3)</f>
        <v>#DIV/0!</v>
      </c>
      <c r="S392" s="55" t="e">
        <f>SQRT(K392+1)/((P392*I392+0.0000000000000000001)/charge/constants!$B$3)</f>
        <v>#DIV/0!</v>
      </c>
      <c r="T392" s="62" t="e">
        <f>runs!V267</f>
        <v>#DIV/0!</v>
      </c>
      <c r="U392" s="34" t="e">
        <f t="shared" si="36"/>
        <v>#DIV/0!</v>
      </c>
      <c r="V392" s="32" t="e">
        <f t="shared" si="37"/>
        <v>#DIV/0!</v>
      </c>
      <c r="W392" s="186" t="e">
        <f t="shared" si="38"/>
        <v>#DIV/0!</v>
      </c>
      <c r="X392" s="183"/>
    </row>
    <row r="393" spans="1:24" x14ac:dyDescent="0.2">
      <c r="A393" s="29">
        <f>Rohdaten!C268</f>
        <v>0</v>
      </c>
      <c r="B393" s="50">
        <f>Rohdaten!H268</f>
        <v>0</v>
      </c>
      <c r="C393" s="29">
        <f>Rohdaten!F268</f>
        <v>0</v>
      </c>
      <c r="D393" s="53">
        <f>Rohdaten!E268</f>
        <v>0</v>
      </c>
      <c r="H393" s="53">
        <f>Rohdaten!AP268</f>
        <v>0</v>
      </c>
      <c r="I393" s="172">
        <f>Rohdaten!AQ268-0.000024*K393</f>
        <v>0</v>
      </c>
      <c r="J393" s="172">
        <f>Rohdaten!AR268</f>
        <v>0</v>
      </c>
      <c r="K393" s="173">
        <f>Rohdaten!AS268</f>
        <v>0</v>
      </c>
      <c r="L393" s="172">
        <f>Rohdaten!AU268</f>
        <v>0</v>
      </c>
      <c r="M393" s="53" t="e">
        <f>runs!J268</f>
        <v>#DIV/0!</v>
      </c>
      <c r="N393" s="53" t="e">
        <f>runs!G268</f>
        <v>#DIV/0!</v>
      </c>
      <c r="O393" s="53" t="e">
        <f>IF(ISERROR(H393),1&lt;0,H393-N393&gt;eval!$B$6)</f>
        <v>#DIV/0!</v>
      </c>
      <c r="P393" s="29" t="e">
        <f t="shared" si="34"/>
        <v>#DIV/0!</v>
      </c>
      <c r="Q393" s="29" t="e">
        <f t="shared" si="35"/>
        <v>#DIV/0!</v>
      </c>
      <c r="R393" s="32" t="e">
        <f>(K393)/((P393*I393+0.0000000000000000001)/charge/constants!$B$3)</f>
        <v>#DIV/0!</v>
      </c>
      <c r="S393" s="55" t="e">
        <f>SQRT(K393+1)/((P393*I393+0.0000000000000000001)/charge/constants!$B$3)</f>
        <v>#DIV/0!</v>
      </c>
      <c r="T393" s="62" t="e">
        <f>runs!V268</f>
        <v>#DIV/0!</v>
      </c>
      <c r="U393" s="34" t="e">
        <f t="shared" si="36"/>
        <v>#DIV/0!</v>
      </c>
      <c r="V393" s="32" t="e">
        <f t="shared" si="37"/>
        <v>#DIV/0!</v>
      </c>
      <c r="W393" s="186" t="e">
        <f t="shared" si="38"/>
        <v>#DIV/0!</v>
      </c>
      <c r="X393" s="183"/>
    </row>
    <row r="394" spans="1:24" x14ac:dyDescent="0.2">
      <c r="A394" s="29">
        <f>Rohdaten!C269</f>
        <v>0</v>
      </c>
      <c r="B394" s="50">
        <f>Rohdaten!H269</f>
        <v>0</v>
      </c>
      <c r="C394" s="29">
        <f>Rohdaten!F269</f>
        <v>0</v>
      </c>
      <c r="D394" s="53">
        <f>Rohdaten!E269</f>
        <v>0</v>
      </c>
      <c r="H394" s="53">
        <f>Rohdaten!AP269</f>
        <v>0</v>
      </c>
      <c r="I394" s="172">
        <f>Rohdaten!AQ269-0.000024*K394</f>
        <v>0</v>
      </c>
      <c r="J394" s="172">
        <f>Rohdaten!AR269</f>
        <v>0</v>
      </c>
      <c r="K394" s="173">
        <f>Rohdaten!AS269</f>
        <v>0</v>
      </c>
      <c r="L394" s="172">
        <f>Rohdaten!AU269</f>
        <v>0</v>
      </c>
      <c r="M394" s="53" t="e">
        <f>runs!J269</f>
        <v>#DIV/0!</v>
      </c>
      <c r="N394" s="53" t="e">
        <f>runs!G269</f>
        <v>#DIV/0!</v>
      </c>
      <c r="O394" s="53" t="e">
        <f>IF(ISERROR(H394),1&lt;0,H394-N394&gt;eval!$B$6)</f>
        <v>#DIV/0!</v>
      </c>
      <c r="P394" s="29" t="e">
        <f t="shared" si="34"/>
        <v>#DIV/0!</v>
      </c>
      <c r="Q394" s="29" t="e">
        <f t="shared" si="35"/>
        <v>#DIV/0!</v>
      </c>
      <c r="R394" s="32" t="e">
        <f>(K394)/((P394*I394+0.0000000000000000001)/charge/constants!$B$3)</f>
        <v>#DIV/0!</v>
      </c>
      <c r="S394" s="55" t="e">
        <f>SQRT(K394+1)/((P394*I394+0.0000000000000000001)/charge/constants!$B$3)</f>
        <v>#DIV/0!</v>
      </c>
      <c r="T394" s="62" t="e">
        <f>runs!V269</f>
        <v>#DIV/0!</v>
      </c>
      <c r="U394" s="34" t="e">
        <f t="shared" si="36"/>
        <v>#DIV/0!</v>
      </c>
      <c r="V394" s="32" t="e">
        <f t="shared" si="37"/>
        <v>#DIV/0!</v>
      </c>
      <c r="W394" s="186" t="e">
        <f t="shared" si="38"/>
        <v>#DIV/0!</v>
      </c>
      <c r="X394" s="183"/>
    </row>
    <row r="395" spans="1:24" x14ac:dyDescent="0.2">
      <c r="A395" s="29">
        <f>Rohdaten!C270</f>
        <v>0</v>
      </c>
      <c r="B395" s="50">
        <f>Rohdaten!H270</f>
        <v>0</v>
      </c>
      <c r="C395" s="29">
        <f>Rohdaten!F270</f>
        <v>0</v>
      </c>
      <c r="D395" s="53">
        <f>Rohdaten!E270</f>
        <v>0</v>
      </c>
      <c r="H395" s="53">
        <f>Rohdaten!AP270</f>
        <v>0</v>
      </c>
      <c r="I395" s="172">
        <f>Rohdaten!AQ270-0.000024*K395</f>
        <v>0</v>
      </c>
      <c r="J395" s="172">
        <f>Rohdaten!AR270</f>
        <v>0</v>
      </c>
      <c r="K395" s="173">
        <f>Rohdaten!AS270</f>
        <v>0</v>
      </c>
      <c r="L395" s="172">
        <f>Rohdaten!AU270</f>
        <v>0</v>
      </c>
      <c r="M395" s="53" t="e">
        <f>runs!J270</f>
        <v>#DIV/0!</v>
      </c>
      <c r="N395" s="53" t="e">
        <f>runs!G270</f>
        <v>#DIV/0!</v>
      </c>
      <c r="O395" s="53" t="e">
        <f>IF(ISERROR(H395),1&lt;0,H395-N395&gt;eval!$B$6)</f>
        <v>#DIV/0!</v>
      </c>
      <c r="P395" s="29" t="e">
        <f t="shared" si="34"/>
        <v>#DIV/0!</v>
      </c>
      <c r="Q395" s="29" t="e">
        <f t="shared" si="35"/>
        <v>#DIV/0!</v>
      </c>
      <c r="R395" s="32" t="e">
        <f>(K395)/((P395*I395+0.0000000000000000001)/charge/constants!$B$3)</f>
        <v>#DIV/0!</v>
      </c>
      <c r="S395" s="55" t="e">
        <f>SQRT(K395+1)/((P395*I395+0.0000000000000000001)/charge/constants!$B$3)</f>
        <v>#DIV/0!</v>
      </c>
      <c r="T395" s="62" t="e">
        <f>runs!V270</f>
        <v>#DIV/0!</v>
      </c>
      <c r="U395" s="34" t="e">
        <f t="shared" si="36"/>
        <v>#DIV/0!</v>
      </c>
      <c r="V395" s="32" t="e">
        <f t="shared" si="37"/>
        <v>#DIV/0!</v>
      </c>
      <c r="W395" s="186" t="e">
        <f t="shared" si="38"/>
        <v>#DIV/0!</v>
      </c>
      <c r="X395" s="183"/>
    </row>
    <row r="396" spans="1:24" x14ac:dyDescent="0.2">
      <c r="A396" s="29">
        <f>Rohdaten!C271</f>
        <v>0</v>
      </c>
      <c r="B396" s="50">
        <f>Rohdaten!H271</f>
        <v>0</v>
      </c>
      <c r="C396" s="29">
        <f>Rohdaten!F271</f>
        <v>0</v>
      </c>
      <c r="D396" s="53">
        <f>Rohdaten!E271</f>
        <v>0</v>
      </c>
      <c r="H396" s="53">
        <f>Rohdaten!AP271</f>
        <v>0</v>
      </c>
      <c r="I396" s="172">
        <f>Rohdaten!AQ271-0.000024*K396</f>
        <v>0</v>
      </c>
      <c r="J396" s="172">
        <f>Rohdaten!AR271</f>
        <v>0</v>
      </c>
      <c r="K396" s="173">
        <f>Rohdaten!AS271</f>
        <v>0</v>
      </c>
      <c r="L396" s="172">
        <f>Rohdaten!AU271</f>
        <v>0</v>
      </c>
      <c r="M396" s="53" t="e">
        <f>runs!J271</f>
        <v>#DIV/0!</v>
      </c>
      <c r="N396" s="53" t="e">
        <f>runs!G271</f>
        <v>#DIV/0!</v>
      </c>
      <c r="O396" s="53" t="e">
        <f>IF(ISERROR(H396),1&lt;0,H396-N396&gt;eval!$B$6)</f>
        <v>#DIV/0!</v>
      </c>
      <c r="P396" s="29" t="e">
        <f t="shared" si="34"/>
        <v>#DIV/0!</v>
      </c>
      <c r="Q396" s="29" t="e">
        <f t="shared" si="35"/>
        <v>#DIV/0!</v>
      </c>
      <c r="R396" s="32" t="e">
        <f>(K396)/((P396*I396+0.0000000000000000001)/charge/constants!$B$3)</f>
        <v>#DIV/0!</v>
      </c>
      <c r="S396" s="55" t="e">
        <f>SQRT(K396+1)/((P396*I396+0.0000000000000000001)/charge/constants!$B$3)</f>
        <v>#DIV/0!</v>
      </c>
      <c r="T396" s="62" t="e">
        <f>runs!V271</f>
        <v>#DIV/0!</v>
      </c>
      <c r="U396" s="34" t="e">
        <f t="shared" si="36"/>
        <v>#DIV/0!</v>
      </c>
      <c r="V396" s="32" t="e">
        <f t="shared" si="37"/>
        <v>#DIV/0!</v>
      </c>
      <c r="W396" s="186" t="e">
        <f t="shared" si="38"/>
        <v>#DIV/0!</v>
      </c>
      <c r="X396" s="183"/>
    </row>
    <row r="397" spans="1:24" x14ac:dyDescent="0.2">
      <c r="A397" s="29">
        <f>Rohdaten!C272</f>
        <v>0</v>
      </c>
      <c r="B397" s="50">
        <f>Rohdaten!H272</f>
        <v>0</v>
      </c>
      <c r="C397" s="29">
        <f>Rohdaten!F272</f>
        <v>0</v>
      </c>
      <c r="D397" s="53">
        <f>Rohdaten!E272</f>
        <v>0</v>
      </c>
      <c r="H397" s="53">
        <f>Rohdaten!AP272</f>
        <v>0</v>
      </c>
      <c r="I397" s="172">
        <f>Rohdaten!AQ272-0.000024*K397</f>
        <v>0</v>
      </c>
      <c r="J397" s="172">
        <f>Rohdaten!AR272</f>
        <v>0</v>
      </c>
      <c r="K397" s="173">
        <f>Rohdaten!AS272</f>
        <v>0</v>
      </c>
      <c r="L397" s="172">
        <f>Rohdaten!AU272</f>
        <v>0</v>
      </c>
      <c r="M397" s="53" t="e">
        <f>runs!J272</f>
        <v>#DIV/0!</v>
      </c>
      <c r="N397" s="53" t="e">
        <f>runs!G272</f>
        <v>#DIV/0!</v>
      </c>
      <c r="O397" s="53" t="e">
        <f>IF(ISERROR(H397),1&lt;0,H397-N397&gt;eval!$B$6)</f>
        <v>#DIV/0!</v>
      </c>
      <c r="P397" s="29" t="e">
        <f t="shared" si="34"/>
        <v>#DIV/0!</v>
      </c>
      <c r="Q397" s="29" t="e">
        <f t="shared" si="35"/>
        <v>#DIV/0!</v>
      </c>
      <c r="R397" s="32" t="e">
        <f>(K397)/((P397*I397+0.0000000000000000001)/charge/constants!$B$3)</f>
        <v>#DIV/0!</v>
      </c>
      <c r="S397" s="55" t="e">
        <f>SQRT(K397+1)/((P397*I397+0.0000000000000000001)/charge/constants!$B$3)</f>
        <v>#DIV/0!</v>
      </c>
      <c r="T397" s="62" t="e">
        <f>runs!V272</f>
        <v>#DIV/0!</v>
      </c>
      <c r="U397" s="34" t="e">
        <f t="shared" si="36"/>
        <v>#DIV/0!</v>
      </c>
      <c r="V397" s="32" t="e">
        <f t="shared" si="37"/>
        <v>#DIV/0!</v>
      </c>
      <c r="W397" s="186" t="e">
        <f t="shared" si="38"/>
        <v>#DIV/0!</v>
      </c>
      <c r="X397" s="183"/>
    </row>
    <row r="398" spans="1:24" x14ac:dyDescent="0.2">
      <c r="A398" s="29">
        <f>Rohdaten!C273</f>
        <v>0</v>
      </c>
      <c r="B398" s="50">
        <f>Rohdaten!H273</f>
        <v>0</v>
      </c>
      <c r="C398" s="29">
        <f>Rohdaten!F273</f>
        <v>0</v>
      </c>
      <c r="D398" s="53">
        <f>Rohdaten!E273</f>
        <v>0</v>
      </c>
      <c r="H398" s="53">
        <f>Rohdaten!AP273</f>
        <v>0</v>
      </c>
      <c r="I398" s="172">
        <f>Rohdaten!AQ273-0.000024*K398</f>
        <v>0</v>
      </c>
      <c r="J398" s="172">
        <f>Rohdaten!AR273</f>
        <v>0</v>
      </c>
      <c r="K398" s="173">
        <f>Rohdaten!AS273</f>
        <v>0</v>
      </c>
      <c r="L398" s="172">
        <f>Rohdaten!AU273</f>
        <v>0</v>
      </c>
      <c r="M398" s="53" t="e">
        <f>runs!J273</f>
        <v>#DIV/0!</v>
      </c>
      <c r="N398" s="53" t="e">
        <f>runs!G273</f>
        <v>#DIV/0!</v>
      </c>
      <c r="O398" s="53" t="e">
        <f>IF(ISERROR(H398),1&lt;0,H398-N398&gt;eval!$B$6)</f>
        <v>#DIV/0!</v>
      </c>
      <c r="P398" s="29" t="e">
        <f t="shared" si="34"/>
        <v>#DIV/0!</v>
      </c>
      <c r="Q398" s="29" t="e">
        <f t="shared" si="35"/>
        <v>#DIV/0!</v>
      </c>
      <c r="R398" s="32" t="e">
        <f>(K398)/((P398*I398+0.0000000000000000001)/charge/constants!$B$3)</f>
        <v>#DIV/0!</v>
      </c>
      <c r="S398" s="55" t="e">
        <f>SQRT(K398+1)/((P398*I398+0.0000000000000000001)/charge/constants!$B$3)</f>
        <v>#DIV/0!</v>
      </c>
      <c r="T398" s="62" t="e">
        <f>runs!V273</f>
        <v>#DIV/0!</v>
      </c>
      <c r="U398" s="34" t="e">
        <f t="shared" si="36"/>
        <v>#DIV/0!</v>
      </c>
      <c r="V398" s="32" t="e">
        <f t="shared" si="37"/>
        <v>#DIV/0!</v>
      </c>
      <c r="W398" s="186" t="e">
        <f t="shared" si="38"/>
        <v>#DIV/0!</v>
      </c>
      <c r="X398" s="183"/>
    </row>
    <row r="399" spans="1:24" x14ac:dyDescent="0.2">
      <c r="A399" s="29">
        <f>Rohdaten!C274</f>
        <v>0</v>
      </c>
      <c r="B399" s="50">
        <f>Rohdaten!H274</f>
        <v>0</v>
      </c>
      <c r="C399" s="29">
        <f>Rohdaten!F274</f>
        <v>0</v>
      </c>
      <c r="D399" s="53">
        <f>Rohdaten!E274</f>
        <v>0</v>
      </c>
      <c r="H399" s="53">
        <f>Rohdaten!AP274</f>
        <v>0</v>
      </c>
      <c r="I399" s="172">
        <f>Rohdaten!AQ274-0.000024*K399</f>
        <v>0</v>
      </c>
      <c r="J399" s="172">
        <f>Rohdaten!AR274</f>
        <v>0</v>
      </c>
      <c r="K399" s="173">
        <f>Rohdaten!AS274</f>
        <v>0</v>
      </c>
      <c r="L399" s="172">
        <f>Rohdaten!AU274</f>
        <v>0</v>
      </c>
      <c r="M399" s="53" t="e">
        <f>runs!J274</f>
        <v>#DIV/0!</v>
      </c>
      <c r="N399" s="53" t="e">
        <f>runs!G274</f>
        <v>#DIV/0!</v>
      </c>
      <c r="O399" s="53" t="e">
        <f>IF(ISERROR(H399),1&lt;0,H399-N399&gt;eval!$B$6)</f>
        <v>#DIV/0!</v>
      </c>
      <c r="P399" s="29" t="e">
        <f t="shared" si="34"/>
        <v>#DIV/0!</v>
      </c>
      <c r="Q399" s="29" t="e">
        <f t="shared" si="35"/>
        <v>#DIV/0!</v>
      </c>
      <c r="R399" s="32" t="e">
        <f>(K399)/((P399*I399+0.0000000000000000001)/charge/constants!$B$3)</f>
        <v>#DIV/0!</v>
      </c>
      <c r="S399" s="55" t="e">
        <f>SQRT(K399+1)/((P399*I399+0.0000000000000000001)/charge/constants!$B$3)</f>
        <v>#DIV/0!</v>
      </c>
      <c r="T399" s="62" t="e">
        <f>runs!V274</f>
        <v>#DIV/0!</v>
      </c>
      <c r="U399" s="34" t="e">
        <f t="shared" si="36"/>
        <v>#DIV/0!</v>
      </c>
      <c r="V399" s="32" t="e">
        <f t="shared" si="37"/>
        <v>#DIV/0!</v>
      </c>
      <c r="W399" s="186" t="e">
        <f t="shared" si="38"/>
        <v>#DIV/0!</v>
      </c>
      <c r="X399" s="183"/>
    </row>
    <row r="400" spans="1:24" x14ac:dyDescent="0.2">
      <c r="A400" s="29">
        <f>Rohdaten!C275</f>
        <v>0</v>
      </c>
      <c r="B400" s="50">
        <f>Rohdaten!H275</f>
        <v>0</v>
      </c>
      <c r="C400" s="29">
        <f>Rohdaten!F275</f>
        <v>0</v>
      </c>
      <c r="D400" s="53">
        <f>Rohdaten!E275</f>
        <v>0</v>
      </c>
      <c r="H400" s="53">
        <f>Rohdaten!AP275</f>
        <v>0</v>
      </c>
      <c r="I400" s="172">
        <f>Rohdaten!AQ275-0.000024*K400</f>
        <v>0</v>
      </c>
      <c r="J400" s="172">
        <f>Rohdaten!AR275</f>
        <v>0</v>
      </c>
      <c r="K400" s="173">
        <f>Rohdaten!AS275</f>
        <v>0</v>
      </c>
      <c r="L400" s="172">
        <f>Rohdaten!AU275</f>
        <v>0</v>
      </c>
      <c r="M400" s="53" t="e">
        <f>runs!J275</f>
        <v>#DIV/0!</v>
      </c>
      <c r="N400" s="53" t="e">
        <f>runs!G275</f>
        <v>#DIV/0!</v>
      </c>
      <c r="O400" s="53" t="e">
        <f>IF(ISERROR(H400),1&lt;0,H400-N400&gt;eval!$B$6)</f>
        <v>#DIV/0!</v>
      </c>
      <c r="P400" s="29" t="e">
        <f t="shared" si="34"/>
        <v>#DIV/0!</v>
      </c>
      <c r="Q400" s="29" t="e">
        <f t="shared" si="35"/>
        <v>#DIV/0!</v>
      </c>
      <c r="R400" s="32" t="e">
        <f>(K400)/((P400*I400+0.0000000000000000001)/charge/constants!$B$3)</f>
        <v>#DIV/0!</v>
      </c>
      <c r="S400" s="55" t="e">
        <f>SQRT(K400+1)/((P400*I400+0.0000000000000000001)/charge/constants!$B$3)</f>
        <v>#DIV/0!</v>
      </c>
      <c r="T400" s="62" t="e">
        <f>runs!V275</f>
        <v>#DIV/0!</v>
      </c>
      <c r="U400" s="34" t="e">
        <f t="shared" si="36"/>
        <v>#DIV/0!</v>
      </c>
      <c r="V400" s="32" t="e">
        <f t="shared" si="37"/>
        <v>#DIV/0!</v>
      </c>
      <c r="W400" s="186" t="e">
        <f t="shared" si="38"/>
        <v>#DIV/0!</v>
      </c>
      <c r="X400" s="183"/>
    </row>
    <row r="401" spans="1:24" x14ac:dyDescent="0.2">
      <c r="A401" s="29">
        <f>Rohdaten!C276</f>
        <v>0</v>
      </c>
      <c r="B401" s="50">
        <f>Rohdaten!H276</f>
        <v>0</v>
      </c>
      <c r="C401" s="29">
        <f>Rohdaten!F276</f>
        <v>0</v>
      </c>
      <c r="D401" s="53">
        <f>Rohdaten!E276</f>
        <v>0</v>
      </c>
      <c r="H401" s="53">
        <f>Rohdaten!AP276</f>
        <v>0</v>
      </c>
      <c r="I401" s="172">
        <f>Rohdaten!AQ276-0.000024*K401</f>
        <v>0</v>
      </c>
      <c r="J401" s="172">
        <f>Rohdaten!AR276</f>
        <v>0</v>
      </c>
      <c r="K401" s="173">
        <f>Rohdaten!AS276</f>
        <v>0</v>
      </c>
      <c r="L401" s="172">
        <f>Rohdaten!AU276</f>
        <v>0</v>
      </c>
      <c r="M401" s="53" t="e">
        <f>runs!J276</f>
        <v>#DIV/0!</v>
      </c>
      <c r="N401" s="53" t="e">
        <f>runs!G276</f>
        <v>#DIV/0!</v>
      </c>
      <c r="O401" s="53" t="e">
        <f>IF(ISERROR(H401),1&lt;0,H401-N401&gt;eval!$B$6)</f>
        <v>#DIV/0!</v>
      </c>
      <c r="P401" s="29" t="e">
        <f t="shared" si="34"/>
        <v>#DIV/0!</v>
      </c>
      <c r="Q401" s="29" t="e">
        <f t="shared" si="35"/>
        <v>#DIV/0!</v>
      </c>
      <c r="R401" s="32" t="e">
        <f>(K401)/((P401*I401+0.0000000000000000001)/charge/constants!$B$3)</f>
        <v>#DIV/0!</v>
      </c>
      <c r="S401" s="55" t="e">
        <f>SQRT(K401+1)/((P401*I401+0.0000000000000000001)/charge/constants!$B$3)</f>
        <v>#DIV/0!</v>
      </c>
      <c r="T401" s="62" t="e">
        <f>runs!V276</f>
        <v>#DIV/0!</v>
      </c>
      <c r="U401" s="34" t="e">
        <f t="shared" si="36"/>
        <v>#DIV/0!</v>
      </c>
      <c r="V401" s="32" t="e">
        <f t="shared" si="37"/>
        <v>#DIV/0!</v>
      </c>
      <c r="W401" s="186" t="e">
        <f t="shared" si="38"/>
        <v>#DIV/0!</v>
      </c>
      <c r="X401" s="183"/>
    </row>
    <row r="402" spans="1:24" x14ac:dyDescent="0.2">
      <c r="A402" s="29">
        <f>Rohdaten!C277</f>
        <v>0</v>
      </c>
      <c r="B402" s="50">
        <f>Rohdaten!H277</f>
        <v>0</v>
      </c>
      <c r="C402" s="29">
        <f>Rohdaten!F277</f>
        <v>0</v>
      </c>
      <c r="D402" s="53">
        <f>Rohdaten!E277</f>
        <v>0</v>
      </c>
      <c r="H402" s="53">
        <f>Rohdaten!AP277</f>
        <v>0</v>
      </c>
      <c r="I402" s="172">
        <f>Rohdaten!AQ277-0.000024*K402</f>
        <v>0</v>
      </c>
      <c r="J402" s="172">
        <f>Rohdaten!AR277</f>
        <v>0</v>
      </c>
      <c r="K402" s="173">
        <f>Rohdaten!AS277</f>
        <v>0</v>
      </c>
      <c r="L402" s="172">
        <f>Rohdaten!AU277</f>
        <v>0</v>
      </c>
      <c r="M402" s="53" t="e">
        <f>runs!J277</f>
        <v>#DIV/0!</v>
      </c>
      <c r="N402" s="53" t="e">
        <f>runs!G277</f>
        <v>#DIV/0!</v>
      </c>
      <c r="O402" s="53" t="e">
        <f>IF(ISERROR(H402),1&lt;0,H402-N402&gt;eval!$B$6)</f>
        <v>#DIV/0!</v>
      </c>
      <c r="P402" s="29" t="e">
        <f t="shared" si="34"/>
        <v>#DIV/0!</v>
      </c>
      <c r="Q402" s="29" t="e">
        <f t="shared" si="35"/>
        <v>#DIV/0!</v>
      </c>
      <c r="R402" s="32" t="e">
        <f>(K402)/((P402*I402+0.0000000000000000001)/charge/constants!$B$3)</f>
        <v>#DIV/0!</v>
      </c>
      <c r="S402" s="55" t="e">
        <f>SQRT(K402+1)/((P402*I402+0.0000000000000000001)/charge/constants!$B$3)</f>
        <v>#DIV/0!</v>
      </c>
      <c r="T402" s="62" t="e">
        <f>runs!V277</f>
        <v>#DIV/0!</v>
      </c>
      <c r="U402" s="34" t="e">
        <f t="shared" si="36"/>
        <v>#DIV/0!</v>
      </c>
      <c r="V402" s="32" t="e">
        <f t="shared" si="37"/>
        <v>#DIV/0!</v>
      </c>
      <c r="W402" s="186" t="e">
        <f t="shared" si="38"/>
        <v>#DIV/0!</v>
      </c>
      <c r="X402" s="183"/>
    </row>
    <row r="403" spans="1:24" x14ac:dyDescent="0.2">
      <c r="A403" s="29">
        <f>Rohdaten!C278</f>
        <v>0</v>
      </c>
      <c r="B403" s="50">
        <f>Rohdaten!H278</f>
        <v>0</v>
      </c>
      <c r="C403" s="29">
        <f>Rohdaten!F278</f>
        <v>0</v>
      </c>
      <c r="D403" s="53">
        <f>Rohdaten!E278</f>
        <v>0</v>
      </c>
      <c r="H403" s="53">
        <f>Rohdaten!AP278</f>
        <v>0</v>
      </c>
      <c r="I403" s="172">
        <f>Rohdaten!AQ278-0.000024*K403</f>
        <v>0</v>
      </c>
      <c r="J403" s="172">
        <f>Rohdaten!AR278</f>
        <v>0</v>
      </c>
      <c r="K403" s="173">
        <f>Rohdaten!AS278</f>
        <v>0</v>
      </c>
      <c r="L403" s="172">
        <f>Rohdaten!AU278</f>
        <v>0</v>
      </c>
      <c r="M403" s="53" t="e">
        <f>runs!J278</f>
        <v>#DIV/0!</v>
      </c>
      <c r="N403" s="53" t="e">
        <f>runs!G278</f>
        <v>#DIV/0!</v>
      </c>
      <c r="O403" s="53" t="e">
        <f>IF(ISERROR(H403),1&lt;0,H403-N403&gt;eval!$B$6)</f>
        <v>#DIV/0!</v>
      </c>
      <c r="P403" s="29" t="e">
        <f t="shared" si="34"/>
        <v>#DIV/0!</v>
      </c>
      <c r="Q403" s="29" t="e">
        <f t="shared" si="35"/>
        <v>#DIV/0!</v>
      </c>
      <c r="R403" s="32" t="e">
        <f>(K403)/((P403*I403+0.0000000000000000001)/charge/constants!$B$3)</f>
        <v>#DIV/0!</v>
      </c>
      <c r="S403" s="55" t="e">
        <f>SQRT(K403+1)/((P403*I403+0.0000000000000000001)/charge/constants!$B$3)</f>
        <v>#DIV/0!</v>
      </c>
      <c r="T403" s="62" t="e">
        <f>runs!V278</f>
        <v>#DIV/0!</v>
      </c>
      <c r="U403" s="34" t="e">
        <f t="shared" si="36"/>
        <v>#DIV/0!</v>
      </c>
      <c r="V403" s="32" t="e">
        <f t="shared" si="37"/>
        <v>#DIV/0!</v>
      </c>
      <c r="W403" s="186" t="e">
        <f t="shared" si="38"/>
        <v>#DIV/0!</v>
      </c>
      <c r="X403" s="183"/>
    </row>
    <row r="404" spans="1:24" x14ac:dyDescent="0.2">
      <c r="A404" s="29">
        <f>Rohdaten!C279</f>
        <v>0</v>
      </c>
      <c r="B404" s="50">
        <f>Rohdaten!H279</f>
        <v>0</v>
      </c>
      <c r="C404" s="29">
        <f>Rohdaten!F279</f>
        <v>0</v>
      </c>
      <c r="D404" s="53">
        <f>Rohdaten!E279</f>
        <v>0</v>
      </c>
      <c r="H404" s="53">
        <f>Rohdaten!AP279</f>
        <v>0</v>
      </c>
      <c r="I404" s="172">
        <f>Rohdaten!AQ279-0.000024*K404</f>
        <v>0</v>
      </c>
      <c r="J404" s="172">
        <f>Rohdaten!AR279</f>
        <v>0</v>
      </c>
      <c r="K404" s="173">
        <f>Rohdaten!AS279</f>
        <v>0</v>
      </c>
      <c r="L404" s="172">
        <f>Rohdaten!AU279</f>
        <v>0</v>
      </c>
      <c r="M404" s="53" t="e">
        <f>runs!J279</f>
        <v>#DIV/0!</v>
      </c>
      <c r="N404" s="53" t="e">
        <f>runs!G279</f>
        <v>#DIV/0!</v>
      </c>
      <c r="O404" s="53" t="e">
        <f>IF(ISERROR(H404),1&lt;0,H404-N404&gt;eval!$B$6)</f>
        <v>#DIV/0!</v>
      </c>
      <c r="P404" s="29" t="e">
        <f t="shared" si="34"/>
        <v>#DIV/0!</v>
      </c>
      <c r="Q404" s="29" t="e">
        <f t="shared" si="35"/>
        <v>#DIV/0!</v>
      </c>
      <c r="R404" s="32" t="e">
        <f>(K404)/((P404*I404+0.0000000000000000001)/charge/constants!$B$3)</f>
        <v>#DIV/0!</v>
      </c>
      <c r="S404" s="55" t="e">
        <f>SQRT(K404+1)/((P404*I404+0.0000000000000000001)/charge/constants!$B$3)</f>
        <v>#DIV/0!</v>
      </c>
      <c r="T404" s="62" t="e">
        <f>runs!V279</f>
        <v>#DIV/0!</v>
      </c>
      <c r="U404" s="34" t="e">
        <f t="shared" si="36"/>
        <v>#DIV/0!</v>
      </c>
      <c r="V404" s="32" t="e">
        <f t="shared" si="37"/>
        <v>#DIV/0!</v>
      </c>
      <c r="W404" s="186" t="e">
        <f t="shared" si="38"/>
        <v>#DIV/0!</v>
      </c>
      <c r="X404" s="183"/>
    </row>
    <row r="405" spans="1:24" x14ac:dyDescent="0.2">
      <c r="A405" s="29">
        <f>Rohdaten!C280</f>
        <v>0</v>
      </c>
      <c r="B405" s="50">
        <f>Rohdaten!H280</f>
        <v>0</v>
      </c>
      <c r="C405" s="29">
        <f>Rohdaten!F280</f>
        <v>0</v>
      </c>
      <c r="D405" s="53">
        <f>Rohdaten!E280</f>
        <v>0</v>
      </c>
      <c r="H405" s="53">
        <f>Rohdaten!AP280</f>
        <v>0</v>
      </c>
      <c r="I405" s="172">
        <f>Rohdaten!AQ280-0.000024*K405</f>
        <v>0</v>
      </c>
      <c r="J405" s="172">
        <f>Rohdaten!AR280</f>
        <v>0</v>
      </c>
      <c r="K405" s="173">
        <f>Rohdaten!AS280</f>
        <v>0</v>
      </c>
      <c r="L405" s="172">
        <f>Rohdaten!AU280</f>
        <v>0</v>
      </c>
      <c r="M405" s="53" t="e">
        <f>runs!J280</f>
        <v>#DIV/0!</v>
      </c>
      <c r="N405" s="53" t="e">
        <f>runs!G280</f>
        <v>#DIV/0!</v>
      </c>
      <c r="O405" s="53" t="e">
        <f>IF(ISERROR(H405),1&lt;0,H405-N405&gt;eval!$B$6)</f>
        <v>#DIV/0!</v>
      </c>
      <c r="P405" s="29" t="e">
        <f t="shared" si="34"/>
        <v>#DIV/0!</v>
      </c>
      <c r="Q405" s="29" t="e">
        <f t="shared" si="35"/>
        <v>#DIV/0!</v>
      </c>
      <c r="R405" s="32" t="e">
        <f>(K405)/((P405*I405+0.0000000000000000001)/charge/constants!$B$3)</f>
        <v>#DIV/0!</v>
      </c>
      <c r="S405" s="55" t="e">
        <f>SQRT(K405+1)/((P405*I405+0.0000000000000000001)/charge/constants!$B$3)</f>
        <v>#DIV/0!</v>
      </c>
      <c r="T405" s="62" t="e">
        <f>runs!V280</f>
        <v>#DIV/0!</v>
      </c>
      <c r="U405" s="34" t="e">
        <f t="shared" si="36"/>
        <v>#DIV/0!</v>
      </c>
      <c r="V405" s="32" t="e">
        <f t="shared" si="37"/>
        <v>#DIV/0!</v>
      </c>
      <c r="W405" s="186" t="e">
        <f t="shared" si="38"/>
        <v>#DIV/0!</v>
      </c>
      <c r="X405" s="183"/>
    </row>
    <row r="406" spans="1:24" x14ac:dyDescent="0.2">
      <c r="A406" s="29">
        <f>Rohdaten!C281</f>
        <v>0</v>
      </c>
      <c r="B406" s="50">
        <f>Rohdaten!H281</f>
        <v>0</v>
      </c>
      <c r="C406" s="29">
        <f>Rohdaten!F281</f>
        <v>0</v>
      </c>
      <c r="D406" s="53">
        <f>Rohdaten!E281</f>
        <v>0</v>
      </c>
      <c r="H406" s="53">
        <f>Rohdaten!AP281</f>
        <v>0</v>
      </c>
      <c r="I406" s="172">
        <f>Rohdaten!AQ281-0.000024*K406</f>
        <v>0</v>
      </c>
      <c r="J406" s="172">
        <f>Rohdaten!AR281</f>
        <v>0</v>
      </c>
      <c r="K406" s="173">
        <f>Rohdaten!AS281</f>
        <v>0</v>
      </c>
      <c r="L406" s="172">
        <f>Rohdaten!AU281</f>
        <v>0</v>
      </c>
      <c r="M406" s="53" t="e">
        <f>runs!J281</f>
        <v>#DIV/0!</v>
      </c>
      <c r="N406" s="53" t="e">
        <f>runs!G281</f>
        <v>#DIV/0!</v>
      </c>
      <c r="O406" s="53" t="e">
        <f>IF(ISERROR(H406),1&lt;0,H406-N406&gt;eval!$B$6)</f>
        <v>#DIV/0!</v>
      </c>
      <c r="P406" s="29" t="e">
        <f t="shared" si="34"/>
        <v>#DIV/0!</v>
      </c>
      <c r="Q406" s="29" t="e">
        <f t="shared" si="35"/>
        <v>#DIV/0!</v>
      </c>
      <c r="R406" s="32" t="e">
        <f>(K406)/((P406*I406+0.0000000000000000001)/charge/constants!$B$3)</f>
        <v>#DIV/0!</v>
      </c>
      <c r="S406" s="55" t="e">
        <f>SQRT(K406+1)/((P406*I406+0.0000000000000000001)/charge/constants!$B$3)</f>
        <v>#DIV/0!</v>
      </c>
      <c r="T406" s="62" t="e">
        <f>runs!V281</f>
        <v>#DIV/0!</v>
      </c>
      <c r="U406" s="34" t="e">
        <f t="shared" si="36"/>
        <v>#DIV/0!</v>
      </c>
      <c r="V406" s="32" t="e">
        <f t="shared" si="37"/>
        <v>#DIV/0!</v>
      </c>
      <c r="W406" s="186" t="e">
        <f t="shared" si="38"/>
        <v>#DIV/0!</v>
      </c>
      <c r="X406" s="183"/>
    </row>
    <row r="407" spans="1:24" x14ac:dyDescent="0.2">
      <c r="A407" s="29">
        <f>Rohdaten!C282</f>
        <v>0</v>
      </c>
      <c r="B407" s="50">
        <f>Rohdaten!H282</f>
        <v>0</v>
      </c>
      <c r="C407" s="29">
        <f>Rohdaten!F282</f>
        <v>0</v>
      </c>
      <c r="D407" s="53">
        <f>Rohdaten!E282</f>
        <v>0</v>
      </c>
      <c r="H407" s="53">
        <f>Rohdaten!AP282</f>
        <v>0</v>
      </c>
      <c r="I407" s="172">
        <f>Rohdaten!AQ282-0.000024*K407</f>
        <v>0</v>
      </c>
      <c r="J407" s="172">
        <f>Rohdaten!AR282</f>
        <v>0</v>
      </c>
      <c r="K407" s="173">
        <f>Rohdaten!AS282</f>
        <v>0</v>
      </c>
      <c r="L407" s="172">
        <f>Rohdaten!AU282</f>
        <v>0</v>
      </c>
      <c r="M407" s="53" t="e">
        <f>runs!J282</f>
        <v>#DIV/0!</v>
      </c>
      <c r="N407" s="53" t="e">
        <f>runs!G282</f>
        <v>#DIV/0!</v>
      </c>
      <c r="O407" s="53" t="e">
        <f>IF(ISERROR(H407),1&lt;0,H407-N407&gt;eval!$B$6)</f>
        <v>#DIV/0!</v>
      </c>
      <c r="P407" s="29" t="e">
        <f t="shared" si="34"/>
        <v>#DIV/0!</v>
      </c>
      <c r="Q407" s="29" t="e">
        <f t="shared" si="35"/>
        <v>#DIV/0!</v>
      </c>
      <c r="R407" s="32" t="e">
        <f>(K407)/((P407*I407+0.0000000000000000001)/charge/constants!$B$3)</f>
        <v>#DIV/0!</v>
      </c>
      <c r="S407" s="55" t="e">
        <f>SQRT(K407+1)/((P407*I407+0.0000000000000000001)/charge/constants!$B$3)</f>
        <v>#DIV/0!</v>
      </c>
      <c r="T407" s="62" t="e">
        <f>runs!V282</f>
        <v>#DIV/0!</v>
      </c>
      <c r="U407" s="34" t="e">
        <f t="shared" si="36"/>
        <v>#DIV/0!</v>
      </c>
      <c r="V407" s="32" t="e">
        <f t="shared" si="37"/>
        <v>#DIV/0!</v>
      </c>
      <c r="W407" s="186" t="e">
        <f t="shared" si="38"/>
        <v>#DIV/0!</v>
      </c>
      <c r="X407" s="183"/>
    </row>
    <row r="408" spans="1:24" x14ac:dyDescent="0.2">
      <c r="A408" s="29">
        <f>Rohdaten!C283</f>
        <v>0</v>
      </c>
      <c r="B408" s="50">
        <f>Rohdaten!H283</f>
        <v>0</v>
      </c>
      <c r="C408" s="29">
        <f>Rohdaten!F283</f>
        <v>0</v>
      </c>
      <c r="D408" s="53">
        <f>Rohdaten!E283</f>
        <v>0</v>
      </c>
      <c r="H408" s="53">
        <f>Rohdaten!AP283</f>
        <v>0</v>
      </c>
      <c r="I408" s="172">
        <f>Rohdaten!AQ283-0.000024*K408</f>
        <v>0</v>
      </c>
      <c r="J408" s="172">
        <f>Rohdaten!AR283</f>
        <v>0</v>
      </c>
      <c r="K408" s="173">
        <f>Rohdaten!AS283</f>
        <v>0</v>
      </c>
      <c r="L408" s="172">
        <f>Rohdaten!AU283</f>
        <v>0</v>
      </c>
      <c r="M408" s="53" t="e">
        <f>runs!J283</f>
        <v>#DIV/0!</v>
      </c>
      <c r="N408" s="53" t="e">
        <f>runs!G283</f>
        <v>#DIV/0!</v>
      </c>
      <c r="O408" s="53" t="e">
        <f>IF(ISERROR(H408),1&lt;0,H408-N408&gt;eval!$B$6)</f>
        <v>#DIV/0!</v>
      </c>
      <c r="P408" s="29" t="e">
        <f t="shared" si="34"/>
        <v>#DIV/0!</v>
      </c>
      <c r="Q408" s="29" t="e">
        <f t="shared" si="35"/>
        <v>#DIV/0!</v>
      </c>
      <c r="R408" s="32" t="e">
        <f>(K408)/((P408*I408+0.0000000000000000001)/charge/constants!$B$3)</f>
        <v>#DIV/0!</v>
      </c>
      <c r="S408" s="55" t="e">
        <f>SQRT(K408+1)/((P408*I408+0.0000000000000000001)/charge/constants!$B$3)</f>
        <v>#DIV/0!</v>
      </c>
      <c r="T408" s="62" t="e">
        <f>runs!V283</f>
        <v>#DIV/0!</v>
      </c>
      <c r="U408" s="34" t="e">
        <f t="shared" si="36"/>
        <v>#DIV/0!</v>
      </c>
      <c r="V408" s="32" t="e">
        <f t="shared" si="37"/>
        <v>#DIV/0!</v>
      </c>
      <c r="W408" s="186" t="e">
        <f t="shared" si="38"/>
        <v>#DIV/0!</v>
      </c>
      <c r="X408" s="183"/>
    </row>
    <row r="409" spans="1:24" x14ac:dyDescent="0.2">
      <c r="A409" s="29">
        <f>Rohdaten!C284</f>
        <v>0</v>
      </c>
      <c r="B409" s="50">
        <f>Rohdaten!H284</f>
        <v>0</v>
      </c>
      <c r="C409" s="29">
        <f>Rohdaten!F284</f>
        <v>0</v>
      </c>
      <c r="D409" s="53">
        <f>Rohdaten!E284</f>
        <v>0</v>
      </c>
      <c r="H409" s="53">
        <f>Rohdaten!AP284</f>
        <v>0</v>
      </c>
      <c r="I409" s="172">
        <f>Rohdaten!AQ284-0.000024*K409</f>
        <v>0</v>
      </c>
      <c r="J409" s="172">
        <f>Rohdaten!AR284</f>
        <v>0</v>
      </c>
      <c r="K409" s="173">
        <f>Rohdaten!AS284</f>
        <v>0</v>
      </c>
      <c r="L409" s="172">
        <f>Rohdaten!AU284</f>
        <v>0</v>
      </c>
      <c r="M409" s="53" t="e">
        <f>runs!J284</f>
        <v>#DIV/0!</v>
      </c>
      <c r="N409" s="53" t="e">
        <f>runs!G284</f>
        <v>#DIV/0!</v>
      </c>
      <c r="O409" s="53" t="e">
        <f>IF(ISERROR(H409),1&lt;0,H409-N409&gt;eval!$B$6)</f>
        <v>#DIV/0!</v>
      </c>
      <c r="P409" s="29" t="e">
        <f t="shared" si="34"/>
        <v>#DIV/0!</v>
      </c>
      <c r="Q409" s="29" t="e">
        <f t="shared" si="35"/>
        <v>#DIV/0!</v>
      </c>
      <c r="R409" s="32" t="e">
        <f>(K409)/((P409*I409+0.0000000000000000001)/charge/constants!$B$3)</f>
        <v>#DIV/0!</v>
      </c>
      <c r="S409" s="55" t="e">
        <f>SQRT(K409+1)/((P409*I409+0.0000000000000000001)/charge/constants!$B$3)</f>
        <v>#DIV/0!</v>
      </c>
      <c r="T409" s="62" t="e">
        <f>runs!V284</f>
        <v>#DIV/0!</v>
      </c>
      <c r="U409" s="34" t="e">
        <f t="shared" si="36"/>
        <v>#DIV/0!</v>
      </c>
      <c r="V409" s="32" t="e">
        <f t="shared" si="37"/>
        <v>#DIV/0!</v>
      </c>
      <c r="W409" s="186" t="e">
        <f t="shared" si="38"/>
        <v>#DIV/0!</v>
      </c>
      <c r="X409" s="183"/>
    </row>
    <row r="410" spans="1:24" x14ac:dyDescent="0.2">
      <c r="A410" s="29">
        <f>Rohdaten!C285</f>
        <v>0</v>
      </c>
      <c r="B410" s="50">
        <f>Rohdaten!H285</f>
        <v>0</v>
      </c>
      <c r="C410" s="29">
        <f>Rohdaten!F285</f>
        <v>0</v>
      </c>
      <c r="D410" s="53">
        <f>Rohdaten!E285</f>
        <v>0</v>
      </c>
      <c r="H410" s="53">
        <f>Rohdaten!AP285</f>
        <v>0</v>
      </c>
      <c r="I410" s="172">
        <f>Rohdaten!AQ285-0.000024*K410</f>
        <v>0</v>
      </c>
      <c r="J410" s="172">
        <f>Rohdaten!AR285</f>
        <v>0</v>
      </c>
      <c r="K410" s="173">
        <f>Rohdaten!AS285</f>
        <v>0</v>
      </c>
      <c r="L410" s="172">
        <f>Rohdaten!AU285</f>
        <v>0</v>
      </c>
      <c r="M410" s="53" t="e">
        <f>runs!J285</f>
        <v>#DIV/0!</v>
      </c>
      <c r="N410" s="53" t="e">
        <f>runs!G285</f>
        <v>#DIV/0!</v>
      </c>
      <c r="O410" s="53" t="e">
        <f>IF(ISERROR(H410),1&lt;0,H410-N410&gt;eval!$B$6)</f>
        <v>#DIV/0!</v>
      </c>
      <c r="P410" s="29" t="e">
        <f t="shared" si="34"/>
        <v>#DIV/0!</v>
      </c>
      <c r="Q410" s="29" t="e">
        <f t="shared" si="35"/>
        <v>#DIV/0!</v>
      </c>
      <c r="R410" s="32" t="e">
        <f>(K410)/((P410*I410+0.0000000000000000001)/charge/constants!$B$3)</f>
        <v>#DIV/0!</v>
      </c>
      <c r="S410" s="55" t="e">
        <f>SQRT(K410+1)/((P410*I410+0.0000000000000000001)/charge/constants!$B$3)</f>
        <v>#DIV/0!</v>
      </c>
      <c r="T410" s="62" t="e">
        <f>runs!V285</f>
        <v>#DIV/0!</v>
      </c>
      <c r="U410" s="34" t="e">
        <f t="shared" si="36"/>
        <v>#DIV/0!</v>
      </c>
      <c r="V410" s="32" t="e">
        <f t="shared" si="37"/>
        <v>#DIV/0!</v>
      </c>
      <c r="W410" s="186" t="e">
        <f t="shared" si="38"/>
        <v>#DIV/0!</v>
      </c>
      <c r="X410" s="183"/>
    </row>
    <row r="411" spans="1:24" x14ac:dyDescent="0.2">
      <c r="A411" s="29">
        <f>Rohdaten!C286</f>
        <v>0</v>
      </c>
      <c r="B411" s="50">
        <f>Rohdaten!H286</f>
        <v>0</v>
      </c>
      <c r="C411" s="29">
        <f>Rohdaten!F286</f>
        <v>0</v>
      </c>
      <c r="D411" s="53">
        <f>Rohdaten!E286</f>
        <v>0</v>
      </c>
      <c r="H411" s="53">
        <f>Rohdaten!AP286</f>
        <v>0</v>
      </c>
      <c r="I411" s="172">
        <f>Rohdaten!AQ286-0.000024*K411</f>
        <v>0</v>
      </c>
      <c r="J411" s="172">
        <f>Rohdaten!AR286</f>
        <v>0</v>
      </c>
      <c r="K411" s="173">
        <f>Rohdaten!AS286</f>
        <v>0</v>
      </c>
      <c r="L411" s="172">
        <f>Rohdaten!AU286</f>
        <v>0</v>
      </c>
      <c r="M411" s="53" t="e">
        <f>runs!J286</f>
        <v>#DIV/0!</v>
      </c>
      <c r="N411" s="53" t="e">
        <f>runs!G286</f>
        <v>#DIV/0!</v>
      </c>
      <c r="O411" s="53" t="e">
        <f>IF(ISERROR(H411),1&lt;0,H411-N411&gt;eval!$B$6)</f>
        <v>#DIV/0!</v>
      </c>
      <c r="P411" s="29" t="e">
        <f t="shared" si="34"/>
        <v>#DIV/0!</v>
      </c>
      <c r="Q411" s="29" t="e">
        <f t="shared" si="35"/>
        <v>#DIV/0!</v>
      </c>
      <c r="R411" s="32" t="e">
        <f>(K411)/((P411*I411+0.0000000000000000001)/charge/constants!$B$3)</f>
        <v>#DIV/0!</v>
      </c>
      <c r="S411" s="55" t="e">
        <f>SQRT(K411+1)/((P411*I411+0.0000000000000000001)/charge/constants!$B$3)</f>
        <v>#DIV/0!</v>
      </c>
      <c r="T411" s="62" t="e">
        <f>runs!V286</f>
        <v>#DIV/0!</v>
      </c>
      <c r="U411" s="34" t="e">
        <f t="shared" si="36"/>
        <v>#DIV/0!</v>
      </c>
      <c r="V411" s="32" t="e">
        <f t="shared" si="37"/>
        <v>#DIV/0!</v>
      </c>
      <c r="W411" s="186" t="e">
        <f t="shared" si="38"/>
        <v>#DIV/0!</v>
      </c>
      <c r="X411" s="183"/>
    </row>
    <row r="412" spans="1:24" x14ac:dyDescent="0.2">
      <c r="A412" s="29">
        <f>Rohdaten!C287</f>
        <v>0</v>
      </c>
      <c r="B412" s="50">
        <f>Rohdaten!H287</f>
        <v>0</v>
      </c>
      <c r="C412" s="29">
        <f>Rohdaten!F287</f>
        <v>0</v>
      </c>
      <c r="D412" s="53">
        <f>Rohdaten!E287</f>
        <v>0</v>
      </c>
      <c r="H412" s="53">
        <f>Rohdaten!AP287</f>
        <v>0</v>
      </c>
      <c r="I412" s="172">
        <f>Rohdaten!AQ287-0.000024*K412</f>
        <v>0</v>
      </c>
      <c r="J412" s="172">
        <f>Rohdaten!AR287</f>
        <v>0</v>
      </c>
      <c r="K412" s="173">
        <f>Rohdaten!AS287</f>
        <v>0</v>
      </c>
      <c r="L412" s="172">
        <f>Rohdaten!AU287</f>
        <v>0</v>
      </c>
      <c r="M412" s="53" t="e">
        <f>runs!J287</f>
        <v>#DIV/0!</v>
      </c>
      <c r="N412" s="53" t="e">
        <f>runs!G287</f>
        <v>#DIV/0!</v>
      </c>
      <c r="O412" s="53" t="e">
        <f>IF(ISERROR(H412),1&lt;0,H412-N412&gt;eval!$B$6)</f>
        <v>#DIV/0!</v>
      </c>
      <c r="P412" s="29" t="e">
        <f t="shared" si="34"/>
        <v>#DIV/0!</v>
      </c>
      <c r="Q412" s="29" t="e">
        <f t="shared" si="35"/>
        <v>#DIV/0!</v>
      </c>
      <c r="R412" s="32" t="e">
        <f>(K412)/((P412*I412+0.0000000000000000001)/charge/constants!$B$3)</f>
        <v>#DIV/0!</v>
      </c>
      <c r="S412" s="55" t="e">
        <f>SQRT(K412+1)/((P412*I412+0.0000000000000000001)/charge/constants!$B$3)</f>
        <v>#DIV/0!</v>
      </c>
      <c r="T412" s="62" t="e">
        <f>runs!V287</f>
        <v>#DIV/0!</v>
      </c>
      <c r="U412" s="34" t="e">
        <f t="shared" si="36"/>
        <v>#DIV/0!</v>
      </c>
      <c r="V412" s="32" t="e">
        <f t="shared" si="37"/>
        <v>#DIV/0!</v>
      </c>
      <c r="W412" s="186" t="e">
        <f t="shared" si="38"/>
        <v>#DIV/0!</v>
      </c>
      <c r="X412" s="183"/>
    </row>
    <row r="413" spans="1:24" x14ac:dyDescent="0.2">
      <c r="A413" s="29">
        <f>Rohdaten!C288</f>
        <v>0</v>
      </c>
      <c r="B413" s="50">
        <f>Rohdaten!H288</f>
        <v>0</v>
      </c>
      <c r="C413" s="29">
        <f>Rohdaten!F288</f>
        <v>0</v>
      </c>
      <c r="D413" s="53">
        <f>Rohdaten!E288</f>
        <v>0</v>
      </c>
      <c r="H413" s="53">
        <f>Rohdaten!AP288</f>
        <v>0</v>
      </c>
      <c r="I413" s="172">
        <f>Rohdaten!AQ288-0.000024*K413</f>
        <v>0</v>
      </c>
      <c r="J413" s="172">
        <f>Rohdaten!AR288</f>
        <v>0</v>
      </c>
      <c r="K413" s="173">
        <f>Rohdaten!AS288</f>
        <v>0</v>
      </c>
      <c r="L413" s="172">
        <f>Rohdaten!AU288</f>
        <v>0</v>
      </c>
      <c r="M413" s="53" t="e">
        <f>runs!J288</f>
        <v>#DIV/0!</v>
      </c>
      <c r="N413" s="53" t="e">
        <f>runs!G288</f>
        <v>#DIV/0!</v>
      </c>
      <c r="O413" s="53" t="e">
        <f>IF(ISERROR(H413),1&lt;0,H413-N413&gt;eval!$B$6)</f>
        <v>#DIV/0!</v>
      </c>
      <c r="P413" s="29" t="e">
        <f t="shared" si="34"/>
        <v>#DIV/0!</v>
      </c>
      <c r="Q413" s="29" t="e">
        <f t="shared" si="35"/>
        <v>#DIV/0!</v>
      </c>
      <c r="R413" s="32" t="e">
        <f>(K413)/((P413*I413+0.0000000000000000001)/charge/constants!$B$3)</f>
        <v>#DIV/0!</v>
      </c>
      <c r="S413" s="55" t="e">
        <f>SQRT(K413+1)/((P413*I413+0.0000000000000000001)/charge/constants!$B$3)</f>
        <v>#DIV/0!</v>
      </c>
      <c r="T413" s="62" t="e">
        <f>runs!V288</f>
        <v>#DIV/0!</v>
      </c>
      <c r="U413" s="34" t="e">
        <f t="shared" si="36"/>
        <v>#DIV/0!</v>
      </c>
      <c r="V413" s="32" t="e">
        <f t="shared" si="37"/>
        <v>#DIV/0!</v>
      </c>
      <c r="W413" s="186" t="e">
        <f t="shared" si="38"/>
        <v>#DIV/0!</v>
      </c>
      <c r="X413" s="183"/>
    </row>
    <row r="414" spans="1:24" x14ac:dyDescent="0.2">
      <c r="A414" s="29">
        <f>Rohdaten!C289</f>
        <v>0</v>
      </c>
      <c r="B414" s="50">
        <f>Rohdaten!H289</f>
        <v>0</v>
      </c>
      <c r="C414" s="29">
        <f>Rohdaten!F289</f>
        <v>0</v>
      </c>
      <c r="D414" s="53">
        <f>Rohdaten!E289</f>
        <v>0</v>
      </c>
      <c r="H414" s="53">
        <f>Rohdaten!AP289</f>
        <v>0</v>
      </c>
      <c r="I414" s="172">
        <f>Rohdaten!AQ289-0.000024*K414</f>
        <v>0</v>
      </c>
      <c r="J414" s="172">
        <f>Rohdaten!AR289</f>
        <v>0</v>
      </c>
      <c r="K414" s="173">
        <f>Rohdaten!AS289</f>
        <v>0</v>
      </c>
      <c r="L414" s="172">
        <f>Rohdaten!AU289</f>
        <v>0</v>
      </c>
      <c r="M414" s="53" t="e">
        <f>runs!J289</f>
        <v>#DIV/0!</v>
      </c>
      <c r="N414" s="53" t="e">
        <f>runs!G289</f>
        <v>#DIV/0!</v>
      </c>
      <c r="O414" s="53" t="e">
        <f>IF(ISERROR(H414),1&lt;0,H414-N414&gt;eval!$B$6)</f>
        <v>#DIV/0!</v>
      </c>
      <c r="P414" s="29" t="e">
        <f t="shared" si="34"/>
        <v>#DIV/0!</v>
      </c>
      <c r="Q414" s="29" t="e">
        <f t="shared" si="35"/>
        <v>#DIV/0!</v>
      </c>
      <c r="R414" s="32" t="e">
        <f>(K414)/((P414*I414+0.0000000000000000001)/charge/constants!$B$3)</f>
        <v>#DIV/0!</v>
      </c>
      <c r="S414" s="55" t="e">
        <f>SQRT(K414+1)/((P414*I414+0.0000000000000000001)/charge/constants!$B$3)</f>
        <v>#DIV/0!</v>
      </c>
      <c r="T414" s="62" t="e">
        <f>runs!V289</f>
        <v>#DIV/0!</v>
      </c>
      <c r="U414" s="34" t="e">
        <f t="shared" si="36"/>
        <v>#DIV/0!</v>
      </c>
      <c r="V414" s="32" t="e">
        <f t="shared" si="37"/>
        <v>#DIV/0!</v>
      </c>
      <c r="W414" s="186" t="e">
        <f t="shared" si="38"/>
        <v>#DIV/0!</v>
      </c>
      <c r="X414" s="183"/>
    </row>
    <row r="415" spans="1:24" x14ac:dyDescent="0.2">
      <c r="A415" s="29">
        <f>Rohdaten!C290</f>
        <v>0</v>
      </c>
      <c r="B415" s="50">
        <f>Rohdaten!H290</f>
        <v>0</v>
      </c>
      <c r="C415" s="29">
        <f>Rohdaten!F290</f>
        <v>0</v>
      </c>
      <c r="D415" s="53">
        <f>Rohdaten!E290</f>
        <v>0</v>
      </c>
      <c r="H415" s="53">
        <f>Rohdaten!AP290</f>
        <v>0</v>
      </c>
      <c r="I415" s="172">
        <f>Rohdaten!AQ290-0.000024*K415</f>
        <v>0</v>
      </c>
      <c r="J415" s="172">
        <f>Rohdaten!AR290</f>
        <v>0</v>
      </c>
      <c r="K415" s="173">
        <f>Rohdaten!AS290</f>
        <v>0</v>
      </c>
      <c r="L415" s="172">
        <f>Rohdaten!AU290</f>
        <v>0</v>
      </c>
      <c r="M415" s="53" t="e">
        <f>runs!J290</f>
        <v>#DIV/0!</v>
      </c>
      <c r="N415" s="53" t="e">
        <f>runs!G290</f>
        <v>#DIV/0!</v>
      </c>
      <c r="O415" s="53" t="e">
        <f>IF(ISERROR(H415),1&lt;0,H415-N415&gt;eval!$B$6)</f>
        <v>#DIV/0!</v>
      </c>
      <c r="P415" s="29" t="e">
        <f t="shared" si="34"/>
        <v>#DIV/0!</v>
      </c>
      <c r="Q415" s="29" t="e">
        <f t="shared" si="35"/>
        <v>#DIV/0!</v>
      </c>
      <c r="R415" s="32" t="e">
        <f>(K415)/((P415*I415+0.0000000000000000001)/charge/constants!$B$3)</f>
        <v>#DIV/0!</v>
      </c>
      <c r="S415" s="55" t="e">
        <f>SQRT(K415+1)/((P415*I415+0.0000000000000000001)/charge/constants!$B$3)</f>
        <v>#DIV/0!</v>
      </c>
      <c r="T415" s="62" t="e">
        <f>runs!V290</f>
        <v>#DIV/0!</v>
      </c>
      <c r="U415" s="34" t="e">
        <f t="shared" si="36"/>
        <v>#DIV/0!</v>
      </c>
      <c r="V415" s="32" t="e">
        <f t="shared" si="37"/>
        <v>#DIV/0!</v>
      </c>
      <c r="W415" s="186" t="e">
        <f t="shared" si="38"/>
        <v>#DIV/0!</v>
      </c>
      <c r="X415" s="183"/>
    </row>
    <row r="416" spans="1:24" x14ac:dyDescent="0.2">
      <c r="A416" s="29">
        <f>Rohdaten!C291</f>
        <v>0</v>
      </c>
      <c r="B416" s="50">
        <f>Rohdaten!H291</f>
        <v>0</v>
      </c>
      <c r="C416" s="29">
        <f>Rohdaten!F291</f>
        <v>0</v>
      </c>
      <c r="D416" s="53">
        <f>Rohdaten!E291</f>
        <v>0</v>
      </c>
      <c r="H416" s="53">
        <f>Rohdaten!AP291</f>
        <v>0</v>
      </c>
      <c r="I416" s="172">
        <f>Rohdaten!AQ291-0.000024*K416</f>
        <v>0</v>
      </c>
      <c r="J416" s="172">
        <f>Rohdaten!AR291</f>
        <v>0</v>
      </c>
      <c r="K416" s="173">
        <f>Rohdaten!AS291</f>
        <v>0</v>
      </c>
      <c r="L416" s="172">
        <f>Rohdaten!AU291</f>
        <v>0</v>
      </c>
      <c r="M416" s="53" t="e">
        <f>runs!J291</f>
        <v>#DIV/0!</v>
      </c>
      <c r="N416" s="53" t="e">
        <f>runs!G291</f>
        <v>#DIV/0!</v>
      </c>
      <c r="O416" s="53" t="e">
        <f>IF(ISERROR(H416),1&lt;0,H416-N416&gt;eval!$B$6)</f>
        <v>#DIV/0!</v>
      </c>
      <c r="P416" s="29" t="e">
        <f t="shared" si="34"/>
        <v>#DIV/0!</v>
      </c>
      <c r="Q416" s="29" t="e">
        <f t="shared" si="35"/>
        <v>#DIV/0!</v>
      </c>
      <c r="R416" s="32" t="e">
        <f>(K416)/((P416*I416+0.0000000000000000001)/charge/constants!$B$3)</f>
        <v>#DIV/0!</v>
      </c>
      <c r="S416" s="55" t="e">
        <f>SQRT(K416+1)/((P416*I416+0.0000000000000000001)/charge/constants!$B$3)</f>
        <v>#DIV/0!</v>
      </c>
      <c r="T416" s="62" t="e">
        <f>runs!V291</f>
        <v>#DIV/0!</v>
      </c>
      <c r="U416" s="34" t="e">
        <f t="shared" si="36"/>
        <v>#DIV/0!</v>
      </c>
      <c r="V416" s="32" t="e">
        <f t="shared" si="37"/>
        <v>#DIV/0!</v>
      </c>
      <c r="W416" s="186" t="e">
        <f t="shared" si="38"/>
        <v>#DIV/0!</v>
      </c>
      <c r="X416" s="183"/>
    </row>
    <row r="417" spans="1:24" x14ac:dyDescent="0.2">
      <c r="A417" s="29">
        <f>Rohdaten!C292</f>
        <v>0</v>
      </c>
      <c r="B417" s="50">
        <f>Rohdaten!H292</f>
        <v>0</v>
      </c>
      <c r="C417" s="29">
        <f>Rohdaten!F292</f>
        <v>0</v>
      </c>
      <c r="D417" s="53">
        <f>Rohdaten!E292</f>
        <v>0</v>
      </c>
      <c r="H417" s="53">
        <f>Rohdaten!AP292</f>
        <v>0</v>
      </c>
      <c r="I417" s="172">
        <f>Rohdaten!AQ292-0.000024*K417</f>
        <v>0</v>
      </c>
      <c r="J417" s="172">
        <f>Rohdaten!AR292</f>
        <v>0</v>
      </c>
      <c r="K417" s="173">
        <f>Rohdaten!AS292</f>
        <v>0</v>
      </c>
      <c r="L417" s="172">
        <f>Rohdaten!AU292</f>
        <v>0</v>
      </c>
      <c r="M417" s="53" t="e">
        <f>runs!J292</f>
        <v>#DIV/0!</v>
      </c>
      <c r="N417" s="53" t="e">
        <f>runs!G292</f>
        <v>#DIV/0!</v>
      </c>
      <c r="O417" s="53" t="e">
        <f>IF(ISERROR(H417),1&lt;0,H417-N417&gt;eval!$B$6)</f>
        <v>#DIV/0!</v>
      </c>
      <c r="P417" s="29" t="e">
        <f t="shared" si="34"/>
        <v>#DIV/0!</v>
      </c>
      <c r="Q417" s="29" t="e">
        <f t="shared" si="35"/>
        <v>#DIV/0!</v>
      </c>
      <c r="R417" s="32" t="e">
        <f>(K417)/((P417*I417+0.0000000000000000001)/charge/constants!$B$3)</f>
        <v>#DIV/0!</v>
      </c>
      <c r="S417" s="55" t="e">
        <f>SQRT(K417+1)/((P417*I417+0.0000000000000000001)/charge/constants!$B$3)</f>
        <v>#DIV/0!</v>
      </c>
      <c r="T417" s="62" t="e">
        <f>runs!V292</f>
        <v>#DIV/0!</v>
      </c>
      <c r="U417" s="34" t="e">
        <f t="shared" si="36"/>
        <v>#DIV/0!</v>
      </c>
      <c r="V417" s="32" t="e">
        <f t="shared" si="37"/>
        <v>#DIV/0!</v>
      </c>
      <c r="W417" s="186" t="e">
        <f t="shared" si="38"/>
        <v>#DIV/0!</v>
      </c>
      <c r="X417" s="183"/>
    </row>
    <row r="418" spans="1:24" x14ac:dyDescent="0.2">
      <c r="A418" s="29">
        <f>Rohdaten!C293</f>
        <v>0</v>
      </c>
      <c r="B418" s="50">
        <f>Rohdaten!H293</f>
        <v>0</v>
      </c>
      <c r="C418" s="29">
        <f>Rohdaten!F293</f>
        <v>0</v>
      </c>
      <c r="D418" s="53">
        <f>Rohdaten!E293</f>
        <v>0</v>
      </c>
      <c r="H418" s="53">
        <f>Rohdaten!AP293</f>
        <v>0</v>
      </c>
      <c r="I418" s="172">
        <f>Rohdaten!AQ293-0.000024*K418</f>
        <v>0</v>
      </c>
      <c r="J418" s="172">
        <f>Rohdaten!AR293</f>
        <v>0</v>
      </c>
      <c r="K418" s="173">
        <f>Rohdaten!AS293</f>
        <v>0</v>
      </c>
      <c r="L418" s="172">
        <f>Rohdaten!AU293</f>
        <v>0</v>
      </c>
      <c r="M418" s="53" t="e">
        <f>runs!J293</f>
        <v>#DIV/0!</v>
      </c>
      <c r="N418" s="53" t="e">
        <f>runs!G293</f>
        <v>#DIV/0!</v>
      </c>
      <c r="O418" s="53" t="e">
        <f>IF(ISERROR(H418),1&lt;0,H418-N418&gt;eval!$B$6)</f>
        <v>#DIV/0!</v>
      </c>
      <c r="P418" s="29" t="e">
        <f t="shared" si="34"/>
        <v>#DIV/0!</v>
      </c>
      <c r="Q418" s="29" t="e">
        <f t="shared" si="35"/>
        <v>#DIV/0!</v>
      </c>
      <c r="R418" s="32" t="e">
        <f>(K418)/((P418*I418+0.0000000000000000001)/charge/constants!$B$3)</f>
        <v>#DIV/0!</v>
      </c>
      <c r="S418" s="55" t="e">
        <f>SQRT(K418+1)/((P418*I418+0.0000000000000000001)/charge/constants!$B$3)</f>
        <v>#DIV/0!</v>
      </c>
      <c r="T418" s="62" t="e">
        <f>runs!V293</f>
        <v>#DIV/0!</v>
      </c>
      <c r="U418" s="34" t="e">
        <f t="shared" si="36"/>
        <v>#DIV/0!</v>
      </c>
      <c r="V418" s="32" t="e">
        <f t="shared" si="37"/>
        <v>#DIV/0!</v>
      </c>
      <c r="W418" s="186" t="e">
        <f t="shared" si="38"/>
        <v>#DIV/0!</v>
      </c>
      <c r="X418" s="183"/>
    </row>
    <row r="419" spans="1:24" x14ac:dyDescent="0.2">
      <c r="A419" s="29">
        <f>Rohdaten!C294</f>
        <v>0</v>
      </c>
      <c r="B419" s="50">
        <f>Rohdaten!H294</f>
        <v>0</v>
      </c>
      <c r="C419" s="29">
        <f>Rohdaten!F294</f>
        <v>0</v>
      </c>
      <c r="D419" s="53">
        <f>Rohdaten!E294</f>
        <v>0</v>
      </c>
      <c r="H419" s="53">
        <f>Rohdaten!AP294</f>
        <v>0</v>
      </c>
      <c r="I419" s="172">
        <f>Rohdaten!AQ294-0.000024*K419</f>
        <v>0</v>
      </c>
      <c r="J419" s="172">
        <f>Rohdaten!AR294</f>
        <v>0</v>
      </c>
      <c r="K419" s="173">
        <f>Rohdaten!AS294</f>
        <v>0</v>
      </c>
      <c r="L419" s="172">
        <f>Rohdaten!AU294</f>
        <v>0</v>
      </c>
      <c r="M419" s="53" t="e">
        <f>runs!J294</f>
        <v>#DIV/0!</v>
      </c>
      <c r="N419" s="53" t="e">
        <f>runs!G294</f>
        <v>#DIV/0!</v>
      </c>
      <c r="O419" s="53" t="e">
        <f>IF(ISERROR(H419),1&lt;0,H419-N419&gt;eval!$B$6)</f>
        <v>#DIV/0!</v>
      </c>
      <c r="P419" s="29" t="e">
        <f t="shared" si="34"/>
        <v>#DIV/0!</v>
      </c>
      <c r="Q419" s="29" t="e">
        <f t="shared" si="35"/>
        <v>#DIV/0!</v>
      </c>
      <c r="R419" s="32" t="e">
        <f>(K419)/((P419*I419+0.0000000000000000001)/charge/constants!$B$3)</f>
        <v>#DIV/0!</v>
      </c>
      <c r="S419" s="55" t="e">
        <f>SQRT(K419+1)/((P419*I419+0.0000000000000000001)/charge/constants!$B$3)</f>
        <v>#DIV/0!</v>
      </c>
      <c r="T419" s="62" t="e">
        <f>runs!V294</f>
        <v>#DIV/0!</v>
      </c>
      <c r="U419" s="34" t="e">
        <f t="shared" si="36"/>
        <v>#DIV/0!</v>
      </c>
      <c r="V419" s="32" t="e">
        <f t="shared" si="37"/>
        <v>#DIV/0!</v>
      </c>
      <c r="W419" s="186" t="e">
        <f t="shared" si="38"/>
        <v>#DIV/0!</v>
      </c>
      <c r="X419" s="183"/>
    </row>
    <row r="420" spans="1:24" x14ac:dyDescent="0.2">
      <c r="A420" s="29">
        <f>Rohdaten!C295</f>
        <v>0</v>
      </c>
      <c r="B420" s="50">
        <f>Rohdaten!H295</f>
        <v>0</v>
      </c>
      <c r="C420" s="29">
        <f>Rohdaten!F295</f>
        <v>0</v>
      </c>
      <c r="D420" s="53">
        <f>Rohdaten!E295</f>
        <v>0</v>
      </c>
      <c r="H420" s="53">
        <f>Rohdaten!AP295</f>
        <v>0</v>
      </c>
      <c r="I420" s="172">
        <f>Rohdaten!AQ295-0.000024*K420</f>
        <v>0</v>
      </c>
      <c r="J420" s="172">
        <f>Rohdaten!AR295</f>
        <v>0</v>
      </c>
      <c r="K420" s="173">
        <f>Rohdaten!AS295</f>
        <v>0</v>
      </c>
      <c r="L420" s="172">
        <f>Rohdaten!AU295</f>
        <v>0</v>
      </c>
      <c r="M420" s="53" t="e">
        <f>runs!J295</f>
        <v>#DIV/0!</v>
      </c>
      <c r="N420" s="53" t="e">
        <f>runs!G295</f>
        <v>#DIV/0!</v>
      </c>
      <c r="O420" s="53" t="e">
        <f>IF(ISERROR(H420),1&lt;0,H420-N420&gt;eval!$B$6)</f>
        <v>#DIV/0!</v>
      </c>
      <c r="P420" s="29" t="e">
        <f t="shared" si="34"/>
        <v>#DIV/0!</v>
      </c>
      <c r="Q420" s="29" t="e">
        <f t="shared" si="35"/>
        <v>#DIV/0!</v>
      </c>
      <c r="R420" s="32" t="e">
        <f>(K420)/((P420*I420+0.0000000000000000001)/charge/constants!$B$3)</f>
        <v>#DIV/0!</v>
      </c>
      <c r="S420" s="55" t="e">
        <f>SQRT(K420+1)/((P420*I420+0.0000000000000000001)/charge/constants!$B$3)</f>
        <v>#DIV/0!</v>
      </c>
      <c r="T420" s="62" t="e">
        <f>runs!V295</f>
        <v>#DIV/0!</v>
      </c>
      <c r="U420" s="34" t="e">
        <f t="shared" si="36"/>
        <v>#DIV/0!</v>
      </c>
      <c r="V420" s="32" t="e">
        <f t="shared" si="37"/>
        <v>#DIV/0!</v>
      </c>
      <c r="W420" s="186" t="e">
        <f t="shared" si="38"/>
        <v>#DIV/0!</v>
      </c>
      <c r="X420" s="183"/>
    </row>
    <row r="421" spans="1:24" x14ac:dyDescent="0.2">
      <c r="A421" s="29">
        <f>Rohdaten!C296</f>
        <v>0</v>
      </c>
      <c r="B421" s="50">
        <f>Rohdaten!H296</f>
        <v>0</v>
      </c>
      <c r="C421" s="29">
        <f>Rohdaten!F296</f>
        <v>0</v>
      </c>
      <c r="D421" s="53">
        <f>Rohdaten!E296</f>
        <v>0</v>
      </c>
      <c r="H421" s="53">
        <f>Rohdaten!AP296</f>
        <v>0</v>
      </c>
      <c r="I421" s="172">
        <f>Rohdaten!AQ296-0.000024*K421</f>
        <v>0</v>
      </c>
      <c r="J421" s="172">
        <f>Rohdaten!AR296</f>
        <v>0</v>
      </c>
      <c r="K421" s="173">
        <f>Rohdaten!AS296</f>
        <v>0</v>
      </c>
      <c r="L421" s="172">
        <f>Rohdaten!AU296</f>
        <v>0</v>
      </c>
      <c r="M421" s="53" t="e">
        <f>runs!J296</f>
        <v>#DIV/0!</v>
      </c>
      <c r="N421" s="53" t="e">
        <f>runs!G296</f>
        <v>#DIV/0!</v>
      </c>
      <c r="O421" s="53" t="e">
        <f>IF(ISERROR(H421),1&lt;0,H421-N421&gt;eval!$B$6)</f>
        <v>#DIV/0!</v>
      </c>
      <c r="P421" s="29" t="e">
        <f t="shared" si="34"/>
        <v>#DIV/0!</v>
      </c>
      <c r="Q421" s="29" t="e">
        <f t="shared" si="35"/>
        <v>#DIV/0!</v>
      </c>
      <c r="R421" s="32" t="e">
        <f>(K421)/((P421*I421+0.0000000000000000001)/charge/constants!$B$3)</f>
        <v>#DIV/0!</v>
      </c>
      <c r="S421" s="55" t="e">
        <f>SQRT(K421+1)/((P421*I421+0.0000000000000000001)/charge/constants!$B$3)</f>
        <v>#DIV/0!</v>
      </c>
      <c r="T421" s="62" t="e">
        <f>runs!V296</f>
        <v>#DIV/0!</v>
      </c>
      <c r="U421" s="34" t="e">
        <f t="shared" si="36"/>
        <v>#DIV/0!</v>
      </c>
      <c r="V421" s="32" t="e">
        <f t="shared" si="37"/>
        <v>#DIV/0!</v>
      </c>
      <c r="W421" s="186" t="e">
        <f t="shared" si="38"/>
        <v>#DIV/0!</v>
      </c>
      <c r="X421" s="183"/>
    </row>
    <row r="422" spans="1:24" x14ac:dyDescent="0.2">
      <c r="A422" s="29">
        <f>Rohdaten!C297</f>
        <v>0</v>
      </c>
      <c r="B422" s="50">
        <f>Rohdaten!H297</f>
        <v>0</v>
      </c>
      <c r="C422" s="29">
        <f>Rohdaten!F297</f>
        <v>0</v>
      </c>
      <c r="D422" s="53">
        <f>Rohdaten!E297</f>
        <v>0</v>
      </c>
      <c r="H422" s="53">
        <f>Rohdaten!AP297</f>
        <v>0</v>
      </c>
      <c r="I422" s="172">
        <f>Rohdaten!AQ297-0.000024*K422</f>
        <v>0</v>
      </c>
      <c r="J422" s="172">
        <f>Rohdaten!AR297</f>
        <v>0</v>
      </c>
      <c r="K422" s="173">
        <f>Rohdaten!AS297</f>
        <v>0</v>
      </c>
      <c r="L422" s="172">
        <f>Rohdaten!AU297</f>
        <v>0</v>
      </c>
      <c r="M422" s="53" t="e">
        <f>runs!J297</f>
        <v>#DIV/0!</v>
      </c>
      <c r="N422" s="53" t="e">
        <f>runs!G297</f>
        <v>#DIV/0!</v>
      </c>
      <c r="O422" s="53" t="e">
        <f>IF(ISERROR(H422),1&lt;0,H422-N422&gt;eval!$B$6)</f>
        <v>#DIV/0!</v>
      </c>
      <c r="P422" s="29" t="e">
        <f t="shared" si="34"/>
        <v>#DIV/0!</v>
      </c>
      <c r="Q422" s="29" t="e">
        <f t="shared" si="35"/>
        <v>#DIV/0!</v>
      </c>
      <c r="R422" s="32" t="e">
        <f>(K422)/((P422*I422+0.0000000000000000001)/charge/constants!$B$3)</f>
        <v>#DIV/0!</v>
      </c>
      <c r="S422" s="55" t="e">
        <f>SQRT(K422+1)/((P422*I422+0.0000000000000000001)/charge/constants!$B$3)</f>
        <v>#DIV/0!</v>
      </c>
      <c r="T422" s="62" t="e">
        <f>runs!V297</f>
        <v>#DIV/0!</v>
      </c>
      <c r="U422" s="34" t="e">
        <f t="shared" si="36"/>
        <v>#DIV/0!</v>
      </c>
      <c r="V422" s="32" t="e">
        <f t="shared" si="37"/>
        <v>#DIV/0!</v>
      </c>
      <c r="W422" s="186" t="e">
        <f t="shared" si="38"/>
        <v>#DIV/0!</v>
      </c>
      <c r="X422" s="183"/>
    </row>
    <row r="423" spans="1:24" x14ac:dyDescent="0.2">
      <c r="A423" s="29">
        <f>Rohdaten!C298</f>
        <v>0</v>
      </c>
      <c r="B423" s="50">
        <f>Rohdaten!H298</f>
        <v>0</v>
      </c>
      <c r="C423" s="29">
        <f>Rohdaten!F298</f>
        <v>0</v>
      </c>
      <c r="D423" s="53">
        <f>Rohdaten!E298</f>
        <v>0</v>
      </c>
      <c r="H423" s="53">
        <f>Rohdaten!AP298</f>
        <v>0</v>
      </c>
      <c r="I423" s="172">
        <f>Rohdaten!AQ298-0.000024*K423</f>
        <v>0</v>
      </c>
      <c r="J423" s="172">
        <f>Rohdaten!AR298</f>
        <v>0</v>
      </c>
      <c r="K423" s="173">
        <f>Rohdaten!AS298</f>
        <v>0</v>
      </c>
      <c r="L423" s="172">
        <f>Rohdaten!AU298</f>
        <v>0</v>
      </c>
      <c r="M423" s="53" t="e">
        <f>runs!J298</f>
        <v>#DIV/0!</v>
      </c>
      <c r="N423" s="53" t="e">
        <f>runs!G298</f>
        <v>#DIV/0!</v>
      </c>
      <c r="O423" s="53" t="e">
        <f>IF(ISERROR(H423),1&lt;0,H423-N423&gt;eval!$B$6)</f>
        <v>#DIV/0!</v>
      </c>
      <c r="P423" s="29" t="e">
        <f t="shared" si="34"/>
        <v>#DIV/0!</v>
      </c>
      <c r="Q423" s="29" t="e">
        <f t="shared" si="35"/>
        <v>#DIV/0!</v>
      </c>
      <c r="R423" s="32" t="e">
        <f>(K423)/((P423*I423+0.0000000000000000001)/charge/constants!$B$3)</f>
        <v>#DIV/0!</v>
      </c>
      <c r="S423" s="55" t="e">
        <f>SQRT(K423+1)/((P423*I423+0.0000000000000000001)/charge/constants!$B$3)</f>
        <v>#DIV/0!</v>
      </c>
      <c r="T423" s="62" t="e">
        <f>runs!V298</f>
        <v>#DIV/0!</v>
      </c>
      <c r="U423" s="34" t="e">
        <f t="shared" si="36"/>
        <v>#DIV/0!</v>
      </c>
      <c r="V423" s="32" t="e">
        <f t="shared" si="37"/>
        <v>#DIV/0!</v>
      </c>
      <c r="W423" s="186" t="e">
        <f t="shared" si="38"/>
        <v>#DIV/0!</v>
      </c>
      <c r="X423" s="183"/>
    </row>
    <row r="424" spans="1:24" x14ac:dyDescent="0.2">
      <c r="A424" s="29">
        <f>Rohdaten!C299</f>
        <v>0</v>
      </c>
      <c r="B424" s="50">
        <f>Rohdaten!H299</f>
        <v>0</v>
      </c>
      <c r="C424" s="29">
        <f>Rohdaten!F299</f>
        <v>0</v>
      </c>
      <c r="D424" s="53">
        <f>Rohdaten!E299</f>
        <v>0</v>
      </c>
      <c r="H424" s="53">
        <f>Rohdaten!AP299</f>
        <v>0</v>
      </c>
      <c r="I424" s="172">
        <f>Rohdaten!AQ299-0.000024*K424</f>
        <v>0</v>
      </c>
      <c r="J424" s="172">
        <f>Rohdaten!AR299</f>
        <v>0</v>
      </c>
      <c r="K424" s="173">
        <f>Rohdaten!AS299</f>
        <v>0</v>
      </c>
      <c r="L424" s="172">
        <f>Rohdaten!AU299</f>
        <v>0</v>
      </c>
      <c r="M424" s="53" t="e">
        <f>runs!J299</f>
        <v>#DIV/0!</v>
      </c>
      <c r="N424" s="53" t="e">
        <f>runs!G299</f>
        <v>#DIV/0!</v>
      </c>
      <c r="O424" s="53" t="e">
        <f>IF(ISERROR(H424),1&lt;0,H424-N424&gt;eval!$B$6)</f>
        <v>#DIV/0!</v>
      </c>
      <c r="P424" s="29" t="e">
        <f t="shared" si="34"/>
        <v>#DIV/0!</v>
      </c>
      <c r="Q424" s="29" t="e">
        <f t="shared" si="35"/>
        <v>#DIV/0!</v>
      </c>
      <c r="R424" s="32" t="e">
        <f>(K424)/((P424*I424+0.0000000000000000001)/charge/constants!$B$3)</f>
        <v>#DIV/0!</v>
      </c>
      <c r="S424" s="55" t="e">
        <f>SQRT(K424+1)/((P424*I424+0.0000000000000000001)/charge/constants!$B$3)</f>
        <v>#DIV/0!</v>
      </c>
      <c r="T424" s="62" t="e">
        <f>runs!V299</f>
        <v>#DIV/0!</v>
      </c>
      <c r="U424" s="34" t="e">
        <f t="shared" si="36"/>
        <v>#DIV/0!</v>
      </c>
      <c r="V424" s="32" t="e">
        <f t="shared" si="37"/>
        <v>#DIV/0!</v>
      </c>
      <c r="W424" s="186" t="e">
        <f t="shared" si="38"/>
        <v>#DIV/0!</v>
      </c>
      <c r="X424" s="183"/>
    </row>
    <row r="425" spans="1:24" x14ac:dyDescent="0.2">
      <c r="A425" s="29">
        <f>Rohdaten!C300</f>
        <v>0</v>
      </c>
      <c r="B425" s="50">
        <f>Rohdaten!H300</f>
        <v>0</v>
      </c>
      <c r="C425" s="29">
        <f>Rohdaten!F300</f>
        <v>0</v>
      </c>
      <c r="D425" s="53">
        <f>Rohdaten!E300</f>
        <v>0</v>
      </c>
      <c r="H425" s="53">
        <f>Rohdaten!AP300</f>
        <v>0</v>
      </c>
      <c r="I425" s="172">
        <f>Rohdaten!AQ300-0.000024*K425</f>
        <v>0</v>
      </c>
      <c r="J425" s="172">
        <f>Rohdaten!AR300</f>
        <v>0</v>
      </c>
      <c r="K425" s="173">
        <f>Rohdaten!AS300</f>
        <v>0</v>
      </c>
      <c r="L425" s="172">
        <f>Rohdaten!AU300</f>
        <v>0</v>
      </c>
      <c r="M425" s="53" t="e">
        <f>runs!J300</f>
        <v>#DIV/0!</v>
      </c>
      <c r="N425" s="53" t="e">
        <f>runs!G300</f>
        <v>#DIV/0!</v>
      </c>
      <c r="O425" s="53" t="e">
        <f>IF(ISERROR(H425),1&lt;0,H425-N425&gt;eval!$B$6)</f>
        <v>#DIV/0!</v>
      </c>
      <c r="P425" s="29" t="e">
        <f t="shared" si="34"/>
        <v>#DIV/0!</v>
      </c>
      <c r="Q425" s="29" t="e">
        <f t="shared" si="35"/>
        <v>#DIV/0!</v>
      </c>
      <c r="R425" s="32" t="e">
        <f>(K425)/((P425*I425+0.0000000000000000001)/charge/constants!$B$3)</f>
        <v>#DIV/0!</v>
      </c>
      <c r="S425" s="55" t="e">
        <f>SQRT(K425+1)/((P425*I425+0.0000000000000000001)/charge/constants!$B$3)</f>
        <v>#DIV/0!</v>
      </c>
      <c r="T425" s="62" t="e">
        <f>runs!V300</f>
        <v>#DIV/0!</v>
      </c>
      <c r="U425" s="34" t="e">
        <f t="shared" si="36"/>
        <v>#DIV/0!</v>
      </c>
      <c r="V425" s="32" t="e">
        <f t="shared" si="37"/>
        <v>#DIV/0!</v>
      </c>
      <c r="W425" s="186" t="e">
        <f t="shared" si="38"/>
        <v>#DIV/0!</v>
      </c>
      <c r="X425" s="183"/>
    </row>
    <row r="426" spans="1:24" x14ac:dyDescent="0.2">
      <c r="A426" s="29">
        <f>Rohdaten!C301</f>
        <v>0</v>
      </c>
      <c r="B426" s="50">
        <f>Rohdaten!H301</f>
        <v>0</v>
      </c>
      <c r="C426" s="29">
        <f>Rohdaten!F301</f>
        <v>0</v>
      </c>
      <c r="D426" s="53">
        <f>Rohdaten!E301</f>
        <v>0</v>
      </c>
      <c r="H426" s="53">
        <f>Rohdaten!AP301</f>
        <v>0</v>
      </c>
      <c r="I426" s="172">
        <f>Rohdaten!AQ301-0.000024*K426</f>
        <v>0</v>
      </c>
      <c r="J426" s="172">
        <f>Rohdaten!AR301</f>
        <v>0</v>
      </c>
      <c r="K426" s="173">
        <f>Rohdaten!AS301</f>
        <v>0</v>
      </c>
      <c r="L426" s="172">
        <f>Rohdaten!AU301</f>
        <v>0</v>
      </c>
      <c r="M426" s="53" t="e">
        <f>runs!J301</f>
        <v>#DIV/0!</v>
      </c>
      <c r="N426" s="53" t="e">
        <f>runs!G301</f>
        <v>#DIV/0!</v>
      </c>
      <c r="O426" s="53" t="e">
        <f>IF(ISERROR(H426),1&lt;0,H426-N426&gt;eval!$B$6)</f>
        <v>#DIV/0!</v>
      </c>
      <c r="P426" s="29" t="e">
        <f t="shared" si="34"/>
        <v>#DIV/0!</v>
      </c>
      <c r="Q426" s="29" t="e">
        <f t="shared" si="35"/>
        <v>#DIV/0!</v>
      </c>
      <c r="R426" s="32" t="e">
        <f>(K426)/((P426*I426+0.0000000000000000001)/charge/constants!$B$3)</f>
        <v>#DIV/0!</v>
      </c>
      <c r="S426" s="55" t="e">
        <f>SQRT(K426+1)/((P426*I426+0.0000000000000000001)/charge/constants!$B$3)</f>
        <v>#DIV/0!</v>
      </c>
      <c r="T426" s="62" t="e">
        <f>runs!V301</f>
        <v>#DIV/0!</v>
      </c>
      <c r="U426" s="34" t="e">
        <f t="shared" si="36"/>
        <v>#DIV/0!</v>
      </c>
      <c r="V426" s="32" t="e">
        <f t="shared" si="37"/>
        <v>#DIV/0!</v>
      </c>
      <c r="W426" s="186" t="e">
        <f t="shared" si="38"/>
        <v>#DIV/0!</v>
      </c>
      <c r="X426" s="183"/>
    </row>
    <row r="427" spans="1:24" x14ac:dyDescent="0.2">
      <c r="A427" s="29">
        <f>Rohdaten!C302</f>
        <v>0</v>
      </c>
      <c r="B427" s="50">
        <f>Rohdaten!H302</f>
        <v>0</v>
      </c>
      <c r="C427" s="29">
        <f>Rohdaten!F302</f>
        <v>0</v>
      </c>
      <c r="D427" s="53">
        <f>Rohdaten!E302</f>
        <v>0</v>
      </c>
      <c r="H427" s="53">
        <f>Rohdaten!AP302</f>
        <v>0</v>
      </c>
      <c r="I427" s="172">
        <f>Rohdaten!AQ302-0.000024*K427</f>
        <v>0</v>
      </c>
      <c r="J427" s="172">
        <f>Rohdaten!AR302</f>
        <v>0</v>
      </c>
      <c r="K427" s="173">
        <f>Rohdaten!AS302</f>
        <v>0</v>
      </c>
      <c r="L427" s="172">
        <f>Rohdaten!AU302</f>
        <v>0</v>
      </c>
      <c r="M427" s="53" t="e">
        <f>runs!J302</f>
        <v>#DIV/0!</v>
      </c>
      <c r="N427" s="53" t="e">
        <f>runs!G302</f>
        <v>#DIV/0!</v>
      </c>
      <c r="O427" s="53" t="e">
        <f>IF(ISERROR(H427),1&lt;0,H427-N427&gt;eval!$B$6)</f>
        <v>#DIV/0!</v>
      </c>
      <c r="P427" s="29" t="e">
        <f t="shared" si="34"/>
        <v>#DIV/0!</v>
      </c>
      <c r="Q427" s="29" t="e">
        <f t="shared" si="35"/>
        <v>#DIV/0!</v>
      </c>
      <c r="R427" s="32" t="e">
        <f>(K427)/((P427*I427+0.0000000000000000001)/charge/constants!$B$3)</f>
        <v>#DIV/0!</v>
      </c>
      <c r="S427" s="55" t="e">
        <f>SQRT(K427+1)/((P427*I427+0.0000000000000000001)/charge/constants!$B$3)</f>
        <v>#DIV/0!</v>
      </c>
      <c r="T427" s="62" t="e">
        <f>runs!V302</f>
        <v>#DIV/0!</v>
      </c>
      <c r="U427" s="34" t="e">
        <f t="shared" si="36"/>
        <v>#DIV/0!</v>
      </c>
      <c r="V427" s="32" t="e">
        <f t="shared" si="37"/>
        <v>#DIV/0!</v>
      </c>
      <c r="W427" s="186" t="e">
        <f t="shared" si="38"/>
        <v>#DIV/0!</v>
      </c>
      <c r="X427" s="183"/>
    </row>
    <row r="428" spans="1:24" x14ac:dyDescent="0.2">
      <c r="A428" s="29">
        <f>Rohdaten!C303</f>
        <v>0</v>
      </c>
      <c r="B428" s="50">
        <f>Rohdaten!H303</f>
        <v>0</v>
      </c>
      <c r="C428" s="29">
        <f>Rohdaten!F303</f>
        <v>0</v>
      </c>
      <c r="D428" s="53">
        <f>Rohdaten!E303</f>
        <v>0</v>
      </c>
      <c r="H428" s="53">
        <f>Rohdaten!AP303</f>
        <v>0</v>
      </c>
      <c r="I428" s="172">
        <f>Rohdaten!AQ303-0.000024*K428</f>
        <v>0</v>
      </c>
      <c r="J428" s="172">
        <f>Rohdaten!AR303</f>
        <v>0</v>
      </c>
      <c r="K428" s="173">
        <f>Rohdaten!AS303</f>
        <v>0</v>
      </c>
      <c r="L428" s="172">
        <f>Rohdaten!AU303</f>
        <v>0</v>
      </c>
      <c r="M428" s="53" t="e">
        <f>runs!J303</f>
        <v>#DIV/0!</v>
      </c>
      <c r="N428" s="53" t="e">
        <f>runs!G303</f>
        <v>#DIV/0!</v>
      </c>
      <c r="O428" s="53" t="e">
        <f>IF(ISERROR(H428),1&lt;0,H428-N428&gt;eval!$B$6)</f>
        <v>#DIV/0!</v>
      </c>
      <c r="P428" s="29" t="e">
        <f t="shared" si="34"/>
        <v>#DIV/0!</v>
      </c>
      <c r="Q428" s="29" t="e">
        <f t="shared" si="35"/>
        <v>#DIV/0!</v>
      </c>
      <c r="R428" s="32" t="e">
        <f>(K428)/((P428*I428+0.0000000000000000001)/charge/constants!$B$3)</f>
        <v>#DIV/0!</v>
      </c>
      <c r="S428" s="55" t="e">
        <f>SQRT(K428+1)/((P428*I428+0.0000000000000000001)/charge/constants!$B$3)</f>
        <v>#DIV/0!</v>
      </c>
      <c r="T428" s="62" t="e">
        <f>runs!V303</f>
        <v>#DIV/0!</v>
      </c>
      <c r="U428" s="34" t="e">
        <f t="shared" si="36"/>
        <v>#DIV/0!</v>
      </c>
      <c r="V428" s="32" t="e">
        <f t="shared" si="37"/>
        <v>#DIV/0!</v>
      </c>
      <c r="W428" s="186" t="e">
        <f t="shared" si="38"/>
        <v>#DIV/0!</v>
      </c>
      <c r="X428" s="183"/>
    </row>
    <row r="429" spans="1:24" x14ac:dyDescent="0.2">
      <c r="A429" s="29">
        <f>Rohdaten!C304</f>
        <v>0</v>
      </c>
      <c r="B429" s="50">
        <f>Rohdaten!H304</f>
        <v>0</v>
      </c>
      <c r="C429" s="29">
        <f>Rohdaten!F304</f>
        <v>0</v>
      </c>
      <c r="D429" s="53">
        <f>Rohdaten!E304</f>
        <v>0</v>
      </c>
      <c r="H429" s="53">
        <f>Rohdaten!AP304</f>
        <v>0</v>
      </c>
      <c r="I429" s="172">
        <f>Rohdaten!AQ304-0.000024*K429</f>
        <v>0</v>
      </c>
      <c r="J429" s="172">
        <f>Rohdaten!AR304</f>
        <v>0</v>
      </c>
      <c r="K429" s="173">
        <f>Rohdaten!AS304</f>
        <v>0</v>
      </c>
      <c r="L429" s="172">
        <f>Rohdaten!AU304</f>
        <v>0</v>
      </c>
      <c r="M429" s="53" t="e">
        <f>runs!J304</f>
        <v>#DIV/0!</v>
      </c>
      <c r="N429" s="53" t="e">
        <f>runs!G304</f>
        <v>#DIV/0!</v>
      </c>
      <c r="O429" s="53" t="e">
        <f>IF(ISERROR(H429),1&lt;0,H429-N429&gt;eval!$B$6)</f>
        <v>#DIV/0!</v>
      </c>
      <c r="P429" s="29" t="e">
        <f t="shared" si="34"/>
        <v>#DIV/0!</v>
      </c>
      <c r="Q429" s="29" t="e">
        <f t="shared" si="35"/>
        <v>#DIV/0!</v>
      </c>
      <c r="R429" s="32" t="e">
        <f>(K429)/((P429*I429+0.0000000000000000001)/charge/constants!$B$3)</f>
        <v>#DIV/0!</v>
      </c>
      <c r="S429" s="55" t="e">
        <f>SQRT(K429+1)/((P429*I429+0.0000000000000000001)/charge/constants!$B$3)</f>
        <v>#DIV/0!</v>
      </c>
      <c r="T429" s="62" t="e">
        <f>runs!V304</f>
        <v>#DIV/0!</v>
      </c>
      <c r="U429" s="34" t="e">
        <f t="shared" si="36"/>
        <v>#DIV/0!</v>
      </c>
      <c r="V429" s="32" t="e">
        <f t="shared" si="37"/>
        <v>#DIV/0!</v>
      </c>
      <c r="W429" s="186" t="e">
        <f t="shared" si="38"/>
        <v>#DIV/0!</v>
      </c>
      <c r="X429" s="183"/>
    </row>
    <row r="430" spans="1:24" x14ac:dyDescent="0.2">
      <c r="A430" s="29">
        <f>Rohdaten!C305</f>
        <v>0</v>
      </c>
      <c r="B430" s="50">
        <f>Rohdaten!H305</f>
        <v>0</v>
      </c>
      <c r="C430" s="29">
        <f>Rohdaten!F305</f>
        <v>0</v>
      </c>
      <c r="D430" s="53">
        <f>Rohdaten!E305</f>
        <v>0</v>
      </c>
      <c r="H430" s="53">
        <f>Rohdaten!AP305</f>
        <v>0</v>
      </c>
      <c r="I430" s="172">
        <f>Rohdaten!AQ305-0.000024*K430</f>
        <v>0</v>
      </c>
      <c r="J430" s="172">
        <f>Rohdaten!AR305</f>
        <v>0</v>
      </c>
      <c r="K430" s="173">
        <f>Rohdaten!AS305</f>
        <v>0</v>
      </c>
      <c r="L430" s="172">
        <f>Rohdaten!AU305</f>
        <v>0</v>
      </c>
      <c r="M430" s="53" t="e">
        <f>runs!J305</f>
        <v>#DIV/0!</v>
      </c>
      <c r="N430" s="53" t="e">
        <f>runs!G305</f>
        <v>#DIV/0!</v>
      </c>
      <c r="O430" s="53" t="e">
        <f>IF(ISERROR(H430),1&lt;0,H430-N430&gt;eval!$B$6)</f>
        <v>#DIV/0!</v>
      </c>
      <c r="P430" s="29" t="e">
        <f t="shared" si="34"/>
        <v>#DIV/0!</v>
      </c>
      <c r="Q430" s="29" t="e">
        <f t="shared" si="35"/>
        <v>#DIV/0!</v>
      </c>
      <c r="R430" s="32" t="e">
        <f>(K430)/((P430*I430+0.0000000000000000001)/charge/constants!$B$3)</f>
        <v>#DIV/0!</v>
      </c>
      <c r="S430" s="55" t="e">
        <f>SQRT(K430+1)/((P430*I430+0.0000000000000000001)/charge/constants!$B$3)</f>
        <v>#DIV/0!</v>
      </c>
      <c r="T430" s="62" t="e">
        <f>runs!V305</f>
        <v>#DIV/0!</v>
      </c>
      <c r="U430" s="34" t="e">
        <f t="shared" si="36"/>
        <v>#DIV/0!</v>
      </c>
      <c r="V430" s="32" t="e">
        <f t="shared" si="37"/>
        <v>#DIV/0!</v>
      </c>
      <c r="W430" s="186" t="e">
        <f t="shared" si="38"/>
        <v>#DIV/0!</v>
      </c>
      <c r="X430" s="183"/>
    </row>
    <row r="431" spans="1:24" x14ac:dyDescent="0.2">
      <c r="A431" s="29">
        <f>Rohdaten!C306</f>
        <v>0</v>
      </c>
      <c r="B431" s="50">
        <f>Rohdaten!H306</f>
        <v>0</v>
      </c>
      <c r="C431" s="29">
        <f>Rohdaten!F306</f>
        <v>0</v>
      </c>
      <c r="D431" s="53">
        <f>Rohdaten!E306</f>
        <v>0</v>
      </c>
      <c r="H431" s="53">
        <f>Rohdaten!AP306</f>
        <v>0</v>
      </c>
      <c r="I431" s="172">
        <f>Rohdaten!AQ306-0.000024*K431</f>
        <v>0</v>
      </c>
      <c r="J431" s="172">
        <f>Rohdaten!AR306</f>
        <v>0</v>
      </c>
      <c r="K431" s="173">
        <f>Rohdaten!AS306</f>
        <v>0</v>
      </c>
      <c r="L431" s="172">
        <f>Rohdaten!AU306</f>
        <v>0</v>
      </c>
      <c r="M431" s="53" t="e">
        <f>runs!J306</f>
        <v>#DIV/0!</v>
      </c>
      <c r="N431" s="53" t="e">
        <f>runs!G306</f>
        <v>#DIV/0!</v>
      </c>
      <c r="O431" s="53" t="e">
        <f>IF(ISERROR(H431),1&lt;0,H431-N431&gt;eval!$B$6)</f>
        <v>#DIV/0!</v>
      </c>
      <c r="P431" s="29" t="e">
        <f t="shared" si="34"/>
        <v>#DIV/0!</v>
      </c>
      <c r="Q431" s="29" t="e">
        <f t="shared" si="35"/>
        <v>#DIV/0!</v>
      </c>
      <c r="R431" s="32" t="e">
        <f>(K431)/((P431*I431+0.0000000000000000001)/charge/constants!$B$3)</f>
        <v>#DIV/0!</v>
      </c>
      <c r="S431" s="55" t="e">
        <f>SQRT(K431+1)/((P431*I431+0.0000000000000000001)/charge/constants!$B$3)</f>
        <v>#DIV/0!</v>
      </c>
      <c r="T431" s="62" t="e">
        <f>runs!V306</f>
        <v>#DIV/0!</v>
      </c>
      <c r="U431" s="34" t="e">
        <f t="shared" si="36"/>
        <v>#DIV/0!</v>
      </c>
      <c r="V431" s="32" t="e">
        <f t="shared" si="37"/>
        <v>#DIV/0!</v>
      </c>
      <c r="W431" s="186" t="e">
        <f t="shared" si="38"/>
        <v>#DIV/0!</v>
      </c>
      <c r="X431" s="183"/>
    </row>
    <row r="432" spans="1:24" x14ac:dyDescent="0.2">
      <c r="A432" s="29">
        <f>Rohdaten!C307</f>
        <v>0</v>
      </c>
      <c r="B432" s="50">
        <f>Rohdaten!H307</f>
        <v>0</v>
      </c>
      <c r="C432" s="29">
        <f>Rohdaten!F307</f>
        <v>0</v>
      </c>
      <c r="D432" s="53">
        <f>Rohdaten!E307</f>
        <v>0</v>
      </c>
      <c r="H432" s="53">
        <f>Rohdaten!AP307</f>
        <v>0</v>
      </c>
      <c r="I432" s="172">
        <f>Rohdaten!AQ307-0.000024*K432</f>
        <v>0</v>
      </c>
      <c r="J432" s="172">
        <f>Rohdaten!AR307</f>
        <v>0</v>
      </c>
      <c r="K432" s="173">
        <f>Rohdaten!AS307</f>
        <v>0</v>
      </c>
      <c r="L432" s="172">
        <f>Rohdaten!AU307</f>
        <v>0</v>
      </c>
      <c r="M432" s="53" t="e">
        <f>runs!J307</f>
        <v>#DIV/0!</v>
      </c>
      <c r="N432" s="53" t="e">
        <f>runs!G307</f>
        <v>#DIV/0!</v>
      </c>
      <c r="O432" s="53" t="e">
        <f>IF(ISERROR(H432),1&lt;0,H432-N432&gt;eval!$B$6)</f>
        <v>#DIV/0!</v>
      </c>
      <c r="P432" s="29" t="e">
        <f t="shared" si="34"/>
        <v>#DIV/0!</v>
      </c>
      <c r="Q432" s="29" t="e">
        <f t="shared" si="35"/>
        <v>#DIV/0!</v>
      </c>
      <c r="R432" s="32" t="e">
        <f>(K432)/((P432*I432+0.0000000000000000001)/charge/constants!$B$3)</f>
        <v>#DIV/0!</v>
      </c>
      <c r="S432" s="55" t="e">
        <f>SQRT(K432+1)/((P432*I432+0.0000000000000000001)/charge/constants!$B$3)</f>
        <v>#DIV/0!</v>
      </c>
      <c r="T432" s="62" t="e">
        <f>runs!V307</f>
        <v>#DIV/0!</v>
      </c>
      <c r="U432" s="34" t="e">
        <f t="shared" si="36"/>
        <v>#DIV/0!</v>
      </c>
      <c r="V432" s="32" t="e">
        <f t="shared" si="37"/>
        <v>#DIV/0!</v>
      </c>
      <c r="W432" s="186" t="e">
        <f t="shared" si="38"/>
        <v>#DIV/0!</v>
      </c>
      <c r="X432" s="183"/>
    </row>
    <row r="433" spans="1:24" x14ac:dyDescent="0.2">
      <c r="A433" s="29">
        <f>Rohdaten!C308</f>
        <v>0</v>
      </c>
      <c r="B433" s="50">
        <f>Rohdaten!H308</f>
        <v>0</v>
      </c>
      <c r="C433" s="29">
        <f>Rohdaten!F308</f>
        <v>0</v>
      </c>
      <c r="D433" s="53">
        <f>Rohdaten!E308</f>
        <v>0</v>
      </c>
      <c r="H433" s="53">
        <f>Rohdaten!AP308</f>
        <v>0</v>
      </c>
      <c r="I433" s="172">
        <f>Rohdaten!AQ308-0.000024*K433</f>
        <v>0</v>
      </c>
      <c r="J433" s="172">
        <f>Rohdaten!AR308</f>
        <v>0</v>
      </c>
      <c r="K433" s="173">
        <f>Rohdaten!AS308</f>
        <v>0</v>
      </c>
      <c r="L433" s="172">
        <f>Rohdaten!AU308</f>
        <v>0</v>
      </c>
      <c r="M433" s="53" t="e">
        <f>runs!J308</f>
        <v>#DIV/0!</v>
      </c>
      <c r="N433" s="53" t="e">
        <f>runs!G308</f>
        <v>#DIV/0!</v>
      </c>
      <c r="O433" s="53" t="e">
        <f>IF(ISERROR(H433),1&lt;0,H433-N433&gt;eval!$B$6)</f>
        <v>#DIV/0!</v>
      </c>
      <c r="P433" s="29" t="e">
        <f t="shared" si="34"/>
        <v>#DIV/0!</v>
      </c>
      <c r="Q433" s="29" t="e">
        <f t="shared" si="35"/>
        <v>#DIV/0!</v>
      </c>
      <c r="R433" s="32" t="e">
        <f>(K433)/((P433*I433+0.0000000000000000001)/charge/constants!$B$3)</f>
        <v>#DIV/0!</v>
      </c>
      <c r="S433" s="55" t="e">
        <f>SQRT(K433+1)/((P433*I433+0.0000000000000000001)/charge/constants!$B$3)</f>
        <v>#DIV/0!</v>
      </c>
      <c r="T433" s="62" t="e">
        <f>runs!V308</f>
        <v>#DIV/0!</v>
      </c>
      <c r="U433" s="34" t="e">
        <f t="shared" si="36"/>
        <v>#DIV/0!</v>
      </c>
      <c r="V433" s="32" t="e">
        <f t="shared" si="37"/>
        <v>#DIV/0!</v>
      </c>
      <c r="W433" s="186" t="e">
        <f t="shared" si="38"/>
        <v>#DIV/0!</v>
      </c>
      <c r="X433" s="183"/>
    </row>
    <row r="434" spans="1:24" x14ac:dyDescent="0.2">
      <c r="A434" s="29">
        <f>Rohdaten!C309</f>
        <v>0</v>
      </c>
      <c r="B434" s="50">
        <f>Rohdaten!H309</f>
        <v>0</v>
      </c>
      <c r="C434" s="29">
        <f>Rohdaten!F309</f>
        <v>0</v>
      </c>
      <c r="D434" s="53">
        <f>Rohdaten!E309</f>
        <v>0</v>
      </c>
      <c r="H434" s="53">
        <f>Rohdaten!AP309</f>
        <v>0</v>
      </c>
      <c r="I434" s="172">
        <f>Rohdaten!AQ309-0.000024*K434</f>
        <v>0</v>
      </c>
      <c r="J434" s="172">
        <f>Rohdaten!AR309</f>
        <v>0</v>
      </c>
      <c r="K434" s="173">
        <f>Rohdaten!AS309</f>
        <v>0</v>
      </c>
      <c r="L434" s="172">
        <f>Rohdaten!AU309</f>
        <v>0</v>
      </c>
      <c r="M434" s="53" t="e">
        <f>runs!J309</f>
        <v>#DIV/0!</v>
      </c>
      <c r="N434" s="53" t="e">
        <f>runs!G309</f>
        <v>#DIV/0!</v>
      </c>
      <c r="O434" s="53" t="e">
        <f>IF(ISERROR(H434),1&lt;0,H434-N434&gt;eval!$B$6)</f>
        <v>#DIV/0!</v>
      </c>
      <c r="P434" s="29" t="e">
        <f t="shared" si="34"/>
        <v>#DIV/0!</v>
      </c>
      <c r="Q434" s="29" t="e">
        <f t="shared" si="35"/>
        <v>#DIV/0!</v>
      </c>
      <c r="R434" s="32" t="e">
        <f>(K434)/((P434*I434+0.0000000000000000001)/charge/constants!$B$3)</f>
        <v>#DIV/0!</v>
      </c>
      <c r="S434" s="55" t="e">
        <f>SQRT(K434+1)/((P434*I434+0.0000000000000000001)/charge/constants!$B$3)</f>
        <v>#DIV/0!</v>
      </c>
      <c r="T434" s="62" t="e">
        <f>runs!V309</f>
        <v>#DIV/0!</v>
      </c>
      <c r="U434" s="34" t="e">
        <f t="shared" si="36"/>
        <v>#DIV/0!</v>
      </c>
      <c r="V434" s="32" t="e">
        <f t="shared" si="37"/>
        <v>#DIV/0!</v>
      </c>
      <c r="W434" s="186" t="e">
        <f t="shared" si="38"/>
        <v>#DIV/0!</v>
      </c>
      <c r="X434" s="183"/>
    </row>
    <row r="435" spans="1:24" x14ac:dyDescent="0.2">
      <c r="A435" s="29">
        <f>Rohdaten!C310</f>
        <v>0</v>
      </c>
      <c r="B435" s="50">
        <f>Rohdaten!H310</f>
        <v>0</v>
      </c>
      <c r="C435" s="29">
        <f>Rohdaten!F310</f>
        <v>0</v>
      </c>
      <c r="D435" s="53">
        <f>Rohdaten!E310</f>
        <v>0</v>
      </c>
      <c r="H435" s="53">
        <f>Rohdaten!AP310</f>
        <v>0</v>
      </c>
      <c r="I435" s="172">
        <f>Rohdaten!AQ310-0.000024*K435</f>
        <v>0</v>
      </c>
      <c r="J435" s="172">
        <f>Rohdaten!AR310</f>
        <v>0</v>
      </c>
      <c r="K435" s="173">
        <f>Rohdaten!AS310</f>
        <v>0</v>
      </c>
      <c r="L435" s="172">
        <f>Rohdaten!AU310</f>
        <v>0</v>
      </c>
      <c r="M435" s="53" t="e">
        <f>runs!J310</f>
        <v>#DIV/0!</v>
      </c>
      <c r="N435" s="53" t="e">
        <f>runs!G310</f>
        <v>#DIV/0!</v>
      </c>
      <c r="O435" s="53" t="e">
        <f>IF(ISERROR(H435),1&lt;0,H435-N435&gt;eval!$B$6)</f>
        <v>#DIV/0!</v>
      </c>
      <c r="P435" s="29" t="e">
        <f t="shared" si="34"/>
        <v>#DIV/0!</v>
      </c>
      <c r="Q435" s="29" t="e">
        <f t="shared" si="35"/>
        <v>#DIV/0!</v>
      </c>
      <c r="R435" s="32" t="e">
        <f>(K435)/((P435*I435+0.0000000000000000001)/charge/constants!$B$3)</f>
        <v>#DIV/0!</v>
      </c>
      <c r="S435" s="55" t="e">
        <f>SQRT(K435+1)/((P435*I435+0.0000000000000000001)/charge/constants!$B$3)</f>
        <v>#DIV/0!</v>
      </c>
      <c r="T435" s="62" t="e">
        <f>runs!V310</f>
        <v>#DIV/0!</v>
      </c>
      <c r="U435" s="34" t="e">
        <f t="shared" si="36"/>
        <v>#DIV/0!</v>
      </c>
      <c r="V435" s="32" t="e">
        <f t="shared" si="37"/>
        <v>#DIV/0!</v>
      </c>
      <c r="W435" s="186" t="e">
        <f t="shared" si="38"/>
        <v>#DIV/0!</v>
      </c>
      <c r="X435" s="183"/>
    </row>
    <row r="436" spans="1:24" x14ac:dyDescent="0.2">
      <c r="A436" s="29">
        <f>Rohdaten!C311</f>
        <v>0</v>
      </c>
      <c r="B436" s="50">
        <f>Rohdaten!H311</f>
        <v>0</v>
      </c>
      <c r="C436" s="29">
        <f>Rohdaten!F311</f>
        <v>0</v>
      </c>
      <c r="D436" s="53">
        <f>Rohdaten!E311</f>
        <v>0</v>
      </c>
      <c r="H436" s="53">
        <f>Rohdaten!AP311</f>
        <v>0</v>
      </c>
      <c r="I436" s="172">
        <f>Rohdaten!AQ311-0.000024*K436</f>
        <v>0</v>
      </c>
      <c r="J436" s="172">
        <f>Rohdaten!AR311</f>
        <v>0</v>
      </c>
      <c r="K436" s="173">
        <f>Rohdaten!AS311</f>
        <v>0</v>
      </c>
      <c r="L436" s="172">
        <f>Rohdaten!AU311</f>
        <v>0</v>
      </c>
      <c r="M436" s="53" t="e">
        <f>runs!J311</f>
        <v>#DIV/0!</v>
      </c>
      <c r="N436" s="53" t="e">
        <f>runs!G311</f>
        <v>#DIV/0!</v>
      </c>
      <c r="O436" s="53" t="e">
        <f>IF(ISERROR(H436),1&lt;0,H436-N436&gt;eval!$B$6)</f>
        <v>#DIV/0!</v>
      </c>
      <c r="P436" s="29" t="e">
        <f t="shared" si="34"/>
        <v>#DIV/0!</v>
      </c>
      <c r="Q436" s="29" t="e">
        <f t="shared" si="35"/>
        <v>#DIV/0!</v>
      </c>
      <c r="R436" s="32" t="e">
        <f>(K436)/((P436*I436+0.0000000000000000001)/charge/constants!$B$3)</f>
        <v>#DIV/0!</v>
      </c>
      <c r="S436" s="55" t="e">
        <f>SQRT(K436+1)/((P436*I436+0.0000000000000000001)/charge/constants!$B$3)</f>
        <v>#DIV/0!</v>
      </c>
      <c r="T436" s="62" t="e">
        <f>runs!V311</f>
        <v>#DIV/0!</v>
      </c>
      <c r="U436" s="34" t="e">
        <f t="shared" si="36"/>
        <v>#DIV/0!</v>
      </c>
      <c r="V436" s="32" t="e">
        <f t="shared" si="37"/>
        <v>#DIV/0!</v>
      </c>
      <c r="W436" s="186" t="e">
        <f t="shared" si="38"/>
        <v>#DIV/0!</v>
      </c>
      <c r="X436" s="183"/>
    </row>
    <row r="437" spans="1:24" x14ac:dyDescent="0.2">
      <c r="A437" s="29">
        <f>Rohdaten!C312</f>
        <v>0</v>
      </c>
      <c r="B437" s="50">
        <f>Rohdaten!H312</f>
        <v>0</v>
      </c>
      <c r="C437" s="29">
        <f>Rohdaten!F312</f>
        <v>0</v>
      </c>
      <c r="D437" s="53">
        <f>Rohdaten!E312</f>
        <v>0</v>
      </c>
      <c r="H437" s="53">
        <f>Rohdaten!AP312</f>
        <v>0</v>
      </c>
      <c r="I437" s="172">
        <f>Rohdaten!AQ312-0.000024*K437</f>
        <v>0</v>
      </c>
      <c r="J437" s="172">
        <f>Rohdaten!AR312</f>
        <v>0</v>
      </c>
      <c r="K437" s="173">
        <f>Rohdaten!AS312</f>
        <v>0</v>
      </c>
      <c r="L437" s="172">
        <f>Rohdaten!AU312</f>
        <v>0</v>
      </c>
      <c r="M437" s="53" t="e">
        <f>runs!J312</f>
        <v>#DIV/0!</v>
      </c>
      <c r="N437" s="53" t="e">
        <f>runs!G312</f>
        <v>#DIV/0!</v>
      </c>
      <c r="O437" s="53" t="e">
        <f>IF(ISERROR(H437),1&lt;0,H437-N437&gt;eval!$B$6)</f>
        <v>#DIV/0!</v>
      </c>
      <c r="P437" s="29" t="e">
        <f t="shared" si="34"/>
        <v>#DIV/0!</v>
      </c>
      <c r="Q437" s="29" t="e">
        <f t="shared" si="35"/>
        <v>#DIV/0!</v>
      </c>
      <c r="R437" s="32" t="e">
        <f>(K437)/((P437*I437+0.0000000000000000001)/charge/constants!$B$3)</f>
        <v>#DIV/0!</v>
      </c>
      <c r="S437" s="55" t="e">
        <f>SQRT(K437+1)/((P437*I437+0.0000000000000000001)/charge/constants!$B$3)</f>
        <v>#DIV/0!</v>
      </c>
      <c r="T437" s="62" t="e">
        <f>runs!V312</f>
        <v>#DIV/0!</v>
      </c>
      <c r="U437" s="34" t="e">
        <f t="shared" si="36"/>
        <v>#DIV/0!</v>
      </c>
      <c r="V437" s="32" t="e">
        <f t="shared" si="37"/>
        <v>#DIV/0!</v>
      </c>
      <c r="W437" s="186" t="e">
        <f t="shared" si="38"/>
        <v>#DIV/0!</v>
      </c>
      <c r="X437" s="183"/>
    </row>
    <row r="438" spans="1:24" x14ac:dyDescent="0.2">
      <c r="A438" s="29">
        <f>Rohdaten!C313</f>
        <v>0</v>
      </c>
      <c r="B438" s="50">
        <f>Rohdaten!H313</f>
        <v>0</v>
      </c>
      <c r="C438" s="29">
        <f>Rohdaten!F313</f>
        <v>0</v>
      </c>
      <c r="D438" s="53">
        <f>Rohdaten!E313</f>
        <v>0</v>
      </c>
      <c r="H438" s="53">
        <f>Rohdaten!AP313</f>
        <v>0</v>
      </c>
      <c r="I438" s="172">
        <f>Rohdaten!AQ313-0.000024*K438</f>
        <v>0</v>
      </c>
      <c r="J438" s="172">
        <f>Rohdaten!AR313</f>
        <v>0</v>
      </c>
      <c r="K438" s="173">
        <f>Rohdaten!AS313</f>
        <v>0</v>
      </c>
      <c r="L438" s="172">
        <f>Rohdaten!AU313</f>
        <v>0</v>
      </c>
      <c r="M438" s="53" t="e">
        <f>runs!J313</f>
        <v>#DIV/0!</v>
      </c>
      <c r="N438" s="53" t="e">
        <f>runs!G313</f>
        <v>#DIV/0!</v>
      </c>
      <c r="O438" s="53" t="e">
        <f>IF(ISERROR(H438),1&lt;0,H438-N438&gt;eval!$B$6)</f>
        <v>#DIV/0!</v>
      </c>
      <c r="P438" s="29" t="e">
        <f t="shared" si="34"/>
        <v>#DIV/0!</v>
      </c>
      <c r="Q438" s="29" t="e">
        <f t="shared" si="35"/>
        <v>#DIV/0!</v>
      </c>
      <c r="R438" s="32" t="e">
        <f>(K438)/((P438*I438+0.0000000000000000001)/charge/constants!$B$3)</f>
        <v>#DIV/0!</v>
      </c>
      <c r="S438" s="55" t="e">
        <f>SQRT(K438+1)/((P438*I438+0.0000000000000000001)/charge/constants!$B$3)</f>
        <v>#DIV/0!</v>
      </c>
      <c r="T438" s="62" t="e">
        <f>runs!V313</f>
        <v>#DIV/0!</v>
      </c>
      <c r="U438" s="34" t="e">
        <f t="shared" si="36"/>
        <v>#DIV/0!</v>
      </c>
      <c r="V438" s="32" t="e">
        <f t="shared" si="37"/>
        <v>#DIV/0!</v>
      </c>
      <c r="W438" s="186" t="e">
        <f t="shared" si="38"/>
        <v>#DIV/0!</v>
      </c>
      <c r="X438" s="183"/>
    </row>
    <row r="439" spans="1:24" x14ac:dyDescent="0.2">
      <c r="A439" s="29">
        <f>Rohdaten!C314</f>
        <v>0</v>
      </c>
      <c r="B439" s="50">
        <f>Rohdaten!H314</f>
        <v>0</v>
      </c>
      <c r="C439" s="29">
        <f>Rohdaten!F314</f>
        <v>0</v>
      </c>
      <c r="D439" s="53">
        <f>Rohdaten!E314</f>
        <v>0</v>
      </c>
      <c r="H439" s="53">
        <f>Rohdaten!AP314</f>
        <v>0</v>
      </c>
      <c r="I439" s="172">
        <f>Rohdaten!AQ314-0.000024*K439</f>
        <v>0</v>
      </c>
      <c r="J439" s="172">
        <f>Rohdaten!AR314</f>
        <v>0</v>
      </c>
      <c r="K439" s="173">
        <f>Rohdaten!AS314</f>
        <v>0</v>
      </c>
      <c r="L439" s="172">
        <f>Rohdaten!AU314</f>
        <v>0</v>
      </c>
      <c r="M439" s="53" t="e">
        <f>runs!J314</f>
        <v>#DIV/0!</v>
      </c>
      <c r="N439" s="53" t="e">
        <f>runs!G314</f>
        <v>#DIV/0!</v>
      </c>
      <c r="O439" s="53" t="e">
        <f>IF(ISERROR(H439),1&lt;0,H439-N439&gt;eval!$B$6)</f>
        <v>#DIV/0!</v>
      </c>
      <c r="P439" s="29" t="e">
        <f t="shared" si="34"/>
        <v>#DIV/0!</v>
      </c>
      <c r="Q439" s="29" t="e">
        <f t="shared" si="35"/>
        <v>#DIV/0!</v>
      </c>
      <c r="R439" s="32" t="e">
        <f>(K439)/((P439*I439+0.0000000000000000001)/charge/constants!$B$3)</f>
        <v>#DIV/0!</v>
      </c>
      <c r="S439" s="55" t="e">
        <f>SQRT(K439+1)/((P439*I439+0.0000000000000000001)/charge/constants!$B$3)</f>
        <v>#DIV/0!</v>
      </c>
      <c r="T439" s="62" t="e">
        <f>runs!V314</f>
        <v>#DIV/0!</v>
      </c>
      <c r="U439" s="34" t="e">
        <f t="shared" si="36"/>
        <v>#DIV/0!</v>
      </c>
      <c r="V439" s="32" t="e">
        <f t="shared" si="37"/>
        <v>#DIV/0!</v>
      </c>
      <c r="W439" s="186" t="e">
        <f t="shared" si="38"/>
        <v>#DIV/0!</v>
      </c>
      <c r="X439" s="183"/>
    </row>
    <row r="440" spans="1:24" x14ac:dyDescent="0.2">
      <c r="A440" s="29">
        <f>Rohdaten!C315</f>
        <v>0</v>
      </c>
      <c r="B440" s="50">
        <f>Rohdaten!H315</f>
        <v>0</v>
      </c>
      <c r="C440" s="29">
        <f>Rohdaten!F315</f>
        <v>0</v>
      </c>
      <c r="D440" s="53">
        <f>Rohdaten!E315</f>
        <v>0</v>
      </c>
      <c r="H440" s="53">
        <f>Rohdaten!AP315</f>
        <v>0</v>
      </c>
      <c r="I440" s="172">
        <f>Rohdaten!AQ315-0.000024*K440</f>
        <v>0</v>
      </c>
      <c r="J440" s="172">
        <f>Rohdaten!AR315</f>
        <v>0</v>
      </c>
      <c r="K440" s="173">
        <f>Rohdaten!AS315</f>
        <v>0</v>
      </c>
      <c r="L440" s="172">
        <f>Rohdaten!AU315</f>
        <v>0</v>
      </c>
      <c r="M440" s="53" t="e">
        <f>runs!J315</f>
        <v>#DIV/0!</v>
      </c>
      <c r="N440" s="53" t="e">
        <f>runs!G315</f>
        <v>#DIV/0!</v>
      </c>
      <c r="O440" s="53" t="e">
        <f>IF(ISERROR(H440),1&lt;0,H440-N440&gt;eval!$B$6)</f>
        <v>#DIV/0!</v>
      </c>
      <c r="P440" s="29" t="e">
        <f t="shared" si="34"/>
        <v>#DIV/0!</v>
      </c>
      <c r="Q440" s="29" t="e">
        <f t="shared" si="35"/>
        <v>#DIV/0!</v>
      </c>
      <c r="R440" s="32" t="e">
        <f>(K440)/((P440*I440+0.0000000000000000001)/charge/constants!$B$3)</f>
        <v>#DIV/0!</v>
      </c>
      <c r="S440" s="55" t="e">
        <f>SQRT(K440+1)/((P440*I440+0.0000000000000000001)/charge/constants!$B$3)</f>
        <v>#DIV/0!</v>
      </c>
      <c r="T440" s="62" t="e">
        <f>runs!V315</f>
        <v>#DIV/0!</v>
      </c>
      <c r="U440" s="34" t="e">
        <f t="shared" si="36"/>
        <v>#DIV/0!</v>
      </c>
      <c r="V440" s="32" t="e">
        <f t="shared" si="37"/>
        <v>#DIV/0!</v>
      </c>
      <c r="W440" s="186" t="e">
        <f t="shared" si="38"/>
        <v>#DIV/0!</v>
      </c>
      <c r="X440" s="183"/>
    </row>
    <row r="441" spans="1:24" x14ac:dyDescent="0.2">
      <c r="A441" s="29">
        <f>Rohdaten!C316</f>
        <v>0</v>
      </c>
      <c r="B441" s="50">
        <f>Rohdaten!H316</f>
        <v>0</v>
      </c>
      <c r="C441" s="29">
        <f>Rohdaten!F316</f>
        <v>0</v>
      </c>
      <c r="D441" s="53">
        <f>Rohdaten!E316</f>
        <v>0</v>
      </c>
      <c r="H441" s="53">
        <f>Rohdaten!AP316</f>
        <v>0</v>
      </c>
      <c r="I441" s="172">
        <f>Rohdaten!AQ316-0.000024*K441</f>
        <v>0</v>
      </c>
      <c r="J441" s="172">
        <f>Rohdaten!AR316</f>
        <v>0</v>
      </c>
      <c r="K441" s="173">
        <f>Rohdaten!AS316</f>
        <v>0</v>
      </c>
      <c r="L441" s="172">
        <f>Rohdaten!AU316</f>
        <v>0</v>
      </c>
      <c r="M441" s="53" t="e">
        <f>runs!J316</f>
        <v>#DIV/0!</v>
      </c>
      <c r="N441" s="53" t="e">
        <f>runs!G316</f>
        <v>#DIV/0!</v>
      </c>
      <c r="O441" s="53" t="e">
        <f>IF(ISERROR(H441),1&lt;0,H441-N441&gt;eval!$B$6)</f>
        <v>#DIV/0!</v>
      </c>
      <c r="P441" s="29" t="e">
        <f t="shared" si="34"/>
        <v>#DIV/0!</v>
      </c>
      <c r="Q441" s="29" t="e">
        <f t="shared" si="35"/>
        <v>#DIV/0!</v>
      </c>
      <c r="R441" s="32" t="e">
        <f>(K441)/((P441*I441+0.0000000000000000001)/charge/constants!$B$3)</f>
        <v>#DIV/0!</v>
      </c>
      <c r="S441" s="55" t="e">
        <f>SQRT(K441+1)/((P441*I441+0.0000000000000000001)/charge/constants!$B$3)</f>
        <v>#DIV/0!</v>
      </c>
      <c r="T441" s="62" t="e">
        <f>runs!V316</f>
        <v>#DIV/0!</v>
      </c>
      <c r="U441" s="34" t="e">
        <f t="shared" si="36"/>
        <v>#DIV/0!</v>
      </c>
      <c r="V441" s="32" t="e">
        <f t="shared" si="37"/>
        <v>#DIV/0!</v>
      </c>
      <c r="W441" s="186" t="e">
        <f t="shared" si="38"/>
        <v>#DIV/0!</v>
      </c>
      <c r="X441" s="183"/>
    </row>
    <row r="442" spans="1:24" x14ac:dyDescent="0.2">
      <c r="A442" s="29">
        <f>Rohdaten!C317</f>
        <v>0</v>
      </c>
      <c r="B442" s="50">
        <f>Rohdaten!H317</f>
        <v>0</v>
      </c>
      <c r="C442" s="29">
        <f>Rohdaten!F317</f>
        <v>0</v>
      </c>
      <c r="D442" s="53">
        <f>Rohdaten!E317</f>
        <v>0</v>
      </c>
      <c r="H442" s="53">
        <f>Rohdaten!AP317</f>
        <v>0</v>
      </c>
      <c r="I442" s="172">
        <f>Rohdaten!AQ317-0.000024*K442</f>
        <v>0</v>
      </c>
      <c r="J442" s="172">
        <f>Rohdaten!AR317</f>
        <v>0</v>
      </c>
      <c r="K442" s="173">
        <f>Rohdaten!AS317</f>
        <v>0</v>
      </c>
      <c r="L442" s="172">
        <f>Rohdaten!AU317</f>
        <v>0</v>
      </c>
      <c r="M442" s="53" t="e">
        <f>runs!J317</f>
        <v>#DIV/0!</v>
      </c>
      <c r="N442" s="53" t="e">
        <f>runs!G317</f>
        <v>#DIV/0!</v>
      </c>
      <c r="O442" s="53" t="e">
        <f>IF(ISERROR(H442),1&lt;0,H442-N442&gt;eval!$B$6)</f>
        <v>#DIV/0!</v>
      </c>
      <c r="P442" s="29" t="e">
        <f t="shared" si="34"/>
        <v>#DIV/0!</v>
      </c>
      <c r="Q442" s="29" t="e">
        <f t="shared" si="35"/>
        <v>#DIV/0!</v>
      </c>
      <c r="R442" s="32" t="e">
        <f>(K442)/((P442*I442+0.0000000000000000001)/charge/constants!$B$3)</f>
        <v>#DIV/0!</v>
      </c>
      <c r="S442" s="55" t="e">
        <f>SQRT(K442+1)/((P442*I442+0.0000000000000000001)/charge/constants!$B$3)</f>
        <v>#DIV/0!</v>
      </c>
      <c r="T442" s="62" t="e">
        <f>runs!V317</f>
        <v>#DIV/0!</v>
      </c>
      <c r="U442" s="34" t="e">
        <f t="shared" si="36"/>
        <v>#DIV/0!</v>
      </c>
      <c r="V442" s="32" t="e">
        <f t="shared" si="37"/>
        <v>#DIV/0!</v>
      </c>
      <c r="W442" s="186" t="e">
        <f t="shared" si="38"/>
        <v>#DIV/0!</v>
      </c>
      <c r="X442" s="183"/>
    </row>
    <row r="443" spans="1:24" x14ac:dyDescent="0.2">
      <c r="A443" s="29">
        <f>Rohdaten!C318</f>
        <v>0</v>
      </c>
      <c r="B443" s="50">
        <f>Rohdaten!H318</f>
        <v>0</v>
      </c>
      <c r="C443" s="29">
        <f>Rohdaten!F318</f>
        <v>0</v>
      </c>
      <c r="D443" s="53">
        <f>Rohdaten!E318</f>
        <v>0</v>
      </c>
      <c r="H443" s="53">
        <f>Rohdaten!AP318</f>
        <v>0</v>
      </c>
      <c r="I443" s="172">
        <f>Rohdaten!AQ318-0.000024*K443</f>
        <v>0</v>
      </c>
      <c r="J443" s="172">
        <f>Rohdaten!AR318</f>
        <v>0</v>
      </c>
      <c r="K443" s="173">
        <f>Rohdaten!AS318</f>
        <v>0</v>
      </c>
      <c r="L443" s="172">
        <f>Rohdaten!AU318</f>
        <v>0</v>
      </c>
      <c r="M443" s="53" t="e">
        <f>runs!J318</f>
        <v>#DIV/0!</v>
      </c>
      <c r="N443" s="53" t="e">
        <f>runs!G318</f>
        <v>#DIV/0!</v>
      </c>
      <c r="O443" s="53" t="e">
        <f>IF(ISERROR(H443),1&lt;0,H443-N443&gt;eval!$B$6)</f>
        <v>#DIV/0!</v>
      </c>
      <c r="P443" s="29" t="e">
        <f t="shared" si="34"/>
        <v>#DIV/0!</v>
      </c>
      <c r="Q443" s="29" t="e">
        <f t="shared" si="35"/>
        <v>#DIV/0!</v>
      </c>
      <c r="R443" s="32" t="e">
        <f>(K443)/((P443*I443+0.0000000000000000001)/charge/constants!$B$3)</f>
        <v>#DIV/0!</v>
      </c>
      <c r="S443" s="55" t="e">
        <f>SQRT(K443+1)/((P443*I443+0.0000000000000000001)/charge/constants!$B$3)</f>
        <v>#DIV/0!</v>
      </c>
      <c r="T443" s="62" t="e">
        <f>runs!V318</f>
        <v>#DIV/0!</v>
      </c>
      <c r="U443" s="34" t="e">
        <f t="shared" si="36"/>
        <v>#DIV/0!</v>
      </c>
      <c r="V443" s="32" t="e">
        <f t="shared" si="37"/>
        <v>#DIV/0!</v>
      </c>
      <c r="W443" s="186" t="e">
        <f t="shared" si="38"/>
        <v>#DIV/0!</v>
      </c>
      <c r="X443" s="183"/>
    </row>
    <row r="444" spans="1:24" x14ac:dyDescent="0.2">
      <c r="A444" s="29">
        <f>Rohdaten!C319</f>
        <v>0</v>
      </c>
      <c r="B444" s="50">
        <f>Rohdaten!H319</f>
        <v>0</v>
      </c>
      <c r="C444" s="29">
        <f>Rohdaten!F319</f>
        <v>0</v>
      </c>
      <c r="D444" s="53">
        <f>Rohdaten!E319</f>
        <v>0</v>
      </c>
      <c r="H444" s="53">
        <f>Rohdaten!AP319</f>
        <v>0</v>
      </c>
      <c r="I444" s="172">
        <f>Rohdaten!AQ319-0.000024*K444</f>
        <v>0</v>
      </c>
      <c r="J444" s="172">
        <f>Rohdaten!AR319</f>
        <v>0</v>
      </c>
      <c r="K444" s="173">
        <f>Rohdaten!AS319</f>
        <v>0</v>
      </c>
      <c r="L444" s="172">
        <f>Rohdaten!AU319</f>
        <v>0</v>
      </c>
      <c r="M444" s="53" t="e">
        <f>runs!J319</f>
        <v>#DIV/0!</v>
      </c>
      <c r="N444" s="53" t="e">
        <f>runs!G319</f>
        <v>#DIV/0!</v>
      </c>
      <c r="O444" s="53" t="e">
        <f>IF(ISERROR(H444),1&lt;0,H444-N444&gt;eval!$B$6)</f>
        <v>#DIV/0!</v>
      </c>
      <c r="P444" s="29" t="e">
        <f t="shared" si="34"/>
        <v>#DIV/0!</v>
      </c>
      <c r="Q444" s="29" t="e">
        <f t="shared" si="35"/>
        <v>#DIV/0!</v>
      </c>
      <c r="R444" s="32" t="e">
        <f>(K444)/((P444*I444+0.0000000000000000001)/charge/constants!$B$3)</f>
        <v>#DIV/0!</v>
      </c>
      <c r="S444" s="55" t="e">
        <f>SQRT(K444+1)/((P444*I444+0.0000000000000000001)/charge/constants!$B$3)</f>
        <v>#DIV/0!</v>
      </c>
      <c r="T444" s="62" t="e">
        <f>runs!V319</f>
        <v>#DIV/0!</v>
      </c>
      <c r="U444" s="34" t="e">
        <f t="shared" si="36"/>
        <v>#DIV/0!</v>
      </c>
      <c r="V444" s="32" t="e">
        <f t="shared" si="37"/>
        <v>#DIV/0!</v>
      </c>
      <c r="W444" s="186" t="e">
        <f t="shared" si="38"/>
        <v>#DIV/0!</v>
      </c>
      <c r="X444" s="183"/>
    </row>
    <row r="445" spans="1:24" x14ac:dyDescent="0.2">
      <c r="A445" s="29">
        <f>Rohdaten!C320</f>
        <v>0</v>
      </c>
      <c r="B445" s="50">
        <f>Rohdaten!H320</f>
        <v>0</v>
      </c>
      <c r="C445" s="29">
        <f>Rohdaten!F320</f>
        <v>0</v>
      </c>
      <c r="D445" s="53">
        <f>Rohdaten!E320</f>
        <v>0</v>
      </c>
      <c r="H445" s="53">
        <f>Rohdaten!AP320</f>
        <v>0</v>
      </c>
      <c r="I445" s="172">
        <f>Rohdaten!AQ320-0.000024*K445</f>
        <v>0</v>
      </c>
      <c r="J445" s="172">
        <f>Rohdaten!AR320</f>
        <v>0</v>
      </c>
      <c r="K445" s="173">
        <f>Rohdaten!AS320</f>
        <v>0</v>
      </c>
      <c r="L445" s="172">
        <f>Rohdaten!AU320</f>
        <v>0</v>
      </c>
      <c r="M445" s="53" t="e">
        <f>runs!J320</f>
        <v>#DIV/0!</v>
      </c>
      <c r="N445" s="53" t="e">
        <f>runs!G320</f>
        <v>#DIV/0!</v>
      </c>
      <c r="O445" s="53" t="e">
        <f>IF(ISERROR(H445),1&lt;0,H445-N445&gt;eval!$B$6)</f>
        <v>#DIV/0!</v>
      </c>
      <c r="P445" s="29" t="e">
        <f t="shared" si="34"/>
        <v>#DIV/0!</v>
      </c>
      <c r="Q445" s="29" t="e">
        <f t="shared" si="35"/>
        <v>#DIV/0!</v>
      </c>
      <c r="R445" s="32" t="e">
        <f>(K445)/((P445*I445+0.0000000000000000001)/charge/constants!$B$3)</f>
        <v>#DIV/0!</v>
      </c>
      <c r="S445" s="55" t="e">
        <f>SQRT(K445+1)/((P445*I445+0.0000000000000000001)/charge/constants!$B$3)</f>
        <v>#DIV/0!</v>
      </c>
      <c r="T445" s="62" t="e">
        <f>runs!V320</f>
        <v>#DIV/0!</v>
      </c>
      <c r="U445" s="34" t="e">
        <f t="shared" si="36"/>
        <v>#DIV/0!</v>
      </c>
      <c r="V445" s="32" t="e">
        <f t="shared" si="37"/>
        <v>#DIV/0!</v>
      </c>
      <c r="W445" s="186" t="e">
        <f t="shared" si="38"/>
        <v>#DIV/0!</v>
      </c>
      <c r="X445" s="183"/>
    </row>
    <row r="446" spans="1:24" x14ac:dyDescent="0.2">
      <c r="A446" s="29">
        <f>Rohdaten!C321</f>
        <v>0</v>
      </c>
      <c r="B446" s="50">
        <f>Rohdaten!H321</f>
        <v>0</v>
      </c>
      <c r="C446" s="29">
        <f>Rohdaten!F321</f>
        <v>0</v>
      </c>
      <c r="D446" s="53">
        <f>Rohdaten!E321</f>
        <v>0</v>
      </c>
      <c r="H446" s="53">
        <f>Rohdaten!AP321</f>
        <v>0</v>
      </c>
      <c r="I446" s="172">
        <f>Rohdaten!AQ321-0.000024*K446</f>
        <v>0</v>
      </c>
      <c r="J446" s="172">
        <f>Rohdaten!AR321</f>
        <v>0</v>
      </c>
      <c r="K446" s="173">
        <f>Rohdaten!AS321</f>
        <v>0</v>
      </c>
      <c r="L446" s="172">
        <f>Rohdaten!AU321</f>
        <v>0</v>
      </c>
      <c r="M446" s="53" t="e">
        <f>runs!J321</f>
        <v>#DIV/0!</v>
      </c>
      <c r="N446" s="53" t="e">
        <f>runs!G321</f>
        <v>#DIV/0!</v>
      </c>
      <c r="O446" s="53" t="e">
        <f>IF(ISERROR(H446),1&lt;0,H446-N446&gt;eval!$B$6)</f>
        <v>#DIV/0!</v>
      </c>
      <c r="P446" s="29" t="e">
        <f t="shared" si="34"/>
        <v>#DIV/0!</v>
      </c>
      <c r="Q446" s="29" t="e">
        <f t="shared" si="35"/>
        <v>#DIV/0!</v>
      </c>
      <c r="R446" s="32" t="e">
        <f>(K446)/((P446*I446+0.0000000000000000001)/charge/constants!$B$3)</f>
        <v>#DIV/0!</v>
      </c>
      <c r="S446" s="55" t="e">
        <f>SQRT(K446+1)/((P446*I446+0.0000000000000000001)/charge/constants!$B$3)</f>
        <v>#DIV/0!</v>
      </c>
      <c r="T446" s="62" t="e">
        <f>runs!V321</f>
        <v>#DIV/0!</v>
      </c>
      <c r="U446" s="34" t="e">
        <f t="shared" si="36"/>
        <v>#DIV/0!</v>
      </c>
      <c r="V446" s="32" t="e">
        <f t="shared" si="37"/>
        <v>#DIV/0!</v>
      </c>
      <c r="W446" s="186" t="e">
        <f t="shared" si="38"/>
        <v>#DIV/0!</v>
      </c>
      <c r="X446" s="183"/>
    </row>
    <row r="447" spans="1:24" x14ac:dyDescent="0.2">
      <c r="A447" s="29">
        <f>Rohdaten!C322</f>
        <v>0</v>
      </c>
      <c r="B447" s="50">
        <f>Rohdaten!H322</f>
        <v>0</v>
      </c>
      <c r="C447" s="29">
        <f>Rohdaten!F322</f>
        <v>0</v>
      </c>
      <c r="D447" s="53">
        <f>Rohdaten!E322</f>
        <v>0</v>
      </c>
      <c r="H447" s="53">
        <f>Rohdaten!AP322</f>
        <v>0</v>
      </c>
      <c r="I447" s="172">
        <f>Rohdaten!AQ322-0.000024*K447</f>
        <v>0</v>
      </c>
      <c r="J447" s="172">
        <f>Rohdaten!AR322</f>
        <v>0</v>
      </c>
      <c r="K447" s="173">
        <f>Rohdaten!AS322</f>
        <v>0</v>
      </c>
      <c r="L447" s="172">
        <f>Rohdaten!AU322</f>
        <v>0</v>
      </c>
      <c r="M447" s="53" t="e">
        <f>runs!J322</f>
        <v>#DIV/0!</v>
      </c>
      <c r="N447" s="53" t="e">
        <f>runs!G322</f>
        <v>#DIV/0!</v>
      </c>
      <c r="O447" s="53" t="e">
        <f>IF(ISERROR(H447),1&lt;0,H447-N447&gt;eval!$B$6)</f>
        <v>#DIV/0!</v>
      </c>
      <c r="P447" s="29" t="e">
        <f t="shared" si="34"/>
        <v>#DIV/0!</v>
      </c>
      <c r="Q447" s="29" t="e">
        <f t="shared" si="35"/>
        <v>#DIV/0!</v>
      </c>
      <c r="R447" s="32" t="e">
        <f>(K447)/((P447*I447+0.0000000000000000001)/charge/constants!$B$3)</f>
        <v>#DIV/0!</v>
      </c>
      <c r="S447" s="55" t="e">
        <f>SQRT(K447+1)/((P447*I447+0.0000000000000000001)/charge/constants!$B$3)</f>
        <v>#DIV/0!</v>
      </c>
      <c r="T447" s="62" t="e">
        <f>runs!V322</f>
        <v>#DIV/0!</v>
      </c>
      <c r="U447" s="34" t="e">
        <f t="shared" si="36"/>
        <v>#DIV/0!</v>
      </c>
      <c r="V447" s="32" t="e">
        <f t="shared" si="37"/>
        <v>#DIV/0!</v>
      </c>
      <c r="W447" s="186" t="e">
        <f t="shared" si="38"/>
        <v>#DIV/0!</v>
      </c>
      <c r="X447" s="183"/>
    </row>
    <row r="448" spans="1:24" x14ac:dyDescent="0.2">
      <c r="A448" s="29">
        <f>Rohdaten!C323</f>
        <v>0</v>
      </c>
      <c r="B448" s="50">
        <f>Rohdaten!H323</f>
        <v>0</v>
      </c>
      <c r="C448" s="29">
        <f>Rohdaten!F323</f>
        <v>0</v>
      </c>
      <c r="D448" s="53">
        <f>Rohdaten!E323</f>
        <v>0</v>
      </c>
      <c r="H448" s="53">
        <f>Rohdaten!AP323</f>
        <v>0</v>
      </c>
      <c r="I448" s="172">
        <f>Rohdaten!AQ323-0.000024*K448</f>
        <v>0</v>
      </c>
      <c r="J448" s="172">
        <f>Rohdaten!AR323</f>
        <v>0</v>
      </c>
      <c r="K448" s="173">
        <f>Rohdaten!AS323</f>
        <v>0</v>
      </c>
      <c r="L448" s="172">
        <f>Rohdaten!AU323</f>
        <v>0</v>
      </c>
      <c r="M448" s="53" t="e">
        <f>runs!J323</f>
        <v>#DIV/0!</v>
      </c>
      <c r="N448" s="53" t="e">
        <f>runs!G323</f>
        <v>#DIV/0!</v>
      </c>
      <c r="O448" s="53" t="e">
        <f>IF(ISERROR(H448),1&lt;0,H448-N448&gt;eval!$B$6)</f>
        <v>#DIV/0!</v>
      </c>
      <c r="P448" s="29" t="e">
        <f t="shared" si="34"/>
        <v>#DIV/0!</v>
      </c>
      <c r="Q448" s="29" t="e">
        <f t="shared" si="35"/>
        <v>#DIV/0!</v>
      </c>
      <c r="R448" s="32" t="e">
        <f>(K448)/((P448*I448+0.0000000000000000001)/charge/constants!$B$3)</f>
        <v>#DIV/0!</v>
      </c>
      <c r="S448" s="55" t="e">
        <f>SQRT(K448+1)/((P448*I448+0.0000000000000000001)/charge/constants!$B$3)</f>
        <v>#DIV/0!</v>
      </c>
      <c r="T448" s="62" t="e">
        <f>runs!V323</f>
        <v>#DIV/0!</v>
      </c>
      <c r="U448" s="34" t="e">
        <f t="shared" si="36"/>
        <v>#DIV/0!</v>
      </c>
      <c r="V448" s="32" t="e">
        <f t="shared" si="37"/>
        <v>#DIV/0!</v>
      </c>
      <c r="W448" s="186" t="e">
        <f t="shared" si="38"/>
        <v>#DIV/0!</v>
      </c>
      <c r="X448" s="183"/>
    </row>
    <row r="449" spans="1:24" x14ac:dyDescent="0.2">
      <c r="A449" s="29">
        <f>Rohdaten!C324</f>
        <v>0</v>
      </c>
      <c r="B449" s="50">
        <f>Rohdaten!H324</f>
        <v>0</v>
      </c>
      <c r="C449" s="29">
        <f>Rohdaten!F324</f>
        <v>0</v>
      </c>
      <c r="D449" s="53">
        <f>Rohdaten!E324</f>
        <v>0</v>
      </c>
      <c r="H449" s="53">
        <f>Rohdaten!AP324</f>
        <v>0</v>
      </c>
      <c r="I449" s="172">
        <f>Rohdaten!AQ324-0.000024*K449</f>
        <v>0</v>
      </c>
      <c r="J449" s="172">
        <f>Rohdaten!AR324</f>
        <v>0</v>
      </c>
      <c r="K449" s="173">
        <f>Rohdaten!AS324</f>
        <v>0</v>
      </c>
      <c r="L449" s="172">
        <f>Rohdaten!AU324</f>
        <v>0</v>
      </c>
      <c r="M449" s="53" t="e">
        <f>runs!J324</f>
        <v>#DIV/0!</v>
      </c>
      <c r="N449" s="53" t="e">
        <f>runs!G324</f>
        <v>#DIV/0!</v>
      </c>
      <c r="O449" s="53" t="e">
        <f>IF(ISERROR(H449),1&lt;0,H449-N449&gt;eval!$B$6)</f>
        <v>#DIV/0!</v>
      </c>
      <c r="P449" s="29" t="e">
        <f t="shared" ref="P449:P512" si="39">IF(OR(ISERROR(M449),O449),H449-N449,M449)</f>
        <v>#DIV/0!</v>
      </c>
      <c r="Q449" s="29" t="e">
        <f t="shared" ref="Q449:Q512" si="40">K449/I449</f>
        <v>#DIV/0!</v>
      </c>
      <c r="R449" s="32" t="e">
        <f>(K449)/((P449*I449+0.0000000000000000001)/charge/constants!$B$3)</f>
        <v>#DIV/0!</v>
      </c>
      <c r="S449" s="55" t="e">
        <f>SQRT(K449+1)/((P449*I449+0.0000000000000000001)/charge/constants!$B$3)</f>
        <v>#DIV/0!</v>
      </c>
      <c r="T449" s="62" t="e">
        <f>runs!V324</f>
        <v>#DIV/0!</v>
      </c>
      <c r="U449" s="34" t="e">
        <f t="shared" ref="U449:U512" si="41">R449/T449</f>
        <v>#DIV/0!</v>
      </c>
      <c r="V449" s="32" t="e">
        <f t="shared" ref="V449:V512" si="42">S449/T449</f>
        <v>#DIV/0!</v>
      </c>
      <c r="W449" s="186" t="e">
        <f t="shared" ref="W449:W512" si="43">1/V449^2</f>
        <v>#DIV/0!</v>
      </c>
      <c r="X449" s="183"/>
    </row>
    <row r="450" spans="1:24" x14ac:dyDescent="0.2">
      <c r="A450" s="29">
        <f>Rohdaten!C325</f>
        <v>0</v>
      </c>
      <c r="B450" s="50">
        <f>Rohdaten!H325</f>
        <v>0</v>
      </c>
      <c r="C450" s="29">
        <f>Rohdaten!F325</f>
        <v>0</v>
      </c>
      <c r="D450" s="53">
        <f>Rohdaten!E325</f>
        <v>0</v>
      </c>
      <c r="H450" s="53">
        <f>Rohdaten!AP325</f>
        <v>0</v>
      </c>
      <c r="I450" s="172">
        <f>Rohdaten!AQ325-0.000024*K450</f>
        <v>0</v>
      </c>
      <c r="J450" s="172">
        <f>Rohdaten!AR325</f>
        <v>0</v>
      </c>
      <c r="K450" s="173">
        <f>Rohdaten!AS325</f>
        <v>0</v>
      </c>
      <c r="L450" s="172">
        <f>Rohdaten!AU325</f>
        <v>0</v>
      </c>
      <c r="M450" s="53" t="e">
        <f>runs!J325</f>
        <v>#DIV/0!</v>
      </c>
      <c r="N450" s="53" t="e">
        <f>runs!G325</f>
        <v>#DIV/0!</v>
      </c>
      <c r="O450" s="53" t="e">
        <f>IF(ISERROR(H450),1&lt;0,H450-N450&gt;eval!$B$6)</f>
        <v>#DIV/0!</v>
      </c>
      <c r="P450" s="29" t="e">
        <f t="shared" si="39"/>
        <v>#DIV/0!</v>
      </c>
      <c r="Q450" s="29" t="e">
        <f t="shared" si="40"/>
        <v>#DIV/0!</v>
      </c>
      <c r="R450" s="32" t="e">
        <f>(K450)/((P450*I450+0.0000000000000000001)/charge/constants!$B$3)</f>
        <v>#DIV/0!</v>
      </c>
      <c r="S450" s="55" t="e">
        <f>SQRT(K450+1)/((P450*I450+0.0000000000000000001)/charge/constants!$B$3)</f>
        <v>#DIV/0!</v>
      </c>
      <c r="T450" s="62" t="e">
        <f>runs!V325</f>
        <v>#DIV/0!</v>
      </c>
      <c r="U450" s="34" t="e">
        <f t="shared" si="41"/>
        <v>#DIV/0!</v>
      </c>
      <c r="V450" s="32" t="e">
        <f t="shared" si="42"/>
        <v>#DIV/0!</v>
      </c>
      <c r="W450" s="186" t="e">
        <f t="shared" si="43"/>
        <v>#DIV/0!</v>
      </c>
      <c r="X450" s="183"/>
    </row>
    <row r="451" spans="1:24" x14ac:dyDescent="0.2">
      <c r="A451" s="29">
        <f>Rohdaten!C326</f>
        <v>0</v>
      </c>
      <c r="B451" s="50">
        <f>Rohdaten!H326</f>
        <v>0</v>
      </c>
      <c r="C451" s="29">
        <f>Rohdaten!F326</f>
        <v>0</v>
      </c>
      <c r="D451" s="53">
        <f>Rohdaten!E326</f>
        <v>0</v>
      </c>
      <c r="H451" s="53">
        <f>Rohdaten!AP326</f>
        <v>0</v>
      </c>
      <c r="I451" s="172">
        <f>Rohdaten!AQ326-0.000024*K451</f>
        <v>0</v>
      </c>
      <c r="J451" s="172">
        <f>Rohdaten!AR326</f>
        <v>0</v>
      </c>
      <c r="K451" s="173">
        <f>Rohdaten!AS326</f>
        <v>0</v>
      </c>
      <c r="L451" s="172">
        <f>Rohdaten!AU326</f>
        <v>0</v>
      </c>
      <c r="M451" s="53" t="e">
        <f>runs!J326</f>
        <v>#DIV/0!</v>
      </c>
      <c r="N451" s="53" t="e">
        <f>runs!G326</f>
        <v>#DIV/0!</v>
      </c>
      <c r="O451" s="53" t="e">
        <f>IF(ISERROR(H451),1&lt;0,H451-N451&gt;eval!$B$6)</f>
        <v>#DIV/0!</v>
      </c>
      <c r="P451" s="29" t="e">
        <f t="shared" si="39"/>
        <v>#DIV/0!</v>
      </c>
      <c r="Q451" s="29" t="e">
        <f t="shared" si="40"/>
        <v>#DIV/0!</v>
      </c>
      <c r="R451" s="32" t="e">
        <f>(K451)/((P451*I451+0.0000000000000000001)/charge/constants!$B$3)</f>
        <v>#DIV/0!</v>
      </c>
      <c r="S451" s="55" t="e">
        <f>SQRT(K451+1)/((P451*I451+0.0000000000000000001)/charge/constants!$B$3)</f>
        <v>#DIV/0!</v>
      </c>
      <c r="T451" s="62" t="e">
        <f>runs!V326</f>
        <v>#DIV/0!</v>
      </c>
      <c r="U451" s="34" t="e">
        <f t="shared" si="41"/>
        <v>#DIV/0!</v>
      </c>
      <c r="V451" s="32" t="e">
        <f t="shared" si="42"/>
        <v>#DIV/0!</v>
      </c>
      <c r="W451" s="186" t="e">
        <f t="shared" si="43"/>
        <v>#DIV/0!</v>
      </c>
      <c r="X451" s="183"/>
    </row>
    <row r="452" spans="1:24" x14ac:dyDescent="0.2">
      <c r="A452" s="29">
        <f>Rohdaten!C327</f>
        <v>0</v>
      </c>
      <c r="B452" s="50">
        <f>Rohdaten!H327</f>
        <v>0</v>
      </c>
      <c r="C452" s="29">
        <f>Rohdaten!F327</f>
        <v>0</v>
      </c>
      <c r="D452" s="53">
        <f>Rohdaten!E327</f>
        <v>0</v>
      </c>
      <c r="H452" s="53">
        <f>Rohdaten!AP327</f>
        <v>0</v>
      </c>
      <c r="I452" s="172">
        <f>Rohdaten!AQ327-0.000024*K452</f>
        <v>0</v>
      </c>
      <c r="J452" s="172">
        <f>Rohdaten!AR327</f>
        <v>0</v>
      </c>
      <c r="K452" s="173">
        <f>Rohdaten!AS327</f>
        <v>0</v>
      </c>
      <c r="L452" s="172">
        <f>Rohdaten!AU327</f>
        <v>0</v>
      </c>
      <c r="M452" s="53" t="e">
        <f>runs!J327</f>
        <v>#DIV/0!</v>
      </c>
      <c r="N452" s="53" t="e">
        <f>runs!G327</f>
        <v>#DIV/0!</v>
      </c>
      <c r="O452" s="53" t="e">
        <f>IF(ISERROR(H452),1&lt;0,H452-N452&gt;eval!$B$6)</f>
        <v>#DIV/0!</v>
      </c>
      <c r="P452" s="29" t="e">
        <f t="shared" si="39"/>
        <v>#DIV/0!</v>
      </c>
      <c r="Q452" s="29" t="e">
        <f t="shared" si="40"/>
        <v>#DIV/0!</v>
      </c>
      <c r="R452" s="32" t="e">
        <f>(K452)/((P452*I452+0.0000000000000000001)/charge/constants!$B$3)</f>
        <v>#DIV/0!</v>
      </c>
      <c r="S452" s="55" t="e">
        <f>SQRT(K452+1)/((P452*I452+0.0000000000000000001)/charge/constants!$B$3)</f>
        <v>#DIV/0!</v>
      </c>
      <c r="T452" s="62" t="e">
        <f>runs!V327</f>
        <v>#DIV/0!</v>
      </c>
      <c r="U452" s="34" t="e">
        <f t="shared" si="41"/>
        <v>#DIV/0!</v>
      </c>
      <c r="V452" s="32" t="e">
        <f t="shared" si="42"/>
        <v>#DIV/0!</v>
      </c>
      <c r="W452" s="186" t="e">
        <f t="shared" si="43"/>
        <v>#DIV/0!</v>
      </c>
      <c r="X452" s="183"/>
    </row>
    <row r="453" spans="1:24" x14ac:dyDescent="0.2">
      <c r="A453" s="29">
        <f>Rohdaten!C328</f>
        <v>0</v>
      </c>
      <c r="B453" s="50">
        <f>Rohdaten!H328</f>
        <v>0</v>
      </c>
      <c r="C453" s="29">
        <f>Rohdaten!F328</f>
        <v>0</v>
      </c>
      <c r="D453" s="53">
        <f>Rohdaten!E328</f>
        <v>0</v>
      </c>
      <c r="H453" s="53">
        <f>Rohdaten!AP328</f>
        <v>0</v>
      </c>
      <c r="I453" s="172">
        <f>Rohdaten!AQ328-0.000024*K453</f>
        <v>0</v>
      </c>
      <c r="J453" s="172">
        <f>Rohdaten!AR328</f>
        <v>0</v>
      </c>
      <c r="K453" s="173">
        <f>Rohdaten!AS328</f>
        <v>0</v>
      </c>
      <c r="L453" s="172">
        <f>Rohdaten!AU328</f>
        <v>0</v>
      </c>
      <c r="M453" s="53" t="e">
        <f>runs!J328</f>
        <v>#DIV/0!</v>
      </c>
      <c r="N453" s="53" t="e">
        <f>runs!G328</f>
        <v>#DIV/0!</v>
      </c>
      <c r="O453" s="53" t="e">
        <f>IF(ISERROR(H453),1&lt;0,H453-N453&gt;eval!$B$6)</f>
        <v>#DIV/0!</v>
      </c>
      <c r="P453" s="29" t="e">
        <f t="shared" si="39"/>
        <v>#DIV/0!</v>
      </c>
      <c r="Q453" s="29" t="e">
        <f t="shared" si="40"/>
        <v>#DIV/0!</v>
      </c>
      <c r="R453" s="32" t="e">
        <f>(K453)/((P453*I453+0.0000000000000000001)/charge/constants!$B$3)</f>
        <v>#DIV/0!</v>
      </c>
      <c r="S453" s="55" t="e">
        <f>SQRT(K453+1)/((P453*I453+0.0000000000000000001)/charge/constants!$B$3)</f>
        <v>#DIV/0!</v>
      </c>
      <c r="T453" s="62" t="e">
        <f>runs!V328</f>
        <v>#DIV/0!</v>
      </c>
      <c r="U453" s="34" t="e">
        <f t="shared" si="41"/>
        <v>#DIV/0!</v>
      </c>
      <c r="V453" s="32" t="e">
        <f t="shared" si="42"/>
        <v>#DIV/0!</v>
      </c>
      <c r="W453" s="186" t="e">
        <f t="shared" si="43"/>
        <v>#DIV/0!</v>
      </c>
      <c r="X453" s="183"/>
    </row>
    <row r="454" spans="1:24" x14ac:dyDescent="0.2">
      <c r="A454" s="29">
        <f>Rohdaten!C329</f>
        <v>0</v>
      </c>
      <c r="B454" s="50">
        <f>Rohdaten!H329</f>
        <v>0</v>
      </c>
      <c r="C454" s="29">
        <f>Rohdaten!F329</f>
        <v>0</v>
      </c>
      <c r="D454" s="53">
        <f>Rohdaten!E329</f>
        <v>0</v>
      </c>
      <c r="H454" s="53">
        <f>Rohdaten!AP329</f>
        <v>0</v>
      </c>
      <c r="I454" s="172">
        <f>Rohdaten!AQ329-0.000024*K454</f>
        <v>0</v>
      </c>
      <c r="J454" s="172">
        <f>Rohdaten!AR329</f>
        <v>0</v>
      </c>
      <c r="K454" s="173">
        <f>Rohdaten!AS329</f>
        <v>0</v>
      </c>
      <c r="L454" s="172">
        <f>Rohdaten!AU329</f>
        <v>0</v>
      </c>
      <c r="M454" s="53" t="e">
        <f>runs!J329</f>
        <v>#DIV/0!</v>
      </c>
      <c r="N454" s="53" t="e">
        <f>runs!G329</f>
        <v>#DIV/0!</v>
      </c>
      <c r="O454" s="53" t="e">
        <f>IF(ISERROR(H454),1&lt;0,H454-N454&gt;eval!$B$6)</f>
        <v>#DIV/0!</v>
      </c>
      <c r="P454" s="29" t="e">
        <f t="shared" si="39"/>
        <v>#DIV/0!</v>
      </c>
      <c r="Q454" s="29" t="e">
        <f t="shared" si="40"/>
        <v>#DIV/0!</v>
      </c>
      <c r="R454" s="32" t="e">
        <f>(K454)/((P454*I454+0.0000000000000000001)/charge/constants!$B$3)</f>
        <v>#DIV/0!</v>
      </c>
      <c r="S454" s="55" t="e">
        <f>SQRT(K454+1)/((P454*I454+0.0000000000000000001)/charge/constants!$B$3)</f>
        <v>#DIV/0!</v>
      </c>
      <c r="T454" s="62" t="e">
        <f>runs!V329</f>
        <v>#DIV/0!</v>
      </c>
      <c r="U454" s="34" t="e">
        <f t="shared" si="41"/>
        <v>#DIV/0!</v>
      </c>
      <c r="V454" s="32" t="e">
        <f t="shared" si="42"/>
        <v>#DIV/0!</v>
      </c>
      <c r="W454" s="186" t="e">
        <f t="shared" si="43"/>
        <v>#DIV/0!</v>
      </c>
      <c r="X454" s="183"/>
    </row>
    <row r="455" spans="1:24" x14ac:dyDescent="0.2">
      <c r="A455" s="29">
        <f>Rohdaten!C330</f>
        <v>0</v>
      </c>
      <c r="B455" s="50">
        <f>Rohdaten!H330</f>
        <v>0</v>
      </c>
      <c r="C455" s="29">
        <f>Rohdaten!F330</f>
        <v>0</v>
      </c>
      <c r="D455" s="53">
        <f>Rohdaten!E330</f>
        <v>0</v>
      </c>
      <c r="H455" s="53">
        <f>Rohdaten!AP330</f>
        <v>0</v>
      </c>
      <c r="I455" s="172">
        <f>Rohdaten!AQ330-0.000024*K455</f>
        <v>0</v>
      </c>
      <c r="J455" s="172">
        <f>Rohdaten!AR330</f>
        <v>0</v>
      </c>
      <c r="K455" s="173">
        <f>Rohdaten!AS330</f>
        <v>0</v>
      </c>
      <c r="L455" s="172">
        <f>Rohdaten!AU330</f>
        <v>0</v>
      </c>
      <c r="M455" s="53" t="e">
        <f>runs!J330</f>
        <v>#DIV/0!</v>
      </c>
      <c r="N455" s="53" t="e">
        <f>runs!G330</f>
        <v>#DIV/0!</v>
      </c>
      <c r="O455" s="53" t="e">
        <f>IF(ISERROR(H455),1&lt;0,H455-N455&gt;eval!$B$6)</f>
        <v>#DIV/0!</v>
      </c>
      <c r="P455" s="29" t="e">
        <f t="shared" si="39"/>
        <v>#DIV/0!</v>
      </c>
      <c r="Q455" s="29" t="e">
        <f t="shared" si="40"/>
        <v>#DIV/0!</v>
      </c>
      <c r="R455" s="32" t="e">
        <f>(K455)/((P455*I455+0.0000000000000000001)/charge/constants!$B$3)</f>
        <v>#DIV/0!</v>
      </c>
      <c r="S455" s="55" t="e">
        <f>SQRT(K455+1)/((P455*I455+0.0000000000000000001)/charge/constants!$B$3)</f>
        <v>#DIV/0!</v>
      </c>
      <c r="T455" s="62" t="e">
        <f>runs!V330</f>
        <v>#DIV/0!</v>
      </c>
      <c r="U455" s="34" t="e">
        <f t="shared" si="41"/>
        <v>#DIV/0!</v>
      </c>
      <c r="V455" s="32" t="e">
        <f t="shared" si="42"/>
        <v>#DIV/0!</v>
      </c>
      <c r="W455" s="186" t="e">
        <f t="shared" si="43"/>
        <v>#DIV/0!</v>
      </c>
      <c r="X455" s="183"/>
    </row>
    <row r="456" spans="1:24" x14ac:dyDescent="0.2">
      <c r="A456" s="29">
        <f>Rohdaten!C331</f>
        <v>0</v>
      </c>
      <c r="B456" s="50">
        <f>Rohdaten!H331</f>
        <v>0</v>
      </c>
      <c r="C456" s="29">
        <f>Rohdaten!F331</f>
        <v>0</v>
      </c>
      <c r="D456" s="53">
        <f>Rohdaten!E331</f>
        <v>0</v>
      </c>
      <c r="H456" s="53">
        <f>Rohdaten!AP331</f>
        <v>0</v>
      </c>
      <c r="I456" s="172">
        <f>Rohdaten!AQ331-0.000024*K456</f>
        <v>0</v>
      </c>
      <c r="J456" s="172">
        <f>Rohdaten!AR331</f>
        <v>0</v>
      </c>
      <c r="K456" s="173">
        <f>Rohdaten!AS331</f>
        <v>0</v>
      </c>
      <c r="L456" s="172">
        <f>Rohdaten!AU331</f>
        <v>0</v>
      </c>
      <c r="M456" s="53" t="e">
        <f>runs!J331</f>
        <v>#DIV/0!</v>
      </c>
      <c r="N456" s="53" t="e">
        <f>runs!G331</f>
        <v>#DIV/0!</v>
      </c>
      <c r="O456" s="53" t="e">
        <f>IF(ISERROR(H456),1&lt;0,H456-N456&gt;eval!$B$6)</f>
        <v>#DIV/0!</v>
      </c>
      <c r="P456" s="29" t="e">
        <f t="shared" si="39"/>
        <v>#DIV/0!</v>
      </c>
      <c r="Q456" s="29" t="e">
        <f t="shared" si="40"/>
        <v>#DIV/0!</v>
      </c>
      <c r="R456" s="32" t="e">
        <f>(K456)/((P456*I456+0.0000000000000000001)/charge/constants!$B$3)</f>
        <v>#DIV/0!</v>
      </c>
      <c r="S456" s="55" t="e">
        <f>SQRT(K456+1)/((P456*I456+0.0000000000000000001)/charge/constants!$B$3)</f>
        <v>#DIV/0!</v>
      </c>
      <c r="T456" s="62" t="e">
        <f>runs!V331</f>
        <v>#DIV/0!</v>
      </c>
      <c r="U456" s="34" t="e">
        <f t="shared" si="41"/>
        <v>#DIV/0!</v>
      </c>
      <c r="V456" s="32" t="e">
        <f t="shared" si="42"/>
        <v>#DIV/0!</v>
      </c>
      <c r="W456" s="186" t="e">
        <f t="shared" si="43"/>
        <v>#DIV/0!</v>
      </c>
      <c r="X456" s="183"/>
    </row>
    <row r="457" spans="1:24" x14ac:dyDescent="0.2">
      <c r="A457" s="29">
        <f>Rohdaten!C332</f>
        <v>0</v>
      </c>
      <c r="B457" s="50">
        <f>Rohdaten!H332</f>
        <v>0</v>
      </c>
      <c r="C457" s="29">
        <f>Rohdaten!F332</f>
        <v>0</v>
      </c>
      <c r="D457" s="53">
        <f>Rohdaten!E332</f>
        <v>0</v>
      </c>
      <c r="H457" s="53">
        <f>Rohdaten!AP332</f>
        <v>0</v>
      </c>
      <c r="I457" s="172">
        <f>Rohdaten!AQ332-0.000024*K457</f>
        <v>0</v>
      </c>
      <c r="J457" s="172">
        <f>Rohdaten!AR332</f>
        <v>0</v>
      </c>
      <c r="K457" s="173">
        <f>Rohdaten!AS332</f>
        <v>0</v>
      </c>
      <c r="L457" s="172">
        <f>Rohdaten!AU332</f>
        <v>0</v>
      </c>
      <c r="M457" s="53" t="e">
        <f>runs!J332</f>
        <v>#DIV/0!</v>
      </c>
      <c r="N457" s="53" t="e">
        <f>runs!G332</f>
        <v>#DIV/0!</v>
      </c>
      <c r="O457" s="53" t="e">
        <f>IF(ISERROR(H457),1&lt;0,H457-N457&gt;eval!$B$6)</f>
        <v>#DIV/0!</v>
      </c>
      <c r="P457" s="29" t="e">
        <f t="shared" si="39"/>
        <v>#DIV/0!</v>
      </c>
      <c r="Q457" s="29" t="e">
        <f t="shared" si="40"/>
        <v>#DIV/0!</v>
      </c>
      <c r="R457" s="32" t="e">
        <f>(K457)/((P457*I457+0.0000000000000000001)/charge/constants!$B$3)</f>
        <v>#DIV/0!</v>
      </c>
      <c r="S457" s="55" t="e">
        <f>SQRT(K457+1)/((P457*I457+0.0000000000000000001)/charge/constants!$B$3)</f>
        <v>#DIV/0!</v>
      </c>
      <c r="T457" s="62" t="e">
        <f>runs!V332</f>
        <v>#DIV/0!</v>
      </c>
      <c r="U457" s="34" t="e">
        <f t="shared" si="41"/>
        <v>#DIV/0!</v>
      </c>
      <c r="V457" s="32" t="e">
        <f t="shared" si="42"/>
        <v>#DIV/0!</v>
      </c>
      <c r="W457" s="186" t="e">
        <f t="shared" si="43"/>
        <v>#DIV/0!</v>
      </c>
      <c r="X457" s="183"/>
    </row>
    <row r="458" spans="1:24" x14ac:dyDescent="0.2">
      <c r="A458" s="29">
        <f>Rohdaten!C333</f>
        <v>0</v>
      </c>
      <c r="B458" s="50">
        <f>Rohdaten!H333</f>
        <v>0</v>
      </c>
      <c r="C458" s="29">
        <f>Rohdaten!F333</f>
        <v>0</v>
      </c>
      <c r="D458" s="53">
        <f>Rohdaten!E333</f>
        <v>0</v>
      </c>
      <c r="H458" s="53">
        <f>Rohdaten!AP333</f>
        <v>0</v>
      </c>
      <c r="I458" s="172">
        <f>Rohdaten!AQ333-0.000024*K458</f>
        <v>0</v>
      </c>
      <c r="J458" s="172">
        <f>Rohdaten!AR333</f>
        <v>0</v>
      </c>
      <c r="K458" s="173">
        <f>Rohdaten!AS333</f>
        <v>0</v>
      </c>
      <c r="L458" s="172">
        <f>Rohdaten!AU333</f>
        <v>0</v>
      </c>
      <c r="M458" s="53" t="e">
        <f>runs!J333</f>
        <v>#DIV/0!</v>
      </c>
      <c r="N458" s="53" t="e">
        <f>runs!G333</f>
        <v>#DIV/0!</v>
      </c>
      <c r="O458" s="53" t="e">
        <f>IF(ISERROR(H458),1&lt;0,H458-N458&gt;eval!$B$6)</f>
        <v>#DIV/0!</v>
      </c>
      <c r="P458" s="29" t="e">
        <f t="shared" si="39"/>
        <v>#DIV/0!</v>
      </c>
      <c r="Q458" s="29" t="e">
        <f t="shared" si="40"/>
        <v>#DIV/0!</v>
      </c>
      <c r="R458" s="32" t="e">
        <f>(K458)/((P458*I458+0.0000000000000000001)/charge/constants!$B$3)</f>
        <v>#DIV/0!</v>
      </c>
      <c r="S458" s="55" t="e">
        <f>SQRT(K458+1)/((P458*I458+0.0000000000000000001)/charge/constants!$B$3)</f>
        <v>#DIV/0!</v>
      </c>
      <c r="T458" s="62" t="e">
        <f>runs!V333</f>
        <v>#DIV/0!</v>
      </c>
      <c r="U458" s="34" t="e">
        <f t="shared" si="41"/>
        <v>#DIV/0!</v>
      </c>
      <c r="V458" s="32" t="e">
        <f t="shared" si="42"/>
        <v>#DIV/0!</v>
      </c>
      <c r="W458" s="186" t="e">
        <f t="shared" si="43"/>
        <v>#DIV/0!</v>
      </c>
      <c r="X458" s="183"/>
    </row>
    <row r="459" spans="1:24" x14ac:dyDescent="0.2">
      <c r="A459" s="29">
        <f>Rohdaten!C334</f>
        <v>0</v>
      </c>
      <c r="B459" s="50">
        <f>Rohdaten!H334</f>
        <v>0</v>
      </c>
      <c r="C459" s="29">
        <f>Rohdaten!F334</f>
        <v>0</v>
      </c>
      <c r="D459" s="53">
        <f>Rohdaten!E334</f>
        <v>0</v>
      </c>
      <c r="H459" s="53">
        <f>Rohdaten!AP334</f>
        <v>0</v>
      </c>
      <c r="I459" s="172">
        <f>Rohdaten!AQ334-0.000024*K459</f>
        <v>0</v>
      </c>
      <c r="J459" s="172">
        <f>Rohdaten!AR334</f>
        <v>0</v>
      </c>
      <c r="K459" s="173">
        <f>Rohdaten!AS334</f>
        <v>0</v>
      </c>
      <c r="L459" s="172">
        <f>Rohdaten!AU334</f>
        <v>0</v>
      </c>
      <c r="M459" s="53" t="e">
        <f>runs!J334</f>
        <v>#DIV/0!</v>
      </c>
      <c r="N459" s="53" t="e">
        <f>runs!G334</f>
        <v>#DIV/0!</v>
      </c>
      <c r="O459" s="53" t="e">
        <f>IF(ISERROR(H459),1&lt;0,H459-N459&gt;eval!$B$6)</f>
        <v>#DIV/0!</v>
      </c>
      <c r="P459" s="29" t="e">
        <f t="shared" si="39"/>
        <v>#DIV/0!</v>
      </c>
      <c r="Q459" s="29" t="e">
        <f t="shared" si="40"/>
        <v>#DIV/0!</v>
      </c>
      <c r="R459" s="32" t="e">
        <f>(K459)/((P459*I459+0.0000000000000000001)/charge/constants!$B$3)</f>
        <v>#DIV/0!</v>
      </c>
      <c r="S459" s="55" t="e">
        <f>SQRT(K459+1)/((P459*I459+0.0000000000000000001)/charge/constants!$B$3)</f>
        <v>#DIV/0!</v>
      </c>
      <c r="T459" s="62" t="e">
        <f>runs!V334</f>
        <v>#DIV/0!</v>
      </c>
      <c r="U459" s="34" t="e">
        <f t="shared" si="41"/>
        <v>#DIV/0!</v>
      </c>
      <c r="V459" s="32" t="e">
        <f t="shared" si="42"/>
        <v>#DIV/0!</v>
      </c>
      <c r="W459" s="186" t="e">
        <f t="shared" si="43"/>
        <v>#DIV/0!</v>
      </c>
      <c r="X459" s="183"/>
    </row>
    <row r="460" spans="1:24" x14ac:dyDescent="0.2">
      <c r="A460" s="29">
        <f>Rohdaten!C335</f>
        <v>0</v>
      </c>
      <c r="B460" s="50">
        <f>Rohdaten!H335</f>
        <v>0</v>
      </c>
      <c r="C460" s="29">
        <f>Rohdaten!F335</f>
        <v>0</v>
      </c>
      <c r="D460" s="53">
        <f>Rohdaten!E335</f>
        <v>0</v>
      </c>
      <c r="H460" s="53">
        <f>Rohdaten!AP335</f>
        <v>0</v>
      </c>
      <c r="I460" s="172">
        <f>Rohdaten!AQ335-0.000024*K460</f>
        <v>0</v>
      </c>
      <c r="J460" s="172">
        <f>Rohdaten!AR335</f>
        <v>0</v>
      </c>
      <c r="K460" s="173">
        <f>Rohdaten!AS335</f>
        <v>0</v>
      </c>
      <c r="L460" s="172">
        <f>Rohdaten!AU335</f>
        <v>0</v>
      </c>
      <c r="M460" s="53" t="e">
        <f>runs!J335</f>
        <v>#DIV/0!</v>
      </c>
      <c r="N460" s="53" t="e">
        <f>runs!G335</f>
        <v>#DIV/0!</v>
      </c>
      <c r="O460" s="53" t="e">
        <f>IF(ISERROR(H460),1&lt;0,H460-N460&gt;eval!$B$6)</f>
        <v>#DIV/0!</v>
      </c>
      <c r="P460" s="29" t="e">
        <f t="shared" si="39"/>
        <v>#DIV/0!</v>
      </c>
      <c r="Q460" s="29" t="e">
        <f t="shared" si="40"/>
        <v>#DIV/0!</v>
      </c>
      <c r="R460" s="32" t="e">
        <f>(K460)/((P460*I460+0.0000000000000000001)/charge/constants!$B$3)</f>
        <v>#DIV/0!</v>
      </c>
      <c r="S460" s="55" t="e">
        <f>SQRT(K460+1)/((P460*I460+0.0000000000000000001)/charge/constants!$B$3)</f>
        <v>#DIV/0!</v>
      </c>
      <c r="T460" s="62" t="e">
        <f>runs!V335</f>
        <v>#DIV/0!</v>
      </c>
      <c r="U460" s="34" t="e">
        <f t="shared" si="41"/>
        <v>#DIV/0!</v>
      </c>
      <c r="V460" s="32" t="e">
        <f t="shared" si="42"/>
        <v>#DIV/0!</v>
      </c>
      <c r="W460" s="186" t="e">
        <f t="shared" si="43"/>
        <v>#DIV/0!</v>
      </c>
      <c r="X460" s="183"/>
    </row>
    <row r="461" spans="1:24" x14ac:dyDescent="0.2">
      <c r="A461" s="29">
        <f>Rohdaten!C336</f>
        <v>0</v>
      </c>
      <c r="B461" s="50">
        <f>Rohdaten!H336</f>
        <v>0</v>
      </c>
      <c r="C461" s="29">
        <f>Rohdaten!F336</f>
        <v>0</v>
      </c>
      <c r="D461" s="53">
        <f>Rohdaten!E336</f>
        <v>0</v>
      </c>
      <c r="H461" s="53">
        <f>Rohdaten!AP336</f>
        <v>0</v>
      </c>
      <c r="I461" s="172">
        <f>Rohdaten!AQ336-0.000024*K461</f>
        <v>0</v>
      </c>
      <c r="J461" s="172">
        <f>Rohdaten!AR336</f>
        <v>0</v>
      </c>
      <c r="K461" s="173">
        <f>Rohdaten!AS336</f>
        <v>0</v>
      </c>
      <c r="L461" s="172">
        <f>Rohdaten!AU336</f>
        <v>0</v>
      </c>
      <c r="M461" s="53" t="e">
        <f>runs!J336</f>
        <v>#DIV/0!</v>
      </c>
      <c r="N461" s="53" t="e">
        <f>runs!G336</f>
        <v>#DIV/0!</v>
      </c>
      <c r="O461" s="53" t="e">
        <f>IF(ISERROR(H461),1&lt;0,H461-N461&gt;eval!$B$6)</f>
        <v>#DIV/0!</v>
      </c>
      <c r="P461" s="29" t="e">
        <f t="shared" si="39"/>
        <v>#DIV/0!</v>
      </c>
      <c r="Q461" s="29" t="e">
        <f t="shared" si="40"/>
        <v>#DIV/0!</v>
      </c>
      <c r="R461" s="32" t="e">
        <f>(K461)/((P461*I461+0.0000000000000000001)/charge/constants!$B$3)</f>
        <v>#DIV/0!</v>
      </c>
      <c r="S461" s="55" t="e">
        <f>SQRT(K461+1)/((P461*I461+0.0000000000000000001)/charge/constants!$B$3)</f>
        <v>#DIV/0!</v>
      </c>
      <c r="T461" s="62" t="e">
        <f>runs!V336</f>
        <v>#DIV/0!</v>
      </c>
      <c r="U461" s="34" t="e">
        <f t="shared" si="41"/>
        <v>#DIV/0!</v>
      </c>
      <c r="V461" s="32" t="e">
        <f t="shared" si="42"/>
        <v>#DIV/0!</v>
      </c>
      <c r="W461" s="186" t="e">
        <f t="shared" si="43"/>
        <v>#DIV/0!</v>
      </c>
      <c r="X461" s="183"/>
    </row>
    <row r="462" spans="1:24" x14ac:dyDescent="0.2">
      <c r="A462" s="29">
        <f>Rohdaten!C337</f>
        <v>0</v>
      </c>
      <c r="B462" s="50">
        <f>Rohdaten!H337</f>
        <v>0</v>
      </c>
      <c r="C462" s="29">
        <f>Rohdaten!F337</f>
        <v>0</v>
      </c>
      <c r="D462" s="53">
        <f>Rohdaten!E337</f>
        <v>0</v>
      </c>
      <c r="H462" s="53">
        <f>Rohdaten!AP337</f>
        <v>0</v>
      </c>
      <c r="I462" s="172">
        <f>Rohdaten!AQ337-0.000024*K462</f>
        <v>0</v>
      </c>
      <c r="J462" s="172">
        <f>Rohdaten!AR337</f>
        <v>0</v>
      </c>
      <c r="K462" s="173">
        <f>Rohdaten!AS337</f>
        <v>0</v>
      </c>
      <c r="L462" s="172">
        <f>Rohdaten!AU337</f>
        <v>0</v>
      </c>
      <c r="M462" s="53" t="e">
        <f>runs!J337</f>
        <v>#DIV/0!</v>
      </c>
      <c r="N462" s="53" t="e">
        <f>runs!G337</f>
        <v>#DIV/0!</v>
      </c>
      <c r="O462" s="53" t="e">
        <f>IF(ISERROR(H462),1&lt;0,H462-N462&gt;eval!$B$6)</f>
        <v>#DIV/0!</v>
      </c>
      <c r="P462" s="29" t="e">
        <f t="shared" si="39"/>
        <v>#DIV/0!</v>
      </c>
      <c r="Q462" s="29" t="e">
        <f t="shared" si="40"/>
        <v>#DIV/0!</v>
      </c>
      <c r="R462" s="32" t="e">
        <f>(K462)/((P462*I462+0.0000000000000000001)/charge/constants!$B$3)</f>
        <v>#DIV/0!</v>
      </c>
      <c r="S462" s="55" t="e">
        <f>SQRT(K462+1)/((P462*I462+0.0000000000000000001)/charge/constants!$B$3)</f>
        <v>#DIV/0!</v>
      </c>
      <c r="T462" s="62" t="e">
        <f>runs!V337</f>
        <v>#DIV/0!</v>
      </c>
      <c r="U462" s="34" t="e">
        <f t="shared" si="41"/>
        <v>#DIV/0!</v>
      </c>
      <c r="V462" s="32" t="e">
        <f t="shared" si="42"/>
        <v>#DIV/0!</v>
      </c>
      <c r="W462" s="186" t="e">
        <f t="shared" si="43"/>
        <v>#DIV/0!</v>
      </c>
      <c r="X462" s="183"/>
    </row>
    <row r="463" spans="1:24" x14ac:dyDescent="0.2">
      <c r="A463" s="29">
        <f>Rohdaten!C338</f>
        <v>0</v>
      </c>
      <c r="B463" s="50">
        <f>Rohdaten!H338</f>
        <v>0</v>
      </c>
      <c r="C463" s="29">
        <f>Rohdaten!F338</f>
        <v>0</v>
      </c>
      <c r="D463" s="53">
        <f>Rohdaten!E338</f>
        <v>0</v>
      </c>
      <c r="H463" s="53">
        <f>Rohdaten!AP338</f>
        <v>0</v>
      </c>
      <c r="I463" s="172">
        <f>Rohdaten!AQ338-0.000024*K463</f>
        <v>0</v>
      </c>
      <c r="J463" s="172">
        <f>Rohdaten!AR338</f>
        <v>0</v>
      </c>
      <c r="K463" s="173">
        <f>Rohdaten!AS338</f>
        <v>0</v>
      </c>
      <c r="L463" s="172">
        <f>Rohdaten!AU338</f>
        <v>0</v>
      </c>
      <c r="M463" s="53" t="e">
        <f>runs!J338</f>
        <v>#DIV/0!</v>
      </c>
      <c r="N463" s="53" t="e">
        <f>runs!G338</f>
        <v>#DIV/0!</v>
      </c>
      <c r="O463" s="53" t="e">
        <f>IF(ISERROR(H463),1&lt;0,H463-N463&gt;eval!$B$6)</f>
        <v>#DIV/0!</v>
      </c>
      <c r="P463" s="29" t="e">
        <f t="shared" si="39"/>
        <v>#DIV/0!</v>
      </c>
      <c r="Q463" s="29" t="e">
        <f t="shared" si="40"/>
        <v>#DIV/0!</v>
      </c>
      <c r="R463" s="32" t="e">
        <f>(K463)/((P463*I463+0.0000000000000000001)/charge/constants!$B$3)</f>
        <v>#DIV/0!</v>
      </c>
      <c r="S463" s="55" t="e">
        <f>SQRT(K463+1)/((P463*I463+0.0000000000000000001)/charge/constants!$B$3)</f>
        <v>#DIV/0!</v>
      </c>
      <c r="T463" s="62" t="e">
        <f>runs!V338</f>
        <v>#DIV/0!</v>
      </c>
      <c r="U463" s="34" t="e">
        <f t="shared" si="41"/>
        <v>#DIV/0!</v>
      </c>
      <c r="V463" s="32" t="e">
        <f t="shared" si="42"/>
        <v>#DIV/0!</v>
      </c>
      <c r="W463" s="186" t="e">
        <f t="shared" si="43"/>
        <v>#DIV/0!</v>
      </c>
      <c r="X463" s="183"/>
    </row>
    <row r="464" spans="1:24" x14ac:dyDescent="0.2">
      <c r="A464" s="29">
        <f>Rohdaten!C339</f>
        <v>0</v>
      </c>
      <c r="B464" s="50">
        <f>Rohdaten!H339</f>
        <v>0</v>
      </c>
      <c r="C464" s="29">
        <f>Rohdaten!F339</f>
        <v>0</v>
      </c>
      <c r="D464" s="53">
        <f>Rohdaten!E339</f>
        <v>0</v>
      </c>
      <c r="H464" s="53">
        <f>Rohdaten!AP339</f>
        <v>0</v>
      </c>
      <c r="I464" s="172">
        <f>Rohdaten!AQ339-0.000024*K464</f>
        <v>0</v>
      </c>
      <c r="J464" s="172">
        <f>Rohdaten!AR339</f>
        <v>0</v>
      </c>
      <c r="K464" s="173">
        <f>Rohdaten!AS339</f>
        <v>0</v>
      </c>
      <c r="L464" s="172">
        <f>Rohdaten!AU339</f>
        <v>0</v>
      </c>
      <c r="M464" s="53" t="e">
        <f>runs!J339</f>
        <v>#DIV/0!</v>
      </c>
      <c r="N464" s="53" t="e">
        <f>runs!G339</f>
        <v>#DIV/0!</v>
      </c>
      <c r="O464" s="53" t="e">
        <f>IF(ISERROR(H464),1&lt;0,H464-N464&gt;eval!$B$6)</f>
        <v>#DIV/0!</v>
      </c>
      <c r="P464" s="29" t="e">
        <f t="shared" si="39"/>
        <v>#DIV/0!</v>
      </c>
      <c r="Q464" s="29" t="e">
        <f t="shared" si="40"/>
        <v>#DIV/0!</v>
      </c>
      <c r="R464" s="32" t="e">
        <f>(K464)/((P464*I464+0.0000000000000000001)/charge/constants!$B$3)</f>
        <v>#DIV/0!</v>
      </c>
      <c r="S464" s="55" t="e">
        <f>SQRT(K464+1)/((P464*I464+0.0000000000000000001)/charge/constants!$B$3)</f>
        <v>#DIV/0!</v>
      </c>
      <c r="T464" s="62" t="e">
        <f>runs!V339</f>
        <v>#DIV/0!</v>
      </c>
      <c r="U464" s="34" t="e">
        <f t="shared" si="41"/>
        <v>#DIV/0!</v>
      </c>
      <c r="V464" s="32" t="e">
        <f t="shared" si="42"/>
        <v>#DIV/0!</v>
      </c>
      <c r="W464" s="186" t="e">
        <f t="shared" si="43"/>
        <v>#DIV/0!</v>
      </c>
      <c r="X464" s="183"/>
    </row>
    <row r="465" spans="1:24" x14ac:dyDescent="0.2">
      <c r="A465" s="29">
        <f>Rohdaten!C340</f>
        <v>0</v>
      </c>
      <c r="B465" s="50">
        <f>Rohdaten!H340</f>
        <v>0</v>
      </c>
      <c r="C465" s="29">
        <f>Rohdaten!F340</f>
        <v>0</v>
      </c>
      <c r="D465" s="53">
        <f>Rohdaten!E340</f>
        <v>0</v>
      </c>
      <c r="H465" s="53">
        <f>Rohdaten!AP340</f>
        <v>0</v>
      </c>
      <c r="I465" s="172">
        <f>Rohdaten!AQ340-0.000024*K465</f>
        <v>0</v>
      </c>
      <c r="J465" s="172">
        <f>Rohdaten!AR340</f>
        <v>0</v>
      </c>
      <c r="K465" s="173">
        <f>Rohdaten!AS340</f>
        <v>0</v>
      </c>
      <c r="L465" s="172">
        <f>Rohdaten!AU340</f>
        <v>0</v>
      </c>
      <c r="M465" s="53" t="e">
        <f>runs!J340</f>
        <v>#DIV/0!</v>
      </c>
      <c r="N465" s="53" t="e">
        <f>runs!G340</f>
        <v>#DIV/0!</v>
      </c>
      <c r="O465" s="53" t="e">
        <f>IF(ISERROR(H465),1&lt;0,H465-N465&gt;eval!$B$6)</f>
        <v>#DIV/0!</v>
      </c>
      <c r="P465" s="29" t="e">
        <f t="shared" si="39"/>
        <v>#DIV/0!</v>
      </c>
      <c r="Q465" s="29" t="e">
        <f t="shared" si="40"/>
        <v>#DIV/0!</v>
      </c>
      <c r="R465" s="32" t="e">
        <f>(K465)/((P465*I465+0.0000000000000000001)/charge/constants!$B$3)</f>
        <v>#DIV/0!</v>
      </c>
      <c r="S465" s="55" t="e">
        <f>SQRT(K465+1)/((P465*I465+0.0000000000000000001)/charge/constants!$B$3)</f>
        <v>#DIV/0!</v>
      </c>
      <c r="T465" s="62" t="e">
        <f>runs!V340</f>
        <v>#DIV/0!</v>
      </c>
      <c r="U465" s="34" t="e">
        <f t="shared" si="41"/>
        <v>#DIV/0!</v>
      </c>
      <c r="V465" s="32" t="e">
        <f t="shared" si="42"/>
        <v>#DIV/0!</v>
      </c>
      <c r="W465" s="186" t="e">
        <f t="shared" si="43"/>
        <v>#DIV/0!</v>
      </c>
      <c r="X465" s="183"/>
    </row>
    <row r="466" spans="1:24" x14ac:dyDescent="0.2">
      <c r="A466" s="29">
        <f>Rohdaten!C341</f>
        <v>0</v>
      </c>
      <c r="B466" s="50">
        <f>Rohdaten!H341</f>
        <v>0</v>
      </c>
      <c r="C466" s="29">
        <f>Rohdaten!F341</f>
        <v>0</v>
      </c>
      <c r="D466" s="53">
        <f>Rohdaten!E341</f>
        <v>0</v>
      </c>
      <c r="H466" s="53">
        <f>Rohdaten!AP341</f>
        <v>0</v>
      </c>
      <c r="I466" s="172">
        <f>Rohdaten!AQ341-0.000024*K466</f>
        <v>0</v>
      </c>
      <c r="J466" s="172">
        <f>Rohdaten!AR341</f>
        <v>0</v>
      </c>
      <c r="K466" s="173">
        <f>Rohdaten!AS341</f>
        <v>0</v>
      </c>
      <c r="L466" s="172">
        <f>Rohdaten!AU341</f>
        <v>0</v>
      </c>
      <c r="M466" s="53" t="e">
        <f>runs!J341</f>
        <v>#DIV/0!</v>
      </c>
      <c r="N466" s="53" t="e">
        <f>runs!G341</f>
        <v>#DIV/0!</v>
      </c>
      <c r="O466" s="53" t="e">
        <f>IF(ISERROR(H466),1&lt;0,H466-N466&gt;eval!$B$6)</f>
        <v>#DIV/0!</v>
      </c>
      <c r="P466" s="29" t="e">
        <f t="shared" si="39"/>
        <v>#DIV/0!</v>
      </c>
      <c r="Q466" s="29" t="e">
        <f t="shared" si="40"/>
        <v>#DIV/0!</v>
      </c>
      <c r="R466" s="32" t="e">
        <f>(K466)/((P466*I466+0.0000000000000000001)/charge/constants!$B$3)</f>
        <v>#DIV/0!</v>
      </c>
      <c r="S466" s="55" t="e">
        <f>SQRT(K466+1)/((P466*I466+0.0000000000000000001)/charge/constants!$B$3)</f>
        <v>#DIV/0!</v>
      </c>
      <c r="T466" s="62" t="e">
        <f>runs!V341</f>
        <v>#DIV/0!</v>
      </c>
      <c r="U466" s="34" t="e">
        <f t="shared" si="41"/>
        <v>#DIV/0!</v>
      </c>
      <c r="V466" s="32" t="e">
        <f t="shared" si="42"/>
        <v>#DIV/0!</v>
      </c>
      <c r="W466" s="186" t="e">
        <f t="shared" si="43"/>
        <v>#DIV/0!</v>
      </c>
      <c r="X466" s="183"/>
    </row>
    <row r="467" spans="1:24" x14ac:dyDescent="0.2">
      <c r="A467" s="29">
        <f>Rohdaten!C342</f>
        <v>0</v>
      </c>
      <c r="B467" s="50">
        <f>Rohdaten!H342</f>
        <v>0</v>
      </c>
      <c r="C467" s="29">
        <f>Rohdaten!F342</f>
        <v>0</v>
      </c>
      <c r="D467" s="53">
        <f>Rohdaten!E342</f>
        <v>0</v>
      </c>
      <c r="H467" s="53">
        <f>Rohdaten!AP342</f>
        <v>0</v>
      </c>
      <c r="I467" s="172">
        <f>Rohdaten!AQ342-0.000024*K467</f>
        <v>0</v>
      </c>
      <c r="J467" s="172">
        <f>Rohdaten!AR342</f>
        <v>0</v>
      </c>
      <c r="K467" s="173">
        <f>Rohdaten!AS342</f>
        <v>0</v>
      </c>
      <c r="L467" s="172">
        <f>Rohdaten!AU342</f>
        <v>0</v>
      </c>
      <c r="M467" s="53" t="e">
        <f>runs!J342</f>
        <v>#DIV/0!</v>
      </c>
      <c r="N467" s="53" t="e">
        <f>runs!G342</f>
        <v>#DIV/0!</v>
      </c>
      <c r="O467" s="53" t="e">
        <f>IF(ISERROR(H467),1&lt;0,H467-N467&gt;eval!$B$6)</f>
        <v>#DIV/0!</v>
      </c>
      <c r="P467" s="29" t="e">
        <f t="shared" si="39"/>
        <v>#DIV/0!</v>
      </c>
      <c r="Q467" s="29" t="e">
        <f t="shared" si="40"/>
        <v>#DIV/0!</v>
      </c>
      <c r="R467" s="32" t="e">
        <f>(K467)/((P467*I467+0.0000000000000000001)/charge/constants!$B$3)</f>
        <v>#DIV/0!</v>
      </c>
      <c r="S467" s="55" t="e">
        <f>SQRT(K467+1)/((P467*I467+0.0000000000000000001)/charge/constants!$B$3)</f>
        <v>#DIV/0!</v>
      </c>
      <c r="T467" s="62" t="e">
        <f>runs!V342</f>
        <v>#DIV/0!</v>
      </c>
      <c r="U467" s="34" t="e">
        <f t="shared" si="41"/>
        <v>#DIV/0!</v>
      </c>
      <c r="V467" s="32" t="e">
        <f t="shared" si="42"/>
        <v>#DIV/0!</v>
      </c>
      <c r="W467" s="186" t="e">
        <f t="shared" si="43"/>
        <v>#DIV/0!</v>
      </c>
      <c r="X467" s="183"/>
    </row>
    <row r="468" spans="1:24" x14ac:dyDescent="0.2">
      <c r="A468" s="29">
        <f>Rohdaten!C343</f>
        <v>0</v>
      </c>
      <c r="B468" s="50">
        <f>Rohdaten!H343</f>
        <v>0</v>
      </c>
      <c r="C468" s="29">
        <f>Rohdaten!F343</f>
        <v>0</v>
      </c>
      <c r="D468" s="53">
        <f>Rohdaten!E343</f>
        <v>0</v>
      </c>
      <c r="H468" s="53">
        <f>Rohdaten!AP343</f>
        <v>0</v>
      </c>
      <c r="I468" s="172">
        <f>Rohdaten!AQ343-0.000024*K468</f>
        <v>0</v>
      </c>
      <c r="J468" s="172">
        <f>Rohdaten!AR343</f>
        <v>0</v>
      </c>
      <c r="K468" s="173">
        <f>Rohdaten!AS343</f>
        <v>0</v>
      </c>
      <c r="L468" s="172">
        <f>Rohdaten!AU343</f>
        <v>0</v>
      </c>
      <c r="M468" s="53" t="e">
        <f>runs!J343</f>
        <v>#DIV/0!</v>
      </c>
      <c r="N468" s="53" t="e">
        <f>runs!G343</f>
        <v>#DIV/0!</v>
      </c>
      <c r="O468" s="53" t="e">
        <f>IF(ISERROR(H468),1&lt;0,H468-N468&gt;eval!$B$6)</f>
        <v>#DIV/0!</v>
      </c>
      <c r="P468" s="29" t="e">
        <f t="shared" si="39"/>
        <v>#DIV/0!</v>
      </c>
      <c r="Q468" s="29" t="e">
        <f t="shared" si="40"/>
        <v>#DIV/0!</v>
      </c>
      <c r="R468" s="32" t="e">
        <f>(K468)/((P468*I468+0.0000000000000000001)/charge/constants!$B$3)</f>
        <v>#DIV/0!</v>
      </c>
      <c r="S468" s="55" t="e">
        <f>SQRT(K468+1)/((P468*I468+0.0000000000000000001)/charge/constants!$B$3)</f>
        <v>#DIV/0!</v>
      </c>
      <c r="T468" s="62" t="e">
        <f>runs!V343</f>
        <v>#DIV/0!</v>
      </c>
      <c r="U468" s="34" t="e">
        <f t="shared" si="41"/>
        <v>#DIV/0!</v>
      </c>
      <c r="V468" s="32" t="e">
        <f t="shared" si="42"/>
        <v>#DIV/0!</v>
      </c>
      <c r="W468" s="186" t="e">
        <f t="shared" si="43"/>
        <v>#DIV/0!</v>
      </c>
      <c r="X468" s="183"/>
    </row>
    <row r="469" spans="1:24" x14ac:dyDescent="0.2">
      <c r="A469" s="29">
        <f>Rohdaten!C344</f>
        <v>0</v>
      </c>
      <c r="B469" s="50">
        <f>Rohdaten!H344</f>
        <v>0</v>
      </c>
      <c r="C469" s="29">
        <f>Rohdaten!F344</f>
        <v>0</v>
      </c>
      <c r="D469" s="53">
        <f>Rohdaten!E344</f>
        <v>0</v>
      </c>
      <c r="H469" s="53">
        <f>Rohdaten!AP344</f>
        <v>0</v>
      </c>
      <c r="I469" s="172">
        <f>Rohdaten!AQ344-0.000024*K469</f>
        <v>0</v>
      </c>
      <c r="J469" s="172">
        <f>Rohdaten!AR344</f>
        <v>0</v>
      </c>
      <c r="K469" s="173">
        <f>Rohdaten!AS344</f>
        <v>0</v>
      </c>
      <c r="L469" s="172">
        <f>Rohdaten!AU344</f>
        <v>0</v>
      </c>
      <c r="M469" s="53" t="e">
        <f>runs!J344</f>
        <v>#DIV/0!</v>
      </c>
      <c r="N469" s="53" t="e">
        <f>runs!G344</f>
        <v>#DIV/0!</v>
      </c>
      <c r="O469" s="53" t="e">
        <f>IF(ISERROR(H469),1&lt;0,H469-N469&gt;eval!$B$6)</f>
        <v>#DIV/0!</v>
      </c>
      <c r="P469" s="29" t="e">
        <f t="shared" si="39"/>
        <v>#DIV/0!</v>
      </c>
      <c r="Q469" s="29" t="e">
        <f t="shared" si="40"/>
        <v>#DIV/0!</v>
      </c>
      <c r="R469" s="32" t="e">
        <f>(K469)/((P469*I469+0.0000000000000000001)/charge/constants!$B$3)</f>
        <v>#DIV/0!</v>
      </c>
      <c r="S469" s="55" t="e">
        <f>SQRT(K469+1)/((P469*I469+0.0000000000000000001)/charge/constants!$B$3)</f>
        <v>#DIV/0!</v>
      </c>
      <c r="T469" s="62" t="e">
        <f>runs!V344</f>
        <v>#DIV/0!</v>
      </c>
      <c r="U469" s="34" t="e">
        <f t="shared" si="41"/>
        <v>#DIV/0!</v>
      </c>
      <c r="V469" s="32" t="e">
        <f t="shared" si="42"/>
        <v>#DIV/0!</v>
      </c>
      <c r="W469" s="186" t="e">
        <f t="shared" si="43"/>
        <v>#DIV/0!</v>
      </c>
      <c r="X469" s="183"/>
    </row>
    <row r="470" spans="1:24" x14ac:dyDescent="0.2">
      <c r="A470" s="29">
        <f>Rohdaten!C345</f>
        <v>0</v>
      </c>
      <c r="B470" s="50">
        <f>Rohdaten!H345</f>
        <v>0</v>
      </c>
      <c r="C470" s="29">
        <f>Rohdaten!F345</f>
        <v>0</v>
      </c>
      <c r="D470" s="53">
        <f>Rohdaten!E345</f>
        <v>0</v>
      </c>
      <c r="H470" s="53">
        <f>Rohdaten!AP345</f>
        <v>0</v>
      </c>
      <c r="I470" s="172">
        <f>Rohdaten!AQ345-0.000024*K470</f>
        <v>0</v>
      </c>
      <c r="J470" s="172">
        <f>Rohdaten!AR345</f>
        <v>0</v>
      </c>
      <c r="K470" s="173">
        <f>Rohdaten!AS345</f>
        <v>0</v>
      </c>
      <c r="L470" s="172">
        <f>Rohdaten!AU345</f>
        <v>0</v>
      </c>
      <c r="M470" s="53" t="e">
        <f>runs!J345</f>
        <v>#DIV/0!</v>
      </c>
      <c r="N470" s="53" t="e">
        <f>runs!G345</f>
        <v>#DIV/0!</v>
      </c>
      <c r="O470" s="53" t="e">
        <f>IF(ISERROR(H470),1&lt;0,H470-N470&gt;eval!$B$6)</f>
        <v>#DIV/0!</v>
      </c>
      <c r="P470" s="29" t="e">
        <f t="shared" si="39"/>
        <v>#DIV/0!</v>
      </c>
      <c r="Q470" s="29" t="e">
        <f t="shared" si="40"/>
        <v>#DIV/0!</v>
      </c>
      <c r="R470" s="32" t="e">
        <f>(K470)/((P470*I470+0.0000000000000000001)/charge/constants!$B$3)</f>
        <v>#DIV/0!</v>
      </c>
      <c r="S470" s="55" t="e">
        <f>SQRT(K470+1)/((P470*I470+0.0000000000000000001)/charge/constants!$B$3)</f>
        <v>#DIV/0!</v>
      </c>
      <c r="T470" s="62" t="e">
        <f>runs!V345</f>
        <v>#DIV/0!</v>
      </c>
      <c r="U470" s="34" t="e">
        <f t="shared" si="41"/>
        <v>#DIV/0!</v>
      </c>
      <c r="V470" s="32" t="e">
        <f t="shared" si="42"/>
        <v>#DIV/0!</v>
      </c>
      <c r="W470" s="186" t="e">
        <f t="shared" si="43"/>
        <v>#DIV/0!</v>
      </c>
      <c r="X470" s="183"/>
    </row>
    <row r="471" spans="1:24" x14ac:dyDescent="0.2">
      <c r="A471" s="29">
        <f>Rohdaten!C346</f>
        <v>0</v>
      </c>
      <c r="B471" s="50">
        <f>Rohdaten!H346</f>
        <v>0</v>
      </c>
      <c r="C471" s="29">
        <f>Rohdaten!F346</f>
        <v>0</v>
      </c>
      <c r="D471" s="53">
        <f>Rohdaten!E346</f>
        <v>0</v>
      </c>
      <c r="H471" s="53">
        <f>Rohdaten!AP346</f>
        <v>0</v>
      </c>
      <c r="I471" s="172">
        <f>Rohdaten!AQ346-0.000024*K471</f>
        <v>0</v>
      </c>
      <c r="J471" s="172">
        <f>Rohdaten!AR346</f>
        <v>0</v>
      </c>
      <c r="K471" s="173">
        <f>Rohdaten!AS346</f>
        <v>0</v>
      </c>
      <c r="L471" s="172">
        <f>Rohdaten!AU346</f>
        <v>0</v>
      </c>
      <c r="M471" s="53" t="e">
        <f>runs!J346</f>
        <v>#DIV/0!</v>
      </c>
      <c r="N471" s="53" t="e">
        <f>runs!G346</f>
        <v>#DIV/0!</v>
      </c>
      <c r="O471" s="53" t="e">
        <f>IF(ISERROR(H471),1&lt;0,H471-N471&gt;eval!$B$6)</f>
        <v>#DIV/0!</v>
      </c>
      <c r="P471" s="29" t="e">
        <f t="shared" si="39"/>
        <v>#DIV/0!</v>
      </c>
      <c r="Q471" s="29" t="e">
        <f t="shared" si="40"/>
        <v>#DIV/0!</v>
      </c>
      <c r="R471" s="32" t="e">
        <f>(K471)/((P471*I471+0.0000000000000000001)/charge/constants!$B$3)</f>
        <v>#DIV/0!</v>
      </c>
      <c r="S471" s="55" t="e">
        <f>SQRT(K471+1)/((P471*I471+0.0000000000000000001)/charge/constants!$B$3)</f>
        <v>#DIV/0!</v>
      </c>
      <c r="T471" s="62" t="e">
        <f>runs!V346</f>
        <v>#DIV/0!</v>
      </c>
      <c r="U471" s="34" t="e">
        <f t="shared" si="41"/>
        <v>#DIV/0!</v>
      </c>
      <c r="V471" s="32" t="e">
        <f t="shared" si="42"/>
        <v>#DIV/0!</v>
      </c>
      <c r="W471" s="186" t="e">
        <f t="shared" si="43"/>
        <v>#DIV/0!</v>
      </c>
      <c r="X471" s="183"/>
    </row>
    <row r="472" spans="1:24" x14ac:dyDescent="0.2">
      <c r="A472" s="29">
        <f>Rohdaten!C347</f>
        <v>0</v>
      </c>
      <c r="B472" s="50">
        <f>Rohdaten!H347</f>
        <v>0</v>
      </c>
      <c r="C472" s="29">
        <f>Rohdaten!F347</f>
        <v>0</v>
      </c>
      <c r="D472" s="53">
        <f>Rohdaten!E347</f>
        <v>0</v>
      </c>
      <c r="H472" s="53">
        <f>Rohdaten!AP347</f>
        <v>0</v>
      </c>
      <c r="I472" s="172">
        <f>Rohdaten!AQ347-0.000024*K472</f>
        <v>0</v>
      </c>
      <c r="J472" s="172">
        <f>Rohdaten!AR347</f>
        <v>0</v>
      </c>
      <c r="K472" s="173">
        <f>Rohdaten!AS347</f>
        <v>0</v>
      </c>
      <c r="L472" s="172">
        <f>Rohdaten!AU347</f>
        <v>0</v>
      </c>
      <c r="M472" s="53" t="e">
        <f>runs!J347</f>
        <v>#DIV/0!</v>
      </c>
      <c r="N472" s="53" t="e">
        <f>runs!G347</f>
        <v>#DIV/0!</v>
      </c>
      <c r="O472" s="53" t="e">
        <f>IF(ISERROR(H472),1&lt;0,H472-N472&gt;eval!$B$6)</f>
        <v>#DIV/0!</v>
      </c>
      <c r="P472" s="29" t="e">
        <f t="shared" si="39"/>
        <v>#DIV/0!</v>
      </c>
      <c r="Q472" s="29" t="e">
        <f t="shared" si="40"/>
        <v>#DIV/0!</v>
      </c>
      <c r="R472" s="32" t="e">
        <f>(K472)/((P472*I472+0.0000000000000000001)/charge/constants!$B$3)</f>
        <v>#DIV/0!</v>
      </c>
      <c r="S472" s="55" t="e">
        <f>SQRT(K472+1)/((P472*I472+0.0000000000000000001)/charge/constants!$B$3)</f>
        <v>#DIV/0!</v>
      </c>
      <c r="T472" s="62" t="e">
        <f>runs!V347</f>
        <v>#DIV/0!</v>
      </c>
      <c r="U472" s="34" t="e">
        <f t="shared" si="41"/>
        <v>#DIV/0!</v>
      </c>
      <c r="V472" s="32" t="e">
        <f t="shared" si="42"/>
        <v>#DIV/0!</v>
      </c>
      <c r="W472" s="186" t="e">
        <f t="shared" si="43"/>
        <v>#DIV/0!</v>
      </c>
      <c r="X472" s="183"/>
    </row>
    <row r="473" spans="1:24" x14ac:dyDescent="0.2">
      <c r="A473" s="29">
        <f>Rohdaten!C348</f>
        <v>0</v>
      </c>
      <c r="B473" s="50">
        <f>Rohdaten!H348</f>
        <v>0</v>
      </c>
      <c r="C473" s="29">
        <f>Rohdaten!F348</f>
        <v>0</v>
      </c>
      <c r="D473" s="53">
        <f>Rohdaten!E348</f>
        <v>0</v>
      </c>
      <c r="H473" s="53">
        <f>Rohdaten!AP348</f>
        <v>0</v>
      </c>
      <c r="I473" s="172">
        <f>Rohdaten!AQ348-0.000024*K473</f>
        <v>0</v>
      </c>
      <c r="J473" s="172">
        <f>Rohdaten!AR348</f>
        <v>0</v>
      </c>
      <c r="K473" s="173">
        <f>Rohdaten!AS348</f>
        <v>0</v>
      </c>
      <c r="L473" s="172">
        <f>Rohdaten!AU348</f>
        <v>0</v>
      </c>
      <c r="M473" s="53" t="e">
        <f>runs!J348</f>
        <v>#DIV/0!</v>
      </c>
      <c r="N473" s="53" t="e">
        <f>runs!G348</f>
        <v>#DIV/0!</v>
      </c>
      <c r="O473" s="53" t="e">
        <f>IF(ISERROR(H473),1&lt;0,H473-N473&gt;eval!$B$6)</f>
        <v>#DIV/0!</v>
      </c>
      <c r="P473" s="29" t="e">
        <f t="shared" si="39"/>
        <v>#DIV/0!</v>
      </c>
      <c r="Q473" s="29" t="e">
        <f t="shared" si="40"/>
        <v>#DIV/0!</v>
      </c>
      <c r="R473" s="32" t="e">
        <f>(K473)/((P473*I473+0.0000000000000000001)/charge/constants!$B$3)</f>
        <v>#DIV/0!</v>
      </c>
      <c r="S473" s="55" t="e">
        <f>SQRT(K473+1)/((P473*I473+0.0000000000000000001)/charge/constants!$B$3)</f>
        <v>#DIV/0!</v>
      </c>
      <c r="T473" s="62" t="e">
        <f>runs!V348</f>
        <v>#DIV/0!</v>
      </c>
      <c r="U473" s="34" t="e">
        <f t="shared" si="41"/>
        <v>#DIV/0!</v>
      </c>
      <c r="V473" s="32" t="e">
        <f t="shared" si="42"/>
        <v>#DIV/0!</v>
      </c>
      <c r="W473" s="186" t="e">
        <f t="shared" si="43"/>
        <v>#DIV/0!</v>
      </c>
      <c r="X473" s="183"/>
    </row>
    <row r="474" spans="1:24" x14ac:dyDescent="0.2">
      <c r="A474" s="29">
        <f>Rohdaten!C349</f>
        <v>0</v>
      </c>
      <c r="B474" s="50">
        <f>Rohdaten!H349</f>
        <v>0</v>
      </c>
      <c r="C474" s="29">
        <f>Rohdaten!F349</f>
        <v>0</v>
      </c>
      <c r="D474" s="53">
        <f>Rohdaten!E349</f>
        <v>0</v>
      </c>
      <c r="H474" s="53">
        <f>Rohdaten!AP349</f>
        <v>0</v>
      </c>
      <c r="I474" s="172">
        <f>Rohdaten!AQ349-0.000024*K474</f>
        <v>0</v>
      </c>
      <c r="J474" s="172">
        <f>Rohdaten!AR349</f>
        <v>0</v>
      </c>
      <c r="K474" s="173">
        <f>Rohdaten!AS349</f>
        <v>0</v>
      </c>
      <c r="L474" s="172">
        <f>Rohdaten!AU349</f>
        <v>0</v>
      </c>
      <c r="M474" s="53" t="e">
        <f>runs!J349</f>
        <v>#DIV/0!</v>
      </c>
      <c r="N474" s="53" t="e">
        <f>runs!G349</f>
        <v>#DIV/0!</v>
      </c>
      <c r="O474" s="53" t="e">
        <f>IF(ISERROR(H474),1&lt;0,H474-N474&gt;eval!$B$6)</f>
        <v>#DIV/0!</v>
      </c>
      <c r="P474" s="29" t="e">
        <f t="shared" si="39"/>
        <v>#DIV/0!</v>
      </c>
      <c r="Q474" s="29" t="e">
        <f t="shared" si="40"/>
        <v>#DIV/0!</v>
      </c>
      <c r="R474" s="32" t="e">
        <f>(K474)/((P474*I474+0.0000000000000000001)/charge/constants!$B$3)</f>
        <v>#DIV/0!</v>
      </c>
      <c r="S474" s="55" t="e">
        <f>SQRT(K474+1)/((P474*I474+0.0000000000000000001)/charge/constants!$B$3)</f>
        <v>#DIV/0!</v>
      </c>
      <c r="T474" s="62" t="e">
        <f>runs!V349</f>
        <v>#DIV/0!</v>
      </c>
      <c r="U474" s="34" t="e">
        <f t="shared" si="41"/>
        <v>#DIV/0!</v>
      </c>
      <c r="V474" s="32" t="e">
        <f t="shared" si="42"/>
        <v>#DIV/0!</v>
      </c>
      <c r="W474" s="186" t="e">
        <f t="shared" si="43"/>
        <v>#DIV/0!</v>
      </c>
      <c r="X474" s="183"/>
    </row>
    <row r="475" spans="1:24" x14ac:dyDescent="0.2">
      <c r="A475" s="29">
        <f>Rohdaten!C350</f>
        <v>0</v>
      </c>
      <c r="B475" s="50">
        <f>Rohdaten!H350</f>
        <v>0</v>
      </c>
      <c r="C475" s="29">
        <f>Rohdaten!F350</f>
        <v>0</v>
      </c>
      <c r="D475" s="53">
        <f>Rohdaten!E350</f>
        <v>0</v>
      </c>
      <c r="H475" s="53">
        <f>Rohdaten!AP350</f>
        <v>0</v>
      </c>
      <c r="I475" s="172">
        <f>Rohdaten!AQ350-0.000024*K475</f>
        <v>0</v>
      </c>
      <c r="J475" s="172">
        <f>Rohdaten!AR350</f>
        <v>0</v>
      </c>
      <c r="K475" s="173">
        <f>Rohdaten!AS350</f>
        <v>0</v>
      </c>
      <c r="L475" s="172">
        <f>Rohdaten!AU350</f>
        <v>0</v>
      </c>
      <c r="M475" s="53" t="e">
        <f>runs!J350</f>
        <v>#DIV/0!</v>
      </c>
      <c r="N475" s="53" t="e">
        <f>runs!G350</f>
        <v>#DIV/0!</v>
      </c>
      <c r="O475" s="53" t="e">
        <f>IF(ISERROR(H475),1&lt;0,H475-N475&gt;eval!$B$6)</f>
        <v>#DIV/0!</v>
      </c>
      <c r="P475" s="29" t="e">
        <f t="shared" si="39"/>
        <v>#DIV/0!</v>
      </c>
      <c r="Q475" s="29" t="e">
        <f t="shared" si="40"/>
        <v>#DIV/0!</v>
      </c>
      <c r="R475" s="32" t="e">
        <f>(K475)/((P475*I475+0.0000000000000000001)/charge/constants!$B$3)</f>
        <v>#DIV/0!</v>
      </c>
      <c r="S475" s="55" t="e">
        <f>SQRT(K475+1)/((P475*I475+0.0000000000000000001)/charge/constants!$B$3)</f>
        <v>#DIV/0!</v>
      </c>
      <c r="T475" s="62" t="e">
        <f>runs!V350</f>
        <v>#DIV/0!</v>
      </c>
      <c r="U475" s="34" t="e">
        <f t="shared" si="41"/>
        <v>#DIV/0!</v>
      </c>
      <c r="V475" s="32" t="e">
        <f t="shared" si="42"/>
        <v>#DIV/0!</v>
      </c>
      <c r="W475" s="186" t="e">
        <f t="shared" si="43"/>
        <v>#DIV/0!</v>
      </c>
      <c r="X475" s="183"/>
    </row>
    <row r="476" spans="1:24" x14ac:dyDescent="0.2">
      <c r="A476" s="29">
        <f>Rohdaten!C351</f>
        <v>0</v>
      </c>
      <c r="B476" s="50">
        <f>Rohdaten!H351</f>
        <v>0</v>
      </c>
      <c r="C476" s="29">
        <f>Rohdaten!F351</f>
        <v>0</v>
      </c>
      <c r="D476" s="53">
        <f>Rohdaten!E351</f>
        <v>0</v>
      </c>
      <c r="H476" s="53">
        <f>Rohdaten!AP351</f>
        <v>0</v>
      </c>
      <c r="I476" s="172">
        <f>Rohdaten!AQ351-0.000024*K476</f>
        <v>0</v>
      </c>
      <c r="J476" s="172">
        <f>Rohdaten!AR351</f>
        <v>0</v>
      </c>
      <c r="K476" s="173">
        <f>Rohdaten!AS351</f>
        <v>0</v>
      </c>
      <c r="L476" s="172">
        <f>Rohdaten!AU351</f>
        <v>0</v>
      </c>
      <c r="M476" s="53" t="e">
        <f>runs!J351</f>
        <v>#DIV/0!</v>
      </c>
      <c r="N476" s="53" t="e">
        <f>runs!G351</f>
        <v>#DIV/0!</v>
      </c>
      <c r="O476" s="53" t="e">
        <f>IF(ISERROR(H476),1&lt;0,H476-N476&gt;eval!$B$6)</f>
        <v>#DIV/0!</v>
      </c>
      <c r="P476" s="29" t="e">
        <f t="shared" si="39"/>
        <v>#DIV/0!</v>
      </c>
      <c r="Q476" s="29" t="e">
        <f t="shared" si="40"/>
        <v>#DIV/0!</v>
      </c>
      <c r="R476" s="32" t="e">
        <f>(K476)/((P476*I476+0.0000000000000000001)/charge/constants!$B$3)</f>
        <v>#DIV/0!</v>
      </c>
      <c r="S476" s="55" t="e">
        <f>SQRT(K476+1)/((P476*I476+0.0000000000000000001)/charge/constants!$B$3)</f>
        <v>#DIV/0!</v>
      </c>
      <c r="T476" s="62" t="e">
        <f>runs!V351</f>
        <v>#DIV/0!</v>
      </c>
      <c r="U476" s="34" t="e">
        <f t="shared" si="41"/>
        <v>#DIV/0!</v>
      </c>
      <c r="V476" s="32" t="e">
        <f t="shared" si="42"/>
        <v>#DIV/0!</v>
      </c>
      <c r="W476" s="186" t="e">
        <f t="shared" si="43"/>
        <v>#DIV/0!</v>
      </c>
      <c r="X476" s="183"/>
    </row>
    <row r="477" spans="1:24" x14ac:dyDescent="0.2">
      <c r="A477" s="29">
        <f>Rohdaten!C352</f>
        <v>0</v>
      </c>
      <c r="B477" s="50">
        <f>Rohdaten!H352</f>
        <v>0</v>
      </c>
      <c r="C477" s="29">
        <f>Rohdaten!F352</f>
        <v>0</v>
      </c>
      <c r="D477" s="53">
        <f>Rohdaten!E352</f>
        <v>0</v>
      </c>
      <c r="H477" s="53">
        <f>Rohdaten!AP352</f>
        <v>0</v>
      </c>
      <c r="I477" s="172">
        <f>Rohdaten!AQ352-0.000024*K477</f>
        <v>0</v>
      </c>
      <c r="J477" s="172">
        <f>Rohdaten!AR352</f>
        <v>0</v>
      </c>
      <c r="K477" s="173">
        <f>Rohdaten!AS352</f>
        <v>0</v>
      </c>
      <c r="L477" s="172">
        <f>Rohdaten!AU352</f>
        <v>0</v>
      </c>
      <c r="M477" s="53" t="e">
        <f>runs!J352</f>
        <v>#DIV/0!</v>
      </c>
      <c r="N477" s="53" t="e">
        <f>runs!G352</f>
        <v>#DIV/0!</v>
      </c>
      <c r="O477" s="53" t="e">
        <f>IF(ISERROR(H477),1&lt;0,H477-N477&gt;eval!$B$6)</f>
        <v>#DIV/0!</v>
      </c>
      <c r="P477" s="29" t="e">
        <f t="shared" si="39"/>
        <v>#DIV/0!</v>
      </c>
      <c r="Q477" s="29" t="e">
        <f t="shared" si="40"/>
        <v>#DIV/0!</v>
      </c>
      <c r="R477" s="32" t="e">
        <f>(K477)/((P477*I477+0.0000000000000000001)/charge/constants!$B$3)</f>
        <v>#DIV/0!</v>
      </c>
      <c r="S477" s="55" t="e">
        <f>SQRT(K477+1)/((P477*I477+0.0000000000000000001)/charge/constants!$B$3)</f>
        <v>#DIV/0!</v>
      </c>
      <c r="T477" s="62" t="e">
        <f>runs!V352</f>
        <v>#DIV/0!</v>
      </c>
      <c r="U477" s="34" t="e">
        <f t="shared" si="41"/>
        <v>#DIV/0!</v>
      </c>
      <c r="V477" s="32" t="e">
        <f t="shared" si="42"/>
        <v>#DIV/0!</v>
      </c>
      <c r="W477" s="186" t="e">
        <f t="shared" si="43"/>
        <v>#DIV/0!</v>
      </c>
      <c r="X477" s="183"/>
    </row>
    <row r="478" spans="1:24" x14ac:dyDescent="0.2">
      <c r="A478" s="29">
        <f>Rohdaten!C353</f>
        <v>0</v>
      </c>
      <c r="B478" s="50">
        <f>Rohdaten!H353</f>
        <v>0</v>
      </c>
      <c r="C478" s="29">
        <f>Rohdaten!F353</f>
        <v>0</v>
      </c>
      <c r="D478" s="53">
        <f>Rohdaten!E353</f>
        <v>0</v>
      </c>
      <c r="H478" s="53">
        <f>Rohdaten!AP353</f>
        <v>0</v>
      </c>
      <c r="I478" s="172">
        <f>Rohdaten!AQ353-0.000024*K478</f>
        <v>0</v>
      </c>
      <c r="J478" s="172">
        <f>Rohdaten!AR353</f>
        <v>0</v>
      </c>
      <c r="K478" s="173">
        <f>Rohdaten!AS353</f>
        <v>0</v>
      </c>
      <c r="L478" s="172">
        <f>Rohdaten!AU353</f>
        <v>0</v>
      </c>
      <c r="M478" s="53">
        <f>runs!J353</f>
        <v>0</v>
      </c>
      <c r="N478" s="53" t="e">
        <f>runs!G353</f>
        <v>#DIV/0!</v>
      </c>
      <c r="O478" s="53" t="e">
        <f>IF(ISERROR(H478),1&lt;0,H478-N478&gt;eval!$B$6)</f>
        <v>#DIV/0!</v>
      </c>
      <c r="P478" s="29" t="e">
        <f t="shared" si="39"/>
        <v>#DIV/0!</v>
      </c>
      <c r="Q478" s="29" t="e">
        <f t="shared" si="40"/>
        <v>#DIV/0!</v>
      </c>
      <c r="R478" s="32" t="e">
        <f>(K478)/((P478*I478+0.0000000000000000001)/charge/constants!$B$3)</f>
        <v>#DIV/0!</v>
      </c>
      <c r="S478" s="55" t="e">
        <f>SQRT(K478+1)/((P478*I478+0.0000000000000000001)/charge/constants!$B$3)</f>
        <v>#DIV/0!</v>
      </c>
      <c r="T478" s="62" t="e">
        <f>runs!V353</f>
        <v>#DIV/0!</v>
      </c>
      <c r="U478" s="34" t="e">
        <f t="shared" si="41"/>
        <v>#DIV/0!</v>
      </c>
      <c r="V478" s="32" t="e">
        <f t="shared" si="42"/>
        <v>#DIV/0!</v>
      </c>
      <c r="W478" s="186" t="e">
        <f t="shared" si="43"/>
        <v>#DIV/0!</v>
      </c>
      <c r="X478" s="183"/>
    </row>
    <row r="479" spans="1:24" x14ac:dyDescent="0.2">
      <c r="A479" s="29">
        <f>Rohdaten!C354</f>
        <v>0</v>
      </c>
      <c r="B479" s="50">
        <f>Rohdaten!H354</f>
        <v>0</v>
      </c>
      <c r="C479" s="29">
        <f>Rohdaten!F354</f>
        <v>0</v>
      </c>
      <c r="D479" s="53">
        <f>Rohdaten!E354</f>
        <v>0</v>
      </c>
      <c r="H479" s="53">
        <f>Rohdaten!AP354</f>
        <v>0</v>
      </c>
      <c r="I479" s="172">
        <f>Rohdaten!AQ354-0.000024*K479</f>
        <v>0</v>
      </c>
      <c r="J479" s="172">
        <f>Rohdaten!AR354</f>
        <v>0</v>
      </c>
      <c r="K479" s="173">
        <f>Rohdaten!AS354</f>
        <v>0</v>
      </c>
      <c r="L479" s="172">
        <f>Rohdaten!AU354</f>
        <v>0</v>
      </c>
      <c r="M479" s="53">
        <f>runs!J354</f>
        <v>0</v>
      </c>
      <c r="N479" s="53" t="e">
        <f>runs!G354</f>
        <v>#DIV/0!</v>
      </c>
      <c r="O479" s="53" t="e">
        <f>IF(ISERROR(H479),1&lt;0,H479-N479&gt;eval!$B$6)</f>
        <v>#DIV/0!</v>
      </c>
      <c r="P479" s="29" t="e">
        <f t="shared" si="39"/>
        <v>#DIV/0!</v>
      </c>
      <c r="Q479" s="29" t="e">
        <f t="shared" si="40"/>
        <v>#DIV/0!</v>
      </c>
      <c r="R479" s="32" t="e">
        <f>(K479)/((P479*I479+0.0000000000000000001)/charge/constants!$B$3)</f>
        <v>#DIV/0!</v>
      </c>
      <c r="S479" s="55" t="e">
        <f>SQRT(K479+1)/((P479*I479+0.0000000000000000001)/charge/constants!$B$3)</f>
        <v>#DIV/0!</v>
      </c>
      <c r="T479" s="62" t="e">
        <f>runs!V354</f>
        <v>#DIV/0!</v>
      </c>
      <c r="U479" s="34" t="e">
        <f t="shared" si="41"/>
        <v>#DIV/0!</v>
      </c>
      <c r="V479" s="32" t="e">
        <f t="shared" si="42"/>
        <v>#DIV/0!</v>
      </c>
      <c r="W479" s="186" t="e">
        <f t="shared" si="43"/>
        <v>#DIV/0!</v>
      </c>
      <c r="X479" s="183"/>
    </row>
    <row r="480" spans="1:24" x14ac:dyDescent="0.2">
      <c r="A480" s="29">
        <f>Rohdaten!C355</f>
        <v>0</v>
      </c>
      <c r="B480" s="50">
        <f>Rohdaten!H355</f>
        <v>0</v>
      </c>
      <c r="C480" s="29">
        <f>Rohdaten!F355</f>
        <v>0</v>
      </c>
      <c r="D480" s="53">
        <f>Rohdaten!E355</f>
        <v>0</v>
      </c>
      <c r="H480" s="53">
        <f>Rohdaten!AP355</f>
        <v>0</v>
      </c>
      <c r="I480" s="172">
        <f>Rohdaten!AQ355-0.000024*K480</f>
        <v>0</v>
      </c>
      <c r="J480" s="172">
        <f>Rohdaten!AR355</f>
        <v>0</v>
      </c>
      <c r="K480" s="173">
        <f>Rohdaten!AS355</f>
        <v>0</v>
      </c>
      <c r="L480" s="172">
        <f>Rohdaten!AU355</f>
        <v>0</v>
      </c>
      <c r="M480" s="53">
        <f>runs!J355</f>
        <v>0</v>
      </c>
      <c r="N480" s="53" t="e">
        <f>runs!G355</f>
        <v>#DIV/0!</v>
      </c>
      <c r="O480" s="53" t="e">
        <f>IF(ISERROR(H480),1&lt;0,H480-N480&gt;eval!$B$6)</f>
        <v>#DIV/0!</v>
      </c>
      <c r="P480" s="29" t="e">
        <f t="shared" si="39"/>
        <v>#DIV/0!</v>
      </c>
      <c r="Q480" s="29" t="e">
        <f t="shared" si="40"/>
        <v>#DIV/0!</v>
      </c>
      <c r="R480" s="32" t="e">
        <f>(K480)/((P480*I480+0.0000000000000000001)/charge/constants!$B$3)</f>
        <v>#DIV/0!</v>
      </c>
      <c r="S480" s="55" t="e">
        <f>SQRT(K480+1)/((P480*I480+0.0000000000000000001)/charge/constants!$B$3)</f>
        <v>#DIV/0!</v>
      </c>
      <c r="T480" s="62" t="e">
        <f>runs!V355</f>
        <v>#DIV/0!</v>
      </c>
      <c r="U480" s="34" t="e">
        <f t="shared" si="41"/>
        <v>#DIV/0!</v>
      </c>
      <c r="V480" s="32" t="e">
        <f t="shared" si="42"/>
        <v>#DIV/0!</v>
      </c>
      <c r="W480" s="186" t="e">
        <f t="shared" si="43"/>
        <v>#DIV/0!</v>
      </c>
      <c r="X480" s="183"/>
    </row>
    <row r="481" spans="1:24" x14ac:dyDescent="0.2">
      <c r="A481" s="29">
        <f>Rohdaten!C356</f>
        <v>0</v>
      </c>
      <c r="B481" s="50">
        <f>Rohdaten!H356</f>
        <v>0</v>
      </c>
      <c r="C481" s="29">
        <f>Rohdaten!F356</f>
        <v>0</v>
      </c>
      <c r="D481" s="53">
        <f>Rohdaten!E356</f>
        <v>0</v>
      </c>
      <c r="H481" s="53">
        <f>Rohdaten!AP356</f>
        <v>0</v>
      </c>
      <c r="I481" s="172">
        <f>Rohdaten!AQ356-0.000024*K481</f>
        <v>0</v>
      </c>
      <c r="J481" s="172">
        <f>Rohdaten!AR356</f>
        <v>0</v>
      </c>
      <c r="K481" s="173">
        <f>Rohdaten!AS356</f>
        <v>0</v>
      </c>
      <c r="L481" s="172">
        <f>Rohdaten!AU356</f>
        <v>0</v>
      </c>
      <c r="M481" s="53">
        <f>runs!J356</f>
        <v>0</v>
      </c>
      <c r="N481" s="53" t="e">
        <f>runs!G356</f>
        <v>#DIV/0!</v>
      </c>
      <c r="O481" s="53" t="e">
        <f>IF(ISERROR(H481),1&lt;0,H481-N481&gt;eval!$B$6)</f>
        <v>#DIV/0!</v>
      </c>
      <c r="P481" s="29" t="e">
        <f t="shared" si="39"/>
        <v>#DIV/0!</v>
      </c>
      <c r="Q481" s="29" t="e">
        <f t="shared" si="40"/>
        <v>#DIV/0!</v>
      </c>
      <c r="R481" s="32" t="e">
        <f>(K481)/((P481*I481+0.0000000000000000001)/charge/constants!$B$3)</f>
        <v>#DIV/0!</v>
      </c>
      <c r="S481" s="55" t="e">
        <f>SQRT(K481+1)/((P481*I481+0.0000000000000000001)/charge/constants!$B$3)</f>
        <v>#DIV/0!</v>
      </c>
      <c r="T481" s="62" t="e">
        <f>runs!V356</f>
        <v>#DIV/0!</v>
      </c>
      <c r="U481" s="34" t="e">
        <f t="shared" si="41"/>
        <v>#DIV/0!</v>
      </c>
      <c r="V481" s="32" t="e">
        <f t="shared" si="42"/>
        <v>#DIV/0!</v>
      </c>
      <c r="W481" s="186" t="e">
        <f t="shared" si="43"/>
        <v>#DIV/0!</v>
      </c>
      <c r="X481" s="183"/>
    </row>
    <row r="482" spans="1:24" x14ac:dyDescent="0.2">
      <c r="A482" s="29">
        <f>Rohdaten!C357</f>
        <v>0</v>
      </c>
      <c r="B482" s="50">
        <f>Rohdaten!H357</f>
        <v>0</v>
      </c>
      <c r="C482" s="29">
        <f>Rohdaten!F357</f>
        <v>0</v>
      </c>
      <c r="D482" s="53">
        <f>Rohdaten!E357</f>
        <v>0</v>
      </c>
      <c r="H482" s="53">
        <f>Rohdaten!AP357</f>
        <v>0</v>
      </c>
      <c r="I482" s="172">
        <f>Rohdaten!AQ357-0.000024*K482</f>
        <v>0</v>
      </c>
      <c r="J482" s="172">
        <f>Rohdaten!AR357</f>
        <v>0</v>
      </c>
      <c r="K482" s="173">
        <f>Rohdaten!AS357</f>
        <v>0</v>
      </c>
      <c r="L482" s="172">
        <f>Rohdaten!AU357</f>
        <v>0</v>
      </c>
      <c r="M482" s="53">
        <f>runs!J357</f>
        <v>0</v>
      </c>
      <c r="N482" s="53" t="e">
        <f>runs!G357</f>
        <v>#DIV/0!</v>
      </c>
      <c r="O482" s="53" t="e">
        <f>IF(ISERROR(H482),1&lt;0,H482-N482&gt;eval!$B$6)</f>
        <v>#DIV/0!</v>
      </c>
      <c r="P482" s="29" t="e">
        <f t="shared" si="39"/>
        <v>#DIV/0!</v>
      </c>
      <c r="Q482" s="29" t="e">
        <f t="shared" si="40"/>
        <v>#DIV/0!</v>
      </c>
      <c r="R482" s="32" t="e">
        <f>(K482)/((P482*I482+0.0000000000000000001)/charge/constants!$B$3)</f>
        <v>#DIV/0!</v>
      </c>
      <c r="S482" s="55" t="e">
        <f>SQRT(K482+1)/((P482*I482+0.0000000000000000001)/charge/constants!$B$3)</f>
        <v>#DIV/0!</v>
      </c>
      <c r="T482" s="62" t="e">
        <f>runs!V357</f>
        <v>#DIV/0!</v>
      </c>
      <c r="U482" s="34" t="e">
        <f t="shared" si="41"/>
        <v>#DIV/0!</v>
      </c>
      <c r="V482" s="32" t="e">
        <f t="shared" si="42"/>
        <v>#DIV/0!</v>
      </c>
      <c r="W482" s="186" t="e">
        <f t="shared" si="43"/>
        <v>#DIV/0!</v>
      </c>
      <c r="X482" s="183"/>
    </row>
    <row r="483" spans="1:24" x14ac:dyDescent="0.2">
      <c r="A483" s="29">
        <f>Rohdaten!C358</f>
        <v>0</v>
      </c>
      <c r="B483" s="50">
        <f>Rohdaten!H358</f>
        <v>0</v>
      </c>
      <c r="C483" s="29">
        <f>Rohdaten!F358</f>
        <v>0</v>
      </c>
      <c r="D483" s="53">
        <f>Rohdaten!E358</f>
        <v>0</v>
      </c>
      <c r="H483" s="53">
        <f>Rohdaten!AP358</f>
        <v>0</v>
      </c>
      <c r="I483" s="172">
        <f>Rohdaten!AQ358-0.000024*K483</f>
        <v>0</v>
      </c>
      <c r="J483" s="172">
        <f>Rohdaten!AR358</f>
        <v>0</v>
      </c>
      <c r="K483" s="173">
        <f>Rohdaten!AS358</f>
        <v>0</v>
      </c>
      <c r="L483" s="172">
        <f>Rohdaten!AU358</f>
        <v>0</v>
      </c>
      <c r="M483" s="53">
        <f>runs!J358</f>
        <v>0</v>
      </c>
      <c r="N483" s="53" t="e">
        <f>runs!G358</f>
        <v>#DIV/0!</v>
      </c>
      <c r="O483" s="53" t="e">
        <f>IF(ISERROR(H483),1&lt;0,H483-N483&gt;eval!$B$6)</f>
        <v>#DIV/0!</v>
      </c>
      <c r="P483" s="29" t="e">
        <f t="shared" si="39"/>
        <v>#DIV/0!</v>
      </c>
      <c r="Q483" s="29" t="e">
        <f t="shared" si="40"/>
        <v>#DIV/0!</v>
      </c>
      <c r="R483" s="32" t="e">
        <f>(K483)/((P483*I483+0.0000000000000000001)/charge/constants!$B$3)</f>
        <v>#DIV/0!</v>
      </c>
      <c r="S483" s="55" t="e">
        <f>SQRT(K483+1)/((P483*I483+0.0000000000000000001)/charge/constants!$B$3)</f>
        <v>#DIV/0!</v>
      </c>
      <c r="T483" s="62" t="e">
        <f>runs!V358</f>
        <v>#DIV/0!</v>
      </c>
      <c r="U483" s="34" t="e">
        <f t="shared" si="41"/>
        <v>#DIV/0!</v>
      </c>
      <c r="V483" s="32" t="e">
        <f t="shared" si="42"/>
        <v>#DIV/0!</v>
      </c>
      <c r="W483" s="186" t="e">
        <f t="shared" si="43"/>
        <v>#DIV/0!</v>
      </c>
      <c r="X483" s="183"/>
    </row>
    <row r="484" spans="1:24" x14ac:dyDescent="0.2">
      <c r="A484" s="29">
        <f>Rohdaten!C359</f>
        <v>0</v>
      </c>
      <c r="B484" s="50">
        <f>Rohdaten!H359</f>
        <v>0</v>
      </c>
      <c r="C484" s="29">
        <f>Rohdaten!F359</f>
        <v>0</v>
      </c>
      <c r="D484" s="53">
        <f>Rohdaten!E359</f>
        <v>0</v>
      </c>
      <c r="H484" s="53">
        <f>Rohdaten!AP359</f>
        <v>0</v>
      </c>
      <c r="I484" s="172">
        <f>Rohdaten!AQ359-0.000024*K484</f>
        <v>0</v>
      </c>
      <c r="J484" s="172">
        <f>Rohdaten!AR359</f>
        <v>0</v>
      </c>
      <c r="K484" s="173">
        <f>Rohdaten!AS359</f>
        <v>0</v>
      </c>
      <c r="L484" s="172">
        <f>Rohdaten!AU359</f>
        <v>0</v>
      </c>
      <c r="M484" s="53">
        <f>runs!J359</f>
        <v>0</v>
      </c>
      <c r="N484" s="53" t="e">
        <f>runs!G359</f>
        <v>#DIV/0!</v>
      </c>
      <c r="O484" s="53" t="e">
        <f>IF(ISERROR(H484),1&lt;0,H484-N484&gt;eval!$B$6)</f>
        <v>#DIV/0!</v>
      </c>
      <c r="P484" s="29" t="e">
        <f t="shared" si="39"/>
        <v>#DIV/0!</v>
      </c>
      <c r="Q484" s="29" t="e">
        <f t="shared" si="40"/>
        <v>#DIV/0!</v>
      </c>
      <c r="R484" s="32" t="e">
        <f>(K484)/((P484*I484+0.0000000000000000001)/charge/constants!$B$3)</f>
        <v>#DIV/0!</v>
      </c>
      <c r="S484" s="55" t="e">
        <f>SQRT(K484+1)/((P484*I484+0.0000000000000000001)/charge/constants!$B$3)</f>
        <v>#DIV/0!</v>
      </c>
      <c r="T484" s="62" t="e">
        <f>runs!V359</f>
        <v>#DIV/0!</v>
      </c>
      <c r="U484" s="34" t="e">
        <f t="shared" si="41"/>
        <v>#DIV/0!</v>
      </c>
      <c r="V484" s="32" t="e">
        <f t="shared" si="42"/>
        <v>#DIV/0!</v>
      </c>
      <c r="W484" s="186" t="e">
        <f t="shared" si="43"/>
        <v>#DIV/0!</v>
      </c>
      <c r="X484" s="183"/>
    </row>
    <row r="485" spans="1:24" x14ac:dyDescent="0.2">
      <c r="A485" s="29">
        <f>Rohdaten!C360</f>
        <v>0</v>
      </c>
      <c r="B485" s="50">
        <f>Rohdaten!H360</f>
        <v>0</v>
      </c>
      <c r="C485" s="29">
        <f>Rohdaten!F360</f>
        <v>0</v>
      </c>
      <c r="D485" s="53">
        <f>Rohdaten!E360</f>
        <v>0</v>
      </c>
      <c r="H485" s="53">
        <f>Rohdaten!AP360</f>
        <v>0</v>
      </c>
      <c r="I485" s="172">
        <f>Rohdaten!AQ360-0.000024*K485</f>
        <v>0</v>
      </c>
      <c r="J485" s="172">
        <f>Rohdaten!AR360</f>
        <v>0</v>
      </c>
      <c r="K485" s="173">
        <f>Rohdaten!AS360</f>
        <v>0</v>
      </c>
      <c r="L485" s="172">
        <f>Rohdaten!AU360</f>
        <v>0</v>
      </c>
      <c r="M485" s="53">
        <f>runs!J360</f>
        <v>0</v>
      </c>
      <c r="N485" s="53" t="e">
        <f>runs!G360</f>
        <v>#DIV/0!</v>
      </c>
      <c r="O485" s="53" t="e">
        <f>IF(ISERROR(H485),1&lt;0,H485-N485&gt;eval!$B$6)</f>
        <v>#DIV/0!</v>
      </c>
      <c r="P485" s="29" t="e">
        <f t="shared" si="39"/>
        <v>#DIV/0!</v>
      </c>
      <c r="Q485" s="29" t="e">
        <f t="shared" si="40"/>
        <v>#DIV/0!</v>
      </c>
      <c r="R485" s="32" t="e">
        <f>(K485)/((P485*I485+0.0000000000000000001)/charge/constants!$B$3)</f>
        <v>#DIV/0!</v>
      </c>
      <c r="S485" s="55" t="e">
        <f>SQRT(K485+1)/((P485*I485+0.0000000000000000001)/charge/constants!$B$3)</f>
        <v>#DIV/0!</v>
      </c>
      <c r="T485" s="62" t="e">
        <f>runs!V360</f>
        <v>#DIV/0!</v>
      </c>
      <c r="U485" s="34" t="e">
        <f t="shared" si="41"/>
        <v>#DIV/0!</v>
      </c>
      <c r="V485" s="32" t="e">
        <f t="shared" si="42"/>
        <v>#DIV/0!</v>
      </c>
      <c r="W485" s="186" t="e">
        <f t="shared" si="43"/>
        <v>#DIV/0!</v>
      </c>
      <c r="X485" s="183"/>
    </row>
    <row r="486" spans="1:24" x14ac:dyDescent="0.2">
      <c r="A486" s="29">
        <f>Rohdaten!C361</f>
        <v>0</v>
      </c>
      <c r="B486" s="50">
        <f>Rohdaten!H361</f>
        <v>0</v>
      </c>
      <c r="C486" s="29">
        <f>Rohdaten!F361</f>
        <v>0</v>
      </c>
      <c r="D486" s="53">
        <f>Rohdaten!E361</f>
        <v>0</v>
      </c>
      <c r="H486" s="53">
        <f>Rohdaten!AP361</f>
        <v>0</v>
      </c>
      <c r="I486" s="172">
        <f>Rohdaten!AQ361-0.000024*K486</f>
        <v>0</v>
      </c>
      <c r="J486" s="172">
        <f>Rohdaten!AR361</f>
        <v>0</v>
      </c>
      <c r="K486" s="173">
        <f>Rohdaten!AS361</f>
        <v>0</v>
      </c>
      <c r="L486" s="172">
        <f>Rohdaten!AU361</f>
        <v>0</v>
      </c>
      <c r="M486" s="53">
        <f>runs!J361</f>
        <v>0</v>
      </c>
      <c r="N486" s="53" t="e">
        <f>runs!G361</f>
        <v>#DIV/0!</v>
      </c>
      <c r="O486" s="53" t="e">
        <f>IF(ISERROR(H486),1&lt;0,H486-N486&gt;eval!$B$6)</f>
        <v>#DIV/0!</v>
      </c>
      <c r="P486" s="29" t="e">
        <f t="shared" si="39"/>
        <v>#DIV/0!</v>
      </c>
      <c r="Q486" s="29" t="e">
        <f t="shared" si="40"/>
        <v>#DIV/0!</v>
      </c>
      <c r="R486" s="32" t="e">
        <f>(K486)/((P486*I486+0.0000000000000000001)/charge/constants!$B$3)</f>
        <v>#DIV/0!</v>
      </c>
      <c r="S486" s="55" t="e">
        <f>SQRT(K486+1)/((P486*I486+0.0000000000000000001)/charge/constants!$B$3)</f>
        <v>#DIV/0!</v>
      </c>
      <c r="T486" s="62" t="e">
        <f>runs!V361</f>
        <v>#DIV/0!</v>
      </c>
      <c r="U486" s="34" t="e">
        <f t="shared" si="41"/>
        <v>#DIV/0!</v>
      </c>
      <c r="V486" s="32" t="e">
        <f t="shared" si="42"/>
        <v>#DIV/0!</v>
      </c>
      <c r="W486" s="186" t="e">
        <f t="shared" si="43"/>
        <v>#DIV/0!</v>
      </c>
      <c r="X486" s="183"/>
    </row>
    <row r="487" spans="1:24" x14ac:dyDescent="0.2">
      <c r="A487" s="29">
        <f>Rohdaten!C362</f>
        <v>0</v>
      </c>
      <c r="B487" s="50">
        <f>Rohdaten!H362</f>
        <v>0</v>
      </c>
      <c r="C487" s="29">
        <f>Rohdaten!F362</f>
        <v>0</v>
      </c>
      <c r="D487" s="53">
        <f>Rohdaten!E362</f>
        <v>0</v>
      </c>
      <c r="H487" s="53">
        <f>Rohdaten!AP362</f>
        <v>0</v>
      </c>
      <c r="I487" s="172">
        <f>Rohdaten!AQ362-0.000024*K487</f>
        <v>0</v>
      </c>
      <c r="J487" s="172">
        <f>Rohdaten!AR362</f>
        <v>0</v>
      </c>
      <c r="K487" s="173">
        <f>Rohdaten!AS362</f>
        <v>0</v>
      </c>
      <c r="L487" s="172">
        <f>Rohdaten!AU362</f>
        <v>0</v>
      </c>
      <c r="M487" s="53">
        <f>runs!J362</f>
        <v>0</v>
      </c>
      <c r="N487" s="53" t="e">
        <f>runs!G362</f>
        <v>#DIV/0!</v>
      </c>
      <c r="O487" s="53" t="e">
        <f>IF(ISERROR(H487),1&lt;0,H487-N487&gt;eval!$B$6)</f>
        <v>#DIV/0!</v>
      </c>
      <c r="P487" s="29" t="e">
        <f t="shared" si="39"/>
        <v>#DIV/0!</v>
      </c>
      <c r="Q487" s="29" t="e">
        <f t="shared" si="40"/>
        <v>#DIV/0!</v>
      </c>
      <c r="R487" s="32" t="e">
        <f>(K487)/((P487*I487+0.0000000000000000001)/charge/constants!$B$3)</f>
        <v>#DIV/0!</v>
      </c>
      <c r="S487" s="55" t="e">
        <f>SQRT(K487+1)/((P487*I487+0.0000000000000000001)/charge/constants!$B$3)</f>
        <v>#DIV/0!</v>
      </c>
      <c r="T487" s="62" t="e">
        <f>runs!V362</f>
        <v>#DIV/0!</v>
      </c>
      <c r="U487" s="34" t="e">
        <f t="shared" si="41"/>
        <v>#DIV/0!</v>
      </c>
      <c r="V487" s="32" t="e">
        <f t="shared" si="42"/>
        <v>#DIV/0!</v>
      </c>
      <c r="W487" s="186" t="e">
        <f t="shared" si="43"/>
        <v>#DIV/0!</v>
      </c>
      <c r="X487" s="183"/>
    </row>
    <row r="488" spans="1:24" x14ac:dyDescent="0.2">
      <c r="A488" s="29">
        <f>Rohdaten!C363</f>
        <v>0</v>
      </c>
      <c r="B488" s="50">
        <f>Rohdaten!H363</f>
        <v>0</v>
      </c>
      <c r="C488" s="29">
        <f>Rohdaten!F363</f>
        <v>0</v>
      </c>
      <c r="D488" s="53">
        <f>Rohdaten!E363</f>
        <v>0</v>
      </c>
      <c r="H488" s="53">
        <f>Rohdaten!AP363</f>
        <v>0</v>
      </c>
      <c r="I488" s="172">
        <f>Rohdaten!AQ363-0.000024*K488</f>
        <v>0</v>
      </c>
      <c r="J488" s="172">
        <f>Rohdaten!AR363</f>
        <v>0</v>
      </c>
      <c r="K488" s="173">
        <f>Rohdaten!AS363</f>
        <v>0</v>
      </c>
      <c r="L488" s="172">
        <f>Rohdaten!AU363</f>
        <v>0</v>
      </c>
      <c r="M488" s="53">
        <f>runs!J363</f>
        <v>0</v>
      </c>
      <c r="N488" s="53" t="e">
        <f>runs!G363</f>
        <v>#DIV/0!</v>
      </c>
      <c r="O488" s="53" t="e">
        <f>IF(ISERROR(H488),1&lt;0,H488-N488&gt;eval!$B$6)</f>
        <v>#DIV/0!</v>
      </c>
      <c r="P488" s="29" t="e">
        <f t="shared" si="39"/>
        <v>#DIV/0!</v>
      </c>
      <c r="Q488" s="29" t="e">
        <f t="shared" si="40"/>
        <v>#DIV/0!</v>
      </c>
      <c r="R488" s="32" t="e">
        <f>(K488)/((P488*I488+0.0000000000000000001)/charge/constants!$B$3)</f>
        <v>#DIV/0!</v>
      </c>
      <c r="S488" s="55" t="e">
        <f>SQRT(K488+1)/((P488*I488+0.0000000000000000001)/charge/constants!$B$3)</f>
        <v>#DIV/0!</v>
      </c>
      <c r="T488" s="62" t="e">
        <f>runs!V363</f>
        <v>#DIV/0!</v>
      </c>
      <c r="U488" s="34" t="e">
        <f t="shared" si="41"/>
        <v>#DIV/0!</v>
      </c>
      <c r="V488" s="32" t="e">
        <f t="shared" si="42"/>
        <v>#DIV/0!</v>
      </c>
      <c r="W488" s="186" t="e">
        <f t="shared" si="43"/>
        <v>#DIV/0!</v>
      </c>
      <c r="X488" s="183"/>
    </row>
    <row r="489" spans="1:24" x14ac:dyDescent="0.2">
      <c r="A489" s="29">
        <f>Rohdaten!C364</f>
        <v>0</v>
      </c>
      <c r="B489" s="50">
        <f>Rohdaten!H364</f>
        <v>0</v>
      </c>
      <c r="C489" s="29">
        <f>Rohdaten!F364</f>
        <v>0</v>
      </c>
      <c r="D489" s="53">
        <f>Rohdaten!E364</f>
        <v>0</v>
      </c>
      <c r="H489" s="53">
        <f>Rohdaten!AP364</f>
        <v>0</v>
      </c>
      <c r="I489" s="172">
        <f>Rohdaten!AQ364-0.000024*K489</f>
        <v>0</v>
      </c>
      <c r="J489" s="172">
        <f>Rohdaten!AR364</f>
        <v>0</v>
      </c>
      <c r="K489" s="173">
        <f>Rohdaten!AS364</f>
        <v>0</v>
      </c>
      <c r="L489" s="172">
        <f>Rohdaten!AU364</f>
        <v>0</v>
      </c>
      <c r="M489" s="53">
        <f>runs!J364</f>
        <v>0</v>
      </c>
      <c r="N489" s="53" t="e">
        <f>runs!G364</f>
        <v>#DIV/0!</v>
      </c>
      <c r="O489" s="53" t="e">
        <f>IF(ISERROR(H489),1&lt;0,H489-N489&gt;eval!$B$6)</f>
        <v>#DIV/0!</v>
      </c>
      <c r="P489" s="29" t="e">
        <f t="shared" si="39"/>
        <v>#DIV/0!</v>
      </c>
      <c r="Q489" s="29" t="e">
        <f t="shared" si="40"/>
        <v>#DIV/0!</v>
      </c>
      <c r="R489" s="32" t="e">
        <f>(K489)/((P489*I489+0.0000000000000000001)/charge/constants!$B$3)</f>
        <v>#DIV/0!</v>
      </c>
      <c r="S489" s="55" t="e">
        <f>SQRT(K489+1)/((P489*I489+0.0000000000000000001)/charge/constants!$B$3)</f>
        <v>#DIV/0!</v>
      </c>
      <c r="T489" s="62" t="e">
        <f>runs!V364</f>
        <v>#DIV/0!</v>
      </c>
      <c r="U489" s="34" t="e">
        <f t="shared" si="41"/>
        <v>#DIV/0!</v>
      </c>
      <c r="V489" s="32" t="e">
        <f t="shared" si="42"/>
        <v>#DIV/0!</v>
      </c>
      <c r="W489" s="186" t="e">
        <f t="shared" si="43"/>
        <v>#DIV/0!</v>
      </c>
      <c r="X489" s="183"/>
    </row>
    <row r="490" spans="1:24" x14ac:dyDescent="0.2">
      <c r="A490" s="29">
        <f>Rohdaten!C365</f>
        <v>0</v>
      </c>
      <c r="B490" s="50">
        <f>Rohdaten!H365</f>
        <v>0</v>
      </c>
      <c r="C490" s="29">
        <f>Rohdaten!F365</f>
        <v>0</v>
      </c>
      <c r="D490" s="53">
        <f>Rohdaten!E365</f>
        <v>0</v>
      </c>
      <c r="H490" s="53">
        <f>Rohdaten!AP365</f>
        <v>0</v>
      </c>
      <c r="I490" s="172">
        <f>Rohdaten!AQ365-0.000024*K490</f>
        <v>0</v>
      </c>
      <c r="J490" s="172">
        <f>Rohdaten!AR365</f>
        <v>0</v>
      </c>
      <c r="K490" s="173">
        <f>Rohdaten!AS365</f>
        <v>0</v>
      </c>
      <c r="L490" s="172">
        <f>Rohdaten!AU365</f>
        <v>0</v>
      </c>
      <c r="M490" s="53">
        <f>runs!J365</f>
        <v>0</v>
      </c>
      <c r="N490" s="53" t="e">
        <f>runs!G365</f>
        <v>#DIV/0!</v>
      </c>
      <c r="O490" s="53" t="e">
        <f>IF(ISERROR(H490),1&lt;0,H490-N490&gt;eval!$B$6)</f>
        <v>#DIV/0!</v>
      </c>
      <c r="P490" s="29" t="e">
        <f t="shared" si="39"/>
        <v>#DIV/0!</v>
      </c>
      <c r="Q490" s="29" t="e">
        <f t="shared" si="40"/>
        <v>#DIV/0!</v>
      </c>
      <c r="R490" s="32" t="e">
        <f>(K490)/((P490*I490+0.0000000000000000001)/charge/constants!$B$3)</f>
        <v>#DIV/0!</v>
      </c>
      <c r="S490" s="55" t="e">
        <f>SQRT(K490+1)/((P490*I490+0.0000000000000000001)/charge/constants!$B$3)</f>
        <v>#DIV/0!</v>
      </c>
      <c r="T490" s="62" t="e">
        <f>runs!V365</f>
        <v>#DIV/0!</v>
      </c>
      <c r="U490" s="34" t="e">
        <f t="shared" si="41"/>
        <v>#DIV/0!</v>
      </c>
      <c r="V490" s="32" t="e">
        <f t="shared" si="42"/>
        <v>#DIV/0!</v>
      </c>
      <c r="W490" s="186" t="e">
        <f t="shared" si="43"/>
        <v>#DIV/0!</v>
      </c>
      <c r="X490" s="183"/>
    </row>
    <row r="491" spans="1:24" x14ac:dyDescent="0.2">
      <c r="A491" s="29">
        <f>Rohdaten!C366</f>
        <v>0</v>
      </c>
      <c r="B491" s="50">
        <f>Rohdaten!H366</f>
        <v>0</v>
      </c>
      <c r="C491" s="29">
        <f>Rohdaten!F366</f>
        <v>0</v>
      </c>
      <c r="D491" s="53">
        <f>Rohdaten!E366</f>
        <v>0</v>
      </c>
      <c r="H491" s="53">
        <f>Rohdaten!AP366</f>
        <v>0</v>
      </c>
      <c r="I491" s="172">
        <f>Rohdaten!AQ366-0.000024*K491</f>
        <v>0</v>
      </c>
      <c r="J491" s="172">
        <f>Rohdaten!AR366</f>
        <v>0</v>
      </c>
      <c r="K491" s="173">
        <f>Rohdaten!AS366</f>
        <v>0</v>
      </c>
      <c r="L491" s="172">
        <f>Rohdaten!AU366</f>
        <v>0</v>
      </c>
      <c r="M491" s="53">
        <f>runs!J366</f>
        <v>0</v>
      </c>
      <c r="N491" s="53" t="e">
        <f>runs!G366</f>
        <v>#DIV/0!</v>
      </c>
      <c r="O491" s="53" t="e">
        <f>IF(ISERROR(H491),1&lt;0,H491-N491&gt;eval!$B$6)</f>
        <v>#DIV/0!</v>
      </c>
      <c r="P491" s="29" t="e">
        <f t="shared" si="39"/>
        <v>#DIV/0!</v>
      </c>
      <c r="Q491" s="29" t="e">
        <f t="shared" si="40"/>
        <v>#DIV/0!</v>
      </c>
      <c r="R491" s="32" t="e">
        <f>(K491)/((P491*I491+0.0000000000000000001)/charge/constants!$B$3)</f>
        <v>#DIV/0!</v>
      </c>
      <c r="S491" s="55" t="e">
        <f>SQRT(K491+1)/((P491*I491+0.0000000000000000001)/charge/constants!$B$3)</f>
        <v>#DIV/0!</v>
      </c>
      <c r="T491" s="62" t="e">
        <f>runs!V366</f>
        <v>#DIV/0!</v>
      </c>
      <c r="U491" s="34" t="e">
        <f t="shared" si="41"/>
        <v>#DIV/0!</v>
      </c>
      <c r="V491" s="32" t="e">
        <f t="shared" si="42"/>
        <v>#DIV/0!</v>
      </c>
      <c r="W491" s="186" t="e">
        <f t="shared" si="43"/>
        <v>#DIV/0!</v>
      </c>
      <c r="X491" s="183"/>
    </row>
    <row r="492" spans="1:24" x14ac:dyDescent="0.2">
      <c r="A492" s="29">
        <f>Rohdaten!C367</f>
        <v>0</v>
      </c>
      <c r="B492" s="50">
        <f>Rohdaten!H367</f>
        <v>0</v>
      </c>
      <c r="C492" s="29">
        <f>Rohdaten!F367</f>
        <v>0</v>
      </c>
      <c r="D492" s="53">
        <f>Rohdaten!E367</f>
        <v>0</v>
      </c>
      <c r="H492" s="53">
        <f>Rohdaten!AP367</f>
        <v>0</v>
      </c>
      <c r="I492" s="172">
        <f>Rohdaten!AQ367-0.000024*K492</f>
        <v>0</v>
      </c>
      <c r="J492" s="172">
        <f>Rohdaten!AR367</f>
        <v>0</v>
      </c>
      <c r="K492" s="173">
        <f>Rohdaten!AS367</f>
        <v>0</v>
      </c>
      <c r="L492" s="172">
        <f>Rohdaten!AU367</f>
        <v>0</v>
      </c>
      <c r="M492" s="53">
        <f>runs!J367</f>
        <v>0</v>
      </c>
      <c r="N492" s="53" t="e">
        <f>runs!G367</f>
        <v>#DIV/0!</v>
      </c>
      <c r="O492" s="53" t="e">
        <f>IF(ISERROR(H492),1&lt;0,H492-N492&gt;eval!$B$6)</f>
        <v>#DIV/0!</v>
      </c>
      <c r="P492" s="29" t="e">
        <f t="shared" si="39"/>
        <v>#DIV/0!</v>
      </c>
      <c r="Q492" s="29" t="e">
        <f t="shared" si="40"/>
        <v>#DIV/0!</v>
      </c>
      <c r="R492" s="32" t="e">
        <f>(K492)/((P492*I492+0.0000000000000000001)/charge/constants!$B$3)</f>
        <v>#DIV/0!</v>
      </c>
      <c r="S492" s="55" t="e">
        <f>SQRT(K492+1)/((P492*I492+0.0000000000000000001)/charge/constants!$B$3)</f>
        <v>#DIV/0!</v>
      </c>
      <c r="T492" s="62" t="e">
        <f>runs!V367</f>
        <v>#DIV/0!</v>
      </c>
      <c r="U492" s="34" t="e">
        <f t="shared" si="41"/>
        <v>#DIV/0!</v>
      </c>
      <c r="V492" s="32" t="e">
        <f t="shared" si="42"/>
        <v>#DIV/0!</v>
      </c>
      <c r="W492" s="186" t="e">
        <f t="shared" si="43"/>
        <v>#DIV/0!</v>
      </c>
      <c r="X492" s="183"/>
    </row>
    <row r="493" spans="1:24" x14ac:dyDescent="0.2">
      <c r="A493" s="29">
        <f>Rohdaten!C368</f>
        <v>0</v>
      </c>
      <c r="B493" s="50">
        <f>Rohdaten!H368</f>
        <v>0</v>
      </c>
      <c r="C493" s="29">
        <f>Rohdaten!F368</f>
        <v>0</v>
      </c>
      <c r="D493" s="53">
        <f>Rohdaten!E368</f>
        <v>0</v>
      </c>
      <c r="H493" s="53">
        <f>Rohdaten!AP368</f>
        <v>0</v>
      </c>
      <c r="I493" s="172">
        <f>Rohdaten!AQ368-0.000024*K493</f>
        <v>0</v>
      </c>
      <c r="J493" s="172">
        <f>Rohdaten!AR368</f>
        <v>0</v>
      </c>
      <c r="K493" s="173">
        <f>Rohdaten!AS368</f>
        <v>0</v>
      </c>
      <c r="L493" s="172">
        <f>Rohdaten!AU368</f>
        <v>0</v>
      </c>
      <c r="M493" s="53">
        <f>runs!J368</f>
        <v>0</v>
      </c>
      <c r="N493" s="53" t="e">
        <f>runs!G368</f>
        <v>#DIV/0!</v>
      </c>
      <c r="O493" s="53" t="e">
        <f>IF(ISERROR(H493),1&lt;0,H493-N493&gt;eval!$B$6)</f>
        <v>#DIV/0!</v>
      </c>
      <c r="P493" s="29" t="e">
        <f t="shared" si="39"/>
        <v>#DIV/0!</v>
      </c>
      <c r="Q493" s="29" t="e">
        <f t="shared" si="40"/>
        <v>#DIV/0!</v>
      </c>
      <c r="R493" s="32" t="e">
        <f>(K493)/((P493*I493+0.0000000000000000001)/charge/constants!$B$3)</f>
        <v>#DIV/0!</v>
      </c>
      <c r="S493" s="55" t="e">
        <f>SQRT(K493+1)/((P493*I493+0.0000000000000000001)/charge/constants!$B$3)</f>
        <v>#DIV/0!</v>
      </c>
      <c r="T493" s="62" t="e">
        <f>runs!V368</f>
        <v>#DIV/0!</v>
      </c>
      <c r="U493" s="34" t="e">
        <f t="shared" si="41"/>
        <v>#DIV/0!</v>
      </c>
      <c r="V493" s="32" t="e">
        <f t="shared" si="42"/>
        <v>#DIV/0!</v>
      </c>
      <c r="W493" s="186" t="e">
        <f t="shared" si="43"/>
        <v>#DIV/0!</v>
      </c>
      <c r="X493" s="183"/>
    </row>
    <row r="494" spans="1:24" x14ac:dyDescent="0.2">
      <c r="A494" s="29">
        <f>Rohdaten!C369</f>
        <v>0</v>
      </c>
      <c r="B494" s="50">
        <f>Rohdaten!H369</f>
        <v>0</v>
      </c>
      <c r="C494" s="29">
        <f>Rohdaten!F369</f>
        <v>0</v>
      </c>
      <c r="D494" s="53">
        <f>Rohdaten!E369</f>
        <v>0</v>
      </c>
      <c r="H494" s="53">
        <f>Rohdaten!AP369</f>
        <v>0</v>
      </c>
      <c r="I494" s="172">
        <f>Rohdaten!AQ369-0.000024*K494</f>
        <v>0</v>
      </c>
      <c r="J494" s="172">
        <f>Rohdaten!AR369</f>
        <v>0</v>
      </c>
      <c r="K494" s="173">
        <f>Rohdaten!AS369</f>
        <v>0</v>
      </c>
      <c r="L494" s="172">
        <f>Rohdaten!AU369</f>
        <v>0</v>
      </c>
      <c r="M494" s="53">
        <f>runs!J369</f>
        <v>0</v>
      </c>
      <c r="N494" s="53" t="e">
        <f>runs!G369</f>
        <v>#DIV/0!</v>
      </c>
      <c r="O494" s="53" t="e">
        <f>IF(ISERROR(H494),1&lt;0,H494-N494&gt;eval!$B$6)</f>
        <v>#DIV/0!</v>
      </c>
      <c r="P494" s="29" t="e">
        <f t="shared" si="39"/>
        <v>#DIV/0!</v>
      </c>
      <c r="Q494" s="29" t="e">
        <f t="shared" si="40"/>
        <v>#DIV/0!</v>
      </c>
      <c r="R494" s="32" t="e">
        <f>(K494)/((P494*I494+0.0000000000000000001)/charge/constants!$B$3)</f>
        <v>#DIV/0!</v>
      </c>
      <c r="S494" s="55" t="e">
        <f>SQRT(K494+1)/((P494*I494+0.0000000000000000001)/charge/constants!$B$3)</f>
        <v>#DIV/0!</v>
      </c>
      <c r="T494" s="62" t="e">
        <f>runs!V369</f>
        <v>#DIV/0!</v>
      </c>
      <c r="U494" s="34" t="e">
        <f t="shared" si="41"/>
        <v>#DIV/0!</v>
      </c>
      <c r="V494" s="32" t="e">
        <f t="shared" si="42"/>
        <v>#DIV/0!</v>
      </c>
      <c r="W494" s="186" t="e">
        <f t="shared" si="43"/>
        <v>#DIV/0!</v>
      </c>
      <c r="X494" s="183"/>
    </row>
    <row r="495" spans="1:24" x14ac:dyDescent="0.2">
      <c r="A495" s="29">
        <f>Rohdaten!C370</f>
        <v>0</v>
      </c>
      <c r="B495" s="50">
        <f>Rohdaten!H370</f>
        <v>0</v>
      </c>
      <c r="C495" s="29">
        <f>Rohdaten!F370</f>
        <v>0</v>
      </c>
      <c r="D495" s="53">
        <f>Rohdaten!E370</f>
        <v>0</v>
      </c>
      <c r="H495" s="53">
        <f>Rohdaten!AP370</f>
        <v>0</v>
      </c>
      <c r="I495" s="172">
        <f>Rohdaten!AQ370-0.000024*K495</f>
        <v>0</v>
      </c>
      <c r="J495" s="172">
        <f>Rohdaten!AR370</f>
        <v>0</v>
      </c>
      <c r="K495" s="173">
        <f>Rohdaten!AS370</f>
        <v>0</v>
      </c>
      <c r="L495" s="172">
        <f>Rohdaten!AU370</f>
        <v>0</v>
      </c>
      <c r="M495" s="53">
        <f>runs!J370</f>
        <v>0</v>
      </c>
      <c r="N495" s="53" t="e">
        <f>runs!G370</f>
        <v>#DIV/0!</v>
      </c>
      <c r="O495" s="53" t="e">
        <f>IF(ISERROR(H495),1&lt;0,H495-N495&gt;eval!$B$6)</f>
        <v>#DIV/0!</v>
      </c>
      <c r="P495" s="29" t="e">
        <f t="shared" si="39"/>
        <v>#DIV/0!</v>
      </c>
      <c r="Q495" s="29" t="e">
        <f t="shared" si="40"/>
        <v>#DIV/0!</v>
      </c>
      <c r="R495" s="32" t="e">
        <f>(K495)/((P495*I495+0.0000000000000000001)/charge/constants!$B$3)</f>
        <v>#DIV/0!</v>
      </c>
      <c r="S495" s="55" t="e">
        <f>SQRT(K495+1)/((P495*I495+0.0000000000000000001)/charge/constants!$B$3)</f>
        <v>#DIV/0!</v>
      </c>
      <c r="T495" s="62" t="e">
        <f>runs!V370</f>
        <v>#DIV/0!</v>
      </c>
      <c r="U495" s="34" t="e">
        <f t="shared" si="41"/>
        <v>#DIV/0!</v>
      </c>
      <c r="V495" s="32" t="e">
        <f t="shared" si="42"/>
        <v>#DIV/0!</v>
      </c>
      <c r="W495" s="186" t="e">
        <f t="shared" si="43"/>
        <v>#DIV/0!</v>
      </c>
      <c r="X495" s="183"/>
    </row>
    <row r="496" spans="1:24" x14ac:dyDescent="0.2">
      <c r="A496" s="29">
        <f>Rohdaten!C371</f>
        <v>0</v>
      </c>
      <c r="B496" s="50">
        <f>Rohdaten!H371</f>
        <v>0</v>
      </c>
      <c r="C496" s="29">
        <f>Rohdaten!F371</f>
        <v>0</v>
      </c>
      <c r="D496" s="53">
        <f>Rohdaten!E371</f>
        <v>0</v>
      </c>
      <c r="H496" s="53">
        <f>Rohdaten!AP371</f>
        <v>0</v>
      </c>
      <c r="I496" s="172">
        <f>Rohdaten!AQ371-0.000024*K496</f>
        <v>0</v>
      </c>
      <c r="J496" s="172">
        <f>Rohdaten!AR371</f>
        <v>0</v>
      </c>
      <c r="K496" s="173">
        <f>Rohdaten!AS371</f>
        <v>0</v>
      </c>
      <c r="L496" s="172">
        <f>Rohdaten!AU371</f>
        <v>0</v>
      </c>
      <c r="M496" s="53">
        <f>runs!J371</f>
        <v>0</v>
      </c>
      <c r="N496" s="53" t="e">
        <f>runs!G371</f>
        <v>#DIV/0!</v>
      </c>
      <c r="O496" s="53" t="e">
        <f>IF(ISERROR(H496),1&lt;0,H496-N496&gt;eval!$B$6)</f>
        <v>#DIV/0!</v>
      </c>
      <c r="P496" s="29" t="e">
        <f t="shared" si="39"/>
        <v>#DIV/0!</v>
      </c>
      <c r="Q496" s="29" t="e">
        <f t="shared" si="40"/>
        <v>#DIV/0!</v>
      </c>
      <c r="R496" s="32" t="e">
        <f>(K496)/((P496*I496+0.0000000000000000001)/charge/constants!$B$3)</f>
        <v>#DIV/0!</v>
      </c>
      <c r="S496" s="55" t="e">
        <f>SQRT(K496+1)/((P496*I496+0.0000000000000000001)/charge/constants!$B$3)</f>
        <v>#DIV/0!</v>
      </c>
      <c r="T496" s="62" t="e">
        <f>runs!V371</f>
        <v>#DIV/0!</v>
      </c>
      <c r="U496" s="34" t="e">
        <f t="shared" si="41"/>
        <v>#DIV/0!</v>
      </c>
      <c r="V496" s="32" t="e">
        <f t="shared" si="42"/>
        <v>#DIV/0!</v>
      </c>
      <c r="W496" s="186" t="e">
        <f t="shared" si="43"/>
        <v>#DIV/0!</v>
      </c>
      <c r="X496" s="183"/>
    </row>
    <row r="497" spans="1:24" x14ac:dyDescent="0.2">
      <c r="A497" s="29">
        <f>Rohdaten!C372</f>
        <v>0</v>
      </c>
      <c r="B497" s="50">
        <f>Rohdaten!H372</f>
        <v>0</v>
      </c>
      <c r="C497" s="29">
        <f>Rohdaten!F372</f>
        <v>0</v>
      </c>
      <c r="D497" s="53">
        <f>Rohdaten!E372</f>
        <v>0</v>
      </c>
      <c r="H497" s="53">
        <f>Rohdaten!AP372</f>
        <v>0</v>
      </c>
      <c r="I497" s="172">
        <f>Rohdaten!AQ372-0.000024*K497</f>
        <v>0</v>
      </c>
      <c r="J497" s="172">
        <f>Rohdaten!AR372</f>
        <v>0</v>
      </c>
      <c r="K497" s="173">
        <f>Rohdaten!AS372</f>
        <v>0</v>
      </c>
      <c r="L497" s="172">
        <f>Rohdaten!AU372</f>
        <v>0</v>
      </c>
      <c r="M497" s="53">
        <f>runs!J372</f>
        <v>0</v>
      </c>
      <c r="N497" s="53" t="e">
        <f>runs!G372</f>
        <v>#DIV/0!</v>
      </c>
      <c r="O497" s="53" t="e">
        <f>IF(ISERROR(H497),1&lt;0,H497-N497&gt;eval!$B$6)</f>
        <v>#DIV/0!</v>
      </c>
      <c r="P497" s="29" t="e">
        <f t="shared" si="39"/>
        <v>#DIV/0!</v>
      </c>
      <c r="Q497" s="29" t="e">
        <f t="shared" si="40"/>
        <v>#DIV/0!</v>
      </c>
      <c r="R497" s="32" t="e">
        <f>(K497)/((P497*I497+0.0000000000000000001)/charge/constants!$B$3)</f>
        <v>#DIV/0!</v>
      </c>
      <c r="S497" s="55" t="e">
        <f>SQRT(K497+1)/((P497*I497+0.0000000000000000001)/charge/constants!$B$3)</f>
        <v>#DIV/0!</v>
      </c>
      <c r="T497" s="62" t="e">
        <f>runs!V372</f>
        <v>#DIV/0!</v>
      </c>
      <c r="U497" s="34" t="e">
        <f t="shared" si="41"/>
        <v>#DIV/0!</v>
      </c>
      <c r="V497" s="32" t="e">
        <f t="shared" si="42"/>
        <v>#DIV/0!</v>
      </c>
      <c r="W497" s="186" t="e">
        <f t="shared" si="43"/>
        <v>#DIV/0!</v>
      </c>
      <c r="X497" s="183"/>
    </row>
    <row r="498" spans="1:24" x14ac:dyDescent="0.2">
      <c r="A498" s="29">
        <f>Rohdaten!C373</f>
        <v>0</v>
      </c>
      <c r="B498" s="50">
        <f>Rohdaten!H373</f>
        <v>0</v>
      </c>
      <c r="C498" s="29">
        <f>Rohdaten!F373</f>
        <v>0</v>
      </c>
      <c r="D498" s="53">
        <f>Rohdaten!E373</f>
        <v>0</v>
      </c>
      <c r="H498" s="53">
        <f>Rohdaten!AP373</f>
        <v>0</v>
      </c>
      <c r="I498" s="172">
        <f>Rohdaten!AQ373-0.000024*K498</f>
        <v>0</v>
      </c>
      <c r="J498" s="172">
        <f>Rohdaten!AR373</f>
        <v>0</v>
      </c>
      <c r="K498" s="173">
        <f>Rohdaten!AS373</f>
        <v>0</v>
      </c>
      <c r="L498" s="172">
        <f>Rohdaten!AU373</f>
        <v>0</v>
      </c>
      <c r="M498" s="53">
        <f>runs!J373</f>
        <v>0</v>
      </c>
      <c r="N498" s="53" t="e">
        <f>runs!G373</f>
        <v>#DIV/0!</v>
      </c>
      <c r="O498" s="53" t="e">
        <f>IF(ISERROR(H498),1&lt;0,H498-N498&gt;eval!$B$6)</f>
        <v>#DIV/0!</v>
      </c>
      <c r="P498" s="29" t="e">
        <f t="shared" si="39"/>
        <v>#DIV/0!</v>
      </c>
      <c r="Q498" s="29" t="e">
        <f t="shared" si="40"/>
        <v>#DIV/0!</v>
      </c>
      <c r="R498" s="32" t="e">
        <f>(K498)/((P498*I498+0.0000000000000000001)/charge/constants!$B$3)</f>
        <v>#DIV/0!</v>
      </c>
      <c r="S498" s="55" t="e">
        <f>SQRT(K498+1)/((P498*I498+0.0000000000000000001)/charge/constants!$B$3)</f>
        <v>#DIV/0!</v>
      </c>
      <c r="T498" s="62" t="e">
        <f>runs!V373</f>
        <v>#DIV/0!</v>
      </c>
      <c r="U498" s="34" t="e">
        <f t="shared" si="41"/>
        <v>#DIV/0!</v>
      </c>
      <c r="V498" s="32" t="e">
        <f t="shared" si="42"/>
        <v>#DIV/0!</v>
      </c>
      <c r="W498" s="186" t="e">
        <f t="shared" si="43"/>
        <v>#DIV/0!</v>
      </c>
      <c r="X498" s="183"/>
    </row>
    <row r="499" spans="1:24" x14ac:dyDescent="0.2">
      <c r="A499" s="29">
        <f>Rohdaten!C374</f>
        <v>0</v>
      </c>
      <c r="B499" s="50">
        <f>Rohdaten!H374</f>
        <v>0</v>
      </c>
      <c r="C499" s="29">
        <f>Rohdaten!F374</f>
        <v>0</v>
      </c>
      <c r="D499" s="53">
        <f>Rohdaten!E374</f>
        <v>0</v>
      </c>
      <c r="H499" s="53">
        <f>Rohdaten!AP374</f>
        <v>0</v>
      </c>
      <c r="I499" s="172">
        <f>Rohdaten!AQ374-0.000024*K499</f>
        <v>0</v>
      </c>
      <c r="J499" s="172">
        <f>Rohdaten!AR374</f>
        <v>0</v>
      </c>
      <c r="K499" s="173">
        <f>Rohdaten!AS374</f>
        <v>0</v>
      </c>
      <c r="L499" s="172">
        <f>Rohdaten!AU374</f>
        <v>0</v>
      </c>
      <c r="M499" s="53">
        <f>runs!J374</f>
        <v>0</v>
      </c>
      <c r="N499" s="53" t="e">
        <f>runs!G374</f>
        <v>#DIV/0!</v>
      </c>
      <c r="O499" s="53" t="e">
        <f>IF(ISERROR(H499),1&lt;0,H499-N499&gt;eval!$B$6)</f>
        <v>#DIV/0!</v>
      </c>
      <c r="P499" s="29" t="e">
        <f t="shared" si="39"/>
        <v>#DIV/0!</v>
      </c>
      <c r="Q499" s="29" t="e">
        <f t="shared" si="40"/>
        <v>#DIV/0!</v>
      </c>
      <c r="R499" s="32" t="e">
        <f>(K499)/((P499*I499+0.0000000000000000001)/charge/constants!$B$3)</f>
        <v>#DIV/0!</v>
      </c>
      <c r="S499" s="55" t="e">
        <f>SQRT(K499+1)/((P499*I499+0.0000000000000000001)/charge/constants!$B$3)</f>
        <v>#DIV/0!</v>
      </c>
      <c r="T499" s="62" t="e">
        <f>runs!V374</f>
        <v>#DIV/0!</v>
      </c>
      <c r="U499" s="34" t="e">
        <f t="shared" si="41"/>
        <v>#DIV/0!</v>
      </c>
      <c r="V499" s="32" t="e">
        <f t="shared" si="42"/>
        <v>#DIV/0!</v>
      </c>
      <c r="W499" s="186" t="e">
        <f t="shared" si="43"/>
        <v>#DIV/0!</v>
      </c>
      <c r="X499" s="183"/>
    </row>
    <row r="500" spans="1:24" x14ac:dyDescent="0.2">
      <c r="A500" s="29">
        <f>Rohdaten!C375</f>
        <v>0</v>
      </c>
      <c r="B500" s="50">
        <f>Rohdaten!H375</f>
        <v>0</v>
      </c>
      <c r="C500" s="29">
        <f>Rohdaten!F375</f>
        <v>0</v>
      </c>
      <c r="D500" s="53">
        <f>Rohdaten!E375</f>
        <v>0</v>
      </c>
      <c r="H500" s="53">
        <f>Rohdaten!AP375</f>
        <v>0</v>
      </c>
      <c r="I500" s="172">
        <f>Rohdaten!AQ375-0.000024*K500</f>
        <v>0</v>
      </c>
      <c r="J500" s="172">
        <f>Rohdaten!AR375</f>
        <v>0</v>
      </c>
      <c r="K500" s="173">
        <f>Rohdaten!AS375</f>
        <v>0</v>
      </c>
      <c r="L500" s="172">
        <f>Rohdaten!AU375</f>
        <v>0</v>
      </c>
      <c r="M500" s="53">
        <f>runs!J375</f>
        <v>0</v>
      </c>
      <c r="N500" s="53" t="e">
        <f>runs!G375</f>
        <v>#DIV/0!</v>
      </c>
      <c r="O500" s="53" t="e">
        <f>IF(ISERROR(H500),1&lt;0,H500-N500&gt;eval!$B$6)</f>
        <v>#DIV/0!</v>
      </c>
      <c r="P500" s="29" t="e">
        <f t="shared" si="39"/>
        <v>#DIV/0!</v>
      </c>
      <c r="Q500" s="29" t="e">
        <f t="shared" si="40"/>
        <v>#DIV/0!</v>
      </c>
      <c r="R500" s="32" t="e">
        <f>(K500)/((P500*I500+0.0000000000000000001)/charge/constants!$B$3)</f>
        <v>#DIV/0!</v>
      </c>
      <c r="S500" s="55" t="e">
        <f>SQRT(K500+1)/((P500*I500+0.0000000000000000001)/charge/constants!$B$3)</f>
        <v>#DIV/0!</v>
      </c>
      <c r="T500" s="62" t="e">
        <f>runs!V375</f>
        <v>#DIV/0!</v>
      </c>
      <c r="U500" s="34" t="e">
        <f t="shared" si="41"/>
        <v>#DIV/0!</v>
      </c>
      <c r="V500" s="32" t="e">
        <f t="shared" si="42"/>
        <v>#DIV/0!</v>
      </c>
      <c r="W500" s="186" t="e">
        <f t="shared" si="43"/>
        <v>#DIV/0!</v>
      </c>
      <c r="X500" s="183"/>
    </row>
    <row r="501" spans="1:24" x14ac:dyDescent="0.2">
      <c r="A501" s="29">
        <f>Rohdaten!C376</f>
        <v>0</v>
      </c>
      <c r="B501" s="50">
        <f>Rohdaten!H376</f>
        <v>0</v>
      </c>
      <c r="C501" s="29">
        <f>Rohdaten!F376</f>
        <v>0</v>
      </c>
      <c r="D501" s="53">
        <f>Rohdaten!E376</f>
        <v>0</v>
      </c>
      <c r="H501" s="53">
        <f>Rohdaten!AP376</f>
        <v>0</v>
      </c>
      <c r="I501" s="172">
        <f>Rohdaten!AQ376-0.000024*K501</f>
        <v>0</v>
      </c>
      <c r="J501" s="172">
        <f>Rohdaten!AR376</f>
        <v>0</v>
      </c>
      <c r="K501" s="173">
        <f>Rohdaten!AS376</f>
        <v>0</v>
      </c>
      <c r="L501" s="172">
        <f>Rohdaten!AU376</f>
        <v>0</v>
      </c>
      <c r="M501" s="53">
        <f>runs!J376</f>
        <v>0</v>
      </c>
      <c r="N501" s="53" t="e">
        <f>runs!G376</f>
        <v>#DIV/0!</v>
      </c>
      <c r="O501" s="53" t="e">
        <f>IF(ISERROR(H501),1&lt;0,H501-N501&gt;eval!$B$6)</f>
        <v>#DIV/0!</v>
      </c>
      <c r="P501" s="29" t="e">
        <f t="shared" si="39"/>
        <v>#DIV/0!</v>
      </c>
      <c r="Q501" s="29" t="e">
        <f t="shared" si="40"/>
        <v>#DIV/0!</v>
      </c>
      <c r="R501" s="32" t="e">
        <f>(K501)/((P501*I501+0.0000000000000000001)/charge/constants!$B$3)</f>
        <v>#DIV/0!</v>
      </c>
      <c r="S501" s="55" t="e">
        <f>SQRT(K501+1)/((P501*I501+0.0000000000000000001)/charge/constants!$B$3)</f>
        <v>#DIV/0!</v>
      </c>
      <c r="T501" s="62" t="e">
        <f>runs!V376</f>
        <v>#DIV/0!</v>
      </c>
      <c r="U501" s="34" t="e">
        <f t="shared" si="41"/>
        <v>#DIV/0!</v>
      </c>
      <c r="V501" s="32" t="e">
        <f t="shared" si="42"/>
        <v>#DIV/0!</v>
      </c>
      <c r="W501" s="186" t="e">
        <f t="shared" si="43"/>
        <v>#DIV/0!</v>
      </c>
      <c r="X501" s="183"/>
    </row>
    <row r="502" spans="1:24" x14ac:dyDescent="0.2">
      <c r="A502" s="29">
        <f>Rohdaten!C377</f>
        <v>0</v>
      </c>
      <c r="B502" s="50">
        <f>Rohdaten!H377</f>
        <v>0</v>
      </c>
      <c r="C502" s="29">
        <f>Rohdaten!F377</f>
        <v>0</v>
      </c>
      <c r="D502" s="53">
        <f>Rohdaten!E377</f>
        <v>0</v>
      </c>
      <c r="H502" s="53">
        <f>Rohdaten!AP377</f>
        <v>0</v>
      </c>
      <c r="I502" s="172">
        <f>Rohdaten!AQ377-0.000024*K502</f>
        <v>0</v>
      </c>
      <c r="J502" s="172">
        <f>Rohdaten!AR377</f>
        <v>0</v>
      </c>
      <c r="K502" s="173">
        <f>Rohdaten!AS377</f>
        <v>0</v>
      </c>
      <c r="L502" s="172">
        <f>Rohdaten!AU377</f>
        <v>0</v>
      </c>
      <c r="M502" s="53">
        <f>runs!J377</f>
        <v>0</v>
      </c>
      <c r="N502" s="53" t="e">
        <f>runs!G377</f>
        <v>#DIV/0!</v>
      </c>
      <c r="O502" s="53" t="e">
        <f>IF(ISERROR(H502),1&lt;0,H502-N502&gt;eval!$B$6)</f>
        <v>#DIV/0!</v>
      </c>
      <c r="P502" s="29" t="e">
        <f t="shared" si="39"/>
        <v>#DIV/0!</v>
      </c>
      <c r="Q502" s="29" t="e">
        <f t="shared" si="40"/>
        <v>#DIV/0!</v>
      </c>
      <c r="R502" s="32" t="e">
        <f>(K502)/((P502*I502+0.0000000000000000001)/charge/constants!$B$3)</f>
        <v>#DIV/0!</v>
      </c>
      <c r="S502" s="55" t="e">
        <f>SQRT(K502+1)/((P502*I502+0.0000000000000000001)/charge/constants!$B$3)</f>
        <v>#DIV/0!</v>
      </c>
      <c r="T502" s="62" t="e">
        <f>runs!V377</f>
        <v>#DIV/0!</v>
      </c>
      <c r="U502" s="34" t="e">
        <f t="shared" si="41"/>
        <v>#DIV/0!</v>
      </c>
      <c r="V502" s="32" t="e">
        <f t="shared" si="42"/>
        <v>#DIV/0!</v>
      </c>
      <c r="W502" s="186" t="e">
        <f t="shared" si="43"/>
        <v>#DIV/0!</v>
      </c>
      <c r="X502" s="183"/>
    </row>
    <row r="503" spans="1:24" x14ac:dyDescent="0.2">
      <c r="A503" s="29">
        <f>Rohdaten!C378</f>
        <v>0</v>
      </c>
      <c r="B503" s="50">
        <f>Rohdaten!H378</f>
        <v>0</v>
      </c>
      <c r="C503" s="29">
        <f>Rohdaten!F378</f>
        <v>0</v>
      </c>
      <c r="D503" s="53">
        <f>Rohdaten!E378</f>
        <v>0</v>
      </c>
      <c r="H503" s="53">
        <f>Rohdaten!AP378</f>
        <v>0</v>
      </c>
      <c r="I503" s="172">
        <f>Rohdaten!AQ378-0.000024*K503</f>
        <v>0</v>
      </c>
      <c r="J503" s="172">
        <f>Rohdaten!AR378</f>
        <v>0</v>
      </c>
      <c r="K503" s="173">
        <f>Rohdaten!AS378</f>
        <v>0</v>
      </c>
      <c r="L503" s="172">
        <f>Rohdaten!AU378</f>
        <v>0</v>
      </c>
      <c r="M503" s="53">
        <f>runs!J378</f>
        <v>0</v>
      </c>
      <c r="N503" s="53" t="e">
        <f>runs!G378</f>
        <v>#DIV/0!</v>
      </c>
      <c r="O503" s="53" t="e">
        <f>IF(ISERROR(H503),1&lt;0,H503-N503&gt;eval!$B$6)</f>
        <v>#DIV/0!</v>
      </c>
      <c r="P503" s="29" t="e">
        <f t="shared" si="39"/>
        <v>#DIV/0!</v>
      </c>
      <c r="Q503" s="29" t="e">
        <f t="shared" si="40"/>
        <v>#DIV/0!</v>
      </c>
      <c r="R503" s="32" t="e">
        <f>(K503)/((P503*I503+0.0000000000000000001)/charge/constants!$B$3)</f>
        <v>#DIV/0!</v>
      </c>
      <c r="S503" s="55" t="e">
        <f>SQRT(K503+1)/((P503*I503+0.0000000000000000001)/charge/constants!$B$3)</f>
        <v>#DIV/0!</v>
      </c>
      <c r="T503" s="62" t="e">
        <f>runs!V378</f>
        <v>#DIV/0!</v>
      </c>
      <c r="U503" s="34" t="e">
        <f t="shared" si="41"/>
        <v>#DIV/0!</v>
      </c>
      <c r="V503" s="32" t="e">
        <f t="shared" si="42"/>
        <v>#DIV/0!</v>
      </c>
      <c r="W503" s="186" t="e">
        <f t="shared" si="43"/>
        <v>#DIV/0!</v>
      </c>
      <c r="X503" s="183"/>
    </row>
    <row r="504" spans="1:24" x14ac:dyDescent="0.2">
      <c r="A504" s="29">
        <f>Rohdaten!C379</f>
        <v>0</v>
      </c>
      <c r="B504" s="50">
        <f>Rohdaten!H379</f>
        <v>0</v>
      </c>
      <c r="C504" s="29">
        <f>Rohdaten!F379</f>
        <v>0</v>
      </c>
      <c r="D504" s="53">
        <f>Rohdaten!E379</f>
        <v>0</v>
      </c>
      <c r="H504" s="53">
        <f>Rohdaten!AP379</f>
        <v>0</v>
      </c>
      <c r="I504" s="172">
        <f>Rohdaten!AQ379-0.000024*K504</f>
        <v>0</v>
      </c>
      <c r="J504" s="172">
        <f>Rohdaten!AR379</f>
        <v>0</v>
      </c>
      <c r="K504" s="173">
        <f>Rohdaten!AS379</f>
        <v>0</v>
      </c>
      <c r="L504" s="172">
        <f>Rohdaten!AU379</f>
        <v>0</v>
      </c>
      <c r="M504" s="53">
        <f>runs!J379</f>
        <v>0</v>
      </c>
      <c r="N504" s="53" t="e">
        <f>runs!G379</f>
        <v>#DIV/0!</v>
      </c>
      <c r="O504" s="53" t="e">
        <f>IF(ISERROR(H504),1&lt;0,H504-N504&gt;eval!$B$6)</f>
        <v>#DIV/0!</v>
      </c>
      <c r="P504" s="29" t="e">
        <f t="shared" si="39"/>
        <v>#DIV/0!</v>
      </c>
      <c r="Q504" s="29" t="e">
        <f t="shared" si="40"/>
        <v>#DIV/0!</v>
      </c>
      <c r="R504" s="32" t="e">
        <f>(K504)/((P504*I504+0.0000000000000000001)/charge/constants!$B$3)</f>
        <v>#DIV/0!</v>
      </c>
      <c r="S504" s="55" t="e">
        <f>SQRT(K504+1)/((P504*I504+0.0000000000000000001)/charge/constants!$B$3)</f>
        <v>#DIV/0!</v>
      </c>
      <c r="T504" s="62" t="e">
        <f>runs!V379</f>
        <v>#DIV/0!</v>
      </c>
      <c r="U504" s="34" t="e">
        <f t="shared" si="41"/>
        <v>#DIV/0!</v>
      </c>
      <c r="V504" s="32" t="e">
        <f t="shared" si="42"/>
        <v>#DIV/0!</v>
      </c>
      <c r="W504" s="186" t="e">
        <f t="shared" si="43"/>
        <v>#DIV/0!</v>
      </c>
      <c r="X504" s="183"/>
    </row>
    <row r="505" spans="1:24" x14ac:dyDescent="0.2">
      <c r="A505" s="29">
        <f>Rohdaten!C380</f>
        <v>0</v>
      </c>
      <c r="B505" s="50">
        <f>Rohdaten!H380</f>
        <v>0</v>
      </c>
      <c r="C505" s="29">
        <f>Rohdaten!F380</f>
        <v>0</v>
      </c>
      <c r="D505" s="53">
        <f>Rohdaten!E380</f>
        <v>0</v>
      </c>
      <c r="H505" s="53">
        <f>Rohdaten!AP380</f>
        <v>0</v>
      </c>
      <c r="I505" s="172">
        <f>Rohdaten!AQ380-0.000024*K505</f>
        <v>0</v>
      </c>
      <c r="J505" s="172">
        <f>Rohdaten!AR380</f>
        <v>0</v>
      </c>
      <c r="K505" s="173">
        <f>Rohdaten!AS380</f>
        <v>0</v>
      </c>
      <c r="L505" s="172">
        <f>Rohdaten!AU380</f>
        <v>0</v>
      </c>
      <c r="M505" s="53">
        <f>runs!J380</f>
        <v>0</v>
      </c>
      <c r="N505" s="53" t="e">
        <f>runs!G380</f>
        <v>#DIV/0!</v>
      </c>
      <c r="O505" s="53" t="e">
        <f>IF(ISERROR(H505),1&lt;0,H505-N505&gt;eval!$B$6)</f>
        <v>#DIV/0!</v>
      </c>
      <c r="P505" s="29" t="e">
        <f t="shared" si="39"/>
        <v>#DIV/0!</v>
      </c>
      <c r="Q505" s="29" t="e">
        <f t="shared" si="40"/>
        <v>#DIV/0!</v>
      </c>
      <c r="R505" s="32" t="e">
        <f>(K505)/((P505*I505+0.0000000000000000001)/charge/constants!$B$3)</f>
        <v>#DIV/0!</v>
      </c>
      <c r="S505" s="55" t="e">
        <f>SQRT(K505+1)/((P505*I505+0.0000000000000000001)/charge/constants!$B$3)</f>
        <v>#DIV/0!</v>
      </c>
      <c r="T505" s="62" t="e">
        <f>runs!V380</f>
        <v>#DIV/0!</v>
      </c>
      <c r="U505" s="34" t="e">
        <f t="shared" si="41"/>
        <v>#DIV/0!</v>
      </c>
      <c r="V505" s="32" t="e">
        <f t="shared" si="42"/>
        <v>#DIV/0!</v>
      </c>
      <c r="W505" s="186" t="e">
        <f t="shared" si="43"/>
        <v>#DIV/0!</v>
      </c>
      <c r="X505" s="183"/>
    </row>
    <row r="506" spans="1:24" x14ac:dyDescent="0.2">
      <c r="A506" s="29">
        <f>Rohdaten!C381</f>
        <v>0</v>
      </c>
      <c r="B506" s="50">
        <f>Rohdaten!H381</f>
        <v>0</v>
      </c>
      <c r="C506" s="29">
        <f>Rohdaten!F381</f>
        <v>0</v>
      </c>
      <c r="D506" s="53">
        <f>Rohdaten!E381</f>
        <v>0</v>
      </c>
      <c r="H506" s="53">
        <f>Rohdaten!AP381</f>
        <v>0</v>
      </c>
      <c r="I506" s="172">
        <f>Rohdaten!AQ381-0.000024*K506</f>
        <v>0</v>
      </c>
      <c r="J506" s="172">
        <f>Rohdaten!AR381</f>
        <v>0</v>
      </c>
      <c r="K506" s="173">
        <f>Rohdaten!AS381</f>
        <v>0</v>
      </c>
      <c r="L506" s="172">
        <f>Rohdaten!AU381</f>
        <v>0</v>
      </c>
      <c r="M506" s="53">
        <f>runs!J381</f>
        <v>0</v>
      </c>
      <c r="N506" s="53" t="e">
        <f>runs!G381</f>
        <v>#DIV/0!</v>
      </c>
      <c r="O506" s="53" t="e">
        <f>IF(ISERROR(H506),1&lt;0,H506-N506&gt;eval!$B$6)</f>
        <v>#DIV/0!</v>
      </c>
      <c r="P506" s="29" t="e">
        <f t="shared" si="39"/>
        <v>#DIV/0!</v>
      </c>
      <c r="Q506" s="29" t="e">
        <f t="shared" si="40"/>
        <v>#DIV/0!</v>
      </c>
      <c r="R506" s="32" t="e">
        <f>(K506)/((P506*I506+0.0000000000000000001)/charge/constants!$B$3)</f>
        <v>#DIV/0!</v>
      </c>
      <c r="S506" s="55" t="e">
        <f>SQRT(K506+1)/((P506*I506+0.0000000000000000001)/charge/constants!$B$3)</f>
        <v>#DIV/0!</v>
      </c>
      <c r="T506" s="62" t="e">
        <f>runs!V381</f>
        <v>#DIV/0!</v>
      </c>
      <c r="U506" s="34" t="e">
        <f t="shared" si="41"/>
        <v>#DIV/0!</v>
      </c>
      <c r="V506" s="32" t="e">
        <f t="shared" si="42"/>
        <v>#DIV/0!</v>
      </c>
      <c r="W506" s="186" t="e">
        <f t="shared" si="43"/>
        <v>#DIV/0!</v>
      </c>
      <c r="X506" s="183"/>
    </row>
    <row r="507" spans="1:24" x14ac:dyDescent="0.2">
      <c r="A507" s="29">
        <f>Rohdaten!C382</f>
        <v>0</v>
      </c>
      <c r="B507" s="50">
        <f>Rohdaten!H382</f>
        <v>0</v>
      </c>
      <c r="C507" s="29">
        <f>Rohdaten!F382</f>
        <v>0</v>
      </c>
      <c r="D507" s="53">
        <f>Rohdaten!E382</f>
        <v>0</v>
      </c>
      <c r="H507" s="53">
        <f>Rohdaten!AP382</f>
        <v>0</v>
      </c>
      <c r="I507" s="172">
        <f>Rohdaten!AQ382-0.000024*K507</f>
        <v>0</v>
      </c>
      <c r="J507" s="172">
        <f>Rohdaten!AR382</f>
        <v>0</v>
      </c>
      <c r="K507" s="173">
        <f>Rohdaten!AS382</f>
        <v>0</v>
      </c>
      <c r="L507" s="172">
        <f>Rohdaten!AU382</f>
        <v>0</v>
      </c>
      <c r="M507" s="53">
        <f>runs!J382</f>
        <v>0</v>
      </c>
      <c r="N507" s="53" t="e">
        <f>runs!G382</f>
        <v>#DIV/0!</v>
      </c>
      <c r="O507" s="53" t="e">
        <f>IF(ISERROR(H507),1&lt;0,H507-N507&gt;eval!$B$6)</f>
        <v>#DIV/0!</v>
      </c>
      <c r="P507" s="29" t="e">
        <f t="shared" si="39"/>
        <v>#DIV/0!</v>
      </c>
      <c r="Q507" s="29" t="e">
        <f t="shared" si="40"/>
        <v>#DIV/0!</v>
      </c>
      <c r="R507" s="32" t="e">
        <f>(K507)/((P507*I507+0.0000000000000000001)/charge/constants!$B$3)</f>
        <v>#DIV/0!</v>
      </c>
      <c r="S507" s="55" t="e">
        <f>SQRT(K507+1)/((P507*I507+0.0000000000000000001)/charge/constants!$B$3)</f>
        <v>#DIV/0!</v>
      </c>
      <c r="T507" s="62" t="e">
        <f>runs!V382</f>
        <v>#DIV/0!</v>
      </c>
      <c r="U507" s="34" t="e">
        <f t="shared" si="41"/>
        <v>#DIV/0!</v>
      </c>
      <c r="V507" s="32" t="e">
        <f t="shared" si="42"/>
        <v>#DIV/0!</v>
      </c>
      <c r="W507" s="186" t="e">
        <f t="shared" si="43"/>
        <v>#DIV/0!</v>
      </c>
      <c r="X507" s="183"/>
    </row>
    <row r="508" spans="1:24" x14ac:dyDescent="0.2">
      <c r="A508" s="29">
        <f>Rohdaten!C383</f>
        <v>0</v>
      </c>
      <c r="B508" s="50">
        <f>Rohdaten!H383</f>
        <v>0</v>
      </c>
      <c r="C508" s="29">
        <f>Rohdaten!F383</f>
        <v>0</v>
      </c>
      <c r="D508" s="53">
        <f>Rohdaten!E383</f>
        <v>0</v>
      </c>
      <c r="H508" s="53">
        <f>Rohdaten!AP383</f>
        <v>0</v>
      </c>
      <c r="I508" s="172">
        <f>Rohdaten!AQ383-0.000024*K508</f>
        <v>0</v>
      </c>
      <c r="J508" s="172">
        <f>Rohdaten!AR383</f>
        <v>0</v>
      </c>
      <c r="K508" s="173">
        <f>Rohdaten!AS383</f>
        <v>0</v>
      </c>
      <c r="L508" s="172">
        <f>Rohdaten!AU383</f>
        <v>0</v>
      </c>
      <c r="M508" s="53">
        <f>runs!J383</f>
        <v>0</v>
      </c>
      <c r="N508" s="53" t="e">
        <f>runs!G383</f>
        <v>#DIV/0!</v>
      </c>
      <c r="O508" s="53" t="e">
        <f>IF(ISERROR(H508),1&lt;0,H508-N508&gt;eval!$B$6)</f>
        <v>#DIV/0!</v>
      </c>
      <c r="P508" s="29" t="e">
        <f t="shared" si="39"/>
        <v>#DIV/0!</v>
      </c>
      <c r="Q508" s="29" t="e">
        <f t="shared" si="40"/>
        <v>#DIV/0!</v>
      </c>
      <c r="R508" s="32" t="e">
        <f>(K508)/((P508*I508+0.0000000000000000001)/charge/constants!$B$3)</f>
        <v>#DIV/0!</v>
      </c>
      <c r="S508" s="55" t="e">
        <f>SQRT(K508+1)/((P508*I508+0.0000000000000000001)/charge/constants!$B$3)</f>
        <v>#DIV/0!</v>
      </c>
      <c r="T508" s="62" t="e">
        <f>runs!V383</f>
        <v>#DIV/0!</v>
      </c>
      <c r="U508" s="34" t="e">
        <f t="shared" si="41"/>
        <v>#DIV/0!</v>
      </c>
      <c r="V508" s="32" t="e">
        <f t="shared" si="42"/>
        <v>#DIV/0!</v>
      </c>
      <c r="W508" s="186" t="e">
        <f t="shared" si="43"/>
        <v>#DIV/0!</v>
      </c>
      <c r="X508" s="183"/>
    </row>
    <row r="509" spans="1:24" x14ac:dyDescent="0.2">
      <c r="A509" s="29">
        <f>Rohdaten!C384</f>
        <v>0</v>
      </c>
      <c r="B509" s="50">
        <f>Rohdaten!H384</f>
        <v>0</v>
      </c>
      <c r="C509" s="29">
        <f>Rohdaten!F384</f>
        <v>0</v>
      </c>
      <c r="D509" s="53">
        <f>Rohdaten!E384</f>
        <v>0</v>
      </c>
      <c r="H509" s="53">
        <f>Rohdaten!AP384</f>
        <v>0</v>
      </c>
      <c r="I509" s="172">
        <f>Rohdaten!AQ384-0.000024*K509</f>
        <v>0</v>
      </c>
      <c r="J509" s="172">
        <f>Rohdaten!AR384</f>
        <v>0</v>
      </c>
      <c r="K509" s="173">
        <f>Rohdaten!AS384</f>
        <v>0</v>
      </c>
      <c r="L509" s="172">
        <f>Rohdaten!AU384</f>
        <v>0</v>
      </c>
      <c r="M509" s="53">
        <f>runs!J384</f>
        <v>0</v>
      </c>
      <c r="N509" s="53" t="e">
        <f>runs!G384</f>
        <v>#DIV/0!</v>
      </c>
      <c r="O509" s="53" t="e">
        <f>IF(ISERROR(H509),1&lt;0,H509-N509&gt;eval!$B$6)</f>
        <v>#DIV/0!</v>
      </c>
      <c r="P509" s="29" t="e">
        <f t="shared" si="39"/>
        <v>#DIV/0!</v>
      </c>
      <c r="Q509" s="29" t="e">
        <f t="shared" si="40"/>
        <v>#DIV/0!</v>
      </c>
      <c r="R509" s="32" t="e">
        <f>(K509)/((P509*I509+0.0000000000000000001)/charge/constants!$B$3)</f>
        <v>#DIV/0!</v>
      </c>
      <c r="S509" s="55" t="e">
        <f>SQRT(K509+1)/((P509*I509+0.0000000000000000001)/charge/constants!$B$3)</f>
        <v>#DIV/0!</v>
      </c>
      <c r="T509" s="62" t="e">
        <f>runs!V384</f>
        <v>#DIV/0!</v>
      </c>
      <c r="U509" s="34" t="e">
        <f t="shared" si="41"/>
        <v>#DIV/0!</v>
      </c>
      <c r="V509" s="32" t="e">
        <f t="shared" si="42"/>
        <v>#DIV/0!</v>
      </c>
      <c r="W509" s="186" t="e">
        <f t="shared" si="43"/>
        <v>#DIV/0!</v>
      </c>
      <c r="X509" s="183"/>
    </row>
    <row r="510" spans="1:24" x14ac:dyDescent="0.2">
      <c r="A510" s="29">
        <f>Rohdaten!C385</f>
        <v>0</v>
      </c>
      <c r="B510" s="50">
        <f>Rohdaten!H385</f>
        <v>0</v>
      </c>
      <c r="C510" s="29">
        <f>Rohdaten!F385</f>
        <v>0</v>
      </c>
      <c r="D510" s="53">
        <f>Rohdaten!E385</f>
        <v>0</v>
      </c>
      <c r="H510" s="53">
        <f>Rohdaten!AP385</f>
        <v>0</v>
      </c>
      <c r="I510" s="172">
        <f>Rohdaten!AQ385-0.000024*K510</f>
        <v>0</v>
      </c>
      <c r="J510" s="172">
        <f>Rohdaten!AR385</f>
        <v>0</v>
      </c>
      <c r="K510" s="173">
        <f>Rohdaten!AS385</f>
        <v>0</v>
      </c>
      <c r="L510" s="172">
        <f>Rohdaten!AU385</f>
        <v>0</v>
      </c>
      <c r="M510" s="53">
        <f>runs!J385</f>
        <v>0</v>
      </c>
      <c r="N510" s="53" t="e">
        <f>runs!G385</f>
        <v>#DIV/0!</v>
      </c>
      <c r="O510" s="53" t="e">
        <f>IF(ISERROR(H510),1&lt;0,H510-N510&gt;eval!$B$6)</f>
        <v>#DIV/0!</v>
      </c>
      <c r="P510" s="29" t="e">
        <f t="shared" si="39"/>
        <v>#DIV/0!</v>
      </c>
      <c r="Q510" s="29" t="e">
        <f t="shared" si="40"/>
        <v>#DIV/0!</v>
      </c>
      <c r="R510" s="32" t="e">
        <f>(K510)/((P510*I510+0.0000000000000000001)/charge/constants!$B$3)</f>
        <v>#DIV/0!</v>
      </c>
      <c r="S510" s="55" t="e">
        <f>SQRT(K510+1)/((P510*I510+0.0000000000000000001)/charge/constants!$B$3)</f>
        <v>#DIV/0!</v>
      </c>
      <c r="T510" s="62" t="e">
        <f>runs!V385</f>
        <v>#DIV/0!</v>
      </c>
      <c r="U510" s="34" t="e">
        <f t="shared" si="41"/>
        <v>#DIV/0!</v>
      </c>
      <c r="V510" s="32" t="e">
        <f t="shared" si="42"/>
        <v>#DIV/0!</v>
      </c>
      <c r="W510" s="186" t="e">
        <f t="shared" si="43"/>
        <v>#DIV/0!</v>
      </c>
      <c r="X510" s="183"/>
    </row>
    <row r="511" spans="1:24" x14ac:dyDescent="0.2">
      <c r="A511" s="29">
        <f>Rohdaten!C386</f>
        <v>0</v>
      </c>
      <c r="B511" s="50">
        <f>Rohdaten!H386</f>
        <v>0</v>
      </c>
      <c r="C511" s="29">
        <f>Rohdaten!F386</f>
        <v>0</v>
      </c>
      <c r="D511" s="53">
        <f>Rohdaten!E386</f>
        <v>0</v>
      </c>
      <c r="H511" s="53">
        <f>Rohdaten!AP386</f>
        <v>0</v>
      </c>
      <c r="I511" s="172">
        <f>Rohdaten!AQ386-0.000024*K511</f>
        <v>0</v>
      </c>
      <c r="J511" s="172">
        <f>Rohdaten!AR386</f>
        <v>0</v>
      </c>
      <c r="K511" s="173">
        <f>Rohdaten!AS386</f>
        <v>0</v>
      </c>
      <c r="L511" s="172">
        <f>Rohdaten!AU386</f>
        <v>0</v>
      </c>
      <c r="M511" s="53">
        <f>runs!J386</f>
        <v>0</v>
      </c>
      <c r="N511" s="53" t="e">
        <f>runs!G386</f>
        <v>#DIV/0!</v>
      </c>
      <c r="O511" s="53" t="e">
        <f>IF(ISERROR(H511),1&lt;0,H511-N511&gt;eval!$B$6)</f>
        <v>#DIV/0!</v>
      </c>
      <c r="P511" s="29" t="e">
        <f t="shared" si="39"/>
        <v>#DIV/0!</v>
      </c>
      <c r="Q511" s="29" t="e">
        <f t="shared" si="40"/>
        <v>#DIV/0!</v>
      </c>
      <c r="R511" s="32" t="e">
        <f>(K511)/((P511*I511+0.0000000000000000001)/charge/constants!$B$3)</f>
        <v>#DIV/0!</v>
      </c>
      <c r="S511" s="55" t="e">
        <f>SQRT(K511+1)/((P511*I511+0.0000000000000000001)/charge/constants!$B$3)</f>
        <v>#DIV/0!</v>
      </c>
      <c r="T511" s="62" t="e">
        <f>runs!V386</f>
        <v>#DIV/0!</v>
      </c>
      <c r="U511" s="34" t="e">
        <f t="shared" si="41"/>
        <v>#DIV/0!</v>
      </c>
      <c r="V511" s="32" t="e">
        <f t="shared" si="42"/>
        <v>#DIV/0!</v>
      </c>
      <c r="W511" s="186" t="e">
        <f t="shared" si="43"/>
        <v>#DIV/0!</v>
      </c>
      <c r="X511" s="183"/>
    </row>
    <row r="512" spans="1:24" x14ac:dyDescent="0.2">
      <c r="A512" s="29">
        <f>Rohdaten!C387</f>
        <v>0</v>
      </c>
      <c r="B512" s="50">
        <f>Rohdaten!H387</f>
        <v>0</v>
      </c>
      <c r="C512" s="29">
        <f>Rohdaten!F387</f>
        <v>0</v>
      </c>
      <c r="D512" s="53">
        <f>Rohdaten!E387</f>
        <v>0</v>
      </c>
      <c r="H512" s="53">
        <f>Rohdaten!AP387</f>
        <v>0</v>
      </c>
      <c r="I512" s="172">
        <f>Rohdaten!AQ387-0.000024*K512</f>
        <v>0</v>
      </c>
      <c r="J512" s="172">
        <f>Rohdaten!AR387</f>
        <v>0</v>
      </c>
      <c r="K512" s="173">
        <f>Rohdaten!AS387</f>
        <v>0</v>
      </c>
      <c r="L512" s="172">
        <f>Rohdaten!AU387</f>
        <v>0</v>
      </c>
      <c r="M512" s="53">
        <f>runs!J387</f>
        <v>0</v>
      </c>
      <c r="N512" s="53" t="e">
        <f>runs!G387</f>
        <v>#DIV/0!</v>
      </c>
      <c r="O512" s="53" t="e">
        <f>IF(ISERROR(H512),1&lt;0,H512-N512&gt;eval!$B$6)</f>
        <v>#DIV/0!</v>
      </c>
      <c r="P512" s="29" t="e">
        <f t="shared" si="39"/>
        <v>#DIV/0!</v>
      </c>
      <c r="Q512" s="29" t="e">
        <f t="shared" si="40"/>
        <v>#DIV/0!</v>
      </c>
      <c r="R512" s="32" t="e">
        <f>(K512)/((P512*I512+0.0000000000000000001)/charge/constants!$B$3)</f>
        <v>#DIV/0!</v>
      </c>
      <c r="S512" s="55" t="e">
        <f>SQRT(K512+1)/((P512*I512+0.0000000000000000001)/charge/constants!$B$3)</f>
        <v>#DIV/0!</v>
      </c>
      <c r="T512" s="62" t="e">
        <f>runs!V387</f>
        <v>#DIV/0!</v>
      </c>
      <c r="U512" s="34" t="e">
        <f t="shared" si="41"/>
        <v>#DIV/0!</v>
      </c>
      <c r="V512" s="32" t="e">
        <f t="shared" si="42"/>
        <v>#DIV/0!</v>
      </c>
      <c r="W512" s="186" t="e">
        <f t="shared" si="43"/>
        <v>#DIV/0!</v>
      </c>
      <c r="X512" s="183"/>
    </row>
    <row r="513" spans="1:24" x14ac:dyDescent="0.2">
      <c r="A513" s="29">
        <f>Rohdaten!C388</f>
        <v>0</v>
      </c>
      <c r="B513" s="50">
        <f>Rohdaten!H388</f>
        <v>0</v>
      </c>
      <c r="C513" s="29">
        <f>Rohdaten!F388</f>
        <v>0</v>
      </c>
      <c r="D513" s="53">
        <f>Rohdaten!E388</f>
        <v>0</v>
      </c>
      <c r="H513" s="53">
        <f>Rohdaten!AP388</f>
        <v>0</v>
      </c>
      <c r="I513" s="172">
        <f>Rohdaten!AQ388-0.000024*K513</f>
        <v>0</v>
      </c>
      <c r="J513" s="172">
        <f>Rohdaten!AR388</f>
        <v>0</v>
      </c>
      <c r="K513" s="173">
        <f>Rohdaten!AS388</f>
        <v>0</v>
      </c>
      <c r="L513" s="172">
        <f>Rohdaten!AU388</f>
        <v>0</v>
      </c>
      <c r="M513" s="53">
        <f>runs!J388</f>
        <v>0</v>
      </c>
      <c r="N513" s="53" t="e">
        <f>runs!G388</f>
        <v>#DIV/0!</v>
      </c>
      <c r="O513" s="53" t="e">
        <f>IF(ISERROR(H513),1&lt;0,H513-N513&gt;eval!$B$6)</f>
        <v>#DIV/0!</v>
      </c>
      <c r="P513" s="29" t="e">
        <f t="shared" ref="P513:P555" si="44">IF(OR(ISERROR(M513),O513),H513-N513,M513)</f>
        <v>#DIV/0!</v>
      </c>
      <c r="Q513" s="29" t="e">
        <f t="shared" ref="Q513:Q555" si="45">K513/I513</f>
        <v>#DIV/0!</v>
      </c>
      <c r="R513" s="32" t="e">
        <f>(K513)/((P513*I513+0.0000000000000000001)/charge/constants!$B$3)</f>
        <v>#DIV/0!</v>
      </c>
      <c r="S513" s="55" t="e">
        <f>SQRT(K513+1)/((P513*I513+0.0000000000000000001)/charge/constants!$B$3)</f>
        <v>#DIV/0!</v>
      </c>
      <c r="T513" s="62" t="e">
        <f>runs!V388</f>
        <v>#DIV/0!</v>
      </c>
      <c r="U513" s="34" t="e">
        <f t="shared" ref="U513:U555" si="46">R513/T513</f>
        <v>#DIV/0!</v>
      </c>
      <c r="V513" s="32" t="e">
        <f t="shared" ref="V513:V555" si="47">S513/T513</f>
        <v>#DIV/0!</v>
      </c>
      <c r="W513" s="186" t="e">
        <f t="shared" ref="W513:W555" si="48">1/V513^2</f>
        <v>#DIV/0!</v>
      </c>
      <c r="X513" s="183"/>
    </row>
    <row r="514" spans="1:24" x14ac:dyDescent="0.2">
      <c r="A514" s="29">
        <f>Rohdaten!C389</f>
        <v>0</v>
      </c>
      <c r="B514" s="50">
        <f>Rohdaten!H389</f>
        <v>0</v>
      </c>
      <c r="C514" s="29">
        <f>Rohdaten!F389</f>
        <v>0</v>
      </c>
      <c r="D514" s="53">
        <f>Rohdaten!E389</f>
        <v>0</v>
      </c>
      <c r="H514" s="53">
        <f>Rohdaten!AP389</f>
        <v>0</v>
      </c>
      <c r="I514" s="172">
        <f>Rohdaten!AQ389-0.000024*K514</f>
        <v>0</v>
      </c>
      <c r="J514" s="172">
        <f>Rohdaten!AR389</f>
        <v>0</v>
      </c>
      <c r="K514" s="173">
        <f>Rohdaten!AS389</f>
        <v>0</v>
      </c>
      <c r="L514" s="172">
        <f>Rohdaten!AU389</f>
        <v>0</v>
      </c>
      <c r="M514" s="53">
        <f>runs!J389</f>
        <v>0</v>
      </c>
      <c r="N514" s="53" t="e">
        <f>runs!G389</f>
        <v>#DIV/0!</v>
      </c>
      <c r="O514" s="53" t="e">
        <f>IF(ISERROR(H514),1&lt;0,H514-N514&gt;eval!$B$6)</f>
        <v>#DIV/0!</v>
      </c>
      <c r="P514" s="29" t="e">
        <f t="shared" si="44"/>
        <v>#DIV/0!</v>
      </c>
      <c r="Q514" s="29" t="e">
        <f t="shared" si="45"/>
        <v>#DIV/0!</v>
      </c>
      <c r="R514" s="32" t="e">
        <f>(K514)/((P514*I514+0.0000000000000000001)/charge/constants!$B$3)</f>
        <v>#DIV/0!</v>
      </c>
      <c r="S514" s="55" t="e">
        <f>SQRT(K514+1)/((P514*I514+0.0000000000000000001)/charge/constants!$B$3)</f>
        <v>#DIV/0!</v>
      </c>
      <c r="T514" s="62" t="e">
        <f>runs!V389</f>
        <v>#DIV/0!</v>
      </c>
      <c r="U514" s="34" t="e">
        <f t="shared" si="46"/>
        <v>#DIV/0!</v>
      </c>
      <c r="V514" s="32" t="e">
        <f t="shared" si="47"/>
        <v>#DIV/0!</v>
      </c>
      <c r="W514" s="186" t="e">
        <f t="shared" si="48"/>
        <v>#DIV/0!</v>
      </c>
      <c r="X514" s="183"/>
    </row>
    <row r="515" spans="1:24" x14ac:dyDescent="0.2">
      <c r="A515" s="29">
        <f>Rohdaten!C390</f>
        <v>0</v>
      </c>
      <c r="B515" s="50">
        <f>Rohdaten!H390</f>
        <v>0</v>
      </c>
      <c r="C515" s="29">
        <f>Rohdaten!F390</f>
        <v>0</v>
      </c>
      <c r="D515" s="53">
        <f>Rohdaten!E390</f>
        <v>0</v>
      </c>
      <c r="H515" s="53">
        <f>Rohdaten!AP390</f>
        <v>0</v>
      </c>
      <c r="I515" s="172">
        <f>Rohdaten!AQ390-0.000024*K515</f>
        <v>0</v>
      </c>
      <c r="J515" s="172">
        <f>Rohdaten!AR390</f>
        <v>0</v>
      </c>
      <c r="K515" s="173">
        <f>Rohdaten!AS390</f>
        <v>0</v>
      </c>
      <c r="L515" s="172">
        <f>Rohdaten!AU390</f>
        <v>0</v>
      </c>
      <c r="M515" s="53">
        <f>runs!J390</f>
        <v>0</v>
      </c>
      <c r="N515" s="53" t="e">
        <f>runs!G390</f>
        <v>#DIV/0!</v>
      </c>
      <c r="O515" s="53" t="e">
        <f>IF(ISERROR(H515),1&lt;0,H515-N515&gt;eval!$B$6)</f>
        <v>#DIV/0!</v>
      </c>
      <c r="P515" s="29" t="e">
        <f t="shared" si="44"/>
        <v>#DIV/0!</v>
      </c>
      <c r="Q515" s="29" t="e">
        <f t="shared" si="45"/>
        <v>#DIV/0!</v>
      </c>
      <c r="R515" s="32" t="e">
        <f>(K515)/((P515*I515+0.0000000000000000001)/charge/constants!$B$3)</f>
        <v>#DIV/0!</v>
      </c>
      <c r="S515" s="55" t="e">
        <f>SQRT(K515+1)/((P515*I515+0.0000000000000000001)/charge/constants!$B$3)</f>
        <v>#DIV/0!</v>
      </c>
      <c r="T515" s="62" t="e">
        <f>runs!V390</f>
        <v>#DIV/0!</v>
      </c>
      <c r="U515" s="34" t="e">
        <f t="shared" si="46"/>
        <v>#DIV/0!</v>
      </c>
      <c r="V515" s="32" t="e">
        <f t="shared" si="47"/>
        <v>#DIV/0!</v>
      </c>
      <c r="W515" s="186" t="e">
        <f t="shared" si="48"/>
        <v>#DIV/0!</v>
      </c>
      <c r="X515" s="183"/>
    </row>
    <row r="516" spans="1:24" x14ac:dyDescent="0.2">
      <c r="A516" s="29">
        <f>Rohdaten!C391</f>
        <v>0</v>
      </c>
      <c r="B516" s="50">
        <f>Rohdaten!H391</f>
        <v>0</v>
      </c>
      <c r="C516" s="29">
        <f>Rohdaten!F391</f>
        <v>0</v>
      </c>
      <c r="D516" s="53">
        <f>Rohdaten!E391</f>
        <v>0</v>
      </c>
      <c r="H516" s="53">
        <f>Rohdaten!AP391</f>
        <v>0</v>
      </c>
      <c r="I516" s="172">
        <f>Rohdaten!AQ391-0.000024*K516</f>
        <v>0</v>
      </c>
      <c r="J516" s="172">
        <f>Rohdaten!AR391</f>
        <v>0</v>
      </c>
      <c r="K516" s="173">
        <f>Rohdaten!AS391</f>
        <v>0</v>
      </c>
      <c r="L516" s="172">
        <f>Rohdaten!AU391</f>
        <v>0</v>
      </c>
      <c r="M516" s="53">
        <f>runs!J391</f>
        <v>0</v>
      </c>
      <c r="N516" s="53" t="e">
        <f>runs!G391</f>
        <v>#DIV/0!</v>
      </c>
      <c r="O516" s="53" t="e">
        <f>IF(ISERROR(H516),1&lt;0,H516-N516&gt;eval!$B$6)</f>
        <v>#DIV/0!</v>
      </c>
      <c r="P516" s="29" t="e">
        <f t="shared" si="44"/>
        <v>#DIV/0!</v>
      </c>
      <c r="Q516" s="29" t="e">
        <f t="shared" si="45"/>
        <v>#DIV/0!</v>
      </c>
      <c r="R516" s="32" t="e">
        <f>(K516)/((P516*I516+0.0000000000000000001)/charge/constants!$B$3)</f>
        <v>#DIV/0!</v>
      </c>
      <c r="S516" s="55" t="e">
        <f>SQRT(K516+1)/((P516*I516+0.0000000000000000001)/charge/constants!$B$3)</f>
        <v>#DIV/0!</v>
      </c>
      <c r="T516" s="62" t="e">
        <f>runs!V391</f>
        <v>#DIV/0!</v>
      </c>
      <c r="U516" s="34" t="e">
        <f t="shared" si="46"/>
        <v>#DIV/0!</v>
      </c>
      <c r="V516" s="32" t="e">
        <f t="shared" si="47"/>
        <v>#DIV/0!</v>
      </c>
      <c r="W516" s="186" t="e">
        <f t="shared" si="48"/>
        <v>#DIV/0!</v>
      </c>
      <c r="X516" s="183"/>
    </row>
    <row r="517" spans="1:24" x14ac:dyDescent="0.2">
      <c r="A517" s="29">
        <f>Rohdaten!C392</f>
        <v>0</v>
      </c>
      <c r="B517" s="50">
        <f>Rohdaten!H392</f>
        <v>0</v>
      </c>
      <c r="C517" s="29">
        <f>Rohdaten!F392</f>
        <v>0</v>
      </c>
      <c r="D517" s="53">
        <f>Rohdaten!E392</f>
        <v>0</v>
      </c>
      <c r="H517" s="53">
        <f>Rohdaten!AP392</f>
        <v>0</v>
      </c>
      <c r="I517" s="172">
        <f>Rohdaten!AQ392-0.000024*K517</f>
        <v>0</v>
      </c>
      <c r="J517" s="172">
        <f>Rohdaten!AR392</f>
        <v>0</v>
      </c>
      <c r="K517" s="173">
        <f>Rohdaten!AS392</f>
        <v>0</v>
      </c>
      <c r="L517" s="172">
        <f>Rohdaten!AU392</f>
        <v>0</v>
      </c>
      <c r="M517" s="53">
        <f>runs!J392</f>
        <v>0</v>
      </c>
      <c r="N517" s="53" t="e">
        <f>runs!G392</f>
        <v>#DIV/0!</v>
      </c>
      <c r="O517" s="53" t="e">
        <f>IF(ISERROR(H517),1&lt;0,H517-N517&gt;eval!$B$6)</f>
        <v>#DIV/0!</v>
      </c>
      <c r="P517" s="29" t="e">
        <f t="shared" si="44"/>
        <v>#DIV/0!</v>
      </c>
      <c r="Q517" s="29" t="e">
        <f t="shared" si="45"/>
        <v>#DIV/0!</v>
      </c>
      <c r="R517" s="32" t="e">
        <f>(K517)/((P517*I517+0.0000000000000000001)/charge/constants!$B$3)</f>
        <v>#DIV/0!</v>
      </c>
      <c r="S517" s="55" t="e">
        <f>SQRT(K517+1)/((P517*I517+0.0000000000000000001)/charge/constants!$B$3)</f>
        <v>#DIV/0!</v>
      </c>
      <c r="T517" s="62" t="e">
        <f>runs!V392</f>
        <v>#DIV/0!</v>
      </c>
      <c r="U517" s="34" t="e">
        <f t="shared" si="46"/>
        <v>#DIV/0!</v>
      </c>
      <c r="V517" s="32" t="e">
        <f t="shared" si="47"/>
        <v>#DIV/0!</v>
      </c>
      <c r="W517" s="186" t="e">
        <f t="shared" si="48"/>
        <v>#DIV/0!</v>
      </c>
      <c r="X517" s="183"/>
    </row>
    <row r="518" spans="1:24" x14ac:dyDescent="0.2">
      <c r="A518" s="29">
        <f>Rohdaten!C393</f>
        <v>0</v>
      </c>
      <c r="B518" s="50">
        <f>Rohdaten!H393</f>
        <v>0</v>
      </c>
      <c r="C518" s="29">
        <f>Rohdaten!F393</f>
        <v>0</v>
      </c>
      <c r="D518" s="53">
        <f>Rohdaten!E393</f>
        <v>0</v>
      </c>
      <c r="H518" s="53">
        <f>Rohdaten!AP393</f>
        <v>0</v>
      </c>
      <c r="I518" s="172">
        <f>Rohdaten!AQ393-0.000024*K518</f>
        <v>0</v>
      </c>
      <c r="J518" s="172">
        <f>Rohdaten!AR393</f>
        <v>0</v>
      </c>
      <c r="K518" s="173">
        <f>Rohdaten!AS393</f>
        <v>0</v>
      </c>
      <c r="L518" s="172">
        <f>Rohdaten!AU393</f>
        <v>0</v>
      </c>
      <c r="M518" s="53">
        <f>runs!J393</f>
        <v>0</v>
      </c>
      <c r="N518" s="53" t="e">
        <f>runs!G393</f>
        <v>#DIV/0!</v>
      </c>
      <c r="O518" s="53" t="e">
        <f>IF(ISERROR(H518),1&lt;0,H518-N518&gt;eval!$B$6)</f>
        <v>#DIV/0!</v>
      </c>
      <c r="P518" s="29" t="e">
        <f t="shared" si="44"/>
        <v>#DIV/0!</v>
      </c>
      <c r="Q518" s="29" t="e">
        <f t="shared" si="45"/>
        <v>#DIV/0!</v>
      </c>
      <c r="R518" s="32" t="e">
        <f>(K518)/((P518*I518+0.0000000000000000001)/charge/constants!$B$3)</f>
        <v>#DIV/0!</v>
      </c>
      <c r="S518" s="55" t="e">
        <f>SQRT(K518+1)/((P518*I518+0.0000000000000000001)/charge/constants!$B$3)</f>
        <v>#DIV/0!</v>
      </c>
      <c r="T518" s="62" t="e">
        <f>runs!V393</f>
        <v>#DIV/0!</v>
      </c>
      <c r="U518" s="34" t="e">
        <f t="shared" si="46"/>
        <v>#DIV/0!</v>
      </c>
      <c r="V518" s="32" t="e">
        <f t="shared" si="47"/>
        <v>#DIV/0!</v>
      </c>
      <c r="W518" s="186" t="e">
        <f t="shared" si="48"/>
        <v>#DIV/0!</v>
      </c>
      <c r="X518" s="183"/>
    </row>
    <row r="519" spans="1:24" x14ac:dyDescent="0.2">
      <c r="A519" s="29">
        <f>Rohdaten!C394</f>
        <v>0</v>
      </c>
      <c r="B519" s="50">
        <f>Rohdaten!H394</f>
        <v>0</v>
      </c>
      <c r="C519" s="29">
        <f>Rohdaten!F394</f>
        <v>0</v>
      </c>
      <c r="D519" s="53">
        <f>Rohdaten!E394</f>
        <v>0</v>
      </c>
      <c r="H519" s="53">
        <f>Rohdaten!AP394</f>
        <v>0</v>
      </c>
      <c r="I519" s="172">
        <f>Rohdaten!AQ394-0.000024*K519</f>
        <v>0</v>
      </c>
      <c r="J519" s="172">
        <f>Rohdaten!AR394</f>
        <v>0</v>
      </c>
      <c r="K519" s="173">
        <f>Rohdaten!AS394</f>
        <v>0</v>
      </c>
      <c r="L519" s="172">
        <f>Rohdaten!AU394</f>
        <v>0</v>
      </c>
      <c r="M519" s="53">
        <f>runs!J394</f>
        <v>0</v>
      </c>
      <c r="N519" s="53" t="e">
        <f>runs!G394</f>
        <v>#DIV/0!</v>
      </c>
      <c r="O519" s="53" t="e">
        <f>IF(ISERROR(H519),1&lt;0,H519-N519&gt;eval!$B$6)</f>
        <v>#DIV/0!</v>
      </c>
      <c r="P519" s="29" t="e">
        <f t="shared" si="44"/>
        <v>#DIV/0!</v>
      </c>
      <c r="Q519" s="29" t="e">
        <f t="shared" si="45"/>
        <v>#DIV/0!</v>
      </c>
      <c r="R519" s="32" t="e">
        <f>(K519)/((P519*I519+0.0000000000000000001)/charge/constants!$B$3)</f>
        <v>#DIV/0!</v>
      </c>
      <c r="S519" s="55" t="e">
        <f>SQRT(K519+1)/((P519*I519+0.0000000000000000001)/charge/constants!$B$3)</f>
        <v>#DIV/0!</v>
      </c>
      <c r="T519" s="62" t="e">
        <f>runs!V394</f>
        <v>#DIV/0!</v>
      </c>
      <c r="U519" s="34" t="e">
        <f t="shared" si="46"/>
        <v>#DIV/0!</v>
      </c>
      <c r="V519" s="32" t="e">
        <f t="shared" si="47"/>
        <v>#DIV/0!</v>
      </c>
      <c r="W519" s="186" t="e">
        <f t="shared" si="48"/>
        <v>#DIV/0!</v>
      </c>
      <c r="X519" s="183"/>
    </row>
    <row r="520" spans="1:24" x14ac:dyDescent="0.2">
      <c r="A520" s="29">
        <f>Rohdaten!C395</f>
        <v>0</v>
      </c>
      <c r="B520" s="50">
        <f>Rohdaten!H395</f>
        <v>0</v>
      </c>
      <c r="C520" s="29">
        <f>Rohdaten!F395</f>
        <v>0</v>
      </c>
      <c r="D520" s="53">
        <f>Rohdaten!E395</f>
        <v>0</v>
      </c>
      <c r="H520" s="53">
        <f>Rohdaten!AP395</f>
        <v>0</v>
      </c>
      <c r="I520" s="172">
        <f>Rohdaten!AQ395-0.000024*K520</f>
        <v>0</v>
      </c>
      <c r="J520" s="172">
        <f>Rohdaten!AR395</f>
        <v>0</v>
      </c>
      <c r="K520" s="173">
        <f>Rohdaten!AS395</f>
        <v>0</v>
      </c>
      <c r="L520" s="172">
        <f>Rohdaten!AU395</f>
        <v>0</v>
      </c>
      <c r="M520" s="53">
        <f>runs!J395</f>
        <v>0</v>
      </c>
      <c r="N520" s="53" t="e">
        <f>runs!G395</f>
        <v>#DIV/0!</v>
      </c>
      <c r="O520" s="53" t="e">
        <f>IF(ISERROR(H520),1&lt;0,H520-N520&gt;eval!$B$6)</f>
        <v>#DIV/0!</v>
      </c>
      <c r="P520" s="29" t="e">
        <f t="shared" si="44"/>
        <v>#DIV/0!</v>
      </c>
      <c r="Q520" s="29" t="e">
        <f t="shared" si="45"/>
        <v>#DIV/0!</v>
      </c>
      <c r="R520" s="32" t="e">
        <f>(K520)/((P520*I520+0.0000000000000000001)/charge/constants!$B$3)</f>
        <v>#DIV/0!</v>
      </c>
      <c r="S520" s="55" t="e">
        <f>SQRT(K520+1)/((P520*I520+0.0000000000000000001)/charge/constants!$B$3)</f>
        <v>#DIV/0!</v>
      </c>
      <c r="T520" s="62" t="e">
        <f>runs!V395</f>
        <v>#DIV/0!</v>
      </c>
      <c r="U520" s="34" t="e">
        <f t="shared" si="46"/>
        <v>#DIV/0!</v>
      </c>
      <c r="V520" s="32" t="e">
        <f t="shared" si="47"/>
        <v>#DIV/0!</v>
      </c>
      <c r="W520" s="186" t="e">
        <f t="shared" si="48"/>
        <v>#DIV/0!</v>
      </c>
      <c r="X520" s="183"/>
    </row>
    <row r="521" spans="1:24" x14ac:dyDescent="0.2">
      <c r="A521" s="29">
        <f>Rohdaten!C396</f>
        <v>0</v>
      </c>
      <c r="B521" s="50">
        <f>Rohdaten!H396</f>
        <v>0</v>
      </c>
      <c r="C521" s="29">
        <f>Rohdaten!F396</f>
        <v>0</v>
      </c>
      <c r="D521" s="53">
        <f>Rohdaten!E396</f>
        <v>0</v>
      </c>
      <c r="H521" s="53">
        <f>Rohdaten!AP396</f>
        <v>0</v>
      </c>
      <c r="I521" s="172">
        <f>Rohdaten!AQ396-0.000024*K521</f>
        <v>0</v>
      </c>
      <c r="J521" s="172">
        <f>Rohdaten!AR396</f>
        <v>0</v>
      </c>
      <c r="K521" s="173">
        <f>Rohdaten!AS396</f>
        <v>0</v>
      </c>
      <c r="L521" s="172">
        <f>Rohdaten!AU396</f>
        <v>0</v>
      </c>
      <c r="M521" s="53">
        <f>runs!J396</f>
        <v>0</v>
      </c>
      <c r="N521" s="53" t="e">
        <f>runs!G396</f>
        <v>#DIV/0!</v>
      </c>
      <c r="O521" s="53" t="e">
        <f>IF(ISERROR(H521),1&lt;0,H521-N521&gt;eval!$B$6)</f>
        <v>#DIV/0!</v>
      </c>
      <c r="P521" s="29" t="e">
        <f t="shared" si="44"/>
        <v>#DIV/0!</v>
      </c>
      <c r="Q521" s="29" t="e">
        <f t="shared" si="45"/>
        <v>#DIV/0!</v>
      </c>
      <c r="R521" s="32" t="e">
        <f>(K521)/((P521*I521+0.0000000000000000001)/charge/constants!$B$3)</f>
        <v>#DIV/0!</v>
      </c>
      <c r="S521" s="55" t="e">
        <f>SQRT(K521+1)/((P521*I521+0.0000000000000000001)/charge/constants!$B$3)</f>
        <v>#DIV/0!</v>
      </c>
      <c r="T521" s="62" t="e">
        <f>runs!V396</f>
        <v>#DIV/0!</v>
      </c>
      <c r="U521" s="34" t="e">
        <f t="shared" si="46"/>
        <v>#DIV/0!</v>
      </c>
      <c r="V521" s="32" t="e">
        <f t="shared" si="47"/>
        <v>#DIV/0!</v>
      </c>
      <c r="W521" s="186" t="e">
        <f t="shared" si="48"/>
        <v>#DIV/0!</v>
      </c>
      <c r="X521" s="183"/>
    </row>
    <row r="522" spans="1:24" x14ac:dyDescent="0.2">
      <c r="A522" s="29">
        <f>Rohdaten!C397</f>
        <v>0</v>
      </c>
      <c r="B522" s="50">
        <f>Rohdaten!H397</f>
        <v>0</v>
      </c>
      <c r="C522" s="29">
        <f>Rohdaten!F397</f>
        <v>0</v>
      </c>
      <c r="D522" s="53">
        <f>Rohdaten!E397</f>
        <v>0</v>
      </c>
      <c r="H522" s="53">
        <f>Rohdaten!AP397</f>
        <v>0</v>
      </c>
      <c r="I522" s="172">
        <f>Rohdaten!AQ397-0.000024*K522</f>
        <v>0</v>
      </c>
      <c r="J522" s="172">
        <f>Rohdaten!AR397</f>
        <v>0</v>
      </c>
      <c r="K522" s="173">
        <f>Rohdaten!AS397</f>
        <v>0</v>
      </c>
      <c r="L522" s="172">
        <f>Rohdaten!AU397</f>
        <v>0</v>
      </c>
      <c r="M522" s="53">
        <f>runs!J397</f>
        <v>0</v>
      </c>
      <c r="N522" s="53" t="e">
        <f>runs!G397</f>
        <v>#DIV/0!</v>
      </c>
      <c r="O522" s="53" t="e">
        <f>IF(ISERROR(H522),1&lt;0,H522-N522&gt;eval!$B$6)</f>
        <v>#DIV/0!</v>
      </c>
      <c r="P522" s="29" t="e">
        <f t="shared" si="44"/>
        <v>#DIV/0!</v>
      </c>
      <c r="Q522" s="29" t="e">
        <f t="shared" si="45"/>
        <v>#DIV/0!</v>
      </c>
      <c r="R522" s="32" t="e">
        <f>(K522)/((P522*I522+0.0000000000000000001)/charge/constants!$B$3)</f>
        <v>#DIV/0!</v>
      </c>
      <c r="S522" s="55" t="e">
        <f>SQRT(K522+1)/((P522*I522+0.0000000000000000001)/charge/constants!$B$3)</f>
        <v>#DIV/0!</v>
      </c>
      <c r="T522" s="62" t="e">
        <f>runs!V397</f>
        <v>#DIV/0!</v>
      </c>
      <c r="U522" s="34" t="e">
        <f t="shared" si="46"/>
        <v>#DIV/0!</v>
      </c>
      <c r="V522" s="32" t="e">
        <f t="shared" si="47"/>
        <v>#DIV/0!</v>
      </c>
      <c r="W522" s="186" t="e">
        <f t="shared" si="48"/>
        <v>#DIV/0!</v>
      </c>
      <c r="X522" s="183"/>
    </row>
    <row r="523" spans="1:24" x14ac:dyDescent="0.2">
      <c r="A523" s="29">
        <f>Rohdaten!C398</f>
        <v>0</v>
      </c>
      <c r="B523" s="50">
        <f>Rohdaten!H398</f>
        <v>0</v>
      </c>
      <c r="C523" s="29">
        <f>Rohdaten!F398</f>
        <v>0</v>
      </c>
      <c r="D523" s="53">
        <f>Rohdaten!E398</f>
        <v>0</v>
      </c>
      <c r="H523" s="53">
        <f>Rohdaten!AP398</f>
        <v>0</v>
      </c>
      <c r="I523" s="172">
        <f>Rohdaten!AQ398-0.000024*K523</f>
        <v>0</v>
      </c>
      <c r="J523" s="172">
        <f>Rohdaten!AR398</f>
        <v>0</v>
      </c>
      <c r="K523" s="173">
        <f>Rohdaten!AS398</f>
        <v>0</v>
      </c>
      <c r="L523" s="172">
        <f>Rohdaten!AU398</f>
        <v>0</v>
      </c>
      <c r="M523" s="53">
        <f>runs!J398</f>
        <v>0</v>
      </c>
      <c r="N523" s="53" t="e">
        <f>runs!G398</f>
        <v>#DIV/0!</v>
      </c>
      <c r="O523" s="53" t="e">
        <f>IF(ISERROR(H523),1&lt;0,H523-N523&gt;eval!$B$6)</f>
        <v>#DIV/0!</v>
      </c>
      <c r="P523" s="29" t="e">
        <f t="shared" si="44"/>
        <v>#DIV/0!</v>
      </c>
      <c r="Q523" s="29" t="e">
        <f t="shared" si="45"/>
        <v>#DIV/0!</v>
      </c>
      <c r="R523" s="32" t="e">
        <f>(K523)/((P523*I523+0.0000000000000000001)/charge/constants!$B$3)</f>
        <v>#DIV/0!</v>
      </c>
      <c r="S523" s="55" t="e">
        <f>SQRT(K523+1)/((P523*I523+0.0000000000000000001)/charge/constants!$B$3)</f>
        <v>#DIV/0!</v>
      </c>
      <c r="T523" s="62" t="e">
        <f>runs!V398</f>
        <v>#DIV/0!</v>
      </c>
      <c r="U523" s="34" t="e">
        <f t="shared" si="46"/>
        <v>#DIV/0!</v>
      </c>
      <c r="V523" s="32" t="e">
        <f t="shared" si="47"/>
        <v>#DIV/0!</v>
      </c>
      <c r="W523" s="186" t="e">
        <f t="shared" si="48"/>
        <v>#DIV/0!</v>
      </c>
      <c r="X523" s="183"/>
    </row>
    <row r="524" spans="1:24" x14ac:dyDescent="0.2">
      <c r="A524" s="29">
        <f>Rohdaten!C399</f>
        <v>0</v>
      </c>
      <c r="B524" s="50">
        <f>Rohdaten!H399</f>
        <v>0</v>
      </c>
      <c r="C524" s="29">
        <f>Rohdaten!F399</f>
        <v>0</v>
      </c>
      <c r="D524" s="53">
        <f>Rohdaten!E399</f>
        <v>0</v>
      </c>
      <c r="H524" s="53">
        <f>Rohdaten!AP399</f>
        <v>0</v>
      </c>
      <c r="I524" s="172">
        <f>Rohdaten!AQ399-0.000024*K524</f>
        <v>0</v>
      </c>
      <c r="J524" s="172">
        <f>Rohdaten!AR399</f>
        <v>0</v>
      </c>
      <c r="K524" s="173">
        <f>Rohdaten!AS399</f>
        <v>0</v>
      </c>
      <c r="L524" s="172">
        <f>Rohdaten!AU399</f>
        <v>0</v>
      </c>
      <c r="M524" s="53">
        <f>runs!J399</f>
        <v>0</v>
      </c>
      <c r="N524" s="53" t="e">
        <f>runs!G399</f>
        <v>#DIV/0!</v>
      </c>
      <c r="O524" s="53" t="e">
        <f>IF(ISERROR(H524),1&lt;0,H524-N524&gt;eval!$B$6)</f>
        <v>#DIV/0!</v>
      </c>
      <c r="P524" s="29" t="e">
        <f t="shared" si="44"/>
        <v>#DIV/0!</v>
      </c>
      <c r="Q524" s="29" t="e">
        <f t="shared" si="45"/>
        <v>#DIV/0!</v>
      </c>
      <c r="R524" s="32" t="e">
        <f>(K524)/((P524*I524+0.0000000000000000001)/charge/constants!$B$3)</f>
        <v>#DIV/0!</v>
      </c>
      <c r="S524" s="55" t="e">
        <f>SQRT(K524+1)/((P524*I524+0.0000000000000000001)/charge/constants!$B$3)</f>
        <v>#DIV/0!</v>
      </c>
      <c r="T524" s="62" t="e">
        <f>runs!V399</f>
        <v>#DIV/0!</v>
      </c>
      <c r="U524" s="34" t="e">
        <f t="shared" si="46"/>
        <v>#DIV/0!</v>
      </c>
      <c r="V524" s="32" t="e">
        <f t="shared" si="47"/>
        <v>#DIV/0!</v>
      </c>
      <c r="W524" s="186" t="e">
        <f t="shared" si="48"/>
        <v>#DIV/0!</v>
      </c>
      <c r="X524" s="183"/>
    </row>
    <row r="525" spans="1:24" x14ac:dyDescent="0.2">
      <c r="A525" s="29">
        <f>Rohdaten!C400</f>
        <v>0</v>
      </c>
      <c r="B525" s="50">
        <f>Rohdaten!H400</f>
        <v>0</v>
      </c>
      <c r="C525" s="29">
        <f>Rohdaten!F400</f>
        <v>0</v>
      </c>
      <c r="D525" s="53">
        <f>Rohdaten!E400</f>
        <v>0</v>
      </c>
      <c r="H525" s="53">
        <f>Rohdaten!AP400</f>
        <v>0</v>
      </c>
      <c r="I525" s="172">
        <f>Rohdaten!AQ400-0.000024*K525</f>
        <v>0</v>
      </c>
      <c r="J525" s="172">
        <f>Rohdaten!AR400</f>
        <v>0</v>
      </c>
      <c r="K525" s="173">
        <f>Rohdaten!AS400</f>
        <v>0</v>
      </c>
      <c r="L525" s="172">
        <f>Rohdaten!AU400</f>
        <v>0</v>
      </c>
      <c r="M525" s="53">
        <f>runs!J400</f>
        <v>0</v>
      </c>
      <c r="N525" s="53" t="e">
        <f>runs!G400</f>
        <v>#DIV/0!</v>
      </c>
      <c r="O525" s="53" t="e">
        <f>IF(ISERROR(H525),1&lt;0,H525-N525&gt;eval!$B$6)</f>
        <v>#DIV/0!</v>
      </c>
      <c r="P525" s="29" t="e">
        <f t="shared" si="44"/>
        <v>#DIV/0!</v>
      </c>
      <c r="Q525" s="29" t="e">
        <f t="shared" si="45"/>
        <v>#DIV/0!</v>
      </c>
      <c r="R525" s="32" t="e">
        <f>(K525)/((P525*I525+0.0000000000000000001)/charge/constants!$B$3)</f>
        <v>#DIV/0!</v>
      </c>
      <c r="S525" s="55" t="e">
        <f>SQRT(K525+1)/((P525*I525+0.0000000000000000001)/charge/constants!$B$3)</f>
        <v>#DIV/0!</v>
      </c>
      <c r="T525" s="62" t="e">
        <f>runs!V400</f>
        <v>#DIV/0!</v>
      </c>
      <c r="U525" s="34" t="e">
        <f t="shared" si="46"/>
        <v>#DIV/0!</v>
      </c>
      <c r="V525" s="32" t="e">
        <f t="shared" si="47"/>
        <v>#DIV/0!</v>
      </c>
      <c r="W525" s="186" t="e">
        <f t="shared" si="48"/>
        <v>#DIV/0!</v>
      </c>
      <c r="X525" s="183"/>
    </row>
    <row r="526" spans="1:24" x14ac:dyDescent="0.2">
      <c r="A526" s="29">
        <f>Rohdaten!C401</f>
        <v>0</v>
      </c>
      <c r="B526" s="50">
        <f>Rohdaten!H401</f>
        <v>0</v>
      </c>
      <c r="C526" s="29">
        <f>Rohdaten!F401</f>
        <v>0</v>
      </c>
      <c r="D526" s="53">
        <f>Rohdaten!E401</f>
        <v>0</v>
      </c>
      <c r="H526" s="53">
        <f>Rohdaten!AP401</f>
        <v>0</v>
      </c>
      <c r="I526" s="172">
        <f>Rohdaten!AQ401-0.000024*K526</f>
        <v>0</v>
      </c>
      <c r="J526" s="172">
        <f>Rohdaten!AR401</f>
        <v>0</v>
      </c>
      <c r="K526" s="173">
        <f>Rohdaten!AS401</f>
        <v>0</v>
      </c>
      <c r="L526" s="172">
        <f>Rohdaten!AU401</f>
        <v>0</v>
      </c>
      <c r="M526" s="53">
        <f>runs!J401</f>
        <v>0</v>
      </c>
      <c r="N526" s="53" t="e">
        <f>runs!G401</f>
        <v>#DIV/0!</v>
      </c>
      <c r="O526" s="53" t="e">
        <f>IF(ISERROR(H526),1&lt;0,H526-N526&gt;eval!$B$6)</f>
        <v>#DIV/0!</v>
      </c>
      <c r="P526" s="29" t="e">
        <f t="shared" si="44"/>
        <v>#DIV/0!</v>
      </c>
      <c r="Q526" s="29" t="e">
        <f t="shared" si="45"/>
        <v>#DIV/0!</v>
      </c>
      <c r="R526" s="32" t="e">
        <f>(K526)/((P526*I526+0.0000000000000000001)/charge/constants!$B$3)</f>
        <v>#DIV/0!</v>
      </c>
      <c r="S526" s="55" t="e">
        <f>SQRT(K526+1)/((P526*I526+0.0000000000000000001)/charge/constants!$B$3)</f>
        <v>#DIV/0!</v>
      </c>
      <c r="T526" s="62" t="e">
        <f>runs!V401</f>
        <v>#DIV/0!</v>
      </c>
      <c r="U526" s="34" t="e">
        <f t="shared" si="46"/>
        <v>#DIV/0!</v>
      </c>
      <c r="V526" s="32" t="e">
        <f t="shared" si="47"/>
        <v>#DIV/0!</v>
      </c>
      <c r="W526" s="186" t="e">
        <f t="shared" si="48"/>
        <v>#DIV/0!</v>
      </c>
      <c r="X526" s="183"/>
    </row>
    <row r="527" spans="1:24" x14ac:dyDescent="0.2">
      <c r="A527" s="29">
        <f>Rohdaten!C402</f>
        <v>0</v>
      </c>
      <c r="B527" s="50">
        <f>Rohdaten!H402</f>
        <v>0</v>
      </c>
      <c r="C527" s="29">
        <f>Rohdaten!F402</f>
        <v>0</v>
      </c>
      <c r="D527" s="53">
        <f>Rohdaten!E402</f>
        <v>0</v>
      </c>
      <c r="H527" s="53">
        <f>Rohdaten!AP402</f>
        <v>0</v>
      </c>
      <c r="I527" s="172">
        <f>Rohdaten!AQ402-0.000024*K527</f>
        <v>0</v>
      </c>
      <c r="J527" s="172">
        <f>Rohdaten!AR402</f>
        <v>0</v>
      </c>
      <c r="K527" s="173">
        <f>Rohdaten!AS402</f>
        <v>0</v>
      </c>
      <c r="L527" s="172">
        <f>Rohdaten!AU402</f>
        <v>0</v>
      </c>
      <c r="M527" s="53">
        <f>runs!J402</f>
        <v>0</v>
      </c>
      <c r="N527" s="53" t="e">
        <f>runs!G402</f>
        <v>#DIV/0!</v>
      </c>
      <c r="O527" s="53" t="e">
        <f>IF(ISERROR(H527),1&lt;0,H527-N527&gt;eval!$B$6)</f>
        <v>#DIV/0!</v>
      </c>
      <c r="P527" s="29" t="e">
        <f t="shared" si="44"/>
        <v>#DIV/0!</v>
      </c>
      <c r="Q527" s="29" t="e">
        <f t="shared" si="45"/>
        <v>#DIV/0!</v>
      </c>
      <c r="R527" s="32" t="e">
        <f>(K527)/((P527*I527+0.0000000000000000001)/charge/constants!$B$3)</f>
        <v>#DIV/0!</v>
      </c>
      <c r="S527" s="55" t="e">
        <f>SQRT(K527+1)/((P527*I527+0.0000000000000000001)/charge/constants!$B$3)</f>
        <v>#DIV/0!</v>
      </c>
      <c r="T527" s="62" t="e">
        <f>runs!V402</f>
        <v>#DIV/0!</v>
      </c>
      <c r="U527" s="34" t="e">
        <f t="shared" si="46"/>
        <v>#DIV/0!</v>
      </c>
      <c r="V527" s="32" t="e">
        <f t="shared" si="47"/>
        <v>#DIV/0!</v>
      </c>
      <c r="W527" s="186" t="e">
        <f t="shared" si="48"/>
        <v>#DIV/0!</v>
      </c>
      <c r="X527" s="183"/>
    </row>
    <row r="528" spans="1:24" x14ac:dyDescent="0.2">
      <c r="A528" s="29">
        <f>Rohdaten!C403</f>
        <v>0</v>
      </c>
      <c r="B528" s="50">
        <f>Rohdaten!H403</f>
        <v>0</v>
      </c>
      <c r="C528" s="29">
        <f>Rohdaten!F403</f>
        <v>0</v>
      </c>
      <c r="D528" s="53">
        <f>Rohdaten!E403</f>
        <v>0</v>
      </c>
      <c r="H528" s="53">
        <f>Rohdaten!AP403</f>
        <v>0</v>
      </c>
      <c r="I528" s="172">
        <f>Rohdaten!AQ403-0.000024*K528</f>
        <v>0</v>
      </c>
      <c r="J528" s="172">
        <f>Rohdaten!AR403</f>
        <v>0</v>
      </c>
      <c r="K528" s="173">
        <f>Rohdaten!AS403</f>
        <v>0</v>
      </c>
      <c r="L528" s="172">
        <f>Rohdaten!AU403</f>
        <v>0</v>
      </c>
      <c r="M528" s="53">
        <f>runs!J403</f>
        <v>0</v>
      </c>
      <c r="N528" s="53" t="e">
        <f>runs!G403</f>
        <v>#DIV/0!</v>
      </c>
      <c r="O528" s="53" t="e">
        <f>IF(ISERROR(H528),1&lt;0,H528-N528&gt;eval!$B$6)</f>
        <v>#DIV/0!</v>
      </c>
      <c r="P528" s="29" t="e">
        <f t="shared" si="44"/>
        <v>#DIV/0!</v>
      </c>
      <c r="Q528" s="29" t="e">
        <f t="shared" si="45"/>
        <v>#DIV/0!</v>
      </c>
      <c r="R528" s="32" t="e">
        <f>(K528)/((P528*I528+0.0000000000000000001)/charge/constants!$B$3)</f>
        <v>#DIV/0!</v>
      </c>
      <c r="S528" s="55" t="e">
        <f>SQRT(K528+1)/((P528*I528+0.0000000000000000001)/charge/constants!$B$3)</f>
        <v>#DIV/0!</v>
      </c>
      <c r="T528" s="62" t="e">
        <f>runs!V403</f>
        <v>#DIV/0!</v>
      </c>
      <c r="U528" s="34" t="e">
        <f t="shared" si="46"/>
        <v>#DIV/0!</v>
      </c>
      <c r="V528" s="32" t="e">
        <f t="shared" si="47"/>
        <v>#DIV/0!</v>
      </c>
      <c r="W528" s="186" t="e">
        <f t="shared" si="48"/>
        <v>#DIV/0!</v>
      </c>
      <c r="X528" s="183"/>
    </row>
    <row r="529" spans="1:24" x14ac:dyDescent="0.2">
      <c r="A529" s="29">
        <f>Rohdaten!C404</f>
        <v>0</v>
      </c>
      <c r="B529" s="50">
        <f>Rohdaten!H404</f>
        <v>0</v>
      </c>
      <c r="C529" s="29">
        <f>Rohdaten!F404</f>
        <v>0</v>
      </c>
      <c r="D529" s="53">
        <f>Rohdaten!E404</f>
        <v>0</v>
      </c>
      <c r="H529" s="53">
        <f>Rohdaten!AP404</f>
        <v>0</v>
      </c>
      <c r="I529" s="172">
        <f>Rohdaten!AQ404-0.000024*K529</f>
        <v>0</v>
      </c>
      <c r="J529" s="172">
        <f>Rohdaten!AR404</f>
        <v>0</v>
      </c>
      <c r="K529" s="173">
        <f>Rohdaten!AS404</f>
        <v>0</v>
      </c>
      <c r="L529" s="172">
        <f>Rohdaten!AU404</f>
        <v>0</v>
      </c>
      <c r="M529" s="53">
        <f>runs!J404</f>
        <v>0</v>
      </c>
      <c r="N529" s="53" t="e">
        <f>runs!G404</f>
        <v>#DIV/0!</v>
      </c>
      <c r="O529" s="53" t="e">
        <f>IF(ISERROR(H529),1&lt;0,H529-N529&gt;eval!$B$6)</f>
        <v>#DIV/0!</v>
      </c>
      <c r="P529" s="29" t="e">
        <f t="shared" si="44"/>
        <v>#DIV/0!</v>
      </c>
      <c r="Q529" s="29" t="e">
        <f t="shared" si="45"/>
        <v>#DIV/0!</v>
      </c>
      <c r="R529" s="32" t="e">
        <f>(K529)/((P529*I529+0.0000000000000000001)/charge/constants!$B$3)</f>
        <v>#DIV/0!</v>
      </c>
      <c r="S529" s="55" t="e">
        <f>SQRT(K529+1)/((P529*I529+0.0000000000000000001)/charge/constants!$B$3)</f>
        <v>#DIV/0!</v>
      </c>
      <c r="T529" s="62" t="e">
        <f>runs!V404</f>
        <v>#DIV/0!</v>
      </c>
      <c r="U529" s="34" t="e">
        <f t="shared" si="46"/>
        <v>#DIV/0!</v>
      </c>
      <c r="V529" s="32" t="e">
        <f t="shared" si="47"/>
        <v>#DIV/0!</v>
      </c>
      <c r="W529" s="186" t="e">
        <f t="shared" si="48"/>
        <v>#DIV/0!</v>
      </c>
      <c r="X529" s="183"/>
    </row>
    <row r="530" spans="1:24" x14ac:dyDescent="0.2">
      <c r="A530" s="29">
        <f>Rohdaten!C405</f>
        <v>0</v>
      </c>
      <c r="B530" s="50">
        <f>Rohdaten!H405</f>
        <v>0</v>
      </c>
      <c r="C530" s="29">
        <f>Rohdaten!F405</f>
        <v>0</v>
      </c>
      <c r="D530" s="53">
        <f>Rohdaten!E405</f>
        <v>0</v>
      </c>
      <c r="H530" s="53">
        <f>Rohdaten!AP405</f>
        <v>0</v>
      </c>
      <c r="I530" s="172">
        <f>Rohdaten!AQ405-0.000024*K530</f>
        <v>0</v>
      </c>
      <c r="J530" s="172">
        <f>Rohdaten!AR405</f>
        <v>0</v>
      </c>
      <c r="K530" s="173">
        <f>Rohdaten!AS405</f>
        <v>0</v>
      </c>
      <c r="L530" s="172">
        <f>Rohdaten!AU405</f>
        <v>0</v>
      </c>
      <c r="M530" s="53">
        <f>runs!J405</f>
        <v>0</v>
      </c>
      <c r="N530" s="53" t="e">
        <f>runs!G405</f>
        <v>#DIV/0!</v>
      </c>
      <c r="O530" s="53" t="e">
        <f>IF(ISERROR(H530),1&lt;0,H530-N530&gt;eval!$B$6)</f>
        <v>#DIV/0!</v>
      </c>
      <c r="P530" s="29" t="e">
        <f t="shared" si="44"/>
        <v>#DIV/0!</v>
      </c>
      <c r="Q530" s="29" t="e">
        <f t="shared" si="45"/>
        <v>#DIV/0!</v>
      </c>
      <c r="R530" s="32" t="e">
        <f>(K530)/((P530*I530+0.0000000000000000001)/charge/constants!$B$3)</f>
        <v>#DIV/0!</v>
      </c>
      <c r="S530" s="55" t="e">
        <f>SQRT(K530+1)/((P530*I530+0.0000000000000000001)/charge/constants!$B$3)</f>
        <v>#DIV/0!</v>
      </c>
      <c r="T530" s="62" t="e">
        <f>runs!V405</f>
        <v>#DIV/0!</v>
      </c>
      <c r="U530" s="34" t="e">
        <f t="shared" si="46"/>
        <v>#DIV/0!</v>
      </c>
      <c r="V530" s="32" t="e">
        <f t="shared" si="47"/>
        <v>#DIV/0!</v>
      </c>
      <c r="W530" s="186" t="e">
        <f t="shared" si="48"/>
        <v>#DIV/0!</v>
      </c>
      <c r="X530" s="183"/>
    </row>
    <row r="531" spans="1:24" x14ac:dyDescent="0.2">
      <c r="A531" s="29">
        <f>Rohdaten!C406</f>
        <v>0</v>
      </c>
      <c r="B531" s="50">
        <f>Rohdaten!H406</f>
        <v>0</v>
      </c>
      <c r="C531" s="29">
        <f>Rohdaten!F406</f>
        <v>0</v>
      </c>
      <c r="D531" s="53">
        <f>Rohdaten!E406</f>
        <v>0</v>
      </c>
      <c r="H531" s="53">
        <f>Rohdaten!AP406</f>
        <v>0</v>
      </c>
      <c r="I531" s="172">
        <f>Rohdaten!AQ406-0.000024*K531</f>
        <v>0</v>
      </c>
      <c r="J531" s="172">
        <f>Rohdaten!AR406</f>
        <v>0</v>
      </c>
      <c r="K531" s="173">
        <f>Rohdaten!AS406</f>
        <v>0</v>
      </c>
      <c r="L531" s="172">
        <f>Rohdaten!AU406</f>
        <v>0</v>
      </c>
      <c r="M531" s="53">
        <f>runs!J406</f>
        <v>0</v>
      </c>
      <c r="N531" s="53" t="e">
        <f>runs!G406</f>
        <v>#DIV/0!</v>
      </c>
      <c r="O531" s="53" t="e">
        <f>IF(ISERROR(H531),1&lt;0,H531-N531&gt;eval!$B$6)</f>
        <v>#DIV/0!</v>
      </c>
      <c r="P531" s="29" t="e">
        <f t="shared" si="44"/>
        <v>#DIV/0!</v>
      </c>
      <c r="Q531" s="29" t="e">
        <f t="shared" si="45"/>
        <v>#DIV/0!</v>
      </c>
      <c r="R531" s="32" t="e">
        <f>(K531)/((P531*I531+0.0000000000000000001)/charge/constants!$B$3)</f>
        <v>#DIV/0!</v>
      </c>
      <c r="S531" s="55" t="e">
        <f>SQRT(K531+1)/((P531*I531+0.0000000000000000001)/charge/constants!$B$3)</f>
        <v>#DIV/0!</v>
      </c>
      <c r="T531" s="62" t="e">
        <f>runs!V406</f>
        <v>#DIV/0!</v>
      </c>
      <c r="U531" s="34" t="e">
        <f t="shared" si="46"/>
        <v>#DIV/0!</v>
      </c>
      <c r="V531" s="32" t="e">
        <f t="shared" si="47"/>
        <v>#DIV/0!</v>
      </c>
      <c r="W531" s="186" t="e">
        <f t="shared" si="48"/>
        <v>#DIV/0!</v>
      </c>
      <c r="X531" s="183"/>
    </row>
    <row r="532" spans="1:24" x14ac:dyDescent="0.2">
      <c r="A532" s="29">
        <f>Rohdaten!C407</f>
        <v>0</v>
      </c>
      <c r="B532" s="50">
        <f>Rohdaten!H407</f>
        <v>0</v>
      </c>
      <c r="C532" s="29">
        <f>Rohdaten!F407</f>
        <v>0</v>
      </c>
      <c r="D532" s="53">
        <f>Rohdaten!E407</f>
        <v>0</v>
      </c>
      <c r="H532" s="53">
        <f>Rohdaten!AP407</f>
        <v>0</v>
      </c>
      <c r="I532" s="172">
        <f>Rohdaten!AQ407-0.000024*K532</f>
        <v>0</v>
      </c>
      <c r="J532" s="172">
        <f>Rohdaten!AR407</f>
        <v>0</v>
      </c>
      <c r="K532" s="173">
        <f>Rohdaten!AS407</f>
        <v>0</v>
      </c>
      <c r="L532" s="172">
        <f>Rohdaten!AU407</f>
        <v>0</v>
      </c>
      <c r="M532" s="53">
        <f>runs!J407</f>
        <v>0</v>
      </c>
      <c r="N532" s="53" t="e">
        <f>runs!G407</f>
        <v>#DIV/0!</v>
      </c>
      <c r="O532" s="53" t="e">
        <f>IF(ISERROR(H532),1&lt;0,H532-N532&gt;eval!$B$6)</f>
        <v>#DIV/0!</v>
      </c>
      <c r="P532" s="29" t="e">
        <f t="shared" si="44"/>
        <v>#DIV/0!</v>
      </c>
      <c r="Q532" s="29" t="e">
        <f t="shared" si="45"/>
        <v>#DIV/0!</v>
      </c>
      <c r="R532" s="32" t="e">
        <f>(K532)/((P532*I532+0.0000000000000000001)/charge/constants!$B$3)</f>
        <v>#DIV/0!</v>
      </c>
      <c r="S532" s="55" t="e">
        <f>SQRT(K532+1)/((P532*I532+0.0000000000000000001)/charge/constants!$B$3)</f>
        <v>#DIV/0!</v>
      </c>
      <c r="T532" s="62" t="e">
        <f>runs!V407</f>
        <v>#DIV/0!</v>
      </c>
      <c r="U532" s="34" t="e">
        <f t="shared" si="46"/>
        <v>#DIV/0!</v>
      </c>
      <c r="V532" s="32" t="e">
        <f t="shared" si="47"/>
        <v>#DIV/0!</v>
      </c>
      <c r="W532" s="186" t="e">
        <f t="shared" si="48"/>
        <v>#DIV/0!</v>
      </c>
      <c r="X532" s="183"/>
    </row>
    <row r="533" spans="1:24" x14ac:dyDescent="0.2">
      <c r="A533" s="29">
        <f>Rohdaten!C408</f>
        <v>0</v>
      </c>
      <c r="B533" s="50">
        <f>Rohdaten!H408</f>
        <v>0</v>
      </c>
      <c r="C533" s="29">
        <f>Rohdaten!F408</f>
        <v>0</v>
      </c>
      <c r="D533" s="53">
        <f>Rohdaten!E408</f>
        <v>0</v>
      </c>
      <c r="H533" s="53">
        <f>Rohdaten!AP408</f>
        <v>0</v>
      </c>
      <c r="I533" s="172">
        <f>Rohdaten!AQ408-0.000024*K533</f>
        <v>0</v>
      </c>
      <c r="J533" s="172">
        <f>Rohdaten!AR408</f>
        <v>0</v>
      </c>
      <c r="K533" s="173">
        <f>Rohdaten!AS408</f>
        <v>0</v>
      </c>
      <c r="L533" s="172">
        <f>Rohdaten!AU408</f>
        <v>0</v>
      </c>
      <c r="M533" s="53">
        <f>runs!J408</f>
        <v>0</v>
      </c>
      <c r="N533" s="53" t="e">
        <f>runs!G408</f>
        <v>#DIV/0!</v>
      </c>
      <c r="O533" s="53" t="e">
        <f>IF(ISERROR(H533),1&lt;0,H533-N533&gt;eval!$B$6)</f>
        <v>#DIV/0!</v>
      </c>
      <c r="P533" s="29" t="e">
        <f t="shared" si="44"/>
        <v>#DIV/0!</v>
      </c>
      <c r="Q533" s="29" t="e">
        <f t="shared" si="45"/>
        <v>#DIV/0!</v>
      </c>
      <c r="R533" s="32" t="e">
        <f>(K533)/((P533*I533+0.0000000000000000001)/charge/constants!$B$3)</f>
        <v>#DIV/0!</v>
      </c>
      <c r="S533" s="55" t="e">
        <f>SQRT(K533+1)/((P533*I533+0.0000000000000000001)/charge/constants!$B$3)</f>
        <v>#DIV/0!</v>
      </c>
      <c r="T533" s="62" t="e">
        <f>runs!V408</f>
        <v>#DIV/0!</v>
      </c>
      <c r="U533" s="34" t="e">
        <f t="shared" si="46"/>
        <v>#DIV/0!</v>
      </c>
      <c r="V533" s="32" t="e">
        <f t="shared" si="47"/>
        <v>#DIV/0!</v>
      </c>
      <c r="W533" s="186" t="e">
        <f t="shared" si="48"/>
        <v>#DIV/0!</v>
      </c>
      <c r="X533" s="183"/>
    </row>
    <row r="534" spans="1:24" x14ac:dyDescent="0.2">
      <c r="A534" s="29">
        <f>Rohdaten!C409</f>
        <v>0</v>
      </c>
      <c r="B534" s="50">
        <f>Rohdaten!H409</f>
        <v>0</v>
      </c>
      <c r="C534" s="29">
        <f>Rohdaten!F409</f>
        <v>0</v>
      </c>
      <c r="D534" s="53">
        <f>Rohdaten!E409</f>
        <v>0</v>
      </c>
      <c r="H534" s="53">
        <f>Rohdaten!AP409</f>
        <v>0</v>
      </c>
      <c r="I534" s="172">
        <f>Rohdaten!AQ409-0.000024*K534</f>
        <v>0</v>
      </c>
      <c r="J534" s="172">
        <f>Rohdaten!AR409</f>
        <v>0</v>
      </c>
      <c r="K534" s="173">
        <f>Rohdaten!AS409</f>
        <v>0</v>
      </c>
      <c r="L534" s="172">
        <f>Rohdaten!AU409</f>
        <v>0</v>
      </c>
      <c r="M534" s="53">
        <f>runs!J409</f>
        <v>0</v>
      </c>
      <c r="N534" s="53" t="e">
        <f>runs!G409</f>
        <v>#DIV/0!</v>
      </c>
      <c r="O534" s="53" t="e">
        <f>IF(ISERROR(H534),1&lt;0,H534-N534&gt;eval!$B$6)</f>
        <v>#DIV/0!</v>
      </c>
      <c r="P534" s="29" t="e">
        <f t="shared" si="44"/>
        <v>#DIV/0!</v>
      </c>
      <c r="Q534" s="29" t="e">
        <f t="shared" si="45"/>
        <v>#DIV/0!</v>
      </c>
      <c r="R534" s="32" t="e">
        <f>(K534)/((P534*I534+0.0000000000000000001)/charge/constants!$B$3)</f>
        <v>#DIV/0!</v>
      </c>
      <c r="S534" s="55" t="e">
        <f>SQRT(K534+1)/((P534*I534+0.0000000000000000001)/charge/constants!$B$3)</f>
        <v>#DIV/0!</v>
      </c>
      <c r="T534" s="62" t="e">
        <f>runs!V409</f>
        <v>#DIV/0!</v>
      </c>
      <c r="U534" s="34" t="e">
        <f t="shared" si="46"/>
        <v>#DIV/0!</v>
      </c>
      <c r="V534" s="32" t="e">
        <f t="shared" si="47"/>
        <v>#DIV/0!</v>
      </c>
      <c r="W534" s="186" t="e">
        <f t="shared" si="48"/>
        <v>#DIV/0!</v>
      </c>
      <c r="X534" s="183"/>
    </row>
    <row r="535" spans="1:24" x14ac:dyDescent="0.2">
      <c r="A535" s="29">
        <f>Rohdaten!C410</f>
        <v>0</v>
      </c>
      <c r="B535" s="50">
        <f>Rohdaten!H410</f>
        <v>0</v>
      </c>
      <c r="C535" s="29">
        <f>Rohdaten!F410</f>
        <v>0</v>
      </c>
      <c r="D535" s="53">
        <f>Rohdaten!E410</f>
        <v>0</v>
      </c>
      <c r="H535" s="53">
        <f>Rohdaten!AP410</f>
        <v>0</v>
      </c>
      <c r="I535" s="172">
        <f>Rohdaten!AQ410-0.000024*K535</f>
        <v>0</v>
      </c>
      <c r="J535" s="172">
        <f>Rohdaten!AR410</f>
        <v>0</v>
      </c>
      <c r="K535" s="173">
        <f>Rohdaten!AS410</f>
        <v>0</v>
      </c>
      <c r="L535" s="172">
        <f>Rohdaten!AU410</f>
        <v>0</v>
      </c>
      <c r="M535" s="53">
        <f>runs!J410</f>
        <v>0</v>
      </c>
      <c r="N535" s="53" t="e">
        <f>runs!G410</f>
        <v>#DIV/0!</v>
      </c>
      <c r="O535" s="53" t="e">
        <f>IF(ISERROR(H535),1&lt;0,H535-N535&gt;eval!$B$6)</f>
        <v>#DIV/0!</v>
      </c>
      <c r="P535" s="29" t="e">
        <f t="shared" si="44"/>
        <v>#DIV/0!</v>
      </c>
      <c r="Q535" s="29" t="e">
        <f t="shared" si="45"/>
        <v>#DIV/0!</v>
      </c>
      <c r="R535" s="32" t="e">
        <f>(K535)/((P535*I535+0.0000000000000000001)/charge/constants!$B$3)</f>
        <v>#DIV/0!</v>
      </c>
      <c r="S535" s="55" t="e">
        <f>SQRT(K535+1)/((P535*I535+0.0000000000000000001)/charge/constants!$B$3)</f>
        <v>#DIV/0!</v>
      </c>
      <c r="T535" s="62" t="e">
        <f>runs!V410</f>
        <v>#DIV/0!</v>
      </c>
      <c r="U535" s="34" t="e">
        <f t="shared" si="46"/>
        <v>#DIV/0!</v>
      </c>
      <c r="V535" s="32" t="e">
        <f t="shared" si="47"/>
        <v>#DIV/0!</v>
      </c>
      <c r="W535" s="186" t="e">
        <f t="shared" si="48"/>
        <v>#DIV/0!</v>
      </c>
      <c r="X535" s="183"/>
    </row>
    <row r="536" spans="1:24" x14ac:dyDescent="0.2">
      <c r="A536" s="29">
        <f>Rohdaten!C411</f>
        <v>0</v>
      </c>
      <c r="B536" s="50">
        <f>Rohdaten!H411</f>
        <v>0</v>
      </c>
      <c r="C536" s="29">
        <f>Rohdaten!F411</f>
        <v>0</v>
      </c>
      <c r="D536" s="53">
        <f>Rohdaten!E411</f>
        <v>0</v>
      </c>
      <c r="H536" s="53">
        <f>Rohdaten!AP411</f>
        <v>0</v>
      </c>
      <c r="I536" s="172">
        <f>Rohdaten!AQ411-0.000024*K536</f>
        <v>0</v>
      </c>
      <c r="J536" s="172">
        <f>Rohdaten!AR411</f>
        <v>0</v>
      </c>
      <c r="K536" s="173">
        <f>Rohdaten!AS411</f>
        <v>0</v>
      </c>
      <c r="L536" s="172">
        <f>Rohdaten!AU411</f>
        <v>0</v>
      </c>
      <c r="M536" s="53">
        <f>runs!J411</f>
        <v>0</v>
      </c>
      <c r="N536" s="53" t="e">
        <f>runs!G411</f>
        <v>#DIV/0!</v>
      </c>
      <c r="O536" s="53" t="e">
        <f>IF(ISERROR(H536),1&lt;0,H536-N536&gt;eval!$B$6)</f>
        <v>#DIV/0!</v>
      </c>
      <c r="P536" s="29" t="e">
        <f t="shared" si="44"/>
        <v>#DIV/0!</v>
      </c>
      <c r="Q536" s="29" t="e">
        <f t="shared" si="45"/>
        <v>#DIV/0!</v>
      </c>
      <c r="R536" s="32" t="e">
        <f>(K536)/((P536*I536+0.0000000000000000001)/charge/constants!$B$3)</f>
        <v>#DIV/0!</v>
      </c>
      <c r="S536" s="55" t="e">
        <f>SQRT(K536+1)/((P536*I536+0.0000000000000000001)/charge/constants!$B$3)</f>
        <v>#DIV/0!</v>
      </c>
      <c r="T536" s="62" t="e">
        <f>runs!V411</f>
        <v>#DIV/0!</v>
      </c>
      <c r="U536" s="34" t="e">
        <f t="shared" si="46"/>
        <v>#DIV/0!</v>
      </c>
      <c r="V536" s="32" t="e">
        <f t="shared" si="47"/>
        <v>#DIV/0!</v>
      </c>
      <c r="W536" s="186" t="e">
        <f t="shared" si="48"/>
        <v>#DIV/0!</v>
      </c>
      <c r="X536" s="183"/>
    </row>
    <row r="537" spans="1:24" x14ac:dyDescent="0.2">
      <c r="A537" s="29">
        <f>Rohdaten!C412</f>
        <v>0</v>
      </c>
      <c r="B537" s="50">
        <f>Rohdaten!H412</f>
        <v>0</v>
      </c>
      <c r="C537" s="29">
        <f>Rohdaten!F412</f>
        <v>0</v>
      </c>
      <c r="D537" s="53">
        <f>Rohdaten!E412</f>
        <v>0</v>
      </c>
      <c r="H537" s="53">
        <f>Rohdaten!AP412</f>
        <v>0</v>
      </c>
      <c r="I537" s="172">
        <f>Rohdaten!AQ412-0.000024*K537</f>
        <v>0</v>
      </c>
      <c r="J537" s="172">
        <f>Rohdaten!AR412</f>
        <v>0</v>
      </c>
      <c r="K537" s="173">
        <f>Rohdaten!AS412</f>
        <v>0</v>
      </c>
      <c r="L537" s="172">
        <f>Rohdaten!AU412</f>
        <v>0</v>
      </c>
      <c r="M537" s="53">
        <f>runs!J412</f>
        <v>0</v>
      </c>
      <c r="N537" s="53" t="e">
        <f>runs!G412</f>
        <v>#DIV/0!</v>
      </c>
      <c r="O537" s="53" t="e">
        <f>IF(ISERROR(H537),1&lt;0,H537-N537&gt;eval!$B$6)</f>
        <v>#DIV/0!</v>
      </c>
      <c r="P537" s="29" t="e">
        <f t="shared" si="44"/>
        <v>#DIV/0!</v>
      </c>
      <c r="Q537" s="29" t="e">
        <f t="shared" si="45"/>
        <v>#DIV/0!</v>
      </c>
      <c r="R537" s="32" t="e">
        <f>(K537)/((P537*I537+0.0000000000000000001)/charge/constants!$B$3)</f>
        <v>#DIV/0!</v>
      </c>
      <c r="S537" s="55" t="e">
        <f>SQRT(K537+1)/((P537*I537+0.0000000000000000001)/charge/constants!$B$3)</f>
        <v>#DIV/0!</v>
      </c>
      <c r="T537" s="62" t="e">
        <f>runs!V412</f>
        <v>#DIV/0!</v>
      </c>
      <c r="U537" s="34" t="e">
        <f t="shared" si="46"/>
        <v>#DIV/0!</v>
      </c>
      <c r="V537" s="32" t="e">
        <f t="shared" si="47"/>
        <v>#DIV/0!</v>
      </c>
      <c r="W537" s="186" t="e">
        <f t="shared" si="48"/>
        <v>#DIV/0!</v>
      </c>
      <c r="X537" s="183"/>
    </row>
    <row r="538" spans="1:24" x14ac:dyDescent="0.2">
      <c r="A538" s="29">
        <f>Rohdaten!C413</f>
        <v>0</v>
      </c>
      <c r="B538" s="50">
        <f>Rohdaten!H413</f>
        <v>0</v>
      </c>
      <c r="C538" s="29">
        <f>Rohdaten!F413</f>
        <v>0</v>
      </c>
      <c r="D538" s="53">
        <f>Rohdaten!E413</f>
        <v>0</v>
      </c>
      <c r="H538" s="53">
        <f>Rohdaten!AP413</f>
        <v>0</v>
      </c>
      <c r="I538" s="172">
        <f>Rohdaten!AQ413-0.000024*K538</f>
        <v>0</v>
      </c>
      <c r="J538" s="172">
        <f>Rohdaten!AR413</f>
        <v>0</v>
      </c>
      <c r="K538" s="173">
        <f>Rohdaten!AS413</f>
        <v>0</v>
      </c>
      <c r="L538" s="172">
        <f>Rohdaten!AU413</f>
        <v>0</v>
      </c>
      <c r="M538" s="53">
        <f>runs!J413</f>
        <v>0</v>
      </c>
      <c r="N538" s="53" t="e">
        <f>runs!G413</f>
        <v>#DIV/0!</v>
      </c>
      <c r="O538" s="53" t="e">
        <f>IF(ISERROR(H538),1&lt;0,H538-N538&gt;eval!$B$6)</f>
        <v>#DIV/0!</v>
      </c>
      <c r="P538" s="29" t="e">
        <f t="shared" si="44"/>
        <v>#DIV/0!</v>
      </c>
      <c r="Q538" s="29" t="e">
        <f t="shared" si="45"/>
        <v>#DIV/0!</v>
      </c>
      <c r="R538" s="32" t="e">
        <f>(K538)/((P538*I538+0.0000000000000000001)/charge/constants!$B$3)</f>
        <v>#DIV/0!</v>
      </c>
      <c r="S538" s="55" t="e">
        <f>SQRT(K538+1)/((P538*I538+0.0000000000000000001)/charge/constants!$B$3)</f>
        <v>#DIV/0!</v>
      </c>
      <c r="T538" s="62" t="e">
        <f>runs!V413</f>
        <v>#DIV/0!</v>
      </c>
      <c r="U538" s="34" t="e">
        <f t="shared" si="46"/>
        <v>#DIV/0!</v>
      </c>
      <c r="V538" s="32" t="e">
        <f t="shared" si="47"/>
        <v>#DIV/0!</v>
      </c>
      <c r="W538" s="186" t="e">
        <f t="shared" si="48"/>
        <v>#DIV/0!</v>
      </c>
      <c r="X538" s="183"/>
    </row>
    <row r="539" spans="1:24" x14ac:dyDescent="0.2">
      <c r="A539" s="29">
        <f>Rohdaten!C414</f>
        <v>0</v>
      </c>
      <c r="B539" s="50">
        <f>Rohdaten!H414</f>
        <v>0</v>
      </c>
      <c r="C539" s="29">
        <f>Rohdaten!F414</f>
        <v>0</v>
      </c>
      <c r="D539" s="53">
        <f>Rohdaten!E414</f>
        <v>0</v>
      </c>
      <c r="H539" s="53">
        <f>Rohdaten!AP414</f>
        <v>0</v>
      </c>
      <c r="I539" s="172">
        <f>Rohdaten!AQ414-0.000024*K539</f>
        <v>0</v>
      </c>
      <c r="J539" s="172">
        <f>Rohdaten!AR414</f>
        <v>0</v>
      </c>
      <c r="K539" s="173">
        <f>Rohdaten!AS414</f>
        <v>0</v>
      </c>
      <c r="L539" s="172">
        <f>Rohdaten!AU414</f>
        <v>0</v>
      </c>
      <c r="M539" s="53">
        <f>runs!J414</f>
        <v>0</v>
      </c>
      <c r="N539" s="53" t="e">
        <f>runs!G414</f>
        <v>#DIV/0!</v>
      </c>
      <c r="O539" s="53" t="e">
        <f>IF(ISERROR(H539),1&lt;0,H539-N539&gt;eval!$B$6)</f>
        <v>#DIV/0!</v>
      </c>
      <c r="P539" s="29" t="e">
        <f t="shared" si="44"/>
        <v>#DIV/0!</v>
      </c>
      <c r="Q539" s="29" t="e">
        <f t="shared" si="45"/>
        <v>#DIV/0!</v>
      </c>
      <c r="R539" s="32" t="e">
        <f>(K539)/((P539*I539+0.0000000000000000001)/charge/constants!$B$3)</f>
        <v>#DIV/0!</v>
      </c>
      <c r="S539" s="55" t="e">
        <f>SQRT(K539+1)/((P539*I539+0.0000000000000000001)/charge/constants!$B$3)</f>
        <v>#DIV/0!</v>
      </c>
      <c r="T539" s="62" t="e">
        <f>runs!V414</f>
        <v>#DIV/0!</v>
      </c>
      <c r="U539" s="34" t="e">
        <f t="shared" si="46"/>
        <v>#DIV/0!</v>
      </c>
      <c r="V539" s="32" t="e">
        <f t="shared" si="47"/>
        <v>#DIV/0!</v>
      </c>
      <c r="W539" s="186" t="e">
        <f t="shared" si="48"/>
        <v>#DIV/0!</v>
      </c>
      <c r="X539" s="183"/>
    </row>
    <row r="540" spans="1:24" x14ac:dyDescent="0.2">
      <c r="A540" s="29">
        <f>Rohdaten!C415</f>
        <v>0</v>
      </c>
      <c r="B540" s="50">
        <f>Rohdaten!H415</f>
        <v>0</v>
      </c>
      <c r="C540" s="29">
        <f>Rohdaten!F415</f>
        <v>0</v>
      </c>
      <c r="D540" s="53">
        <f>Rohdaten!E415</f>
        <v>0</v>
      </c>
      <c r="H540" s="53">
        <f>Rohdaten!AP415</f>
        <v>0</v>
      </c>
      <c r="I540" s="172">
        <f>Rohdaten!AQ415-0.000024*K540</f>
        <v>0</v>
      </c>
      <c r="J540" s="172">
        <f>Rohdaten!AR415</f>
        <v>0</v>
      </c>
      <c r="K540" s="173">
        <f>Rohdaten!AS415</f>
        <v>0</v>
      </c>
      <c r="L540" s="172">
        <f>Rohdaten!AU415</f>
        <v>0</v>
      </c>
      <c r="M540" s="53">
        <f>runs!J415</f>
        <v>0</v>
      </c>
      <c r="N540" s="53" t="e">
        <f>runs!G415</f>
        <v>#DIV/0!</v>
      </c>
      <c r="O540" s="53" t="e">
        <f>IF(ISERROR(H540),1&lt;0,H540-N540&gt;eval!$B$6)</f>
        <v>#DIV/0!</v>
      </c>
      <c r="P540" s="29" t="e">
        <f t="shared" si="44"/>
        <v>#DIV/0!</v>
      </c>
      <c r="Q540" s="29" t="e">
        <f t="shared" si="45"/>
        <v>#DIV/0!</v>
      </c>
      <c r="R540" s="32" t="e">
        <f>(K540)/((P540*I540+0.0000000000000000001)/charge/constants!$B$3)</f>
        <v>#DIV/0!</v>
      </c>
      <c r="S540" s="55" t="e">
        <f>SQRT(K540+1)/((P540*I540+0.0000000000000000001)/charge/constants!$B$3)</f>
        <v>#DIV/0!</v>
      </c>
      <c r="T540" s="62" t="e">
        <f>runs!V415</f>
        <v>#DIV/0!</v>
      </c>
      <c r="U540" s="34" t="e">
        <f t="shared" si="46"/>
        <v>#DIV/0!</v>
      </c>
      <c r="V540" s="32" t="e">
        <f t="shared" si="47"/>
        <v>#DIV/0!</v>
      </c>
      <c r="W540" s="186" t="e">
        <f t="shared" si="48"/>
        <v>#DIV/0!</v>
      </c>
      <c r="X540" s="183"/>
    </row>
    <row r="541" spans="1:24" x14ac:dyDescent="0.2">
      <c r="A541" s="29">
        <f>Rohdaten!C416</f>
        <v>0</v>
      </c>
      <c r="B541" s="50">
        <f>Rohdaten!H416</f>
        <v>0</v>
      </c>
      <c r="C541" s="29">
        <f>Rohdaten!F416</f>
        <v>0</v>
      </c>
      <c r="D541" s="53">
        <f>Rohdaten!E416</f>
        <v>0</v>
      </c>
      <c r="H541" s="53">
        <f>Rohdaten!AP416</f>
        <v>0</v>
      </c>
      <c r="I541" s="172">
        <f>Rohdaten!AQ416-0.000024*K541</f>
        <v>0</v>
      </c>
      <c r="J541" s="172">
        <f>Rohdaten!AR416</f>
        <v>0</v>
      </c>
      <c r="K541" s="173">
        <f>Rohdaten!AS416</f>
        <v>0</v>
      </c>
      <c r="L541" s="172">
        <f>Rohdaten!AU416</f>
        <v>0</v>
      </c>
      <c r="M541" s="53">
        <f>runs!J416</f>
        <v>0</v>
      </c>
      <c r="N541" s="53" t="e">
        <f>runs!G416</f>
        <v>#DIV/0!</v>
      </c>
      <c r="O541" s="53" t="e">
        <f>IF(ISERROR(H541),1&lt;0,H541-N541&gt;eval!$B$6)</f>
        <v>#DIV/0!</v>
      </c>
      <c r="P541" s="29" t="e">
        <f t="shared" si="44"/>
        <v>#DIV/0!</v>
      </c>
      <c r="Q541" s="29" t="e">
        <f t="shared" si="45"/>
        <v>#DIV/0!</v>
      </c>
      <c r="R541" s="32" t="e">
        <f>(K541)/((P541*I541+0.0000000000000000001)/charge/constants!$B$3)</f>
        <v>#DIV/0!</v>
      </c>
      <c r="S541" s="55" t="e">
        <f>SQRT(K541+1)/((P541*I541+0.0000000000000000001)/charge/constants!$B$3)</f>
        <v>#DIV/0!</v>
      </c>
      <c r="T541" s="62" t="e">
        <f>runs!V416</f>
        <v>#DIV/0!</v>
      </c>
      <c r="U541" s="34" t="e">
        <f t="shared" si="46"/>
        <v>#DIV/0!</v>
      </c>
      <c r="V541" s="32" t="e">
        <f t="shared" si="47"/>
        <v>#DIV/0!</v>
      </c>
      <c r="W541" s="186" t="e">
        <f t="shared" si="48"/>
        <v>#DIV/0!</v>
      </c>
      <c r="X541" s="183"/>
    </row>
    <row r="542" spans="1:24" x14ac:dyDescent="0.2">
      <c r="A542" s="29">
        <f>Rohdaten!C417</f>
        <v>0</v>
      </c>
      <c r="B542" s="50">
        <f>Rohdaten!H417</f>
        <v>0</v>
      </c>
      <c r="C542" s="29">
        <f>Rohdaten!F417</f>
        <v>0</v>
      </c>
      <c r="D542" s="53">
        <f>Rohdaten!E417</f>
        <v>0</v>
      </c>
      <c r="H542" s="53">
        <f>Rohdaten!AP417</f>
        <v>0</v>
      </c>
      <c r="I542" s="172">
        <f>Rohdaten!AQ417-0.000024*K542</f>
        <v>0</v>
      </c>
      <c r="J542" s="172">
        <f>Rohdaten!AR417</f>
        <v>0</v>
      </c>
      <c r="K542" s="173">
        <f>Rohdaten!AS417</f>
        <v>0</v>
      </c>
      <c r="L542" s="172">
        <f>Rohdaten!AU417</f>
        <v>0</v>
      </c>
      <c r="M542" s="53">
        <f>runs!J417</f>
        <v>0</v>
      </c>
      <c r="N542" s="53" t="e">
        <f>runs!G417</f>
        <v>#DIV/0!</v>
      </c>
      <c r="O542" s="53" t="e">
        <f>IF(ISERROR(H542),1&lt;0,H542-N542&gt;eval!$B$6)</f>
        <v>#DIV/0!</v>
      </c>
      <c r="P542" s="29" t="e">
        <f t="shared" si="44"/>
        <v>#DIV/0!</v>
      </c>
      <c r="Q542" s="29" t="e">
        <f t="shared" si="45"/>
        <v>#DIV/0!</v>
      </c>
      <c r="R542" s="32" t="e">
        <f>(K542)/((P542*I542+0.0000000000000000001)/charge/constants!$B$3)</f>
        <v>#DIV/0!</v>
      </c>
      <c r="S542" s="55" t="e">
        <f>SQRT(K542+1)/((P542*I542+0.0000000000000000001)/charge/constants!$B$3)</f>
        <v>#DIV/0!</v>
      </c>
      <c r="T542" s="62" t="e">
        <f>runs!V417</f>
        <v>#DIV/0!</v>
      </c>
      <c r="U542" s="34" t="e">
        <f t="shared" si="46"/>
        <v>#DIV/0!</v>
      </c>
      <c r="V542" s="32" t="e">
        <f t="shared" si="47"/>
        <v>#DIV/0!</v>
      </c>
      <c r="W542" s="186" t="e">
        <f t="shared" si="48"/>
        <v>#DIV/0!</v>
      </c>
      <c r="X542" s="183"/>
    </row>
    <row r="543" spans="1:24" x14ac:dyDescent="0.2">
      <c r="A543" s="29">
        <f>Rohdaten!C418</f>
        <v>0</v>
      </c>
      <c r="B543" s="50">
        <f>Rohdaten!H418</f>
        <v>0</v>
      </c>
      <c r="C543" s="29">
        <f>Rohdaten!F418</f>
        <v>0</v>
      </c>
      <c r="D543" s="53">
        <f>Rohdaten!E418</f>
        <v>0</v>
      </c>
      <c r="H543" s="53">
        <f>Rohdaten!AP418</f>
        <v>0</v>
      </c>
      <c r="I543" s="172">
        <f>Rohdaten!AQ418-0.000024*K543</f>
        <v>0</v>
      </c>
      <c r="J543" s="172">
        <f>Rohdaten!AR418</f>
        <v>0</v>
      </c>
      <c r="K543" s="173">
        <f>Rohdaten!AS418</f>
        <v>0</v>
      </c>
      <c r="L543" s="172">
        <f>Rohdaten!AU418</f>
        <v>0</v>
      </c>
      <c r="M543" s="53">
        <f>runs!J418</f>
        <v>0</v>
      </c>
      <c r="N543" s="53" t="e">
        <f>runs!G418</f>
        <v>#DIV/0!</v>
      </c>
      <c r="O543" s="53" t="e">
        <f>IF(ISERROR(H543),1&lt;0,H543-N543&gt;eval!$B$6)</f>
        <v>#DIV/0!</v>
      </c>
      <c r="P543" s="29" t="e">
        <f t="shared" si="44"/>
        <v>#DIV/0!</v>
      </c>
      <c r="Q543" s="29" t="e">
        <f t="shared" si="45"/>
        <v>#DIV/0!</v>
      </c>
      <c r="R543" s="32" t="e">
        <f>(K543)/((P543*I543+0.0000000000000000001)/charge/constants!$B$3)</f>
        <v>#DIV/0!</v>
      </c>
      <c r="S543" s="55" t="e">
        <f>SQRT(K543+1)/((P543*I543+0.0000000000000000001)/charge/constants!$B$3)</f>
        <v>#DIV/0!</v>
      </c>
      <c r="T543" s="62" t="e">
        <f>runs!V418</f>
        <v>#DIV/0!</v>
      </c>
      <c r="U543" s="34" t="e">
        <f t="shared" si="46"/>
        <v>#DIV/0!</v>
      </c>
      <c r="V543" s="32" t="e">
        <f t="shared" si="47"/>
        <v>#DIV/0!</v>
      </c>
      <c r="W543" s="186" t="e">
        <f t="shared" si="48"/>
        <v>#DIV/0!</v>
      </c>
      <c r="X543" s="183"/>
    </row>
    <row r="544" spans="1:24" x14ac:dyDescent="0.2">
      <c r="A544" s="29">
        <f>Rohdaten!C419</f>
        <v>0</v>
      </c>
      <c r="B544" s="50">
        <f>Rohdaten!H419</f>
        <v>0</v>
      </c>
      <c r="C544" s="29">
        <f>Rohdaten!F419</f>
        <v>0</v>
      </c>
      <c r="D544" s="53">
        <f>Rohdaten!E419</f>
        <v>0</v>
      </c>
      <c r="H544" s="53">
        <f>Rohdaten!AP419</f>
        <v>0</v>
      </c>
      <c r="I544" s="172">
        <f>Rohdaten!AQ419-0.000024*K544</f>
        <v>0</v>
      </c>
      <c r="J544" s="172">
        <f>Rohdaten!AR419</f>
        <v>0</v>
      </c>
      <c r="K544" s="173">
        <f>Rohdaten!AS419</f>
        <v>0</v>
      </c>
      <c r="L544" s="172">
        <f>Rohdaten!AU419</f>
        <v>0</v>
      </c>
      <c r="M544" s="53">
        <f>runs!J419</f>
        <v>0</v>
      </c>
      <c r="N544" s="53" t="e">
        <f>runs!G419</f>
        <v>#DIV/0!</v>
      </c>
      <c r="O544" s="53" t="e">
        <f>IF(ISERROR(H544),1&lt;0,H544-N544&gt;eval!$B$6)</f>
        <v>#DIV/0!</v>
      </c>
      <c r="P544" s="29" t="e">
        <f t="shared" si="44"/>
        <v>#DIV/0!</v>
      </c>
      <c r="Q544" s="29" t="e">
        <f t="shared" si="45"/>
        <v>#DIV/0!</v>
      </c>
      <c r="R544" s="32" t="e">
        <f>(K544)/((P544*I544+0.0000000000000000001)/charge/constants!$B$3)</f>
        <v>#DIV/0!</v>
      </c>
      <c r="S544" s="55" t="e">
        <f>SQRT(K544+1)/((P544*I544+0.0000000000000000001)/charge/constants!$B$3)</f>
        <v>#DIV/0!</v>
      </c>
      <c r="T544" s="62" t="e">
        <f>runs!V419</f>
        <v>#DIV/0!</v>
      </c>
      <c r="U544" s="34" t="e">
        <f t="shared" si="46"/>
        <v>#DIV/0!</v>
      </c>
      <c r="V544" s="32" t="e">
        <f t="shared" si="47"/>
        <v>#DIV/0!</v>
      </c>
      <c r="W544" s="186" t="e">
        <f t="shared" si="48"/>
        <v>#DIV/0!</v>
      </c>
      <c r="X544" s="183"/>
    </row>
    <row r="545" spans="1:24" x14ac:dyDescent="0.2">
      <c r="A545" s="29">
        <f>Rohdaten!C420</f>
        <v>0</v>
      </c>
      <c r="B545" s="50">
        <f>Rohdaten!H420</f>
        <v>0</v>
      </c>
      <c r="C545" s="29">
        <f>Rohdaten!F420</f>
        <v>0</v>
      </c>
      <c r="D545" s="53">
        <f>Rohdaten!E420</f>
        <v>0</v>
      </c>
      <c r="H545" s="53">
        <f>Rohdaten!AP420</f>
        <v>0</v>
      </c>
      <c r="I545" s="172">
        <f>Rohdaten!AQ420-0.000024*K545</f>
        <v>0</v>
      </c>
      <c r="J545" s="172">
        <f>Rohdaten!AR420</f>
        <v>0</v>
      </c>
      <c r="K545" s="173">
        <f>Rohdaten!AS420</f>
        <v>0</v>
      </c>
      <c r="L545" s="172">
        <f>Rohdaten!AU420</f>
        <v>0</v>
      </c>
      <c r="M545" s="53">
        <f>runs!J420</f>
        <v>0</v>
      </c>
      <c r="N545" s="53" t="e">
        <f>runs!G420</f>
        <v>#DIV/0!</v>
      </c>
      <c r="O545" s="53" t="e">
        <f>IF(ISERROR(H545),1&lt;0,H545-N545&gt;eval!$B$6)</f>
        <v>#DIV/0!</v>
      </c>
      <c r="P545" s="29" t="e">
        <f t="shared" si="44"/>
        <v>#DIV/0!</v>
      </c>
      <c r="Q545" s="29" t="e">
        <f t="shared" si="45"/>
        <v>#DIV/0!</v>
      </c>
      <c r="R545" s="32" t="e">
        <f>(K545)/((P545*I545+0.0000000000000000001)/charge/constants!$B$3)</f>
        <v>#DIV/0!</v>
      </c>
      <c r="S545" s="55" t="e">
        <f>SQRT(K545+1)/((P545*I545+0.0000000000000000001)/charge/constants!$B$3)</f>
        <v>#DIV/0!</v>
      </c>
      <c r="T545" s="62" t="e">
        <f>runs!V420</f>
        <v>#DIV/0!</v>
      </c>
      <c r="U545" s="34" t="e">
        <f t="shared" si="46"/>
        <v>#DIV/0!</v>
      </c>
      <c r="V545" s="32" t="e">
        <f t="shared" si="47"/>
        <v>#DIV/0!</v>
      </c>
      <c r="W545" s="186" t="e">
        <f t="shared" si="48"/>
        <v>#DIV/0!</v>
      </c>
      <c r="X545" s="183"/>
    </row>
    <row r="546" spans="1:24" x14ac:dyDescent="0.2">
      <c r="A546" s="29">
        <f>Rohdaten!C421</f>
        <v>0</v>
      </c>
      <c r="B546" s="50">
        <f>Rohdaten!H421</f>
        <v>0</v>
      </c>
      <c r="C546" s="29">
        <f>Rohdaten!F421</f>
        <v>0</v>
      </c>
      <c r="D546" s="53">
        <f>Rohdaten!E421</f>
        <v>0</v>
      </c>
      <c r="H546" s="53">
        <f>Rohdaten!AP421</f>
        <v>0</v>
      </c>
      <c r="I546" s="172">
        <f>Rohdaten!AQ421-0.000024*K546</f>
        <v>0</v>
      </c>
      <c r="J546" s="172">
        <f>Rohdaten!AR421</f>
        <v>0</v>
      </c>
      <c r="K546" s="173">
        <f>Rohdaten!AS421</f>
        <v>0</v>
      </c>
      <c r="L546" s="172">
        <f>Rohdaten!AU421</f>
        <v>0</v>
      </c>
      <c r="M546" s="53">
        <f>runs!J421</f>
        <v>0</v>
      </c>
      <c r="N546" s="53" t="e">
        <f>runs!G421</f>
        <v>#DIV/0!</v>
      </c>
      <c r="O546" s="53" t="e">
        <f>IF(ISERROR(H546),1&lt;0,H546-N546&gt;eval!$B$6)</f>
        <v>#DIV/0!</v>
      </c>
      <c r="P546" s="29" t="e">
        <f t="shared" si="44"/>
        <v>#DIV/0!</v>
      </c>
      <c r="Q546" s="29" t="e">
        <f t="shared" si="45"/>
        <v>#DIV/0!</v>
      </c>
      <c r="R546" s="32" t="e">
        <f>(K546)/((P546*I546+0.0000000000000000001)/charge/constants!$B$3)</f>
        <v>#DIV/0!</v>
      </c>
      <c r="S546" s="55" t="e">
        <f>SQRT(K546+1)/((P546*I546+0.0000000000000000001)/charge/constants!$B$3)</f>
        <v>#DIV/0!</v>
      </c>
      <c r="T546" s="62" t="e">
        <f>runs!V421</f>
        <v>#DIV/0!</v>
      </c>
      <c r="U546" s="34" t="e">
        <f t="shared" si="46"/>
        <v>#DIV/0!</v>
      </c>
      <c r="V546" s="32" t="e">
        <f t="shared" si="47"/>
        <v>#DIV/0!</v>
      </c>
      <c r="W546" s="186" t="e">
        <f t="shared" si="48"/>
        <v>#DIV/0!</v>
      </c>
      <c r="X546" s="183"/>
    </row>
    <row r="547" spans="1:24" x14ac:dyDescent="0.2">
      <c r="A547" s="29">
        <f>Rohdaten!C422</f>
        <v>0</v>
      </c>
      <c r="B547" s="50">
        <f>Rohdaten!H422</f>
        <v>0</v>
      </c>
      <c r="C547" s="29">
        <f>Rohdaten!F422</f>
        <v>0</v>
      </c>
      <c r="D547" s="53">
        <f>Rohdaten!E422</f>
        <v>0</v>
      </c>
      <c r="H547" s="53">
        <f>Rohdaten!AP422</f>
        <v>0</v>
      </c>
      <c r="I547" s="172">
        <f>Rohdaten!AQ422-0.000024*K547</f>
        <v>0</v>
      </c>
      <c r="J547" s="172">
        <f>Rohdaten!AR422</f>
        <v>0</v>
      </c>
      <c r="K547" s="173">
        <f>Rohdaten!AS422</f>
        <v>0</v>
      </c>
      <c r="L547" s="172">
        <f>Rohdaten!AU422</f>
        <v>0</v>
      </c>
      <c r="M547" s="53">
        <f>runs!J422</f>
        <v>0</v>
      </c>
      <c r="N547" s="53" t="e">
        <f>runs!G422</f>
        <v>#DIV/0!</v>
      </c>
      <c r="O547" s="53" t="e">
        <f>IF(ISERROR(H547),1&lt;0,H547-N547&gt;eval!$B$6)</f>
        <v>#DIV/0!</v>
      </c>
      <c r="P547" s="29" t="e">
        <f t="shared" si="44"/>
        <v>#DIV/0!</v>
      </c>
      <c r="Q547" s="29" t="e">
        <f t="shared" si="45"/>
        <v>#DIV/0!</v>
      </c>
      <c r="R547" s="32" t="e">
        <f>(K547)/((P547*I547+0.0000000000000000001)/charge/constants!$B$3)</f>
        <v>#DIV/0!</v>
      </c>
      <c r="S547" s="55" t="e">
        <f>SQRT(K547+1)/((P547*I547+0.0000000000000000001)/charge/constants!$B$3)</f>
        <v>#DIV/0!</v>
      </c>
      <c r="T547" s="62" t="e">
        <f>runs!V422</f>
        <v>#DIV/0!</v>
      </c>
      <c r="U547" s="34" t="e">
        <f t="shared" si="46"/>
        <v>#DIV/0!</v>
      </c>
      <c r="V547" s="32" t="e">
        <f t="shared" si="47"/>
        <v>#DIV/0!</v>
      </c>
      <c r="W547" s="186" t="e">
        <f t="shared" si="48"/>
        <v>#DIV/0!</v>
      </c>
      <c r="X547" s="183"/>
    </row>
    <row r="548" spans="1:24" x14ac:dyDescent="0.2">
      <c r="A548" s="29">
        <f>Rohdaten!C423</f>
        <v>0</v>
      </c>
      <c r="B548" s="50">
        <f>Rohdaten!H423</f>
        <v>0</v>
      </c>
      <c r="C548" s="29">
        <f>Rohdaten!F423</f>
        <v>0</v>
      </c>
      <c r="D548" s="53">
        <f>Rohdaten!E423</f>
        <v>0</v>
      </c>
      <c r="H548" s="53">
        <f>Rohdaten!AP423</f>
        <v>0</v>
      </c>
      <c r="I548" s="172">
        <f>Rohdaten!AQ423-0.000024*K548</f>
        <v>0</v>
      </c>
      <c r="J548" s="172">
        <f>Rohdaten!AR423</f>
        <v>0</v>
      </c>
      <c r="K548" s="173">
        <f>Rohdaten!AS423</f>
        <v>0</v>
      </c>
      <c r="L548" s="172">
        <f>Rohdaten!AU423</f>
        <v>0</v>
      </c>
      <c r="M548" s="53">
        <f>runs!J423</f>
        <v>0</v>
      </c>
      <c r="N548" s="53" t="e">
        <f>runs!G423</f>
        <v>#DIV/0!</v>
      </c>
      <c r="O548" s="53" t="e">
        <f>IF(ISERROR(H548),1&lt;0,H548-N548&gt;eval!$B$6)</f>
        <v>#DIV/0!</v>
      </c>
      <c r="P548" s="29" t="e">
        <f t="shared" si="44"/>
        <v>#DIV/0!</v>
      </c>
      <c r="Q548" s="29" t="e">
        <f t="shared" si="45"/>
        <v>#DIV/0!</v>
      </c>
      <c r="R548" s="32" t="e">
        <f>(K548)/((P548*I548+0.0000000000000000001)/charge/constants!$B$3)</f>
        <v>#DIV/0!</v>
      </c>
      <c r="S548" s="55" t="e">
        <f>SQRT(K548+1)/((P548*I548+0.0000000000000000001)/charge/constants!$B$3)</f>
        <v>#DIV/0!</v>
      </c>
      <c r="T548" s="62" t="e">
        <f>runs!V423</f>
        <v>#DIV/0!</v>
      </c>
      <c r="U548" s="34" t="e">
        <f t="shared" si="46"/>
        <v>#DIV/0!</v>
      </c>
      <c r="V548" s="32" t="e">
        <f t="shared" si="47"/>
        <v>#DIV/0!</v>
      </c>
      <c r="W548" s="186" t="e">
        <f t="shared" si="48"/>
        <v>#DIV/0!</v>
      </c>
      <c r="X548" s="183"/>
    </row>
    <row r="549" spans="1:24" x14ac:dyDescent="0.2">
      <c r="A549" s="29">
        <f>Rohdaten!C424</f>
        <v>0</v>
      </c>
      <c r="B549" s="50">
        <f>Rohdaten!H424</f>
        <v>0</v>
      </c>
      <c r="C549" s="29">
        <f>Rohdaten!F424</f>
        <v>0</v>
      </c>
      <c r="D549" s="53">
        <f>Rohdaten!E424</f>
        <v>0</v>
      </c>
      <c r="H549" s="53">
        <f>Rohdaten!AP424</f>
        <v>0</v>
      </c>
      <c r="I549" s="172">
        <f>Rohdaten!AQ424-0.000024*K549</f>
        <v>0</v>
      </c>
      <c r="J549" s="172">
        <f>Rohdaten!AR424</f>
        <v>0</v>
      </c>
      <c r="K549" s="173">
        <f>Rohdaten!AS424</f>
        <v>0</v>
      </c>
      <c r="L549" s="172">
        <f>Rohdaten!AU424</f>
        <v>0</v>
      </c>
      <c r="M549" s="53">
        <f>runs!J424</f>
        <v>0</v>
      </c>
      <c r="N549" s="53" t="e">
        <f>runs!G424</f>
        <v>#DIV/0!</v>
      </c>
      <c r="O549" s="53" t="e">
        <f>IF(ISERROR(H549),1&lt;0,H549-N549&gt;eval!$B$6)</f>
        <v>#DIV/0!</v>
      </c>
      <c r="P549" s="29" t="e">
        <f t="shared" si="44"/>
        <v>#DIV/0!</v>
      </c>
      <c r="Q549" s="29" t="e">
        <f t="shared" si="45"/>
        <v>#DIV/0!</v>
      </c>
      <c r="R549" s="32" t="e">
        <f>(K549)/((P549*I549+0.0000000000000000001)/charge/constants!$B$3)</f>
        <v>#DIV/0!</v>
      </c>
      <c r="S549" s="55" t="e">
        <f>SQRT(K549+1)/((P549*I549+0.0000000000000000001)/charge/constants!$B$3)</f>
        <v>#DIV/0!</v>
      </c>
      <c r="T549" s="62" t="e">
        <f>runs!V424</f>
        <v>#DIV/0!</v>
      </c>
      <c r="U549" s="34" t="e">
        <f t="shared" si="46"/>
        <v>#DIV/0!</v>
      </c>
      <c r="V549" s="32" t="e">
        <f t="shared" si="47"/>
        <v>#DIV/0!</v>
      </c>
      <c r="W549" s="186" t="e">
        <f t="shared" si="48"/>
        <v>#DIV/0!</v>
      </c>
      <c r="X549" s="183"/>
    </row>
    <row r="550" spans="1:24" x14ac:dyDescent="0.2">
      <c r="A550" s="29">
        <f>Rohdaten!C425</f>
        <v>0</v>
      </c>
      <c r="B550" s="50">
        <f>Rohdaten!H425</f>
        <v>0</v>
      </c>
      <c r="C550" s="29">
        <f>Rohdaten!F425</f>
        <v>0</v>
      </c>
      <c r="D550" s="53">
        <f>Rohdaten!E425</f>
        <v>0</v>
      </c>
      <c r="H550" s="53">
        <f>Rohdaten!AP425</f>
        <v>0</v>
      </c>
      <c r="I550" s="172">
        <f>Rohdaten!AQ425-0.000024*K550</f>
        <v>0</v>
      </c>
      <c r="J550" s="172">
        <f>Rohdaten!AR425</f>
        <v>0</v>
      </c>
      <c r="K550" s="173">
        <f>Rohdaten!AS425</f>
        <v>0</v>
      </c>
      <c r="L550" s="172">
        <f>Rohdaten!AU425</f>
        <v>0</v>
      </c>
      <c r="M550" s="53">
        <f>runs!J425</f>
        <v>0</v>
      </c>
      <c r="N550" s="53" t="e">
        <f>runs!G425</f>
        <v>#DIV/0!</v>
      </c>
      <c r="O550" s="53" t="e">
        <f>IF(ISERROR(H550),1&lt;0,H550-N550&gt;eval!$B$6)</f>
        <v>#DIV/0!</v>
      </c>
      <c r="P550" s="29" t="e">
        <f t="shared" si="44"/>
        <v>#DIV/0!</v>
      </c>
      <c r="Q550" s="29" t="e">
        <f t="shared" si="45"/>
        <v>#DIV/0!</v>
      </c>
      <c r="R550" s="32" t="e">
        <f>(K550)/((P550*I550+0.0000000000000000001)/charge/constants!$B$3)</f>
        <v>#DIV/0!</v>
      </c>
      <c r="S550" s="55" t="e">
        <f>SQRT(K550+1)/((P550*I550+0.0000000000000000001)/charge/constants!$B$3)</f>
        <v>#DIV/0!</v>
      </c>
      <c r="T550" s="62" t="e">
        <f>runs!V425</f>
        <v>#DIV/0!</v>
      </c>
      <c r="U550" s="34" t="e">
        <f t="shared" si="46"/>
        <v>#DIV/0!</v>
      </c>
      <c r="V550" s="32" t="e">
        <f t="shared" si="47"/>
        <v>#DIV/0!</v>
      </c>
      <c r="W550" s="186" t="e">
        <f t="shared" si="48"/>
        <v>#DIV/0!</v>
      </c>
      <c r="X550" s="183"/>
    </row>
    <row r="551" spans="1:24" x14ac:dyDescent="0.2">
      <c r="A551" s="29">
        <f>Rohdaten!C426</f>
        <v>0</v>
      </c>
      <c r="B551" s="50">
        <f>Rohdaten!H426</f>
        <v>0</v>
      </c>
      <c r="C551" s="29">
        <f>Rohdaten!F426</f>
        <v>0</v>
      </c>
      <c r="D551" s="53">
        <f>Rohdaten!E426</f>
        <v>0</v>
      </c>
      <c r="H551" s="53">
        <f>Rohdaten!AP426</f>
        <v>0</v>
      </c>
      <c r="I551" s="172">
        <f>Rohdaten!AQ426-0.000024*K551</f>
        <v>0</v>
      </c>
      <c r="J551" s="172">
        <f>Rohdaten!AR426</f>
        <v>0</v>
      </c>
      <c r="K551" s="173">
        <f>Rohdaten!AS426</f>
        <v>0</v>
      </c>
      <c r="L551" s="172">
        <f>Rohdaten!AU426</f>
        <v>0</v>
      </c>
      <c r="M551" s="53">
        <f>runs!J426</f>
        <v>0</v>
      </c>
      <c r="N551" s="53" t="e">
        <f>runs!G426</f>
        <v>#DIV/0!</v>
      </c>
      <c r="O551" s="53" t="e">
        <f>IF(ISERROR(H551),1&lt;0,H551-N551&gt;eval!$B$6)</f>
        <v>#DIV/0!</v>
      </c>
      <c r="P551" s="29" t="e">
        <f t="shared" si="44"/>
        <v>#DIV/0!</v>
      </c>
      <c r="Q551" s="29" t="e">
        <f t="shared" si="45"/>
        <v>#DIV/0!</v>
      </c>
      <c r="R551" s="32" t="e">
        <f>(K551)/((P551*I551+0.0000000000000000001)/charge/constants!$B$3)</f>
        <v>#DIV/0!</v>
      </c>
      <c r="S551" s="55" t="e">
        <f>SQRT(K551+1)/((P551*I551+0.0000000000000000001)/charge/constants!$B$3)</f>
        <v>#DIV/0!</v>
      </c>
      <c r="T551" s="62" t="e">
        <f>runs!V426</f>
        <v>#DIV/0!</v>
      </c>
      <c r="U551" s="34" t="e">
        <f t="shared" si="46"/>
        <v>#DIV/0!</v>
      </c>
      <c r="V551" s="32" t="e">
        <f t="shared" si="47"/>
        <v>#DIV/0!</v>
      </c>
      <c r="W551" s="186" t="e">
        <f t="shared" si="48"/>
        <v>#DIV/0!</v>
      </c>
      <c r="X551" s="183"/>
    </row>
    <row r="552" spans="1:24" x14ac:dyDescent="0.2">
      <c r="A552" s="29">
        <f>Rohdaten!C427</f>
        <v>0</v>
      </c>
      <c r="B552" s="50">
        <f>Rohdaten!H427</f>
        <v>0</v>
      </c>
      <c r="C552" s="29">
        <f>Rohdaten!F427</f>
        <v>0</v>
      </c>
      <c r="D552" s="53">
        <f>Rohdaten!E427</f>
        <v>0</v>
      </c>
      <c r="H552" s="53">
        <f>Rohdaten!AP427</f>
        <v>0</v>
      </c>
      <c r="I552" s="172">
        <f>Rohdaten!AQ427-0.000024*K552</f>
        <v>0</v>
      </c>
      <c r="J552" s="172">
        <f>Rohdaten!AR427</f>
        <v>0</v>
      </c>
      <c r="K552" s="173">
        <f>Rohdaten!AS427</f>
        <v>0</v>
      </c>
      <c r="L552" s="172">
        <f>Rohdaten!AU427</f>
        <v>0</v>
      </c>
      <c r="M552" s="53">
        <f>runs!J427</f>
        <v>0</v>
      </c>
      <c r="N552" s="53" t="e">
        <f>runs!G427</f>
        <v>#DIV/0!</v>
      </c>
      <c r="O552" s="53" t="e">
        <f>IF(ISERROR(H552),1&lt;0,H552-N552&gt;eval!$B$6)</f>
        <v>#DIV/0!</v>
      </c>
      <c r="P552" s="29" t="e">
        <f t="shared" si="44"/>
        <v>#DIV/0!</v>
      </c>
      <c r="Q552" s="29" t="e">
        <f t="shared" si="45"/>
        <v>#DIV/0!</v>
      </c>
      <c r="R552" s="32" t="e">
        <f>(K552)/((P552*I552+0.0000000000000000001)/charge/constants!$B$3)</f>
        <v>#DIV/0!</v>
      </c>
      <c r="S552" s="55" t="e">
        <f>SQRT(K552+1)/((P552*I552+0.0000000000000000001)/charge/constants!$B$3)</f>
        <v>#DIV/0!</v>
      </c>
      <c r="T552" s="62" t="e">
        <f>runs!V427</f>
        <v>#DIV/0!</v>
      </c>
      <c r="U552" s="34" t="e">
        <f t="shared" si="46"/>
        <v>#DIV/0!</v>
      </c>
      <c r="V552" s="32" t="e">
        <f t="shared" si="47"/>
        <v>#DIV/0!</v>
      </c>
      <c r="W552" s="186" t="e">
        <f t="shared" si="48"/>
        <v>#DIV/0!</v>
      </c>
      <c r="X552" s="183"/>
    </row>
    <row r="553" spans="1:24" x14ac:dyDescent="0.2">
      <c r="A553" s="29">
        <f>Rohdaten!C428</f>
        <v>0</v>
      </c>
      <c r="B553" s="50">
        <f>Rohdaten!H428</f>
        <v>0</v>
      </c>
      <c r="C553" s="29">
        <f>Rohdaten!F428</f>
        <v>0</v>
      </c>
      <c r="D553" s="53">
        <f>Rohdaten!E428</f>
        <v>0</v>
      </c>
      <c r="H553" s="53">
        <f>Rohdaten!AP428</f>
        <v>0</v>
      </c>
      <c r="I553" s="172">
        <f>Rohdaten!AQ428-0.000024*K553</f>
        <v>0</v>
      </c>
      <c r="J553" s="172">
        <f>Rohdaten!AR428</f>
        <v>0</v>
      </c>
      <c r="K553" s="173">
        <f>Rohdaten!AS428</f>
        <v>0</v>
      </c>
      <c r="L553" s="172">
        <f>Rohdaten!AU428</f>
        <v>0</v>
      </c>
      <c r="M553" s="53">
        <f>runs!J428</f>
        <v>0</v>
      </c>
      <c r="N553" s="53" t="e">
        <f>runs!G428</f>
        <v>#DIV/0!</v>
      </c>
      <c r="O553" s="53" t="e">
        <f>IF(ISERROR(H553),1&lt;0,H553-N553&gt;eval!$B$6)</f>
        <v>#DIV/0!</v>
      </c>
      <c r="P553" s="29" t="e">
        <f t="shared" si="44"/>
        <v>#DIV/0!</v>
      </c>
      <c r="Q553" s="29" t="e">
        <f t="shared" si="45"/>
        <v>#DIV/0!</v>
      </c>
      <c r="R553" s="32" t="e">
        <f>(K553)/((P553*I553+0.0000000000000000001)/charge/constants!$B$3)</f>
        <v>#DIV/0!</v>
      </c>
      <c r="S553" s="55" t="e">
        <f>SQRT(K553+1)/((P553*I553+0.0000000000000000001)/charge/constants!$B$3)</f>
        <v>#DIV/0!</v>
      </c>
      <c r="T553" s="62" t="e">
        <f>runs!V428</f>
        <v>#DIV/0!</v>
      </c>
      <c r="U553" s="34" t="e">
        <f t="shared" si="46"/>
        <v>#DIV/0!</v>
      </c>
      <c r="V553" s="32" t="e">
        <f t="shared" si="47"/>
        <v>#DIV/0!</v>
      </c>
      <c r="W553" s="186" t="e">
        <f t="shared" si="48"/>
        <v>#DIV/0!</v>
      </c>
      <c r="X553" s="183"/>
    </row>
    <row r="554" spans="1:24" x14ac:dyDescent="0.2">
      <c r="A554" s="29">
        <f>Rohdaten!C429</f>
        <v>0</v>
      </c>
      <c r="B554" s="50">
        <f>Rohdaten!H429</f>
        <v>0</v>
      </c>
      <c r="C554" s="29">
        <f>Rohdaten!F429</f>
        <v>0</v>
      </c>
      <c r="D554" s="53">
        <f>Rohdaten!E429</f>
        <v>0</v>
      </c>
      <c r="H554" s="53">
        <f>Rohdaten!AP429</f>
        <v>0</v>
      </c>
      <c r="I554" s="172">
        <f>Rohdaten!AQ429-0.000024*K554</f>
        <v>0</v>
      </c>
      <c r="J554" s="172">
        <f>Rohdaten!AR429</f>
        <v>0</v>
      </c>
      <c r="K554" s="173">
        <f>Rohdaten!AS429</f>
        <v>0</v>
      </c>
      <c r="L554" s="172">
        <f>Rohdaten!AU429</f>
        <v>0</v>
      </c>
      <c r="M554" s="53">
        <f>runs!J429</f>
        <v>0</v>
      </c>
      <c r="N554" s="53" t="e">
        <f>runs!G429</f>
        <v>#DIV/0!</v>
      </c>
      <c r="O554" s="53" t="e">
        <f>IF(ISERROR(H554),1&lt;0,H554-N554&gt;eval!$B$6)</f>
        <v>#DIV/0!</v>
      </c>
      <c r="P554" s="29" t="e">
        <f t="shared" si="44"/>
        <v>#DIV/0!</v>
      </c>
      <c r="Q554" s="29" t="e">
        <f t="shared" si="45"/>
        <v>#DIV/0!</v>
      </c>
      <c r="R554" s="32" t="e">
        <f>(K554)/((P554*I554+0.0000000000000000001)/charge/constants!$B$3)</f>
        <v>#DIV/0!</v>
      </c>
      <c r="S554" s="55" t="e">
        <f>SQRT(K554+1)/((P554*I554+0.0000000000000000001)/charge/constants!$B$3)</f>
        <v>#DIV/0!</v>
      </c>
      <c r="T554" s="62" t="e">
        <f>runs!V429</f>
        <v>#DIV/0!</v>
      </c>
      <c r="U554" s="34" t="e">
        <f t="shared" si="46"/>
        <v>#DIV/0!</v>
      </c>
      <c r="V554" s="32" t="e">
        <f t="shared" si="47"/>
        <v>#DIV/0!</v>
      </c>
      <c r="W554" s="186" t="e">
        <f t="shared" si="48"/>
        <v>#DIV/0!</v>
      </c>
      <c r="X554" s="183"/>
    </row>
    <row r="555" spans="1:24" x14ac:dyDescent="0.2">
      <c r="A555" s="29">
        <f>Rohdaten!C430</f>
        <v>0</v>
      </c>
      <c r="B555" s="50">
        <f>Rohdaten!H430</f>
        <v>0</v>
      </c>
      <c r="C555" s="29">
        <f>Rohdaten!F430</f>
        <v>0</v>
      </c>
      <c r="D555" s="53">
        <f>Rohdaten!E430</f>
        <v>0</v>
      </c>
      <c r="H555" s="53">
        <f>Rohdaten!AP430</f>
        <v>0</v>
      </c>
      <c r="I555" s="172">
        <f>Rohdaten!AQ430-0.000024*K555</f>
        <v>0</v>
      </c>
      <c r="J555" s="172">
        <f>Rohdaten!AR430</f>
        <v>0</v>
      </c>
      <c r="K555" s="173">
        <f>Rohdaten!AS430</f>
        <v>0</v>
      </c>
      <c r="L555" s="172">
        <f>Rohdaten!AU430</f>
        <v>0</v>
      </c>
      <c r="M555" s="53">
        <f>runs!J430</f>
        <v>0</v>
      </c>
      <c r="N555" s="53" t="e">
        <f>runs!G430</f>
        <v>#DIV/0!</v>
      </c>
      <c r="O555" s="53" t="e">
        <f>IF(ISERROR(H555),1&lt;0,H555-N555&gt;eval!$B$6)</f>
        <v>#DIV/0!</v>
      </c>
      <c r="P555" s="29" t="e">
        <f t="shared" si="44"/>
        <v>#DIV/0!</v>
      </c>
      <c r="Q555" s="29" t="e">
        <f t="shared" si="45"/>
        <v>#DIV/0!</v>
      </c>
      <c r="R555" s="32" t="e">
        <f>(K555)/((P555*I555+0.0000000000000000001)/charge/constants!$B$3)</f>
        <v>#DIV/0!</v>
      </c>
      <c r="S555" s="55" t="e">
        <f>SQRT(K555+1)/((P555*I555+0.0000000000000000001)/charge/constants!$B$3)</f>
        <v>#DIV/0!</v>
      </c>
      <c r="T555" s="62" t="e">
        <f>runs!V430</f>
        <v>#DIV/0!</v>
      </c>
      <c r="U555" s="34" t="e">
        <f t="shared" si="46"/>
        <v>#DIV/0!</v>
      </c>
      <c r="V555" s="32" t="e">
        <f t="shared" si="47"/>
        <v>#DIV/0!</v>
      </c>
      <c r="W555" s="186" t="e">
        <f t="shared" si="48"/>
        <v>#DIV/0!</v>
      </c>
      <c r="X555" s="183"/>
    </row>
    <row r="556" spans="1:24" x14ac:dyDescent="0.2">
      <c r="W556" s="183"/>
      <c r="X556" s="183"/>
    </row>
    <row r="557" spans="1:24" x14ac:dyDescent="0.2">
      <c r="W557" s="183"/>
      <c r="X557" s="183"/>
    </row>
    <row r="558" spans="1:24" x14ac:dyDescent="0.2">
      <c r="W558" s="183"/>
      <c r="X558" s="183"/>
    </row>
    <row r="559" spans="1:24" x14ac:dyDescent="0.2">
      <c r="W559" s="183"/>
      <c r="X559" s="183"/>
    </row>
    <row r="560" spans="1:24" x14ac:dyDescent="0.2">
      <c r="W560" s="183"/>
      <c r="X560" s="183"/>
    </row>
    <row r="561" spans="23:24" x14ac:dyDescent="0.2">
      <c r="W561" s="183"/>
      <c r="X561" s="183"/>
    </row>
    <row r="562" spans="23:24" x14ac:dyDescent="0.2">
      <c r="W562" s="183"/>
      <c r="X562" s="183"/>
    </row>
    <row r="563" spans="23:24" x14ac:dyDescent="0.2">
      <c r="W563" s="183"/>
      <c r="X563" s="183"/>
    </row>
    <row r="564" spans="23:24" x14ac:dyDescent="0.2">
      <c r="W564" s="183"/>
      <c r="X564" s="183"/>
    </row>
    <row r="565" spans="23:24" x14ac:dyDescent="0.2">
      <c r="W565" s="183"/>
      <c r="X565" s="183"/>
    </row>
    <row r="566" spans="23:24" x14ac:dyDescent="0.2">
      <c r="W566" s="183"/>
      <c r="X566" s="183"/>
    </row>
    <row r="567" spans="23:24" x14ac:dyDescent="0.2">
      <c r="W567" s="183"/>
      <c r="X567" s="183"/>
    </row>
    <row r="568" spans="23:24" x14ac:dyDescent="0.2">
      <c r="W568" s="183"/>
      <c r="X568" s="183"/>
    </row>
    <row r="569" spans="23:24" x14ac:dyDescent="0.2">
      <c r="W569" s="183"/>
      <c r="X569" s="183"/>
    </row>
    <row r="570" spans="23:24" x14ac:dyDescent="0.2">
      <c r="W570" s="183"/>
      <c r="X570" s="183"/>
    </row>
    <row r="571" spans="23:24" x14ac:dyDescent="0.2">
      <c r="W571" s="183"/>
      <c r="X571" s="183"/>
    </row>
    <row r="572" spans="23:24" x14ac:dyDescent="0.2">
      <c r="W572" s="183"/>
      <c r="X572" s="183"/>
    </row>
    <row r="573" spans="23:24" x14ac:dyDescent="0.2">
      <c r="W573" s="183"/>
      <c r="X573" s="183"/>
    </row>
    <row r="574" spans="23:24" x14ac:dyDescent="0.2">
      <c r="W574" s="183"/>
      <c r="X574" s="183"/>
    </row>
    <row r="575" spans="23:24" x14ac:dyDescent="0.2">
      <c r="W575" s="183"/>
      <c r="X575" s="183"/>
    </row>
    <row r="576" spans="23:24" x14ac:dyDescent="0.2">
      <c r="W576" s="183"/>
      <c r="X576" s="183"/>
    </row>
    <row r="577" spans="23:24" x14ac:dyDescent="0.2">
      <c r="W577" s="183"/>
      <c r="X577" s="183"/>
    </row>
    <row r="578" spans="23:24" x14ac:dyDescent="0.2">
      <c r="W578" s="183"/>
      <c r="X578" s="183"/>
    </row>
    <row r="579" spans="23:24" x14ac:dyDescent="0.2">
      <c r="W579" s="183"/>
      <c r="X579" s="183"/>
    </row>
    <row r="580" spans="23:24" x14ac:dyDescent="0.2">
      <c r="W580" s="183"/>
      <c r="X580" s="183"/>
    </row>
    <row r="581" spans="23:24" x14ac:dyDescent="0.2">
      <c r="W581" s="183"/>
      <c r="X581" s="183"/>
    </row>
    <row r="582" spans="23:24" x14ac:dyDescent="0.2">
      <c r="W582" s="183"/>
      <c r="X582" s="183"/>
    </row>
    <row r="583" spans="23:24" x14ac:dyDescent="0.2">
      <c r="W583" s="183"/>
      <c r="X583" s="183"/>
    </row>
    <row r="584" spans="23:24" x14ac:dyDescent="0.2">
      <c r="W584" s="183"/>
      <c r="X584" s="183"/>
    </row>
    <row r="585" spans="23:24" x14ac:dyDescent="0.2">
      <c r="W585" s="183"/>
      <c r="X585" s="183"/>
    </row>
    <row r="586" spans="23:24" x14ac:dyDescent="0.2">
      <c r="W586" s="183"/>
      <c r="X586" s="183"/>
    </row>
    <row r="587" spans="23:24" x14ac:dyDescent="0.2">
      <c r="W587" s="183"/>
      <c r="X587" s="183"/>
    </row>
    <row r="588" spans="23:24" x14ac:dyDescent="0.2">
      <c r="W588" s="183"/>
      <c r="X588" s="183"/>
    </row>
    <row r="589" spans="23:24" x14ac:dyDescent="0.2">
      <c r="W589" s="183"/>
      <c r="X589" s="183"/>
    </row>
    <row r="590" spans="23:24" x14ac:dyDescent="0.2">
      <c r="W590" s="183"/>
      <c r="X590" s="183"/>
    </row>
    <row r="591" spans="23:24" x14ac:dyDescent="0.2">
      <c r="W591" s="183"/>
      <c r="X591" s="183"/>
    </row>
    <row r="592" spans="23:24" x14ac:dyDescent="0.2">
      <c r="W592" s="183"/>
      <c r="X592" s="183"/>
    </row>
    <row r="593" spans="23:24" x14ac:dyDescent="0.2">
      <c r="W593" s="183"/>
      <c r="X593" s="183"/>
    </row>
    <row r="594" spans="23:24" x14ac:dyDescent="0.2">
      <c r="W594" s="183"/>
      <c r="X594" s="183"/>
    </row>
    <row r="595" spans="23:24" x14ac:dyDescent="0.2">
      <c r="W595" s="183"/>
      <c r="X595" s="183"/>
    </row>
    <row r="596" spans="23:24" x14ac:dyDescent="0.2">
      <c r="W596" s="183"/>
      <c r="X596" s="183"/>
    </row>
    <row r="597" spans="23:24" x14ac:dyDescent="0.2">
      <c r="W597" s="183"/>
      <c r="X597" s="183"/>
    </row>
    <row r="598" spans="23:24" x14ac:dyDescent="0.2">
      <c r="W598" s="183"/>
      <c r="X598" s="183"/>
    </row>
    <row r="599" spans="23:24" x14ac:dyDescent="0.2">
      <c r="W599" s="183"/>
      <c r="X599" s="183"/>
    </row>
    <row r="600" spans="23:24" x14ac:dyDescent="0.2">
      <c r="W600" s="183"/>
      <c r="X600" s="183"/>
    </row>
    <row r="601" spans="23:24" x14ac:dyDescent="0.2">
      <c r="W601" s="183"/>
      <c r="X601" s="183"/>
    </row>
    <row r="602" spans="23:24" x14ac:dyDescent="0.2">
      <c r="W602" s="183"/>
      <c r="X602" s="183"/>
    </row>
    <row r="603" spans="23:24" x14ac:dyDescent="0.2">
      <c r="W603" s="183"/>
      <c r="X603" s="183"/>
    </row>
    <row r="604" spans="23:24" x14ac:dyDescent="0.2">
      <c r="W604" s="183"/>
      <c r="X604" s="183"/>
    </row>
    <row r="605" spans="23:24" x14ac:dyDescent="0.2">
      <c r="W605" s="183"/>
      <c r="X605" s="183"/>
    </row>
    <row r="606" spans="23:24" x14ac:dyDescent="0.2">
      <c r="W606" s="183"/>
      <c r="X606" s="183"/>
    </row>
    <row r="607" spans="23:24" x14ac:dyDescent="0.2">
      <c r="W607" s="183"/>
      <c r="X607" s="183"/>
    </row>
    <row r="608" spans="23:24" x14ac:dyDescent="0.2">
      <c r="W608" s="183"/>
      <c r="X608" s="183"/>
    </row>
    <row r="609" spans="23:24" x14ac:dyDescent="0.2">
      <c r="W609" s="183"/>
      <c r="X609" s="183"/>
    </row>
    <row r="610" spans="23:24" x14ac:dyDescent="0.2">
      <c r="W610" s="183"/>
      <c r="X610" s="183"/>
    </row>
    <row r="611" spans="23:24" x14ac:dyDescent="0.2">
      <c r="W611" s="183"/>
      <c r="X611" s="183"/>
    </row>
    <row r="612" spans="23:24" x14ac:dyDescent="0.2">
      <c r="W612" s="183"/>
      <c r="X612" s="183"/>
    </row>
    <row r="613" spans="23:24" x14ac:dyDescent="0.2">
      <c r="W613" s="183"/>
      <c r="X613" s="183"/>
    </row>
    <row r="614" spans="23:24" x14ac:dyDescent="0.2">
      <c r="W614" s="183"/>
      <c r="X614" s="183"/>
    </row>
    <row r="615" spans="23:24" x14ac:dyDescent="0.2">
      <c r="W615" s="183"/>
      <c r="X615" s="183"/>
    </row>
    <row r="616" spans="23:24" x14ac:dyDescent="0.2">
      <c r="W616" s="183"/>
      <c r="X616" s="183"/>
    </row>
    <row r="617" spans="23:24" x14ac:dyDescent="0.2">
      <c r="W617" s="183"/>
      <c r="X617" s="183"/>
    </row>
    <row r="618" spans="23:24" x14ac:dyDescent="0.2">
      <c r="W618" s="183"/>
      <c r="X618" s="183"/>
    </row>
    <row r="619" spans="23:24" x14ac:dyDescent="0.2">
      <c r="W619" s="183"/>
      <c r="X619" s="183"/>
    </row>
    <row r="620" spans="23:24" x14ac:dyDescent="0.2">
      <c r="W620" s="183"/>
      <c r="X620" s="183"/>
    </row>
    <row r="621" spans="23:24" x14ac:dyDescent="0.2">
      <c r="W621" s="183"/>
      <c r="X621" s="183"/>
    </row>
    <row r="622" spans="23:24" x14ac:dyDescent="0.2">
      <c r="W622" s="183"/>
      <c r="X622" s="183"/>
    </row>
    <row r="623" spans="23:24" x14ac:dyDescent="0.2">
      <c r="W623" s="183"/>
      <c r="X623" s="183"/>
    </row>
    <row r="624" spans="23:24" x14ac:dyDescent="0.2">
      <c r="W624" s="183"/>
      <c r="X624" s="183"/>
    </row>
    <row r="625" spans="23:24" x14ac:dyDescent="0.2">
      <c r="W625" s="183"/>
      <c r="X625" s="183"/>
    </row>
    <row r="626" spans="23:24" x14ac:dyDescent="0.2">
      <c r="W626" s="183"/>
      <c r="X626" s="183"/>
    </row>
    <row r="627" spans="23:24" x14ac:dyDescent="0.2">
      <c r="W627" s="183"/>
      <c r="X627" s="183"/>
    </row>
    <row r="628" spans="23:24" x14ac:dyDescent="0.2">
      <c r="W628" s="183"/>
      <c r="X628" s="183"/>
    </row>
    <row r="629" spans="23:24" x14ac:dyDescent="0.2">
      <c r="W629" s="183"/>
      <c r="X629" s="183"/>
    </row>
    <row r="630" spans="23:24" x14ac:dyDescent="0.2">
      <c r="W630" s="183"/>
      <c r="X630" s="183"/>
    </row>
    <row r="631" spans="23:24" x14ac:dyDescent="0.2">
      <c r="W631" s="183"/>
      <c r="X631" s="183"/>
    </row>
    <row r="632" spans="23:24" x14ac:dyDescent="0.2">
      <c r="W632" s="183"/>
      <c r="X632" s="183"/>
    </row>
    <row r="633" spans="23:24" x14ac:dyDescent="0.2">
      <c r="W633" s="183"/>
      <c r="X633" s="183"/>
    </row>
    <row r="634" spans="23:24" x14ac:dyDescent="0.2">
      <c r="W634" s="183"/>
      <c r="X634" s="183"/>
    </row>
    <row r="635" spans="23:24" x14ac:dyDescent="0.2">
      <c r="W635" s="183"/>
      <c r="X635" s="183"/>
    </row>
    <row r="636" spans="23:24" x14ac:dyDescent="0.2">
      <c r="W636" s="183"/>
      <c r="X636" s="183"/>
    </row>
    <row r="637" spans="23:24" x14ac:dyDescent="0.2">
      <c r="W637" s="183"/>
      <c r="X637" s="183"/>
    </row>
    <row r="638" spans="23:24" x14ac:dyDescent="0.2">
      <c r="W638" s="183"/>
      <c r="X638" s="183"/>
    </row>
    <row r="639" spans="23:24" x14ac:dyDescent="0.2">
      <c r="W639" s="183"/>
      <c r="X639" s="183"/>
    </row>
    <row r="640" spans="23:24" x14ac:dyDescent="0.2">
      <c r="W640" s="183"/>
      <c r="X640" s="183"/>
    </row>
    <row r="641" spans="23:24" x14ac:dyDescent="0.2">
      <c r="W641" s="183"/>
      <c r="X641" s="183"/>
    </row>
    <row r="642" spans="23:24" x14ac:dyDescent="0.2">
      <c r="W642" s="183"/>
      <c r="X642" s="183"/>
    </row>
    <row r="643" spans="23:24" x14ac:dyDescent="0.2">
      <c r="W643" s="183"/>
      <c r="X643" s="183"/>
    </row>
    <row r="644" spans="23:24" x14ac:dyDescent="0.2">
      <c r="W644" s="183"/>
      <c r="X644" s="183"/>
    </row>
    <row r="645" spans="23:24" x14ac:dyDescent="0.2">
      <c r="W645" s="183"/>
      <c r="X645" s="183"/>
    </row>
    <row r="646" spans="23:24" x14ac:dyDescent="0.2">
      <c r="W646" s="183"/>
      <c r="X646" s="183"/>
    </row>
    <row r="647" spans="23:24" x14ac:dyDescent="0.2">
      <c r="W647" s="183"/>
      <c r="X647" s="183"/>
    </row>
    <row r="648" spans="23:24" x14ac:dyDescent="0.2">
      <c r="W648" s="183"/>
      <c r="X648" s="183"/>
    </row>
    <row r="649" spans="23:24" x14ac:dyDescent="0.2">
      <c r="W649" s="183"/>
      <c r="X649" s="183"/>
    </row>
    <row r="650" spans="23:24" x14ac:dyDescent="0.2">
      <c r="W650" s="183"/>
      <c r="X650" s="183"/>
    </row>
    <row r="651" spans="23:24" x14ac:dyDescent="0.2">
      <c r="W651" s="183"/>
      <c r="X651" s="183"/>
    </row>
    <row r="652" spans="23:24" x14ac:dyDescent="0.2">
      <c r="W652" s="183"/>
      <c r="X652" s="183"/>
    </row>
    <row r="653" spans="23:24" x14ac:dyDescent="0.2">
      <c r="W653" s="183"/>
      <c r="X653" s="183"/>
    </row>
    <row r="654" spans="23:24" x14ac:dyDescent="0.2">
      <c r="W654" s="183"/>
      <c r="X654" s="183"/>
    </row>
    <row r="655" spans="23:24" x14ac:dyDescent="0.2">
      <c r="W655" s="183"/>
      <c r="X655" s="183"/>
    </row>
    <row r="656" spans="23:24" x14ac:dyDescent="0.2">
      <c r="W656" s="183"/>
      <c r="X656" s="183"/>
    </row>
    <row r="657" spans="23:24" x14ac:dyDescent="0.2">
      <c r="W657" s="183"/>
      <c r="X657" s="183"/>
    </row>
    <row r="658" spans="23:24" x14ac:dyDescent="0.2">
      <c r="W658" s="183"/>
      <c r="X658" s="183"/>
    </row>
    <row r="659" spans="23:24" x14ac:dyDescent="0.2">
      <c r="W659" s="183"/>
      <c r="X659" s="183"/>
    </row>
    <row r="660" spans="23:24" x14ac:dyDescent="0.2">
      <c r="W660" s="183"/>
      <c r="X660" s="183"/>
    </row>
    <row r="661" spans="23:24" x14ac:dyDescent="0.2">
      <c r="W661" s="183"/>
      <c r="X661" s="183"/>
    </row>
    <row r="662" spans="23:24" x14ac:dyDescent="0.2">
      <c r="W662" s="183"/>
      <c r="X662" s="183"/>
    </row>
    <row r="663" spans="23:24" x14ac:dyDescent="0.2">
      <c r="W663" s="183"/>
      <c r="X663" s="183"/>
    </row>
    <row r="664" spans="23:24" x14ac:dyDescent="0.2">
      <c r="W664" s="183"/>
      <c r="X664" s="183"/>
    </row>
    <row r="665" spans="23:24" x14ac:dyDescent="0.2">
      <c r="W665" s="183"/>
      <c r="X665" s="183"/>
    </row>
    <row r="666" spans="23:24" x14ac:dyDescent="0.2">
      <c r="W666" s="183"/>
      <c r="X666" s="183"/>
    </row>
    <row r="667" spans="23:24" x14ac:dyDescent="0.2">
      <c r="W667" s="183"/>
      <c r="X667" s="183"/>
    </row>
    <row r="668" spans="23:24" x14ac:dyDescent="0.2">
      <c r="W668" s="183"/>
      <c r="X668" s="183"/>
    </row>
    <row r="669" spans="23:24" x14ac:dyDescent="0.2">
      <c r="W669" s="183"/>
      <c r="X669" s="183"/>
    </row>
    <row r="670" spans="23:24" x14ac:dyDescent="0.2">
      <c r="W670" s="183"/>
      <c r="X670" s="183"/>
    </row>
    <row r="671" spans="23:24" x14ac:dyDescent="0.2">
      <c r="W671" s="183"/>
      <c r="X671" s="183"/>
    </row>
    <row r="672" spans="23:24" x14ac:dyDescent="0.2">
      <c r="W672" s="183"/>
      <c r="X672" s="183"/>
    </row>
    <row r="673" spans="23:24" x14ac:dyDescent="0.2">
      <c r="W673" s="183"/>
      <c r="X673" s="183"/>
    </row>
    <row r="674" spans="23:24" x14ac:dyDescent="0.2">
      <c r="W674" s="183"/>
      <c r="X674" s="183"/>
    </row>
    <row r="675" spans="23:24" x14ac:dyDescent="0.2">
      <c r="W675" s="183"/>
      <c r="X675" s="183"/>
    </row>
    <row r="676" spans="23:24" x14ac:dyDescent="0.2">
      <c r="W676" s="183"/>
      <c r="X676" s="183"/>
    </row>
    <row r="677" spans="23:24" x14ac:dyDescent="0.2">
      <c r="W677" s="183"/>
      <c r="X677" s="183"/>
    </row>
    <row r="678" spans="23:24" x14ac:dyDescent="0.2">
      <c r="W678" s="183"/>
      <c r="X678" s="183"/>
    </row>
    <row r="679" spans="23:24" x14ac:dyDescent="0.2">
      <c r="W679" s="183"/>
      <c r="X679" s="183"/>
    </row>
    <row r="680" spans="23:24" x14ac:dyDescent="0.2">
      <c r="W680" s="183"/>
      <c r="X680" s="183"/>
    </row>
    <row r="681" spans="23:24" x14ac:dyDescent="0.2">
      <c r="W681" s="183"/>
      <c r="X681" s="183"/>
    </row>
    <row r="682" spans="23:24" x14ac:dyDescent="0.2">
      <c r="W682" s="183"/>
      <c r="X682" s="183"/>
    </row>
    <row r="683" spans="23:24" x14ac:dyDescent="0.2">
      <c r="W683" s="183"/>
      <c r="X683" s="183"/>
    </row>
    <row r="684" spans="23:24" x14ac:dyDescent="0.2">
      <c r="W684" s="183"/>
      <c r="X684" s="183"/>
    </row>
    <row r="685" spans="23:24" x14ac:dyDescent="0.2">
      <c r="W685" s="183"/>
      <c r="X685" s="183"/>
    </row>
    <row r="686" spans="23:24" x14ac:dyDescent="0.2">
      <c r="W686" s="183"/>
      <c r="X686" s="183"/>
    </row>
    <row r="687" spans="23:24" x14ac:dyDescent="0.2">
      <c r="W687" s="183"/>
      <c r="X687" s="183"/>
    </row>
    <row r="688" spans="23:24" x14ac:dyDescent="0.2">
      <c r="W688" s="183"/>
      <c r="X688" s="183"/>
    </row>
    <row r="689" spans="23:24" x14ac:dyDescent="0.2">
      <c r="W689" s="183"/>
      <c r="X689" s="183"/>
    </row>
    <row r="690" spans="23:24" x14ac:dyDescent="0.2">
      <c r="W690" s="183"/>
      <c r="X690" s="183"/>
    </row>
    <row r="691" spans="23:24" x14ac:dyDescent="0.2">
      <c r="W691" s="183"/>
      <c r="X691" s="183"/>
    </row>
    <row r="692" spans="23:24" x14ac:dyDescent="0.2">
      <c r="W692" s="183"/>
      <c r="X692" s="183"/>
    </row>
    <row r="693" spans="23:24" x14ac:dyDescent="0.2">
      <c r="W693" s="183"/>
      <c r="X693" s="183"/>
    </row>
    <row r="694" spans="23:24" x14ac:dyDescent="0.2">
      <c r="W694" s="183"/>
      <c r="X694" s="183"/>
    </row>
    <row r="695" spans="23:24" x14ac:dyDescent="0.2">
      <c r="W695" s="183"/>
      <c r="X695" s="183"/>
    </row>
    <row r="696" spans="23:24" x14ac:dyDescent="0.2">
      <c r="W696" s="183"/>
      <c r="X696" s="183"/>
    </row>
    <row r="697" spans="23:24" x14ac:dyDescent="0.2">
      <c r="W697" s="183"/>
      <c r="X697" s="183"/>
    </row>
    <row r="698" spans="23:24" x14ac:dyDescent="0.2">
      <c r="W698" s="183"/>
      <c r="X698" s="183"/>
    </row>
    <row r="699" spans="23:24" x14ac:dyDescent="0.2">
      <c r="W699" s="183"/>
      <c r="X699" s="183"/>
    </row>
    <row r="700" spans="23:24" x14ac:dyDescent="0.2">
      <c r="W700" s="183"/>
      <c r="X700" s="183"/>
    </row>
    <row r="701" spans="23:24" x14ac:dyDescent="0.2">
      <c r="W701" s="183"/>
      <c r="X701" s="183"/>
    </row>
    <row r="702" spans="23:24" x14ac:dyDescent="0.2">
      <c r="W702" s="183"/>
      <c r="X702" s="183"/>
    </row>
    <row r="703" spans="23:24" x14ac:dyDescent="0.2">
      <c r="W703" s="183"/>
      <c r="X703" s="183"/>
    </row>
    <row r="704" spans="23:24" x14ac:dyDescent="0.2">
      <c r="W704" s="183"/>
      <c r="X704" s="183"/>
    </row>
    <row r="705" spans="23:24" x14ac:dyDescent="0.2">
      <c r="W705" s="183"/>
      <c r="X705" s="183"/>
    </row>
    <row r="706" spans="23:24" x14ac:dyDescent="0.2">
      <c r="W706" s="183"/>
      <c r="X706" s="183"/>
    </row>
    <row r="707" spans="23:24" x14ac:dyDescent="0.2">
      <c r="W707" s="183"/>
      <c r="X707" s="183"/>
    </row>
    <row r="708" spans="23:24" x14ac:dyDescent="0.2">
      <c r="W708" s="183"/>
      <c r="X708" s="183"/>
    </row>
    <row r="709" spans="23:24" x14ac:dyDescent="0.2">
      <c r="W709" s="183"/>
      <c r="X709" s="183"/>
    </row>
    <row r="710" spans="23:24" x14ac:dyDescent="0.2">
      <c r="W710" s="183"/>
      <c r="X710" s="183"/>
    </row>
    <row r="711" spans="23:24" x14ac:dyDescent="0.2">
      <c r="W711" s="183"/>
      <c r="X711" s="183"/>
    </row>
    <row r="712" spans="23:24" x14ac:dyDescent="0.2">
      <c r="W712" s="183"/>
      <c r="X712" s="183"/>
    </row>
    <row r="713" spans="23:24" x14ac:dyDescent="0.2">
      <c r="W713" s="183"/>
      <c r="X713" s="183"/>
    </row>
    <row r="714" spans="23:24" x14ac:dyDescent="0.2">
      <c r="W714" s="183"/>
      <c r="X714" s="183"/>
    </row>
    <row r="715" spans="23:24" x14ac:dyDescent="0.2">
      <c r="W715" s="183"/>
      <c r="X715" s="183"/>
    </row>
    <row r="716" spans="23:24" x14ac:dyDescent="0.2">
      <c r="W716" s="183"/>
      <c r="X716" s="183"/>
    </row>
    <row r="717" spans="23:24" x14ac:dyDescent="0.2">
      <c r="W717" s="183"/>
      <c r="X717" s="183"/>
    </row>
    <row r="718" spans="23:24" x14ac:dyDescent="0.2">
      <c r="W718" s="183"/>
      <c r="X718" s="183"/>
    </row>
    <row r="719" spans="23:24" x14ac:dyDescent="0.2">
      <c r="W719" s="183"/>
      <c r="X719" s="183"/>
    </row>
    <row r="720" spans="23:24" x14ac:dyDescent="0.2">
      <c r="W720" s="183"/>
      <c r="X720" s="183"/>
    </row>
    <row r="721" spans="23:24" x14ac:dyDescent="0.2">
      <c r="W721" s="183"/>
      <c r="X721" s="183"/>
    </row>
    <row r="722" spans="23:24" x14ac:dyDescent="0.2">
      <c r="W722" s="183"/>
      <c r="X722" s="183"/>
    </row>
    <row r="723" spans="23:24" x14ac:dyDescent="0.2">
      <c r="W723" s="183"/>
      <c r="X723" s="183"/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4"/>
  <sheetViews>
    <sheetView zoomScale="85" zoomScaleNormal="85" zoomScalePageLayoutView="85" workbookViewId="0">
      <selection activeCell="C39" sqref="C39"/>
    </sheetView>
  </sheetViews>
  <sheetFormatPr baseColWidth="10" defaultColWidth="11.42578125" defaultRowHeight="12.75" x14ac:dyDescent="0.2"/>
  <cols>
    <col min="1" max="1" width="22.42578125" style="29" customWidth="1"/>
    <col min="2" max="3" width="11.42578125" style="29"/>
    <col min="4" max="4" width="10.42578125" style="29" customWidth="1"/>
    <col min="5" max="5" width="13.42578125" style="29" customWidth="1"/>
    <col min="6" max="6" width="11.42578125" style="29"/>
    <col min="7" max="7" width="12.42578125" style="29" customWidth="1"/>
    <col min="8" max="16384" width="11.42578125" style="29"/>
  </cols>
  <sheetData>
    <row r="3" spans="1:7" x14ac:dyDescent="0.2">
      <c r="A3" s="29" t="s">
        <v>211</v>
      </c>
      <c r="B3" s="29" t="s">
        <v>212</v>
      </c>
      <c r="C3" s="29" t="s">
        <v>213</v>
      </c>
    </row>
    <row r="4" spans="1:7" x14ac:dyDescent="0.2">
      <c r="A4" s="41" t="s">
        <v>84</v>
      </c>
      <c r="B4" s="41">
        <v>100</v>
      </c>
      <c r="C4" s="32">
        <f t="array" ref="C4">AVERAGE(IF(A4=turn.targ236!$D$5:$D$44,turn.targ236!$AA$5:$AA$44))</f>
        <v>8.4262082115732097E-10</v>
      </c>
      <c r="E4" s="20"/>
    </row>
    <row r="5" spans="1:7" x14ac:dyDescent="0.2">
      <c r="B5" s="32"/>
      <c r="C5" s="32"/>
      <c r="D5" s="32"/>
      <c r="E5" s="32"/>
    </row>
    <row r="8" spans="1:7" x14ac:dyDescent="0.2">
      <c r="A8" s="29" t="s">
        <v>214</v>
      </c>
      <c r="B8" s="86">
        <v>0</v>
      </c>
      <c r="C8" s="29" t="s">
        <v>144</v>
      </c>
      <c r="D8" s="29" t="s">
        <v>215</v>
      </c>
    </row>
    <row r="9" spans="1:7" x14ac:dyDescent="0.2">
      <c r="A9" s="29" t="s">
        <v>216</v>
      </c>
      <c r="B9" s="20">
        <f>C4/B4</f>
        <v>8.4262082115732104E-12</v>
      </c>
      <c r="C9" s="29" t="s">
        <v>217</v>
      </c>
    </row>
    <row r="10" spans="1:7" x14ac:dyDescent="0.2">
      <c r="A10" s="29" t="s">
        <v>218</v>
      </c>
      <c r="B10" s="32">
        <f>B8/B9</f>
        <v>0</v>
      </c>
      <c r="C10" s="29" t="s">
        <v>219</v>
      </c>
    </row>
    <row r="11" spans="1:7" x14ac:dyDescent="0.2">
      <c r="A11" s="29" t="s">
        <v>220</v>
      </c>
      <c r="B11" s="32">
        <f>1/B9</f>
        <v>118677342749.08162</v>
      </c>
      <c r="C11" s="29" t="s">
        <v>220</v>
      </c>
      <c r="E11" s="32"/>
      <c r="G11" s="32"/>
    </row>
    <row r="12" spans="1:7" x14ac:dyDescent="0.2">
      <c r="A12" s="29" t="s">
        <v>221</v>
      </c>
      <c r="B12" s="32">
        <f>B9*3600/charge/1.6022E-19</f>
        <v>63109785631.555687</v>
      </c>
      <c r="C12" s="29" t="s">
        <v>222</v>
      </c>
    </row>
    <row r="13" spans="1:7" x14ac:dyDescent="0.2">
      <c r="A13" s="29" t="s">
        <v>223</v>
      </c>
      <c r="B13" s="34">
        <v>20</v>
      </c>
      <c r="C13" s="29" t="s">
        <v>224</v>
      </c>
    </row>
    <row r="14" spans="1:7" x14ac:dyDescent="0.2">
      <c r="B14" s="32">
        <f>B12/B13*100</f>
        <v>315548928157.77844</v>
      </c>
      <c r="C14" s="29" t="s">
        <v>225</v>
      </c>
    </row>
    <row r="15" spans="1:7" x14ac:dyDescent="0.2">
      <c r="B15" s="29">
        <f>B14/(0.000001/eval!$B$4*6.022E+23)</f>
        <v>1.2366248263904965E-4</v>
      </c>
      <c r="C15" s="29" t="s">
        <v>226</v>
      </c>
    </row>
    <row r="16" spans="1:7" x14ac:dyDescent="0.2">
      <c r="A16" s="29" t="s">
        <v>227</v>
      </c>
      <c r="B16" s="32">
        <f>B9/charge/1.6E-19/(0.000001/233*6.022E+23)</f>
        <v>6.7921320204270395E-9</v>
      </c>
      <c r="D16" s="32">
        <f>eval!$B$29*'current calib'!B16</f>
        <v>13.584264040854078</v>
      </c>
      <c r="E16" s="29" t="s">
        <v>228</v>
      </c>
    </row>
    <row r="17" spans="1:4" x14ac:dyDescent="0.2">
      <c r="B17" s="32"/>
    </row>
    <row r="19" spans="1:4" x14ac:dyDescent="0.2">
      <c r="A19" s="29" t="s">
        <v>229</v>
      </c>
    </row>
    <row r="20" spans="1:4" x14ac:dyDescent="0.2">
      <c r="A20" s="29" t="s">
        <v>230</v>
      </c>
    </row>
    <row r="21" spans="1:4" x14ac:dyDescent="0.2">
      <c r="A21" s="29" t="s">
        <v>231</v>
      </c>
    </row>
    <row r="22" spans="1:4" x14ac:dyDescent="0.2">
      <c r="A22" s="29" t="s">
        <v>232</v>
      </c>
      <c r="B22" s="32" t="e">
        <f>AVERAGE(targets!Q10,targets!Q20)</f>
        <v>#DIV/0!</v>
      </c>
      <c r="C22" s="29" t="s">
        <v>233</v>
      </c>
    </row>
    <row r="23" spans="1:4" x14ac:dyDescent="0.2">
      <c r="A23" s="29" t="s">
        <v>234</v>
      </c>
      <c r="B23" s="32" t="e">
        <f>B22*1.6022E-19*5/eval!E18</f>
        <v>#DIV/0!</v>
      </c>
      <c r="C23" s="29" t="s">
        <v>144</v>
      </c>
    </row>
    <row r="24" spans="1:4" x14ac:dyDescent="0.2">
      <c r="A24" s="29" t="s">
        <v>235</v>
      </c>
      <c r="B24" s="32" t="e">
        <f>B23/B9</f>
        <v>#DIV/0!</v>
      </c>
      <c r="C24" s="29" t="s">
        <v>219</v>
      </c>
    </row>
    <row r="25" spans="1:4" x14ac:dyDescent="0.2">
      <c r="B25" s="32"/>
    </row>
    <row r="26" spans="1:4" x14ac:dyDescent="0.2">
      <c r="A26" s="29" t="s">
        <v>236</v>
      </c>
      <c r="B26" s="32"/>
    </row>
    <row r="27" spans="1:4" x14ac:dyDescent="0.2">
      <c r="A27" s="29" t="s">
        <v>237</v>
      </c>
      <c r="B27" s="32">
        <f>B10</f>
        <v>0</v>
      </c>
      <c r="C27" s="29" t="s">
        <v>219</v>
      </c>
    </row>
    <row r="28" spans="1:4" x14ac:dyDescent="0.2">
      <c r="A28" s="29" t="s">
        <v>165</v>
      </c>
      <c r="B28" s="32">
        <v>0</v>
      </c>
      <c r="C28" s="29" t="s">
        <v>238</v>
      </c>
    </row>
    <row r="29" spans="1:4" x14ac:dyDescent="0.2">
      <c r="A29" s="29" t="s">
        <v>235</v>
      </c>
      <c r="B29" s="32">
        <f>B28*B27</f>
        <v>0</v>
      </c>
    </row>
    <row r="30" spans="1:4" x14ac:dyDescent="0.2">
      <c r="B30" s="32"/>
    </row>
    <row r="31" spans="1:4" x14ac:dyDescent="0.2">
      <c r="B31" s="32"/>
    </row>
    <row r="32" spans="1:4" x14ac:dyDescent="0.2">
      <c r="B32" s="32" t="s">
        <v>239</v>
      </c>
      <c r="C32" s="29" t="s">
        <v>240</v>
      </c>
      <c r="D32" s="29" t="s">
        <v>240</v>
      </c>
    </row>
    <row r="33" spans="2:4" x14ac:dyDescent="0.2">
      <c r="B33" s="29" t="s">
        <v>241</v>
      </c>
      <c r="C33" s="29" t="s">
        <v>242</v>
      </c>
      <c r="D33" s="29" t="s">
        <v>243</v>
      </c>
    </row>
    <row r="34" spans="2:4" x14ac:dyDescent="0.2">
      <c r="B34" s="55">
        <v>0.1</v>
      </c>
      <c r="C34" s="32" t="e">
        <f t="shared" ref="C34:C50" si="0">$B$24/B34</f>
        <v>#DIV/0!</v>
      </c>
      <c r="D34" s="32">
        <f t="shared" ref="D34:D50" si="1">($B$27*$B$28)/($B$27+B34)</f>
        <v>0</v>
      </c>
    </row>
    <row r="35" spans="2:4" x14ac:dyDescent="0.2">
      <c r="B35" s="55">
        <f t="shared" ref="B35:B50" si="2">B34*10^(1/4)</f>
        <v>0.17782794100389232</v>
      </c>
      <c r="C35" s="32" t="e">
        <f t="shared" si="0"/>
        <v>#DIV/0!</v>
      </c>
      <c r="D35" s="32">
        <f t="shared" si="1"/>
        <v>0</v>
      </c>
    </row>
    <row r="36" spans="2:4" x14ac:dyDescent="0.2">
      <c r="B36" s="55">
        <f t="shared" si="2"/>
        <v>0.31622776601683805</v>
      </c>
      <c r="C36" s="32" t="e">
        <f t="shared" si="0"/>
        <v>#DIV/0!</v>
      </c>
      <c r="D36" s="32">
        <f t="shared" si="1"/>
        <v>0</v>
      </c>
    </row>
    <row r="37" spans="2:4" x14ac:dyDescent="0.2">
      <c r="B37" s="55">
        <f t="shared" si="2"/>
        <v>0.56234132519034929</v>
      </c>
      <c r="C37" s="32" t="e">
        <f t="shared" si="0"/>
        <v>#DIV/0!</v>
      </c>
      <c r="D37" s="32">
        <f t="shared" si="1"/>
        <v>0</v>
      </c>
    </row>
    <row r="38" spans="2:4" x14ac:dyDescent="0.2">
      <c r="B38" s="55">
        <f t="shared" si="2"/>
        <v>1.0000000000000004</v>
      </c>
      <c r="C38" s="32" t="e">
        <f t="shared" si="0"/>
        <v>#DIV/0!</v>
      </c>
      <c r="D38" s="32">
        <f t="shared" si="1"/>
        <v>0</v>
      </c>
    </row>
    <row r="39" spans="2:4" x14ac:dyDescent="0.2">
      <c r="B39" s="55">
        <f t="shared" si="2"/>
        <v>1.7782794100389239</v>
      </c>
      <c r="C39" s="32" t="e">
        <f t="shared" si="0"/>
        <v>#DIV/0!</v>
      </c>
      <c r="D39" s="32">
        <f t="shared" si="1"/>
        <v>0</v>
      </c>
    </row>
    <row r="40" spans="2:4" x14ac:dyDescent="0.2">
      <c r="B40" s="55">
        <f t="shared" si="2"/>
        <v>3.1622776601683817</v>
      </c>
      <c r="C40" s="32" t="e">
        <f t="shared" si="0"/>
        <v>#DIV/0!</v>
      </c>
      <c r="D40" s="32">
        <f t="shared" si="1"/>
        <v>0</v>
      </c>
    </row>
    <row r="41" spans="2:4" x14ac:dyDescent="0.2">
      <c r="B41" s="55">
        <f t="shared" si="2"/>
        <v>5.6234132519034956</v>
      </c>
      <c r="C41" s="32" t="e">
        <f t="shared" si="0"/>
        <v>#DIV/0!</v>
      </c>
      <c r="D41" s="32">
        <f t="shared" si="1"/>
        <v>0</v>
      </c>
    </row>
    <row r="42" spans="2:4" x14ac:dyDescent="0.2">
      <c r="B42" s="55">
        <f t="shared" si="2"/>
        <v>10.000000000000009</v>
      </c>
      <c r="C42" s="32" t="e">
        <f t="shared" si="0"/>
        <v>#DIV/0!</v>
      </c>
      <c r="D42" s="32">
        <f t="shared" si="1"/>
        <v>0</v>
      </c>
    </row>
    <row r="43" spans="2:4" x14ac:dyDescent="0.2">
      <c r="B43" s="55">
        <f t="shared" si="2"/>
        <v>17.782794100389246</v>
      </c>
      <c r="C43" s="32" t="e">
        <f t="shared" si="0"/>
        <v>#DIV/0!</v>
      </c>
      <c r="D43" s="32">
        <f t="shared" si="1"/>
        <v>0</v>
      </c>
    </row>
    <row r="44" spans="2:4" x14ac:dyDescent="0.2">
      <c r="B44" s="55">
        <f t="shared" si="2"/>
        <v>31.622776601683828</v>
      </c>
      <c r="C44" s="32" t="e">
        <f t="shared" si="0"/>
        <v>#DIV/0!</v>
      </c>
      <c r="D44" s="32">
        <f t="shared" si="1"/>
        <v>0</v>
      </c>
    </row>
    <row r="45" spans="2:4" x14ac:dyDescent="0.2">
      <c r="B45" s="55">
        <f t="shared" si="2"/>
        <v>56.234132519034972</v>
      </c>
      <c r="C45" s="32" t="e">
        <f t="shared" si="0"/>
        <v>#DIV/0!</v>
      </c>
      <c r="D45" s="32">
        <f t="shared" si="1"/>
        <v>0</v>
      </c>
    </row>
    <row r="46" spans="2:4" x14ac:dyDescent="0.2">
      <c r="B46" s="55">
        <f t="shared" si="2"/>
        <v>100.00000000000013</v>
      </c>
      <c r="C46" s="32" t="e">
        <f t="shared" si="0"/>
        <v>#DIV/0!</v>
      </c>
      <c r="D46" s="32">
        <f t="shared" si="1"/>
        <v>0</v>
      </c>
    </row>
    <row r="47" spans="2:4" x14ac:dyDescent="0.2">
      <c r="B47" s="55">
        <f t="shared" si="2"/>
        <v>177.82794100389253</v>
      </c>
      <c r="C47" s="32" t="e">
        <f t="shared" si="0"/>
        <v>#DIV/0!</v>
      </c>
      <c r="D47" s="32">
        <f t="shared" si="1"/>
        <v>0</v>
      </c>
    </row>
    <row r="48" spans="2:4" x14ac:dyDescent="0.2">
      <c r="B48" s="55">
        <f t="shared" si="2"/>
        <v>316.22776601683842</v>
      </c>
      <c r="C48" s="32" t="e">
        <f t="shared" si="0"/>
        <v>#DIV/0!</v>
      </c>
      <c r="D48" s="32">
        <f t="shared" si="1"/>
        <v>0</v>
      </c>
    </row>
    <row r="49" spans="2:4" x14ac:dyDescent="0.2">
      <c r="B49" s="55">
        <f t="shared" si="2"/>
        <v>562.34132519034995</v>
      </c>
      <c r="C49" s="32" t="e">
        <f t="shared" si="0"/>
        <v>#DIV/0!</v>
      </c>
      <c r="D49" s="32">
        <f t="shared" si="1"/>
        <v>0</v>
      </c>
    </row>
    <row r="50" spans="2:4" x14ac:dyDescent="0.2">
      <c r="B50" s="55">
        <f t="shared" si="2"/>
        <v>1000.0000000000016</v>
      </c>
      <c r="C50" s="32" t="e">
        <f t="shared" si="0"/>
        <v>#DIV/0!</v>
      </c>
      <c r="D50" s="32">
        <f t="shared" si="1"/>
        <v>0</v>
      </c>
    </row>
    <row r="51" spans="2:4" x14ac:dyDescent="0.2">
      <c r="B51" s="55"/>
    </row>
    <row r="52" spans="2:4" x14ac:dyDescent="0.2">
      <c r="B52" s="55"/>
    </row>
    <row r="53" spans="2:4" x14ac:dyDescent="0.2">
      <c r="B53" s="55"/>
    </row>
    <row r="54" spans="2:4" x14ac:dyDescent="0.2">
      <c r="B54" s="55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6"/>
  <sheetViews>
    <sheetView zoomScale="85" zoomScaleNormal="85" zoomScalePageLayoutView="85" workbookViewId="0">
      <pane xSplit="6" ySplit="3" topLeftCell="G44" activePane="bottomRight" state="frozen"/>
      <selection pane="topRight" activeCell="G1" sqref="G1"/>
      <selection pane="bottomLeft" activeCell="A44" sqref="A44"/>
      <selection pane="bottomRight" activeCell="T42" activeCellId="1" sqref="A5:E99 T42"/>
    </sheetView>
  </sheetViews>
  <sheetFormatPr baseColWidth="10" defaultColWidth="8.85546875" defaultRowHeight="27.75" customHeight="1" x14ac:dyDescent="0.2"/>
  <cols>
    <col min="1" max="1" width="8.85546875" style="29"/>
    <col min="2" max="2" width="3.42578125" style="29" customWidth="1"/>
    <col min="3" max="3" width="16.42578125" style="29" customWidth="1"/>
    <col min="4" max="4" width="9.42578125" style="29" customWidth="1"/>
    <col min="5" max="6" width="9.42578125" style="32" customWidth="1"/>
    <col min="7" max="7" width="5.42578125" style="32" customWidth="1"/>
    <col min="8" max="8" width="3" style="41" customWidth="1"/>
    <col min="9" max="10" width="9.42578125" style="32" customWidth="1"/>
    <col min="11" max="11" width="5.42578125" style="32" customWidth="1"/>
    <col min="12" max="12" width="2.42578125" style="41" customWidth="1"/>
    <col min="13" max="14" width="9.42578125" style="32" customWidth="1"/>
    <col min="15" max="15" width="4.42578125" style="32" customWidth="1"/>
    <col min="16" max="16" width="2.42578125" style="41" customWidth="1"/>
    <col min="17" max="17" width="11.42578125" style="29" customWidth="1"/>
    <col min="18" max="18" width="12.42578125" style="29" customWidth="1"/>
    <col min="19" max="19" width="4.42578125" style="29" customWidth="1"/>
    <col min="20" max="20" width="2.42578125" style="41" customWidth="1"/>
    <col min="21" max="22" width="11.42578125" style="29" customWidth="1"/>
    <col min="23" max="23" width="4.42578125" style="29" customWidth="1"/>
    <col min="24" max="24" width="2.42578125" style="41" customWidth="1"/>
    <col min="25" max="26" width="8.85546875" style="29"/>
    <col min="27" max="27" width="4.42578125" style="29" customWidth="1"/>
    <col min="28" max="28" width="3.42578125" style="41" customWidth="1"/>
    <col min="29" max="16384" width="8.85546875" style="29"/>
  </cols>
  <sheetData>
    <row r="1" spans="1:30" ht="12.75" x14ac:dyDescent="0.2">
      <c r="H1" s="29"/>
      <c r="I1" s="32" t="s">
        <v>198</v>
      </c>
      <c r="L1" s="29"/>
      <c r="M1" s="32" t="s">
        <v>198</v>
      </c>
      <c r="P1" s="29"/>
      <c r="Q1" s="32" t="s">
        <v>198</v>
      </c>
      <c r="T1" s="29"/>
      <c r="U1" s="32" t="s">
        <v>198</v>
      </c>
      <c r="X1" s="29"/>
      <c r="Y1" s="32" t="s">
        <v>198</v>
      </c>
      <c r="AB1" s="29"/>
      <c r="AC1" s="32" t="s">
        <v>198</v>
      </c>
    </row>
    <row r="2" spans="1:30" ht="12.75" x14ac:dyDescent="0.2">
      <c r="A2" s="29" t="s">
        <v>199</v>
      </c>
      <c r="H2" s="41" t="s">
        <v>200</v>
      </c>
      <c r="I2" s="41" t="s">
        <v>201</v>
      </c>
      <c r="L2" s="41" t="s">
        <v>200</v>
      </c>
      <c r="M2" s="41" t="s">
        <v>202</v>
      </c>
      <c r="P2" s="41" t="s">
        <v>200</v>
      </c>
      <c r="Q2" s="41" t="s">
        <v>203</v>
      </c>
      <c r="T2" s="41" t="s">
        <v>200</v>
      </c>
      <c r="U2" s="41" t="s">
        <v>204</v>
      </c>
      <c r="X2" s="41" t="s">
        <v>200</v>
      </c>
      <c r="Y2" s="41"/>
      <c r="AB2" s="41" t="s">
        <v>200</v>
      </c>
      <c r="AC2" s="41"/>
    </row>
    <row r="3" spans="1:30" ht="12.75" x14ac:dyDescent="0.2">
      <c r="D3" s="29" t="s">
        <v>161</v>
      </c>
      <c r="E3" s="32" t="s">
        <v>168</v>
      </c>
      <c r="F3" s="32" t="s">
        <v>169</v>
      </c>
      <c r="H3" s="29"/>
      <c r="I3" s="29" t="s">
        <v>205</v>
      </c>
      <c r="J3" s="29" t="s">
        <v>206</v>
      </c>
      <c r="K3" s="29"/>
      <c r="L3" s="29"/>
      <c r="M3" s="29" t="s">
        <v>205</v>
      </c>
      <c r="N3" s="29" t="s">
        <v>206</v>
      </c>
      <c r="O3" s="29"/>
      <c r="P3" s="29"/>
      <c r="Q3" s="29" t="s">
        <v>205</v>
      </c>
      <c r="R3" s="29" t="s">
        <v>206</v>
      </c>
      <c r="T3" s="29"/>
      <c r="U3" s="29" t="s">
        <v>205</v>
      </c>
      <c r="V3" s="29" t="s">
        <v>206</v>
      </c>
      <c r="X3" s="29"/>
      <c r="Y3" s="29" t="s">
        <v>205</v>
      </c>
      <c r="Z3" s="29" t="s">
        <v>206</v>
      </c>
      <c r="AB3" s="29"/>
      <c r="AC3" s="29" t="s">
        <v>205</v>
      </c>
      <c r="AD3" s="29" t="s">
        <v>206</v>
      </c>
    </row>
    <row r="4" spans="1:30" ht="12.75" x14ac:dyDescent="0.2">
      <c r="A4" s="29">
        <f>turn.targ236!A5</f>
        <v>0</v>
      </c>
      <c r="B4" s="29" t="e">
        <f>turn.targ236!B5</f>
        <v>#N/A</v>
      </c>
      <c r="C4" s="29" t="e">
        <f>turn.targ236!C5</f>
        <v>#N/A</v>
      </c>
      <c r="D4" s="30" t="e">
        <f>turn.targ236!AC5</f>
        <v>#DIV/0!</v>
      </c>
      <c r="E4" s="32" t="e">
        <f>turn.targ236!AK5</f>
        <v>#DIV/0!</v>
      </c>
      <c r="F4" s="32" t="e">
        <f>turn.targ236!AL5</f>
        <v>#DIV/0!</v>
      </c>
      <c r="I4" s="29" t="e">
        <f t="shared" ref="I4:I43" si="0">IF(H4=1,$D4,1/0)</f>
        <v>#DIV/0!</v>
      </c>
      <c r="J4" s="29" t="e">
        <f t="shared" ref="J4:J43" si="1">IF(H4=1,$E4,1/0)</f>
        <v>#DIV/0!</v>
      </c>
      <c r="K4" s="29"/>
      <c r="M4" s="29" t="e">
        <f t="shared" ref="M4:M43" si="2">IF(L4=1,$D4,1/0)</f>
        <v>#DIV/0!</v>
      </c>
      <c r="N4" s="29" t="e">
        <f t="shared" ref="N4:N43" si="3">IF(L4=1,$E4,1/0)</f>
        <v>#DIV/0!</v>
      </c>
      <c r="O4" s="29"/>
      <c r="Q4" s="29" t="e">
        <f t="shared" ref="Q4:Q43" si="4">IF(P4=1,$D4,1/0)</f>
        <v>#DIV/0!</v>
      </c>
      <c r="R4" s="29" t="e">
        <f t="shared" ref="R4:R43" si="5">IF(P4=1,$E4,1/0)</f>
        <v>#DIV/0!</v>
      </c>
      <c r="U4" s="29" t="e">
        <f t="shared" ref="U4:U43" si="6">IF(T4=1,$D4,1/0)</f>
        <v>#DIV/0!</v>
      </c>
      <c r="V4" s="29" t="e">
        <f t="shared" ref="V4:V43" si="7">IF(T4=1,$E4,1/0)</f>
        <v>#DIV/0!</v>
      </c>
      <c r="Y4" s="29" t="e">
        <f t="shared" ref="Y4:Y43" si="8">IF(X4=1,$D4,1/0)</f>
        <v>#DIV/0!</v>
      </c>
      <c r="Z4" s="29" t="e">
        <f t="shared" ref="Z4:Z43" si="9">IF(X4=1,$E4,1/0)</f>
        <v>#DIV/0!</v>
      </c>
      <c r="AC4" s="29" t="e">
        <f t="shared" ref="AC4:AC43" si="10">IF(AB4=1,$D4,1/0)</f>
        <v>#DIV/0!</v>
      </c>
      <c r="AD4" s="29" t="e">
        <f t="shared" ref="AD4:AD43" si="11">IF(AB4=1,$E4,1/0)</f>
        <v>#DIV/0!</v>
      </c>
    </row>
    <row r="5" spans="1:30" ht="12.75" x14ac:dyDescent="0.2">
      <c r="A5" s="29">
        <f>turn.targ236!A6</f>
        <v>1</v>
      </c>
      <c r="B5" s="29" t="e">
        <f>turn.targ236!B6</f>
        <v>#N/A</v>
      </c>
      <c r="C5" s="29" t="e">
        <f>turn.targ236!C6</f>
        <v>#N/A</v>
      </c>
      <c r="D5" s="30" t="e">
        <f>turn.targ236!AC6</f>
        <v>#DIV/0!</v>
      </c>
      <c r="E5" s="32" t="e">
        <f>turn.targ236!AK6</f>
        <v>#DIV/0!</v>
      </c>
      <c r="F5" s="32" t="e">
        <f>turn.targ236!AL6</f>
        <v>#DIV/0!</v>
      </c>
      <c r="I5" s="29" t="e">
        <f t="shared" si="0"/>
        <v>#DIV/0!</v>
      </c>
      <c r="J5" s="29" t="e">
        <f t="shared" si="1"/>
        <v>#DIV/0!</v>
      </c>
      <c r="K5" s="29"/>
      <c r="M5" s="29" t="e">
        <f t="shared" si="2"/>
        <v>#DIV/0!</v>
      </c>
      <c r="N5" s="29" t="e">
        <f t="shared" si="3"/>
        <v>#DIV/0!</v>
      </c>
      <c r="O5" s="29"/>
      <c r="Q5" s="29" t="e">
        <f t="shared" si="4"/>
        <v>#DIV/0!</v>
      </c>
      <c r="R5" s="29" t="e">
        <f t="shared" si="5"/>
        <v>#DIV/0!</v>
      </c>
      <c r="U5" s="29" t="e">
        <f t="shared" si="6"/>
        <v>#DIV/0!</v>
      </c>
      <c r="V5" s="29" t="e">
        <f t="shared" si="7"/>
        <v>#DIV/0!</v>
      </c>
      <c r="Y5" s="29" t="e">
        <f t="shared" si="8"/>
        <v>#DIV/0!</v>
      </c>
      <c r="Z5" s="29" t="e">
        <f t="shared" si="9"/>
        <v>#DIV/0!</v>
      </c>
      <c r="AC5" s="29" t="e">
        <f t="shared" si="10"/>
        <v>#DIV/0!</v>
      </c>
      <c r="AD5" s="29" t="e">
        <f t="shared" si="11"/>
        <v>#DIV/0!</v>
      </c>
    </row>
    <row r="6" spans="1:30" ht="12.75" x14ac:dyDescent="0.2">
      <c r="A6" s="29">
        <f>turn.targ236!A7</f>
        <v>2</v>
      </c>
      <c r="B6" s="29" t="e">
        <f>turn.targ236!B7</f>
        <v>#N/A</v>
      </c>
      <c r="C6" s="29" t="e">
        <f>turn.targ236!C7</f>
        <v>#N/A</v>
      </c>
      <c r="D6" s="30" t="e">
        <f>turn.targ236!AC7</f>
        <v>#DIV/0!</v>
      </c>
      <c r="E6" s="32" t="e">
        <f>turn.targ236!AK7</f>
        <v>#DIV/0!</v>
      </c>
      <c r="F6" s="32" t="e">
        <f>turn.targ236!AL7</f>
        <v>#DIV/0!</v>
      </c>
      <c r="I6" s="29" t="e">
        <f t="shared" si="0"/>
        <v>#DIV/0!</v>
      </c>
      <c r="J6" s="29" t="e">
        <f t="shared" si="1"/>
        <v>#DIV/0!</v>
      </c>
      <c r="K6" s="29"/>
      <c r="M6" s="29" t="e">
        <f t="shared" si="2"/>
        <v>#DIV/0!</v>
      </c>
      <c r="N6" s="29" t="e">
        <f t="shared" si="3"/>
        <v>#DIV/0!</v>
      </c>
      <c r="O6" s="29"/>
      <c r="Q6" s="29" t="e">
        <f t="shared" si="4"/>
        <v>#DIV/0!</v>
      </c>
      <c r="R6" s="29" t="e">
        <f t="shared" si="5"/>
        <v>#DIV/0!</v>
      </c>
      <c r="U6" s="29" t="e">
        <f t="shared" si="6"/>
        <v>#DIV/0!</v>
      </c>
      <c r="V6" s="29" t="e">
        <f t="shared" si="7"/>
        <v>#DIV/0!</v>
      </c>
      <c r="Y6" s="29" t="e">
        <f t="shared" si="8"/>
        <v>#DIV/0!</v>
      </c>
      <c r="Z6" s="29" t="e">
        <f t="shared" si="9"/>
        <v>#DIV/0!</v>
      </c>
      <c r="AC6" s="29" t="e">
        <f t="shared" si="10"/>
        <v>#DIV/0!</v>
      </c>
      <c r="AD6" s="29" t="e">
        <f t="shared" si="11"/>
        <v>#DIV/0!</v>
      </c>
    </row>
    <row r="7" spans="1:30" ht="12.75" x14ac:dyDescent="0.2">
      <c r="A7" s="29">
        <f>turn.targ236!A8</f>
        <v>3</v>
      </c>
      <c r="B7" s="29" t="e">
        <f>turn.targ236!B8</f>
        <v>#N/A</v>
      </c>
      <c r="C7" s="29" t="e">
        <f>turn.targ236!C8</f>
        <v>#N/A</v>
      </c>
      <c r="D7" s="30" t="e">
        <f>turn.targ236!AC8</f>
        <v>#DIV/0!</v>
      </c>
      <c r="E7" s="32" t="e">
        <f>turn.targ236!AK8</f>
        <v>#DIV/0!</v>
      </c>
      <c r="F7" s="32" t="e">
        <f>turn.targ236!AL8</f>
        <v>#DIV/0!</v>
      </c>
      <c r="I7" s="29" t="e">
        <f t="shared" si="0"/>
        <v>#DIV/0!</v>
      </c>
      <c r="J7" s="29" t="e">
        <f t="shared" si="1"/>
        <v>#DIV/0!</v>
      </c>
      <c r="K7" s="29"/>
      <c r="M7" s="29" t="e">
        <f t="shared" si="2"/>
        <v>#DIV/0!</v>
      </c>
      <c r="N7" s="29" t="e">
        <f t="shared" si="3"/>
        <v>#DIV/0!</v>
      </c>
      <c r="O7" s="29"/>
      <c r="Q7" s="29" t="e">
        <f t="shared" si="4"/>
        <v>#DIV/0!</v>
      </c>
      <c r="R7" s="29" t="e">
        <f t="shared" si="5"/>
        <v>#DIV/0!</v>
      </c>
      <c r="T7" s="41">
        <v>1</v>
      </c>
      <c r="U7" s="29" t="e">
        <f t="shared" si="6"/>
        <v>#DIV/0!</v>
      </c>
      <c r="V7" s="29" t="e">
        <f t="shared" si="7"/>
        <v>#DIV/0!</v>
      </c>
      <c r="Y7" s="29" t="e">
        <f t="shared" si="8"/>
        <v>#DIV/0!</v>
      </c>
      <c r="Z7" s="29" t="e">
        <f t="shared" si="9"/>
        <v>#DIV/0!</v>
      </c>
      <c r="AC7" s="29" t="e">
        <f t="shared" si="10"/>
        <v>#DIV/0!</v>
      </c>
      <c r="AD7" s="29" t="e">
        <f t="shared" si="11"/>
        <v>#DIV/0!</v>
      </c>
    </row>
    <row r="8" spans="1:30" s="81" customFormat="1" ht="12.75" x14ac:dyDescent="0.2">
      <c r="A8" s="81">
        <f>turn.targ236!A9</f>
        <v>4</v>
      </c>
      <c r="B8" s="81" t="e">
        <f>turn.targ236!B9</f>
        <v>#N/A</v>
      </c>
      <c r="C8" s="81" t="e">
        <f>turn.targ236!C9</f>
        <v>#N/A</v>
      </c>
      <c r="D8" s="82" t="e">
        <f>turn.targ236!AC9</f>
        <v>#DIV/0!</v>
      </c>
      <c r="E8" s="83" t="e">
        <f>turn.targ236!AK9</f>
        <v>#DIV/0!</v>
      </c>
      <c r="F8" s="83" t="e">
        <f>turn.targ236!AL9</f>
        <v>#DIV/0!</v>
      </c>
      <c r="G8" s="83"/>
      <c r="H8" s="84"/>
      <c r="I8" s="81" t="e">
        <f t="shared" si="0"/>
        <v>#DIV/0!</v>
      </c>
      <c r="J8" s="81" t="e">
        <f t="shared" si="1"/>
        <v>#DIV/0!</v>
      </c>
      <c r="L8" s="84"/>
      <c r="M8" s="81" t="e">
        <f t="shared" si="2"/>
        <v>#DIV/0!</v>
      </c>
      <c r="N8" s="81" t="e">
        <f t="shared" si="3"/>
        <v>#DIV/0!</v>
      </c>
      <c r="P8" s="84">
        <v>1</v>
      </c>
      <c r="Q8" s="81" t="e">
        <f t="shared" si="4"/>
        <v>#DIV/0!</v>
      </c>
      <c r="R8" s="81" t="e">
        <f t="shared" si="5"/>
        <v>#DIV/0!</v>
      </c>
      <c r="T8" s="84"/>
      <c r="U8" s="81" t="e">
        <f t="shared" si="6"/>
        <v>#DIV/0!</v>
      </c>
      <c r="V8" s="81" t="e">
        <f t="shared" si="7"/>
        <v>#DIV/0!</v>
      </c>
      <c r="X8" s="84"/>
      <c r="Y8" s="81" t="e">
        <f t="shared" si="8"/>
        <v>#DIV/0!</v>
      </c>
      <c r="Z8" s="81" t="e">
        <f t="shared" si="9"/>
        <v>#DIV/0!</v>
      </c>
      <c r="AB8" s="84"/>
      <c r="AC8" s="81" t="e">
        <f t="shared" si="10"/>
        <v>#DIV/0!</v>
      </c>
      <c r="AD8" s="81" t="e">
        <f t="shared" si="11"/>
        <v>#DIV/0!</v>
      </c>
    </row>
    <row r="9" spans="1:30" ht="12.75" x14ac:dyDescent="0.2">
      <c r="A9" s="29">
        <f>turn.targ236!A10</f>
        <v>5</v>
      </c>
      <c r="B9" s="29" t="e">
        <f>turn.targ236!B10</f>
        <v>#N/A</v>
      </c>
      <c r="C9" s="29" t="e">
        <f>turn.targ236!C10</f>
        <v>#N/A</v>
      </c>
      <c r="D9" s="30" t="e">
        <f>turn.targ236!AC10</f>
        <v>#DIV/0!</v>
      </c>
      <c r="E9" s="32" t="e">
        <f>turn.targ236!AK10</f>
        <v>#DIV/0!</v>
      </c>
      <c r="F9" s="32" t="e">
        <f>turn.targ236!AL10</f>
        <v>#DIV/0!</v>
      </c>
      <c r="H9" s="41">
        <v>1</v>
      </c>
      <c r="I9" s="29" t="e">
        <f t="shared" si="0"/>
        <v>#DIV/0!</v>
      </c>
      <c r="J9" s="29" t="e">
        <f t="shared" si="1"/>
        <v>#DIV/0!</v>
      </c>
      <c r="K9" s="29"/>
      <c r="M9" s="29" t="e">
        <f t="shared" si="2"/>
        <v>#DIV/0!</v>
      </c>
      <c r="N9" s="29" t="e">
        <f t="shared" si="3"/>
        <v>#DIV/0!</v>
      </c>
      <c r="O9" s="29"/>
      <c r="Q9" s="29" t="e">
        <f t="shared" si="4"/>
        <v>#DIV/0!</v>
      </c>
      <c r="R9" s="29" t="e">
        <f t="shared" si="5"/>
        <v>#DIV/0!</v>
      </c>
      <c r="U9" s="29" t="e">
        <f t="shared" si="6"/>
        <v>#DIV/0!</v>
      </c>
      <c r="V9" s="29" t="e">
        <f t="shared" si="7"/>
        <v>#DIV/0!</v>
      </c>
      <c r="Y9" s="29" t="e">
        <f t="shared" si="8"/>
        <v>#DIV/0!</v>
      </c>
      <c r="Z9" s="29" t="e">
        <f t="shared" si="9"/>
        <v>#DIV/0!</v>
      </c>
      <c r="AC9" s="29" t="e">
        <f t="shared" si="10"/>
        <v>#DIV/0!</v>
      </c>
      <c r="AD9" s="29" t="e">
        <f t="shared" si="11"/>
        <v>#DIV/0!</v>
      </c>
    </row>
    <row r="10" spans="1:30" ht="12.75" x14ac:dyDescent="0.2">
      <c r="A10" s="29">
        <f>turn.targ236!A11</f>
        <v>6</v>
      </c>
      <c r="B10" s="29" t="e">
        <f>turn.targ236!B11</f>
        <v>#N/A</v>
      </c>
      <c r="C10" s="29" t="e">
        <f>turn.targ236!C11</f>
        <v>#N/A</v>
      </c>
      <c r="D10" s="30" t="e">
        <f>turn.targ236!AC11</f>
        <v>#DIV/0!</v>
      </c>
      <c r="E10" s="32" t="e">
        <f>turn.targ236!AK11</f>
        <v>#DIV/0!</v>
      </c>
      <c r="F10" s="32" t="e">
        <f>turn.targ236!AL11</f>
        <v>#DIV/0!</v>
      </c>
      <c r="H10" s="41">
        <v>1</v>
      </c>
      <c r="I10" s="29" t="e">
        <f t="shared" si="0"/>
        <v>#DIV/0!</v>
      </c>
      <c r="J10" s="29" t="e">
        <f t="shared" si="1"/>
        <v>#DIV/0!</v>
      </c>
      <c r="K10" s="29"/>
      <c r="M10" s="29" t="e">
        <f t="shared" si="2"/>
        <v>#DIV/0!</v>
      </c>
      <c r="N10" s="29" t="e">
        <f t="shared" si="3"/>
        <v>#DIV/0!</v>
      </c>
      <c r="O10" s="29"/>
      <c r="Q10" s="29" t="e">
        <f t="shared" si="4"/>
        <v>#DIV/0!</v>
      </c>
      <c r="R10" s="29" t="e">
        <f t="shared" si="5"/>
        <v>#DIV/0!</v>
      </c>
      <c r="U10" s="29" t="e">
        <f t="shared" si="6"/>
        <v>#DIV/0!</v>
      </c>
      <c r="V10" s="29" t="e">
        <f t="shared" si="7"/>
        <v>#DIV/0!</v>
      </c>
      <c r="Y10" s="29" t="e">
        <f t="shared" si="8"/>
        <v>#DIV/0!</v>
      </c>
      <c r="Z10" s="29" t="e">
        <f t="shared" si="9"/>
        <v>#DIV/0!</v>
      </c>
      <c r="AC10" s="29" t="e">
        <f t="shared" si="10"/>
        <v>#DIV/0!</v>
      </c>
      <c r="AD10" s="29" t="e">
        <f t="shared" si="11"/>
        <v>#DIV/0!</v>
      </c>
    </row>
    <row r="11" spans="1:30" ht="12.75" x14ac:dyDescent="0.2">
      <c r="A11" s="29">
        <f>turn.targ236!A12</f>
        <v>7</v>
      </c>
      <c r="B11" s="29" t="str">
        <f>turn.targ236!B12</f>
        <v>St60k_U_D100-a@7</v>
      </c>
      <c r="C11" s="29" t="str">
        <f>turn.targ236!C12</f>
        <v>MS_St60k_U</v>
      </c>
      <c r="D11" s="30">
        <f>turn.targ236!AC12</f>
        <v>2.808404154849474E-3</v>
      </c>
      <c r="E11" s="32">
        <f>turn.targ236!AK12</f>
        <v>3.2925192691850392E-5</v>
      </c>
      <c r="F11" s="32">
        <f>turn.targ236!AL12</f>
        <v>1.6755240453103852E-6</v>
      </c>
      <c r="I11" s="29" t="e">
        <f t="shared" si="0"/>
        <v>#DIV/0!</v>
      </c>
      <c r="J11" s="29" t="e">
        <f t="shared" si="1"/>
        <v>#DIV/0!</v>
      </c>
      <c r="K11" s="29"/>
      <c r="M11" s="29" t="e">
        <f t="shared" si="2"/>
        <v>#DIV/0!</v>
      </c>
      <c r="N11" s="29" t="e">
        <f t="shared" si="3"/>
        <v>#DIV/0!</v>
      </c>
      <c r="O11" s="29"/>
      <c r="Q11" s="29" t="e">
        <f t="shared" si="4"/>
        <v>#DIV/0!</v>
      </c>
      <c r="R11" s="29" t="e">
        <f t="shared" si="5"/>
        <v>#DIV/0!</v>
      </c>
      <c r="U11" s="29" t="e">
        <f t="shared" si="6"/>
        <v>#DIV/0!</v>
      </c>
      <c r="V11" s="29" t="e">
        <f t="shared" si="7"/>
        <v>#DIV/0!</v>
      </c>
      <c r="Y11" s="29" t="e">
        <f t="shared" si="8"/>
        <v>#DIV/0!</v>
      </c>
      <c r="Z11" s="29" t="e">
        <f t="shared" si="9"/>
        <v>#DIV/0!</v>
      </c>
      <c r="AC11" s="29" t="e">
        <f t="shared" si="10"/>
        <v>#DIV/0!</v>
      </c>
      <c r="AD11" s="29" t="e">
        <f t="shared" si="11"/>
        <v>#DIV/0!</v>
      </c>
    </row>
    <row r="12" spans="1:30" ht="12.75" x14ac:dyDescent="0.2">
      <c r="A12" s="29">
        <f>turn.targ236!A13</f>
        <v>8</v>
      </c>
      <c r="B12" s="29" t="str">
        <f>turn.targ236!B13</f>
        <v>St60k_U_D100-b@8</v>
      </c>
      <c r="C12" s="29" t="str">
        <f>turn.targ236!C13</f>
        <v>MS_St60k_U</v>
      </c>
      <c r="D12" s="30">
        <f>turn.targ236!AC13</f>
        <v>3.0213161535714928E-3</v>
      </c>
      <c r="E12" s="32">
        <f>turn.targ236!AK13</f>
        <v>2.844973035890221E-5</v>
      </c>
      <c r="F12" s="32">
        <f>turn.targ236!AL13</f>
        <v>3.1118945919850017E-6</v>
      </c>
      <c r="I12" s="29" t="e">
        <f t="shared" si="0"/>
        <v>#DIV/0!</v>
      </c>
      <c r="J12" s="29" t="e">
        <f t="shared" si="1"/>
        <v>#DIV/0!</v>
      </c>
      <c r="K12" s="29"/>
      <c r="M12" s="29" t="e">
        <f t="shared" si="2"/>
        <v>#DIV/0!</v>
      </c>
      <c r="N12" s="29" t="e">
        <f t="shared" si="3"/>
        <v>#DIV/0!</v>
      </c>
      <c r="O12" s="29"/>
      <c r="Q12" s="29" t="e">
        <f t="shared" si="4"/>
        <v>#DIV/0!</v>
      </c>
      <c r="R12" s="29" t="e">
        <f t="shared" si="5"/>
        <v>#DIV/0!</v>
      </c>
      <c r="U12" s="29" t="e">
        <f t="shared" si="6"/>
        <v>#DIV/0!</v>
      </c>
      <c r="V12" s="29" t="e">
        <f t="shared" si="7"/>
        <v>#DIV/0!</v>
      </c>
      <c r="Y12" s="29" t="e">
        <f t="shared" si="8"/>
        <v>#DIV/0!</v>
      </c>
      <c r="Z12" s="29" t="e">
        <f t="shared" si="9"/>
        <v>#DIV/0!</v>
      </c>
      <c r="AC12" s="29" t="e">
        <f t="shared" si="10"/>
        <v>#DIV/0!</v>
      </c>
      <c r="AD12" s="29" t="e">
        <f t="shared" si="11"/>
        <v>#DIV/0!</v>
      </c>
    </row>
    <row r="13" spans="1:30" s="81" customFormat="1" ht="12.75" x14ac:dyDescent="0.2">
      <c r="A13" s="81">
        <f>turn.targ236!A14</f>
        <v>9</v>
      </c>
      <c r="B13" s="81" t="str">
        <f>turn.targ236!B14</f>
        <v>St60k_U_D100-c@9</v>
      </c>
      <c r="C13" s="81" t="str">
        <f>turn.targ236!C14</f>
        <v>MS_St60k_U</v>
      </c>
      <c r="D13" s="82">
        <f>turn.targ236!AC14</f>
        <v>6.8677376369619134E-3</v>
      </c>
      <c r="E13" s="83">
        <f>turn.targ236!AK14</f>
        <v>1.0393124194345074E-5</v>
      </c>
      <c r="F13" s="83">
        <f>turn.targ236!AL14</f>
        <v>2.3561588177617736E-6</v>
      </c>
      <c r="G13" s="83"/>
      <c r="H13" s="84"/>
      <c r="I13" s="81" t="e">
        <f t="shared" si="0"/>
        <v>#DIV/0!</v>
      </c>
      <c r="J13" s="81" t="e">
        <f t="shared" si="1"/>
        <v>#DIV/0!</v>
      </c>
      <c r="L13" s="84"/>
      <c r="M13" s="81" t="e">
        <f t="shared" si="2"/>
        <v>#DIV/0!</v>
      </c>
      <c r="N13" s="81" t="e">
        <f t="shared" si="3"/>
        <v>#DIV/0!</v>
      </c>
      <c r="P13" s="84"/>
      <c r="Q13" s="81" t="e">
        <f t="shared" si="4"/>
        <v>#DIV/0!</v>
      </c>
      <c r="R13" s="81" t="e">
        <f t="shared" si="5"/>
        <v>#DIV/0!</v>
      </c>
      <c r="T13" s="84"/>
      <c r="U13" s="81" t="e">
        <f t="shared" si="6"/>
        <v>#DIV/0!</v>
      </c>
      <c r="V13" s="81" t="e">
        <f t="shared" si="7"/>
        <v>#DIV/0!</v>
      </c>
      <c r="X13" s="84"/>
      <c r="Y13" s="81" t="e">
        <f t="shared" si="8"/>
        <v>#DIV/0!</v>
      </c>
      <c r="Z13" s="81" t="e">
        <f t="shared" si="9"/>
        <v>#DIV/0!</v>
      </c>
      <c r="AB13" s="84"/>
      <c r="AC13" s="81" t="e">
        <f t="shared" si="10"/>
        <v>#DIV/0!</v>
      </c>
      <c r="AD13" s="81" t="e">
        <f t="shared" si="11"/>
        <v>#DIV/0!</v>
      </c>
    </row>
    <row r="14" spans="1:30" ht="12.75" x14ac:dyDescent="0.2">
      <c r="A14" s="29">
        <f>turn.targ236!A15</f>
        <v>10</v>
      </c>
      <c r="B14" s="29" t="str">
        <f>turn.targ236!B15</f>
        <v>Vienna-KkU_D30+Fe02@10</v>
      </c>
      <c r="C14" s="29" t="str">
        <f>turn.targ236!C15</f>
        <v>Vienna-KkU</v>
      </c>
      <c r="D14" s="30">
        <f>turn.targ236!AC15</f>
        <v>99.999999999999986</v>
      </c>
      <c r="E14" s="32">
        <f>turn.targ236!AK15</f>
        <v>6.561246806119761E-11</v>
      </c>
      <c r="F14" s="32">
        <f>turn.targ236!AL15</f>
        <v>6.8282375842821525E-12</v>
      </c>
      <c r="I14" s="29" t="e">
        <f t="shared" si="0"/>
        <v>#DIV/0!</v>
      </c>
      <c r="J14" s="29" t="e">
        <f t="shared" si="1"/>
        <v>#DIV/0!</v>
      </c>
      <c r="K14" s="29"/>
      <c r="M14" s="29" t="e">
        <f t="shared" si="2"/>
        <v>#DIV/0!</v>
      </c>
      <c r="N14" s="29" t="e">
        <f t="shared" si="3"/>
        <v>#DIV/0!</v>
      </c>
      <c r="O14" s="29"/>
      <c r="Q14" s="29" t="e">
        <f t="shared" si="4"/>
        <v>#DIV/0!</v>
      </c>
      <c r="R14" s="29" t="e">
        <f t="shared" si="5"/>
        <v>#DIV/0!</v>
      </c>
      <c r="T14" s="41">
        <v>1</v>
      </c>
      <c r="U14" s="29">
        <f t="shared" si="6"/>
        <v>99.999999999999986</v>
      </c>
      <c r="V14" s="85">
        <f t="shared" si="7"/>
        <v>6.561246806119761E-11</v>
      </c>
      <c r="Y14" s="29" t="e">
        <f t="shared" si="8"/>
        <v>#DIV/0!</v>
      </c>
      <c r="Z14" s="29" t="e">
        <f t="shared" si="9"/>
        <v>#DIV/0!</v>
      </c>
      <c r="AC14" s="29" t="e">
        <f t="shared" si="10"/>
        <v>#DIV/0!</v>
      </c>
      <c r="AD14" s="29" t="e">
        <f t="shared" si="11"/>
        <v>#DIV/0!</v>
      </c>
    </row>
    <row r="15" spans="1:30" ht="12.75" x14ac:dyDescent="0.2">
      <c r="A15" s="29">
        <f>turn.targ236!A16</f>
        <v>11</v>
      </c>
      <c r="B15" s="29" t="str">
        <f>turn.targ236!B16</f>
        <v>St60e_U_D100-a@11</v>
      </c>
      <c r="C15" s="29" t="str">
        <f>turn.targ236!C16</f>
        <v>MS_St60e_U</v>
      </c>
      <c r="D15" s="30">
        <f>turn.targ236!AC16</f>
        <v>3.1910909715889358E-3</v>
      </c>
      <c r="E15" s="32">
        <f>turn.targ236!AK16</f>
        <v>3.3548312652472526E-6</v>
      </c>
      <c r="F15" s="32">
        <f>turn.targ236!AL16</f>
        <v>1.0758777596335578E-6</v>
      </c>
      <c r="I15" s="29" t="e">
        <f t="shared" si="0"/>
        <v>#DIV/0!</v>
      </c>
      <c r="J15" s="29" t="e">
        <f t="shared" si="1"/>
        <v>#DIV/0!</v>
      </c>
      <c r="K15" s="29"/>
      <c r="M15" s="29" t="e">
        <f t="shared" si="2"/>
        <v>#DIV/0!</v>
      </c>
      <c r="N15" s="29" t="e">
        <f t="shared" si="3"/>
        <v>#DIV/0!</v>
      </c>
      <c r="O15" s="29"/>
      <c r="Q15" s="29" t="e">
        <f t="shared" si="4"/>
        <v>#DIV/0!</v>
      </c>
      <c r="R15" s="29" t="e">
        <f t="shared" si="5"/>
        <v>#DIV/0!</v>
      </c>
      <c r="T15" s="41">
        <v>1</v>
      </c>
      <c r="U15" s="29">
        <f t="shared" si="6"/>
        <v>3.1910909715889358E-3</v>
      </c>
      <c r="V15" s="85">
        <f t="shared" si="7"/>
        <v>3.3548312652472526E-6</v>
      </c>
      <c r="Y15" s="29" t="e">
        <f t="shared" si="8"/>
        <v>#DIV/0!</v>
      </c>
      <c r="Z15" s="29" t="e">
        <f t="shared" si="9"/>
        <v>#DIV/0!</v>
      </c>
      <c r="AC15" s="29" t="e">
        <f t="shared" si="10"/>
        <v>#DIV/0!</v>
      </c>
      <c r="AD15" s="29" t="e">
        <f t="shared" si="11"/>
        <v>#DIV/0!</v>
      </c>
    </row>
    <row r="16" spans="1:30" ht="12.75" x14ac:dyDescent="0.2">
      <c r="A16" s="29">
        <f>turn.targ236!A17</f>
        <v>12</v>
      </c>
      <c r="B16" s="29" t="str">
        <f>turn.targ236!B17</f>
        <v>St60e_U_D100-b@12</v>
      </c>
      <c r="C16" s="29" t="str">
        <f>turn.targ236!C17</f>
        <v>MS_St60e_U</v>
      </c>
      <c r="D16" s="30">
        <f>turn.targ236!AC17</f>
        <v>3.3187924111288142E-3</v>
      </c>
      <c r="E16" s="32">
        <f>turn.targ236!AK17</f>
        <v>5.6417198270016354E-6</v>
      </c>
      <c r="F16" s="32">
        <f>turn.targ236!AL17</f>
        <v>7.0253391915587022E-7</v>
      </c>
      <c r="I16" s="29" t="e">
        <f t="shared" si="0"/>
        <v>#DIV/0!</v>
      </c>
      <c r="J16" s="29" t="e">
        <f t="shared" si="1"/>
        <v>#DIV/0!</v>
      </c>
      <c r="K16" s="29"/>
      <c r="M16" s="29" t="e">
        <f t="shared" si="2"/>
        <v>#DIV/0!</v>
      </c>
      <c r="N16" s="29" t="e">
        <f t="shared" si="3"/>
        <v>#DIV/0!</v>
      </c>
      <c r="O16" s="29"/>
      <c r="Q16" s="29" t="e">
        <f t="shared" si="4"/>
        <v>#DIV/0!</v>
      </c>
      <c r="R16" s="29" t="e">
        <f t="shared" si="5"/>
        <v>#DIV/0!</v>
      </c>
      <c r="U16" s="29" t="e">
        <f t="shared" si="6"/>
        <v>#DIV/0!</v>
      </c>
      <c r="V16" s="29" t="e">
        <f t="shared" si="7"/>
        <v>#DIV/0!</v>
      </c>
      <c r="Y16" s="29" t="e">
        <f t="shared" si="8"/>
        <v>#DIV/0!</v>
      </c>
      <c r="Z16" s="29" t="e">
        <f t="shared" si="9"/>
        <v>#DIV/0!</v>
      </c>
      <c r="AC16" s="29" t="e">
        <f t="shared" si="10"/>
        <v>#DIV/0!</v>
      </c>
      <c r="AD16" s="29" t="e">
        <f t="shared" si="11"/>
        <v>#DIV/0!</v>
      </c>
    </row>
    <row r="17" spans="1:30" ht="12.75" x14ac:dyDescent="0.2">
      <c r="A17" s="29">
        <f>turn.targ236!A18</f>
        <v>13</v>
      </c>
      <c r="B17" s="29" t="str">
        <f>turn.targ236!B18</f>
        <v>St60e_U_D100-c@13</v>
      </c>
      <c r="C17" s="29" t="str">
        <f>turn.targ236!C18</f>
        <v>MS_St60e_U</v>
      </c>
      <c r="D17" s="30">
        <f>turn.targ236!AC18</f>
        <v>2.7165384854180986E-3</v>
      </c>
      <c r="E17" s="32">
        <f>turn.targ236!AK18</f>
        <v>7.4079820048901135E-6</v>
      </c>
      <c r="F17" s="32">
        <f>turn.targ236!AL18</f>
        <v>9.1582957122835722E-7</v>
      </c>
      <c r="I17" s="29" t="e">
        <f t="shared" si="0"/>
        <v>#DIV/0!</v>
      </c>
      <c r="J17" s="29" t="e">
        <f t="shared" si="1"/>
        <v>#DIV/0!</v>
      </c>
      <c r="K17" s="29"/>
      <c r="M17" s="29" t="e">
        <f t="shared" si="2"/>
        <v>#DIV/0!</v>
      </c>
      <c r="N17" s="29" t="e">
        <f t="shared" si="3"/>
        <v>#DIV/0!</v>
      </c>
      <c r="O17" s="29"/>
      <c r="P17" s="41">
        <v>1</v>
      </c>
      <c r="Q17" s="29">
        <f t="shared" si="4"/>
        <v>2.7165384854180986E-3</v>
      </c>
      <c r="R17" s="29">
        <f t="shared" si="5"/>
        <v>7.4079820048901135E-6</v>
      </c>
      <c r="U17" s="29" t="e">
        <f t="shared" si="6"/>
        <v>#DIV/0!</v>
      </c>
      <c r="V17" s="29" t="e">
        <f t="shared" si="7"/>
        <v>#DIV/0!</v>
      </c>
      <c r="Y17" s="29" t="e">
        <f t="shared" si="8"/>
        <v>#DIV/0!</v>
      </c>
      <c r="Z17" s="29" t="e">
        <f t="shared" si="9"/>
        <v>#DIV/0!</v>
      </c>
      <c r="AC17" s="29" t="e">
        <f t="shared" si="10"/>
        <v>#DIV/0!</v>
      </c>
      <c r="AD17" s="29" t="e">
        <f t="shared" si="11"/>
        <v>#DIV/0!</v>
      </c>
    </row>
    <row r="18" spans="1:30" s="81" customFormat="1" ht="12.75" x14ac:dyDescent="0.2">
      <c r="A18" s="81">
        <f>turn.targ236!A19</f>
        <v>14</v>
      </c>
      <c r="B18" s="81" t="str">
        <f>turn.targ236!B19</f>
        <v>St60w_U_D100-a@14</v>
      </c>
      <c r="C18" s="81" t="str">
        <f>turn.targ236!C19</f>
        <v>MS_St60w_U</v>
      </c>
      <c r="D18" s="82">
        <f>turn.targ236!AC19</f>
        <v>1.8132272647691061E-3</v>
      </c>
      <c r="E18" s="83">
        <f>turn.targ236!AK19</f>
        <v>3.0605814432631391E-5</v>
      </c>
      <c r="F18" s="83">
        <f>turn.targ236!AL19</f>
        <v>3.4423110260076902E-6</v>
      </c>
      <c r="G18" s="83"/>
      <c r="H18" s="84"/>
      <c r="I18" s="81" t="e">
        <f t="shared" si="0"/>
        <v>#DIV/0!</v>
      </c>
      <c r="J18" s="81" t="e">
        <f t="shared" si="1"/>
        <v>#DIV/0!</v>
      </c>
      <c r="L18" s="84"/>
      <c r="M18" s="81" t="e">
        <f t="shared" si="2"/>
        <v>#DIV/0!</v>
      </c>
      <c r="N18" s="81" t="e">
        <f t="shared" si="3"/>
        <v>#DIV/0!</v>
      </c>
      <c r="P18" s="84">
        <v>1</v>
      </c>
      <c r="Q18" s="81">
        <f t="shared" si="4"/>
        <v>1.8132272647691061E-3</v>
      </c>
      <c r="R18" s="81">
        <f t="shared" si="5"/>
        <v>3.0605814432631391E-5</v>
      </c>
      <c r="T18" s="84"/>
      <c r="U18" s="81" t="e">
        <f t="shared" si="6"/>
        <v>#DIV/0!</v>
      </c>
      <c r="V18" s="81" t="e">
        <f t="shared" si="7"/>
        <v>#DIV/0!</v>
      </c>
      <c r="X18" s="84"/>
      <c r="Y18" s="81" t="e">
        <f t="shared" si="8"/>
        <v>#DIV/0!</v>
      </c>
      <c r="Z18" s="81" t="e">
        <f t="shared" si="9"/>
        <v>#DIV/0!</v>
      </c>
      <c r="AB18" s="84"/>
      <c r="AC18" s="81" t="e">
        <f t="shared" si="10"/>
        <v>#DIV/0!</v>
      </c>
      <c r="AD18" s="81" t="e">
        <f t="shared" si="11"/>
        <v>#DIV/0!</v>
      </c>
    </row>
    <row r="19" spans="1:30" ht="12.75" x14ac:dyDescent="0.2">
      <c r="A19" s="29">
        <f>turn.targ236!A20</f>
        <v>15</v>
      </c>
      <c r="B19" s="29" t="str">
        <f>turn.targ236!B20</f>
        <v>Vienna_US8_D30-3@15</v>
      </c>
      <c r="C19" s="29" t="str">
        <f>turn.targ236!C20</f>
        <v>Vienna-US8</v>
      </c>
      <c r="D19" s="30">
        <f>turn.targ236!AC20</f>
        <v>11.532992949647069</v>
      </c>
      <c r="E19" s="32">
        <f>turn.targ236!AK20</f>
        <v>1.0308617670944588E-8</v>
      </c>
      <c r="F19" s="32">
        <f>turn.targ236!AL20</f>
        <v>1.9651250709477676E-10</v>
      </c>
      <c r="H19" s="41">
        <v>1</v>
      </c>
      <c r="I19" s="29">
        <f t="shared" si="0"/>
        <v>11.532992949647069</v>
      </c>
      <c r="J19" s="29">
        <f t="shared" si="1"/>
        <v>1.0308617670944588E-8</v>
      </c>
      <c r="K19" s="29"/>
      <c r="M19" s="29" t="e">
        <f t="shared" si="2"/>
        <v>#DIV/0!</v>
      </c>
      <c r="N19" s="29" t="e">
        <f t="shared" si="3"/>
        <v>#DIV/0!</v>
      </c>
      <c r="O19" s="29"/>
      <c r="Q19" s="29" t="e">
        <f t="shared" si="4"/>
        <v>#DIV/0!</v>
      </c>
      <c r="R19" s="29" t="e">
        <f t="shared" si="5"/>
        <v>#DIV/0!</v>
      </c>
      <c r="U19" s="29" t="e">
        <f t="shared" si="6"/>
        <v>#DIV/0!</v>
      </c>
      <c r="V19" s="29" t="e">
        <f t="shared" si="7"/>
        <v>#DIV/0!</v>
      </c>
      <c r="Y19" s="29" t="e">
        <f t="shared" si="8"/>
        <v>#DIV/0!</v>
      </c>
      <c r="Z19" s="29" t="e">
        <f t="shared" si="9"/>
        <v>#DIV/0!</v>
      </c>
      <c r="AC19" s="29" t="e">
        <f t="shared" si="10"/>
        <v>#DIV/0!</v>
      </c>
      <c r="AD19" s="29" t="e">
        <f t="shared" si="11"/>
        <v>#DIV/0!</v>
      </c>
    </row>
    <row r="20" spans="1:30" ht="12.75" x14ac:dyDescent="0.2">
      <c r="A20" s="29">
        <f>turn.targ236!A21</f>
        <v>16</v>
      </c>
      <c r="B20" s="29" t="str">
        <f>turn.targ236!B21</f>
        <v>St60w_U_D100-b@16</v>
      </c>
      <c r="C20" s="29" t="str">
        <f>turn.targ236!C21</f>
        <v>MS_St60w_U</v>
      </c>
      <c r="D20" s="30">
        <f>turn.targ236!AC21</f>
        <v>3.1541038559716535E-3</v>
      </c>
      <c r="E20" s="32">
        <f>turn.targ236!AK21</f>
        <v>1.6652411046884748E-5</v>
      </c>
      <c r="F20" s="32">
        <f>turn.targ236!AL21</f>
        <v>4.4027357904828365E-6</v>
      </c>
      <c r="I20" s="29" t="e">
        <f t="shared" si="0"/>
        <v>#DIV/0!</v>
      </c>
      <c r="J20" s="29" t="e">
        <f t="shared" si="1"/>
        <v>#DIV/0!</v>
      </c>
      <c r="K20" s="29"/>
      <c r="M20" s="29" t="e">
        <f t="shared" si="2"/>
        <v>#DIV/0!</v>
      </c>
      <c r="N20" s="29" t="e">
        <f t="shared" si="3"/>
        <v>#DIV/0!</v>
      </c>
      <c r="O20" s="29"/>
      <c r="Q20" s="29" t="e">
        <f t="shared" si="4"/>
        <v>#DIV/0!</v>
      </c>
      <c r="R20" s="29" t="e">
        <f t="shared" si="5"/>
        <v>#DIV/0!</v>
      </c>
      <c r="U20" s="29" t="e">
        <f t="shared" si="6"/>
        <v>#DIV/0!</v>
      </c>
      <c r="V20" s="29" t="e">
        <f t="shared" si="7"/>
        <v>#DIV/0!</v>
      </c>
      <c r="Y20" s="29" t="e">
        <f t="shared" si="8"/>
        <v>#DIV/0!</v>
      </c>
      <c r="Z20" s="29" t="e">
        <f t="shared" si="9"/>
        <v>#DIV/0!</v>
      </c>
      <c r="AC20" s="29" t="e">
        <f t="shared" si="10"/>
        <v>#DIV/0!</v>
      </c>
      <c r="AD20" s="29" t="e">
        <f t="shared" si="11"/>
        <v>#DIV/0!</v>
      </c>
    </row>
    <row r="21" spans="1:30" ht="12.75" x14ac:dyDescent="0.2">
      <c r="A21" s="29">
        <f>turn.targ236!A22</f>
        <v>17</v>
      </c>
      <c r="B21" s="29" t="str">
        <f>turn.targ236!B22</f>
        <v>St60w_U_D100-c@17</v>
      </c>
      <c r="C21" s="29" t="str">
        <f>turn.targ236!C22</f>
        <v>MS_St60w_U</v>
      </c>
      <c r="D21" s="30">
        <f>turn.targ236!AC22</f>
        <v>1.8845898194326945E-3</v>
      </c>
      <c r="E21" s="32">
        <f>turn.targ236!AK22</f>
        <v>2.9207032954884481E-5</v>
      </c>
      <c r="F21" s="32">
        <f>turn.targ236!AL22</f>
        <v>2.2039524859841095E-6</v>
      </c>
      <c r="I21" s="29" t="e">
        <f t="shared" si="0"/>
        <v>#DIV/0!</v>
      </c>
      <c r="J21" s="29" t="e">
        <f t="shared" si="1"/>
        <v>#DIV/0!</v>
      </c>
      <c r="K21" s="29"/>
      <c r="M21" s="29" t="e">
        <f t="shared" si="2"/>
        <v>#DIV/0!</v>
      </c>
      <c r="N21" s="29" t="e">
        <f t="shared" si="3"/>
        <v>#DIV/0!</v>
      </c>
      <c r="O21" s="29"/>
      <c r="Q21" s="29" t="e">
        <f t="shared" si="4"/>
        <v>#DIV/0!</v>
      </c>
      <c r="R21" s="29" t="e">
        <f t="shared" si="5"/>
        <v>#DIV/0!</v>
      </c>
      <c r="T21" s="41">
        <v>1</v>
      </c>
      <c r="U21" s="29">
        <f t="shared" si="6"/>
        <v>1.8845898194326945E-3</v>
      </c>
      <c r="V21" s="85">
        <f t="shared" si="7"/>
        <v>2.9207032954884481E-5</v>
      </c>
      <c r="Y21" s="29" t="e">
        <f t="shared" si="8"/>
        <v>#DIV/0!</v>
      </c>
      <c r="Z21" s="29" t="e">
        <f t="shared" si="9"/>
        <v>#DIV/0!</v>
      </c>
      <c r="AC21" s="29" t="e">
        <f t="shared" si="10"/>
        <v>#DIV/0!</v>
      </c>
      <c r="AD21" s="29" t="e">
        <f t="shared" si="11"/>
        <v>#DIV/0!</v>
      </c>
    </row>
    <row r="22" spans="1:30" ht="12.75" x14ac:dyDescent="0.2">
      <c r="A22" s="29">
        <f>turn.targ236!A23</f>
        <v>18</v>
      </c>
      <c r="B22" s="29" t="str">
        <f>turn.targ236!B23</f>
        <v>Blank_20091102@18</v>
      </c>
      <c r="C22" s="29" t="str">
        <f>turn.targ236!C23</f>
        <v>MS_Blank_20091102</v>
      </c>
      <c r="D22" s="30">
        <f>turn.targ236!AC23</f>
        <v>4.3856070866853517E-2</v>
      </c>
      <c r="E22" s="32">
        <f>turn.targ236!AK23</f>
        <v>3.7012698831414067E-7</v>
      </c>
      <c r="F22" s="32">
        <f>turn.targ236!AL23</f>
        <v>8.4468329103867853E-8</v>
      </c>
      <c r="I22" s="29" t="e">
        <f t="shared" si="0"/>
        <v>#DIV/0!</v>
      </c>
      <c r="J22" s="29" t="e">
        <f t="shared" si="1"/>
        <v>#DIV/0!</v>
      </c>
      <c r="K22" s="29"/>
      <c r="M22" s="29" t="e">
        <f t="shared" si="2"/>
        <v>#DIV/0!</v>
      </c>
      <c r="N22" s="29" t="e">
        <f t="shared" si="3"/>
        <v>#DIV/0!</v>
      </c>
      <c r="O22" s="29"/>
      <c r="Q22" s="29" t="e">
        <f t="shared" si="4"/>
        <v>#DIV/0!</v>
      </c>
      <c r="R22" s="29" t="e">
        <f t="shared" si="5"/>
        <v>#DIV/0!</v>
      </c>
      <c r="T22" s="41">
        <v>1</v>
      </c>
      <c r="U22" s="29">
        <f t="shared" si="6"/>
        <v>4.3856070866853517E-2</v>
      </c>
      <c r="V22" s="29">
        <f t="shared" si="7"/>
        <v>3.7012698831414067E-7</v>
      </c>
      <c r="Y22" s="29" t="e">
        <f t="shared" si="8"/>
        <v>#DIV/0!</v>
      </c>
      <c r="Z22" s="29" t="e">
        <f t="shared" si="9"/>
        <v>#DIV/0!</v>
      </c>
      <c r="AC22" s="29" t="e">
        <f t="shared" si="10"/>
        <v>#DIV/0!</v>
      </c>
      <c r="AD22" s="29" t="e">
        <f t="shared" si="11"/>
        <v>#DIV/0!</v>
      </c>
    </row>
    <row r="23" spans="1:30" s="81" customFormat="1" ht="12.75" x14ac:dyDescent="0.2">
      <c r="A23" s="81">
        <f>turn.targ236!A24</f>
        <v>19</v>
      </c>
      <c r="B23" s="81" t="e">
        <f>turn.targ236!B24</f>
        <v>#N/A</v>
      </c>
      <c r="C23" s="81" t="e">
        <f>turn.targ236!C24</f>
        <v>#N/A</v>
      </c>
      <c r="D23" s="82" t="e">
        <f>turn.targ236!AC24</f>
        <v>#DIV/0!</v>
      </c>
      <c r="E23" s="83" t="e">
        <f>turn.targ236!AK24</f>
        <v>#DIV/0!</v>
      </c>
      <c r="F23" s="83" t="e">
        <f>turn.targ236!AL24</f>
        <v>#DIV/0!</v>
      </c>
      <c r="G23" s="83"/>
      <c r="H23" s="84"/>
      <c r="I23" s="81" t="e">
        <f t="shared" si="0"/>
        <v>#DIV/0!</v>
      </c>
      <c r="J23" s="81" t="e">
        <f t="shared" si="1"/>
        <v>#DIV/0!</v>
      </c>
      <c r="L23" s="84"/>
      <c r="M23" s="81" t="e">
        <f t="shared" si="2"/>
        <v>#DIV/0!</v>
      </c>
      <c r="N23" s="81" t="e">
        <f t="shared" si="3"/>
        <v>#DIV/0!</v>
      </c>
      <c r="P23" s="84"/>
      <c r="Q23" s="81" t="e">
        <f t="shared" si="4"/>
        <v>#DIV/0!</v>
      </c>
      <c r="R23" s="81" t="e">
        <f t="shared" si="5"/>
        <v>#DIV/0!</v>
      </c>
      <c r="T23" s="84"/>
      <c r="U23" s="81" t="e">
        <f t="shared" si="6"/>
        <v>#DIV/0!</v>
      </c>
      <c r="V23" s="81" t="e">
        <f t="shared" si="7"/>
        <v>#DIV/0!</v>
      </c>
      <c r="X23" s="84"/>
      <c r="Y23" s="81" t="e">
        <f t="shared" si="8"/>
        <v>#DIV/0!</v>
      </c>
      <c r="Z23" s="81" t="e">
        <f t="shared" si="9"/>
        <v>#DIV/0!</v>
      </c>
      <c r="AB23" s="84"/>
      <c r="AC23" s="81" t="e">
        <f t="shared" si="10"/>
        <v>#DIV/0!</v>
      </c>
      <c r="AD23" s="81" t="e">
        <f t="shared" si="11"/>
        <v>#DIV/0!</v>
      </c>
    </row>
    <row r="24" spans="1:30" ht="12.75" x14ac:dyDescent="0.2">
      <c r="A24" s="29">
        <f>turn.targ236!A25</f>
        <v>20</v>
      </c>
      <c r="B24" s="29" t="e">
        <f>turn.targ236!B25</f>
        <v>#N/A</v>
      </c>
      <c r="C24" s="29" t="e">
        <f>turn.targ236!C25</f>
        <v>#N/A</v>
      </c>
      <c r="D24" s="30" t="e">
        <f>turn.targ236!AC25</f>
        <v>#DIV/0!</v>
      </c>
      <c r="E24" s="32" t="e">
        <f>turn.targ236!AK25</f>
        <v>#DIV/0!</v>
      </c>
      <c r="F24" s="32" t="e">
        <f>turn.targ236!AL25</f>
        <v>#DIV/0!</v>
      </c>
      <c r="I24" s="29" t="e">
        <f t="shared" si="0"/>
        <v>#DIV/0!</v>
      </c>
      <c r="J24" s="29" t="e">
        <f t="shared" si="1"/>
        <v>#DIV/0!</v>
      </c>
      <c r="K24" s="29"/>
      <c r="M24" s="29" t="e">
        <f t="shared" si="2"/>
        <v>#DIV/0!</v>
      </c>
      <c r="N24" s="29" t="e">
        <f t="shared" si="3"/>
        <v>#DIV/0!</v>
      </c>
      <c r="O24" s="29"/>
      <c r="Q24" s="29" t="e">
        <f t="shared" si="4"/>
        <v>#DIV/0!</v>
      </c>
      <c r="R24" s="29" t="e">
        <f t="shared" si="5"/>
        <v>#DIV/0!</v>
      </c>
      <c r="T24" s="41">
        <v>1</v>
      </c>
      <c r="U24" s="29" t="e">
        <f t="shared" si="6"/>
        <v>#DIV/0!</v>
      </c>
      <c r="V24" s="85" t="e">
        <f t="shared" si="7"/>
        <v>#DIV/0!</v>
      </c>
      <c r="Y24" s="29" t="e">
        <f t="shared" si="8"/>
        <v>#DIV/0!</v>
      </c>
      <c r="Z24" s="29" t="e">
        <f t="shared" si="9"/>
        <v>#DIV/0!</v>
      </c>
      <c r="AC24" s="29" t="e">
        <f t="shared" si="10"/>
        <v>#DIV/0!</v>
      </c>
      <c r="AD24" s="29" t="e">
        <f t="shared" si="11"/>
        <v>#DIV/0!</v>
      </c>
    </row>
    <row r="25" spans="1:30" ht="12.75" x14ac:dyDescent="0.2">
      <c r="A25" s="29">
        <f>turn.targ236!A26</f>
        <v>21</v>
      </c>
      <c r="B25" s="29" t="e">
        <f>turn.targ236!B26</f>
        <v>#N/A</v>
      </c>
      <c r="C25" s="29" t="e">
        <f>turn.targ236!C26</f>
        <v>#N/A</v>
      </c>
      <c r="D25" s="30" t="e">
        <f>turn.targ236!AC26</f>
        <v>#DIV/0!</v>
      </c>
      <c r="E25" s="32" t="e">
        <f>turn.targ236!AK26</f>
        <v>#DIV/0!</v>
      </c>
      <c r="F25" s="32" t="e">
        <f>turn.targ236!AL26</f>
        <v>#DIV/0!</v>
      </c>
      <c r="I25" s="29" t="e">
        <f t="shared" si="0"/>
        <v>#DIV/0!</v>
      </c>
      <c r="J25" s="29" t="e">
        <f t="shared" si="1"/>
        <v>#DIV/0!</v>
      </c>
      <c r="K25" s="29"/>
      <c r="M25" s="29" t="e">
        <f t="shared" si="2"/>
        <v>#DIV/0!</v>
      </c>
      <c r="N25" s="29" t="e">
        <f t="shared" si="3"/>
        <v>#DIV/0!</v>
      </c>
      <c r="O25" s="29"/>
      <c r="Q25" s="29" t="e">
        <f t="shared" si="4"/>
        <v>#DIV/0!</v>
      </c>
      <c r="R25" s="29" t="e">
        <f t="shared" si="5"/>
        <v>#DIV/0!</v>
      </c>
      <c r="T25" s="41">
        <v>1</v>
      </c>
      <c r="U25" s="29" t="e">
        <f t="shared" si="6"/>
        <v>#DIV/0!</v>
      </c>
      <c r="V25" s="29" t="e">
        <f t="shared" si="7"/>
        <v>#DIV/0!</v>
      </c>
      <c r="Y25" s="29" t="e">
        <f t="shared" si="8"/>
        <v>#DIV/0!</v>
      </c>
      <c r="Z25" s="29" t="e">
        <f t="shared" si="9"/>
        <v>#DIV/0!</v>
      </c>
      <c r="AC25" s="29" t="e">
        <f t="shared" si="10"/>
        <v>#DIV/0!</v>
      </c>
      <c r="AD25" s="29" t="e">
        <f t="shared" si="11"/>
        <v>#DIV/0!</v>
      </c>
    </row>
    <row r="26" spans="1:30" ht="12.75" x14ac:dyDescent="0.2">
      <c r="A26" s="29">
        <f>turn.targ236!A27</f>
        <v>22</v>
      </c>
      <c r="B26" s="29" t="e">
        <f>turn.targ236!B27</f>
        <v>#N/A</v>
      </c>
      <c r="C26" s="29" t="e">
        <f>turn.targ236!C27</f>
        <v>#N/A</v>
      </c>
      <c r="D26" s="30" t="e">
        <f>turn.targ236!AC27</f>
        <v>#DIV/0!</v>
      </c>
      <c r="E26" s="32" t="e">
        <f>turn.targ236!AK27</f>
        <v>#DIV/0!</v>
      </c>
      <c r="F26" s="32" t="e">
        <f>turn.targ236!AL27</f>
        <v>#DIV/0!</v>
      </c>
      <c r="I26" s="29" t="e">
        <f t="shared" si="0"/>
        <v>#DIV/0!</v>
      </c>
      <c r="J26" s="29" t="e">
        <f t="shared" si="1"/>
        <v>#DIV/0!</v>
      </c>
      <c r="K26" s="29"/>
      <c r="M26" s="29" t="e">
        <f t="shared" si="2"/>
        <v>#DIV/0!</v>
      </c>
      <c r="N26" s="29" t="e">
        <f t="shared" si="3"/>
        <v>#DIV/0!</v>
      </c>
      <c r="O26" s="29"/>
      <c r="Q26" s="29" t="e">
        <f t="shared" si="4"/>
        <v>#DIV/0!</v>
      </c>
      <c r="R26" s="29" t="e">
        <f t="shared" si="5"/>
        <v>#DIV/0!</v>
      </c>
      <c r="U26" s="29" t="e">
        <f t="shared" si="6"/>
        <v>#DIV/0!</v>
      </c>
      <c r="V26" s="29" t="e">
        <f t="shared" si="7"/>
        <v>#DIV/0!</v>
      </c>
      <c r="Y26" s="29" t="e">
        <f t="shared" si="8"/>
        <v>#DIV/0!</v>
      </c>
      <c r="Z26" s="29" t="e">
        <f t="shared" si="9"/>
        <v>#DIV/0!</v>
      </c>
      <c r="AC26" s="29" t="e">
        <f t="shared" si="10"/>
        <v>#DIV/0!</v>
      </c>
      <c r="AD26" s="29" t="e">
        <f t="shared" si="11"/>
        <v>#DIV/0!</v>
      </c>
    </row>
    <row r="27" spans="1:30" ht="12.75" x14ac:dyDescent="0.2">
      <c r="A27" s="29">
        <f>turn.targ236!A28</f>
        <v>23</v>
      </c>
      <c r="B27" s="29" t="e">
        <f>turn.targ236!B28</f>
        <v>#N/A</v>
      </c>
      <c r="C27" s="29" t="e">
        <f>turn.targ236!C28</f>
        <v>#N/A</v>
      </c>
      <c r="D27" s="30" t="e">
        <f>turn.targ236!AC28</f>
        <v>#DIV/0!</v>
      </c>
      <c r="E27" s="32" t="e">
        <f>turn.targ236!AK28</f>
        <v>#DIV/0!</v>
      </c>
      <c r="F27" s="32" t="e">
        <f>turn.targ236!AL28</f>
        <v>#DIV/0!</v>
      </c>
      <c r="I27" s="29" t="e">
        <f t="shared" si="0"/>
        <v>#DIV/0!</v>
      </c>
      <c r="J27" s="29" t="e">
        <f t="shared" si="1"/>
        <v>#DIV/0!</v>
      </c>
      <c r="K27" s="29"/>
      <c r="M27" s="29" t="e">
        <f t="shared" si="2"/>
        <v>#DIV/0!</v>
      </c>
      <c r="N27" s="29" t="e">
        <f t="shared" si="3"/>
        <v>#DIV/0!</v>
      </c>
      <c r="O27" s="29"/>
      <c r="P27" s="41">
        <v>1</v>
      </c>
      <c r="Q27" s="29" t="e">
        <f t="shared" si="4"/>
        <v>#DIV/0!</v>
      </c>
      <c r="R27" s="85" t="e">
        <f t="shared" si="5"/>
        <v>#DIV/0!</v>
      </c>
      <c r="U27" s="29" t="e">
        <f t="shared" si="6"/>
        <v>#DIV/0!</v>
      </c>
      <c r="V27" s="29" t="e">
        <f t="shared" si="7"/>
        <v>#DIV/0!</v>
      </c>
      <c r="Y27" s="29" t="e">
        <f t="shared" si="8"/>
        <v>#DIV/0!</v>
      </c>
      <c r="Z27" s="29" t="e">
        <f t="shared" si="9"/>
        <v>#DIV/0!</v>
      </c>
      <c r="AC27" s="29" t="e">
        <f t="shared" si="10"/>
        <v>#DIV/0!</v>
      </c>
      <c r="AD27" s="29" t="e">
        <f t="shared" si="11"/>
        <v>#DIV/0!</v>
      </c>
    </row>
    <row r="28" spans="1:30" s="81" customFormat="1" ht="12.75" x14ac:dyDescent="0.2">
      <c r="A28" s="81">
        <f>turn.targ236!A29</f>
        <v>24</v>
      </c>
      <c r="B28" s="81" t="e">
        <f>turn.targ236!B29</f>
        <v>#N/A</v>
      </c>
      <c r="C28" s="81" t="e">
        <f>turn.targ236!C29</f>
        <v>#N/A</v>
      </c>
      <c r="D28" s="82" t="e">
        <f>turn.targ236!AC29</f>
        <v>#DIV/0!</v>
      </c>
      <c r="E28" s="83" t="e">
        <f>turn.targ236!AK29</f>
        <v>#DIV/0!</v>
      </c>
      <c r="F28" s="83" t="e">
        <f>turn.targ236!AL29</f>
        <v>#DIV/0!</v>
      </c>
      <c r="G28" s="83"/>
      <c r="H28" s="84"/>
      <c r="I28" s="81" t="e">
        <f t="shared" si="0"/>
        <v>#DIV/0!</v>
      </c>
      <c r="J28" s="81" t="e">
        <f t="shared" si="1"/>
        <v>#DIV/0!</v>
      </c>
      <c r="L28" s="84"/>
      <c r="M28" s="81" t="e">
        <f t="shared" si="2"/>
        <v>#DIV/0!</v>
      </c>
      <c r="N28" s="81" t="e">
        <f t="shared" si="3"/>
        <v>#DIV/0!</v>
      </c>
      <c r="P28" s="84">
        <v>1</v>
      </c>
      <c r="Q28" s="81" t="e">
        <f t="shared" si="4"/>
        <v>#DIV/0!</v>
      </c>
      <c r="R28" s="81" t="e">
        <f t="shared" si="5"/>
        <v>#DIV/0!</v>
      </c>
      <c r="T28" s="84"/>
      <c r="U28" s="81" t="e">
        <f t="shared" si="6"/>
        <v>#DIV/0!</v>
      </c>
      <c r="V28" s="81" t="e">
        <f t="shared" si="7"/>
        <v>#DIV/0!</v>
      </c>
      <c r="X28" s="84"/>
      <c r="Y28" s="81" t="e">
        <f t="shared" si="8"/>
        <v>#DIV/0!</v>
      </c>
      <c r="Z28" s="81" t="e">
        <f t="shared" si="9"/>
        <v>#DIV/0!</v>
      </c>
      <c r="AB28" s="84"/>
      <c r="AC28" s="81" t="e">
        <f t="shared" si="10"/>
        <v>#DIV/0!</v>
      </c>
      <c r="AD28" s="81" t="e">
        <f t="shared" si="11"/>
        <v>#DIV/0!</v>
      </c>
    </row>
    <row r="29" spans="1:30" ht="12.75" x14ac:dyDescent="0.2">
      <c r="A29" s="29">
        <f>turn.targ236!A30</f>
        <v>25</v>
      </c>
      <c r="B29" s="29" t="str">
        <f>turn.targ236!B30</f>
        <v>Vienna_US8_D30-3@25</v>
      </c>
      <c r="C29" s="29" t="str">
        <f>turn.targ236!C30</f>
        <v>Vienna-US8</v>
      </c>
      <c r="D29" s="30">
        <f>turn.targ236!AC30</f>
        <v>6.6402799957103635</v>
      </c>
      <c r="E29" s="32">
        <f>turn.targ236!AK30</f>
        <v>1.1416682966916813E-8</v>
      </c>
      <c r="F29" s="32">
        <f>turn.targ236!AL30</f>
        <v>7.6110474697681756E-10</v>
      </c>
      <c r="H29" s="41">
        <v>1</v>
      </c>
      <c r="I29" s="29">
        <f t="shared" si="0"/>
        <v>6.6402799957103635</v>
      </c>
      <c r="J29" s="85">
        <f t="shared" si="1"/>
        <v>1.1416682966916813E-8</v>
      </c>
      <c r="K29" s="29"/>
      <c r="M29" s="29" t="e">
        <f t="shared" si="2"/>
        <v>#DIV/0!</v>
      </c>
      <c r="N29" s="29" t="e">
        <f t="shared" si="3"/>
        <v>#DIV/0!</v>
      </c>
      <c r="O29" s="29"/>
      <c r="Q29" s="29" t="e">
        <f t="shared" si="4"/>
        <v>#DIV/0!</v>
      </c>
      <c r="R29" s="29" t="e">
        <f t="shared" si="5"/>
        <v>#DIV/0!</v>
      </c>
      <c r="U29" s="29" t="e">
        <f t="shared" si="6"/>
        <v>#DIV/0!</v>
      </c>
      <c r="V29" s="29" t="e">
        <f t="shared" si="7"/>
        <v>#DIV/0!</v>
      </c>
      <c r="Y29" s="29" t="e">
        <f t="shared" si="8"/>
        <v>#DIV/0!</v>
      </c>
      <c r="Z29" s="29" t="e">
        <f t="shared" si="9"/>
        <v>#DIV/0!</v>
      </c>
      <c r="AC29" s="29" t="e">
        <f t="shared" si="10"/>
        <v>#DIV/0!</v>
      </c>
      <c r="AD29" s="29" t="e">
        <f t="shared" si="11"/>
        <v>#DIV/0!</v>
      </c>
    </row>
    <row r="30" spans="1:30" ht="12.75" x14ac:dyDescent="0.2">
      <c r="A30" s="29">
        <f>turn.targ236!A31</f>
        <v>26</v>
      </c>
      <c r="B30" s="29" t="e">
        <f>turn.targ236!B31</f>
        <v>#N/A</v>
      </c>
      <c r="C30" s="29" t="e">
        <f>turn.targ236!C31</f>
        <v>#N/A</v>
      </c>
      <c r="D30" s="30" t="e">
        <f>turn.targ236!AC31</f>
        <v>#DIV/0!</v>
      </c>
      <c r="E30" s="32" t="e">
        <f>turn.targ236!AK31</f>
        <v>#DIV/0!</v>
      </c>
      <c r="F30" s="32" t="e">
        <f>turn.targ236!AL31</f>
        <v>#DIV/0!</v>
      </c>
      <c r="I30" s="29" t="e">
        <f t="shared" si="0"/>
        <v>#DIV/0!</v>
      </c>
      <c r="J30" s="29" t="e">
        <f t="shared" si="1"/>
        <v>#DIV/0!</v>
      </c>
      <c r="K30" s="29"/>
      <c r="L30" s="41">
        <v>1</v>
      </c>
      <c r="M30" s="29" t="e">
        <f t="shared" si="2"/>
        <v>#DIV/0!</v>
      </c>
      <c r="N30" s="29" t="e">
        <f t="shared" si="3"/>
        <v>#DIV/0!</v>
      </c>
      <c r="O30" s="29"/>
      <c r="Q30" s="29" t="e">
        <f t="shared" si="4"/>
        <v>#DIV/0!</v>
      </c>
      <c r="R30" s="29" t="e">
        <f t="shared" si="5"/>
        <v>#DIV/0!</v>
      </c>
      <c r="U30" s="29" t="e">
        <f t="shared" si="6"/>
        <v>#DIV/0!</v>
      </c>
      <c r="V30" s="29" t="e">
        <f t="shared" si="7"/>
        <v>#DIV/0!</v>
      </c>
      <c r="Y30" s="29" t="e">
        <f t="shared" si="8"/>
        <v>#DIV/0!</v>
      </c>
      <c r="Z30" s="29" t="e">
        <f t="shared" si="9"/>
        <v>#DIV/0!</v>
      </c>
      <c r="AC30" s="29" t="e">
        <f t="shared" si="10"/>
        <v>#DIV/0!</v>
      </c>
      <c r="AD30" s="29" t="e">
        <f t="shared" si="11"/>
        <v>#DIV/0!</v>
      </c>
    </row>
    <row r="31" spans="1:30" ht="12.75" x14ac:dyDescent="0.2">
      <c r="A31" s="29">
        <f>turn.targ236!A32</f>
        <v>27</v>
      </c>
      <c r="B31" s="29" t="e">
        <f>turn.targ236!B32</f>
        <v>#N/A</v>
      </c>
      <c r="C31" s="29" t="e">
        <f>turn.targ236!C32</f>
        <v>#N/A</v>
      </c>
      <c r="D31" s="30" t="e">
        <f>turn.targ236!AC32</f>
        <v>#DIV/0!</v>
      </c>
      <c r="E31" s="32" t="e">
        <f>turn.targ236!AK32</f>
        <v>#DIV/0!</v>
      </c>
      <c r="F31" s="32" t="e">
        <f>turn.targ236!AL32</f>
        <v>#DIV/0!</v>
      </c>
      <c r="I31" s="29" t="e">
        <f t="shared" si="0"/>
        <v>#DIV/0!</v>
      </c>
      <c r="J31" s="29" t="e">
        <f t="shared" si="1"/>
        <v>#DIV/0!</v>
      </c>
      <c r="K31" s="29"/>
      <c r="M31" s="29" t="e">
        <f t="shared" si="2"/>
        <v>#DIV/0!</v>
      </c>
      <c r="N31" s="29" t="e">
        <f t="shared" si="3"/>
        <v>#DIV/0!</v>
      </c>
      <c r="O31" s="29"/>
      <c r="Q31" s="29" t="e">
        <f t="shared" si="4"/>
        <v>#DIV/0!</v>
      </c>
      <c r="R31" s="29" t="e">
        <f t="shared" si="5"/>
        <v>#DIV/0!</v>
      </c>
      <c r="U31" s="29" t="e">
        <f t="shared" si="6"/>
        <v>#DIV/0!</v>
      </c>
      <c r="V31" s="29" t="e">
        <f t="shared" si="7"/>
        <v>#DIV/0!</v>
      </c>
      <c r="Y31" s="29" t="e">
        <f t="shared" si="8"/>
        <v>#DIV/0!</v>
      </c>
      <c r="Z31" s="29" t="e">
        <f t="shared" si="9"/>
        <v>#DIV/0!</v>
      </c>
      <c r="AC31" s="29" t="e">
        <f t="shared" si="10"/>
        <v>#DIV/0!</v>
      </c>
      <c r="AD31" s="29" t="e">
        <f t="shared" si="11"/>
        <v>#DIV/0!</v>
      </c>
    </row>
    <row r="32" spans="1:30" ht="12.75" x14ac:dyDescent="0.2">
      <c r="A32" s="29">
        <f>turn.targ236!A33</f>
        <v>28</v>
      </c>
      <c r="B32" s="29" t="e">
        <f>turn.targ236!B33</f>
        <v>#N/A</v>
      </c>
      <c r="C32" s="29" t="e">
        <f>turn.targ236!C33</f>
        <v>#N/A</v>
      </c>
      <c r="D32" s="30" t="e">
        <f>turn.targ236!AC33</f>
        <v>#DIV/0!</v>
      </c>
      <c r="E32" s="32" t="e">
        <f>turn.targ236!AK33</f>
        <v>#DIV/0!</v>
      </c>
      <c r="F32" s="32" t="e">
        <f>turn.targ236!AL33</f>
        <v>#DIV/0!</v>
      </c>
      <c r="I32" s="29" t="e">
        <f t="shared" si="0"/>
        <v>#DIV/0!</v>
      </c>
      <c r="J32" s="29" t="e">
        <f t="shared" si="1"/>
        <v>#DIV/0!</v>
      </c>
      <c r="K32" s="29"/>
      <c r="M32" s="29" t="e">
        <f t="shared" si="2"/>
        <v>#DIV/0!</v>
      </c>
      <c r="N32" s="29" t="e">
        <f t="shared" si="3"/>
        <v>#DIV/0!</v>
      </c>
      <c r="O32" s="29"/>
      <c r="Q32" s="29" t="e">
        <f t="shared" si="4"/>
        <v>#DIV/0!</v>
      </c>
      <c r="R32" s="29" t="e">
        <f t="shared" si="5"/>
        <v>#DIV/0!</v>
      </c>
      <c r="U32" s="29" t="e">
        <f t="shared" si="6"/>
        <v>#DIV/0!</v>
      </c>
      <c r="V32" s="29" t="e">
        <f t="shared" si="7"/>
        <v>#DIV/0!</v>
      </c>
      <c r="Y32" s="29" t="e">
        <f t="shared" si="8"/>
        <v>#DIV/0!</v>
      </c>
      <c r="Z32" s="29" t="e">
        <f t="shared" si="9"/>
        <v>#DIV/0!</v>
      </c>
      <c r="AC32" s="29" t="e">
        <f t="shared" si="10"/>
        <v>#DIV/0!</v>
      </c>
      <c r="AD32" s="29" t="e">
        <f t="shared" si="11"/>
        <v>#DIV/0!</v>
      </c>
    </row>
    <row r="33" spans="1:30" s="81" customFormat="1" ht="12.75" x14ac:dyDescent="0.2">
      <c r="A33" s="81">
        <f>turn.targ236!A34</f>
        <v>29</v>
      </c>
      <c r="B33" s="81" t="e">
        <f>turn.targ236!B34</f>
        <v>#N/A</v>
      </c>
      <c r="C33" s="81" t="e">
        <f>turn.targ236!C34</f>
        <v>#N/A</v>
      </c>
      <c r="D33" s="82" t="e">
        <f>turn.targ236!AC34</f>
        <v>#DIV/0!</v>
      </c>
      <c r="E33" s="83" t="e">
        <f>turn.targ236!AK34</f>
        <v>#DIV/0!</v>
      </c>
      <c r="F33" s="83" t="e">
        <f>turn.targ236!AL34</f>
        <v>#DIV/0!</v>
      </c>
      <c r="G33" s="83"/>
      <c r="H33" s="84"/>
      <c r="I33" s="81" t="e">
        <f t="shared" si="0"/>
        <v>#DIV/0!</v>
      </c>
      <c r="J33" s="81" t="e">
        <f t="shared" si="1"/>
        <v>#DIV/0!</v>
      </c>
      <c r="L33" s="84"/>
      <c r="M33" s="81" t="e">
        <f t="shared" si="2"/>
        <v>#DIV/0!</v>
      </c>
      <c r="N33" s="81" t="e">
        <f t="shared" si="3"/>
        <v>#DIV/0!</v>
      </c>
      <c r="P33" s="84"/>
      <c r="Q33" s="81" t="e">
        <f t="shared" si="4"/>
        <v>#DIV/0!</v>
      </c>
      <c r="R33" s="81" t="e">
        <f t="shared" si="5"/>
        <v>#DIV/0!</v>
      </c>
      <c r="T33" s="84"/>
      <c r="U33" s="81" t="e">
        <f t="shared" si="6"/>
        <v>#DIV/0!</v>
      </c>
      <c r="V33" s="81" t="e">
        <f t="shared" si="7"/>
        <v>#DIV/0!</v>
      </c>
      <c r="X33" s="84"/>
      <c r="Y33" s="81" t="e">
        <f t="shared" si="8"/>
        <v>#DIV/0!</v>
      </c>
      <c r="Z33" s="81" t="e">
        <f t="shared" si="9"/>
        <v>#DIV/0!</v>
      </c>
      <c r="AB33" s="84"/>
      <c r="AC33" s="81" t="e">
        <f t="shared" si="10"/>
        <v>#DIV/0!</v>
      </c>
      <c r="AD33" s="81" t="e">
        <f t="shared" si="11"/>
        <v>#DIV/0!</v>
      </c>
    </row>
    <row r="34" spans="1:30" ht="12.75" x14ac:dyDescent="0.2">
      <c r="A34" s="29">
        <f>turn.targ236!A35</f>
        <v>30</v>
      </c>
      <c r="B34" s="29" t="str">
        <f>turn.targ236!B35</f>
        <v>Vienna-KkU_D30+Fe02@30</v>
      </c>
      <c r="C34" s="29" t="str">
        <f>turn.targ236!C35</f>
        <v>Vienna_KkU</v>
      </c>
      <c r="D34" s="30" t="e">
        <f>turn.targ236!AC35</f>
        <v>#VALUE!</v>
      </c>
      <c r="E34" s="32" t="e">
        <f>turn.targ236!AK35</f>
        <v>#VALUE!</v>
      </c>
      <c r="F34" s="32" t="e">
        <f>turn.targ236!AL35</f>
        <v>#VALUE!</v>
      </c>
      <c r="I34" s="29" t="e">
        <f t="shared" si="0"/>
        <v>#DIV/0!</v>
      </c>
      <c r="J34" s="29" t="e">
        <f t="shared" si="1"/>
        <v>#DIV/0!</v>
      </c>
      <c r="K34" s="29"/>
      <c r="M34" s="29" t="e">
        <f t="shared" si="2"/>
        <v>#DIV/0!</v>
      </c>
      <c r="N34" s="29" t="e">
        <f t="shared" si="3"/>
        <v>#DIV/0!</v>
      </c>
      <c r="O34" s="29"/>
      <c r="Q34" s="29" t="e">
        <f t="shared" si="4"/>
        <v>#DIV/0!</v>
      </c>
      <c r="R34" s="29" t="e">
        <f t="shared" si="5"/>
        <v>#DIV/0!</v>
      </c>
      <c r="T34" s="41">
        <v>1</v>
      </c>
      <c r="U34" s="29" t="e">
        <f t="shared" si="6"/>
        <v>#VALUE!</v>
      </c>
      <c r="V34" s="29" t="e">
        <f t="shared" si="7"/>
        <v>#VALUE!</v>
      </c>
      <c r="Y34" s="29" t="e">
        <f t="shared" si="8"/>
        <v>#DIV/0!</v>
      </c>
      <c r="Z34" s="29" t="e">
        <f t="shared" si="9"/>
        <v>#DIV/0!</v>
      </c>
      <c r="AC34" s="29" t="e">
        <f t="shared" si="10"/>
        <v>#DIV/0!</v>
      </c>
      <c r="AD34" s="29" t="e">
        <f t="shared" si="11"/>
        <v>#DIV/0!</v>
      </c>
    </row>
    <row r="35" spans="1:30" ht="12.75" x14ac:dyDescent="0.2">
      <c r="A35" s="29">
        <f>turn.targ236!A36</f>
        <v>31</v>
      </c>
      <c r="B35" s="29" t="e">
        <f>turn.targ236!B36</f>
        <v>#N/A</v>
      </c>
      <c r="C35" s="29" t="e">
        <f>turn.targ236!C36</f>
        <v>#N/A</v>
      </c>
      <c r="D35" s="30" t="e">
        <f>turn.targ236!AC36</f>
        <v>#DIV/0!</v>
      </c>
      <c r="E35" s="32" t="e">
        <f>turn.targ236!AK36</f>
        <v>#DIV/0!</v>
      </c>
      <c r="F35" s="32" t="e">
        <f>turn.targ236!AL36</f>
        <v>#DIV/0!</v>
      </c>
      <c r="I35" s="29" t="e">
        <f t="shared" si="0"/>
        <v>#DIV/0!</v>
      </c>
      <c r="J35" s="29" t="e">
        <f t="shared" si="1"/>
        <v>#DIV/0!</v>
      </c>
      <c r="K35" s="29"/>
      <c r="M35" s="29" t="e">
        <f t="shared" si="2"/>
        <v>#DIV/0!</v>
      </c>
      <c r="N35" s="29" t="e">
        <f t="shared" si="3"/>
        <v>#DIV/0!</v>
      </c>
      <c r="O35" s="29"/>
      <c r="Q35" s="29" t="e">
        <f t="shared" si="4"/>
        <v>#DIV/0!</v>
      </c>
      <c r="R35" s="29" t="e">
        <f t="shared" si="5"/>
        <v>#DIV/0!</v>
      </c>
      <c r="T35" s="41">
        <v>1</v>
      </c>
      <c r="U35" s="29" t="e">
        <f t="shared" si="6"/>
        <v>#DIV/0!</v>
      </c>
      <c r="V35" s="29" t="e">
        <f t="shared" si="7"/>
        <v>#DIV/0!</v>
      </c>
      <c r="Y35" s="29" t="e">
        <f t="shared" si="8"/>
        <v>#DIV/0!</v>
      </c>
      <c r="Z35" s="29" t="e">
        <f t="shared" si="9"/>
        <v>#DIV/0!</v>
      </c>
      <c r="AC35" s="29" t="e">
        <f t="shared" si="10"/>
        <v>#DIV/0!</v>
      </c>
      <c r="AD35" s="29" t="e">
        <f t="shared" si="11"/>
        <v>#DIV/0!</v>
      </c>
    </row>
    <row r="36" spans="1:30" ht="12.75" x14ac:dyDescent="0.2">
      <c r="A36" s="29">
        <f>turn.targ236!A37</f>
        <v>32</v>
      </c>
      <c r="B36" s="29" t="e">
        <f>turn.targ236!B37</f>
        <v>#N/A</v>
      </c>
      <c r="C36" s="29" t="e">
        <f>turn.targ236!C37</f>
        <v>#N/A</v>
      </c>
      <c r="D36" s="30" t="e">
        <f>turn.targ236!AC37</f>
        <v>#DIV/0!</v>
      </c>
      <c r="E36" s="32" t="e">
        <f>turn.targ236!AK37</f>
        <v>#DIV/0!</v>
      </c>
      <c r="F36" s="32" t="e">
        <f>turn.targ236!AL37</f>
        <v>#DIV/0!</v>
      </c>
      <c r="I36" s="29" t="e">
        <f t="shared" si="0"/>
        <v>#DIV/0!</v>
      </c>
      <c r="J36" s="29" t="e">
        <f t="shared" si="1"/>
        <v>#DIV/0!</v>
      </c>
      <c r="K36" s="29"/>
      <c r="M36" s="29" t="e">
        <f t="shared" si="2"/>
        <v>#DIV/0!</v>
      </c>
      <c r="N36" s="29" t="e">
        <f t="shared" si="3"/>
        <v>#DIV/0!</v>
      </c>
      <c r="O36" s="29"/>
      <c r="Q36" s="29" t="e">
        <f t="shared" si="4"/>
        <v>#DIV/0!</v>
      </c>
      <c r="R36" s="29" t="e">
        <f t="shared" si="5"/>
        <v>#DIV/0!</v>
      </c>
      <c r="U36" s="29" t="e">
        <f t="shared" si="6"/>
        <v>#DIV/0!</v>
      </c>
      <c r="V36" s="29" t="e">
        <f t="shared" si="7"/>
        <v>#DIV/0!</v>
      </c>
      <c r="Y36" s="29" t="e">
        <f t="shared" si="8"/>
        <v>#DIV/0!</v>
      </c>
      <c r="Z36" s="29" t="e">
        <f t="shared" si="9"/>
        <v>#DIV/0!</v>
      </c>
      <c r="AC36" s="29" t="e">
        <f t="shared" si="10"/>
        <v>#DIV/0!</v>
      </c>
      <c r="AD36" s="29" t="e">
        <f t="shared" si="11"/>
        <v>#DIV/0!</v>
      </c>
    </row>
    <row r="37" spans="1:30" ht="12.75" x14ac:dyDescent="0.2">
      <c r="A37" s="29">
        <f>turn.targ236!A38</f>
        <v>33</v>
      </c>
      <c r="B37" s="29" t="e">
        <f>turn.targ236!B38</f>
        <v>#N/A</v>
      </c>
      <c r="C37" s="29" t="e">
        <f>turn.targ236!C38</f>
        <v>#N/A</v>
      </c>
      <c r="D37" s="30" t="e">
        <f>turn.targ236!AC38</f>
        <v>#DIV/0!</v>
      </c>
      <c r="E37" s="32" t="e">
        <f>turn.targ236!AK38</f>
        <v>#DIV/0!</v>
      </c>
      <c r="F37" s="32" t="e">
        <f>turn.targ236!AL38</f>
        <v>#DIV/0!</v>
      </c>
      <c r="I37" s="29" t="e">
        <f t="shared" si="0"/>
        <v>#DIV/0!</v>
      </c>
      <c r="J37" s="29" t="e">
        <f t="shared" si="1"/>
        <v>#DIV/0!</v>
      </c>
      <c r="K37" s="29"/>
      <c r="M37" s="29" t="e">
        <f t="shared" si="2"/>
        <v>#DIV/0!</v>
      </c>
      <c r="N37" s="29" t="e">
        <f t="shared" si="3"/>
        <v>#DIV/0!</v>
      </c>
      <c r="O37" s="29"/>
      <c r="Q37" s="29" t="e">
        <f t="shared" si="4"/>
        <v>#DIV/0!</v>
      </c>
      <c r="R37" s="29" t="e">
        <f t="shared" si="5"/>
        <v>#DIV/0!</v>
      </c>
      <c r="U37" s="29" t="e">
        <f t="shared" si="6"/>
        <v>#DIV/0!</v>
      </c>
      <c r="V37" s="29" t="e">
        <f t="shared" si="7"/>
        <v>#DIV/0!</v>
      </c>
      <c r="Y37" s="29" t="e">
        <f t="shared" si="8"/>
        <v>#DIV/0!</v>
      </c>
      <c r="Z37" s="29" t="e">
        <f t="shared" si="9"/>
        <v>#DIV/0!</v>
      </c>
      <c r="AC37" s="29" t="e">
        <f t="shared" si="10"/>
        <v>#DIV/0!</v>
      </c>
      <c r="AD37" s="29" t="e">
        <f t="shared" si="11"/>
        <v>#DIV/0!</v>
      </c>
    </row>
    <row r="38" spans="1:30" s="81" customFormat="1" ht="12.75" x14ac:dyDescent="0.2">
      <c r="A38" s="81">
        <f>turn.targ236!A39</f>
        <v>34</v>
      </c>
      <c r="B38" s="81" t="e">
        <f>turn.targ236!B39</f>
        <v>#N/A</v>
      </c>
      <c r="C38" s="81" t="e">
        <f>turn.targ236!C39</f>
        <v>#N/A</v>
      </c>
      <c r="D38" s="82" t="e">
        <f>turn.targ236!AC39</f>
        <v>#DIV/0!</v>
      </c>
      <c r="E38" s="83" t="e">
        <f>turn.targ236!AK39</f>
        <v>#DIV/0!</v>
      </c>
      <c r="F38" s="83" t="e">
        <f>turn.targ236!AL39</f>
        <v>#DIV/0!</v>
      </c>
      <c r="G38" s="83"/>
      <c r="H38" s="84"/>
      <c r="I38" s="81" t="e">
        <f t="shared" si="0"/>
        <v>#DIV/0!</v>
      </c>
      <c r="J38" s="81" t="e">
        <f t="shared" si="1"/>
        <v>#DIV/0!</v>
      </c>
      <c r="L38" s="84"/>
      <c r="M38" s="81" t="e">
        <f t="shared" si="2"/>
        <v>#DIV/0!</v>
      </c>
      <c r="N38" s="81" t="e">
        <f t="shared" si="3"/>
        <v>#DIV/0!</v>
      </c>
      <c r="P38" s="84">
        <v>1</v>
      </c>
      <c r="Q38" s="81" t="e">
        <f t="shared" si="4"/>
        <v>#DIV/0!</v>
      </c>
      <c r="R38" s="81" t="e">
        <f t="shared" si="5"/>
        <v>#DIV/0!</v>
      </c>
      <c r="T38" s="84"/>
      <c r="U38" s="81" t="e">
        <f t="shared" si="6"/>
        <v>#DIV/0!</v>
      </c>
      <c r="V38" s="81" t="e">
        <f t="shared" si="7"/>
        <v>#DIV/0!</v>
      </c>
      <c r="X38" s="84"/>
      <c r="Y38" s="81" t="e">
        <f t="shared" si="8"/>
        <v>#DIV/0!</v>
      </c>
      <c r="Z38" s="81" t="e">
        <f t="shared" si="9"/>
        <v>#DIV/0!</v>
      </c>
      <c r="AB38" s="84"/>
      <c r="AC38" s="81" t="e">
        <f t="shared" si="10"/>
        <v>#DIV/0!</v>
      </c>
      <c r="AD38" s="81" t="e">
        <f t="shared" si="11"/>
        <v>#DIV/0!</v>
      </c>
    </row>
    <row r="39" spans="1:30" ht="12.75" x14ac:dyDescent="0.2">
      <c r="A39" s="29">
        <f>turn.targ236!A40</f>
        <v>35</v>
      </c>
      <c r="B39" s="29" t="str">
        <f>turn.targ236!B40</f>
        <v>Vienna_US8_D30-3@35</v>
      </c>
      <c r="C39" s="29" t="str">
        <f>turn.targ236!C40</f>
        <v>Vienna-US8</v>
      </c>
      <c r="D39" s="30">
        <f>turn.targ236!AC40</f>
        <v>11.278027679139575</v>
      </c>
      <c r="E39" s="32">
        <f>turn.targ236!AK40</f>
        <v>9.9031982356873838E-9</v>
      </c>
      <c r="F39" s="32">
        <f>turn.targ236!AL40</f>
        <v>1.500660480395473E-10</v>
      </c>
      <c r="H39" s="41">
        <v>1</v>
      </c>
      <c r="I39" s="29">
        <f t="shared" si="0"/>
        <v>11.278027679139575</v>
      </c>
      <c r="J39" s="29">
        <f t="shared" si="1"/>
        <v>9.9031982356873838E-9</v>
      </c>
      <c r="K39" s="29"/>
      <c r="M39" s="29" t="e">
        <f t="shared" si="2"/>
        <v>#DIV/0!</v>
      </c>
      <c r="N39" s="29" t="e">
        <f t="shared" si="3"/>
        <v>#DIV/0!</v>
      </c>
      <c r="O39" s="29"/>
      <c r="Q39" s="29" t="e">
        <f t="shared" si="4"/>
        <v>#DIV/0!</v>
      </c>
      <c r="R39" s="29" t="e">
        <f t="shared" si="5"/>
        <v>#DIV/0!</v>
      </c>
      <c r="U39" s="29" t="e">
        <f t="shared" si="6"/>
        <v>#DIV/0!</v>
      </c>
      <c r="V39" s="29" t="e">
        <f t="shared" si="7"/>
        <v>#DIV/0!</v>
      </c>
      <c r="Y39" s="29" t="e">
        <f t="shared" si="8"/>
        <v>#DIV/0!</v>
      </c>
      <c r="Z39" s="29" t="e">
        <f t="shared" si="9"/>
        <v>#DIV/0!</v>
      </c>
      <c r="AC39" s="29" t="e">
        <f t="shared" si="10"/>
        <v>#DIV/0!</v>
      </c>
      <c r="AD39" s="29" t="e">
        <f t="shared" si="11"/>
        <v>#DIV/0!</v>
      </c>
    </row>
    <row r="40" spans="1:30" ht="12.75" x14ac:dyDescent="0.2">
      <c r="A40" s="29">
        <f>turn.targ236!A41</f>
        <v>36</v>
      </c>
      <c r="B40" s="29" t="e">
        <f>turn.targ236!B41</f>
        <v>#N/A</v>
      </c>
      <c r="C40" s="29" t="e">
        <f>turn.targ236!C41</f>
        <v>#N/A</v>
      </c>
      <c r="D40" s="30" t="e">
        <f>turn.targ236!AC41</f>
        <v>#DIV/0!</v>
      </c>
      <c r="E40" s="32" t="e">
        <f>turn.targ236!AK41</f>
        <v>#DIV/0!</v>
      </c>
      <c r="F40" s="32" t="e">
        <f>turn.targ236!AL41</f>
        <v>#DIV/0!</v>
      </c>
      <c r="I40" s="29" t="e">
        <f t="shared" si="0"/>
        <v>#DIV/0!</v>
      </c>
      <c r="J40" s="29" t="e">
        <f t="shared" si="1"/>
        <v>#DIV/0!</v>
      </c>
      <c r="K40" s="29"/>
      <c r="M40" s="29" t="e">
        <f t="shared" si="2"/>
        <v>#DIV/0!</v>
      </c>
      <c r="N40" s="29" t="e">
        <f t="shared" si="3"/>
        <v>#DIV/0!</v>
      </c>
      <c r="O40" s="29"/>
      <c r="Q40" s="29" t="e">
        <f t="shared" si="4"/>
        <v>#DIV/0!</v>
      </c>
      <c r="R40" s="29" t="e">
        <f t="shared" si="5"/>
        <v>#DIV/0!</v>
      </c>
      <c r="U40" s="29" t="e">
        <f t="shared" si="6"/>
        <v>#DIV/0!</v>
      </c>
      <c r="V40" s="29" t="e">
        <f t="shared" si="7"/>
        <v>#DIV/0!</v>
      </c>
      <c r="Y40" s="29" t="e">
        <f t="shared" si="8"/>
        <v>#DIV/0!</v>
      </c>
      <c r="Z40" s="29" t="e">
        <f t="shared" si="9"/>
        <v>#DIV/0!</v>
      </c>
      <c r="AC40" s="29" t="e">
        <f t="shared" si="10"/>
        <v>#DIV/0!</v>
      </c>
      <c r="AD40" s="29" t="e">
        <f t="shared" si="11"/>
        <v>#DIV/0!</v>
      </c>
    </row>
    <row r="41" spans="1:30" ht="12.75" x14ac:dyDescent="0.2">
      <c r="A41" s="29">
        <f>turn.targ236!A42</f>
        <v>37</v>
      </c>
      <c r="B41" s="29" t="e">
        <f>turn.targ236!B42</f>
        <v>#N/A</v>
      </c>
      <c r="C41" s="29" t="e">
        <f>turn.targ236!C42</f>
        <v>#N/A</v>
      </c>
      <c r="D41" s="30" t="e">
        <f>turn.targ236!AC42</f>
        <v>#DIV/0!</v>
      </c>
      <c r="E41" s="32" t="e">
        <f>turn.targ236!AK42</f>
        <v>#DIV/0!</v>
      </c>
      <c r="F41" s="32" t="e">
        <f>turn.targ236!AL42</f>
        <v>#DIV/0!</v>
      </c>
      <c r="I41" s="29" t="e">
        <f t="shared" si="0"/>
        <v>#DIV/0!</v>
      </c>
      <c r="J41" s="29" t="e">
        <f t="shared" si="1"/>
        <v>#DIV/0!</v>
      </c>
      <c r="K41" s="29"/>
      <c r="M41" s="29" t="e">
        <f t="shared" si="2"/>
        <v>#DIV/0!</v>
      </c>
      <c r="N41" s="29" t="e">
        <f t="shared" si="3"/>
        <v>#DIV/0!</v>
      </c>
      <c r="O41" s="29"/>
      <c r="Q41" s="29" t="e">
        <f t="shared" si="4"/>
        <v>#DIV/0!</v>
      </c>
      <c r="R41" s="29" t="e">
        <f t="shared" si="5"/>
        <v>#DIV/0!</v>
      </c>
      <c r="T41" s="41">
        <v>1</v>
      </c>
      <c r="U41" s="29" t="e">
        <f t="shared" si="6"/>
        <v>#DIV/0!</v>
      </c>
      <c r="V41" s="29" t="e">
        <f t="shared" si="7"/>
        <v>#DIV/0!</v>
      </c>
      <c r="Y41" s="29" t="e">
        <f t="shared" si="8"/>
        <v>#DIV/0!</v>
      </c>
      <c r="Z41" s="29" t="e">
        <f t="shared" si="9"/>
        <v>#DIV/0!</v>
      </c>
      <c r="AC41" s="29" t="e">
        <f t="shared" si="10"/>
        <v>#DIV/0!</v>
      </c>
      <c r="AD41" s="29" t="e">
        <f t="shared" si="11"/>
        <v>#DIV/0!</v>
      </c>
    </row>
    <row r="42" spans="1:30" ht="12.75" x14ac:dyDescent="0.2">
      <c r="A42" s="29">
        <f>turn.targ236!A43</f>
        <v>38</v>
      </c>
      <c r="B42" s="29" t="e">
        <f>turn.targ236!B43</f>
        <v>#N/A</v>
      </c>
      <c r="C42" s="29" t="e">
        <f>turn.targ236!C43</f>
        <v>#N/A</v>
      </c>
      <c r="D42" s="30" t="e">
        <f>turn.targ236!AC43</f>
        <v>#DIV/0!</v>
      </c>
      <c r="E42" s="32" t="e">
        <f>turn.targ236!AK43</f>
        <v>#DIV/0!</v>
      </c>
      <c r="F42" s="32" t="e">
        <f>turn.targ236!AL43</f>
        <v>#DIV/0!</v>
      </c>
      <c r="I42" s="29" t="e">
        <f t="shared" si="0"/>
        <v>#DIV/0!</v>
      </c>
      <c r="J42" s="29" t="e">
        <f t="shared" si="1"/>
        <v>#DIV/0!</v>
      </c>
      <c r="K42" s="29"/>
      <c r="M42" s="29" t="e">
        <f t="shared" si="2"/>
        <v>#DIV/0!</v>
      </c>
      <c r="N42" s="29" t="e">
        <f t="shared" si="3"/>
        <v>#DIV/0!</v>
      </c>
      <c r="O42" s="29"/>
      <c r="Q42" s="29" t="e">
        <f t="shared" si="4"/>
        <v>#DIV/0!</v>
      </c>
      <c r="R42" s="29" t="e">
        <f t="shared" si="5"/>
        <v>#DIV/0!</v>
      </c>
      <c r="U42" s="29" t="e">
        <f t="shared" si="6"/>
        <v>#DIV/0!</v>
      </c>
      <c r="V42" s="29" t="e">
        <f t="shared" si="7"/>
        <v>#DIV/0!</v>
      </c>
      <c r="Y42" s="29" t="e">
        <f t="shared" si="8"/>
        <v>#DIV/0!</v>
      </c>
      <c r="Z42" s="29" t="e">
        <f t="shared" si="9"/>
        <v>#DIV/0!</v>
      </c>
      <c r="AC42" s="29" t="e">
        <f t="shared" si="10"/>
        <v>#DIV/0!</v>
      </c>
      <c r="AD42" s="29" t="e">
        <f t="shared" si="11"/>
        <v>#DIV/0!</v>
      </c>
    </row>
    <row r="43" spans="1:30" ht="12.75" x14ac:dyDescent="0.2">
      <c r="A43" s="29">
        <f>turn.targ236!A44</f>
        <v>39</v>
      </c>
      <c r="B43" s="29" t="e">
        <f>turn.targ236!B44</f>
        <v>#N/A</v>
      </c>
      <c r="C43" s="29" t="e">
        <f>turn.targ236!C44</f>
        <v>#N/A</v>
      </c>
      <c r="D43" s="30" t="e">
        <f>turn.targ236!AC44</f>
        <v>#DIV/0!</v>
      </c>
      <c r="E43" s="32" t="e">
        <f>turn.targ236!AK44</f>
        <v>#DIV/0!</v>
      </c>
      <c r="F43" s="32" t="e">
        <f>turn.targ236!AL44</f>
        <v>#DIV/0!</v>
      </c>
      <c r="I43" s="29" t="e">
        <f t="shared" si="0"/>
        <v>#DIV/0!</v>
      </c>
      <c r="J43" s="29" t="e">
        <f t="shared" si="1"/>
        <v>#DIV/0!</v>
      </c>
      <c r="K43" s="29"/>
      <c r="M43" s="29" t="e">
        <f t="shared" si="2"/>
        <v>#DIV/0!</v>
      </c>
      <c r="N43" s="29" t="e">
        <f t="shared" si="3"/>
        <v>#DIV/0!</v>
      </c>
      <c r="O43" s="29"/>
      <c r="Q43" s="29" t="e">
        <f t="shared" si="4"/>
        <v>#DIV/0!</v>
      </c>
      <c r="R43" s="29" t="e">
        <f t="shared" si="5"/>
        <v>#DIV/0!</v>
      </c>
      <c r="U43" s="29" t="e">
        <f t="shared" si="6"/>
        <v>#DIV/0!</v>
      </c>
      <c r="V43" s="29" t="e">
        <f t="shared" si="7"/>
        <v>#DIV/0!</v>
      </c>
      <c r="Y43" s="29" t="e">
        <f t="shared" si="8"/>
        <v>#DIV/0!</v>
      </c>
      <c r="Z43" s="29" t="e">
        <f t="shared" si="9"/>
        <v>#DIV/0!</v>
      </c>
      <c r="AC43" s="29" t="e">
        <f t="shared" si="10"/>
        <v>#DIV/0!</v>
      </c>
      <c r="AD43" s="29" t="e">
        <f t="shared" si="11"/>
        <v>#DIV/0!</v>
      </c>
    </row>
    <row r="44" spans="1:30" ht="12.75" x14ac:dyDescent="0.2">
      <c r="H44" s="29"/>
      <c r="L44" s="29"/>
      <c r="P44" s="29"/>
      <c r="T44" s="29"/>
      <c r="X44" s="29"/>
      <c r="AB44" s="29"/>
    </row>
    <row r="45" spans="1:30" ht="17.25" customHeight="1" x14ac:dyDescent="0.2">
      <c r="A45" s="295" t="s">
        <v>207</v>
      </c>
      <c r="B45" s="295"/>
      <c r="C45" s="295"/>
      <c r="D45" s="295"/>
      <c r="E45" s="295"/>
      <c r="H45" s="29"/>
      <c r="L45" s="29"/>
      <c r="P45" s="29"/>
      <c r="T45" s="29"/>
      <c r="X45" s="29"/>
      <c r="AB45" s="29"/>
    </row>
    <row r="46" spans="1:30" ht="30.75" customHeight="1" x14ac:dyDescent="0.2">
      <c r="A46" s="295" t="s">
        <v>208</v>
      </c>
      <c r="B46" s="295"/>
      <c r="C46" s="295"/>
      <c r="D46" s="295"/>
      <c r="E46" s="295"/>
      <c r="H46" s="29"/>
      <c r="L46" s="29"/>
      <c r="P46" s="29"/>
      <c r="T46" s="29"/>
      <c r="X46" s="29"/>
      <c r="AB46" s="29"/>
    </row>
    <row r="47" spans="1:30" ht="33.75" customHeight="1" x14ac:dyDescent="0.2">
      <c r="A47" s="295" t="s">
        <v>209</v>
      </c>
      <c r="B47" s="295"/>
      <c r="C47" s="295"/>
      <c r="D47" s="295"/>
      <c r="E47" s="295"/>
      <c r="H47" s="29"/>
      <c r="L47" s="29"/>
      <c r="P47" s="29"/>
      <c r="T47" s="29"/>
      <c r="X47" s="29"/>
      <c r="AB47" s="29"/>
    </row>
    <row r="48" spans="1:30" ht="27.75" customHeight="1" x14ac:dyDescent="0.2">
      <c r="A48" s="295" t="s">
        <v>210</v>
      </c>
      <c r="B48" s="295"/>
      <c r="C48" s="295"/>
      <c r="D48" s="295"/>
      <c r="E48" s="295"/>
      <c r="H48" s="29"/>
      <c r="L48" s="29"/>
      <c r="P48" s="29"/>
      <c r="T48" s="29"/>
      <c r="X48" s="29"/>
      <c r="AB48" s="29"/>
    </row>
    <row r="49" spans="8:28" ht="27.75" customHeight="1" x14ac:dyDescent="0.2">
      <c r="H49" s="29"/>
      <c r="L49" s="29"/>
      <c r="P49" s="29"/>
      <c r="T49" s="29"/>
      <c r="X49" s="29"/>
      <c r="AB49" s="29"/>
    </row>
    <row r="50" spans="8:28" ht="27.75" customHeight="1" x14ac:dyDescent="0.2">
      <c r="H50" s="29"/>
      <c r="L50" s="29"/>
      <c r="P50" s="29"/>
      <c r="T50" s="29"/>
      <c r="X50" s="29"/>
      <c r="AB50" s="29"/>
    </row>
    <row r="51" spans="8:28" ht="27.75" customHeight="1" x14ac:dyDescent="0.2">
      <c r="H51" s="29"/>
      <c r="L51" s="29"/>
      <c r="P51" s="29"/>
      <c r="T51" s="29"/>
      <c r="X51" s="29"/>
      <c r="AB51" s="29"/>
    </row>
    <row r="52" spans="8:28" ht="27.75" customHeight="1" x14ac:dyDescent="0.2">
      <c r="H52" s="29"/>
      <c r="L52" s="29"/>
      <c r="P52" s="29"/>
      <c r="T52" s="29"/>
      <c r="X52" s="29"/>
      <c r="AB52" s="29"/>
    </row>
    <row r="53" spans="8:28" ht="27.75" customHeight="1" x14ac:dyDescent="0.2">
      <c r="H53" s="29"/>
      <c r="L53" s="29"/>
      <c r="P53" s="29"/>
      <c r="T53" s="29"/>
      <c r="X53" s="29"/>
      <c r="AB53" s="29"/>
    </row>
    <row r="54" spans="8:28" ht="27.75" customHeight="1" x14ac:dyDescent="0.2">
      <c r="H54" s="29"/>
      <c r="L54" s="29"/>
      <c r="P54" s="29"/>
      <c r="T54" s="29"/>
      <c r="X54" s="29"/>
      <c r="AB54" s="29"/>
    </row>
    <row r="55" spans="8:28" ht="27.75" customHeight="1" x14ac:dyDescent="0.2">
      <c r="H55" s="29"/>
      <c r="L55" s="29"/>
      <c r="P55" s="29"/>
      <c r="T55" s="29"/>
      <c r="X55" s="29"/>
      <c r="AB55" s="29"/>
    </row>
    <row r="56" spans="8:28" ht="27.75" customHeight="1" x14ac:dyDescent="0.2">
      <c r="H56" s="29"/>
      <c r="L56" s="29"/>
      <c r="P56" s="29"/>
      <c r="T56" s="29"/>
      <c r="X56" s="29"/>
      <c r="AB56" s="29"/>
    </row>
    <row r="57" spans="8:28" ht="27.75" customHeight="1" x14ac:dyDescent="0.2">
      <c r="H57" s="29"/>
      <c r="L57" s="29"/>
      <c r="P57" s="29"/>
      <c r="T57" s="29"/>
      <c r="X57" s="29"/>
      <c r="AB57" s="29"/>
    </row>
    <row r="58" spans="8:28" ht="27.75" customHeight="1" x14ac:dyDescent="0.2">
      <c r="H58" s="29"/>
      <c r="L58" s="29"/>
      <c r="P58" s="29"/>
      <c r="T58" s="29"/>
      <c r="X58" s="29"/>
      <c r="AB58" s="29"/>
    </row>
    <row r="59" spans="8:28" ht="27.75" customHeight="1" x14ac:dyDescent="0.2">
      <c r="H59" s="29"/>
      <c r="L59" s="29"/>
      <c r="P59" s="29"/>
      <c r="T59" s="29"/>
      <c r="X59" s="29"/>
      <c r="AB59" s="29"/>
    </row>
    <row r="60" spans="8:28" ht="27.75" customHeight="1" x14ac:dyDescent="0.2">
      <c r="H60" s="29"/>
      <c r="L60" s="29"/>
      <c r="P60" s="29"/>
      <c r="T60" s="29"/>
      <c r="X60" s="29"/>
      <c r="AB60" s="29"/>
    </row>
    <row r="61" spans="8:28" ht="27.75" customHeight="1" x14ac:dyDescent="0.2">
      <c r="H61" s="29"/>
      <c r="L61" s="29"/>
      <c r="P61" s="29"/>
      <c r="T61" s="29"/>
      <c r="X61" s="29"/>
      <c r="AB61" s="29"/>
    </row>
    <row r="62" spans="8:28" ht="27.75" customHeight="1" x14ac:dyDescent="0.2">
      <c r="H62" s="29"/>
      <c r="L62" s="29"/>
      <c r="P62" s="29"/>
      <c r="T62" s="29"/>
      <c r="X62" s="29"/>
      <c r="AB62" s="29"/>
    </row>
    <row r="63" spans="8:28" ht="27.75" customHeight="1" x14ac:dyDescent="0.2">
      <c r="H63" s="29"/>
      <c r="L63" s="29"/>
      <c r="P63" s="29"/>
      <c r="T63" s="29"/>
      <c r="X63" s="29"/>
      <c r="AB63" s="29"/>
    </row>
    <row r="64" spans="8:28" ht="27.75" customHeight="1" x14ac:dyDescent="0.2">
      <c r="H64" s="29"/>
      <c r="L64" s="29"/>
      <c r="P64" s="29"/>
      <c r="T64" s="29"/>
      <c r="X64" s="29"/>
      <c r="AB64" s="29"/>
    </row>
    <row r="65" spans="8:28" ht="27.75" customHeight="1" x14ac:dyDescent="0.2">
      <c r="H65" s="29"/>
      <c r="L65" s="29"/>
      <c r="P65" s="29"/>
      <c r="T65" s="29"/>
      <c r="X65" s="29"/>
      <c r="AB65" s="29"/>
    </row>
    <row r="66" spans="8:28" ht="27.75" customHeight="1" x14ac:dyDescent="0.2">
      <c r="H66" s="29"/>
      <c r="L66" s="29"/>
      <c r="P66" s="29"/>
      <c r="T66" s="29"/>
      <c r="X66" s="29"/>
      <c r="AB66" s="29"/>
    </row>
    <row r="67" spans="8:28" ht="27.75" customHeight="1" x14ac:dyDescent="0.2">
      <c r="H67" s="29"/>
      <c r="L67" s="29"/>
      <c r="P67" s="29"/>
      <c r="T67" s="29"/>
      <c r="X67" s="29"/>
      <c r="AB67" s="29"/>
    </row>
    <row r="68" spans="8:28" ht="27.75" customHeight="1" x14ac:dyDescent="0.2">
      <c r="H68" s="29"/>
      <c r="L68" s="29"/>
      <c r="P68" s="29"/>
      <c r="T68" s="29"/>
      <c r="X68" s="29"/>
      <c r="AB68" s="29"/>
    </row>
    <row r="69" spans="8:28" ht="27.75" customHeight="1" x14ac:dyDescent="0.2">
      <c r="H69" s="29"/>
      <c r="L69" s="29"/>
      <c r="P69" s="29"/>
      <c r="T69" s="29"/>
      <c r="X69" s="29"/>
      <c r="AB69" s="29"/>
    </row>
    <row r="70" spans="8:28" ht="27.75" customHeight="1" x14ac:dyDescent="0.2">
      <c r="H70" s="29"/>
      <c r="L70" s="29"/>
      <c r="P70" s="29"/>
      <c r="T70" s="29"/>
      <c r="X70" s="29"/>
      <c r="AB70" s="29"/>
    </row>
    <row r="71" spans="8:28" ht="27.75" customHeight="1" x14ac:dyDescent="0.2">
      <c r="H71" s="29"/>
      <c r="L71" s="29"/>
      <c r="P71" s="29"/>
      <c r="T71" s="29"/>
      <c r="X71" s="29"/>
      <c r="AB71" s="29"/>
    </row>
    <row r="72" spans="8:28" ht="27.75" customHeight="1" x14ac:dyDescent="0.2">
      <c r="H72" s="29"/>
      <c r="L72" s="29"/>
      <c r="P72" s="29"/>
      <c r="T72" s="29"/>
      <c r="X72" s="29"/>
      <c r="AB72" s="29"/>
    </row>
    <row r="73" spans="8:28" ht="27.75" customHeight="1" x14ac:dyDescent="0.2">
      <c r="H73" s="29"/>
      <c r="L73" s="29"/>
      <c r="P73" s="29"/>
      <c r="T73" s="29"/>
      <c r="X73" s="29"/>
      <c r="AB73" s="29"/>
    </row>
    <row r="74" spans="8:28" ht="27.75" customHeight="1" x14ac:dyDescent="0.2">
      <c r="H74" s="29"/>
      <c r="L74" s="29"/>
      <c r="P74" s="29"/>
      <c r="T74" s="29"/>
      <c r="X74" s="29"/>
      <c r="AB74" s="29"/>
    </row>
    <row r="75" spans="8:28" ht="27.75" customHeight="1" x14ac:dyDescent="0.2">
      <c r="H75" s="29"/>
      <c r="L75" s="29"/>
      <c r="P75" s="29"/>
      <c r="T75" s="29"/>
      <c r="X75" s="29"/>
      <c r="AB75" s="29"/>
    </row>
    <row r="76" spans="8:28" ht="27.75" customHeight="1" x14ac:dyDescent="0.2">
      <c r="H76" s="29"/>
      <c r="L76" s="29"/>
      <c r="P76" s="29"/>
      <c r="T76" s="29"/>
      <c r="X76" s="29"/>
      <c r="AB76" s="29"/>
    </row>
    <row r="77" spans="8:28" ht="27.75" customHeight="1" x14ac:dyDescent="0.2">
      <c r="H77" s="29"/>
      <c r="L77" s="29"/>
      <c r="P77" s="29"/>
      <c r="T77" s="29"/>
      <c r="X77" s="29"/>
      <c r="AB77" s="29"/>
    </row>
    <row r="78" spans="8:28" ht="27.75" customHeight="1" x14ac:dyDescent="0.2">
      <c r="H78" s="29"/>
      <c r="L78" s="29"/>
      <c r="P78" s="29"/>
      <c r="T78" s="29"/>
      <c r="X78" s="29"/>
      <c r="AB78" s="29"/>
    </row>
    <row r="79" spans="8:28" ht="27.75" customHeight="1" x14ac:dyDescent="0.2">
      <c r="H79" s="29"/>
      <c r="L79" s="29"/>
      <c r="P79" s="29"/>
      <c r="T79" s="29"/>
      <c r="X79" s="29"/>
      <c r="AB79" s="29"/>
    </row>
    <row r="80" spans="8:28" ht="27.75" customHeight="1" x14ac:dyDescent="0.2">
      <c r="H80" s="29"/>
      <c r="L80" s="29"/>
      <c r="P80" s="29"/>
      <c r="T80" s="29"/>
      <c r="X80" s="29"/>
      <c r="AB80" s="29"/>
    </row>
    <row r="81" spans="8:28" ht="27.75" customHeight="1" x14ac:dyDescent="0.2">
      <c r="H81" s="29"/>
      <c r="L81" s="29"/>
      <c r="P81" s="29"/>
      <c r="T81" s="29"/>
      <c r="X81" s="29"/>
      <c r="AB81" s="29"/>
    </row>
    <row r="82" spans="8:28" ht="27.75" customHeight="1" x14ac:dyDescent="0.2">
      <c r="H82" s="29"/>
      <c r="L82" s="29"/>
      <c r="P82" s="29"/>
      <c r="T82" s="29"/>
      <c r="X82" s="29"/>
      <c r="AB82" s="29"/>
    </row>
    <row r="83" spans="8:28" ht="27.75" customHeight="1" x14ac:dyDescent="0.2">
      <c r="H83" s="29"/>
      <c r="L83" s="29"/>
      <c r="P83" s="29"/>
      <c r="T83" s="29"/>
      <c r="X83" s="29"/>
      <c r="AB83" s="29"/>
    </row>
    <row r="84" spans="8:28" ht="27.75" customHeight="1" x14ac:dyDescent="0.2">
      <c r="H84" s="29"/>
      <c r="L84" s="29"/>
      <c r="P84" s="29"/>
      <c r="T84" s="29"/>
      <c r="X84" s="29"/>
      <c r="AB84" s="29"/>
    </row>
    <row r="85" spans="8:28" ht="27.75" customHeight="1" x14ac:dyDescent="0.2">
      <c r="H85" s="29"/>
      <c r="L85" s="29"/>
      <c r="P85" s="29"/>
      <c r="T85" s="29"/>
      <c r="X85" s="29"/>
      <c r="AB85" s="29"/>
    </row>
    <row r="86" spans="8:28" ht="27.75" customHeight="1" x14ac:dyDescent="0.2">
      <c r="H86" s="29"/>
      <c r="L86" s="29"/>
      <c r="P86" s="29"/>
      <c r="T86" s="29"/>
      <c r="X86" s="29"/>
      <c r="AB86" s="29"/>
    </row>
    <row r="87" spans="8:28" ht="27.75" customHeight="1" x14ac:dyDescent="0.2">
      <c r="H87" s="29"/>
      <c r="L87" s="29"/>
      <c r="P87" s="29"/>
      <c r="T87" s="29"/>
      <c r="X87" s="29"/>
      <c r="AB87" s="29"/>
    </row>
    <row r="88" spans="8:28" ht="27.75" customHeight="1" x14ac:dyDescent="0.2">
      <c r="H88" s="29"/>
      <c r="L88" s="29"/>
      <c r="P88" s="29"/>
      <c r="T88" s="29"/>
      <c r="X88" s="29"/>
      <c r="AB88" s="29"/>
    </row>
    <row r="89" spans="8:28" ht="27.75" customHeight="1" x14ac:dyDescent="0.2">
      <c r="H89" s="29"/>
      <c r="L89" s="29"/>
      <c r="P89" s="29"/>
      <c r="T89" s="29"/>
      <c r="X89" s="29"/>
      <c r="AB89" s="29"/>
    </row>
    <row r="90" spans="8:28" ht="27.75" customHeight="1" x14ac:dyDescent="0.2">
      <c r="H90" s="29"/>
      <c r="L90" s="29"/>
      <c r="P90" s="29"/>
      <c r="T90" s="29"/>
      <c r="X90" s="29"/>
      <c r="AB90" s="29"/>
    </row>
    <row r="91" spans="8:28" ht="27.75" customHeight="1" x14ac:dyDescent="0.2">
      <c r="H91" s="29"/>
      <c r="L91" s="29"/>
      <c r="P91" s="29"/>
      <c r="T91" s="29"/>
      <c r="X91" s="29"/>
      <c r="AB91" s="29"/>
    </row>
    <row r="92" spans="8:28" ht="27.75" customHeight="1" x14ac:dyDescent="0.2">
      <c r="H92" s="29"/>
      <c r="L92" s="29"/>
      <c r="P92" s="29"/>
      <c r="T92" s="29"/>
      <c r="X92" s="29"/>
      <c r="AB92" s="29"/>
    </row>
    <row r="93" spans="8:28" ht="27.75" customHeight="1" x14ac:dyDescent="0.2">
      <c r="H93" s="29"/>
      <c r="L93" s="29"/>
      <c r="P93" s="29"/>
      <c r="T93" s="29"/>
      <c r="X93" s="29"/>
      <c r="AB93" s="29"/>
    </row>
    <row r="94" spans="8:28" ht="27.75" customHeight="1" x14ac:dyDescent="0.2">
      <c r="H94" s="29"/>
      <c r="L94" s="29"/>
      <c r="P94" s="29"/>
      <c r="T94" s="29"/>
      <c r="X94" s="29"/>
      <c r="AB94" s="29"/>
    </row>
    <row r="95" spans="8:28" ht="27.75" customHeight="1" x14ac:dyDescent="0.2">
      <c r="H95" s="29"/>
      <c r="L95" s="29"/>
      <c r="P95" s="29"/>
      <c r="T95" s="29"/>
      <c r="X95" s="29"/>
      <c r="AB95" s="29"/>
    </row>
    <row r="96" spans="8:28" ht="27.75" customHeight="1" x14ac:dyDescent="0.2">
      <c r="H96" s="29"/>
      <c r="L96" s="29"/>
      <c r="P96" s="29"/>
      <c r="T96" s="29"/>
      <c r="X96" s="29"/>
      <c r="AB96" s="29"/>
    </row>
    <row r="97" spans="8:28" ht="27.75" customHeight="1" x14ac:dyDescent="0.2">
      <c r="H97" s="29"/>
      <c r="L97" s="29"/>
      <c r="P97" s="29"/>
      <c r="T97" s="29"/>
      <c r="X97" s="29"/>
      <c r="AB97" s="29"/>
    </row>
    <row r="98" spans="8:28" ht="27.75" customHeight="1" x14ac:dyDescent="0.2">
      <c r="H98" s="29"/>
      <c r="L98" s="29"/>
      <c r="P98" s="29"/>
      <c r="T98" s="29"/>
      <c r="X98" s="29"/>
      <c r="AB98" s="29"/>
    </row>
    <row r="99" spans="8:28" ht="27.75" customHeight="1" x14ac:dyDescent="0.2">
      <c r="H99" s="29"/>
      <c r="L99" s="29"/>
      <c r="P99" s="29"/>
      <c r="T99" s="29"/>
      <c r="X99" s="29"/>
      <c r="AB99" s="29"/>
    </row>
    <row r="100" spans="8:28" ht="27.75" customHeight="1" x14ac:dyDescent="0.2">
      <c r="H100" s="29"/>
      <c r="L100" s="29"/>
      <c r="P100" s="29"/>
      <c r="T100" s="29"/>
      <c r="X100" s="29"/>
      <c r="AB100" s="29"/>
    </row>
    <row r="101" spans="8:28" ht="27.75" customHeight="1" x14ac:dyDescent="0.2">
      <c r="H101" s="29"/>
      <c r="L101" s="29"/>
      <c r="P101" s="29"/>
      <c r="T101" s="29"/>
      <c r="X101" s="29"/>
      <c r="AB101" s="29"/>
    </row>
    <row r="102" spans="8:28" ht="27.75" customHeight="1" x14ac:dyDescent="0.2">
      <c r="H102" s="29"/>
      <c r="L102" s="29"/>
      <c r="P102" s="29"/>
      <c r="T102" s="29"/>
      <c r="X102" s="29"/>
      <c r="AB102" s="29"/>
    </row>
    <row r="103" spans="8:28" ht="27.75" customHeight="1" x14ac:dyDescent="0.2">
      <c r="H103" s="29"/>
      <c r="L103" s="29"/>
      <c r="P103" s="29"/>
      <c r="T103" s="29"/>
      <c r="X103" s="29"/>
      <c r="AB103" s="29"/>
    </row>
    <row r="104" spans="8:28" ht="27.75" customHeight="1" x14ac:dyDescent="0.2">
      <c r="H104" s="29"/>
      <c r="L104" s="29"/>
      <c r="P104" s="29"/>
      <c r="T104" s="29"/>
      <c r="X104" s="29"/>
      <c r="AB104" s="29"/>
    </row>
    <row r="105" spans="8:28" ht="27.75" customHeight="1" x14ac:dyDescent="0.2">
      <c r="H105" s="29"/>
      <c r="L105" s="29"/>
      <c r="P105" s="29"/>
      <c r="T105" s="29"/>
      <c r="X105" s="29"/>
      <c r="AB105" s="29"/>
    </row>
    <row r="106" spans="8:28" ht="27.75" customHeight="1" x14ac:dyDescent="0.2">
      <c r="H106" s="29"/>
      <c r="L106" s="29"/>
      <c r="P106" s="29"/>
      <c r="T106" s="29"/>
      <c r="X106" s="29"/>
      <c r="AB106" s="29"/>
    </row>
    <row r="107" spans="8:28" ht="27.75" customHeight="1" x14ac:dyDescent="0.2">
      <c r="H107" s="29"/>
      <c r="L107" s="29"/>
      <c r="P107" s="29"/>
      <c r="T107" s="29"/>
      <c r="X107" s="29"/>
      <c r="AB107" s="29"/>
    </row>
    <row r="108" spans="8:28" ht="27.75" customHeight="1" x14ac:dyDescent="0.2">
      <c r="H108" s="29"/>
      <c r="L108" s="29"/>
      <c r="P108" s="29"/>
      <c r="T108" s="29"/>
      <c r="X108" s="29"/>
      <c r="AB108" s="29"/>
    </row>
    <row r="109" spans="8:28" ht="27.75" customHeight="1" x14ac:dyDescent="0.2">
      <c r="H109" s="29"/>
      <c r="L109" s="29"/>
      <c r="P109" s="29"/>
      <c r="T109" s="29"/>
      <c r="X109" s="29"/>
      <c r="AB109" s="29"/>
    </row>
    <row r="110" spans="8:28" ht="27.75" customHeight="1" x14ac:dyDescent="0.2">
      <c r="H110" s="29"/>
      <c r="L110" s="29"/>
      <c r="P110" s="29"/>
      <c r="T110" s="29"/>
      <c r="X110" s="29"/>
      <c r="AB110" s="29"/>
    </row>
    <row r="111" spans="8:28" ht="27.75" customHeight="1" x14ac:dyDescent="0.2">
      <c r="H111" s="29"/>
      <c r="L111" s="29"/>
      <c r="P111" s="29"/>
      <c r="T111" s="29"/>
      <c r="X111" s="29"/>
      <c r="AB111" s="29"/>
    </row>
    <row r="112" spans="8:28" ht="27.75" customHeight="1" x14ac:dyDescent="0.2">
      <c r="H112" s="29"/>
      <c r="L112" s="29"/>
      <c r="P112" s="29"/>
      <c r="T112" s="29"/>
      <c r="X112" s="29"/>
      <c r="AB112" s="29"/>
    </row>
    <row r="113" spans="8:28" ht="27.75" customHeight="1" x14ac:dyDescent="0.2">
      <c r="H113" s="29"/>
      <c r="L113" s="29"/>
      <c r="P113" s="29"/>
      <c r="T113" s="29"/>
      <c r="X113" s="29"/>
      <c r="AB113" s="29"/>
    </row>
    <row r="114" spans="8:28" ht="27.75" customHeight="1" x14ac:dyDescent="0.2">
      <c r="H114" s="29"/>
      <c r="L114" s="29"/>
      <c r="P114" s="29"/>
      <c r="T114" s="29"/>
      <c r="X114" s="29"/>
      <c r="AB114" s="29"/>
    </row>
    <row r="115" spans="8:28" ht="27.75" customHeight="1" x14ac:dyDescent="0.2">
      <c r="H115" s="29"/>
      <c r="L115" s="29"/>
      <c r="P115" s="29"/>
      <c r="T115" s="29"/>
      <c r="X115" s="29"/>
      <c r="AB115" s="29"/>
    </row>
    <row r="116" spans="8:28" ht="27.75" customHeight="1" x14ac:dyDescent="0.2">
      <c r="H116" s="29"/>
      <c r="L116" s="29"/>
      <c r="P116" s="29"/>
      <c r="T116" s="29"/>
      <c r="X116" s="29"/>
      <c r="AB116" s="29"/>
    </row>
    <row r="117" spans="8:28" ht="27.75" customHeight="1" x14ac:dyDescent="0.2">
      <c r="H117" s="29"/>
      <c r="L117" s="29"/>
      <c r="P117" s="29"/>
      <c r="T117" s="29"/>
      <c r="X117" s="29"/>
      <c r="AB117" s="29"/>
    </row>
    <row r="118" spans="8:28" ht="27.75" customHeight="1" x14ac:dyDescent="0.2">
      <c r="H118" s="29"/>
      <c r="L118" s="29"/>
      <c r="P118" s="29"/>
      <c r="T118" s="29"/>
      <c r="X118" s="29"/>
      <c r="AB118" s="29"/>
    </row>
    <row r="119" spans="8:28" ht="27.75" customHeight="1" x14ac:dyDescent="0.2">
      <c r="H119" s="29"/>
      <c r="L119" s="29"/>
      <c r="P119" s="29"/>
      <c r="T119" s="29"/>
      <c r="X119" s="29"/>
      <c r="AB119" s="29"/>
    </row>
    <row r="120" spans="8:28" ht="27.75" customHeight="1" x14ac:dyDescent="0.2">
      <c r="H120" s="29"/>
      <c r="L120" s="29"/>
      <c r="P120" s="29"/>
      <c r="T120" s="29"/>
      <c r="X120" s="29"/>
      <c r="AB120" s="29"/>
    </row>
    <row r="121" spans="8:28" ht="27.75" customHeight="1" x14ac:dyDescent="0.2">
      <c r="H121" s="29"/>
      <c r="L121" s="29"/>
      <c r="P121" s="29"/>
      <c r="T121" s="29"/>
      <c r="X121" s="29"/>
      <c r="AB121" s="29"/>
    </row>
    <row r="122" spans="8:28" ht="27.75" customHeight="1" x14ac:dyDescent="0.2">
      <c r="H122" s="29"/>
      <c r="L122" s="29"/>
      <c r="P122" s="29"/>
      <c r="T122" s="29"/>
      <c r="X122" s="29"/>
      <c r="AB122" s="29"/>
    </row>
    <row r="123" spans="8:28" ht="27.75" customHeight="1" x14ac:dyDescent="0.2">
      <c r="H123" s="29"/>
      <c r="L123" s="29"/>
      <c r="P123" s="29"/>
      <c r="T123" s="29"/>
      <c r="X123" s="29"/>
      <c r="AB123" s="29"/>
    </row>
    <row r="124" spans="8:28" ht="27.75" customHeight="1" x14ac:dyDescent="0.2">
      <c r="H124" s="29"/>
      <c r="L124" s="29"/>
      <c r="P124" s="29"/>
      <c r="T124" s="29"/>
      <c r="X124" s="29"/>
      <c r="AB124" s="29"/>
    </row>
    <row r="125" spans="8:28" ht="27.75" customHeight="1" x14ac:dyDescent="0.2">
      <c r="H125" s="29"/>
      <c r="L125" s="29"/>
      <c r="P125" s="29"/>
      <c r="T125" s="29"/>
      <c r="X125" s="29"/>
      <c r="AB125" s="29"/>
    </row>
    <row r="126" spans="8:28" ht="27.75" customHeight="1" x14ac:dyDescent="0.2">
      <c r="H126" s="29"/>
      <c r="L126" s="29"/>
      <c r="P126" s="29"/>
      <c r="T126" s="29"/>
      <c r="X126" s="29"/>
      <c r="AB126" s="29"/>
    </row>
    <row r="127" spans="8:28" ht="27.75" customHeight="1" x14ac:dyDescent="0.2">
      <c r="H127" s="29"/>
      <c r="L127" s="29"/>
      <c r="P127" s="29"/>
      <c r="T127" s="29"/>
      <c r="X127" s="29"/>
      <c r="AB127" s="29"/>
    </row>
    <row r="128" spans="8:28" ht="27.75" customHeight="1" x14ac:dyDescent="0.2">
      <c r="H128" s="29"/>
      <c r="L128" s="29"/>
      <c r="P128" s="29"/>
      <c r="T128" s="29"/>
      <c r="X128" s="29"/>
      <c r="AB128" s="29"/>
    </row>
    <row r="129" spans="8:28" ht="27.75" customHeight="1" x14ac:dyDescent="0.2">
      <c r="H129" s="29"/>
      <c r="L129" s="29"/>
      <c r="P129" s="29"/>
      <c r="T129" s="29"/>
      <c r="X129" s="29"/>
      <c r="AB129" s="29"/>
    </row>
    <row r="130" spans="8:28" ht="27.75" customHeight="1" x14ac:dyDescent="0.2">
      <c r="H130" s="29"/>
      <c r="L130" s="29"/>
      <c r="P130" s="29"/>
      <c r="T130" s="29"/>
      <c r="X130" s="29"/>
      <c r="AB130" s="29"/>
    </row>
    <row r="131" spans="8:28" ht="27.75" customHeight="1" x14ac:dyDescent="0.2">
      <c r="H131" s="29"/>
      <c r="L131" s="29"/>
      <c r="P131" s="29"/>
      <c r="T131" s="29"/>
      <c r="X131" s="29"/>
      <c r="AB131" s="29"/>
    </row>
    <row r="132" spans="8:28" ht="27.75" customHeight="1" x14ac:dyDescent="0.2">
      <c r="H132" s="29"/>
      <c r="L132" s="29"/>
      <c r="P132" s="29"/>
      <c r="T132" s="29"/>
      <c r="X132" s="29"/>
      <c r="AB132" s="29"/>
    </row>
    <row r="133" spans="8:28" ht="27.75" customHeight="1" x14ac:dyDescent="0.2">
      <c r="H133" s="29"/>
      <c r="L133" s="29"/>
      <c r="P133" s="29"/>
      <c r="T133" s="29"/>
      <c r="X133" s="29"/>
      <c r="AB133" s="29"/>
    </row>
    <row r="134" spans="8:28" ht="27.75" customHeight="1" x14ac:dyDescent="0.2">
      <c r="H134" s="29"/>
      <c r="L134" s="29"/>
      <c r="P134" s="29"/>
      <c r="T134" s="29"/>
      <c r="X134" s="29"/>
      <c r="AB134" s="29"/>
    </row>
    <row r="135" spans="8:28" ht="27.75" customHeight="1" x14ac:dyDescent="0.2">
      <c r="H135" s="29"/>
      <c r="L135" s="29"/>
      <c r="P135" s="29"/>
      <c r="T135" s="29"/>
      <c r="X135" s="29"/>
      <c r="AB135" s="29"/>
    </row>
    <row r="136" spans="8:28" ht="27.75" customHeight="1" x14ac:dyDescent="0.2">
      <c r="H136" s="29"/>
      <c r="L136" s="29"/>
      <c r="P136" s="29"/>
      <c r="T136" s="29"/>
      <c r="X136" s="29"/>
      <c r="AB136" s="29"/>
    </row>
    <row r="137" spans="8:28" ht="27.75" customHeight="1" x14ac:dyDescent="0.2">
      <c r="H137" s="29"/>
      <c r="L137" s="29"/>
      <c r="P137" s="29"/>
      <c r="T137" s="29"/>
      <c r="X137" s="29"/>
      <c r="AB137" s="29"/>
    </row>
    <row r="138" spans="8:28" ht="27.75" customHeight="1" x14ac:dyDescent="0.2">
      <c r="H138" s="29"/>
      <c r="L138" s="29"/>
      <c r="P138" s="29"/>
      <c r="T138" s="29"/>
      <c r="X138" s="29"/>
      <c r="AB138" s="29"/>
    </row>
    <row r="139" spans="8:28" ht="27.75" customHeight="1" x14ac:dyDescent="0.2">
      <c r="H139" s="29"/>
      <c r="L139" s="29"/>
      <c r="P139" s="29"/>
      <c r="T139" s="29"/>
      <c r="X139" s="29"/>
      <c r="AB139" s="29"/>
    </row>
    <row r="140" spans="8:28" ht="27.75" customHeight="1" x14ac:dyDescent="0.2">
      <c r="H140" s="29"/>
      <c r="L140" s="29"/>
      <c r="P140" s="29"/>
      <c r="T140" s="29"/>
      <c r="X140" s="29"/>
      <c r="AB140" s="29"/>
    </row>
    <row r="141" spans="8:28" ht="27.75" customHeight="1" x14ac:dyDescent="0.2">
      <c r="H141" s="29"/>
      <c r="L141" s="29"/>
      <c r="P141" s="29"/>
      <c r="T141" s="29"/>
      <c r="X141" s="29"/>
      <c r="AB141" s="29"/>
    </row>
    <row r="142" spans="8:28" ht="27.75" customHeight="1" x14ac:dyDescent="0.2">
      <c r="H142" s="29"/>
      <c r="L142" s="29"/>
      <c r="P142" s="29"/>
      <c r="T142" s="29"/>
      <c r="X142" s="29"/>
      <c r="AB142" s="29"/>
    </row>
    <row r="143" spans="8:28" ht="27.75" customHeight="1" x14ac:dyDescent="0.2">
      <c r="H143" s="29"/>
      <c r="L143" s="29"/>
      <c r="P143" s="29"/>
      <c r="T143" s="29"/>
      <c r="X143" s="29"/>
      <c r="AB143" s="29"/>
    </row>
    <row r="144" spans="8:28" ht="27.75" customHeight="1" x14ac:dyDescent="0.2">
      <c r="H144" s="29"/>
      <c r="L144" s="29"/>
      <c r="P144" s="29"/>
      <c r="T144" s="29"/>
      <c r="X144" s="29"/>
      <c r="AB144" s="29"/>
    </row>
    <row r="145" spans="8:28" ht="27.75" customHeight="1" x14ac:dyDescent="0.2">
      <c r="H145" s="29"/>
      <c r="L145" s="29"/>
      <c r="P145" s="29"/>
      <c r="T145" s="29"/>
      <c r="X145" s="29"/>
      <c r="AB145" s="29"/>
    </row>
    <row r="146" spans="8:28" ht="27.75" customHeight="1" x14ac:dyDescent="0.2">
      <c r="H146" s="29"/>
      <c r="L146" s="29"/>
      <c r="P146" s="29"/>
      <c r="T146" s="29"/>
      <c r="X146" s="29"/>
      <c r="AB146" s="29"/>
    </row>
    <row r="147" spans="8:28" ht="27.75" customHeight="1" x14ac:dyDescent="0.2">
      <c r="H147" s="29"/>
      <c r="L147" s="29"/>
      <c r="P147" s="29"/>
      <c r="T147" s="29"/>
      <c r="X147" s="29"/>
      <c r="AB147" s="29"/>
    </row>
    <row r="148" spans="8:28" ht="27.75" customHeight="1" x14ac:dyDescent="0.2">
      <c r="H148" s="29"/>
      <c r="L148" s="29"/>
      <c r="P148" s="29"/>
      <c r="T148" s="29"/>
      <c r="X148" s="29"/>
      <c r="AB148" s="29"/>
    </row>
    <row r="149" spans="8:28" ht="27.75" customHeight="1" x14ac:dyDescent="0.2">
      <c r="H149" s="29"/>
      <c r="L149" s="29"/>
      <c r="P149" s="29"/>
      <c r="T149" s="29"/>
      <c r="X149" s="29"/>
      <c r="AB149" s="29"/>
    </row>
    <row r="150" spans="8:28" ht="27.75" customHeight="1" x14ac:dyDescent="0.2">
      <c r="H150" s="29"/>
      <c r="L150" s="29"/>
      <c r="P150" s="29"/>
      <c r="T150" s="29"/>
      <c r="X150" s="29"/>
      <c r="AB150" s="29"/>
    </row>
    <row r="151" spans="8:28" ht="27.75" customHeight="1" x14ac:dyDescent="0.2">
      <c r="H151" s="29"/>
      <c r="L151" s="29"/>
      <c r="P151" s="29"/>
      <c r="T151" s="29"/>
      <c r="X151" s="29"/>
      <c r="AB151" s="29"/>
    </row>
    <row r="152" spans="8:28" ht="27.75" customHeight="1" x14ac:dyDescent="0.2">
      <c r="H152" s="29"/>
      <c r="L152" s="29"/>
      <c r="P152" s="29"/>
      <c r="T152" s="29"/>
      <c r="X152" s="29"/>
      <c r="AB152" s="29"/>
    </row>
    <row r="153" spans="8:28" ht="27.75" customHeight="1" x14ac:dyDescent="0.2">
      <c r="H153" s="29"/>
      <c r="L153" s="29"/>
      <c r="P153" s="29"/>
      <c r="T153" s="29"/>
      <c r="X153" s="29"/>
      <c r="AB153" s="29"/>
    </row>
    <row r="154" spans="8:28" ht="27.75" customHeight="1" x14ac:dyDescent="0.2">
      <c r="H154" s="29"/>
      <c r="L154" s="29"/>
      <c r="P154" s="29"/>
      <c r="T154" s="29"/>
      <c r="X154" s="29"/>
      <c r="AB154" s="29"/>
    </row>
    <row r="155" spans="8:28" ht="27.75" customHeight="1" x14ac:dyDescent="0.2">
      <c r="H155" s="29"/>
      <c r="L155" s="29"/>
      <c r="P155" s="29"/>
      <c r="T155" s="29"/>
      <c r="X155" s="29"/>
      <c r="AB155" s="29"/>
    </row>
    <row r="156" spans="8:28" ht="27.75" customHeight="1" x14ac:dyDescent="0.2">
      <c r="H156" s="29"/>
      <c r="L156" s="29"/>
      <c r="P156" s="29"/>
      <c r="T156" s="29"/>
      <c r="X156" s="29"/>
      <c r="AB156" s="29"/>
    </row>
    <row r="157" spans="8:28" ht="27.75" customHeight="1" x14ac:dyDescent="0.2">
      <c r="H157" s="29"/>
      <c r="L157" s="29"/>
      <c r="P157" s="29"/>
      <c r="T157" s="29"/>
      <c r="X157" s="29"/>
      <c r="AB157" s="29"/>
    </row>
    <row r="158" spans="8:28" ht="27.75" customHeight="1" x14ac:dyDescent="0.2">
      <c r="H158" s="29"/>
      <c r="L158" s="29"/>
      <c r="P158" s="29"/>
      <c r="T158" s="29"/>
      <c r="X158" s="29"/>
      <c r="AB158" s="29"/>
    </row>
    <row r="159" spans="8:28" ht="27.75" customHeight="1" x14ac:dyDescent="0.2">
      <c r="H159" s="29"/>
      <c r="L159" s="29"/>
      <c r="P159" s="29"/>
      <c r="T159" s="29"/>
      <c r="X159" s="29"/>
      <c r="AB159" s="29"/>
    </row>
    <row r="160" spans="8:28" ht="27.75" customHeight="1" x14ac:dyDescent="0.2">
      <c r="H160" s="29"/>
      <c r="L160" s="29"/>
      <c r="P160" s="29"/>
      <c r="T160" s="29"/>
      <c r="X160" s="29"/>
      <c r="AB160" s="29"/>
    </row>
    <row r="161" spans="8:28" ht="27.75" customHeight="1" x14ac:dyDescent="0.2">
      <c r="H161" s="29"/>
      <c r="L161" s="29"/>
      <c r="P161" s="29"/>
      <c r="T161" s="29"/>
      <c r="X161" s="29"/>
      <c r="AB161" s="29"/>
    </row>
    <row r="162" spans="8:28" ht="27.75" customHeight="1" x14ac:dyDescent="0.2">
      <c r="H162" s="29"/>
      <c r="L162" s="29"/>
      <c r="P162" s="29"/>
      <c r="T162" s="29"/>
      <c r="X162" s="29"/>
      <c r="AB162" s="29"/>
    </row>
    <row r="163" spans="8:28" ht="27.75" customHeight="1" x14ac:dyDescent="0.2">
      <c r="H163" s="29"/>
      <c r="L163" s="29"/>
      <c r="P163" s="29"/>
      <c r="T163" s="29"/>
      <c r="X163" s="29"/>
      <c r="AB163" s="29"/>
    </row>
    <row r="164" spans="8:28" ht="27.75" customHeight="1" x14ac:dyDescent="0.2">
      <c r="H164" s="29"/>
      <c r="L164" s="29"/>
      <c r="P164" s="29"/>
      <c r="T164" s="29"/>
      <c r="X164" s="29"/>
      <c r="AB164" s="29"/>
    </row>
    <row r="165" spans="8:28" ht="27.75" customHeight="1" x14ac:dyDescent="0.2">
      <c r="H165" s="29"/>
      <c r="L165" s="29"/>
      <c r="P165" s="29"/>
      <c r="T165" s="29"/>
      <c r="X165" s="29"/>
      <c r="AB165" s="29"/>
    </row>
    <row r="166" spans="8:28" ht="27.75" customHeight="1" x14ac:dyDescent="0.2">
      <c r="H166" s="29"/>
      <c r="L166" s="29"/>
      <c r="P166" s="29"/>
      <c r="T166" s="29"/>
      <c r="X166" s="29"/>
      <c r="AB166" s="29"/>
    </row>
    <row r="167" spans="8:28" ht="27.75" customHeight="1" x14ac:dyDescent="0.2">
      <c r="H167" s="29"/>
      <c r="L167" s="29"/>
      <c r="P167" s="29"/>
      <c r="T167" s="29"/>
      <c r="X167" s="29"/>
      <c r="AB167" s="29"/>
    </row>
    <row r="168" spans="8:28" ht="27.75" customHeight="1" x14ac:dyDescent="0.2">
      <c r="H168" s="29"/>
      <c r="L168" s="29"/>
      <c r="P168" s="29"/>
      <c r="T168" s="29"/>
      <c r="X168" s="29"/>
      <c r="AB168" s="29"/>
    </row>
    <row r="169" spans="8:28" ht="27.75" customHeight="1" x14ac:dyDescent="0.2">
      <c r="H169" s="29"/>
      <c r="L169" s="29"/>
      <c r="P169" s="29"/>
      <c r="T169" s="29"/>
      <c r="X169" s="29"/>
      <c r="AB169" s="29"/>
    </row>
    <row r="170" spans="8:28" ht="27.75" customHeight="1" x14ac:dyDescent="0.2">
      <c r="H170" s="29"/>
      <c r="L170" s="29"/>
      <c r="P170" s="29"/>
      <c r="T170" s="29"/>
      <c r="X170" s="29"/>
      <c r="AB170" s="29"/>
    </row>
    <row r="171" spans="8:28" ht="27.75" customHeight="1" x14ac:dyDescent="0.2">
      <c r="H171" s="29"/>
      <c r="L171" s="29"/>
      <c r="P171" s="29"/>
      <c r="T171" s="29"/>
      <c r="X171" s="29"/>
      <c r="AB171" s="29"/>
    </row>
    <row r="172" spans="8:28" ht="27.75" customHeight="1" x14ac:dyDescent="0.2">
      <c r="H172" s="29"/>
      <c r="L172" s="29"/>
      <c r="P172" s="29"/>
      <c r="T172" s="29"/>
      <c r="X172" s="29"/>
      <c r="AB172" s="29"/>
    </row>
    <row r="173" spans="8:28" ht="27.75" customHeight="1" x14ac:dyDescent="0.2">
      <c r="H173" s="29"/>
      <c r="L173" s="29"/>
      <c r="P173" s="29"/>
      <c r="T173" s="29"/>
      <c r="X173" s="29"/>
      <c r="AB173" s="29"/>
    </row>
    <row r="174" spans="8:28" ht="27.75" customHeight="1" x14ac:dyDescent="0.2">
      <c r="H174" s="29"/>
      <c r="L174" s="29"/>
      <c r="P174" s="29"/>
      <c r="T174" s="29"/>
      <c r="X174" s="29"/>
      <c r="AB174" s="29"/>
    </row>
    <row r="175" spans="8:28" ht="27.75" customHeight="1" x14ac:dyDescent="0.2">
      <c r="H175" s="29"/>
      <c r="L175" s="29"/>
      <c r="P175" s="29"/>
      <c r="T175" s="29"/>
      <c r="X175" s="29"/>
      <c r="AB175" s="29"/>
    </row>
    <row r="176" spans="8:28" ht="27.75" customHeight="1" x14ac:dyDescent="0.2">
      <c r="H176" s="29"/>
      <c r="L176" s="29"/>
      <c r="P176" s="29"/>
      <c r="T176" s="29"/>
      <c r="X176" s="29"/>
      <c r="AB176" s="29"/>
    </row>
  </sheetData>
  <sheetProtection selectLockedCells="1" selectUnlockedCells="1"/>
  <mergeCells count="4">
    <mergeCell ref="A45:E45"/>
    <mergeCell ref="A46:E46"/>
    <mergeCell ref="A47:E47"/>
    <mergeCell ref="A48:E48"/>
  </mergeCells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60"/>
  <sheetViews>
    <sheetView zoomScale="85" zoomScaleNormal="85" zoomScalePageLayoutView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3" sqref="A3:XFD3"/>
    </sheetView>
  </sheetViews>
  <sheetFormatPr baseColWidth="10" defaultColWidth="11.42578125" defaultRowHeight="12.75" x14ac:dyDescent="0.2"/>
  <cols>
    <col min="1" max="1" width="6.42578125" style="29" customWidth="1"/>
    <col min="2" max="2" width="22.140625" style="29" customWidth="1"/>
    <col min="3" max="3" width="7.5703125" style="29" customWidth="1"/>
    <col min="4" max="5" width="8.42578125" style="29" customWidth="1"/>
    <col min="6" max="6" width="8" style="29" customWidth="1"/>
    <col min="7" max="7" width="8.42578125" style="29" customWidth="1"/>
    <col min="8" max="13" width="11.42578125" style="29"/>
    <col min="14" max="14" width="3" style="29" customWidth="1"/>
    <col min="15" max="16384" width="11.42578125" style="29"/>
  </cols>
  <sheetData>
    <row r="2" spans="1:13" x14ac:dyDescent="0.2">
      <c r="A2" s="29" t="s">
        <v>147</v>
      </c>
      <c r="C2" s="41">
        <v>10</v>
      </c>
      <c r="D2" s="41"/>
      <c r="E2" s="41"/>
    </row>
    <row r="3" spans="1:13" x14ac:dyDescent="0.2">
      <c r="C3" s="18"/>
    </row>
    <row r="4" spans="1:13" x14ac:dyDescent="0.2">
      <c r="A4" s="29" t="s">
        <v>244</v>
      </c>
      <c r="C4" s="29" t="s">
        <v>245</v>
      </c>
      <c r="D4" s="18" t="s">
        <v>367</v>
      </c>
      <c r="E4" s="18" t="s">
        <v>242</v>
      </c>
      <c r="F4" s="29" t="s">
        <v>165</v>
      </c>
      <c r="G4" s="29" t="s">
        <v>166</v>
      </c>
      <c r="H4" s="29" t="s">
        <v>168</v>
      </c>
      <c r="I4" s="29" t="s">
        <v>169</v>
      </c>
      <c r="J4" s="29" t="s">
        <v>163</v>
      </c>
      <c r="K4" s="18" t="s">
        <v>368</v>
      </c>
      <c r="L4" s="29" t="s">
        <v>246</v>
      </c>
      <c r="M4" s="29" t="s">
        <v>247</v>
      </c>
    </row>
    <row r="5" spans="1:13" x14ac:dyDescent="0.2">
      <c r="A5" s="29" t="str">
        <f>runs!C2</f>
        <v>catXX</v>
      </c>
      <c r="B5" s="29" t="str">
        <f>IF($A5=$C$2,runs!B2," ")</f>
        <v xml:space="preserve"> </v>
      </c>
      <c r="C5" s="29" t="e">
        <f>IF($A5=$C$2,runs!A2,1/0)</f>
        <v>#DIV/0!</v>
      </c>
      <c r="D5" s="29" t="e">
        <f>IF($A5=$C$2,Rohdaten!I2,1/0)</f>
        <v>#DIV/0!</v>
      </c>
      <c r="E5" s="29" t="e">
        <f>IF($A5=$C$2,runs!L2/runs!M2,1/0)</f>
        <v>#DIV/0!</v>
      </c>
      <c r="F5" s="29" t="e">
        <f>IF($A5=$C$2,runs!P2,1/0)</f>
        <v>#DIV/0!</v>
      </c>
      <c r="G5" s="29" t="e">
        <f>IF($A5=$C$2,runs!Q2,1/0)</f>
        <v>#DIV/0!</v>
      </c>
      <c r="H5" s="29" t="e">
        <f>IF($A5=$C$2,runs!R2,1/0)</f>
        <v>#DIV/0!</v>
      </c>
      <c r="I5" s="29" t="e">
        <f>IF($A5=$C$2,runs!S2,1/0)</f>
        <v>#DIV/0!</v>
      </c>
      <c r="J5" s="29" t="e">
        <f>IF($A5=$C$2,runs!O2/runs!M2,1/0)</f>
        <v>#DIV/0!</v>
      </c>
      <c r="K5" s="29" t="e">
        <f>J5*1000000000</f>
        <v>#DIV/0!</v>
      </c>
      <c r="L5" s="29" t="e">
        <f>IF($A5=$C$2,runs!W2,1/0)</f>
        <v>#DIV/0!</v>
      </c>
      <c r="M5" s="29" t="e">
        <f>IF($A5=$C$2,runs!X2,1/0)</f>
        <v>#DIV/0!</v>
      </c>
    </row>
    <row r="6" spans="1:13" x14ac:dyDescent="0.2">
      <c r="A6" s="29">
        <f>runs!C3</f>
        <v>30</v>
      </c>
      <c r="B6" s="29" t="str">
        <f>IF($A6=$C$2,runs!B3," ")</f>
        <v xml:space="preserve"> </v>
      </c>
      <c r="C6" s="29" t="e">
        <f>IF($A6=$C$2,runs!A3,1/0)</f>
        <v>#DIV/0!</v>
      </c>
      <c r="D6" s="29" t="e">
        <f>IF($A6=$C$2,Rohdaten!I3,1/0)</f>
        <v>#DIV/0!</v>
      </c>
      <c r="E6" s="29" t="e">
        <f>IF($A6=$C$2,runs!L3/runs!M3,1/0)</f>
        <v>#DIV/0!</v>
      </c>
      <c r="F6" s="29" t="e">
        <f>IF($A6=$C$2,runs!P3,1/0)</f>
        <v>#DIV/0!</v>
      </c>
      <c r="G6" s="29" t="e">
        <f>IF($A6=$C$2,runs!Q3,1/0)</f>
        <v>#DIV/0!</v>
      </c>
      <c r="H6" s="29" t="e">
        <f>IF($A6=$C$2,runs!R3,1/0)</f>
        <v>#DIV/0!</v>
      </c>
      <c r="I6" s="29" t="e">
        <f>IF($A6=$C$2,runs!S3,1/0)</f>
        <v>#DIV/0!</v>
      </c>
      <c r="J6" s="29" t="e">
        <f>IF($A6=$C$2,runs!O3/runs!M3,1/0)</f>
        <v>#DIV/0!</v>
      </c>
      <c r="K6" s="29" t="e">
        <f t="shared" ref="K6:K69" si="0">J6*1000000000</f>
        <v>#DIV/0!</v>
      </c>
      <c r="L6" s="85" t="e">
        <f>IF($A6=$C$2,runs!W3,1/0)</f>
        <v>#DIV/0!</v>
      </c>
      <c r="M6" s="29" t="e">
        <f>IF($A6=$C$2,runs!X3,1/0)</f>
        <v>#DIV/0!</v>
      </c>
    </row>
    <row r="7" spans="1:13" x14ac:dyDescent="0.2">
      <c r="A7" s="29">
        <f>runs!C4</f>
        <v>0</v>
      </c>
      <c r="B7" s="29" t="str">
        <f>IF($A7=$C$2,runs!B4," ")</f>
        <v xml:space="preserve"> </v>
      </c>
      <c r="C7" s="29" t="e">
        <f>IF($A7=$C$2,runs!A4,1/0)</f>
        <v>#DIV/0!</v>
      </c>
      <c r="D7" s="29" t="e">
        <f>IF($A7=$C$2,Rohdaten!I4,1/0)</f>
        <v>#DIV/0!</v>
      </c>
      <c r="E7" s="29" t="e">
        <f>IF($A7=$C$2,runs!L4/runs!M4,1/0)</f>
        <v>#DIV/0!</v>
      </c>
      <c r="F7" s="29" t="e">
        <f>IF($A7=$C$2,runs!P4,1/0)</f>
        <v>#DIV/0!</v>
      </c>
      <c r="G7" s="29" t="e">
        <f>IF($A7=$C$2,runs!Q4,1/0)</f>
        <v>#DIV/0!</v>
      </c>
      <c r="H7" s="29" t="e">
        <f>IF($A7=$C$2,runs!R4,1/0)</f>
        <v>#DIV/0!</v>
      </c>
      <c r="I7" s="29" t="e">
        <f>IF($A7=$C$2,runs!S4,1/0)</f>
        <v>#DIV/0!</v>
      </c>
      <c r="J7" s="29" t="e">
        <f>IF($A7=$C$2,runs!O4/runs!M4,1/0)</f>
        <v>#DIV/0!</v>
      </c>
      <c r="K7" s="29" t="e">
        <f t="shared" si="0"/>
        <v>#DIV/0!</v>
      </c>
      <c r="L7" s="29" t="e">
        <f>IF($A7=$C$2,runs!W4,1/0)</f>
        <v>#DIV/0!</v>
      </c>
      <c r="M7" s="29" t="e">
        <f>IF($A7=$C$2,runs!X4,1/0)</f>
        <v>#DIV/0!</v>
      </c>
    </row>
    <row r="8" spans="1:13" x14ac:dyDescent="0.2">
      <c r="A8" s="29">
        <f>runs!C5</f>
        <v>15</v>
      </c>
      <c r="B8" s="29" t="str">
        <f>IF($A8=$C$2,runs!B5," ")</f>
        <v xml:space="preserve"> </v>
      </c>
      <c r="C8" s="29" t="e">
        <f>IF($A8=$C$2,runs!A5,1/0)</f>
        <v>#DIV/0!</v>
      </c>
      <c r="D8" s="29" t="e">
        <f>IF($A8=$C$2,Rohdaten!I5,1/0)</f>
        <v>#DIV/0!</v>
      </c>
      <c r="E8" s="29" t="e">
        <f>IF($A8=$C$2,runs!L5/runs!M5,1/0)</f>
        <v>#DIV/0!</v>
      </c>
      <c r="F8" s="29" t="e">
        <f>IF($A8=$C$2,runs!P5,1/0)</f>
        <v>#DIV/0!</v>
      </c>
      <c r="G8" s="29" t="e">
        <f>IF($A8=$C$2,runs!Q5,1/0)</f>
        <v>#DIV/0!</v>
      </c>
      <c r="H8" s="29" t="e">
        <f>IF($A8=$C$2,runs!R5,1/0)</f>
        <v>#DIV/0!</v>
      </c>
      <c r="I8" s="29" t="e">
        <f>IF($A8=$C$2,runs!S5,1/0)</f>
        <v>#DIV/0!</v>
      </c>
      <c r="J8" s="29" t="e">
        <f>IF($A8=$C$2,runs!O5/runs!M5,1/0)</f>
        <v>#DIV/0!</v>
      </c>
      <c r="K8" s="29" t="e">
        <f t="shared" si="0"/>
        <v>#DIV/0!</v>
      </c>
      <c r="L8" s="29" t="e">
        <f>IF($A8=$C$2,runs!W5,1/0)</f>
        <v>#DIV/0!</v>
      </c>
      <c r="M8" s="29" t="e">
        <f>IF($A8=$C$2,runs!X5,1/0)</f>
        <v>#DIV/0!</v>
      </c>
    </row>
    <row r="9" spans="1:13" x14ac:dyDescent="0.2">
      <c r="A9" s="29">
        <f>runs!C6</f>
        <v>0</v>
      </c>
      <c r="B9" s="29" t="str">
        <f>IF($A9=$C$2,runs!B6," ")</f>
        <v xml:space="preserve"> </v>
      </c>
      <c r="C9" s="29" t="e">
        <f>IF($A9=$C$2,runs!A6,1/0)</f>
        <v>#DIV/0!</v>
      </c>
      <c r="D9" s="29" t="e">
        <f>IF($A9=$C$2,Rohdaten!I6,1/0)</f>
        <v>#DIV/0!</v>
      </c>
      <c r="E9" s="29" t="e">
        <f>IF($A9=$C$2,runs!L6/runs!M6,1/0)</f>
        <v>#DIV/0!</v>
      </c>
      <c r="F9" s="29" t="e">
        <f>IF($A9=$C$2,runs!P6,1/0)</f>
        <v>#DIV/0!</v>
      </c>
      <c r="G9" s="29" t="e">
        <f>IF($A9=$C$2,runs!Q6,1/0)</f>
        <v>#DIV/0!</v>
      </c>
      <c r="H9" s="29" t="e">
        <f>IF($A9=$C$2,runs!R6,1/0)</f>
        <v>#DIV/0!</v>
      </c>
      <c r="I9" s="29" t="e">
        <f>IF($A9=$C$2,runs!S6,1/0)</f>
        <v>#DIV/0!</v>
      </c>
      <c r="J9" s="29" t="e">
        <f>IF($A9=$C$2,runs!O6/runs!M6,1/0)</f>
        <v>#DIV/0!</v>
      </c>
      <c r="K9" s="29" t="e">
        <f t="shared" si="0"/>
        <v>#DIV/0!</v>
      </c>
      <c r="L9" s="29" t="e">
        <f>IF($A9=$C$2,runs!W6,1/0)</f>
        <v>#DIV/0!</v>
      </c>
      <c r="M9" s="29" t="e">
        <f>IF($A9=$C$2,runs!X6,1/0)</f>
        <v>#DIV/0!</v>
      </c>
    </row>
    <row r="10" spans="1:13" x14ac:dyDescent="0.2">
      <c r="A10" s="29">
        <f>runs!C7</f>
        <v>0</v>
      </c>
      <c r="B10" s="29" t="str">
        <f>IF($A10=$C$2,runs!B7," ")</f>
        <v xml:space="preserve"> </v>
      </c>
      <c r="C10" s="29" t="e">
        <f>IF($A10=$C$2,runs!A7,1/0)</f>
        <v>#DIV/0!</v>
      </c>
      <c r="D10" s="29" t="e">
        <f>IF($A10=$C$2,Rohdaten!I7,1/0)</f>
        <v>#DIV/0!</v>
      </c>
      <c r="E10" s="29" t="e">
        <f>IF($A10=$C$2,runs!L7/runs!M7,1/0)</f>
        <v>#DIV/0!</v>
      </c>
      <c r="F10" s="29" t="e">
        <f>IF($A10=$C$2,runs!P7,1/0)</f>
        <v>#DIV/0!</v>
      </c>
      <c r="G10" s="29" t="e">
        <f>IF($A10=$C$2,runs!Q7,1/0)</f>
        <v>#DIV/0!</v>
      </c>
      <c r="H10" s="29" t="e">
        <f>IF($A10=$C$2,runs!R7,1/0)</f>
        <v>#DIV/0!</v>
      </c>
      <c r="I10" s="29" t="e">
        <f>IF($A10=$C$2,runs!S7,1/0)</f>
        <v>#DIV/0!</v>
      </c>
      <c r="J10" s="29" t="e">
        <f>IF($A10=$C$2,runs!O7/runs!M7,1/0)</f>
        <v>#DIV/0!</v>
      </c>
      <c r="K10" s="29" t="e">
        <f t="shared" si="0"/>
        <v>#DIV/0!</v>
      </c>
      <c r="L10" s="85" t="e">
        <f>IF($A10=$C$2,runs!W7,1/0)</f>
        <v>#DIV/0!</v>
      </c>
      <c r="M10" s="29" t="e">
        <f>IF($A10=$C$2,runs!X7,1/0)</f>
        <v>#DIV/0!</v>
      </c>
    </row>
    <row r="11" spans="1:13" x14ac:dyDescent="0.2">
      <c r="A11" s="29">
        <f>runs!C8</f>
        <v>0</v>
      </c>
      <c r="B11" s="29" t="str">
        <f>IF($A11=$C$2,runs!B8," ")</f>
        <v xml:space="preserve"> </v>
      </c>
      <c r="C11" s="29" t="e">
        <f>IF($A11=$C$2,runs!A8,1/0)</f>
        <v>#DIV/0!</v>
      </c>
      <c r="D11" s="29" t="e">
        <f>IF($A11=$C$2,Rohdaten!I8,1/0)</f>
        <v>#DIV/0!</v>
      </c>
      <c r="E11" s="29" t="e">
        <f>IF($A11=$C$2,runs!L8/runs!M8,1/0)</f>
        <v>#DIV/0!</v>
      </c>
      <c r="F11" s="29" t="e">
        <f>IF($A11=$C$2,runs!P8,1/0)</f>
        <v>#DIV/0!</v>
      </c>
      <c r="G11" s="29" t="e">
        <f>IF($A11=$C$2,runs!Q8,1/0)</f>
        <v>#DIV/0!</v>
      </c>
      <c r="H11" s="29" t="e">
        <f>IF($A11=$C$2,runs!R8,1/0)</f>
        <v>#DIV/0!</v>
      </c>
      <c r="I11" s="29" t="e">
        <f>IF($A11=$C$2,runs!S8,1/0)</f>
        <v>#DIV/0!</v>
      </c>
      <c r="J11" s="29" t="e">
        <f>IF($A11=$C$2,runs!O8/runs!M8,1/0)</f>
        <v>#DIV/0!</v>
      </c>
      <c r="K11" s="29" t="e">
        <f t="shared" si="0"/>
        <v>#DIV/0!</v>
      </c>
      <c r="L11" s="29" t="e">
        <f>IF($A11=$C$2,runs!W8,1/0)</f>
        <v>#DIV/0!</v>
      </c>
      <c r="M11" s="29" t="e">
        <f>IF($A11=$C$2,runs!X8,1/0)</f>
        <v>#DIV/0!</v>
      </c>
    </row>
    <row r="12" spans="1:13" x14ac:dyDescent="0.2">
      <c r="A12" s="29">
        <f>runs!C9</f>
        <v>7</v>
      </c>
      <c r="B12" s="29" t="str">
        <f>IF($A12=$C$2,runs!B9," ")</f>
        <v xml:space="preserve"> </v>
      </c>
      <c r="C12" s="29" t="e">
        <f>IF($A12=$C$2,runs!A9,1/0)</f>
        <v>#DIV/0!</v>
      </c>
      <c r="D12" s="29" t="e">
        <f>IF($A12=$C$2,Rohdaten!I9,1/0)</f>
        <v>#DIV/0!</v>
      </c>
      <c r="E12" s="29" t="e">
        <f>IF($A12=$C$2,runs!L9/runs!M9,1/0)</f>
        <v>#DIV/0!</v>
      </c>
      <c r="F12" s="29" t="e">
        <f>IF($A12=$C$2,runs!P9,1/0)</f>
        <v>#DIV/0!</v>
      </c>
      <c r="G12" s="29" t="e">
        <f>IF($A12=$C$2,runs!Q9,1/0)</f>
        <v>#DIV/0!</v>
      </c>
      <c r="H12" s="29" t="e">
        <f>IF($A12=$C$2,runs!R9,1/0)</f>
        <v>#DIV/0!</v>
      </c>
      <c r="I12" s="29" t="e">
        <f>IF($A12=$C$2,runs!S9,1/0)</f>
        <v>#DIV/0!</v>
      </c>
      <c r="J12" s="29" t="e">
        <f>IF($A12=$C$2,runs!O9/runs!M9,1/0)</f>
        <v>#DIV/0!</v>
      </c>
      <c r="K12" s="29" t="e">
        <f t="shared" si="0"/>
        <v>#DIV/0!</v>
      </c>
      <c r="L12" s="29" t="e">
        <f>IF($A12=$C$2,runs!W9,1/0)</f>
        <v>#DIV/0!</v>
      </c>
      <c r="M12" s="29" t="e">
        <f>IF($A12=$C$2,runs!X9,1/0)</f>
        <v>#DIV/0!</v>
      </c>
    </row>
    <row r="13" spans="1:13" x14ac:dyDescent="0.2">
      <c r="A13" s="29">
        <f>runs!C10</f>
        <v>8</v>
      </c>
      <c r="B13" s="29" t="str">
        <f>IF($A13=$C$2,runs!B10," ")</f>
        <v xml:space="preserve"> </v>
      </c>
      <c r="C13" s="29" t="e">
        <f>IF($A13=$C$2,runs!A10,1/0)</f>
        <v>#DIV/0!</v>
      </c>
      <c r="D13" s="29" t="e">
        <f>IF($A13=$C$2,Rohdaten!I10,1/0)</f>
        <v>#DIV/0!</v>
      </c>
      <c r="E13" s="29" t="e">
        <f>IF($A13=$C$2,runs!L10/runs!M10,1/0)</f>
        <v>#DIV/0!</v>
      </c>
      <c r="F13" s="29" t="e">
        <f>IF($A13=$C$2,runs!P10,1/0)</f>
        <v>#DIV/0!</v>
      </c>
      <c r="G13" s="29" t="e">
        <f>IF($A13=$C$2,runs!Q10,1/0)</f>
        <v>#DIV/0!</v>
      </c>
      <c r="H13" s="29" t="e">
        <f>IF($A13=$C$2,runs!R10,1/0)</f>
        <v>#DIV/0!</v>
      </c>
      <c r="I13" s="29" t="e">
        <f>IF($A13=$C$2,runs!S10,1/0)</f>
        <v>#DIV/0!</v>
      </c>
      <c r="J13" s="29" t="e">
        <f>IF($A13=$C$2,runs!O10/runs!M10,1/0)</f>
        <v>#DIV/0!</v>
      </c>
      <c r="K13" s="29" t="e">
        <f t="shared" si="0"/>
        <v>#DIV/0!</v>
      </c>
      <c r="L13" s="29" t="e">
        <f>IF($A13=$C$2,runs!W10,1/0)</f>
        <v>#DIV/0!</v>
      </c>
      <c r="M13" s="29" t="e">
        <f>IF($A13=$C$2,runs!X10,1/0)</f>
        <v>#DIV/0!</v>
      </c>
    </row>
    <row r="14" spans="1:13" x14ac:dyDescent="0.2">
      <c r="A14" s="29">
        <f>runs!C11</f>
        <v>9</v>
      </c>
      <c r="B14" s="29" t="str">
        <f>IF($A14=$C$2,runs!B11," ")</f>
        <v xml:space="preserve"> </v>
      </c>
      <c r="C14" s="29" t="e">
        <f>IF($A14=$C$2,runs!A11,1/0)</f>
        <v>#DIV/0!</v>
      </c>
      <c r="D14" s="29" t="e">
        <f>IF($A14=$C$2,Rohdaten!I11,1/0)</f>
        <v>#DIV/0!</v>
      </c>
      <c r="E14" s="29" t="e">
        <f>IF($A14=$C$2,runs!L11/runs!M11,1/0)</f>
        <v>#DIV/0!</v>
      </c>
      <c r="F14" s="29" t="e">
        <f>IF($A14=$C$2,runs!P11,1/0)</f>
        <v>#DIV/0!</v>
      </c>
      <c r="G14" s="29" t="e">
        <f>IF($A14=$C$2,runs!Q11,1/0)</f>
        <v>#DIV/0!</v>
      </c>
      <c r="H14" s="29" t="e">
        <f>IF($A14=$C$2,runs!R11,1/0)</f>
        <v>#DIV/0!</v>
      </c>
      <c r="I14" s="29" t="e">
        <f>IF($A14=$C$2,runs!S11,1/0)</f>
        <v>#DIV/0!</v>
      </c>
      <c r="J14" s="29" t="e">
        <f>IF($A14=$C$2,runs!O11/runs!M11,1/0)</f>
        <v>#DIV/0!</v>
      </c>
      <c r="K14" s="29" t="e">
        <f t="shared" si="0"/>
        <v>#DIV/0!</v>
      </c>
      <c r="L14" s="85" t="e">
        <f>IF($A14=$C$2,runs!W11,1/0)</f>
        <v>#DIV/0!</v>
      </c>
      <c r="M14" s="29" t="e">
        <f>IF($A14=$C$2,runs!X11,1/0)</f>
        <v>#DIV/0!</v>
      </c>
    </row>
    <row r="15" spans="1:13" x14ac:dyDescent="0.2">
      <c r="A15" s="29">
        <f>runs!C12</f>
        <v>10</v>
      </c>
      <c r="B15" s="29" t="str">
        <f>IF($A15=$C$2,runs!B12," ")</f>
        <v>Vienna-KkU</v>
      </c>
      <c r="C15" s="29">
        <f>IF($A15=$C$2,runs!A12,1/0)</f>
        <v>11</v>
      </c>
      <c r="D15" s="29">
        <f>IF($A15=$C$2,Rohdaten!I12,1/0)</f>
        <v>191</v>
      </c>
      <c r="E15" s="29">
        <f>IF($A15=$C$2,runs!L12/runs!M12,1/0)</f>
        <v>0.10558732131758856</v>
      </c>
      <c r="F15" s="29">
        <f>IF($A15=$C$2,runs!P12,1/0)</f>
        <v>5.1594543787865563E-11</v>
      </c>
      <c r="G15" s="29">
        <f>IF($A15=$C$2,runs!Q12,1/0)</f>
        <v>1.1523802919214508E-11</v>
      </c>
      <c r="H15" s="29">
        <f>IF($A15=$C$2,runs!R12,1/0)</f>
        <v>6.2484247755542613E-11</v>
      </c>
      <c r="I15" s="29">
        <f>IF($A15=$C$2,runs!S12,1/0)</f>
        <v>1.3956052400633755E-11</v>
      </c>
      <c r="J15" s="29">
        <f>IF($A15=$C$2,runs!O12/runs!M12,1/0)</f>
        <v>9.8366218864499991E-10</v>
      </c>
      <c r="K15" s="29">
        <f t="shared" si="0"/>
        <v>0.98366218864499988</v>
      </c>
      <c r="L15" s="29">
        <f>IF($A15=$C$2,runs!W12,1/0)</f>
        <v>6.0380016818124819E-11</v>
      </c>
      <c r="M15" s="29">
        <f>IF($A15=$C$2,runs!X12,1/0)</f>
        <v>1.3486065831530305E-11</v>
      </c>
    </row>
    <row r="16" spans="1:13" x14ac:dyDescent="0.2">
      <c r="A16" s="29">
        <f>runs!C13</f>
        <v>11</v>
      </c>
      <c r="B16" s="29" t="str">
        <f>IF($A16=$C$2,runs!B13," ")</f>
        <v xml:space="preserve"> </v>
      </c>
      <c r="C16" s="29" t="e">
        <f>IF($A16=$C$2,runs!A13,1/0)</f>
        <v>#DIV/0!</v>
      </c>
      <c r="D16" s="29" t="e">
        <f>IF($A16=$C$2,Rohdaten!I13,1/0)</f>
        <v>#DIV/0!</v>
      </c>
      <c r="E16" s="29" t="e">
        <f>IF($A16=$C$2,runs!L13/runs!M13,1/0)</f>
        <v>#DIV/0!</v>
      </c>
      <c r="F16" s="29" t="e">
        <f>IF($A16=$C$2,runs!P13,1/0)</f>
        <v>#DIV/0!</v>
      </c>
      <c r="G16" s="29" t="e">
        <f>IF($A16=$C$2,runs!Q13,1/0)</f>
        <v>#DIV/0!</v>
      </c>
      <c r="H16" s="29" t="e">
        <f>IF($A16=$C$2,runs!R13,1/0)</f>
        <v>#DIV/0!</v>
      </c>
      <c r="I16" s="29" t="e">
        <f>IF($A16=$C$2,runs!S13,1/0)</f>
        <v>#DIV/0!</v>
      </c>
      <c r="J16" s="29" t="e">
        <f>IF($A16=$C$2,runs!O13/runs!M13,1/0)</f>
        <v>#DIV/0!</v>
      </c>
      <c r="K16" s="29" t="e">
        <f t="shared" si="0"/>
        <v>#DIV/0!</v>
      </c>
      <c r="L16" s="29" t="e">
        <f>IF($A16=$C$2,runs!W13,1/0)</f>
        <v>#DIV/0!</v>
      </c>
      <c r="M16" s="29" t="e">
        <f>IF($A16=$C$2,runs!X13,1/0)</f>
        <v>#DIV/0!</v>
      </c>
    </row>
    <row r="17" spans="1:13" x14ac:dyDescent="0.2">
      <c r="A17" s="29">
        <f>runs!C14</f>
        <v>12</v>
      </c>
      <c r="B17" s="29" t="str">
        <f>IF($A17=$C$2,runs!B14," ")</f>
        <v xml:space="preserve"> </v>
      </c>
      <c r="C17" s="29" t="e">
        <f>IF($A17=$C$2,runs!A14,1/0)</f>
        <v>#DIV/0!</v>
      </c>
      <c r="D17" s="29" t="e">
        <f>IF($A17=$C$2,Rohdaten!I14,1/0)</f>
        <v>#DIV/0!</v>
      </c>
      <c r="E17" s="29" t="e">
        <f>IF($A17=$C$2,runs!L14/runs!M14,1/0)</f>
        <v>#DIV/0!</v>
      </c>
      <c r="F17" s="29" t="e">
        <f>IF($A17=$C$2,runs!P14,1/0)</f>
        <v>#DIV/0!</v>
      </c>
      <c r="G17" s="29" t="e">
        <f>IF($A17=$C$2,runs!Q14,1/0)</f>
        <v>#DIV/0!</v>
      </c>
      <c r="H17" s="29" t="e">
        <f>IF($A17=$C$2,runs!R14,1/0)</f>
        <v>#DIV/0!</v>
      </c>
      <c r="I17" s="29" t="e">
        <f>IF($A17=$C$2,runs!S14,1/0)</f>
        <v>#DIV/0!</v>
      </c>
      <c r="J17" s="29" t="e">
        <f>IF($A17=$C$2,runs!O14/runs!M14,1/0)</f>
        <v>#DIV/0!</v>
      </c>
      <c r="K17" s="29" t="e">
        <f t="shared" si="0"/>
        <v>#DIV/0!</v>
      </c>
      <c r="L17" s="29" t="e">
        <f>IF($A17=$C$2,runs!W14,1/0)</f>
        <v>#DIV/0!</v>
      </c>
      <c r="M17" s="29" t="e">
        <f>IF($A17=$C$2,runs!X14,1/0)</f>
        <v>#DIV/0!</v>
      </c>
    </row>
    <row r="18" spans="1:13" x14ac:dyDescent="0.2">
      <c r="A18" s="29">
        <f>runs!C15</f>
        <v>13</v>
      </c>
      <c r="B18" s="29" t="str">
        <f>IF($A18=$C$2,runs!B15," ")</f>
        <v xml:space="preserve"> </v>
      </c>
      <c r="C18" s="29" t="e">
        <f>IF($A18=$C$2,runs!A15,1/0)</f>
        <v>#DIV/0!</v>
      </c>
      <c r="D18" s="29" t="e">
        <f>IF($A18=$C$2,Rohdaten!I15,1/0)</f>
        <v>#DIV/0!</v>
      </c>
      <c r="E18" s="29" t="e">
        <f>IF($A18=$C$2,runs!L15/runs!M15,1/0)</f>
        <v>#DIV/0!</v>
      </c>
      <c r="F18" s="29" t="e">
        <f>IF($A18=$C$2,runs!P15,1/0)</f>
        <v>#DIV/0!</v>
      </c>
      <c r="G18" s="29" t="e">
        <f>IF($A18=$C$2,runs!Q15,1/0)</f>
        <v>#DIV/0!</v>
      </c>
      <c r="H18" s="29" t="e">
        <f>IF($A18=$C$2,runs!R15,1/0)</f>
        <v>#DIV/0!</v>
      </c>
      <c r="I18" s="29" t="e">
        <f>IF($A18=$C$2,runs!S15,1/0)</f>
        <v>#DIV/0!</v>
      </c>
      <c r="J18" s="29" t="e">
        <f>IF($A18=$C$2,runs!O15/runs!M15,1/0)</f>
        <v>#DIV/0!</v>
      </c>
      <c r="K18" s="29" t="e">
        <f t="shared" si="0"/>
        <v>#DIV/0!</v>
      </c>
      <c r="L18" s="29" t="e">
        <f>IF($A18=$C$2,runs!W15,1/0)</f>
        <v>#DIV/0!</v>
      </c>
      <c r="M18" s="29" t="e">
        <f>IF($A18=$C$2,runs!X15,1/0)</f>
        <v>#DIV/0!</v>
      </c>
    </row>
    <row r="19" spans="1:13" x14ac:dyDescent="0.2">
      <c r="A19" s="29">
        <f>runs!C16</f>
        <v>14</v>
      </c>
      <c r="B19" s="29" t="str">
        <f>IF($A19=$C$2,runs!B16," ")</f>
        <v xml:space="preserve"> </v>
      </c>
      <c r="C19" s="29" t="e">
        <f>IF($A19=$C$2,runs!A16,1/0)</f>
        <v>#DIV/0!</v>
      </c>
      <c r="D19" s="29" t="e">
        <f>IF($A19=$C$2,Rohdaten!I16,1/0)</f>
        <v>#DIV/0!</v>
      </c>
      <c r="E19" s="29" t="e">
        <f>IF($A19=$C$2,runs!L16/runs!M16,1/0)</f>
        <v>#DIV/0!</v>
      </c>
      <c r="F19" s="29" t="e">
        <f>IF($A19=$C$2,runs!P16,1/0)</f>
        <v>#DIV/0!</v>
      </c>
      <c r="G19" s="29" t="e">
        <f>IF($A19=$C$2,runs!Q16,1/0)</f>
        <v>#DIV/0!</v>
      </c>
      <c r="H19" s="29" t="e">
        <f>IF($A19=$C$2,runs!R16,1/0)</f>
        <v>#DIV/0!</v>
      </c>
      <c r="I19" s="29" t="e">
        <f>IF($A19=$C$2,runs!S16,1/0)</f>
        <v>#DIV/0!</v>
      </c>
      <c r="J19" s="29" t="e">
        <f>IF($A19=$C$2,runs!O16/runs!M16,1/0)</f>
        <v>#DIV/0!</v>
      </c>
      <c r="K19" s="29" t="e">
        <f t="shared" si="0"/>
        <v>#DIV/0!</v>
      </c>
      <c r="L19" s="29" t="e">
        <f>IF($A19=$C$2,runs!W16,1/0)</f>
        <v>#DIV/0!</v>
      </c>
      <c r="M19" s="29" t="e">
        <f>IF($A19=$C$2,runs!X16,1/0)</f>
        <v>#DIV/0!</v>
      </c>
    </row>
    <row r="20" spans="1:13" x14ac:dyDescent="0.2">
      <c r="A20" s="29">
        <f>runs!C17</f>
        <v>16</v>
      </c>
      <c r="B20" s="29" t="str">
        <f>IF($A20=$C$2,runs!B17," ")</f>
        <v xml:space="preserve"> </v>
      </c>
      <c r="C20" s="29" t="e">
        <f>IF($A20=$C$2,runs!A17,1/0)</f>
        <v>#DIV/0!</v>
      </c>
      <c r="D20" s="29" t="e">
        <f>IF($A20=$C$2,Rohdaten!I17,1/0)</f>
        <v>#DIV/0!</v>
      </c>
      <c r="E20" s="29" t="e">
        <f>IF($A20=$C$2,runs!L17/runs!M17,1/0)</f>
        <v>#DIV/0!</v>
      </c>
      <c r="F20" s="29" t="e">
        <f>IF($A20=$C$2,runs!P17,1/0)</f>
        <v>#DIV/0!</v>
      </c>
      <c r="G20" s="29" t="e">
        <f>IF($A20=$C$2,runs!Q17,1/0)</f>
        <v>#DIV/0!</v>
      </c>
      <c r="H20" s="29" t="e">
        <f>IF($A20=$C$2,runs!R17,1/0)</f>
        <v>#DIV/0!</v>
      </c>
      <c r="I20" s="29" t="e">
        <f>IF($A20=$C$2,runs!S17,1/0)</f>
        <v>#DIV/0!</v>
      </c>
      <c r="J20" s="29" t="e">
        <f>IF($A20=$C$2,runs!O17/runs!M17,1/0)</f>
        <v>#DIV/0!</v>
      </c>
      <c r="K20" s="29" t="e">
        <f t="shared" si="0"/>
        <v>#DIV/0!</v>
      </c>
      <c r="L20" s="29" t="e">
        <f>IF($A20=$C$2,runs!W17,1/0)</f>
        <v>#DIV/0!</v>
      </c>
      <c r="M20" s="29" t="e">
        <f>IF($A20=$C$2,runs!X17,1/0)</f>
        <v>#DIV/0!</v>
      </c>
    </row>
    <row r="21" spans="1:13" x14ac:dyDescent="0.2">
      <c r="A21" s="29">
        <f>runs!C18</f>
        <v>17</v>
      </c>
      <c r="B21" s="29" t="str">
        <f>IF($A21=$C$2,runs!B18," ")</f>
        <v xml:space="preserve"> </v>
      </c>
      <c r="C21" s="29" t="e">
        <f>IF($A21=$C$2,runs!A18,1/0)</f>
        <v>#DIV/0!</v>
      </c>
      <c r="D21" s="29" t="e">
        <f>IF($A21=$C$2,Rohdaten!I18,1/0)</f>
        <v>#DIV/0!</v>
      </c>
      <c r="E21" s="29" t="e">
        <f>IF($A21=$C$2,runs!L18/runs!M18,1/0)</f>
        <v>#DIV/0!</v>
      </c>
      <c r="F21" s="29" t="e">
        <f>IF($A21=$C$2,runs!P18,1/0)</f>
        <v>#DIV/0!</v>
      </c>
      <c r="G21" s="29" t="e">
        <f>IF($A21=$C$2,runs!Q18,1/0)</f>
        <v>#DIV/0!</v>
      </c>
      <c r="H21" s="29" t="e">
        <f>IF($A21=$C$2,runs!R18,1/0)</f>
        <v>#DIV/0!</v>
      </c>
      <c r="I21" s="29" t="e">
        <f>IF($A21=$C$2,runs!S18,1/0)</f>
        <v>#DIV/0!</v>
      </c>
      <c r="J21" s="29" t="e">
        <f>IF($A21=$C$2,runs!O18/runs!M18,1/0)</f>
        <v>#DIV/0!</v>
      </c>
      <c r="K21" s="29" t="e">
        <f t="shared" si="0"/>
        <v>#DIV/0!</v>
      </c>
      <c r="L21" s="29" t="e">
        <f>IF($A21=$C$2,runs!W18,1/0)</f>
        <v>#DIV/0!</v>
      </c>
      <c r="M21" s="29" t="e">
        <f>IF($A21=$C$2,runs!X18,1/0)</f>
        <v>#DIV/0!</v>
      </c>
    </row>
    <row r="22" spans="1:13" x14ac:dyDescent="0.2">
      <c r="A22" s="29">
        <f>runs!C19</f>
        <v>18</v>
      </c>
      <c r="B22" s="29" t="str">
        <f>IF($A22=$C$2,runs!B19," ")</f>
        <v xml:space="preserve"> </v>
      </c>
      <c r="C22" s="29" t="e">
        <f>IF($A22=$C$2,runs!A19,1/0)</f>
        <v>#DIV/0!</v>
      </c>
      <c r="D22" s="29" t="e">
        <f>IF($A22=$C$2,Rohdaten!I19,1/0)</f>
        <v>#DIV/0!</v>
      </c>
      <c r="E22" s="29" t="e">
        <f>IF($A22=$C$2,runs!L19/runs!M19,1/0)</f>
        <v>#DIV/0!</v>
      </c>
      <c r="F22" s="29" t="e">
        <f>IF($A22=$C$2,runs!P19,1/0)</f>
        <v>#DIV/0!</v>
      </c>
      <c r="G22" s="29" t="e">
        <f>IF($A22=$C$2,runs!Q19,1/0)</f>
        <v>#DIV/0!</v>
      </c>
      <c r="H22" s="29" t="e">
        <f>IF($A22=$C$2,runs!R19,1/0)</f>
        <v>#DIV/0!</v>
      </c>
      <c r="I22" s="29" t="e">
        <f>IF($A22=$C$2,runs!S19,1/0)</f>
        <v>#DIV/0!</v>
      </c>
      <c r="J22" s="29" t="e">
        <f>IF($A22=$C$2,runs!O19/runs!M19,1/0)</f>
        <v>#DIV/0!</v>
      </c>
      <c r="K22" s="29" t="e">
        <f t="shared" si="0"/>
        <v>#DIV/0!</v>
      </c>
      <c r="L22" s="29" t="e">
        <f>IF($A22=$C$2,runs!W19,1/0)</f>
        <v>#DIV/0!</v>
      </c>
      <c r="M22" s="29" t="e">
        <f>IF($A22=$C$2,runs!X19,1/0)</f>
        <v>#DIV/0!</v>
      </c>
    </row>
    <row r="23" spans="1:13" x14ac:dyDescent="0.2">
      <c r="A23" s="29">
        <f>runs!C20</f>
        <v>0</v>
      </c>
      <c r="B23" s="29" t="str">
        <f>IF($A23=$C$2,runs!B20," ")</f>
        <v xml:space="preserve"> </v>
      </c>
      <c r="C23" s="29" t="e">
        <f>IF($A23=$C$2,runs!A20,1/0)</f>
        <v>#DIV/0!</v>
      </c>
      <c r="D23" s="29" t="e">
        <f>IF($A23=$C$2,Rohdaten!I20,1/0)</f>
        <v>#DIV/0!</v>
      </c>
      <c r="E23" s="29" t="e">
        <f>IF($A23=$C$2,runs!L20/runs!M20,1/0)</f>
        <v>#DIV/0!</v>
      </c>
      <c r="F23" s="29" t="e">
        <f>IF($A23=$C$2,runs!P20,1/0)</f>
        <v>#DIV/0!</v>
      </c>
      <c r="G23" s="29" t="e">
        <f>IF($A23=$C$2,runs!Q20,1/0)</f>
        <v>#DIV/0!</v>
      </c>
      <c r="H23" s="29" t="e">
        <f>IF($A23=$C$2,runs!R20,1/0)</f>
        <v>#DIV/0!</v>
      </c>
      <c r="I23" s="29" t="e">
        <f>IF($A23=$C$2,runs!S20,1/0)</f>
        <v>#DIV/0!</v>
      </c>
      <c r="J23" s="29" t="e">
        <f>IF($A23=$C$2,runs!O20/runs!M20,1/0)</f>
        <v>#DIV/0!</v>
      </c>
      <c r="K23" s="29" t="e">
        <f t="shared" si="0"/>
        <v>#DIV/0!</v>
      </c>
      <c r="L23" s="29" t="e">
        <f>IF($A23=$C$2,runs!W20,1/0)</f>
        <v>#DIV/0!</v>
      </c>
      <c r="M23" s="29" t="e">
        <f>IF($A23=$C$2,runs!X20,1/0)</f>
        <v>#DIV/0!</v>
      </c>
    </row>
    <row r="24" spans="1:13" x14ac:dyDescent="0.2">
      <c r="A24" s="29">
        <f>runs!C21</f>
        <v>0</v>
      </c>
      <c r="B24" s="29" t="str">
        <f>IF($A24=$C$2,runs!B21," ")</f>
        <v xml:space="preserve"> </v>
      </c>
      <c r="C24" s="29" t="e">
        <f>IF($A24=$C$2,runs!A21,1/0)</f>
        <v>#DIV/0!</v>
      </c>
      <c r="D24" s="29" t="e">
        <f>IF($A24=$C$2,Rohdaten!I21,1/0)</f>
        <v>#DIV/0!</v>
      </c>
      <c r="E24" s="29" t="e">
        <f>IF($A24=$C$2,runs!L21/runs!M21,1/0)</f>
        <v>#DIV/0!</v>
      </c>
      <c r="F24" s="29" t="e">
        <f>IF($A24=$C$2,runs!P21,1/0)</f>
        <v>#DIV/0!</v>
      </c>
      <c r="G24" s="29" t="e">
        <f>IF($A24=$C$2,runs!Q21,1/0)</f>
        <v>#DIV/0!</v>
      </c>
      <c r="H24" s="29" t="e">
        <f>IF($A24=$C$2,runs!R21,1/0)</f>
        <v>#DIV/0!</v>
      </c>
      <c r="I24" s="29" t="e">
        <f>IF($A24=$C$2,runs!S21,1/0)</f>
        <v>#DIV/0!</v>
      </c>
      <c r="J24" s="29" t="e">
        <f>IF($A24=$C$2,runs!O21/runs!M21,1/0)</f>
        <v>#DIV/0!</v>
      </c>
      <c r="K24" s="29" t="e">
        <f t="shared" si="0"/>
        <v>#DIV/0!</v>
      </c>
      <c r="L24" s="29" t="e">
        <f>IF($A24=$C$2,runs!W21,1/0)</f>
        <v>#DIV/0!</v>
      </c>
      <c r="M24" s="29" t="e">
        <f>IF($A24=$C$2,runs!X21,1/0)</f>
        <v>#DIV/0!</v>
      </c>
    </row>
    <row r="25" spans="1:13" x14ac:dyDescent="0.2">
      <c r="A25" s="29">
        <f>runs!C22</f>
        <v>0</v>
      </c>
      <c r="B25" s="29" t="str">
        <f>IF($A25=$C$2,runs!B22," ")</f>
        <v xml:space="preserve"> </v>
      </c>
      <c r="C25" s="29" t="e">
        <f>IF($A25=$C$2,runs!A22,1/0)</f>
        <v>#DIV/0!</v>
      </c>
      <c r="D25" s="29" t="e">
        <f>IF($A25=$C$2,Rohdaten!I22,1/0)</f>
        <v>#DIV/0!</v>
      </c>
      <c r="E25" s="29" t="e">
        <f>IF($A25=$C$2,runs!L22/runs!M22,1/0)</f>
        <v>#DIV/0!</v>
      </c>
      <c r="F25" s="29" t="e">
        <f>IF($A25=$C$2,runs!P22,1/0)</f>
        <v>#DIV/0!</v>
      </c>
      <c r="G25" s="29" t="e">
        <f>IF($A25=$C$2,runs!Q22,1/0)</f>
        <v>#DIV/0!</v>
      </c>
      <c r="H25" s="29" t="e">
        <f>IF($A25=$C$2,runs!R22,1/0)</f>
        <v>#DIV/0!</v>
      </c>
      <c r="I25" s="29" t="e">
        <f>IF($A25=$C$2,runs!S22,1/0)</f>
        <v>#DIV/0!</v>
      </c>
      <c r="J25" s="29" t="e">
        <f>IF($A25=$C$2,runs!O22/runs!M22,1/0)</f>
        <v>#DIV/0!</v>
      </c>
      <c r="K25" s="29" t="e">
        <f t="shared" si="0"/>
        <v>#DIV/0!</v>
      </c>
      <c r="L25" s="29" t="e">
        <f>IF($A25=$C$2,runs!W22,1/0)</f>
        <v>#DIV/0!</v>
      </c>
      <c r="M25" s="29" t="e">
        <f>IF($A25=$C$2,runs!X22,1/0)</f>
        <v>#DIV/0!</v>
      </c>
    </row>
    <row r="26" spans="1:13" x14ac:dyDescent="0.2">
      <c r="A26" s="29">
        <f>runs!C23</f>
        <v>25</v>
      </c>
      <c r="B26" s="29" t="str">
        <f>IF($A26=$C$2,runs!B23," ")</f>
        <v xml:space="preserve"> </v>
      </c>
      <c r="C26" s="29" t="e">
        <f>IF($A26=$C$2,runs!A23,1/0)</f>
        <v>#DIV/0!</v>
      </c>
      <c r="D26" s="29" t="e">
        <f>IF($A26=$C$2,Rohdaten!I23,1/0)</f>
        <v>#DIV/0!</v>
      </c>
      <c r="E26" s="29" t="e">
        <f>IF($A26=$C$2,runs!L23/runs!M23,1/0)</f>
        <v>#DIV/0!</v>
      </c>
      <c r="F26" s="29" t="e">
        <f>IF($A26=$C$2,runs!P23,1/0)</f>
        <v>#DIV/0!</v>
      </c>
      <c r="G26" s="29" t="e">
        <f>IF($A26=$C$2,runs!Q23,1/0)</f>
        <v>#DIV/0!</v>
      </c>
      <c r="H26" s="29" t="e">
        <f>IF($A26=$C$2,runs!R23,1/0)</f>
        <v>#DIV/0!</v>
      </c>
      <c r="I26" s="29" t="e">
        <f>IF($A26=$C$2,runs!S23,1/0)</f>
        <v>#DIV/0!</v>
      </c>
      <c r="J26" s="29" t="e">
        <f>IF($A26=$C$2,runs!O23/runs!M23,1/0)</f>
        <v>#DIV/0!</v>
      </c>
      <c r="K26" s="29" t="e">
        <f t="shared" si="0"/>
        <v>#DIV/0!</v>
      </c>
      <c r="L26" s="29" t="e">
        <f>IF($A26=$C$2,runs!W23,1/0)</f>
        <v>#DIV/0!</v>
      </c>
      <c r="M26" s="29" t="e">
        <f>IF($A26=$C$2,runs!X23,1/0)</f>
        <v>#DIV/0!</v>
      </c>
    </row>
    <row r="27" spans="1:13" x14ac:dyDescent="0.2">
      <c r="A27" s="29">
        <f>runs!C24</f>
        <v>0</v>
      </c>
      <c r="B27" s="29" t="str">
        <f>IF($A27=$C$2,runs!B24," ")</f>
        <v xml:space="preserve"> </v>
      </c>
      <c r="C27" s="29" t="e">
        <f>IF($A27=$C$2,runs!A24,1/0)</f>
        <v>#DIV/0!</v>
      </c>
      <c r="D27" s="29" t="e">
        <f>IF($A27=$C$2,Rohdaten!I24,1/0)</f>
        <v>#DIV/0!</v>
      </c>
      <c r="E27" s="29" t="e">
        <f>IF($A27=$C$2,runs!L24/runs!M24,1/0)</f>
        <v>#DIV/0!</v>
      </c>
      <c r="F27" s="29" t="e">
        <f>IF($A27=$C$2,runs!P24,1/0)</f>
        <v>#DIV/0!</v>
      </c>
      <c r="G27" s="29" t="e">
        <f>IF($A27=$C$2,runs!Q24,1/0)</f>
        <v>#DIV/0!</v>
      </c>
      <c r="H27" s="29" t="e">
        <f>IF($A27=$C$2,runs!R24,1/0)</f>
        <v>#DIV/0!</v>
      </c>
      <c r="I27" s="29" t="e">
        <f>IF($A27=$C$2,runs!S24,1/0)</f>
        <v>#DIV/0!</v>
      </c>
      <c r="J27" s="29" t="e">
        <f>IF($A27=$C$2,runs!O24/runs!M24,1/0)</f>
        <v>#DIV/0!</v>
      </c>
      <c r="K27" s="29" t="e">
        <f t="shared" si="0"/>
        <v>#DIV/0!</v>
      </c>
      <c r="L27" s="29" t="e">
        <f>IF($A27=$C$2,runs!W24,1/0)</f>
        <v>#DIV/0!</v>
      </c>
      <c r="M27" s="29" t="e">
        <f>IF($A27=$C$2,runs!X24,1/0)</f>
        <v>#DIV/0!</v>
      </c>
    </row>
    <row r="28" spans="1:13" x14ac:dyDescent="0.2">
      <c r="A28" s="29">
        <f>runs!C25</f>
        <v>0</v>
      </c>
      <c r="B28" s="29" t="str">
        <f>IF($A28=$C$2,runs!B25," ")</f>
        <v xml:space="preserve"> </v>
      </c>
      <c r="C28" s="29" t="e">
        <f>IF($A28=$C$2,runs!A25,1/0)</f>
        <v>#DIV/0!</v>
      </c>
      <c r="D28" s="29" t="e">
        <f>IF($A28=$C$2,Rohdaten!I25,1/0)</f>
        <v>#DIV/0!</v>
      </c>
      <c r="E28" s="29" t="e">
        <f>IF($A28=$C$2,runs!L25/runs!M25,1/0)</f>
        <v>#DIV/0!</v>
      </c>
      <c r="F28" s="29" t="e">
        <f>IF($A28=$C$2,runs!P25,1/0)</f>
        <v>#DIV/0!</v>
      </c>
      <c r="G28" s="29" t="e">
        <f>IF($A28=$C$2,runs!Q25,1/0)</f>
        <v>#DIV/0!</v>
      </c>
      <c r="H28" s="29" t="e">
        <f>IF($A28=$C$2,runs!R25,1/0)</f>
        <v>#DIV/0!</v>
      </c>
      <c r="I28" s="29" t="e">
        <f>IF($A28=$C$2,runs!S25,1/0)</f>
        <v>#DIV/0!</v>
      </c>
      <c r="J28" s="29" t="e">
        <f>IF($A28=$C$2,runs!O25/runs!M25,1/0)</f>
        <v>#DIV/0!</v>
      </c>
      <c r="K28" s="29" t="e">
        <f t="shared" si="0"/>
        <v>#DIV/0!</v>
      </c>
      <c r="L28" s="29" t="e">
        <f>IF($A28=$C$2,runs!W25,1/0)</f>
        <v>#DIV/0!</v>
      </c>
      <c r="M28" s="29" t="e">
        <f>IF($A28=$C$2,runs!X25,1/0)</f>
        <v>#DIV/0!</v>
      </c>
    </row>
    <row r="29" spans="1:13" x14ac:dyDescent="0.2">
      <c r="A29" s="29">
        <f>runs!C26</f>
        <v>0</v>
      </c>
      <c r="B29" s="29" t="str">
        <f>IF($A29=$C$2,runs!B26," ")</f>
        <v xml:space="preserve"> </v>
      </c>
      <c r="C29" s="29" t="e">
        <f>IF($A29=$C$2,runs!A26,1/0)</f>
        <v>#DIV/0!</v>
      </c>
      <c r="D29" s="29" t="e">
        <f>IF($A29=$C$2,Rohdaten!I26,1/0)</f>
        <v>#DIV/0!</v>
      </c>
      <c r="E29" s="29" t="e">
        <f>IF($A29=$C$2,runs!L26/runs!M26,1/0)</f>
        <v>#DIV/0!</v>
      </c>
      <c r="F29" s="29" t="e">
        <f>IF($A29=$C$2,runs!P26,1/0)</f>
        <v>#DIV/0!</v>
      </c>
      <c r="G29" s="29" t="e">
        <f>IF($A29=$C$2,runs!Q26,1/0)</f>
        <v>#DIV/0!</v>
      </c>
      <c r="H29" s="29" t="e">
        <f>IF($A29=$C$2,runs!R26,1/0)</f>
        <v>#DIV/0!</v>
      </c>
      <c r="I29" s="29" t="e">
        <f>IF($A29=$C$2,runs!S26,1/0)</f>
        <v>#DIV/0!</v>
      </c>
      <c r="J29" s="29" t="e">
        <f>IF($A29=$C$2,runs!O26/runs!M26,1/0)</f>
        <v>#DIV/0!</v>
      </c>
      <c r="K29" s="29" t="e">
        <f t="shared" si="0"/>
        <v>#DIV/0!</v>
      </c>
      <c r="L29" s="29" t="e">
        <f>IF($A29=$C$2,runs!W26,1/0)</f>
        <v>#DIV/0!</v>
      </c>
      <c r="M29" s="29" t="e">
        <f>IF($A29=$C$2,runs!X26,1/0)</f>
        <v>#DIV/0!</v>
      </c>
    </row>
    <row r="30" spans="1:13" x14ac:dyDescent="0.2">
      <c r="A30" s="29">
        <f>runs!C27</f>
        <v>0</v>
      </c>
      <c r="B30" s="29" t="str">
        <f>IF($A30=$C$2,runs!B27," ")</f>
        <v xml:space="preserve"> </v>
      </c>
      <c r="C30" s="29" t="e">
        <f>IF($A30=$C$2,runs!A27,1/0)</f>
        <v>#DIV/0!</v>
      </c>
      <c r="D30" s="29" t="e">
        <f>IF($A30=$C$2,Rohdaten!I27,1/0)</f>
        <v>#DIV/0!</v>
      </c>
      <c r="E30" s="29" t="e">
        <f>IF($A30=$C$2,runs!L27/runs!M27,1/0)</f>
        <v>#DIV/0!</v>
      </c>
      <c r="F30" s="29" t="e">
        <f>IF($A30=$C$2,runs!P27,1/0)</f>
        <v>#DIV/0!</v>
      </c>
      <c r="G30" s="29" t="e">
        <f>IF($A30=$C$2,runs!Q27,1/0)</f>
        <v>#DIV/0!</v>
      </c>
      <c r="H30" s="29" t="e">
        <f>IF($A30=$C$2,runs!R27,1/0)</f>
        <v>#DIV/0!</v>
      </c>
      <c r="I30" s="29" t="e">
        <f>IF($A30=$C$2,runs!S27,1/0)</f>
        <v>#DIV/0!</v>
      </c>
      <c r="J30" s="29" t="e">
        <f>IF($A30=$C$2,runs!O27/runs!M27,1/0)</f>
        <v>#DIV/0!</v>
      </c>
      <c r="K30" s="29" t="e">
        <f t="shared" si="0"/>
        <v>#DIV/0!</v>
      </c>
      <c r="L30" s="29" t="e">
        <f>IF($A30=$C$2,runs!W27,1/0)</f>
        <v>#DIV/0!</v>
      </c>
      <c r="M30" s="29" t="e">
        <f>IF($A30=$C$2,runs!X27,1/0)</f>
        <v>#DIV/0!</v>
      </c>
    </row>
    <row r="31" spans="1:13" x14ac:dyDescent="0.2">
      <c r="A31" s="29">
        <f>runs!C28</f>
        <v>0</v>
      </c>
      <c r="B31" s="29" t="str">
        <f>IF($A31=$C$2,runs!B28," ")</f>
        <v xml:space="preserve"> </v>
      </c>
      <c r="C31" s="29" t="e">
        <f>IF($A31=$C$2,runs!A28,1/0)</f>
        <v>#DIV/0!</v>
      </c>
      <c r="D31" s="29" t="e">
        <f>IF($A31=$C$2,Rohdaten!I28,1/0)</f>
        <v>#DIV/0!</v>
      </c>
      <c r="E31" s="29" t="e">
        <f>IF($A31=$C$2,runs!L28/runs!M28,1/0)</f>
        <v>#DIV/0!</v>
      </c>
      <c r="F31" s="29" t="e">
        <f>IF($A31=$C$2,runs!P28,1/0)</f>
        <v>#DIV/0!</v>
      </c>
      <c r="G31" s="29" t="e">
        <f>IF($A31=$C$2,runs!Q28,1/0)</f>
        <v>#DIV/0!</v>
      </c>
      <c r="H31" s="29" t="e">
        <f>IF($A31=$C$2,runs!R28,1/0)</f>
        <v>#DIV/0!</v>
      </c>
      <c r="I31" s="29" t="e">
        <f>IF($A31=$C$2,runs!S28,1/0)</f>
        <v>#DIV/0!</v>
      </c>
      <c r="J31" s="29" t="e">
        <f>IF($A31=$C$2,runs!O28/runs!M28,1/0)</f>
        <v>#DIV/0!</v>
      </c>
      <c r="K31" s="29" t="e">
        <f t="shared" si="0"/>
        <v>#DIV/0!</v>
      </c>
      <c r="L31" s="29" t="e">
        <f>IF($A31=$C$2,runs!W28,1/0)</f>
        <v>#DIV/0!</v>
      </c>
      <c r="M31" s="29" t="e">
        <f>IF($A31=$C$2,runs!X28,1/0)</f>
        <v>#DIV/0!</v>
      </c>
    </row>
    <row r="32" spans="1:13" x14ac:dyDescent="0.2">
      <c r="A32" s="29">
        <f>runs!C29</f>
        <v>0</v>
      </c>
      <c r="B32" s="29" t="str">
        <f>IF($A32=$C$2,runs!B29," ")</f>
        <v xml:space="preserve"> </v>
      </c>
      <c r="C32" s="29" t="e">
        <f>IF($A32=$C$2,runs!A29,1/0)</f>
        <v>#DIV/0!</v>
      </c>
      <c r="D32" s="29" t="e">
        <f>IF($A32=$C$2,Rohdaten!I29,1/0)</f>
        <v>#DIV/0!</v>
      </c>
      <c r="E32" s="29" t="e">
        <f>IF($A32=$C$2,runs!L29/runs!M29,1/0)</f>
        <v>#DIV/0!</v>
      </c>
      <c r="F32" s="29" t="e">
        <f>IF($A32=$C$2,runs!P29,1/0)</f>
        <v>#DIV/0!</v>
      </c>
      <c r="G32" s="29" t="e">
        <f>IF($A32=$C$2,runs!Q29,1/0)</f>
        <v>#DIV/0!</v>
      </c>
      <c r="H32" s="29" t="e">
        <f>IF($A32=$C$2,runs!R29,1/0)</f>
        <v>#DIV/0!</v>
      </c>
      <c r="I32" s="29" t="e">
        <f>IF($A32=$C$2,runs!S29,1/0)</f>
        <v>#DIV/0!</v>
      </c>
      <c r="J32" s="29" t="e">
        <f>IF($A32=$C$2,runs!O29/runs!M29,1/0)</f>
        <v>#DIV/0!</v>
      </c>
      <c r="K32" s="29" t="e">
        <f t="shared" si="0"/>
        <v>#DIV/0!</v>
      </c>
      <c r="L32" s="29" t="e">
        <f>IF($A32=$C$2,runs!W29,1/0)</f>
        <v>#DIV/0!</v>
      </c>
      <c r="M32" s="29" t="e">
        <f>IF($A32=$C$2,runs!X29,1/0)</f>
        <v>#DIV/0!</v>
      </c>
    </row>
    <row r="33" spans="1:13" x14ac:dyDescent="0.2">
      <c r="A33" s="29">
        <f>runs!C30</f>
        <v>0</v>
      </c>
      <c r="B33" s="29" t="str">
        <f>IF($A33=$C$2,runs!B30," ")</f>
        <v xml:space="preserve"> </v>
      </c>
      <c r="C33" s="29" t="e">
        <f>IF($A33=$C$2,runs!A30,1/0)</f>
        <v>#DIV/0!</v>
      </c>
      <c r="D33" s="29" t="e">
        <f>IF($A33=$C$2,Rohdaten!I30,1/0)</f>
        <v>#DIV/0!</v>
      </c>
      <c r="E33" s="29" t="e">
        <f>IF($A33=$C$2,runs!L30/runs!M30,1/0)</f>
        <v>#DIV/0!</v>
      </c>
      <c r="F33" s="29" t="e">
        <f>IF($A33=$C$2,runs!P30,1/0)</f>
        <v>#DIV/0!</v>
      </c>
      <c r="G33" s="29" t="e">
        <f>IF($A33=$C$2,runs!Q30,1/0)</f>
        <v>#DIV/0!</v>
      </c>
      <c r="H33" s="29" t="e">
        <f>IF($A33=$C$2,runs!R30,1/0)</f>
        <v>#DIV/0!</v>
      </c>
      <c r="I33" s="29" t="e">
        <f>IF($A33=$C$2,runs!S30,1/0)</f>
        <v>#DIV/0!</v>
      </c>
      <c r="J33" s="29" t="e">
        <f>IF($A33=$C$2,runs!O30/runs!M30,1/0)</f>
        <v>#DIV/0!</v>
      </c>
      <c r="K33" s="29" t="e">
        <f t="shared" si="0"/>
        <v>#DIV/0!</v>
      </c>
      <c r="L33" s="29" t="e">
        <f>IF($A33=$C$2,runs!W30,1/0)</f>
        <v>#DIV/0!</v>
      </c>
      <c r="M33" s="29" t="e">
        <f>IF($A33=$C$2,runs!X30,1/0)</f>
        <v>#DIV/0!</v>
      </c>
    </row>
    <row r="34" spans="1:13" x14ac:dyDescent="0.2">
      <c r="A34" s="29">
        <f>runs!C31</f>
        <v>30</v>
      </c>
      <c r="B34" s="29" t="str">
        <f>IF($A34=$C$2,runs!B31," ")</f>
        <v xml:space="preserve"> </v>
      </c>
      <c r="C34" s="29" t="e">
        <f>IF($A34=$C$2,runs!A31,1/0)</f>
        <v>#DIV/0!</v>
      </c>
      <c r="D34" s="29" t="e">
        <f>IF($A34=$C$2,Rohdaten!I31,1/0)</f>
        <v>#DIV/0!</v>
      </c>
      <c r="E34" s="29" t="e">
        <f>IF($A34=$C$2,runs!L31/runs!M31,1/0)</f>
        <v>#DIV/0!</v>
      </c>
      <c r="F34" s="29" t="e">
        <f>IF($A34=$C$2,runs!P31,1/0)</f>
        <v>#DIV/0!</v>
      </c>
      <c r="G34" s="29" t="e">
        <f>IF($A34=$C$2,runs!Q31,1/0)</f>
        <v>#DIV/0!</v>
      </c>
      <c r="H34" s="29" t="e">
        <f>IF($A34=$C$2,runs!R31,1/0)</f>
        <v>#DIV/0!</v>
      </c>
      <c r="I34" s="29" t="e">
        <f>IF($A34=$C$2,runs!S31,1/0)</f>
        <v>#DIV/0!</v>
      </c>
      <c r="J34" s="29" t="e">
        <f>IF($A34=$C$2,runs!O31/runs!M31,1/0)</f>
        <v>#DIV/0!</v>
      </c>
      <c r="K34" s="29" t="e">
        <f t="shared" si="0"/>
        <v>#DIV/0!</v>
      </c>
      <c r="L34" s="29" t="e">
        <f>IF($A34=$C$2,runs!W31,1/0)</f>
        <v>#DIV/0!</v>
      </c>
      <c r="M34" s="29" t="e">
        <f>IF($A34=$C$2,runs!X31,1/0)</f>
        <v>#DIV/0!</v>
      </c>
    </row>
    <row r="35" spans="1:13" x14ac:dyDescent="0.2">
      <c r="A35" s="29">
        <f>runs!C32</f>
        <v>35</v>
      </c>
      <c r="B35" s="29" t="str">
        <f>IF($A35=$C$2,runs!B32," ")</f>
        <v xml:space="preserve"> </v>
      </c>
      <c r="C35" s="29" t="e">
        <f>IF($A35=$C$2,runs!A32,1/0)</f>
        <v>#DIV/0!</v>
      </c>
      <c r="D35" s="29" t="e">
        <f>IF($A35=$C$2,Rohdaten!I32,1/0)</f>
        <v>#DIV/0!</v>
      </c>
      <c r="E35" s="29" t="e">
        <f>IF($A35=$C$2,runs!L32/runs!M32,1/0)</f>
        <v>#DIV/0!</v>
      </c>
      <c r="F35" s="29" t="e">
        <f>IF($A35=$C$2,runs!P32,1/0)</f>
        <v>#DIV/0!</v>
      </c>
      <c r="G35" s="29" t="e">
        <f>IF($A35=$C$2,runs!Q32,1/0)</f>
        <v>#DIV/0!</v>
      </c>
      <c r="H35" s="29" t="e">
        <f>IF($A35=$C$2,runs!R32,1/0)</f>
        <v>#DIV/0!</v>
      </c>
      <c r="I35" s="29" t="e">
        <f>IF($A35=$C$2,runs!S32,1/0)</f>
        <v>#DIV/0!</v>
      </c>
      <c r="J35" s="29" t="e">
        <f>IF($A35=$C$2,runs!O32/runs!M32,1/0)</f>
        <v>#DIV/0!</v>
      </c>
      <c r="K35" s="29" t="e">
        <f t="shared" si="0"/>
        <v>#DIV/0!</v>
      </c>
      <c r="L35" s="29" t="e">
        <f>IF($A35=$C$2,runs!W32,1/0)</f>
        <v>#DIV/0!</v>
      </c>
      <c r="M35" s="29" t="e">
        <f>IF($A35=$C$2,runs!X32,1/0)</f>
        <v>#DIV/0!</v>
      </c>
    </row>
    <row r="36" spans="1:13" x14ac:dyDescent="0.2">
      <c r="A36" s="29">
        <f>runs!C33</f>
        <v>30</v>
      </c>
      <c r="B36" s="29" t="str">
        <f>IF($A36=$C$2,runs!B33," ")</f>
        <v xml:space="preserve"> </v>
      </c>
      <c r="C36" s="29" t="e">
        <f>IF($A36=$C$2,runs!A33,1/0)</f>
        <v>#DIV/0!</v>
      </c>
      <c r="D36" s="29" t="e">
        <f>IF($A36=$C$2,Rohdaten!I33,1/0)</f>
        <v>#DIV/0!</v>
      </c>
      <c r="E36" s="29" t="e">
        <f>IF($A36=$C$2,runs!L33/runs!M33,1/0)</f>
        <v>#DIV/0!</v>
      </c>
      <c r="F36" s="29" t="e">
        <f>IF($A36=$C$2,runs!P33,1/0)</f>
        <v>#DIV/0!</v>
      </c>
      <c r="G36" s="29" t="e">
        <f>IF($A36=$C$2,runs!Q33,1/0)</f>
        <v>#DIV/0!</v>
      </c>
      <c r="H36" s="29" t="e">
        <f>IF($A36=$C$2,runs!R33,1/0)</f>
        <v>#DIV/0!</v>
      </c>
      <c r="I36" s="29" t="e">
        <f>IF($A36=$C$2,runs!S33,1/0)</f>
        <v>#DIV/0!</v>
      </c>
      <c r="J36" s="29" t="e">
        <f>IF($A36=$C$2,runs!O33/runs!M33,1/0)</f>
        <v>#DIV/0!</v>
      </c>
      <c r="K36" s="29" t="e">
        <f t="shared" si="0"/>
        <v>#DIV/0!</v>
      </c>
      <c r="L36" s="29" t="e">
        <f>IF($A36=$C$2,runs!W33,1/0)</f>
        <v>#DIV/0!</v>
      </c>
      <c r="M36" s="29" t="e">
        <f>IF($A36=$C$2,runs!X33,1/0)</f>
        <v>#DIV/0!</v>
      </c>
    </row>
    <row r="37" spans="1:13" x14ac:dyDescent="0.2">
      <c r="A37" s="29">
        <f>runs!C34</f>
        <v>0</v>
      </c>
      <c r="B37" s="29" t="str">
        <f>IF($A37=$C$2,runs!B34," ")</f>
        <v xml:space="preserve"> </v>
      </c>
      <c r="C37" s="29" t="e">
        <f>IF($A37=$C$2,runs!A34,1/0)</f>
        <v>#DIV/0!</v>
      </c>
      <c r="D37" s="29" t="e">
        <f>IF($A37=$C$2,Rohdaten!I34,1/0)</f>
        <v>#DIV/0!</v>
      </c>
      <c r="E37" s="29" t="e">
        <f>IF($A37=$C$2,runs!L34/runs!M34,1/0)</f>
        <v>#DIV/0!</v>
      </c>
      <c r="F37" s="29" t="e">
        <f>IF($A37=$C$2,runs!P34,1/0)</f>
        <v>#DIV/0!</v>
      </c>
      <c r="G37" s="29" t="e">
        <f>IF($A37=$C$2,runs!Q34,1/0)</f>
        <v>#DIV/0!</v>
      </c>
      <c r="H37" s="29" t="e">
        <f>IF($A37=$C$2,runs!R34,1/0)</f>
        <v>#DIV/0!</v>
      </c>
      <c r="I37" s="29" t="e">
        <f>IF($A37=$C$2,runs!S34,1/0)</f>
        <v>#DIV/0!</v>
      </c>
      <c r="J37" s="29" t="e">
        <f>IF($A37=$C$2,runs!O34/runs!M34,1/0)</f>
        <v>#DIV/0!</v>
      </c>
      <c r="K37" s="29" t="e">
        <f t="shared" si="0"/>
        <v>#DIV/0!</v>
      </c>
      <c r="L37" s="29" t="e">
        <f>IF($A37=$C$2,runs!W34,1/0)</f>
        <v>#DIV/0!</v>
      </c>
      <c r="M37" s="29" t="e">
        <f>IF($A37=$C$2,runs!X34,1/0)</f>
        <v>#DIV/0!</v>
      </c>
    </row>
    <row r="38" spans="1:13" x14ac:dyDescent="0.2">
      <c r="A38" s="29">
        <f>runs!C35</f>
        <v>15</v>
      </c>
      <c r="B38" s="29" t="str">
        <f>IF($A38=$C$2,runs!B35," ")</f>
        <v xml:space="preserve"> </v>
      </c>
      <c r="C38" s="29" t="e">
        <f>IF($A38=$C$2,runs!A35,1/0)</f>
        <v>#DIV/0!</v>
      </c>
      <c r="D38" s="29" t="e">
        <f>IF($A38=$C$2,Rohdaten!I35,1/0)</f>
        <v>#DIV/0!</v>
      </c>
      <c r="E38" s="29" t="e">
        <f>IF($A38=$C$2,runs!L35/runs!M35,1/0)</f>
        <v>#DIV/0!</v>
      </c>
      <c r="F38" s="29" t="e">
        <f>IF($A38=$C$2,runs!P35,1/0)</f>
        <v>#DIV/0!</v>
      </c>
      <c r="G38" s="29" t="e">
        <f>IF($A38=$C$2,runs!Q35,1/0)</f>
        <v>#DIV/0!</v>
      </c>
      <c r="H38" s="29" t="e">
        <f>IF($A38=$C$2,runs!R35,1/0)</f>
        <v>#DIV/0!</v>
      </c>
      <c r="I38" s="29" t="e">
        <f>IF($A38=$C$2,runs!S35,1/0)</f>
        <v>#DIV/0!</v>
      </c>
      <c r="J38" s="29" t="e">
        <f>IF($A38=$C$2,runs!O35/runs!M35,1/0)</f>
        <v>#DIV/0!</v>
      </c>
      <c r="K38" s="29" t="e">
        <f t="shared" si="0"/>
        <v>#DIV/0!</v>
      </c>
      <c r="L38" s="29" t="e">
        <f>IF($A38=$C$2,runs!W35,1/0)</f>
        <v>#DIV/0!</v>
      </c>
      <c r="M38" s="29" t="e">
        <f>IF($A38=$C$2,runs!X35,1/0)</f>
        <v>#DIV/0!</v>
      </c>
    </row>
    <row r="39" spans="1:13" x14ac:dyDescent="0.2">
      <c r="A39" s="29">
        <f>runs!C36</f>
        <v>0</v>
      </c>
      <c r="B39" s="29" t="str">
        <f>IF($A39=$C$2,runs!B36," ")</f>
        <v xml:space="preserve"> </v>
      </c>
      <c r="C39" s="29" t="e">
        <f>IF($A39=$C$2,runs!A36,1/0)</f>
        <v>#DIV/0!</v>
      </c>
      <c r="D39" s="29" t="e">
        <f>IF($A39=$C$2,Rohdaten!I36,1/0)</f>
        <v>#DIV/0!</v>
      </c>
      <c r="E39" s="29" t="e">
        <f>IF($A39=$C$2,runs!L36/runs!M36,1/0)</f>
        <v>#DIV/0!</v>
      </c>
      <c r="F39" s="29" t="e">
        <f>IF($A39=$C$2,runs!P36,1/0)</f>
        <v>#DIV/0!</v>
      </c>
      <c r="G39" s="29" t="e">
        <f>IF($A39=$C$2,runs!Q36,1/0)</f>
        <v>#DIV/0!</v>
      </c>
      <c r="H39" s="29" t="e">
        <f>IF($A39=$C$2,runs!R36,1/0)</f>
        <v>#DIV/0!</v>
      </c>
      <c r="I39" s="29" t="e">
        <f>IF($A39=$C$2,runs!S36,1/0)</f>
        <v>#DIV/0!</v>
      </c>
      <c r="J39" s="29" t="e">
        <f>IF($A39=$C$2,runs!O36/runs!M36,1/0)</f>
        <v>#DIV/0!</v>
      </c>
      <c r="K39" s="29" t="e">
        <f t="shared" si="0"/>
        <v>#DIV/0!</v>
      </c>
      <c r="L39" s="29" t="e">
        <f>IF($A39=$C$2,runs!W36,1/0)</f>
        <v>#DIV/0!</v>
      </c>
      <c r="M39" s="29" t="e">
        <f>IF($A39=$C$2,runs!X36,1/0)</f>
        <v>#DIV/0!</v>
      </c>
    </row>
    <row r="40" spans="1:13" x14ac:dyDescent="0.2">
      <c r="A40" s="29">
        <f>runs!C37</f>
        <v>0</v>
      </c>
      <c r="B40" s="29" t="str">
        <f>IF($A40=$C$2,runs!B37," ")</f>
        <v xml:space="preserve"> </v>
      </c>
      <c r="C40" s="29" t="e">
        <f>IF($A40=$C$2,runs!A37,1/0)</f>
        <v>#DIV/0!</v>
      </c>
      <c r="D40" s="29" t="e">
        <f>IF($A40=$C$2,Rohdaten!I37,1/0)</f>
        <v>#DIV/0!</v>
      </c>
      <c r="E40" s="29" t="e">
        <f>IF($A40=$C$2,runs!L37/runs!M37,1/0)</f>
        <v>#DIV/0!</v>
      </c>
      <c r="F40" s="29" t="e">
        <f>IF($A40=$C$2,runs!P37,1/0)</f>
        <v>#DIV/0!</v>
      </c>
      <c r="G40" s="29" t="e">
        <f>IF($A40=$C$2,runs!Q37,1/0)</f>
        <v>#DIV/0!</v>
      </c>
      <c r="H40" s="29" t="e">
        <f>IF($A40=$C$2,runs!R37,1/0)</f>
        <v>#DIV/0!</v>
      </c>
      <c r="I40" s="29" t="e">
        <f>IF($A40=$C$2,runs!S37,1/0)</f>
        <v>#DIV/0!</v>
      </c>
      <c r="J40" s="29" t="e">
        <f>IF($A40=$C$2,runs!O37/runs!M37,1/0)</f>
        <v>#DIV/0!</v>
      </c>
      <c r="K40" s="29" t="e">
        <f t="shared" si="0"/>
        <v>#DIV/0!</v>
      </c>
      <c r="L40" s="29" t="e">
        <f>IF($A40=$C$2,runs!W37,1/0)</f>
        <v>#DIV/0!</v>
      </c>
      <c r="M40" s="29" t="e">
        <f>IF($A40=$C$2,runs!X37,1/0)</f>
        <v>#DIV/0!</v>
      </c>
    </row>
    <row r="41" spans="1:13" x14ac:dyDescent="0.2">
      <c r="A41" s="29">
        <f>runs!C38</f>
        <v>0</v>
      </c>
      <c r="B41" s="29" t="str">
        <f>IF($A41=$C$2,runs!B38," ")</f>
        <v xml:space="preserve"> </v>
      </c>
      <c r="C41" s="29" t="e">
        <f>IF($A41=$C$2,runs!A38,1/0)</f>
        <v>#DIV/0!</v>
      </c>
      <c r="D41" s="29" t="e">
        <f>IF($A41=$C$2,Rohdaten!I38,1/0)</f>
        <v>#DIV/0!</v>
      </c>
      <c r="E41" s="29" t="e">
        <f>IF($A41=$C$2,runs!L38/runs!M38,1/0)</f>
        <v>#DIV/0!</v>
      </c>
      <c r="F41" s="29" t="e">
        <f>IF($A41=$C$2,runs!P38,1/0)</f>
        <v>#DIV/0!</v>
      </c>
      <c r="G41" s="29" t="e">
        <f>IF($A41=$C$2,runs!Q38,1/0)</f>
        <v>#DIV/0!</v>
      </c>
      <c r="H41" s="29" t="e">
        <f>IF($A41=$C$2,runs!R38,1/0)</f>
        <v>#DIV/0!</v>
      </c>
      <c r="I41" s="29" t="e">
        <f>IF($A41=$C$2,runs!S38,1/0)</f>
        <v>#DIV/0!</v>
      </c>
      <c r="J41" s="29" t="e">
        <f>IF($A41=$C$2,runs!O38/runs!M38,1/0)</f>
        <v>#DIV/0!</v>
      </c>
      <c r="K41" s="29" t="e">
        <f t="shared" si="0"/>
        <v>#DIV/0!</v>
      </c>
      <c r="L41" s="29" t="e">
        <f>IF($A41=$C$2,runs!W38,1/0)</f>
        <v>#DIV/0!</v>
      </c>
      <c r="M41" s="29" t="e">
        <f>IF($A41=$C$2,runs!X38,1/0)</f>
        <v>#DIV/0!</v>
      </c>
    </row>
    <row r="42" spans="1:13" x14ac:dyDescent="0.2">
      <c r="A42" s="29">
        <f>runs!C39</f>
        <v>7</v>
      </c>
      <c r="B42" s="29" t="str">
        <f>IF($A42=$C$2,runs!B39," ")</f>
        <v xml:space="preserve"> </v>
      </c>
      <c r="C42" s="29" t="e">
        <f>IF($A42=$C$2,runs!A39,1/0)</f>
        <v>#DIV/0!</v>
      </c>
      <c r="D42" s="29" t="e">
        <f>IF($A42=$C$2,Rohdaten!I39,1/0)</f>
        <v>#DIV/0!</v>
      </c>
      <c r="E42" s="29" t="e">
        <f>IF($A42=$C$2,runs!L39/runs!M39,1/0)</f>
        <v>#DIV/0!</v>
      </c>
      <c r="F42" s="29" t="e">
        <f>IF($A42=$C$2,runs!P39,1/0)</f>
        <v>#DIV/0!</v>
      </c>
      <c r="G42" s="29" t="e">
        <f>IF($A42=$C$2,runs!Q39,1/0)</f>
        <v>#DIV/0!</v>
      </c>
      <c r="H42" s="29" t="e">
        <f>IF($A42=$C$2,runs!R39,1/0)</f>
        <v>#DIV/0!</v>
      </c>
      <c r="I42" s="29" t="e">
        <f>IF($A42=$C$2,runs!S39,1/0)</f>
        <v>#DIV/0!</v>
      </c>
      <c r="J42" s="29" t="e">
        <f>IF($A42=$C$2,runs!O39/runs!M39,1/0)</f>
        <v>#DIV/0!</v>
      </c>
      <c r="K42" s="29" t="e">
        <f t="shared" si="0"/>
        <v>#DIV/0!</v>
      </c>
      <c r="L42" s="29" t="e">
        <f>IF($A42=$C$2,runs!W39,1/0)</f>
        <v>#DIV/0!</v>
      </c>
      <c r="M42" s="29" t="e">
        <f>IF($A42=$C$2,runs!X39,1/0)</f>
        <v>#DIV/0!</v>
      </c>
    </row>
    <row r="43" spans="1:13" x14ac:dyDescent="0.2">
      <c r="A43" s="29">
        <f>runs!C40</f>
        <v>8</v>
      </c>
      <c r="B43" s="29" t="str">
        <f>IF($A43=$C$2,runs!B40," ")</f>
        <v xml:space="preserve"> </v>
      </c>
      <c r="C43" s="29" t="e">
        <f>IF($A43=$C$2,runs!A40,1/0)</f>
        <v>#DIV/0!</v>
      </c>
      <c r="D43" s="29" t="e">
        <f>IF($A43=$C$2,Rohdaten!I40,1/0)</f>
        <v>#DIV/0!</v>
      </c>
      <c r="E43" s="29" t="e">
        <f>IF($A43=$C$2,runs!L40/runs!M40,1/0)</f>
        <v>#DIV/0!</v>
      </c>
      <c r="F43" s="29" t="e">
        <f>IF($A43=$C$2,runs!P40,1/0)</f>
        <v>#DIV/0!</v>
      </c>
      <c r="G43" s="29" t="e">
        <f>IF($A43=$C$2,runs!Q40,1/0)</f>
        <v>#DIV/0!</v>
      </c>
      <c r="H43" s="29" t="e">
        <f>IF($A43=$C$2,runs!R40,1/0)</f>
        <v>#DIV/0!</v>
      </c>
      <c r="I43" s="29" t="e">
        <f>IF($A43=$C$2,runs!S40,1/0)</f>
        <v>#DIV/0!</v>
      </c>
      <c r="J43" s="29" t="e">
        <f>IF($A43=$C$2,runs!O40/runs!M40,1/0)</f>
        <v>#DIV/0!</v>
      </c>
      <c r="K43" s="29" t="e">
        <f t="shared" si="0"/>
        <v>#DIV/0!</v>
      </c>
      <c r="L43" s="29" t="e">
        <f>IF($A43=$C$2,runs!W40,1/0)</f>
        <v>#DIV/0!</v>
      </c>
      <c r="M43" s="29" t="e">
        <f>IF($A43=$C$2,runs!X40,1/0)</f>
        <v>#DIV/0!</v>
      </c>
    </row>
    <row r="44" spans="1:13" x14ac:dyDescent="0.2">
      <c r="A44" s="29">
        <f>runs!C41</f>
        <v>9</v>
      </c>
      <c r="B44" s="29" t="str">
        <f>IF($A44=$C$2,runs!B41," ")</f>
        <v xml:space="preserve"> </v>
      </c>
      <c r="C44" s="29" t="e">
        <f>IF($A44=$C$2,runs!A41,1/0)</f>
        <v>#DIV/0!</v>
      </c>
      <c r="D44" s="29" t="e">
        <f>IF($A44=$C$2,Rohdaten!I41,1/0)</f>
        <v>#DIV/0!</v>
      </c>
      <c r="E44" s="29" t="e">
        <f>IF($A44=$C$2,runs!L41/runs!M41,1/0)</f>
        <v>#DIV/0!</v>
      </c>
      <c r="F44" s="29" t="e">
        <f>IF($A44=$C$2,runs!P41,1/0)</f>
        <v>#DIV/0!</v>
      </c>
      <c r="G44" s="29" t="e">
        <f>IF($A44=$C$2,runs!Q41,1/0)</f>
        <v>#DIV/0!</v>
      </c>
      <c r="H44" s="29" t="e">
        <f>IF($A44=$C$2,runs!R41,1/0)</f>
        <v>#DIV/0!</v>
      </c>
      <c r="I44" s="29" t="e">
        <f>IF($A44=$C$2,runs!S41,1/0)</f>
        <v>#DIV/0!</v>
      </c>
      <c r="J44" s="29" t="e">
        <f>IF($A44=$C$2,runs!O41/runs!M41,1/0)</f>
        <v>#DIV/0!</v>
      </c>
      <c r="K44" s="29" t="e">
        <f t="shared" si="0"/>
        <v>#DIV/0!</v>
      </c>
      <c r="L44" s="29" t="e">
        <f>IF($A44=$C$2,runs!W41,1/0)</f>
        <v>#DIV/0!</v>
      </c>
      <c r="M44" s="29" t="e">
        <f>IF($A44=$C$2,runs!X41,1/0)</f>
        <v>#DIV/0!</v>
      </c>
    </row>
    <row r="45" spans="1:13" x14ac:dyDescent="0.2">
      <c r="A45" s="29">
        <f>runs!C42</f>
        <v>10</v>
      </c>
      <c r="B45" s="29" t="str">
        <f>IF($A45=$C$2,runs!B42," ")</f>
        <v>Vienna-KkU</v>
      </c>
      <c r="C45" s="29">
        <f>IF($A45=$C$2,runs!A42,1/0)</f>
        <v>48</v>
      </c>
      <c r="D45" s="29">
        <f>IF($A45=$C$2,Rohdaten!I42,1/0)</f>
        <v>863</v>
      </c>
      <c r="E45" s="29">
        <f>IF($A45=$C$2,runs!L42/runs!M42,1/0)</f>
        <v>0.10043451272501551</v>
      </c>
      <c r="F45" s="29">
        <f>IF($A45=$C$2,runs!P42,1/0)</f>
        <v>4.0728431042407233E-11</v>
      </c>
      <c r="G45" s="29">
        <f>IF($A45=$C$2,runs!Q42,1/0)</f>
        <v>9.3320559094310167E-12</v>
      </c>
      <c r="H45" s="29">
        <f>IF($A45=$C$2,runs!R42,1/0)</f>
        <v>4.9324699650640846E-11</v>
      </c>
      <c r="I45" s="29">
        <f>IF($A45=$C$2,runs!S42,1/0)</f>
        <v>1.1301708489001178E-11</v>
      </c>
      <c r="J45" s="29">
        <f>IF($A45=$C$2,runs!O42/runs!M42,1/0)</f>
        <v>1.18528633809E-9</v>
      </c>
      <c r="K45" s="29">
        <f t="shared" si="0"/>
        <v>1.1852863380900001</v>
      </c>
      <c r="L45" s="29">
        <f>IF($A45=$C$2,runs!W42,1/0)</f>
        <v>4.8540510080608129E-11</v>
      </c>
      <c r="M45" s="29">
        <f>IF($A45=$C$2,runs!X42,1/0)</f>
        <v>1.1122028085807688E-11</v>
      </c>
    </row>
    <row r="46" spans="1:13" x14ac:dyDescent="0.2">
      <c r="A46" s="29">
        <f>runs!C43</f>
        <v>11</v>
      </c>
      <c r="B46" s="29" t="str">
        <f>IF($A46=$C$2,runs!B43," ")</f>
        <v xml:space="preserve"> </v>
      </c>
      <c r="C46" s="29" t="e">
        <f>IF($A46=$C$2,runs!A43,1/0)</f>
        <v>#DIV/0!</v>
      </c>
      <c r="D46" s="29" t="e">
        <f>IF($A46=$C$2,Rohdaten!I43,1/0)</f>
        <v>#DIV/0!</v>
      </c>
      <c r="E46" s="29" t="e">
        <f>IF($A46=$C$2,runs!L43/runs!M43,1/0)</f>
        <v>#DIV/0!</v>
      </c>
      <c r="F46" s="29" t="e">
        <f>IF($A46=$C$2,runs!P43,1/0)</f>
        <v>#DIV/0!</v>
      </c>
      <c r="G46" s="29" t="e">
        <f>IF($A46=$C$2,runs!Q43,1/0)</f>
        <v>#DIV/0!</v>
      </c>
      <c r="H46" s="29" t="e">
        <f>IF($A46=$C$2,runs!R43,1/0)</f>
        <v>#DIV/0!</v>
      </c>
      <c r="I46" s="29" t="e">
        <f>IF($A46=$C$2,runs!S43,1/0)</f>
        <v>#DIV/0!</v>
      </c>
      <c r="J46" s="29" t="e">
        <f>IF($A46=$C$2,runs!O43/runs!M43,1/0)</f>
        <v>#DIV/0!</v>
      </c>
      <c r="K46" s="29" t="e">
        <f t="shared" si="0"/>
        <v>#DIV/0!</v>
      </c>
      <c r="L46" s="29" t="e">
        <f>IF($A46=$C$2,runs!W43,1/0)</f>
        <v>#DIV/0!</v>
      </c>
      <c r="M46" s="29" t="e">
        <f>IF($A46=$C$2,runs!X43,1/0)</f>
        <v>#DIV/0!</v>
      </c>
    </row>
    <row r="47" spans="1:13" x14ac:dyDescent="0.2">
      <c r="A47" s="29">
        <f>runs!C44</f>
        <v>12</v>
      </c>
      <c r="B47" s="29" t="str">
        <f>IF($A47=$C$2,runs!B44," ")</f>
        <v xml:space="preserve"> </v>
      </c>
      <c r="C47" s="29" t="e">
        <f>IF($A47=$C$2,runs!A44,1/0)</f>
        <v>#DIV/0!</v>
      </c>
      <c r="D47" s="29" t="e">
        <f>IF($A47=$C$2,Rohdaten!I44,1/0)</f>
        <v>#DIV/0!</v>
      </c>
      <c r="E47" s="29" t="e">
        <f>IF($A47=$C$2,runs!L44/runs!M44,1/0)</f>
        <v>#DIV/0!</v>
      </c>
      <c r="F47" s="29" t="e">
        <f>IF($A47=$C$2,runs!P44,1/0)</f>
        <v>#DIV/0!</v>
      </c>
      <c r="G47" s="29" t="e">
        <f>IF($A47=$C$2,runs!Q44,1/0)</f>
        <v>#DIV/0!</v>
      </c>
      <c r="H47" s="29" t="e">
        <f>IF($A47=$C$2,runs!R44,1/0)</f>
        <v>#DIV/0!</v>
      </c>
      <c r="I47" s="29" t="e">
        <f>IF($A47=$C$2,runs!S44,1/0)</f>
        <v>#DIV/0!</v>
      </c>
      <c r="J47" s="29" t="e">
        <f>IF($A47=$C$2,runs!O44/runs!M44,1/0)</f>
        <v>#DIV/0!</v>
      </c>
      <c r="K47" s="29" t="e">
        <f t="shared" si="0"/>
        <v>#DIV/0!</v>
      </c>
      <c r="L47" s="29" t="e">
        <f>IF($A47=$C$2,runs!W44,1/0)</f>
        <v>#DIV/0!</v>
      </c>
      <c r="M47" s="29" t="e">
        <f>IF($A47=$C$2,runs!X44,1/0)</f>
        <v>#DIV/0!</v>
      </c>
    </row>
    <row r="48" spans="1:13" x14ac:dyDescent="0.2">
      <c r="A48" s="29">
        <f>runs!C45</f>
        <v>13</v>
      </c>
      <c r="B48" s="29" t="str">
        <f>IF($A48=$C$2,runs!B45," ")</f>
        <v xml:space="preserve"> </v>
      </c>
      <c r="C48" s="29" t="e">
        <f>IF($A48=$C$2,runs!A45,1/0)</f>
        <v>#DIV/0!</v>
      </c>
      <c r="D48" s="29" t="e">
        <f>IF($A48=$C$2,Rohdaten!I45,1/0)</f>
        <v>#DIV/0!</v>
      </c>
      <c r="E48" s="29" t="e">
        <f>IF($A48=$C$2,runs!L45/runs!M45,1/0)</f>
        <v>#DIV/0!</v>
      </c>
      <c r="F48" s="29" t="e">
        <f>IF($A48=$C$2,runs!P45,1/0)</f>
        <v>#DIV/0!</v>
      </c>
      <c r="G48" s="29" t="e">
        <f>IF($A48=$C$2,runs!Q45,1/0)</f>
        <v>#DIV/0!</v>
      </c>
      <c r="H48" s="29" t="e">
        <f>IF($A48=$C$2,runs!R45,1/0)</f>
        <v>#DIV/0!</v>
      </c>
      <c r="I48" s="29" t="e">
        <f>IF($A48=$C$2,runs!S45,1/0)</f>
        <v>#DIV/0!</v>
      </c>
      <c r="J48" s="29" t="e">
        <f>IF($A48=$C$2,runs!O45/runs!M45,1/0)</f>
        <v>#DIV/0!</v>
      </c>
      <c r="K48" s="29" t="e">
        <f t="shared" si="0"/>
        <v>#DIV/0!</v>
      </c>
      <c r="L48" s="29" t="e">
        <f>IF($A48=$C$2,runs!W45,1/0)</f>
        <v>#DIV/0!</v>
      </c>
      <c r="M48" s="29" t="e">
        <f>IF($A48=$C$2,runs!X45,1/0)</f>
        <v>#DIV/0!</v>
      </c>
    </row>
    <row r="49" spans="1:13" x14ac:dyDescent="0.2">
      <c r="A49" s="29">
        <f>runs!C46</f>
        <v>14</v>
      </c>
      <c r="B49" s="29" t="str">
        <f>IF($A49=$C$2,runs!B46," ")</f>
        <v xml:space="preserve"> </v>
      </c>
      <c r="C49" s="29" t="e">
        <f>IF($A49=$C$2,runs!A46,1/0)</f>
        <v>#DIV/0!</v>
      </c>
      <c r="D49" s="29" t="e">
        <f>IF($A49=$C$2,Rohdaten!I46,1/0)</f>
        <v>#DIV/0!</v>
      </c>
      <c r="E49" s="29" t="e">
        <f>IF($A49=$C$2,runs!L46/runs!M46,1/0)</f>
        <v>#DIV/0!</v>
      </c>
      <c r="F49" s="29" t="e">
        <f>IF($A49=$C$2,runs!P46,1/0)</f>
        <v>#DIV/0!</v>
      </c>
      <c r="G49" s="29" t="e">
        <f>IF($A49=$C$2,runs!Q46,1/0)</f>
        <v>#DIV/0!</v>
      </c>
      <c r="H49" s="29" t="e">
        <f>IF($A49=$C$2,runs!R46,1/0)</f>
        <v>#DIV/0!</v>
      </c>
      <c r="I49" s="29" t="e">
        <f>IF($A49=$C$2,runs!S46,1/0)</f>
        <v>#DIV/0!</v>
      </c>
      <c r="J49" s="29" t="e">
        <f>IF($A49=$C$2,runs!O46/runs!M46,1/0)</f>
        <v>#DIV/0!</v>
      </c>
      <c r="K49" s="29" t="e">
        <f t="shared" si="0"/>
        <v>#DIV/0!</v>
      </c>
      <c r="L49" s="29" t="e">
        <f>IF($A49=$C$2,runs!W46,1/0)</f>
        <v>#DIV/0!</v>
      </c>
      <c r="M49" s="29" t="e">
        <f>IF($A49=$C$2,runs!X46,1/0)</f>
        <v>#DIV/0!</v>
      </c>
    </row>
    <row r="50" spans="1:13" x14ac:dyDescent="0.2">
      <c r="A50" s="29">
        <f>runs!C47</f>
        <v>16</v>
      </c>
      <c r="B50" s="29" t="str">
        <f>IF($A50=$C$2,runs!B47," ")</f>
        <v xml:space="preserve"> </v>
      </c>
      <c r="C50" s="29" t="e">
        <f>IF($A50=$C$2,runs!A47,1/0)</f>
        <v>#DIV/0!</v>
      </c>
      <c r="D50" s="29" t="e">
        <f>IF($A50=$C$2,Rohdaten!I47,1/0)</f>
        <v>#DIV/0!</v>
      </c>
      <c r="E50" s="29" t="e">
        <f>IF($A50=$C$2,runs!L47/runs!M47,1/0)</f>
        <v>#DIV/0!</v>
      </c>
      <c r="F50" s="29" t="e">
        <f>IF($A50=$C$2,runs!P47,1/0)</f>
        <v>#DIV/0!</v>
      </c>
      <c r="G50" s="29" t="e">
        <f>IF($A50=$C$2,runs!Q47,1/0)</f>
        <v>#DIV/0!</v>
      </c>
      <c r="H50" s="29" t="e">
        <f>IF($A50=$C$2,runs!R47,1/0)</f>
        <v>#DIV/0!</v>
      </c>
      <c r="I50" s="29" t="e">
        <f>IF($A50=$C$2,runs!S47,1/0)</f>
        <v>#DIV/0!</v>
      </c>
      <c r="J50" s="29" t="e">
        <f>IF($A50=$C$2,runs!O47/runs!M47,1/0)</f>
        <v>#DIV/0!</v>
      </c>
      <c r="K50" s="29" t="e">
        <f t="shared" si="0"/>
        <v>#DIV/0!</v>
      </c>
      <c r="L50" s="29" t="e">
        <f>IF($A50=$C$2,runs!W47,1/0)</f>
        <v>#DIV/0!</v>
      </c>
      <c r="M50" s="29" t="e">
        <f>IF($A50=$C$2,runs!X47,1/0)</f>
        <v>#DIV/0!</v>
      </c>
    </row>
    <row r="51" spans="1:13" x14ac:dyDescent="0.2">
      <c r="A51" s="29">
        <f>runs!C48</f>
        <v>17</v>
      </c>
      <c r="B51" s="29" t="str">
        <f>IF($A51=$C$2,runs!B48," ")</f>
        <v xml:space="preserve"> </v>
      </c>
      <c r="C51" s="29" t="e">
        <f>IF($A51=$C$2,runs!A48,1/0)</f>
        <v>#DIV/0!</v>
      </c>
      <c r="D51" s="29" t="e">
        <f>IF($A51=$C$2,Rohdaten!I48,1/0)</f>
        <v>#DIV/0!</v>
      </c>
      <c r="E51" s="29" t="e">
        <f>IF($A51=$C$2,runs!L48/runs!M48,1/0)</f>
        <v>#DIV/0!</v>
      </c>
      <c r="F51" s="29" t="e">
        <f>IF($A51=$C$2,runs!P48,1/0)</f>
        <v>#DIV/0!</v>
      </c>
      <c r="G51" s="29" t="e">
        <f>IF($A51=$C$2,runs!Q48,1/0)</f>
        <v>#DIV/0!</v>
      </c>
      <c r="H51" s="29" t="e">
        <f>IF($A51=$C$2,runs!R48,1/0)</f>
        <v>#DIV/0!</v>
      </c>
      <c r="I51" s="29" t="e">
        <f>IF($A51=$C$2,runs!S48,1/0)</f>
        <v>#DIV/0!</v>
      </c>
      <c r="J51" s="29" t="e">
        <f>IF($A51=$C$2,runs!O48/runs!M48,1/0)</f>
        <v>#DIV/0!</v>
      </c>
      <c r="K51" s="29" t="e">
        <f t="shared" si="0"/>
        <v>#DIV/0!</v>
      </c>
      <c r="L51" s="29" t="e">
        <f>IF($A51=$C$2,runs!W48,1/0)</f>
        <v>#DIV/0!</v>
      </c>
      <c r="M51" s="29" t="e">
        <f>IF($A51=$C$2,runs!X48,1/0)</f>
        <v>#DIV/0!</v>
      </c>
    </row>
    <row r="52" spans="1:13" x14ac:dyDescent="0.2">
      <c r="A52" s="29">
        <f>runs!C49</f>
        <v>18</v>
      </c>
      <c r="B52" s="29" t="str">
        <f>IF($A52=$C$2,runs!B49," ")</f>
        <v xml:space="preserve"> </v>
      </c>
      <c r="C52" s="29" t="e">
        <f>IF($A52=$C$2,runs!A49,1/0)</f>
        <v>#DIV/0!</v>
      </c>
      <c r="D52" s="29" t="e">
        <f>IF($A52=$C$2,Rohdaten!I49,1/0)</f>
        <v>#DIV/0!</v>
      </c>
      <c r="E52" s="29" t="e">
        <f>IF($A52=$C$2,runs!L49/runs!M49,1/0)</f>
        <v>#DIV/0!</v>
      </c>
      <c r="F52" s="29" t="e">
        <f>IF($A52=$C$2,runs!P49,1/0)</f>
        <v>#DIV/0!</v>
      </c>
      <c r="G52" s="29" t="e">
        <f>IF($A52=$C$2,runs!Q49,1/0)</f>
        <v>#DIV/0!</v>
      </c>
      <c r="H52" s="29" t="e">
        <f>IF($A52=$C$2,runs!R49,1/0)</f>
        <v>#DIV/0!</v>
      </c>
      <c r="I52" s="29" t="e">
        <f>IF($A52=$C$2,runs!S49,1/0)</f>
        <v>#DIV/0!</v>
      </c>
      <c r="J52" s="29" t="e">
        <f>IF($A52=$C$2,runs!O49/runs!M49,1/0)</f>
        <v>#DIV/0!</v>
      </c>
      <c r="K52" s="29" t="e">
        <f t="shared" si="0"/>
        <v>#DIV/0!</v>
      </c>
      <c r="L52" s="29" t="e">
        <f>IF($A52=$C$2,runs!W49,1/0)</f>
        <v>#DIV/0!</v>
      </c>
      <c r="M52" s="29" t="e">
        <f>IF($A52=$C$2,runs!X49,1/0)</f>
        <v>#DIV/0!</v>
      </c>
    </row>
    <row r="53" spans="1:13" x14ac:dyDescent="0.2">
      <c r="A53" s="29">
        <f>runs!C50</f>
        <v>30</v>
      </c>
      <c r="B53" s="29" t="str">
        <f>IF($A53=$C$2,runs!B50," ")</f>
        <v xml:space="preserve"> </v>
      </c>
      <c r="C53" s="29" t="e">
        <f>IF($A53=$C$2,runs!A50,1/0)</f>
        <v>#DIV/0!</v>
      </c>
      <c r="D53" s="29" t="e">
        <f>IF($A53=$C$2,Rohdaten!I50,1/0)</f>
        <v>#DIV/0!</v>
      </c>
      <c r="E53" s="29" t="e">
        <f>IF($A53=$C$2,runs!L50/runs!M50,1/0)</f>
        <v>#DIV/0!</v>
      </c>
      <c r="F53" s="29" t="e">
        <f>IF($A53=$C$2,runs!P50,1/0)</f>
        <v>#DIV/0!</v>
      </c>
      <c r="G53" s="29" t="e">
        <f>IF($A53=$C$2,runs!Q50,1/0)</f>
        <v>#DIV/0!</v>
      </c>
      <c r="H53" s="29" t="e">
        <f>IF($A53=$C$2,runs!R50,1/0)</f>
        <v>#DIV/0!</v>
      </c>
      <c r="I53" s="29" t="e">
        <f>IF($A53=$C$2,runs!S50,1/0)</f>
        <v>#DIV/0!</v>
      </c>
      <c r="J53" s="29" t="e">
        <f>IF($A53=$C$2,runs!O50/runs!M50,1/0)</f>
        <v>#DIV/0!</v>
      </c>
      <c r="K53" s="29" t="e">
        <f t="shared" si="0"/>
        <v>#DIV/0!</v>
      </c>
      <c r="L53" s="29" t="e">
        <f>IF($A53=$C$2,runs!W50,1/0)</f>
        <v>#DIV/0!</v>
      </c>
      <c r="M53" s="29" t="e">
        <f>IF($A53=$C$2,runs!X50,1/0)</f>
        <v>#DIV/0!</v>
      </c>
    </row>
    <row r="54" spans="1:13" x14ac:dyDescent="0.2">
      <c r="A54" s="29">
        <f>runs!C51</f>
        <v>35</v>
      </c>
      <c r="B54" s="29" t="str">
        <f>IF($A54=$C$2,runs!B51," ")</f>
        <v xml:space="preserve"> </v>
      </c>
      <c r="C54" s="29" t="e">
        <f>IF($A54=$C$2,runs!A51,1/0)</f>
        <v>#DIV/0!</v>
      </c>
      <c r="D54" s="29" t="e">
        <f>IF($A54=$C$2,Rohdaten!I51,1/0)</f>
        <v>#DIV/0!</v>
      </c>
      <c r="E54" s="29" t="e">
        <f>IF($A54=$C$2,runs!L51/runs!M51,1/0)</f>
        <v>#DIV/0!</v>
      </c>
      <c r="F54" s="29" t="e">
        <f>IF($A54=$C$2,runs!P51,1/0)</f>
        <v>#DIV/0!</v>
      </c>
      <c r="G54" s="29" t="e">
        <f>IF($A54=$C$2,runs!Q51,1/0)</f>
        <v>#DIV/0!</v>
      </c>
      <c r="H54" s="29" t="e">
        <f>IF($A54=$C$2,runs!R51,1/0)</f>
        <v>#DIV/0!</v>
      </c>
      <c r="I54" s="29" t="e">
        <f>IF($A54=$C$2,runs!S51,1/0)</f>
        <v>#DIV/0!</v>
      </c>
      <c r="J54" s="29" t="e">
        <f>IF($A54=$C$2,runs!O51/runs!M51,1/0)</f>
        <v>#DIV/0!</v>
      </c>
      <c r="K54" s="29" t="e">
        <f t="shared" si="0"/>
        <v>#DIV/0!</v>
      </c>
      <c r="L54" s="29" t="e">
        <f>IF($A54=$C$2,runs!W51,1/0)</f>
        <v>#DIV/0!</v>
      </c>
      <c r="M54" s="29" t="e">
        <f>IF($A54=$C$2,runs!X51,1/0)</f>
        <v>#DIV/0!</v>
      </c>
    </row>
    <row r="55" spans="1:13" x14ac:dyDescent="0.2">
      <c r="A55" s="29">
        <f>runs!C52</f>
        <v>30</v>
      </c>
      <c r="B55" s="29" t="str">
        <f>IF($A55=$C$2,runs!B52," ")</f>
        <v xml:space="preserve"> </v>
      </c>
      <c r="C55" s="29" t="e">
        <f>IF($A55=$C$2,runs!A52,1/0)</f>
        <v>#DIV/0!</v>
      </c>
      <c r="D55" s="29" t="e">
        <f>IF($A55=$C$2,Rohdaten!I52,1/0)</f>
        <v>#DIV/0!</v>
      </c>
      <c r="E55" s="29" t="e">
        <f>IF($A55=$C$2,runs!L52/runs!M52,1/0)</f>
        <v>#DIV/0!</v>
      </c>
      <c r="F55" s="29" t="e">
        <f>IF($A55=$C$2,runs!P52,1/0)</f>
        <v>#DIV/0!</v>
      </c>
      <c r="G55" s="29" t="e">
        <f>IF($A55=$C$2,runs!Q52,1/0)</f>
        <v>#DIV/0!</v>
      </c>
      <c r="H55" s="29" t="e">
        <f>IF($A55=$C$2,runs!R52,1/0)</f>
        <v>#DIV/0!</v>
      </c>
      <c r="I55" s="29" t="e">
        <f>IF($A55=$C$2,runs!S52,1/0)</f>
        <v>#DIV/0!</v>
      </c>
      <c r="J55" s="29" t="e">
        <f>IF($A55=$C$2,runs!O52/runs!M52,1/0)</f>
        <v>#DIV/0!</v>
      </c>
      <c r="K55" s="29" t="e">
        <f t="shared" si="0"/>
        <v>#DIV/0!</v>
      </c>
      <c r="L55" s="29" t="e">
        <f>IF($A55=$C$2,runs!W52,1/0)</f>
        <v>#DIV/0!</v>
      </c>
      <c r="M55" s="29" t="e">
        <f>IF($A55=$C$2,runs!X52,1/0)</f>
        <v>#DIV/0!</v>
      </c>
    </row>
    <row r="56" spans="1:13" x14ac:dyDescent="0.2">
      <c r="A56" s="29">
        <f>runs!C53</f>
        <v>0</v>
      </c>
      <c r="B56" s="29" t="str">
        <f>IF($A56=$C$2,runs!B53," ")</f>
        <v xml:space="preserve"> </v>
      </c>
      <c r="C56" s="29" t="e">
        <f>IF($A56=$C$2,runs!A53,1/0)</f>
        <v>#DIV/0!</v>
      </c>
      <c r="D56" s="29" t="e">
        <f>IF($A56=$C$2,Rohdaten!I53,1/0)</f>
        <v>#DIV/0!</v>
      </c>
      <c r="E56" s="29" t="e">
        <f>IF($A56=$C$2,runs!L53/runs!M53,1/0)</f>
        <v>#DIV/0!</v>
      </c>
      <c r="F56" s="29" t="e">
        <f>IF($A56=$C$2,runs!P53,1/0)</f>
        <v>#DIV/0!</v>
      </c>
      <c r="G56" s="29" t="e">
        <f>IF($A56=$C$2,runs!Q53,1/0)</f>
        <v>#DIV/0!</v>
      </c>
      <c r="H56" s="29" t="e">
        <f>IF($A56=$C$2,runs!R53,1/0)</f>
        <v>#DIV/0!</v>
      </c>
      <c r="I56" s="29" t="e">
        <f>IF($A56=$C$2,runs!S53,1/0)</f>
        <v>#DIV/0!</v>
      </c>
      <c r="J56" s="29" t="e">
        <f>IF($A56=$C$2,runs!O53/runs!M53,1/0)</f>
        <v>#DIV/0!</v>
      </c>
      <c r="K56" s="29" t="e">
        <f t="shared" si="0"/>
        <v>#DIV/0!</v>
      </c>
      <c r="L56" s="29" t="e">
        <f>IF($A56=$C$2,runs!W53,1/0)</f>
        <v>#DIV/0!</v>
      </c>
      <c r="M56" s="29" t="e">
        <f>IF($A56=$C$2,runs!X53,1/0)</f>
        <v>#DIV/0!</v>
      </c>
    </row>
    <row r="57" spans="1:13" x14ac:dyDescent="0.2">
      <c r="A57" s="29">
        <f>runs!C54</f>
        <v>15</v>
      </c>
      <c r="B57" s="29" t="str">
        <f>IF($A57=$C$2,runs!B54," ")</f>
        <v xml:space="preserve"> </v>
      </c>
      <c r="C57" s="29" t="e">
        <f>IF($A57=$C$2,runs!A54,1/0)</f>
        <v>#DIV/0!</v>
      </c>
      <c r="D57" s="29" t="e">
        <f>IF($A57=$C$2,Rohdaten!I54,1/0)</f>
        <v>#DIV/0!</v>
      </c>
      <c r="E57" s="29" t="e">
        <f>IF($A57=$C$2,runs!L54/runs!M54,1/0)</f>
        <v>#DIV/0!</v>
      </c>
      <c r="F57" s="29" t="e">
        <f>IF($A57=$C$2,runs!P54,1/0)</f>
        <v>#DIV/0!</v>
      </c>
      <c r="G57" s="29" t="e">
        <f>IF($A57=$C$2,runs!Q54,1/0)</f>
        <v>#DIV/0!</v>
      </c>
      <c r="H57" s="29" t="e">
        <f>IF($A57=$C$2,runs!R54,1/0)</f>
        <v>#DIV/0!</v>
      </c>
      <c r="I57" s="29" t="e">
        <f>IF($A57=$C$2,runs!S54,1/0)</f>
        <v>#DIV/0!</v>
      </c>
      <c r="J57" s="29" t="e">
        <f>IF($A57=$C$2,runs!O54/runs!M54,1/0)</f>
        <v>#DIV/0!</v>
      </c>
      <c r="K57" s="29" t="e">
        <f t="shared" si="0"/>
        <v>#DIV/0!</v>
      </c>
      <c r="L57" s="29" t="e">
        <f>IF($A57=$C$2,runs!W54,1/0)</f>
        <v>#DIV/0!</v>
      </c>
      <c r="M57" s="29" t="e">
        <f>IF($A57=$C$2,runs!X54,1/0)</f>
        <v>#DIV/0!</v>
      </c>
    </row>
    <row r="58" spans="1:13" x14ac:dyDescent="0.2">
      <c r="A58" s="29">
        <f>runs!C55</f>
        <v>0</v>
      </c>
      <c r="B58" s="29" t="str">
        <f>IF($A58=$C$2,runs!B55," ")</f>
        <v xml:space="preserve"> </v>
      </c>
      <c r="C58" s="29" t="e">
        <f>IF($A58=$C$2,runs!A55,1/0)</f>
        <v>#DIV/0!</v>
      </c>
      <c r="D58" s="29" t="e">
        <f>IF($A58=$C$2,Rohdaten!I55,1/0)</f>
        <v>#DIV/0!</v>
      </c>
      <c r="E58" s="29" t="e">
        <f>IF($A58=$C$2,runs!L55/runs!M55,1/0)</f>
        <v>#DIV/0!</v>
      </c>
      <c r="F58" s="29" t="e">
        <f>IF($A58=$C$2,runs!P55,1/0)</f>
        <v>#DIV/0!</v>
      </c>
      <c r="G58" s="29" t="e">
        <f>IF($A58=$C$2,runs!Q55,1/0)</f>
        <v>#DIV/0!</v>
      </c>
      <c r="H58" s="29" t="e">
        <f>IF($A58=$C$2,runs!R55,1/0)</f>
        <v>#DIV/0!</v>
      </c>
      <c r="I58" s="29" t="e">
        <f>IF($A58=$C$2,runs!S55,1/0)</f>
        <v>#DIV/0!</v>
      </c>
      <c r="J58" s="29" t="e">
        <f>IF($A58=$C$2,runs!O55/runs!M55,1/0)</f>
        <v>#DIV/0!</v>
      </c>
      <c r="K58" s="29" t="e">
        <f t="shared" si="0"/>
        <v>#DIV/0!</v>
      </c>
      <c r="L58" s="29" t="e">
        <f>IF($A58=$C$2,runs!W55,1/0)</f>
        <v>#DIV/0!</v>
      </c>
      <c r="M58" s="29" t="e">
        <f>IF($A58=$C$2,runs!X55,1/0)</f>
        <v>#DIV/0!</v>
      </c>
    </row>
    <row r="59" spans="1:13" x14ac:dyDescent="0.2">
      <c r="A59" s="29">
        <f>runs!C56</f>
        <v>0</v>
      </c>
      <c r="B59" s="29" t="str">
        <f>IF($A59=$C$2,runs!B56," ")</f>
        <v xml:space="preserve"> </v>
      </c>
      <c r="C59" s="29" t="e">
        <f>IF($A59=$C$2,runs!A56,1/0)</f>
        <v>#DIV/0!</v>
      </c>
      <c r="D59" s="29" t="e">
        <f>IF($A59=$C$2,Rohdaten!I56,1/0)</f>
        <v>#DIV/0!</v>
      </c>
      <c r="E59" s="29" t="e">
        <f>IF($A59=$C$2,runs!L56/runs!M56,1/0)</f>
        <v>#DIV/0!</v>
      </c>
      <c r="F59" s="29" t="e">
        <f>IF($A59=$C$2,runs!P56,1/0)</f>
        <v>#DIV/0!</v>
      </c>
      <c r="G59" s="29" t="e">
        <f>IF($A59=$C$2,runs!Q56,1/0)</f>
        <v>#DIV/0!</v>
      </c>
      <c r="H59" s="29" t="e">
        <f>IF($A59=$C$2,runs!R56,1/0)</f>
        <v>#DIV/0!</v>
      </c>
      <c r="I59" s="29" t="e">
        <f>IF($A59=$C$2,runs!S56,1/0)</f>
        <v>#DIV/0!</v>
      </c>
      <c r="J59" s="29" t="e">
        <f>IF($A59=$C$2,runs!O56/runs!M56,1/0)</f>
        <v>#DIV/0!</v>
      </c>
      <c r="K59" s="29" t="e">
        <f t="shared" si="0"/>
        <v>#DIV/0!</v>
      </c>
      <c r="L59" s="29" t="e">
        <f>IF($A59=$C$2,runs!W56,1/0)</f>
        <v>#DIV/0!</v>
      </c>
      <c r="M59" s="29" t="e">
        <f>IF($A59=$C$2,runs!X56,1/0)</f>
        <v>#DIV/0!</v>
      </c>
    </row>
    <row r="60" spans="1:13" x14ac:dyDescent="0.2">
      <c r="A60" s="29">
        <f>runs!C57</f>
        <v>0</v>
      </c>
      <c r="B60" s="29" t="str">
        <f>IF($A60=$C$2,runs!B57," ")</f>
        <v xml:space="preserve"> </v>
      </c>
      <c r="C60" s="29" t="e">
        <f>IF($A60=$C$2,runs!A57,1/0)</f>
        <v>#DIV/0!</v>
      </c>
      <c r="D60" s="29" t="e">
        <f>IF($A60=$C$2,Rohdaten!I57,1/0)</f>
        <v>#DIV/0!</v>
      </c>
      <c r="E60" s="29" t="e">
        <f>IF($A60=$C$2,runs!L57/runs!M57,1/0)</f>
        <v>#DIV/0!</v>
      </c>
      <c r="F60" s="29" t="e">
        <f>IF($A60=$C$2,runs!P57,1/0)</f>
        <v>#DIV/0!</v>
      </c>
      <c r="G60" s="29" t="e">
        <f>IF($A60=$C$2,runs!Q57,1/0)</f>
        <v>#DIV/0!</v>
      </c>
      <c r="H60" s="29" t="e">
        <f>IF($A60=$C$2,runs!R57,1/0)</f>
        <v>#DIV/0!</v>
      </c>
      <c r="I60" s="29" t="e">
        <f>IF($A60=$C$2,runs!S57,1/0)</f>
        <v>#DIV/0!</v>
      </c>
      <c r="J60" s="29" t="e">
        <f>IF($A60=$C$2,runs!O57/runs!M57,1/0)</f>
        <v>#DIV/0!</v>
      </c>
      <c r="K60" s="29" t="e">
        <f t="shared" si="0"/>
        <v>#DIV/0!</v>
      </c>
      <c r="L60" s="29" t="e">
        <f>IF($A60=$C$2,runs!W57,1/0)</f>
        <v>#DIV/0!</v>
      </c>
      <c r="M60" s="29" t="e">
        <f>IF($A60=$C$2,runs!X57,1/0)</f>
        <v>#DIV/0!</v>
      </c>
    </row>
    <row r="61" spans="1:13" x14ac:dyDescent="0.2">
      <c r="A61" s="29">
        <f>runs!C58</f>
        <v>7</v>
      </c>
      <c r="B61" s="29" t="str">
        <f>IF($A61=$C$2,runs!B58," ")</f>
        <v xml:space="preserve"> </v>
      </c>
      <c r="C61" s="29" t="e">
        <f>IF($A61=$C$2,runs!A58,1/0)</f>
        <v>#DIV/0!</v>
      </c>
      <c r="D61" s="29" t="e">
        <f>IF($A61=$C$2,Rohdaten!I58,1/0)</f>
        <v>#DIV/0!</v>
      </c>
      <c r="E61" s="29" t="e">
        <f>IF($A61=$C$2,runs!L58/runs!M58,1/0)</f>
        <v>#DIV/0!</v>
      </c>
      <c r="F61" s="29" t="e">
        <f>IF($A61=$C$2,runs!P58,1/0)</f>
        <v>#DIV/0!</v>
      </c>
      <c r="G61" s="29" t="e">
        <f>IF($A61=$C$2,runs!Q58,1/0)</f>
        <v>#DIV/0!</v>
      </c>
      <c r="H61" s="29" t="e">
        <f>IF($A61=$C$2,runs!R58,1/0)</f>
        <v>#DIV/0!</v>
      </c>
      <c r="I61" s="29" t="e">
        <f>IF($A61=$C$2,runs!S58,1/0)</f>
        <v>#DIV/0!</v>
      </c>
      <c r="J61" s="29" t="e">
        <f>IF($A61=$C$2,runs!O58/runs!M58,1/0)</f>
        <v>#DIV/0!</v>
      </c>
      <c r="K61" s="29" t="e">
        <f t="shared" si="0"/>
        <v>#DIV/0!</v>
      </c>
      <c r="L61" s="29" t="e">
        <f>IF($A61=$C$2,runs!W58,1/0)</f>
        <v>#DIV/0!</v>
      </c>
      <c r="M61" s="29" t="e">
        <f>IF($A61=$C$2,runs!X58,1/0)</f>
        <v>#DIV/0!</v>
      </c>
    </row>
    <row r="62" spans="1:13" x14ac:dyDescent="0.2">
      <c r="A62" s="29">
        <f>runs!C59</f>
        <v>8</v>
      </c>
      <c r="B62" s="29" t="str">
        <f>IF($A62=$C$2,runs!B59," ")</f>
        <v xml:space="preserve"> </v>
      </c>
      <c r="C62" s="29" t="e">
        <f>IF($A62=$C$2,runs!A59,1/0)</f>
        <v>#DIV/0!</v>
      </c>
      <c r="D62" s="29" t="e">
        <f>IF($A62=$C$2,Rohdaten!I59,1/0)</f>
        <v>#DIV/0!</v>
      </c>
      <c r="E62" s="29" t="e">
        <f>IF($A62=$C$2,runs!L59/runs!M59,1/0)</f>
        <v>#DIV/0!</v>
      </c>
      <c r="F62" s="29" t="e">
        <f>IF($A62=$C$2,runs!P59,1/0)</f>
        <v>#DIV/0!</v>
      </c>
      <c r="G62" s="29" t="e">
        <f>IF($A62=$C$2,runs!Q59,1/0)</f>
        <v>#DIV/0!</v>
      </c>
      <c r="H62" s="29" t="e">
        <f>IF($A62=$C$2,runs!R59,1/0)</f>
        <v>#DIV/0!</v>
      </c>
      <c r="I62" s="29" t="e">
        <f>IF($A62=$C$2,runs!S59,1/0)</f>
        <v>#DIV/0!</v>
      </c>
      <c r="J62" s="29" t="e">
        <f>IF($A62=$C$2,runs!O59/runs!M59,1/0)</f>
        <v>#DIV/0!</v>
      </c>
      <c r="K62" s="29" t="e">
        <f t="shared" si="0"/>
        <v>#DIV/0!</v>
      </c>
      <c r="L62" s="29" t="e">
        <f>IF($A62=$C$2,runs!W59,1/0)</f>
        <v>#DIV/0!</v>
      </c>
      <c r="M62" s="29" t="e">
        <f>IF($A62=$C$2,runs!X59,1/0)</f>
        <v>#DIV/0!</v>
      </c>
    </row>
    <row r="63" spans="1:13" x14ac:dyDescent="0.2">
      <c r="A63" s="29">
        <f>runs!C60</f>
        <v>9</v>
      </c>
      <c r="B63" s="29" t="str">
        <f>IF($A63=$C$2,runs!B60," ")</f>
        <v xml:space="preserve"> </v>
      </c>
      <c r="C63" s="29" t="e">
        <f>IF($A63=$C$2,runs!A60,1/0)</f>
        <v>#DIV/0!</v>
      </c>
      <c r="D63" s="29" t="e">
        <f>IF($A63=$C$2,Rohdaten!I60,1/0)</f>
        <v>#DIV/0!</v>
      </c>
      <c r="E63" s="29" t="e">
        <f>IF($A63=$C$2,runs!L60/runs!M60,1/0)</f>
        <v>#DIV/0!</v>
      </c>
      <c r="F63" s="29" t="e">
        <f>IF($A63=$C$2,runs!P60,1/0)</f>
        <v>#DIV/0!</v>
      </c>
      <c r="G63" s="29" t="e">
        <f>IF($A63=$C$2,runs!Q60,1/0)</f>
        <v>#DIV/0!</v>
      </c>
      <c r="H63" s="29" t="e">
        <f>IF($A63=$C$2,runs!R60,1/0)</f>
        <v>#DIV/0!</v>
      </c>
      <c r="I63" s="29" t="e">
        <f>IF($A63=$C$2,runs!S60,1/0)</f>
        <v>#DIV/0!</v>
      </c>
      <c r="J63" s="29" t="e">
        <f>IF($A63=$C$2,runs!O60/runs!M60,1/0)</f>
        <v>#DIV/0!</v>
      </c>
      <c r="K63" s="29" t="e">
        <f t="shared" si="0"/>
        <v>#DIV/0!</v>
      </c>
      <c r="L63" s="29" t="e">
        <f>IF($A63=$C$2,runs!W60,1/0)</f>
        <v>#DIV/0!</v>
      </c>
      <c r="M63" s="29" t="e">
        <f>IF($A63=$C$2,runs!X60,1/0)</f>
        <v>#DIV/0!</v>
      </c>
    </row>
    <row r="64" spans="1:13" x14ac:dyDescent="0.2">
      <c r="A64" s="29">
        <f>runs!C61</f>
        <v>10</v>
      </c>
      <c r="B64" s="29" t="str">
        <f>IF($A64=$C$2,runs!B61," ")</f>
        <v>Vienna-KkU</v>
      </c>
      <c r="C64" s="29">
        <f>IF($A64=$C$2,runs!A61,1/0)</f>
        <v>76</v>
      </c>
      <c r="D64" s="29">
        <f>IF($A64=$C$2,Rohdaten!I61,1/0)</f>
        <v>1534</v>
      </c>
      <c r="E64" s="29">
        <f>IF($A64=$C$2,runs!L61/runs!M61,1/0)</f>
        <v>0.12593399750933995</v>
      </c>
      <c r="F64" s="29">
        <f>IF($A64=$C$2,runs!P61,1/0)</f>
        <v>7.6110425190890153E-11</v>
      </c>
      <c r="G64" s="29">
        <f>IF($A64=$C$2,runs!Q61,1/0)</f>
        <v>1.5523541729447708E-11</v>
      </c>
      <c r="H64" s="29">
        <f>IF($A64=$C$2,runs!R61,1/0)</f>
        <v>9.2174526902702414E-11</v>
      </c>
      <c r="I64" s="29">
        <f>IF($A64=$C$2,runs!S61,1/0)</f>
        <v>1.8799988453322507E-11</v>
      </c>
      <c r="J64" s="29">
        <f>IF($A64=$C$2,runs!O61/runs!M61,1/0)</f>
        <v>7.9531069614999996E-10</v>
      </c>
      <c r="K64" s="29">
        <f t="shared" si="0"/>
        <v>0.79531069614999994</v>
      </c>
      <c r="L64" s="29">
        <f>IF($A64=$C$2,runs!W61,1/0)</f>
        <v>9.6555460291080712E-11</v>
      </c>
      <c r="M64" s="29">
        <f>IF($A64=$C$2,runs!X61,1/0)</f>
        <v>1.9693527046726152E-11</v>
      </c>
    </row>
    <row r="65" spans="1:13" x14ac:dyDescent="0.2">
      <c r="A65" s="29">
        <f>runs!C62</f>
        <v>11</v>
      </c>
      <c r="B65" s="29" t="str">
        <f>IF($A65=$C$2,runs!B62," ")</f>
        <v xml:space="preserve"> </v>
      </c>
      <c r="C65" s="29" t="e">
        <f>IF($A65=$C$2,runs!A62,1/0)</f>
        <v>#DIV/0!</v>
      </c>
      <c r="D65" s="29" t="e">
        <f>IF($A65=$C$2,Rohdaten!I62,1/0)</f>
        <v>#DIV/0!</v>
      </c>
      <c r="E65" s="29" t="e">
        <f>IF($A65=$C$2,runs!L62/runs!M62,1/0)</f>
        <v>#DIV/0!</v>
      </c>
      <c r="F65" s="29" t="e">
        <f>IF($A65=$C$2,runs!P62,1/0)</f>
        <v>#DIV/0!</v>
      </c>
      <c r="G65" s="29" t="e">
        <f>IF($A65=$C$2,runs!Q62,1/0)</f>
        <v>#DIV/0!</v>
      </c>
      <c r="H65" s="29" t="e">
        <f>IF($A65=$C$2,runs!R62,1/0)</f>
        <v>#DIV/0!</v>
      </c>
      <c r="I65" s="29" t="e">
        <f>IF($A65=$C$2,runs!S62,1/0)</f>
        <v>#DIV/0!</v>
      </c>
      <c r="J65" s="29" t="e">
        <f>IF($A65=$C$2,runs!O62/runs!M62,1/0)</f>
        <v>#DIV/0!</v>
      </c>
      <c r="K65" s="29" t="e">
        <f t="shared" si="0"/>
        <v>#DIV/0!</v>
      </c>
      <c r="L65" s="29" t="e">
        <f>IF($A65=$C$2,runs!W62,1/0)</f>
        <v>#DIV/0!</v>
      </c>
      <c r="M65" s="29" t="e">
        <f>IF($A65=$C$2,runs!X62,1/0)</f>
        <v>#DIV/0!</v>
      </c>
    </row>
    <row r="66" spans="1:13" x14ac:dyDescent="0.2">
      <c r="A66" s="29">
        <f>runs!C63</f>
        <v>12</v>
      </c>
      <c r="B66" s="29" t="str">
        <f>IF($A66=$C$2,runs!B63," ")</f>
        <v xml:space="preserve"> </v>
      </c>
      <c r="C66" s="29" t="e">
        <f>IF($A66=$C$2,runs!A63,1/0)</f>
        <v>#DIV/0!</v>
      </c>
      <c r="D66" s="29" t="e">
        <f>IF($A66=$C$2,Rohdaten!I63,1/0)</f>
        <v>#DIV/0!</v>
      </c>
      <c r="E66" s="29" t="e">
        <f>IF($A66=$C$2,runs!L63/runs!M63,1/0)</f>
        <v>#DIV/0!</v>
      </c>
      <c r="F66" s="29" t="e">
        <f>IF($A66=$C$2,runs!P63,1/0)</f>
        <v>#DIV/0!</v>
      </c>
      <c r="G66" s="29" t="e">
        <f>IF($A66=$C$2,runs!Q63,1/0)</f>
        <v>#DIV/0!</v>
      </c>
      <c r="H66" s="29" t="e">
        <f>IF($A66=$C$2,runs!R63,1/0)</f>
        <v>#DIV/0!</v>
      </c>
      <c r="I66" s="29" t="e">
        <f>IF($A66=$C$2,runs!S63,1/0)</f>
        <v>#DIV/0!</v>
      </c>
      <c r="J66" s="29" t="e">
        <f>IF($A66=$C$2,runs!O63/runs!M63,1/0)</f>
        <v>#DIV/0!</v>
      </c>
      <c r="K66" s="29" t="e">
        <f t="shared" si="0"/>
        <v>#DIV/0!</v>
      </c>
      <c r="L66" s="29" t="e">
        <f>IF($A66=$C$2,runs!W63,1/0)</f>
        <v>#DIV/0!</v>
      </c>
      <c r="M66" s="29" t="e">
        <f>IF($A66=$C$2,runs!X63,1/0)</f>
        <v>#DIV/0!</v>
      </c>
    </row>
    <row r="67" spans="1:13" x14ac:dyDescent="0.2">
      <c r="A67" s="29">
        <f>runs!C64</f>
        <v>13</v>
      </c>
      <c r="B67" s="29" t="str">
        <f>IF($A67=$C$2,runs!B64," ")</f>
        <v xml:space="preserve"> </v>
      </c>
      <c r="C67" s="29" t="e">
        <f>IF($A67=$C$2,runs!A64,1/0)</f>
        <v>#DIV/0!</v>
      </c>
      <c r="D67" s="29" t="e">
        <f>IF($A67=$C$2,Rohdaten!I64,1/0)</f>
        <v>#DIV/0!</v>
      </c>
      <c r="E67" s="29" t="e">
        <f>IF($A67=$C$2,runs!L64/runs!M64,1/0)</f>
        <v>#DIV/0!</v>
      </c>
      <c r="F67" s="29" t="e">
        <f>IF($A67=$C$2,runs!P64,1/0)</f>
        <v>#DIV/0!</v>
      </c>
      <c r="G67" s="29" t="e">
        <f>IF($A67=$C$2,runs!Q64,1/0)</f>
        <v>#DIV/0!</v>
      </c>
      <c r="H67" s="29" t="e">
        <f>IF($A67=$C$2,runs!R64,1/0)</f>
        <v>#DIV/0!</v>
      </c>
      <c r="I67" s="29" t="e">
        <f>IF($A67=$C$2,runs!S64,1/0)</f>
        <v>#DIV/0!</v>
      </c>
      <c r="J67" s="29" t="e">
        <f>IF($A67=$C$2,runs!O64/runs!M64,1/0)</f>
        <v>#DIV/0!</v>
      </c>
      <c r="K67" s="29" t="e">
        <f t="shared" si="0"/>
        <v>#DIV/0!</v>
      </c>
      <c r="L67" s="29" t="e">
        <f>IF($A67=$C$2,runs!W64,1/0)</f>
        <v>#DIV/0!</v>
      </c>
      <c r="M67" s="29" t="e">
        <f>IF($A67=$C$2,runs!X64,1/0)</f>
        <v>#DIV/0!</v>
      </c>
    </row>
    <row r="68" spans="1:13" x14ac:dyDescent="0.2">
      <c r="A68" s="29">
        <f>runs!C65</f>
        <v>14</v>
      </c>
      <c r="B68" s="29" t="str">
        <f>IF($A68=$C$2,runs!B65," ")</f>
        <v xml:space="preserve"> </v>
      </c>
      <c r="C68" s="29" t="e">
        <f>IF($A68=$C$2,runs!A65,1/0)</f>
        <v>#DIV/0!</v>
      </c>
      <c r="D68" s="29" t="e">
        <f>IF($A68=$C$2,Rohdaten!I65,1/0)</f>
        <v>#DIV/0!</v>
      </c>
      <c r="E68" s="29" t="e">
        <f>IF($A68=$C$2,runs!L65/runs!M65,1/0)</f>
        <v>#DIV/0!</v>
      </c>
      <c r="F68" s="29" t="e">
        <f>IF($A68=$C$2,runs!P65,1/0)</f>
        <v>#DIV/0!</v>
      </c>
      <c r="G68" s="29" t="e">
        <f>IF($A68=$C$2,runs!Q65,1/0)</f>
        <v>#DIV/0!</v>
      </c>
      <c r="H68" s="29" t="e">
        <f>IF($A68=$C$2,runs!R65,1/0)</f>
        <v>#DIV/0!</v>
      </c>
      <c r="I68" s="29" t="e">
        <f>IF($A68=$C$2,runs!S65,1/0)</f>
        <v>#DIV/0!</v>
      </c>
      <c r="J68" s="29" t="e">
        <f>IF($A68=$C$2,runs!O65/runs!M65,1/0)</f>
        <v>#DIV/0!</v>
      </c>
      <c r="K68" s="29" t="e">
        <f t="shared" si="0"/>
        <v>#DIV/0!</v>
      </c>
      <c r="L68" s="29" t="e">
        <f>IF($A68=$C$2,runs!W65,1/0)</f>
        <v>#DIV/0!</v>
      </c>
      <c r="M68" s="29" t="e">
        <f>IF($A68=$C$2,runs!X65,1/0)</f>
        <v>#DIV/0!</v>
      </c>
    </row>
    <row r="69" spans="1:13" x14ac:dyDescent="0.2">
      <c r="A69" s="29">
        <f>runs!C66</f>
        <v>16</v>
      </c>
      <c r="B69" s="29" t="str">
        <f>IF($A69=$C$2,runs!B66," ")</f>
        <v xml:space="preserve"> </v>
      </c>
      <c r="C69" s="29" t="e">
        <f>IF($A69=$C$2,runs!A66,1/0)</f>
        <v>#DIV/0!</v>
      </c>
      <c r="D69" s="29" t="e">
        <f>IF($A69=$C$2,Rohdaten!I66,1/0)</f>
        <v>#DIV/0!</v>
      </c>
      <c r="E69" s="29" t="e">
        <f>IF($A69=$C$2,runs!L66/runs!M66,1/0)</f>
        <v>#DIV/0!</v>
      </c>
      <c r="F69" s="29" t="e">
        <f>IF($A69=$C$2,runs!P66,1/0)</f>
        <v>#DIV/0!</v>
      </c>
      <c r="G69" s="29" t="e">
        <f>IF($A69=$C$2,runs!Q66,1/0)</f>
        <v>#DIV/0!</v>
      </c>
      <c r="H69" s="29" t="e">
        <f>IF($A69=$C$2,runs!R66,1/0)</f>
        <v>#DIV/0!</v>
      </c>
      <c r="I69" s="29" t="e">
        <f>IF($A69=$C$2,runs!S66,1/0)</f>
        <v>#DIV/0!</v>
      </c>
      <c r="J69" s="29" t="e">
        <f>IF($A69=$C$2,runs!O66/runs!M66,1/0)</f>
        <v>#DIV/0!</v>
      </c>
      <c r="K69" s="29" t="e">
        <f t="shared" si="0"/>
        <v>#DIV/0!</v>
      </c>
      <c r="L69" s="29" t="e">
        <f>IF($A69=$C$2,runs!W66,1/0)</f>
        <v>#DIV/0!</v>
      </c>
      <c r="M69" s="29" t="e">
        <f>IF($A69=$C$2,runs!X66,1/0)</f>
        <v>#DIV/0!</v>
      </c>
    </row>
    <row r="70" spans="1:13" x14ac:dyDescent="0.2">
      <c r="A70" s="29">
        <f>runs!C67</f>
        <v>17</v>
      </c>
      <c r="B70" s="29" t="str">
        <f>IF($A70=$C$2,runs!B67," ")</f>
        <v xml:space="preserve"> </v>
      </c>
      <c r="C70" s="29" t="e">
        <f>IF($A70=$C$2,runs!A67,1/0)</f>
        <v>#DIV/0!</v>
      </c>
      <c r="D70" s="29" t="e">
        <f>IF($A70=$C$2,Rohdaten!I67,1/0)</f>
        <v>#DIV/0!</v>
      </c>
      <c r="E70" s="29" t="e">
        <f>IF($A70=$C$2,runs!L67/runs!M67,1/0)</f>
        <v>#DIV/0!</v>
      </c>
      <c r="F70" s="29" t="e">
        <f>IF($A70=$C$2,runs!P67,1/0)</f>
        <v>#DIV/0!</v>
      </c>
      <c r="G70" s="29" t="e">
        <f>IF($A70=$C$2,runs!Q67,1/0)</f>
        <v>#DIV/0!</v>
      </c>
      <c r="H70" s="29" t="e">
        <f>IF($A70=$C$2,runs!R67,1/0)</f>
        <v>#DIV/0!</v>
      </c>
      <c r="I70" s="29" t="e">
        <f>IF($A70=$C$2,runs!S67,1/0)</f>
        <v>#DIV/0!</v>
      </c>
      <c r="J70" s="29" t="e">
        <f>IF($A70=$C$2,runs!O67/runs!M67,1/0)</f>
        <v>#DIV/0!</v>
      </c>
      <c r="K70" s="29" t="e">
        <f t="shared" ref="K70:K133" si="1">J70*1000000000</f>
        <v>#DIV/0!</v>
      </c>
      <c r="L70" s="29" t="e">
        <f>IF($A70=$C$2,runs!W67,1/0)</f>
        <v>#DIV/0!</v>
      </c>
      <c r="M70" s="29" t="e">
        <f>IF($A70=$C$2,runs!X67,1/0)</f>
        <v>#DIV/0!</v>
      </c>
    </row>
    <row r="71" spans="1:13" x14ac:dyDescent="0.2">
      <c r="A71" s="29">
        <f>runs!C68</f>
        <v>18</v>
      </c>
      <c r="B71" s="29" t="str">
        <f>IF($A71=$C$2,runs!B68," ")</f>
        <v xml:space="preserve"> </v>
      </c>
      <c r="C71" s="29" t="e">
        <f>IF($A71=$C$2,runs!A68,1/0)</f>
        <v>#DIV/0!</v>
      </c>
      <c r="D71" s="29" t="e">
        <f>IF($A71=$C$2,Rohdaten!I68,1/0)</f>
        <v>#DIV/0!</v>
      </c>
      <c r="E71" s="29" t="e">
        <f>IF($A71=$C$2,runs!L68/runs!M68,1/0)</f>
        <v>#DIV/0!</v>
      </c>
      <c r="F71" s="29" t="e">
        <f>IF($A71=$C$2,runs!P68,1/0)</f>
        <v>#DIV/0!</v>
      </c>
      <c r="G71" s="29" t="e">
        <f>IF($A71=$C$2,runs!Q68,1/0)</f>
        <v>#DIV/0!</v>
      </c>
      <c r="H71" s="29" t="e">
        <f>IF($A71=$C$2,runs!R68,1/0)</f>
        <v>#DIV/0!</v>
      </c>
      <c r="I71" s="29" t="e">
        <f>IF($A71=$C$2,runs!S68,1/0)</f>
        <v>#DIV/0!</v>
      </c>
      <c r="J71" s="29" t="e">
        <f>IF($A71=$C$2,runs!O68/runs!M68,1/0)</f>
        <v>#DIV/0!</v>
      </c>
      <c r="K71" s="29" t="e">
        <f t="shared" si="1"/>
        <v>#DIV/0!</v>
      </c>
      <c r="L71" s="29" t="e">
        <f>IF($A71=$C$2,runs!W68,1/0)</f>
        <v>#DIV/0!</v>
      </c>
      <c r="M71" s="29" t="e">
        <f>IF($A71=$C$2,runs!X68,1/0)</f>
        <v>#DIV/0!</v>
      </c>
    </row>
    <row r="72" spans="1:13" x14ac:dyDescent="0.2">
      <c r="A72" s="29">
        <f>runs!C69</f>
        <v>30</v>
      </c>
      <c r="B72" s="29" t="str">
        <f>IF($A72=$C$2,runs!B69," ")</f>
        <v xml:space="preserve"> </v>
      </c>
      <c r="C72" s="29" t="e">
        <f>IF($A72=$C$2,runs!A69,1/0)</f>
        <v>#DIV/0!</v>
      </c>
      <c r="D72" s="29" t="e">
        <f>IF($A72=$C$2,Rohdaten!I69,1/0)</f>
        <v>#DIV/0!</v>
      </c>
      <c r="E72" s="29" t="e">
        <f>IF($A72=$C$2,runs!L69/runs!M69,1/0)</f>
        <v>#DIV/0!</v>
      </c>
      <c r="F72" s="29" t="e">
        <f>IF($A72=$C$2,runs!P69,1/0)</f>
        <v>#DIV/0!</v>
      </c>
      <c r="G72" s="29" t="e">
        <f>IF($A72=$C$2,runs!Q69,1/0)</f>
        <v>#DIV/0!</v>
      </c>
      <c r="H72" s="29" t="e">
        <f>IF($A72=$C$2,runs!R69,1/0)</f>
        <v>#DIV/0!</v>
      </c>
      <c r="I72" s="29" t="e">
        <f>IF($A72=$C$2,runs!S69,1/0)</f>
        <v>#DIV/0!</v>
      </c>
      <c r="J72" s="29" t="e">
        <f>IF($A72=$C$2,runs!O69/runs!M69,1/0)</f>
        <v>#DIV/0!</v>
      </c>
      <c r="K72" s="29" t="e">
        <f t="shared" si="1"/>
        <v>#DIV/0!</v>
      </c>
      <c r="L72" s="29" t="e">
        <f>IF($A72=$C$2,runs!W69,1/0)</f>
        <v>#DIV/0!</v>
      </c>
      <c r="M72" s="29" t="e">
        <f>IF($A72=$C$2,runs!X69,1/0)</f>
        <v>#DIV/0!</v>
      </c>
    </row>
    <row r="73" spans="1:13" x14ac:dyDescent="0.2">
      <c r="A73" s="29">
        <f>runs!C70</f>
        <v>35</v>
      </c>
      <c r="B73" s="29" t="str">
        <f>IF($A73=$C$2,runs!B70," ")</f>
        <v xml:space="preserve"> </v>
      </c>
      <c r="C73" s="29" t="e">
        <f>IF($A73=$C$2,runs!A70,1/0)</f>
        <v>#DIV/0!</v>
      </c>
      <c r="D73" s="29" t="e">
        <f>IF($A73=$C$2,Rohdaten!I70,1/0)</f>
        <v>#DIV/0!</v>
      </c>
      <c r="E73" s="29" t="e">
        <f>IF($A73=$C$2,runs!L70/runs!M70,1/0)</f>
        <v>#DIV/0!</v>
      </c>
      <c r="F73" s="29" t="e">
        <f>IF($A73=$C$2,runs!P70,1/0)</f>
        <v>#DIV/0!</v>
      </c>
      <c r="G73" s="29" t="e">
        <f>IF($A73=$C$2,runs!Q70,1/0)</f>
        <v>#DIV/0!</v>
      </c>
      <c r="H73" s="29" t="e">
        <f>IF($A73=$C$2,runs!R70,1/0)</f>
        <v>#DIV/0!</v>
      </c>
      <c r="I73" s="29" t="e">
        <f>IF($A73=$C$2,runs!S70,1/0)</f>
        <v>#DIV/0!</v>
      </c>
      <c r="J73" s="29" t="e">
        <f>IF($A73=$C$2,runs!O70/runs!M70,1/0)</f>
        <v>#DIV/0!</v>
      </c>
      <c r="K73" s="29" t="e">
        <f t="shared" si="1"/>
        <v>#DIV/0!</v>
      </c>
      <c r="L73" s="29" t="e">
        <f>IF($A73=$C$2,runs!W70,1/0)</f>
        <v>#DIV/0!</v>
      </c>
      <c r="M73" s="29" t="e">
        <f>IF($A73=$C$2,runs!X70,1/0)</f>
        <v>#DIV/0!</v>
      </c>
    </row>
    <row r="74" spans="1:13" x14ac:dyDescent="0.2">
      <c r="A74" s="29">
        <f>runs!C71</f>
        <v>30</v>
      </c>
      <c r="B74" s="29" t="str">
        <f>IF($A74=$C$2,runs!B71," ")</f>
        <v xml:space="preserve"> </v>
      </c>
      <c r="C74" s="29" t="e">
        <f>IF($A74=$C$2,runs!A71,1/0)</f>
        <v>#DIV/0!</v>
      </c>
      <c r="D74" s="29" t="e">
        <f>IF($A74=$C$2,Rohdaten!I71,1/0)</f>
        <v>#DIV/0!</v>
      </c>
      <c r="E74" s="29" t="e">
        <f>IF($A74=$C$2,runs!L71/runs!M71,1/0)</f>
        <v>#DIV/0!</v>
      </c>
      <c r="F74" s="29" t="e">
        <f>IF($A74=$C$2,runs!P71,1/0)</f>
        <v>#DIV/0!</v>
      </c>
      <c r="G74" s="29" t="e">
        <f>IF($A74=$C$2,runs!Q71,1/0)</f>
        <v>#DIV/0!</v>
      </c>
      <c r="H74" s="29" t="e">
        <f>IF($A74=$C$2,runs!R71,1/0)</f>
        <v>#DIV/0!</v>
      </c>
      <c r="I74" s="29" t="e">
        <f>IF($A74=$C$2,runs!S71,1/0)</f>
        <v>#DIV/0!</v>
      </c>
      <c r="J74" s="29" t="e">
        <f>IF($A74=$C$2,runs!O71/runs!M71,1/0)</f>
        <v>#DIV/0!</v>
      </c>
      <c r="K74" s="29" t="e">
        <f t="shared" si="1"/>
        <v>#DIV/0!</v>
      </c>
      <c r="L74" s="29" t="e">
        <f>IF($A74=$C$2,runs!W71,1/0)</f>
        <v>#DIV/0!</v>
      </c>
      <c r="M74" s="29" t="e">
        <f>IF($A74=$C$2,runs!X71,1/0)</f>
        <v>#DIV/0!</v>
      </c>
    </row>
    <row r="75" spans="1:13" x14ac:dyDescent="0.2">
      <c r="A75" s="29">
        <f>runs!C72</f>
        <v>0</v>
      </c>
      <c r="B75" s="29" t="str">
        <f>IF($A75=$C$2,runs!B72," ")</f>
        <v xml:space="preserve"> </v>
      </c>
      <c r="C75" s="29" t="e">
        <f>IF($A75=$C$2,runs!A72,1/0)</f>
        <v>#DIV/0!</v>
      </c>
      <c r="D75" s="29" t="e">
        <f>IF($A75=$C$2,Rohdaten!I72,1/0)</f>
        <v>#DIV/0!</v>
      </c>
      <c r="E75" s="29" t="e">
        <f>IF($A75=$C$2,runs!L72/runs!M72,1/0)</f>
        <v>#DIV/0!</v>
      </c>
      <c r="F75" s="29" t="e">
        <f>IF($A75=$C$2,runs!P72,1/0)</f>
        <v>#DIV/0!</v>
      </c>
      <c r="G75" s="29" t="e">
        <f>IF($A75=$C$2,runs!Q72,1/0)</f>
        <v>#DIV/0!</v>
      </c>
      <c r="H75" s="29" t="e">
        <f>IF($A75=$C$2,runs!R72,1/0)</f>
        <v>#DIV/0!</v>
      </c>
      <c r="I75" s="29" t="e">
        <f>IF($A75=$C$2,runs!S72,1/0)</f>
        <v>#DIV/0!</v>
      </c>
      <c r="J75" s="29" t="e">
        <f>IF($A75=$C$2,runs!O72/runs!M72,1/0)</f>
        <v>#DIV/0!</v>
      </c>
      <c r="K75" s="29" t="e">
        <f t="shared" si="1"/>
        <v>#DIV/0!</v>
      </c>
      <c r="L75" s="29" t="e">
        <f>IF($A75=$C$2,runs!W72,1/0)</f>
        <v>#DIV/0!</v>
      </c>
      <c r="M75" s="29" t="e">
        <f>IF($A75=$C$2,runs!X72,1/0)</f>
        <v>#DIV/0!</v>
      </c>
    </row>
    <row r="76" spans="1:13" x14ac:dyDescent="0.2">
      <c r="A76" s="29">
        <f>runs!C73</f>
        <v>15</v>
      </c>
      <c r="B76" s="29" t="str">
        <f>IF($A76=$C$2,runs!B73," ")</f>
        <v xml:space="preserve"> </v>
      </c>
      <c r="C76" s="29" t="e">
        <f>IF($A76=$C$2,runs!A73,1/0)</f>
        <v>#DIV/0!</v>
      </c>
      <c r="D76" s="29" t="e">
        <f>IF($A76=$C$2,Rohdaten!I73,1/0)</f>
        <v>#DIV/0!</v>
      </c>
      <c r="E76" s="29" t="e">
        <f>IF($A76=$C$2,runs!L73/runs!M73,1/0)</f>
        <v>#DIV/0!</v>
      </c>
      <c r="F76" s="29" t="e">
        <f>IF($A76=$C$2,runs!P73,1/0)</f>
        <v>#DIV/0!</v>
      </c>
      <c r="G76" s="29" t="e">
        <f>IF($A76=$C$2,runs!Q73,1/0)</f>
        <v>#DIV/0!</v>
      </c>
      <c r="H76" s="29" t="e">
        <f>IF($A76=$C$2,runs!R73,1/0)</f>
        <v>#DIV/0!</v>
      </c>
      <c r="I76" s="29" t="e">
        <f>IF($A76=$C$2,runs!S73,1/0)</f>
        <v>#DIV/0!</v>
      </c>
      <c r="J76" s="29" t="e">
        <f>IF($A76=$C$2,runs!O73/runs!M73,1/0)</f>
        <v>#DIV/0!</v>
      </c>
      <c r="K76" s="29" t="e">
        <f t="shared" si="1"/>
        <v>#DIV/0!</v>
      </c>
      <c r="L76" s="29" t="e">
        <f>IF($A76=$C$2,runs!W73,1/0)</f>
        <v>#DIV/0!</v>
      </c>
      <c r="M76" s="29" t="e">
        <f>IF($A76=$C$2,runs!X73,1/0)</f>
        <v>#DIV/0!</v>
      </c>
    </row>
    <row r="77" spans="1:13" x14ac:dyDescent="0.2">
      <c r="A77" s="29">
        <f>runs!C74</f>
        <v>0</v>
      </c>
      <c r="B77" s="29" t="str">
        <f>IF($A77=$C$2,runs!B74," ")</f>
        <v xml:space="preserve"> </v>
      </c>
      <c r="C77" s="29" t="e">
        <f>IF($A77=$C$2,runs!A74,1/0)</f>
        <v>#DIV/0!</v>
      </c>
      <c r="D77" s="29" t="e">
        <f>IF($A77=$C$2,Rohdaten!I74,1/0)</f>
        <v>#DIV/0!</v>
      </c>
      <c r="E77" s="29" t="e">
        <f>IF($A77=$C$2,runs!L74/runs!M74,1/0)</f>
        <v>#DIV/0!</v>
      </c>
      <c r="F77" s="29" t="e">
        <f>IF($A77=$C$2,runs!P74,1/0)</f>
        <v>#DIV/0!</v>
      </c>
      <c r="G77" s="29" t="e">
        <f>IF($A77=$C$2,runs!Q74,1/0)</f>
        <v>#DIV/0!</v>
      </c>
      <c r="H77" s="29" t="e">
        <f>IF($A77=$C$2,runs!R74,1/0)</f>
        <v>#DIV/0!</v>
      </c>
      <c r="I77" s="29" t="e">
        <f>IF($A77=$C$2,runs!S74,1/0)</f>
        <v>#DIV/0!</v>
      </c>
      <c r="J77" s="29" t="e">
        <f>IF($A77=$C$2,runs!O74/runs!M74,1/0)</f>
        <v>#DIV/0!</v>
      </c>
      <c r="K77" s="29" t="e">
        <f t="shared" si="1"/>
        <v>#DIV/0!</v>
      </c>
      <c r="L77" s="29" t="e">
        <f>IF($A77=$C$2,runs!W74,1/0)</f>
        <v>#DIV/0!</v>
      </c>
      <c r="M77" s="29" t="e">
        <f>IF($A77=$C$2,runs!X74,1/0)</f>
        <v>#DIV/0!</v>
      </c>
    </row>
    <row r="78" spans="1:13" x14ac:dyDescent="0.2">
      <c r="A78" s="29">
        <f>runs!C75</f>
        <v>0</v>
      </c>
      <c r="B78" s="29" t="str">
        <f>IF($A78=$C$2,runs!B75," ")</f>
        <v xml:space="preserve"> </v>
      </c>
      <c r="C78" s="29" t="e">
        <f>IF($A78=$C$2,runs!A75,1/0)</f>
        <v>#DIV/0!</v>
      </c>
      <c r="D78" s="29" t="e">
        <f>IF($A78=$C$2,Rohdaten!I75,1/0)</f>
        <v>#DIV/0!</v>
      </c>
      <c r="E78" s="29" t="e">
        <f>IF($A78=$C$2,runs!L75/runs!M75,1/0)</f>
        <v>#DIV/0!</v>
      </c>
      <c r="F78" s="29" t="e">
        <f>IF($A78=$C$2,runs!P75,1/0)</f>
        <v>#DIV/0!</v>
      </c>
      <c r="G78" s="29" t="e">
        <f>IF($A78=$C$2,runs!Q75,1/0)</f>
        <v>#DIV/0!</v>
      </c>
      <c r="H78" s="29" t="e">
        <f>IF($A78=$C$2,runs!R75,1/0)</f>
        <v>#DIV/0!</v>
      </c>
      <c r="I78" s="29" t="e">
        <f>IF($A78=$C$2,runs!S75,1/0)</f>
        <v>#DIV/0!</v>
      </c>
      <c r="J78" s="29" t="e">
        <f>IF($A78=$C$2,runs!O75/runs!M75,1/0)</f>
        <v>#DIV/0!</v>
      </c>
      <c r="K78" s="29" t="e">
        <f t="shared" si="1"/>
        <v>#DIV/0!</v>
      </c>
      <c r="L78" s="29" t="e">
        <f>IF($A78=$C$2,runs!W75,1/0)</f>
        <v>#DIV/0!</v>
      </c>
      <c r="M78" s="29" t="e">
        <f>IF($A78=$C$2,runs!X75,1/0)</f>
        <v>#DIV/0!</v>
      </c>
    </row>
    <row r="79" spans="1:13" x14ac:dyDescent="0.2">
      <c r="A79" s="29">
        <f>runs!C76</f>
        <v>0</v>
      </c>
      <c r="B79" s="29" t="str">
        <f>IF($A79=$C$2,runs!B76," ")</f>
        <v xml:space="preserve"> </v>
      </c>
      <c r="C79" s="29" t="e">
        <f>IF($A79=$C$2,runs!A76,1/0)</f>
        <v>#DIV/0!</v>
      </c>
      <c r="D79" s="29" t="e">
        <f>IF($A79=$C$2,Rohdaten!I76,1/0)</f>
        <v>#DIV/0!</v>
      </c>
      <c r="E79" s="29" t="e">
        <f>IF($A79=$C$2,runs!L76/runs!M76,1/0)</f>
        <v>#DIV/0!</v>
      </c>
      <c r="F79" s="29" t="e">
        <f>IF($A79=$C$2,runs!P76,1/0)</f>
        <v>#DIV/0!</v>
      </c>
      <c r="G79" s="29" t="e">
        <f>IF($A79=$C$2,runs!Q76,1/0)</f>
        <v>#DIV/0!</v>
      </c>
      <c r="H79" s="29" t="e">
        <f>IF($A79=$C$2,runs!R76,1/0)</f>
        <v>#DIV/0!</v>
      </c>
      <c r="I79" s="29" t="e">
        <f>IF($A79=$C$2,runs!S76,1/0)</f>
        <v>#DIV/0!</v>
      </c>
      <c r="J79" s="29" t="e">
        <f>IF($A79=$C$2,runs!O76/runs!M76,1/0)</f>
        <v>#DIV/0!</v>
      </c>
      <c r="K79" s="29" t="e">
        <f t="shared" si="1"/>
        <v>#DIV/0!</v>
      </c>
      <c r="L79" s="29" t="e">
        <f>IF($A79=$C$2,runs!W76,1/0)</f>
        <v>#DIV/0!</v>
      </c>
      <c r="M79" s="29" t="e">
        <f>IF($A79=$C$2,runs!X76,1/0)</f>
        <v>#DIV/0!</v>
      </c>
    </row>
    <row r="80" spans="1:13" x14ac:dyDescent="0.2">
      <c r="A80" s="29">
        <f>runs!C77</f>
        <v>7</v>
      </c>
      <c r="B80" s="29" t="str">
        <f>IF($A80=$C$2,runs!B77," ")</f>
        <v xml:space="preserve"> </v>
      </c>
      <c r="C80" s="29" t="e">
        <f>IF($A80=$C$2,runs!A77,1/0)</f>
        <v>#DIV/0!</v>
      </c>
      <c r="D80" s="29" t="e">
        <f>IF($A80=$C$2,Rohdaten!I77,1/0)</f>
        <v>#DIV/0!</v>
      </c>
      <c r="E80" s="29" t="e">
        <f>IF($A80=$C$2,runs!L77/runs!M77,1/0)</f>
        <v>#DIV/0!</v>
      </c>
      <c r="F80" s="29" t="e">
        <f>IF($A80=$C$2,runs!P77,1/0)</f>
        <v>#DIV/0!</v>
      </c>
      <c r="G80" s="29" t="e">
        <f>IF($A80=$C$2,runs!Q77,1/0)</f>
        <v>#DIV/0!</v>
      </c>
      <c r="H80" s="29" t="e">
        <f>IF($A80=$C$2,runs!R77,1/0)</f>
        <v>#DIV/0!</v>
      </c>
      <c r="I80" s="29" t="e">
        <f>IF($A80=$C$2,runs!S77,1/0)</f>
        <v>#DIV/0!</v>
      </c>
      <c r="J80" s="29" t="e">
        <f>IF($A80=$C$2,runs!O77/runs!M77,1/0)</f>
        <v>#DIV/0!</v>
      </c>
      <c r="K80" s="29" t="e">
        <f t="shared" si="1"/>
        <v>#DIV/0!</v>
      </c>
      <c r="L80" s="29" t="e">
        <f>IF($A80=$C$2,runs!W77,1/0)</f>
        <v>#DIV/0!</v>
      </c>
      <c r="M80" s="29" t="e">
        <f>IF($A80=$C$2,runs!X77,1/0)</f>
        <v>#DIV/0!</v>
      </c>
    </row>
    <row r="81" spans="1:13" x14ac:dyDescent="0.2">
      <c r="A81" s="29">
        <f>runs!C78</f>
        <v>8</v>
      </c>
      <c r="B81" s="29" t="str">
        <f>IF($A81=$C$2,runs!B78," ")</f>
        <v xml:space="preserve"> </v>
      </c>
      <c r="C81" s="29" t="e">
        <f>IF($A81=$C$2,runs!A78,1/0)</f>
        <v>#DIV/0!</v>
      </c>
      <c r="D81" s="29" t="e">
        <f>IF($A81=$C$2,Rohdaten!I78,1/0)</f>
        <v>#DIV/0!</v>
      </c>
      <c r="E81" s="29" t="e">
        <f>IF($A81=$C$2,runs!L78/runs!M78,1/0)</f>
        <v>#DIV/0!</v>
      </c>
      <c r="F81" s="29" t="e">
        <f>IF($A81=$C$2,runs!P78,1/0)</f>
        <v>#DIV/0!</v>
      </c>
      <c r="G81" s="29" t="e">
        <f>IF($A81=$C$2,runs!Q78,1/0)</f>
        <v>#DIV/0!</v>
      </c>
      <c r="H81" s="29" t="e">
        <f>IF($A81=$C$2,runs!R78,1/0)</f>
        <v>#DIV/0!</v>
      </c>
      <c r="I81" s="29" t="e">
        <f>IF($A81=$C$2,runs!S78,1/0)</f>
        <v>#DIV/0!</v>
      </c>
      <c r="J81" s="29" t="e">
        <f>IF($A81=$C$2,runs!O78/runs!M78,1/0)</f>
        <v>#DIV/0!</v>
      </c>
      <c r="K81" s="29" t="e">
        <f t="shared" si="1"/>
        <v>#DIV/0!</v>
      </c>
      <c r="L81" s="29" t="e">
        <f>IF($A81=$C$2,runs!W78,1/0)</f>
        <v>#DIV/0!</v>
      </c>
      <c r="M81" s="29" t="e">
        <f>IF($A81=$C$2,runs!X78,1/0)</f>
        <v>#DIV/0!</v>
      </c>
    </row>
    <row r="82" spans="1:13" x14ac:dyDescent="0.2">
      <c r="A82" s="29">
        <f>runs!C79</f>
        <v>9</v>
      </c>
      <c r="B82" s="29" t="str">
        <f>IF($A82=$C$2,runs!B79," ")</f>
        <v xml:space="preserve"> </v>
      </c>
      <c r="C82" s="29" t="e">
        <f>IF($A82=$C$2,runs!A79,1/0)</f>
        <v>#DIV/0!</v>
      </c>
      <c r="D82" s="29" t="e">
        <f>IF($A82=$C$2,Rohdaten!I79,1/0)</f>
        <v>#DIV/0!</v>
      </c>
      <c r="E82" s="29" t="e">
        <f>IF($A82=$C$2,runs!L79/runs!M79,1/0)</f>
        <v>#DIV/0!</v>
      </c>
      <c r="F82" s="29" t="e">
        <f>IF($A82=$C$2,runs!P79,1/0)</f>
        <v>#DIV/0!</v>
      </c>
      <c r="G82" s="29" t="e">
        <f>IF($A82=$C$2,runs!Q79,1/0)</f>
        <v>#DIV/0!</v>
      </c>
      <c r="H82" s="29" t="e">
        <f>IF($A82=$C$2,runs!R79,1/0)</f>
        <v>#DIV/0!</v>
      </c>
      <c r="I82" s="29" t="e">
        <f>IF($A82=$C$2,runs!S79,1/0)</f>
        <v>#DIV/0!</v>
      </c>
      <c r="J82" s="29" t="e">
        <f>IF($A82=$C$2,runs!O79/runs!M79,1/0)</f>
        <v>#DIV/0!</v>
      </c>
      <c r="K82" s="29" t="e">
        <f t="shared" si="1"/>
        <v>#DIV/0!</v>
      </c>
      <c r="L82" s="29" t="e">
        <f>IF($A82=$C$2,runs!W79,1/0)</f>
        <v>#DIV/0!</v>
      </c>
      <c r="M82" s="29" t="e">
        <f>IF($A82=$C$2,runs!X79,1/0)</f>
        <v>#DIV/0!</v>
      </c>
    </row>
    <row r="83" spans="1:13" x14ac:dyDescent="0.2">
      <c r="A83" s="29">
        <f>runs!C80</f>
        <v>10</v>
      </c>
      <c r="B83" s="29" t="str">
        <f>IF($A83=$C$2,runs!B80," ")</f>
        <v>Vienna-KkU</v>
      </c>
      <c r="C83" s="29">
        <f>IF($A83=$C$2,runs!A80,1/0)</f>
        <v>104</v>
      </c>
      <c r="D83" s="29">
        <f>IF($A83=$C$2,Rohdaten!I80,1/0)</f>
        <v>2212</v>
      </c>
      <c r="E83" s="29">
        <f>IF($A83=$C$2,runs!L80/runs!M80,1/0)</f>
        <v>0.13105295950155763</v>
      </c>
      <c r="F83" s="29">
        <f>IF($A83=$C$2,runs!P80,1/0)</f>
        <v>9.0632840852925058E-11</v>
      </c>
      <c r="G83" s="29">
        <f>IF($A83=$C$2,runs!Q80,1/0)</f>
        <v>1.8113155983642738E-11</v>
      </c>
      <c r="H83" s="29">
        <f>IF($A83=$C$2,runs!R80,1/0)</f>
        <v>1.0976208852484776E-10</v>
      </c>
      <c r="I83" s="29">
        <f>IF($A83=$C$2,runs!S80,1/0)</f>
        <v>2.1936174700374137E-11</v>
      </c>
      <c r="J83" s="29">
        <f>IF($A83=$C$2,runs!O80/runs!M80,1/0)</f>
        <v>6.9502307244499997E-10</v>
      </c>
      <c r="K83" s="29">
        <f t="shared" si="1"/>
        <v>0.69502307244499995</v>
      </c>
      <c r="L83" s="29">
        <f>IF($A83=$C$2,runs!W80,1/0)</f>
        <v>1.1273330083030586E-10</v>
      </c>
      <c r="M83" s="29">
        <f>IF($A83=$C$2,runs!X80,1/0)</f>
        <v>2.2529977470350359E-11</v>
      </c>
    </row>
    <row r="84" spans="1:13" x14ac:dyDescent="0.2">
      <c r="A84" s="29">
        <f>runs!C81</f>
        <v>11</v>
      </c>
      <c r="B84" s="29" t="str">
        <f>IF($A84=$C$2,runs!B81," ")</f>
        <v xml:space="preserve"> </v>
      </c>
      <c r="C84" s="29" t="e">
        <f>IF($A84=$C$2,runs!A81,1/0)</f>
        <v>#DIV/0!</v>
      </c>
      <c r="D84" s="29" t="e">
        <f>IF($A84=$C$2,Rohdaten!I81,1/0)</f>
        <v>#DIV/0!</v>
      </c>
      <c r="E84" s="29" t="e">
        <f>IF($A84=$C$2,runs!L81/runs!M81,1/0)</f>
        <v>#DIV/0!</v>
      </c>
      <c r="F84" s="29" t="e">
        <f>IF($A84=$C$2,runs!P81,1/0)</f>
        <v>#DIV/0!</v>
      </c>
      <c r="G84" s="29" t="e">
        <f>IF($A84=$C$2,runs!Q81,1/0)</f>
        <v>#DIV/0!</v>
      </c>
      <c r="H84" s="29" t="e">
        <f>IF($A84=$C$2,runs!R81,1/0)</f>
        <v>#DIV/0!</v>
      </c>
      <c r="I84" s="29" t="e">
        <f>IF($A84=$C$2,runs!S81,1/0)</f>
        <v>#DIV/0!</v>
      </c>
      <c r="J84" s="29" t="e">
        <f>IF($A84=$C$2,runs!O81/runs!M81,1/0)</f>
        <v>#DIV/0!</v>
      </c>
      <c r="K84" s="29" t="e">
        <f t="shared" si="1"/>
        <v>#DIV/0!</v>
      </c>
      <c r="L84" s="29" t="e">
        <f>IF($A84=$C$2,runs!W81,1/0)</f>
        <v>#DIV/0!</v>
      </c>
      <c r="M84" s="29" t="e">
        <f>IF($A84=$C$2,runs!X81,1/0)</f>
        <v>#DIV/0!</v>
      </c>
    </row>
    <row r="85" spans="1:13" x14ac:dyDescent="0.2">
      <c r="A85" s="29">
        <f>runs!C82</f>
        <v>12</v>
      </c>
      <c r="B85" s="29" t="str">
        <f>IF($A85=$C$2,runs!B82," ")</f>
        <v xml:space="preserve"> </v>
      </c>
      <c r="C85" s="29" t="e">
        <f>IF($A85=$C$2,runs!A82,1/0)</f>
        <v>#DIV/0!</v>
      </c>
      <c r="D85" s="29" t="e">
        <f>IF($A85=$C$2,Rohdaten!I82,1/0)</f>
        <v>#DIV/0!</v>
      </c>
      <c r="E85" s="29" t="e">
        <f>IF($A85=$C$2,runs!L82/runs!M82,1/0)</f>
        <v>#DIV/0!</v>
      </c>
      <c r="F85" s="29" t="e">
        <f>IF($A85=$C$2,runs!P82,1/0)</f>
        <v>#DIV/0!</v>
      </c>
      <c r="G85" s="29" t="e">
        <f>IF($A85=$C$2,runs!Q82,1/0)</f>
        <v>#DIV/0!</v>
      </c>
      <c r="H85" s="29" t="e">
        <f>IF($A85=$C$2,runs!R82,1/0)</f>
        <v>#DIV/0!</v>
      </c>
      <c r="I85" s="29" t="e">
        <f>IF($A85=$C$2,runs!S82,1/0)</f>
        <v>#DIV/0!</v>
      </c>
      <c r="J85" s="29" t="e">
        <f>IF($A85=$C$2,runs!O82/runs!M82,1/0)</f>
        <v>#DIV/0!</v>
      </c>
      <c r="K85" s="29" t="e">
        <f t="shared" si="1"/>
        <v>#DIV/0!</v>
      </c>
      <c r="L85" s="29" t="e">
        <f>IF($A85=$C$2,runs!W82,1/0)</f>
        <v>#DIV/0!</v>
      </c>
      <c r="M85" s="29" t="e">
        <f>IF($A85=$C$2,runs!X82,1/0)</f>
        <v>#DIV/0!</v>
      </c>
    </row>
    <row r="86" spans="1:13" x14ac:dyDescent="0.2">
      <c r="A86" s="29">
        <f>runs!C83</f>
        <v>13</v>
      </c>
      <c r="B86" s="29" t="str">
        <f>IF($A86=$C$2,runs!B83," ")</f>
        <v xml:space="preserve"> </v>
      </c>
      <c r="C86" s="29" t="e">
        <f>IF($A86=$C$2,runs!A83,1/0)</f>
        <v>#DIV/0!</v>
      </c>
      <c r="D86" s="29" t="e">
        <f>IF($A86=$C$2,Rohdaten!I83,1/0)</f>
        <v>#DIV/0!</v>
      </c>
      <c r="E86" s="29" t="e">
        <f>IF($A86=$C$2,runs!L83/runs!M83,1/0)</f>
        <v>#DIV/0!</v>
      </c>
      <c r="F86" s="29" t="e">
        <f>IF($A86=$C$2,runs!P83,1/0)</f>
        <v>#DIV/0!</v>
      </c>
      <c r="G86" s="29" t="e">
        <f>IF($A86=$C$2,runs!Q83,1/0)</f>
        <v>#DIV/0!</v>
      </c>
      <c r="H86" s="29" t="e">
        <f>IF($A86=$C$2,runs!R83,1/0)</f>
        <v>#DIV/0!</v>
      </c>
      <c r="I86" s="29" t="e">
        <f>IF($A86=$C$2,runs!S83,1/0)</f>
        <v>#DIV/0!</v>
      </c>
      <c r="J86" s="29" t="e">
        <f>IF($A86=$C$2,runs!O83/runs!M83,1/0)</f>
        <v>#DIV/0!</v>
      </c>
      <c r="K86" s="29" t="e">
        <f t="shared" si="1"/>
        <v>#DIV/0!</v>
      </c>
      <c r="L86" s="29" t="e">
        <f>IF($A86=$C$2,runs!W83,1/0)</f>
        <v>#DIV/0!</v>
      </c>
      <c r="M86" s="29" t="e">
        <f>IF($A86=$C$2,runs!X83,1/0)</f>
        <v>#DIV/0!</v>
      </c>
    </row>
    <row r="87" spans="1:13" x14ac:dyDescent="0.2">
      <c r="A87" s="29">
        <f>runs!C84</f>
        <v>14</v>
      </c>
      <c r="B87" s="29" t="str">
        <f>IF($A87=$C$2,runs!B84," ")</f>
        <v xml:space="preserve"> </v>
      </c>
      <c r="C87" s="29" t="e">
        <f>IF($A87=$C$2,runs!A84,1/0)</f>
        <v>#DIV/0!</v>
      </c>
      <c r="D87" s="29" t="e">
        <f>IF($A87=$C$2,Rohdaten!I84,1/0)</f>
        <v>#DIV/0!</v>
      </c>
      <c r="E87" s="29" t="e">
        <f>IF($A87=$C$2,runs!L84/runs!M84,1/0)</f>
        <v>#DIV/0!</v>
      </c>
      <c r="F87" s="29" t="e">
        <f>IF($A87=$C$2,runs!P84,1/0)</f>
        <v>#DIV/0!</v>
      </c>
      <c r="G87" s="29" t="e">
        <f>IF($A87=$C$2,runs!Q84,1/0)</f>
        <v>#DIV/0!</v>
      </c>
      <c r="H87" s="29" t="e">
        <f>IF($A87=$C$2,runs!R84,1/0)</f>
        <v>#DIV/0!</v>
      </c>
      <c r="I87" s="29" t="e">
        <f>IF($A87=$C$2,runs!S84,1/0)</f>
        <v>#DIV/0!</v>
      </c>
      <c r="J87" s="29" t="e">
        <f>IF($A87=$C$2,runs!O84/runs!M84,1/0)</f>
        <v>#DIV/0!</v>
      </c>
      <c r="K87" s="29" t="e">
        <f t="shared" si="1"/>
        <v>#DIV/0!</v>
      </c>
      <c r="L87" s="29" t="e">
        <f>IF($A87=$C$2,runs!W84,1/0)</f>
        <v>#DIV/0!</v>
      </c>
      <c r="M87" s="29" t="e">
        <f>IF($A87=$C$2,runs!X84,1/0)</f>
        <v>#DIV/0!</v>
      </c>
    </row>
    <row r="88" spans="1:13" x14ac:dyDescent="0.2">
      <c r="A88" s="29">
        <f>runs!C85</f>
        <v>16</v>
      </c>
      <c r="B88" s="29" t="str">
        <f>IF($A88=$C$2,runs!B85," ")</f>
        <v xml:space="preserve"> </v>
      </c>
      <c r="C88" s="29" t="e">
        <f>IF($A88=$C$2,runs!A85,1/0)</f>
        <v>#DIV/0!</v>
      </c>
      <c r="D88" s="29" t="e">
        <f>IF($A88=$C$2,Rohdaten!I85,1/0)</f>
        <v>#DIV/0!</v>
      </c>
      <c r="E88" s="29" t="e">
        <f>IF($A88=$C$2,runs!L85/runs!M85,1/0)</f>
        <v>#DIV/0!</v>
      </c>
      <c r="F88" s="29" t="e">
        <f>IF($A88=$C$2,runs!P85,1/0)</f>
        <v>#DIV/0!</v>
      </c>
      <c r="G88" s="29" t="e">
        <f>IF($A88=$C$2,runs!Q85,1/0)</f>
        <v>#DIV/0!</v>
      </c>
      <c r="H88" s="29" t="e">
        <f>IF($A88=$C$2,runs!R85,1/0)</f>
        <v>#DIV/0!</v>
      </c>
      <c r="I88" s="29" t="e">
        <f>IF($A88=$C$2,runs!S85,1/0)</f>
        <v>#DIV/0!</v>
      </c>
      <c r="J88" s="29" t="e">
        <f>IF($A88=$C$2,runs!O85/runs!M85,1/0)</f>
        <v>#DIV/0!</v>
      </c>
      <c r="K88" s="29" t="e">
        <f t="shared" si="1"/>
        <v>#DIV/0!</v>
      </c>
      <c r="L88" s="29" t="e">
        <f>IF($A88=$C$2,runs!W85,1/0)</f>
        <v>#DIV/0!</v>
      </c>
      <c r="M88" s="29" t="e">
        <f>IF($A88=$C$2,runs!X85,1/0)</f>
        <v>#DIV/0!</v>
      </c>
    </row>
    <row r="89" spans="1:13" x14ac:dyDescent="0.2">
      <c r="A89" s="29">
        <f>runs!C86</f>
        <v>17</v>
      </c>
      <c r="B89" s="29" t="str">
        <f>IF($A89=$C$2,runs!B86," ")</f>
        <v xml:space="preserve"> </v>
      </c>
      <c r="C89" s="29" t="e">
        <f>IF($A89=$C$2,runs!A86,1/0)</f>
        <v>#DIV/0!</v>
      </c>
      <c r="D89" s="29" t="e">
        <f>IF($A89=$C$2,Rohdaten!I86,1/0)</f>
        <v>#DIV/0!</v>
      </c>
      <c r="E89" s="29" t="e">
        <f>IF($A89=$C$2,runs!L86/runs!M86,1/0)</f>
        <v>#DIV/0!</v>
      </c>
      <c r="F89" s="29" t="e">
        <f>IF($A89=$C$2,runs!P86,1/0)</f>
        <v>#DIV/0!</v>
      </c>
      <c r="G89" s="29" t="e">
        <f>IF($A89=$C$2,runs!Q86,1/0)</f>
        <v>#DIV/0!</v>
      </c>
      <c r="H89" s="29" t="e">
        <f>IF($A89=$C$2,runs!R86,1/0)</f>
        <v>#DIV/0!</v>
      </c>
      <c r="I89" s="29" t="e">
        <f>IF($A89=$C$2,runs!S86,1/0)</f>
        <v>#DIV/0!</v>
      </c>
      <c r="J89" s="29" t="e">
        <f>IF($A89=$C$2,runs!O86/runs!M86,1/0)</f>
        <v>#DIV/0!</v>
      </c>
      <c r="K89" s="29" t="e">
        <f t="shared" si="1"/>
        <v>#DIV/0!</v>
      </c>
      <c r="L89" s="29" t="e">
        <f>IF($A89=$C$2,runs!W86,1/0)</f>
        <v>#DIV/0!</v>
      </c>
      <c r="M89" s="29" t="e">
        <f>IF($A89=$C$2,runs!X86,1/0)</f>
        <v>#DIV/0!</v>
      </c>
    </row>
    <row r="90" spans="1:13" x14ac:dyDescent="0.2">
      <c r="A90" s="29">
        <f>runs!C87</f>
        <v>18</v>
      </c>
      <c r="B90" s="29" t="str">
        <f>IF($A90=$C$2,runs!B87," ")</f>
        <v xml:space="preserve"> </v>
      </c>
      <c r="C90" s="29" t="e">
        <f>IF($A90=$C$2,runs!A87,1/0)</f>
        <v>#DIV/0!</v>
      </c>
      <c r="D90" s="29" t="e">
        <f>IF($A90=$C$2,Rohdaten!I87,1/0)</f>
        <v>#DIV/0!</v>
      </c>
      <c r="E90" s="29" t="e">
        <f>IF($A90=$C$2,runs!L87/runs!M87,1/0)</f>
        <v>#DIV/0!</v>
      </c>
      <c r="F90" s="29" t="e">
        <f>IF($A90=$C$2,runs!P87,1/0)</f>
        <v>#DIV/0!</v>
      </c>
      <c r="G90" s="29" t="e">
        <f>IF($A90=$C$2,runs!Q87,1/0)</f>
        <v>#DIV/0!</v>
      </c>
      <c r="H90" s="29" t="e">
        <f>IF($A90=$C$2,runs!R87,1/0)</f>
        <v>#DIV/0!</v>
      </c>
      <c r="I90" s="29" t="e">
        <f>IF($A90=$C$2,runs!S87,1/0)</f>
        <v>#DIV/0!</v>
      </c>
      <c r="J90" s="29" t="e">
        <f>IF($A90=$C$2,runs!O87/runs!M87,1/0)</f>
        <v>#DIV/0!</v>
      </c>
      <c r="K90" s="29" t="e">
        <f t="shared" si="1"/>
        <v>#DIV/0!</v>
      </c>
      <c r="L90" s="29" t="e">
        <f>IF($A90=$C$2,runs!W87,1/0)</f>
        <v>#DIV/0!</v>
      </c>
      <c r="M90" s="29" t="e">
        <f>IF($A90=$C$2,runs!X87,1/0)</f>
        <v>#DIV/0!</v>
      </c>
    </row>
    <row r="91" spans="1:13" x14ac:dyDescent="0.2">
      <c r="A91" s="29">
        <f>runs!C88</f>
        <v>30</v>
      </c>
      <c r="B91" s="29" t="str">
        <f>IF($A91=$C$2,runs!B88," ")</f>
        <v xml:space="preserve"> </v>
      </c>
      <c r="C91" s="29" t="e">
        <f>IF($A91=$C$2,runs!A88,1/0)</f>
        <v>#DIV/0!</v>
      </c>
      <c r="D91" s="29" t="e">
        <f>IF($A91=$C$2,Rohdaten!I88,1/0)</f>
        <v>#DIV/0!</v>
      </c>
      <c r="E91" s="29" t="e">
        <f>IF($A91=$C$2,runs!L88/runs!M88,1/0)</f>
        <v>#DIV/0!</v>
      </c>
      <c r="F91" s="29" t="e">
        <f>IF($A91=$C$2,runs!P88,1/0)</f>
        <v>#DIV/0!</v>
      </c>
      <c r="G91" s="29" t="e">
        <f>IF($A91=$C$2,runs!Q88,1/0)</f>
        <v>#DIV/0!</v>
      </c>
      <c r="H91" s="29" t="e">
        <f>IF($A91=$C$2,runs!R88,1/0)</f>
        <v>#DIV/0!</v>
      </c>
      <c r="I91" s="29" t="e">
        <f>IF($A91=$C$2,runs!S88,1/0)</f>
        <v>#DIV/0!</v>
      </c>
      <c r="J91" s="29" t="e">
        <f>IF($A91=$C$2,runs!O88/runs!M88,1/0)</f>
        <v>#DIV/0!</v>
      </c>
      <c r="K91" s="29" t="e">
        <f t="shared" si="1"/>
        <v>#DIV/0!</v>
      </c>
      <c r="L91" s="29" t="e">
        <f>IF($A91=$C$2,runs!W88,1/0)</f>
        <v>#DIV/0!</v>
      </c>
      <c r="M91" s="29" t="e">
        <f>IF($A91=$C$2,runs!X88,1/0)</f>
        <v>#DIV/0!</v>
      </c>
    </row>
    <row r="92" spans="1:13" x14ac:dyDescent="0.2">
      <c r="A92" s="29">
        <f>runs!C89</f>
        <v>35</v>
      </c>
      <c r="B92" s="29" t="str">
        <f>IF($A92=$C$2,runs!B89," ")</f>
        <v xml:space="preserve"> </v>
      </c>
      <c r="C92" s="29" t="e">
        <f>IF($A92=$C$2,runs!A89,1/0)</f>
        <v>#DIV/0!</v>
      </c>
      <c r="D92" s="29" t="e">
        <f>IF($A92=$C$2,Rohdaten!I89,1/0)</f>
        <v>#DIV/0!</v>
      </c>
      <c r="E92" s="29" t="e">
        <f>IF($A92=$C$2,runs!L89/runs!M89,1/0)</f>
        <v>#DIV/0!</v>
      </c>
      <c r="F92" s="29" t="e">
        <f>IF($A92=$C$2,runs!P89,1/0)</f>
        <v>#DIV/0!</v>
      </c>
      <c r="G92" s="29" t="e">
        <f>IF($A92=$C$2,runs!Q89,1/0)</f>
        <v>#DIV/0!</v>
      </c>
      <c r="H92" s="29" t="e">
        <f>IF($A92=$C$2,runs!R89,1/0)</f>
        <v>#DIV/0!</v>
      </c>
      <c r="I92" s="29" t="e">
        <f>IF($A92=$C$2,runs!S89,1/0)</f>
        <v>#DIV/0!</v>
      </c>
      <c r="J92" s="29" t="e">
        <f>IF($A92=$C$2,runs!O89/runs!M89,1/0)</f>
        <v>#DIV/0!</v>
      </c>
      <c r="K92" s="29" t="e">
        <f t="shared" si="1"/>
        <v>#DIV/0!</v>
      </c>
      <c r="L92" s="29" t="e">
        <f>IF($A92=$C$2,runs!W89,1/0)</f>
        <v>#DIV/0!</v>
      </c>
      <c r="M92" s="29" t="e">
        <f>IF($A92=$C$2,runs!X89,1/0)</f>
        <v>#DIV/0!</v>
      </c>
    </row>
    <row r="93" spans="1:13" x14ac:dyDescent="0.2">
      <c r="A93" s="29">
        <f>runs!C90</f>
        <v>30</v>
      </c>
      <c r="B93" s="29" t="str">
        <f>IF($A93=$C$2,runs!B90," ")</f>
        <v xml:space="preserve"> </v>
      </c>
      <c r="C93" s="29" t="e">
        <f>IF($A93=$C$2,runs!A90,1/0)</f>
        <v>#DIV/0!</v>
      </c>
      <c r="D93" s="29" t="e">
        <f>IF($A93=$C$2,Rohdaten!I90,1/0)</f>
        <v>#DIV/0!</v>
      </c>
      <c r="E93" s="29" t="e">
        <f>IF($A93=$C$2,runs!L90/runs!M90,1/0)</f>
        <v>#DIV/0!</v>
      </c>
      <c r="F93" s="29" t="e">
        <f>IF($A93=$C$2,runs!P90,1/0)</f>
        <v>#DIV/0!</v>
      </c>
      <c r="G93" s="29" t="e">
        <f>IF($A93=$C$2,runs!Q90,1/0)</f>
        <v>#DIV/0!</v>
      </c>
      <c r="H93" s="29" t="e">
        <f>IF($A93=$C$2,runs!R90,1/0)</f>
        <v>#DIV/0!</v>
      </c>
      <c r="I93" s="29" t="e">
        <f>IF($A93=$C$2,runs!S90,1/0)</f>
        <v>#DIV/0!</v>
      </c>
      <c r="J93" s="29" t="e">
        <f>IF($A93=$C$2,runs!O90/runs!M90,1/0)</f>
        <v>#DIV/0!</v>
      </c>
      <c r="K93" s="29" t="e">
        <f t="shared" si="1"/>
        <v>#DIV/0!</v>
      </c>
      <c r="L93" s="29" t="e">
        <f>IF($A93=$C$2,runs!W90,1/0)</f>
        <v>#DIV/0!</v>
      </c>
      <c r="M93" s="29" t="e">
        <f>IF($A93=$C$2,runs!X90,1/0)</f>
        <v>#DIV/0!</v>
      </c>
    </row>
    <row r="94" spans="1:13" x14ac:dyDescent="0.2">
      <c r="A94" s="29">
        <f>runs!C91</f>
        <v>0</v>
      </c>
      <c r="B94" s="29" t="str">
        <f>IF($A94=$C$2,runs!B91," ")</f>
        <v xml:space="preserve"> </v>
      </c>
      <c r="C94" s="29" t="e">
        <f>IF($A94=$C$2,runs!A91,1/0)</f>
        <v>#DIV/0!</v>
      </c>
      <c r="D94" s="29" t="e">
        <f>IF($A94=$C$2,Rohdaten!I91,1/0)</f>
        <v>#DIV/0!</v>
      </c>
      <c r="E94" s="29" t="e">
        <f>IF($A94=$C$2,runs!L91/runs!M91,1/0)</f>
        <v>#DIV/0!</v>
      </c>
      <c r="F94" s="29" t="e">
        <f>IF($A94=$C$2,runs!P91,1/0)</f>
        <v>#DIV/0!</v>
      </c>
      <c r="G94" s="29" t="e">
        <f>IF($A94=$C$2,runs!Q91,1/0)</f>
        <v>#DIV/0!</v>
      </c>
      <c r="H94" s="29" t="e">
        <f>IF($A94=$C$2,runs!R91,1/0)</f>
        <v>#DIV/0!</v>
      </c>
      <c r="I94" s="29" t="e">
        <f>IF($A94=$C$2,runs!S91,1/0)</f>
        <v>#DIV/0!</v>
      </c>
      <c r="J94" s="29" t="e">
        <f>IF($A94=$C$2,runs!O91/runs!M91,1/0)</f>
        <v>#DIV/0!</v>
      </c>
      <c r="K94" s="29" t="e">
        <f t="shared" si="1"/>
        <v>#DIV/0!</v>
      </c>
      <c r="L94" s="29" t="e">
        <f>IF($A94=$C$2,runs!W91,1/0)</f>
        <v>#DIV/0!</v>
      </c>
      <c r="M94" s="29" t="e">
        <f>IF($A94=$C$2,runs!X91,1/0)</f>
        <v>#DIV/0!</v>
      </c>
    </row>
    <row r="95" spans="1:13" x14ac:dyDescent="0.2">
      <c r="A95" s="29">
        <f>runs!C92</f>
        <v>15</v>
      </c>
      <c r="B95" s="29" t="str">
        <f>IF($A95=$C$2,runs!B92," ")</f>
        <v xml:space="preserve"> </v>
      </c>
      <c r="C95" s="29" t="e">
        <f>IF($A95=$C$2,runs!A92,1/0)</f>
        <v>#DIV/0!</v>
      </c>
      <c r="D95" s="29" t="e">
        <f>IF($A95=$C$2,Rohdaten!I92,1/0)</f>
        <v>#DIV/0!</v>
      </c>
      <c r="E95" s="29" t="e">
        <f>IF($A95=$C$2,runs!L92/runs!M92,1/0)</f>
        <v>#DIV/0!</v>
      </c>
      <c r="F95" s="29" t="e">
        <f>IF($A95=$C$2,runs!P92,1/0)</f>
        <v>#DIV/0!</v>
      </c>
      <c r="G95" s="29" t="e">
        <f>IF($A95=$C$2,runs!Q92,1/0)</f>
        <v>#DIV/0!</v>
      </c>
      <c r="H95" s="29" t="e">
        <f>IF($A95=$C$2,runs!R92,1/0)</f>
        <v>#DIV/0!</v>
      </c>
      <c r="I95" s="29" t="e">
        <f>IF($A95=$C$2,runs!S92,1/0)</f>
        <v>#DIV/0!</v>
      </c>
      <c r="J95" s="29" t="e">
        <f>IF($A95=$C$2,runs!O92/runs!M92,1/0)</f>
        <v>#DIV/0!</v>
      </c>
      <c r="K95" s="29" t="e">
        <f t="shared" si="1"/>
        <v>#DIV/0!</v>
      </c>
      <c r="L95" s="29" t="e">
        <f>IF($A95=$C$2,runs!W92,1/0)</f>
        <v>#DIV/0!</v>
      </c>
      <c r="M95" s="29" t="e">
        <f>IF($A95=$C$2,runs!X92,1/0)</f>
        <v>#DIV/0!</v>
      </c>
    </row>
    <row r="96" spans="1:13" x14ac:dyDescent="0.2">
      <c r="A96" s="29">
        <f>runs!C93</f>
        <v>0</v>
      </c>
      <c r="B96" s="29" t="str">
        <f>IF($A96=$C$2,runs!B93," ")</f>
        <v xml:space="preserve"> </v>
      </c>
      <c r="C96" s="29" t="e">
        <f>IF($A96=$C$2,runs!A93,1/0)</f>
        <v>#DIV/0!</v>
      </c>
      <c r="D96" s="29" t="e">
        <f>IF($A96=$C$2,Rohdaten!I93,1/0)</f>
        <v>#DIV/0!</v>
      </c>
      <c r="E96" s="29" t="e">
        <f>IF($A96=$C$2,runs!L93/runs!M93,1/0)</f>
        <v>#DIV/0!</v>
      </c>
      <c r="F96" s="29" t="e">
        <f>IF($A96=$C$2,runs!P93,1/0)</f>
        <v>#DIV/0!</v>
      </c>
      <c r="G96" s="29" t="e">
        <f>IF($A96=$C$2,runs!Q93,1/0)</f>
        <v>#DIV/0!</v>
      </c>
      <c r="H96" s="29" t="e">
        <f>IF($A96=$C$2,runs!R93,1/0)</f>
        <v>#DIV/0!</v>
      </c>
      <c r="I96" s="29" t="e">
        <f>IF($A96=$C$2,runs!S93,1/0)</f>
        <v>#DIV/0!</v>
      </c>
      <c r="J96" s="29" t="e">
        <f>IF($A96=$C$2,runs!O93/runs!M93,1/0)</f>
        <v>#DIV/0!</v>
      </c>
      <c r="K96" s="29" t="e">
        <f t="shared" si="1"/>
        <v>#DIV/0!</v>
      </c>
      <c r="L96" s="29" t="e">
        <f>IF($A96=$C$2,runs!W93,1/0)</f>
        <v>#DIV/0!</v>
      </c>
      <c r="M96" s="29" t="e">
        <f>IF($A96=$C$2,runs!X93,1/0)</f>
        <v>#DIV/0!</v>
      </c>
    </row>
    <row r="97" spans="1:13" x14ac:dyDescent="0.2">
      <c r="A97" s="29">
        <f>runs!C94</f>
        <v>0</v>
      </c>
      <c r="B97" s="29" t="str">
        <f>IF($A97=$C$2,runs!B94," ")</f>
        <v xml:space="preserve"> </v>
      </c>
      <c r="C97" s="29" t="e">
        <f>IF($A97=$C$2,runs!A94,1/0)</f>
        <v>#DIV/0!</v>
      </c>
      <c r="D97" s="29" t="e">
        <f>IF($A97=$C$2,Rohdaten!I94,1/0)</f>
        <v>#DIV/0!</v>
      </c>
      <c r="E97" s="29" t="e">
        <f>IF($A97=$C$2,runs!L94/runs!M94,1/0)</f>
        <v>#DIV/0!</v>
      </c>
      <c r="F97" s="29" t="e">
        <f>IF($A97=$C$2,runs!P94,1/0)</f>
        <v>#DIV/0!</v>
      </c>
      <c r="G97" s="29" t="e">
        <f>IF($A97=$C$2,runs!Q94,1/0)</f>
        <v>#DIV/0!</v>
      </c>
      <c r="H97" s="29" t="e">
        <f>IF($A97=$C$2,runs!R94,1/0)</f>
        <v>#DIV/0!</v>
      </c>
      <c r="I97" s="29" t="e">
        <f>IF($A97=$C$2,runs!S94,1/0)</f>
        <v>#DIV/0!</v>
      </c>
      <c r="J97" s="29" t="e">
        <f>IF($A97=$C$2,runs!O94/runs!M94,1/0)</f>
        <v>#DIV/0!</v>
      </c>
      <c r="K97" s="29" t="e">
        <f t="shared" si="1"/>
        <v>#DIV/0!</v>
      </c>
      <c r="L97" s="29" t="e">
        <f>IF($A97=$C$2,runs!W94,1/0)</f>
        <v>#DIV/0!</v>
      </c>
      <c r="M97" s="29" t="e">
        <f>IF($A97=$C$2,runs!X94,1/0)</f>
        <v>#DIV/0!</v>
      </c>
    </row>
    <row r="98" spans="1:13" x14ac:dyDescent="0.2">
      <c r="A98" s="29">
        <f>runs!C95</f>
        <v>0</v>
      </c>
      <c r="B98" s="29" t="str">
        <f>IF($A98=$C$2,runs!B95," ")</f>
        <v xml:space="preserve"> </v>
      </c>
      <c r="C98" s="29" t="e">
        <f>IF($A98=$C$2,runs!A95,1/0)</f>
        <v>#DIV/0!</v>
      </c>
      <c r="D98" s="29" t="e">
        <f>IF($A98=$C$2,Rohdaten!I95,1/0)</f>
        <v>#DIV/0!</v>
      </c>
      <c r="E98" s="29" t="e">
        <f>IF($A98=$C$2,runs!L95/runs!M95,1/0)</f>
        <v>#DIV/0!</v>
      </c>
      <c r="F98" s="29" t="e">
        <f>IF($A98=$C$2,runs!P95,1/0)</f>
        <v>#DIV/0!</v>
      </c>
      <c r="G98" s="29" t="e">
        <f>IF($A98=$C$2,runs!Q95,1/0)</f>
        <v>#DIV/0!</v>
      </c>
      <c r="H98" s="29" t="e">
        <f>IF($A98=$C$2,runs!R95,1/0)</f>
        <v>#DIV/0!</v>
      </c>
      <c r="I98" s="29" t="e">
        <f>IF($A98=$C$2,runs!S95,1/0)</f>
        <v>#DIV/0!</v>
      </c>
      <c r="J98" s="29" t="e">
        <f>IF($A98=$C$2,runs!O95/runs!M95,1/0)</f>
        <v>#DIV/0!</v>
      </c>
      <c r="K98" s="29" t="e">
        <f t="shared" si="1"/>
        <v>#DIV/0!</v>
      </c>
      <c r="L98" s="29" t="e">
        <f>IF($A98=$C$2,runs!W95,1/0)</f>
        <v>#DIV/0!</v>
      </c>
      <c r="M98" s="29" t="e">
        <f>IF($A98=$C$2,runs!X95,1/0)</f>
        <v>#DIV/0!</v>
      </c>
    </row>
    <row r="99" spans="1:13" x14ac:dyDescent="0.2">
      <c r="A99" s="29">
        <f>runs!C96</f>
        <v>7</v>
      </c>
      <c r="B99" s="29" t="str">
        <f>IF($A99=$C$2,runs!B96," ")</f>
        <v xml:space="preserve"> </v>
      </c>
      <c r="C99" s="29" t="e">
        <f>IF($A99=$C$2,runs!A96,1/0)</f>
        <v>#DIV/0!</v>
      </c>
      <c r="D99" s="29" t="e">
        <f>IF($A99=$C$2,Rohdaten!I96,1/0)</f>
        <v>#DIV/0!</v>
      </c>
      <c r="E99" s="29" t="e">
        <f>IF($A99=$C$2,runs!L96/runs!M96,1/0)</f>
        <v>#DIV/0!</v>
      </c>
      <c r="F99" s="29" t="e">
        <f>IF($A99=$C$2,runs!P96,1/0)</f>
        <v>#DIV/0!</v>
      </c>
      <c r="G99" s="29" t="e">
        <f>IF($A99=$C$2,runs!Q96,1/0)</f>
        <v>#DIV/0!</v>
      </c>
      <c r="H99" s="29" t="e">
        <f>IF($A99=$C$2,runs!R96,1/0)</f>
        <v>#DIV/0!</v>
      </c>
      <c r="I99" s="29" t="e">
        <f>IF($A99=$C$2,runs!S96,1/0)</f>
        <v>#DIV/0!</v>
      </c>
      <c r="J99" s="29" t="e">
        <f>IF($A99=$C$2,runs!O96/runs!M96,1/0)</f>
        <v>#DIV/0!</v>
      </c>
      <c r="K99" s="29" t="e">
        <f t="shared" si="1"/>
        <v>#DIV/0!</v>
      </c>
      <c r="L99" s="29" t="e">
        <f>IF($A99=$C$2,runs!W96,1/0)</f>
        <v>#DIV/0!</v>
      </c>
      <c r="M99" s="29" t="e">
        <f>IF($A99=$C$2,runs!X96,1/0)</f>
        <v>#DIV/0!</v>
      </c>
    </row>
    <row r="100" spans="1:13" x14ac:dyDescent="0.2">
      <c r="A100" s="29">
        <f>runs!C97</f>
        <v>8</v>
      </c>
      <c r="B100" s="29" t="str">
        <f>IF($A100=$C$2,runs!B97," ")</f>
        <v xml:space="preserve"> </v>
      </c>
      <c r="C100" s="29" t="e">
        <f>IF($A100=$C$2,runs!A97,1/0)</f>
        <v>#DIV/0!</v>
      </c>
      <c r="D100" s="29" t="e">
        <f>IF($A100=$C$2,Rohdaten!I97,1/0)</f>
        <v>#DIV/0!</v>
      </c>
      <c r="E100" s="29" t="e">
        <f>IF($A100=$C$2,runs!L97/runs!M97,1/0)</f>
        <v>#DIV/0!</v>
      </c>
      <c r="F100" s="29" t="e">
        <f>IF($A100=$C$2,runs!P97,1/0)</f>
        <v>#DIV/0!</v>
      </c>
      <c r="G100" s="29" t="e">
        <f>IF($A100=$C$2,runs!Q97,1/0)</f>
        <v>#DIV/0!</v>
      </c>
      <c r="H100" s="29" t="e">
        <f>IF($A100=$C$2,runs!R97,1/0)</f>
        <v>#DIV/0!</v>
      </c>
      <c r="I100" s="29" t="e">
        <f>IF($A100=$C$2,runs!S97,1/0)</f>
        <v>#DIV/0!</v>
      </c>
      <c r="J100" s="29" t="e">
        <f>IF($A100=$C$2,runs!O97/runs!M97,1/0)</f>
        <v>#DIV/0!</v>
      </c>
      <c r="K100" s="29" t="e">
        <f t="shared" si="1"/>
        <v>#DIV/0!</v>
      </c>
      <c r="L100" s="29" t="e">
        <f>IF($A100=$C$2,runs!W97,1/0)</f>
        <v>#DIV/0!</v>
      </c>
      <c r="M100" s="29" t="e">
        <f>IF($A100=$C$2,runs!X97,1/0)</f>
        <v>#DIV/0!</v>
      </c>
    </row>
    <row r="101" spans="1:13" x14ac:dyDescent="0.2">
      <c r="A101" s="29">
        <f>runs!C98</f>
        <v>9</v>
      </c>
      <c r="B101" s="29" t="str">
        <f>IF($A101=$C$2,runs!B98," ")</f>
        <v xml:space="preserve"> </v>
      </c>
      <c r="C101" s="29" t="e">
        <f>IF($A101=$C$2,runs!A98,1/0)</f>
        <v>#DIV/0!</v>
      </c>
      <c r="D101" s="29" t="e">
        <f>IF($A101=$C$2,Rohdaten!I98,1/0)</f>
        <v>#DIV/0!</v>
      </c>
      <c r="E101" s="29" t="e">
        <f>IF($A101=$C$2,runs!L98/runs!M98,1/0)</f>
        <v>#DIV/0!</v>
      </c>
      <c r="F101" s="29" t="e">
        <f>IF($A101=$C$2,runs!P98,1/0)</f>
        <v>#DIV/0!</v>
      </c>
      <c r="G101" s="29" t="e">
        <f>IF($A101=$C$2,runs!Q98,1/0)</f>
        <v>#DIV/0!</v>
      </c>
      <c r="H101" s="29" t="e">
        <f>IF($A101=$C$2,runs!R98,1/0)</f>
        <v>#DIV/0!</v>
      </c>
      <c r="I101" s="29" t="e">
        <f>IF($A101=$C$2,runs!S98,1/0)</f>
        <v>#DIV/0!</v>
      </c>
      <c r="J101" s="29" t="e">
        <f>IF($A101=$C$2,runs!O98/runs!M98,1/0)</f>
        <v>#DIV/0!</v>
      </c>
      <c r="K101" s="29" t="e">
        <f t="shared" si="1"/>
        <v>#DIV/0!</v>
      </c>
      <c r="L101" s="29" t="e">
        <f>IF($A101=$C$2,runs!W98,1/0)</f>
        <v>#DIV/0!</v>
      </c>
      <c r="M101" s="29" t="e">
        <f>IF($A101=$C$2,runs!X98,1/0)</f>
        <v>#DIV/0!</v>
      </c>
    </row>
    <row r="102" spans="1:13" x14ac:dyDescent="0.2">
      <c r="A102" s="29">
        <f>runs!C99</f>
        <v>10</v>
      </c>
      <c r="B102" s="29" t="str">
        <f>IF($A102=$C$2,runs!B99," ")</f>
        <v>Vienna-KkU</v>
      </c>
      <c r="C102" s="29">
        <f>IF($A102=$C$2,runs!A99,1/0)</f>
        <v>132</v>
      </c>
      <c r="D102" s="29">
        <f>IF($A102=$C$2,Rohdaten!I99,1/0)</f>
        <v>2893</v>
      </c>
      <c r="E102" s="29">
        <f>IF($A102=$C$2,runs!L99/runs!M99,1/0)</f>
        <v>9.0503418272218764E-2</v>
      </c>
      <c r="F102" s="29">
        <f>IF($A102=$C$2,runs!P99,1/0)</f>
        <v>6.607715564944863E-11</v>
      </c>
      <c r="G102" s="29">
        <f>IF($A102=$C$2,runs!Q99,1/0)</f>
        <v>1.6001313552919683E-11</v>
      </c>
      <c r="H102" s="29">
        <f>IF($A102=$C$2,runs!R99,1/0)</f>
        <v>8.0023604464019745E-11</v>
      </c>
      <c r="I102" s="29">
        <f>IF($A102=$C$2,runs!S99,1/0)</f>
        <v>1.9378600275362912E-11</v>
      </c>
      <c r="J102" s="29">
        <f>IF($A102=$C$2,runs!O99/runs!M99,1/0)</f>
        <v>6.58342094165E-10</v>
      </c>
      <c r="K102" s="29">
        <f t="shared" si="1"/>
        <v>0.658342094165</v>
      </c>
      <c r="L102" s="29">
        <f>IF($A102=$C$2,runs!W99,1/0)</f>
        <v>7.7578639102011921E-11</v>
      </c>
      <c r="M102" s="29">
        <f>IF($A102=$C$2,runs!X99,1/0)</f>
        <v>1.8786524890171276E-11</v>
      </c>
    </row>
    <row r="103" spans="1:13" x14ac:dyDescent="0.2">
      <c r="A103" s="29">
        <f>runs!C100</f>
        <v>11</v>
      </c>
      <c r="B103" s="29" t="str">
        <f>IF($A103=$C$2,runs!B100," ")</f>
        <v xml:space="preserve"> </v>
      </c>
      <c r="C103" s="29" t="e">
        <f>IF($A103=$C$2,runs!A100,1/0)</f>
        <v>#DIV/0!</v>
      </c>
      <c r="D103" s="29" t="e">
        <f>IF($A103=$C$2,Rohdaten!I100,1/0)</f>
        <v>#DIV/0!</v>
      </c>
      <c r="E103" s="29" t="e">
        <f>IF($A103=$C$2,runs!L100/runs!M100,1/0)</f>
        <v>#DIV/0!</v>
      </c>
      <c r="F103" s="29" t="e">
        <f>IF($A103=$C$2,runs!P100,1/0)</f>
        <v>#DIV/0!</v>
      </c>
      <c r="G103" s="29" t="e">
        <f>IF($A103=$C$2,runs!Q100,1/0)</f>
        <v>#DIV/0!</v>
      </c>
      <c r="H103" s="29" t="e">
        <f>IF($A103=$C$2,runs!R100,1/0)</f>
        <v>#DIV/0!</v>
      </c>
      <c r="I103" s="29" t="e">
        <f>IF($A103=$C$2,runs!S100,1/0)</f>
        <v>#DIV/0!</v>
      </c>
      <c r="J103" s="29" t="e">
        <f>IF($A103=$C$2,runs!O100/runs!M100,1/0)</f>
        <v>#DIV/0!</v>
      </c>
      <c r="K103" s="29" t="e">
        <f t="shared" si="1"/>
        <v>#DIV/0!</v>
      </c>
      <c r="L103" s="29" t="e">
        <f>IF($A103=$C$2,runs!W100,1/0)</f>
        <v>#DIV/0!</v>
      </c>
      <c r="M103" s="29" t="e">
        <f>IF($A103=$C$2,runs!X100,1/0)</f>
        <v>#DIV/0!</v>
      </c>
    </row>
    <row r="104" spans="1:13" x14ac:dyDescent="0.2">
      <c r="A104" s="29">
        <f>runs!C101</f>
        <v>12</v>
      </c>
      <c r="B104" s="29" t="str">
        <f>IF($A104=$C$2,runs!B101," ")</f>
        <v xml:space="preserve"> </v>
      </c>
      <c r="C104" s="29" t="e">
        <f>IF($A104=$C$2,runs!A101,1/0)</f>
        <v>#DIV/0!</v>
      </c>
      <c r="D104" s="29" t="e">
        <f>IF($A104=$C$2,Rohdaten!I101,1/0)</f>
        <v>#DIV/0!</v>
      </c>
      <c r="E104" s="29" t="e">
        <f>IF($A104=$C$2,runs!L101/runs!M101,1/0)</f>
        <v>#DIV/0!</v>
      </c>
      <c r="F104" s="29" t="e">
        <f>IF($A104=$C$2,runs!P101,1/0)</f>
        <v>#DIV/0!</v>
      </c>
      <c r="G104" s="29" t="e">
        <f>IF($A104=$C$2,runs!Q101,1/0)</f>
        <v>#DIV/0!</v>
      </c>
      <c r="H104" s="29" t="e">
        <f>IF($A104=$C$2,runs!R101,1/0)</f>
        <v>#DIV/0!</v>
      </c>
      <c r="I104" s="29" t="e">
        <f>IF($A104=$C$2,runs!S101,1/0)</f>
        <v>#DIV/0!</v>
      </c>
      <c r="J104" s="29" t="e">
        <f>IF($A104=$C$2,runs!O101/runs!M101,1/0)</f>
        <v>#DIV/0!</v>
      </c>
      <c r="K104" s="29" t="e">
        <f t="shared" si="1"/>
        <v>#DIV/0!</v>
      </c>
      <c r="L104" s="29" t="e">
        <f>IF($A104=$C$2,runs!W101,1/0)</f>
        <v>#DIV/0!</v>
      </c>
      <c r="M104" s="29" t="e">
        <f>IF($A104=$C$2,runs!X101,1/0)</f>
        <v>#DIV/0!</v>
      </c>
    </row>
    <row r="105" spans="1:13" x14ac:dyDescent="0.2">
      <c r="A105" s="29">
        <f>runs!C102</f>
        <v>13</v>
      </c>
      <c r="B105" s="29" t="str">
        <f>IF($A105=$C$2,runs!B102," ")</f>
        <v xml:space="preserve"> </v>
      </c>
      <c r="C105" s="29" t="e">
        <f>IF($A105=$C$2,runs!A102,1/0)</f>
        <v>#DIV/0!</v>
      </c>
      <c r="D105" s="29" t="e">
        <f>IF($A105=$C$2,Rohdaten!I102,1/0)</f>
        <v>#DIV/0!</v>
      </c>
      <c r="E105" s="29" t="e">
        <f>IF($A105=$C$2,runs!L102/runs!M102,1/0)</f>
        <v>#DIV/0!</v>
      </c>
      <c r="F105" s="29" t="e">
        <f>IF($A105=$C$2,runs!P102,1/0)</f>
        <v>#DIV/0!</v>
      </c>
      <c r="G105" s="29" t="e">
        <f>IF($A105=$C$2,runs!Q102,1/0)</f>
        <v>#DIV/0!</v>
      </c>
      <c r="H105" s="29" t="e">
        <f>IF($A105=$C$2,runs!R102,1/0)</f>
        <v>#DIV/0!</v>
      </c>
      <c r="I105" s="29" t="e">
        <f>IF($A105=$C$2,runs!S102,1/0)</f>
        <v>#DIV/0!</v>
      </c>
      <c r="J105" s="29" t="e">
        <f>IF($A105=$C$2,runs!O102/runs!M102,1/0)</f>
        <v>#DIV/0!</v>
      </c>
      <c r="K105" s="29" t="e">
        <f t="shared" si="1"/>
        <v>#DIV/0!</v>
      </c>
      <c r="L105" s="29" t="e">
        <f>IF($A105=$C$2,runs!W102,1/0)</f>
        <v>#DIV/0!</v>
      </c>
      <c r="M105" s="29" t="e">
        <f>IF($A105=$C$2,runs!X102,1/0)</f>
        <v>#DIV/0!</v>
      </c>
    </row>
    <row r="106" spans="1:13" x14ac:dyDescent="0.2">
      <c r="A106" s="29">
        <f>runs!C103</f>
        <v>14</v>
      </c>
      <c r="B106" s="29" t="str">
        <f>IF($A106=$C$2,runs!B103," ")</f>
        <v xml:space="preserve"> </v>
      </c>
      <c r="C106" s="29" t="e">
        <f>IF($A106=$C$2,runs!A103,1/0)</f>
        <v>#DIV/0!</v>
      </c>
      <c r="D106" s="29" t="e">
        <f>IF($A106=$C$2,Rohdaten!I103,1/0)</f>
        <v>#DIV/0!</v>
      </c>
      <c r="E106" s="29" t="e">
        <f>IF($A106=$C$2,runs!L103/runs!M103,1/0)</f>
        <v>#DIV/0!</v>
      </c>
      <c r="F106" s="29" t="e">
        <f>IF($A106=$C$2,runs!P103,1/0)</f>
        <v>#DIV/0!</v>
      </c>
      <c r="G106" s="29" t="e">
        <f>IF($A106=$C$2,runs!Q103,1/0)</f>
        <v>#DIV/0!</v>
      </c>
      <c r="H106" s="29" t="e">
        <f>IF($A106=$C$2,runs!R103,1/0)</f>
        <v>#DIV/0!</v>
      </c>
      <c r="I106" s="29" t="e">
        <f>IF($A106=$C$2,runs!S103,1/0)</f>
        <v>#DIV/0!</v>
      </c>
      <c r="J106" s="29" t="e">
        <f>IF($A106=$C$2,runs!O103/runs!M103,1/0)</f>
        <v>#DIV/0!</v>
      </c>
      <c r="K106" s="29" t="e">
        <f t="shared" si="1"/>
        <v>#DIV/0!</v>
      </c>
      <c r="L106" s="29" t="e">
        <f>IF($A106=$C$2,runs!W103,1/0)</f>
        <v>#DIV/0!</v>
      </c>
      <c r="M106" s="29" t="e">
        <f>IF($A106=$C$2,runs!X103,1/0)</f>
        <v>#DIV/0!</v>
      </c>
    </row>
    <row r="107" spans="1:13" x14ac:dyDescent="0.2">
      <c r="A107" s="29">
        <f>runs!C104</f>
        <v>16</v>
      </c>
      <c r="B107" s="29" t="str">
        <f>IF($A107=$C$2,runs!B104," ")</f>
        <v xml:space="preserve"> </v>
      </c>
      <c r="C107" s="29" t="e">
        <f>IF($A107=$C$2,runs!A104,1/0)</f>
        <v>#DIV/0!</v>
      </c>
      <c r="D107" s="29" t="e">
        <f>IF($A107=$C$2,Rohdaten!I104,1/0)</f>
        <v>#DIV/0!</v>
      </c>
      <c r="E107" s="29" t="e">
        <f>IF($A107=$C$2,runs!L104/runs!M104,1/0)</f>
        <v>#DIV/0!</v>
      </c>
      <c r="F107" s="29" t="e">
        <f>IF($A107=$C$2,runs!P104,1/0)</f>
        <v>#DIV/0!</v>
      </c>
      <c r="G107" s="29" t="e">
        <f>IF($A107=$C$2,runs!Q104,1/0)</f>
        <v>#DIV/0!</v>
      </c>
      <c r="H107" s="29" t="e">
        <f>IF($A107=$C$2,runs!R104,1/0)</f>
        <v>#DIV/0!</v>
      </c>
      <c r="I107" s="29" t="e">
        <f>IF($A107=$C$2,runs!S104,1/0)</f>
        <v>#DIV/0!</v>
      </c>
      <c r="J107" s="29" t="e">
        <f>IF($A107=$C$2,runs!O104/runs!M104,1/0)</f>
        <v>#DIV/0!</v>
      </c>
      <c r="K107" s="29" t="e">
        <f t="shared" si="1"/>
        <v>#DIV/0!</v>
      </c>
      <c r="L107" s="29" t="e">
        <f>IF($A107=$C$2,runs!W104,1/0)</f>
        <v>#DIV/0!</v>
      </c>
      <c r="M107" s="29" t="e">
        <f>IF($A107=$C$2,runs!X104,1/0)</f>
        <v>#DIV/0!</v>
      </c>
    </row>
    <row r="108" spans="1:13" x14ac:dyDescent="0.2">
      <c r="A108" s="29">
        <f>runs!C105</f>
        <v>17</v>
      </c>
      <c r="B108" s="29" t="str">
        <f>IF($A108=$C$2,runs!B105," ")</f>
        <v xml:space="preserve"> </v>
      </c>
      <c r="C108" s="29" t="e">
        <f>IF($A108=$C$2,runs!A105,1/0)</f>
        <v>#DIV/0!</v>
      </c>
      <c r="D108" s="29" t="e">
        <f>IF($A108=$C$2,Rohdaten!I105,1/0)</f>
        <v>#DIV/0!</v>
      </c>
      <c r="E108" s="29" t="e">
        <f>IF($A108=$C$2,runs!L105/runs!M105,1/0)</f>
        <v>#DIV/0!</v>
      </c>
      <c r="F108" s="29" t="e">
        <f>IF($A108=$C$2,runs!P105,1/0)</f>
        <v>#DIV/0!</v>
      </c>
      <c r="G108" s="29" t="e">
        <f>IF($A108=$C$2,runs!Q105,1/0)</f>
        <v>#DIV/0!</v>
      </c>
      <c r="H108" s="29" t="e">
        <f>IF($A108=$C$2,runs!R105,1/0)</f>
        <v>#DIV/0!</v>
      </c>
      <c r="I108" s="29" t="e">
        <f>IF($A108=$C$2,runs!S105,1/0)</f>
        <v>#DIV/0!</v>
      </c>
      <c r="J108" s="29" t="e">
        <f>IF($A108=$C$2,runs!O105/runs!M105,1/0)</f>
        <v>#DIV/0!</v>
      </c>
      <c r="K108" s="29" t="e">
        <f t="shared" si="1"/>
        <v>#DIV/0!</v>
      </c>
      <c r="L108" s="29" t="e">
        <f>IF($A108=$C$2,runs!W105,1/0)</f>
        <v>#DIV/0!</v>
      </c>
      <c r="M108" s="29" t="e">
        <f>IF($A108=$C$2,runs!X105,1/0)</f>
        <v>#DIV/0!</v>
      </c>
    </row>
    <row r="109" spans="1:13" x14ac:dyDescent="0.2">
      <c r="A109" s="29">
        <f>runs!C106</f>
        <v>18</v>
      </c>
      <c r="B109" s="29" t="str">
        <f>IF($A109=$C$2,runs!B106," ")</f>
        <v xml:space="preserve"> </v>
      </c>
      <c r="C109" s="29" t="e">
        <f>IF($A109=$C$2,runs!A106,1/0)</f>
        <v>#DIV/0!</v>
      </c>
      <c r="D109" s="29" t="e">
        <f>IF($A109=$C$2,Rohdaten!I106,1/0)</f>
        <v>#DIV/0!</v>
      </c>
      <c r="E109" s="29" t="e">
        <f>IF($A109=$C$2,runs!L106/runs!M106,1/0)</f>
        <v>#DIV/0!</v>
      </c>
      <c r="F109" s="29" t="e">
        <f>IF($A109=$C$2,runs!P106,1/0)</f>
        <v>#DIV/0!</v>
      </c>
      <c r="G109" s="29" t="e">
        <f>IF($A109=$C$2,runs!Q106,1/0)</f>
        <v>#DIV/0!</v>
      </c>
      <c r="H109" s="29" t="e">
        <f>IF($A109=$C$2,runs!R106,1/0)</f>
        <v>#DIV/0!</v>
      </c>
      <c r="I109" s="29" t="e">
        <f>IF($A109=$C$2,runs!S106,1/0)</f>
        <v>#DIV/0!</v>
      </c>
      <c r="J109" s="29" t="e">
        <f>IF($A109=$C$2,runs!O106/runs!M106,1/0)</f>
        <v>#DIV/0!</v>
      </c>
      <c r="K109" s="29" t="e">
        <f t="shared" si="1"/>
        <v>#DIV/0!</v>
      </c>
      <c r="L109" s="29" t="e">
        <f>IF($A109=$C$2,runs!W106,1/0)</f>
        <v>#DIV/0!</v>
      </c>
      <c r="M109" s="29" t="e">
        <f>IF($A109=$C$2,runs!X106,1/0)</f>
        <v>#DIV/0!</v>
      </c>
    </row>
    <row r="110" spans="1:13" x14ac:dyDescent="0.2">
      <c r="A110" s="29">
        <f>runs!C107</f>
        <v>30</v>
      </c>
      <c r="B110" s="29" t="str">
        <f>IF($A110=$C$2,runs!B107," ")</f>
        <v xml:space="preserve"> </v>
      </c>
      <c r="C110" s="29" t="e">
        <f>IF($A110=$C$2,runs!A107,1/0)</f>
        <v>#DIV/0!</v>
      </c>
      <c r="D110" s="29" t="e">
        <f>IF($A110=$C$2,Rohdaten!I107,1/0)</f>
        <v>#DIV/0!</v>
      </c>
      <c r="E110" s="29" t="e">
        <f>IF($A110=$C$2,runs!L107/runs!M107,1/0)</f>
        <v>#DIV/0!</v>
      </c>
      <c r="F110" s="29" t="e">
        <f>IF($A110=$C$2,runs!P107,1/0)</f>
        <v>#DIV/0!</v>
      </c>
      <c r="G110" s="29" t="e">
        <f>IF($A110=$C$2,runs!Q107,1/0)</f>
        <v>#DIV/0!</v>
      </c>
      <c r="H110" s="29" t="e">
        <f>IF($A110=$C$2,runs!R107,1/0)</f>
        <v>#DIV/0!</v>
      </c>
      <c r="I110" s="29" t="e">
        <f>IF($A110=$C$2,runs!S107,1/0)</f>
        <v>#DIV/0!</v>
      </c>
      <c r="J110" s="29" t="e">
        <f>IF($A110=$C$2,runs!O107/runs!M107,1/0)</f>
        <v>#DIV/0!</v>
      </c>
      <c r="K110" s="29" t="e">
        <f t="shared" si="1"/>
        <v>#DIV/0!</v>
      </c>
      <c r="L110" s="29" t="e">
        <f>IF($A110=$C$2,runs!W107,1/0)</f>
        <v>#DIV/0!</v>
      </c>
      <c r="M110" s="29" t="e">
        <f>IF($A110=$C$2,runs!X107,1/0)</f>
        <v>#DIV/0!</v>
      </c>
    </row>
    <row r="111" spans="1:13" x14ac:dyDescent="0.2">
      <c r="A111" s="29">
        <f>runs!C108</f>
        <v>35</v>
      </c>
      <c r="B111" s="29" t="str">
        <f>IF($A111=$C$2,runs!B108," ")</f>
        <v xml:space="preserve"> </v>
      </c>
      <c r="C111" s="29" t="e">
        <f>IF($A111=$C$2,runs!A108,1/0)</f>
        <v>#DIV/0!</v>
      </c>
      <c r="D111" s="29" t="e">
        <f>IF($A111=$C$2,Rohdaten!I108,1/0)</f>
        <v>#DIV/0!</v>
      </c>
      <c r="E111" s="29" t="e">
        <f>IF($A111=$C$2,runs!L108/runs!M108,1/0)</f>
        <v>#DIV/0!</v>
      </c>
      <c r="F111" s="29" t="e">
        <f>IF($A111=$C$2,runs!P108,1/0)</f>
        <v>#DIV/0!</v>
      </c>
      <c r="G111" s="29" t="e">
        <f>IF($A111=$C$2,runs!Q108,1/0)</f>
        <v>#DIV/0!</v>
      </c>
      <c r="H111" s="29" t="e">
        <f>IF($A111=$C$2,runs!R108,1/0)</f>
        <v>#DIV/0!</v>
      </c>
      <c r="I111" s="29" t="e">
        <f>IF($A111=$C$2,runs!S108,1/0)</f>
        <v>#DIV/0!</v>
      </c>
      <c r="J111" s="29" t="e">
        <f>IF($A111=$C$2,runs!O108/runs!M108,1/0)</f>
        <v>#DIV/0!</v>
      </c>
      <c r="K111" s="29" t="e">
        <f t="shared" si="1"/>
        <v>#DIV/0!</v>
      </c>
      <c r="L111" s="29" t="e">
        <f>IF($A111=$C$2,runs!W108,1/0)</f>
        <v>#DIV/0!</v>
      </c>
      <c r="M111" s="29" t="e">
        <f>IF($A111=$C$2,runs!X108,1/0)</f>
        <v>#DIV/0!</v>
      </c>
    </row>
    <row r="112" spans="1:13" x14ac:dyDescent="0.2">
      <c r="A112" s="29">
        <f>runs!C109</f>
        <v>30</v>
      </c>
      <c r="B112" s="29" t="str">
        <f>IF($A112=$C$2,runs!B109," ")</f>
        <v xml:space="preserve"> </v>
      </c>
      <c r="C112" s="29" t="e">
        <f>IF($A112=$C$2,runs!A109,1/0)</f>
        <v>#DIV/0!</v>
      </c>
      <c r="D112" s="29" t="e">
        <f>IF($A112=$C$2,Rohdaten!I109,1/0)</f>
        <v>#DIV/0!</v>
      </c>
      <c r="E112" s="29" t="e">
        <f>IF($A112=$C$2,runs!L109/runs!M109,1/0)</f>
        <v>#DIV/0!</v>
      </c>
      <c r="F112" s="29" t="e">
        <f>IF($A112=$C$2,runs!P109,1/0)</f>
        <v>#DIV/0!</v>
      </c>
      <c r="G112" s="29" t="e">
        <f>IF($A112=$C$2,runs!Q109,1/0)</f>
        <v>#DIV/0!</v>
      </c>
      <c r="H112" s="29" t="e">
        <f>IF($A112=$C$2,runs!R109,1/0)</f>
        <v>#DIV/0!</v>
      </c>
      <c r="I112" s="29" t="e">
        <f>IF($A112=$C$2,runs!S109,1/0)</f>
        <v>#DIV/0!</v>
      </c>
      <c r="J112" s="29" t="e">
        <f>IF($A112=$C$2,runs!O109/runs!M109,1/0)</f>
        <v>#DIV/0!</v>
      </c>
      <c r="K112" s="29" t="e">
        <f t="shared" si="1"/>
        <v>#DIV/0!</v>
      </c>
      <c r="L112" s="29" t="e">
        <f>IF($A112=$C$2,runs!W109,1/0)</f>
        <v>#DIV/0!</v>
      </c>
      <c r="M112" s="29" t="e">
        <f>IF($A112=$C$2,runs!X109,1/0)</f>
        <v>#DIV/0!</v>
      </c>
    </row>
    <row r="113" spans="1:13" x14ac:dyDescent="0.2">
      <c r="A113" s="29">
        <f>runs!C110</f>
        <v>0</v>
      </c>
      <c r="B113" s="29" t="str">
        <f>IF($A113=$C$2,runs!B110," ")</f>
        <v xml:space="preserve"> </v>
      </c>
      <c r="C113" s="29" t="e">
        <f>IF($A113=$C$2,runs!A110,1/0)</f>
        <v>#DIV/0!</v>
      </c>
      <c r="D113" s="29" t="e">
        <f>IF($A113=$C$2,Rohdaten!I110,1/0)</f>
        <v>#DIV/0!</v>
      </c>
      <c r="E113" s="29" t="e">
        <f>IF($A113=$C$2,runs!L110/runs!M110,1/0)</f>
        <v>#DIV/0!</v>
      </c>
      <c r="F113" s="29" t="e">
        <f>IF($A113=$C$2,runs!P110,1/0)</f>
        <v>#DIV/0!</v>
      </c>
      <c r="G113" s="29" t="e">
        <f>IF($A113=$C$2,runs!Q110,1/0)</f>
        <v>#DIV/0!</v>
      </c>
      <c r="H113" s="29" t="e">
        <f>IF($A113=$C$2,runs!R110,1/0)</f>
        <v>#DIV/0!</v>
      </c>
      <c r="I113" s="29" t="e">
        <f>IF($A113=$C$2,runs!S110,1/0)</f>
        <v>#DIV/0!</v>
      </c>
      <c r="J113" s="29" t="e">
        <f>IF($A113=$C$2,runs!O110/runs!M110,1/0)</f>
        <v>#DIV/0!</v>
      </c>
      <c r="K113" s="29" t="e">
        <f t="shared" si="1"/>
        <v>#DIV/0!</v>
      </c>
      <c r="L113" s="29" t="e">
        <f>IF($A113=$C$2,runs!W110,1/0)</f>
        <v>#DIV/0!</v>
      </c>
      <c r="M113" s="29" t="e">
        <f>IF($A113=$C$2,runs!X110,1/0)</f>
        <v>#DIV/0!</v>
      </c>
    </row>
    <row r="114" spans="1:13" x14ac:dyDescent="0.2">
      <c r="A114" s="29">
        <f>runs!C111</f>
        <v>15</v>
      </c>
      <c r="B114" s="29" t="str">
        <f>IF($A114=$C$2,runs!B111," ")</f>
        <v xml:space="preserve"> </v>
      </c>
      <c r="C114" s="29" t="e">
        <f>IF($A114=$C$2,runs!A111,1/0)</f>
        <v>#DIV/0!</v>
      </c>
      <c r="D114" s="29" t="e">
        <f>IF($A114=$C$2,Rohdaten!I111,1/0)</f>
        <v>#DIV/0!</v>
      </c>
      <c r="E114" s="29" t="e">
        <f>IF($A114=$C$2,runs!L111/runs!M111,1/0)</f>
        <v>#DIV/0!</v>
      </c>
      <c r="F114" s="29" t="e">
        <f>IF($A114=$C$2,runs!P111,1/0)</f>
        <v>#DIV/0!</v>
      </c>
      <c r="G114" s="29" t="e">
        <f>IF($A114=$C$2,runs!Q111,1/0)</f>
        <v>#DIV/0!</v>
      </c>
      <c r="H114" s="29" t="e">
        <f>IF($A114=$C$2,runs!R111,1/0)</f>
        <v>#DIV/0!</v>
      </c>
      <c r="I114" s="29" t="e">
        <f>IF($A114=$C$2,runs!S111,1/0)</f>
        <v>#DIV/0!</v>
      </c>
      <c r="J114" s="29" t="e">
        <f>IF($A114=$C$2,runs!O111/runs!M111,1/0)</f>
        <v>#DIV/0!</v>
      </c>
      <c r="K114" s="29" t="e">
        <f t="shared" si="1"/>
        <v>#DIV/0!</v>
      </c>
      <c r="L114" s="29" t="e">
        <f>IF($A114=$C$2,runs!W111,1/0)</f>
        <v>#DIV/0!</v>
      </c>
      <c r="M114" s="29" t="e">
        <f>IF($A114=$C$2,runs!X111,1/0)</f>
        <v>#DIV/0!</v>
      </c>
    </row>
    <row r="115" spans="1:13" x14ac:dyDescent="0.2">
      <c r="A115" s="29">
        <f>runs!C112</f>
        <v>0</v>
      </c>
      <c r="B115" s="29" t="str">
        <f>IF($A115=$C$2,runs!B112," ")</f>
        <v xml:space="preserve"> </v>
      </c>
      <c r="C115" s="29" t="e">
        <f>IF($A115=$C$2,runs!A112,1/0)</f>
        <v>#DIV/0!</v>
      </c>
      <c r="D115" s="29" t="e">
        <f>IF($A115=$C$2,Rohdaten!I112,1/0)</f>
        <v>#DIV/0!</v>
      </c>
      <c r="E115" s="29" t="e">
        <f>IF($A115=$C$2,runs!L112/runs!M112,1/0)</f>
        <v>#DIV/0!</v>
      </c>
      <c r="F115" s="29" t="e">
        <f>IF($A115=$C$2,runs!P112,1/0)</f>
        <v>#DIV/0!</v>
      </c>
      <c r="G115" s="29" t="e">
        <f>IF($A115=$C$2,runs!Q112,1/0)</f>
        <v>#DIV/0!</v>
      </c>
      <c r="H115" s="29" t="e">
        <f>IF($A115=$C$2,runs!R112,1/0)</f>
        <v>#DIV/0!</v>
      </c>
      <c r="I115" s="29" t="e">
        <f>IF($A115=$C$2,runs!S112,1/0)</f>
        <v>#DIV/0!</v>
      </c>
      <c r="J115" s="29" t="e">
        <f>IF($A115=$C$2,runs!O112/runs!M112,1/0)</f>
        <v>#DIV/0!</v>
      </c>
      <c r="K115" s="29" t="e">
        <f t="shared" si="1"/>
        <v>#DIV/0!</v>
      </c>
      <c r="L115" s="29" t="e">
        <f>IF($A115=$C$2,runs!W112,1/0)</f>
        <v>#DIV/0!</v>
      </c>
      <c r="M115" s="29" t="e">
        <f>IF($A115=$C$2,runs!X112,1/0)</f>
        <v>#DIV/0!</v>
      </c>
    </row>
    <row r="116" spans="1:13" x14ac:dyDescent="0.2">
      <c r="A116" s="29">
        <f>runs!C113</f>
        <v>0</v>
      </c>
      <c r="B116" s="29" t="str">
        <f>IF($A116=$C$2,runs!B113," ")</f>
        <v xml:space="preserve"> </v>
      </c>
      <c r="C116" s="29" t="e">
        <f>IF($A116=$C$2,runs!A113,1/0)</f>
        <v>#DIV/0!</v>
      </c>
      <c r="D116" s="29" t="e">
        <f>IF($A116=$C$2,Rohdaten!I113,1/0)</f>
        <v>#DIV/0!</v>
      </c>
      <c r="E116" s="29" t="e">
        <f>IF($A116=$C$2,runs!L113/runs!M113,1/0)</f>
        <v>#DIV/0!</v>
      </c>
      <c r="F116" s="29" t="e">
        <f>IF($A116=$C$2,runs!P113,1/0)</f>
        <v>#DIV/0!</v>
      </c>
      <c r="G116" s="29" t="e">
        <f>IF($A116=$C$2,runs!Q113,1/0)</f>
        <v>#DIV/0!</v>
      </c>
      <c r="H116" s="29" t="e">
        <f>IF($A116=$C$2,runs!R113,1/0)</f>
        <v>#DIV/0!</v>
      </c>
      <c r="I116" s="29" t="e">
        <f>IF($A116=$C$2,runs!S113,1/0)</f>
        <v>#DIV/0!</v>
      </c>
      <c r="J116" s="29" t="e">
        <f>IF($A116=$C$2,runs!O113/runs!M113,1/0)</f>
        <v>#DIV/0!</v>
      </c>
      <c r="K116" s="29" t="e">
        <f t="shared" si="1"/>
        <v>#DIV/0!</v>
      </c>
      <c r="L116" s="29" t="e">
        <f>IF($A116=$C$2,runs!W113,1/0)</f>
        <v>#DIV/0!</v>
      </c>
      <c r="M116" s="29" t="e">
        <f>IF($A116=$C$2,runs!X113,1/0)</f>
        <v>#DIV/0!</v>
      </c>
    </row>
    <row r="117" spans="1:13" x14ac:dyDescent="0.2">
      <c r="A117" s="29">
        <f>runs!C114</f>
        <v>0</v>
      </c>
      <c r="B117" s="29" t="str">
        <f>IF($A117=$C$2,runs!B114," ")</f>
        <v xml:space="preserve"> </v>
      </c>
      <c r="C117" s="29" t="e">
        <f>IF($A117=$C$2,runs!A114,1/0)</f>
        <v>#DIV/0!</v>
      </c>
      <c r="D117" s="29" t="e">
        <f>IF($A117=$C$2,Rohdaten!I114,1/0)</f>
        <v>#DIV/0!</v>
      </c>
      <c r="E117" s="29" t="e">
        <f>IF($A117=$C$2,runs!L114/runs!M114,1/0)</f>
        <v>#DIV/0!</v>
      </c>
      <c r="F117" s="29" t="e">
        <f>IF($A117=$C$2,runs!P114,1/0)</f>
        <v>#DIV/0!</v>
      </c>
      <c r="G117" s="29" t="e">
        <f>IF($A117=$C$2,runs!Q114,1/0)</f>
        <v>#DIV/0!</v>
      </c>
      <c r="H117" s="29" t="e">
        <f>IF($A117=$C$2,runs!R114,1/0)</f>
        <v>#DIV/0!</v>
      </c>
      <c r="I117" s="29" t="e">
        <f>IF($A117=$C$2,runs!S114,1/0)</f>
        <v>#DIV/0!</v>
      </c>
      <c r="J117" s="29" t="e">
        <f>IF($A117=$C$2,runs!O114/runs!M114,1/0)</f>
        <v>#DIV/0!</v>
      </c>
      <c r="K117" s="29" t="e">
        <f t="shared" si="1"/>
        <v>#DIV/0!</v>
      </c>
      <c r="L117" s="29" t="e">
        <f>IF($A117=$C$2,runs!W114,1/0)</f>
        <v>#DIV/0!</v>
      </c>
      <c r="M117" s="29" t="e">
        <f>IF($A117=$C$2,runs!X114,1/0)</f>
        <v>#DIV/0!</v>
      </c>
    </row>
    <row r="118" spans="1:13" x14ac:dyDescent="0.2">
      <c r="A118" s="29">
        <f>runs!C115</f>
        <v>7</v>
      </c>
      <c r="B118" s="29" t="str">
        <f>IF($A118=$C$2,runs!B115," ")</f>
        <v xml:space="preserve"> </v>
      </c>
      <c r="C118" s="29" t="e">
        <f>IF($A118=$C$2,runs!A115,1/0)</f>
        <v>#DIV/0!</v>
      </c>
      <c r="D118" s="29" t="e">
        <f>IF($A118=$C$2,Rohdaten!I115,1/0)</f>
        <v>#DIV/0!</v>
      </c>
      <c r="E118" s="29" t="e">
        <f>IF($A118=$C$2,runs!L115/runs!M115,1/0)</f>
        <v>#DIV/0!</v>
      </c>
      <c r="F118" s="29" t="e">
        <f>IF($A118=$C$2,runs!P115,1/0)</f>
        <v>#DIV/0!</v>
      </c>
      <c r="G118" s="29" t="e">
        <f>IF($A118=$C$2,runs!Q115,1/0)</f>
        <v>#DIV/0!</v>
      </c>
      <c r="H118" s="29" t="e">
        <f>IF($A118=$C$2,runs!R115,1/0)</f>
        <v>#DIV/0!</v>
      </c>
      <c r="I118" s="29" t="e">
        <f>IF($A118=$C$2,runs!S115,1/0)</f>
        <v>#DIV/0!</v>
      </c>
      <c r="J118" s="29" t="e">
        <f>IF($A118=$C$2,runs!O115/runs!M115,1/0)</f>
        <v>#DIV/0!</v>
      </c>
      <c r="K118" s="29" t="e">
        <f t="shared" si="1"/>
        <v>#DIV/0!</v>
      </c>
      <c r="L118" s="29" t="e">
        <f>IF($A118=$C$2,runs!W115,1/0)</f>
        <v>#DIV/0!</v>
      </c>
      <c r="M118" s="29" t="e">
        <f>IF($A118=$C$2,runs!X115,1/0)</f>
        <v>#DIV/0!</v>
      </c>
    </row>
    <row r="119" spans="1:13" x14ac:dyDescent="0.2">
      <c r="A119" s="29">
        <f>runs!C116</f>
        <v>8</v>
      </c>
      <c r="B119" s="29" t="str">
        <f>IF($A119=$C$2,runs!B116," ")</f>
        <v xml:space="preserve"> </v>
      </c>
      <c r="C119" s="29" t="e">
        <f>IF($A119=$C$2,runs!A116,1/0)</f>
        <v>#DIV/0!</v>
      </c>
      <c r="D119" s="29" t="e">
        <f>IF($A119=$C$2,Rohdaten!I116,1/0)</f>
        <v>#DIV/0!</v>
      </c>
      <c r="E119" s="29" t="e">
        <f>IF($A119=$C$2,runs!L116/runs!M116,1/0)</f>
        <v>#DIV/0!</v>
      </c>
      <c r="F119" s="29" t="e">
        <f>IF($A119=$C$2,runs!P116,1/0)</f>
        <v>#DIV/0!</v>
      </c>
      <c r="G119" s="29" t="e">
        <f>IF($A119=$C$2,runs!Q116,1/0)</f>
        <v>#DIV/0!</v>
      </c>
      <c r="H119" s="29" t="e">
        <f>IF($A119=$C$2,runs!R116,1/0)</f>
        <v>#DIV/0!</v>
      </c>
      <c r="I119" s="29" t="e">
        <f>IF($A119=$C$2,runs!S116,1/0)</f>
        <v>#DIV/0!</v>
      </c>
      <c r="J119" s="29" t="e">
        <f>IF($A119=$C$2,runs!O116/runs!M116,1/0)</f>
        <v>#DIV/0!</v>
      </c>
      <c r="K119" s="29" t="e">
        <f t="shared" si="1"/>
        <v>#DIV/0!</v>
      </c>
      <c r="L119" s="29" t="e">
        <f>IF($A119=$C$2,runs!W116,1/0)</f>
        <v>#DIV/0!</v>
      </c>
      <c r="M119" s="29" t="e">
        <f>IF($A119=$C$2,runs!X116,1/0)</f>
        <v>#DIV/0!</v>
      </c>
    </row>
    <row r="120" spans="1:13" x14ac:dyDescent="0.2">
      <c r="A120" s="29">
        <f>runs!C117</f>
        <v>9</v>
      </c>
      <c r="B120" s="29" t="str">
        <f>IF($A120=$C$2,runs!B117," ")</f>
        <v xml:space="preserve"> </v>
      </c>
      <c r="C120" s="29" t="e">
        <f>IF($A120=$C$2,runs!A117,1/0)</f>
        <v>#DIV/0!</v>
      </c>
      <c r="D120" s="29" t="e">
        <f>IF($A120=$C$2,Rohdaten!I117,1/0)</f>
        <v>#DIV/0!</v>
      </c>
      <c r="E120" s="29" t="e">
        <f>IF($A120=$C$2,runs!L117/runs!M117,1/0)</f>
        <v>#DIV/0!</v>
      </c>
      <c r="F120" s="29" t="e">
        <f>IF($A120=$C$2,runs!P117,1/0)</f>
        <v>#DIV/0!</v>
      </c>
      <c r="G120" s="29" t="e">
        <f>IF($A120=$C$2,runs!Q117,1/0)</f>
        <v>#DIV/0!</v>
      </c>
      <c r="H120" s="29" t="e">
        <f>IF($A120=$C$2,runs!R117,1/0)</f>
        <v>#DIV/0!</v>
      </c>
      <c r="I120" s="29" t="e">
        <f>IF($A120=$C$2,runs!S117,1/0)</f>
        <v>#DIV/0!</v>
      </c>
      <c r="J120" s="29" t="e">
        <f>IF($A120=$C$2,runs!O117/runs!M117,1/0)</f>
        <v>#DIV/0!</v>
      </c>
      <c r="K120" s="29" t="e">
        <f t="shared" si="1"/>
        <v>#DIV/0!</v>
      </c>
      <c r="L120" s="29" t="e">
        <f>IF($A120=$C$2,runs!W117,1/0)</f>
        <v>#DIV/0!</v>
      </c>
      <c r="M120" s="29" t="e">
        <f>IF($A120=$C$2,runs!X117,1/0)</f>
        <v>#DIV/0!</v>
      </c>
    </row>
    <row r="121" spans="1:13" x14ac:dyDescent="0.2">
      <c r="A121" s="29">
        <f>runs!C118</f>
        <v>10</v>
      </c>
      <c r="B121" s="29" t="str">
        <f>IF($A121=$C$2,runs!B118," ")</f>
        <v>Vienna-KkU</v>
      </c>
      <c r="C121" s="29">
        <f>IF($A121=$C$2,runs!A118,1/0)</f>
        <v>160</v>
      </c>
      <c r="D121" s="29">
        <f>IF($A121=$C$2,Rohdaten!I118,1/0)</f>
        <v>3570</v>
      </c>
      <c r="E121" s="29">
        <f>IF($A121=$C$2,runs!L118/runs!M118,1/0)</f>
        <v>7.5325884543761629E-2</v>
      </c>
      <c r="F121" s="29">
        <f>IF($A121=$C$2,runs!P118,1/0)</f>
        <v>6.1118733821838425E-11</v>
      </c>
      <c r="G121" s="29">
        <f>IF($A121=$C$2,runs!Q118,1/0)</f>
        <v>1.6298329019156911E-11</v>
      </c>
      <c r="H121" s="29">
        <f>IF($A121=$C$2,runs!R118,1/0)</f>
        <v>7.4018642791585038E-11</v>
      </c>
      <c r="I121" s="29">
        <f>IF($A121=$C$2,runs!S118,1/0)</f>
        <v>1.9738304744422676E-11</v>
      </c>
      <c r="J121" s="29">
        <f>IF($A121=$C$2,runs!O118/runs!M118,1/0)</f>
        <v>5.9239021165499998E-10</v>
      </c>
      <c r="K121" s="29">
        <f t="shared" si="1"/>
        <v>0.59239021165499994</v>
      </c>
      <c r="L121" s="29">
        <f>IF($A121=$C$2,runs!W118,1/0)</f>
        <v>7.8300028510587192E-11</v>
      </c>
      <c r="M121" s="29">
        <f>IF($A121=$C$2,runs!X118,1/0)</f>
        <v>2.0880007602823249E-11</v>
      </c>
    </row>
    <row r="122" spans="1:13" x14ac:dyDescent="0.2">
      <c r="A122" s="29">
        <f>runs!C119</f>
        <v>11</v>
      </c>
      <c r="B122" s="29" t="str">
        <f>IF($A122=$C$2,runs!B119," ")</f>
        <v xml:space="preserve"> </v>
      </c>
      <c r="C122" s="29" t="e">
        <f>IF($A122=$C$2,runs!A119,1/0)</f>
        <v>#DIV/0!</v>
      </c>
      <c r="D122" s="29" t="e">
        <f>IF($A122=$C$2,Rohdaten!I119,1/0)</f>
        <v>#DIV/0!</v>
      </c>
      <c r="E122" s="29" t="e">
        <f>IF($A122=$C$2,runs!L119/runs!M119,1/0)</f>
        <v>#DIV/0!</v>
      </c>
      <c r="F122" s="29" t="e">
        <f>IF($A122=$C$2,runs!P119,1/0)</f>
        <v>#DIV/0!</v>
      </c>
      <c r="G122" s="29" t="e">
        <f>IF($A122=$C$2,runs!Q119,1/0)</f>
        <v>#DIV/0!</v>
      </c>
      <c r="H122" s="29" t="e">
        <f>IF($A122=$C$2,runs!R119,1/0)</f>
        <v>#DIV/0!</v>
      </c>
      <c r="I122" s="29" t="e">
        <f>IF($A122=$C$2,runs!S119,1/0)</f>
        <v>#DIV/0!</v>
      </c>
      <c r="J122" s="29" t="e">
        <f>IF($A122=$C$2,runs!O119/runs!M119,1/0)</f>
        <v>#DIV/0!</v>
      </c>
      <c r="K122" s="29" t="e">
        <f t="shared" si="1"/>
        <v>#DIV/0!</v>
      </c>
      <c r="L122" s="29" t="e">
        <f>IF($A122=$C$2,runs!W119,1/0)</f>
        <v>#DIV/0!</v>
      </c>
      <c r="M122" s="29" t="e">
        <f>IF($A122=$C$2,runs!X119,1/0)</f>
        <v>#DIV/0!</v>
      </c>
    </row>
    <row r="123" spans="1:13" x14ac:dyDescent="0.2">
      <c r="A123" s="29">
        <f>runs!C120</f>
        <v>12</v>
      </c>
      <c r="B123" s="29" t="str">
        <f>IF($A123=$C$2,runs!B120," ")</f>
        <v xml:space="preserve"> </v>
      </c>
      <c r="C123" s="29" t="e">
        <f>IF($A123=$C$2,runs!A120,1/0)</f>
        <v>#DIV/0!</v>
      </c>
      <c r="D123" s="29" t="e">
        <f>IF($A123=$C$2,Rohdaten!I120,1/0)</f>
        <v>#DIV/0!</v>
      </c>
      <c r="E123" s="29" t="e">
        <f>IF($A123=$C$2,runs!L120/runs!M120,1/0)</f>
        <v>#DIV/0!</v>
      </c>
      <c r="F123" s="29" t="e">
        <f>IF($A123=$C$2,runs!P120,1/0)</f>
        <v>#DIV/0!</v>
      </c>
      <c r="G123" s="29" t="e">
        <f>IF($A123=$C$2,runs!Q120,1/0)</f>
        <v>#DIV/0!</v>
      </c>
      <c r="H123" s="29" t="e">
        <f>IF($A123=$C$2,runs!R120,1/0)</f>
        <v>#DIV/0!</v>
      </c>
      <c r="I123" s="29" t="e">
        <f>IF($A123=$C$2,runs!S120,1/0)</f>
        <v>#DIV/0!</v>
      </c>
      <c r="J123" s="29" t="e">
        <f>IF($A123=$C$2,runs!O120/runs!M120,1/0)</f>
        <v>#DIV/0!</v>
      </c>
      <c r="K123" s="29" t="e">
        <f t="shared" si="1"/>
        <v>#DIV/0!</v>
      </c>
      <c r="L123" s="29" t="e">
        <f>IF($A123=$C$2,runs!W120,1/0)</f>
        <v>#DIV/0!</v>
      </c>
      <c r="M123" s="29" t="e">
        <f>IF($A123=$C$2,runs!X120,1/0)</f>
        <v>#DIV/0!</v>
      </c>
    </row>
    <row r="124" spans="1:13" x14ac:dyDescent="0.2">
      <c r="A124" s="29">
        <f>runs!C121</f>
        <v>13</v>
      </c>
      <c r="B124" s="29" t="str">
        <f>IF($A124=$C$2,runs!B121," ")</f>
        <v xml:space="preserve"> </v>
      </c>
      <c r="C124" s="29" t="e">
        <f>IF($A124=$C$2,runs!A121,1/0)</f>
        <v>#DIV/0!</v>
      </c>
      <c r="D124" s="29" t="e">
        <f>IF($A124=$C$2,Rohdaten!I121,1/0)</f>
        <v>#DIV/0!</v>
      </c>
      <c r="E124" s="29" t="e">
        <f>IF($A124=$C$2,runs!L121/runs!M121,1/0)</f>
        <v>#DIV/0!</v>
      </c>
      <c r="F124" s="29" t="e">
        <f>IF($A124=$C$2,runs!P121,1/0)</f>
        <v>#DIV/0!</v>
      </c>
      <c r="G124" s="29" t="e">
        <f>IF($A124=$C$2,runs!Q121,1/0)</f>
        <v>#DIV/0!</v>
      </c>
      <c r="H124" s="29" t="e">
        <f>IF($A124=$C$2,runs!R121,1/0)</f>
        <v>#DIV/0!</v>
      </c>
      <c r="I124" s="29" t="e">
        <f>IF($A124=$C$2,runs!S121,1/0)</f>
        <v>#DIV/0!</v>
      </c>
      <c r="J124" s="29" t="e">
        <f>IF($A124=$C$2,runs!O121/runs!M121,1/0)</f>
        <v>#DIV/0!</v>
      </c>
      <c r="K124" s="29" t="e">
        <f t="shared" si="1"/>
        <v>#DIV/0!</v>
      </c>
      <c r="L124" s="29" t="e">
        <f>IF($A124=$C$2,runs!W121,1/0)</f>
        <v>#DIV/0!</v>
      </c>
      <c r="M124" s="29" t="e">
        <f>IF($A124=$C$2,runs!X121,1/0)</f>
        <v>#DIV/0!</v>
      </c>
    </row>
    <row r="125" spans="1:13" x14ac:dyDescent="0.2">
      <c r="A125" s="29">
        <f>runs!C122</f>
        <v>14</v>
      </c>
      <c r="B125" s="29" t="str">
        <f>IF($A125=$C$2,runs!B122," ")</f>
        <v xml:space="preserve"> </v>
      </c>
      <c r="C125" s="29" t="e">
        <f>IF($A125=$C$2,runs!A122,1/0)</f>
        <v>#DIV/0!</v>
      </c>
      <c r="D125" s="29" t="e">
        <f>IF($A125=$C$2,Rohdaten!I122,1/0)</f>
        <v>#DIV/0!</v>
      </c>
      <c r="E125" s="29" t="e">
        <f>IF($A125=$C$2,runs!L122/runs!M122,1/0)</f>
        <v>#DIV/0!</v>
      </c>
      <c r="F125" s="29" t="e">
        <f>IF($A125=$C$2,runs!P122,1/0)</f>
        <v>#DIV/0!</v>
      </c>
      <c r="G125" s="29" t="e">
        <f>IF($A125=$C$2,runs!Q122,1/0)</f>
        <v>#DIV/0!</v>
      </c>
      <c r="H125" s="29" t="e">
        <f>IF($A125=$C$2,runs!R122,1/0)</f>
        <v>#DIV/0!</v>
      </c>
      <c r="I125" s="29" t="e">
        <f>IF($A125=$C$2,runs!S122,1/0)</f>
        <v>#DIV/0!</v>
      </c>
      <c r="J125" s="29" t="e">
        <f>IF($A125=$C$2,runs!O122/runs!M122,1/0)</f>
        <v>#DIV/0!</v>
      </c>
      <c r="K125" s="29" t="e">
        <f t="shared" si="1"/>
        <v>#DIV/0!</v>
      </c>
      <c r="L125" s="29" t="e">
        <f>IF($A125=$C$2,runs!W122,1/0)</f>
        <v>#DIV/0!</v>
      </c>
      <c r="M125" s="29" t="e">
        <f>IF($A125=$C$2,runs!X122,1/0)</f>
        <v>#DIV/0!</v>
      </c>
    </row>
    <row r="126" spans="1:13" x14ac:dyDescent="0.2">
      <c r="A126" s="29">
        <f>runs!C123</f>
        <v>16</v>
      </c>
      <c r="B126" s="29" t="str">
        <f>IF($A126=$C$2,runs!B123," ")</f>
        <v xml:space="preserve"> </v>
      </c>
      <c r="C126" s="29" t="e">
        <f>IF($A126=$C$2,runs!A123,1/0)</f>
        <v>#DIV/0!</v>
      </c>
      <c r="D126" s="29" t="e">
        <f>IF($A126=$C$2,Rohdaten!I123,1/0)</f>
        <v>#DIV/0!</v>
      </c>
      <c r="E126" s="29" t="e">
        <f>IF($A126=$C$2,runs!L123/runs!M123,1/0)</f>
        <v>#DIV/0!</v>
      </c>
      <c r="F126" s="29" t="e">
        <f>IF($A126=$C$2,runs!P123,1/0)</f>
        <v>#DIV/0!</v>
      </c>
      <c r="G126" s="29" t="e">
        <f>IF($A126=$C$2,runs!Q123,1/0)</f>
        <v>#DIV/0!</v>
      </c>
      <c r="H126" s="29" t="e">
        <f>IF($A126=$C$2,runs!R123,1/0)</f>
        <v>#DIV/0!</v>
      </c>
      <c r="I126" s="29" t="e">
        <f>IF($A126=$C$2,runs!S123,1/0)</f>
        <v>#DIV/0!</v>
      </c>
      <c r="J126" s="29" t="e">
        <f>IF($A126=$C$2,runs!O123/runs!M123,1/0)</f>
        <v>#DIV/0!</v>
      </c>
      <c r="K126" s="29" t="e">
        <f t="shared" si="1"/>
        <v>#DIV/0!</v>
      </c>
      <c r="L126" s="29" t="e">
        <f>IF($A126=$C$2,runs!W123,1/0)</f>
        <v>#DIV/0!</v>
      </c>
      <c r="M126" s="29" t="e">
        <f>IF($A126=$C$2,runs!X123,1/0)</f>
        <v>#DIV/0!</v>
      </c>
    </row>
    <row r="127" spans="1:13" x14ac:dyDescent="0.2">
      <c r="A127" s="29">
        <f>runs!C124</f>
        <v>17</v>
      </c>
      <c r="B127" s="29" t="str">
        <f>IF($A127=$C$2,runs!B124," ")</f>
        <v xml:space="preserve"> </v>
      </c>
      <c r="C127" s="29" t="e">
        <f>IF($A127=$C$2,runs!A124,1/0)</f>
        <v>#DIV/0!</v>
      </c>
      <c r="D127" s="29" t="e">
        <f>IF($A127=$C$2,Rohdaten!I124,1/0)</f>
        <v>#DIV/0!</v>
      </c>
      <c r="E127" s="29" t="e">
        <f>IF($A127=$C$2,runs!L124/runs!M124,1/0)</f>
        <v>#DIV/0!</v>
      </c>
      <c r="F127" s="29" t="e">
        <f>IF($A127=$C$2,runs!P124,1/0)</f>
        <v>#DIV/0!</v>
      </c>
      <c r="G127" s="29" t="e">
        <f>IF($A127=$C$2,runs!Q124,1/0)</f>
        <v>#DIV/0!</v>
      </c>
      <c r="H127" s="29" t="e">
        <f>IF($A127=$C$2,runs!R124,1/0)</f>
        <v>#DIV/0!</v>
      </c>
      <c r="I127" s="29" t="e">
        <f>IF($A127=$C$2,runs!S124,1/0)</f>
        <v>#DIV/0!</v>
      </c>
      <c r="J127" s="29" t="e">
        <f>IF($A127=$C$2,runs!O124/runs!M124,1/0)</f>
        <v>#DIV/0!</v>
      </c>
      <c r="K127" s="29" t="e">
        <f t="shared" si="1"/>
        <v>#DIV/0!</v>
      </c>
      <c r="L127" s="29" t="e">
        <f>IF($A127=$C$2,runs!W124,1/0)</f>
        <v>#DIV/0!</v>
      </c>
      <c r="M127" s="29" t="e">
        <f>IF($A127=$C$2,runs!X124,1/0)</f>
        <v>#DIV/0!</v>
      </c>
    </row>
    <row r="128" spans="1:13" x14ac:dyDescent="0.2">
      <c r="A128" s="29">
        <f>runs!C125</f>
        <v>18</v>
      </c>
      <c r="B128" s="29" t="str">
        <f>IF($A128=$C$2,runs!B125," ")</f>
        <v xml:space="preserve"> </v>
      </c>
      <c r="C128" s="29" t="e">
        <f>IF($A128=$C$2,runs!A125,1/0)</f>
        <v>#DIV/0!</v>
      </c>
      <c r="D128" s="29" t="e">
        <f>IF($A128=$C$2,Rohdaten!I125,1/0)</f>
        <v>#DIV/0!</v>
      </c>
      <c r="E128" s="29" t="e">
        <f>IF($A128=$C$2,runs!L125/runs!M125,1/0)</f>
        <v>#DIV/0!</v>
      </c>
      <c r="F128" s="29" t="e">
        <f>IF($A128=$C$2,runs!P125,1/0)</f>
        <v>#DIV/0!</v>
      </c>
      <c r="G128" s="29" t="e">
        <f>IF($A128=$C$2,runs!Q125,1/0)</f>
        <v>#DIV/0!</v>
      </c>
      <c r="H128" s="29" t="e">
        <f>IF($A128=$C$2,runs!R125,1/0)</f>
        <v>#DIV/0!</v>
      </c>
      <c r="I128" s="29" t="e">
        <f>IF($A128=$C$2,runs!S125,1/0)</f>
        <v>#DIV/0!</v>
      </c>
      <c r="J128" s="29" t="e">
        <f>IF($A128=$C$2,runs!O125/runs!M125,1/0)</f>
        <v>#DIV/0!</v>
      </c>
      <c r="K128" s="29" t="e">
        <f t="shared" si="1"/>
        <v>#DIV/0!</v>
      </c>
      <c r="L128" s="29" t="e">
        <f>IF($A128=$C$2,runs!W125,1/0)</f>
        <v>#DIV/0!</v>
      </c>
      <c r="M128" s="29" t="e">
        <f>IF($A128=$C$2,runs!X125,1/0)</f>
        <v>#DIV/0!</v>
      </c>
    </row>
    <row r="129" spans="1:13" x14ac:dyDescent="0.2">
      <c r="A129" s="29">
        <f>runs!C126</f>
        <v>30</v>
      </c>
      <c r="B129" s="29" t="str">
        <f>IF($A129=$C$2,runs!B126," ")</f>
        <v xml:space="preserve"> </v>
      </c>
      <c r="C129" s="29" t="e">
        <f>IF($A129=$C$2,runs!A126,1/0)</f>
        <v>#DIV/0!</v>
      </c>
      <c r="D129" s="29" t="e">
        <f>IF($A129=$C$2,Rohdaten!I126,1/0)</f>
        <v>#DIV/0!</v>
      </c>
      <c r="E129" s="29" t="e">
        <f>IF($A129=$C$2,runs!L126/runs!M126,1/0)</f>
        <v>#DIV/0!</v>
      </c>
      <c r="F129" s="29" t="e">
        <f>IF($A129=$C$2,runs!P126,1/0)</f>
        <v>#DIV/0!</v>
      </c>
      <c r="G129" s="29" t="e">
        <f>IF($A129=$C$2,runs!Q126,1/0)</f>
        <v>#DIV/0!</v>
      </c>
      <c r="H129" s="29" t="e">
        <f>IF($A129=$C$2,runs!R126,1/0)</f>
        <v>#DIV/0!</v>
      </c>
      <c r="I129" s="29" t="e">
        <f>IF($A129=$C$2,runs!S126,1/0)</f>
        <v>#DIV/0!</v>
      </c>
      <c r="J129" s="29" t="e">
        <f>IF($A129=$C$2,runs!O126/runs!M126,1/0)</f>
        <v>#DIV/0!</v>
      </c>
      <c r="K129" s="29" t="e">
        <f t="shared" si="1"/>
        <v>#DIV/0!</v>
      </c>
      <c r="L129" s="29" t="e">
        <f>IF($A129=$C$2,runs!W126,1/0)</f>
        <v>#DIV/0!</v>
      </c>
      <c r="M129" s="29" t="e">
        <f>IF($A129=$C$2,runs!X126,1/0)</f>
        <v>#DIV/0!</v>
      </c>
    </row>
    <row r="130" spans="1:13" x14ac:dyDescent="0.2">
      <c r="A130" s="29">
        <f>runs!C127</f>
        <v>35</v>
      </c>
      <c r="B130" s="29" t="str">
        <f>IF($A130=$C$2,runs!B127," ")</f>
        <v xml:space="preserve"> </v>
      </c>
      <c r="C130" s="29" t="e">
        <f>IF($A130=$C$2,runs!A127,1/0)</f>
        <v>#DIV/0!</v>
      </c>
      <c r="D130" s="29" t="e">
        <f>IF($A130=$C$2,Rohdaten!I127,1/0)</f>
        <v>#DIV/0!</v>
      </c>
      <c r="E130" s="29" t="e">
        <f>IF($A130=$C$2,runs!L127/runs!M127,1/0)</f>
        <v>#DIV/0!</v>
      </c>
      <c r="F130" s="29" t="e">
        <f>IF($A130=$C$2,runs!P127,1/0)</f>
        <v>#DIV/0!</v>
      </c>
      <c r="G130" s="29" t="e">
        <f>IF($A130=$C$2,runs!Q127,1/0)</f>
        <v>#DIV/0!</v>
      </c>
      <c r="H130" s="29" t="e">
        <f>IF($A130=$C$2,runs!R127,1/0)</f>
        <v>#DIV/0!</v>
      </c>
      <c r="I130" s="29" t="e">
        <f>IF($A130=$C$2,runs!S127,1/0)</f>
        <v>#DIV/0!</v>
      </c>
      <c r="J130" s="29" t="e">
        <f>IF($A130=$C$2,runs!O127/runs!M127,1/0)</f>
        <v>#DIV/0!</v>
      </c>
      <c r="K130" s="29" t="e">
        <f t="shared" si="1"/>
        <v>#DIV/0!</v>
      </c>
      <c r="L130" s="29" t="e">
        <f>IF($A130=$C$2,runs!W127,1/0)</f>
        <v>#DIV/0!</v>
      </c>
      <c r="M130" s="29" t="e">
        <f>IF($A130=$C$2,runs!X127,1/0)</f>
        <v>#DIV/0!</v>
      </c>
    </row>
    <row r="131" spans="1:13" x14ac:dyDescent="0.2">
      <c r="A131" s="29">
        <f>runs!C128</f>
        <v>30</v>
      </c>
      <c r="B131" s="29" t="str">
        <f>IF($A131=$C$2,runs!B128," ")</f>
        <v xml:space="preserve"> </v>
      </c>
      <c r="C131" s="29" t="e">
        <f>IF($A131=$C$2,runs!A128,1/0)</f>
        <v>#DIV/0!</v>
      </c>
      <c r="D131" s="29" t="e">
        <f>IF($A131=$C$2,Rohdaten!I128,1/0)</f>
        <v>#DIV/0!</v>
      </c>
      <c r="E131" s="29" t="e">
        <f>IF($A131=$C$2,runs!L128/runs!M128,1/0)</f>
        <v>#DIV/0!</v>
      </c>
      <c r="F131" s="29" t="e">
        <f>IF($A131=$C$2,runs!P128,1/0)</f>
        <v>#DIV/0!</v>
      </c>
      <c r="G131" s="29" t="e">
        <f>IF($A131=$C$2,runs!Q128,1/0)</f>
        <v>#DIV/0!</v>
      </c>
      <c r="H131" s="29" t="e">
        <f>IF($A131=$C$2,runs!R128,1/0)</f>
        <v>#DIV/0!</v>
      </c>
      <c r="I131" s="29" t="e">
        <f>IF($A131=$C$2,runs!S128,1/0)</f>
        <v>#DIV/0!</v>
      </c>
      <c r="J131" s="29" t="e">
        <f>IF($A131=$C$2,runs!O128/runs!M128,1/0)</f>
        <v>#DIV/0!</v>
      </c>
      <c r="K131" s="29" t="e">
        <f t="shared" si="1"/>
        <v>#DIV/0!</v>
      </c>
      <c r="L131" s="29" t="e">
        <f>IF($A131=$C$2,runs!W128,1/0)</f>
        <v>#DIV/0!</v>
      </c>
      <c r="M131" s="29" t="e">
        <f>IF($A131=$C$2,runs!X128,1/0)</f>
        <v>#DIV/0!</v>
      </c>
    </row>
    <row r="132" spans="1:13" x14ac:dyDescent="0.2">
      <c r="A132" s="29">
        <f>runs!C129</f>
        <v>0</v>
      </c>
      <c r="B132" s="29" t="str">
        <f>IF($A132=$C$2,runs!B129," ")</f>
        <v xml:space="preserve"> </v>
      </c>
      <c r="C132" s="29" t="e">
        <f>IF($A132=$C$2,runs!A129,1/0)</f>
        <v>#DIV/0!</v>
      </c>
      <c r="D132" s="29" t="e">
        <f>IF($A132=$C$2,Rohdaten!I129,1/0)</f>
        <v>#DIV/0!</v>
      </c>
      <c r="E132" s="29" t="e">
        <f>IF($A132=$C$2,runs!L129/runs!M129,1/0)</f>
        <v>#DIV/0!</v>
      </c>
      <c r="F132" s="29" t="e">
        <f>IF($A132=$C$2,runs!P129,1/0)</f>
        <v>#DIV/0!</v>
      </c>
      <c r="G132" s="29" t="e">
        <f>IF($A132=$C$2,runs!Q129,1/0)</f>
        <v>#DIV/0!</v>
      </c>
      <c r="H132" s="29" t="e">
        <f>IF($A132=$C$2,runs!R129,1/0)</f>
        <v>#DIV/0!</v>
      </c>
      <c r="I132" s="29" t="e">
        <f>IF($A132=$C$2,runs!S129,1/0)</f>
        <v>#DIV/0!</v>
      </c>
      <c r="J132" s="29" t="e">
        <f>IF($A132=$C$2,runs!O129/runs!M129,1/0)</f>
        <v>#DIV/0!</v>
      </c>
      <c r="K132" s="29" t="e">
        <f t="shared" si="1"/>
        <v>#DIV/0!</v>
      </c>
      <c r="L132" s="29" t="e">
        <f>IF($A132=$C$2,runs!W129,1/0)</f>
        <v>#DIV/0!</v>
      </c>
      <c r="M132" s="29" t="e">
        <f>IF($A132=$C$2,runs!X129,1/0)</f>
        <v>#DIV/0!</v>
      </c>
    </row>
    <row r="133" spans="1:13" x14ac:dyDescent="0.2">
      <c r="A133" s="29">
        <f>runs!C130</f>
        <v>15</v>
      </c>
      <c r="B133" s="29" t="str">
        <f>IF($A133=$C$2,runs!B130," ")</f>
        <v xml:space="preserve"> </v>
      </c>
      <c r="C133" s="29" t="e">
        <f>IF($A133=$C$2,runs!A130,1/0)</f>
        <v>#DIV/0!</v>
      </c>
      <c r="D133" s="29" t="e">
        <f>IF($A133=$C$2,Rohdaten!I130,1/0)</f>
        <v>#DIV/0!</v>
      </c>
      <c r="E133" s="29" t="e">
        <f>IF($A133=$C$2,runs!L130/runs!M130,1/0)</f>
        <v>#DIV/0!</v>
      </c>
      <c r="F133" s="29" t="e">
        <f>IF($A133=$C$2,runs!P130,1/0)</f>
        <v>#DIV/0!</v>
      </c>
      <c r="G133" s="29" t="e">
        <f>IF($A133=$C$2,runs!Q130,1/0)</f>
        <v>#DIV/0!</v>
      </c>
      <c r="H133" s="29" t="e">
        <f>IF($A133=$C$2,runs!R130,1/0)</f>
        <v>#DIV/0!</v>
      </c>
      <c r="I133" s="29" t="e">
        <f>IF($A133=$C$2,runs!S130,1/0)</f>
        <v>#DIV/0!</v>
      </c>
      <c r="J133" s="29" t="e">
        <f>IF($A133=$C$2,runs!O130/runs!M130,1/0)</f>
        <v>#DIV/0!</v>
      </c>
      <c r="K133" s="29" t="e">
        <f t="shared" si="1"/>
        <v>#DIV/0!</v>
      </c>
      <c r="L133" s="29" t="e">
        <f>IF($A133=$C$2,runs!W130,1/0)</f>
        <v>#DIV/0!</v>
      </c>
      <c r="M133" s="29" t="e">
        <f>IF($A133=$C$2,runs!X130,1/0)</f>
        <v>#DIV/0!</v>
      </c>
    </row>
    <row r="134" spans="1:13" x14ac:dyDescent="0.2">
      <c r="A134" s="29">
        <f>runs!C131</f>
        <v>0</v>
      </c>
      <c r="B134" s="29" t="str">
        <f>IF($A134=$C$2,runs!B131," ")</f>
        <v xml:space="preserve"> </v>
      </c>
      <c r="C134" s="29" t="e">
        <f>IF($A134=$C$2,runs!A131,1/0)</f>
        <v>#DIV/0!</v>
      </c>
      <c r="D134" s="29" t="e">
        <f>IF($A134=$C$2,Rohdaten!I131,1/0)</f>
        <v>#DIV/0!</v>
      </c>
      <c r="E134" s="29" t="e">
        <f>IF($A134=$C$2,runs!L131/runs!M131,1/0)</f>
        <v>#DIV/0!</v>
      </c>
      <c r="F134" s="29" t="e">
        <f>IF($A134=$C$2,runs!P131,1/0)</f>
        <v>#DIV/0!</v>
      </c>
      <c r="G134" s="29" t="e">
        <f>IF($A134=$C$2,runs!Q131,1/0)</f>
        <v>#DIV/0!</v>
      </c>
      <c r="H134" s="29" t="e">
        <f>IF($A134=$C$2,runs!R131,1/0)</f>
        <v>#DIV/0!</v>
      </c>
      <c r="I134" s="29" t="e">
        <f>IF($A134=$C$2,runs!S131,1/0)</f>
        <v>#DIV/0!</v>
      </c>
      <c r="J134" s="29" t="e">
        <f>IF($A134=$C$2,runs!O131/runs!M131,1/0)</f>
        <v>#DIV/0!</v>
      </c>
      <c r="K134" s="29" t="e">
        <f t="shared" ref="K134:K197" si="2">J134*1000000000</f>
        <v>#DIV/0!</v>
      </c>
      <c r="L134" s="29" t="e">
        <f>IF($A134=$C$2,runs!W131,1/0)</f>
        <v>#DIV/0!</v>
      </c>
      <c r="M134" s="29" t="e">
        <f>IF($A134=$C$2,runs!X131,1/0)</f>
        <v>#DIV/0!</v>
      </c>
    </row>
    <row r="135" spans="1:13" x14ac:dyDescent="0.2">
      <c r="A135" s="29">
        <f>runs!C132</f>
        <v>0</v>
      </c>
      <c r="B135" s="29" t="str">
        <f>IF($A135=$C$2,runs!B132," ")</f>
        <v xml:space="preserve"> </v>
      </c>
      <c r="C135" s="29" t="e">
        <f>IF($A135=$C$2,runs!A132,1/0)</f>
        <v>#DIV/0!</v>
      </c>
      <c r="D135" s="29" t="e">
        <f>IF($A135=$C$2,Rohdaten!I132,1/0)</f>
        <v>#DIV/0!</v>
      </c>
      <c r="E135" s="29" t="e">
        <f>IF($A135=$C$2,runs!L132/runs!M132,1/0)</f>
        <v>#DIV/0!</v>
      </c>
      <c r="F135" s="29" t="e">
        <f>IF($A135=$C$2,runs!P132,1/0)</f>
        <v>#DIV/0!</v>
      </c>
      <c r="G135" s="29" t="e">
        <f>IF($A135=$C$2,runs!Q132,1/0)</f>
        <v>#DIV/0!</v>
      </c>
      <c r="H135" s="29" t="e">
        <f>IF($A135=$C$2,runs!R132,1/0)</f>
        <v>#DIV/0!</v>
      </c>
      <c r="I135" s="29" t="e">
        <f>IF($A135=$C$2,runs!S132,1/0)</f>
        <v>#DIV/0!</v>
      </c>
      <c r="J135" s="29" t="e">
        <f>IF($A135=$C$2,runs!O132/runs!M132,1/0)</f>
        <v>#DIV/0!</v>
      </c>
      <c r="K135" s="29" t="e">
        <f t="shared" si="2"/>
        <v>#DIV/0!</v>
      </c>
      <c r="L135" s="29" t="e">
        <f>IF($A135=$C$2,runs!W132,1/0)</f>
        <v>#DIV/0!</v>
      </c>
      <c r="M135" s="29" t="e">
        <f>IF($A135=$C$2,runs!X132,1/0)</f>
        <v>#DIV/0!</v>
      </c>
    </row>
    <row r="136" spans="1:13" x14ac:dyDescent="0.2">
      <c r="A136" s="29">
        <f>runs!C133</f>
        <v>0</v>
      </c>
      <c r="B136" s="29" t="str">
        <f>IF($A136=$C$2,runs!B133," ")</f>
        <v xml:space="preserve"> </v>
      </c>
      <c r="C136" s="29" t="e">
        <f>IF($A136=$C$2,runs!A133,1/0)</f>
        <v>#DIV/0!</v>
      </c>
      <c r="D136" s="29" t="e">
        <f>IF($A136=$C$2,Rohdaten!I133,1/0)</f>
        <v>#DIV/0!</v>
      </c>
      <c r="E136" s="29" t="e">
        <f>IF($A136=$C$2,runs!L133/runs!M133,1/0)</f>
        <v>#DIV/0!</v>
      </c>
      <c r="F136" s="29" t="e">
        <f>IF($A136=$C$2,runs!P133,1/0)</f>
        <v>#DIV/0!</v>
      </c>
      <c r="G136" s="29" t="e">
        <f>IF($A136=$C$2,runs!Q133,1/0)</f>
        <v>#DIV/0!</v>
      </c>
      <c r="H136" s="29" t="e">
        <f>IF($A136=$C$2,runs!R133,1/0)</f>
        <v>#DIV/0!</v>
      </c>
      <c r="I136" s="29" t="e">
        <f>IF($A136=$C$2,runs!S133,1/0)</f>
        <v>#DIV/0!</v>
      </c>
      <c r="J136" s="29" t="e">
        <f>IF($A136=$C$2,runs!O133/runs!M133,1/0)</f>
        <v>#DIV/0!</v>
      </c>
      <c r="K136" s="29" t="e">
        <f t="shared" si="2"/>
        <v>#DIV/0!</v>
      </c>
      <c r="L136" s="29" t="e">
        <f>IF($A136=$C$2,runs!W133,1/0)</f>
        <v>#DIV/0!</v>
      </c>
      <c r="M136" s="29" t="e">
        <f>IF($A136=$C$2,runs!X133,1/0)</f>
        <v>#DIV/0!</v>
      </c>
    </row>
    <row r="137" spans="1:13" x14ac:dyDescent="0.2">
      <c r="A137" s="29">
        <f>runs!C134</f>
        <v>7</v>
      </c>
      <c r="B137" s="29" t="str">
        <f>IF($A137=$C$2,runs!B134," ")</f>
        <v xml:space="preserve"> </v>
      </c>
      <c r="C137" s="29" t="e">
        <f>IF($A137=$C$2,runs!A134,1/0)</f>
        <v>#DIV/0!</v>
      </c>
      <c r="D137" s="29" t="e">
        <f>IF($A137=$C$2,Rohdaten!I134,1/0)</f>
        <v>#DIV/0!</v>
      </c>
      <c r="E137" s="29" t="e">
        <f>IF($A137=$C$2,runs!L134/runs!M134,1/0)</f>
        <v>#DIV/0!</v>
      </c>
      <c r="F137" s="29" t="e">
        <f>IF($A137=$C$2,runs!P134,1/0)</f>
        <v>#DIV/0!</v>
      </c>
      <c r="G137" s="29" t="e">
        <f>IF($A137=$C$2,runs!Q134,1/0)</f>
        <v>#DIV/0!</v>
      </c>
      <c r="H137" s="29" t="e">
        <f>IF($A137=$C$2,runs!R134,1/0)</f>
        <v>#DIV/0!</v>
      </c>
      <c r="I137" s="29" t="e">
        <f>IF($A137=$C$2,runs!S134,1/0)</f>
        <v>#DIV/0!</v>
      </c>
      <c r="J137" s="29" t="e">
        <f>IF($A137=$C$2,runs!O134/runs!M134,1/0)</f>
        <v>#DIV/0!</v>
      </c>
      <c r="K137" s="29" t="e">
        <f t="shared" si="2"/>
        <v>#DIV/0!</v>
      </c>
      <c r="L137" s="29" t="e">
        <f>IF($A137=$C$2,runs!W134,1/0)</f>
        <v>#DIV/0!</v>
      </c>
      <c r="M137" s="29" t="e">
        <f>IF($A137=$C$2,runs!X134,1/0)</f>
        <v>#DIV/0!</v>
      </c>
    </row>
    <row r="138" spans="1:13" x14ac:dyDescent="0.2">
      <c r="A138" s="29">
        <f>runs!C135</f>
        <v>8</v>
      </c>
      <c r="B138" s="29" t="str">
        <f>IF($A138=$C$2,runs!B135," ")</f>
        <v xml:space="preserve"> </v>
      </c>
      <c r="C138" s="29" t="e">
        <f>IF($A138=$C$2,runs!A135,1/0)</f>
        <v>#DIV/0!</v>
      </c>
      <c r="D138" s="29" t="e">
        <f>IF($A138=$C$2,Rohdaten!I135,1/0)</f>
        <v>#DIV/0!</v>
      </c>
      <c r="E138" s="29" t="e">
        <f>IF($A138=$C$2,runs!L135/runs!M135,1/0)</f>
        <v>#DIV/0!</v>
      </c>
      <c r="F138" s="29" t="e">
        <f>IF($A138=$C$2,runs!P135,1/0)</f>
        <v>#DIV/0!</v>
      </c>
      <c r="G138" s="29" t="e">
        <f>IF($A138=$C$2,runs!Q135,1/0)</f>
        <v>#DIV/0!</v>
      </c>
      <c r="H138" s="29" t="e">
        <f>IF($A138=$C$2,runs!R135,1/0)</f>
        <v>#DIV/0!</v>
      </c>
      <c r="I138" s="29" t="e">
        <f>IF($A138=$C$2,runs!S135,1/0)</f>
        <v>#DIV/0!</v>
      </c>
      <c r="J138" s="29" t="e">
        <f>IF($A138=$C$2,runs!O135/runs!M135,1/0)</f>
        <v>#DIV/0!</v>
      </c>
      <c r="K138" s="29" t="e">
        <f t="shared" si="2"/>
        <v>#DIV/0!</v>
      </c>
      <c r="L138" s="29" t="e">
        <f>IF($A138=$C$2,runs!W135,1/0)</f>
        <v>#DIV/0!</v>
      </c>
      <c r="M138" s="29" t="e">
        <f>IF($A138=$C$2,runs!X135,1/0)</f>
        <v>#DIV/0!</v>
      </c>
    </row>
    <row r="139" spans="1:13" x14ac:dyDescent="0.2">
      <c r="A139" s="29">
        <f>runs!C136</f>
        <v>9</v>
      </c>
      <c r="B139" s="29" t="str">
        <f>IF($A139=$C$2,runs!B136," ")</f>
        <v xml:space="preserve"> </v>
      </c>
      <c r="C139" s="29" t="e">
        <f>IF($A139=$C$2,runs!A136,1/0)</f>
        <v>#DIV/0!</v>
      </c>
      <c r="D139" s="29" t="e">
        <f>IF($A139=$C$2,Rohdaten!I136,1/0)</f>
        <v>#DIV/0!</v>
      </c>
      <c r="E139" s="29" t="e">
        <f>IF($A139=$C$2,runs!L136/runs!M136,1/0)</f>
        <v>#DIV/0!</v>
      </c>
      <c r="F139" s="29" t="e">
        <f>IF($A139=$C$2,runs!P136,1/0)</f>
        <v>#DIV/0!</v>
      </c>
      <c r="G139" s="29" t="e">
        <f>IF($A139=$C$2,runs!Q136,1/0)</f>
        <v>#DIV/0!</v>
      </c>
      <c r="H139" s="29" t="e">
        <f>IF($A139=$C$2,runs!R136,1/0)</f>
        <v>#DIV/0!</v>
      </c>
      <c r="I139" s="29" t="e">
        <f>IF($A139=$C$2,runs!S136,1/0)</f>
        <v>#DIV/0!</v>
      </c>
      <c r="J139" s="29" t="e">
        <f>IF($A139=$C$2,runs!O136/runs!M136,1/0)</f>
        <v>#DIV/0!</v>
      </c>
      <c r="K139" s="29" t="e">
        <f t="shared" si="2"/>
        <v>#DIV/0!</v>
      </c>
      <c r="L139" s="29" t="e">
        <f>IF($A139=$C$2,runs!W136,1/0)</f>
        <v>#DIV/0!</v>
      </c>
      <c r="M139" s="29" t="e">
        <f>IF($A139=$C$2,runs!X136,1/0)</f>
        <v>#DIV/0!</v>
      </c>
    </row>
    <row r="140" spans="1:13" x14ac:dyDescent="0.2">
      <c r="A140" s="29">
        <f>runs!C137</f>
        <v>10</v>
      </c>
      <c r="B140" s="29" t="str">
        <f>IF($A140=$C$2,runs!B137," ")</f>
        <v>Vienna-KkU</v>
      </c>
      <c r="C140" s="29">
        <f>IF($A140=$C$2,runs!A137,1/0)</f>
        <v>188</v>
      </c>
      <c r="D140" s="29">
        <f>IF($A140=$C$2,Rohdaten!I137,1/0)</f>
        <v>4244</v>
      </c>
      <c r="E140" s="29">
        <f>IF($A140=$C$2,runs!L137/runs!M137,1/0)</f>
        <v>5.0310945273631842E-2</v>
      </c>
      <c r="F140" s="29">
        <f>IF($A140=$C$2,runs!P137,1/0)</f>
        <v>4.2456105879482017E-11</v>
      </c>
      <c r="G140" s="29">
        <f>IF($A140=$C$2,runs!Q137,1/0)</f>
        <v>1.408109732618437E-11</v>
      </c>
      <c r="H140" s="29">
        <f>IF($A140=$C$2,runs!R137,1/0)</f>
        <v>5.1417022881652467E-11</v>
      </c>
      <c r="I140" s="29">
        <f>IF($A140=$C$2,runs!S137,1/0)</f>
        <v>1.705309727355594E-11</v>
      </c>
      <c r="J140" s="29">
        <f>IF($A140=$C$2,runs!O137/runs!M137,1/0)</f>
        <v>5.6958730562499997E-10</v>
      </c>
      <c r="K140" s="29">
        <f t="shared" si="2"/>
        <v>0.56958730562499993</v>
      </c>
      <c r="L140" s="29">
        <f>IF($A140=$C$2,runs!W137,1/0)</f>
        <v>5.0679398679110625E-11</v>
      </c>
      <c r="M140" s="29">
        <f>IF($A140=$C$2,runs!X137,1/0)</f>
        <v>1.6808455001944299E-11</v>
      </c>
    </row>
    <row r="141" spans="1:13" x14ac:dyDescent="0.2">
      <c r="A141" s="29">
        <f>runs!C138</f>
        <v>11</v>
      </c>
      <c r="B141" s="29" t="str">
        <f>IF($A141=$C$2,runs!B138," ")</f>
        <v xml:space="preserve"> </v>
      </c>
      <c r="C141" s="29" t="e">
        <f>IF($A141=$C$2,runs!A138,1/0)</f>
        <v>#DIV/0!</v>
      </c>
      <c r="D141" s="29" t="e">
        <f>IF($A141=$C$2,Rohdaten!I138,1/0)</f>
        <v>#DIV/0!</v>
      </c>
      <c r="E141" s="29" t="e">
        <f>IF($A141=$C$2,runs!L138/runs!M138,1/0)</f>
        <v>#DIV/0!</v>
      </c>
      <c r="F141" s="29" t="e">
        <f>IF($A141=$C$2,runs!P138,1/0)</f>
        <v>#DIV/0!</v>
      </c>
      <c r="G141" s="29" t="e">
        <f>IF($A141=$C$2,runs!Q138,1/0)</f>
        <v>#DIV/0!</v>
      </c>
      <c r="H141" s="29" t="e">
        <f>IF($A141=$C$2,runs!R138,1/0)</f>
        <v>#DIV/0!</v>
      </c>
      <c r="I141" s="29" t="e">
        <f>IF($A141=$C$2,runs!S138,1/0)</f>
        <v>#DIV/0!</v>
      </c>
      <c r="J141" s="29" t="e">
        <f>IF($A141=$C$2,runs!O138/runs!M138,1/0)</f>
        <v>#DIV/0!</v>
      </c>
      <c r="K141" s="29" t="e">
        <f t="shared" si="2"/>
        <v>#DIV/0!</v>
      </c>
      <c r="L141" s="29" t="e">
        <f>IF($A141=$C$2,runs!W138,1/0)</f>
        <v>#DIV/0!</v>
      </c>
      <c r="M141" s="29" t="e">
        <f>IF($A141=$C$2,runs!X138,1/0)</f>
        <v>#DIV/0!</v>
      </c>
    </row>
    <row r="142" spans="1:13" x14ac:dyDescent="0.2">
      <c r="A142" s="29">
        <f>runs!C139</f>
        <v>12</v>
      </c>
      <c r="B142" s="29" t="str">
        <f>IF($A142=$C$2,runs!B139," ")</f>
        <v xml:space="preserve"> </v>
      </c>
      <c r="C142" s="29" t="e">
        <f>IF($A142=$C$2,runs!A139,1/0)</f>
        <v>#DIV/0!</v>
      </c>
      <c r="D142" s="29" t="e">
        <f>IF($A142=$C$2,Rohdaten!I139,1/0)</f>
        <v>#DIV/0!</v>
      </c>
      <c r="E142" s="29" t="e">
        <f>IF($A142=$C$2,runs!L139/runs!M139,1/0)</f>
        <v>#DIV/0!</v>
      </c>
      <c r="F142" s="29" t="e">
        <f>IF($A142=$C$2,runs!P139,1/0)</f>
        <v>#DIV/0!</v>
      </c>
      <c r="G142" s="29" t="e">
        <f>IF($A142=$C$2,runs!Q139,1/0)</f>
        <v>#DIV/0!</v>
      </c>
      <c r="H142" s="29" t="e">
        <f>IF($A142=$C$2,runs!R139,1/0)</f>
        <v>#DIV/0!</v>
      </c>
      <c r="I142" s="29" t="e">
        <f>IF($A142=$C$2,runs!S139,1/0)</f>
        <v>#DIV/0!</v>
      </c>
      <c r="J142" s="29" t="e">
        <f>IF($A142=$C$2,runs!O139/runs!M139,1/0)</f>
        <v>#DIV/0!</v>
      </c>
      <c r="K142" s="29" t="e">
        <f t="shared" si="2"/>
        <v>#DIV/0!</v>
      </c>
      <c r="L142" s="29" t="e">
        <f>IF($A142=$C$2,runs!W139,1/0)</f>
        <v>#DIV/0!</v>
      </c>
      <c r="M142" s="29" t="e">
        <f>IF($A142=$C$2,runs!X139,1/0)</f>
        <v>#DIV/0!</v>
      </c>
    </row>
    <row r="143" spans="1:13" x14ac:dyDescent="0.2">
      <c r="A143" s="29">
        <f>runs!C140</f>
        <v>13</v>
      </c>
      <c r="B143" s="29" t="str">
        <f>IF($A143=$C$2,runs!B140," ")</f>
        <v xml:space="preserve"> </v>
      </c>
      <c r="C143" s="29" t="e">
        <f>IF($A143=$C$2,runs!A140,1/0)</f>
        <v>#DIV/0!</v>
      </c>
      <c r="D143" s="29" t="e">
        <f>IF($A143=$C$2,Rohdaten!I140,1/0)</f>
        <v>#DIV/0!</v>
      </c>
      <c r="E143" s="29" t="e">
        <f>IF($A143=$C$2,runs!L140/runs!M140,1/0)</f>
        <v>#DIV/0!</v>
      </c>
      <c r="F143" s="29" t="e">
        <f>IF($A143=$C$2,runs!P140,1/0)</f>
        <v>#DIV/0!</v>
      </c>
      <c r="G143" s="29" t="e">
        <f>IF($A143=$C$2,runs!Q140,1/0)</f>
        <v>#DIV/0!</v>
      </c>
      <c r="H143" s="29" t="e">
        <f>IF($A143=$C$2,runs!R140,1/0)</f>
        <v>#DIV/0!</v>
      </c>
      <c r="I143" s="29" t="e">
        <f>IF($A143=$C$2,runs!S140,1/0)</f>
        <v>#DIV/0!</v>
      </c>
      <c r="J143" s="29" t="e">
        <f>IF($A143=$C$2,runs!O140/runs!M140,1/0)</f>
        <v>#DIV/0!</v>
      </c>
      <c r="K143" s="29" t="e">
        <f t="shared" si="2"/>
        <v>#DIV/0!</v>
      </c>
      <c r="L143" s="29" t="e">
        <f>IF($A143=$C$2,runs!W140,1/0)</f>
        <v>#DIV/0!</v>
      </c>
      <c r="M143" s="29" t="e">
        <f>IF($A143=$C$2,runs!X140,1/0)</f>
        <v>#DIV/0!</v>
      </c>
    </row>
    <row r="144" spans="1:13" x14ac:dyDescent="0.2">
      <c r="A144" s="29">
        <f>runs!C141</f>
        <v>14</v>
      </c>
      <c r="B144" s="29" t="str">
        <f>IF($A144=$C$2,runs!B141," ")</f>
        <v xml:space="preserve"> </v>
      </c>
      <c r="C144" s="29" t="e">
        <f>IF($A144=$C$2,runs!A141,1/0)</f>
        <v>#DIV/0!</v>
      </c>
      <c r="D144" s="29" t="e">
        <f>IF($A144=$C$2,Rohdaten!I141,1/0)</f>
        <v>#DIV/0!</v>
      </c>
      <c r="E144" s="29" t="e">
        <f>IF($A144=$C$2,runs!L141/runs!M141,1/0)</f>
        <v>#DIV/0!</v>
      </c>
      <c r="F144" s="29" t="e">
        <f>IF($A144=$C$2,runs!P141,1/0)</f>
        <v>#DIV/0!</v>
      </c>
      <c r="G144" s="29" t="e">
        <f>IF($A144=$C$2,runs!Q141,1/0)</f>
        <v>#DIV/0!</v>
      </c>
      <c r="H144" s="29" t="e">
        <f>IF($A144=$C$2,runs!R141,1/0)</f>
        <v>#DIV/0!</v>
      </c>
      <c r="I144" s="29" t="e">
        <f>IF($A144=$C$2,runs!S141,1/0)</f>
        <v>#DIV/0!</v>
      </c>
      <c r="J144" s="29" t="e">
        <f>IF($A144=$C$2,runs!O141/runs!M141,1/0)</f>
        <v>#DIV/0!</v>
      </c>
      <c r="K144" s="29" t="e">
        <f t="shared" si="2"/>
        <v>#DIV/0!</v>
      </c>
      <c r="L144" s="29" t="e">
        <f>IF($A144=$C$2,runs!W141,1/0)</f>
        <v>#DIV/0!</v>
      </c>
      <c r="M144" s="29" t="e">
        <f>IF($A144=$C$2,runs!X141,1/0)</f>
        <v>#DIV/0!</v>
      </c>
    </row>
    <row r="145" spans="1:13" x14ac:dyDescent="0.2">
      <c r="A145" s="29">
        <f>runs!C142</f>
        <v>16</v>
      </c>
      <c r="B145" s="29" t="str">
        <f>IF($A145=$C$2,runs!B142," ")</f>
        <v xml:space="preserve"> </v>
      </c>
      <c r="C145" s="29" t="e">
        <f>IF($A145=$C$2,runs!A142,1/0)</f>
        <v>#DIV/0!</v>
      </c>
      <c r="D145" s="29" t="e">
        <f>IF($A145=$C$2,Rohdaten!I142,1/0)</f>
        <v>#DIV/0!</v>
      </c>
      <c r="E145" s="29" t="e">
        <f>IF($A145=$C$2,runs!L142/runs!M142,1/0)</f>
        <v>#DIV/0!</v>
      </c>
      <c r="F145" s="29" t="e">
        <f>IF($A145=$C$2,runs!P142,1/0)</f>
        <v>#DIV/0!</v>
      </c>
      <c r="G145" s="29" t="e">
        <f>IF($A145=$C$2,runs!Q142,1/0)</f>
        <v>#DIV/0!</v>
      </c>
      <c r="H145" s="29" t="e">
        <f>IF($A145=$C$2,runs!R142,1/0)</f>
        <v>#DIV/0!</v>
      </c>
      <c r="I145" s="29" t="e">
        <f>IF($A145=$C$2,runs!S142,1/0)</f>
        <v>#DIV/0!</v>
      </c>
      <c r="J145" s="29" t="e">
        <f>IF($A145=$C$2,runs!O142/runs!M142,1/0)</f>
        <v>#DIV/0!</v>
      </c>
      <c r="K145" s="29" t="e">
        <f t="shared" si="2"/>
        <v>#DIV/0!</v>
      </c>
      <c r="L145" s="29" t="e">
        <f>IF($A145=$C$2,runs!W142,1/0)</f>
        <v>#DIV/0!</v>
      </c>
      <c r="M145" s="29" t="e">
        <f>IF($A145=$C$2,runs!X142,1/0)</f>
        <v>#DIV/0!</v>
      </c>
    </row>
    <row r="146" spans="1:13" x14ac:dyDescent="0.2">
      <c r="A146" s="29">
        <f>runs!C143</f>
        <v>17</v>
      </c>
      <c r="B146" s="29" t="str">
        <f>IF($A146=$C$2,runs!B143," ")</f>
        <v xml:space="preserve"> </v>
      </c>
      <c r="C146" s="29" t="e">
        <f>IF($A146=$C$2,runs!A143,1/0)</f>
        <v>#DIV/0!</v>
      </c>
      <c r="D146" s="29" t="e">
        <f>IF($A146=$C$2,Rohdaten!I143,1/0)</f>
        <v>#DIV/0!</v>
      </c>
      <c r="E146" s="29" t="e">
        <f>IF($A146=$C$2,runs!L143/runs!M143,1/0)</f>
        <v>#DIV/0!</v>
      </c>
      <c r="F146" s="29" t="e">
        <f>IF($A146=$C$2,runs!P143,1/0)</f>
        <v>#DIV/0!</v>
      </c>
      <c r="G146" s="29" t="e">
        <f>IF($A146=$C$2,runs!Q143,1/0)</f>
        <v>#DIV/0!</v>
      </c>
      <c r="H146" s="29" t="e">
        <f>IF($A146=$C$2,runs!R143,1/0)</f>
        <v>#DIV/0!</v>
      </c>
      <c r="I146" s="29" t="e">
        <f>IF($A146=$C$2,runs!S143,1/0)</f>
        <v>#DIV/0!</v>
      </c>
      <c r="J146" s="29" t="e">
        <f>IF($A146=$C$2,runs!O143/runs!M143,1/0)</f>
        <v>#DIV/0!</v>
      </c>
      <c r="K146" s="29" t="e">
        <f t="shared" si="2"/>
        <v>#DIV/0!</v>
      </c>
      <c r="L146" s="29" t="e">
        <f>IF($A146=$C$2,runs!W143,1/0)</f>
        <v>#DIV/0!</v>
      </c>
      <c r="M146" s="29" t="e">
        <f>IF($A146=$C$2,runs!X143,1/0)</f>
        <v>#DIV/0!</v>
      </c>
    </row>
    <row r="147" spans="1:13" x14ac:dyDescent="0.2">
      <c r="A147" s="29">
        <f>runs!C144</f>
        <v>18</v>
      </c>
      <c r="B147" s="29" t="str">
        <f>IF($A147=$C$2,runs!B144," ")</f>
        <v xml:space="preserve"> </v>
      </c>
      <c r="C147" s="29" t="e">
        <f>IF($A147=$C$2,runs!A144,1/0)</f>
        <v>#DIV/0!</v>
      </c>
      <c r="D147" s="29" t="e">
        <f>IF($A147=$C$2,Rohdaten!I144,1/0)</f>
        <v>#DIV/0!</v>
      </c>
      <c r="E147" s="29" t="e">
        <f>IF($A147=$C$2,runs!L144/runs!M144,1/0)</f>
        <v>#DIV/0!</v>
      </c>
      <c r="F147" s="29" t="e">
        <f>IF($A147=$C$2,runs!P144,1/0)</f>
        <v>#DIV/0!</v>
      </c>
      <c r="G147" s="29" t="e">
        <f>IF($A147=$C$2,runs!Q144,1/0)</f>
        <v>#DIV/0!</v>
      </c>
      <c r="H147" s="29" t="e">
        <f>IF($A147=$C$2,runs!R144,1/0)</f>
        <v>#DIV/0!</v>
      </c>
      <c r="I147" s="29" t="e">
        <f>IF($A147=$C$2,runs!S144,1/0)</f>
        <v>#DIV/0!</v>
      </c>
      <c r="J147" s="29" t="e">
        <f>IF($A147=$C$2,runs!O144/runs!M144,1/0)</f>
        <v>#DIV/0!</v>
      </c>
      <c r="K147" s="29" t="e">
        <f t="shared" si="2"/>
        <v>#DIV/0!</v>
      </c>
      <c r="L147" s="29" t="e">
        <f>IF($A147=$C$2,runs!W144,1/0)</f>
        <v>#DIV/0!</v>
      </c>
      <c r="M147" s="29" t="e">
        <f>IF($A147=$C$2,runs!X144,1/0)</f>
        <v>#DIV/0!</v>
      </c>
    </row>
    <row r="148" spans="1:13" x14ac:dyDescent="0.2">
      <c r="A148" s="29">
        <f>runs!C145</f>
        <v>30</v>
      </c>
      <c r="B148" s="29" t="str">
        <f>IF($A148=$C$2,runs!B145," ")</f>
        <v xml:space="preserve"> </v>
      </c>
      <c r="C148" s="29" t="e">
        <f>IF($A148=$C$2,runs!A145,1/0)</f>
        <v>#DIV/0!</v>
      </c>
      <c r="D148" s="29" t="e">
        <f>IF($A148=$C$2,Rohdaten!I145,1/0)</f>
        <v>#DIV/0!</v>
      </c>
      <c r="E148" s="29" t="e">
        <f>IF($A148=$C$2,runs!L145/runs!M145,1/0)</f>
        <v>#DIV/0!</v>
      </c>
      <c r="F148" s="29" t="e">
        <f>IF($A148=$C$2,runs!P145,1/0)</f>
        <v>#DIV/0!</v>
      </c>
      <c r="G148" s="29" t="e">
        <f>IF($A148=$C$2,runs!Q145,1/0)</f>
        <v>#DIV/0!</v>
      </c>
      <c r="H148" s="29" t="e">
        <f>IF($A148=$C$2,runs!R145,1/0)</f>
        <v>#DIV/0!</v>
      </c>
      <c r="I148" s="29" t="e">
        <f>IF($A148=$C$2,runs!S145,1/0)</f>
        <v>#DIV/0!</v>
      </c>
      <c r="J148" s="29" t="e">
        <f>IF($A148=$C$2,runs!O145/runs!M145,1/0)</f>
        <v>#DIV/0!</v>
      </c>
      <c r="K148" s="29" t="e">
        <f t="shared" si="2"/>
        <v>#DIV/0!</v>
      </c>
      <c r="L148" s="29" t="e">
        <f>IF($A148=$C$2,runs!W145,1/0)</f>
        <v>#DIV/0!</v>
      </c>
      <c r="M148" s="29" t="e">
        <f>IF($A148=$C$2,runs!X145,1/0)</f>
        <v>#DIV/0!</v>
      </c>
    </row>
    <row r="149" spans="1:13" x14ac:dyDescent="0.2">
      <c r="A149" s="29">
        <f>runs!C146</f>
        <v>35</v>
      </c>
      <c r="B149" s="29" t="str">
        <f>IF($A149=$C$2,runs!B146," ")</f>
        <v xml:space="preserve"> </v>
      </c>
      <c r="C149" s="29" t="e">
        <f>IF($A149=$C$2,runs!A146,1/0)</f>
        <v>#DIV/0!</v>
      </c>
      <c r="D149" s="29" t="e">
        <f>IF($A149=$C$2,Rohdaten!I146,1/0)</f>
        <v>#DIV/0!</v>
      </c>
      <c r="E149" s="29" t="e">
        <f>IF($A149=$C$2,runs!L146/runs!M146,1/0)</f>
        <v>#DIV/0!</v>
      </c>
      <c r="F149" s="29" t="e">
        <f>IF($A149=$C$2,runs!P146,1/0)</f>
        <v>#DIV/0!</v>
      </c>
      <c r="G149" s="29" t="e">
        <f>IF($A149=$C$2,runs!Q146,1/0)</f>
        <v>#DIV/0!</v>
      </c>
      <c r="H149" s="29" t="e">
        <f>IF($A149=$C$2,runs!R146,1/0)</f>
        <v>#DIV/0!</v>
      </c>
      <c r="I149" s="29" t="e">
        <f>IF($A149=$C$2,runs!S146,1/0)</f>
        <v>#DIV/0!</v>
      </c>
      <c r="J149" s="29" t="e">
        <f>IF($A149=$C$2,runs!O146/runs!M146,1/0)</f>
        <v>#DIV/0!</v>
      </c>
      <c r="K149" s="29" t="e">
        <f t="shared" si="2"/>
        <v>#DIV/0!</v>
      </c>
      <c r="L149" s="29" t="e">
        <f>IF($A149=$C$2,runs!W146,1/0)</f>
        <v>#DIV/0!</v>
      </c>
      <c r="M149" s="29" t="e">
        <f>IF($A149=$C$2,runs!X146,1/0)</f>
        <v>#DIV/0!</v>
      </c>
    </row>
    <row r="150" spans="1:13" x14ac:dyDescent="0.2">
      <c r="A150" s="29">
        <f>runs!C147</f>
        <v>30</v>
      </c>
      <c r="B150" s="29" t="str">
        <f>IF($A150=$C$2,runs!B147," ")</f>
        <v xml:space="preserve"> </v>
      </c>
      <c r="C150" s="29" t="e">
        <f>IF($A150=$C$2,runs!A147,1/0)</f>
        <v>#DIV/0!</v>
      </c>
      <c r="D150" s="29" t="e">
        <f>IF($A150=$C$2,Rohdaten!I147,1/0)</f>
        <v>#DIV/0!</v>
      </c>
      <c r="E150" s="29" t="e">
        <f>IF($A150=$C$2,runs!L147/runs!M147,1/0)</f>
        <v>#DIV/0!</v>
      </c>
      <c r="F150" s="29" t="e">
        <f>IF($A150=$C$2,runs!P147,1/0)</f>
        <v>#DIV/0!</v>
      </c>
      <c r="G150" s="29" t="e">
        <f>IF($A150=$C$2,runs!Q147,1/0)</f>
        <v>#DIV/0!</v>
      </c>
      <c r="H150" s="29" t="e">
        <f>IF($A150=$C$2,runs!R147,1/0)</f>
        <v>#DIV/0!</v>
      </c>
      <c r="I150" s="29" t="e">
        <f>IF($A150=$C$2,runs!S147,1/0)</f>
        <v>#DIV/0!</v>
      </c>
      <c r="J150" s="29" t="e">
        <f>IF($A150=$C$2,runs!O147/runs!M147,1/0)</f>
        <v>#DIV/0!</v>
      </c>
      <c r="K150" s="29" t="e">
        <f t="shared" si="2"/>
        <v>#DIV/0!</v>
      </c>
      <c r="L150" s="29" t="e">
        <f>IF($A150=$C$2,runs!W147,1/0)</f>
        <v>#DIV/0!</v>
      </c>
      <c r="M150" s="29" t="e">
        <f>IF($A150=$C$2,runs!X147,1/0)</f>
        <v>#DIV/0!</v>
      </c>
    </row>
    <row r="151" spans="1:13" x14ac:dyDescent="0.2">
      <c r="A151" s="29">
        <f>runs!C148</f>
        <v>15</v>
      </c>
      <c r="B151" s="29" t="str">
        <f>IF($A151=$C$2,runs!B148," ")</f>
        <v xml:space="preserve"> </v>
      </c>
      <c r="C151" s="29" t="e">
        <f>IF($A151=$C$2,runs!A148,1/0)</f>
        <v>#DIV/0!</v>
      </c>
      <c r="D151" s="29" t="e">
        <f>IF($A151=$C$2,Rohdaten!I148,1/0)</f>
        <v>#DIV/0!</v>
      </c>
      <c r="E151" s="29" t="e">
        <f>IF($A151=$C$2,runs!L148/runs!M148,1/0)</f>
        <v>#DIV/0!</v>
      </c>
      <c r="F151" s="29" t="e">
        <f>IF($A151=$C$2,runs!P148,1/0)</f>
        <v>#DIV/0!</v>
      </c>
      <c r="G151" s="29" t="e">
        <f>IF($A151=$C$2,runs!Q148,1/0)</f>
        <v>#DIV/0!</v>
      </c>
      <c r="H151" s="29" t="e">
        <f>IF($A151=$C$2,runs!R148,1/0)</f>
        <v>#DIV/0!</v>
      </c>
      <c r="I151" s="29" t="e">
        <f>IF($A151=$C$2,runs!S148,1/0)</f>
        <v>#DIV/0!</v>
      </c>
      <c r="J151" s="29" t="e">
        <f>IF($A151=$C$2,runs!O148/runs!M148,1/0)</f>
        <v>#DIV/0!</v>
      </c>
      <c r="K151" s="29" t="e">
        <f t="shared" si="2"/>
        <v>#DIV/0!</v>
      </c>
      <c r="L151" s="29" t="e">
        <f>IF($A151=$C$2,runs!W148,1/0)</f>
        <v>#DIV/0!</v>
      </c>
      <c r="M151" s="29" t="e">
        <f>IF($A151=$C$2,runs!X148,1/0)</f>
        <v>#DIV/0!</v>
      </c>
    </row>
    <row r="152" spans="1:13" x14ac:dyDescent="0.2">
      <c r="A152" s="29">
        <f>runs!C149</f>
        <v>10</v>
      </c>
      <c r="B152" s="29" t="str">
        <f>IF($A152=$C$2,runs!B149," ")</f>
        <v>Vienna-KkU</v>
      </c>
      <c r="C152" s="29">
        <f>IF($A152=$C$2,runs!A149,1/0)</f>
        <v>210</v>
      </c>
      <c r="D152" s="29">
        <f>IF($A152=$C$2,Rohdaten!I149,1/0)</f>
        <v>6793</v>
      </c>
      <c r="E152" s="29">
        <f>IF($A152=$C$2,runs!L149/runs!M149,1/0)</f>
        <v>0.14087064676616914</v>
      </c>
      <c r="F152" s="29">
        <f>IF($A152=$C$2,runs!P149,1/0)</f>
        <v>5.3701083925718533E-11</v>
      </c>
      <c r="G152" s="29">
        <f>IF($A152=$C$2,runs!Q149,1/0)</f>
        <v>1.0328185259348423E-11</v>
      </c>
      <c r="H152" s="29">
        <f>IF($A152=$C$2,runs!R149,1/0)</f>
        <v>6.5035400769353291E-11</v>
      </c>
      <c r="I152" s="29">
        <f>IF($A152=$C$2,runs!S149,1/0)</f>
        <v>1.2508083980036055E-11</v>
      </c>
      <c r="J152" s="29">
        <f>IF($A152=$C$2,runs!O149/runs!M149,1/0)</f>
        <v>1.2608848858300001E-9</v>
      </c>
      <c r="K152" s="29">
        <f t="shared" si="2"/>
        <v>1.2608848858300001</v>
      </c>
      <c r="L152" s="29">
        <f>IF($A152=$C$2,runs!W149,1/0)</f>
        <v>6.3247358018988423E-11</v>
      </c>
      <c r="M152" s="29">
        <f>IF($A152=$C$2,runs!X149,1/0)</f>
        <v>1.2164194519574741E-11</v>
      </c>
    </row>
    <row r="153" spans="1:13" x14ac:dyDescent="0.2">
      <c r="A153" s="29">
        <f>runs!C150</f>
        <v>30</v>
      </c>
      <c r="B153" s="29" t="str">
        <f>IF($A153=$C$2,runs!B150," ")</f>
        <v xml:space="preserve"> </v>
      </c>
      <c r="C153" s="29" t="e">
        <f>IF($A153=$C$2,runs!A150,1/0)</f>
        <v>#DIV/0!</v>
      </c>
      <c r="D153" s="29" t="e">
        <f>IF($A153=$C$2,Rohdaten!I150,1/0)</f>
        <v>#DIV/0!</v>
      </c>
      <c r="E153" s="29" t="e">
        <f>IF($A153=$C$2,runs!L150/runs!M150,1/0)</f>
        <v>#DIV/0!</v>
      </c>
      <c r="F153" s="29" t="e">
        <f>IF($A153=$C$2,runs!P150,1/0)</f>
        <v>#DIV/0!</v>
      </c>
      <c r="G153" s="29" t="e">
        <f>IF($A153=$C$2,runs!Q150,1/0)</f>
        <v>#DIV/0!</v>
      </c>
      <c r="H153" s="29" t="e">
        <f>IF($A153=$C$2,runs!R150,1/0)</f>
        <v>#DIV/0!</v>
      </c>
      <c r="I153" s="29" t="e">
        <f>IF($A153=$C$2,runs!S150,1/0)</f>
        <v>#DIV/0!</v>
      </c>
      <c r="J153" s="29" t="e">
        <f>IF($A153=$C$2,runs!O150/runs!M150,1/0)</f>
        <v>#DIV/0!</v>
      </c>
      <c r="K153" s="29" t="e">
        <f t="shared" si="2"/>
        <v>#DIV/0!</v>
      </c>
      <c r="L153" s="29" t="e">
        <f>IF($A153=$C$2,runs!W150,1/0)</f>
        <v>#DIV/0!</v>
      </c>
      <c r="M153" s="29" t="e">
        <f>IF($A153=$C$2,runs!X150,1/0)</f>
        <v>#DIV/0!</v>
      </c>
    </row>
    <row r="154" spans="1:13" x14ac:dyDescent="0.2">
      <c r="A154" s="29">
        <f>runs!C151</f>
        <v>35</v>
      </c>
      <c r="B154" s="29" t="str">
        <f>IF($A154=$C$2,runs!B151," ")</f>
        <v xml:space="preserve"> </v>
      </c>
      <c r="C154" s="29" t="e">
        <f>IF($A154=$C$2,runs!A151,1/0)</f>
        <v>#DIV/0!</v>
      </c>
      <c r="D154" s="29" t="e">
        <f>IF($A154=$C$2,Rohdaten!I151,1/0)</f>
        <v>#DIV/0!</v>
      </c>
      <c r="E154" s="29" t="e">
        <f>IF($A154=$C$2,runs!L151/runs!M151,1/0)</f>
        <v>#DIV/0!</v>
      </c>
      <c r="F154" s="29" t="e">
        <f>IF($A154=$C$2,runs!P151,1/0)</f>
        <v>#DIV/0!</v>
      </c>
      <c r="G154" s="29" t="e">
        <f>IF($A154=$C$2,runs!Q151,1/0)</f>
        <v>#DIV/0!</v>
      </c>
      <c r="H154" s="29" t="e">
        <f>IF($A154=$C$2,runs!R151,1/0)</f>
        <v>#DIV/0!</v>
      </c>
      <c r="I154" s="29" t="e">
        <f>IF($A154=$C$2,runs!S151,1/0)</f>
        <v>#DIV/0!</v>
      </c>
      <c r="J154" s="29" t="e">
        <f>IF($A154=$C$2,runs!O151/runs!M151,1/0)</f>
        <v>#DIV/0!</v>
      </c>
      <c r="K154" s="29" t="e">
        <f t="shared" si="2"/>
        <v>#DIV/0!</v>
      </c>
      <c r="L154" s="29" t="e">
        <f>IF($A154=$C$2,runs!W151,1/0)</f>
        <v>#DIV/0!</v>
      </c>
      <c r="M154" s="29" t="e">
        <f>IF($A154=$C$2,runs!X151,1/0)</f>
        <v>#DIV/0!</v>
      </c>
    </row>
    <row r="155" spans="1:13" x14ac:dyDescent="0.2">
      <c r="A155" s="29">
        <f>runs!C152</f>
        <v>30</v>
      </c>
      <c r="B155" s="29" t="str">
        <f>IF($A155=$C$2,runs!B152," ")</f>
        <v xml:space="preserve"> </v>
      </c>
      <c r="C155" s="29" t="e">
        <f>IF($A155=$C$2,runs!A152,1/0)</f>
        <v>#DIV/0!</v>
      </c>
      <c r="D155" s="29" t="e">
        <f>IF($A155=$C$2,Rohdaten!I152,1/0)</f>
        <v>#DIV/0!</v>
      </c>
      <c r="E155" s="29" t="e">
        <f>IF($A155=$C$2,runs!L152/runs!M152,1/0)</f>
        <v>#DIV/0!</v>
      </c>
      <c r="F155" s="29" t="e">
        <f>IF($A155=$C$2,runs!P152,1/0)</f>
        <v>#DIV/0!</v>
      </c>
      <c r="G155" s="29" t="e">
        <f>IF($A155=$C$2,runs!Q152,1/0)</f>
        <v>#DIV/0!</v>
      </c>
      <c r="H155" s="29" t="e">
        <f>IF($A155=$C$2,runs!R152,1/0)</f>
        <v>#DIV/0!</v>
      </c>
      <c r="I155" s="29" t="e">
        <f>IF($A155=$C$2,runs!S152,1/0)</f>
        <v>#DIV/0!</v>
      </c>
      <c r="J155" s="29" t="e">
        <f>IF($A155=$C$2,runs!O152/runs!M152,1/0)</f>
        <v>#DIV/0!</v>
      </c>
      <c r="K155" s="29" t="e">
        <f t="shared" si="2"/>
        <v>#DIV/0!</v>
      </c>
      <c r="L155" s="29" t="e">
        <f>IF($A155=$C$2,runs!W152,1/0)</f>
        <v>#DIV/0!</v>
      </c>
      <c r="M155" s="29" t="e">
        <f>IF($A155=$C$2,runs!X152,1/0)</f>
        <v>#DIV/0!</v>
      </c>
    </row>
    <row r="156" spans="1:13" x14ac:dyDescent="0.2">
      <c r="A156" s="29">
        <f>runs!C153</f>
        <v>30</v>
      </c>
      <c r="B156" s="29" t="str">
        <f>IF($A156=$C$2,runs!B153," ")</f>
        <v xml:space="preserve"> </v>
      </c>
      <c r="C156" s="29" t="e">
        <f>IF($A156=$C$2,runs!A153,1/0)</f>
        <v>#DIV/0!</v>
      </c>
      <c r="D156" s="29" t="e">
        <f>IF($A156=$C$2,Rohdaten!I153,1/0)</f>
        <v>#DIV/0!</v>
      </c>
      <c r="E156" s="29" t="e">
        <f>IF($A156=$C$2,runs!L153/runs!M153,1/0)</f>
        <v>#DIV/0!</v>
      </c>
      <c r="F156" s="29" t="e">
        <f>IF($A156=$C$2,runs!P153,1/0)</f>
        <v>#DIV/0!</v>
      </c>
      <c r="G156" s="29" t="e">
        <f>IF($A156=$C$2,runs!Q153,1/0)</f>
        <v>#DIV/0!</v>
      </c>
      <c r="H156" s="29" t="e">
        <f>IF($A156=$C$2,runs!R153,1/0)</f>
        <v>#DIV/0!</v>
      </c>
      <c r="I156" s="29" t="e">
        <f>IF($A156=$C$2,runs!S153,1/0)</f>
        <v>#DIV/0!</v>
      </c>
      <c r="J156" s="29" t="e">
        <f>IF($A156=$C$2,runs!O153/runs!M153,1/0)</f>
        <v>#DIV/0!</v>
      </c>
      <c r="K156" s="29" t="e">
        <f t="shared" si="2"/>
        <v>#DIV/0!</v>
      </c>
      <c r="L156" s="29" t="e">
        <f>IF($A156=$C$2,runs!W153,1/0)</f>
        <v>#DIV/0!</v>
      </c>
      <c r="M156" s="29" t="e">
        <f>IF($A156=$C$2,runs!X153,1/0)</f>
        <v>#DIV/0!</v>
      </c>
    </row>
    <row r="157" spans="1:13" x14ac:dyDescent="0.2">
      <c r="A157" s="29">
        <f>runs!C154</f>
        <v>35</v>
      </c>
      <c r="B157" s="29" t="str">
        <f>IF($A157=$C$2,runs!B154," ")</f>
        <v xml:space="preserve"> </v>
      </c>
      <c r="C157" s="29" t="e">
        <f>IF($A157=$C$2,runs!A154,1/0)</f>
        <v>#DIV/0!</v>
      </c>
      <c r="D157" s="29" t="e">
        <f>IF($A157=$C$2,Rohdaten!I154,1/0)</f>
        <v>#DIV/0!</v>
      </c>
      <c r="E157" s="29" t="e">
        <f>IF($A157=$C$2,runs!L154/runs!M154,1/0)</f>
        <v>#DIV/0!</v>
      </c>
      <c r="F157" s="29" t="e">
        <f>IF($A157=$C$2,runs!P154,1/0)</f>
        <v>#DIV/0!</v>
      </c>
      <c r="G157" s="29" t="e">
        <f>IF($A157=$C$2,runs!Q154,1/0)</f>
        <v>#DIV/0!</v>
      </c>
      <c r="H157" s="29" t="e">
        <f>IF($A157=$C$2,runs!R154,1/0)</f>
        <v>#DIV/0!</v>
      </c>
      <c r="I157" s="29" t="e">
        <f>IF($A157=$C$2,runs!S154,1/0)</f>
        <v>#DIV/0!</v>
      </c>
      <c r="J157" s="29" t="e">
        <f>IF($A157=$C$2,runs!O154/runs!M154,1/0)</f>
        <v>#DIV/0!</v>
      </c>
      <c r="K157" s="29" t="e">
        <f t="shared" si="2"/>
        <v>#DIV/0!</v>
      </c>
      <c r="L157" s="29" t="e">
        <f>IF($A157=$C$2,runs!W154,1/0)</f>
        <v>#DIV/0!</v>
      </c>
      <c r="M157" s="29" t="e">
        <f>IF($A157=$C$2,runs!X154,1/0)</f>
        <v>#DIV/0!</v>
      </c>
    </row>
    <row r="158" spans="1:13" x14ac:dyDescent="0.2">
      <c r="A158" s="29">
        <f>runs!C155</f>
        <v>30</v>
      </c>
      <c r="B158" s="29" t="str">
        <f>IF($A158=$C$2,runs!B155," ")</f>
        <v xml:space="preserve"> </v>
      </c>
      <c r="C158" s="29" t="e">
        <f>IF($A158=$C$2,runs!A155,1/0)</f>
        <v>#DIV/0!</v>
      </c>
      <c r="D158" s="29" t="e">
        <f>IF($A158=$C$2,Rohdaten!I155,1/0)</f>
        <v>#DIV/0!</v>
      </c>
      <c r="E158" s="29" t="e">
        <f>IF($A158=$C$2,runs!L155/runs!M155,1/0)</f>
        <v>#DIV/0!</v>
      </c>
      <c r="F158" s="29" t="e">
        <f>IF($A158=$C$2,runs!P155,1/0)</f>
        <v>#DIV/0!</v>
      </c>
      <c r="G158" s="29" t="e">
        <f>IF($A158=$C$2,runs!Q155,1/0)</f>
        <v>#DIV/0!</v>
      </c>
      <c r="H158" s="29" t="e">
        <f>IF($A158=$C$2,runs!R155,1/0)</f>
        <v>#DIV/0!</v>
      </c>
      <c r="I158" s="29" t="e">
        <f>IF($A158=$C$2,runs!S155,1/0)</f>
        <v>#DIV/0!</v>
      </c>
      <c r="J158" s="29" t="e">
        <f>IF($A158=$C$2,runs!O155/runs!M155,1/0)</f>
        <v>#DIV/0!</v>
      </c>
      <c r="K158" s="29" t="e">
        <f t="shared" si="2"/>
        <v>#DIV/0!</v>
      </c>
      <c r="L158" s="29" t="e">
        <f>IF($A158=$C$2,runs!W155,1/0)</f>
        <v>#DIV/0!</v>
      </c>
      <c r="M158" s="29" t="e">
        <f>IF($A158=$C$2,runs!X155,1/0)</f>
        <v>#DIV/0!</v>
      </c>
    </row>
    <row r="159" spans="1:13" x14ac:dyDescent="0.2">
      <c r="A159" s="29">
        <f>runs!C156</f>
        <v>30</v>
      </c>
      <c r="B159" s="29" t="str">
        <f>IF($A159=$C$2,runs!B156," ")</f>
        <v xml:space="preserve"> </v>
      </c>
      <c r="C159" s="29" t="e">
        <f>IF($A159=$C$2,runs!A156,1/0)</f>
        <v>#DIV/0!</v>
      </c>
      <c r="D159" s="29" t="e">
        <f>IF($A159=$C$2,Rohdaten!I156,1/0)</f>
        <v>#DIV/0!</v>
      </c>
      <c r="E159" s="29" t="e">
        <f>IF($A159=$C$2,runs!L156/runs!M156,1/0)</f>
        <v>#DIV/0!</v>
      </c>
      <c r="F159" s="29" t="e">
        <f>IF($A159=$C$2,runs!P156,1/0)</f>
        <v>#DIV/0!</v>
      </c>
      <c r="G159" s="29" t="e">
        <f>IF($A159=$C$2,runs!Q156,1/0)</f>
        <v>#DIV/0!</v>
      </c>
      <c r="H159" s="29" t="e">
        <f>IF($A159=$C$2,runs!R156,1/0)</f>
        <v>#DIV/0!</v>
      </c>
      <c r="I159" s="29" t="e">
        <f>IF($A159=$C$2,runs!S156,1/0)</f>
        <v>#DIV/0!</v>
      </c>
      <c r="J159" s="29" t="e">
        <f>IF($A159=$C$2,runs!O156/runs!M156,1/0)</f>
        <v>#DIV/0!</v>
      </c>
      <c r="K159" s="29" t="e">
        <f t="shared" si="2"/>
        <v>#DIV/0!</v>
      </c>
      <c r="L159" s="29" t="e">
        <f>IF($A159=$C$2,runs!W156,1/0)</f>
        <v>#DIV/0!</v>
      </c>
      <c r="M159" s="29" t="e">
        <f>IF($A159=$C$2,runs!X156,1/0)</f>
        <v>#DIV/0!</v>
      </c>
    </row>
    <row r="160" spans="1:13" x14ac:dyDescent="0.2">
      <c r="A160" s="29">
        <f>runs!C157</f>
        <v>35</v>
      </c>
      <c r="B160" s="29" t="str">
        <f>IF($A160=$C$2,runs!B157," ")</f>
        <v xml:space="preserve"> </v>
      </c>
      <c r="C160" s="29" t="e">
        <f>IF($A160=$C$2,runs!A157,1/0)</f>
        <v>#DIV/0!</v>
      </c>
      <c r="D160" s="29" t="e">
        <f>IF($A160=$C$2,Rohdaten!I157,1/0)</f>
        <v>#DIV/0!</v>
      </c>
      <c r="E160" s="29" t="e">
        <f>IF($A160=$C$2,runs!L157/runs!M157,1/0)</f>
        <v>#DIV/0!</v>
      </c>
      <c r="F160" s="29" t="e">
        <f>IF($A160=$C$2,runs!P157,1/0)</f>
        <v>#DIV/0!</v>
      </c>
      <c r="G160" s="29" t="e">
        <f>IF($A160=$C$2,runs!Q157,1/0)</f>
        <v>#DIV/0!</v>
      </c>
      <c r="H160" s="29" t="e">
        <f>IF($A160=$C$2,runs!R157,1/0)</f>
        <v>#DIV/0!</v>
      </c>
      <c r="I160" s="29" t="e">
        <f>IF($A160=$C$2,runs!S157,1/0)</f>
        <v>#DIV/0!</v>
      </c>
      <c r="J160" s="29" t="e">
        <f>IF($A160=$C$2,runs!O157/runs!M157,1/0)</f>
        <v>#DIV/0!</v>
      </c>
      <c r="K160" s="29" t="e">
        <f t="shared" si="2"/>
        <v>#DIV/0!</v>
      </c>
      <c r="L160" s="29" t="e">
        <f>IF($A160=$C$2,runs!W157,1/0)</f>
        <v>#DIV/0!</v>
      </c>
      <c r="M160" s="29" t="e">
        <f>IF($A160=$C$2,runs!X157,1/0)</f>
        <v>#DIV/0!</v>
      </c>
    </row>
    <row r="161" spans="1:13" x14ac:dyDescent="0.2">
      <c r="A161" s="29">
        <f>runs!C158</f>
        <v>30</v>
      </c>
      <c r="B161" s="29" t="str">
        <f>IF($A161=$C$2,runs!B158," ")</f>
        <v xml:space="preserve"> </v>
      </c>
      <c r="C161" s="29" t="e">
        <f>IF($A161=$C$2,runs!A158,1/0)</f>
        <v>#DIV/0!</v>
      </c>
      <c r="D161" s="29" t="e">
        <f>IF($A161=$C$2,Rohdaten!I158,1/0)</f>
        <v>#DIV/0!</v>
      </c>
      <c r="E161" s="29" t="e">
        <f>IF($A161=$C$2,runs!L158/runs!M158,1/0)</f>
        <v>#DIV/0!</v>
      </c>
      <c r="F161" s="29" t="e">
        <f>IF($A161=$C$2,runs!P158,1/0)</f>
        <v>#DIV/0!</v>
      </c>
      <c r="G161" s="29" t="e">
        <f>IF($A161=$C$2,runs!Q158,1/0)</f>
        <v>#DIV/0!</v>
      </c>
      <c r="H161" s="29" t="e">
        <f>IF($A161=$C$2,runs!R158,1/0)</f>
        <v>#DIV/0!</v>
      </c>
      <c r="I161" s="29" t="e">
        <f>IF($A161=$C$2,runs!S158,1/0)</f>
        <v>#DIV/0!</v>
      </c>
      <c r="J161" s="29" t="e">
        <f>IF($A161=$C$2,runs!O158/runs!M158,1/0)</f>
        <v>#DIV/0!</v>
      </c>
      <c r="K161" s="29" t="e">
        <f t="shared" si="2"/>
        <v>#DIV/0!</v>
      </c>
      <c r="L161" s="29" t="e">
        <f>IF($A161=$C$2,runs!W158,1/0)</f>
        <v>#DIV/0!</v>
      </c>
      <c r="M161" s="29" t="e">
        <f>IF($A161=$C$2,runs!X158,1/0)</f>
        <v>#DIV/0!</v>
      </c>
    </row>
    <row r="162" spans="1:13" x14ac:dyDescent="0.2">
      <c r="A162" s="29">
        <f>runs!C159</f>
        <v>30</v>
      </c>
      <c r="B162" s="29" t="str">
        <f>IF($A162=$C$2,runs!B159," ")</f>
        <v xml:space="preserve"> </v>
      </c>
      <c r="C162" s="29" t="e">
        <f>IF($A162=$C$2,runs!A159,1/0)</f>
        <v>#DIV/0!</v>
      </c>
      <c r="D162" s="29" t="e">
        <f>IF($A162=$C$2,Rohdaten!I159,1/0)</f>
        <v>#DIV/0!</v>
      </c>
      <c r="E162" s="29" t="e">
        <f>IF($A162=$C$2,runs!L159/runs!M159,1/0)</f>
        <v>#DIV/0!</v>
      </c>
      <c r="F162" s="29" t="e">
        <f>IF($A162=$C$2,runs!P159,1/0)</f>
        <v>#DIV/0!</v>
      </c>
      <c r="G162" s="29" t="e">
        <f>IF($A162=$C$2,runs!Q159,1/0)</f>
        <v>#DIV/0!</v>
      </c>
      <c r="H162" s="29" t="e">
        <f>IF($A162=$C$2,runs!R159,1/0)</f>
        <v>#DIV/0!</v>
      </c>
      <c r="I162" s="29" t="e">
        <f>IF($A162=$C$2,runs!S159,1/0)</f>
        <v>#DIV/0!</v>
      </c>
      <c r="J162" s="29" t="e">
        <f>IF($A162=$C$2,runs!O159/runs!M159,1/0)</f>
        <v>#DIV/0!</v>
      </c>
      <c r="K162" s="29" t="e">
        <f t="shared" si="2"/>
        <v>#DIV/0!</v>
      </c>
      <c r="L162" s="29" t="e">
        <f>IF($A162=$C$2,runs!W159,1/0)</f>
        <v>#DIV/0!</v>
      </c>
      <c r="M162" s="29" t="e">
        <f>IF($A162=$C$2,runs!X159,1/0)</f>
        <v>#DIV/0!</v>
      </c>
    </row>
    <row r="163" spans="1:13" x14ac:dyDescent="0.2">
      <c r="A163" s="29">
        <f>runs!C160</f>
        <v>35</v>
      </c>
      <c r="B163" s="29" t="str">
        <f>IF($A163=$C$2,runs!B160," ")</f>
        <v xml:space="preserve"> </v>
      </c>
      <c r="C163" s="29" t="e">
        <f>IF($A163=$C$2,runs!A160,1/0)</f>
        <v>#DIV/0!</v>
      </c>
      <c r="D163" s="29" t="e">
        <f>IF($A163=$C$2,Rohdaten!I160,1/0)</f>
        <v>#DIV/0!</v>
      </c>
      <c r="E163" s="29" t="e">
        <f>IF($A163=$C$2,runs!L160/runs!M160,1/0)</f>
        <v>#DIV/0!</v>
      </c>
      <c r="F163" s="29" t="e">
        <f>IF($A163=$C$2,runs!P160,1/0)</f>
        <v>#DIV/0!</v>
      </c>
      <c r="G163" s="29" t="e">
        <f>IF($A163=$C$2,runs!Q160,1/0)</f>
        <v>#DIV/0!</v>
      </c>
      <c r="H163" s="29" t="e">
        <f>IF($A163=$C$2,runs!R160,1/0)</f>
        <v>#DIV/0!</v>
      </c>
      <c r="I163" s="29" t="e">
        <f>IF($A163=$C$2,runs!S160,1/0)</f>
        <v>#DIV/0!</v>
      </c>
      <c r="J163" s="29" t="e">
        <f>IF($A163=$C$2,runs!O160/runs!M160,1/0)</f>
        <v>#DIV/0!</v>
      </c>
      <c r="K163" s="29" t="e">
        <f t="shared" si="2"/>
        <v>#DIV/0!</v>
      </c>
      <c r="L163" s="29" t="e">
        <f>IF($A163=$C$2,runs!W160,1/0)</f>
        <v>#DIV/0!</v>
      </c>
      <c r="M163" s="29" t="e">
        <f>IF($A163=$C$2,runs!X160,1/0)</f>
        <v>#DIV/0!</v>
      </c>
    </row>
    <row r="164" spans="1:13" x14ac:dyDescent="0.2">
      <c r="A164" s="29">
        <f>runs!C161</f>
        <v>30</v>
      </c>
      <c r="B164" s="29" t="str">
        <f>IF($A164=$C$2,runs!B161," ")</f>
        <v xml:space="preserve"> </v>
      </c>
      <c r="C164" s="29" t="e">
        <f>IF($A164=$C$2,runs!A161,1/0)</f>
        <v>#DIV/0!</v>
      </c>
      <c r="D164" s="29" t="e">
        <f>IF($A164=$C$2,Rohdaten!I161,1/0)</f>
        <v>#DIV/0!</v>
      </c>
      <c r="E164" s="29" t="e">
        <f>IF($A164=$C$2,runs!L161/runs!M161,1/0)</f>
        <v>#DIV/0!</v>
      </c>
      <c r="F164" s="29" t="e">
        <f>IF($A164=$C$2,runs!P161,1/0)</f>
        <v>#DIV/0!</v>
      </c>
      <c r="G164" s="29" t="e">
        <f>IF($A164=$C$2,runs!Q161,1/0)</f>
        <v>#DIV/0!</v>
      </c>
      <c r="H164" s="29" t="e">
        <f>IF($A164=$C$2,runs!R161,1/0)</f>
        <v>#DIV/0!</v>
      </c>
      <c r="I164" s="29" t="e">
        <f>IF($A164=$C$2,runs!S161,1/0)</f>
        <v>#DIV/0!</v>
      </c>
      <c r="J164" s="29" t="e">
        <f>IF($A164=$C$2,runs!O161/runs!M161,1/0)</f>
        <v>#DIV/0!</v>
      </c>
      <c r="K164" s="29" t="e">
        <f t="shared" si="2"/>
        <v>#DIV/0!</v>
      </c>
      <c r="L164" s="29" t="e">
        <f>IF($A164=$C$2,runs!W161,1/0)</f>
        <v>#DIV/0!</v>
      </c>
      <c r="M164" s="29" t="e">
        <f>IF($A164=$C$2,runs!X161,1/0)</f>
        <v>#DIV/0!</v>
      </c>
    </row>
    <row r="165" spans="1:13" x14ac:dyDescent="0.2">
      <c r="A165" s="29">
        <f>runs!C162</f>
        <v>30</v>
      </c>
      <c r="B165" s="29" t="str">
        <f>IF($A165=$C$2,runs!B162," ")</f>
        <v xml:space="preserve"> </v>
      </c>
      <c r="C165" s="29" t="e">
        <f>IF($A165=$C$2,runs!A162,1/0)</f>
        <v>#DIV/0!</v>
      </c>
      <c r="D165" s="29" t="e">
        <f>IF($A165=$C$2,Rohdaten!I162,1/0)</f>
        <v>#DIV/0!</v>
      </c>
      <c r="E165" s="29" t="e">
        <f>IF($A165=$C$2,runs!L162/runs!M162,1/0)</f>
        <v>#DIV/0!</v>
      </c>
      <c r="F165" s="29" t="e">
        <f>IF($A165=$C$2,runs!P162,1/0)</f>
        <v>#DIV/0!</v>
      </c>
      <c r="G165" s="29" t="e">
        <f>IF($A165=$C$2,runs!Q162,1/0)</f>
        <v>#DIV/0!</v>
      </c>
      <c r="H165" s="29" t="e">
        <f>IF($A165=$C$2,runs!R162,1/0)</f>
        <v>#DIV/0!</v>
      </c>
      <c r="I165" s="29" t="e">
        <f>IF($A165=$C$2,runs!S162,1/0)</f>
        <v>#DIV/0!</v>
      </c>
      <c r="J165" s="29" t="e">
        <f>IF($A165=$C$2,runs!O162/runs!M162,1/0)</f>
        <v>#DIV/0!</v>
      </c>
      <c r="K165" s="29" t="e">
        <f t="shared" si="2"/>
        <v>#DIV/0!</v>
      </c>
      <c r="L165" s="29" t="e">
        <f>IF($A165=$C$2,runs!W162,1/0)</f>
        <v>#DIV/0!</v>
      </c>
      <c r="M165" s="29" t="e">
        <f>IF($A165=$C$2,runs!X162,1/0)</f>
        <v>#DIV/0!</v>
      </c>
    </row>
    <row r="166" spans="1:13" x14ac:dyDescent="0.2">
      <c r="A166" s="29">
        <f>runs!C163</f>
        <v>35</v>
      </c>
      <c r="B166" s="29" t="str">
        <f>IF($A166=$C$2,runs!B163," ")</f>
        <v xml:space="preserve"> </v>
      </c>
      <c r="C166" s="29" t="e">
        <f>IF($A166=$C$2,runs!A163,1/0)</f>
        <v>#DIV/0!</v>
      </c>
      <c r="D166" s="29" t="e">
        <f>IF($A166=$C$2,Rohdaten!I163,1/0)</f>
        <v>#DIV/0!</v>
      </c>
      <c r="E166" s="29" t="e">
        <f>IF($A166=$C$2,runs!L163/runs!M163,1/0)</f>
        <v>#DIV/0!</v>
      </c>
      <c r="F166" s="29" t="e">
        <f>IF($A166=$C$2,runs!P163,1/0)</f>
        <v>#DIV/0!</v>
      </c>
      <c r="G166" s="29" t="e">
        <f>IF($A166=$C$2,runs!Q163,1/0)</f>
        <v>#DIV/0!</v>
      </c>
      <c r="H166" s="29" t="e">
        <f>IF($A166=$C$2,runs!R163,1/0)</f>
        <v>#DIV/0!</v>
      </c>
      <c r="I166" s="29" t="e">
        <f>IF($A166=$C$2,runs!S163,1/0)</f>
        <v>#DIV/0!</v>
      </c>
      <c r="J166" s="29" t="e">
        <f>IF($A166=$C$2,runs!O163/runs!M163,1/0)</f>
        <v>#DIV/0!</v>
      </c>
      <c r="K166" s="29" t="e">
        <f t="shared" si="2"/>
        <v>#DIV/0!</v>
      </c>
      <c r="L166" s="29" t="e">
        <f>IF($A166=$C$2,runs!W163,1/0)</f>
        <v>#DIV/0!</v>
      </c>
      <c r="M166" s="29" t="e">
        <f>IF($A166=$C$2,runs!X163,1/0)</f>
        <v>#DIV/0!</v>
      </c>
    </row>
    <row r="167" spans="1:13" x14ac:dyDescent="0.2">
      <c r="A167" s="29">
        <f>runs!C164</f>
        <v>30</v>
      </c>
      <c r="B167" s="29" t="str">
        <f>IF($A167=$C$2,runs!B164," ")</f>
        <v xml:space="preserve"> </v>
      </c>
      <c r="C167" s="29" t="e">
        <f>IF($A167=$C$2,runs!A164,1/0)</f>
        <v>#DIV/0!</v>
      </c>
      <c r="D167" s="29" t="e">
        <f>IF($A167=$C$2,Rohdaten!I164,1/0)</f>
        <v>#DIV/0!</v>
      </c>
      <c r="E167" s="29" t="e">
        <f>IF($A167=$C$2,runs!L164/runs!M164,1/0)</f>
        <v>#DIV/0!</v>
      </c>
      <c r="F167" s="29" t="e">
        <f>IF($A167=$C$2,runs!P164,1/0)</f>
        <v>#DIV/0!</v>
      </c>
      <c r="G167" s="29" t="e">
        <f>IF($A167=$C$2,runs!Q164,1/0)</f>
        <v>#DIV/0!</v>
      </c>
      <c r="H167" s="29" t="e">
        <f>IF($A167=$C$2,runs!R164,1/0)</f>
        <v>#DIV/0!</v>
      </c>
      <c r="I167" s="29" t="e">
        <f>IF($A167=$C$2,runs!S164,1/0)</f>
        <v>#DIV/0!</v>
      </c>
      <c r="J167" s="29" t="e">
        <f>IF($A167=$C$2,runs!O164/runs!M164,1/0)</f>
        <v>#DIV/0!</v>
      </c>
      <c r="K167" s="29" t="e">
        <f t="shared" si="2"/>
        <v>#DIV/0!</v>
      </c>
      <c r="L167" s="29" t="e">
        <f>IF($A167=$C$2,runs!W164,1/0)</f>
        <v>#DIV/0!</v>
      </c>
      <c r="M167" s="29" t="e">
        <f>IF($A167=$C$2,runs!X164,1/0)</f>
        <v>#DIV/0!</v>
      </c>
    </row>
    <row r="168" spans="1:13" x14ac:dyDescent="0.2">
      <c r="A168" s="29">
        <f>runs!C165</f>
        <v>30</v>
      </c>
      <c r="B168" s="29" t="str">
        <f>IF($A168=$C$2,runs!B165," ")</f>
        <v xml:space="preserve"> </v>
      </c>
      <c r="C168" s="29" t="e">
        <f>IF($A168=$C$2,runs!A165,1/0)</f>
        <v>#DIV/0!</v>
      </c>
      <c r="D168" s="29" t="e">
        <f>IF($A168=$C$2,Rohdaten!I165,1/0)</f>
        <v>#DIV/0!</v>
      </c>
      <c r="E168" s="29" t="e">
        <f>IF($A168=$C$2,runs!L165/runs!M165,1/0)</f>
        <v>#DIV/0!</v>
      </c>
      <c r="F168" s="29" t="e">
        <f>IF($A168=$C$2,runs!P165,1/0)</f>
        <v>#DIV/0!</v>
      </c>
      <c r="G168" s="29" t="e">
        <f>IF($A168=$C$2,runs!Q165,1/0)</f>
        <v>#DIV/0!</v>
      </c>
      <c r="H168" s="29" t="e">
        <f>IF($A168=$C$2,runs!R165,1/0)</f>
        <v>#DIV/0!</v>
      </c>
      <c r="I168" s="29" t="e">
        <f>IF($A168=$C$2,runs!S165,1/0)</f>
        <v>#DIV/0!</v>
      </c>
      <c r="J168" s="29" t="e">
        <f>IF($A168=$C$2,runs!O165/runs!M165,1/0)</f>
        <v>#DIV/0!</v>
      </c>
      <c r="K168" s="29" t="e">
        <f t="shared" si="2"/>
        <v>#DIV/0!</v>
      </c>
      <c r="L168" s="29" t="e">
        <f>IF($A168=$C$2,runs!W165,1/0)</f>
        <v>#DIV/0!</v>
      </c>
      <c r="M168" s="29" t="e">
        <f>IF($A168=$C$2,runs!X165,1/0)</f>
        <v>#DIV/0!</v>
      </c>
    </row>
    <row r="169" spans="1:13" x14ac:dyDescent="0.2">
      <c r="A169" s="29">
        <f>runs!C166</f>
        <v>35</v>
      </c>
      <c r="B169" s="29" t="str">
        <f>IF($A169=$C$2,runs!B166," ")</f>
        <v xml:space="preserve"> </v>
      </c>
      <c r="C169" s="29" t="e">
        <f>IF($A169=$C$2,runs!A166,1/0)</f>
        <v>#DIV/0!</v>
      </c>
      <c r="D169" s="29" t="e">
        <f>IF($A169=$C$2,Rohdaten!I166,1/0)</f>
        <v>#DIV/0!</v>
      </c>
      <c r="E169" s="29" t="e">
        <f>IF($A169=$C$2,runs!L166/runs!M166,1/0)</f>
        <v>#DIV/0!</v>
      </c>
      <c r="F169" s="29" t="e">
        <f>IF($A169=$C$2,runs!P166,1/0)</f>
        <v>#DIV/0!</v>
      </c>
      <c r="G169" s="29" t="e">
        <f>IF($A169=$C$2,runs!Q166,1/0)</f>
        <v>#DIV/0!</v>
      </c>
      <c r="H169" s="29" t="e">
        <f>IF($A169=$C$2,runs!R166,1/0)</f>
        <v>#DIV/0!</v>
      </c>
      <c r="I169" s="29" t="e">
        <f>IF($A169=$C$2,runs!S166,1/0)</f>
        <v>#DIV/0!</v>
      </c>
      <c r="J169" s="29" t="e">
        <f>IF($A169=$C$2,runs!O166/runs!M166,1/0)</f>
        <v>#DIV/0!</v>
      </c>
      <c r="K169" s="29" t="e">
        <f t="shared" si="2"/>
        <v>#DIV/0!</v>
      </c>
      <c r="L169" s="29" t="e">
        <f>IF($A169=$C$2,runs!W166,1/0)</f>
        <v>#DIV/0!</v>
      </c>
      <c r="M169" s="29" t="e">
        <f>IF($A169=$C$2,runs!X166,1/0)</f>
        <v>#DIV/0!</v>
      </c>
    </row>
    <row r="170" spans="1:13" x14ac:dyDescent="0.2">
      <c r="A170" s="29">
        <f>runs!C167</f>
        <v>30</v>
      </c>
      <c r="B170" s="29" t="str">
        <f>IF($A170=$C$2,runs!B167," ")</f>
        <v xml:space="preserve"> </v>
      </c>
      <c r="C170" s="29" t="e">
        <f>IF($A170=$C$2,runs!A167,1/0)</f>
        <v>#DIV/0!</v>
      </c>
      <c r="D170" s="29" t="e">
        <f>IF($A170=$C$2,Rohdaten!I167,1/0)</f>
        <v>#DIV/0!</v>
      </c>
      <c r="E170" s="29" t="e">
        <f>IF($A170=$C$2,runs!L167/runs!M167,1/0)</f>
        <v>#DIV/0!</v>
      </c>
      <c r="F170" s="29" t="e">
        <f>IF($A170=$C$2,runs!P167,1/0)</f>
        <v>#DIV/0!</v>
      </c>
      <c r="G170" s="29" t="e">
        <f>IF($A170=$C$2,runs!Q167,1/0)</f>
        <v>#DIV/0!</v>
      </c>
      <c r="H170" s="29" t="e">
        <f>IF($A170=$C$2,runs!R167,1/0)</f>
        <v>#DIV/0!</v>
      </c>
      <c r="I170" s="29" t="e">
        <f>IF($A170=$C$2,runs!S167,1/0)</f>
        <v>#DIV/0!</v>
      </c>
      <c r="J170" s="29" t="e">
        <f>IF($A170=$C$2,runs!O167/runs!M167,1/0)</f>
        <v>#DIV/0!</v>
      </c>
      <c r="K170" s="29" t="e">
        <f t="shared" si="2"/>
        <v>#DIV/0!</v>
      </c>
      <c r="L170" s="29" t="e">
        <f>IF($A170=$C$2,runs!W167,1/0)</f>
        <v>#DIV/0!</v>
      </c>
      <c r="M170" s="29" t="e">
        <f>IF($A170=$C$2,runs!X167,1/0)</f>
        <v>#DIV/0!</v>
      </c>
    </row>
    <row r="171" spans="1:13" x14ac:dyDescent="0.2">
      <c r="A171" s="29">
        <f>runs!C168</f>
        <v>30</v>
      </c>
      <c r="B171" s="29" t="str">
        <f>IF($A171=$C$2,runs!B168," ")</f>
        <v xml:space="preserve"> </v>
      </c>
      <c r="C171" s="29" t="e">
        <f>IF($A171=$C$2,runs!A168,1/0)</f>
        <v>#DIV/0!</v>
      </c>
      <c r="D171" s="29" t="e">
        <f>IF($A171=$C$2,Rohdaten!I168,1/0)</f>
        <v>#DIV/0!</v>
      </c>
      <c r="E171" s="29" t="e">
        <f>IF($A171=$C$2,runs!L168/runs!M168,1/0)</f>
        <v>#DIV/0!</v>
      </c>
      <c r="F171" s="29" t="e">
        <f>IF($A171=$C$2,runs!P168,1/0)</f>
        <v>#DIV/0!</v>
      </c>
      <c r="G171" s="29" t="e">
        <f>IF($A171=$C$2,runs!Q168,1/0)</f>
        <v>#DIV/0!</v>
      </c>
      <c r="H171" s="29" t="e">
        <f>IF($A171=$C$2,runs!R168,1/0)</f>
        <v>#DIV/0!</v>
      </c>
      <c r="I171" s="29" t="e">
        <f>IF($A171=$C$2,runs!S168,1/0)</f>
        <v>#DIV/0!</v>
      </c>
      <c r="J171" s="29" t="e">
        <f>IF($A171=$C$2,runs!O168/runs!M168,1/0)</f>
        <v>#DIV/0!</v>
      </c>
      <c r="K171" s="29" t="e">
        <f t="shared" si="2"/>
        <v>#DIV/0!</v>
      </c>
      <c r="L171" s="29" t="e">
        <f>IF($A171=$C$2,runs!W168,1/0)</f>
        <v>#DIV/0!</v>
      </c>
      <c r="M171" s="29" t="e">
        <f>IF($A171=$C$2,runs!X168,1/0)</f>
        <v>#DIV/0!</v>
      </c>
    </row>
    <row r="172" spans="1:13" x14ac:dyDescent="0.2">
      <c r="A172" s="29">
        <f>runs!C169</f>
        <v>35</v>
      </c>
      <c r="B172" s="29" t="str">
        <f>IF($A172=$C$2,runs!B169," ")</f>
        <v xml:space="preserve"> </v>
      </c>
      <c r="C172" s="29" t="e">
        <f>IF($A172=$C$2,runs!A169,1/0)</f>
        <v>#DIV/0!</v>
      </c>
      <c r="D172" s="29" t="e">
        <f>IF($A172=$C$2,Rohdaten!I169,1/0)</f>
        <v>#DIV/0!</v>
      </c>
      <c r="E172" s="29" t="e">
        <f>IF($A172=$C$2,runs!L169/runs!M169,1/0)</f>
        <v>#DIV/0!</v>
      </c>
      <c r="F172" s="29" t="e">
        <f>IF($A172=$C$2,runs!P169,1/0)</f>
        <v>#DIV/0!</v>
      </c>
      <c r="G172" s="29" t="e">
        <f>IF($A172=$C$2,runs!Q169,1/0)</f>
        <v>#DIV/0!</v>
      </c>
      <c r="H172" s="29" t="e">
        <f>IF($A172=$C$2,runs!R169,1/0)</f>
        <v>#DIV/0!</v>
      </c>
      <c r="I172" s="29" t="e">
        <f>IF($A172=$C$2,runs!S169,1/0)</f>
        <v>#DIV/0!</v>
      </c>
      <c r="J172" s="29" t="e">
        <f>IF($A172=$C$2,runs!O169/runs!M169,1/0)</f>
        <v>#DIV/0!</v>
      </c>
      <c r="K172" s="29" t="e">
        <f t="shared" si="2"/>
        <v>#DIV/0!</v>
      </c>
      <c r="L172" s="29" t="e">
        <f>IF($A172=$C$2,runs!W169,1/0)</f>
        <v>#DIV/0!</v>
      </c>
      <c r="M172" s="29" t="e">
        <f>IF($A172=$C$2,runs!X169,1/0)</f>
        <v>#DIV/0!</v>
      </c>
    </row>
    <row r="173" spans="1:13" x14ac:dyDescent="0.2">
      <c r="A173" s="29">
        <f>runs!C170</f>
        <v>30</v>
      </c>
      <c r="B173" s="29" t="str">
        <f>IF($A173=$C$2,runs!B170," ")</f>
        <v xml:space="preserve"> </v>
      </c>
      <c r="C173" s="29" t="e">
        <f>IF($A173=$C$2,runs!A170,1/0)</f>
        <v>#DIV/0!</v>
      </c>
      <c r="D173" s="29" t="e">
        <f>IF($A173=$C$2,Rohdaten!I170,1/0)</f>
        <v>#DIV/0!</v>
      </c>
      <c r="E173" s="29" t="e">
        <f>IF($A173=$C$2,runs!L170/runs!M170,1/0)</f>
        <v>#DIV/0!</v>
      </c>
      <c r="F173" s="29" t="e">
        <f>IF($A173=$C$2,runs!P170,1/0)</f>
        <v>#DIV/0!</v>
      </c>
      <c r="G173" s="29" t="e">
        <f>IF($A173=$C$2,runs!Q170,1/0)</f>
        <v>#DIV/0!</v>
      </c>
      <c r="H173" s="29" t="e">
        <f>IF($A173=$C$2,runs!R170,1/0)</f>
        <v>#DIV/0!</v>
      </c>
      <c r="I173" s="29" t="e">
        <f>IF($A173=$C$2,runs!S170,1/0)</f>
        <v>#DIV/0!</v>
      </c>
      <c r="J173" s="29" t="e">
        <f>IF($A173=$C$2,runs!O170/runs!M170,1/0)</f>
        <v>#DIV/0!</v>
      </c>
      <c r="K173" s="29" t="e">
        <f t="shared" si="2"/>
        <v>#DIV/0!</v>
      </c>
      <c r="L173" s="29" t="e">
        <f>IF($A173=$C$2,runs!W170,1/0)</f>
        <v>#DIV/0!</v>
      </c>
      <c r="M173" s="29" t="e">
        <f>IF($A173=$C$2,runs!X170,1/0)</f>
        <v>#DIV/0!</v>
      </c>
    </row>
    <row r="174" spans="1:13" x14ac:dyDescent="0.2">
      <c r="A174" s="29">
        <f>runs!C171</f>
        <v>30</v>
      </c>
      <c r="B174" s="29" t="str">
        <f>IF($A174=$C$2,runs!B171," ")</f>
        <v xml:space="preserve"> </v>
      </c>
      <c r="C174" s="29" t="e">
        <f>IF($A174=$C$2,runs!A171,1/0)</f>
        <v>#DIV/0!</v>
      </c>
      <c r="D174" s="29" t="e">
        <f>IF($A174=$C$2,Rohdaten!I171,1/0)</f>
        <v>#DIV/0!</v>
      </c>
      <c r="E174" s="29" t="e">
        <f>IF($A174=$C$2,runs!L171/runs!M171,1/0)</f>
        <v>#DIV/0!</v>
      </c>
      <c r="F174" s="29" t="e">
        <f>IF($A174=$C$2,runs!P171,1/0)</f>
        <v>#DIV/0!</v>
      </c>
      <c r="G174" s="29" t="e">
        <f>IF($A174=$C$2,runs!Q171,1/0)</f>
        <v>#DIV/0!</v>
      </c>
      <c r="H174" s="29" t="e">
        <f>IF($A174=$C$2,runs!R171,1/0)</f>
        <v>#DIV/0!</v>
      </c>
      <c r="I174" s="29" t="e">
        <f>IF($A174=$C$2,runs!S171,1/0)</f>
        <v>#DIV/0!</v>
      </c>
      <c r="J174" s="29" t="e">
        <f>IF($A174=$C$2,runs!O171/runs!M171,1/0)</f>
        <v>#DIV/0!</v>
      </c>
      <c r="K174" s="29" t="e">
        <f t="shared" si="2"/>
        <v>#DIV/0!</v>
      </c>
      <c r="L174" s="29" t="e">
        <f>IF($A174=$C$2,runs!W171,1/0)</f>
        <v>#DIV/0!</v>
      </c>
      <c r="M174" s="29" t="e">
        <f>IF($A174=$C$2,runs!X171,1/0)</f>
        <v>#DIV/0!</v>
      </c>
    </row>
    <row r="175" spans="1:13" x14ac:dyDescent="0.2">
      <c r="A175" s="29">
        <f>runs!C172</f>
        <v>30</v>
      </c>
      <c r="B175" s="29" t="str">
        <f>IF($A175=$C$2,runs!B172," ")</f>
        <v xml:space="preserve"> </v>
      </c>
      <c r="C175" s="29" t="e">
        <f>IF($A175=$C$2,runs!A172,1/0)</f>
        <v>#DIV/0!</v>
      </c>
      <c r="D175" s="29" t="e">
        <f>IF($A175=$C$2,Rohdaten!I172,1/0)</f>
        <v>#DIV/0!</v>
      </c>
      <c r="E175" s="29" t="e">
        <f>IF($A175=$C$2,runs!L172/runs!M172,1/0)</f>
        <v>#DIV/0!</v>
      </c>
      <c r="F175" s="29" t="e">
        <f>IF($A175=$C$2,runs!P172,1/0)</f>
        <v>#DIV/0!</v>
      </c>
      <c r="G175" s="29" t="e">
        <f>IF($A175=$C$2,runs!Q172,1/0)</f>
        <v>#DIV/0!</v>
      </c>
      <c r="H175" s="29" t="e">
        <f>IF($A175=$C$2,runs!R172,1/0)</f>
        <v>#DIV/0!</v>
      </c>
      <c r="I175" s="29" t="e">
        <f>IF($A175=$C$2,runs!S172,1/0)</f>
        <v>#DIV/0!</v>
      </c>
      <c r="J175" s="29" t="e">
        <f>IF($A175=$C$2,runs!O172/runs!M172,1/0)</f>
        <v>#DIV/0!</v>
      </c>
      <c r="K175" s="29" t="e">
        <f t="shared" si="2"/>
        <v>#DIV/0!</v>
      </c>
      <c r="L175" s="29" t="e">
        <f>IF($A175=$C$2,runs!W172,1/0)</f>
        <v>#DIV/0!</v>
      </c>
      <c r="M175" s="29" t="e">
        <f>IF($A175=$C$2,runs!X172,1/0)</f>
        <v>#DIV/0!</v>
      </c>
    </row>
    <row r="176" spans="1:13" x14ac:dyDescent="0.2">
      <c r="A176" s="29">
        <f>runs!C173</f>
        <v>0</v>
      </c>
      <c r="B176" s="29" t="str">
        <f>IF($A176=$C$2,runs!B173," ")</f>
        <v xml:space="preserve"> </v>
      </c>
      <c r="C176" s="29" t="e">
        <f>IF($A176=$C$2,runs!A173,1/0)</f>
        <v>#DIV/0!</v>
      </c>
      <c r="D176" s="29" t="e">
        <f>IF($A176=$C$2,Rohdaten!I173,1/0)</f>
        <v>#DIV/0!</v>
      </c>
      <c r="E176" s="29" t="e">
        <f>IF($A176=$C$2,runs!L173/runs!M173,1/0)</f>
        <v>#DIV/0!</v>
      </c>
      <c r="F176" s="29" t="e">
        <f>IF($A176=$C$2,runs!P173,1/0)</f>
        <v>#DIV/0!</v>
      </c>
      <c r="G176" s="29" t="e">
        <f>IF($A176=$C$2,runs!Q173,1/0)</f>
        <v>#DIV/0!</v>
      </c>
      <c r="H176" s="29" t="e">
        <f>IF($A176=$C$2,runs!R173,1/0)</f>
        <v>#DIV/0!</v>
      </c>
      <c r="I176" s="29" t="e">
        <f>IF($A176=$C$2,runs!S173,1/0)</f>
        <v>#DIV/0!</v>
      </c>
      <c r="J176" s="29" t="e">
        <f>IF($A176=$C$2,runs!O173/runs!M173,1/0)</f>
        <v>#DIV/0!</v>
      </c>
      <c r="K176" s="29" t="e">
        <f t="shared" si="2"/>
        <v>#DIV/0!</v>
      </c>
      <c r="L176" s="29" t="e">
        <f>IF($A176=$C$2,runs!W173,1/0)</f>
        <v>#DIV/0!</v>
      </c>
      <c r="M176" s="29" t="e">
        <f>IF($A176=$C$2,runs!X173,1/0)</f>
        <v>#DIV/0!</v>
      </c>
    </row>
    <row r="177" spans="1:13" x14ac:dyDescent="0.2">
      <c r="A177" s="29">
        <f>runs!C174</f>
        <v>0</v>
      </c>
      <c r="B177" s="29" t="str">
        <f>IF($A177=$C$2,runs!B174," ")</f>
        <v xml:space="preserve"> </v>
      </c>
      <c r="C177" s="29" t="e">
        <f>IF($A177=$C$2,runs!A174,1/0)</f>
        <v>#DIV/0!</v>
      </c>
      <c r="D177" s="29" t="e">
        <f>IF($A177=$C$2,Rohdaten!I174,1/0)</f>
        <v>#DIV/0!</v>
      </c>
      <c r="E177" s="29" t="e">
        <f>IF($A177=$C$2,runs!L174/runs!M174,1/0)</f>
        <v>#DIV/0!</v>
      </c>
      <c r="F177" s="29" t="e">
        <f>IF($A177=$C$2,runs!P174,1/0)</f>
        <v>#DIV/0!</v>
      </c>
      <c r="G177" s="29" t="e">
        <f>IF($A177=$C$2,runs!Q174,1/0)</f>
        <v>#DIV/0!</v>
      </c>
      <c r="H177" s="29" t="e">
        <f>IF($A177=$C$2,runs!R174,1/0)</f>
        <v>#DIV/0!</v>
      </c>
      <c r="I177" s="29" t="e">
        <f>IF($A177=$C$2,runs!S174,1/0)</f>
        <v>#DIV/0!</v>
      </c>
      <c r="J177" s="29" t="e">
        <f>IF($A177=$C$2,runs!O174/runs!M174,1/0)</f>
        <v>#DIV/0!</v>
      </c>
      <c r="K177" s="29" t="e">
        <f t="shared" si="2"/>
        <v>#DIV/0!</v>
      </c>
      <c r="L177" s="29" t="e">
        <f>IF($A177=$C$2,runs!W174,1/0)</f>
        <v>#DIV/0!</v>
      </c>
      <c r="M177" s="29" t="e">
        <f>IF($A177=$C$2,runs!X174,1/0)</f>
        <v>#DIV/0!</v>
      </c>
    </row>
    <row r="178" spans="1:13" x14ac:dyDescent="0.2">
      <c r="A178" s="29">
        <f>runs!C175</f>
        <v>0</v>
      </c>
      <c r="B178" s="29" t="str">
        <f>IF($A178=$C$2,runs!B175," ")</f>
        <v xml:space="preserve"> </v>
      </c>
      <c r="C178" s="29" t="e">
        <f>IF($A178=$C$2,runs!A175,1/0)</f>
        <v>#DIV/0!</v>
      </c>
      <c r="D178" s="29" t="e">
        <f>IF($A178=$C$2,Rohdaten!I175,1/0)</f>
        <v>#DIV/0!</v>
      </c>
      <c r="E178" s="29" t="e">
        <f>IF($A178=$C$2,runs!L175/runs!M175,1/0)</f>
        <v>#DIV/0!</v>
      </c>
      <c r="F178" s="29" t="e">
        <f>IF($A178=$C$2,runs!P175,1/0)</f>
        <v>#DIV/0!</v>
      </c>
      <c r="G178" s="29" t="e">
        <f>IF($A178=$C$2,runs!Q175,1/0)</f>
        <v>#DIV/0!</v>
      </c>
      <c r="H178" s="29" t="e">
        <f>IF($A178=$C$2,runs!R175,1/0)</f>
        <v>#DIV/0!</v>
      </c>
      <c r="I178" s="29" t="e">
        <f>IF($A178=$C$2,runs!S175,1/0)</f>
        <v>#DIV/0!</v>
      </c>
      <c r="J178" s="29" t="e">
        <f>IF($A178=$C$2,runs!O175/runs!M175,1/0)</f>
        <v>#DIV/0!</v>
      </c>
      <c r="K178" s="29" t="e">
        <f t="shared" si="2"/>
        <v>#DIV/0!</v>
      </c>
      <c r="L178" s="29" t="e">
        <f>IF($A178=$C$2,runs!W175,1/0)</f>
        <v>#DIV/0!</v>
      </c>
      <c r="M178" s="29" t="e">
        <f>IF($A178=$C$2,runs!X175,1/0)</f>
        <v>#DIV/0!</v>
      </c>
    </row>
    <row r="179" spans="1:13" x14ac:dyDescent="0.2">
      <c r="A179" s="29">
        <f>runs!C176</f>
        <v>0</v>
      </c>
      <c r="B179" s="29" t="str">
        <f>IF($A179=$C$2,runs!B176," ")</f>
        <v xml:space="preserve"> </v>
      </c>
      <c r="C179" s="29" t="e">
        <f>IF($A179=$C$2,runs!A176,1/0)</f>
        <v>#DIV/0!</v>
      </c>
      <c r="D179" s="29" t="e">
        <f>IF($A179=$C$2,Rohdaten!I176,1/0)</f>
        <v>#DIV/0!</v>
      </c>
      <c r="E179" s="29" t="e">
        <f>IF($A179=$C$2,runs!L176/runs!M176,1/0)</f>
        <v>#DIV/0!</v>
      </c>
      <c r="F179" s="29" t="e">
        <f>IF($A179=$C$2,runs!P176,1/0)</f>
        <v>#DIV/0!</v>
      </c>
      <c r="G179" s="29" t="e">
        <f>IF($A179=$C$2,runs!Q176,1/0)</f>
        <v>#DIV/0!</v>
      </c>
      <c r="H179" s="29" t="e">
        <f>IF($A179=$C$2,runs!R176,1/0)</f>
        <v>#DIV/0!</v>
      </c>
      <c r="I179" s="29" t="e">
        <f>IF($A179=$C$2,runs!S176,1/0)</f>
        <v>#DIV/0!</v>
      </c>
      <c r="J179" s="29" t="e">
        <f>IF($A179=$C$2,runs!O176/runs!M176,1/0)</f>
        <v>#DIV/0!</v>
      </c>
      <c r="K179" s="29" t="e">
        <f t="shared" si="2"/>
        <v>#DIV/0!</v>
      </c>
      <c r="L179" s="29" t="e">
        <f>IF($A179=$C$2,runs!W176,1/0)</f>
        <v>#DIV/0!</v>
      </c>
      <c r="M179" s="29" t="e">
        <f>IF($A179=$C$2,runs!X176,1/0)</f>
        <v>#DIV/0!</v>
      </c>
    </row>
    <row r="180" spans="1:13" x14ac:dyDescent="0.2">
      <c r="A180" s="29">
        <f>runs!C177</f>
        <v>0</v>
      </c>
      <c r="B180" s="29" t="str">
        <f>IF($A180=$C$2,runs!B177," ")</f>
        <v xml:space="preserve"> </v>
      </c>
      <c r="C180" s="29" t="e">
        <f>IF($A180=$C$2,runs!A177,1/0)</f>
        <v>#DIV/0!</v>
      </c>
      <c r="D180" s="29" t="e">
        <f>IF($A180=$C$2,Rohdaten!I177,1/0)</f>
        <v>#DIV/0!</v>
      </c>
      <c r="E180" s="29" t="e">
        <f>IF($A180=$C$2,runs!L177/runs!M177,1/0)</f>
        <v>#DIV/0!</v>
      </c>
      <c r="F180" s="29" t="e">
        <f>IF($A180=$C$2,runs!P177,1/0)</f>
        <v>#DIV/0!</v>
      </c>
      <c r="G180" s="29" t="e">
        <f>IF($A180=$C$2,runs!Q177,1/0)</f>
        <v>#DIV/0!</v>
      </c>
      <c r="H180" s="29" t="e">
        <f>IF($A180=$C$2,runs!R177,1/0)</f>
        <v>#DIV/0!</v>
      </c>
      <c r="I180" s="29" t="e">
        <f>IF($A180=$C$2,runs!S177,1/0)</f>
        <v>#DIV/0!</v>
      </c>
      <c r="J180" s="29" t="e">
        <f>IF($A180=$C$2,runs!O177/runs!M177,1/0)</f>
        <v>#DIV/0!</v>
      </c>
      <c r="K180" s="29" t="e">
        <f t="shared" si="2"/>
        <v>#DIV/0!</v>
      </c>
      <c r="L180" s="29" t="e">
        <f>IF($A180=$C$2,runs!W177,1/0)</f>
        <v>#DIV/0!</v>
      </c>
      <c r="M180" s="29" t="e">
        <f>IF($A180=$C$2,runs!X177,1/0)</f>
        <v>#DIV/0!</v>
      </c>
    </row>
    <row r="181" spans="1:13" x14ac:dyDescent="0.2">
      <c r="A181" s="29">
        <f>runs!C178</f>
        <v>0</v>
      </c>
      <c r="B181" s="29" t="str">
        <f>IF($A181=$C$2,runs!B178," ")</f>
        <v xml:space="preserve"> </v>
      </c>
      <c r="C181" s="29" t="e">
        <f>IF($A181=$C$2,runs!A178,1/0)</f>
        <v>#DIV/0!</v>
      </c>
      <c r="D181" s="29" t="e">
        <f>IF($A181=$C$2,Rohdaten!I178,1/0)</f>
        <v>#DIV/0!</v>
      </c>
      <c r="E181" s="29" t="e">
        <f>IF($A181=$C$2,runs!L178/runs!M178,1/0)</f>
        <v>#DIV/0!</v>
      </c>
      <c r="F181" s="29" t="e">
        <f>IF($A181=$C$2,runs!P178,1/0)</f>
        <v>#DIV/0!</v>
      </c>
      <c r="G181" s="29" t="e">
        <f>IF($A181=$C$2,runs!Q178,1/0)</f>
        <v>#DIV/0!</v>
      </c>
      <c r="H181" s="29" t="e">
        <f>IF($A181=$C$2,runs!R178,1/0)</f>
        <v>#DIV/0!</v>
      </c>
      <c r="I181" s="29" t="e">
        <f>IF($A181=$C$2,runs!S178,1/0)</f>
        <v>#DIV/0!</v>
      </c>
      <c r="J181" s="29" t="e">
        <f>IF($A181=$C$2,runs!O178/runs!M178,1/0)</f>
        <v>#DIV/0!</v>
      </c>
      <c r="K181" s="29" t="e">
        <f t="shared" si="2"/>
        <v>#DIV/0!</v>
      </c>
      <c r="L181" s="29" t="e">
        <f>IF($A181=$C$2,runs!W178,1/0)</f>
        <v>#DIV/0!</v>
      </c>
      <c r="M181" s="29" t="e">
        <f>IF($A181=$C$2,runs!X178,1/0)</f>
        <v>#DIV/0!</v>
      </c>
    </row>
    <row r="182" spans="1:13" x14ac:dyDescent="0.2">
      <c r="A182" s="29">
        <f>runs!C179</f>
        <v>0</v>
      </c>
      <c r="B182" s="29" t="str">
        <f>IF($A182=$C$2,runs!B179," ")</f>
        <v xml:space="preserve"> </v>
      </c>
      <c r="C182" s="29" t="e">
        <f>IF($A182=$C$2,runs!A179,1/0)</f>
        <v>#DIV/0!</v>
      </c>
      <c r="D182" s="29" t="e">
        <f>IF($A182=$C$2,Rohdaten!I179,1/0)</f>
        <v>#DIV/0!</v>
      </c>
      <c r="E182" s="29" t="e">
        <f>IF($A182=$C$2,runs!L179/runs!M179,1/0)</f>
        <v>#DIV/0!</v>
      </c>
      <c r="F182" s="29" t="e">
        <f>IF($A182=$C$2,runs!P179,1/0)</f>
        <v>#DIV/0!</v>
      </c>
      <c r="G182" s="29" t="e">
        <f>IF($A182=$C$2,runs!Q179,1/0)</f>
        <v>#DIV/0!</v>
      </c>
      <c r="H182" s="29" t="e">
        <f>IF($A182=$C$2,runs!R179,1/0)</f>
        <v>#DIV/0!</v>
      </c>
      <c r="I182" s="29" t="e">
        <f>IF($A182=$C$2,runs!S179,1/0)</f>
        <v>#DIV/0!</v>
      </c>
      <c r="J182" s="29" t="e">
        <f>IF($A182=$C$2,runs!O179/runs!M179,1/0)</f>
        <v>#DIV/0!</v>
      </c>
      <c r="K182" s="29" t="e">
        <f t="shared" si="2"/>
        <v>#DIV/0!</v>
      </c>
      <c r="L182" s="29" t="e">
        <f>IF($A182=$C$2,runs!W179,1/0)</f>
        <v>#DIV/0!</v>
      </c>
      <c r="M182" s="29" t="e">
        <f>IF($A182=$C$2,runs!X179,1/0)</f>
        <v>#DIV/0!</v>
      </c>
    </row>
    <row r="183" spans="1:13" x14ac:dyDescent="0.2">
      <c r="A183" s="29">
        <f>runs!C180</f>
        <v>0</v>
      </c>
      <c r="B183" s="29" t="str">
        <f>IF($A183=$C$2,runs!B180," ")</f>
        <v xml:space="preserve"> </v>
      </c>
      <c r="C183" s="29" t="e">
        <f>IF($A183=$C$2,runs!A180,1/0)</f>
        <v>#DIV/0!</v>
      </c>
      <c r="D183" s="29" t="e">
        <f>IF($A183=$C$2,Rohdaten!I180,1/0)</f>
        <v>#DIV/0!</v>
      </c>
      <c r="E183" s="29" t="e">
        <f>IF($A183=$C$2,runs!L180/runs!M180,1/0)</f>
        <v>#DIV/0!</v>
      </c>
      <c r="F183" s="29" t="e">
        <f>IF($A183=$C$2,runs!P180,1/0)</f>
        <v>#DIV/0!</v>
      </c>
      <c r="G183" s="29" t="e">
        <f>IF($A183=$C$2,runs!Q180,1/0)</f>
        <v>#DIV/0!</v>
      </c>
      <c r="H183" s="29" t="e">
        <f>IF($A183=$C$2,runs!R180,1/0)</f>
        <v>#DIV/0!</v>
      </c>
      <c r="I183" s="29" t="e">
        <f>IF($A183=$C$2,runs!S180,1/0)</f>
        <v>#DIV/0!</v>
      </c>
      <c r="J183" s="29" t="e">
        <f>IF($A183=$C$2,runs!O180/runs!M180,1/0)</f>
        <v>#DIV/0!</v>
      </c>
      <c r="K183" s="29" t="e">
        <f t="shared" si="2"/>
        <v>#DIV/0!</v>
      </c>
      <c r="L183" s="29" t="e">
        <f>IF($A183=$C$2,runs!W180,1/0)</f>
        <v>#DIV/0!</v>
      </c>
      <c r="M183" s="29" t="e">
        <f>IF($A183=$C$2,runs!X180,1/0)</f>
        <v>#DIV/0!</v>
      </c>
    </row>
    <row r="184" spans="1:13" x14ac:dyDescent="0.2">
      <c r="A184" s="29">
        <f>runs!C181</f>
        <v>0</v>
      </c>
      <c r="B184" s="29" t="str">
        <f>IF($A184=$C$2,runs!B181," ")</f>
        <v xml:space="preserve"> </v>
      </c>
      <c r="C184" s="29" t="e">
        <f>IF($A184=$C$2,runs!A181,1/0)</f>
        <v>#DIV/0!</v>
      </c>
      <c r="D184" s="29" t="e">
        <f>IF($A184=$C$2,Rohdaten!I181,1/0)</f>
        <v>#DIV/0!</v>
      </c>
      <c r="E184" s="29" t="e">
        <f>IF($A184=$C$2,runs!L181/runs!M181,1/0)</f>
        <v>#DIV/0!</v>
      </c>
      <c r="F184" s="29" t="e">
        <f>IF($A184=$C$2,runs!P181,1/0)</f>
        <v>#DIV/0!</v>
      </c>
      <c r="G184" s="29" t="e">
        <f>IF($A184=$C$2,runs!Q181,1/0)</f>
        <v>#DIV/0!</v>
      </c>
      <c r="H184" s="29" t="e">
        <f>IF($A184=$C$2,runs!R181,1/0)</f>
        <v>#DIV/0!</v>
      </c>
      <c r="I184" s="29" t="e">
        <f>IF($A184=$C$2,runs!S181,1/0)</f>
        <v>#DIV/0!</v>
      </c>
      <c r="J184" s="29" t="e">
        <f>IF($A184=$C$2,runs!O181/runs!M181,1/0)</f>
        <v>#DIV/0!</v>
      </c>
      <c r="K184" s="29" t="e">
        <f t="shared" si="2"/>
        <v>#DIV/0!</v>
      </c>
      <c r="L184" s="29" t="e">
        <f>IF($A184=$C$2,runs!W181,1/0)</f>
        <v>#DIV/0!</v>
      </c>
      <c r="M184" s="29" t="e">
        <f>IF($A184=$C$2,runs!X181,1/0)</f>
        <v>#DIV/0!</v>
      </c>
    </row>
    <row r="185" spans="1:13" x14ac:dyDescent="0.2">
      <c r="A185" s="29">
        <f>runs!C182</f>
        <v>0</v>
      </c>
      <c r="B185" s="29" t="str">
        <f>IF($A185=$C$2,runs!B182," ")</f>
        <v xml:space="preserve"> </v>
      </c>
      <c r="C185" s="29" t="e">
        <f>IF($A185=$C$2,runs!A182,1/0)</f>
        <v>#DIV/0!</v>
      </c>
      <c r="D185" s="29" t="e">
        <f>IF($A185=$C$2,Rohdaten!I182,1/0)</f>
        <v>#DIV/0!</v>
      </c>
      <c r="E185" s="29" t="e">
        <f>IF($A185=$C$2,runs!L182/runs!M182,1/0)</f>
        <v>#DIV/0!</v>
      </c>
      <c r="F185" s="29" t="e">
        <f>IF($A185=$C$2,runs!P182,1/0)</f>
        <v>#DIV/0!</v>
      </c>
      <c r="G185" s="29" t="e">
        <f>IF($A185=$C$2,runs!Q182,1/0)</f>
        <v>#DIV/0!</v>
      </c>
      <c r="H185" s="29" t="e">
        <f>IF($A185=$C$2,runs!R182,1/0)</f>
        <v>#DIV/0!</v>
      </c>
      <c r="I185" s="29" t="e">
        <f>IF($A185=$C$2,runs!S182,1/0)</f>
        <v>#DIV/0!</v>
      </c>
      <c r="J185" s="29" t="e">
        <f>IF($A185=$C$2,runs!O182/runs!M182,1/0)</f>
        <v>#DIV/0!</v>
      </c>
      <c r="K185" s="29" t="e">
        <f t="shared" si="2"/>
        <v>#DIV/0!</v>
      </c>
      <c r="L185" s="29" t="e">
        <f>IF($A185=$C$2,runs!W182,1/0)</f>
        <v>#DIV/0!</v>
      </c>
      <c r="M185" s="29" t="e">
        <f>IF($A185=$C$2,runs!X182,1/0)</f>
        <v>#DIV/0!</v>
      </c>
    </row>
    <row r="186" spans="1:13" x14ac:dyDescent="0.2">
      <c r="A186" s="29">
        <f>runs!C183</f>
        <v>0</v>
      </c>
      <c r="B186" s="29" t="str">
        <f>IF($A186=$C$2,runs!B183," ")</f>
        <v xml:space="preserve"> </v>
      </c>
      <c r="C186" s="29" t="e">
        <f>IF($A186=$C$2,runs!A183,1/0)</f>
        <v>#DIV/0!</v>
      </c>
      <c r="D186" s="29" t="e">
        <f>IF($A186=$C$2,Rohdaten!I183,1/0)</f>
        <v>#DIV/0!</v>
      </c>
      <c r="E186" s="29" t="e">
        <f>IF($A186=$C$2,runs!L183/runs!M183,1/0)</f>
        <v>#DIV/0!</v>
      </c>
      <c r="F186" s="29" t="e">
        <f>IF($A186=$C$2,runs!P183,1/0)</f>
        <v>#DIV/0!</v>
      </c>
      <c r="G186" s="29" t="e">
        <f>IF($A186=$C$2,runs!Q183,1/0)</f>
        <v>#DIV/0!</v>
      </c>
      <c r="H186" s="29" t="e">
        <f>IF($A186=$C$2,runs!R183,1/0)</f>
        <v>#DIV/0!</v>
      </c>
      <c r="I186" s="29" t="e">
        <f>IF($A186=$C$2,runs!S183,1/0)</f>
        <v>#DIV/0!</v>
      </c>
      <c r="J186" s="29" t="e">
        <f>IF($A186=$C$2,runs!O183/runs!M183,1/0)</f>
        <v>#DIV/0!</v>
      </c>
      <c r="K186" s="29" t="e">
        <f t="shared" si="2"/>
        <v>#DIV/0!</v>
      </c>
      <c r="L186" s="29" t="e">
        <f>IF($A186=$C$2,runs!W183,1/0)</f>
        <v>#DIV/0!</v>
      </c>
      <c r="M186" s="29" t="e">
        <f>IF($A186=$C$2,runs!X183,1/0)</f>
        <v>#DIV/0!</v>
      </c>
    </row>
    <row r="187" spans="1:13" x14ac:dyDescent="0.2">
      <c r="A187" s="29">
        <f>runs!C184</f>
        <v>0</v>
      </c>
      <c r="B187" s="29" t="str">
        <f>IF($A187=$C$2,runs!B184," ")</f>
        <v xml:space="preserve"> </v>
      </c>
      <c r="C187" s="29" t="e">
        <f>IF($A187=$C$2,runs!A184,1/0)</f>
        <v>#DIV/0!</v>
      </c>
      <c r="D187" s="29" t="e">
        <f>IF($A187=$C$2,Rohdaten!I184,1/0)</f>
        <v>#DIV/0!</v>
      </c>
      <c r="E187" s="29" t="e">
        <f>IF($A187=$C$2,runs!L184/runs!M184,1/0)</f>
        <v>#DIV/0!</v>
      </c>
      <c r="F187" s="29" t="e">
        <f>IF($A187=$C$2,runs!P184,1/0)</f>
        <v>#DIV/0!</v>
      </c>
      <c r="G187" s="29" t="e">
        <f>IF($A187=$C$2,runs!Q184,1/0)</f>
        <v>#DIV/0!</v>
      </c>
      <c r="H187" s="29" t="e">
        <f>IF($A187=$C$2,runs!R184,1/0)</f>
        <v>#DIV/0!</v>
      </c>
      <c r="I187" s="29" t="e">
        <f>IF($A187=$C$2,runs!S184,1/0)</f>
        <v>#DIV/0!</v>
      </c>
      <c r="J187" s="29" t="e">
        <f>IF($A187=$C$2,runs!O184/runs!M184,1/0)</f>
        <v>#DIV/0!</v>
      </c>
      <c r="K187" s="29" t="e">
        <f t="shared" si="2"/>
        <v>#DIV/0!</v>
      </c>
      <c r="L187" s="29" t="e">
        <f>IF($A187=$C$2,runs!W184,1/0)</f>
        <v>#DIV/0!</v>
      </c>
      <c r="M187" s="29" t="e">
        <f>IF($A187=$C$2,runs!X184,1/0)</f>
        <v>#DIV/0!</v>
      </c>
    </row>
    <row r="188" spans="1:13" x14ac:dyDescent="0.2">
      <c r="A188" s="29">
        <f>runs!C185</f>
        <v>0</v>
      </c>
      <c r="B188" s="29" t="str">
        <f>IF($A188=$C$2,runs!B185," ")</f>
        <v xml:space="preserve"> </v>
      </c>
      <c r="C188" s="29" t="e">
        <f>IF($A188=$C$2,runs!A185,1/0)</f>
        <v>#DIV/0!</v>
      </c>
      <c r="D188" s="29" t="e">
        <f>IF($A188=$C$2,Rohdaten!I185,1/0)</f>
        <v>#DIV/0!</v>
      </c>
      <c r="E188" s="29" t="e">
        <f>IF($A188=$C$2,runs!L185/runs!M185,1/0)</f>
        <v>#DIV/0!</v>
      </c>
      <c r="F188" s="29" t="e">
        <f>IF($A188=$C$2,runs!P185,1/0)</f>
        <v>#DIV/0!</v>
      </c>
      <c r="G188" s="29" t="e">
        <f>IF($A188=$C$2,runs!Q185,1/0)</f>
        <v>#DIV/0!</v>
      </c>
      <c r="H188" s="29" t="e">
        <f>IF($A188=$C$2,runs!R185,1/0)</f>
        <v>#DIV/0!</v>
      </c>
      <c r="I188" s="29" t="e">
        <f>IF($A188=$C$2,runs!S185,1/0)</f>
        <v>#DIV/0!</v>
      </c>
      <c r="J188" s="29" t="e">
        <f>IF($A188=$C$2,runs!O185/runs!M185,1/0)</f>
        <v>#DIV/0!</v>
      </c>
      <c r="K188" s="29" t="e">
        <f t="shared" si="2"/>
        <v>#DIV/0!</v>
      </c>
      <c r="L188" s="29" t="e">
        <f>IF($A188=$C$2,runs!W185,1/0)</f>
        <v>#DIV/0!</v>
      </c>
      <c r="M188" s="29" t="e">
        <f>IF($A188=$C$2,runs!X185,1/0)</f>
        <v>#DIV/0!</v>
      </c>
    </row>
    <row r="189" spans="1:13" x14ac:dyDescent="0.2">
      <c r="A189" s="29">
        <f>runs!C186</f>
        <v>0</v>
      </c>
      <c r="B189" s="29" t="str">
        <f>IF($A189=$C$2,runs!B186," ")</f>
        <v xml:space="preserve"> </v>
      </c>
      <c r="C189" s="29" t="e">
        <f>IF($A189=$C$2,runs!A186,1/0)</f>
        <v>#DIV/0!</v>
      </c>
      <c r="D189" s="29" t="e">
        <f>IF($A189=$C$2,Rohdaten!I186,1/0)</f>
        <v>#DIV/0!</v>
      </c>
      <c r="E189" s="29" t="e">
        <f>IF($A189=$C$2,runs!L186/runs!M186,1/0)</f>
        <v>#DIV/0!</v>
      </c>
      <c r="F189" s="29" t="e">
        <f>IF($A189=$C$2,runs!P186,1/0)</f>
        <v>#DIV/0!</v>
      </c>
      <c r="G189" s="29" t="e">
        <f>IF($A189=$C$2,runs!Q186,1/0)</f>
        <v>#DIV/0!</v>
      </c>
      <c r="H189" s="29" t="e">
        <f>IF($A189=$C$2,runs!R186,1/0)</f>
        <v>#DIV/0!</v>
      </c>
      <c r="I189" s="29" t="e">
        <f>IF($A189=$C$2,runs!S186,1/0)</f>
        <v>#DIV/0!</v>
      </c>
      <c r="J189" s="29" t="e">
        <f>IF($A189=$C$2,runs!O186/runs!M186,1/0)</f>
        <v>#DIV/0!</v>
      </c>
      <c r="K189" s="29" t="e">
        <f t="shared" si="2"/>
        <v>#DIV/0!</v>
      </c>
      <c r="L189" s="29" t="e">
        <f>IF($A189=$C$2,runs!W186,1/0)</f>
        <v>#DIV/0!</v>
      </c>
      <c r="M189" s="29" t="e">
        <f>IF($A189=$C$2,runs!X186,1/0)</f>
        <v>#DIV/0!</v>
      </c>
    </row>
    <row r="190" spans="1:13" x14ac:dyDescent="0.2">
      <c r="A190" s="29">
        <f>runs!C187</f>
        <v>0</v>
      </c>
      <c r="B190" s="29" t="str">
        <f>IF($A190=$C$2,runs!B187," ")</f>
        <v xml:space="preserve"> </v>
      </c>
      <c r="C190" s="29" t="e">
        <f>IF($A190=$C$2,runs!A187,1/0)</f>
        <v>#DIV/0!</v>
      </c>
      <c r="D190" s="29" t="e">
        <f>IF($A190=$C$2,Rohdaten!I187,1/0)</f>
        <v>#DIV/0!</v>
      </c>
      <c r="E190" s="29" t="e">
        <f>IF($A190=$C$2,runs!L187/runs!M187,1/0)</f>
        <v>#DIV/0!</v>
      </c>
      <c r="F190" s="29" t="e">
        <f>IF($A190=$C$2,runs!P187,1/0)</f>
        <v>#DIV/0!</v>
      </c>
      <c r="G190" s="29" t="e">
        <f>IF($A190=$C$2,runs!Q187,1/0)</f>
        <v>#DIV/0!</v>
      </c>
      <c r="H190" s="29" t="e">
        <f>IF($A190=$C$2,runs!R187,1/0)</f>
        <v>#DIV/0!</v>
      </c>
      <c r="I190" s="29" t="e">
        <f>IF($A190=$C$2,runs!S187,1/0)</f>
        <v>#DIV/0!</v>
      </c>
      <c r="J190" s="29" t="e">
        <f>IF($A190=$C$2,runs!O187/runs!M187,1/0)</f>
        <v>#DIV/0!</v>
      </c>
      <c r="K190" s="29" t="e">
        <f t="shared" si="2"/>
        <v>#DIV/0!</v>
      </c>
      <c r="L190" s="29" t="e">
        <f>IF($A190=$C$2,runs!W187,1/0)</f>
        <v>#DIV/0!</v>
      </c>
      <c r="M190" s="29" t="e">
        <f>IF($A190=$C$2,runs!X187,1/0)</f>
        <v>#DIV/0!</v>
      </c>
    </row>
    <row r="191" spans="1:13" x14ac:dyDescent="0.2">
      <c r="A191" s="29">
        <f>runs!C188</f>
        <v>0</v>
      </c>
      <c r="B191" s="29" t="str">
        <f>IF($A191=$C$2,runs!B188," ")</f>
        <v xml:space="preserve"> </v>
      </c>
      <c r="C191" s="29" t="e">
        <f>IF($A191=$C$2,runs!A188,1/0)</f>
        <v>#DIV/0!</v>
      </c>
      <c r="D191" s="29" t="e">
        <f>IF($A191=$C$2,Rohdaten!I188,1/0)</f>
        <v>#DIV/0!</v>
      </c>
      <c r="E191" s="29" t="e">
        <f>IF($A191=$C$2,runs!L188/runs!M188,1/0)</f>
        <v>#DIV/0!</v>
      </c>
      <c r="F191" s="29" t="e">
        <f>IF($A191=$C$2,runs!P188,1/0)</f>
        <v>#DIV/0!</v>
      </c>
      <c r="G191" s="29" t="e">
        <f>IF($A191=$C$2,runs!Q188,1/0)</f>
        <v>#DIV/0!</v>
      </c>
      <c r="H191" s="29" t="e">
        <f>IF($A191=$C$2,runs!R188,1/0)</f>
        <v>#DIV/0!</v>
      </c>
      <c r="I191" s="29" t="e">
        <f>IF($A191=$C$2,runs!S188,1/0)</f>
        <v>#DIV/0!</v>
      </c>
      <c r="J191" s="29" t="e">
        <f>IF($A191=$C$2,runs!O188/runs!M188,1/0)</f>
        <v>#DIV/0!</v>
      </c>
      <c r="K191" s="29" t="e">
        <f t="shared" si="2"/>
        <v>#DIV/0!</v>
      </c>
      <c r="L191" s="29" t="e">
        <f>IF($A191=$C$2,runs!W188,1/0)</f>
        <v>#DIV/0!</v>
      </c>
      <c r="M191" s="29" t="e">
        <f>IF($A191=$C$2,runs!X188,1/0)</f>
        <v>#DIV/0!</v>
      </c>
    </row>
    <row r="192" spans="1:13" x14ac:dyDescent="0.2">
      <c r="A192" s="29">
        <f>runs!C189</f>
        <v>0</v>
      </c>
      <c r="B192" s="29" t="str">
        <f>IF($A192=$C$2,runs!B189," ")</f>
        <v xml:space="preserve"> </v>
      </c>
      <c r="C192" s="29" t="e">
        <f>IF($A192=$C$2,runs!A189,1/0)</f>
        <v>#DIV/0!</v>
      </c>
      <c r="D192" s="29" t="e">
        <f>IF($A192=$C$2,Rohdaten!I189,1/0)</f>
        <v>#DIV/0!</v>
      </c>
      <c r="E192" s="29" t="e">
        <f>IF($A192=$C$2,runs!L189/runs!M189,1/0)</f>
        <v>#DIV/0!</v>
      </c>
      <c r="F192" s="29" t="e">
        <f>IF($A192=$C$2,runs!P189,1/0)</f>
        <v>#DIV/0!</v>
      </c>
      <c r="G192" s="29" t="e">
        <f>IF($A192=$C$2,runs!Q189,1/0)</f>
        <v>#DIV/0!</v>
      </c>
      <c r="H192" s="29" t="e">
        <f>IF($A192=$C$2,runs!R189,1/0)</f>
        <v>#DIV/0!</v>
      </c>
      <c r="I192" s="29" t="e">
        <f>IF($A192=$C$2,runs!S189,1/0)</f>
        <v>#DIV/0!</v>
      </c>
      <c r="J192" s="29" t="e">
        <f>IF($A192=$C$2,runs!O189/runs!M189,1/0)</f>
        <v>#DIV/0!</v>
      </c>
      <c r="K192" s="29" t="e">
        <f t="shared" si="2"/>
        <v>#DIV/0!</v>
      </c>
      <c r="L192" s="29" t="e">
        <f>IF($A192=$C$2,runs!W189,1/0)</f>
        <v>#DIV/0!</v>
      </c>
      <c r="M192" s="29" t="e">
        <f>IF($A192=$C$2,runs!X189,1/0)</f>
        <v>#DIV/0!</v>
      </c>
    </row>
    <row r="193" spans="1:13" x14ac:dyDescent="0.2">
      <c r="A193" s="29">
        <f>runs!C190</f>
        <v>0</v>
      </c>
      <c r="B193" s="29" t="str">
        <f>IF($A193=$C$2,runs!B190," ")</f>
        <v xml:space="preserve"> </v>
      </c>
      <c r="C193" s="29" t="e">
        <f>IF($A193=$C$2,runs!A190,1/0)</f>
        <v>#DIV/0!</v>
      </c>
      <c r="D193" s="29" t="e">
        <f>IF($A193=$C$2,Rohdaten!I190,1/0)</f>
        <v>#DIV/0!</v>
      </c>
      <c r="E193" s="29" t="e">
        <f>IF($A193=$C$2,runs!L190/runs!M190,1/0)</f>
        <v>#DIV/0!</v>
      </c>
      <c r="F193" s="29" t="e">
        <f>IF($A193=$C$2,runs!P190,1/0)</f>
        <v>#DIV/0!</v>
      </c>
      <c r="G193" s="29" t="e">
        <f>IF($A193=$C$2,runs!Q190,1/0)</f>
        <v>#DIV/0!</v>
      </c>
      <c r="H193" s="29" t="e">
        <f>IF($A193=$C$2,runs!R190,1/0)</f>
        <v>#DIV/0!</v>
      </c>
      <c r="I193" s="29" t="e">
        <f>IF($A193=$C$2,runs!S190,1/0)</f>
        <v>#DIV/0!</v>
      </c>
      <c r="J193" s="29" t="e">
        <f>IF($A193=$C$2,runs!O190/runs!M190,1/0)</f>
        <v>#DIV/0!</v>
      </c>
      <c r="K193" s="29" t="e">
        <f t="shared" si="2"/>
        <v>#DIV/0!</v>
      </c>
      <c r="L193" s="29" t="e">
        <f>IF($A193=$C$2,runs!W190,1/0)</f>
        <v>#DIV/0!</v>
      </c>
      <c r="M193" s="29" t="e">
        <f>IF($A193=$C$2,runs!X190,1/0)</f>
        <v>#DIV/0!</v>
      </c>
    </row>
    <row r="194" spans="1:13" x14ac:dyDescent="0.2">
      <c r="A194" s="29">
        <f>runs!C191</f>
        <v>0</v>
      </c>
      <c r="B194" s="29" t="str">
        <f>IF($A194=$C$2,runs!B191," ")</f>
        <v xml:space="preserve"> </v>
      </c>
      <c r="C194" s="29" t="e">
        <f>IF($A194=$C$2,runs!A191,1/0)</f>
        <v>#DIV/0!</v>
      </c>
      <c r="D194" s="29" t="e">
        <f>IF($A194=$C$2,Rohdaten!I191,1/0)</f>
        <v>#DIV/0!</v>
      </c>
      <c r="E194" s="29" t="e">
        <f>IF($A194=$C$2,runs!L191/runs!M191,1/0)</f>
        <v>#DIV/0!</v>
      </c>
      <c r="F194" s="29" t="e">
        <f>IF($A194=$C$2,runs!P191,1/0)</f>
        <v>#DIV/0!</v>
      </c>
      <c r="G194" s="29" t="e">
        <f>IF($A194=$C$2,runs!Q191,1/0)</f>
        <v>#DIV/0!</v>
      </c>
      <c r="H194" s="29" t="e">
        <f>IF($A194=$C$2,runs!R191,1/0)</f>
        <v>#DIV/0!</v>
      </c>
      <c r="I194" s="29" t="e">
        <f>IF($A194=$C$2,runs!S191,1/0)</f>
        <v>#DIV/0!</v>
      </c>
      <c r="J194" s="29" t="e">
        <f>IF($A194=$C$2,runs!O191/runs!M191,1/0)</f>
        <v>#DIV/0!</v>
      </c>
      <c r="K194" s="29" t="e">
        <f t="shared" si="2"/>
        <v>#DIV/0!</v>
      </c>
      <c r="L194" s="29" t="e">
        <f>IF($A194=$C$2,runs!W191,1/0)</f>
        <v>#DIV/0!</v>
      </c>
      <c r="M194" s="29" t="e">
        <f>IF($A194=$C$2,runs!X191,1/0)</f>
        <v>#DIV/0!</v>
      </c>
    </row>
    <row r="195" spans="1:13" x14ac:dyDescent="0.2">
      <c r="A195" s="29">
        <f>runs!C192</f>
        <v>0</v>
      </c>
      <c r="B195" s="29" t="str">
        <f>IF($A195=$C$2,runs!B192," ")</f>
        <v xml:space="preserve"> </v>
      </c>
      <c r="C195" s="29" t="e">
        <f>IF($A195=$C$2,runs!A192,1/0)</f>
        <v>#DIV/0!</v>
      </c>
      <c r="D195" s="29" t="e">
        <f>IF($A195=$C$2,Rohdaten!I192,1/0)</f>
        <v>#DIV/0!</v>
      </c>
      <c r="E195" s="29" t="e">
        <f>IF($A195=$C$2,runs!L192/runs!M192,1/0)</f>
        <v>#DIV/0!</v>
      </c>
      <c r="F195" s="29" t="e">
        <f>IF($A195=$C$2,runs!P192,1/0)</f>
        <v>#DIV/0!</v>
      </c>
      <c r="G195" s="29" t="e">
        <f>IF($A195=$C$2,runs!Q192,1/0)</f>
        <v>#DIV/0!</v>
      </c>
      <c r="H195" s="29" t="e">
        <f>IF($A195=$C$2,runs!R192,1/0)</f>
        <v>#DIV/0!</v>
      </c>
      <c r="I195" s="29" t="e">
        <f>IF($A195=$C$2,runs!S192,1/0)</f>
        <v>#DIV/0!</v>
      </c>
      <c r="J195" s="29" t="e">
        <f>IF($A195=$C$2,runs!O192/runs!M192,1/0)</f>
        <v>#DIV/0!</v>
      </c>
      <c r="K195" s="29" t="e">
        <f t="shared" si="2"/>
        <v>#DIV/0!</v>
      </c>
      <c r="L195" s="29" t="e">
        <f>IF($A195=$C$2,runs!W192,1/0)</f>
        <v>#DIV/0!</v>
      </c>
      <c r="M195" s="29" t="e">
        <f>IF($A195=$C$2,runs!X192,1/0)</f>
        <v>#DIV/0!</v>
      </c>
    </row>
    <row r="196" spans="1:13" x14ac:dyDescent="0.2">
      <c r="A196" s="29">
        <f>runs!C193</f>
        <v>0</v>
      </c>
      <c r="B196" s="29" t="str">
        <f>IF($A196=$C$2,runs!B193," ")</f>
        <v xml:space="preserve"> </v>
      </c>
      <c r="C196" s="29" t="e">
        <f>IF($A196=$C$2,runs!A193,1/0)</f>
        <v>#DIV/0!</v>
      </c>
      <c r="D196" s="29" t="e">
        <f>IF($A196=$C$2,Rohdaten!I193,1/0)</f>
        <v>#DIV/0!</v>
      </c>
      <c r="E196" s="29" t="e">
        <f>IF($A196=$C$2,runs!L193/runs!M193,1/0)</f>
        <v>#DIV/0!</v>
      </c>
      <c r="F196" s="29" t="e">
        <f>IF($A196=$C$2,runs!P193,1/0)</f>
        <v>#DIV/0!</v>
      </c>
      <c r="G196" s="29" t="e">
        <f>IF($A196=$C$2,runs!Q193,1/0)</f>
        <v>#DIV/0!</v>
      </c>
      <c r="H196" s="29" t="e">
        <f>IF($A196=$C$2,runs!R193,1/0)</f>
        <v>#DIV/0!</v>
      </c>
      <c r="I196" s="29" t="e">
        <f>IF($A196=$C$2,runs!S193,1/0)</f>
        <v>#DIV/0!</v>
      </c>
      <c r="J196" s="29" t="e">
        <f>IF($A196=$C$2,runs!O193/runs!M193,1/0)</f>
        <v>#DIV/0!</v>
      </c>
      <c r="K196" s="29" t="e">
        <f t="shared" si="2"/>
        <v>#DIV/0!</v>
      </c>
      <c r="L196" s="29" t="e">
        <f>IF($A196=$C$2,runs!W193,1/0)</f>
        <v>#DIV/0!</v>
      </c>
      <c r="M196" s="29" t="e">
        <f>IF($A196=$C$2,runs!X193,1/0)</f>
        <v>#DIV/0!</v>
      </c>
    </row>
    <row r="197" spans="1:13" x14ac:dyDescent="0.2">
      <c r="A197" s="29">
        <f>runs!C194</f>
        <v>0</v>
      </c>
      <c r="B197" s="29" t="str">
        <f>IF($A197=$C$2,runs!B194," ")</f>
        <v xml:space="preserve"> </v>
      </c>
      <c r="C197" s="29" t="e">
        <f>IF($A197=$C$2,runs!A194,1/0)</f>
        <v>#DIV/0!</v>
      </c>
      <c r="D197" s="29" t="e">
        <f>IF($A197=$C$2,Rohdaten!I194,1/0)</f>
        <v>#DIV/0!</v>
      </c>
      <c r="E197" s="29" t="e">
        <f>IF($A197=$C$2,runs!L194/runs!M194,1/0)</f>
        <v>#DIV/0!</v>
      </c>
      <c r="F197" s="29" t="e">
        <f>IF($A197=$C$2,runs!P194,1/0)</f>
        <v>#DIV/0!</v>
      </c>
      <c r="G197" s="29" t="e">
        <f>IF($A197=$C$2,runs!Q194,1/0)</f>
        <v>#DIV/0!</v>
      </c>
      <c r="H197" s="29" t="e">
        <f>IF($A197=$C$2,runs!R194,1/0)</f>
        <v>#DIV/0!</v>
      </c>
      <c r="I197" s="29" t="e">
        <f>IF($A197=$C$2,runs!S194,1/0)</f>
        <v>#DIV/0!</v>
      </c>
      <c r="J197" s="29" t="e">
        <f>IF($A197=$C$2,runs!O194/runs!M194,1/0)</f>
        <v>#DIV/0!</v>
      </c>
      <c r="K197" s="29" t="e">
        <f t="shared" si="2"/>
        <v>#DIV/0!</v>
      </c>
      <c r="L197" s="29" t="e">
        <f>IF($A197=$C$2,runs!W194,1/0)</f>
        <v>#DIV/0!</v>
      </c>
      <c r="M197" s="29" t="e">
        <f>IF($A197=$C$2,runs!X194,1/0)</f>
        <v>#DIV/0!</v>
      </c>
    </row>
    <row r="198" spans="1:13" x14ac:dyDescent="0.2">
      <c r="A198" s="29">
        <f>runs!C195</f>
        <v>0</v>
      </c>
      <c r="B198" s="29" t="str">
        <f>IF($A198=$C$2,runs!B195," ")</f>
        <v xml:space="preserve"> </v>
      </c>
      <c r="C198" s="29" t="e">
        <f>IF($A198=$C$2,runs!A195,1/0)</f>
        <v>#DIV/0!</v>
      </c>
      <c r="D198" s="29" t="e">
        <f>IF($A198=$C$2,Rohdaten!I195,1/0)</f>
        <v>#DIV/0!</v>
      </c>
      <c r="E198" s="29" t="e">
        <f>IF($A198=$C$2,runs!L195/runs!M195,1/0)</f>
        <v>#DIV/0!</v>
      </c>
      <c r="F198" s="29" t="e">
        <f>IF($A198=$C$2,runs!P195,1/0)</f>
        <v>#DIV/0!</v>
      </c>
      <c r="G198" s="29" t="e">
        <f>IF($A198=$C$2,runs!Q195,1/0)</f>
        <v>#DIV/0!</v>
      </c>
      <c r="H198" s="29" t="e">
        <f>IF($A198=$C$2,runs!R195,1/0)</f>
        <v>#DIV/0!</v>
      </c>
      <c r="I198" s="29" t="e">
        <f>IF($A198=$C$2,runs!S195,1/0)</f>
        <v>#DIV/0!</v>
      </c>
      <c r="J198" s="29" t="e">
        <f>IF($A198=$C$2,runs!O195/runs!M195,1/0)</f>
        <v>#DIV/0!</v>
      </c>
      <c r="K198" s="29" t="e">
        <f t="shared" ref="K198:K261" si="3">J198*1000000000</f>
        <v>#DIV/0!</v>
      </c>
      <c r="L198" s="29" t="e">
        <f>IF($A198=$C$2,runs!W195,1/0)</f>
        <v>#DIV/0!</v>
      </c>
      <c r="M198" s="29" t="e">
        <f>IF($A198=$C$2,runs!X195,1/0)</f>
        <v>#DIV/0!</v>
      </c>
    </row>
    <row r="199" spans="1:13" x14ac:dyDescent="0.2">
      <c r="A199" s="29">
        <f>runs!C196</f>
        <v>0</v>
      </c>
      <c r="B199" s="29" t="str">
        <f>IF($A199=$C$2,runs!B196," ")</f>
        <v xml:space="preserve"> </v>
      </c>
      <c r="C199" s="29" t="e">
        <f>IF($A199=$C$2,runs!A196,1/0)</f>
        <v>#DIV/0!</v>
      </c>
      <c r="D199" s="29" t="e">
        <f>IF($A199=$C$2,Rohdaten!I196,1/0)</f>
        <v>#DIV/0!</v>
      </c>
      <c r="E199" s="29" t="e">
        <f>IF($A199=$C$2,runs!L196/runs!M196,1/0)</f>
        <v>#DIV/0!</v>
      </c>
      <c r="F199" s="29" t="e">
        <f>IF($A199=$C$2,runs!P196,1/0)</f>
        <v>#DIV/0!</v>
      </c>
      <c r="G199" s="29" t="e">
        <f>IF($A199=$C$2,runs!Q196,1/0)</f>
        <v>#DIV/0!</v>
      </c>
      <c r="H199" s="29" t="e">
        <f>IF($A199=$C$2,runs!R196,1/0)</f>
        <v>#DIV/0!</v>
      </c>
      <c r="I199" s="29" t="e">
        <f>IF($A199=$C$2,runs!S196,1/0)</f>
        <v>#DIV/0!</v>
      </c>
      <c r="J199" s="29" t="e">
        <f>IF($A199=$C$2,runs!O196/runs!M196,1/0)</f>
        <v>#DIV/0!</v>
      </c>
      <c r="K199" s="29" t="e">
        <f t="shared" si="3"/>
        <v>#DIV/0!</v>
      </c>
      <c r="L199" s="29" t="e">
        <f>IF($A199=$C$2,runs!W196,1/0)</f>
        <v>#DIV/0!</v>
      </c>
      <c r="M199" s="29" t="e">
        <f>IF($A199=$C$2,runs!X196,1/0)</f>
        <v>#DIV/0!</v>
      </c>
    </row>
    <row r="200" spans="1:13" x14ac:dyDescent="0.2">
      <c r="A200" s="29">
        <f>runs!C197</f>
        <v>0</v>
      </c>
      <c r="B200" s="29" t="str">
        <f>IF($A200=$C$2,runs!B197," ")</f>
        <v xml:space="preserve"> </v>
      </c>
      <c r="C200" s="29" t="e">
        <f>IF($A200=$C$2,runs!A197,1/0)</f>
        <v>#DIV/0!</v>
      </c>
      <c r="D200" s="29" t="e">
        <f>IF($A200=$C$2,Rohdaten!I197,1/0)</f>
        <v>#DIV/0!</v>
      </c>
      <c r="E200" s="29" t="e">
        <f>IF($A200=$C$2,runs!L197/runs!M197,1/0)</f>
        <v>#DIV/0!</v>
      </c>
      <c r="F200" s="29" t="e">
        <f>IF($A200=$C$2,runs!P197,1/0)</f>
        <v>#DIV/0!</v>
      </c>
      <c r="G200" s="29" t="e">
        <f>IF($A200=$C$2,runs!Q197,1/0)</f>
        <v>#DIV/0!</v>
      </c>
      <c r="H200" s="29" t="e">
        <f>IF($A200=$C$2,runs!R197,1/0)</f>
        <v>#DIV/0!</v>
      </c>
      <c r="I200" s="29" t="e">
        <f>IF($A200=$C$2,runs!S197,1/0)</f>
        <v>#DIV/0!</v>
      </c>
      <c r="J200" s="29" t="e">
        <f>IF($A200=$C$2,runs!O197/runs!M197,1/0)</f>
        <v>#DIV/0!</v>
      </c>
      <c r="K200" s="29" t="e">
        <f t="shared" si="3"/>
        <v>#DIV/0!</v>
      </c>
      <c r="L200" s="29" t="e">
        <f>IF($A200=$C$2,runs!W197,1/0)</f>
        <v>#DIV/0!</v>
      </c>
      <c r="M200" s="29" t="e">
        <f>IF($A200=$C$2,runs!X197,1/0)</f>
        <v>#DIV/0!</v>
      </c>
    </row>
    <row r="201" spans="1:13" x14ac:dyDescent="0.2">
      <c r="A201" s="29">
        <f>runs!C198</f>
        <v>0</v>
      </c>
      <c r="B201" s="29" t="str">
        <f>IF($A201=$C$2,runs!B198," ")</f>
        <v xml:space="preserve"> </v>
      </c>
      <c r="C201" s="29" t="e">
        <f>IF($A201=$C$2,runs!A198,1/0)</f>
        <v>#DIV/0!</v>
      </c>
      <c r="D201" s="29" t="e">
        <f>IF($A201=$C$2,Rohdaten!I198,1/0)</f>
        <v>#DIV/0!</v>
      </c>
      <c r="E201" s="29" t="e">
        <f>IF($A201=$C$2,runs!L198/runs!M198,1/0)</f>
        <v>#DIV/0!</v>
      </c>
      <c r="F201" s="29" t="e">
        <f>IF($A201=$C$2,runs!P198,1/0)</f>
        <v>#DIV/0!</v>
      </c>
      <c r="G201" s="29" t="e">
        <f>IF($A201=$C$2,runs!Q198,1/0)</f>
        <v>#DIV/0!</v>
      </c>
      <c r="H201" s="29" t="e">
        <f>IF($A201=$C$2,runs!R198,1/0)</f>
        <v>#DIV/0!</v>
      </c>
      <c r="I201" s="29" t="e">
        <f>IF($A201=$C$2,runs!S198,1/0)</f>
        <v>#DIV/0!</v>
      </c>
      <c r="J201" s="29" t="e">
        <f>IF($A201=$C$2,runs!O198/runs!M198,1/0)</f>
        <v>#DIV/0!</v>
      </c>
      <c r="K201" s="29" t="e">
        <f t="shared" si="3"/>
        <v>#DIV/0!</v>
      </c>
      <c r="L201" s="29" t="e">
        <f>IF($A201=$C$2,runs!W198,1/0)</f>
        <v>#DIV/0!</v>
      </c>
      <c r="M201" s="29" t="e">
        <f>IF($A201=$C$2,runs!X198,1/0)</f>
        <v>#DIV/0!</v>
      </c>
    </row>
    <row r="202" spans="1:13" x14ac:dyDescent="0.2">
      <c r="A202" s="29">
        <f>runs!C199</f>
        <v>0</v>
      </c>
      <c r="B202" s="29" t="str">
        <f>IF($A202=$C$2,runs!B199," ")</f>
        <v xml:space="preserve"> </v>
      </c>
      <c r="C202" s="29" t="e">
        <f>IF($A202=$C$2,runs!A199,1/0)</f>
        <v>#DIV/0!</v>
      </c>
      <c r="D202" s="29" t="e">
        <f>IF($A202=$C$2,Rohdaten!I199,1/0)</f>
        <v>#DIV/0!</v>
      </c>
      <c r="E202" s="29" t="e">
        <f>IF($A202=$C$2,runs!L199/runs!M199,1/0)</f>
        <v>#DIV/0!</v>
      </c>
      <c r="F202" s="29" t="e">
        <f>IF($A202=$C$2,runs!P199,1/0)</f>
        <v>#DIV/0!</v>
      </c>
      <c r="G202" s="29" t="e">
        <f>IF($A202=$C$2,runs!Q199,1/0)</f>
        <v>#DIV/0!</v>
      </c>
      <c r="H202" s="29" t="e">
        <f>IF($A202=$C$2,runs!R199,1/0)</f>
        <v>#DIV/0!</v>
      </c>
      <c r="I202" s="29" t="e">
        <f>IF($A202=$C$2,runs!S199,1/0)</f>
        <v>#DIV/0!</v>
      </c>
      <c r="J202" s="29" t="e">
        <f>IF($A202=$C$2,runs!O199/runs!M199,1/0)</f>
        <v>#DIV/0!</v>
      </c>
      <c r="K202" s="29" t="e">
        <f t="shared" si="3"/>
        <v>#DIV/0!</v>
      </c>
      <c r="L202" s="29" t="e">
        <f>IF($A202=$C$2,runs!W199,1/0)</f>
        <v>#DIV/0!</v>
      </c>
      <c r="M202" s="29" t="e">
        <f>IF($A202=$C$2,runs!X199,1/0)</f>
        <v>#DIV/0!</v>
      </c>
    </row>
    <row r="203" spans="1:13" x14ac:dyDescent="0.2">
      <c r="A203" s="29">
        <f>runs!C200</f>
        <v>0</v>
      </c>
      <c r="B203" s="29" t="str">
        <f>IF($A203=$C$2,runs!B200," ")</f>
        <v xml:space="preserve"> </v>
      </c>
      <c r="C203" s="29" t="e">
        <f>IF($A203=$C$2,runs!A200,1/0)</f>
        <v>#DIV/0!</v>
      </c>
      <c r="D203" s="29" t="e">
        <f>IF($A203=$C$2,Rohdaten!I200,1/0)</f>
        <v>#DIV/0!</v>
      </c>
      <c r="E203" s="29" t="e">
        <f>IF($A203=$C$2,runs!L200/runs!M200,1/0)</f>
        <v>#DIV/0!</v>
      </c>
      <c r="F203" s="29" t="e">
        <f>IF($A203=$C$2,runs!P200,1/0)</f>
        <v>#DIV/0!</v>
      </c>
      <c r="G203" s="29" t="e">
        <f>IF($A203=$C$2,runs!Q200,1/0)</f>
        <v>#DIV/0!</v>
      </c>
      <c r="H203" s="29" t="e">
        <f>IF($A203=$C$2,runs!R200,1/0)</f>
        <v>#DIV/0!</v>
      </c>
      <c r="I203" s="29" t="e">
        <f>IF($A203=$C$2,runs!S200,1/0)</f>
        <v>#DIV/0!</v>
      </c>
      <c r="J203" s="29" t="e">
        <f>IF($A203=$C$2,runs!O200/runs!M200,1/0)</f>
        <v>#DIV/0!</v>
      </c>
      <c r="K203" s="29" t="e">
        <f t="shared" si="3"/>
        <v>#DIV/0!</v>
      </c>
      <c r="L203" s="29" t="e">
        <f>IF($A203=$C$2,runs!W200,1/0)</f>
        <v>#DIV/0!</v>
      </c>
      <c r="M203" s="29" t="e">
        <f>IF($A203=$C$2,runs!X200,1/0)</f>
        <v>#DIV/0!</v>
      </c>
    </row>
    <row r="204" spans="1:13" x14ac:dyDescent="0.2">
      <c r="A204" s="29">
        <f>runs!C201</f>
        <v>0</v>
      </c>
      <c r="B204" s="29" t="str">
        <f>IF($A204=$C$2,runs!B201," ")</f>
        <v xml:space="preserve"> </v>
      </c>
      <c r="C204" s="29" t="e">
        <f>IF($A204=$C$2,runs!A201,1/0)</f>
        <v>#DIV/0!</v>
      </c>
      <c r="D204" s="29" t="e">
        <f>IF($A204=$C$2,Rohdaten!I201,1/0)</f>
        <v>#DIV/0!</v>
      </c>
      <c r="E204" s="29" t="e">
        <f>IF($A204=$C$2,runs!L201/runs!M201,1/0)</f>
        <v>#DIV/0!</v>
      </c>
      <c r="F204" s="29" t="e">
        <f>IF($A204=$C$2,runs!P201,1/0)</f>
        <v>#DIV/0!</v>
      </c>
      <c r="G204" s="29" t="e">
        <f>IF($A204=$C$2,runs!Q201,1/0)</f>
        <v>#DIV/0!</v>
      </c>
      <c r="H204" s="29" t="e">
        <f>IF($A204=$C$2,runs!R201,1/0)</f>
        <v>#DIV/0!</v>
      </c>
      <c r="I204" s="29" t="e">
        <f>IF($A204=$C$2,runs!S201,1/0)</f>
        <v>#DIV/0!</v>
      </c>
      <c r="J204" s="29" t="e">
        <f>IF($A204=$C$2,runs!O201/runs!M201,1/0)</f>
        <v>#DIV/0!</v>
      </c>
      <c r="K204" s="29" t="e">
        <f t="shared" si="3"/>
        <v>#DIV/0!</v>
      </c>
      <c r="L204" s="29" t="e">
        <f>IF($A204=$C$2,runs!W201,1/0)</f>
        <v>#DIV/0!</v>
      </c>
      <c r="M204" s="29" t="e">
        <f>IF($A204=$C$2,runs!X201,1/0)</f>
        <v>#DIV/0!</v>
      </c>
    </row>
    <row r="205" spans="1:13" x14ac:dyDescent="0.2">
      <c r="A205" s="29">
        <f>runs!C202</f>
        <v>0</v>
      </c>
      <c r="B205" s="29" t="str">
        <f>IF($A205=$C$2,runs!B202," ")</f>
        <v xml:space="preserve"> </v>
      </c>
      <c r="C205" s="29" t="e">
        <f>IF($A205=$C$2,runs!A202,1/0)</f>
        <v>#DIV/0!</v>
      </c>
      <c r="D205" s="29" t="e">
        <f>IF($A205=$C$2,Rohdaten!I202,1/0)</f>
        <v>#DIV/0!</v>
      </c>
      <c r="E205" s="29" t="e">
        <f>IF($A205=$C$2,runs!L202/runs!M202,1/0)</f>
        <v>#DIV/0!</v>
      </c>
      <c r="F205" s="29" t="e">
        <f>IF($A205=$C$2,runs!P202,1/0)</f>
        <v>#DIV/0!</v>
      </c>
      <c r="G205" s="29" t="e">
        <f>IF($A205=$C$2,runs!Q202,1/0)</f>
        <v>#DIV/0!</v>
      </c>
      <c r="H205" s="29" t="e">
        <f>IF($A205=$C$2,runs!R202,1/0)</f>
        <v>#DIV/0!</v>
      </c>
      <c r="I205" s="29" t="e">
        <f>IF($A205=$C$2,runs!S202,1/0)</f>
        <v>#DIV/0!</v>
      </c>
      <c r="J205" s="29" t="e">
        <f>IF($A205=$C$2,runs!O202/runs!M202,1/0)</f>
        <v>#DIV/0!</v>
      </c>
      <c r="K205" s="29" t="e">
        <f t="shared" si="3"/>
        <v>#DIV/0!</v>
      </c>
      <c r="L205" s="29" t="e">
        <f>IF($A205=$C$2,runs!W202,1/0)</f>
        <v>#DIV/0!</v>
      </c>
      <c r="M205" s="29" t="e">
        <f>IF($A205=$C$2,runs!X202,1/0)</f>
        <v>#DIV/0!</v>
      </c>
    </row>
    <row r="206" spans="1:13" x14ac:dyDescent="0.2">
      <c r="A206" s="29">
        <f>runs!C203</f>
        <v>0</v>
      </c>
      <c r="B206" s="29" t="str">
        <f>IF($A206=$C$2,runs!B203," ")</f>
        <v xml:space="preserve"> </v>
      </c>
      <c r="C206" s="29" t="e">
        <f>IF($A206=$C$2,runs!A203,1/0)</f>
        <v>#DIV/0!</v>
      </c>
      <c r="D206" s="29" t="e">
        <f>IF($A206=$C$2,Rohdaten!I203,1/0)</f>
        <v>#DIV/0!</v>
      </c>
      <c r="E206" s="29" t="e">
        <f>IF($A206=$C$2,runs!L203/runs!M203,1/0)</f>
        <v>#DIV/0!</v>
      </c>
      <c r="F206" s="29" t="e">
        <f>IF($A206=$C$2,runs!P203,1/0)</f>
        <v>#DIV/0!</v>
      </c>
      <c r="G206" s="29" t="e">
        <f>IF($A206=$C$2,runs!Q203,1/0)</f>
        <v>#DIV/0!</v>
      </c>
      <c r="H206" s="29" t="e">
        <f>IF($A206=$C$2,runs!R203,1/0)</f>
        <v>#DIV/0!</v>
      </c>
      <c r="I206" s="29" t="e">
        <f>IF($A206=$C$2,runs!S203,1/0)</f>
        <v>#DIV/0!</v>
      </c>
      <c r="J206" s="29" t="e">
        <f>IF($A206=$C$2,runs!O203/runs!M203,1/0)</f>
        <v>#DIV/0!</v>
      </c>
      <c r="K206" s="29" t="e">
        <f t="shared" si="3"/>
        <v>#DIV/0!</v>
      </c>
      <c r="L206" s="29" t="e">
        <f>IF($A206=$C$2,runs!W203,1/0)</f>
        <v>#DIV/0!</v>
      </c>
      <c r="M206" s="29" t="e">
        <f>IF($A206=$C$2,runs!X203,1/0)</f>
        <v>#DIV/0!</v>
      </c>
    </row>
    <row r="207" spans="1:13" x14ac:dyDescent="0.2">
      <c r="A207" s="29">
        <f>runs!C204</f>
        <v>0</v>
      </c>
      <c r="B207" s="29" t="str">
        <f>IF($A207=$C$2,runs!B204," ")</f>
        <v xml:space="preserve"> </v>
      </c>
      <c r="C207" s="29" t="e">
        <f>IF($A207=$C$2,runs!A204,1/0)</f>
        <v>#DIV/0!</v>
      </c>
      <c r="D207" s="29" t="e">
        <f>IF($A207=$C$2,Rohdaten!I204,1/0)</f>
        <v>#DIV/0!</v>
      </c>
      <c r="E207" s="29" t="e">
        <f>IF($A207=$C$2,runs!L204/runs!M204,1/0)</f>
        <v>#DIV/0!</v>
      </c>
      <c r="F207" s="29" t="e">
        <f>IF($A207=$C$2,runs!P204,1/0)</f>
        <v>#DIV/0!</v>
      </c>
      <c r="G207" s="29" t="e">
        <f>IF($A207=$C$2,runs!Q204,1/0)</f>
        <v>#DIV/0!</v>
      </c>
      <c r="H207" s="29" t="e">
        <f>IF($A207=$C$2,runs!R204,1/0)</f>
        <v>#DIV/0!</v>
      </c>
      <c r="I207" s="29" t="e">
        <f>IF($A207=$C$2,runs!S204,1/0)</f>
        <v>#DIV/0!</v>
      </c>
      <c r="J207" s="29" t="e">
        <f>IF($A207=$C$2,runs!O204/runs!M204,1/0)</f>
        <v>#DIV/0!</v>
      </c>
      <c r="K207" s="29" t="e">
        <f t="shared" si="3"/>
        <v>#DIV/0!</v>
      </c>
      <c r="L207" s="29" t="e">
        <f>IF($A207=$C$2,runs!W204,1/0)</f>
        <v>#DIV/0!</v>
      </c>
      <c r="M207" s="29" t="e">
        <f>IF($A207=$C$2,runs!X204,1/0)</f>
        <v>#DIV/0!</v>
      </c>
    </row>
    <row r="208" spans="1:13" x14ac:dyDescent="0.2">
      <c r="A208" s="29">
        <f>runs!C205</f>
        <v>0</v>
      </c>
      <c r="B208" s="29" t="str">
        <f>IF($A208=$C$2,runs!B205," ")</f>
        <v xml:space="preserve"> </v>
      </c>
      <c r="C208" s="29" t="e">
        <f>IF($A208=$C$2,runs!A205,1/0)</f>
        <v>#DIV/0!</v>
      </c>
      <c r="D208" s="29" t="e">
        <f>IF($A208=$C$2,Rohdaten!I205,1/0)</f>
        <v>#DIV/0!</v>
      </c>
      <c r="E208" s="29" t="e">
        <f>IF($A208=$C$2,runs!L205/runs!M205,1/0)</f>
        <v>#DIV/0!</v>
      </c>
      <c r="F208" s="29" t="e">
        <f>IF($A208=$C$2,runs!P205,1/0)</f>
        <v>#DIV/0!</v>
      </c>
      <c r="G208" s="29" t="e">
        <f>IF($A208=$C$2,runs!Q205,1/0)</f>
        <v>#DIV/0!</v>
      </c>
      <c r="H208" s="29" t="e">
        <f>IF($A208=$C$2,runs!R205,1/0)</f>
        <v>#DIV/0!</v>
      </c>
      <c r="I208" s="29" t="e">
        <f>IF($A208=$C$2,runs!S205,1/0)</f>
        <v>#DIV/0!</v>
      </c>
      <c r="J208" s="29" t="e">
        <f>IF($A208=$C$2,runs!O205/runs!M205,1/0)</f>
        <v>#DIV/0!</v>
      </c>
      <c r="K208" s="29" t="e">
        <f t="shared" si="3"/>
        <v>#DIV/0!</v>
      </c>
      <c r="L208" s="29" t="e">
        <f>IF($A208=$C$2,runs!W205,1/0)</f>
        <v>#DIV/0!</v>
      </c>
      <c r="M208" s="29" t="e">
        <f>IF($A208=$C$2,runs!X205,1/0)</f>
        <v>#DIV/0!</v>
      </c>
    </row>
    <row r="209" spans="1:13" x14ac:dyDescent="0.2">
      <c r="A209" s="29">
        <f>runs!C206</f>
        <v>0</v>
      </c>
      <c r="B209" s="29" t="str">
        <f>IF($A209=$C$2,runs!B206," ")</f>
        <v xml:space="preserve"> </v>
      </c>
      <c r="C209" s="29" t="e">
        <f>IF($A209=$C$2,runs!A206,1/0)</f>
        <v>#DIV/0!</v>
      </c>
      <c r="D209" s="29" t="e">
        <f>IF($A209=$C$2,Rohdaten!I206,1/0)</f>
        <v>#DIV/0!</v>
      </c>
      <c r="E209" s="29" t="e">
        <f>IF($A209=$C$2,runs!L206/runs!M206,1/0)</f>
        <v>#DIV/0!</v>
      </c>
      <c r="F209" s="29" t="e">
        <f>IF($A209=$C$2,runs!P206,1/0)</f>
        <v>#DIV/0!</v>
      </c>
      <c r="G209" s="29" t="e">
        <f>IF($A209=$C$2,runs!Q206,1/0)</f>
        <v>#DIV/0!</v>
      </c>
      <c r="H209" s="29" t="e">
        <f>IF($A209=$C$2,runs!R206,1/0)</f>
        <v>#DIV/0!</v>
      </c>
      <c r="I209" s="29" t="e">
        <f>IF($A209=$C$2,runs!S206,1/0)</f>
        <v>#DIV/0!</v>
      </c>
      <c r="J209" s="29" t="e">
        <f>IF($A209=$C$2,runs!O206/runs!M206,1/0)</f>
        <v>#DIV/0!</v>
      </c>
      <c r="K209" s="29" t="e">
        <f t="shared" si="3"/>
        <v>#DIV/0!</v>
      </c>
      <c r="L209" s="29" t="e">
        <f>IF($A209=$C$2,runs!W206,1/0)</f>
        <v>#DIV/0!</v>
      </c>
      <c r="M209" s="29" t="e">
        <f>IF($A209=$C$2,runs!X206,1/0)</f>
        <v>#DIV/0!</v>
      </c>
    </row>
    <row r="210" spans="1:13" x14ac:dyDescent="0.2">
      <c r="A210" s="29">
        <f>runs!C207</f>
        <v>0</v>
      </c>
      <c r="B210" s="29" t="str">
        <f>IF($A210=$C$2,runs!B207," ")</f>
        <v xml:space="preserve"> </v>
      </c>
      <c r="C210" s="29" t="e">
        <f>IF($A210=$C$2,runs!A207,1/0)</f>
        <v>#DIV/0!</v>
      </c>
      <c r="D210" s="29" t="e">
        <f>IF($A210=$C$2,Rohdaten!I207,1/0)</f>
        <v>#DIV/0!</v>
      </c>
      <c r="E210" s="29" t="e">
        <f>IF($A210=$C$2,runs!L207/runs!M207,1/0)</f>
        <v>#DIV/0!</v>
      </c>
      <c r="F210" s="29" t="e">
        <f>IF($A210=$C$2,runs!P207,1/0)</f>
        <v>#DIV/0!</v>
      </c>
      <c r="G210" s="29" t="e">
        <f>IF($A210=$C$2,runs!Q207,1/0)</f>
        <v>#DIV/0!</v>
      </c>
      <c r="H210" s="29" t="e">
        <f>IF($A210=$C$2,runs!R207,1/0)</f>
        <v>#DIV/0!</v>
      </c>
      <c r="I210" s="29" t="e">
        <f>IF($A210=$C$2,runs!S207,1/0)</f>
        <v>#DIV/0!</v>
      </c>
      <c r="J210" s="29" t="e">
        <f>IF($A210=$C$2,runs!O207/runs!M207,1/0)</f>
        <v>#DIV/0!</v>
      </c>
      <c r="K210" s="29" t="e">
        <f t="shared" si="3"/>
        <v>#DIV/0!</v>
      </c>
      <c r="L210" s="29" t="e">
        <f>IF($A210=$C$2,runs!W207,1/0)</f>
        <v>#DIV/0!</v>
      </c>
      <c r="M210" s="29" t="e">
        <f>IF($A210=$C$2,runs!X207,1/0)</f>
        <v>#DIV/0!</v>
      </c>
    </row>
    <row r="211" spans="1:13" x14ac:dyDescent="0.2">
      <c r="A211" s="29">
        <f>runs!C208</f>
        <v>0</v>
      </c>
      <c r="B211" s="29" t="str">
        <f>IF($A211=$C$2,runs!B208," ")</f>
        <v xml:space="preserve"> </v>
      </c>
      <c r="C211" s="29" t="e">
        <f>IF($A211=$C$2,runs!A208,1/0)</f>
        <v>#DIV/0!</v>
      </c>
      <c r="D211" s="29" t="e">
        <f>IF($A211=$C$2,Rohdaten!I208,1/0)</f>
        <v>#DIV/0!</v>
      </c>
      <c r="E211" s="29" t="e">
        <f>IF($A211=$C$2,runs!L208/runs!M208,1/0)</f>
        <v>#DIV/0!</v>
      </c>
      <c r="F211" s="29" t="e">
        <f>IF($A211=$C$2,runs!P208,1/0)</f>
        <v>#DIV/0!</v>
      </c>
      <c r="G211" s="29" t="e">
        <f>IF($A211=$C$2,runs!Q208,1/0)</f>
        <v>#DIV/0!</v>
      </c>
      <c r="H211" s="29" t="e">
        <f>IF($A211=$C$2,runs!R208,1/0)</f>
        <v>#DIV/0!</v>
      </c>
      <c r="I211" s="29" t="e">
        <f>IF($A211=$C$2,runs!S208,1/0)</f>
        <v>#DIV/0!</v>
      </c>
      <c r="J211" s="29" t="e">
        <f>IF($A211=$C$2,runs!O208/runs!M208,1/0)</f>
        <v>#DIV/0!</v>
      </c>
      <c r="K211" s="29" t="e">
        <f t="shared" si="3"/>
        <v>#DIV/0!</v>
      </c>
      <c r="L211" s="29" t="e">
        <f>IF($A211=$C$2,runs!W208,1/0)</f>
        <v>#DIV/0!</v>
      </c>
      <c r="M211" s="29" t="e">
        <f>IF($A211=$C$2,runs!X208,1/0)</f>
        <v>#DIV/0!</v>
      </c>
    </row>
    <row r="212" spans="1:13" x14ac:dyDescent="0.2">
      <c r="A212" s="29">
        <f>runs!C209</f>
        <v>0</v>
      </c>
      <c r="B212" s="29" t="str">
        <f>IF($A212=$C$2,runs!B209," ")</f>
        <v xml:space="preserve"> </v>
      </c>
      <c r="C212" s="29" t="e">
        <f>IF($A212=$C$2,runs!A209,1/0)</f>
        <v>#DIV/0!</v>
      </c>
      <c r="D212" s="29" t="e">
        <f>IF($A212=$C$2,Rohdaten!I209,1/0)</f>
        <v>#DIV/0!</v>
      </c>
      <c r="E212" s="29" t="e">
        <f>IF($A212=$C$2,runs!L209/runs!M209,1/0)</f>
        <v>#DIV/0!</v>
      </c>
      <c r="F212" s="29" t="e">
        <f>IF($A212=$C$2,runs!P209,1/0)</f>
        <v>#DIV/0!</v>
      </c>
      <c r="G212" s="29" t="e">
        <f>IF($A212=$C$2,runs!Q209,1/0)</f>
        <v>#DIV/0!</v>
      </c>
      <c r="H212" s="29" t="e">
        <f>IF($A212=$C$2,runs!R209,1/0)</f>
        <v>#DIV/0!</v>
      </c>
      <c r="I212" s="29" t="e">
        <f>IF($A212=$C$2,runs!S209,1/0)</f>
        <v>#DIV/0!</v>
      </c>
      <c r="J212" s="29" t="e">
        <f>IF($A212=$C$2,runs!O209/runs!M209,1/0)</f>
        <v>#DIV/0!</v>
      </c>
      <c r="K212" s="29" t="e">
        <f t="shared" si="3"/>
        <v>#DIV/0!</v>
      </c>
      <c r="L212" s="29" t="e">
        <f>IF($A212=$C$2,runs!W209,1/0)</f>
        <v>#DIV/0!</v>
      </c>
      <c r="M212" s="29" t="e">
        <f>IF($A212=$C$2,runs!X209,1/0)</f>
        <v>#DIV/0!</v>
      </c>
    </row>
    <row r="213" spans="1:13" x14ac:dyDescent="0.2">
      <c r="A213" s="29">
        <f>runs!C210</f>
        <v>0</v>
      </c>
      <c r="B213" s="29" t="str">
        <f>IF($A213=$C$2,runs!B210," ")</f>
        <v xml:space="preserve"> </v>
      </c>
      <c r="C213" s="29" t="e">
        <f>IF($A213=$C$2,runs!A210,1/0)</f>
        <v>#DIV/0!</v>
      </c>
      <c r="D213" s="29" t="e">
        <f>IF($A213=$C$2,Rohdaten!I210,1/0)</f>
        <v>#DIV/0!</v>
      </c>
      <c r="E213" s="29" t="e">
        <f>IF($A213=$C$2,runs!L210/runs!M210,1/0)</f>
        <v>#DIV/0!</v>
      </c>
      <c r="F213" s="29" t="e">
        <f>IF($A213=$C$2,runs!P210,1/0)</f>
        <v>#DIV/0!</v>
      </c>
      <c r="G213" s="29" t="e">
        <f>IF($A213=$C$2,runs!Q210,1/0)</f>
        <v>#DIV/0!</v>
      </c>
      <c r="H213" s="29" t="e">
        <f>IF($A213=$C$2,runs!R210,1/0)</f>
        <v>#DIV/0!</v>
      </c>
      <c r="I213" s="29" t="e">
        <f>IF($A213=$C$2,runs!S210,1/0)</f>
        <v>#DIV/0!</v>
      </c>
      <c r="J213" s="29" t="e">
        <f>IF($A213=$C$2,runs!O210/runs!M210,1/0)</f>
        <v>#DIV/0!</v>
      </c>
      <c r="K213" s="29" t="e">
        <f t="shared" si="3"/>
        <v>#DIV/0!</v>
      </c>
      <c r="L213" s="29" t="e">
        <f>IF($A213=$C$2,runs!W210,1/0)</f>
        <v>#DIV/0!</v>
      </c>
      <c r="M213" s="29" t="e">
        <f>IF($A213=$C$2,runs!X210,1/0)</f>
        <v>#DIV/0!</v>
      </c>
    </row>
    <row r="214" spans="1:13" x14ac:dyDescent="0.2">
      <c r="A214" s="29">
        <f>runs!C211</f>
        <v>0</v>
      </c>
      <c r="B214" s="29" t="str">
        <f>IF($A214=$C$2,runs!B211," ")</f>
        <v xml:space="preserve"> </v>
      </c>
      <c r="C214" s="29" t="e">
        <f>IF($A214=$C$2,runs!A211,1/0)</f>
        <v>#DIV/0!</v>
      </c>
      <c r="D214" s="29" t="e">
        <f>IF($A214=$C$2,Rohdaten!I211,1/0)</f>
        <v>#DIV/0!</v>
      </c>
      <c r="E214" s="29" t="e">
        <f>IF($A214=$C$2,runs!L211/runs!M211,1/0)</f>
        <v>#DIV/0!</v>
      </c>
      <c r="F214" s="29" t="e">
        <f>IF($A214=$C$2,runs!P211,1/0)</f>
        <v>#DIV/0!</v>
      </c>
      <c r="G214" s="29" t="e">
        <f>IF($A214=$C$2,runs!Q211,1/0)</f>
        <v>#DIV/0!</v>
      </c>
      <c r="H214" s="29" t="e">
        <f>IF($A214=$C$2,runs!R211,1/0)</f>
        <v>#DIV/0!</v>
      </c>
      <c r="I214" s="29" t="e">
        <f>IF($A214=$C$2,runs!S211,1/0)</f>
        <v>#DIV/0!</v>
      </c>
      <c r="J214" s="29" t="e">
        <f>IF($A214=$C$2,runs!O211/runs!M211,1/0)</f>
        <v>#DIV/0!</v>
      </c>
      <c r="K214" s="29" t="e">
        <f t="shared" si="3"/>
        <v>#DIV/0!</v>
      </c>
      <c r="L214" s="29" t="e">
        <f>IF($A214=$C$2,runs!W211,1/0)</f>
        <v>#DIV/0!</v>
      </c>
      <c r="M214" s="29" t="e">
        <f>IF($A214=$C$2,runs!X211,1/0)</f>
        <v>#DIV/0!</v>
      </c>
    </row>
    <row r="215" spans="1:13" x14ac:dyDescent="0.2">
      <c r="A215" s="29">
        <f>runs!C212</f>
        <v>0</v>
      </c>
      <c r="B215" s="29" t="str">
        <f>IF($A215=$C$2,runs!B212," ")</f>
        <v xml:space="preserve"> </v>
      </c>
      <c r="C215" s="29" t="e">
        <f>IF($A215=$C$2,runs!A212,1/0)</f>
        <v>#DIV/0!</v>
      </c>
      <c r="D215" s="29" t="e">
        <f>IF($A215=$C$2,Rohdaten!I212,1/0)</f>
        <v>#DIV/0!</v>
      </c>
      <c r="E215" s="29" t="e">
        <f>IF($A215=$C$2,runs!L212/runs!M212,1/0)</f>
        <v>#DIV/0!</v>
      </c>
      <c r="F215" s="29" t="e">
        <f>IF($A215=$C$2,runs!P212,1/0)</f>
        <v>#DIV/0!</v>
      </c>
      <c r="G215" s="29" t="e">
        <f>IF($A215=$C$2,runs!Q212,1/0)</f>
        <v>#DIV/0!</v>
      </c>
      <c r="H215" s="29" t="e">
        <f>IF($A215=$C$2,runs!R212,1/0)</f>
        <v>#DIV/0!</v>
      </c>
      <c r="I215" s="29" t="e">
        <f>IF($A215=$C$2,runs!S212,1/0)</f>
        <v>#DIV/0!</v>
      </c>
      <c r="J215" s="29" t="e">
        <f>IF($A215=$C$2,runs!O212/runs!M212,1/0)</f>
        <v>#DIV/0!</v>
      </c>
      <c r="K215" s="29" t="e">
        <f t="shared" si="3"/>
        <v>#DIV/0!</v>
      </c>
      <c r="L215" s="29" t="e">
        <f>IF($A215=$C$2,runs!W212,1/0)</f>
        <v>#DIV/0!</v>
      </c>
      <c r="M215" s="29" t="e">
        <f>IF($A215=$C$2,runs!X212,1/0)</f>
        <v>#DIV/0!</v>
      </c>
    </row>
    <row r="216" spans="1:13" x14ac:dyDescent="0.2">
      <c r="A216" s="29">
        <f>runs!C213</f>
        <v>0</v>
      </c>
      <c r="B216" s="29" t="str">
        <f>IF($A216=$C$2,runs!B213," ")</f>
        <v xml:space="preserve"> </v>
      </c>
      <c r="C216" s="29" t="e">
        <f>IF($A216=$C$2,runs!A213,1/0)</f>
        <v>#DIV/0!</v>
      </c>
      <c r="D216" s="29" t="e">
        <f>IF($A216=$C$2,Rohdaten!I213,1/0)</f>
        <v>#DIV/0!</v>
      </c>
      <c r="E216" s="29" t="e">
        <f>IF($A216=$C$2,runs!L213/runs!M213,1/0)</f>
        <v>#DIV/0!</v>
      </c>
      <c r="F216" s="29" t="e">
        <f>IF($A216=$C$2,runs!P213,1/0)</f>
        <v>#DIV/0!</v>
      </c>
      <c r="G216" s="29" t="e">
        <f>IF($A216=$C$2,runs!Q213,1/0)</f>
        <v>#DIV/0!</v>
      </c>
      <c r="H216" s="29" t="e">
        <f>IF($A216=$C$2,runs!R213,1/0)</f>
        <v>#DIV/0!</v>
      </c>
      <c r="I216" s="29" t="e">
        <f>IF($A216=$C$2,runs!S213,1/0)</f>
        <v>#DIV/0!</v>
      </c>
      <c r="J216" s="29" t="e">
        <f>IF($A216=$C$2,runs!O213/runs!M213,1/0)</f>
        <v>#DIV/0!</v>
      </c>
      <c r="K216" s="29" t="e">
        <f t="shared" si="3"/>
        <v>#DIV/0!</v>
      </c>
      <c r="L216" s="29" t="e">
        <f>IF($A216=$C$2,runs!W213,1/0)</f>
        <v>#DIV/0!</v>
      </c>
      <c r="M216" s="29" t="e">
        <f>IF($A216=$C$2,runs!X213,1/0)</f>
        <v>#DIV/0!</v>
      </c>
    </row>
    <row r="217" spans="1:13" x14ac:dyDescent="0.2">
      <c r="A217" s="29">
        <f>runs!C214</f>
        <v>0</v>
      </c>
      <c r="B217" s="29" t="str">
        <f>IF($A217=$C$2,runs!B214," ")</f>
        <v xml:space="preserve"> </v>
      </c>
      <c r="C217" s="29" t="e">
        <f>IF($A217=$C$2,runs!A214,1/0)</f>
        <v>#DIV/0!</v>
      </c>
      <c r="D217" s="29" t="e">
        <f>IF($A217=$C$2,Rohdaten!I214,1/0)</f>
        <v>#DIV/0!</v>
      </c>
      <c r="E217" s="29" t="e">
        <f>IF($A217=$C$2,runs!L214/runs!M214,1/0)</f>
        <v>#DIV/0!</v>
      </c>
      <c r="F217" s="29" t="e">
        <f>IF($A217=$C$2,runs!P214,1/0)</f>
        <v>#DIV/0!</v>
      </c>
      <c r="G217" s="29" t="e">
        <f>IF($A217=$C$2,runs!Q214,1/0)</f>
        <v>#DIV/0!</v>
      </c>
      <c r="H217" s="29" t="e">
        <f>IF($A217=$C$2,runs!R214,1/0)</f>
        <v>#DIV/0!</v>
      </c>
      <c r="I217" s="29" t="e">
        <f>IF($A217=$C$2,runs!S214,1/0)</f>
        <v>#DIV/0!</v>
      </c>
      <c r="J217" s="29" t="e">
        <f>IF($A217=$C$2,runs!O214/runs!M214,1/0)</f>
        <v>#DIV/0!</v>
      </c>
      <c r="K217" s="29" t="e">
        <f t="shared" si="3"/>
        <v>#DIV/0!</v>
      </c>
      <c r="L217" s="29" t="e">
        <f>IF($A217=$C$2,runs!W214,1/0)</f>
        <v>#DIV/0!</v>
      </c>
      <c r="M217" s="29" t="e">
        <f>IF($A217=$C$2,runs!X214,1/0)</f>
        <v>#DIV/0!</v>
      </c>
    </row>
    <row r="218" spans="1:13" x14ac:dyDescent="0.2">
      <c r="A218" s="29">
        <f>runs!C215</f>
        <v>0</v>
      </c>
      <c r="B218" s="29" t="str">
        <f>IF($A218=$C$2,runs!B215," ")</f>
        <v xml:space="preserve"> </v>
      </c>
      <c r="C218" s="29" t="e">
        <f>IF($A218=$C$2,runs!A215,1/0)</f>
        <v>#DIV/0!</v>
      </c>
      <c r="D218" s="29" t="e">
        <f>IF($A218=$C$2,Rohdaten!I215,1/0)</f>
        <v>#DIV/0!</v>
      </c>
      <c r="E218" s="29" t="e">
        <f>IF($A218=$C$2,runs!L215/runs!M215,1/0)</f>
        <v>#DIV/0!</v>
      </c>
      <c r="F218" s="29" t="e">
        <f>IF($A218=$C$2,runs!P215,1/0)</f>
        <v>#DIV/0!</v>
      </c>
      <c r="G218" s="29" t="e">
        <f>IF($A218=$C$2,runs!Q215,1/0)</f>
        <v>#DIV/0!</v>
      </c>
      <c r="H218" s="29" t="e">
        <f>IF($A218=$C$2,runs!R215,1/0)</f>
        <v>#DIV/0!</v>
      </c>
      <c r="I218" s="29" t="e">
        <f>IF($A218=$C$2,runs!S215,1/0)</f>
        <v>#DIV/0!</v>
      </c>
      <c r="J218" s="29" t="e">
        <f>IF($A218=$C$2,runs!O215/runs!M215,1/0)</f>
        <v>#DIV/0!</v>
      </c>
      <c r="K218" s="29" t="e">
        <f t="shared" si="3"/>
        <v>#DIV/0!</v>
      </c>
      <c r="L218" s="29" t="e">
        <f>IF($A218=$C$2,runs!W215,1/0)</f>
        <v>#DIV/0!</v>
      </c>
      <c r="M218" s="29" t="e">
        <f>IF($A218=$C$2,runs!X215,1/0)</f>
        <v>#DIV/0!</v>
      </c>
    </row>
    <row r="219" spans="1:13" x14ac:dyDescent="0.2">
      <c r="A219" s="29">
        <f>runs!C216</f>
        <v>0</v>
      </c>
      <c r="B219" s="29" t="str">
        <f>IF($A219=$C$2,runs!B216," ")</f>
        <v xml:space="preserve"> </v>
      </c>
      <c r="C219" s="29" t="e">
        <f>IF($A219=$C$2,runs!A216,1/0)</f>
        <v>#DIV/0!</v>
      </c>
      <c r="D219" s="29" t="e">
        <f>IF($A219=$C$2,Rohdaten!I216,1/0)</f>
        <v>#DIV/0!</v>
      </c>
      <c r="E219" s="29" t="e">
        <f>IF($A219=$C$2,runs!L216/runs!M216,1/0)</f>
        <v>#DIV/0!</v>
      </c>
      <c r="F219" s="29" t="e">
        <f>IF($A219=$C$2,runs!P216,1/0)</f>
        <v>#DIV/0!</v>
      </c>
      <c r="G219" s="29" t="e">
        <f>IF($A219=$C$2,runs!Q216,1/0)</f>
        <v>#DIV/0!</v>
      </c>
      <c r="H219" s="29" t="e">
        <f>IF($A219=$C$2,runs!R216,1/0)</f>
        <v>#DIV/0!</v>
      </c>
      <c r="I219" s="29" t="e">
        <f>IF($A219=$C$2,runs!S216,1/0)</f>
        <v>#DIV/0!</v>
      </c>
      <c r="J219" s="29" t="e">
        <f>IF($A219=$C$2,runs!O216/runs!M216,1/0)</f>
        <v>#DIV/0!</v>
      </c>
      <c r="K219" s="29" t="e">
        <f t="shared" si="3"/>
        <v>#DIV/0!</v>
      </c>
      <c r="L219" s="29" t="e">
        <f>IF($A219=$C$2,runs!W216,1/0)</f>
        <v>#DIV/0!</v>
      </c>
      <c r="M219" s="29" t="e">
        <f>IF($A219=$C$2,runs!X216,1/0)</f>
        <v>#DIV/0!</v>
      </c>
    </row>
    <row r="220" spans="1:13" x14ac:dyDescent="0.2">
      <c r="A220" s="29">
        <f>runs!C217</f>
        <v>0</v>
      </c>
      <c r="B220" s="29" t="str">
        <f>IF($A220=$C$2,runs!B217," ")</f>
        <v xml:space="preserve"> </v>
      </c>
      <c r="C220" s="29" t="e">
        <f>IF($A220=$C$2,runs!A217,1/0)</f>
        <v>#DIV/0!</v>
      </c>
      <c r="D220" s="29" t="e">
        <f>IF($A220=$C$2,Rohdaten!I217,1/0)</f>
        <v>#DIV/0!</v>
      </c>
      <c r="E220" s="29" t="e">
        <f>IF($A220=$C$2,runs!L217/runs!M217,1/0)</f>
        <v>#DIV/0!</v>
      </c>
      <c r="F220" s="29" t="e">
        <f>IF($A220=$C$2,runs!P217,1/0)</f>
        <v>#DIV/0!</v>
      </c>
      <c r="G220" s="29" t="e">
        <f>IF($A220=$C$2,runs!Q217,1/0)</f>
        <v>#DIV/0!</v>
      </c>
      <c r="H220" s="29" t="e">
        <f>IF($A220=$C$2,runs!R217,1/0)</f>
        <v>#DIV/0!</v>
      </c>
      <c r="I220" s="29" t="e">
        <f>IF($A220=$C$2,runs!S217,1/0)</f>
        <v>#DIV/0!</v>
      </c>
      <c r="J220" s="29" t="e">
        <f>IF($A220=$C$2,runs!O217/runs!M217,1/0)</f>
        <v>#DIV/0!</v>
      </c>
      <c r="K220" s="29" t="e">
        <f t="shared" si="3"/>
        <v>#DIV/0!</v>
      </c>
      <c r="L220" s="29" t="e">
        <f>IF($A220=$C$2,runs!W217,1/0)</f>
        <v>#DIV/0!</v>
      </c>
      <c r="M220" s="29" t="e">
        <f>IF($A220=$C$2,runs!X217,1/0)</f>
        <v>#DIV/0!</v>
      </c>
    </row>
    <row r="221" spans="1:13" x14ac:dyDescent="0.2">
      <c r="A221" s="29">
        <f>runs!C218</f>
        <v>0</v>
      </c>
      <c r="B221" s="29" t="str">
        <f>IF($A221=$C$2,runs!B218," ")</f>
        <v xml:space="preserve"> </v>
      </c>
      <c r="C221" s="29" t="e">
        <f>IF($A221=$C$2,runs!A218,1/0)</f>
        <v>#DIV/0!</v>
      </c>
      <c r="D221" s="29" t="e">
        <f>IF($A221=$C$2,Rohdaten!I218,1/0)</f>
        <v>#DIV/0!</v>
      </c>
      <c r="E221" s="29" t="e">
        <f>IF($A221=$C$2,runs!L218/runs!M218,1/0)</f>
        <v>#DIV/0!</v>
      </c>
      <c r="F221" s="29" t="e">
        <f>IF($A221=$C$2,runs!P218,1/0)</f>
        <v>#DIV/0!</v>
      </c>
      <c r="G221" s="29" t="e">
        <f>IF($A221=$C$2,runs!Q218,1/0)</f>
        <v>#DIV/0!</v>
      </c>
      <c r="H221" s="29" t="e">
        <f>IF($A221=$C$2,runs!R218,1/0)</f>
        <v>#DIV/0!</v>
      </c>
      <c r="I221" s="29" t="e">
        <f>IF($A221=$C$2,runs!S218,1/0)</f>
        <v>#DIV/0!</v>
      </c>
      <c r="J221" s="29" t="e">
        <f>IF($A221=$C$2,runs!O218/runs!M218,1/0)</f>
        <v>#DIV/0!</v>
      </c>
      <c r="K221" s="29" t="e">
        <f t="shared" si="3"/>
        <v>#DIV/0!</v>
      </c>
      <c r="L221" s="29" t="e">
        <f>IF($A221=$C$2,runs!W218,1/0)</f>
        <v>#DIV/0!</v>
      </c>
      <c r="M221" s="29" t="e">
        <f>IF($A221=$C$2,runs!X218,1/0)</f>
        <v>#DIV/0!</v>
      </c>
    </row>
    <row r="222" spans="1:13" x14ac:dyDescent="0.2">
      <c r="A222" s="29">
        <f>runs!C219</f>
        <v>0</v>
      </c>
      <c r="B222" s="29" t="str">
        <f>IF($A222=$C$2,runs!B219," ")</f>
        <v xml:space="preserve"> </v>
      </c>
      <c r="C222" s="29" t="e">
        <f>IF($A222=$C$2,runs!A219,1/0)</f>
        <v>#DIV/0!</v>
      </c>
      <c r="D222" s="29" t="e">
        <f>IF($A222=$C$2,Rohdaten!I219,1/0)</f>
        <v>#DIV/0!</v>
      </c>
      <c r="E222" s="29" t="e">
        <f>IF($A222=$C$2,runs!L219/runs!M219,1/0)</f>
        <v>#DIV/0!</v>
      </c>
      <c r="F222" s="29" t="e">
        <f>IF($A222=$C$2,runs!P219,1/0)</f>
        <v>#DIV/0!</v>
      </c>
      <c r="G222" s="29" t="e">
        <f>IF($A222=$C$2,runs!Q219,1/0)</f>
        <v>#DIV/0!</v>
      </c>
      <c r="H222" s="29" t="e">
        <f>IF($A222=$C$2,runs!R219,1/0)</f>
        <v>#DIV/0!</v>
      </c>
      <c r="I222" s="29" t="e">
        <f>IF($A222=$C$2,runs!S219,1/0)</f>
        <v>#DIV/0!</v>
      </c>
      <c r="J222" s="29" t="e">
        <f>IF($A222=$C$2,runs!O219/runs!M219,1/0)</f>
        <v>#DIV/0!</v>
      </c>
      <c r="K222" s="29" t="e">
        <f t="shared" si="3"/>
        <v>#DIV/0!</v>
      </c>
      <c r="L222" s="29" t="e">
        <f>IF($A222=$C$2,runs!W219,1/0)</f>
        <v>#DIV/0!</v>
      </c>
      <c r="M222" s="29" t="e">
        <f>IF($A222=$C$2,runs!X219,1/0)</f>
        <v>#DIV/0!</v>
      </c>
    </row>
    <row r="223" spans="1:13" x14ac:dyDescent="0.2">
      <c r="A223" s="29">
        <f>runs!C220</f>
        <v>0</v>
      </c>
      <c r="B223" s="29" t="str">
        <f>IF($A223=$C$2,runs!B220," ")</f>
        <v xml:space="preserve"> </v>
      </c>
      <c r="C223" s="29" t="e">
        <f>IF($A223=$C$2,runs!A220,1/0)</f>
        <v>#DIV/0!</v>
      </c>
      <c r="D223" s="29" t="e">
        <f>IF($A223=$C$2,Rohdaten!I220,1/0)</f>
        <v>#DIV/0!</v>
      </c>
      <c r="E223" s="29" t="e">
        <f>IF($A223=$C$2,runs!L220/runs!M220,1/0)</f>
        <v>#DIV/0!</v>
      </c>
      <c r="F223" s="29" t="e">
        <f>IF($A223=$C$2,runs!P220,1/0)</f>
        <v>#DIV/0!</v>
      </c>
      <c r="G223" s="29" t="e">
        <f>IF($A223=$C$2,runs!Q220,1/0)</f>
        <v>#DIV/0!</v>
      </c>
      <c r="H223" s="29" t="e">
        <f>IF($A223=$C$2,runs!R220,1/0)</f>
        <v>#DIV/0!</v>
      </c>
      <c r="I223" s="29" t="e">
        <f>IF($A223=$C$2,runs!S220,1/0)</f>
        <v>#DIV/0!</v>
      </c>
      <c r="J223" s="29" t="e">
        <f>IF($A223=$C$2,runs!O220/runs!M220,1/0)</f>
        <v>#DIV/0!</v>
      </c>
      <c r="K223" s="29" t="e">
        <f t="shared" si="3"/>
        <v>#DIV/0!</v>
      </c>
      <c r="L223" s="29" t="e">
        <f>IF($A223=$C$2,runs!W220,1/0)</f>
        <v>#DIV/0!</v>
      </c>
      <c r="M223" s="29" t="e">
        <f>IF($A223=$C$2,runs!X220,1/0)</f>
        <v>#DIV/0!</v>
      </c>
    </row>
    <row r="224" spans="1:13" x14ac:dyDescent="0.2">
      <c r="A224" s="29">
        <f>runs!C221</f>
        <v>0</v>
      </c>
      <c r="B224" s="29" t="str">
        <f>IF($A224=$C$2,runs!B221," ")</f>
        <v xml:space="preserve"> </v>
      </c>
      <c r="C224" s="29" t="e">
        <f>IF($A224=$C$2,runs!A221,1/0)</f>
        <v>#DIV/0!</v>
      </c>
      <c r="D224" s="29" t="e">
        <f>IF($A224=$C$2,Rohdaten!I221,1/0)</f>
        <v>#DIV/0!</v>
      </c>
      <c r="E224" s="29" t="e">
        <f>IF($A224=$C$2,runs!L221/runs!M221,1/0)</f>
        <v>#DIV/0!</v>
      </c>
      <c r="F224" s="29" t="e">
        <f>IF($A224=$C$2,runs!P221,1/0)</f>
        <v>#DIV/0!</v>
      </c>
      <c r="G224" s="29" t="e">
        <f>IF($A224=$C$2,runs!Q221,1/0)</f>
        <v>#DIV/0!</v>
      </c>
      <c r="H224" s="29" t="e">
        <f>IF($A224=$C$2,runs!R221,1/0)</f>
        <v>#DIV/0!</v>
      </c>
      <c r="I224" s="29" t="e">
        <f>IF($A224=$C$2,runs!S221,1/0)</f>
        <v>#DIV/0!</v>
      </c>
      <c r="J224" s="29" t="e">
        <f>IF($A224=$C$2,runs!O221/runs!M221,1/0)</f>
        <v>#DIV/0!</v>
      </c>
      <c r="K224" s="29" t="e">
        <f t="shared" si="3"/>
        <v>#DIV/0!</v>
      </c>
      <c r="L224" s="29" t="e">
        <f>IF($A224=$C$2,runs!W221,1/0)</f>
        <v>#DIV/0!</v>
      </c>
      <c r="M224" s="29" t="e">
        <f>IF($A224=$C$2,runs!X221,1/0)</f>
        <v>#DIV/0!</v>
      </c>
    </row>
    <row r="225" spans="1:13" x14ac:dyDescent="0.2">
      <c r="A225" s="29">
        <f>runs!C222</f>
        <v>0</v>
      </c>
      <c r="B225" s="29" t="str">
        <f>IF($A225=$C$2,runs!B222," ")</f>
        <v xml:space="preserve"> </v>
      </c>
      <c r="C225" s="29" t="e">
        <f>IF($A225=$C$2,runs!A222,1/0)</f>
        <v>#DIV/0!</v>
      </c>
      <c r="D225" s="29" t="e">
        <f>IF($A225=$C$2,Rohdaten!I222,1/0)</f>
        <v>#DIV/0!</v>
      </c>
      <c r="E225" s="29" t="e">
        <f>IF($A225=$C$2,runs!L222/runs!M222,1/0)</f>
        <v>#DIV/0!</v>
      </c>
      <c r="F225" s="29" t="e">
        <f>IF($A225=$C$2,runs!P222,1/0)</f>
        <v>#DIV/0!</v>
      </c>
      <c r="G225" s="29" t="e">
        <f>IF($A225=$C$2,runs!Q222,1/0)</f>
        <v>#DIV/0!</v>
      </c>
      <c r="H225" s="29" t="e">
        <f>IF($A225=$C$2,runs!R222,1/0)</f>
        <v>#DIV/0!</v>
      </c>
      <c r="I225" s="29" t="e">
        <f>IF($A225=$C$2,runs!S222,1/0)</f>
        <v>#DIV/0!</v>
      </c>
      <c r="J225" s="29" t="e">
        <f>IF($A225=$C$2,runs!O222/runs!M222,1/0)</f>
        <v>#DIV/0!</v>
      </c>
      <c r="K225" s="29" t="e">
        <f t="shared" si="3"/>
        <v>#DIV/0!</v>
      </c>
      <c r="L225" s="29" t="e">
        <f>IF($A225=$C$2,runs!W222,1/0)</f>
        <v>#DIV/0!</v>
      </c>
      <c r="M225" s="29" t="e">
        <f>IF($A225=$C$2,runs!X222,1/0)</f>
        <v>#DIV/0!</v>
      </c>
    </row>
    <row r="226" spans="1:13" x14ac:dyDescent="0.2">
      <c r="A226" s="29">
        <f>runs!C223</f>
        <v>0</v>
      </c>
      <c r="B226" s="29" t="str">
        <f>IF($A226=$C$2,runs!B223," ")</f>
        <v xml:space="preserve"> </v>
      </c>
      <c r="C226" s="29" t="e">
        <f>IF($A226=$C$2,runs!A223,1/0)</f>
        <v>#DIV/0!</v>
      </c>
      <c r="D226" s="29" t="e">
        <f>IF($A226=$C$2,Rohdaten!I223,1/0)</f>
        <v>#DIV/0!</v>
      </c>
      <c r="E226" s="29" t="e">
        <f>IF($A226=$C$2,runs!L223/runs!M223,1/0)</f>
        <v>#DIV/0!</v>
      </c>
      <c r="F226" s="29" t="e">
        <f>IF($A226=$C$2,runs!P223,1/0)</f>
        <v>#DIV/0!</v>
      </c>
      <c r="G226" s="29" t="e">
        <f>IF($A226=$C$2,runs!Q223,1/0)</f>
        <v>#DIV/0!</v>
      </c>
      <c r="H226" s="29" t="e">
        <f>IF($A226=$C$2,runs!R223,1/0)</f>
        <v>#DIV/0!</v>
      </c>
      <c r="I226" s="29" t="e">
        <f>IF($A226=$C$2,runs!S223,1/0)</f>
        <v>#DIV/0!</v>
      </c>
      <c r="J226" s="29" t="e">
        <f>IF($A226=$C$2,runs!O223/runs!M223,1/0)</f>
        <v>#DIV/0!</v>
      </c>
      <c r="K226" s="29" t="e">
        <f t="shared" si="3"/>
        <v>#DIV/0!</v>
      </c>
      <c r="L226" s="29" t="e">
        <f>IF($A226=$C$2,runs!W223,1/0)</f>
        <v>#DIV/0!</v>
      </c>
      <c r="M226" s="29" t="e">
        <f>IF($A226=$C$2,runs!X223,1/0)</f>
        <v>#DIV/0!</v>
      </c>
    </row>
    <row r="227" spans="1:13" x14ac:dyDescent="0.2">
      <c r="A227" s="29">
        <f>runs!C224</f>
        <v>0</v>
      </c>
      <c r="B227" s="29" t="str">
        <f>IF($A227=$C$2,runs!B224," ")</f>
        <v xml:space="preserve"> </v>
      </c>
      <c r="C227" s="29" t="e">
        <f>IF($A227=$C$2,runs!A224,1/0)</f>
        <v>#DIV/0!</v>
      </c>
      <c r="D227" s="29" t="e">
        <f>IF($A227=$C$2,Rohdaten!I224,1/0)</f>
        <v>#DIV/0!</v>
      </c>
      <c r="E227" s="29" t="e">
        <f>IF($A227=$C$2,runs!L224/runs!M224,1/0)</f>
        <v>#DIV/0!</v>
      </c>
      <c r="F227" s="29" t="e">
        <f>IF($A227=$C$2,runs!P224,1/0)</f>
        <v>#DIV/0!</v>
      </c>
      <c r="G227" s="29" t="e">
        <f>IF($A227=$C$2,runs!Q224,1/0)</f>
        <v>#DIV/0!</v>
      </c>
      <c r="H227" s="29" t="e">
        <f>IF($A227=$C$2,runs!R224,1/0)</f>
        <v>#DIV/0!</v>
      </c>
      <c r="I227" s="29" t="e">
        <f>IF($A227=$C$2,runs!S224,1/0)</f>
        <v>#DIV/0!</v>
      </c>
      <c r="J227" s="29" t="e">
        <f>IF($A227=$C$2,runs!O224/runs!M224,1/0)</f>
        <v>#DIV/0!</v>
      </c>
      <c r="K227" s="29" t="e">
        <f t="shared" si="3"/>
        <v>#DIV/0!</v>
      </c>
      <c r="L227" s="29" t="e">
        <f>IF($A227=$C$2,runs!W224,1/0)</f>
        <v>#DIV/0!</v>
      </c>
      <c r="M227" s="29" t="e">
        <f>IF($A227=$C$2,runs!X224,1/0)</f>
        <v>#DIV/0!</v>
      </c>
    </row>
    <row r="228" spans="1:13" x14ac:dyDescent="0.2">
      <c r="A228" s="29">
        <f>runs!C225</f>
        <v>0</v>
      </c>
      <c r="B228" s="29" t="str">
        <f>IF($A228=$C$2,runs!B225," ")</f>
        <v xml:space="preserve"> </v>
      </c>
      <c r="C228" s="29" t="e">
        <f>IF($A228=$C$2,runs!A225,1/0)</f>
        <v>#DIV/0!</v>
      </c>
      <c r="D228" s="29" t="e">
        <f>IF($A228=$C$2,Rohdaten!I225,1/0)</f>
        <v>#DIV/0!</v>
      </c>
      <c r="E228" s="29" t="e">
        <f>IF($A228=$C$2,runs!L225/runs!M225,1/0)</f>
        <v>#DIV/0!</v>
      </c>
      <c r="F228" s="29" t="e">
        <f>IF($A228=$C$2,runs!P225,1/0)</f>
        <v>#DIV/0!</v>
      </c>
      <c r="G228" s="29" t="e">
        <f>IF($A228=$C$2,runs!Q225,1/0)</f>
        <v>#DIV/0!</v>
      </c>
      <c r="H228" s="29" t="e">
        <f>IF($A228=$C$2,runs!R225,1/0)</f>
        <v>#DIV/0!</v>
      </c>
      <c r="I228" s="29" t="e">
        <f>IF($A228=$C$2,runs!S225,1/0)</f>
        <v>#DIV/0!</v>
      </c>
      <c r="J228" s="29" t="e">
        <f>IF($A228=$C$2,runs!O225/runs!M225,1/0)</f>
        <v>#DIV/0!</v>
      </c>
      <c r="K228" s="29" t="e">
        <f t="shared" si="3"/>
        <v>#DIV/0!</v>
      </c>
      <c r="L228" s="29" t="e">
        <f>IF($A228=$C$2,runs!W225,1/0)</f>
        <v>#DIV/0!</v>
      </c>
      <c r="M228" s="29" t="e">
        <f>IF($A228=$C$2,runs!X225,1/0)</f>
        <v>#DIV/0!</v>
      </c>
    </row>
    <row r="229" spans="1:13" x14ac:dyDescent="0.2">
      <c r="A229" s="29">
        <f>runs!C226</f>
        <v>0</v>
      </c>
      <c r="B229" s="29" t="str">
        <f>IF($A229=$C$2,runs!B226," ")</f>
        <v xml:space="preserve"> </v>
      </c>
      <c r="C229" s="29" t="e">
        <f>IF($A229=$C$2,runs!A226,1/0)</f>
        <v>#DIV/0!</v>
      </c>
      <c r="D229" s="29" t="e">
        <f>IF($A229=$C$2,Rohdaten!I226,1/0)</f>
        <v>#DIV/0!</v>
      </c>
      <c r="E229" s="29" t="e">
        <f>IF($A229=$C$2,runs!L226/runs!M226,1/0)</f>
        <v>#DIV/0!</v>
      </c>
      <c r="F229" s="29" t="e">
        <f>IF($A229=$C$2,runs!P226,1/0)</f>
        <v>#DIV/0!</v>
      </c>
      <c r="G229" s="29" t="e">
        <f>IF($A229=$C$2,runs!Q226,1/0)</f>
        <v>#DIV/0!</v>
      </c>
      <c r="H229" s="29" t="e">
        <f>IF($A229=$C$2,runs!R226,1/0)</f>
        <v>#DIV/0!</v>
      </c>
      <c r="I229" s="29" t="e">
        <f>IF($A229=$C$2,runs!S226,1/0)</f>
        <v>#DIV/0!</v>
      </c>
      <c r="J229" s="29" t="e">
        <f>IF($A229=$C$2,runs!O226/runs!M226,1/0)</f>
        <v>#DIV/0!</v>
      </c>
      <c r="K229" s="29" t="e">
        <f t="shared" si="3"/>
        <v>#DIV/0!</v>
      </c>
      <c r="L229" s="29" t="e">
        <f>IF($A229=$C$2,runs!W226,1/0)</f>
        <v>#DIV/0!</v>
      </c>
      <c r="M229" s="29" t="e">
        <f>IF($A229=$C$2,runs!X226,1/0)</f>
        <v>#DIV/0!</v>
      </c>
    </row>
    <row r="230" spans="1:13" x14ac:dyDescent="0.2">
      <c r="A230" s="29">
        <f>runs!C227</f>
        <v>0</v>
      </c>
      <c r="B230" s="29" t="str">
        <f>IF($A230=$C$2,runs!B227," ")</f>
        <v xml:space="preserve"> </v>
      </c>
      <c r="C230" s="29" t="e">
        <f>IF($A230=$C$2,runs!A227,1/0)</f>
        <v>#DIV/0!</v>
      </c>
      <c r="D230" s="29" t="e">
        <f>IF($A230=$C$2,Rohdaten!I227,1/0)</f>
        <v>#DIV/0!</v>
      </c>
      <c r="E230" s="29" t="e">
        <f>IF($A230=$C$2,runs!L227/runs!M227,1/0)</f>
        <v>#DIV/0!</v>
      </c>
      <c r="F230" s="29" t="e">
        <f>IF($A230=$C$2,runs!P227,1/0)</f>
        <v>#DIV/0!</v>
      </c>
      <c r="G230" s="29" t="e">
        <f>IF($A230=$C$2,runs!Q227,1/0)</f>
        <v>#DIV/0!</v>
      </c>
      <c r="H230" s="29" t="e">
        <f>IF($A230=$C$2,runs!R227,1/0)</f>
        <v>#DIV/0!</v>
      </c>
      <c r="I230" s="29" t="e">
        <f>IF($A230=$C$2,runs!S227,1/0)</f>
        <v>#DIV/0!</v>
      </c>
      <c r="J230" s="29" t="e">
        <f>IF($A230=$C$2,runs!O227/runs!M227,1/0)</f>
        <v>#DIV/0!</v>
      </c>
      <c r="K230" s="29" t="e">
        <f t="shared" si="3"/>
        <v>#DIV/0!</v>
      </c>
      <c r="L230" s="29" t="e">
        <f>IF($A230=$C$2,runs!W227,1/0)</f>
        <v>#DIV/0!</v>
      </c>
      <c r="M230" s="29" t="e">
        <f>IF($A230=$C$2,runs!X227,1/0)</f>
        <v>#DIV/0!</v>
      </c>
    </row>
    <row r="231" spans="1:13" x14ac:dyDescent="0.2">
      <c r="A231" s="29">
        <f>runs!C228</f>
        <v>0</v>
      </c>
      <c r="B231" s="29" t="str">
        <f>IF($A231=$C$2,runs!B228," ")</f>
        <v xml:space="preserve"> </v>
      </c>
      <c r="C231" s="29" t="e">
        <f>IF($A231=$C$2,runs!A228,1/0)</f>
        <v>#DIV/0!</v>
      </c>
      <c r="D231" s="29" t="e">
        <f>IF($A231=$C$2,Rohdaten!I228,1/0)</f>
        <v>#DIV/0!</v>
      </c>
      <c r="E231" s="29" t="e">
        <f>IF($A231=$C$2,runs!L228/runs!M228,1/0)</f>
        <v>#DIV/0!</v>
      </c>
      <c r="F231" s="29" t="e">
        <f>IF($A231=$C$2,runs!P228,1/0)</f>
        <v>#DIV/0!</v>
      </c>
      <c r="G231" s="29" t="e">
        <f>IF($A231=$C$2,runs!Q228,1/0)</f>
        <v>#DIV/0!</v>
      </c>
      <c r="H231" s="29" t="e">
        <f>IF($A231=$C$2,runs!R228,1/0)</f>
        <v>#DIV/0!</v>
      </c>
      <c r="I231" s="29" t="e">
        <f>IF($A231=$C$2,runs!S228,1/0)</f>
        <v>#DIV/0!</v>
      </c>
      <c r="J231" s="29" t="e">
        <f>IF($A231=$C$2,runs!O228/runs!M228,1/0)</f>
        <v>#DIV/0!</v>
      </c>
      <c r="K231" s="29" t="e">
        <f t="shared" si="3"/>
        <v>#DIV/0!</v>
      </c>
      <c r="L231" s="29" t="e">
        <f>IF($A231=$C$2,runs!W228,1/0)</f>
        <v>#DIV/0!</v>
      </c>
      <c r="M231" s="29" t="e">
        <f>IF($A231=$C$2,runs!X228,1/0)</f>
        <v>#DIV/0!</v>
      </c>
    </row>
    <row r="232" spans="1:13" x14ac:dyDescent="0.2">
      <c r="A232" s="29">
        <f>runs!C229</f>
        <v>0</v>
      </c>
      <c r="B232" s="29" t="str">
        <f>IF($A232=$C$2,runs!B229," ")</f>
        <v xml:space="preserve"> </v>
      </c>
      <c r="C232" s="29" t="e">
        <f>IF($A232=$C$2,runs!A229,1/0)</f>
        <v>#DIV/0!</v>
      </c>
      <c r="D232" s="29" t="e">
        <f>IF($A232=$C$2,Rohdaten!I229,1/0)</f>
        <v>#DIV/0!</v>
      </c>
      <c r="E232" s="29" t="e">
        <f>IF($A232=$C$2,runs!L229/runs!M229,1/0)</f>
        <v>#DIV/0!</v>
      </c>
      <c r="F232" s="29" t="e">
        <f>IF($A232=$C$2,runs!P229,1/0)</f>
        <v>#DIV/0!</v>
      </c>
      <c r="G232" s="29" t="e">
        <f>IF($A232=$C$2,runs!Q229,1/0)</f>
        <v>#DIV/0!</v>
      </c>
      <c r="H232" s="29" t="e">
        <f>IF($A232=$C$2,runs!R229,1/0)</f>
        <v>#DIV/0!</v>
      </c>
      <c r="I232" s="29" t="e">
        <f>IF($A232=$C$2,runs!S229,1/0)</f>
        <v>#DIV/0!</v>
      </c>
      <c r="J232" s="29" t="e">
        <f>IF($A232=$C$2,runs!O229/runs!M229,1/0)</f>
        <v>#DIV/0!</v>
      </c>
      <c r="K232" s="29" t="e">
        <f t="shared" si="3"/>
        <v>#DIV/0!</v>
      </c>
      <c r="L232" s="29" t="e">
        <f>IF($A232=$C$2,runs!W229,1/0)</f>
        <v>#DIV/0!</v>
      </c>
      <c r="M232" s="29" t="e">
        <f>IF($A232=$C$2,runs!X229,1/0)</f>
        <v>#DIV/0!</v>
      </c>
    </row>
    <row r="233" spans="1:13" x14ac:dyDescent="0.2">
      <c r="A233" s="29">
        <f>runs!C230</f>
        <v>0</v>
      </c>
      <c r="B233" s="29" t="str">
        <f>IF($A233=$C$2,runs!B230," ")</f>
        <v xml:space="preserve"> </v>
      </c>
      <c r="C233" s="29" t="e">
        <f>IF($A233=$C$2,runs!A230,1/0)</f>
        <v>#DIV/0!</v>
      </c>
      <c r="D233" s="29" t="e">
        <f>IF($A233=$C$2,Rohdaten!I230,1/0)</f>
        <v>#DIV/0!</v>
      </c>
      <c r="E233" s="29" t="e">
        <f>IF($A233=$C$2,runs!L230/runs!M230,1/0)</f>
        <v>#DIV/0!</v>
      </c>
      <c r="F233" s="29" t="e">
        <f>IF($A233=$C$2,runs!P230,1/0)</f>
        <v>#DIV/0!</v>
      </c>
      <c r="G233" s="29" t="e">
        <f>IF($A233=$C$2,runs!Q230,1/0)</f>
        <v>#DIV/0!</v>
      </c>
      <c r="H233" s="29" t="e">
        <f>IF($A233=$C$2,runs!R230,1/0)</f>
        <v>#DIV/0!</v>
      </c>
      <c r="I233" s="29" t="e">
        <f>IF($A233=$C$2,runs!S230,1/0)</f>
        <v>#DIV/0!</v>
      </c>
      <c r="J233" s="29" t="e">
        <f>IF($A233=$C$2,runs!O230/runs!M230,1/0)</f>
        <v>#DIV/0!</v>
      </c>
      <c r="K233" s="29" t="e">
        <f t="shared" si="3"/>
        <v>#DIV/0!</v>
      </c>
      <c r="L233" s="29" t="e">
        <f>IF($A233=$C$2,runs!W230,1/0)</f>
        <v>#DIV/0!</v>
      </c>
      <c r="M233" s="29" t="e">
        <f>IF($A233=$C$2,runs!X230,1/0)</f>
        <v>#DIV/0!</v>
      </c>
    </row>
    <row r="234" spans="1:13" x14ac:dyDescent="0.2">
      <c r="A234" s="29">
        <f>runs!C231</f>
        <v>0</v>
      </c>
      <c r="B234" s="29" t="str">
        <f>IF($A234=$C$2,runs!B231," ")</f>
        <v xml:space="preserve"> </v>
      </c>
      <c r="C234" s="29" t="e">
        <f>IF($A234=$C$2,runs!A231,1/0)</f>
        <v>#DIV/0!</v>
      </c>
      <c r="D234" s="29" t="e">
        <f>IF($A234=$C$2,Rohdaten!I231,1/0)</f>
        <v>#DIV/0!</v>
      </c>
      <c r="E234" s="29" t="e">
        <f>IF($A234=$C$2,runs!L231/runs!M231,1/0)</f>
        <v>#DIV/0!</v>
      </c>
      <c r="F234" s="29" t="e">
        <f>IF($A234=$C$2,runs!P231,1/0)</f>
        <v>#DIV/0!</v>
      </c>
      <c r="G234" s="29" t="e">
        <f>IF($A234=$C$2,runs!Q231,1/0)</f>
        <v>#DIV/0!</v>
      </c>
      <c r="H234" s="29" t="e">
        <f>IF($A234=$C$2,runs!R231,1/0)</f>
        <v>#DIV/0!</v>
      </c>
      <c r="I234" s="29" t="e">
        <f>IF($A234=$C$2,runs!S231,1/0)</f>
        <v>#DIV/0!</v>
      </c>
      <c r="J234" s="29" t="e">
        <f>IF($A234=$C$2,runs!O231/runs!M231,1/0)</f>
        <v>#DIV/0!</v>
      </c>
      <c r="K234" s="29" t="e">
        <f t="shared" si="3"/>
        <v>#DIV/0!</v>
      </c>
      <c r="L234" s="29" t="e">
        <f>IF($A234=$C$2,runs!W231,1/0)</f>
        <v>#DIV/0!</v>
      </c>
      <c r="M234" s="29" t="e">
        <f>IF($A234=$C$2,runs!X231,1/0)</f>
        <v>#DIV/0!</v>
      </c>
    </row>
    <row r="235" spans="1:13" x14ac:dyDescent="0.2">
      <c r="A235" s="29">
        <f>runs!C232</f>
        <v>0</v>
      </c>
      <c r="B235" s="29" t="str">
        <f>IF($A235=$C$2,runs!B232," ")</f>
        <v xml:space="preserve"> </v>
      </c>
      <c r="C235" s="29" t="e">
        <f>IF($A235=$C$2,runs!A232,1/0)</f>
        <v>#DIV/0!</v>
      </c>
      <c r="D235" s="29" t="e">
        <f>IF($A235=$C$2,Rohdaten!I232,1/0)</f>
        <v>#DIV/0!</v>
      </c>
      <c r="E235" s="29" t="e">
        <f>IF($A235=$C$2,runs!L232/runs!M232,1/0)</f>
        <v>#DIV/0!</v>
      </c>
      <c r="F235" s="29" t="e">
        <f>IF($A235=$C$2,runs!P232,1/0)</f>
        <v>#DIV/0!</v>
      </c>
      <c r="G235" s="29" t="e">
        <f>IF($A235=$C$2,runs!Q232,1/0)</f>
        <v>#DIV/0!</v>
      </c>
      <c r="H235" s="29" t="e">
        <f>IF($A235=$C$2,runs!R232,1/0)</f>
        <v>#DIV/0!</v>
      </c>
      <c r="I235" s="29" t="e">
        <f>IF($A235=$C$2,runs!S232,1/0)</f>
        <v>#DIV/0!</v>
      </c>
      <c r="J235" s="29" t="e">
        <f>IF($A235=$C$2,runs!O232/runs!M232,1/0)</f>
        <v>#DIV/0!</v>
      </c>
      <c r="K235" s="29" t="e">
        <f t="shared" si="3"/>
        <v>#DIV/0!</v>
      </c>
      <c r="L235" s="29" t="e">
        <f>IF($A235=$C$2,runs!W232,1/0)</f>
        <v>#DIV/0!</v>
      </c>
      <c r="M235" s="29" t="e">
        <f>IF($A235=$C$2,runs!X232,1/0)</f>
        <v>#DIV/0!</v>
      </c>
    </row>
    <row r="236" spans="1:13" x14ac:dyDescent="0.2">
      <c r="A236" s="29">
        <f>runs!C233</f>
        <v>0</v>
      </c>
      <c r="B236" s="29" t="str">
        <f>IF($A236=$C$2,runs!B233," ")</f>
        <v xml:space="preserve"> </v>
      </c>
      <c r="C236" s="29" t="e">
        <f>IF($A236=$C$2,runs!A233,1/0)</f>
        <v>#DIV/0!</v>
      </c>
      <c r="D236" s="29" t="e">
        <f>IF($A236=$C$2,Rohdaten!I233,1/0)</f>
        <v>#DIV/0!</v>
      </c>
      <c r="E236" s="29" t="e">
        <f>IF($A236=$C$2,runs!L233/runs!M233,1/0)</f>
        <v>#DIV/0!</v>
      </c>
      <c r="F236" s="29" t="e">
        <f>IF($A236=$C$2,runs!P233,1/0)</f>
        <v>#DIV/0!</v>
      </c>
      <c r="G236" s="29" t="e">
        <f>IF($A236=$C$2,runs!Q233,1/0)</f>
        <v>#DIV/0!</v>
      </c>
      <c r="H236" s="29" t="e">
        <f>IF($A236=$C$2,runs!R233,1/0)</f>
        <v>#DIV/0!</v>
      </c>
      <c r="I236" s="29" t="e">
        <f>IF($A236=$C$2,runs!S233,1/0)</f>
        <v>#DIV/0!</v>
      </c>
      <c r="J236" s="29" t="e">
        <f>IF($A236=$C$2,runs!O233/runs!M233,1/0)</f>
        <v>#DIV/0!</v>
      </c>
      <c r="K236" s="29" t="e">
        <f t="shared" si="3"/>
        <v>#DIV/0!</v>
      </c>
      <c r="L236" s="29" t="e">
        <f>IF($A236=$C$2,runs!W233,1/0)</f>
        <v>#DIV/0!</v>
      </c>
      <c r="M236" s="29" t="e">
        <f>IF($A236=$C$2,runs!X233,1/0)</f>
        <v>#DIV/0!</v>
      </c>
    </row>
    <row r="237" spans="1:13" x14ac:dyDescent="0.2">
      <c r="A237" s="29">
        <f>runs!C234</f>
        <v>0</v>
      </c>
      <c r="B237" s="29" t="str">
        <f>IF($A237=$C$2,runs!B234," ")</f>
        <v xml:space="preserve"> </v>
      </c>
      <c r="C237" s="29" t="e">
        <f>IF($A237=$C$2,runs!A234,1/0)</f>
        <v>#DIV/0!</v>
      </c>
      <c r="D237" s="29" t="e">
        <f>IF($A237=$C$2,Rohdaten!I234,1/0)</f>
        <v>#DIV/0!</v>
      </c>
      <c r="E237" s="29" t="e">
        <f>IF($A237=$C$2,runs!L234/runs!M234,1/0)</f>
        <v>#DIV/0!</v>
      </c>
      <c r="F237" s="29" t="e">
        <f>IF($A237=$C$2,runs!P234,1/0)</f>
        <v>#DIV/0!</v>
      </c>
      <c r="G237" s="29" t="e">
        <f>IF($A237=$C$2,runs!Q234,1/0)</f>
        <v>#DIV/0!</v>
      </c>
      <c r="H237" s="29" t="e">
        <f>IF($A237=$C$2,runs!R234,1/0)</f>
        <v>#DIV/0!</v>
      </c>
      <c r="I237" s="29" t="e">
        <f>IF($A237=$C$2,runs!S234,1/0)</f>
        <v>#DIV/0!</v>
      </c>
      <c r="J237" s="29" t="e">
        <f>IF($A237=$C$2,runs!O234/runs!M234,1/0)</f>
        <v>#DIV/0!</v>
      </c>
      <c r="K237" s="29" t="e">
        <f t="shared" si="3"/>
        <v>#DIV/0!</v>
      </c>
      <c r="L237" s="29" t="e">
        <f>IF($A237=$C$2,runs!W234,1/0)</f>
        <v>#DIV/0!</v>
      </c>
      <c r="M237" s="29" t="e">
        <f>IF($A237=$C$2,runs!X234,1/0)</f>
        <v>#DIV/0!</v>
      </c>
    </row>
    <row r="238" spans="1:13" x14ac:dyDescent="0.2">
      <c r="A238" s="29">
        <f>runs!C235</f>
        <v>0</v>
      </c>
      <c r="B238" s="29" t="str">
        <f>IF($A238=$C$2,runs!B235," ")</f>
        <v xml:space="preserve"> </v>
      </c>
      <c r="C238" s="29" t="e">
        <f>IF($A238=$C$2,runs!A235,1/0)</f>
        <v>#DIV/0!</v>
      </c>
      <c r="D238" s="29" t="e">
        <f>IF($A238=$C$2,Rohdaten!I235,1/0)</f>
        <v>#DIV/0!</v>
      </c>
      <c r="E238" s="29" t="e">
        <f>IF($A238=$C$2,runs!L235/runs!M235,1/0)</f>
        <v>#DIV/0!</v>
      </c>
      <c r="F238" s="29" t="e">
        <f>IF($A238=$C$2,runs!P235,1/0)</f>
        <v>#DIV/0!</v>
      </c>
      <c r="G238" s="29" t="e">
        <f>IF($A238=$C$2,runs!Q235,1/0)</f>
        <v>#DIV/0!</v>
      </c>
      <c r="H238" s="29" t="e">
        <f>IF($A238=$C$2,runs!R235,1/0)</f>
        <v>#DIV/0!</v>
      </c>
      <c r="I238" s="29" t="e">
        <f>IF($A238=$C$2,runs!S235,1/0)</f>
        <v>#DIV/0!</v>
      </c>
      <c r="J238" s="29" t="e">
        <f>IF($A238=$C$2,runs!O235/runs!M235,1/0)</f>
        <v>#DIV/0!</v>
      </c>
      <c r="K238" s="29" t="e">
        <f t="shared" si="3"/>
        <v>#DIV/0!</v>
      </c>
      <c r="L238" s="29" t="e">
        <f>IF($A238=$C$2,runs!W235,1/0)</f>
        <v>#DIV/0!</v>
      </c>
      <c r="M238" s="29" t="e">
        <f>IF($A238=$C$2,runs!X235,1/0)</f>
        <v>#DIV/0!</v>
      </c>
    </row>
    <row r="239" spans="1:13" x14ac:dyDescent="0.2">
      <c r="A239" s="29">
        <f>runs!C236</f>
        <v>0</v>
      </c>
      <c r="B239" s="29" t="str">
        <f>IF($A239=$C$2,runs!B236," ")</f>
        <v xml:space="preserve"> </v>
      </c>
      <c r="C239" s="29" t="e">
        <f>IF($A239=$C$2,runs!A236,1/0)</f>
        <v>#DIV/0!</v>
      </c>
      <c r="D239" s="29" t="e">
        <f>IF($A239=$C$2,Rohdaten!I236,1/0)</f>
        <v>#DIV/0!</v>
      </c>
      <c r="E239" s="29" t="e">
        <f>IF($A239=$C$2,runs!L236/runs!M236,1/0)</f>
        <v>#DIV/0!</v>
      </c>
      <c r="F239" s="29" t="e">
        <f>IF($A239=$C$2,runs!P236,1/0)</f>
        <v>#DIV/0!</v>
      </c>
      <c r="G239" s="29" t="e">
        <f>IF($A239=$C$2,runs!Q236,1/0)</f>
        <v>#DIV/0!</v>
      </c>
      <c r="H239" s="29" t="e">
        <f>IF($A239=$C$2,runs!R236,1/0)</f>
        <v>#DIV/0!</v>
      </c>
      <c r="I239" s="29" t="e">
        <f>IF($A239=$C$2,runs!S236,1/0)</f>
        <v>#DIV/0!</v>
      </c>
      <c r="J239" s="29" t="e">
        <f>IF($A239=$C$2,runs!O236/runs!M236,1/0)</f>
        <v>#DIV/0!</v>
      </c>
      <c r="K239" s="29" t="e">
        <f t="shared" si="3"/>
        <v>#DIV/0!</v>
      </c>
      <c r="L239" s="29" t="e">
        <f>IF($A239=$C$2,runs!W236,1/0)</f>
        <v>#DIV/0!</v>
      </c>
      <c r="M239" s="29" t="e">
        <f>IF($A239=$C$2,runs!X236,1/0)</f>
        <v>#DIV/0!</v>
      </c>
    </row>
    <row r="240" spans="1:13" x14ac:dyDescent="0.2">
      <c r="A240" s="29">
        <f>runs!C237</f>
        <v>0</v>
      </c>
      <c r="B240" s="29" t="str">
        <f>IF($A240=$C$2,runs!B237," ")</f>
        <v xml:space="preserve"> </v>
      </c>
      <c r="C240" s="29" t="e">
        <f>IF($A240=$C$2,runs!A237,1/0)</f>
        <v>#DIV/0!</v>
      </c>
      <c r="D240" s="29" t="e">
        <f>IF($A240=$C$2,Rohdaten!I237,1/0)</f>
        <v>#DIV/0!</v>
      </c>
      <c r="E240" s="29" t="e">
        <f>IF($A240=$C$2,runs!L237/runs!M237,1/0)</f>
        <v>#DIV/0!</v>
      </c>
      <c r="F240" s="29" t="e">
        <f>IF($A240=$C$2,runs!P237,1/0)</f>
        <v>#DIV/0!</v>
      </c>
      <c r="G240" s="29" t="e">
        <f>IF($A240=$C$2,runs!Q237,1/0)</f>
        <v>#DIV/0!</v>
      </c>
      <c r="H240" s="29" t="e">
        <f>IF($A240=$C$2,runs!R237,1/0)</f>
        <v>#DIV/0!</v>
      </c>
      <c r="I240" s="29" t="e">
        <f>IF($A240=$C$2,runs!S237,1/0)</f>
        <v>#DIV/0!</v>
      </c>
      <c r="J240" s="29" t="e">
        <f>IF($A240=$C$2,runs!O237/runs!M237,1/0)</f>
        <v>#DIV/0!</v>
      </c>
      <c r="K240" s="29" t="e">
        <f t="shared" si="3"/>
        <v>#DIV/0!</v>
      </c>
      <c r="L240" s="29" t="e">
        <f>IF($A240=$C$2,runs!W237,1/0)</f>
        <v>#DIV/0!</v>
      </c>
      <c r="M240" s="29" t="e">
        <f>IF($A240=$C$2,runs!X237,1/0)</f>
        <v>#DIV/0!</v>
      </c>
    </row>
    <row r="241" spans="1:13" x14ac:dyDescent="0.2">
      <c r="A241" s="29">
        <f>runs!C238</f>
        <v>0</v>
      </c>
      <c r="B241" s="29" t="str">
        <f>IF($A241=$C$2,runs!B238," ")</f>
        <v xml:space="preserve"> </v>
      </c>
      <c r="C241" s="29" t="e">
        <f>IF($A241=$C$2,runs!A238,1/0)</f>
        <v>#DIV/0!</v>
      </c>
      <c r="D241" s="29" t="e">
        <f>IF($A241=$C$2,Rohdaten!I238,1/0)</f>
        <v>#DIV/0!</v>
      </c>
      <c r="E241" s="29" t="e">
        <f>IF($A241=$C$2,runs!L238/runs!M238,1/0)</f>
        <v>#DIV/0!</v>
      </c>
      <c r="F241" s="29" t="e">
        <f>IF($A241=$C$2,runs!P238,1/0)</f>
        <v>#DIV/0!</v>
      </c>
      <c r="G241" s="29" t="e">
        <f>IF($A241=$C$2,runs!Q238,1/0)</f>
        <v>#DIV/0!</v>
      </c>
      <c r="H241" s="29" t="e">
        <f>IF($A241=$C$2,runs!R238,1/0)</f>
        <v>#DIV/0!</v>
      </c>
      <c r="I241" s="29" t="e">
        <f>IF($A241=$C$2,runs!S238,1/0)</f>
        <v>#DIV/0!</v>
      </c>
      <c r="J241" s="29" t="e">
        <f>IF($A241=$C$2,runs!O238/runs!M238,1/0)</f>
        <v>#DIV/0!</v>
      </c>
      <c r="K241" s="29" t="e">
        <f t="shared" si="3"/>
        <v>#DIV/0!</v>
      </c>
      <c r="L241" s="29" t="e">
        <f>IF($A241=$C$2,runs!W238,1/0)</f>
        <v>#DIV/0!</v>
      </c>
      <c r="M241" s="29" t="e">
        <f>IF($A241=$C$2,runs!X238,1/0)</f>
        <v>#DIV/0!</v>
      </c>
    </row>
    <row r="242" spans="1:13" x14ac:dyDescent="0.2">
      <c r="A242" s="29">
        <f>runs!C239</f>
        <v>0</v>
      </c>
      <c r="B242" s="29" t="str">
        <f>IF($A242=$C$2,runs!B239," ")</f>
        <v xml:space="preserve"> </v>
      </c>
      <c r="C242" s="29" t="e">
        <f>IF($A242=$C$2,runs!A239,1/0)</f>
        <v>#DIV/0!</v>
      </c>
      <c r="D242" s="29" t="e">
        <f>IF($A242=$C$2,Rohdaten!I239,1/0)</f>
        <v>#DIV/0!</v>
      </c>
      <c r="E242" s="29" t="e">
        <f>IF($A242=$C$2,runs!L239/runs!M239,1/0)</f>
        <v>#DIV/0!</v>
      </c>
      <c r="F242" s="29" t="e">
        <f>IF($A242=$C$2,runs!P239,1/0)</f>
        <v>#DIV/0!</v>
      </c>
      <c r="G242" s="29" t="e">
        <f>IF($A242=$C$2,runs!Q239,1/0)</f>
        <v>#DIV/0!</v>
      </c>
      <c r="H242" s="29" t="e">
        <f>IF($A242=$C$2,runs!R239,1/0)</f>
        <v>#DIV/0!</v>
      </c>
      <c r="I242" s="29" t="e">
        <f>IF($A242=$C$2,runs!S239,1/0)</f>
        <v>#DIV/0!</v>
      </c>
      <c r="J242" s="29" t="e">
        <f>IF($A242=$C$2,runs!O239/runs!M239,1/0)</f>
        <v>#DIV/0!</v>
      </c>
      <c r="K242" s="29" t="e">
        <f t="shared" si="3"/>
        <v>#DIV/0!</v>
      </c>
      <c r="L242" s="29" t="e">
        <f>IF($A242=$C$2,runs!W239,1/0)</f>
        <v>#DIV/0!</v>
      </c>
      <c r="M242" s="29" t="e">
        <f>IF($A242=$C$2,runs!X239,1/0)</f>
        <v>#DIV/0!</v>
      </c>
    </row>
    <row r="243" spans="1:13" x14ac:dyDescent="0.2">
      <c r="A243" s="29">
        <f>runs!C240</f>
        <v>0</v>
      </c>
      <c r="B243" s="29" t="str">
        <f>IF($A243=$C$2,runs!B240," ")</f>
        <v xml:space="preserve"> </v>
      </c>
      <c r="C243" s="29" t="e">
        <f>IF($A243=$C$2,runs!A240,1/0)</f>
        <v>#DIV/0!</v>
      </c>
      <c r="D243" s="29" t="e">
        <f>IF($A243=$C$2,Rohdaten!I240,1/0)</f>
        <v>#DIV/0!</v>
      </c>
      <c r="E243" s="29" t="e">
        <f>IF($A243=$C$2,runs!L240/runs!M240,1/0)</f>
        <v>#DIV/0!</v>
      </c>
      <c r="F243" s="29" t="e">
        <f>IF($A243=$C$2,runs!P240,1/0)</f>
        <v>#DIV/0!</v>
      </c>
      <c r="G243" s="29" t="e">
        <f>IF($A243=$C$2,runs!Q240,1/0)</f>
        <v>#DIV/0!</v>
      </c>
      <c r="H243" s="29" t="e">
        <f>IF($A243=$C$2,runs!R240,1/0)</f>
        <v>#DIV/0!</v>
      </c>
      <c r="I243" s="29" t="e">
        <f>IF($A243=$C$2,runs!S240,1/0)</f>
        <v>#DIV/0!</v>
      </c>
      <c r="J243" s="29" t="e">
        <f>IF($A243=$C$2,runs!O240/runs!M240,1/0)</f>
        <v>#DIV/0!</v>
      </c>
      <c r="K243" s="29" t="e">
        <f t="shared" si="3"/>
        <v>#DIV/0!</v>
      </c>
      <c r="L243" s="29" t="e">
        <f>IF($A243=$C$2,runs!W240,1/0)</f>
        <v>#DIV/0!</v>
      </c>
      <c r="M243" s="29" t="e">
        <f>IF($A243=$C$2,runs!X240,1/0)</f>
        <v>#DIV/0!</v>
      </c>
    </row>
    <row r="244" spans="1:13" x14ac:dyDescent="0.2">
      <c r="A244" s="29">
        <f>runs!C241</f>
        <v>0</v>
      </c>
      <c r="B244" s="29" t="str">
        <f>IF($A244=$C$2,runs!B241," ")</f>
        <v xml:space="preserve"> </v>
      </c>
      <c r="C244" s="29" t="e">
        <f>IF($A244=$C$2,runs!A241,1/0)</f>
        <v>#DIV/0!</v>
      </c>
      <c r="D244" s="29" t="e">
        <f>IF($A244=$C$2,Rohdaten!I241,1/0)</f>
        <v>#DIV/0!</v>
      </c>
      <c r="E244" s="29" t="e">
        <f>IF($A244=$C$2,runs!L241/runs!M241,1/0)</f>
        <v>#DIV/0!</v>
      </c>
      <c r="F244" s="29" t="e">
        <f>IF($A244=$C$2,runs!P241,1/0)</f>
        <v>#DIV/0!</v>
      </c>
      <c r="G244" s="29" t="e">
        <f>IF($A244=$C$2,runs!Q241,1/0)</f>
        <v>#DIV/0!</v>
      </c>
      <c r="H244" s="29" t="e">
        <f>IF($A244=$C$2,runs!R241,1/0)</f>
        <v>#DIV/0!</v>
      </c>
      <c r="I244" s="29" t="e">
        <f>IF($A244=$C$2,runs!S241,1/0)</f>
        <v>#DIV/0!</v>
      </c>
      <c r="J244" s="29" t="e">
        <f>IF($A244=$C$2,runs!O241/runs!M241,1/0)</f>
        <v>#DIV/0!</v>
      </c>
      <c r="K244" s="29" t="e">
        <f t="shared" si="3"/>
        <v>#DIV/0!</v>
      </c>
      <c r="L244" s="29" t="e">
        <f>IF($A244=$C$2,runs!W241,1/0)</f>
        <v>#DIV/0!</v>
      </c>
      <c r="M244" s="29" t="e">
        <f>IF($A244=$C$2,runs!X241,1/0)</f>
        <v>#DIV/0!</v>
      </c>
    </row>
    <row r="245" spans="1:13" x14ac:dyDescent="0.2">
      <c r="A245" s="29">
        <f>runs!C242</f>
        <v>0</v>
      </c>
      <c r="B245" s="29" t="str">
        <f>IF($A245=$C$2,runs!B242," ")</f>
        <v xml:space="preserve"> </v>
      </c>
      <c r="C245" s="29" t="e">
        <f>IF($A245=$C$2,runs!A242,1/0)</f>
        <v>#DIV/0!</v>
      </c>
      <c r="D245" s="29" t="e">
        <f>IF($A245=$C$2,Rohdaten!I242,1/0)</f>
        <v>#DIV/0!</v>
      </c>
      <c r="E245" s="29" t="e">
        <f>IF($A245=$C$2,runs!L242/runs!M242,1/0)</f>
        <v>#DIV/0!</v>
      </c>
      <c r="F245" s="29" t="e">
        <f>IF($A245=$C$2,runs!P242,1/0)</f>
        <v>#DIV/0!</v>
      </c>
      <c r="G245" s="29" t="e">
        <f>IF($A245=$C$2,runs!Q242,1/0)</f>
        <v>#DIV/0!</v>
      </c>
      <c r="H245" s="29" t="e">
        <f>IF($A245=$C$2,runs!R242,1/0)</f>
        <v>#DIV/0!</v>
      </c>
      <c r="I245" s="29" t="e">
        <f>IF($A245=$C$2,runs!S242,1/0)</f>
        <v>#DIV/0!</v>
      </c>
      <c r="J245" s="29" t="e">
        <f>IF($A245=$C$2,runs!O242/runs!M242,1/0)</f>
        <v>#DIV/0!</v>
      </c>
      <c r="K245" s="29" t="e">
        <f t="shared" si="3"/>
        <v>#DIV/0!</v>
      </c>
      <c r="L245" s="29" t="e">
        <f>IF($A245=$C$2,runs!W242,1/0)</f>
        <v>#DIV/0!</v>
      </c>
      <c r="M245" s="29" t="e">
        <f>IF($A245=$C$2,runs!X242,1/0)</f>
        <v>#DIV/0!</v>
      </c>
    </row>
    <row r="246" spans="1:13" x14ac:dyDescent="0.2">
      <c r="A246" s="29">
        <f>runs!C243</f>
        <v>0</v>
      </c>
      <c r="B246" s="29" t="str">
        <f>IF($A246=$C$2,runs!B243," ")</f>
        <v xml:space="preserve"> </v>
      </c>
      <c r="C246" s="29" t="e">
        <f>IF($A246=$C$2,runs!A243,1/0)</f>
        <v>#DIV/0!</v>
      </c>
      <c r="D246" s="29" t="e">
        <f>IF($A246=$C$2,Rohdaten!I243,1/0)</f>
        <v>#DIV/0!</v>
      </c>
      <c r="E246" s="29" t="e">
        <f>IF($A246=$C$2,runs!L243/runs!M243,1/0)</f>
        <v>#DIV/0!</v>
      </c>
      <c r="F246" s="29" t="e">
        <f>IF($A246=$C$2,runs!P243,1/0)</f>
        <v>#DIV/0!</v>
      </c>
      <c r="G246" s="29" t="e">
        <f>IF($A246=$C$2,runs!Q243,1/0)</f>
        <v>#DIV/0!</v>
      </c>
      <c r="H246" s="29" t="e">
        <f>IF($A246=$C$2,runs!R243,1/0)</f>
        <v>#DIV/0!</v>
      </c>
      <c r="I246" s="29" t="e">
        <f>IF($A246=$C$2,runs!S243,1/0)</f>
        <v>#DIV/0!</v>
      </c>
      <c r="J246" s="29" t="e">
        <f>IF($A246=$C$2,runs!O243/runs!M243,1/0)</f>
        <v>#DIV/0!</v>
      </c>
      <c r="K246" s="29" t="e">
        <f t="shared" si="3"/>
        <v>#DIV/0!</v>
      </c>
      <c r="L246" s="29" t="e">
        <f>IF($A246=$C$2,runs!W243,1/0)</f>
        <v>#DIV/0!</v>
      </c>
      <c r="M246" s="29" t="e">
        <f>IF($A246=$C$2,runs!X243,1/0)</f>
        <v>#DIV/0!</v>
      </c>
    </row>
    <row r="247" spans="1:13" x14ac:dyDescent="0.2">
      <c r="A247" s="29">
        <f>runs!C244</f>
        <v>0</v>
      </c>
      <c r="B247" s="29" t="str">
        <f>IF($A247=$C$2,runs!B244," ")</f>
        <v xml:space="preserve"> </v>
      </c>
      <c r="C247" s="29" t="e">
        <f>IF($A247=$C$2,runs!A244,1/0)</f>
        <v>#DIV/0!</v>
      </c>
      <c r="D247" s="29" t="e">
        <f>IF($A247=$C$2,Rohdaten!I244,1/0)</f>
        <v>#DIV/0!</v>
      </c>
      <c r="E247" s="29" t="e">
        <f>IF($A247=$C$2,runs!L244/runs!M244,1/0)</f>
        <v>#DIV/0!</v>
      </c>
      <c r="F247" s="29" t="e">
        <f>IF($A247=$C$2,runs!P244,1/0)</f>
        <v>#DIV/0!</v>
      </c>
      <c r="G247" s="29" t="e">
        <f>IF($A247=$C$2,runs!Q244,1/0)</f>
        <v>#DIV/0!</v>
      </c>
      <c r="H247" s="29" t="e">
        <f>IF($A247=$C$2,runs!R244,1/0)</f>
        <v>#DIV/0!</v>
      </c>
      <c r="I247" s="29" t="e">
        <f>IF($A247=$C$2,runs!S244,1/0)</f>
        <v>#DIV/0!</v>
      </c>
      <c r="J247" s="29" t="e">
        <f>IF($A247=$C$2,runs!O244/runs!M244,1/0)</f>
        <v>#DIV/0!</v>
      </c>
      <c r="K247" s="29" t="e">
        <f t="shared" si="3"/>
        <v>#DIV/0!</v>
      </c>
      <c r="L247" s="29" t="e">
        <f>IF($A247=$C$2,runs!W244,1/0)</f>
        <v>#DIV/0!</v>
      </c>
      <c r="M247" s="29" t="e">
        <f>IF($A247=$C$2,runs!X244,1/0)</f>
        <v>#DIV/0!</v>
      </c>
    </row>
    <row r="248" spans="1:13" x14ac:dyDescent="0.2">
      <c r="A248" s="29">
        <f>runs!C245</f>
        <v>0</v>
      </c>
      <c r="B248" s="29" t="str">
        <f>IF($A248=$C$2,runs!B245," ")</f>
        <v xml:space="preserve"> </v>
      </c>
      <c r="C248" s="29" t="e">
        <f>IF($A248=$C$2,runs!A245,1/0)</f>
        <v>#DIV/0!</v>
      </c>
      <c r="D248" s="29" t="e">
        <f>IF($A248=$C$2,Rohdaten!I245,1/0)</f>
        <v>#DIV/0!</v>
      </c>
      <c r="E248" s="29" t="e">
        <f>IF($A248=$C$2,runs!L245/runs!M245,1/0)</f>
        <v>#DIV/0!</v>
      </c>
      <c r="F248" s="29" t="e">
        <f>IF($A248=$C$2,runs!P245,1/0)</f>
        <v>#DIV/0!</v>
      </c>
      <c r="G248" s="29" t="e">
        <f>IF($A248=$C$2,runs!Q245,1/0)</f>
        <v>#DIV/0!</v>
      </c>
      <c r="H248" s="29" t="e">
        <f>IF($A248=$C$2,runs!R245,1/0)</f>
        <v>#DIV/0!</v>
      </c>
      <c r="I248" s="29" t="e">
        <f>IF($A248=$C$2,runs!S245,1/0)</f>
        <v>#DIV/0!</v>
      </c>
      <c r="J248" s="29" t="e">
        <f>IF($A248=$C$2,runs!O245/runs!M245,1/0)</f>
        <v>#DIV/0!</v>
      </c>
      <c r="K248" s="29" t="e">
        <f t="shared" si="3"/>
        <v>#DIV/0!</v>
      </c>
      <c r="L248" s="29" t="e">
        <f>IF($A248=$C$2,runs!W245,1/0)</f>
        <v>#DIV/0!</v>
      </c>
      <c r="M248" s="29" t="e">
        <f>IF($A248=$C$2,runs!X245,1/0)</f>
        <v>#DIV/0!</v>
      </c>
    </row>
    <row r="249" spans="1:13" x14ac:dyDescent="0.2">
      <c r="A249" s="29">
        <f>runs!C246</f>
        <v>0</v>
      </c>
      <c r="B249" s="29" t="str">
        <f>IF($A249=$C$2,runs!B246," ")</f>
        <v xml:space="preserve"> </v>
      </c>
      <c r="C249" s="29" t="e">
        <f>IF($A249=$C$2,runs!A246,1/0)</f>
        <v>#DIV/0!</v>
      </c>
      <c r="D249" s="29" t="e">
        <f>IF($A249=$C$2,Rohdaten!I246,1/0)</f>
        <v>#DIV/0!</v>
      </c>
      <c r="E249" s="29" t="e">
        <f>IF($A249=$C$2,runs!L246/runs!M246,1/0)</f>
        <v>#DIV/0!</v>
      </c>
      <c r="F249" s="29" t="e">
        <f>IF($A249=$C$2,runs!P246,1/0)</f>
        <v>#DIV/0!</v>
      </c>
      <c r="G249" s="29" t="e">
        <f>IF($A249=$C$2,runs!Q246,1/0)</f>
        <v>#DIV/0!</v>
      </c>
      <c r="H249" s="29" t="e">
        <f>IF($A249=$C$2,runs!R246,1/0)</f>
        <v>#DIV/0!</v>
      </c>
      <c r="I249" s="29" t="e">
        <f>IF($A249=$C$2,runs!S246,1/0)</f>
        <v>#DIV/0!</v>
      </c>
      <c r="J249" s="29" t="e">
        <f>IF($A249=$C$2,runs!O246/runs!M246,1/0)</f>
        <v>#DIV/0!</v>
      </c>
      <c r="K249" s="29" t="e">
        <f t="shared" si="3"/>
        <v>#DIV/0!</v>
      </c>
      <c r="L249" s="29" t="e">
        <f>IF($A249=$C$2,runs!W246,1/0)</f>
        <v>#DIV/0!</v>
      </c>
      <c r="M249" s="29" t="e">
        <f>IF($A249=$C$2,runs!X246,1/0)</f>
        <v>#DIV/0!</v>
      </c>
    </row>
    <row r="250" spans="1:13" x14ac:dyDescent="0.2">
      <c r="A250" s="29">
        <f>runs!C247</f>
        <v>0</v>
      </c>
      <c r="B250" s="29" t="str">
        <f>IF($A250=$C$2,runs!B247," ")</f>
        <v xml:space="preserve"> </v>
      </c>
      <c r="C250" s="29" t="e">
        <f>IF($A250=$C$2,runs!A247,1/0)</f>
        <v>#DIV/0!</v>
      </c>
      <c r="D250" s="29" t="e">
        <f>IF($A250=$C$2,Rohdaten!I247,1/0)</f>
        <v>#DIV/0!</v>
      </c>
      <c r="E250" s="29" t="e">
        <f>IF($A250=$C$2,runs!L247/runs!M247,1/0)</f>
        <v>#DIV/0!</v>
      </c>
      <c r="F250" s="29" t="e">
        <f>IF($A250=$C$2,runs!P247,1/0)</f>
        <v>#DIV/0!</v>
      </c>
      <c r="G250" s="29" t="e">
        <f>IF($A250=$C$2,runs!Q247,1/0)</f>
        <v>#DIV/0!</v>
      </c>
      <c r="H250" s="29" t="e">
        <f>IF($A250=$C$2,runs!R247,1/0)</f>
        <v>#DIV/0!</v>
      </c>
      <c r="I250" s="29" t="e">
        <f>IF($A250=$C$2,runs!S247,1/0)</f>
        <v>#DIV/0!</v>
      </c>
      <c r="J250" s="29" t="e">
        <f>IF($A250=$C$2,runs!O247/runs!M247,1/0)</f>
        <v>#DIV/0!</v>
      </c>
      <c r="K250" s="29" t="e">
        <f t="shared" si="3"/>
        <v>#DIV/0!</v>
      </c>
      <c r="L250" s="29" t="e">
        <f>IF($A250=$C$2,runs!W247,1/0)</f>
        <v>#DIV/0!</v>
      </c>
      <c r="M250" s="29" t="e">
        <f>IF($A250=$C$2,runs!X247,1/0)</f>
        <v>#DIV/0!</v>
      </c>
    </row>
    <row r="251" spans="1:13" x14ac:dyDescent="0.2">
      <c r="A251" s="29">
        <f>runs!C248</f>
        <v>0</v>
      </c>
      <c r="B251" s="29" t="str">
        <f>IF($A251=$C$2,runs!B248," ")</f>
        <v xml:space="preserve"> </v>
      </c>
      <c r="C251" s="29" t="e">
        <f>IF($A251=$C$2,runs!A248,1/0)</f>
        <v>#DIV/0!</v>
      </c>
      <c r="D251" s="29" t="e">
        <f>IF($A251=$C$2,Rohdaten!I248,1/0)</f>
        <v>#DIV/0!</v>
      </c>
      <c r="E251" s="29" t="e">
        <f>IF($A251=$C$2,runs!L248/runs!M248,1/0)</f>
        <v>#DIV/0!</v>
      </c>
      <c r="F251" s="29" t="e">
        <f>IF($A251=$C$2,runs!P248,1/0)</f>
        <v>#DIV/0!</v>
      </c>
      <c r="G251" s="29" t="e">
        <f>IF($A251=$C$2,runs!Q248,1/0)</f>
        <v>#DIV/0!</v>
      </c>
      <c r="H251" s="29" t="e">
        <f>IF($A251=$C$2,runs!R248,1/0)</f>
        <v>#DIV/0!</v>
      </c>
      <c r="I251" s="29" t="e">
        <f>IF($A251=$C$2,runs!S248,1/0)</f>
        <v>#DIV/0!</v>
      </c>
      <c r="J251" s="29" t="e">
        <f>IF($A251=$C$2,runs!O248/runs!M248,1/0)</f>
        <v>#DIV/0!</v>
      </c>
      <c r="K251" s="29" t="e">
        <f t="shared" si="3"/>
        <v>#DIV/0!</v>
      </c>
      <c r="L251" s="29" t="e">
        <f>IF($A251=$C$2,runs!W248,1/0)</f>
        <v>#DIV/0!</v>
      </c>
      <c r="M251" s="29" t="e">
        <f>IF($A251=$C$2,runs!X248,1/0)</f>
        <v>#DIV/0!</v>
      </c>
    </row>
    <row r="252" spans="1:13" x14ac:dyDescent="0.2">
      <c r="A252" s="29">
        <f>runs!C249</f>
        <v>0</v>
      </c>
      <c r="B252" s="29" t="str">
        <f>IF($A252=$C$2,runs!B249," ")</f>
        <v xml:space="preserve"> </v>
      </c>
      <c r="C252" s="29" t="e">
        <f>IF($A252=$C$2,runs!A249,1/0)</f>
        <v>#DIV/0!</v>
      </c>
      <c r="D252" s="29" t="e">
        <f>IF($A252=$C$2,Rohdaten!I249,1/0)</f>
        <v>#DIV/0!</v>
      </c>
      <c r="E252" s="29" t="e">
        <f>IF($A252=$C$2,runs!L249/runs!M249,1/0)</f>
        <v>#DIV/0!</v>
      </c>
      <c r="F252" s="29" t="e">
        <f>IF($A252=$C$2,runs!P249,1/0)</f>
        <v>#DIV/0!</v>
      </c>
      <c r="G252" s="29" t="e">
        <f>IF($A252=$C$2,runs!Q249,1/0)</f>
        <v>#DIV/0!</v>
      </c>
      <c r="H252" s="29" t="e">
        <f>IF($A252=$C$2,runs!R249,1/0)</f>
        <v>#DIV/0!</v>
      </c>
      <c r="I252" s="29" t="e">
        <f>IF($A252=$C$2,runs!S249,1/0)</f>
        <v>#DIV/0!</v>
      </c>
      <c r="J252" s="29" t="e">
        <f>IF($A252=$C$2,runs!O249/runs!M249,1/0)</f>
        <v>#DIV/0!</v>
      </c>
      <c r="K252" s="29" t="e">
        <f t="shared" si="3"/>
        <v>#DIV/0!</v>
      </c>
      <c r="L252" s="29" t="e">
        <f>IF($A252=$C$2,runs!W249,1/0)</f>
        <v>#DIV/0!</v>
      </c>
      <c r="M252" s="29" t="e">
        <f>IF($A252=$C$2,runs!X249,1/0)</f>
        <v>#DIV/0!</v>
      </c>
    </row>
    <row r="253" spans="1:13" x14ac:dyDescent="0.2">
      <c r="A253" s="29">
        <f>runs!C250</f>
        <v>0</v>
      </c>
      <c r="B253" s="29" t="str">
        <f>IF($A253=$C$2,runs!B250," ")</f>
        <v xml:space="preserve"> </v>
      </c>
      <c r="C253" s="29" t="e">
        <f>IF($A253=$C$2,runs!A250,1/0)</f>
        <v>#DIV/0!</v>
      </c>
      <c r="D253" s="29" t="e">
        <f>IF($A253=$C$2,Rohdaten!I250,1/0)</f>
        <v>#DIV/0!</v>
      </c>
      <c r="E253" s="29" t="e">
        <f>IF($A253=$C$2,runs!L250/runs!M250,1/0)</f>
        <v>#DIV/0!</v>
      </c>
      <c r="F253" s="29" t="e">
        <f>IF($A253=$C$2,runs!P250,1/0)</f>
        <v>#DIV/0!</v>
      </c>
      <c r="G253" s="29" t="e">
        <f>IF($A253=$C$2,runs!Q250,1/0)</f>
        <v>#DIV/0!</v>
      </c>
      <c r="H253" s="29" t="e">
        <f>IF($A253=$C$2,runs!R250,1/0)</f>
        <v>#DIV/0!</v>
      </c>
      <c r="I253" s="29" t="e">
        <f>IF($A253=$C$2,runs!S250,1/0)</f>
        <v>#DIV/0!</v>
      </c>
      <c r="J253" s="29" t="e">
        <f>IF($A253=$C$2,runs!O250/runs!M250,1/0)</f>
        <v>#DIV/0!</v>
      </c>
      <c r="K253" s="29" t="e">
        <f t="shared" si="3"/>
        <v>#DIV/0!</v>
      </c>
      <c r="L253" s="29" t="e">
        <f>IF($A253=$C$2,runs!W250,1/0)</f>
        <v>#DIV/0!</v>
      </c>
      <c r="M253" s="29" t="e">
        <f>IF($A253=$C$2,runs!X250,1/0)</f>
        <v>#DIV/0!</v>
      </c>
    </row>
    <row r="254" spans="1:13" x14ac:dyDescent="0.2">
      <c r="A254" s="29">
        <f>runs!C251</f>
        <v>0</v>
      </c>
      <c r="B254" s="29" t="str">
        <f>IF($A254=$C$2,runs!B251," ")</f>
        <v xml:space="preserve"> </v>
      </c>
      <c r="C254" s="29" t="e">
        <f>IF($A254=$C$2,runs!A251,1/0)</f>
        <v>#DIV/0!</v>
      </c>
      <c r="D254" s="29" t="e">
        <f>IF($A254=$C$2,Rohdaten!I251,1/0)</f>
        <v>#DIV/0!</v>
      </c>
      <c r="E254" s="29" t="e">
        <f>IF($A254=$C$2,runs!L251/runs!M251,1/0)</f>
        <v>#DIV/0!</v>
      </c>
      <c r="F254" s="29" t="e">
        <f>IF($A254=$C$2,runs!P251,1/0)</f>
        <v>#DIV/0!</v>
      </c>
      <c r="G254" s="29" t="e">
        <f>IF($A254=$C$2,runs!Q251,1/0)</f>
        <v>#DIV/0!</v>
      </c>
      <c r="H254" s="29" t="e">
        <f>IF($A254=$C$2,runs!R251,1/0)</f>
        <v>#DIV/0!</v>
      </c>
      <c r="I254" s="29" t="e">
        <f>IF($A254=$C$2,runs!S251,1/0)</f>
        <v>#DIV/0!</v>
      </c>
      <c r="J254" s="29" t="e">
        <f>IF($A254=$C$2,runs!O251/runs!M251,1/0)</f>
        <v>#DIV/0!</v>
      </c>
      <c r="K254" s="29" t="e">
        <f t="shared" si="3"/>
        <v>#DIV/0!</v>
      </c>
      <c r="L254" s="29" t="e">
        <f>IF($A254=$C$2,runs!W251,1/0)</f>
        <v>#DIV/0!</v>
      </c>
      <c r="M254" s="29" t="e">
        <f>IF($A254=$C$2,runs!X251,1/0)</f>
        <v>#DIV/0!</v>
      </c>
    </row>
    <row r="255" spans="1:13" x14ac:dyDescent="0.2">
      <c r="A255" s="29">
        <f>runs!C252</f>
        <v>0</v>
      </c>
      <c r="B255" s="29" t="str">
        <f>IF($A255=$C$2,runs!B252," ")</f>
        <v xml:space="preserve"> </v>
      </c>
      <c r="C255" s="29" t="e">
        <f>IF($A255=$C$2,runs!A252,1/0)</f>
        <v>#DIV/0!</v>
      </c>
      <c r="D255" s="29" t="e">
        <f>IF($A255=$C$2,Rohdaten!I252,1/0)</f>
        <v>#DIV/0!</v>
      </c>
      <c r="E255" s="29" t="e">
        <f>IF($A255=$C$2,runs!L252/runs!M252,1/0)</f>
        <v>#DIV/0!</v>
      </c>
      <c r="F255" s="29" t="e">
        <f>IF($A255=$C$2,runs!P252,1/0)</f>
        <v>#DIV/0!</v>
      </c>
      <c r="G255" s="29" t="e">
        <f>IF($A255=$C$2,runs!Q252,1/0)</f>
        <v>#DIV/0!</v>
      </c>
      <c r="H255" s="29" t="e">
        <f>IF($A255=$C$2,runs!R252,1/0)</f>
        <v>#DIV/0!</v>
      </c>
      <c r="I255" s="29" t="e">
        <f>IF($A255=$C$2,runs!S252,1/0)</f>
        <v>#DIV/0!</v>
      </c>
      <c r="J255" s="29" t="e">
        <f>IF($A255=$C$2,runs!O252/runs!M252,1/0)</f>
        <v>#DIV/0!</v>
      </c>
      <c r="K255" s="29" t="e">
        <f t="shared" si="3"/>
        <v>#DIV/0!</v>
      </c>
      <c r="L255" s="29" t="e">
        <f>IF($A255=$C$2,runs!W252,1/0)</f>
        <v>#DIV/0!</v>
      </c>
      <c r="M255" s="29" t="e">
        <f>IF($A255=$C$2,runs!X252,1/0)</f>
        <v>#DIV/0!</v>
      </c>
    </row>
    <row r="256" spans="1:13" x14ac:dyDescent="0.2">
      <c r="A256" s="29">
        <f>runs!C253</f>
        <v>0</v>
      </c>
      <c r="B256" s="29" t="str">
        <f>IF($A256=$C$2,runs!B253," ")</f>
        <v xml:space="preserve"> </v>
      </c>
      <c r="C256" s="29" t="e">
        <f>IF($A256=$C$2,runs!A253,1/0)</f>
        <v>#DIV/0!</v>
      </c>
      <c r="D256" s="29" t="e">
        <f>IF($A256=$C$2,Rohdaten!I253,1/0)</f>
        <v>#DIV/0!</v>
      </c>
      <c r="E256" s="29" t="e">
        <f>IF($A256=$C$2,runs!L253/runs!M253,1/0)</f>
        <v>#DIV/0!</v>
      </c>
      <c r="F256" s="29" t="e">
        <f>IF($A256=$C$2,runs!P253,1/0)</f>
        <v>#DIV/0!</v>
      </c>
      <c r="G256" s="29" t="e">
        <f>IF($A256=$C$2,runs!Q253,1/0)</f>
        <v>#DIV/0!</v>
      </c>
      <c r="H256" s="29" t="e">
        <f>IF($A256=$C$2,runs!R253,1/0)</f>
        <v>#DIV/0!</v>
      </c>
      <c r="I256" s="29" t="e">
        <f>IF($A256=$C$2,runs!S253,1/0)</f>
        <v>#DIV/0!</v>
      </c>
      <c r="J256" s="29" t="e">
        <f>IF($A256=$C$2,runs!O253/runs!M253,1/0)</f>
        <v>#DIV/0!</v>
      </c>
      <c r="K256" s="29" t="e">
        <f t="shared" si="3"/>
        <v>#DIV/0!</v>
      </c>
      <c r="L256" s="29" t="e">
        <f>IF($A256=$C$2,runs!W253,1/0)</f>
        <v>#DIV/0!</v>
      </c>
      <c r="M256" s="29" t="e">
        <f>IF($A256=$C$2,runs!X253,1/0)</f>
        <v>#DIV/0!</v>
      </c>
    </row>
    <row r="257" spans="1:13" x14ac:dyDescent="0.2">
      <c r="A257" s="29">
        <f>runs!C254</f>
        <v>0</v>
      </c>
      <c r="B257" s="29" t="str">
        <f>IF($A257=$C$2,runs!B254," ")</f>
        <v xml:space="preserve"> </v>
      </c>
      <c r="C257" s="29" t="e">
        <f>IF($A257=$C$2,runs!A254,1/0)</f>
        <v>#DIV/0!</v>
      </c>
      <c r="D257" s="29" t="e">
        <f>IF($A257=$C$2,Rohdaten!I254,1/0)</f>
        <v>#DIV/0!</v>
      </c>
      <c r="E257" s="29" t="e">
        <f>IF($A257=$C$2,runs!L254/runs!M254,1/0)</f>
        <v>#DIV/0!</v>
      </c>
      <c r="F257" s="29" t="e">
        <f>IF($A257=$C$2,runs!P254,1/0)</f>
        <v>#DIV/0!</v>
      </c>
      <c r="G257" s="29" t="e">
        <f>IF($A257=$C$2,runs!Q254,1/0)</f>
        <v>#DIV/0!</v>
      </c>
      <c r="H257" s="29" t="e">
        <f>IF($A257=$C$2,runs!R254,1/0)</f>
        <v>#DIV/0!</v>
      </c>
      <c r="I257" s="29" t="e">
        <f>IF($A257=$C$2,runs!S254,1/0)</f>
        <v>#DIV/0!</v>
      </c>
      <c r="J257" s="29" t="e">
        <f>IF($A257=$C$2,runs!O254/runs!M254,1/0)</f>
        <v>#DIV/0!</v>
      </c>
      <c r="K257" s="29" t="e">
        <f t="shared" si="3"/>
        <v>#DIV/0!</v>
      </c>
      <c r="L257" s="29" t="e">
        <f>IF($A257=$C$2,runs!W254,1/0)</f>
        <v>#DIV/0!</v>
      </c>
      <c r="M257" s="29" t="e">
        <f>IF($A257=$C$2,runs!X254,1/0)</f>
        <v>#DIV/0!</v>
      </c>
    </row>
    <row r="258" spans="1:13" x14ac:dyDescent="0.2">
      <c r="A258" s="29">
        <f>runs!C255</f>
        <v>0</v>
      </c>
      <c r="B258" s="29" t="str">
        <f>IF($A258=$C$2,runs!B255," ")</f>
        <v xml:space="preserve"> </v>
      </c>
      <c r="C258" s="29" t="e">
        <f>IF($A258=$C$2,runs!A255,1/0)</f>
        <v>#DIV/0!</v>
      </c>
      <c r="D258" s="29" t="e">
        <f>IF($A258=$C$2,Rohdaten!I255,1/0)</f>
        <v>#DIV/0!</v>
      </c>
      <c r="E258" s="29" t="e">
        <f>IF($A258=$C$2,runs!L255/runs!M255,1/0)</f>
        <v>#DIV/0!</v>
      </c>
      <c r="F258" s="29" t="e">
        <f>IF($A258=$C$2,runs!P255,1/0)</f>
        <v>#DIV/0!</v>
      </c>
      <c r="G258" s="29" t="e">
        <f>IF($A258=$C$2,runs!Q255,1/0)</f>
        <v>#DIV/0!</v>
      </c>
      <c r="H258" s="29" t="e">
        <f>IF($A258=$C$2,runs!R255,1/0)</f>
        <v>#DIV/0!</v>
      </c>
      <c r="I258" s="29" t="e">
        <f>IF($A258=$C$2,runs!S255,1/0)</f>
        <v>#DIV/0!</v>
      </c>
      <c r="J258" s="29" t="e">
        <f>IF($A258=$C$2,runs!O255/runs!M255,1/0)</f>
        <v>#DIV/0!</v>
      </c>
      <c r="K258" s="29" t="e">
        <f t="shared" si="3"/>
        <v>#DIV/0!</v>
      </c>
      <c r="L258" s="29" t="e">
        <f>IF($A258=$C$2,runs!W255,1/0)</f>
        <v>#DIV/0!</v>
      </c>
      <c r="M258" s="29" t="e">
        <f>IF($A258=$C$2,runs!X255,1/0)</f>
        <v>#DIV/0!</v>
      </c>
    </row>
    <row r="259" spans="1:13" x14ac:dyDescent="0.2">
      <c r="A259" s="29">
        <f>runs!C256</f>
        <v>0</v>
      </c>
      <c r="B259" s="29" t="str">
        <f>IF($A259=$C$2,runs!B256," ")</f>
        <v xml:space="preserve"> </v>
      </c>
      <c r="C259" s="29" t="e">
        <f>IF($A259=$C$2,runs!A256,1/0)</f>
        <v>#DIV/0!</v>
      </c>
      <c r="D259" s="29" t="e">
        <f>IF($A259=$C$2,Rohdaten!I256,1/0)</f>
        <v>#DIV/0!</v>
      </c>
      <c r="E259" s="29" t="e">
        <f>IF($A259=$C$2,runs!L256/runs!M256,1/0)</f>
        <v>#DIV/0!</v>
      </c>
      <c r="F259" s="29" t="e">
        <f>IF($A259=$C$2,runs!P256,1/0)</f>
        <v>#DIV/0!</v>
      </c>
      <c r="G259" s="29" t="e">
        <f>IF($A259=$C$2,runs!Q256,1/0)</f>
        <v>#DIV/0!</v>
      </c>
      <c r="H259" s="29" t="e">
        <f>IF($A259=$C$2,runs!R256,1/0)</f>
        <v>#DIV/0!</v>
      </c>
      <c r="I259" s="29" t="e">
        <f>IF($A259=$C$2,runs!S256,1/0)</f>
        <v>#DIV/0!</v>
      </c>
      <c r="J259" s="29" t="e">
        <f>IF($A259=$C$2,runs!O256/runs!M256,1/0)</f>
        <v>#DIV/0!</v>
      </c>
      <c r="K259" s="29" t="e">
        <f t="shared" si="3"/>
        <v>#DIV/0!</v>
      </c>
      <c r="L259" s="29" t="e">
        <f>IF($A259=$C$2,runs!W256,1/0)</f>
        <v>#DIV/0!</v>
      </c>
      <c r="M259" s="29" t="e">
        <f>IF($A259=$C$2,runs!X256,1/0)</f>
        <v>#DIV/0!</v>
      </c>
    </row>
    <row r="260" spans="1:13" x14ac:dyDescent="0.2">
      <c r="A260" s="29">
        <f>runs!C257</f>
        <v>0</v>
      </c>
      <c r="B260" s="29" t="str">
        <f>IF($A260=$C$2,runs!B257," ")</f>
        <v xml:space="preserve"> </v>
      </c>
      <c r="C260" s="29" t="e">
        <f>IF($A260=$C$2,runs!A257,1/0)</f>
        <v>#DIV/0!</v>
      </c>
      <c r="D260" s="29" t="e">
        <f>IF($A260=$C$2,Rohdaten!I257,1/0)</f>
        <v>#DIV/0!</v>
      </c>
      <c r="E260" s="29" t="e">
        <f>IF($A260=$C$2,runs!L257/runs!M257,1/0)</f>
        <v>#DIV/0!</v>
      </c>
      <c r="F260" s="29" t="e">
        <f>IF($A260=$C$2,runs!P257,1/0)</f>
        <v>#DIV/0!</v>
      </c>
      <c r="G260" s="29" t="e">
        <f>IF($A260=$C$2,runs!Q257,1/0)</f>
        <v>#DIV/0!</v>
      </c>
      <c r="H260" s="29" t="e">
        <f>IF($A260=$C$2,runs!R257,1/0)</f>
        <v>#DIV/0!</v>
      </c>
      <c r="I260" s="29" t="e">
        <f>IF($A260=$C$2,runs!S257,1/0)</f>
        <v>#DIV/0!</v>
      </c>
      <c r="J260" s="29" t="e">
        <f>IF($A260=$C$2,runs!O257/runs!M257,1/0)</f>
        <v>#DIV/0!</v>
      </c>
      <c r="K260" s="29" t="e">
        <f t="shared" si="3"/>
        <v>#DIV/0!</v>
      </c>
      <c r="L260" s="29" t="e">
        <f>IF($A260=$C$2,runs!W257,1/0)</f>
        <v>#DIV/0!</v>
      </c>
      <c r="M260" s="29" t="e">
        <f>IF($A260=$C$2,runs!X257,1/0)</f>
        <v>#DIV/0!</v>
      </c>
    </row>
    <row r="261" spans="1:13" x14ac:dyDescent="0.2">
      <c r="A261" s="29">
        <f>runs!C258</f>
        <v>0</v>
      </c>
      <c r="B261" s="29" t="str">
        <f>IF($A261=$C$2,runs!B258," ")</f>
        <v xml:space="preserve"> </v>
      </c>
      <c r="C261" s="29" t="e">
        <f>IF($A261=$C$2,runs!A258,1/0)</f>
        <v>#DIV/0!</v>
      </c>
      <c r="D261" s="29" t="e">
        <f>IF($A261=$C$2,Rohdaten!I258,1/0)</f>
        <v>#DIV/0!</v>
      </c>
      <c r="E261" s="29" t="e">
        <f>IF($A261=$C$2,runs!L258/runs!M258,1/0)</f>
        <v>#DIV/0!</v>
      </c>
      <c r="F261" s="29" t="e">
        <f>IF($A261=$C$2,runs!P258,1/0)</f>
        <v>#DIV/0!</v>
      </c>
      <c r="G261" s="29" t="e">
        <f>IF($A261=$C$2,runs!Q258,1/0)</f>
        <v>#DIV/0!</v>
      </c>
      <c r="H261" s="29" t="e">
        <f>IF($A261=$C$2,runs!R258,1/0)</f>
        <v>#DIV/0!</v>
      </c>
      <c r="I261" s="29" t="e">
        <f>IF($A261=$C$2,runs!S258,1/0)</f>
        <v>#DIV/0!</v>
      </c>
      <c r="J261" s="29" t="e">
        <f>IF($A261=$C$2,runs!O258/runs!M258,1/0)</f>
        <v>#DIV/0!</v>
      </c>
      <c r="K261" s="29" t="e">
        <f t="shared" si="3"/>
        <v>#DIV/0!</v>
      </c>
      <c r="L261" s="29" t="e">
        <f>IF($A261=$C$2,runs!W258,1/0)</f>
        <v>#DIV/0!</v>
      </c>
      <c r="M261" s="29" t="e">
        <f>IF($A261=$C$2,runs!X258,1/0)</f>
        <v>#DIV/0!</v>
      </c>
    </row>
    <row r="262" spans="1:13" x14ac:dyDescent="0.2">
      <c r="A262" s="29">
        <f>runs!C259</f>
        <v>0</v>
      </c>
      <c r="B262" s="29" t="str">
        <f>IF($A262=$C$2,runs!B259," ")</f>
        <v xml:space="preserve"> </v>
      </c>
      <c r="C262" s="29" t="e">
        <f>IF($A262=$C$2,runs!A259,1/0)</f>
        <v>#DIV/0!</v>
      </c>
      <c r="D262" s="29" t="e">
        <f>IF($A262=$C$2,Rohdaten!I259,1/0)</f>
        <v>#DIV/0!</v>
      </c>
      <c r="E262" s="29" t="e">
        <f>IF($A262=$C$2,runs!L259/runs!M259,1/0)</f>
        <v>#DIV/0!</v>
      </c>
      <c r="F262" s="29" t="e">
        <f>IF($A262=$C$2,runs!P259,1/0)</f>
        <v>#DIV/0!</v>
      </c>
      <c r="G262" s="29" t="e">
        <f>IF($A262=$C$2,runs!Q259,1/0)</f>
        <v>#DIV/0!</v>
      </c>
      <c r="H262" s="29" t="e">
        <f>IF($A262=$C$2,runs!R259,1/0)</f>
        <v>#DIV/0!</v>
      </c>
      <c r="I262" s="29" t="e">
        <f>IF($A262=$C$2,runs!S259,1/0)</f>
        <v>#DIV/0!</v>
      </c>
      <c r="J262" s="29" t="e">
        <f>IF($A262=$C$2,runs!O259/runs!M259,1/0)</f>
        <v>#DIV/0!</v>
      </c>
      <c r="K262" s="29" t="e">
        <f t="shared" ref="K262:K325" si="4">J262*1000000000</f>
        <v>#DIV/0!</v>
      </c>
      <c r="L262" s="29" t="e">
        <f>IF($A262=$C$2,runs!W259,1/0)</f>
        <v>#DIV/0!</v>
      </c>
      <c r="M262" s="29" t="e">
        <f>IF($A262=$C$2,runs!X259,1/0)</f>
        <v>#DIV/0!</v>
      </c>
    </row>
    <row r="263" spans="1:13" x14ac:dyDescent="0.2">
      <c r="A263" s="29">
        <f>runs!C260</f>
        <v>0</v>
      </c>
      <c r="B263" s="29" t="str">
        <f>IF($A263=$C$2,runs!B260," ")</f>
        <v xml:space="preserve"> </v>
      </c>
      <c r="C263" s="29" t="e">
        <f>IF($A263=$C$2,runs!A260,1/0)</f>
        <v>#DIV/0!</v>
      </c>
      <c r="D263" s="29" t="e">
        <f>IF($A263=$C$2,Rohdaten!I260,1/0)</f>
        <v>#DIV/0!</v>
      </c>
      <c r="E263" s="29" t="e">
        <f>IF($A263=$C$2,runs!L260/runs!M260,1/0)</f>
        <v>#DIV/0!</v>
      </c>
      <c r="F263" s="29" t="e">
        <f>IF($A263=$C$2,runs!P260,1/0)</f>
        <v>#DIV/0!</v>
      </c>
      <c r="G263" s="29" t="e">
        <f>IF($A263=$C$2,runs!Q260,1/0)</f>
        <v>#DIV/0!</v>
      </c>
      <c r="H263" s="29" t="e">
        <f>IF($A263=$C$2,runs!R260,1/0)</f>
        <v>#DIV/0!</v>
      </c>
      <c r="I263" s="29" t="e">
        <f>IF($A263=$C$2,runs!S260,1/0)</f>
        <v>#DIV/0!</v>
      </c>
      <c r="J263" s="29" t="e">
        <f>IF($A263=$C$2,runs!O260/runs!M260,1/0)</f>
        <v>#DIV/0!</v>
      </c>
      <c r="K263" s="29" t="e">
        <f t="shared" si="4"/>
        <v>#DIV/0!</v>
      </c>
      <c r="L263" s="29" t="e">
        <f>IF($A263=$C$2,runs!W260,1/0)</f>
        <v>#DIV/0!</v>
      </c>
      <c r="M263" s="29" t="e">
        <f>IF($A263=$C$2,runs!X260,1/0)</f>
        <v>#DIV/0!</v>
      </c>
    </row>
    <row r="264" spans="1:13" x14ac:dyDescent="0.2">
      <c r="A264" s="29">
        <f>runs!C261</f>
        <v>0</v>
      </c>
      <c r="B264" s="29" t="str">
        <f>IF($A264=$C$2,runs!B261," ")</f>
        <v xml:space="preserve"> </v>
      </c>
      <c r="C264" s="29" t="e">
        <f>IF($A264=$C$2,runs!A261,1/0)</f>
        <v>#DIV/0!</v>
      </c>
      <c r="D264" s="29" t="e">
        <f>IF($A264=$C$2,Rohdaten!I261,1/0)</f>
        <v>#DIV/0!</v>
      </c>
      <c r="E264" s="29" t="e">
        <f>IF($A264=$C$2,runs!L261/runs!M261,1/0)</f>
        <v>#DIV/0!</v>
      </c>
      <c r="F264" s="29" t="e">
        <f>IF($A264=$C$2,runs!P261,1/0)</f>
        <v>#DIV/0!</v>
      </c>
      <c r="G264" s="29" t="e">
        <f>IF($A264=$C$2,runs!Q261,1/0)</f>
        <v>#DIV/0!</v>
      </c>
      <c r="H264" s="29" t="e">
        <f>IF($A264=$C$2,runs!R261,1/0)</f>
        <v>#DIV/0!</v>
      </c>
      <c r="I264" s="29" t="e">
        <f>IF($A264=$C$2,runs!S261,1/0)</f>
        <v>#DIV/0!</v>
      </c>
      <c r="J264" s="29" t="e">
        <f>IF($A264=$C$2,runs!O261/runs!M261,1/0)</f>
        <v>#DIV/0!</v>
      </c>
      <c r="K264" s="29" t="e">
        <f t="shared" si="4"/>
        <v>#DIV/0!</v>
      </c>
      <c r="L264" s="29" t="e">
        <f>IF($A264=$C$2,runs!W261,1/0)</f>
        <v>#DIV/0!</v>
      </c>
      <c r="M264" s="29" t="e">
        <f>IF($A264=$C$2,runs!X261,1/0)</f>
        <v>#DIV/0!</v>
      </c>
    </row>
    <row r="265" spans="1:13" x14ac:dyDescent="0.2">
      <c r="A265" s="29">
        <f>runs!C262</f>
        <v>0</v>
      </c>
      <c r="B265" s="29" t="str">
        <f>IF($A265=$C$2,runs!B262," ")</f>
        <v xml:space="preserve"> </v>
      </c>
      <c r="C265" s="29" t="e">
        <f>IF($A265=$C$2,runs!A262,1/0)</f>
        <v>#DIV/0!</v>
      </c>
      <c r="D265" s="29" t="e">
        <f>IF($A265=$C$2,Rohdaten!I262,1/0)</f>
        <v>#DIV/0!</v>
      </c>
      <c r="E265" s="29" t="e">
        <f>IF($A265=$C$2,runs!L262/runs!M262,1/0)</f>
        <v>#DIV/0!</v>
      </c>
      <c r="F265" s="29" t="e">
        <f>IF($A265=$C$2,runs!P262,1/0)</f>
        <v>#DIV/0!</v>
      </c>
      <c r="G265" s="29" t="e">
        <f>IF($A265=$C$2,runs!Q262,1/0)</f>
        <v>#DIV/0!</v>
      </c>
      <c r="H265" s="29" t="e">
        <f>IF($A265=$C$2,runs!R262,1/0)</f>
        <v>#DIV/0!</v>
      </c>
      <c r="I265" s="29" t="e">
        <f>IF($A265=$C$2,runs!S262,1/0)</f>
        <v>#DIV/0!</v>
      </c>
      <c r="J265" s="29" t="e">
        <f>IF($A265=$C$2,runs!O262/runs!M262,1/0)</f>
        <v>#DIV/0!</v>
      </c>
      <c r="K265" s="29" t="e">
        <f t="shared" si="4"/>
        <v>#DIV/0!</v>
      </c>
      <c r="L265" s="29" t="e">
        <f>IF($A265=$C$2,runs!W262,1/0)</f>
        <v>#DIV/0!</v>
      </c>
      <c r="M265" s="29" t="e">
        <f>IF($A265=$C$2,runs!X262,1/0)</f>
        <v>#DIV/0!</v>
      </c>
    </row>
    <row r="266" spans="1:13" x14ac:dyDescent="0.2">
      <c r="A266" s="29">
        <f>runs!C263</f>
        <v>0</v>
      </c>
      <c r="B266" s="29" t="str">
        <f>IF($A266=$C$2,runs!B263," ")</f>
        <v xml:space="preserve"> </v>
      </c>
      <c r="C266" s="29" t="e">
        <f>IF($A266=$C$2,runs!A263,1/0)</f>
        <v>#DIV/0!</v>
      </c>
      <c r="D266" s="29" t="e">
        <f>IF($A266=$C$2,Rohdaten!I263,1/0)</f>
        <v>#DIV/0!</v>
      </c>
      <c r="E266" s="29" t="e">
        <f>IF($A266=$C$2,runs!L263/runs!M263,1/0)</f>
        <v>#DIV/0!</v>
      </c>
      <c r="F266" s="29" t="e">
        <f>IF($A266=$C$2,runs!P263,1/0)</f>
        <v>#DIV/0!</v>
      </c>
      <c r="G266" s="29" t="e">
        <f>IF($A266=$C$2,runs!Q263,1/0)</f>
        <v>#DIV/0!</v>
      </c>
      <c r="H266" s="29" t="e">
        <f>IF($A266=$C$2,runs!R263,1/0)</f>
        <v>#DIV/0!</v>
      </c>
      <c r="I266" s="29" t="e">
        <f>IF($A266=$C$2,runs!S263,1/0)</f>
        <v>#DIV/0!</v>
      </c>
      <c r="J266" s="29" t="e">
        <f>IF($A266=$C$2,runs!O263/runs!M263,1/0)</f>
        <v>#DIV/0!</v>
      </c>
      <c r="K266" s="29" t="e">
        <f t="shared" si="4"/>
        <v>#DIV/0!</v>
      </c>
      <c r="L266" s="29" t="e">
        <f>IF($A266=$C$2,runs!W263,1/0)</f>
        <v>#DIV/0!</v>
      </c>
      <c r="M266" s="29" t="e">
        <f>IF($A266=$C$2,runs!X263,1/0)</f>
        <v>#DIV/0!</v>
      </c>
    </row>
    <row r="267" spans="1:13" x14ac:dyDescent="0.2">
      <c r="A267" s="29">
        <f>runs!C264</f>
        <v>0</v>
      </c>
      <c r="B267" s="29" t="str">
        <f>IF($A267=$C$2,runs!B264," ")</f>
        <v xml:space="preserve"> </v>
      </c>
      <c r="C267" s="29" t="e">
        <f>IF($A267=$C$2,runs!A264,1/0)</f>
        <v>#DIV/0!</v>
      </c>
      <c r="D267" s="29" t="e">
        <f>IF($A267=$C$2,Rohdaten!I264,1/0)</f>
        <v>#DIV/0!</v>
      </c>
      <c r="E267" s="29" t="e">
        <f>IF($A267=$C$2,runs!L264/runs!M264,1/0)</f>
        <v>#DIV/0!</v>
      </c>
      <c r="F267" s="29" t="e">
        <f>IF($A267=$C$2,runs!P264,1/0)</f>
        <v>#DIV/0!</v>
      </c>
      <c r="G267" s="29" t="e">
        <f>IF($A267=$C$2,runs!Q264,1/0)</f>
        <v>#DIV/0!</v>
      </c>
      <c r="H267" s="29" t="e">
        <f>IF($A267=$C$2,runs!R264,1/0)</f>
        <v>#DIV/0!</v>
      </c>
      <c r="I267" s="29" t="e">
        <f>IF($A267=$C$2,runs!S264,1/0)</f>
        <v>#DIV/0!</v>
      </c>
      <c r="J267" s="29" t="e">
        <f>IF($A267=$C$2,runs!O264/runs!M264,1/0)</f>
        <v>#DIV/0!</v>
      </c>
      <c r="K267" s="29" t="e">
        <f t="shared" si="4"/>
        <v>#DIV/0!</v>
      </c>
      <c r="L267" s="29" t="e">
        <f>IF($A267=$C$2,runs!W264,1/0)</f>
        <v>#DIV/0!</v>
      </c>
      <c r="M267" s="29" t="e">
        <f>IF($A267=$C$2,runs!X264,1/0)</f>
        <v>#DIV/0!</v>
      </c>
    </row>
    <row r="268" spans="1:13" x14ac:dyDescent="0.2">
      <c r="A268" s="29">
        <f>runs!C265</f>
        <v>0</v>
      </c>
      <c r="B268" s="29" t="str">
        <f>IF($A268=$C$2,runs!B265," ")</f>
        <v xml:space="preserve"> </v>
      </c>
      <c r="C268" s="29" t="e">
        <f>IF($A268=$C$2,runs!A265,1/0)</f>
        <v>#DIV/0!</v>
      </c>
      <c r="D268" s="29" t="e">
        <f>IF($A268=$C$2,Rohdaten!I265,1/0)</f>
        <v>#DIV/0!</v>
      </c>
      <c r="E268" s="29" t="e">
        <f>IF($A268=$C$2,runs!L265/runs!M265,1/0)</f>
        <v>#DIV/0!</v>
      </c>
      <c r="F268" s="29" t="e">
        <f>IF($A268=$C$2,runs!P265,1/0)</f>
        <v>#DIV/0!</v>
      </c>
      <c r="G268" s="29" t="e">
        <f>IF($A268=$C$2,runs!Q265,1/0)</f>
        <v>#DIV/0!</v>
      </c>
      <c r="H268" s="29" t="e">
        <f>IF($A268=$C$2,runs!R265,1/0)</f>
        <v>#DIV/0!</v>
      </c>
      <c r="I268" s="29" t="e">
        <f>IF($A268=$C$2,runs!S265,1/0)</f>
        <v>#DIV/0!</v>
      </c>
      <c r="J268" s="29" t="e">
        <f>IF($A268=$C$2,runs!O265/runs!M265,1/0)</f>
        <v>#DIV/0!</v>
      </c>
      <c r="K268" s="29" t="e">
        <f t="shared" si="4"/>
        <v>#DIV/0!</v>
      </c>
      <c r="L268" s="29" t="e">
        <f>IF($A268=$C$2,runs!W265,1/0)</f>
        <v>#DIV/0!</v>
      </c>
      <c r="M268" s="29" t="e">
        <f>IF($A268=$C$2,runs!X265,1/0)</f>
        <v>#DIV/0!</v>
      </c>
    </row>
    <row r="269" spans="1:13" x14ac:dyDescent="0.2">
      <c r="A269" s="29">
        <f>runs!C266</f>
        <v>0</v>
      </c>
      <c r="B269" s="29" t="str">
        <f>IF($A269=$C$2,runs!B266," ")</f>
        <v xml:space="preserve"> </v>
      </c>
      <c r="C269" s="29" t="e">
        <f>IF($A269=$C$2,runs!A266,1/0)</f>
        <v>#DIV/0!</v>
      </c>
      <c r="D269" s="29" t="e">
        <f>IF($A269=$C$2,Rohdaten!I266,1/0)</f>
        <v>#DIV/0!</v>
      </c>
      <c r="E269" s="29" t="e">
        <f>IF($A269=$C$2,runs!L266/runs!M266,1/0)</f>
        <v>#DIV/0!</v>
      </c>
      <c r="F269" s="29" t="e">
        <f>IF($A269=$C$2,runs!P266,1/0)</f>
        <v>#DIV/0!</v>
      </c>
      <c r="G269" s="29" t="e">
        <f>IF($A269=$C$2,runs!Q266,1/0)</f>
        <v>#DIV/0!</v>
      </c>
      <c r="H269" s="29" t="e">
        <f>IF($A269=$C$2,runs!R266,1/0)</f>
        <v>#DIV/0!</v>
      </c>
      <c r="I269" s="29" t="e">
        <f>IF($A269=$C$2,runs!S266,1/0)</f>
        <v>#DIV/0!</v>
      </c>
      <c r="J269" s="29" t="e">
        <f>IF($A269=$C$2,runs!O266/runs!M266,1/0)</f>
        <v>#DIV/0!</v>
      </c>
      <c r="K269" s="29" t="e">
        <f t="shared" si="4"/>
        <v>#DIV/0!</v>
      </c>
      <c r="L269" s="29" t="e">
        <f>IF($A269=$C$2,runs!W266,1/0)</f>
        <v>#DIV/0!</v>
      </c>
      <c r="M269" s="29" t="e">
        <f>IF($A269=$C$2,runs!X266,1/0)</f>
        <v>#DIV/0!</v>
      </c>
    </row>
    <row r="270" spans="1:13" x14ac:dyDescent="0.2">
      <c r="A270" s="29">
        <f>runs!C267</f>
        <v>0</v>
      </c>
      <c r="B270" s="29" t="str">
        <f>IF($A270=$C$2,runs!B267," ")</f>
        <v xml:space="preserve"> </v>
      </c>
      <c r="C270" s="29" t="e">
        <f>IF($A270=$C$2,runs!A267,1/0)</f>
        <v>#DIV/0!</v>
      </c>
      <c r="D270" s="29" t="e">
        <f>IF($A270=$C$2,Rohdaten!I267,1/0)</f>
        <v>#DIV/0!</v>
      </c>
      <c r="E270" s="29" t="e">
        <f>IF($A270=$C$2,runs!L267/runs!M267,1/0)</f>
        <v>#DIV/0!</v>
      </c>
      <c r="F270" s="29" t="e">
        <f>IF($A270=$C$2,runs!P267,1/0)</f>
        <v>#DIV/0!</v>
      </c>
      <c r="G270" s="29" t="e">
        <f>IF($A270=$C$2,runs!Q267,1/0)</f>
        <v>#DIV/0!</v>
      </c>
      <c r="H270" s="29" t="e">
        <f>IF($A270=$C$2,runs!R267,1/0)</f>
        <v>#DIV/0!</v>
      </c>
      <c r="I270" s="29" t="e">
        <f>IF($A270=$C$2,runs!S267,1/0)</f>
        <v>#DIV/0!</v>
      </c>
      <c r="J270" s="29" t="e">
        <f>IF($A270=$C$2,runs!O267/runs!M267,1/0)</f>
        <v>#DIV/0!</v>
      </c>
      <c r="K270" s="29" t="e">
        <f t="shared" si="4"/>
        <v>#DIV/0!</v>
      </c>
      <c r="L270" s="29" t="e">
        <f>IF($A270=$C$2,runs!W267,1/0)</f>
        <v>#DIV/0!</v>
      </c>
      <c r="M270" s="29" t="e">
        <f>IF($A270=$C$2,runs!X267,1/0)</f>
        <v>#DIV/0!</v>
      </c>
    </row>
    <row r="271" spans="1:13" x14ac:dyDescent="0.2">
      <c r="A271" s="29">
        <f>runs!C268</f>
        <v>0</v>
      </c>
      <c r="B271" s="29" t="str">
        <f>IF($A271=$C$2,runs!B268," ")</f>
        <v xml:space="preserve"> </v>
      </c>
      <c r="C271" s="29" t="e">
        <f>IF($A271=$C$2,runs!A268,1/0)</f>
        <v>#DIV/0!</v>
      </c>
      <c r="D271" s="29" t="e">
        <f>IF($A271=$C$2,Rohdaten!I268,1/0)</f>
        <v>#DIV/0!</v>
      </c>
      <c r="E271" s="29" t="e">
        <f>IF($A271=$C$2,runs!L268/runs!M268,1/0)</f>
        <v>#DIV/0!</v>
      </c>
      <c r="F271" s="29" t="e">
        <f>IF($A271=$C$2,runs!P268,1/0)</f>
        <v>#DIV/0!</v>
      </c>
      <c r="G271" s="29" t="e">
        <f>IF($A271=$C$2,runs!Q268,1/0)</f>
        <v>#DIV/0!</v>
      </c>
      <c r="H271" s="29" t="e">
        <f>IF($A271=$C$2,runs!R268,1/0)</f>
        <v>#DIV/0!</v>
      </c>
      <c r="I271" s="29" t="e">
        <f>IF($A271=$C$2,runs!S268,1/0)</f>
        <v>#DIV/0!</v>
      </c>
      <c r="J271" s="29" t="e">
        <f>IF($A271=$C$2,runs!O268/runs!M268,1/0)</f>
        <v>#DIV/0!</v>
      </c>
      <c r="K271" s="29" t="e">
        <f t="shared" si="4"/>
        <v>#DIV/0!</v>
      </c>
      <c r="L271" s="29" t="e">
        <f>IF($A271=$C$2,runs!W268,1/0)</f>
        <v>#DIV/0!</v>
      </c>
      <c r="M271" s="29" t="e">
        <f>IF($A271=$C$2,runs!X268,1/0)</f>
        <v>#DIV/0!</v>
      </c>
    </row>
    <row r="272" spans="1:13" x14ac:dyDescent="0.2">
      <c r="A272" s="29">
        <f>runs!C269</f>
        <v>0</v>
      </c>
      <c r="B272" s="29" t="str">
        <f>IF($A272=$C$2,runs!B269," ")</f>
        <v xml:space="preserve"> </v>
      </c>
      <c r="C272" s="29" t="e">
        <f>IF($A272=$C$2,runs!A269,1/0)</f>
        <v>#DIV/0!</v>
      </c>
      <c r="D272" s="29" t="e">
        <f>IF($A272=$C$2,Rohdaten!I269,1/0)</f>
        <v>#DIV/0!</v>
      </c>
      <c r="E272" s="29" t="e">
        <f>IF($A272=$C$2,runs!L269/runs!M269,1/0)</f>
        <v>#DIV/0!</v>
      </c>
      <c r="F272" s="29" t="e">
        <f>IF($A272=$C$2,runs!P269,1/0)</f>
        <v>#DIV/0!</v>
      </c>
      <c r="G272" s="29" t="e">
        <f>IF($A272=$C$2,runs!Q269,1/0)</f>
        <v>#DIV/0!</v>
      </c>
      <c r="H272" s="29" t="e">
        <f>IF($A272=$C$2,runs!R269,1/0)</f>
        <v>#DIV/0!</v>
      </c>
      <c r="I272" s="29" t="e">
        <f>IF($A272=$C$2,runs!S269,1/0)</f>
        <v>#DIV/0!</v>
      </c>
      <c r="J272" s="29" t="e">
        <f>IF($A272=$C$2,runs!O269/runs!M269,1/0)</f>
        <v>#DIV/0!</v>
      </c>
      <c r="K272" s="29" t="e">
        <f t="shared" si="4"/>
        <v>#DIV/0!</v>
      </c>
      <c r="L272" s="29" t="e">
        <f>IF($A272=$C$2,runs!W269,1/0)</f>
        <v>#DIV/0!</v>
      </c>
      <c r="M272" s="29" t="e">
        <f>IF($A272=$C$2,runs!X269,1/0)</f>
        <v>#DIV/0!</v>
      </c>
    </row>
    <row r="273" spans="1:13" x14ac:dyDescent="0.2">
      <c r="A273" s="29">
        <f>runs!C270</f>
        <v>0</v>
      </c>
      <c r="B273" s="29" t="str">
        <f>IF($A273=$C$2,runs!B270," ")</f>
        <v xml:space="preserve"> </v>
      </c>
      <c r="C273" s="29" t="e">
        <f>IF($A273=$C$2,runs!A270,1/0)</f>
        <v>#DIV/0!</v>
      </c>
      <c r="D273" s="29" t="e">
        <f>IF($A273=$C$2,Rohdaten!I270,1/0)</f>
        <v>#DIV/0!</v>
      </c>
      <c r="E273" s="29" t="e">
        <f>IF($A273=$C$2,runs!L270/runs!M270,1/0)</f>
        <v>#DIV/0!</v>
      </c>
      <c r="F273" s="29" t="e">
        <f>IF($A273=$C$2,runs!P270,1/0)</f>
        <v>#DIV/0!</v>
      </c>
      <c r="G273" s="29" t="e">
        <f>IF($A273=$C$2,runs!Q270,1/0)</f>
        <v>#DIV/0!</v>
      </c>
      <c r="H273" s="29" t="e">
        <f>IF($A273=$C$2,runs!R270,1/0)</f>
        <v>#DIV/0!</v>
      </c>
      <c r="I273" s="29" t="e">
        <f>IF($A273=$C$2,runs!S270,1/0)</f>
        <v>#DIV/0!</v>
      </c>
      <c r="J273" s="29" t="e">
        <f>IF($A273=$C$2,runs!O270/runs!M270,1/0)</f>
        <v>#DIV/0!</v>
      </c>
      <c r="K273" s="29" t="e">
        <f t="shared" si="4"/>
        <v>#DIV/0!</v>
      </c>
      <c r="L273" s="29" t="e">
        <f>IF($A273=$C$2,runs!W270,1/0)</f>
        <v>#DIV/0!</v>
      </c>
      <c r="M273" s="29" t="e">
        <f>IF($A273=$C$2,runs!X270,1/0)</f>
        <v>#DIV/0!</v>
      </c>
    </row>
    <row r="274" spans="1:13" x14ac:dyDescent="0.2">
      <c r="A274" s="29">
        <f>runs!C271</f>
        <v>0</v>
      </c>
      <c r="B274" s="29" t="str">
        <f>IF($A274=$C$2,runs!B271," ")</f>
        <v xml:space="preserve"> </v>
      </c>
      <c r="C274" s="29" t="e">
        <f>IF($A274=$C$2,runs!A271,1/0)</f>
        <v>#DIV/0!</v>
      </c>
      <c r="D274" s="29" t="e">
        <f>IF($A274=$C$2,Rohdaten!I271,1/0)</f>
        <v>#DIV/0!</v>
      </c>
      <c r="E274" s="29" t="e">
        <f>IF($A274=$C$2,runs!L271/runs!M271,1/0)</f>
        <v>#DIV/0!</v>
      </c>
      <c r="F274" s="29" t="e">
        <f>IF($A274=$C$2,runs!P271,1/0)</f>
        <v>#DIV/0!</v>
      </c>
      <c r="G274" s="29" t="e">
        <f>IF($A274=$C$2,runs!Q271,1/0)</f>
        <v>#DIV/0!</v>
      </c>
      <c r="H274" s="29" t="e">
        <f>IF($A274=$C$2,runs!R271,1/0)</f>
        <v>#DIV/0!</v>
      </c>
      <c r="I274" s="29" t="e">
        <f>IF($A274=$C$2,runs!S271,1/0)</f>
        <v>#DIV/0!</v>
      </c>
      <c r="J274" s="29" t="e">
        <f>IF($A274=$C$2,runs!O271/runs!M271,1/0)</f>
        <v>#DIV/0!</v>
      </c>
      <c r="K274" s="29" t="e">
        <f t="shared" si="4"/>
        <v>#DIV/0!</v>
      </c>
      <c r="L274" s="29" t="e">
        <f>IF($A274=$C$2,runs!W271,1/0)</f>
        <v>#DIV/0!</v>
      </c>
      <c r="M274" s="29" t="e">
        <f>IF($A274=$C$2,runs!X271,1/0)</f>
        <v>#DIV/0!</v>
      </c>
    </row>
    <row r="275" spans="1:13" x14ac:dyDescent="0.2">
      <c r="A275" s="29">
        <f>runs!C272</f>
        <v>0</v>
      </c>
      <c r="B275" s="29" t="str">
        <f>IF($A275=$C$2,runs!B272," ")</f>
        <v xml:space="preserve"> </v>
      </c>
      <c r="C275" s="29" t="e">
        <f>IF($A275=$C$2,runs!A272,1/0)</f>
        <v>#DIV/0!</v>
      </c>
      <c r="D275" s="29" t="e">
        <f>IF($A275=$C$2,Rohdaten!I272,1/0)</f>
        <v>#DIV/0!</v>
      </c>
      <c r="E275" s="29" t="e">
        <f>IF($A275=$C$2,runs!L272/runs!M272,1/0)</f>
        <v>#DIV/0!</v>
      </c>
      <c r="F275" s="29" t="e">
        <f>IF($A275=$C$2,runs!P272,1/0)</f>
        <v>#DIV/0!</v>
      </c>
      <c r="G275" s="29" t="e">
        <f>IF($A275=$C$2,runs!Q272,1/0)</f>
        <v>#DIV/0!</v>
      </c>
      <c r="H275" s="29" t="e">
        <f>IF($A275=$C$2,runs!R272,1/0)</f>
        <v>#DIV/0!</v>
      </c>
      <c r="I275" s="29" t="e">
        <f>IF($A275=$C$2,runs!S272,1/0)</f>
        <v>#DIV/0!</v>
      </c>
      <c r="J275" s="29" t="e">
        <f>IF($A275=$C$2,runs!O272/runs!M272,1/0)</f>
        <v>#DIV/0!</v>
      </c>
      <c r="K275" s="29" t="e">
        <f t="shared" si="4"/>
        <v>#DIV/0!</v>
      </c>
      <c r="L275" s="29" t="e">
        <f>IF($A275=$C$2,runs!W272,1/0)</f>
        <v>#DIV/0!</v>
      </c>
      <c r="M275" s="29" t="e">
        <f>IF($A275=$C$2,runs!X272,1/0)</f>
        <v>#DIV/0!</v>
      </c>
    </row>
    <row r="276" spans="1:13" x14ac:dyDescent="0.2">
      <c r="A276" s="29">
        <f>runs!C273</f>
        <v>0</v>
      </c>
      <c r="B276" s="29" t="str">
        <f>IF($A276=$C$2,runs!B273," ")</f>
        <v xml:space="preserve"> </v>
      </c>
      <c r="C276" s="29" t="e">
        <f>IF($A276=$C$2,runs!A273,1/0)</f>
        <v>#DIV/0!</v>
      </c>
      <c r="D276" s="29" t="e">
        <f>IF($A276=$C$2,Rohdaten!I273,1/0)</f>
        <v>#DIV/0!</v>
      </c>
      <c r="E276" s="29" t="e">
        <f>IF($A276=$C$2,runs!L273/runs!M273,1/0)</f>
        <v>#DIV/0!</v>
      </c>
      <c r="F276" s="29" t="e">
        <f>IF($A276=$C$2,runs!P273,1/0)</f>
        <v>#DIV/0!</v>
      </c>
      <c r="G276" s="29" t="e">
        <f>IF($A276=$C$2,runs!Q273,1/0)</f>
        <v>#DIV/0!</v>
      </c>
      <c r="H276" s="29" t="e">
        <f>IF($A276=$C$2,runs!R273,1/0)</f>
        <v>#DIV/0!</v>
      </c>
      <c r="I276" s="29" t="e">
        <f>IF($A276=$C$2,runs!S273,1/0)</f>
        <v>#DIV/0!</v>
      </c>
      <c r="J276" s="29" t="e">
        <f>IF($A276=$C$2,runs!O273/runs!M273,1/0)</f>
        <v>#DIV/0!</v>
      </c>
      <c r="K276" s="29" t="e">
        <f t="shared" si="4"/>
        <v>#DIV/0!</v>
      </c>
      <c r="L276" s="29" t="e">
        <f>IF($A276=$C$2,runs!W273,1/0)</f>
        <v>#DIV/0!</v>
      </c>
      <c r="M276" s="29" t="e">
        <f>IF($A276=$C$2,runs!X273,1/0)</f>
        <v>#DIV/0!</v>
      </c>
    </row>
    <row r="277" spans="1:13" x14ac:dyDescent="0.2">
      <c r="A277" s="29">
        <f>runs!C274</f>
        <v>0</v>
      </c>
      <c r="B277" s="29" t="str">
        <f>IF($A277=$C$2,runs!B274," ")</f>
        <v xml:space="preserve"> </v>
      </c>
      <c r="C277" s="29" t="e">
        <f>IF($A277=$C$2,runs!A274,1/0)</f>
        <v>#DIV/0!</v>
      </c>
      <c r="D277" s="29" t="e">
        <f>IF($A277=$C$2,Rohdaten!I274,1/0)</f>
        <v>#DIV/0!</v>
      </c>
      <c r="E277" s="29" t="e">
        <f>IF($A277=$C$2,runs!L274/runs!M274,1/0)</f>
        <v>#DIV/0!</v>
      </c>
      <c r="F277" s="29" t="e">
        <f>IF($A277=$C$2,runs!P274,1/0)</f>
        <v>#DIV/0!</v>
      </c>
      <c r="G277" s="29" t="e">
        <f>IF($A277=$C$2,runs!Q274,1/0)</f>
        <v>#DIV/0!</v>
      </c>
      <c r="H277" s="29" t="e">
        <f>IF($A277=$C$2,runs!R274,1/0)</f>
        <v>#DIV/0!</v>
      </c>
      <c r="I277" s="29" t="e">
        <f>IF($A277=$C$2,runs!S274,1/0)</f>
        <v>#DIV/0!</v>
      </c>
      <c r="J277" s="29" t="e">
        <f>IF($A277=$C$2,runs!O274/runs!M274,1/0)</f>
        <v>#DIV/0!</v>
      </c>
      <c r="K277" s="29" t="e">
        <f t="shared" si="4"/>
        <v>#DIV/0!</v>
      </c>
      <c r="L277" s="29" t="e">
        <f>IF($A277=$C$2,runs!W274,1/0)</f>
        <v>#DIV/0!</v>
      </c>
      <c r="M277" s="29" t="e">
        <f>IF($A277=$C$2,runs!X274,1/0)</f>
        <v>#DIV/0!</v>
      </c>
    </row>
    <row r="278" spans="1:13" x14ac:dyDescent="0.2">
      <c r="A278" s="29">
        <f>runs!C275</f>
        <v>0</v>
      </c>
      <c r="B278" s="29" t="str">
        <f>IF($A278=$C$2,runs!B275," ")</f>
        <v xml:space="preserve"> </v>
      </c>
      <c r="C278" s="29" t="e">
        <f>IF($A278=$C$2,runs!A275,1/0)</f>
        <v>#DIV/0!</v>
      </c>
      <c r="D278" s="29" t="e">
        <f>IF($A278=$C$2,Rohdaten!I275,1/0)</f>
        <v>#DIV/0!</v>
      </c>
      <c r="E278" s="29" t="e">
        <f>IF($A278=$C$2,runs!L275/runs!M275,1/0)</f>
        <v>#DIV/0!</v>
      </c>
      <c r="F278" s="29" t="e">
        <f>IF($A278=$C$2,runs!P275,1/0)</f>
        <v>#DIV/0!</v>
      </c>
      <c r="G278" s="29" t="e">
        <f>IF($A278=$C$2,runs!Q275,1/0)</f>
        <v>#DIV/0!</v>
      </c>
      <c r="H278" s="29" t="e">
        <f>IF($A278=$C$2,runs!R275,1/0)</f>
        <v>#DIV/0!</v>
      </c>
      <c r="I278" s="29" t="e">
        <f>IF($A278=$C$2,runs!S275,1/0)</f>
        <v>#DIV/0!</v>
      </c>
      <c r="J278" s="29" t="e">
        <f>IF($A278=$C$2,runs!O275/runs!M275,1/0)</f>
        <v>#DIV/0!</v>
      </c>
      <c r="K278" s="29" t="e">
        <f t="shared" si="4"/>
        <v>#DIV/0!</v>
      </c>
      <c r="L278" s="29" t="e">
        <f>IF($A278=$C$2,runs!W275,1/0)</f>
        <v>#DIV/0!</v>
      </c>
      <c r="M278" s="29" t="e">
        <f>IF($A278=$C$2,runs!X275,1/0)</f>
        <v>#DIV/0!</v>
      </c>
    </row>
    <row r="279" spans="1:13" x14ac:dyDescent="0.2">
      <c r="A279" s="29">
        <f>runs!C276</f>
        <v>0</v>
      </c>
      <c r="B279" s="29" t="str">
        <f>IF($A279=$C$2,runs!B276," ")</f>
        <v xml:space="preserve"> </v>
      </c>
      <c r="C279" s="29" t="e">
        <f>IF($A279=$C$2,runs!A276,1/0)</f>
        <v>#DIV/0!</v>
      </c>
      <c r="D279" s="29" t="e">
        <f>IF($A279=$C$2,Rohdaten!I276,1/0)</f>
        <v>#DIV/0!</v>
      </c>
      <c r="E279" s="29" t="e">
        <f>IF($A279=$C$2,runs!L276/runs!M276,1/0)</f>
        <v>#DIV/0!</v>
      </c>
      <c r="F279" s="29" t="e">
        <f>IF($A279=$C$2,runs!P276,1/0)</f>
        <v>#DIV/0!</v>
      </c>
      <c r="G279" s="29" t="e">
        <f>IF($A279=$C$2,runs!Q276,1/0)</f>
        <v>#DIV/0!</v>
      </c>
      <c r="H279" s="29" t="e">
        <f>IF($A279=$C$2,runs!R276,1/0)</f>
        <v>#DIV/0!</v>
      </c>
      <c r="I279" s="29" t="e">
        <f>IF($A279=$C$2,runs!S276,1/0)</f>
        <v>#DIV/0!</v>
      </c>
      <c r="J279" s="29" t="e">
        <f>IF($A279=$C$2,runs!O276/runs!M276,1/0)</f>
        <v>#DIV/0!</v>
      </c>
      <c r="K279" s="29" t="e">
        <f t="shared" si="4"/>
        <v>#DIV/0!</v>
      </c>
      <c r="L279" s="29" t="e">
        <f>IF($A279=$C$2,runs!W276,1/0)</f>
        <v>#DIV/0!</v>
      </c>
      <c r="M279" s="29" t="e">
        <f>IF($A279=$C$2,runs!X276,1/0)</f>
        <v>#DIV/0!</v>
      </c>
    </row>
    <row r="280" spans="1:13" x14ac:dyDescent="0.2">
      <c r="A280" s="29">
        <f>runs!C277</f>
        <v>0</v>
      </c>
      <c r="B280" s="29" t="str">
        <f>IF($A280=$C$2,runs!B277," ")</f>
        <v xml:space="preserve"> </v>
      </c>
      <c r="C280" s="29" t="e">
        <f>IF($A280=$C$2,runs!A277,1/0)</f>
        <v>#DIV/0!</v>
      </c>
      <c r="D280" s="29" t="e">
        <f>IF($A280=$C$2,Rohdaten!I277,1/0)</f>
        <v>#DIV/0!</v>
      </c>
      <c r="E280" s="29" t="e">
        <f>IF($A280=$C$2,runs!L277/runs!M277,1/0)</f>
        <v>#DIV/0!</v>
      </c>
      <c r="F280" s="29" t="e">
        <f>IF($A280=$C$2,runs!P277,1/0)</f>
        <v>#DIV/0!</v>
      </c>
      <c r="G280" s="29" t="e">
        <f>IF($A280=$C$2,runs!Q277,1/0)</f>
        <v>#DIV/0!</v>
      </c>
      <c r="H280" s="29" t="e">
        <f>IF($A280=$C$2,runs!R277,1/0)</f>
        <v>#DIV/0!</v>
      </c>
      <c r="I280" s="29" t="e">
        <f>IF($A280=$C$2,runs!S277,1/0)</f>
        <v>#DIV/0!</v>
      </c>
      <c r="J280" s="29" t="e">
        <f>IF($A280=$C$2,runs!O277/runs!M277,1/0)</f>
        <v>#DIV/0!</v>
      </c>
      <c r="K280" s="29" t="e">
        <f t="shared" si="4"/>
        <v>#DIV/0!</v>
      </c>
      <c r="L280" s="29" t="e">
        <f>IF($A280=$C$2,runs!W277,1/0)</f>
        <v>#DIV/0!</v>
      </c>
      <c r="M280" s="29" t="e">
        <f>IF($A280=$C$2,runs!X277,1/0)</f>
        <v>#DIV/0!</v>
      </c>
    </row>
    <row r="281" spans="1:13" x14ac:dyDescent="0.2">
      <c r="A281" s="29">
        <f>runs!C278</f>
        <v>0</v>
      </c>
      <c r="B281" s="29" t="str">
        <f>IF($A281=$C$2,runs!B278," ")</f>
        <v xml:space="preserve"> </v>
      </c>
      <c r="C281" s="29" t="e">
        <f>IF($A281=$C$2,runs!A278,1/0)</f>
        <v>#DIV/0!</v>
      </c>
      <c r="D281" s="29" t="e">
        <f>IF($A281=$C$2,Rohdaten!I278,1/0)</f>
        <v>#DIV/0!</v>
      </c>
      <c r="E281" s="29" t="e">
        <f>IF($A281=$C$2,runs!L278/runs!M278,1/0)</f>
        <v>#DIV/0!</v>
      </c>
      <c r="F281" s="29" t="e">
        <f>IF($A281=$C$2,runs!P278,1/0)</f>
        <v>#DIV/0!</v>
      </c>
      <c r="G281" s="29" t="e">
        <f>IF($A281=$C$2,runs!Q278,1/0)</f>
        <v>#DIV/0!</v>
      </c>
      <c r="H281" s="29" t="e">
        <f>IF($A281=$C$2,runs!R278,1/0)</f>
        <v>#DIV/0!</v>
      </c>
      <c r="I281" s="29" t="e">
        <f>IF($A281=$C$2,runs!S278,1/0)</f>
        <v>#DIV/0!</v>
      </c>
      <c r="J281" s="29" t="e">
        <f>IF($A281=$C$2,runs!O278/runs!M278,1/0)</f>
        <v>#DIV/0!</v>
      </c>
      <c r="K281" s="29" t="e">
        <f t="shared" si="4"/>
        <v>#DIV/0!</v>
      </c>
      <c r="L281" s="29" t="e">
        <f>IF($A281=$C$2,runs!W278,1/0)</f>
        <v>#DIV/0!</v>
      </c>
      <c r="M281" s="29" t="e">
        <f>IF($A281=$C$2,runs!X278,1/0)</f>
        <v>#DIV/0!</v>
      </c>
    </row>
    <row r="282" spans="1:13" x14ac:dyDescent="0.2">
      <c r="A282" s="29">
        <f>runs!C279</f>
        <v>0</v>
      </c>
      <c r="B282" s="29" t="str">
        <f>IF($A282=$C$2,runs!B279," ")</f>
        <v xml:space="preserve"> </v>
      </c>
      <c r="C282" s="29" t="e">
        <f>IF($A282=$C$2,runs!A279,1/0)</f>
        <v>#DIV/0!</v>
      </c>
      <c r="D282" s="29" t="e">
        <f>IF($A282=$C$2,Rohdaten!I279,1/0)</f>
        <v>#DIV/0!</v>
      </c>
      <c r="E282" s="29" t="e">
        <f>IF($A282=$C$2,runs!L279/runs!M279,1/0)</f>
        <v>#DIV/0!</v>
      </c>
      <c r="F282" s="29" t="e">
        <f>IF($A282=$C$2,runs!P279,1/0)</f>
        <v>#DIV/0!</v>
      </c>
      <c r="G282" s="29" t="e">
        <f>IF($A282=$C$2,runs!Q279,1/0)</f>
        <v>#DIV/0!</v>
      </c>
      <c r="H282" s="29" t="e">
        <f>IF($A282=$C$2,runs!R279,1/0)</f>
        <v>#DIV/0!</v>
      </c>
      <c r="I282" s="29" t="e">
        <f>IF($A282=$C$2,runs!S279,1/0)</f>
        <v>#DIV/0!</v>
      </c>
      <c r="J282" s="29" t="e">
        <f>IF($A282=$C$2,runs!O279/runs!M279,1/0)</f>
        <v>#DIV/0!</v>
      </c>
      <c r="K282" s="29" t="e">
        <f t="shared" si="4"/>
        <v>#DIV/0!</v>
      </c>
      <c r="L282" s="29" t="e">
        <f>IF($A282=$C$2,runs!W279,1/0)</f>
        <v>#DIV/0!</v>
      </c>
      <c r="M282" s="29" t="e">
        <f>IF($A282=$C$2,runs!X279,1/0)</f>
        <v>#DIV/0!</v>
      </c>
    </row>
    <row r="283" spans="1:13" x14ac:dyDescent="0.2">
      <c r="A283" s="29">
        <f>runs!C280</f>
        <v>0</v>
      </c>
      <c r="B283" s="29" t="str">
        <f>IF($A283=$C$2,runs!B280," ")</f>
        <v xml:space="preserve"> </v>
      </c>
      <c r="C283" s="29" t="e">
        <f>IF($A283=$C$2,runs!A280,1/0)</f>
        <v>#DIV/0!</v>
      </c>
      <c r="D283" s="29" t="e">
        <f>IF($A283=$C$2,Rohdaten!I280,1/0)</f>
        <v>#DIV/0!</v>
      </c>
      <c r="E283" s="29" t="e">
        <f>IF($A283=$C$2,runs!L280/runs!M280,1/0)</f>
        <v>#DIV/0!</v>
      </c>
      <c r="F283" s="29" t="e">
        <f>IF($A283=$C$2,runs!P280,1/0)</f>
        <v>#DIV/0!</v>
      </c>
      <c r="G283" s="29" t="e">
        <f>IF($A283=$C$2,runs!Q280,1/0)</f>
        <v>#DIV/0!</v>
      </c>
      <c r="H283" s="29" t="e">
        <f>IF($A283=$C$2,runs!R280,1/0)</f>
        <v>#DIV/0!</v>
      </c>
      <c r="I283" s="29" t="e">
        <f>IF($A283=$C$2,runs!S280,1/0)</f>
        <v>#DIV/0!</v>
      </c>
      <c r="J283" s="29" t="e">
        <f>IF($A283=$C$2,runs!O280/runs!M280,1/0)</f>
        <v>#DIV/0!</v>
      </c>
      <c r="K283" s="29" t="e">
        <f t="shared" si="4"/>
        <v>#DIV/0!</v>
      </c>
      <c r="L283" s="29" t="e">
        <f>IF($A283=$C$2,runs!W280,1/0)</f>
        <v>#DIV/0!</v>
      </c>
      <c r="M283" s="29" t="e">
        <f>IF($A283=$C$2,runs!X280,1/0)</f>
        <v>#DIV/0!</v>
      </c>
    </row>
    <row r="284" spans="1:13" x14ac:dyDescent="0.2">
      <c r="A284" s="29">
        <f>runs!C281</f>
        <v>0</v>
      </c>
      <c r="B284" s="29" t="str">
        <f>IF($A284=$C$2,runs!B281," ")</f>
        <v xml:space="preserve"> </v>
      </c>
      <c r="C284" s="29" t="e">
        <f>IF($A284=$C$2,runs!A281,1/0)</f>
        <v>#DIV/0!</v>
      </c>
      <c r="D284" s="29" t="e">
        <f>IF($A284=$C$2,Rohdaten!I281,1/0)</f>
        <v>#DIV/0!</v>
      </c>
      <c r="E284" s="29" t="e">
        <f>IF($A284=$C$2,runs!L281/runs!M281,1/0)</f>
        <v>#DIV/0!</v>
      </c>
      <c r="F284" s="29" t="e">
        <f>IF($A284=$C$2,runs!P281,1/0)</f>
        <v>#DIV/0!</v>
      </c>
      <c r="G284" s="29" t="e">
        <f>IF($A284=$C$2,runs!Q281,1/0)</f>
        <v>#DIV/0!</v>
      </c>
      <c r="H284" s="29" t="e">
        <f>IF($A284=$C$2,runs!R281,1/0)</f>
        <v>#DIV/0!</v>
      </c>
      <c r="I284" s="29" t="e">
        <f>IF($A284=$C$2,runs!S281,1/0)</f>
        <v>#DIV/0!</v>
      </c>
      <c r="J284" s="29" t="e">
        <f>IF($A284=$C$2,runs!O281/runs!M281,1/0)</f>
        <v>#DIV/0!</v>
      </c>
      <c r="K284" s="29" t="e">
        <f t="shared" si="4"/>
        <v>#DIV/0!</v>
      </c>
      <c r="L284" s="29" t="e">
        <f>IF($A284=$C$2,runs!W281,1/0)</f>
        <v>#DIV/0!</v>
      </c>
      <c r="M284" s="29" t="e">
        <f>IF($A284=$C$2,runs!X281,1/0)</f>
        <v>#DIV/0!</v>
      </c>
    </row>
    <row r="285" spans="1:13" x14ac:dyDescent="0.2">
      <c r="A285" s="29">
        <f>runs!C282</f>
        <v>0</v>
      </c>
      <c r="B285" s="29" t="str">
        <f>IF($A285=$C$2,runs!B282," ")</f>
        <v xml:space="preserve"> </v>
      </c>
      <c r="C285" s="29" t="e">
        <f>IF($A285=$C$2,runs!A282,1/0)</f>
        <v>#DIV/0!</v>
      </c>
      <c r="D285" s="29" t="e">
        <f>IF($A285=$C$2,Rohdaten!I282,1/0)</f>
        <v>#DIV/0!</v>
      </c>
      <c r="E285" s="29" t="e">
        <f>IF($A285=$C$2,runs!L282/runs!M282,1/0)</f>
        <v>#DIV/0!</v>
      </c>
      <c r="F285" s="29" t="e">
        <f>IF($A285=$C$2,runs!P282,1/0)</f>
        <v>#DIV/0!</v>
      </c>
      <c r="G285" s="29" t="e">
        <f>IF($A285=$C$2,runs!Q282,1/0)</f>
        <v>#DIV/0!</v>
      </c>
      <c r="H285" s="29" t="e">
        <f>IF($A285=$C$2,runs!R282,1/0)</f>
        <v>#DIV/0!</v>
      </c>
      <c r="I285" s="29" t="e">
        <f>IF($A285=$C$2,runs!S282,1/0)</f>
        <v>#DIV/0!</v>
      </c>
      <c r="J285" s="29" t="e">
        <f>IF($A285=$C$2,runs!O282/runs!M282,1/0)</f>
        <v>#DIV/0!</v>
      </c>
      <c r="K285" s="29" t="e">
        <f t="shared" si="4"/>
        <v>#DIV/0!</v>
      </c>
      <c r="L285" s="29" t="e">
        <f>IF($A285=$C$2,runs!W282,1/0)</f>
        <v>#DIV/0!</v>
      </c>
      <c r="M285" s="29" t="e">
        <f>IF($A285=$C$2,runs!X282,1/0)</f>
        <v>#DIV/0!</v>
      </c>
    </row>
    <row r="286" spans="1:13" x14ac:dyDescent="0.2">
      <c r="A286" s="29">
        <f>runs!C283</f>
        <v>0</v>
      </c>
      <c r="B286" s="29" t="str">
        <f>IF($A286=$C$2,runs!B283," ")</f>
        <v xml:space="preserve"> </v>
      </c>
      <c r="C286" s="29" t="e">
        <f>IF($A286=$C$2,runs!A283,1/0)</f>
        <v>#DIV/0!</v>
      </c>
      <c r="D286" s="29" t="e">
        <f>IF($A286=$C$2,Rohdaten!I283,1/0)</f>
        <v>#DIV/0!</v>
      </c>
      <c r="E286" s="29" t="e">
        <f>IF($A286=$C$2,runs!L283/runs!M283,1/0)</f>
        <v>#DIV/0!</v>
      </c>
      <c r="F286" s="29" t="e">
        <f>IF($A286=$C$2,runs!P283,1/0)</f>
        <v>#DIV/0!</v>
      </c>
      <c r="G286" s="29" t="e">
        <f>IF($A286=$C$2,runs!Q283,1/0)</f>
        <v>#DIV/0!</v>
      </c>
      <c r="H286" s="29" t="e">
        <f>IF($A286=$C$2,runs!R283,1/0)</f>
        <v>#DIV/0!</v>
      </c>
      <c r="I286" s="29" t="e">
        <f>IF($A286=$C$2,runs!S283,1/0)</f>
        <v>#DIV/0!</v>
      </c>
      <c r="J286" s="29" t="e">
        <f>IF($A286=$C$2,runs!O283/runs!M283,1/0)</f>
        <v>#DIV/0!</v>
      </c>
      <c r="K286" s="29" t="e">
        <f t="shared" si="4"/>
        <v>#DIV/0!</v>
      </c>
      <c r="L286" s="29" t="e">
        <f>IF($A286=$C$2,runs!W283,1/0)</f>
        <v>#DIV/0!</v>
      </c>
      <c r="M286" s="29" t="e">
        <f>IF($A286=$C$2,runs!X283,1/0)</f>
        <v>#DIV/0!</v>
      </c>
    </row>
    <row r="287" spans="1:13" x14ac:dyDescent="0.2">
      <c r="A287" s="29">
        <f>runs!C284</f>
        <v>0</v>
      </c>
      <c r="B287" s="29" t="str">
        <f>IF($A287=$C$2,runs!B284," ")</f>
        <v xml:space="preserve"> </v>
      </c>
      <c r="C287" s="29" t="e">
        <f>IF($A287=$C$2,runs!A284,1/0)</f>
        <v>#DIV/0!</v>
      </c>
      <c r="D287" s="29" t="e">
        <f>IF($A287=$C$2,Rohdaten!I284,1/0)</f>
        <v>#DIV/0!</v>
      </c>
      <c r="E287" s="29" t="e">
        <f>IF($A287=$C$2,runs!L284/runs!M284,1/0)</f>
        <v>#DIV/0!</v>
      </c>
      <c r="F287" s="29" t="e">
        <f>IF($A287=$C$2,runs!P284,1/0)</f>
        <v>#DIV/0!</v>
      </c>
      <c r="G287" s="29" t="e">
        <f>IF($A287=$C$2,runs!Q284,1/0)</f>
        <v>#DIV/0!</v>
      </c>
      <c r="H287" s="29" t="e">
        <f>IF($A287=$C$2,runs!R284,1/0)</f>
        <v>#DIV/0!</v>
      </c>
      <c r="I287" s="29" t="e">
        <f>IF($A287=$C$2,runs!S284,1/0)</f>
        <v>#DIV/0!</v>
      </c>
      <c r="J287" s="29" t="e">
        <f>IF($A287=$C$2,runs!O284/runs!M284,1/0)</f>
        <v>#DIV/0!</v>
      </c>
      <c r="K287" s="29" t="e">
        <f t="shared" si="4"/>
        <v>#DIV/0!</v>
      </c>
      <c r="L287" s="29" t="e">
        <f>IF($A287=$C$2,runs!W284,1/0)</f>
        <v>#DIV/0!</v>
      </c>
      <c r="M287" s="29" t="e">
        <f>IF($A287=$C$2,runs!X284,1/0)</f>
        <v>#DIV/0!</v>
      </c>
    </row>
    <row r="288" spans="1:13" x14ac:dyDescent="0.2">
      <c r="A288" s="29">
        <f>runs!C285</f>
        <v>0</v>
      </c>
      <c r="B288" s="29" t="str">
        <f>IF($A288=$C$2,runs!B285," ")</f>
        <v xml:space="preserve"> </v>
      </c>
      <c r="C288" s="29" t="e">
        <f>IF($A288=$C$2,runs!A285,1/0)</f>
        <v>#DIV/0!</v>
      </c>
      <c r="D288" s="29" t="e">
        <f>IF($A288=$C$2,Rohdaten!I285,1/0)</f>
        <v>#DIV/0!</v>
      </c>
      <c r="E288" s="29" t="e">
        <f>IF($A288=$C$2,runs!L285/runs!M285,1/0)</f>
        <v>#DIV/0!</v>
      </c>
      <c r="F288" s="29" t="e">
        <f>IF($A288=$C$2,runs!P285,1/0)</f>
        <v>#DIV/0!</v>
      </c>
      <c r="G288" s="29" t="e">
        <f>IF($A288=$C$2,runs!Q285,1/0)</f>
        <v>#DIV/0!</v>
      </c>
      <c r="H288" s="29" t="e">
        <f>IF($A288=$C$2,runs!R285,1/0)</f>
        <v>#DIV/0!</v>
      </c>
      <c r="I288" s="29" t="e">
        <f>IF($A288=$C$2,runs!S285,1/0)</f>
        <v>#DIV/0!</v>
      </c>
      <c r="J288" s="29" t="e">
        <f>IF($A288=$C$2,runs!O285/runs!M285,1/0)</f>
        <v>#DIV/0!</v>
      </c>
      <c r="K288" s="29" t="e">
        <f t="shared" si="4"/>
        <v>#DIV/0!</v>
      </c>
      <c r="L288" s="29" t="e">
        <f>IF($A288=$C$2,runs!W285,1/0)</f>
        <v>#DIV/0!</v>
      </c>
      <c r="M288" s="29" t="e">
        <f>IF($A288=$C$2,runs!X285,1/0)</f>
        <v>#DIV/0!</v>
      </c>
    </row>
    <row r="289" spans="1:13" x14ac:dyDescent="0.2">
      <c r="A289" s="29">
        <f>runs!C286</f>
        <v>0</v>
      </c>
      <c r="B289" s="29" t="str">
        <f>IF($A289=$C$2,runs!B286," ")</f>
        <v xml:space="preserve"> </v>
      </c>
      <c r="C289" s="29" t="e">
        <f>IF($A289=$C$2,runs!A286,1/0)</f>
        <v>#DIV/0!</v>
      </c>
      <c r="D289" s="29" t="e">
        <f>IF($A289=$C$2,Rohdaten!I286,1/0)</f>
        <v>#DIV/0!</v>
      </c>
      <c r="E289" s="29" t="e">
        <f>IF($A289=$C$2,runs!L286/runs!M286,1/0)</f>
        <v>#DIV/0!</v>
      </c>
      <c r="F289" s="29" t="e">
        <f>IF($A289=$C$2,runs!P286,1/0)</f>
        <v>#DIV/0!</v>
      </c>
      <c r="G289" s="29" t="e">
        <f>IF($A289=$C$2,runs!Q286,1/0)</f>
        <v>#DIV/0!</v>
      </c>
      <c r="H289" s="29" t="e">
        <f>IF($A289=$C$2,runs!R286,1/0)</f>
        <v>#DIV/0!</v>
      </c>
      <c r="I289" s="29" t="e">
        <f>IF($A289=$C$2,runs!S286,1/0)</f>
        <v>#DIV/0!</v>
      </c>
      <c r="J289" s="29" t="e">
        <f>IF($A289=$C$2,runs!O286/runs!M286,1/0)</f>
        <v>#DIV/0!</v>
      </c>
      <c r="K289" s="29" t="e">
        <f t="shared" si="4"/>
        <v>#DIV/0!</v>
      </c>
      <c r="L289" s="29" t="e">
        <f>IF($A289=$C$2,runs!W286,1/0)</f>
        <v>#DIV/0!</v>
      </c>
      <c r="M289" s="29" t="e">
        <f>IF($A289=$C$2,runs!X286,1/0)</f>
        <v>#DIV/0!</v>
      </c>
    </row>
    <row r="290" spans="1:13" x14ac:dyDescent="0.2">
      <c r="A290" s="29">
        <f>runs!C287</f>
        <v>0</v>
      </c>
      <c r="B290" s="29" t="str">
        <f>IF($A290=$C$2,runs!B287," ")</f>
        <v xml:space="preserve"> </v>
      </c>
      <c r="C290" s="29" t="e">
        <f>IF($A290=$C$2,runs!A287,1/0)</f>
        <v>#DIV/0!</v>
      </c>
      <c r="D290" s="29" t="e">
        <f>IF($A290=$C$2,Rohdaten!I287,1/0)</f>
        <v>#DIV/0!</v>
      </c>
      <c r="E290" s="29" t="e">
        <f>IF($A290=$C$2,runs!L287/runs!M287,1/0)</f>
        <v>#DIV/0!</v>
      </c>
      <c r="F290" s="29" t="e">
        <f>IF($A290=$C$2,runs!P287,1/0)</f>
        <v>#DIV/0!</v>
      </c>
      <c r="G290" s="29" t="e">
        <f>IF($A290=$C$2,runs!Q287,1/0)</f>
        <v>#DIV/0!</v>
      </c>
      <c r="H290" s="29" t="e">
        <f>IF($A290=$C$2,runs!R287,1/0)</f>
        <v>#DIV/0!</v>
      </c>
      <c r="I290" s="29" t="e">
        <f>IF($A290=$C$2,runs!S287,1/0)</f>
        <v>#DIV/0!</v>
      </c>
      <c r="J290" s="29" t="e">
        <f>IF($A290=$C$2,runs!O287/runs!M287,1/0)</f>
        <v>#DIV/0!</v>
      </c>
      <c r="K290" s="29" t="e">
        <f t="shared" si="4"/>
        <v>#DIV/0!</v>
      </c>
      <c r="L290" s="29" t="e">
        <f>IF($A290=$C$2,runs!W287,1/0)</f>
        <v>#DIV/0!</v>
      </c>
      <c r="M290" s="29" t="e">
        <f>IF($A290=$C$2,runs!X287,1/0)</f>
        <v>#DIV/0!</v>
      </c>
    </row>
    <row r="291" spans="1:13" x14ac:dyDescent="0.2">
      <c r="A291" s="29">
        <f>runs!C288</f>
        <v>0</v>
      </c>
      <c r="B291" s="29" t="str">
        <f>IF($A291=$C$2,runs!B288," ")</f>
        <v xml:space="preserve"> </v>
      </c>
      <c r="C291" s="29" t="e">
        <f>IF($A291=$C$2,runs!A288,1/0)</f>
        <v>#DIV/0!</v>
      </c>
      <c r="D291" s="29" t="e">
        <f>IF($A291=$C$2,Rohdaten!I288,1/0)</f>
        <v>#DIV/0!</v>
      </c>
      <c r="E291" s="29" t="e">
        <f>IF($A291=$C$2,runs!L288/runs!M288,1/0)</f>
        <v>#DIV/0!</v>
      </c>
      <c r="F291" s="29" t="e">
        <f>IF($A291=$C$2,runs!P288,1/0)</f>
        <v>#DIV/0!</v>
      </c>
      <c r="G291" s="29" t="e">
        <f>IF($A291=$C$2,runs!Q288,1/0)</f>
        <v>#DIV/0!</v>
      </c>
      <c r="H291" s="29" t="e">
        <f>IF($A291=$C$2,runs!R288,1/0)</f>
        <v>#DIV/0!</v>
      </c>
      <c r="I291" s="29" t="e">
        <f>IF($A291=$C$2,runs!S288,1/0)</f>
        <v>#DIV/0!</v>
      </c>
      <c r="J291" s="29" t="e">
        <f>IF($A291=$C$2,runs!O288/runs!M288,1/0)</f>
        <v>#DIV/0!</v>
      </c>
      <c r="K291" s="29" t="e">
        <f t="shared" si="4"/>
        <v>#DIV/0!</v>
      </c>
      <c r="L291" s="29" t="e">
        <f>IF($A291=$C$2,runs!W288,1/0)</f>
        <v>#DIV/0!</v>
      </c>
      <c r="M291" s="29" t="e">
        <f>IF($A291=$C$2,runs!X288,1/0)</f>
        <v>#DIV/0!</v>
      </c>
    </row>
    <row r="292" spans="1:13" x14ac:dyDescent="0.2">
      <c r="A292" s="29">
        <f>runs!C289</f>
        <v>0</v>
      </c>
      <c r="B292" s="29" t="str">
        <f>IF($A292=$C$2,runs!B289," ")</f>
        <v xml:space="preserve"> </v>
      </c>
      <c r="C292" s="29" t="e">
        <f>IF($A292=$C$2,runs!A289,1/0)</f>
        <v>#DIV/0!</v>
      </c>
      <c r="D292" s="29" t="e">
        <f>IF($A292=$C$2,Rohdaten!I289,1/0)</f>
        <v>#DIV/0!</v>
      </c>
      <c r="E292" s="29" t="e">
        <f>IF($A292=$C$2,runs!L289/runs!M289,1/0)</f>
        <v>#DIV/0!</v>
      </c>
      <c r="F292" s="29" t="e">
        <f>IF($A292=$C$2,runs!P289,1/0)</f>
        <v>#DIV/0!</v>
      </c>
      <c r="G292" s="29" t="e">
        <f>IF($A292=$C$2,runs!Q289,1/0)</f>
        <v>#DIV/0!</v>
      </c>
      <c r="H292" s="29" t="e">
        <f>IF($A292=$C$2,runs!R289,1/0)</f>
        <v>#DIV/0!</v>
      </c>
      <c r="I292" s="29" t="e">
        <f>IF($A292=$C$2,runs!S289,1/0)</f>
        <v>#DIV/0!</v>
      </c>
      <c r="J292" s="29" t="e">
        <f>IF($A292=$C$2,runs!O289/runs!M289,1/0)</f>
        <v>#DIV/0!</v>
      </c>
      <c r="K292" s="29" t="e">
        <f t="shared" si="4"/>
        <v>#DIV/0!</v>
      </c>
      <c r="L292" s="29" t="e">
        <f>IF($A292=$C$2,runs!W289,1/0)</f>
        <v>#DIV/0!</v>
      </c>
      <c r="M292" s="29" t="e">
        <f>IF($A292=$C$2,runs!X289,1/0)</f>
        <v>#DIV/0!</v>
      </c>
    </row>
    <row r="293" spans="1:13" x14ac:dyDescent="0.2">
      <c r="A293" s="29">
        <f>runs!C290</f>
        <v>0</v>
      </c>
      <c r="B293" s="29" t="str">
        <f>IF($A293=$C$2,runs!B290," ")</f>
        <v xml:space="preserve"> </v>
      </c>
      <c r="C293" s="29" t="e">
        <f>IF($A293=$C$2,runs!A290,1/0)</f>
        <v>#DIV/0!</v>
      </c>
      <c r="D293" s="29" t="e">
        <f>IF($A293=$C$2,Rohdaten!I290,1/0)</f>
        <v>#DIV/0!</v>
      </c>
      <c r="E293" s="29" t="e">
        <f>IF($A293=$C$2,runs!L290/runs!M290,1/0)</f>
        <v>#DIV/0!</v>
      </c>
      <c r="F293" s="29" t="e">
        <f>IF($A293=$C$2,runs!P290,1/0)</f>
        <v>#DIV/0!</v>
      </c>
      <c r="G293" s="29" t="e">
        <f>IF($A293=$C$2,runs!Q290,1/0)</f>
        <v>#DIV/0!</v>
      </c>
      <c r="H293" s="29" t="e">
        <f>IF($A293=$C$2,runs!R290,1/0)</f>
        <v>#DIV/0!</v>
      </c>
      <c r="I293" s="29" t="e">
        <f>IF($A293=$C$2,runs!S290,1/0)</f>
        <v>#DIV/0!</v>
      </c>
      <c r="J293" s="29" t="e">
        <f>IF($A293=$C$2,runs!O290/runs!M290,1/0)</f>
        <v>#DIV/0!</v>
      </c>
      <c r="K293" s="29" t="e">
        <f t="shared" si="4"/>
        <v>#DIV/0!</v>
      </c>
      <c r="L293" s="29" t="e">
        <f>IF($A293=$C$2,runs!W290,1/0)</f>
        <v>#DIV/0!</v>
      </c>
      <c r="M293" s="29" t="e">
        <f>IF($A293=$C$2,runs!X290,1/0)</f>
        <v>#DIV/0!</v>
      </c>
    </row>
    <row r="294" spans="1:13" x14ac:dyDescent="0.2">
      <c r="A294" s="29">
        <f>runs!C291</f>
        <v>0</v>
      </c>
      <c r="B294" s="29" t="str">
        <f>IF($A294=$C$2,runs!B291," ")</f>
        <v xml:space="preserve"> </v>
      </c>
      <c r="C294" s="29" t="e">
        <f>IF($A294=$C$2,runs!A291,1/0)</f>
        <v>#DIV/0!</v>
      </c>
      <c r="D294" s="29" t="e">
        <f>IF($A294=$C$2,Rohdaten!I291,1/0)</f>
        <v>#DIV/0!</v>
      </c>
      <c r="E294" s="29" t="e">
        <f>IF($A294=$C$2,runs!L291/runs!M291,1/0)</f>
        <v>#DIV/0!</v>
      </c>
      <c r="F294" s="29" t="e">
        <f>IF($A294=$C$2,runs!P291,1/0)</f>
        <v>#DIV/0!</v>
      </c>
      <c r="G294" s="29" t="e">
        <f>IF($A294=$C$2,runs!Q291,1/0)</f>
        <v>#DIV/0!</v>
      </c>
      <c r="H294" s="29" t="e">
        <f>IF($A294=$C$2,runs!R291,1/0)</f>
        <v>#DIV/0!</v>
      </c>
      <c r="I294" s="29" t="e">
        <f>IF($A294=$C$2,runs!S291,1/0)</f>
        <v>#DIV/0!</v>
      </c>
      <c r="J294" s="29" t="e">
        <f>IF($A294=$C$2,runs!O291/runs!M291,1/0)</f>
        <v>#DIV/0!</v>
      </c>
      <c r="K294" s="29" t="e">
        <f t="shared" si="4"/>
        <v>#DIV/0!</v>
      </c>
      <c r="L294" s="29" t="e">
        <f>IF($A294=$C$2,runs!W291,1/0)</f>
        <v>#DIV/0!</v>
      </c>
      <c r="M294" s="29" t="e">
        <f>IF($A294=$C$2,runs!X291,1/0)</f>
        <v>#DIV/0!</v>
      </c>
    </row>
    <row r="295" spans="1:13" x14ac:dyDescent="0.2">
      <c r="A295" s="29">
        <f>runs!C292</f>
        <v>0</v>
      </c>
      <c r="B295" s="29" t="str">
        <f>IF($A295=$C$2,runs!B292," ")</f>
        <v xml:space="preserve"> </v>
      </c>
      <c r="C295" s="29" t="e">
        <f>IF($A295=$C$2,runs!A292,1/0)</f>
        <v>#DIV/0!</v>
      </c>
      <c r="D295" s="29" t="e">
        <f>IF($A295=$C$2,Rohdaten!I292,1/0)</f>
        <v>#DIV/0!</v>
      </c>
      <c r="E295" s="29" t="e">
        <f>IF($A295=$C$2,runs!L292/runs!M292,1/0)</f>
        <v>#DIV/0!</v>
      </c>
      <c r="F295" s="29" t="e">
        <f>IF($A295=$C$2,runs!P292,1/0)</f>
        <v>#DIV/0!</v>
      </c>
      <c r="G295" s="29" t="e">
        <f>IF($A295=$C$2,runs!Q292,1/0)</f>
        <v>#DIV/0!</v>
      </c>
      <c r="H295" s="29" t="e">
        <f>IF($A295=$C$2,runs!R292,1/0)</f>
        <v>#DIV/0!</v>
      </c>
      <c r="I295" s="29" t="e">
        <f>IF($A295=$C$2,runs!S292,1/0)</f>
        <v>#DIV/0!</v>
      </c>
      <c r="J295" s="29" t="e">
        <f>IF($A295=$C$2,runs!O292/runs!M292,1/0)</f>
        <v>#DIV/0!</v>
      </c>
      <c r="K295" s="29" t="e">
        <f t="shared" si="4"/>
        <v>#DIV/0!</v>
      </c>
      <c r="L295" s="29" t="e">
        <f>IF($A295=$C$2,runs!W292,1/0)</f>
        <v>#DIV/0!</v>
      </c>
      <c r="M295" s="29" t="e">
        <f>IF($A295=$C$2,runs!X292,1/0)</f>
        <v>#DIV/0!</v>
      </c>
    </row>
    <row r="296" spans="1:13" x14ac:dyDescent="0.2">
      <c r="A296" s="29">
        <f>runs!C293</f>
        <v>0</v>
      </c>
      <c r="B296" s="29" t="str">
        <f>IF($A296=$C$2,runs!B293," ")</f>
        <v xml:space="preserve"> </v>
      </c>
      <c r="C296" s="29" t="e">
        <f>IF($A296=$C$2,runs!A293,1/0)</f>
        <v>#DIV/0!</v>
      </c>
      <c r="D296" s="29" t="e">
        <f>IF($A296=$C$2,Rohdaten!I293,1/0)</f>
        <v>#DIV/0!</v>
      </c>
      <c r="E296" s="29" t="e">
        <f>IF($A296=$C$2,runs!L293/runs!M293,1/0)</f>
        <v>#DIV/0!</v>
      </c>
      <c r="F296" s="29" t="e">
        <f>IF($A296=$C$2,runs!P293,1/0)</f>
        <v>#DIV/0!</v>
      </c>
      <c r="G296" s="29" t="e">
        <f>IF($A296=$C$2,runs!Q293,1/0)</f>
        <v>#DIV/0!</v>
      </c>
      <c r="H296" s="29" t="e">
        <f>IF($A296=$C$2,runs!R293,1/0)</f>
        <v>#DIV/0!</v>
      </c>
      <c r="I296" s="29" t="e">
        <f>IF($A296=$C$2,runs!S293,1/0)</f>
        <v>#DIV/0!</v>
      </c>
      <c r="J296" s="29" t="e">
        <f>IF($A296=$C$2,runs!O293/runs!M293,1/0)</f>
        <v>#DIV/0!</v>
      </c>
      <c r="K296" s="29" t="e">
        <f t="shared" si="4"/>
        <v>#DIV/0!</v>
      </c>
      <c r="L296" s="29" t="e">
        <f>IF($A296=$C$2,runs!W293,1/0)</f>
        <v>#DIV/0!</v>
      </c>
      <c r="M296" s="29" t="e">
        <f>IF($A296=$C$2,runs!X293,1/0)</f>
        <v>#DIV/0!</v>
      </c>
    </row>
    <row r="297" spans="1:13" x14ac:dyDescent="0.2">
      <c r="A297" s="29">
        <f>runs!C294</f>
        <v>0</v>
      </c>
      <c r="B297" s="29" t="str">
        <f>IF($A297=$C$2,runs!B294," ")</f>
        <v xml:space="preserve"> </v>
      </c>
      <c r="C297" s="29" t="e">
        <f>IF($A297=$C$2,runs!A294,1/0)</f>
        <v>#DIV/0!</v>
      </c>
      <c r="D297" s="29" t="e">
        <f>IF($A297=$C$2,Rohdaten!I294,1/0)</f>
        <v>#DIV/0!</v>
      </c>
      <c r="E297" s="29" t="e">
        <f>IF($A297=$C$2,runs!L294/runs!M294,1/0)</f>
        <v>#DIV/0!</v>
      </c>
      <c r="F297" s="29" t="e">
        <f>IF($A297=$C$2,runs!P294,1/0)</f>
        <v>#DIV/0!</v>
      </c>
      <c r="G297" s="29" t="e">
        <f>IF($A297=$C$2,runs!Q294,1/0)</f>
        <v>#DIV/0!</v>
      </c>
      <c r="H297" s="29" t="e">
        <f>IF($A297=$C$2,runs!R294,1/0)</f>
        <v>#DIV/0!</v>
      </c>
      <c r="I297" s="29" t="e">
        <f>IF($A297=$C$2,runs!S294,1/0)</f>
        <v>#DIV/0!</v>
      </c>
      <c r="J297" s="29" t="e">
        <f>IF($A297=$C$2,runs!O294/runs!M294,1/0)</f>
        <v>#DIV/0!</v>
      </c>
      <c r="K297" s="29" t="e">
        <f t="shared" si="4"/>
        <v>#DIV/0!</v>
      </c>
      <c r="L297" s="29" t="e">
        <f>IF($A297=$C$2,runs!W294,1/0)</f>
        <v>#DIV/0!</v>
      </c>
      <c r="M297" s="29" t="e">
        <f>IF($A297=$C$2,runs!X294,1/0)</f>
        <v>#DIV/0!</v>
      </c>
    </row>
    <row r="298" spans="1:13" x14ac:dyDescent="0.2">
      <c r="A298" s="29">
        <f>runs!C295</f>
        <v>0</v>
      </c>
      <c r="B298" s="29" t="str">
        <f>IF($A298=$C$2,runs!B295," ")</f>
        <v xml:space="preserve"> </v>
      </c>
      <c r="C298" s="29" t="e">
        <f>IF($A298=$C$2,runs!A295,1/0)</f>
        <v>#DIV/0!</v>
      </c>
      <c r="D298" s="29" t="e">
        <f>IF($A298=$C$2,Rohdaten!I295,1/0)</f>
        <v>#DIV/0!</v>
      </c>
      <c r="E298" s="29" t="e">
        <f>IF($A298=$C$2,runs!L295/runs!M295,1/0)</f>
        <v>#DIV/0!</v>
      </c>
      <c r="F298" s="29" t="e">
        <f>IF($A298=$C$2,runs!P295,1/0)</f>
        <v>#DIV/0!</v>
      </c>
      <c r="G298" s="29" t="e">
        <f>IF($A298=$C$2,runs!Q295,1/0)</f>
        <v>#DIV/0!</v>
      </c>
      <c r="H298" s="29" t="e">
        <f>IF($A298=$C$2,runs!R295,1/0)</f>
        <v>#DIV/0!</v>
      </c>
      <c r="I298" s="29" t="e">
        <f>IF($A298=$C$2,runs!S295,1/0)</f>
        <v>#DIV/0!</v>
      </c>
      <c r="J298" s="29" t="e">
        <f>IF($A298=$C$2,runs!O295/runs!M295,1/0)</f>
        <v>#DIV/0!</v>
      </c>
      <c r="K298" s="29" t="e">
        <f t="shared" si="4"/>
        <v>#DIV/0!</v>
      </c>
      <c r="L298" s="29" t="e">
        <f>IF($A298=$C$2,runs!W295,1/0)</f>
        <v>#DIV/0!</v>
      </c>
      <c r="M298" s="29" t="e">
        <f>IF($A298=$C$2,runs!X295,1/0)</f>
        <v>#DIV/0!</v>
      </c>
    </row>
    <row r="299" spans="1:13" x14ac:dyDescent="0.2">
      <c r="A299" s="29">
        <f>runs!C296</f>
        <v>0</v>
      </c>
      <c r="B299" s="29" t="str">
        <f>IF($A299=$C$2,runs!B296," ")</f>
        <v xml:space="preserve"> </v>
      </c>
      <c r="C299" s="29" t="e">
        <f>IF($A299=$C$2,runs!A296,1/0)</f>
        <v>#DIV/0!</v>
      </c>
      <c r="D299" s="29" t="e">
        <f>IF($A299=$C$2,Rohdaten!I296,1/0)</f>
        <v>#DIV/0!</v>
      </c>
      <c r="E299" s="29" t="e">
        <f>IF($A299=$C$2,runs!L296/runs!M296,1/0)</f>
        <v>#DIV/0!</v>
      </c>
      <c r="F299" s="29" t="e">
        <f>IF($A299=$C$2,runs!P296,1/0)</f>
        <v>#DIV/0!</v>
      </c>
      <c r="G299" s="29" t="e">
        <f>IF($A299=$C$2,runs!Q296,1/0)</f>
        <v>#DIV/0!</v>
      </c>
      <c r="H299" s="29" t="e">
        <f>IF($A299=$C$2,runs!R296,1/0)</f>
        <v>#DIV/0!</v>
      </c>
      <c r="I299" s="29" t="e">
        <f>IF($A299=$C$2,runs!S296,1/0)</f>
        <v>#DIV/0!</v>
      </c>
      <c r="J299" s="29" t="e">
        <f>IF($A299=$C$2,runs!O296/runs!M296,1/0)</f>
        <v>#DIV/0!</v>
      </c>
      <c r="K299" s="29" t="e">
        <f t="shared" si="4"/>
        <v>#DIV/0!</v>
      </c>
      <c r="L299" s="29" t="e">
        <f>IF($A299=$C$2,runs!W296,1/0)</f>
        <v>#DIV/0!</v>
      </c>
      <c r="M299" s="29" t="e">
        <f>IF($A299=$C$2,runs!X296,1/0)</f>
        <v>#DIV/0!</v>
      </c>
    </row>
    <row r="300" spans="1:13" x14ac:dyDescent="0.2">
      <c r="A300" s="29">
        <f>runs!C297</f>
        <v>0</v>
      </c>
      <c r="B300" s="29" t="str">
        <f>IF($A300=$C$2,runs!B297," ")</f>
        <v xml:space="preserve"> </v>
      </c>
      <c r="C300" s="29" t="e">
        <f>IF($A300=$C$2,runs!A297,1/0)</f>
        <v>#DIV/0!</v>
      </c>
      <c r="D300" s="29" t="e">
        <f>IF($A300=$C$2,Rohdaten!I297,1/0)</f>
        <v>#DIV/0!</v>
      </c>
      <c r="E300" s="29" t="e">
        <f>IF($A300=$C$2,runs!L297/runs!M297,1/0)</f>
        <v>#DIV/0!</v>
      </c>
      <c r="F300" s="29" t="e">
        <f>IF($A300=$C$2,runs!P297,1/0)</f>
        <v>#DIV/0!</v>
      </c>
      <c r="G300" s="29" t="e">
        <f>IF($A300=$C$2,runs!Q297,1/0)</f>
        <v>#DIV/0!</v>
      </c>
      <c r="H300" s="29" t="e">
        <f>IF($A300=$C$2,runs!R297,1/0)</f>
        <v>#DIV/0!</v>
      </c>
      <c r="I300" s="29" t="e">
        <f>IF($A300=$C$2,runs!S297,1/0)</f>
        <v>#DIV/0!</v>
      </c>
      <c r="J300" s="29" t="e">
        <f>IF($A300=$C$2,runs!O297/runs!M297,1/0)</f>
        <v>#DIV/0!</v>
      </c>
      <c r="K300" s="29" t="e">
        <f t="shared" si="4"/>
        <v>#DIV/0!</v>
      </c>
      <c r="L300" s="29" t="e">
        <f>IF($A300=$C$2,runs!W297,1/0)</f>
        <v>#DIV/0!</v>
      </c>
      <c r="M300" s="29" t="e">
        <f>IF($A300=$C$2,runs!X297,1/0)</f>
        <v>#DIV/0!</v>
      </c>
    </row>
    <row r="301" spans="1:13" x14ac:dyDescent="0.2">
      <c r="A301" s="29">
        <f>runs!C298</f>
        <v>0</v>
      </c>
      <c r="B301" s="29" t="str">
        <f>IF($A301=$C$2,runs!B298," ")</f>
        <v xml:space="preserve"> </v>
      </c>
      <c r="C301" s="29" t="e">
        <f>IF($A301=$C$2,runs!A298,1/0)</f>
        <v>#DIV/0!</v>
      </c>
      <c r="D301" s="29" t="e">
        <f>IF($A301=$C$2,Rohdaten!I298,1/0)</f>
        <v>#DIV/0!</v>
      </c>
      <c r="E301" s="29" t="e">
        <f>IF($A301=$C$2,runs!L298/runs!M298,1/0)</f>
        <v>#DIV/0!</v>
      </c>
      <c r="F301" s="29" t="e">
        <f>IF($A301=$C$2,runs!P298,1/0)</f>
        <v>#DIV/0!</v>
      </c>
      <c r="G301" s="29" t="e">
        <f>IF($A301=$C$2,runs!Q298,1/0)</f>
        <v>#DIV/0!</v>
      </c>
      <c r="H301" s="29" t="e">
        <f>IF($A301=$C$2,runs!R298,1/0)</f>
        <v>#DIV/0!</v>
      </c>
      <c r="I301" s="29" t="e">
        <f>IF($A301=$C$2,runs!S298,1/0)</f>
        <v>#DIV/0!</v>
      </c>
      <c r="J301" s="29" t="e">
        <f>IF($A301=$C$2,runs!O298/runs!M298,1/0)</f>
        <v>#DIV/0!</v>
      </c>
      <c r="K301" s="29" t="e">
        <f t="shared" si="4"/>
        <v>#DIV/0!</v>
      </c>
      <c r="L301" s="29" t="e">
        <f>IF($A301=$C$2,runs!W298,1/0)</f>
        <v>#DIV/0!</v>
      </c>
      <c r="M301" s="29" t="e">
        <f>IF($A301=$C$2,runs!X298,1/0)</f>
        <v>#DIV/0!</v>
      </c>
    </row>
    <row r="302" spans="1:13" x14ac:dyDescent="0.2">
      <c r="A302" s="29">
        <f>runs!C299</f>
        <v>0</v>
      </c>
      <c r="B302" s="29" t="str">
        <f>IF($A302=$C$2,runs!B299," ")</f>
        <v xml:space="preserve"> </v>
      </c>
      <c r="C302" s="29" t="e">
        <f>IF($A302=$C$2,runs!A299,1/0)</f>
        <v>#DIV/0!</v>
      </c>
      <c r="D302" s="29" t="e">
        <f>IF($A302=$C$2,Rohdaten!I299,1/0)</f>
        <v>#DIV/0!</v>
      </c>
      <c r="E302" s="29" t="e">
        <f>IF($A302=$C$2,runs!L299/runs!M299,1/0)</f>
        <v>#DIV/0!</v>
      </c>
      <c r="F302" s="29" t="e">
        <f>IF($A302=$C$2,runs!P299,1/0)</f>
        <v>#DIV/0!</v>
      </c>
      <c r="G302" s="29" t="e">
        <f>IF($A302=$C$2,runs!Q299,1/0)</f>
        <v>#DIV/0!</v>
      </c>
      <c r="H302" s="29" t="e">
        <f>IF($A302=$C$2,runs!R299,1/0)</f>
        <v>#DIV/0!</v>
      </c>
      <c r="I302" s="29" t="e">
        <f>IF($A302=$C$2,runs!S299,1/0)</f>
        <v>#DIV/0!</v>
      </c>
      <c r="J302" s="29" t="e">
        <f>IF($A302=$C$2,runs!O299/runs!M299,1/0)</f>
        <v>#DIV/0!</v>
      </c>
      <c r="K302" s="29" t="e">
        <f t="shared" si="4"/>
        <v>#DIV/0!</v>
      </c>
      <c r="L302" s="29" t="e">
        <f>IF($A302=$C$2,runs!W299,1/0)</f>
        <v>#DIV/0!</v>
      </c>
      <c r="M302" s="29" t="e">
        <f>IF($A302=$C$2,runs!X299,1/0)</f>
        <v>#DIV/0!</v>
      </c>
    </row>
    <row r="303" spans="1:13" x14ac:dyDescent="0.2">
      <c r="A303" s="29">
        <f>runs!C300</f>
        <v>0</v>
      </c>
      <c r="B303" s="29" t="str">
        <f>IF($A303=$C$2,runs!B300," ")</f>
        <v xml:space="preserve"> </v>
      </c>
      <c r="C303" s="29" t="e">
        <f>IF($A303=$C$2,runs!A300,1/0)</f>
        <v>#DIV/0!</v>
      </c>
      <c r="D303" s="29" t="e">
        <f>IF($A303=$C$2,Rohdaten!I300,1/0)</f>
        <v>#DIV/0!</v>
      </c>
      <c r="E303" s="29" t="e">
        <f>IF($A303=$C$2,runs!L300/runs!M300,1/0)</f>
        <v>#DIV/0!</v>
      </c>
      <c r="F303" s="29" t="e">
        <f>IF($A303=$C$2,runs!P300,1/0)</f>
        <v>#DIV/0!</v>
      </c>
      <c r="G303" s="29" t="e">
        <f>IF($A303=$C$2,runs!Q300,1/0)</f>
        <v>#DIV/0!</v>
      </c>
      <c r="H303" s="29" t="e">
        <f>IF($A303=$C$2,runs!R300,1/0)</f>
        <v>#DIV/0!</v>
      </c>
      <c r="I303" s="29" t="e">
        <f>IF($A303=$C$2,runs!S300,1/0)</f>
        <v>#DIV/0!</v>
      </c>
      <c r="J303" s="29" t="e">
        <f>IF($A303=$C$2,runs!O300/runs!M300,1/0)</f>
        <v>#DIV/0!</v>
      </c>
      <c r="K303" s="29" t="e">
        <f t="shared" si="4"/>
        <v>#DIV/0!</v>
      </c>
      <c r="L303" s="29" t="e">
        <f>IF($A303=$C$2,runs!W300,1/0)</f>
        <v>#DIV/0!</v>
      </c>
      <c r="M303" s="29" t="e">
        <f>IF($A303=$C$2,runs!X300,1/0)</f>
        <v>#DIV/0!</v>
      </c>
    </row>
    <row r="304" spans="1:13" x14ac:dyDescent="0.2">
      <c r="A304" s="29">
        <f>runs!C301</f>
        <v>0</v>
      </c>
      <c r="B304" s="29" t="str">
        <f>IF($A304=$C$2,runs!B301," ")</f>
        <v xml:space="preserve"> </v>
      </c>
      <c r="C304" s="29" t="e">
        <f>IF($A304=$C$2,runs!A301,1/0)</f>
        <v>#DIV/0!</v>
      </c>
      <c r="D304" s="29" t="e">
        <f>IF($A304=$C$2,Rohdaten!I301,1/0)</f>
        <v>#DIV/0!</v>
      </c>
      <c r="E304" s="29" t="e">
        <f>IF($A304=$C$2,runs!L301/runs!M301,1/0)</f>
        <v>#DIV/0!</v>
      </c>
      <c r="F304" s="29" t="e">
        <f>IF($A304=$C$2,runs!P301,1/0)</f>
        <v>#DIV/0!</v>
      </c>
      <c r="G304" s="29" t="e">
        <f>IF($A304=$C$2,runs!Q301,1/0)</f>
        <v>#DIV/0!</v>
      </c>
      <c r="H304" s="29" t="e">
        <f>IF($A304=$C$2,runs!R301,1/0)</f>
        <v>#DIV/0!</v>
      </c>
      <c r="I304" s="29" t="e">
        <f>IF($A304=$C$2,runs!S301,1/0)</f>
        <v>#DIV/0!</v>
      </c>
      <c r="J304" s="29" t="e">
        <f>IF($A304=$C$2,runs!O301/runs!M301,1/0)</f>
        <v>#DIV/0!</v>
      </c>
      <c r="K304" s="29" t="e">
        <f t="shared" si="4"/>
        <v>#DIV/0!</v>
      </c>
      <c r="L304" s="29" t="e">
        <f>IF($A304=$C$2,runs!W301,1/0)</f>
        <v>#DIV/0!</v>
      </c>
      <c r="M304" s="29" t="e">
        <f>IF($A304=$C$2,runs!X301,1/0)</f>
        <v>#DIV/0!</v>
      </c>
    </row>
    <row r="305" spans="1:13" x14ac:dyDescent="0.2">
      <c r="A305" s="29">
        <f>runs!C302</f>
        <v>0</v>
      </c>
      <c r="B305" s="29" t="str">
        <f>IF($A305=$C$2,runs!B302," ")</f>
        <v xml:space="preserve"> </v>
      </c>
      <c r="C305" s="29" t="e">
        <f>IF($A305=$C$2,runs!A302,1/0)</f>
        <v>#DIV/0!</v>
      </c>
      <c r="D305" s="29" t="e">
        <f>IF($A305=$C$2,Rohdaten!I302,1/0)</f>
        <v>#DIV/0!</v>
      </c>
      <c r="E305" s="29" t="e">
        <f>IF($A305=$C$2,runs!L302/runs!M302,1/0)</f>
        <v>#DIV/0!</v>
      </c>
      <c r="F305" s="29" t="e">
        <f>IF($A305=$C$2,runs!P302,1/0)</f>
        <v>#DIV/0!</v>
      </c>
      <c r="G305" s="29" t="e">
        <f>IF($A305=$C$2,runs!Q302,1/0)</f>
        <v>#DIV/0!</v>
      </c>
      <c r="H305" s="29" t="e">
        <f>IF($A305=$C$2,runs!R302,1/0)</f>
        <v>#DIV/0!</v>
      </c>
      <c r="I305" s="29" t="e">
        <f>IF($A305=$C$2,runs!S302,1/0)</f>
        <v>#DIV/0!</v>
      </c>
      <c r="J305" s="29" t="e">
        <f>IF($A305=$C$2,runs!O302/runs!M302,1/0)</f>
        <v>#DIV/0!</v>
      </c>
      <c r="K305" s="29" t="e">
        <f t="shared" si="4"/>
        <v>#DIV/0!</v>
      </c>
      <c r="L305" s="29" t="e">
        <f>IF($A305=$C$2,runs!W302,1/0)</f>
        <v>#DIV/0!</v>
      </c>
      <c r="M305" s="29" t="e">
        <f>IF($A305=$C$2,runs!X302,1/0)</f>
        <v>#DIV/0!</v>
      </c>
    </row>
    <row r="306" spans="1:13" x14ac:dyDescent="0.2">
      <c r="A306" s="29">
        <f>runs!C303</f>
        <v>0</v>
      </c>
      <c r="B306" s="29" t="str">
        <f>IF($A306=$C$2,runs!B303," ")</f>
        <v xml:space="preserve"> </v>
      </c>
      <c r="C306" s="29" t="e">
        <f>IF($A306=$C$2,runs!A303,1/0)</f>
        <v>#DIV/0!</v>
      </c>
      <c r="D306" s="29" t="e">
        <f>IF($A306=$C$2,Rohdaten!I303,1/0)</f>
        <v>#DIV/0!</v>
      </c>
      <c r="E306" s="29" t="e">
        <f>IF($A306=$C$2,runs!L303/runs!M303,1/0)</f>
        <v>#DIV/0!</v>
      </c>
      <c r="F306" s="29" t="e">
        <f>IF($A306=$C$2,runs!P303,1/0)</f>
        <v>#DIV/0!</v>
      </c>
      <c r="G306" s="29" t="e">
        <f>IF($A306=$C$2,runs!Q303,1/0)</f>
        <v>#DIV/0!</v>
      </c>
      <c r="H306" s="29" t="e">
        <f>IF($A306=$C$2,runs!R303,1/0)</f>
        <v>#DIV/0!</v>
      </c>
      <c r="I306" s="29" t="e">
        <f>IF($A306=$C$2,runs!S303,1/0)</f>
        <v>#DIV/0!</v>
      </c>
      <c r="J306" s="29" t="e">
        <f>IF($A306=$C$2,runs!O303/runs!M303,1/0)</f>
        <v>#DIV/0!</v>
      </c>
      <c r="K306" s="29" t="e">
        <f t="shared" si="4"/>
        <v>#DIV/0!</v>
      </c>
      <c r="L306" s="29" t="e">
        <f>IF($A306=$C$2,runs!W303,1/0)</f>
        <v>#DIV/0!</v>
      </c>
      <c r="M306" s="29" t="e">
        <f>IF($A306=$C$2,runs!X303,1/0)</f>
        <v>#DIV/0!</v>
      </c>
    </row>
    <row r="307" spans="1:13" x14ac:dyDescent="0.2">
      <c r="A307" s="29">
        <f>runs!C304</f>
        <v>0</v>
      </c>
      <c r="B307" s="29" t="str">
        <f>IF($A307=$C$2,runs!B304," ")</f>
        <v xml:space="preserve"> </v>
      </c>
      <c r="C307" s="29" t="e">
        <f>IF($A307=$C$2,runs!A304,1/0)</f>
        <v>#DIV/0!</v>
      </c>
      <c r="D307" s="29" t="e">
        <f>IF($A307=$C$2,Rohdaten!I304,1/0)</f>
        <v>#DIV/0!</v>
      </c>
      <c r="E307" s="29" t="e">
        <f>IF($A307=$C$2,runs!L304/runs!M304,1/0)</f>
        <v>#DIV/0!</v>
      </c>
      <c r="F307" s="29" t="e">
        <f>IF($A307=$C$2,runs!P304,1/0)</f>
        <v>#DIV/0!</v>
      </c>
      <c r="G307" s="29" t="e">
        <f>IF($A307=$C$2,runs!Q304,1/0)</f>
        <v>#DIV/0!</v>
      </c>
      <c r="H307" s="29" t="e">
        <f>IF($A307=$C$2,runs!R304,1/0)</f>
        <v>#DIV/0!</v>
      </c>
      <c r="I307" s="29" t="e">
        <f>IF($A307=$C$2,runs!S304,1/0)</f>
        <v>#DIV/0!</v>
      </c>
      <c r="J307" s="29" t="e">
        <f>IF($A307=$C$2,runs!O304/runs!M304,1/0)</f>
        <v>#DIV/0!</v>
      </c>
      <c r="K307" s="29" t="e">
        <f t="shared" si="4"/>
        <v>#DIV/0!</v>
      </c>
      <c r="L307" s="29" t="e">
        <f>IF($A307=$C$2,runs!W304,1/0)</f>
        <v>#DIV/0!</v>
      </c>
      <c r="M307" s="29" t="e">
        <f>IF($A307=$C$2,runs!X304,1/0)</f>
        <v>#DIV/0!</v>
      </c>
    </row>
    <row r="308" spans="1:13" x14ac:dyDescent="0.2">
      <c r="A308" s="29">
        <f>runs!C305</f>
        <v>0</v>
      </c>
      <c r="B308" s="29" t="str">
        <f>IF($A308=$C$2,runs!B305," ")</f>
        <v xml:space="preserve"> </v>
      </c>
      <c r="C308" s="29" t="e">
        <f>IF($A308=$C$2,runs!A305,1/0)</f>
        <v>#DIV/0!</v>
      </c>
      <c r="D308" s="29" t="e">
        <f>IF($A308=$C$2,Rohdaten!I305,1/0)</f>
        <v>#DIV/0!</v>
      </c>
      <c r="E308" s="29" t="e">
        <f>IF($A308=$C$2,runs!L305/runs!M305,1/0)</f>
        <v>#DIV/0!</v>
      </c>
      <c r="F308" s="29" t="e">
        <f>IF($A308=$C$2,runs!P305,1/0)</f>
        <v>#DIV/0!</v>
      </c>
      <c r="G308" s="29" t="e">
        <f>IF($A308=$C$2,runs!Q305,1/0)</f>
        <v>#DIV/0!</v>
      </c>
      <c r="H308" s="29" t="e">
        <f>IF($A308=$C$2,runs!R305,1/0)</f>
        <v>#DIV/0!</v>
      </c>
      <c r="I308" s="29" t="e">
        <f>IF($A308=$C$2,runs!S305,1/0)</f>
        <v>#DIV/0!</v>
      </c>
      <c r="J308" s="29" t="e">
        <f>IF($A308=$C$2,runs!O305/runs!M305,1/0)</f>
        <v>#DIV/0!</v>
      </c>
      <c r="K308" s="29" t="e">
        <f t="shared" si="4"/>
        <v>#DIV/0!</v>
      </c>
      <c r="L308" s="29" t="e">
        <f>IF($A308=$C$2,runs!W305,1/0)</f>
        <v>#DIV/0!</v>
      </c>
      <c r="M308" s="29" t="e">
        <f>IF($A308=$C$2,runs!X305,1/0)</f>
        <v>#DIV/0!</v>
      </c>
    </row>
    <row r="309" spans="1:13" x14ac:dyDescent="0.2">
      <c r="A309" s="29">
        <f>runs!C306</f>
        <v>0</v>
      </c>
      <c r="B309" s="29" t="str">
        <f>IF($A309=$C$2,runs!B306," ")</f>
        <v xml:space="preserve"> </v>
      </c>
      <c r="C309" s="29" t="e">
        <f>IF($A309=$C$2,runs!A306,1/0)</f>
        <v>#DIV/0!</v>
      </c>
      <c r="D309" s="29" t="e">
        <f>IF($A309=$C$2,Rohdaten!I306,1/0)</f>
        <v>#DIV/0!</v>
      </c>
      <c r="E309" s="29" t="e">
        <f>IF($A309=$C$2,runs!L306/runs!M306,1/0)</f>
        <v>#DIV/0!</v>
      </c>
      <c r="F309" s="29" t="e">
        <f>IF($A309=$C$2,runs!P306,1/0)</f>
        <v>#DIV/0!</v>
      </c>
      <c r="G309" s="29" t="e">
        <f>IF($A309=$C$2,runs!Q306,1/0)</f>
        <v>#DIV/0!</v>
      </c>
      <c r="H309" s="29" t="e">
        <f>IF($A309=$C$2,runs!R306,1/0)</f>
        <v>#DIV/0!</v>
      </c>
      <c r="I309" s="29" t="e">
        <f>IF($A309=$C$2,runs!S306,1/0)</f>
        <v>#DIV/0!</v>
      </c>
      <c r="J309" s="29" t="e">
        <f>IF($A309=$C$2,runs!O306/runs!M306,1/0)</f>
        <v>#DIV/0!</v>
      </c>
      <c r="K309" s="29" t="e">
        <f t="shared" si="4"/>
        <v>#DIV/0!</v>
      </c>
      <c r="L309" s="29" t="e">
        <f>IF($A309=$C$2,runs!W306,1/0)</f>
        <v>#DIV/0!</v>
      </c>
      <c r="M309" s="29" t="e">
        <f>IF($A309=$C$2,runs!X306,1/0)</f>
        <v>#DIV/0!</v>
      </c>
    </row>
    <row r="310" spans="1:13" x14ac:dyDescent="0.2">
      <c r="A310" s="29">
        <f>runs!C307</f>
        <v>0</v>
      </c>
      <c r="B310" s="29" t="str">
        <f>IF($A310=$C$2,runs!B307," ")</f>
        <v xml:space="preserve"> </v>
      </c>
      <c r="C310" s="29" t="e">
        <f>IF($A310=$C$2,runs!A307,1/0)</f>
        <v>#DIV/0!</v>
      </c>
      <c r="D310" s="29" t="e">
        <f>IF($A310=$C$2,Rohdaten!I307,1/0)</f>
        <v>#DIV/0!</v>
      </c>
      <c r="E310" s="29" t="e">
        <f>IF($A310=$C$2,runs!L307/runs!M307,1/0)</f>
        <v>#DIV/0!</v>
      </c>
      <c r="F310" s="29" t="e">
        <f>IF($A310=$C$2,runs!P307,1/0)</f>
        <v>#DIV/0!</v>
      </c>
      <c r="G310" s="29" t="e">
        <f>IF($A310=$C$2,runs!Q307,1/0)</f>
        <v>#DIV/0!</v>
      </c>
      <c r="H310" s="29" t="e">
        <f>IF($A310=$C$2,runs!R307,1/0)</f>
        <v>#DIV/0!</v>
      </c>
      <c r="I310" s="29" t="e">
        <f>IF($A310=$C$2,runs!S307,1/0)</f>
        <v>#DIV/0!</v>
      </c>
      <c r="J310" s="29" t="e">
        <f>IF($A310=$C$2,runs!O307/runs!M307,1/0)</f>
        <v>#DIV/0!</v>
      </c>
      <c r="K310" s="29" t="e">
        <f t="shared" si="4"/>
        <v>#DIV/0!</v>
      </c>
      <c r="L310" s="29" t="e">
        <f>IF($A310=$C$2,runs!W307,1/0)</f>
        <v>#DIV/0!</v>
      </c>
      <c r="M310" s="29" t="e">
        <f>IF($A310=$C$2,runs!X307,1/0)</f>
        <v>#DIV/0!</v>
      </c>
    </row>
    <row r="311" spans="1:13" x14ac:dyDescent="0.2">
      <c r="A311" s="29">
        <f>runs!C308</f>
        <v>0</v>
      </c>
      <c r="B311" s="29" t="str">
        <f>IF($A311=$C$2,runs!B308," ")</f>
        <v xml:space="preserve"> </v>
      </c>
      <c r="C311" s="29" t="e">
        <f>IF($A311=$C$2,runs!A308,1/0)</f>
        <v>#DIV/0!</v>
      </c>
      <c r="D311" s="29" t="e">
        <f>IF($A311=$C$2,Rohdaten!I308,1/0)</f>
        <v>#DIV/0!</v>
      </c>
      <c r="E311" s="29" t="e">
        <f>IF($A311=$C$2,runs!L308/runs!M308,1/0)</f>
        <v>#DIV/0!</v>
      </c>
      <c r="F311" s="29" t="e">
        <f>IF($A311=$C$2,runs!P308,1/0)</f>
        <v>#DIV/0!</v>
      </c>
      <c r="G311" s="29" t="e">
        <f>IF($A311=$C$2,runs!Q308,1/0)</f>
        <v>#DIV/0!</v>
      </c>
      <c r="H311" s="29" t="e">
        <f>IF($A311=$C$2,runs!R308,1/0)</f>
        <v>#DIV/0!</v>
      </c>
      <c r="I311" s="29" t="e">
        <f>IF($A311=$C$2,runs!S308,1/0)</f>
        <v>#DIV/0!</v>
      </c>
      <c r="J311" s="29" t="e">
        <f>IF($A311=$C$2,runs!O308/runs!M308,1/0)</f>
        <v>#DIV/0!</v>
      </c>
      <c r="K311" s="29" t="e">
        <f t="shared" si="4"/>
        <v>#DIV/0!</v>
      </c>
      <c r="L311" s="29" t="e">
        <f>IF($A311=$C$2,runs!W308,1/0)</f>
        <v>#DIV/0!</v>
      </c>
      <c r="M311" s="29" t="e">
        <f>IF($A311=$C$2,runs!X308,1/0)</f>
        <v>#DIV/0!</v>
      </c>
    </row>
    <row r="312" spans="1:13" x14ac:dyDescent="0.2">
      <c r="A312" s="29">
        <f>runs!C309</f>
        <v>0</v>
      </c>
      <c r="B312" s="29" t="str">
        <f>IF($A312=$C$2,runs!B309," ")</f>
        <v xml:space="preserve"> </v>
      </c>
      <c r="C312" s="29" t="e">
        <f>IF($A312=$C$2,runs!A309,1/0)</f>
        <v>#DIV/0!</v>
      </c>
      <c r="D312" s="29" t="e">
        <f>IF($A312=$C$2,Rohdaten!I309,1/0)</f>
        <v>#DIV/0!</v>
      </c>
      <c r="E312" s="29" t="e">
        <f>IF($A312=$C$2,runs!L309/runs!M309,1/0)</f>
        <v>#DIV/0!</v>
      </c>
      <c r="F312" s="29" t="e">
        <f>IF($A312=$C$2,runs!P309,1/0)</f>
        <v>#DIV/0!</v>
      </c>
      <c r="G312" s="29" t="e">
        <f>IF($A312=$C$2,runs!Q309,1/0)</f>
        <v>#DIV/0!</v>
      </c>
      <c r="H312" s="29" t="e">
        <f>IF($A312=$C$2,runs!R309,1/0)</f>
        <v>#DIV/0!</v>
      </c>
      <c r="I312" s="29" t="e">
        <f>IF($A312=$C$2,runs!S309,1/0)</f>
        <v>#DIV/0!</v>
      </c>
      <c r="J312" s="29" t="e">
        <f>IF($A312=$C$2,runs!O309/runs!M309,1/0)</f>
        <v>#DIV/0!</v>
      </c>
      <c r="K312" s="29" t="e">
        <f t="shared" si="4"/>
        <v>#DIV/0!</v>
      </c>
      <c r="L312" s="29" t="e">
        <f>IF($A312=$C$2,runs!W309,1/0)</f>
        <v>#DIV/0!</v>
      </c>
      <c r="M312" s="29" t="e">
        <f>IF($A312=$C$2,runs!X309,1/0)</f>
        <v>#DIV/0!</v>
      </c>
    </row>
    <row r="313" spans="1:13" x14ac:dyDescent="0.2">
      <c r="A313" s="29">
        <f>runs!C310</f>
        <v>0</v>
      </c>
      <c r="B313" s="29" t="str">
        <f>IF($A313=$C$2,runs!B310," ")</f>
        <v xml:space="preserve"> </v>
      </c>
      <c r="C313" s="29" t="e">
        <f>IF($A313=$C$2,runs!A310,1/0)</f>
        <v>#DIV/0!</v>
      </c>
      <c r="D313" s="29" t="e">
        <f>IF($A313=$C$2,Rohdaten!I310,1/0)</f>
        <v>#DIV/0!</v>
      </c>
      <c r="E313" s="29" t="e">
        <f>IF($A313=$C$2,runs!L310/runs!M310,1/0)</f>
        <v>#DIV/0!</v>
      </c>
      <c r="F313" s="29" t="e">
        <f>IF($A313=$C$2,runs!P310,1/0)</f>
        <v>#DIV/0!</v>
      </c>
      <c r="G313" s="29" t="e">
        <f>IF($A313=$C$2,runs!Q310,1/0)</f>
        <v>#DIV/0!</v>
      </c>
      <c r="H313" s="29" t="e">
        <f>IF($A313=$C$2,runs!R310,1/0)</f>
        <v>#DIV/0!</v>
      </c>
      <c r="I313" s="29" t="e">
        <f>IF($A313=$C$2,runs!S310,1/0)</f>
        <v>#DIV/0!</v>
      </c>
      <c r="J313" s="29" t="e">
        <f>IF($A313=$C$2,runs!O310/runs!M310,1/0)</f>
        <v>#DIV/0!</v>
      </c>
      <c r="K313" s="29" t="e">
        <f t="shared" si="4"/>
        <v>#DIV/0!</v>
      </c>
      <c r="L313" s="29" t="e">
        <f>IF($A313=$C$2,runs!W310,1/0)</f>
        <v>#DIV/0!</v>
      </c>
      <c r="M313" s="29" t="e">
        <f>IF($A313=$C$2,runs!X310,1/0)</f>
        <v>#DIV/0!</v>
      </c>
    </row>
    <row r="314" spans="1:13" x14ac:dyDescent="0.2">
      <c r="A314" s="29">
        <f>runs!C311</f>
        <v>0</v>
      </c>
      <c r="B314" s="29" t="str">
        <f>IF($A314=$C$2,runs!B311," ")</f>
        <v xml:space="preserve"> </v>
      </c>
      <c r="C314" s="29" t="e">
        <f>IF($A314=$C$2,runs!A311,1/0)</f>
        <v>#DIV/0!</v>
      </c>
      <c r="D314" s="29" t="e">
        <f>IF($A314=$C$2,Rohdaten!I311,1/0)</f>
        <v>#DIV/0!</v>
      </c>
      <c r="E314" s="29" t="e">
        <f>IF($A314=$C$2,runs!L311/runs!M311,1/0)</f>
        <v>#DIV/0!</v>
      </c>
      <c r="F314" s="29" t="e">
        <f>IF($A314=$C$2,runs!P311,1/0)</f>
        <v>#DIV/0!</v>
      </c>
      <c r="G314" s="29" t="e">
        <f>IF($A314=$C$2,runs!Q311,1/0)</f>
        <v>#DIV/0!</v>
      </c>
      <c r="H314" s="29" t="e">
        <f>IF($A314=$C$2,runs!R311,1/0)</f>
        <v>#DIV/0!</v>
      </c>
      <c r="I314" s="29" t="e">
        <f>IF($A314=$C$2,runs!S311,1/0)</f>
        <v>#DIV/0!</v>
      </c>
      <c r="J314" s="29" t="e">
        <f>IF($A314=$C$2,runs!O311/runs!M311,1/0)</f>
        <v>#DIV/0!</v>
      </c>
      <c r="K314" s="29" t="e">
        <f t="shared" si="4"/>
        <v>#DIV/0!</v>
      </c>
      <c r="L314" s="29" t="e">
        <f>IF($A314=$C$2,runs!W311,1/0)</f>
        <v>#DIV/0!</v>
      </c>
      <c r="M314" s="29" t="e">
        <f>IF($A314=$C$2,runs!X311,1/0)</f>
        <v>#DIV/0!</v>
      </c>
    </row>
    <row r="315" spans="1:13" x14ac:dyDescent="0.2">
      <c r="A315" s="29">
        <f>runs!C312</f>
        <v>0</v>
      </c>
      <c r="B315" s="29" t="str">
        <f>IF($A315=$C$2,runs!B312," ")</f>
        <v xml:space="preserve"> </v>
      </c>
      <c r="C315" s="29" t="e">
        <f>IF($A315=$C$2,runs!A312,1/0)</f>
        <v>#DIV/0!</v>
      </c>
      <c r="D315" s="29" t="e">
        <f>IF($A315=$C$2,Rohdaten!I312,1/0)</f>
        <v>#DIV/0!</v>
      </c>
      <c r="E315" s="29" t="e">
        <f>IF($A315=$C$2,runs!L312/runs!M312,1/0)</f>
        <v>#DIV/0!</v>
      </c>
      <c r="F315" s="29" t="e">
        <f>IF($A315=$C$2,runs!P312,1/0)</f>
        <v>#DIV/0!</v>
      </c>
      <c r="G315" s="29" t="e">
        <f>IF($A315=$C$2,runs!Q312,1/0)</f>
        <v>#DIV/0!</v>
      </c>
      <c r="H315" s="29" t="e">
        <f>IF($A315=$C$2,runs!R312,1/0)</f>
        <v>#DIV/0!</v>
      </c>
      <c r="I315" s="29" t="e">
        <f>IF($A315=$C$2,runs!S312,1/0)</f>
        <v>#DIV/0!</v>
      </c>
      <c r="J315" s="29" t="e">
        <f>IF($A315=$C$2,runs!O312/runs!M312,1/0)</f>
        <v>#DIV/0!</v>
      </c>
      <c r="K315" s="29" t="e">
        <f t="shared" si="4"/>
        <v>#DIV/0!</v>
      </c>
      <c r="L315" s="29" t="e">
        <f>IF($A315=$C$2,runs!W312,1/0)</f>
        <v>#DIV/0!</v>
      </c>
      <c r="M315" s="29" t="e">
        <f>IF($A315=$C$2,runs!X312,1/0)</f>
        <v>#DIV/0!</v>
      </c>
    </row>
    <row r="316" spans="1:13" x14ac:dyDescent="0.2">
      <c r="A316" s="29">
        <f>runs!C313</f>
        <v>0</v>
      </c>
      <c r="B316" s="29" t="str">
        <f>IF($A316=$C$2,runs!B313," ")</f>
        <v xml:space="preserve"> </v>
      </c>
      <c r="C316" s="29" t="e">
        <f>IF($A316=$C$2,runs!A313,1/0)</f>
        <v>#DIV/0!</v>
      </c>
      <c r="D316" s="29" t="e">
        <f>IF($A316=$C$2,Rohdaten!I313,1/0)</f>
        <v>#DIV/0!</v>
      </c>
      <c r="E316" s="29" t="e">
        <f>IF($A316=$C$2,runs!L313/runs!M313,1/0)</f>
        <v>#DIV/0!</v>
      </c>
      <c r="F316" s="29" t="e">
        <f>IF($A316=$C$2,runs!P313,1/0)</f>
        <v>#DIV/0!</v>
      </c>
      <c r="G316" s="29" t="e">
        <f>IF($A316=$C$2,runs!Q313,1/0)</f>
        <v>#DIV/0!</v>
      </c>
      <c r="H316" s="29" t="e">
        <f>IF($A316=$C$2,runs!R313,1/0)</f>
        <v>#DIV/0!</v>
      </c>
      <c r="I316" s="29" t="e">
        <f>IF($A316=$C$2,runs!S313,1/0)</f>
        <v>#DIV/0!</v>
      </c>
      <c r="J316" s="29" t="e">
        <f>IF($A316=$C$2,runs!O313/runs!M313,1/0)</f>
        <v>#DIV/0!</v>
      </c>
      <c r="K316" s="29" t="e">
        <f t="shared" si="4"/>
        <v>#DIV/0!</v>
      </c>
      <c r="L316" s="29" t="e">
        <f>IF($A316=$C$2,runs!W313,1/0)</f>
        <v>#DIV/0!</v>
      </c>
      <c r="M316" s="29" t="e">
        <f>IF($A316=$C$2,runs!X313,1/0)</f>
        <v>#DIV/0!</v>
      </c>
    </row>
    <row r="317" spans="1:13" x14ac:dyDescent="0.2">
      <c r="A317" s="29">
        <f>runs!C314</f>
        <v>0</v>
      </c>
      <c r="B317" s="29" t="str">
        <f>IF($A317=$C$2,runs!B314," ")</f>
        <v xml:space="preserve"> </v>
      </c>
      <c r="C317" s="29" t="e">
        <f>IF($A317=$C$2,runs!A314,1/0)</f>
        <v>#DIV/0!</v>
      </c>
      <c r="D317" s="29" t="e">
        <f>IF($A317=$C$2,Rohdaten!I314,1/0)</f>
        <v>#DIV/0!</v>
      </c>
      <c r="E317" s="29" t="e">
        <f>IF($A317=$C$2,runs!L314/runs!M314,1/0)</f>
        <v>#DIV/0!</v>
      </c>
      <c r="F317" s="29" t="e">
        <f>IF($A317=$C$2,runs!P314,1/0)</f>
        <v>#DIV/0!</v>
      </c>
      <c r="G317" s="29" t="e">
        <f>IF($A317=$C$2,runs!Q314,1/0)</f>
        <v>#DIV/0!</v>
      </c>
      <c r="H317" s="29" t="e">
        <f>IF($A317=$C$2,runs!R314,1/0)</f>
        <v>#DIV/0!</v>
      </c>
      <c r="I317" s="29" t="e">
        <f>IF($A317=$C$2,runs!S314,1/0)</f>
        <v>#DIV/0!</v>
      </c>
      <c r="J317" s="29" t="e">
        <f>IF($A317=$C$2,runs!O314/runs!M314,1/0)</f>
        <v>#DIV/0!</v>
      </c>
      <c r="K317" s="29" t="e">
        <f t="shared" si="4"/>
        <v>#DIV/0!</v>
      </c>
      <c r="L317" s="29" t="e">
        <f>IF($A317=$C$2,runs!W314,1/0)</f>
        <v>#DIV/0!</v>
      </c>
      <c r="M317" s="29" t="e">
        <f>IF($A317=$C$2,runs!X314,1/0)</f>
        <v>#DIV/0!</v>
      </c>
    </row>
    <row r="318" spans="1:13" x14ac:dyDescent="0.2">
      <c r="A318" s="29">
        <f>runs!C315</f>
        <v>0</v>
      </c>
      <c r="B318" s="29" t="str">
        <f>IF($A318=$C$2,runs!B315," ")</f>
        <v xml:space="preserve"> </v>
      </c>
      <c r="C318" s="29" t="e">
        <f>IF($A318=$C$2,runs!A315,1/0)</f>
        <v>#DIV/0!</v>
      </c>
      <c r="D318" s="29" t="e">
        <f>IF($A318=$C$2,Rohdaten!I315,1/0)</f>
        <v>#DIV/0!</v>
      </c>
      <c r="E318" s="29" t="e">
        <f>IF($A318=$C$2,runs!L315/runs!M315,1/0)</f>
        <v>#DIV/0!</v>
      </c>
      <c r="F318" s="29" t="e">
        <f>IF($A318=$C$2,runs!P315,1/0)</f>
        <v>#DIV/0!</v>
      </c>
      <c r="G318" s="29" t="e">
        <f>IF($A318=$C$2,runs!Q315,1/0)</f>
        <v>#DIV/0!</v>
      </c>
      <c r="H318" s="29" t="e">
        <f>IF($A318=$C$2,runs!R315,1/0)</f>
        <v>#DIV/0!</v>
      </c>
      <c r="I318" s="29" t="e">
        <f>IF($A318=$C$2,runs!S315,1/0)</f>
        <v>#DIV/0!</v>
      </c>
      <c r="J318" s="29" t="e">
        <f>IF($A318=$C$2,runs!O315/runs!M315,1/0)</f>
        <v>#DIV/0!</v>
      </c>
      <c r="K318" s="29" t="e">
        <f t="shared" si="4"/>
        <v>#DIV/0!</v>
      </c>
      <c r="L318" s="29" t="e">
        <f>IF($A318=$C$2,runs!W315,1/0)</f>
        <v>#DIV/0!</v>
      </c>
      <c r="M318" s="29" t="e">
        <f>IF($A318=$C$2,runs!X315,1/0)</f>
        <v>#DIV/0!</v>
      </c>
    </row>
    <row r="319" spans="1:13" x14ac:dyDescent="0.2">
      <c r="A319" s="29">
        <f>runs!C316</f>
        <v>0</v>
      </c>
      <c r="B319" s="29" t="str">
        <f>IF($A319=$C$2,runs!B316," ")</f>
        <v xml:space="preserve"> </v>
      </c>
      <c r="C319" s="29" t="e">
        <f>IF($A319=$C$2,runs!A316,1/0)</f>
        <v>#DIV/0!</v>
      </c>
      <c r="D319" s="29" t="e">
        <f>IF($A319=$C$2,Rohdaten!I316,1/0)</f>
        <v>#DIV/0!</v>
      </c>
      <c r="E319" s="29" t="e">
        <f>IF($A319=$C$2,runs!L316/runs!M316,1/0)</f>
        <v>#DIV/0!</v>
      </c>
      <c r="F319" s="29" t="e">
        <f>IF($A319=$C$2,runs!P316,1/0)</f>
        <v>#DIV/0!</v>
      </c>
      <c r="G319" s="29" t="e">
        <f>IF($A319=$C$2,runs!Q316,1/0)</f>
        <v>#DIV/0!</v>
      </c>
      <c r="H319" s="29" t="e">
        <f>IF($A319=$C$2,runs!R316,1/0)</f>
        <v>#DIV/0!</v>
      </c>
      <c r="I319" s="29" t="e">
        <f>IF($A319=$C$2,runs!S316,1/0)</f>
        <v>#DIV/0!</v>
      </c>
      <c r="J319" s="29" t="e">
        <f>IF($A319=$C$2,runs!O316/runs!M316,1/0)</f>
        <v>#DIV/0!</v>
      </c>
      <c r="K319" s="29" t="e">
        <f t="shared" si="4"/>
        <v>#DIV/0!</v>
      </c>
      <c r="L319" s="29" t="e">
        <f>IF($A319=$C$2,runs!W316,1/0)</f>
        <v>#DIV/0!</v>
      </c>
      <c r="M319" s="29" t="e">
        <f>IF($A319=$C$2,runs!X316,1/0)</f>
        <v>#DIV/0!</v>
      </c>
    </row>
    <row r="320" spans="1:13" x14ac:dyDescent="0.2">
      <c r="A320" s="29">
        <f>runs!C317</f>
        <v>0</v>
      </c>
      <c r="B320" s="29" t="str">
        <f>IF($A320=$C$2,runs!B317," ")</f>
        <v xml:space="preserve"> </v>
      </c>
      <c r="C320" s="29" t="e">
        <f>IF($A320=$C$2,runs!A317,1/0)</f>
        <v>#DIV/0!</v>
      </c>
      <c r="D320" s="29" t="e">
        <f>IF($A320=$C$2,Rohdaten!I317,1/0)</f>
        <v>#DIV/0!</v>
      </c>
      <c r="E320" s="29" t="e">
        <f>IF($A320=$C$2,runs!L317/runs!M317,1/0)</f>
        <v>#DIV/0!</v>
      </c>
      <c r="F320" s="29" t="e">
        <f>IF($A320=$C$2,runs!P317,1/0)</f>
        <v>#DIV/0!</v>
      </c>
      <c r="G320" s="29" t="e">
        <f>IF($A320=$C$2,runs!Q317,1/0)</f>
        <v>#DIV/0!</v>
      </c>
      <c r="H320" s="29" t="e">
        <f>IF($A320=$C$2,runs!R317,1/0)</f>
        <v>#DIV/0!</v>
      </c>
      <c r="I320" s="29" t="e">
        <f>IF($A320=$C$2,runs!S317,1/0)</f>
        <v>#DIV/0!</v>
      </c>
      <c r="J320" s="29" t="e">
        <f>IF($A320=$C$2,runs!O317/runs!M317,1/0)</f>
        <v>#DIV/0!</v>
      </c>
      <c r="K320" s="29" t="e">
        <f t="shared" si="4"/>
        <v>#DIV/0!</v>
      </c>
      <c r="L320" s="29" t="e">
        <f>IF($A320=$C$2,runs!W317,1/0)</f>
        <v>#DIV/0!</v>
      </c>
      <c r="M320" s="29" t="e">
        <f>IF($A320=$C$2,runs!X317,1/0)</f>
        <v>#DIV/0!</v>
      </c>
    </row>
    <row r="321" spans="1:13" x14ac:dyDescent="0.2">
      <c r="A321" s="29">
        <f>runs!C318</f>
        <v>0</v>
      </c>
      <c r="B321" s="29" t="str">
        <f>IF($A321=$C$2,runs!B318," ")</f>
        <v xml:space="preserve"> </v>
      </c>
      <c r="C321" s="29" t="e">
        <f>IF($A321=$C$2,runs!A318,1/0)</f>
        <v>#DIV/0!</v>
      </c>
      <c r="D321" s="29" t="e">
        <f>IF($A321=$C$2,Rohdaten!I318,1/0)</f>
        <v>#DIV/0!</v>
      </c>
      <c r="E321" s="29" t="e">
        <f>IF($A321=$C$2,runs!L318/runs!M318,1/0)</f>
        <v>#DIV/0!</v>
      </c>
      <c r="F321" s="29" t="e">
        <f>IF($A321=$C$2,runs!P318,1/0)</f>
        <v>#DIV/0!</v>
      </c>
      <c r="G321" s="29" t="e">
        <f>IF($A321=$C$2,runs!Q318,1/0)</f>
        <v>#DIV/0!</v>
      </c>
      <c r="H321" s="29" t="e">
        <f>IF($A321=$C$2,runs!R318,1/0)</f>
        <v>#DIV/0!</v>
      </c>
      <c r="I321" s="29" t="e">
        <f>IF($A321=$C$2,runs!S318,1/0)</f>
        <v>#DIV/0!</v>
      </c>
      <c r="J321" s="29" t="e">
        <f>IF($A321=$C$2,runs!O318/runs!M318,1/0)</f>
        <v>#DIV/0!</v>
      </c>
      <c r="K321" s="29" t="e">
        <f t="shared" si="4"/>
        <v>#DIV/0!</v>
      </c>
      <c r="L321" s="29" t="e">
        <f>IF($A321=$C$2,runs!W318,1/0)</f>
        <v>#DIV/0!</v>
      </c>
      <c r="M321" s="29" t="e">
        <f>IF($A321=$C$2,runs!X318,1/0)</f>
        <v>#DIV/0!</v>
      </c>
    </row>
    <row r="322" spans="1:13" x14ac:dyDescent="0.2">
      <c r="A322" s="29">
        <f>runs!C319</f>
        <v>0</v>
      </c>
      <c r="B322" s="29" t="str">
        <f>IF($A322=$C$2,runs!B319," ")</f>
        <v xml:space="preserve"> </v>
      </c>
      <c r="C322" s="29" t="e">
        <f>IF($A322=$C$2,runs!A319,1/0)</f>
        <v>#DIV/0!</v>
      </c>
      <c r="D322" s="29" t="e">
        <f>IF($A322=$C$2,Rohdaten!I319,1/0)</f>
        <v>#DIV/0!</v>
      </c>
      <c r="E322" s="29" t="e">
        <f>IF($A322=$C$2,runs!L319/runs!M319,1/0)</f>
        <v>#DIV/0!</v>
      </c>
      <c r="F322" s="29" t="e">
        <f>IF($A322=$C$2,runs!P319,1/0)</f>
        <v>#DIV/0!</v>
      </c>
      <c r="G322" s="29" t="e">
        <f>IF($A322=$C$2,runs!Q319,1/0)</f>
        <v>#DIV/0!</v>
      </c>
      <c r="H322" s="29" t="e">
        <f>IF($A322=$C$2,runs!R319,1/0)</f>
        <v>#DIV/0!</v>
      </c>
      <c r="I322" s="29" t="e">
        <f>IF($A322=$C$2,runs!S319,1/0)</f>
        <v>#DIV/0!</v>
      </c>
      <c r="J322" s="29" t="e">
        <f>IF($A322=$C$2,runs!O319/runs!M319,1/0)</f>
        <v>#DIV/0!</v>
      </c>
      <c r="K322" s="29" t="e">
        <f t="shared" si="4"/>
        <v>#DIV/0!</v>
      </c>
      <c r="L322" s="29" t="e">
        <f>IF($A322=$C$2,runs!W319,1/0)</f>
        <v>#DIV/0!</v>
      </c>
      <c r="M322" s="29" t="e">
        <f>IF($A322=$C$2,runs!X319,1/0)</f>
        <v>#DIV/0!</v>
      </c>
    </row>
    <row r="323" spans="1:13" x14ac:dyDescent="0.2">
      <c r="A323" s="29">
        <f>runs!C320</f>
        <v>0</v>
      </c>
      <c r="B323" s="29" t="str">
        <f>IF($A323=$C$2,runs!B320," ")</f>
        <v xml:space="preserve"> </v>
      </c>
      <c r="C323" s="29" t="e">
        <f>IF($A323=$C$2,runs!A320,1/0)</f>
        <v>#DIV/0!</v>
      </c>
      <c r="D323" s="29" t="e">
        <f>IF($A323=$C$2,Rohdaten!I320,1/0)</f>
        <v>#DIV/0!</v>
      </c>
      <c r="E323" s="29" t="e">
        <f>IF($A323=$C$2,runs!L320/runs!M320,1/0)</f>
        <v>#DIV/0!</v>
      </c>
      <c r="F323" s="29" t="e">
        <f>IF($A323=$C$2,runs!P320,1/0)</f>
        <v>#DIV/0!</v>
      </c>
      <c r="G323" s="29" t="e">
        <f>IF($A323=$C$2,runs!Q320,1/0)</f>
        <v>#DIV/0!</v>
      </c>
      <c r="H323" s="29" t="e">
        <f>IF($A323=$C$2,runs!R320,1/0)</f>
        <v>#DIV/0!</v>
      </c>
      <c r="I323" s="29" t="e">
        <f>IF($A323=$C$2,runs!S320,1/0)</f>
        <v>#DIV/0!</v>
      </c>
      <c r="J323" s="29" t="e">
        <f>IF($A323=$C$2,runs!O320/runs!M320,1/0)</f>
        <v>#DIV/0!</v>
      </c>
      <c r="K323" s="29" t="e">
        <f t="shared" si="4"/>
        <v>#DIV/0!</v>
      </c>
      <c r="L323" s="29" t="e">
        <f>IF($A323=$C$2,runs!W320,1/0)</f>
        <v>#DIV/0!</v>
      </c>
      <c r="M323" s="29" t="e">
        <f>IF($A323=$C$2,runs!X320,1/0)</f>
        <v>#DIV/0!</v>
      </c>
    </row>
    <row r="324" spans="1:13" x14ac:dyDescent="0.2">
      <c r="A324" s="29">
        <f>runs!C321</f>
        <v>0</v>
      </c>
      <c r="B324" s="29" t="str">
        <f>IF($A324=$C$2,runs!B321," ")</f>
        <v xml:space="preserve"> </v>
      </c>
      <c r="C324" s="29" t="e">
        <f>IF($A324=$C$2,runs!A321,1/0)</f>
        <v>#DIV/0!</v>
      </c>
      <c r="D324" s="29" t="e">
        <f>IF($A324=$C$2,Rohdaten!I321,1/0)</f>
        <v>#DIV/0!</v>
      </c>
      <c r="E324" s="29" t="e">
        <f>IF($A324=$C$2,runs!L321/runs!M321,1/0)</f>
        <v>#DIV/0!</v>
      </c>
      <c r="F324" s="29" t="e">
        <f>IF($A324=$C$2,runs!P321,1/0)</f>
        <v>#DIV/0!</v>
      </c>
      <c r="G324" s="29" t="e">
        <f>IF($A324=$C$2,runs!Q321,1/0)</f>
        <v>#DIV/0!</v>
      </c>
      <c r="H324" s="29" t="e">
        <f>IF($A324=$C$2,runs!R321,1/0)</f>
        <v>#DIV/0!</v>
      </c>
      <c r="I324" s="29" t="e">
        <f>IF($A324=$C$2,runs!S321,1/0)</f>
        <v>#DIV/0!</v>
      </c>
      <c r="J324" s="29" t="e">
        <f>IF($A324=$C$2,runs!O321/runs!M321,1/0)</f>
        <v>#DIV/0!</v>
      </c>
      <c r="K324" s="29" t="e">
        <f t="shared" si="4"/>
        <v>#DIV/0!</v>
      </c>
      <c r="L324" s="29" t="e">
        <f>IF($A324=$C$2,runs!W321,1/0)</f>
        <v>#DIV/0!</v>
      </c>
      <c r="M324" s="29" t="e">
        <f>IF($A324=$C$2,runs!X321,1/0)</f>
        <v>#DIV/0!</v>
      </c>
    </row>
    <row r="325" spans="1:13" x14ac:dyDescent="0.2">
      <c r="A325" s="29">
        <f>runs!C322</f>
        <v>0</v>
      </c>
      <c r="B325" s="29" t="str">
        <f>IF($A325=$C$2,runs!B322," ")</f>
        <v xml:space="preserve"> </v>
      </c>
      <c r="C325" s="29" t="e">
        <f>IF($A325=$C$2,runs!A322,1/0)</f>
        <v>#DIV/0!</v>
      </c>
      <c r="D325" s="29" t="e">
        <f>IF($A325=$C$2,Rohdaten!I322,1/0)</f>
        <v>#DIV/0!</v>
      </c>
      <c r="E325" s="29" t="e">
        <f>IF($A325=$C$2,runs!L322/runs!M322,1/0)</f>
        <v>#DIV/0!</v>
      </c>
      <c r="F325" s="29" t="e">
        <f>IF($A325=$C$2,runs!P322,1/0)</f>
        <v>#DIV/0!</v>
      </c>
      <c r="G325" s="29" t="e">
        <f>IF($A325=$C$2,runs!Q322,1/0)</f>
        <v>#DIV/0!</v>
      </c>
      <c r="H325" s="29" t="e">
        <f>IF($A325=$C$2,runs!R322,1/0)</f>
        <v>#DIV/0!</v>
      </c>
      <c r="I325" s="29" t="e">
        <f>IF($A325=$C$2,runs!S322,1/0)</f>
        <v>#DIV/0!</v>
      </c>
      <c r="J325" s="29" t="e">
        <f>IF($A325=$C$2,runs!O322/runs!M322,1/0)</f>
        <v>#DIV/0!</v>
      </c>
      <c r="K325" s="29" t="e">
        <f t="shared" si="4"/>
        <v>#DIV/0!</v>
      </c>
      <c r="L325" s="29" t="e">
        <f>IF($A325=$C$2,runs!W322,1/0)</f>
        <v>#DIV/0!</v>
      </c>
      <c r="M325" s="29" t="e">
        <f>IF($A325=$C$2,runs!X322,1/0)</f>
        <v>#DIV/0!</v>
      </c>
    </row>
    <row r="326" spans="1:13" x14ac:dyDescent="0.2">
      <c r="A326" s="29">
        <f>runs!C323</f>
        <v>0</v>
      </c>
      <c r="B326" s="29" t="str">
        <f>IF($A326=$C$2,runs!B323," ")</f>
        <v xml:space="preserve"> </v>
      </c>
      <c r="C326" s="29" t="e">
        <f>IF($A326=$C$2,runs!A323,1/0)</f>
        <v>#DIV/0!</v>
      </c>
      <c r="D326" s="29" t="e">
        <f>IF($A326=$C$2,Rohdaten!I323,1/0)</f>
        <v>#DIV/0!</v>
      </c>
      <c r="E326" s="29" t="e">
        <f>IF($A326=$C$2,runs!L323/runs!M323,1/0)</f>
        <v>#DIV/0!</v>
      </c>
      <c r="F326" s="29" t="e">
        <f>IF($A326=$C$2,runs!P323,1/0)</f>
        <v>#DIV/0!</v>
      </c>
      <c r="G326" s="29" t="e">
        <f>IF($A326=$C$2,runs!Q323,1/0)</f>
        <v>#DIV/0!</v>
      </c>
      <c r="H326" s="29" t="e">
        <f>IF($A326=$C$2,runs!R323,1/0)</f>
        <v>#DIV/0!</v>
      </c>
      <c r="I326" s="29" t="e">
        <f>IF($A326=$C$2,runs!S323,1/0)</f>
        <v>#DIV/0!</v>
      </c>
      <c r="J326" s="29" t="e">
        <f>IF($A326=$C$2,runs!O323/runs!M323,1/0)</f>
        <v>#DIV/0!</v>
      </c>
      <c r="K326" s="29" t="e">
        <f t="shared" ref="K326:K389" si="5">J326*1000000000</f>
        <v>#DIV/0!</v>
      </c>
      <c r="L326" s="29" t="e">
        <f>IF($A326=$C$2,runs!W323,1/0)</f>
        <v>#DIV/0!</v>
      </c>
      <c r="M326" s="29" t="e">
        <f>IF($A326=$C$2,runs!X323,1/0)</f>
        <v>#DIV/0!</v>
      </c>
    </row>
    <row r="327" spans="1:13" x14ac:dyDescent="0.2">
      <c r="A327" s="29">
        <f>runs!C324</f>
        <v>0</v>
      </c>
      <c r="B327" s="29" t="str">
        <f>IF($A327=$C$2,runs!B324," ")</f>
        <v xml:space="preserve"> </v>
      </c>
      <c r="C327" s="29" t="e">
        <f>IF($A327=$C$2,runs!A324,1/0)</f>
        <v>#DIV/0!</v>
      </c>
      <c r="D327" s="29" t="e">
        <f>IF($A327=$C$2,Rohdaten!I324,1/0)</f>
        <v>#DIV/0!</v>
      </c>
      <c r="E327" s="29" t="e">
        <f>IF($A327=$C$2,runs!L324/runs!M324,1/0)</f>
        <v>#DIV/0!</v>
      </c>
      <c r="F327" s="29" t="e">
        <f>IF($A327=$C$2,runs!P324,1/0)</f>
        <v>#DIV/0!</v>
      </c>
      <c r="G327" s="29" t="e">
        <f>IF($A327=$C$2,runs!Q324,1/0)</f>
        <v>#DIV/0!</v>
      </c>
      <c r="H327" s="29" t="e">
        <f>IF($A327=$C$2,runs!R324,1/0)</f>
        <v>#DIV/0!</v>
      </c>
      <c r="I327" s="29" t="e">
        <f>IF($A327=$C$2,runs!S324,1/0)</f>
        <v>#DIV/0!</v>
      </c>
      <c r="J327" s="29" t="e">
        <f>IF($A327=$C$2,runs!O324/runs!M324,1/0)</f>
        <v>#DIV/0!</v>
      </c>
      <c r="K327" s="29" t="e">
        <f t="shared" si="5"/>
        <v>#DIV/0!</v>
      </c>
      <c r="L327" s="29" t="e">
        <f>IF($A327=$C$2,runs!W324,1/0)</f>
        <v>#DIV/0!</v>
      </c>
      <c r="M327" s="29" t="e">
        <f>IF($A327=$C$2,runs!X324,1/0)</f>
        <v>#DIV/0!</v>
      </c>
    </row>
    <row r="328" spans="1:13" x14ac:dyDescent="0.2">
      <c r="A328" s="29">
        <f>runs!C325</f>
        <v>0</v>
      </c>
      <c r="B328" s="29" t="str">
        <f>IF($A328=$C$2,runs!B325," ")</f>
        <v xml:space="preserve"> </v>
      </c>
      <c r="C328" s="29" t="e">
        <f>IF($A328=$C$2,runs!A325,1/0)</f>
        <v>#DIV/0!</v>
      </c>
      <c r="D328" s="29" t="e">
        <f>IF($A328=$C$2,Rohdaten!I325,1/0)</f>
        <v>#DIV/0!</v>
      </c>
      <c r="E328" s="29" t="e">
        <f>IF($A328=$C$2,runs!L325/runs!M325,1/0)</f>
        <v>#DIV/0!</v>
      </c>
      <c r="F328" s="29" t="e">
        <f>IF($A328=$C$2,runs!P325,1/0)</f>
        <v>#DIV/0!</v>
      </c>
      <c r="G328" s="29" t="e">
        <f>IF($A328=$C$2,runs!Q325,1/0)</f>
        <v>#DIV/0!</v>
      </c>
      <c r="H328" s="29" t="e">
        <f>IF($A328=$C$2,runs!R325,1/0)</f>
        <v>#DIV/0!</v>
      </c>
      <c r="I328" s="29" t="e">
        <f>IF($A328=$C$2,runs!S325,1/0)</f>
        <v>#DIV/0!</v>
      </c>
      <c r="J328" s="29" t="e">
        <f>IF($A328=$C$2,runs!O325/runs!M325,1/0)</f>
        <v>#DIV/0!</v>
      </c>
      <c r="K328" s="29" t="e">
        <f t="shared" si="5"/>
        <v>#DIV/0!</v>
      </c>
      <c r="L328" s="29" t="e">
        <f>IF($A328=$C$2,runs!W325,1/0)</f>
        <v>#DIV/0!</v>
      </c>
      <c r="M328" s="29" t="e">
        <f>IF($A328=$C$2,runs!X325,1/0)</f>
        <v>#DIV/0!</v>
      </c>
    </row>
    <row r="329" spans="1:13" x14ac:dyDescent="0.2">
      <c r="A329" s="29">
        <f>runs!C326</f>
        <v>0</v>
      </c>
      <c r="B329" s="29" t="str">
        <f>IF($A329=$C$2,runs!B326," ")</f>
        <v xml:space="preserve"> </v>
      </c>
      <c r="C329" s="29" t="e">
        <f>IF($A329=$C$2,runs!A326,1/0)</f>
        <v>#DIV/0!</v>
      </c>
      <c r="D329" s="29" t="e">
        <f>IF($A329=$C$2,Rohdaten!I326,1/0)</f>
        <v>#DIV/0!</v>
      </c>
      <c r="E329" s="29" t="e">
        <f>IF($A329=$C$2,runs!L326/runs!M326,1/0)</f>
        <v>#DIV/0!</v>
      </c>
      <c r="F329" s="29" t="e">
        <f>IF($A329=$C$2,runs!P326,1/0)</f>
        <v>#DIV/0!</v>
      </c>
      <c r="G329" s="29" t="e">
        <f>IF($A329=$C$2,runs!Q326,1/0)</f>
        <v>#DIV/0!</v>
      </c>
      <c r="H329" s="29" t="e">
        <f>IF($A329=$C$2,runs!R326,1/0)</f>
        <v>#DIV/0!</v>
      </c>
      <c r="I329" s="29" t="e">
        <f>IF($A329=$C$2,runs!S326,1/0)</f>
        <v>#DIV/0!</v>
      </c>
      <c r="J329" s="29" t="e">
        <f>IF($A329=$C$2,runs!O326/runs!M326,1/0)</f>
        <v>#DIV/0!</v>
      </c>
      <c r="K329" s="29" t="e">
        <f t="shared" si="5"/>
        <v>#DIV/0!</v>
      </c>
      <c r="L329" s="29" t="e">
        <f>IF($A329=$C$2,runs!W326,1/0)</f>
        <v>#DIV/0!</v>
      </c>
      <c r="M329" s="29" t="e">
        <f>IF($A329=$C$2,runs!X326,1/0)</f>
        <v>#DIV/0!</v>
      </c>
    </row>
    <row r="330" spans="1:13" x14ac:dyDescent="0.2">
      <c r="A330" s="29">
        <f>runs!C327</f>
        <v>0</v>
      </c>
      <c r="B330" s="29" t="str">
        <f>IF($A330=$C$2,runs!B327," ")</f>
        <v xml:space="preserve"> </v>
      </c>
      <c r="C330" s="29" t="e">
        <f>IF($A330=$C$2,runs!A327,1/0)</f>
        <v>#DIV/0!</v>
      </c>
      <c r="D330" s="29" t="e">
        <f>IF($A330=$C$2,Rohdaten!I327,1/0)</f>
        <v>#DIV/0!</v>
      </c>
      <c r="E330" s="29" t="e">
        <f>IF($A330=$C$2,runs!L327/runs!M327,1/0)</f>
        <v>#DIV/0!</v>
      </c>
      <c r="F330" s="29" t="e">
        <f>IF($A330=$C$2,runs!P327,1/0)</f>
        <v>#DIV/0!</v>
      </c>
      <c r="G330" s="29" t="e">
        <f>IF($A330=$C$2,runs!Q327,1/0)</f>
        <v>#DIV/0!</v>
      </c>
      <c r="H330" s="29" t="e">
        <f>IF($A330=$C$2,runs!R327,1/0)</f>
        <v>#DIV/0!</v>
      </c>
      <c r="I330" s="29" t="e">
        <f>IF($A330=$C$2,runs!S327,1/0)</f>
        <v>#DIV/0!</v>
      </c>
      <c r="J330" s="29" t="e">
        <f>IF($A330=$C$2,runs!O327/runs!M327,1/0)</f>
        <v>#DIV/0!</v>
      </c>
      <c r="K330" s="29" t="e">
        <f t="shared" si="5"/>
        <v>#DIV/0!</v>
      </c>
      <c r="L330" s="29" t="e">
        <f>IF($A330=$C$2,runs!W327,1/0)</f>
        <v>#DIV/0!</v>
      </c>
      <c r="M330" s="29" t="e">
        <f>IF($A330=$C$2,runs!X327,1/0)</f>
        <v>#DIV/0!</v>
      </c>
    </row>
    <row r="331" spans="1:13" x14ac:dyDescent="0.2">
      <c r="A331" s="29">
        <f>runs!C328</f>
        <v>0</v>
      </c>
      <c r="B331" s="29" t="str">
        <f>IF($A331=$C$2,runs!B328," ")</f>
        <v xml:space="preserve"> </v>
      </c>
      <c r="C331" s="29" t="e">
        <f>IF($A331=$C$2,runs!A328,1/0)</f>
        <v>#DIV/0!</v>
      </c>
      <c r="D331" s="29" t="e">
        <f>IF($A331=$C$2,Rohdaten!I328,1/0)</f>
        <v>#DIV/0!</v>
      </c>
      <c r="E331" s="29" t="e">
        <f>IF($A331=$C$2,runs!L328/runs!M328,1/0)</f>
        <v>#DIV/0!</v>
      </c>
      <c r="F331" s="29" t="e">
        <f>IF($A331=$C$2,runs!P328,1/0)</f>
        <v>#DIV/0!</v>
      </c>
      <c r="G331" s="29" t="e">
        <f>IF($A331=$C$2,runs!Q328,1/0)</f>
        <v>#DIV/0!</v>
      </c>
      <c r="H331" s="29" t="e">
        <f>IF($A331=$C$2,runs!R328,1/0)</f>
        <v>#DIV/0!</v>
      </c>
      <c r="I331" s="29" t="e">
        <f>IF($A331=$C$2,runs!S328,1/0)</f>
        <v>#DIV/0!</v>
      </c>
      <c r="J331" s="29" t="e">
        <f>IF($A331=$C$2,runs!O328/runs!M328,1/0)</f>
        <v>#DIV/0!</v>
      </c>
      <c r="K331" s="29" t="e">
        <f t="shared" si="5"/>
        <v>#DIV/0!</v>
      </c>
      <c r="L331" s="29" t="e">
        <f>IF($A331=$C$2,runs!W328,1/0)</f>
        <v>#DIV/0!</v>
      </c>
      <c r="M331" s="29" t="e">
        <f>IF($A331=$C$2,runs!X328,1/0)</f>
        <v>#DIV/0!</v>
      </c>
    </row>
    <row r="332" spans="1:13" x14ac:dyDescent="0.2">
      <c r="A332" s="29">
        <f>runs!C329</f>
        <v>0</v>
      </c>
      <c r="B332" s="29" t="str">
        <f>IF($A332=$C$2,runs!B329," ")</f>
        <v xml:space="preserve"> </v>
      </c>
      <c r="C332" s="29" t="e">
        <f>IF($A332=$C$2,runs!A329,1/0)</f>
        <v>#DIV/0!</v>
      </c>
      <c r="D332" s="29" t="e">
        <f>IF($A332=$C$2,Rohdaten!I329,1/0)</f>
        <v>#DIV/0!</v>
      </c>
      <c r="E332" s="29" t="e">
        <f>IF($A332=$C$2,runs!L329/runs!M329,1/0)</f>
        <v>#DIV/0!</v>
      </c>
      <c r="F332" s="29" t="e">
        <f>IF($A332=$C$2,runs!P329,1/0)</f>
        <v>#DIV/0!</v>
      </c>
      <c r="G332" s="29" t="e">
        <f>IF($A332=$C$2,runs!Q329,1/0)</f>
        <v>#DIV/0!</v>
      </c>
      <c r="H332" s="29" t="e">
        <f>IF($A332=$C$2,runs!R329,1/0)</f>
        <v>#DIV/0!</v>
      </c>
      <c r="I332" s="29" t="e">
        <f>IF($A332=$C$2,runs!S329,1/0)</f>
        <v>#DIV/0!</v>
      </c>
      <c r="J332" s="29" t="e">
        <f>IF($A332=$C$2,runs!O329/runs!M329,1/0)</f>
        <v>#DIV/0!</v>
      </c>
      <c r="K332" s="29" t="e">
        <f t="shared" si="5"/>
        <v>#DIV/0!</v>
      </c>
      <c r="L332" s="29" t="e">
        <f>IF($A332=$C$2,runs!W329,1/0)</f>
        <v>#DIV/0!</v>
      </c>
      <c r="M332" s="29" t="e">
        <f>IF($A332=$C$2,runs!X329,1/0)</f>
        <v>#DIV/0!</v>
      </c>
    </row>
    <row r="333" spans="1:13" x14ac:dyDescent="0.2">
      <c r="A333" s="29">
        <f>runs!C330</f>
        <v>0</v>
      </c>
      <c r="B333" s="29" t="str">
        <f>IF($A333=$C$2,runs!B330," ")</f>
        <v xml:space="preserve"> </v>
      </c>
      <c r="C333" s="29" t="e">
        <f>IF($A333=$C$2,runs!A330,1/0)</f>
        <v>#DIV/0!</v>
      </c>
      <c r="D333" s="29" t="e">
        <f>IF($A333=$C$2,Rohdaten!I330,1/0)</f>
        <v>#DIV/0!</v>
      </c>
      <c r="E333" s="29" t="e">
        <f>IF($A333=$C$2,runs!L330/runs!M330,1/0)</f>
        <v>#DIV/0!</v>
      </c>
      <c r="F333" s="29" t="e">
        <f>IF($A333=$C$2,runs!P330,1/0)</f>
        <v>#DIV/0!</v>
      </c>
      <c r="G333" s="29" t="e">
        <f>IF($A333=$C$2,runs!Q330,1/0)</f>
        <v>#DIV/0!</v>
      </c>
      <c r="H333" s="29" t="e">
        <f>IF($A333=$C$2,runs!R330,1/0)</f>
        <v>#DIV/0!</v>
      </c>
      <c r="I333" s="29" t="e">
        <f>IF($A333=$C$2,runs!S330,1/0)</f>
        <v>#DIV/0!</v>
      </c>
      <c r="J333" s="29" t="e">
        <f>IF($A333=$C$2,runs!O330/runs!M330,1/0)</f>
        <v>#DIV/0!</v>
      </c>
      <c r="K333" s="29" t="e">
        <f t="shared" si="5"/>
        <v>#DIV/0!</v>
      </c>
      <c r="L333" s="29" t="e">
        <f>IF($A333=$C$2,runs!W330,1/0)</f>
        <v>#DIV/0!</v>
      </c>
      <c r="M333" s="29" t="e">
        <f>IF($A333=$C$2,runs!X330,1/0)</f>
        <v>#DIV/0!</v>
      </c>
    </row>
    <row r="334" spans="1:13" x14ac:dyDescent="0.2">
      <c r="A334" s="29">
        <f>runs!C331</f>
        <v>0</v>
      </c>
      <c r="B334" s="29" t="str">
        <f>IF($A334=$C$2,runs!B331," ")</f>
        <v xml:space="preserve"> </v>
      </c>
      <c r="C334" s="29" t="e">
        <f>IF($A334=$C$2,runs!A331,1/0)</f>
        <v>#DIV/0!</v>
      </c>
      <c r="D334" s="29" t="e">
        <f>IF($A334=$C$2,Rohdaten!I331,1/0)</f>
        <v>#DIV/0!</v>
      </c>
      <c r="E334" s="29" t="e">
        <f>IF($A334=$C$2,runs!L331/runs!M331,1/0)</f>
        <v>#DIV/0!</v>
      </c>
      <c r="F334" s="29" t="e">
        <f>IF($A334=$C$2,runs!P331,1/0)</f>
        <v>#DIV/0!</v>
      </c>
      <c r="G334" s="29" t="e">
        <f>IF($A334=$C$2,runs!Q331,1/0)</f>
        <v>#DIV/0!</v>
      </c>
      <c r="H334" s="29" t="e">
        <f>IF($A334=$C$2,runs!R331,1/0)</f>
        <v>#DIV/0!</v>
      </c>
      <c r="I334" s="29" t="e">
        <f>IF($A334=$C$2,runs!S331,1/0)</f>
        <v>#DIV/0!</v>
      </c>
      <c r="J334" s="29" t="e">
        <f>IF($A334=$C$2,runs!O331/runs!M331,1/0)</f>
        <v>#DIV/0!</v>
      </c>
      <c r="K334" s="29" t="e">
        <f t="shared" si="5"/>
        <v>#DIV/0!</v>
      </c>
      <c r="L334" s="29" t="e">
        <f>IF($A334=$C$2,runs!W331,1/0)</f>
        <v>#DIV/0!</v>
      </c>
      <c r="M334" s="29" t="e">
        <f>IF($A334=$C$2,runs!X331,1/0)</f>
        <v>#DIV/0!</v>
      </c>
    </row>
    <row r="335" spans="1:13" x14ac:dyDescent="0.2">
      <c r="A335" s="29">
        <f>runs!C332</f>
        <v>0</v>
      </c>
      <c r="B335" s="29" t="str">
        <f>IF($A335=$C$2,runs!B332," ")</f>
        <v xml:space="preserve"> </v>
      </c>
      <c r="C335" s="29" t="e">
        <f>IF($A335=$C$2,runs!A332,1/0)</f>
        <v>#DIV/0!</v>
      </c>
      <c r="D335" s="29" t="e">
        <f>IF($A335=$C$2,Rohdaten!I332,1/0)</f>
        <v>#DIV/0!</v>
      </c>
      <c r="E335" s="29" t="e">
        <f>IF($A335=$C$2,runs!L332/runs!M332,1/0)</f>
        <v>#DIV/0!</v>
      </c>
      <c r="F335" s="29" t="e">
        <f>IF($A335=$C$2,runs!P332,1/0)</f>
        <v>#DIV/0!</v>
      </c>
      <c r="G335" s="29" t="e">
        <f>IF($A335=$C$2,runs!Q332,1/0)</f>
        <v>#DIV/0!</v>
      </c>
      <c r="H335" s="29" t="e">
        <f>IF($A335=$C$2,runs!R332,1/0)</f>
        <v>#DIV/0!</v>
      </c>
      <c r="I335" s="29" t="e">
        <f>IF($A335=$C$2,runs!S332,1/0)</f>
        <v>#DIV/0!</v>
      </c>
      <c r="J335" s="29" t="e">
        <f>IF($A335=$C$2,runs!O332/runs!M332,1/0)</f>
        <v>#DIV/0!</v>
      </c>
      <c r="K335" s="29" t="e">
        <f t="shared" si="5"/>
        <v>#DIV/0!</v>
      </c>
      <c r="L335" s="29" t="e">
        <f>IF($A335=$C$2,runs!W332,1/0)</f>
        <v>#DIV/0!</v>
      </c>
      <c r="M335" s="29" t="e">
        <f>IF($A335=$C$2,runs!X332,1/0)</f>
        <v>#DIV/0!</v>
      </c>
    </row>
    <row r="336" spans="1:13" x14ac:dyDescent="0.2">
      <c r="A336" s="29">
        <f>runs!C333</f>
        <v>0</v>
      </c>
      <c r="B336" s="29" t="str">
        <f>IF($A336=$C$2,runs!B333," ")</f>
        <v xml:space="preserve"> </v>
      </c>
      <c r="C336" s="29" t="e">
        <f>IF($A336=$C$2,runs!A333,1/0)</f>
        <v>#DIV/0!</v>
      </c>
      <c r="D336" s="29" t="e">
        <f>IF($A336=$C$2,Rohdaten!I333,1/0)</f>
        <v>#DIV/0!</v>
      </c>
      <c r="E336" s="29" t="e">
        <f>IF($A336=$C$2,runs!L333/runs!M333,1/0)</f>
        <v>#DIV/0!</v>
      </c>
      <c r="F336" s="29" t="e">
        <f>IF($A336=$C$2,runs!P333,1/0)</f>
        <v>#DIV/0!</v>
      </c>
      <c r="G336" s="29" t="e">
        <f>IF($A336=$C$2,runs!Q333,1/0)</f>
        <v>#DIV/0!</v>
      </c>
      <c r="H336" s="29" t="e">
        <f>IF($A336=$C$2,runs!R333,1/0)</f>
        <v>#DIV/0!</v>
      </c>
      <c r="I336" s="29" t="e">
        <f>IF($A336=$C$2,runs!S333,1/0)</f>
        <v>#DIV/0!</v>
      </c>
      <c r="J336" s="29" t="e">
        <f>IF($A336=$C$2,runs!O333/runs!M333,1/0)</f>
        <v>#DIV/0!</v>
      </c>
      <c r="K336" s="29" t="e">
        <f t="shared" si="5"/>
        <v>#DIV/0!</v>
      </c>
      <c r="L336" s="29" t="e">
        <f>IF($A336=$C$2,runs!W333,1/0)</f>
        <v>#DIV/0!</v>
      </c>
      <c r="M336" s="29" t="e">
        <f>IF($A336=$C$2,runs!X333,1/0)</f>
        <v>#DIV/0!</v>
      </c>
    </row>
    <row r="337" spans="1:13" x14ac:dyDescent="0.2">
      <c r="A337" s="29">
        <f>runs!C334</f>
        <v>0</v>
      </c>
      <c r="B337" s="29" t="str">
        <f>IF($A337=$C$2,runs!B334," ")</f>
        <v xml:space="preserve"> </v>
      </c>
      <c r="C337" s="29" t="e">
        <f>IF($A337=$C$2,runs!A334,1/0)</f>
        <v>#DIV/0!</v>
      </c>
      <c r="D337" s="29" t="e">
        <f>IF($A337=$C$2,Rohdaten!I334,1/0)</f>
        <v>#DIV/0!</v>
      </c>
      <c r="E337" s="29" t="e">
        <f>IF($A337=$C$2,runs!L334/runs!M334,1/0)</f>
        <v>#DIV/0!</v>
      </c>
      <c r="F337" s="29" t="e">
        <f>IF($A337=$C$2,runs!P334,1/0)</f>
        <v>#DIV/0!</v>
      </c>
      <c r="G337" s="29" t="e">
        <f>IF($A337=$C$2,runs!Q334,1/0)</f>
        <v>#DIV/0!</v>
      </c>
      <c r="H337" s="29" t="e">
        <f>IF($A337=$C$2,runs!R334,1/0)</f>
        <v>#DIV/0!</v>
      </c>
      <c r="I337" s="29" t="e">
        <f>IF($A337=$C$2,runs!S334,1/0)</f>
        <v>#DIV/0!</v>
      </c>
      <c r="J337" s="29" t="e">
        <f>IF($A337=$C$2,runs!O334/runs!M334,1/0)</f>
        <v>#DIV/0!</v>
      </c>
      <c r="K337" s="29" t="e">
        <f t="shared" si="5"/>
        <v>#DIV/0!</v>
      </c>
      <c r="L337" s="29" t="e">
        <f>IF($A337=$C$2,runs!W334,1/0)</f>
        <v>#DIV/0!</v>
      </c>
      <c r="M337" s="29" t="e">
        <f>IF($A337=$C$2,runs!X334,1/0)</f>
        <v>#DIV/0!</v>
      </c>
    </row>
    <row r="338" spans="1:13" x14ac:dyDescent="0.2">
      <c r="A338" s="29">
        <f>runs!C335</f>
        <v>0</v>
      </c>
      <c r="B338" s="29" t="str">
        <f>IF($A338=$C$2,runs!B335," ")</f>
        <v xml:space="preserve"> </v>
      </c>
      <c r="C338" s="29" t="e">
        <f>IF($A338=$C$2,runs!A335,1/0)</f>
        <v>#DIV/0!</v>
      </c>
      <c r="D338" s="29" t="e">
        <f>IF($A338=$C$2,Rohdaten!I335,1/0)</f>
        <v>#DIV/0!</v>
      </c>
      <c r="E338" s="29" t="e">
        <f>IF($A338=$C$2,runs!L335/runs!M335,1/0)</f>
        <v>#DIV/0!</v>
      </c>
      <c r="F338" s="29" t="e">
        <f>IF($A338=$C$2,runs!P335,1/0)</f>
        <v>#DIV/0!</v>
      </c>
      <c r="G338" s="29" t="e">
        <f>IF($A338=$C$2,runs!Q335,1/0)</f>
        <v>#DIV/0!</v>
      </c>
      <c r="H338" s="29" t="e">
        <f>IF($A338=$C$2,runs!R335,1/0)</f>
        <v>#DIV/0!</v>
      </c>
      <c r="I338" s="29" t="e">
        <f>IF($A338=$C$2,runs!S335,1/0)</f>
        <v>#DIV/0!</v>
      </c>
      <c r="J338" s="29" t="e">
        <f>IF($A338=$C$2,runs!O335/runs!M335,1/0)</f>
        <v>#DIV/0!</v>
      </c>
      <c r="K338" s="29" t="e">
        <f t="shared" si="5"/>
        <v>#DIV/0!</v>
      </c>
      <c r="L338" s="29" t="e">
        <f>IF($A338=$C$2,runs!W335,1/0)</f>
        <v>#DIV/0!</v>
      </c>
      <c r="M338" s="29" t="e">
        <f>IF($A338=$C$2,runs!X335,1/0)</f>
        <v>#DIV/0!</v>
      </c>
    </row>
    <row r="339" spans="1:13" x14ac:dyDescent="0.2">
      <c r="A339" s="29">
        <f>runs!C336</f>
        <v>0</v>
      </c>
      <c r="B339" s="29" t="str">
        <f>IF($A339=$C$2,runs!B336," ")</f>
        <v xml:space="preserve"> </v>
      </c>
      <c r="C339" s="29" t="e">
        <f>IF($A339=$C$2,runs!A336,1/0)</f>
        <v>#DIV/0!</v>
      </c>
      <c r="D339" s="29" t="e">
        <f>IF($A339=$C$2,Rohdaten!I336,1/0)</f>
        <v>#DIV/0!</v>
      </c>
      <c r="E339" s="29" t="e">
        <f>IF($A339=$C$2,runs!L336/runs!M336,1/0)</f>
        <v>#DIV/0!</v>
      </c>
      <c r="F339" s="29" t="e">
        <f>IF($A339=$C$2,runs!P336,1/0)</f>
        <v>#DIV/0!</v>
      </c>
      <c r="G339" s="29" t="e">
        <f>IF($A339=$C$2,runs!Q336,1/0)</f>
        <v>#DIV/0!</v>
      </c>
      <c r="H339" s="29" t="e">
        <f>IF($A339=$C$2,runs!R336,1/0)</f>
        <v>#DIV/0!</v>
      </c>
      <c r="I339" s="29" t="e">
        <f>IF($A339=$C$2,runs!S336,1/0)</f>
        <v>#DIV/0!</v>
      </c>
      <c r="J339" s="29" t="e">
        <f>IF($A339=$C$2,runs!O336/runs!M336,1/0)</f>
        <v>#DIV/0!</v>
      </c>
      <c r="K339" s="29" t="e">
        <f t="shared" si="5"/>
        <v>#DIV/0!</v>
      </c>
      <c r="L339" s="29" t="e">
        <f>IF($A339=$C$2,runs!W336,1/0)</f>
        <v>#DIV/0!</v>
      </c>
      <c r="M339" s="29" t="e">
        <f>IF($A339=$C$2,runs!X336,1/0)</f>
        <v>#DIV/0!</v>
      </c>
    </row>
    <row r="340" spans="1:13" x14ac:dyDescent="0.2">
      <c r="A340" s="29">
        <f>runs!C337</f>
        <v>0</v>
      </c>
      <c r="B340" s="29" t="str">
        <f>IF($A340=$C$2,runs!B337," ")</f>
        <v xml:space="preserve"> </v>
      </c>
      <c r="C340" s="29" t="e">
        <f>IF($A340=$C$2,runs!A337,1/0)</f>
        <v>#DIV/0!</v>
      </c>
      <c r="D340" s="29" t="e">
        <f>IF($A340=$C$2,Rohdaten!I337,1/0)</f>
        <v>#DIV/0!</v>
      </c>
      <c r="E340" s="29" t="e">
        <f>IF($A340=$C$2,runs!L337/runs!M337,1/0)</f>
        <v>#DIV/0!</v>
      </c>
      <c r="F340" s="29" t="e">
        <f>IF($A340=$C$2,runs!P337,1/0)</f>
        <v>#DIV/0!</v>
      </c>
      <c r="G340" s="29" t="e">
        <f>IF($A340=$C$2,runs!Q337,1/0)</f>
        <v>#DIV/0!</v>
      </c>
      <c r="H340" s="29" t="e">
        <f>IF($A340=$C$2,runs!R337,1/0)</f>
        <v>#DIV/0!</v>
      </c>
      <c r="I340" s="29" t="e">
        <f>IF($A340=$C$2,runs!S337,1/0)</f>
        <v>#DIV/0!</v>
      </c>
      <c r="J340" s="29" t="e">
        <f>IF($A340=$C$2,runs!O337/runs!M337,1/0)</f>
        <v>#DIV/0!</v>
      </c>
      <c r="K340" s="29" t="e">
        <f t="shared" si="5"/>
        <v>#DIV/0!</v>
      </c>
      <c r="L340" s="29" t="e">
        <f>IF($A340=$C$2,runs!W337,1/0)</f>
        <v>#DIV/0!</v>
      </c>
      <c r="M340" s="29" t="e">
        <f>IF($A340=$C$2,runs!X337,1/0)</f>
        <v>#DIV/0!</v>
      </c>
    </row>
    <row r="341" spans="1:13" x14ac:dyDescent="0.2">
      <c r="A341" s="29">
        <f>runs!C338</f>
        <v>0</v>
      </c>
      <c r="B341" s="29" t="str">
        <f>IF($A341=$C$2,runs!B338," ")</f>
        <v xml:space="preserve"> </v>
      </c>
      <c r="C341" s="29" t="e">
        <f>IF($A341=$C$2,runs!A338,1/0)</f>
        <v>#DIV/0!</v>
      </c>
      <c r="D341" s="29" t="e">
        <f>IF($A341=$C$2,Rohdaten!I338,1/0)</f>
        <v>#DIV/0!</v>
      </c>
      <c r="E341" s="29" t="e">
        <f>IF($A341=$C$2,runs!L338/runs!M338,1/0)</f>
        <v>#DIV/0!</v>
      </c>
      <c r="F341" s="29" t="e">
        <f>IF($A341=$C$2,runs!P338,1/0)</f>
        <v>#DIV/0!</v>
      </c>
      <c r="G341" s="29" t="e">
        <f>IF($A341=$C$2,runs!Q338,1/0)</f>
        <v>#DIV/0!</v>
      </c>
      <c r="H341" s="29" t="e">
        <f>IF($A341=$C$2,runs!R338,1/0)</f>
        <v>#DIV/0!</v>
      </c>
      <c r="I341" s="29" t="e">
        <f>IF($A341=$C$2,runs!S338,1/0)</f>
        <v>#DIV/0!</v>
      </c>
      <c r="J341" s="29" t="e">
        <f>IF($A341=$C$2,runs!O338/runs!M338,1/0)</f>
        <v>#DIV/0!</v>
      </c>
      <c r="K341" s="29" t="e">
        <f t="shared" si="5"/>
        <v>#DIV/0!</v>
      </c>
      <c r="L341" s="29" t="e">
        <f>IF($A341=$C$2,runs!W338,1/0)</f>
        <v>#DIV/0!</v>
      </c>
      <c r="M341" s="29" t="e">
        <f>IF($A341=$C$2,runs!X338,1/0)</f>
        <v>#DIV/0!</v>
      </c>
    </row>
    <row r="342" spans="1:13" x14ac:dyDescent="0.2">
      <c r="A342" s="29">
        <f>runs!C339</f>
        <v>0</v>
      </c>
      <c r="B342" s="29" t="str">
        <f>IF($A342=$C$2,runs!B339," ")</f>
        <v xml:space="preserve"> </v>
      </c>
      <c r="C342" s="29" t="e">
        <f>IF($A342=$C$2,runs!A339,1/0)</f>
        <v>#DIV/0!</v>
      </c>
      <c r="D342" s="29" t="e">
        <f>IF($A342=$C$2,Rohdaten!I339,1/0)</f>
        <v>#DIV/0!</v>
      </c>
      <c r="E342" s="29" t="e">
        <f>IF($A342=$C$2,runs!L339/runs!M339,1/0)</f>
        <v>#DIV/0!</v>
      </c>
      <c r="F342" s="29" t="e">
        <f>IF($A342=$C$2,runs!P339,1/0)</f>
        <v>#DIV/0!</v>
      </c>
      <c r="G342" s="29" t="e">
        <f>IF($A342=$C$2,runs!Q339,1/0)</f>
        <v>#DIV/0!</v>
      </c>
      <c r="H342" s="29" t="e">
        <f>IF($A342=$C$2,runs!R339,1/0)</f>
        <v>#DIV/0!</v>
      </c>
      <c r="I342" s="29" t="e">
        <f>IF($A342=$C$2,runs!S339,1/0)</f>
        <v>#DIV/0!</v>
      </c>
      <c r="J342" s="29" t="e">
        <f>IF($A342=$C$2,runs!O339/runs!M339,1/0)</f>
        <v>#DIV/0!</v>
      </c>
      <c r="K342" s="29" t="e">
        <f t="shared" si="5"/>
        <v>#DIV/0!</v>
      </c>
      <c r="L342" s="29" t="e">
        <f>IF($A342=$C$2,runs!W339,1/0)</f>
        <v>#DIV/0!</v>
      </c>
      <c r="M342" s="29" t="e">
        <f>IF($A342=$C$2,runs!X339,1/0)</f>
        <v>#DIV/0!</v>
      </c>
    </row>
    <row r="343" spans="1:13" x14ac:dyDescent="0.2">
      <c r="A343" s="29">
        <f>runs!C340</f>
        <v>0</v>
      </c>
      <c r="B343" s="29" t="str">
        <f>IF($A343=$C$2,runs!B340," ")</f>
        <v xml:space="preserve"> </v>
      </c>
      <c r="C343" s="29" t="e">
        <f>IF($A343=$C$2,runs!A340,1/0)</f>
        <v>#DIV/0!</v>
      </c>
      <c r="D343" s="29" t="e">
        <f>IF($A343=$C$2,Rohdaten!I340,1/0)</f>
        <v>#DIV/0!</v>
      </c>
      <c r="E343" s="29" t="e">
        <f>IF($A343=$C$2,runs!L340/runs!M340,1/0)</f>
        <v>#DIV/0!</v>
      </c>
      <c r="F343" s="29" t="e">
        <f>IF($A343=$C$2,runs!P340,1/0)</f>
        <v>#DIV/0!</v>
      </c>
      <c r="G343" s="29" t="e">
        <f>IF($A343=$C$2,runs!Q340,1/0)</f>
        <v>#DIV/0!</v>
      </c>
      <c r="H343" s="29" t="e">
        <f>IF($A343=$C$2,runs!R340,1/0)</f>
        <v>#DIV/0!</v>
      </c>
      <c r="I343" s="29" t="e">
        <f>IF($A343=$C$2,runs!S340,1/0)</f>
        <v>#DIV/0!</v>
      </c>
      <c r="J343" s="29" t="e">
        <f>IF($A343=$C$2,runs!O340/runs!M340,1/0)</f>
        <v>#DIV/0!</v>
      </c>
      <c r="K343" s="29" t="e">
        <f t="shared" si="5"/>
        <v>#DIV/0!</v>
      </c>
      <c r="L343" s="29" t="e">
        <f>IF($A343=$C$2,runs!W340,1/0)</f>
        <v>#DIV/0!</v>
      </c>
      <c r="M343" s="29" t="e">
        <f>IF($A343=$C$2,runs!X340,1/0)</f>
        <v>#DIV/0!</v>
      </c>
    </row>
    <row r="344" spans="1:13" x14ac:dyDescent="0.2">
      <c r="A344" s="29">
        <f>runs!C341</f>
        <v>0</v>
      </c>
      <c r="B344" s="29" t="str">
        <f>IF($A344=$C$2,runs!B341," ")</f>
        <v xml:space="preserve"> </v>
      </c>
      <c r="C344" s="29" t="e">
        <f>IF($A344=$C$2,runs!A341,1/0)</f>
        <v>#DIV/0!</v>
      </c>
      <c r="D344" s="29" t="e">
        <f>IF($A344=$C$2,Rohdaten!I341,1/0)</f>
        <v>#DIV/0!</v>
      </c>
      <c r="E344" s="29" t="e">
        <f>IF($A344=$C$2,runs!L341/runs!M341,1/0)</f>
        <v>#DIV/0!</v>
      </c>
      <c r="F344" s="29" t="e">
        <f>IF($A344=$C$2,runs!P341,1/0)</f>
        <v>#DIV/0!</v>
      </c>
      <c r="G344" s="29" t="e">
        <f>IF($A344=$C$2,runs!Q341,1/0)</f>
        <v>#DIV/0!</v>
      </c>
      <c r="H344" s="29" t="e">
        <f>IF($A344=$C$2,runs!R341,1/0)</f>
        <v>#DIV/0!</v>
      </c>
      <c r="I344" s="29" t="e">
        <f>IF($A344=$C$2,runs!S341,1/0)</f>
        <v>#DIV/0!</v>
      </c>
      <c r="J344" s="29" t="e">
        <f>IF($A344=$C$2,runs!O341/runs!M341,1/0)</f>
        <v>#DIV/0!</v>
      </c>
      <c r="K344" s="29" t="e">
        <f t="shared" si="5"/>
        <v>#DIV/0!</v>
      </c>
      <c r="L344" s="29" t="e">
        <f>IF($A344=$C$2,runs!W341,1/0)</f>
        <v>#DIV/0!</v>
      </c>
      <c r="M344" s="29" t="e">
        <f>IF($A344=$C$2,runs!X341,1/0)</f>
        <v>#DIV/0!</v>
      </c>
    </row>
    <row r="345" spans="1:13" x14ac:dyDescent="0.2">
      <c r="A345" s="29">
        <f>runs!C342</f>
        <v>0</v>
      </c>
      <c r="B345" s="29" t="str">
        <f>IF($A345=$C$2,runs!B342," ")</f>
        <v xml:space="preserve"> </v>
      </c>
      <c r="C345" s="29" t="e">
        <f>IF($A345=$C$2,runs!A342,1/0)</f>
        <v>#DIV/0!</v>
      </c>
      <c r="D345" s="29" t="e">
        <f>IF($A345=$C$2,Rohdaten!I342,1/0)</f>
        <v>#DIV/0!</v>
      </c>
      <c r="E345" s="29" t="e">
        <f>IF($A345=$C$2,runs!L342/runs!M342,1/0)</f>
        <v>#DIV/0!</v>
      </c>
      <c r="F345" s="29" t="e">
        <f>IF($A345=$C$2,runs!P342,1/0)</f>
        <v>#DIV/0!</v>
      </c>
      <c r="G345" s="29" t="e">
        <f>IF($A345=$C$2,runs!Q342,1/0)</f>
        <v>#DIV/0!</v>
      </c>
      <c r="H345" s="29" t="e">
        <f>IF($A345=$C$2,runs!R342,1/0)</f>
        <v>#DIV/0!</v>
      </c>
      <c r="I345" s="29" t="e">
        <f>IF($A345=$C$2,runs!S342,1/0)</f>
        <v>#DIV/0!</v>
      </c>
      <c r="J345" s="29" t="e">
        <f>IF($A345=$C$2,runs!O342/runs!M342,1/0)</f>
        <v>#DIV/0!</v>
      </c>
      <c r="K345" s="29" t="e">
        <f t="shared" si="5"/>
        <v>#DIV/0!</v>
      </c>
      <c r="L345" s="29" t="e">
        <f>IF($A345=$C$2,runs!W342,1/0)</f>
        <v>#DIV/0!</v>
      </c>
      <c r="M345" s="29" t="e">
        <f>IF($A345=$C$2,runs!X342,1/0)</f>
        <v>#DIV/0!</v>
      </c>
    </row>
    <row r="346" spans="1:13" x14ac:dyDescent="0.2">
      <c r="A346" s="29">
        <f>runs!C343</f>
        <v>0</v>
      </c>
      <c r="B346" s="29" t="str">
        <f>IF($A346=$C$2,runs!B343," ")</f>
        <v xml:space="preserve"> </v>
      </c>
      <c r="C346" s="29" t="e">
        <f>IF($A346=$C$2,runs!A343,1/0)</f>
        <v>#DIV/0!</v>
      </c>
      <c r="D346" s="29" t="e">
        <f>IF($A346=$C$2,Rohdaten!I343,1/0)</f>
        <v>#DIV/0!</v>
      </c>
      <c r="E346" s="29" t="e">
        <f>IF($A346=$C$2,runs!L343/runs!M343,1/0)</f>
        <v>#DIV/0!</v>
      </c>
      <c r="F346" s="29" t="e">
        <f>IF($A346=$C$2,runs!P343,1/0)</f>
        <v>#DIV/0!</v>
      </c>
      <c r="G346" s="29" t="e">
        <f>IF($A346=$C$2,runs!Q343,1/0)</f>
        <v>#DIV/0!</v>
      </c>
      <c r="H346" s="29" t="e">
        <f>IF($A346=$C$2,runs!R343,1/0)</f>
        <v>#DIV/0!</v>
      </c>
      <c r="I346" s="29" t="e">
        <f>IF($A346=$C$2,runs!S343,1/0)</f>
        <v>#DIV/0!</v>
      </c>
      <c r="J346" s="29" t="e">
        <f>IF($A346=$C$2,runs!O343/runs!M343,1/0)</f>
        <v>#DIV/0!</v>
      </c>
      <c r="K346" s="29" t="e">
        <f t="shared" si="5"/>
        <v>#DIV/0!</v>
      </c>
      <c r="L346" s="29" t="e">
        <f>IF($A346=$C$2,runs!W343,1/0)</f>
        <v>#DIV/0!</v>
      </c>
      <c r="M346" s="29" t="e">
        <f>IF($A346=$C$2,runs!X343,1/0)</f>
        <v>#DIV/0!</v>
      </c>
    </row>
    <row r="347" spans="1:13" x14ac:dyDescent="0.2">
      <c r="A347" s="29">
        <f>runs!C344</f>
        <v>0</v>
      </c>
      <c r="B347" s="29" t="str">
        <f>IF($A347=$C$2,runs!B344," ")</f>
        <v xml:space="preserve"> </v>
      </c>
      <c r="C347" s="29" t="e">
        <f>IF($A347=$C$2,runs!A344,1/0)</f>
        <v>#DIV/0!</v>
      </c>
      <c r="D347" s="29" t="e">
        <f>IF($A347=$C$2,Rohdaten!I344,1/0)</f>
        <v>#DIV/0!</v>
      </c>
      <c r="E347" s="29" t="e">
        <f>IF($A347=$C$2,runs!L344/runs!M344,1/0)</f>
        <v>#DIV/0!</v>
      </c>
      <c r="F347" s="29" t="e">
        <f>IF($A347=$C$2,runs!P344,1/0)</f>
        <v>#DIV/0!</v>
      </c>
      <c r="G347" s="29" t="e">
        <f>IF($A347=$C$2,runs!Q344,1/0)</f>
        <v>#DIV/0!</v>
      </c>
      <c r="H347" s="29" t="e">
        <f>IF($A347=$C$2,runs!R344,1/0)</f>
        <v>#DIV/0!</v>
      </c>
      <c r="I347" s="29" t="e">
        <f>IF($A347=$C$2,runs!S344,1/0)</f>
        <v>#DIV/0!</v>
      </c>
      <c r="J347" s="29" t="e">
        <f>IF($A347=$C$2,runs!O344/runs!M344,1/0)</f>
        <v>#DIV/0!</v>
      </c>
      <c r="K347" s="29" t="e">
        <f t="shared" si="5"/>
        <v>#DIV/0!</v>
      </c>
      <c r="L347" s="29" t="e">
        <f>IF($A347=$C$2,runs!W344,1/0)</f>
        <v>#DIV/0!</v>
      </c>
      <c r="M347" s="29" t="e">
        <f>IF($A347=$C$2,runs!X344,1/0)</f>
        <v>#DIV/0!</v>
      </c>
    </row>
    <row r="348" spans="1:13" x14ac:dyDescent="0.2">
      <c r="A348" s="29">
        <f>runs!C345</f>
        <v>0</v>
      </c>
      <c r="B348" s="29" t="str">
        <f>IF($A348=$C$2,runs!B345," ")</f>
        <v xml:space="preserve"> </v>
      </c>
      <c r="C348" s="29" t="e">
        <f>IF($A348=$C$2,runs!A345,1/0)</f>
        <v>#DIV/0!</v>
      </c>
      <c r="D348" s="29" t="e">
        <f>IF($A348=$C$2,Rohdaten!I345,1/0)</f>
        <v>#DIV/0!</v>
      </c>
      <c r="E348" s="29" t="e">
        <f>IF($A348=$C$2,runs!L345/runs!M345,1/0)</f>
        <v>#DIV/0!</v>
      </c>
      <c r="F348" s="29" t="e">
        <f>IF($A348=$C$2,runs!P345,1/0)</f>
        <v>#DIV/0!</v>
      </c>
      <c r="G348" s="29" t="e">
        <f>IF($A348=$C$2,runs!Q345,1/0)</f>
        <v>#DIV/0!</v>
      </c>
      <c r="H348" s="29" t="e">
        <f>IF($A348=$C$2,runs!R345,1/0)</f>
        <v>#DIV/0!</v>
      </c>
      <c r="I348" s="29" t="e">
        <f>IF($A348=$C$2,runs!S345,1/0)</f>
        <v>#DIV/0!</v>
      </c>
      <c r="J348" s="29" t="e">
        <f>IF($A348=$C$2,runs!O345/runs!M345,1/0)</f>
        <v>#DIV/0!</v>
      </c>
      <c r="K348" s="29" t="e">
        <f t="shared" si="5"/>
        <v>#DIV/0!</v>
      </c>
      <c r="L348" s="29" t="e">
        <f>IF($A348=$C$2,runs!W345,1/0)</f>
        <v>#DIV/0!</v>
      </c>
      <c r="M348" s="29" t="e">
        <f>IF($A348=$C$2,runs!X345,1/0)</f>
        <v>#DIV/0!</v>
      </c>
    </row>
    <row r="349" spans="1:13" x14ac:dyDescent="0.2">
      <c r="A349" s="29">
        <f>runs!C346</f>
        <v>0</v>
      </c>
      <c r="B349" s="29" t="str">
        <f>IF($A349=$C$2,runs!B346," ")</f>
        <v xml:space="preserve"> </v>
      </c>
      <c r="C349" s="29" t="e">
        <f>IF($A349=$C$2,runs!A346,1/0)</f>
        <v>#DIV/0!</v>
      </c>
      <c r="D349" s="29" t="e">
        <f>IF($A349=$C$2,Rohdaten!I346,1/0)</f>
        <v>#DIV/0!</v>
      </c>
      <c r="E349" s="29" t="e">
        <f>IF($A349=$C$2,runs!L346/runs!M346,1/0)</f>
        <v>#DIV/0!</v>
      </c>
      <c r="F349" s="29" t="e">
        <f>IF($A349=$C$2,runs!P346,1/0)</f>
        <v>#DIV/0!</v>
      </c>
      <c r="G349" s="29" t="e">
        <f>IF($A349=$C$2,runs!Q346,1/0)</f>
        <v>#DIV/0!</v>
      </c>
      <c r="H349" s="29" t="e">
        <f>IF($A349=$C$2,runs!R346,1/0)</f>
        <v>#DIV/0!</v>
      </c>
      <c r="I349" s="29" t="e">
        <f>IF($A349=$C$2,runs!S346,1/0)</f>
        <v>#DIV/0!</v>
      </c>
      <c r="J349" s="29" t="e">
        <f>IF($A349=$C$2,runs!O346/runs!M346,1/0)</f>
        <v>#DIV/0!</v>
      </c>
      <c r="K349" s="29" t="e">
        <f t="shared" si="5"/>
        <v>#DIV/0!</v>
      </c>
      <c r="L349" s="29" t="e">
        <f>IF($A349=$C$2,runs!W346,1/0)</f>
        <v>#DIV/0!</v>
      </c>
      <c r="M349" s="29" t="e">
        <f>IF($A349=$C$2,runs!X346,1/0)</f>
        <v>#DIV/0!</v>
      </c>
    </row>
    <row r="350" spans="1:13" x14ac:dyDescent="0.2">
      <c r="A350" s="29">
        <f>runs!C347</f>
        <v>0</v>
      </c>
      <c r="B350" s="29" t="str">
        <f>IF($A350=$C$2,runs!B347," ")</f>
        <v xml:space="preserve"> </v>
      </c>
      <c r="C350" s="29" t="e">
        <f>IF($A350=$C$2,runs!A347,1/0)</f>
        <v>#DIV/0!</v>
      </c>
      <c r="D350" s="29" t="e">
        <f>IF($A350=$C$2,Rohdaten!I347,1/0)</f>
        <v>#DIV/0!</v>
      </c>
      <c r="E350" s="29" t="e">
        <f>IF($A350=$C$2,runs!L347/runs!M347,1/0)</f>
        <v>#DIV/0!</v>
      </c>
      <c r="F350" s="29" t="e">
        <f>IF($A350=$C$2,runs!P347,1/0)</f>
        <v>#DIV/0!</v>
      </c>
      <c r="G350" s="29" t="e">
        <f>IF($A350=$C$2,runs!Q347,1/0)</f>
        <v>#DIV/0!</v>
      </c>
      <c r="H350" s="29" t="e">
        <f>IF($A350=$C$2,runs!R347,1/0)</f>
        <v>#DIV/0!</v>
      </c>
      <c r="I350" s="29" t="e">
        <f>IF($A350=$C$2,runs!S347,1/0)</f>
        <v>#DIV/0!</v>
      </c>
      <c r="J350" s="29" t="e">
        <f>IF($A350=$C$2,runs!O347/runs!M347,1/0)</f>
        <v>#DIV/0!</v>
      </c>
      <c r="K350" s="29" t="e">
        <f t="shared" si="5"/>
        <v>#DIV/0!</v>
      </c>
      <c r="L350" s="29" t="e">
        <f>IF($A350=$C$2,runs!W347,1/0)</f>
        <v>#DIV/0!</v>
      </c>
      <c r="M350" s="29" t="e">
        <f>IF($A350=$C$2,runs!X347,1/0)</f>
        <v>#DIV/0!</v>
      </c>
    </row>
    <row r="351" spans="1:13" x14ac:dyDescent="0.2">
      <c r="A351" s="29">
        <f>runs!C348</f>
        <v>0</v>
      </c>
      <c r="B351" s="29" t="str">
        <f>IF($A351=$C$2,runs!B348," ")</f>
        <v xml:space="preserve"> </v>
      </c>
      <c r="C351" s="29" t="e">
        <f>IF($A351=$C$2,runs!A348,1/0)</f>
        <v>#DIV/0!</v>
      </c>
      <c r="D351" s="29" t="e">
        <f>IF($A351=$C$2,Rohdaten!I348,1/0)</f>
        <v>#DIV/0!</v>
      </c>
      <c r="E351" s="29" t="e">
        <f>IF($A351=$C$2,runs!L348/runs!M348,1/0)</f>
        <v>#DIV/0!</v>
      </c>
      <c r="F351" s="29" t="e">
        <f>IF($A351=$C$2,runs!P348,1/0)</f>
        <v>#DIV/0!</v>
      </c>
      <c r="G351" s="29" t="e">
        <f>IF($A351=$C$2,runs!Q348,1/0)</f>
        <v>#DIV/0!</v>
      </c>
      <c r="H351" s="29" t="e">
        <f>IF($A351=$C$2,runs!R348,1/0)</f>
        <v>#DIV/0!</v>
      </c>
      <c r="I351" s="29" t="e">
        <f>IF($A351=$C$2,runs!S348,1/0)</f>
        <v>#DIV/0!</v>
      </c>
      <c r="J351" s="29" t="e">
        <f>IF($A351=$C$2,runs!O348/runs!M348,1/0)</f>
        <v>#DIV/0!</v>
      </c>
      <c r="K351" s="29" t="e">
        <f t="shared" si="5"/>
        <v>#DIV/0!</v>
      </c>
      <c r="L351" s="29" t="e">
        <f>IF($A351=$C$2,runs!W348,1/0)</f>
        <v>#DIV/0!</v>
      </c>
      <c r="M351" s="29" t="e">
        <f>IF($A351=$C$2,runs!X348,1/0)</f>
        <v>#DIV/0!</v>
      </c>
    </row>
    <row r="352" spans="1:13" x14ac:dyDescent="0.2">
      <c r="A352" s="29">
        <f>runs!C349</f>
        <v>0</v>
      </c>
      <c r="B352" s="29" t="str">
        <f>IF($A352=$C$2,runs!B349," ")</f>
        <v xml:space="preserve"> </v>
      </c>
      <c r="C352" s="29" t="e">
        <f>IF($A352=$C$2,runs!A349,1/0)</f>
        <v>#DIV/0!</v>
      </c>
      <c r="D352" s="29" t="e">
        <f>IF($A352=$C$2,Rohdaten!I349,1/0)</f>
        <v>#DIV/0!</v>
      </c>
      <c r="E352" s="29" t="e">
        <f>IF($A352=$C$2,runs!L349/runs!M349,1/0)</f>
        <v>#DIV/0!</v>
      </c>
      <c r="F352" s="29" t="e">
        <f>IF($A352=$C$2,runs!P349,1/0)</f>
        <v>#DIV/0!</v>
      </c>
      <c r="G352" s="29" t="e">
        <f>IF($A352=$C$2,runs!Q349,1/0)</f>
        <v>#DIV/0!</v>
      </c>
      <c r="H352" s="29" t="e">
        <f>IF($A352=$C$2,runs!R349,1/0)</f>
        <v>#DIV/0!</v>
      </c>
      <c r="I352" s="29" t="e">
        <f>IF($A352=$C$2,runs!S349,1/0)</f>
        <v>#DIV/0!</v>
      </c>
      <c r="J352" s="29" t="e">
        <f>IF($A352=$C$2,runs!O349/runs!M349,1/0)</f>
        <v>#DIV/0!</v>
      </c>
      <c r="K352" s="29" t="e">
        <f t="shared" si="5"/>
        <v>#DIV/0!</v>
      </c>
      <c r="L352" s="29" t="e">
        <f>IF($A352=$C$2,runs!W349,1/0)</f>
        <v>#DIV/0!</v>
      </c>
      <c r="M352" s="29" t="e">
        <f>IF($A352=$C$2,runs!X349,1/0)</f>
        <v>#DIV/0!</v>
      </c>
    </row>
    <row r="353" spans="1:13" x14ac:dyDescent="0.2">
      <c r="A353" s="29">
        <f>runs!C350</f>
        <v>0</v>
      </c>
      <c r="B353" s="29" t="str">
        <f>IF($A353=$C$2,runs!B350," ")</f>
        <v xml:space="preserve"> </v>
      </c>
      <c r="C353" s="29" t="e">
        <f>IF($A353=$C$2,runs!A350,1/0)</f>
        <v>#DIV/0!</v>
      </c>
      <c r="D353" s="29" t="e">
        <f>IF($A353=$C$2,Rohdaten!I350,1/0)</f>
        <v>#DIV/0!</v>
      </c>
      <c r="E353" s="29" t="e">
        <f>IF($A353=$C$2,runs!L350/runs!M350,1/0)</f>
        <v>#DIV/0!</v>
      </c>
      <c r="F353" s="29" t="e">
        <f>IF($A353=$C$2,runs!P350,1/0)</f>
        <v>#DIV/0!</v>
      </c>
      <c r="G353" s="29" t="e">
        <f>IF($A353=$C$2,runs!Q350,1/0)</f>
        <v>#DIV/0!</v>
      </c>
      <c r="H353" s="29" t="e">
        <f>IF($A353=$C$2,runs!R350,1/0)</f>
        <v>#DIV/0!</v>
      </c>
      <c r="I353" s="29" t="e">
        <f>IF($A353=$C$2,runs!S350,1/0)</f>
        <v>#DIV/0!</v>
      </c>
      <c r="J353" s="29" t="e">
        <f>IF($A353=$C$2,runs!O350/runs!M350,1/0)</f>
        <v>#DIV/0!</v>
      </c>
      <c r="K353" s="29" t="e">
        <f t="shared" si="5"/>
        <v>#DIV/0!</v>
      </c>
      <c r="L353" s="29" t="e">
        <f>IF($A353=$C$2,runs!W350,1/0)</f>
        <v>#DIV/0!</v>
      </c>
      <c r="M353" s="29" t="e">
        <f>IF($A353=$C$2,runs!X350,1/0)</f>
        <v>#DIV/0!</v>
      </c>
    </row>
    <row r="354" spans="1:13" x14ac:dyDescent="0.2">
      <c r="A354" s="29">
        <f>runs!C351</f>
        <v>0</v>
      </c>
      <c r="B354" s="29" t="str">
        <f>IF($A354=$C$2,runs!B351," ")</f>
        <v xml:space="preserve"> </v>
      </c>
      <c r="C354" s="29" t="e">
        <f>IF($A354=$C$2,runs!A351,1/0)</f>
        <v>#DIV/0!</v>
      </c>
      <c r="D354" s="29" t="e">
        <f>IF($A354=$C$2,Rohdaten!I351,1/0)</f>
        <v>#DIV/0!</v>
      </c>
      <c r="E354" s="29" t="e">
        <f>IF($A354=$C$2,runs!L351/runs!M351,1/0)</f>
        <v>#DIV/0!</v>
      </c>
      <c r="F354" s="29" t="e">
        <f>IF($A354=$C$2,runs!P351,1/0)</f>
        <v>#DIV/0!</v>
      </c>
      <c r="G354" s="29" t="e">
        <f>IF($A354=$C$2,runs!Q351,1/0)</f>
        <v>#DIV/0!</v>
      </c>
      <c r="H354" s="29" t="e">
        <f>IF($A354=$C$2,runs!R351,1/0)</f>
        <v>#DIV/0!</v>
      </c>
      <c r="I354" s="29" t="e">
        <f>IF($A354=$C$2,runs!S351,1/0)</f>
        <v>#DIV/0!</v>
      </c>
      <c r="J354" s="29" t="e">
        <f>IF($A354=$C$2,runs!O351/runs!M351,1/0)</f>
        <v>#DIV/0!</v>
      </c>
      <c r="K354" s="29" t="e">
        <f t="shared" si="5"/>
        <v>#DIV/0!</v>
      </c>
      <c r="L354" s="29" t="e">
        <f>IF($A354=$C$2,runs!W351,1/0)</f>
        <v>#DIV/0!</v>
      </c>
      <c r="M354" s="29" t="e">
        <f>IF($A354=$C$2,runs!X351,1/0)</f>
        <v>#DIV/0!</v>
      </c>
    </row>
    <row r="355" spans="1:13" x14ac:dyDescent="0.2">
      <c r="A355" s="29">
        <f>runs!C352</f>
        <v>0</v>
      </c>
      <c r="B355" s="29" t="str">
        <f>IF($A355=$C$2,runs!B352," ")</f>
        <v xml:space="preserve"> </v>
      </c>
      <c r="C355" s="29" t="e">
        <f>IF($A355=$C$2,runs!A352,1/0)</f>
        <v>#DIV/0!</v>
      </c>
      <c r="D355" s="29" t="e">
        <f>IF($A355=$C$2,Rohdaten!I352,1/0)</f>
        <v>#DIV/0!</v>
      </c>
      <c r="E355" s="29" t="e">
        <f>IF($A355=$C$2,runs!L352/runs!M352,1/0)</f>
        <v>#DIV/0!</v>
      </c>
      <c r="F355" s="29" t="e">
        <f>IF($A355=$C$2,runs!P352,1/0)</f>
        <v>#DIV/0!</v>
      </c>
      <c r="G355" s="29" t="e">
        <f>IF($A355=$C$2,runs!Q352,1/0)</f>
        <v>#DIV/0!</v>
      </c>
      <c r="H355" s="29" t="e">
        <f>IF($A355=$C$2,runs!R352,1/0)</f>
        <v>#DIV/0!</v>
      </c>
      <c r="I355" s="29" t="e">
        <f>IF($A355=$C$2,runs!S352,1/0)</f>
        <v>#DIV/0!</v>
      </c>
      <c r="J355" s="29" t="e">
        <f>IF($A355=$C$2,runs!O352/runs!M352,1/0)</f>
        <v>#DIV/0!</v>
      </c>
      <c r="K355" s="29" t="e">
        <f t="shared" si="5"/>
        <v>#DIV/0!</v>
      </c>
      <c r="L355" s="29" t="e">
        <f>IF($A355=$C$2,runs!W352,1/0)</f>
        <v>#DIV/0!</v>
      </c>
      <c r="M355" s="29" t="e">
        <f>IF($A355=$C$2,runs!X352,1/0)</f>
        <v>#DIV/0!</v>
      </c>
    </row>
    <row r="356" spans="1:13" x14ac:dyDescent="0.2">
      <c r="A356" s="29">
        <f>runs!C353</f>
        <v>0</v>
      </c>
      <c r="B356" s="29" t="str">
        <f>IF($A356=$C$2,runs!B353," ")</f>
        <v xml:space="preserve"> </v>
      </c>
      <c r="C356" s="29" t="e">
        <f>IF($A356=$C$2,runs!A353,1/0)</f>
        <v>#DIV/0!</v>
      </c>
      <c r="D356" s="29" t="e">
        <f>IF($A356=$C$2,Rohdaten!I353,1/0)</f>
        <v>#DIV/0!</v>
      </c>
      <c r="E356" s="29" t="e">
        <f>IF($A356=$C$2,runs!L353/runs!M353,1/0)</f>
        <v>#DIV/0!</v>
      </c>
      <c r="F356" s="29" t="e">
        <f>IF($A356=$C$2,runs!P353,1/0)</f>
        <v>#DIV/0!</v>
      </c>
      <c r="G356" s="29" t="e">
        <f>IF($A356=$C$2,runs!Q353,1/0)</f>
        <v>#DIV/0!</v>
      </c>
      <c r="H356" s="29" t="e">
        <f>IF($A356=$C$2,runs!R353,1/0)</f>
        <v>#DIV/0!</v>
      </c>
      <c r="I356" s="29" t="e">
        <f>IF($A356=$C$2,runs!S353,1/0)</f>
        <v>#DIV/0!</v>
      </c>
      <c r="J356" s="29" t="e">
        <f>IF($A356=$C$2,runs!O353/runs!M353,1/0)</f>
        <v>#DIV/0!</v>
      </c>
      <c r="K356" s="29" t="e">
        <f t="shared" si="5"/>
        <v>#DIV/0!</v>
      </c>
      <c r="L356" s="29" t="e">
        <f>IF($A356=$C$2,runs!W353,1/0)</f>
        <v>#DIV/0!</v>
      </c>
      <c r="M356" s="29" t="e">
        <f>IF($A356=$C$2,runs!X353,1/0)</f>
        <v>#DIV/0!</v>
      </c>
    </row>
    <row r="357" spans="1:13" x14ac:dyDescent="0.2">
      <c r="A357" s="29">
        <f>runs!C354</f>
        <v>0</v>
      </c>
      <c r="B357" s="29" t="str">
        <f>IF($A357=$C$2,runs!B354," ")</f>
        <v xml:space="preserve"> </v>
      </c>
      <c r="C357" s="29" t="e">
        <f>IF($A357=$C$2,runs!A354,1/0)</f>
        <v>#DIV/0!</v>
      </c>
      <c r="D357" s="29" t="e">
        <f>IF($A357=$C$2,Rohdaten!I354,1/0)</f>
        <v>#DIV/0!</v>
      </c>
      <c r="E357" s="29" t="e">
        <f>IF($A357=$C$2,runs!L354/runs!M354,1/0)</f>
        <v>#DIV/0!</v>
      </c>
      <c r="F357" s="29" t="e">
        <f>IF($A357=$C$2,runs!P354,1/0)</f>
        <v>#DIV/0!</v>
      </c>
      <c r="G357" s="29" t="e">
        <f>IF($A357=$C$2,runs!Q354,1/0)</f>
        <v>#DIV/0!</v>
      </c>
      <c r="H357" s="29" t="e">
        <f>IF($A357=$C$2,runs!R354,1/0)</f>
        <v>#DIV/0!</v>
      </c>
      <c r="I357" s="29" t="e">
        <f>IF($A357=$C$2,runs!S354,1/0)</f>
        <v>#DIV/0!</v>
      </c>
      <c r="J357" s="29" t="e">
        <f>IF($A357=$C$2,runs!O354/runs!M354,1/0)</f>
        <v>#DIV/0!</v>
      </c>
      <c r="K357" s="29" t="e">
        <f t="shared" si="5"/>
        <v>#DIV/0!</v>
      </c>
      <c r="L357" s="29" t="e">
        <f>IF($A357=$C$2,runs!W354,1/0)</f>
        <v>#DIV/0!</v>
      </c>
      <c r="M357" s="29" t="e">
        <f>IF($A357=$C$2,runs!X354,1/0)</f>
        <v>#DIV/0!</v>
      </c>
    </row>
    <row r="358" spans="1:13" x14ac:dyDescent="0.2">
      <c r="A358" s="29">
        <f>runs!C355</f>
        <v>0</v>
      </c>
      <c r="B358" s="29" t="str">
        <f>IF($A358=$C$2,runs!B355," ")</f>
        <v xml:space="preserve"> </v>
      </c>
      <c r="C358" s="29" t="e">
        <f>IF($A358=$C$2,runs!A355,1/0)</f>
        <v>#DIV/0!</v>
      </c>
      <c r="D358" s="29" t="e">
        <f>IF($A358=$C$2,Rohdaten!I355,1/0)</f>
        <v>#DIV/0!</v>
      </c>
      <c r="E358" s="29" t="e">
        <f>IF($A358=$C$2,runs!L355/runs!M355,1/0)</f>
        <v>#DIV/0!</v>
      </c>
      <c r="F358" s="29" t="e">
        <f>IF($A358=$C$2,runs!P355,1/0)</f>
        <v>#DIV/0!</v>
      </c>
      <c r="G358" s="29" t="e">
        <f>IF($A358=$C$2,runs!Q355,1/0)</f>
        <v>#DIV/0!</v>
      </c>
      <c r="H358" s="29" t="e">
        <f>IF($A358=$C$2,runs!R355,1/0)</f>
        <v>#DIV/0!</v>
      </c>
      <c r="I358" s="29" t="e">
        <f>IF($A358=$C$2,runs!S355,1/0)</f>
        <v>#DIV/0!</v>
      </c>
      <c r="J358" s="29" t="e">
        <f>IF($A358=$C$2,runs!O355/runs!M355,1/0)</f>
        <v>#DIV/0!</v>
      </c>
      <c r="K358" s="29" t="e">
        <f t="shared" si="5"/>
        <v>#DIV/0!</v>
      </c>
      <c r="L358" s="29" t="e">
        <f>IF($A358=$C$2,runs!W355,1/0)</f>
        <v>#DIV/0!</v>
      </c>
      <c r="M358" s="29" t="e">
        <f>IF($A358=$C$2,runs!X355,1/0)</f>
        <v>#DIV/0!</v>
      </c>
    </row>
    <row r="359" spans="1:13" x14ac:dyDescent="0.2">
      <c r="A359" s="29">
        <f>runs!C356</f>
        <v>0</v>
      </c>
      <c r="B359" s="29" t="str">
        <f>IF($A359=$C$2,runs!B356," ")</f>
        <v xml:space="preserve"> </v>
      </c>
      <c r="C359" s="29" t="e">
        <f>IF($A359=$C$2,runs!A356,1/0)</f>
        <v>#DIV/0!</v>
      </c>
      <c r="D359" s="29" t="e">
        <f>IF($A359=$C$2,Rohdaten!I356,1/0)</f>
        <v>#DIV/0!</v>
      </c>
      <c r="E359" s="29" t="e">
        <f>IF($A359=$C$2,runs!L356/runs!M356,1/0)</f>
        <v>#DIV/0!</v>
      </c>
      <c r="F359" s="29" t="e">
        <f>IF($A359=$C$2,runs!P356,1/0)</f>
        <v>#DIV/0!</v>
      </c>
      <c r="G359" s="29" t="e">
        <f>IF($A359=$C$2,runs!Q356,1/0)</f>
        <v>#DIV/0!</v>
      </c>
      <c r="H359" s="29" t="e">
        <f>IF($A359=$C$2,runs!R356,1/0)</f>
        <v>#DIV/0!</v>
      </c>
      <c r="I359" s="29" t="e">
        <f>IF($A359=$C$2,runs!S356,1/0)</f>
        <v>#DIV/0!</v>
      </c>
      <c r="J359" s="29" t="e">
        <f>IF($A359=$C$2,runs!O356/runs!M356,1/0)</f>
        <v>#DIV/0!</v>
      </c>
      <c r="K359" s="29" t="e">
        <f t="shared" si="5"/>
        <v>#DIV/0!</v>
      </c>
      <c r="L359" s="29" t="e">
        <f>IF($A359=$C$2,runs!W356,1/0)</f>
        <v>#DIV/0!</v>
      </c>
      <c r="M359" s="29" t="e">
        <f>IF($A359=$C$2,runs!X356,1/0)</f>
        <v>#DIV/0!</v>
      </c>
    </row>
    <row r="360" spans="1:13" x14ac:dyDescent="0.2">
      <c r="A360" s="29">
        <f>runs!C357</f>
        <v>0</v>
      </c>
      <c r="B360" s="29" t="str">
        <f>IF($A360=$C$2,runs!B357," ")</f>
        <v xml:space="preserve"> </v>
      </c>
      <c r="C360" s="29" t="e">
        <f>IF($A360=$C$2,runs!A357,1/0)</f>
        <v>#DIV/0!</v>
      </c>
      <c r="D360" s="29" t="e">
        <f>IF($A360=$C$2,Rohdaten!I357,1/0)</f>
        <v>#DIV/0!</v>
      </c>
      <c r="E360" s="29" t="e">
        <f>IF($A360=$C$2,runs!L357/runs!M357,1/0)</f>
        <v>#DIV/0!</v>
      </c>
      <c r="F360" s="29" t="e">
        <f>IF($A360=$C$2,runs!P357,1/0)</f>
        <v>#DIV/0!</v>
      </c>
      <c r="G360" s="29" t="e">
        <f>IF($A360=$C$2,runs!Q357,1/0)</f>
        <v>#DIV/0!</v>
      </c>
      <c r="H360" s="29" t="e">
        <f>IF($A360=$C$2,runs!R357,1/0)</f>
        <v>#DIV/0!</v>
      </c>
      <c r="I360" s="29" t="e">
        <f>IF($A360=$C$2,runs!S357,1/0)</f>
        <v>#DIV/0!</v>
      </c>
      <c r="J360" s="29" t="e">
        <f>IF($A360=$C$2,runs!O357/runs!M357,1/0)</f>
        <v>#DIV/0!</v>
      </c>
      <c r="K360" s="29" t="e">
        <f t="shared" si="5"/>
        <v>#DIV/0!</v>
      </c>
      <c r="L360" s="29" t="e">
        <f>IF($A360=$C$2,runs!W357,1/0)</f>
        <v>#DIV/0!</v>
      </c>
      <c r="M360" s="29" t="e">
        <f>IF($A360=$C$2,runs!X357,1/0)</f>
        <v>#DIV/0!</v>
      </c>
    </row>
    <row r="361" spans="1:13" x14ac:dyDescent="0.2">
      <c r="A361" s="29">
        <f>runs!C358</f>
        <v>0</v>
      </c>
      <c r="B361" s="29" t="str">
        <f>IF($A361=$C$2,runs!B358," ")</f>
        <v xml:space="preserve"> </v>
      </c>
      <c r="C361" s="29" t="e">
        <f>IF($A361=$C$2,runs!A358,1/0)</f>
        <v>#DIV/0!</v>
      </c>
      <c r="D361" s="29" t="e">
        <f>IF($A361=$C$2,Rohdaten!I358,1/0)</f>
        <v>#DIV/0!</v>
      </c>
      <c r="E361" s="29" t="e">
        <f>IF($A361=$C$2,runs!L358/runs!M358,1/0)</f>
        <v>#DIV/0!</v>
      </c>
      <c r="F361" s="29" t="e">
        <f>IF($A361=$C$2,runs!P358,1/0)</f>
        <v>#DIV/0!</v>
      </c>
      <c r="G361" s="29" t="e">
        <f>IF($A361=$C$2,runs!Q358,1/0)</f>
        <v>#DIV/0!</v>
      </c>
      <c r="H361" s="29" t="e">
        <f>IF($A361=$C$2,runs!R358,1/0)</f>
        <v>#DIV/0!</v>
      </c>
      <c r="I361" s="29" t="e">
        <f>IF($A361=$C$2,runs!S358,1/0)</f>
        <v>#DIV/0!</v>
      </c>
      <c r="J361" s="29" t="e">
        <f>IF($A361=$C$2,runs!O358/runs!M358,1/0)</f>
        <v>#DIV/0!</v>
      </c>
      <c r="K361" s="29" t="e">
        <f t="shared" si="5"/>
        <v>#DIV/0!</v>
      </c>
      <c r="L361" s="29" t="e">
        <f>IF($A361=$C$2,runs!W358,1/0)</f>
        <v>#DIV/0!</v>
      </c>
      <c r="M361" s="29" t="e">
        <f>IF($A361=$C$2,runs!X358,1/0)</f>
        <v>#DIV/0!</v>
      </c>
    </row>
    <row r="362" spans="1:13" x14ac:dyDescent="0.2">
      <c r="A362" s="29">
        <f>runs!C359</f>
        <v>0</v>
      </c>
      <c r="B362" s="29" t="str">
        <f>IF($A362=$C$2,runs!B359," ")</f>
        <v xml:space="preserve"> </v>
      </c>
      <c r="C362" s="29" t="e">
        <f>IF($A362=$C$2,runs!A359,1/0)</f>
        <v>#DIV/0!</v>
      </c>
      <c r="D362" s="29" t="e">
        <f>IF($A362=$C$2,Rohdaten!I359,1/0)</f>
        <v>#DIV/0!</v>
      </c>
      <c r="E362" s="29" t="e">
        <f>IF($A362=$C$2,runs!L359/runs!M359,1/0)</f>
        <v>#DIV/0!</v>
      </c>
      <c r="F362" s="29" t="e">
        <f>IF($A362=$C$2,runs!P359,1/0)</f>
        <v>#DIV/0!</v>
      </c>
      <c r="G362" s="29" t="e">
        <f>IF($A362=$C$2,runs!Q359,1/0)</f>
        <v>#DIV/0!</v>
      </c>
      <c r="H362" s="29" t="e">
        <f>IF($A362=$C$2,runs!R359,1/0)</f>
        <v>#DIV/0!</v>
      </c>
      <c r="I362" s="29" t="e">
        <f>IF($A362=$C$2,runs!S359,1/0)</f>
        <v>#DIV/0!</v>
      </c>
      <c r="J362" s="29" t="e">
        <f>IF($A362=$C$2,runs!O359/runs!M359,1/0)</f>
        <v>#DIV/0!</v>
      </c>
      <c r="K362" s="29" t="e">
        <f t="shared" si="5"/>
        <v>#DIV/0!</v>
      </c>
      <c r="L362" s="29" t="e">
        <f>IF($A362=$C$2,runs!W359,1/0)</f>
        <v>#DIV/0!</v>
      </c>
      <c r="M362" s="29" t="e">
        <f>IF($A362=$C$2,runs!X359,1/0)</f>
        <v>#DIV/0!</v>
      </c>
    </row>
    <row r="363" spans="1:13" x14ac:dyDescent="0.2">
      <c r="A363" s="29">
        <f>runs!C360</f>
        <v>0</v>
      </c>
      <c r="B363" s="29" t="str">
        <f>IF($A363=$C$2,runs!B360," ")</f>
        <v xml:space="preserve"> </v>
      </c>
      <c r="C363" s="29" t="e">
        <f>IF($A363=$C$2,runs!A360,1/0)</f>
        <v>#DIV/0!</v>
      </c>
      <c r="D363" s="29" t="e">
        <f>IF($A363=$C$2,Rohdaten!I360,1/0)</f>
        <v>#DIV/0!</v>
      </c>
      <c r="E363" s="29" t="e">
        <f>IF($A363=$C$2,runs!L360/runs!M360,1/0)</f>
        <v>#DIV/0!</v>
      </c>
      <c r="F363" s="29" t="e">
        <f>IF($A363=$C$2,runs!P360,1/0)</f>
        <v>#DIV/0!</v>
      </c>
      <c r="G363" s="29" t="e">
        <f>IF($A363=$C$2,runs!Q360,1/0)</f>
        <v>#DIV/0!</v>
      </c>
      <c r="H363" s="29" t="e">
        <f>IF($A363=$C$2,runs!R360,1/0)</f>
        <v>#DIV/0!</v>
      </c>
      <c r="I363" s="29" t="e">
        <f>IF($A363=$C$2,runs!S360,1/0)</f>
        <v>#DIV/0!</v>
      </c>
      <c r="J363" s="29" t="e">
        <f>IF($A363=$C$2,runs!O360/runs!M360,1/0)</f>
        <v>#DIV/0!</v>
      </c>
      <c r="K363" s="29" t="e">
        <f t="shared" si="5"/>
        <v>#DIV/0!</v>
      </c>
      <c r="L363" s="29" t="e">
        <f>IF($A363=$C$2,runs!W360,1/0)</f>
        <v>#DIV/0!</v>
      </c>
      <c r="M363" s="29" t="e">
        <f>IF($A363=$C$2,runs!X360,1/0)</f>
        <v>#DIV/0!</v>
      </c>
    </row>
    <row r="364" spans="1:13" x14ac:dyDescent="0.2">
      <c r="A364" s="29">
        <f>runs!C361</f>
        <v>0</v>
      </c>
      <c r="B364" s="29" t="str">
        <f>IF($A364=$C$2,runs!B361," ")</f>
        <v xml:space="preserve"> </v>
      </c>
      <c r="C364" s="29" t="e">
        <f>IF($A364=$C$2,runs!A361,1/0)</f>
        <v>#DIV/0!</v>
      </c>
      <c r="D364" s="29" t="e">
        <f>IF($A364=$C$2,Rohdaten!I361,1/0)</f>
        <v>#DIV/0!</v>
      </c>
      <c r="E364" s="29" t="e">
        <f>IF($A364=$C$2,runs!L361/runs!M361,1/0)</f>
        <v>#DIV/0!</v>
      </c>
      <c r="F364" s="29" t="e">
        <f>IF($A364=$C$2,runs!P361,1/0)</f>
        <v>#DIV/0!</v>
      </c>
      <c r="G364" s="29" t="e">
        <f>IF($A364=$C$2,runs!Q361,1/0)</f>
        <v>#DIV/0!</v>
      </c>
      <c r="H364" s="29" t="e">
        <f>IF($A364=$C$2,runs!R361,1/0)</f>
        <v>#DIV/0!</v>
      </c>
      <c r="I364" s="29" t="e">
        <f>IF($A364=$C$2,runs!S361,1/0)</f>
        <v>#DIV/0!</v>
      </c>
      <c r="J364" s="29" t="e">
        <f>IF($A364=$C$2,runs!O361/runs!M361,1/0)</f>
        <v>#DIV/0!</v>
      </c>
      <c r="K364" s="29" t="e">
        <f t="shared" si="5"/>
        <v>#DIV/0!</v>
      </c>
      <c r="L364" s="29" t="e">
        <f>IF($A364=$C$2,runs!W361,1/0)</f>
        <v>#DIV/0!</v>
      </c>
      <c r="M364" s="29" t="e">
        <f>IF($A364=$C$2,runs!X361,1/0)</f>
        <v>#DIV/0!</v>
      </c>
    </row>
    <row r="365" spans="1:13" x14ac:dyDescent="0.2">
      <c r="A365" s="29">
        <f>runs!C362</f>
        <v>0</v>
      </c>
      <c r="B365" s="29" t="str">
        <f>IF($A365=$C$2,runs!B362," ")</f>
        <v xml:space="preserve"> </v>
      </c>
      <c r="C365" s="29" t="e">
        <f>IF($A365=$C$2,runs!A362,1/0)</f>
        <v>#DIV/0!</v>
      </c>
      <c r="D365" s="29" t="e">
        <f>IF($A365=$C$2,Rohdaten!I362,1/0)</f>
        <v>#DIV/0!</v>
      </c>
      <c r="E365" s="29" t="e">
        <f>IF($A365=$C$2,runs!L362/runs!M362,1/0)</f>
        <v>#DIV/0!</v>
      </c>
      <c r="F365" s="29" t="e">
        <f>IF($A365=$C$2,runs!P362,1/0)</f>
        <v>#DIV/0!</v>
      </c>
      <c r="G365" s="29" t="e">
        <f>IF($A365=$C$2,runs!Q362,1/0)</f>
        <v>#DIV/0!</v>
      </c>
      <c r="H365" s="29" t="e">
        <f>IF($A365=$C$2,runs!R362,1/0)</f>
        <v>#DIV/0!</v>
      </c>
      <c r="I365" s="29" t="e">
        <f>IF($A365=$C$2,runs!S362,1/0)</f>
        <v>#DIV/0!</v>
      </c>
      <c r="J365" s="29" t="e">
        <f>IF($A365=$C$2,runs!O362/runs!M362,1/0)</f>
        <v>#DIV/0!</v>
      </c>
      <c r="K365" s="29" t="e">
        <f t="shared" si="5"/>
        <v>#DIV/0!</v>
      </c>
      <c r="L365" s="29" t="e">
        <f>IF($A365=$C$2,runs!W362,1/0)</f>
        <v>#DIV/0!</v>
      </c>
      <c r="M365" s="29" t="e">
        <f>IF($A365=$C$2,runs!X362,1/0)</f>
        <v>#DIV/0!</v>
      </c>
    </row>
    <row r="366" spans="1:13" x14ac:dyDescent="0.2">
      <c r="A366" s="29">
        <f>runs!C363</f>
        <v>0</v>
      </c>
      <c r="B366" s="29" t="str">
        <f>IF($A366=$C$2,runs!B363," ")</f>
        <v xml:space="preserve"> </v>
      </c>
      <c r="C366" s="29" t="e">
        <f>IF($A366=$C$2,runs!A363,1/0)</f>
        <v>#DIV/0!</v>
      </c>
      <c r="D366" s="29" t="e">
        <f>IF($A366=$C$2,Rohdaten!I363,1/0)</f>
        <v>#DIV/0!</v>
      </c>
      <c r="E366" s="29" t="e">
        <f>IF($A366=$C$2,runs!L363/runs!M363,1/0)</f>
        <v>#DIV/0!</v>
      </c>
      <c r="F366" s="29" t="e">
        <f>IF($A366=$C$2,runs!P363,1/0)</f>
        <v>#DIV/0!</v>
      </c>
      <c r="G366" s="29" t="e">
        <f>IF($A366=$C$2,runs!Q363,1/0)</f>
        <v>#DIV/0!</v>
      </c>
      <c r="H366" s="29" t="e">
        <f>IF($A366=$C$2,runs!R363,1/0)</f>
        <v>#DIV/0!</v>
      </c>
      <c r="I366" s="29" t="e">
        <f>IF($A366=$C$2,runs!S363,1/0)</f>
        <v>#DIV/0!</v>
      </c>
      <c r="J366" s="29" t="e">
        <f>IF($A366=$C$2,runs!O363/runs!M363,1/0)</f>
        <v>#DIV/0!</v>
      </c>
      <c r="K366" s="29" t="e">
        <f t="shared" si="5"/>
        <v>#DIV/0!</v>
      </c>
      <c r="L366" s="29" t="e">
        <f>IF($A366=$C$2,runs!W363,1/0)</f>
        <v>#DIV/0!</v>
      </c>
      <c r="M366" s="29" t="e">
        <f>IF($A366=$C$2,runs!X363,1/0)</f>
        <v>#DIV/0!</v>
      </c>
    </row>
    <row r="367" spans="1:13" x14ac:dyDescent="0.2">
      <c r="A367" s="29">
        <f>runs!C364</f>
        <v>0</v>
      </c>
      <c r="B367" s="29" t="str">
        <f>IF($A367=$C$2,runs!B364," ")</f>
        <v xml:space="preserve"> </v>
      </c>
      <c r="C367" s="29" t="e">
        <f>IF($A367=$C$2,runs!A364,1/0)</f>
        <v>#DIV/0!</v>
      </c>
      <c r="D367" s="29" t="e">
        <f>IF($A367=$C$2,Rohdaten!I364,1/0)</f>
        <v>#DIV/0!</v>
      </c>
      <c r="E367" s="29" t="e">
        <f>IF($A367=$C$2,runs!L364/runs!M364,1/0)</f>
        <v>#DIV/0!</v>
      </c>
      <c r="F367" s="29" t="e">
        <f>IF($A367=$C$2,runs!P364,1/0)</f>
        <v>#DIV/0!</v>
      </c>
      <c r="G367" s="29" t="e">
        <f>IF($A367=$C$2,runs!Q364,1/0)</f>
        <v>#DIV/0!</v>
      </c>
      <c r="H367" s="29" t="e">
        <f>IF($A367=$C$2,runs!R364,1/0)</f>
        <v>#DIV/0!</v>
      </c>
      <c r="I367" s="29" t="e">
        <f>IF($A367=$C$2,runs!S364,1/0)</f>
        <v>#DIV/0!</v>
      </c>
      <c r="J367" s="29" t="e">
        <f>IF($A367=$C$2,runs!O364/runs!M364,1/0)</f>
        <v>#DIV/0!</v>
      </c>
      <c r="K367" s="29" t="e">
        <f t="shared" si="5"/>
        <v>#DIV/0!</v>
      </c>
      <c r="L367" s="29" t="e">
        <f>IF($A367=$C$2,runs!W364,1/0)</f>
        <v>#DIV/0!</v>
      </c>
      <c r="M367" s="29" t="e">
        <f>IF($A367=$C$2,runs!X364,1/0)</f>
        <v>#DIV/0!</v>
      </c>
    </row>
    <row r="368" spans="1:13" x14ac:dyDescent="0.2">
      <c r="A368" s="29">
        <f>runs!C365</f>
        <v>0</v>
      </c>
      <c r="B368" s="29" t="str">
        <f>IF($A368=$C$2,runs!B365," ")</f>
        <v xml:space="preserve"> </v>
      </c>
      <c r="C368" s="29" t="e">
        <f>IF($A368=$C$2,runs!A365,1/0)</f>
        <v>#DIV/0!</v>
      </c>
      <c r="D368" s="29" t="e">
        <f>IF($A368=$C$2,Rohdaten!I365,1/0)</f>
        <v>#DIV/0!</v>
      </c>
      <c r="E368" s="29" t="e">
        <f>IF($A368=$C$2,runs!L365/runs!M365,1/0)</f>
        <v>#DIV/0!</v>
      </c>
      <c r="F368" s="29" t="e">
        <f>IF($A368=$C$2,runs!P365,1/0)</f>
        <v>#DIV/0!</v>
      </c>
      <c r="G368" s="29" t="e">
        <f>IF($A368=$C$2,runs!Q365,1/0)</f>
        <v>#DIV/0!</v>
      </c>
      <c r="H368" s="29" t="e">
        <f>IF($A368=$C$2,runs!R365,1/0)</f>
        <v>#DIV/0!</v>
      </c>
      <c r="I368" s="29" t="e">
        <f>IF($A368=$C$2,runs!S365,1/0)</f>
        <v>#DIV/0!</v>
      </c>
      <c r="J368" s="29" t="e">
        <f>IF($A368=$C$2,runs!O365/runs!M365,1/0)</f>
        <v>#DIV/0!</v>
      </c>
      <c r="K368" s="29" t="e">
        <f t="shared" si="5"/>
        <v>#DIV/0!</v>
      </c>
      <c r="L368" s="29" t="e">
        <f>IF($A368=$C$2,runs!W365,1/0)</f>
        <v>#DIV/0!</v>
      </c>
      <c r="M368" s="29" t="e">
        <f>IF($A368=$C$2,runs!X365,1/0)</f>
        <v>#DIV/0!</v>
      </c>
    </row>
    <row r="369" spans="1:13" x14ac:dyDescent="0.2">
      <c r="A369" s="29">
        <f>runs!C366</f>
        <v>0</v>
      </c>
      <c r="B369" s="29" t="str">
        <f>IF($A369=$C$2,runs!B366," ")</f>
        <v xml:space="preserve"> </v>
      </c>
      <c r="C369" s="29" t="e">
        <f>IF($A369=$C$2,runs!A366,1/0)</f>
        <v>#DIV/0!</v>
      </c>
      <c r="D369" s="29" t="e">
        <f>IF($A369=$C$2,Rohdaten!I366,1/0)</f>
        <v>#DIV/0!</v>
      </c>
      <c r="E369" s="29" t="e">
        <f>IF($A369=$C$2,runs!L366/runs!M366,1/0)</f>
        <v>#DIV/0!</v>
      </c>
      <c r="F369" s="29" t="e">
        <f>IF($A369=$C$2,runs!P366,1/0)</f>
        <v>#DIV/0!</v>
      </c>
      <c r="G369" s="29" t="e">
        <f>IF($A369=$C$2,runs!Q366,1/0)</f>
        <v>#DIV/0!</v>
      </c>
      <c r="H369" s="29" t="e">
        <f>IF($A369=$C$2,runs!R366,1/0)</f>
        <v>#DIV/0!</v>
      </c>
      <c r="I369" s="29" t="e">
        <f>IF($A369=$C$2,runs!S366,1/0)</f>
        <v>#DIV/0!</v>
      </c>
      <c r="J369" s="29" t="e">
        <f>IF($A369=$C$2,runs!O366/runs!M366,1/0)</f>
        <v>#DIV/0!</v>
      </c>
      <c r="K369" s="29" t="e">
        <f t="shared" si="5"/>
        <v>#DIV/0!</v>
      </c>
      <c r="L369" s="29" t="e">
        <f>IF($A369=$C$2,runs!W366,1/0)</f>
        <v>#DIV/0!</v>
      </c>
      <c r="M369" s="29" t="e">
        <f>IF($A369=$C$2,runs!X366,1/0)</f>
        <v>#DIV/0!</v>
      </c>
    </row>
    <row r="370" spans="1:13" x14ac:dyDescent="0.2">
      <c r="A370" s="29">
        <f>runs!C367</f>
        <v>0</v>
      </c>
      <c r="B370" s="29" t="str">
        <f>IF($A370=$C$2,runs!B367," ")</f>
        <v xml:space="preserve"> </v>
      </c>
      <c r="C370" s="29" t="e">
        <f>IF($A370=$C$2,runs!A367,1/0)</f>
        <v>#DIV/0!</v>
      </c>
      <c r="D370" s="29" t="e">
        <f>IF($A370=$C$2,Rohdaten!I367,1/0)</f>
        <v>#DIV/0!</v>
      </c>
      <c r="E370" s="29" t="e">
        <f>IF($A370=$C$2,runs!L367/runs!M367,1/0)</f>
        <v>#DIV/0!</v>
      </c>
      <c r="F370" s="29" t="e">
        <f>IF($A370=$C$2,runs!P367,1/0)</f>
        <v>#DIV/0!</v>
      </c>
      <c r="G370" s="29" t="e">
        <f>IF($A370=$C$2,runs!Q367,1/0)</f>
        <v>#DIV/0!</v>
      </c>
      <c r="H370" s="29" t="e">
        <f>IF($A370=$C$2,runs!R367,1/0)</f>
        <v>#DIV/0!</v>
      </c>
      <c r="I370" s="29" t="e">
        <f>IF($A370=$C$2,runs!S367,1/0)</f>
        <v>#DIV/0!</v>
      </c>
      <c r="J370" s="29" t="e">
        <f>IF($A370=$C$2,runs!O367/runs!M367,1/0)</f>
        <v>#DIV/0!</v>
      </c>
      <c r="K370" s="29" t="e">
        <f t="shared" si="5"/>
        <v>#DIV/0!</v>
      </c>
      <c r="L370" s="29" t="e">
        <f>IF($A370=$C$2,runs!W367,1/0)</f>
        <v>#DIV/0!</v>
      </c>
      <c r="M370" s="29" t="e">
        <f>IF($A370=$C$2,runs!X367,1/0)</f>
        <v>#DIV/0!</v>
      </c>
    </row>
    <row r="371" spans="1:13" x14ac:dyDescent="0.2">
      <c r="A371" s="29">
        <f>runs!C368</f>
        <v>0</v>
      </c>
      <c r="B371" s="29" t="str">
        <f>IF($A371=$C$2,runs!B368," ")</f>
        <v xml:space="preserve"> </v>
      </c>
      <c r="C371" s="29" t="e">
        <f>IF($A371=$C$2,runs!A368,1/0)</f>
        <v>#DIV/0!</v>
      </c>
      <c r="D371" s="29" t="e">
        <f>IF($A371=$C$2,Rohdaten!I368,1/0)</f>
        <v>#DIV/0!</v>
      </c>
      <c r="E371" s="29" t="e">
        <f>IF($A371=$C$2,runs!L368/runs!M368,1/0)</f>
        <v>#DIV/0!</v>
      </c>
      <c r="F371" s="29" t="e">
        <f>IF($A371=$C$2,runs!P368,1/0)</f>
        <v>#DIV/0!</v>
      </c>
      <c r="G371" s="29" t="e">
        <f>IF($A371=$C$2,runs!Q368,1/0)</f>
        <v>#DIV/0!</v>
      </c>
      <c r="H371" s="29" t="e">
        <f>IF($A371=$C$2,runs!R368,1/0)</f>
        <v>#DIV/0!</v>
      </c>
      <c r="I371" s="29" t="e">
        <f>IF($A371=$C$2,runs!S368,1/0)</f>
        <v>#DIV/0!</v>
      </c>
      <c r="J371" s="29" t="e">
        <f>IF($A371=$C$2,runs!O368/runs!M368,1/0)</f>
        <v>#DIV/0!</v>
      </c>
      <c r="K371" s="29" t="e">
        <f t="shared" si="5"/>
        <v>#DIV/0!</v>
      </c>
      <c r="L371" s="29" t="e">
        <f>IF($A371=$C$2,runs!W368,1/0)</f>
        <v>#DIV/0!</v>
      </c>
      <c r="M371" s="29" t="e">
        <f>IF($A371=$C$2,runs!X368,1/0)</f>
        <v>#DIV/0!</v>
      </c>
    </row>
    <row r="372" spans="1:13" x14ac:dyDescent="0.2">
      <c r="A372" s="29">
        <f>runs!C369</f>
        <v>0</v>
      </c>
      <c r="B372" s="29" t="str">
        <f>IF($A372=$C$2,runs!B369," ")</f>
        <v xml:space="preserve"> </v>
      </c>
      <c r="C372" s="29" t="e">
        <f>IF($A372=$C$2,runs!A369,1/0)</f>
        <v>#DIV/0!</v>
      </c>
      <c r="D372" s="29" t="e">
        <f>IF($A372=$C$2,Rohdaten!I369,1/0)</f>
        <v>#DIV/0!</v>
      </c>
      <c r="E372" s="29" t="e">
        <f>IF($A372=$C$2,runs!L369/runs!M369,1/0)</f>
        <v>#DIV/0!</v>
      </c>
      <c r="F372" s="29" t="e">
        <f>IF($A372=$C$2,runs!P369,1/0)</f>
        <v>#DIV/0!</v>
      </c>
      <c r="G372" s="29" t="e">
        <f>IF($A372=$C$2,runs!Q369,1/0)</f>
        <v>#DIV/0!</v>
      </c>
      <c r="H372" s="29" t="e">
        <f>IF($A372=$C$2,runs!R369,1/0)</f>
        <v>#DIV/0!</v>
      </c>
      <c r="I372" s="29" t="e">
        <f>IF($A372=$C$2,runs!S369,1/0)</f>
        <v>#DIV/0!</v>
      </c>
      <c r="J372" s="29" t="e">
        <f>IF($A372=$C$2,runs!O369/runs!M369,1/0)</f>
        <v>#DIV/0!</v>
      </c>
      <c r="K372" s="29" t="e">
        <f t="shared" si="5"/>
        <v>#DIV/0!</v>
      </c>
      <c r="L372" s="29" t="e">
        <f>IF($A372=$C$2,runs!W369,1/0)</f>
        <v>#DIV/0!</v>
      </c>
      <c r="M372" s="29" t="e">
        <f>IF($A372=$C$2,runs!X369,1/0)</f>
        <v>#DIV/0!</v>
      </c>
    </row>
    <row r="373" spans="1:13" x14ac:dyDescent="0.2">
      <c r="A373" s="29">
        <f>runs!C370</f>
        <v>0</v>
      </c>
      <c r="B373" s="29" t="str">
        <f>IF($A373=$C$2,runs!B370," ")</f>
        <v xml:space="preserve"> </v>
      </c>
      <c r="C373" s="29" t="e">
        <f>IF($A373=$C$2,runs!A370,1/0)</f>
        <v>#DIV/0!</v>
      </c>
      <c r="D373" s="29" t="e">
        <f>IF($A373=$C$2,Rohdaten!I370,1/0)</f>
        <v>#DIV/0!</v>
      </c>
      <c r="E373" s="29" t="e">
        <f>IF($A373=$C$2,runs!L370/runs!M370,1/0)</f>
        <v>#DIV/0!</v>
      </c>
      <c r="F373" s="29" t="e">
        <f>IF($A373=$C$2,runs!P370,1/0)</f>
        <v>#DIV/0!</v>
      </c>
      <c r="G373" s="29" t="e">
        <f>IF($A373=$C$2,runs!Q370,1/0)</f>
        <v>#DIV/0!</v>
      </c>
      <c r="H373" s="29" t="e">
        <f>IF($A373=$C$2,runs!R370,1/0)</f>
        <v>#DIV/0!</v>
      </c>
      <c r="I373" s="29" t="e">
        <f>IF($A373=$C$2,runs!S370,1/0)</f>
        <v>#DIV/0!</v>
      </c>
      <c r="J373" s="29" t="e">
        <f>IF($A373=$C$2,runs!O370/runs!M370,1/0)</f>
        <v>#DIV/0!</v>
      </c>
      <c r="K373" s="29" t="e">
        <f t="shared" si="5"/>
        <v>#DIV/0!</v>
      </c>
      <c r="L373" s="29" t="e">
        <f>IF($A373=$C$2,runs!W370,1/0)</f>
        <v>#DIV/0!</v>
      </c>
      <c r="M373" s="29" t="e">
        <f>IF($A373=$C$2,runs!X370,1/0)</f>
        <v>#DIV/0!</v>
      </c>
    </row>
    <row r="374" spans="1:13" x14ac:dyDescent="0.2">
      <c r="A374" s="29">
        <f>runs!C371</f>
        <v>0</v>
      </c>
      <c r="B374" s="29" t="str">
        <f>IF($A374=$C$2,runs!B371," ")</f>
        <v xml:space="preserve"> </v>
      </c>
      <c r="C374" s="29" t="e">
        <f>IF($A374=$C$2,runs!A371,1/0)</f>
        <v>#DIV/0!</v>
      </c>
      <c r="D374" s="29" t="e">
        <f>IF($A374=$C$2,Rohdaten!I371,1/0)</f>
        <v>#DIV/0!</v>
      </c>
      <c r="E374" s="29" t="e">
        <f>IF($A374=$C$2,runs!L371/runs!M371,1/0)</f>
        <v>#DIV/0!</v>
      </c>
      <c r="F374" s="29" t="e">
        <f>IF($A374=$C$2,runs!P371,1/0)</f>
        <v>#DIV/0!</v>
      </c>
      <c r="G374" s="29" t="e">
        <f>IF($A374=$C$2,runs!Q371,1/0)</f>
        <v>#DIV/0!</v>
      </c>
      <c r="H374" s="29" t="e">
        <f>IF($A374=$C$2,runs!R371,1/0)</f>
        <v>#DIV/0!</v>
      </c>
      <c r="I374" s="29" t="e">
        <f>IF($A374=$C$2,runs!S371,1/0)</f>
        <v>#DIV/0!</v>
      </c>
      <c r="J374" s="29" t="e">
        <f>IF($A374=$C$2,runs!O371/runs!M371,1/0)</f>
        <v>#DIV/0!</v>
      </c>
      <c r="K374" s="29" t="e">
        <f t="shared" si="5"/>
        <v>#DIV/0!</v>
      </c>
      <c r="L374" s="29" t="e">
        <f>IF($A374=$C$2,runs!W371,1/0)</f>
        <v>#DIV/0!</v>
      </c>
      <c r="M374" s="29" t="e">
        <f>IF($A374=$C$2,runs!X371,1/0)</f>
        <v>#DIV/0!</v>
      </c>
    </row>
    <row r="375" spans="1:13" x14ac:dyDescent="0.2">
      <c r="A375" s="29">
        <f>runs!C372</f>
        <v>0</v>
      </c>
      <c r="B375" s="29" t="str">
        <f>IF($A375=$C$2,runs!B372," ")</f>
        <v xml:space="preserve"> </v>
      </c>
      <c r="C375" s="29" t="e">
        <f>IF($A375=$C$2,runs!A372,1/0)</f>
        <v>#DIV/0!</v>
      </c>
      <c r="D375" s="29" t="e">
        <f>IF($A375=$C$2,Rohdaten!I372,1/0)</f>
        <v>#DIV/0!</v>
      </c>
      <c r="E375" s="29" t="e">
        <f>IF($A375=$C$2,runs!L372/runs!M372,1/0)</f>
        <v>#DIV/0!</v>
      </c>
      <c r="F375" s="29" t="e">
        <f>IF($A375=$C$2,runs!P372,1/0)</f>
        <v>#DIV/0!</v>
      </c>
      <c r="G375" s="29" t="e">
        <f>IF($A375=$C$2,runs!Q372,1/0)</f>
        <v>#DIV/0!</v>
      </c>
      <c r="H375" s="29" t="e">
        <f>IF($A375=$C$2,runs!R372,1/0)</f>
        <v>#DIV/0!</v>
      </c>
      <c r="I375" s="29" t="e">
        <f>IF($A375=$C$2,runs!S372,1/0)</f>
        <v>#DIV/0!</v>
      </c>
      <c r="J375" s="29" t="e">
        <f>IF($A375=$C$2,runs!O372/runs!M372,1/0)</f>
        <v>#DIV/0!</v>
      </c>
      <c r="K375" s="29" t="e">
        <f t="shared" si="5"/>
        <v>#DIV/0!</v>
      </c>
      <c r="L375" s="29" t="e">
        <f>IF($A375=$C$2,runs!W372,1/0)</f>
        <v>#DIV/0!</v>
      </c>
      <c r="M375" s="29" t="e">
        <f>IF($A375=$C$2,runs!X372,1/0)</f>
        <v>#DIV/0!</v>
      </c>
    </row>
    <row r="376" spans="1:13" x14ac:dyDescent="0.2">
      <c r="A376" s="29">
        <f>runs!C373</f>
        <v>0</v>
      </c>
      <c r="B376" s="29" t="str">
        <f>IF($A376=$C$2,runs!B373," ")</f>
        <v xml:space="preserve"> </v>
      </c>
      <c r="C376" s="29" t="e">
        <f>IF($A376=$C$2,runs!A373,1/0)</f>
        <v>#DIV/0!</v>
      </c>
      <c r="D376" s="29" t="e">
        <f>IF($A376=$C$2,Rohdaten!I373,1/0)</f>
        <v>#DIV/0!</v>
      </c>
      <c r="E376" s="29" t="e">
        <f>IF($A376=$C$2,runs!L373/runs!M373,1/0)</f>
        <v>#DIV/0!</v>
      </c>
      <c r="F376" s="29" t="e">
        <f>IF($A376=$C$2,runs!P373,1/0)</f>
        <v>#DIV/0!</v>
      </c>
      <c r="G376" s="29" t="e">
        <f>IF($A376=$C$2,runs!Q373,1/0)</f>
        <v>#DIV/0!</v>
      </c>
      <c r="H376" s="29" t="e">
        <f>IF($A376=$C$2,runs!R373,1/0)</f>
        <v>#DIV/0!</v>
      </c>
      <c r="I376" s="29" t="e">
        <f>IF($A376=$C$2,runs!S373,1/0)</f>
        <v>#DIV/0!</v>
      </c>
      <c r="J376" s="29" t="e">
        <f>IF($A376=$C$2,runs!O373/runs!M373,1/0)</f>
        <v>#DIV/0!</v>
      </c>
      <c r="K376" s="29" t="e">
        <f t="shared" si="5"/>
        <v>#DIV/0!</v>
      </c>
      <c r="L376" s="29" t="e">
        <f>IF($A376=$C$2,runs!W373,1/0)</f>
        <v>#DIV/0!</v>
      </c>
      <c r="M376" s="29" t="e">
        <f>IF($A376=$C$2,runs!X373,1/0)</f>
        <v>#DIV/0!</v>
      </c>
    </row>
    <row r="377" spans="1:13" x14ac:dyDescent="0.2">
      <c r="A377" s="29">
        <f>runs!C374</f>
        <v>0</v>
      </c>
      <c r="B377" s="29" t="str">
        <f>IF($A377=$C$2,runs!B374," ")</f>
        <v xml:space="preserve"> </v>
      </c>
      <c r="C377" s="29" t="e">
        <f>IF($A377=$C$2,runs!A374,1/0)</f>
        <v>#DIV/0!</v>
      </c>
      <c r="D377" s="29" t="e">
        <f>IF($A377=$C$2,Rohdaten!I374,1/0)</f>
        <v>#DIV/0!</v>
      </c>
      <c r="E377" s="29" t="e">
        <f>IF($A377=$C$2,runs!L374/runs!M374,1/0)</f>
        <v>#DIV/0!</v>
      </c>
      <c r="F377" s="29" t="e">
        <f>IF($A377=$C$2,runs!P374,1/0)</f>
        <v>#DIV/0!</v>
      </c>
      <c r="G377" s="29" t="e">
        <f>IF($A377=$C$2,runs!Q374,1/0)</f>
        <v>#DIV/0!</v>
      </c>
      <c r="H377" s="29" t="e">
        <f>IF($A377=$C$2,runs!R374,1/0)</f>
        <v>#DIV/0!</v>
      </c>
      <c r="I377" s="29" t="e">
        <f>IF($A377=$C$2,runs!S374,1/0)</f>
        <v>#DIV/0!</v>
      </c>
      <c r="J377" s="29" t="e">
        <f>IF($A377=$C$2,runs!O374/runs!M374,1/0)</f>
        <v>#DIV/0!</v>
      </c>
      <c r="K377" s="29" t="e">
        <f t="shared" si="5"/>
        <v>#DIV/0!</v>
      </c>
      <c r="L377" s="29" t="e">
        <f>IF($A377=$C$2,runs!W374,1/0)</f>
        <v>#DIV/0!</v>
      </c>
      <c r="M377" s="29" t="e">
        <f>IF($A377=$C$2,runs!X374,1/0)</f>
        <v>#DIV/0!</v>
      </c>
    </row>
    <row r="378" spans="1:13" x14ac:dyDescent="0.2">
      <c r="A378" s="29">
        <f>runs!C375</f>
        <v>0</v>
      </c>
      <c r="B378" s="29" t="str">
        <f>IF($A378=$C$2,runs!B375," ")</f>
        <v xml:space="preserve"> </v>
      </c>
      <c r="C378" s="29" t="e">
        <f>IF($A378=$C$2,runs!A375,1/0)</f>
        <v>#DIV/0!</v>
      </c>
      <c r="D378" s="29" t="e">
        <f>IF($A378=$C$2,Rohdaten!I375,1/0)</f>
        <v>#DIV/0!</v>
      </c>
      <c r="E378" s="29" t="e">
        <f>IF($A378=$C$2,runs!L375/runs!M375,1/0)</f>
        <v>#DIV/0!</v>
      </c>
      <c r="F378" s="29" t="e">
        <f>IF($A378=$C$2,runs!P375,1/0)</f>
        <v>#DIV/0!</v>
      </c>
      <c r="G378" s="29" t="e">
        <f>IF($A378=$C$2,runs!Q375,1/0)</f>
        <v>#DIV/0!</v>
      </c>
      <c r="H378" s="29" t="e">
        <f>IF($A378=$C$2,runs!R375,1/0)</f>
        <v>#DIV/0!</v>
      </c>
      <c r="I378" s="29" t="e">
        <f>IF($A378=$C$2,runs!S375,1/0)</f>
        <v>#DIV/0!</v>
      </c>
      <c r="J378" s="29" t="e">
        <f>IF($A378=$C$2,runs!O375/runs!M375,1/0)</f>
        <v>#DIV/0!</v>
      </c>
      <c r="K378" s="29" t="e">
        <f t="shared" si="5"/>
        <v>#DIV/0!</v>
      </c>
      <c r="L378" s="29" t="e">
        <f>IF($A378=$C$2,runs!W375,1/0)</f>
        <v>#DIV/0!</v>
      </c>
      <c r="M378" s="29" t="e">
        <f>IF($A378=$C$2,runs!X375,1/0)</f>
        <v>#DIV/0!</v>
      </c>
    </row>
    <row r="379" spans="1:13" x14ac:dyDescent="0.2">
      <c r="A379" s="29">
        <f>runs!C376</f>
        <v>0</v>
      </c>
      <c r="B379" s="29" t="str">
        <f>IF($A379=$C$2,runs!B376," ")</f>
        <v xml:space="preserve"> </v>
      </c>
      <c r="C379" s="29" t="e">
        <f>IF($A379=$C$2,runs!A376,1/0)</f>
        <v>#DIV/0!</v>
      </c>
      <c r="D379" s="29" t="e">
        <f>IF($A379=$C$2,Rohdaten!I376,1/0)</f>
        <v>#DIV/0!</v>
      </c>
      <c r="E379" s="29" t="e">
        <f>IF($A379=$C$2,runs!L376/runs!M376,1/0)</f>
        <v>#DIV/0!</v>
      </c>
      <c r="F379" s="29" t="e">
        <f>IF($A379=$C$2,runs!P376,1/0)</f>
        <v>#DIV/0!</v>
      </c>
      <c r="G379" s="29" t="e">
        <f>IF($A379=$C$2,runs!Q376,1/0)</f>
        <v>#DIV/0!</v>
      </c>
      <c r="H379" s="29" t="e">
        <f>IF($A379=$C$2,runs!R376,1/0)</f>
        <v>#DIV/0!</v>
      </c>
      <c r="I379" s="29" t="e">
        <f>IF($A379=$C$2,runs!S376,1/0)</f>
        <v>#DIV/0!</v>
      </c>
      <c r="J379" s="29" t="e">
        <f>IF($A379=$C$2,runs!O376/runs!M376,1/0)</f>
        <v>#DIV/0!</v>
      </c>
      <c r="K379" s="29" t="e">
        <f t="shared" si="5"/>
        <v>#DIV/0!</v>
      </c>
      <c r="L379" s="29" t="e">
        <f>IF($A379=$C$2,runs!W376,1/0)</f>
        <v>#DIV/0!</v>
      </c>
      <c r="M379" s="29" t="e">
        <f>IF($A379=$C$2,runs!X376,1/0)</f>
        <v>#DIV/0!</v>
      </c>
    </row>
    <row r="380" spans="1:13" x14ac:dyDescent="0.2">
      <c r="A380" s="29">
        <f>runs!C377</f>
        <v>0</v>
      </c>
      <c r="B380" s="29" t="str">
        <f>IF($A380=$C$2,runs!B377," ")</f>
        <v xml:space="preserve"> </v>
      </c>
      <c r="C380" s="29" t="e">
        <f>IF($A380=$C$2,runs!A377,1/0)</f>
        <v>#DIV/0!</v>
      </c>
      <c r="D380" s="29" t="e">
        <f>IF($A380=$C$2,Rohdaten!I377,1/0)</f>
        <v>#DIV/0!</v>
      </c>
      <c r="E380" s="29" t="e">
        <f>IF($A380=$C$2,runs!L377/runs!M377,1/0)</f>
        <v>#DIV/0!</v>
      </c>
      <c r="F380" s="29" t="e">
        <f>IF($A380=$C$2,runs!P377,1/0)</f>
        <v>#DIV/0!</v>
      </c>
      <c r="G380" s="29" t="e">
        <f>IF($A380=$C$2,runs!Q377,1/0)</f>
        <v>#DIV/0!</v>
      </c>
      <c r="H380" s="29" t="e">
        <f>IF($A380=$C$2,runs!R377,1/0)</f>
        <v>#DIV/0!</v>
      </c>
      <c r="I380" s="29" t="e">
        <f>IF($A380=$C$2,runs!S377,1/0)</f>
        <v>#DIV/0!</v>
      </c>
      <c r="J380" s="29" t="e">
        <f>IF($A380=$C$2,runs!O377/runs!M377,1/0)</f>
        <v>#DIV/0!</v>
      </c>
      <c r="K380" s="29" t="e">
        <f t="shared" si="5"/>
        <v>#DIV/0!</v>
      </c>
      <c r="L380" s="29" t="e">
        <f>IF($A380=$C$2,runs!W377,1/0)</f>
        <v>#DIV/0!</v>
      </c>
      <c r="M380" s="29" t="e">
        <f>IF($A380=$C$2,runs!X377,1/0)</f>
        <v>#DIV/0!</v>
      </c>
    </row>
    <row r="381" spans="1:13" x14ac:dyDescent="0.2">
      <c r="A381" s="29">
        <f>runs!C378</f>
        <v>0</v>
      </c>
      <c r="B381" s="29" t="str">
        <f>IF($A381=$C$2,runs!B378," ")</f>
        <v xml:space="preserve"> </v>
      </c>
      <c r="C381" s="29" t="e">
        <f>IF($A381=$C$2,runs!A378,1/0)</f>
        <v>#DIV/0!</v>
      </c>
      <c r="D381" s="29" t="e">
        <f>IF($A381=$C$2,Rohdaten!I378,1/0)</f>
        <v>#DIV/0!</v>
      </c>
      <c r="E381" s="29" t="e">
        <f>IF($A381=$C$2,runs!L378/runs!M378,1/0)</f>
        <v>#DIV/0!</v>
      </c>
      <c r="F381" s="29" t="e">
        <f>IF($A381=$C$2,runs!P378,1/0)</f>
        <v>#DIV/0!</v>
      </c>
      <c r="G381" s="29" t="e">
        <f>IF($A381=$C$2,runs!Q378,1/0)</f>
        <v>#DIV/0!</v>
      </c>
      <c r="H381" s="29" t="e">
        <f>IF($A381=$C$2,runs!R378,1/0)</f>
        <v>#DIV/0!</v>
      </c>
      <c r="I381" s="29" t="e">
        <f>IF($A381=$C$2,runs!S378,1/0)</f>
        <v>#DIV/0!</v>
      </c>
      <c r="J381" s="29" t="e">
        <f>IF($A381=$C$2,runs!O378/runs!M378,1/0)</f>
        <v>#DIV/0!</v>
      </c>
      <c r="K381" s="29" t="e">
        <f t="shared" si="5"/>
        <v>#DIV/0!</v>
      </c>
      <c r="L381" s="29" t="e">
        <f>IF($A381=$C$2,runs!W378,1/0)</f>
        <v>#DIV/0!</v>
      </c>
      <c r="M381" s="29" t="e">
        <f>IF($A381=$C$2,runs!X378,1/0)</f>
        <v>#DIV/0!</v>
      </c>
    </row>
    <row r="382" spans="1:13" x14ac:dyDescent="0.2">
      <c r="A382" s="29">
        <f>runs!C379</f>
        <v>0</v>
      </c>
      <c r="B382" s="29" t="str">
        <f>IF($A382=$C$2,runs!B379," ")</f>
        <v xml:space="preserve"> </v>
      </c>
      <c r="C382" s="29" t="e">
        <f>IF($A382=$C$2,runs!A379,1/0)</f>
        <v>#DIV/0!</v>
      </c>
      <c r="D382" s="29" t="e">
        <f>IF($A382=$C$2,Rohdaten!I379,1/0)</f>
        <v>#DIV/0!</v>
      </c>
      <c r="E382" s="29" t="e">
        <f>IF($A382=$C$2,runs!L379/runs!M379,1/0)</f>
        <v>#DIV/0!</v>
      </c>
      <c r="F382" s="29" t="e">
        <f>IF($A382=$C$2,runs!P379,1/0)</f>
        <v>#DIV/0!</v>
      </c>
      <c r="G382" s="29" t="e">
        <f>IF($A382=$C$2,runs!Q379,1/0)</f>
        <v>#DIV/0!</v>
      </c>
      <c r="H382" s="29" t="e">
        <f>IF($A382=$C$2,runs!R379,1/0)</f>
        <v>#DIV/0!</v>
      </c>
      <c r="I382" s="29" t="e">
        <f>IF($A382=$C$2,runs!S379,1/0)</f>
        <v>#DIV/0!</v>
      </c>
      <c r="J382" s="29" t="e">
        <f>IF($A382=$C$2,runs!O379/runs!M379,1/0)</f>
        <v>#DIV/0!</v>
      </c>
      <c r="K382" s="29" t="e">
        <f t="shared" si="5"/>
        <v>#DIV/0!</v>
      </c>
      <c r="L382" s="29" t="e">
        <f>IF($A382=$C$2,runs!W379,1/0)</f>
        <v>#DIV/0!</v>
      </c>
      <c r="M382" s="29" t="e">
        <f>IF($A382=$C$2,runs!X379,1/0)</f>
        <v>#DIV/0!</v>
      </c>
    </row>
    <row r="383" spans="1:13" x14ac:dyDescent="0.2">
      <c r="A383" s="29">
        <f>runs!C380</f>
        <v>0</v>
      </c>
      <c r="B383" s="29" t="str">
        <f>IF($A383=$C$2,runs!B380," ")</f>
        <v xml:space="preserve"> </v>
      </c>
      <c r="C383" s="29" t="e">
        <f>IF($A383=$C$2,runs!A380,1/0)</f>
        <v>#DIV/0!</v>
      </c>
      <c r="D383" s="29" t="e">
        <f>IF($A383=$C$2,Rohdaten!I380,1/0)</f>
        <v>#DIV/0!</v>
      </c>
      <c r="E383" s="29" t="e">
        <f>IF($A383=$C$2,runs!L380/runs!M380,1/0)</f>
        <v>#DIV/0!</v>
      </c>
      <c r="F383" s="29" t="e">
        <f>IF($A383=$C$2,runs!P380,1/0)</f>
        <v>#DIV/0!</v>
      </c>
      <c r="G383" s="29" t="e">
        <f>IF($A383=$C$2,runs!Q380,1/0)</f>
        <v>#DIV/0!</v>
      </c>
      <c r="H383" s="29" t="e">
        <f>IF($A383=$C$2,runs!R380,1/0)</f>
        <v>#DIV/0!</v>
      </c>
      <c r="I383" s="29" t="e">
        <f>IF($A383=$C$2,runs!S380,1/0)</f>
        <v>#DIV/0!</v>
      </c>
      <c r="J383" s="29" t="e">
        <f>IF($A383=$C$2,runs!O380/runs!M380,1/0)</f>
        <v>#DIV/0!</v>
      </c>
      <c r="K383" s="29" t="e">
        <f t="shared" si="5"/>
        <v>#DIV/0!</v>
      </c>
      <c r="L383" s="29" t="e">
        <f>IF($A383=$C$2,runs!W380,1/0)</f>
        <v>#DIV/0!</v>
      </c>
      <c r="M383" s="29" t="e">
        <f>IF($A383=$C$2,runs!X380,1/0)</f>
        <v>#DIV/0!</v>
      </c>
    </row>
    <row r="384" spans="1:13" x14ac:dyDescent="0.2">
      <c r="A384" s="29">
        <f>runs!C381</f>
        <v>0</v>
      </c>
      <c r="B384" s="29" t="str">
        <f>IF($A384=$C$2,runs!B381," ")</f>
        <v xml:space="preserve"> </v>
      </c>
      <c r="C384" s="29" t="e">
        <f>IF($A384=$C$2,runs!A381,1/0)</f>
        <v>#DIV/0!</v>
      </c>
      <c r="D384" s="29" t="e">
        <f>IF($A384=$C$2,Rohdaten!I381,1/0)</f>
        <v>#DIV/0!</v>
      </c>
      <c r="E384" s="29" t="e">
        <f>IF($A384=$C$2,runs!L381/runs!M381,1/0)</f>
        <v>#DIV/0!</v>
      </c>
      <c r="F384" s="29" t="e">
        <f>IF($A384=$C$2,runs!P381,1/0)</f>
        <v>#DIV/0!</v>
      </c>
      <c r="G384" s="29" t="e">
        <f>IF($A384=$C$2,runs!Q381,1/0)</f>
        <v>#DIV/0!</v>
      </c>
      <c r="H384" s="29" t="e">
        <f>IF($A384=$C$2,runs!R381,1/0)</f>
        <v>#DIV/0!</v>
      </c>
      <c r="I384" s="29" t="e">
        <f>IF($A384=$C$2,runs!S381,1/0)</f>
        <v>#DIV/0!</v>
      </c>
      <c r="J384" s="29" t="e">
        <f>IF($A384=$C$2,runs!O381/runs!M381,1/0)</f>
        <v>#DIV/0!</v>
      </c>
      <c r="K384" s="29" t="e">
        <f t="shared" si="5"/>
        <v>#DIV/0!</v>
      </c>
      <c r="L384" s="29" t="e">
        <f>IF($A384=$C$2,runs!W381,1/0)</f>
        <v>#DIV/0!</v>
      </c>
      <c r="M384" s="29" t="e">
        <f>IF($A384=$C$2,runs!X381,1/0)</f>
        <v>#DIV/0!</v>
      </c>
    </row>
    <row r="385" spans="1:13" x14ac:dyDescent="0.2">
      <c r="A385" s="29">
        <f>runs!C382</f>
        <v>0</v>
      </c>
      <c r="B385" s="29" t="str">
        <f>IF($A385=$C$2,runs!B382," ")</f>
        <v xml:space="preserve"> </v>
      </c>
      <c r="C385" s="29" t="e">
        <f>IF($A385=$C$2,runs!A382,1/0)</f>
        <v>#DIV/0!</v>
      </c>
      <c r="D385" s="29" t="e">
        <f>IF($A385=$C$2,Rohdaten!I382,1/0)</f>
        <v>#DIV/0!</v>
      </c>
      <c r="E385" s="29" t="e">
        <f>IF($A385=$C$2,runs!L382/runs!M382,1/0)</f>
        <v>#DIV/0!</v>
      </c>
      <c r="F385" s="29" t="e">
        <f>IF($A385=$C$2,runs!P382,1/0)</f>
        <v>#DIV/0!</v>
      </c>
      <c r="G385" s="29" t="e">
        <f>IF($A385=$C$2,runs!Q382,1/0)</f>
        <v>#DIV/0!</v>
      </c>
      <c r="H385" s="29" t="e">
        <f>IF($A385=$C$2,runs!R382,1/0)</f>
        <v>#DIV/0!</v>
      </c>
      <c r="I385" s="29" t="e">
        <f>IF($A385=$C$2,runs!S382,1/0)</f>
        <v>#DIV/0!</v>
      </c>
      <c r="J385" s="29" t="e">
        <f>IF($A385=$C$2,runs!O382/runs!M382,1/0)</f>
        <v>#DIV/0!</v>
      </c>
      <c r="K385" s="29" t="e">
        <f t="shared" si="5"/>
        <v>#DIV/0!</v>
      </c>
      <c r="L385" s="29" t="e">
        <f>IF($A385=$C$2,runs!W382,1/0)</f>
        <v>#DIV/0!</v>
      </c>
      <c r="M385" s="29" t="e">
        <f>IF($A385=$C$2,runs!X382,1/0)</f>
        <v>#DIV/0!</v>
      </c>
    </row>
    <row r="386" spans="1:13" x14ac:dyDescent="0.2">
      <c r="A386" s="29">
        <f>runs!C383</f>
        <v>0</v>
      </c>
      <c r="B386" s="29" t="str">
        <f>IF($A386=$C$2,runs!B383," ")</f>
        <v xml:space="preserve"> </v>
      </c>
      <c r="C386" s="29" t="e">
        <f>IF($A386=$C$2,runs!A383,1/0)</f>
        <v>#DIV/0!</v>
      </c>
      <c r="D386" s="29" t="e">
        <f>IF($A386=$C$2,Rohdaten!I383,1/0)</f>
        <v>#DIV/0!</v>
      </c>
      <c r="E386" s="29" t="e">
        <f>IF($A386=$C$2,runs!L383/runs!M383,1/0)</f>
        <v>#DIV/0!</v>
      </c>
      <c r="F386" s="29" t="e">
        <f>IF($A386=$C$2,runs!P383,1/0)</f>
        <v>#DIV/0!</v>
      </c>
      <c r="G386" s="29" t="e">
        <f>IF($A386=$C$2,runs!Q383,1/0)</f>
        <v>#DIV/0!</v>
      </c>
      <c r="H386" s="29" t="e">
        <f>IF($A386=$C$2,runs!R383,1/0)</f>
        <v>#DIV/0!</v>
      </c>
      <c r="I386" s="29" t="e">
        <f>IF($A386=$C$2,runs!S383,1/0)</f>
        <v>#DIV/0!</v>
      </c>
      <c r="J386" s="29" t="e">
        <f>IF($A386=$C$2,runs!O383/runs!M383,1/0)</f>
        <v>#DIV/0!</v>
      </c>
      <c r="K386" s="29" t="e">
        <f t="shared" si="5"/>
        <v>#DIV/0!</v>
      </c>
      <c r="L386" s="29" t="e">
        <f>IF($A386=$C$2,runs!W383,1/0)</f>
        <v>#DIV/0!</v>
      </c>
      <c r="M386" s="29" t="e">
        <f>IF($A386=$C$2,runs!X383,1/0)</f>
        <v>#DIV/0!</v>
      </c>
    </row>
    <row r="387" spans="1:13" x14ac:dyDescent="0.2">
      <c r="A387" s="29">
        <f>runs!C384</f>
        <v>0</v>
      </c>
      <c r="B387" s="29" t="str">
        <f>IF($A387=$C$2,runs!B384," ")</f>
        <v xml:space="preserve"> </v>
      </c>
      <c r="C387" s="29" t="e">
        <f>IF($A387=$C$2,runs!A384,1/0)</f>
        <v>#DIV/0!</v>
      </c>
      <c r="D387" s="29" t="e">
        <f>IF($A387=$C$2,Rohdaten!I384,1/0)</f>
        <v>#DIV/0!</v>
      </c>
      <c r="E387" s="29" t="e">
        <f>IF($A387=$C$2,runs!L384/runs!M384,1/0)</f>
        <v>#DIV/0!</v>
      </c>
      <c r="F387" s="29" t="e">
        <f>IF($A387=$C$2,runs!P384,1/0)</f>
        <v>#DIV/0!</v>
      </c>
      <c r="G387" s="29" t="e">
        <f>IF($A387=$C$2,runs!Q384,1/0)</f>
        <v>#DIV/0!</v>
      </c>
      <c r="H387" s="29" t="e">
        <f>IF($A387=$C$2,runs!R384,1/0)</f>
        <v>#DIV/0!</v>
      </c>
      <c r="I387" s="29" t="e">
        <f>IF($A387=$C$2,runs!S384,1/0)</f>
        <v>#DIV/0!</v>
      </c>
      <c r="J387" s="29" t="e">
        <f>IF($A387=$C$2,runs!O384/runs!M384,1/0)</f>
        <v>#DIV/0!</v>
      </c>
      <c r="K387" s="29" t="e">
        <f t="shared" si="5"/>
        <v>#DIV/0!</v>
      </c>
      <c r="L387" s="29" t="e">
        <f>IF($A387=$C$2,runs!W384,1/0)</f>
        <v>#DIV/0!</v>
      </c>
      <c r="M387" s="29" t="e">
        <f>IF($A387=$C$2,runs!X384,1/0)</f>
        <v>#DIV/0!</v>
      </c>
    </row>
    <row r="388" spans="1:13" x14ac:dyDescent="0.2">
      <c r="A388" s="29">
        <f>runs!C385</f>
        <v>0</v>
      </c>
      <c r="B388" s="29" t="str">
        <f>IF($A388=$C$2,runs!B385," ")</f>
        <v xml:space="preserve"> </v>
      </c>
      <c r="C388" s="29" t="e">
        <f>IF($A388=$C$2,runs!A385,1/0)</f>
        <v>#DIV/0!</v>
      </c>
      <c r="D388" s="29" t="e">
        <f>IF($A388=$C$2,Rohdaten!I385,1/0)</f>
        <v>#DIV/0!</v>
      </c>
      <c r="E388" s="29" t="e">
        <f>IF($A388=$C$2,runs!L385/runs!M385,1/0)</f>
        <v>#DIV/0!</v>
      </c>
      <c r="F388" s="29" t="e">
        <f>IF($A388=$C$2,runs!P385,1/0)</f>
        <v>#DIV/0!</v>
      </c>
      <c r="G388" s="29" t="e">
        <f>IF($A388=$C$2,runs!Q385,1/0)</f>
        <v>#DIV/0!</v>
      </c>
      <c r="H388" s="29" t="e">
        <f>IF($A388=$C$2,runs!R385,1/0)</f>
        <v>#DIV/0!</v>
      </c>
      <c r="I388" s="29" t="e">
        <f>IF($A388=$C$2,runs!S385,1/0)</f>
        <v>#DIV/0!</v>
      </c>
      <c r="J388" s="29" t="e">
        <f>IF($A388=$C$2,runs!O385/runs!M385,1/0)</f>
        <v>#DIV/0!</v>
      </c>
      <c r="K388" s="29" t="e">
        <f t="shared" si="5"/>
        <v>#DIV/0!</v>
      </c>
      <c r="L388" s="29" t="e">
        <f>IF($A388=$C$2,runs!W385,1/0)</f>
        <v>#DIV/0!</v>
      </c>
      <c r="M388" s="29" t="e">
        <f>IF($A388=$C$2,runs!X385,1/0)</f>
        <v>#DIV/0!</v>
      </c>
    </row>
    <row r="389" spans="1:13" x14ac:dyDescent="0.2">
      <c r="A389" s="29">
        <f>runs!C386</f>
        <v>0</v>
      </c>
      <c r="B389" s="29" t="str">
        <f>IF($A389=$C$2,runs!B386," ")</f>
        <v xml:space="preserve"> </v>
      </c>
      <c r="C389" s="29" t="e">
        <f>IF($A389=$C$2,runs!A386,1/0)</f>
        <v>#DIV/0!</v>
      </c>
      <c r="D389" s="29" t="e">
        <f>IF($A389=$C$2,Rohdaten!I386,1/0)</f>
        <v>#DIV/0!</v>
      </c>
      <c r="E389" s="29" t="e">
        <f>IF($A389=$C$2,runs!L386/runs!M386,1/0)</f>
        <v>#DIV/0!</v>
      </c>
      <c r="F389" s="29" t="e">
        <f>IF($A389=$C$2,runs!P386,1/0)</f>
        <v>#DIV/0!</v>
      </c>
      <c r="G389" s="29" t="e">
        <f>IF($A389=$C$2,runs!Q386,1/0)</f>
        <v>#DIV/0!</v>
      </c>
      <c r="H389" s="29" t="e">
        <f>IF($A389=$C$2,runs!R386,1/0)</f>
        <v>#DIV/0!</v>
      </c>
      <c r="I389" s="29" t="e">
        <f>IF($A389=$C$2,runs!S386,1/0)</f>
        <v>#DIV/0!</v>
      </c>
      <c r="J389" s="29" t="e">
        <f>IF($A389=$C$2,runs!O386/runs!M386,1/0)</f>
        <v>#DIV/0!</v>
      </c>
      <c r="K389" s="29" t="e">
        <f t="shared" si="5"/>
        <v>#DIV/0!</v>
      </c>
      <c r="L389" s="29" t="e">
        <f>IF($A389=$C$2,runs!W386,1/0)</f>
        <v>#DIV/0!</v>
      </c>
      <c r="M389" s="29" t="e">
        <f>IF($A389=$C$2,runs!X386,1/0)</f>
        <v>#DIV/0!</v>
      </c>
    </row>
    <row r="390" spans="1:13" x14ac:dyDescent="0.2">
      <c r="A390" s="29">
        <f>runs!C387</f>
        <v>0</v>
      </c>
      <c r="B390" s="29" t="str">
        <f>IF($A390=$C$2,runs!B387," ")</f>
        <v xml:space="preserve"> </v>
      </c>
      <c r="C390" s="29" t="e">
        <f>IF($A390=$C$2,runs!A387,1/0)</f>
        <v>#DIV/0!</v>
      </c>
      <c r="D390" s="29" t="e">
        <f>IF($A390=$C$2,Rohdaten!I387,1/0)</f>
        <v>#DIV/0!</v>
      </c>
      <c r="E390" s="29" t="e">
        <f>IF($A390=$C$2,runs!L387/runs!M387,1/0)</f>
        <v>#DIV/0!</v>
      </c>
      <c r="F390" s="29" t="e">
        <f>IF($A390=$C$2,runs!P387,1/0)</f>
        <v>#DIV/0!</v>
      </c>
      <c r="G390" s="29" t="e">
        <f>IF($A390=$C$2,runs!Q387,1/0)</f>
        <v>#DIV/0!</v>
      </c>
      <c r="H390" s="29" t="e">
        <f>IF($A390=$C$2,runs!R387,1/0)</f>
        <v>#DIV/0!</v>
      </c>
      <c r="I390" s="29" t="e">
        <f>IF($A390=$C$2,runs!S387,1/0)</f>
        <v>#DIV/0!</v>
      </c>
      <c r="J390" s="29" t="e">
        <f>IF($A390=$C$2,runs!O387/runs!M387,1/0)</f>
        <v>#DIV/0!</v>
      </c>
      <c r="K390" s="29" t="e">
        <f t="shared" ref="K390:K453" si="6">J390*1000000000</f>
        <v>#DIV/0!</v>
      </c>
      <c r="L390" s="29" t="e">
        <f>IF($A390=$C$2,runs!W387,1/0)</f>
        <v>#DIV/0!</v>
      </c>
      <c r="M390" s="29" t="e">
        <f>IF($A390=$C$2,runs!X387,1/0)</f>
        <v>#DIV/0!</v>
      </c>
    </row>
    <row r="391" spans="1:13" x14ac:dyDescent="0.2">
      <c r="A391" s="29">
        <f>runs!C388</f>
        <v>0</v>
      </c>
      <c r="B391" s="29" t="str">
        <f>IF($A391=$C$2,runs!B388," ")</f>
        <v xml:space="preserve"> </v>
      </c>
      <c r="C391" s="29" t="e">
        <f>IF($A391=$C$2,runs!A388,1/0)</f>
        <v>#DIV/0!</v>
      </c>
      <c r="D391" s="29" t="e">
        <f>IF($A391=$C$2,Rohdaten!I388,1/0)</f>
        <v>#DIV/0!</v>
      </c>
      <c r="E391" s="29" t="e">
        <f>IF($A391=$C$2,runs!L388/runs!M388,1/0)</f>
        <v>#DIV/0!</v>
      </c>
      <c r="F391" s="29" t="e">
        <f>IF($A391=$C$2,runs!P388,1/0)</f>
        <v>#DIV/0!</v>
      </c>
      <c r="G391" s="29" t="e">
        <f>IF($A391=$C$2,runs!Q388,1/0)</f>
        <v>#DIV/0!</v>
      </c>
      <c r="H391" s="29" t="e">
        <f>IF($A391=$C$2,runs!R388,1/0)</f>
        <v>#DIV/0!</v>
      </c>
      <c r="I391" s="29" t="e">
        <f>IF($A391=$C$2,runs!S388,1/0)</f>
        <v>#DIV/0!</v>
      </c>
      <c r="J391" s="29" t="e">
        <f>IF($A391=$C$2,runs!O388/runs!M388,1/0)</f>
        <v>#DIV/0!</v>
      </c>
      <c r="K391" s="29" t="e">
        <f t="shared" si="6"/>
        <v>#DIV/0!</v>
      </c>
      <c r="L391" s="29" t="e">
        <f>IF($A391=$C$2,runs!W388,1/0)</f>
        <v>#DIV/0!</v>
      </c>
      <c r="M391" s="29" t="e">
        <f>IF($A391=$C$2,runs!X388,1/0)</f>
        <v>#DIV/0!</v>
      </c>
    </row>
    <row r="392" spans="1:13" x14ac:dyDescent="0.2">
      <c r="A392" s="29">
        <f>runs!C389</f>
        <v>0</v>
      </c>
      <c r="B392" s="29" t="str">
        <f>IF($A392=$C$2,runs!B389," ")</f>
        <v xml:space="preserve"> </v>
      </c>
      <c r="C392" s="29" t="e">
        <f>IF($A392=$C$2,runs!A389,1/0)</f>
        <v>#DIV/0!</v>
      </c>
      <c r="D392" s="29" t="e">
        <f>IF($A392=$C$2,Rohdaten!I389,1/0)</f>
        <v>#DIV/0!</v>
      </c>
      <c r="E392" s="29" t="e">
        <f>IF($A392=$C$2,runs!L389/runs!M389,1/0)</f>
        <v>#DIV/0!</v>
      </c>
      <c r="F392" s="29" t="e">
        <f>IF($A392=$C$2,runs!P389,1/0)</f>
        <v>#DIV/0!</v>
      </c>
      <c r="G392" s="29" t="e">
        <f>IF($A392=$C$2,runs!Q389,1/0)</f>
        <v>#DIV/0!</v>
      </c>
      <c r="H392" s="29" t="e">
        <f>IF($A392=$C$2,runs!R389,1/0)</f>
        <v>#DIV/0!</v>
      </c>
      <c r="I392" s="29" t="e">
        <f>IF($A392=$C$2,runs!S389,1/0)</f>
        <v>#DIV/0!</v>
      </c>
      <c r="J392" s="29" t="e">
        <f>IF($A392=$C$2,runs!O389/runs!M389,1/0)</f>
        <v>#DIV/0!</v>
      </c>
      <c r="K392" s="29" t="e">
        <f t="shared" si="6"/>
        <v>#DIV/0!</v>
      </c>
      <c r="L392" s="29" t="e">
        <f>IF($A392=$C$2,runs!W389,1/0)</f>
        <v>#DIV/0!</v>
      </c>
      <c r="M392" s="29" t="e">
        <f>IF($A392=$C$2,runs!X389,1/0)</f>
        <v>#DIV/0!</v>
      </c>
    </row>
    <row r="393" spans="1:13" x14ac:dyDescent="0.2">
      <c r="A393" s="29">
        <f>runs!C390</f>
        <v>0</v>
      </c>
      <c r="B393" s="29" t="str">
        <f>IF($A393=$C$2,runs!B390," ")</f>
        <v xml:space="preserve"> </v>
      </c>
      <c r="C393" s="29" t="e">
        <f>IF($A393=$C$2,runs!A390,1/0)</f>
        <v>#DIV/0!</v>
      </c>
      <c r="D393" s="29" t="e">
        <f>IF($A393=$C$2,Rohdaten!I390,1/0)</f>
        <v>#DIV/0!</v>
      </c>
      <c r="E393" s="29" t="e">
        <f>IF($A393=$C$2,runs!L390/runs!M390,1/0)</f>
        <v>#DIV/0!</v>
      </c>
      <c r="F393" s="29" t="e">
        <f>IF($A393=$C$2,runs!P390,1/0)</f>
        <v>#DIV/0!</v>
      </c>
      <c r="G393" s="29" t="e">
        <f>IF($A393=$C$2,runs!Q390,1/0)</f>
        <v>#DIV/0!</v>
      </c>
      <c r="H393" s="29" t="e">
        <f>IF($A393=$C$2,runs!R390,1/0)</f>
        <v>#DIV/0!</v>
      </c>
      <c r="I393" s="29" t="e">
        <f>IF($A393=$C$2,runs!S390,1/0)</f>
        <v>#DIV/0!</v>
      </c>
      <c r="J393" s="29" t="e">
        <f>IF($A393=$C$2,runs!O390/runs!M390,1/0)</f>
        <v>#DIV/0!</v>
      </c>
      <c r="K393" s="29" t="e">
        <f t="shared" si="6"/>
        <v>#DIV/0!</v>
      </c>
      <c r="L393" s="29" t="e">
        <f>IF($A393=$C$2,runs!W390,1/0)</f>
        <v>#DIV/0!</v>
      </c>
      <c r="M393" s="29" t="e">
        <f>IF($A393=$C$2,runs!X390,1/0)</f>
        <v>#DIV/0!</v>
      </c>
    </row>
    <row r="394" spans="1:13" x14ac:dyDescent="0.2">
      <c r="A394" s="29">
        <f>runs!C391</f>
        <v>0</v>
      </c>
      <c r="B394" s="29" t="str">
        <f>IF($A394=$C$2,runs!B391," ")</f>
        <v xml:space="preserve"> </v>
      </c>
      <c r="C394" s="29" t="e">
        <f>IF($A394=$C$2,runs!A391,1/0)</f>
        <v>#DIV/0!</v>
      </c>
      <c r="D394" s="29" t="e">
        <f>IF($A394=$C$2,Rohdaten!I391,1/0)</f>
        <v>#DIV/0!</v>
      </c>
      <c r="E394" s="29" t="e">
        <f>IF($A394=$C$2,runs!L391/runs!M391,1/0)</f>
        <v>#DIV/0!</v>
      </c>
      <c r="F394" s="29" t="e">
        <f>IF($A394=$C$2,runs!P391,1/0)</f>
        <v>#DIV/0!</v>
      </c>
      <c r="G394" s="29" t="e">
        <f>IF($A394=$C$2,runs!Q391,1/0)</f>
        <v>#DIV/0!</v>
      </c>
      <c r="H394" s="29" t="e">
        <f>IF($A394=$C$2,runs!R391,1/0)</f>
        <v>#DIV/0!</v>
      </c>
      <c r="I394" s="29" t="e">
        <f>IF($A394=$C$2,runs!S391,1/0)</f>
        <v>#DIV/0!</v>
      </c>
      <c r="J394" s="29" t="e">
        <f>IF($A394=$C$2,runs!O391/runs!M391,1/0)</f>
        <v>#DIV/0!</v>
      </c>
      <c r="K394" s="29" t="e">
        <f t="shared" si="6"/>
        <v>#DIV/0!</v>
      </c>
      <c r="L394" s="29" t="e">
        <f>IF($A394=$C$2,runs!W391,1/0)</f>
        <v>#DIV/0!</v>
      </c>
      <c r="M394" s="29" t="e">
        <f>IF($A394=$C$2,runs!X391,1/0)</f>
        <v>#DIV/0!</v>
      </c>
    </row>
    <row r="395" spans="1:13" x14ac:dyDescent="0.2">
      <c r="A395" s="29">
        <f>runs!C392</f>
        <v>0</v>
      </c>
      <c r="B395" s="29" t="str">
        <f>IF($A395=$C$2,runs!B392," ")</f>
        <v xml:space="preserve"> </v>
      </c>
      <c r="C395" s="29" t="e">
        <f>IF($A395=$C$2,runs!A392,1/0)</f>
        <v>#DIV/0!</v>
      </c>
      <c r="D395" s="29" t="e">
        <f>IF($A395=$C$2,Rohdaten!I392,1/0)</f>
        <v>#DIV/0!</v>
      </c>
      <c r="E395" s="29" t="e">
        <f>IF($A395=$C$2,runs!L392/runs!M392,1/0)</f>
        <v>#DIV/0!</v>
      </c>
      <c r="F395" s="29" t="e">
        <f>IF($A395=$C$2,runs!P392,1/0)</f>
        <v>#DIV/0!</v>
      </c>
      <c r="G395" s="29" t="e">
        <f>IF($A395=$C$2,runs!Q392,1/0)</f>
        <v>#DIV/0!</v>
      </c>
      <c r="H395" s="29" t="e">
        <f>IF($A395=$C$2,runs!R392,1/0)</f>
        <v>#DIV/0!</v>
      </c>
      <c r="I395" s="29" t="e">
        <f>IF($A395=$C$2,runs!S392,1/0)</f>
        <v>#DIV/0!</v>
      </c>
      <c r="J395" s="29" t="e">
        <f>IF($A395=$C$2,runs!O392/runs!M392,1/0)</f>
        <v>#DIV/0!</v>
      </c>
      <c r="K395" s="29" t="e">
        <f t="shared" si="6"/>
        <v>#DIV/0!</v>
      </c>
      <c r="L395" s="29" t="e">
        <f>IF($A395=$C$2,runs!W392,1/0)</f>
        <v>#DIV/0!</v>
      </c>
      <c r="M395" s="29" t="e">
        <f>IF($A395=$C$2,runs!X392,1/0)</f>
        <v>#DIV/0!</v>
      </c>
    </row>
    <row r="396" spans="1:13" x14ac:dyDescent="0.2">
      <c r="A396" s="29">
        <f>runs!C393</f>
        <v>0</v>
      </c>
      <c r="B396" s="29" t="str">
        <f>IF($A396=$C$2,runs!B393," ")</f>
        <v xml:space="preserve"> </v>
      </c>
      <c r="C396" s="29" t="e">
        <f>IF($A396=$C$2,runs!A393,1/0)</f>
        <v>#DIV/0!</v>
      </c>
      <c r="D396" s="29" t="e">
        <f>IF($A396=$C$2,Rohdaten!I393,1/0)</f>
        <v>#DIV/0!</v>
      </c>
      <c r="E396" s="29" t="e">
        <f>IF($A396=$C$2,runs!L393/runs!M393,1/0)</f>
        <v>#DIV/0!</v>
      </c>
      <c r="F396" s="29" t="e">
        <f>IF($A396=$C$2,runs!P393,1/0)</f>
        <v>#DIV/0!</v>
      </c>
      <c r="G396" s="29" t="e">
        <f>IF($A396=$C$2,runs!Q393,1/0)</f>
        <v>#DIV/0!</v>
      </c>
      <c r="H396" s="29" t="e">
        <f>IF($A396=$C$2,runs!R393,1/0)</f>
        <v>#DIV/0!</v>
      </c>
      <c r="I396" s="29" t="e">
        <f>IF($A396=$C$2,runs!S393,1/0)</f>
        <v>#DIV/0!</v>
      </c>
      <c r="J396" s="29" t="e">
        <f>IF($A396=$C$2,runs!O393/runs!M393,1/0)</f>
        <v>#DIV/0!</v>
      </c>
      <c r="K396" s="29" t="e">
        <f t="shared" si="6"/>
        <v>#DIV/0!</v>
      </c>
      <c r="L396" s="29" t="e">
        <f>IF($A396=$C$2,runs!W393,1/0)</f>
        <v>#DIV/0!</v>
      </c>
      <c r="M396" s="29" t="e">
        <f>IF($A396=$C$2,runs!X393,1/0)</f>
        <v>#DIV/0!</v>
      </c>
    </row>
    <row r="397" spans="1:13" x14ac:dyDescent="0.2">
      <c r="A397" s="29">
        <f>runs!C394</f>
        <v>0</v>
      </c>
      <c r="B397" s="29" t="str">
        <f>IF($A397=$C$2,runs!B394," ")</f>
        <v xml:space="preserve"> </v>
      </c>
      <c r="C397" s="29" t="e">
        <f>IF($A397=$C$2,runs!A394,1/0)</f>
        <v>#DIV/0!</v>
      </c>
      <c r="D397" s="29" t="e">
        <f>IF($A397=$C$2,Rohdaten!I394,1/0)</f>
        <v>#DIV/0!</v>
      </c>
      <c r="E397" s="29" t="e">
        <f>IF($A397=$C$2,runs!L394/runs!M394,1/0)</f>
        <v>#DIV/0!</v>
      </c>
      <c r="F397" s="29" t="e">
        <f>IF($A397=$C$2,runs!P394,1/0)</f>
        <v>#DIV/0!</v>
      </c>
      <c r="G397" s="29" t="e">
        <f>IF($A397=$C$2,runs!Q394,1/0)</f>
        <v>#DIV/0!</v>
      </c>
      <c r="H397" s="29" t="e">
        <f>IF($A397=$C$2,runs!R394,1/0)</f>
        <v>#DIV/0!</v>
      </c>
      <c r="I397" s="29" t="e">
        <f>IF($A397=$C$2,runs!S394,1/0)</f>
        <v>#DIV/0!</v>
      </c>
      <c r="J397" s="29" t="e">
        <f>IF($A397=$C$2,runs!O394/runs!M394,1/0)</f>
        <v>#DIV/0!</v>
      </c>
      <c r="K397" s="29" t="e">
        <f t="shared" si="6"/>
        <v>#DIV/0!</v>
      </c>
      <c r="L397" s="29" t="e">
        <f>IF($A397=$C$2,runs!W394,1/0)</f>
        <v>#DIV/0!</v>
      </c>
      <c r="M397" s="29" t="e">
        <f>IF($A397=$C$2,runs!X394,1/0)</f>
        <v>#DIV/0!</v>
      </c>
    </row>
    <row r="398" spans="1:13" x14ac:dyDescent="0.2">
      <c r="A398" s="29">
        <f>runs!C395</f>
        <v>0</v>
      </c>
      <c r="B398" s="29" t="str">
        <f>IF($A398=$C$2,runs!B395," ")</f>
        <v xml:space="preserve"> </v>
      </c>
      <c r="C398" s="29" t="e">
        <f>IF($A398=$C$2,runs!A395,1/0)</f>
        <v>#DIV/0!</v>
      </c>
      <c r="D398" s="29" t="e">
        <f>IF($A398=$C$2,Rohdaten!I395,1/0)</f>
        <v>#DIV/0!</v>
      </c>
      <c r="E398" s="29" t="e">
        <f>IF($A398=$C$2,runs!L395/runs!M395,1/0)</f>
        <v>#DIV/0!</v>
      </c>
      <c r="F398" s="29" t="e">
        <f>IF($A398=$C$2,runs!P395,1/0)</f>
        <v>#DIV/0!</v>
      </c>
      <c r="G398" s="29" t="e">
        <f>IF($A398=$C$2,runs!Q395,1/0)</f>
        <v>#DIV/0!</v>
      </c>
      <c r="H398" s="29" t="e">
        <f>IF($A398=$C$2,runs!R395,1/0)</f>
        <v>#DIV/0!</v>
      </c>
      <c r="I398" s="29" t="e">
        <f>IF($A398=$C$2,runs!S395,1/0)</f>
        <v>#DIV/0!</v>
      </c>
      <c r="J398" s="29" t="e">
        <f>IF($A398=$C$2,runs!O395/runs!M395,1/0)</f>
        <v>#DIV/0!</v>
      </c>
      <c r="K398" s="29" t="e">
        <f t="shared" si="6"/>
        <v>#DIV/0!</v>
      </c>
      <c r="L398" s="29" t="e">
        <f>IF($A398=$C$2,runs!W395,1/0)</f>
        <v>#DIV/0!</v>
      </c>
      <c r="M398" s="29" t="e">
        <f>IF($A398=$C$2,runs!X395,1/0)</f>
        <v>#DIV/0!</v>
      </c>
    </row>
    <row r="399" spans="1:13" x14ac:dyDescent="0.2">
      <c r="A399" s="29">
        <f>runs!C396</f>
        <v>0</v>
      </c>
      <c r="B399" s="29" t="str">
        <f>IF($A399=$C$2,runs!B396," ")</f>
        <v xml:space="preserve"> </v>
      </c>
      <c r="C399" s="29" t="e">
        <f>IF($A399=$C$2,runs!A396,1/0)</f>
        <v>#DIV/0!</v>
      </c>
      <c r="D399" s="29" t="e">
        <f>IF($A399=$C$2,Rohdaten!I396,1/0)</f>
        <v>#DIV/0!</v>
      </c>
      <c r="E399" s="29" t="e">
        <f>IF($A399=$C$2,runs!L396/runs!M396,1/0)</f>
        <v>#DIV/0!</v>
      </c>
      <c r="F399" s="29" t="e">
        <f>IF($A399=$C$2,runs!P396,1/0)</f>
        <v>#DIV/0!</v>
      </c>
      <c r="G399" s="29" t="e">
        <f>IF($A399=$C$2,runs!Q396,1/0)</f>
        <v>#DIV/0!</v>
      </c>
      <c r="H399" s="29" t="e">
        <f>IF($A399=$C$2,runs!R396,1/0)</f>
        <v>#DIV/0!</v>
      </c>
      <c r="I399" s="29" t="e">
        <f>IF($A399=$C$2,runs!S396,1/0)</f>
        <v>#DIV/0!</v>
      </c>
      <c r="J399" s="29" t="e">
        <f>IF($A399=$C$2,runs!O396/runs!M396,1/0)</f>
        <v>#DIV/0!</v>
      </c>
      <c r="K399" s="29" t="e">
        <f t="shared" si="6"/>
        <v>#DIV/0!</v>
      </c>
      <c r="L399" s="29" t="e">
        <f>IF($A399=$C$2,runs!W396,1/0)</f>
        <v>#DIV/0!</v>
      </c>
      <c r="M399" s="29" t="e">
        <f>IF($A399=$C$2,runs!X396,1/0)</f>
        <v>#DIV/0!</v>
      </c>
    </row>
    <row r="400" spans="1:13" x14ac:dyDescent="0.2">
      <c r="A400" s="29">
        <f>runs!C397</f>
        <v>0</v>
      </c>
      <c r="B400" s="29" t="str">
        <f>IF($A400=$C$2,runs!B397," ")</f>
        <v xml:space="preserve"> </v>
      </c>
      <c r="C400" s="29" t="e">
        <f>IF($A400=$C$2,runs!A397,1/0)</f>
        <v>#DIV/0!</v>
      </c>
      <c r="D400" s="29" t="e">
        <f>IF($A400=$C$2,Rohdaten!I397,1/0)</f>
        <v>#DIV/0!</v>
      </c>
      <c r="E400" s="29" t="e">
        <f>IF($A400=$C$2,runs!L397/runs!M397,1/0)</f>
        <v>#DIV/0!</v>
      </c>
      <c r="F400" s="29" t="e">
        <f>IF($A400=$C$2,runs!P397,1/0)</f>
        <v>#DIV/0!</v>
      </c>
      <c r="G400" s="29" t="e">
        <f>IF($A400=$C$2,runs!Q397,1/0)</f>
        <v>#DIV/0!</v>
      </c>
      <c r="H400" s="29" t="e">
        <f>IF($A400=$C$2,runs!R397,1/0)</f>
        <v>#DIV/0!</v>
      </c>
      <c r="I400" s="29" t="e">
        <f>IF($A400=$C$2,runs!S397,1/0)</f>
        <v>#DIV/0!</v>
      </c>
      <c r="J400" s="29" t="e">
        <f>IF($A400=$C$2,runs!O397/runs!M397,1/0)</f>
        <v>#DIV/0!</v>
      </c>
      <c r="K400" s="29" t="e">
        <f t="shared" si="6"/>
        <v>#DIV/0!</v>
      </c>
      <c r="L400" s="29" t="e">
        <f>IF($A400=$C$2,runs!W397,1/0)</f>
        <v>#DIV/0!</v>
      </c>
      <c r="M400" s="29" t="e">
        <f>IF($A400=$C$2,runs!X397,1/0)</f>
        <v>#DIV/0!</v>
      </c>
    </row>
    <row r="401" spans="1:13" x14ac:dyDescent="0.2">
      <c r="A401" s="29">
        <f>runs!C398</f>
        <v>0</v>
      </c>
      <c r="B401" s="29" t="str">
        <f>IF($A401=$C$2,runs!B398," ")</f>
        <v xml:space="preserve"> </v>
      </c>
      <c r="C401" s="29" t="e">
        <f>IF($A401=$C$2,runs!A398,1/0)</f>
        <v>#DIV/0!</v>
      </c>
      <c r="D401" s="29" t="e">
        <f>IF($A401=$C$2,Rohdaten!I398,1/0)</f>
        <v>#DIV/0!</v>
      </c>
      <c r="E401" s="29" t="e">
        <f>IF($A401=$C$2,runs!L398/runs!M398,1/0)</f>
        <v>#DIV/0!</v>
      </c>
      <c r="F401" s="29" t="e">
        <f>IF($A401=$C$2,runs!P398,1/0)</f>
        <v>#DIV/0!</v>
      </c>
      <c r="G401" s="29" t="e">
        <f>IF($A401=$C$2,runs!Q398,1/0)</f>
        <v>#DIV/0!</v>
      </c>
      <c r="H401" s="29" t="e">
        <f>IF($A401=$C$2,runs!R398,1/0)</f>
        <v>#DIV/0!</v>
      </c>
      <c r="I401" s="29" t="e">
        <f>IF($A401=$C$2,runs!S398,1/0)</f>
        <v>#DIV/0!</v>
      </c>
      <c r="J401" s="29" t="e">
        <f>IF($A401=$C$2,runs!O398/runs!M398,1/0)</f>
        <v>#DIV/0!</v>
      </c>
      <c r="K401" s="29" t="e">
        <f t="shared" si="6"/>
        <v>#DIV/0!</v>
      </c>
      <c r="L401" s="29" t="e">
        <f>IF($A401=$C$2,runs!W398,1/0)</f>
        <v>#DIV/0!</v>
      </c>
      <c r="M401" s="29" t="e">
        <f>IF($A401=$C$2,runs!X398,1/0)</f>
        <v>#DIV/0!</v>
      </c>
    </row>
    <row r="402" spans="1:13" x14ac:dyDescent="0.2">
      <c r="A402" s="29">
        <f>runs!C399</f>
        <v>0</v>
      </c>
      <c r="B402" s="29" t="str">
        <f>IF($A402=$C$2,runs!B399," ")</f>
        <v xml:space="preserve"> </v>
      </c>
      <c r="C402" s="29" t="e">
        <f>IF($A402=$C$2,runs!A399,1/0)</f>
        <v>#DIV/0!</v>
      </c>
      <c r="D402" s="29" t="e">
        <f>IF($A402=$C$2,Rohdaten!I399,1/0)</f>
        <v>#DIV/0!</v>
      </c>
      <c r="E402" s="29" t="e">
        <f>IF($A402=$C$2,runs!L399/runs!M399,1/0)</f>
        <v>#DIV/0!</v>
      </c>
      <c r="F402" s="29" t="e">
        <f>IF($A402=$C$2,runs!P399,1/0)</f>
        <v>#DIV/0!</v>
      </c>
      <c r="G402" s="29" t="e">
        <f>IF($A402=$C$2,runs!Q399,1/0)</f>
        <v>#DIV/0!</v>
      </c>
      <c r="H402" s="29" t="e">
        <f>IF($A402=$C$2,runs!R399,1/0)</f>
        <v>#DIV/0!</v>
      </c>
      <c r="I402" s="29" t="e">
        <f>IF($A402=$C$2,runs!S399,1/0)</f>
        <v>#DIV/0!</v>
      </c>
      <c r="J402" s="29" t="e">
        <f>IF($A402=$C$2,runs!O399/runs!M399,1/0)</f>
        <v>#DIV/0!</v>
      </c>
      <c r="K402" s="29" t="e">
        <f t="shared" si="6"/>
        <v>#DIV/0!</v>
      </c>
      <c r="L402" s="29" t="e">
        <f>IF($A402=$C$2,runs!W399,1/0)</f>
        <v>#DIV/0!</v>
      </c>
      <c r="M402" s="29" t="e">
        <f>IF($A402=$C$2,runs!X399,1/0)</f>
        <v>#DIV/0!</v>
      </c>
    </row>
    <row r="403" spans="1:13" x14ac:dyDescent="0.2">
      <c r="A403" s="29">
        <f>runs!C400</f>
        <v>0</v>
      </c>
      <c r="B403" s="29" t="str">
        <f>IF($A403=$C$2,runs!B400," ")</f>
        <v xml:space="preserve"> </v>
      </c>
      <c r="C403" s="29" t="e">
        <f>IF($A403=$C$2,runs!A400,1/0)</f>
        <v>#DIV/0!</v>
      </c>
      <c r="D403" s="29" t="e">
        <f>IF($A403=$C$2,Rohdaten!I400,1/0)</f>
        <v>#DIV/0!</v>
      </c>
      <c r="E403" s="29" t="e">
        <f>IF($A403=$C$2,runs!L400/runs!M400,1/0)</f>
        <v>#DIV/0!</v>
      </c>
      <c r="F403" s="29" t="e">
        <f>IF($A403=$C$2,runs!P400,1/0)</f>
        <v>#DIV/0!</v>
      </c>
      <c r="G403" s="29" t="e">
        <f>IF($A403=$C$2,runs!Q400,1/0)</f>
        <v>#DIV/0!</v>
      </c>
      <c r="H403" s="29" t="e">
        <f>IF($A403=$C$2,runs!R400,1/0)</f>
        <v>#DIV/0!</v>
      </c>
      <c r="I403" s="29" t="e">
        <f>IF($A403=$C$2,runs!S400,1/0)</f>
        <v>#DIV/0!</v>
      </c>
      <c r="J403" s="29" t="e">
        <f>IF($A403=$C$2,runs!O400/runs!M400,1/0)</f>
        <v>#DIV/0!</v>
      </c>
      <c r="K403" s="29" t="e">
        <f t="shared" si="6"/>
        <v>#DIV/0!</v>
      </c>
      <c r="L403" s="29" t="e">
        <f>IF($A403=$C$2,runs!W400,1/0)</f>
        <v>#DIV/0!</v>
      </c>
      <c r="M403" s="29" t="e">
        <f>IF($A403=$C$2,runs!X400,1/0)</f>
        <v>#DIV/0!</v>
      </c>
    </row>
    <row r="404" spans="1:13" x14ac:dyDescent="0.2">
      <c r="A404" s="29">
        <f>runs!C401</f>
        <v>0</v>
      </c>
      <c r="B404" s="29" t="str">
        <f>IF($A404=$C$2,runs!B401," ")</f>
        <v xml:space="preserve"> </v>
      </c>
      <c r="C404" s="29" t="e">
        <f>IF($A404=$C$2,runs!A401,1/0)</f>
        <v>#DIV/0!</v>
      </c>
      <c r="D404" s="29" t="e">
        <f>IF($A404=$C$2,Rohdaten!I401,1/0)</f>
        <v>#DIV/0!</v>
      </c>
      <c r="E404" s="29" t="e">
        <f>IF($A404=$C$2,runs!L401/runs!M401,1/0)</f>
        <v>#DIV/0!</v>
      </c>
      <c r="F404" s="29" t="e">
        <f>IF($A404=$C$2,runs!P401,1/0)</f>
        <v>#DIV/0!</v>
      </c>
      <c r="G404" s="29" t="e">
        <f>IF($A404=$C$2,runs!Q401,1/0)</f>
        <v>#DIV/0!</v>
      </c>
      <c r="H404" s="29" t="e">
        <f>IF($A404=$C$2,runs!R401,1/0)</f>
        <v>#DIV/0!</v>
      </c>
      <c r="I404" s="29" t="e">
        <f>IF($A404=$C$2,runs!S401,1/0)</f>
        <v>#DIV/0!</v>
      </c>
      <c r="J404" s="29" t="e">
        <f>IF($A404=$C$2,runs!O401/runs!M401,1/0)</f>
        <v>#DIV/0!</v>
      </c>
      <c r="K404" s="29" t="e">
        <f t="shared" si="6"/>
        <v>#DIV/0!</v>
      </c>
      <c r="L404" s="29" t="e">
        <f>IF($A404=$C$2,runs!W401,1/0)</f>
        <v>#DIV/0!</v>
      </c>
      <c r="M404" s="29" t="e">
        <f>IF($A404=$C$2,runs!X401,1/0)</f>
        <v>#DIV/0!</v>
      </c>
    </row>
    <row r="405" spans="1:13" x14ac:dyDescent="0.2">
      <c r="A405" s="29">
        <f>runs!C402</f>
        <v>0</v>
      </c>
      <c r="B405" s="29" t="str">
        <f>IF($A405=$C$2,runs!B402," ")</f>
        <v xml:space="preserve"> </v>
      </c>
      <c r="C405" s="29" t="e">
        <f>IF($A405=$C$2,runs!A402,1/0)</f>
        <v>#DIV/0!</v>
      </c>
      <c r="D405" s="29" t="e">
        <f>IF($A405=$C$2,Rohdaten!I402,1/0)</f>
        <v>#DIV/0!</v>
      </c>
      <c r="E405" s="29" t="e">
        <f>IF($A405=$C$2,runs!L402/runs!M402,1/0)</f>
        <v>#DIV/0!</v>
      </c>
      <c r="F405" s="29" t="e">
        <f>IF($A405=$C$2,runs!P402,1/0)</f>
        <v>#DIV/0!</v>
      </c>
      <c r="G405" s="29" t="e">
        <f>IF($A405=$C$2,runs!Q402,1/0)</f>
        <v>#DIV/0!</v>
      </c>
      <c r="H405" s="29" t="e">
        <f>IF($A405=$C$2,runs!R402,1/0)</f>
        <v>#DIV/0!</v>
      </c>
      <c r="I405" s="29" t="e">
        <f>IF($A405=$C$2,runs!S402,1/0)</f>
        <v>#DIV/0!</v>
      </c>
      <c r="J405" s="29" t="e">
        <f>IF($A405=$C$2,runs!O402/runs!M402,1/0)</f>
        <v>#DIV/0!</v>
      </c>
      <c r="K405" s="29" t="e">
        <f t="shared" si="6"/>
        <v>#DIV/0!</v>
      </c>
      <c r="L405" s="29" t="e">
        <f>IF($A405=$C$2,runs!W402,1/0)</f>
        <v>#DIV/0!</v>
      </c>
      <c r="M405" s="29" t="e">
        <f>IF($A405=$C$2,runs!X402,1/0)</f>
        <v>#DIV/0!</v>
      </c>
    </row>
    <row r="406" spans="1:13" x14ac:dyDescent="0.2">
      <c r="A406" s="29">
        <f>runs!C403</f>
        <v>0</v>
      </c>
      <c r="B406" s="29" t="str">
        <f>IF($A406=$C$2,runs!B403," ")</f>
        <v xml:space="preserve"> </v>
      </c>
      <c r="C406" s="29" t="e">
        <f>IF($A406=$C$2,runs!A403,1/0)</f>
        <v>#DIV/0!</v>
      </c>
      <c r="D406" s="29" t="e">
        <f>IF($A406=$C$2,Rohdaten!I403,1/0)</f>
        <v>#DIV/0!</v>
      </c>
      <c r="E406" s="29" t="e">
        <f>IF($A406=$C$2,runs!L403/runs!M403,1/0)</f>
        <v>#DIV/0!</v>
      </c>
      <c r="F406" s="29" t="e">
        <f>IF($A406=$C$2,runs!P403,1/0)</f>
        <v>#DIV/0!</v>
      </c>
      <c r="G406" s="29" t="e">
        <f>IF($A406=$C$2,runs!Q403,1/0)</f>
        <v>#DIV/0!</v>
      </c>
      <c r="H406" s="29" t="e">
        <f>IF($A406=$C$2,runs!R403,1/0)</f>
        <v>#DIV/0!</v>
      </c>
      <c r="I406" s="29" t="e">
        <f>IF($A406=$C$2,runs!S403,1/0)</f>
        <v>#DIV/0!</v>
      </c>
      <c r="J406" s="29" t="e">
        <f>IF($A406=$C$2,runs!O403/runs!M403,1/0)</f>
        <v>#DIV/0!</v>
      </c>
      <c r="K406" s="29" t="e">
        <f t="shared" si="6"/>
        <v>#DIV/0!</v>
      </c>
      <c r="L406" s="29" t="e">
        <f>IF($A406=$C$2,runs!W403,1/0)</f>
        <v>#DIV/0!</v>
      </c>
      <c r="M406" s="29" t="e">
        <f>IF($A406=$C$2,runs!X403,1/0)</f>
        <v>#DIV/0!</v>
      </c>
    </row>
    <row r="407" spans="1:13" x14ac:dyDescent="0.2">
      <c r="A407" s="29">
        <f>runs!C404</f>
        <v>0</v>
      </c>
      <c r="B407" s="29" t="str">
        <f>IF($A407=$C$2,runs!B404," ")</f>
        <v xml:space="preserve"> </v>
      </c>
      <c r="C407" s="29" t="e">
        <f>IF($A407=$C$2,runs!A404,1/0)</f>
        <v>#DIV/0!</v>
      </c>
      <c r="D407" s="29" t="e">
        <f>IF($A407=$C$2,Rohdaten!I404,1/0)</f>
        <v>#DIV/0!</v>
      </c>
      <c r="E407" s="29" t="e">
        <f>IF($A407=$C$2,runs!L404/runs!M404,1/0)</f>
        <v>#DIV/0!</v>
      </c>
      <c r="F407" s="29" t="e">
        <f>IF($A407=$C$2,runs!P404,1/0)</f>
        <v>#DIV/0!</v>
      </c>
      <c r="G407" s="29" t="e">
        <f>IF($A407=$C$2,runs!Q404,1/0)</f>
        <v>#DIV/0!</v>
      </c>
      <c r="H407" s="29" t="e">
        <f>IF($A407=$C$2,runs!R404,1/0)</f>
        <v>#DIV/0!</v>
      </c>
      <c r="I407" s="29" t="e">
        <f>IF($A407=$C$2,runs!S404,1/0)</f>
        <v>#DIV/0!</v>
      </c>
      <c r="J407" s="29" t="e">
        <f>IF($A407=$C$2,runs!O404/runs!M404,1/0)</f>
        <v>#DIV/0!</v>
      </c>
      <c r="K407" s="29" t="e">
        <f t="shared" si="6"/>
        <v>#DIV/0!</v>
      </c>
      <c r="L407" s="29" t="e">
        <f>IF($A407=$C$2,runs!W404,1/0)</f>
        <v>#DIV/0!</v>
      </c>
      <c r="M407" s="29" t="e">
        <f>IF($A407=$C$2,runs!X404,1/0)</f>
        <v>#DIV/0!</v>
      </c>
    </row>
    <row r="408" spans="1:13" x14ac:dyDescent="0.2">
      <c r="A408" s="29">
        <f>runs!C405</f>
        <v>0</v>
      </c>
      <c r="B408" s="29" t="str">
        <f>IF($A408=$C$2,runs!B405," ")</f>
        <v xml:space="preserve"> </v>
      </c>
      <c r="C408" s="29" t="e">
        <f>IF($A408=$C$2,runs!A405,1/0)</f>
        <v>#DIV/0!</v>
      </c>
      <c r="D408" s="29" t="e">
        <f>IF($A408=$C$2,Rohdaten!I405,1/0)</f>
        <v>#DIV/0!</v>
      </c>
      <c r="E408" s="29" t="e">
        <f>IF($A408=$C$2,runs!L405/runs!M405,1/0)</f>
        <v>#DIV/0!</v>
      </c>
      <c r="F408" s="29" t="e">
        <f>IF($A408=$C$2,runs!P405,1/0)</f>
        <v>#DIV/0!</v>
      </c>
      <c r="G408" s="29" t="e">
        <f>IF($A408=$C$2,runs!Q405,1/0)</f>
        <v>#DIV/0!</v>
      </c>
      <c r="H408" s="29" t="e">
        <f>IF($A408=$C$2,runs!R405,1/0)</f>
        <v>#DIV/0!</v>
      </c>
      <c r="I408" s="29" t="e">
        <f>IF($A408=$C$2,runs!S405,1/0)</f>
        <v>#DIV/0!</v>
      </c>
      <c r="J408" s="29" t="e">
        <f>IF($A408=$C$2,runs!O405/runs!M405,1/0)</f>
        <v>#DIV/0!</v>
      </c>
      <c r="K408" s="29" t="e">
        <f t="shared" si="6"/>
        <v>#DIV/0!</v>
      </c>
      <c r="L408" s="29" t="e">
        <f>IF($A408=$C$2,runs!W405,1/0)</f>
        <v>#DIV/0!</v>
      </c>
      <c r="M408" s="29" t="e">
        <f>IF($A408=$C$2,runs!X405,1/0)</f>
        <v>#DIV/0!</v>
      </c>
    </row>
    <row r="409" spans="1:13" x14ac:dyDescent="0.2">
      <c r="A409" s="29">
        <f>runs!C406</f>
        <v>0</v>
      </c>
      <c r="B409" s="29" t="str">
        <f>IF($A409=$C$2,runs!B406," ")</f>
        <v xml:space="preserve"> </v>
      </c>
      <c r="C409" s="29" t="e">
        <f>IF($A409=$C$2,runs!A406,1/0)</f>
        <v>#DIV/0!</v>
      </c>
      <c r="D409" s="29" t="e">
        <f>IF($A409=$C$2,Rohdaten!I406,1/0)</f>
        <v>#DIV/0!</v>
      </c>
      <c r="E409" s="29" t="e">
        <f>IF($A409=$C$2,runs!L406/runs!M406,1/0)</f>
        <v>#DIV/0!</v>
      </c>
      <c r="F409" s="29" t="e">
        <f>IF($A409=$C$2,runs!P406,1/0)</f>
        <v>#DIV/0!</v>
      </c>
      <c r="G409" s="29" t="e">
        <f>IF($A409=$C$2,runs!Q406,1/0)</f>
        <v>#DIV/0!</v>
      </c>
      <c r="H409" s="29" t="e">
        <f>IF($A409=$C$2,runs!R406,1/0)</f>
        <v>#DIV/0!</v>
      </c>
      <c r="I409" s="29" t="e">
        <f>IF($A409=$C$2,runs!S406,1/0)</f>
        <v>#DIV/0!</v>
      </c>
      <c r="J409" s="29" t="e">
        <f>IF($A409=$C$2,runs!O406/runs!M406,1/0)</f>
        <v>#DIV/0!</v>
      </c>
      <c r="K409" s="29" t="e">
        <f t="shared" si="6"/>
        <v>#DIV/0!</v>
      </c>
      <c r="L409" s="29" t="e">
        <f>IF($A409=$C$2,runs!W406,1/0)</f>
        <v>#DIV/0!</v>
      </c>
      <c r="M409" s="29" t="e">
        <f>IF($A409=$C$2,runs!X406,1/0)</f>
        <v>#DIV/0!</v>
      </c>
    </row>
    <row r="410" spans="1:13" x14ac:dyDescent="0.2">
      <c r="A410" s="29">
        <f>runs!C407</f>
        <v>0</v>
      </c>
      <c r="B410" s="29" t="str">
        <f>IF($A410=$C$2,runs!B407," ")</f>
        <v xml:space="preserve"> </v>
      </c>
      <c r="C410" s="29" t="e">
        <f>IF($A410=$C$2,runs!A407,1/0)</f>
        <v>#DIV/0!</v>
      </c>
      <c r="D410" s="29" t="e">
        <f>IF($A410=$C$2,Rohdaten!I407,1/0)</f>
        <v>#DIV/0!</v>
      </c>
      <c r="E410" s="29" t="e">
        <f>IF($A410=$C$2,runs!L407/runs!M407,1/0)</f>
        <v>#DIV/0!</v>
      </c>
      <c r="F410" s="29" t="e">
        <f>IF($A410=$C$2,runs!P407,1/0)</f>
        <v>#DIV/0!</v>
      </c>
      <c r="G410" s="29" t="e">
        <f>IF($A410=$C$2,runs!Q407,1/0)</f>
        <v>#DIV/0!</v>
      </c>
      <c r="H410" s="29" t="e">
        <f>IF($A410=$C$2,runs!R407,1/0)</f>
        <v>#DIV/0!</v>
      </c>
      <c r="I410" s="29" t="e">
        <f>IF($A410=$C$2,runs!S407,1/0)</f>
        <v>#DIV/0!</v>
      </c>
      <c r="J410" s="29" t="e">
        <f>IF($A410=$C$2,runs!O407/runs!M407,1/0)</f>
        <v>#DIV/0!</v>
      </c>
      <c r="K410" s="29" t="e">
        <f t="shared" si="6"/>
        <v>#DIV/0!</v>
      </c>
      <c r="L410" s="29" t="e">
        <f>IF($A410=$C$2,runs!W407,1/0)</f>
        <v>#DIV/0!</v>
      </c>
      <c r="M410" s="29" t="e">
        <f>IF($A410=$C$2,runs!X407,1/0)</f>
        <v>#DIV/0!</v>
      </c>
    </row>
    <row r="411" spans="1:13" x14ac:dyDescent="0.2">
      <c r="A411" s="29">
        <f>runs!C408</f>
        <v>0</v>
      </c>
      <c r="B411" s="29" t="str">
        <f>IF($A411=$C$2,runs!B408," ")</f>
        <v xml:space="preserve"> </v>
      </c>
      <c r="C411" s="29" t="e">
        <f>IF($A411=$C$2,runs!A408,1/0)</f>
        <v>#DIV/0!</v>
      </c>
      <c r="D411" s="29" t="e">
        <f>IF($A411=$C$2,Rohdaten!I408,1/0)</f>
        <v>#DIV/0!</v>
      </c>
      <c r="E411" s="29" t="e">
        <f>IF($A411=$C$2,runs!L408/runs!M408,1/0)</f>
        <v>#DIV/0!</v>
      </c>
      <c r="F411" s="29" t="e">
        <f>IF($A411=$C$2,runs!P408,1/0)</f>
        <v>#DIV/0!</v>
      </c>
      <c r="G411" s="29" t="e">
        <f>IF($A411=$C$2,runs!Q408,1/0)</f>
        <v>#DIV/0!</v>
      </c>
      <c r="H411" s="29" t="e">
        <f>IF($A411=$C$2,runs!R408,1/0)</f>
        <v>#DIV/0!</v>
      </c>
      <c r="I411" s="29" t="e">
        <f>IF($A411=$C$2,runs!S408,1/0)</f>
        <v>#DIV/0!</v>
      </c>
      <c r="J411" s="29" t="e">
        <f>IF($A411=$C$2,runs!O408/runs!M408,1/0)</f>
        <v>#DIV/0!</v>
      </c>
      <c r="K411" s="29" t="e">
        <f t="shared" si="6"/>
        <v>#DIV/0!</v>
      </c>
      <c r="L411" s="29" t="e">
        <f>IF($A411=$C$2,runs!W408,1/0)</f>
        <v>#DIV/0!</v>
      </c>
      <c r="M411" s="29" t="e">
        <f>IF($A411=$C$2,runs!X408,1/0)</f>
        <v>#DIV/0!</v>
      </c>
    </row>
    <row r="412" spans="1:13" x14ac:dyDescent="0.2">
      <c r="A412" s="29">
        <f>runs!C409</f>
        <v>0</v>
      </c>
      <c r="B412" s="29" t="str">
        <f>IF($A412=$C$2,runs!B409," ")</f>
        <v xml:space="preserve"> </v>
      </c>
      <c r="C412" s="29" t="e">
        <f>IF($A412=$C$2,runs!A409,1/0)</f>
        <v>#DIV/0!</v>
      </c>
      <c r="D412" s="29" t="e">
        <f>IF($A412=$C$2,Rohdaten!I409,1/0)</f>
        <v>#DIV/0!</v>
      </c>
      <c r="E412" s="29" t="e">
        <f>IF($A412=$C$2,runs!L409/runs!M409,1/0)</f>
        <v>#DIV/0!</v>
      </c>
      <c r="F412" s="29" t="e">
        <f>IF($A412=$C$2,runs!P409,1/0)</f>
        <v>#DIV/0!</v>
      </c>
      <c r="G412" s="29" t="e">
        <f>IF($A412=$C$2,runs!Q409,1/0)</f>
        <v>#DIV/0!</v>
      </c>
      <c r="H412" s="29" t="e">
        <f>IF($A412=$C$2,runs!R409,1/0)</f>
        <v>#DIV/0!</v>
      </c>
      <c r="I412" s="29" t="e">
        <f>IF($A412=$C$2,runs!S409,1/0)</f>
        <v>#DIV/0!</v>
      </c>
      <c r="J412" s="29" t="e">
        <f>IF($A412=$C$2,runs!O409/runs!M409,1/0)</f>
        <v>#DIV/0!</v>
      </c>
      <c r="K412" s="29" t="e">
        <f t="shared" si="6"/>
        <v>#DIV/0!</v>
      </c>
      <c r="L412" s="29" t="e">
        <f>IF($A412=$C$2,runs!W409,1/0)</f>
        <v>#DIV/0!</v>
      </c>
      <c r="M412" s="29" t="e">
        <f>IF($A412=$C$2,runs!X409,1/0)</f>
        <v>#DIV/0!</v>
      </c>
    </row>
    <row r="413" spans="1:13" x14ac:dyDescent="0.2">
      <c r="A413" s="29">
        <f>runs!C410</f>
        <v>0</v>
      </c>
      <c r="B413" s="29" t="str">
        <f>IF($A413=$C$2,runs!B410," ")</f>
        <v xml:space="preserve"> </v>
      </c>
      <c r="C413" s="29" t="e">
        <f>IF($A413=$C$2,runs!A410,1/0)</f>
        <v>#DIV/0!</v>
      </c>
      <c r="D413" s="29" t="e">
        <f>IF($A413=$C$2,Rohdaten!I410,1/0)</f>
        <v>#DIV/0!</v>
      </c>
      <c r="E413" s="29" t="e">
        <f>IF($A413=$C$2,runs!L410/runs!M410,1/0)</f>
        <v>#DIV/0!</v>
      </c>
      <c r="F413" s="29" t="e">
        <f>IF($A413=$C$2,runs!P410,1/0)</f>
        <v>#DIV/0!</v>
      </c>
      <c r="G413" s="29" t="e">
        <f>IF($A413=$C$2,runs!Q410,1/0)</f>
        <v>#DIV/0!</v>
      </c>
      <c r="H413" s="29" t="e">
        <f>IF($A413=$C$2,runs!R410,1/0)</f>
        <v>#DIV/0!</v>
      </c>
      <c r="I413" s="29" t="e">
        <f>IF($A413=$C$2,runs!S410,1/0)</f>
        <v>#DIV/0!</v>
      </c>
      <c r="J413" s="29" t="e">
        <f>IF($A413=$C$2,runs!O410/runs!M410,1/0)</f>
        <v>#DIV/0!</v>
      </c>
      <c r="K413" s="29" t="e">
        <f t="shared" si="6"/>
        <v>#DIV/0!</v>
      </c>
      <c r="L413" s="29" t="e">
        <f>IF($A413=$C$2,runs!W410,1/0)</f>
        <v>#DIV/0!</v>
      </c>
      <c r="M413" s="29" t="e">
        <f>IF($A413=$C$2,runs!X410,1/0)</f>
        <v>#DIV/0!</v>
      </c>
    </row>
    <row r="414" spans="1:13" x14ac:dyDescent="0.2">
      <c r="A414" s="29">
        <f>runs!C411</f>
        <v>0</v>
      </c>
      <c r="B414" s="29" t="str">
        <f>IF($A414=$C$2,runs!B411," ")</f>
        <v xml:space="preserve"> </v>
      </c>
      <c r="C414" s="29" t="e">
        <f>IF($A414=$C$2,runs!A411,1/0)</f>
        <v>#DIV/0!</v>
      </c>
      <c r="D414" s="29" t="e">
        <f>IF($A414=$C$2,Rohdaten!I411,1/0)</f>
        <v>#DIV/0!</v>
      </c>
      <c r="E414" s="29" t="e">
        <f>IF($A414=$C$2,runs!L411/runs!M411,1/0)</f>
        <v>#DIV/0!</v>
      </c>
      <c r="F414" s="29" t="e">
        <f>IF($A414=$C$2,runs!P411,1/0)</f>
        <v>#DIV/0!</v>
      </c>
      <c r="G414" s="29" t="e">
        <f>IF($A414=$C$2,runs!Q411,1/0)</f>
        <v>#DIV/0!</v>
      </c>
      <c r="H414" s="29" t="e">
        <f>IF($A414=$C$2,runs!R411,1/0)</f>
        <v>#DIV/0!</v>
      </c>
      <c r="I414" s="29" t="e">
        <f>IF($A414=$C$2,runs!S411,1/0)</f>
        <v>#DIV/0!</v>
      </c>
      <c r="J414" s="29" t="e">
        <f>IF($A414=$C$2,runs!O411/runs!M411,1/0)</f>
        <v>#DIV/0!</v>
      </c>
      <c r="K414" s="29" t="e">
        <f t="shared" si="6"/>
        <v>#DIV/0!</v>
      </c>
      <c r="L414" s="29" t="e">
        <f>IF($A414=$C$2,runs!W411,1/0)</f>
        <v>#DIV/0!</v>
      </c>
      <c r="M414" s="29" t="e">
        <f>IF($A414=$C$2,runs!X411,1/0)</f>
        <v>#DIV/0!</v>
      </c>
    </row>
    <row r="415" spans="1:13" x14ac:dyDescent="0.2">
      <c r="A415" s="29">
        <f>runs!C412</f>
        <v>0</v>
      </c>
      <c r="B415" s="29" t="str">
        <f>IF($A415=$C$2,runs!B412," ")</f>
        <v xml:space="preserve"> </v>
      </c>
      <c r="C415" s="29" t="e">
        <f>IF($A415=$C$2,runs!A412,1/0)</f>
        <v>#DIV/0!</v>
      </c>
      <c r="D415" s="29" t="e">
        <f>IF($A415=$C$2,Rohdaten!I412,1/0)</f>
        <v>#DIV/0!</v>
      </c>
      <c r="E415" s="29" t="e">
        <f>IF($A415=$C$2,runs!L412/runs!M412,1/0)</f>
        <v>#DIV/0!</v>
      </c>
      <c r="F415" s="29" t="e">
        <f>IF($A415=$C$2,runs!P412,1/0)</f>
        <v>#DIV/0!</v>
      </c>
      <c r="G415" s="29" t="e">
        <f>IF($A415=$C$2,runs!Q412,1/0)</f>
        <v>#DIV/0!</v>
      </c>
      <c r="H415" s="29" t="e">
        <f>IF($A415=$C$2,runs!R412,1/0)</f>
        <v>#DIV/0!</v>
      </c>
      <c r="I415" s="29" t="e">
        <f>IF($A415=$C$2,runs!S412,1/0)</f>
        <v>#DIV/0!</v>
      </c>
      <c r="J415" s="29" t="e">
        <f>IF($A415=$C$2,runs!O412/runs!M412,1/0)</f>
        <v>#DIV/0!</v>
      </c>
      <c r="K415" s="29" t="e">
        <f t="shared" si="6"/>
        <v>#DIV/0!</v>
      </c>
      <c r="L415" s="29" t="e">
        <f>IF($A415=$C$2,runs!W412,1/0)</f>
        <v>#DIV/0!</v>
      </c>
      <c r="M415" s="29" t="e">
        <f>IF($A415=$C$2,runs!X412,1/0)</f>
        <v>#DIV/0!</v>
      </c>
    </row>
    <row r="416" spans="1:13" x14ac:dyDescent="0.2">
      <c r="A416" s="29">
        <f>runs!C413</f>
        <v>0</v>
      </c>
      <c r="B416" s="29" t="str">
        <f>IF($A416=$C$2,runs!B413," ")</f>
        <v xml:space="preserve"> </v>
      </c>
      <c r="C416" s="29" t="e">
        <f>IF($A416=$C$2,runs!A413,1/0)</f>
        <v>#DIV/0!</v>
      </c>
      <c r="D416" s="29" t="e">
        <f>IF($A416=$C$2,Rohdaten!I413,1/0)</f>
        <v>#DIV/0!</v>
      </c>
      <c r="E416" s="29" t="e">
        <f>IF($A416=$C$2,runs!L413/runs!M413,1/0)</f>
        <v>#DIV/0!</v>
      </c>
      <c r="F416" s="29" t="e">
        <f>IF($A416=$C$2,runs!P413,1/0)</f>
        <v>#DIV/0!</v>
      </c>
      <c r="G416" s="29" t="e">
        <f>IF($A416=$C$2,runs!Q413,1/0)</f>
        <v>#DIV/0!</v>
      </c>
      <c r="H416" s="29" t="e">
        <f>IF($A416=$C$2,runs!R413,1/0)</f>
        <v>#DIV/0!</v>
      </c>
      <c r="I416" s="29" t="e">
        <f>IF($A416=$C$2,runs!S413,1/0)</f>
        <v>#DIV/0!</v>
      </c>
      <c r="J416" s="29" t="e">
        <f>IF($A416=$C$2,runs!O413/runs!M413,1/0)</f>
        <v>#DIV/0!</v>
      </c>
      <c r="K416" s="29" t="e">
        <f t="shared" si="6"/>
        <v>#DIV/0!</v>
      </c>
      <c r="L416" s="29" t="e">
        <f>IF($A416=$C$2,runs!W413,1/0)</f>
        <v>#DIV/0!</v>
      </c>
      <c r="M416" s="29" t="e">
        <f>IF($A416=$C$2,runs!X413,1/0)</f>
        <v>#DIV/0!</v>
      </c>
    </row>
    <row r="417" spans="1:13" x14ac:dyDescent="0.2">
      <c r="A417" s="29">
        <f>runs!C414</f>
        <v>0</v>
      </c>
      <c r="B417" s="29" t="str">
        <f>IF($A417=$C$2,runs!B414," ")</f>
        <v xml:space="preserve"> </v>
      </c>
      <c r="C417" s="29" t="e">
        <f>IF($A417=$C$2,runs!A414,1/0)</f>
        <v>#DIV/0!</v>
      </c>
      <c r="D417" s="29" t="e">
        <f>IF($A417=$C$2,Rohdaten!I414,1/0)</f>
        <v>#DIV/0!</v>
      </c>
      <c r="E417" s="29" t="e">
        <f>IF($A417=$C$2,runs!L414/runs!M414,1/0)</f>
        <v>#DIV/0!</v>
      </c>
      <c r="F417" s="29" t="e">
        <f>IF($A417=$C$2,runs!P414,1/0)</f>
        <v>#DIV/0!</v>
      </c>
      <c r="G417" s="29" t="e">
        <f>IF($A417=$C$2,runs!Q414,1/0)</f>
        <v>#DIV/0!</v>
      </c>
      <c r="H417" s="29" t="e">
        <f>IF($A417=$C$2,runs!R414,1/0)</f>
        <v>#DIV/0!</v>
      </c>
      <c r="I417" s="29" t="e">
        <f>IF($A417=$C$2,runs!S414,1/0)</f>
        <v>#DIV/0!</v>
      </c>
      <c r="J417" s="29" t="e">
        <f>IF($A417=$C$2,runs!O414/runs!M414,1/0)</f>
        <v>#DIV/0!</v>
      </c>
      <c r="K417" s="29" t="e">
        <f t="shared" si="6"/>
        <v>#DIV/0!</v>
      </c>
      <c r="L417" s="29" t="e">
        <f>IF($A417=$C$2,runs!W414,1/0)</f>
        <v>#DIV/0!</v>
      </c>
      <c r="M417" s="29" t="e">
        <f>IF($A417=$C$2,runs!X414,1/0)</f>
        <v>#DIV/0!</v>
      </c>
    </row>
    <row r="418" spans="1:13" x14ac:dyDescent="0.2">
      <c r="A418" s="29">
        <f>runs!C415</f>
        <v>0</v>
      </c>
      <c r="B418" s="29" t="str">
        <f>IF($A418=$C$2,runs!B415," ")</f>
        <v xml:space="preserve"> </v>
      </c>
      <c r="C418" s="29" t="e">
        <f>IF($A418=$C$2,runs!A415,1/0)</f>
        <v>#DIV/0!</v>
      </c>
      <c r="D418" s="29" t="e">
        <f>IF($A418=$C$2,Rohdaten!I415,1/0)</f>
        <v>#DIV/0!</v>
      </c>
      <c r="E418" s="29" t="e">
        <f>IF($A418=$C$2,runs!L415/runs!M415,1/0)</f>
        <v>#DIV/0!</v>
      </c>
      <c r="F418" s="29" t="e">
        <f>IF($A418=$C$2,runs!P415,1/0)</f>
        <v>#DIV/0!</v>
      </c>
      <c r="G418" s="29" t="e">
        <f>IF($A418=$C$2,runs!Q415,1/0)</f>
        <v>#DIV/0!</v>
      </c>
      <c r="H418" s="29" t="e">
        <f>IF($A418=$C$2,runs!R415,1/0)</f>
        <v>#DIV/0!</v>
      </c>
      <c r="I418" s="29" t="e">
        <f>IF($A418=$C$2,runs!S415,1/0)</f>
        <v>#DIV/0!</v>
      </c>
      <c r="J418" s="29" t="e">
        <f>IF($A418=$C$2,runs!O415/runs!M415,1/0)</f>
        <v>#DIV/0!</v>
      </c>
      <c r="K418" s="29" t="e">
        <f t="shared" si="6"/>
        <v>#DIV/0!</v>
      </c>
      <c r="L418" s="29" t="e">
        <f>IF($A418=$C$2,runs!W415,1/0)</f>
        <v>#DIV/0!</v>
      </c>
      <c r="M418" s="29" t="e">
        <f>IF($A418=$C$2,runs!X415,1/0)</f>
        <v>#DIV/0!</v>
      </c>
    </row>
    <row r="419" spans="1:13" x14ac:dyDescent="0.2">
      <c r="A419" s="29">
        <f>runs!C416</f>
        <v>0</v>
      </c>
      <c r="B419" s="29" t="str">
        <f>IF($A419=$C$2,runs!B416," ")</f>
        <v xml:space="preserve"> </v>
      </c>
      <c r="C419" s="29" t="e">
        <f>IF($A419=$C$2,runs!A416,1/0)</f>
        <v>#DIV/0!</v>
      </c>
      <c r="D419" s="29" t="e">
        <f>IF($A419=$C$2,Rohdaten!I416,1/0)</f>
        <v>#DIV/0!</v>
      </c>
      <c r="E419" s="29" t="e">
        <f>IF($A419=$C$2,runs!L416/runs!M416,1/0)</f>
        <v>#DIV/0!</v>
      </c>
      <c r="F419" s="29" t="e">
        <f>IF($A419=$C$2,runs!P416,1/0)</f>
        <v>#DIV/0!</v>
      </c>
      <c r="G419" s="29" t="e">
        <f>IF($A419=$C$2,runs!Q416,1/0)</f>
        <v>#DIV/0!</v>
      </c>
      <c r="H419" s="29" t="e">
        <f>IF($A419=$C$2,runs!R416,1/0)</f>
        <v>#DIV/0!</v>
      </c>
      <c r="I419" s="29" t="e">
        <f>IF($A419=$C$2,runs!S416,1/0)</f>
        <v>#DIV/0!</v>
      </c>
      <c r="J419" s="29" t="e">
        <f>IF($A419=$C$2,runs!O416/runs!M416,1/0)</f>
        <v>#DIV/0!</v>
      </c>
      <c r="K419" s="29" t="e">
        <f t="shared" si="6"/>
        <v>#DIV/0!</v>
      </c>
      <c r="L419" s="29" t="e">
        <f>IF($A419=$C$2,runs!W416,1/0)</f>
        <v>#DIV/0!</v>
      </c>
      <c r="M419" s="29" t="e">
        <f>IF($A419=$C$2,runs!X416,1/0)</f>
        <v>#DIV/0!</v>
      </c>
    </row>
    <row r="420" spans="1:13" x14ac:dyDescent="0.2">
      <c r="A420" s="29">
        <f>runs!C417</f>
        <v>0</v>
      </c>
      <c r="B420" s="29" t="str">
        <f>IF($A420=$C$2,runs!B417," ")</f>
        <v xml:space="preserve"> </v>
      </c>
      <c r="C420" s="29" t="e">
        <f>IF($A420=$C$2,runs!A417,1/0)</f>
        <v>#DIV/0!</v>
      </c>
      <c r="D420" s="29" t="e">
        <f>IF($A420=$C$2,Rohdaten!I417,1/0)</f>
        <v>#DIV/0!</v>
      </c>
      <c r="E420" s="29" t="e">
        <f>IF($A420=$C$2,runs!L417/runs!M417,1/0)</f>
        <v>#DIV/0!</v>
      </c>
      <c r="F420" s="29" t="e">
        <f>IF($A420=$C$2,runs!P417,1/0)</f>
        <v>#DIV/0!</v>
      </c>
      <c r="G420" s="29" t="e">
        <f>IF($A420=$C$2,runs!Q417,1/0)</f>
        <v>#DIV/0!</v>
      </c>
      <c r="H420" s="29" t="e">
        <f>IF($A420=$C$2,runs!R417,1/0)</f>
        <v>#DIV/0!</v>
      </c>
      <c r="I420" s="29" t="e">
        <f>IF($A420=$C$2,runs!S417,1/0)</f>
        <v>#DIV/0!</v>
      </c>
      <c r="J420" s="29" t="e">
        <f>IF($A420=$C$2,runs!O417/runs!M417,1/0)</f>
        <v>#DIV/0!</v>
      </c>
      <c r="K420" s="29" t="e">
        <f t="shared" si="6"/>
        <v>#DIV/0!</v>
      </c>
      <c r="L420" s="29" t="e">
        <f>IF($A420=$C$2,runs!W417,1/0)</f>
        <v>#DIV/0!</v>
      </c>
      <c r="M420" s="29" t="e">
        <f>IF($A420=$C$2,runs!X417,1/0)</f>
        <v>#DIV/0!</v>
      </c>
    </row>
    <row r="421" spans="1:13" x14ac:dyDescent="0.2">
      <c r="A421" s="29">
        <f>runs!C418</f>
        <v>0</v>
      </c>
      <c r="B421" s="29" t="str">
        <f>IF($A421=$C$2,runs!B418," ")</f>
        <v xml:space="preserve"> </v>
      </c>
      <c r="C421" s="29" t="e">
        <f>IF($A421=$C$2,runs!A418,1/0)</f>
        <v>#DIV/0!</v>
      </c>
      <c r="D421" s="29" t="e">
        <f>IF($A421=$C$2,Rohdaten!I418,1/0)</f>
        <v>#DIV/0!</v>
      </c>
      <c r="E421" s="29" t="e">
        <f>IF($A421=$C$2,runs!L418/runs!M418,1/0)</f>
        <v>#DIV/0!</v>
      </c>
      <c r="F421" s="29" t="e">
        <f>IF($A421=$C$2,runs!P418,1/0)</f>
        <v>#DIV/0!</v>
      </c>
      <c r="G421" s="29" t="e">
        <f>IF($A421=$C$2,runs!Q418,1/0)</f>
        <v>#DIV/0!</v>
      </c>
      <c r="H421" s="29" t="e">
        <f>IF($A421=$C$2,runs!R418,1/0)</f>
        <v>#DIV/0!</v>
      </c>
      <c r="I421" s="29" t="e">
        <f>IF($A421=$C$2,runs!S418,1/0)</f>
        <v>#DIV/0!</v>
      </c>
      <c r="J421" s="29" t="e">
        <f>IF($A421=$C$2,runs!O418/runs!M418,1/0)</f>
        <v>#DIV/0!</v>
      </c>
      <c r="K421" s="29" t="e">
        <f t="shared" si="6"/>
        <v>#DIV/0!</v>
      </c>
      <c r="L421" s="29" t="e">
        <f>IF($A421=$C$2,runs!W418,1/0)</f>
        <v>#DIV/0!</v>
      </c>
      <c r="M421" s="29" t="e">
        <f>IF($A421=$C$2,runs!X418,1/0)</f>
        <v>#DIV/0!</v>
      </c>
    </row>
    <row r="422" spans="1:13" x14ac:dyDescent="0.2">
      <c r="A422" s="29">
        <f>runs!C419</f>
        <v>0</v>
      </c>
      <c r="B422" s="29" t="str">
        <f>IF($A422=$C$2,runs!B419," ")</f>
        <v xml:space="preserve"> </v>
      </c>
      <c r="C422" s="29" t="e">
        <f>IF($A422=$C$2,runs!A419,1/0)</f>
        <v>#DIV/0!</v>
      </c>
      <c r="D422" s="29" t="e">
        <f>IF($A422=$C$2,Rohdaten!I419,1/0)</f>
        <v>#DIV/0!</v>
      </c>
      <c r="E422" s="29" t="e">
        <f>IF($A422=$C$2,runs!L419/runs!M419,1/0)</f>
        <v>#DIV/0!</v>
      </c>
      <c r="F422" s="29" t="e">
        <f>IF($A422=$C$2,runs!P419,1/0)</f>
        <v>#DIV/0!</v>
      </c>
      <c r="G422" s="29" t="e">
        <f>IF($A422=$C$2,runs!Q419,1/0)</f>
        <v>#DIV/0!</v>
      </c>
      <c r="H422" s="29" t="e">
        <f>IF($A422=$C$2,runs!R419,1/0)</f>
        <v>#DIV/0!</v>
      </c>
      <c r="I422" s="29" t="e">
        <f>IF($A422=$C$2,runs!S419,1/0)</f>
        <v>#DIV/0!</v>
      </c>
      <c r="J422" s="29" t="e">
        <f>IF($A422=$C$2,runs!O419/runs!M419,1/0)</f>
        <v>#DIV/0!</v>
      </c>
      <c r="K422" s="29" t="e">
        <f t="shared" si="6"/>
        <v>#DIV/0!</v>
      </c>
      <c r="L422" s="29" t="e">
        <f>IF($A422=$C$2,runs!W419,1/0)</f>
        <v>#DIV/0!</v>
      </c>
      <c r="M422" s="29" t="e">
        <f>IF($A422=$C$2,runs!X419,1/0)</f>
        <v>#DIV/0!</v>
      </c>
    </row>
    <row r="423" spans="1:13" x14ac:dyDescent="0.2">
      <c r="A423" s="29">
        <f>runs!C420</f>
        <v>0</v>
      </c>
      <c r="B423" s="29" t="str">
        <f>IF($A423=$C$2,runs!B420," ")</f>
        <v xml:space="preserve"> </v>
      </c>
      <c r="C423" s="29" t="e">
        <f>IF($A423=$C$2,runs!A420,1/0)</f>
        <v>#DIV/0!</v>
      </c>
      <c r="D423" s="29" t="e">
        <f>IF($A423=$C$2,Rohdaten!I420,1/0)</f>
        <v>#DIV/0!</v>
      </c>
      <c r="E423" s="29" t="e">
        <f>IF($A423=$C$2,runs!L420/runs!M420,1/0)</f>
        <v>#DIV/0!</v>
      </c>
      <c r="F423" s="29" t="e">
        <f>IF($A423=$C$2,runs!P420,1/0)</f>
        <v>#DIV/0!</v>
      </c>
      <c r="G423" s="29" t="e">
        <f>IF($A423=$C$2,runs!Q420,1/0)</f>
        <v>#DIV/0!</v>
      </c>
      <c r="H423" s="29" t="e">
        <f>IF($A423=$C$2,runs!R420,1/0)</f>
        <v>#DIV/0!</v>
      </c>
      <c r="I423" s="29" t="e">
        <f>IF($A423=$C$2,runs!S420,1/0)</f>
        <v>#DIV/0!</v>
      </c>
      <c r="J423" s="29" t="e">
        <f>IF($A423=$C$2,runs!O420/runs!M420,1/0)</f>
        <v>#DIV/0!</v>
      </c>
      <c r="K423" s="29" t="e">
        <f t="shared" si="6"/>
        <v>#DIV/0!</v>
      </c>
      <c r="L423" s="29" t="e">
        <f>IF($A423=$C$2,runs!W420,1/0)</f>
        <v>#DIV/0!</v>
      </c>
      <c r="M423" s="29" t="e">
        <f>IF($A423=$C$2,runs!X420,1/0)</f>
        <v>#DIV/0!</v>
      </c>
    </row>
    <row r="424" spans="1:13" x14ac:dyDescent="0.2">
      <c r="A424" s="29">
        <f>runs!C421</f>
        <v>0</v>
      </c>
      <c r="B424" s="29" t="str">
        <f>IF($A424=$C$2,runs!B421," ")</f>
        <v xml:space="preserve"> </v>
      </c>
      <c r="C424" s="29" t="e">
        <f>IF($A424=$C$2,runs!A421,1/0)</f>
        <v>#DIV/0!</v>
      </c>
      <c r="D424" s="29" t="e">
        <f>IF($A424=$C$2,Rohdaten!I421,1/0)</f>
        <v>#DIV/0!</v>
      </c>
      <c r="E424" s="29" t="e">
        <f>IF($A424=$C$2,runs!L421/runs!M421,1/0)</f>
        <v>#DIV/0!</v>
      </c>
      <c r="F424" s="29" t="e">
        <f>IF($A424=$C$2,runs!P421,1/0)</f>
        <v>#DIV/0!</v>
      </c>
      <c r="G424" s="29" t="e">
        <f>IF($A424=$C$2,runs!Q421,1/0)</f>
        <v>#DIV/0!</v>
      </c>
      <c r="H424" s="29" t="e">
        <f>IF($A424=$C$2,runs!R421,1/0)</f>
        <v>#DIV/0!</v>
      </c>
      <c r="I424" s="29" t="e">
        <f>IF($A424=$C$2,runs!S421,1/0)</f>
        <v>#DIV/0!</v>
      </c>
      <c r="J424" s="29" t="e">
        <f>IF($A424=$C$2,runs!O421/runs!M421,1/0)</f>
        <v>#DIV/0!</v>
      </c>
      <c r="K424" s="29" t="e">
        <f t="shared" si="6"/>
        <v>#DIV/0!</v>
      </c>
      <c r="L424" s="29" t="e">
        <f>IF($A424=$C$2,runs!W421,1/0)</f>
        <v>#DIV/0!</v>
      </c>
      <c r="M424" s="29" t="e">
        <f>IF($A424=$C$2,runs!X421,1/0)</f>
        <v>#DIV/0!</v>
      </c>
    </row>
    <row r="425" spans="1:13" x14ac:dyDescent="0.2">
      <c r="A425" s="29">
        <f>runs!C422</f>
        <v>0</v>
      </c>
      <c r="B425" s="29" t="str">
        <f>IF($A425=$C$2,runs!B422," ")</f>
        <v xml:space="preserve"> </v>
      </c>
      <c r="C425" s="29" t="e">
        <f>IF($A425=$C$2,runs!A422,1/0)</f>
        <v>#DIV/0!</v>
      </c>
      <c r="D425" s="29" t="e">
        <f>IF($A425=$C$2,Rohdaten!I422,1/0)</f>
        <v>#DIV/0!</v>
      </c>
      <c r="E425" s="29" t="e">
        <f>IF($A425=$C$2,runs!L422/runs!M422,1/0)</f>
        <v>#DIV/0!</v>
      </c>
      <c r="F425" s="29" t="e">
        <f>IF($A425=$C$2,runs!P422,1/0)</f>
        <v>#DIV/0!</v>
      </c>
      <c r="G425" s="29" t="e">
        <f>IF($A425=$C$2,runs!Q422,1/0)</f>
        <v>#DIV/0!</v>
      </c>
      <c r="H425" s="29" t="e">
        <f>IF($A425=$C$2,runs!R422,1/0)</f>
        <v>#DIV/0!</v>
      </c>
      <c r="I425" s="29" t="e">
        <f>IF($A425=$C$2,runs!S422,1/0)</f>
        <v>#DIV/0!</v>
      </c>
      <c r="J425" s="29" t="e">
        <f>IF($A425=$C$2,runs!O422/runs!M422,1/0)</f>
        <v>#DIV/0!</v>
      </c>
      <c r="K425" s="29" t="e">
        <f t="shared" si="6"/>
        <v>#DIV/0!</v>
      </c>
      <c r="L425" s="29" t="e">
        <f>IF($A425=$C$2,runs!W422,1/0)</f>
        <v>#DIV/0!</v>
      </c>
      <c r="M425" s="29" t="e">
        <f>IF($A425=$C$2,runs!X422,1/0)</f>
        <v>#DIV/0!</v>
      </c>
    </row>
    <row r="426" spans="1:13" x14ac:dyDescent="0.2">
      <c r="A426" s="29">
        <f>runs!C423</f>
        <v>0</v>
      </c>
      <c r="B426" s="29" t="str">
        <f>IF($A426=$C$2,runs!B423," ")</f>
        <v xml:space="preserve"> </v>
      </c>
      <c r="C426" s="29" t="e">
        <f>IF($A426=$C$2,runs!A423,1/0)</f>
        <v>#DIV/0!</v>
      </c>
      <c r="D426" s="29" t="e">
        <f>IF($A426=$C$2,Rohdaten!I423,1/0)</f>
        <v>#DIV/0!</v>
      </c>
      <c r="E426" s="29" t="e">
        <f>IF($A426=$C$2,runs!L423/runs!M423,1/0)</f>
        <v>#DIV/0!</v>
      </c>
      <c r="F426" s="29" t="e">
        <f>IF($A426=$C$2,runs!P423,1/0)</f>
        <v>#DIV/0!</v>
      </c>
      <c r="G426" s="29" t="e">
        <f>IF($A426=$C$2,runs!Q423,1/0)</f>
        <v>#DIV/0!</v>
      </c>
      <c r="H426" s="29" t="e">
        <f>IF($A426=$C$2,runs!R423,1/0)</f>
        <v>#DIV/0!</v>
      </c>
      <c r="I426" s="29" t="e">
        <f>IF($A426=$C$2,runs!S423,1/0)</f>
        <v>#DIV/0!</v>
      </c>
      <c r="J426" s="29" t="e">
        <f>IF($A426=$C$2,runs!O423/runs!M423,1/0)</f>
        <v>#DIV/0!</v>
      </c>
      <c r="K426" s="29" t="e">
        <f t="shared" si="6"/>
        <v>#DIV/0!</v>
      </c>
      <c r="L426" s="29" t="e">
        <f>IF($A426=$C$2,runs!W423,1/0)</f>
        <v>#DIV/0!</v>
      </c>
      <c r="M426" s="29" t="e">
        <f>IF($A426=$C$2,runs!X423,1/0)</f>
        <v>#DIV/0!</v>
      </c>
    </row>
    <row r="427" spans="1:13" x14ac:dyDescent="0.2">
      <c r="A427" s="29">
        <f>runs!C424</f>
        <v>0</v>
      </c>
      <c r="B427" s="29" t="str">
        <f>IF($A427=$C$2,runs!B424," ")</f>
        <v xml:space="preserve"> </v>
      </c>
      <c r="C427" s="29" t="e">
        <f>IF($A427=$C$2,runs!A424,1/0)</f>
        <v>#DIV/0!</v>
      </c>
      <c r="D427" s="29" t="e">
        <f>IF($A427=$C$2,Rohdaten!I424,1/0)</f>
        <v>#DIV/0!</v>
      </c>
      <c r="E427" s="29" t="e">
        <f>IF($A427=$C$2,runs!L424/runs!M424,1/0)</f>
        <v>#DIV/0!</v>
      </c>
      <c r="F427" s="29" t="e">
        <f>IF($A427=$C$2,runs!P424,1/0)</f>
        <v>#DIV/0!</v>
      </c>
      <c r="G427" s="29" t="e">
        <f>IF($A427=$C$2,runs!Q424,1/0)</f>
        <v>#DIV/0!</v>
      </c>
      <c r="H427" s="29" t="e">
        <f>IF($A427=$C$2,runs!R424,1/0)</f>
        <v>#DIV/0!</v>
      </c>
      <c r="I427" s="29" t="e">
        <f>IF($A427=$C$2,runs!S424,1/0)</f>
        <v>#DIV/0!</v>
      </c>
      <c r="J427" s="29" t="e">
        <f>IF($A427=$C$2,runs!O424/runs!M424,1/0)</f>
        <v>#DIV/0!</v>
      </c>
      <c r="K427" s="29" t="e">
        <f t="shared" si="6"/>
        <v>#DIV/0!</v>
      </c>
      <c r="L427" s="29" t="e">
        <f>IF($A427=$C$2,runs!W424,1/0)</f>
        <v>#DIV/0!</v>
      </c>
      <c r="M427" s="29" t="e">
        <f>IF($A427=$C$2,runs!X424,1/0)</f>
        <v>#DIV/0!</v>
      </c>
    </row>
    <row r="428" spans="1:13" x14ac:dyDescent="0.2">
      <c r="A428" s="29">
        <f>runs!C425</f>
        <v>0</v>
      </c>
      <c r="B428" s="29" t="str">
        <f>IF($A428=$C$2,runs!B425," ")</f>
        <v xml:space="preserve"> </v>
      </c>
      <c r="C428" s="29" t="e">
        <f>IF($A428=$C$2,runs!A425,1/0)</f>
        <v>#DIV/0!</v>
      </c>
      <c r="D428" s="29" t="e">
        <f>IF($A428=$C$2,Rohdaten!I425,1/0)</f>
        <v>#DIV/0!</v>
      </c>
      <c r="E428" s="29" t="e">
        <f>IF($A428=$C$2,runs!L425/runs!M425,1/0)</f>
        <v>#DIV/0!</v>
      </c>
      <c r="F428" s="29" t="e">
        <f>IF($A428=$C$2,runs!P425,1/0)</f>
        <v>#DIV/0!</v>
      </c>
      <c r="G428" s="29" t="e">
        <f>IF($A428=$C$2,runs!Q425,1/0)</f>
        <v>#DIV/0!</v>
      </c>
      <c r="H428" s="29" t="e">
        <f>IF($A428=$C$2,runs!R425,1/0)</f>
        <v>#DIV/0!</v>
      </c>
      <c r="I428" s="29" t="e">
        <f>IF($A428=$C$2,runs!S425,1/0)</f>
        <v>#DIV/0!</v>
      </c>
      <c r="J428" s="29" t="e">
        <f>IF($A428=$C$2,runs!O425/runs!M425,1/0)</f>
        <v>#DIV/0!</v>
      </c>
      <c r="K428" s="29" t="e">
        <f t="shared" si="6"/>
        <v>#DIV/0!</v>
      </c>
      <c r="L428" s="29" t="e">
        <f>IF($A428=$C$2,runs!W425,1/0)</f>
        <v>#DIV/0!</v>
      </c>
      <c r="M428" s="29" t="e">
        <f>IF($A428=$C$2,runs!X425,1/0)</f>
        <v>#DIV/0!</v>
      </c>
    </row>
    <row r="429" spans="1:13" x14ac:dyDescent="0.2">
      <c r="A429" s="29">
        <f>runs!C426</f>
        <v>0</v>
      </c>
      <c r="B429" s="29" t="str">
        <f>IF($A429=$C$2,runs!B426," ")</f>
        <v xml:space="preserve"> </v>
      </c>
      <c r="C429" s="29" t="e">
        <f>IF($A429=$C$2,runs!A426,1/0)</f>
        <v>#DIV/0!</v>
      </c>
      <c r="D429" s="29" t="e">
        <f>IF($A429=$C$2,Rohdaten!I426,1/0)</f>
        <v>#DIV/0!</v>
      </c>
      <c r="E429" s="29" t="e">
        <f>IF($A429=$C$2,runs!L426/runs!M426,1/0)</f>
        <v>#DIV/0!</v>
      </c>
      <c r="F429" s="29" t="e">
        <f>IF($A429=$C$2,runs!P426,1/0)</f>
        <v>#DIV/0!</v>
      </c>
      <c r="G429" s="29" t="e">
        <f>IF($A429=$C$2,runs!Q426,1/0)</f>
        <v>#DIV/0!</v>
      </c>
      <c r="H429" s="29" t="e">
        <f>IF($A429=$C$2,runs!R426,1/0)</f>
        <v>#DIV/0!</v>
      </c>
      <c r="I429" s="29" t="e">
        <f>IF($A429=$C$2,runs!S426,1/0)</f>
        <v>#DIV/0!</v>
      </c>
      <c r="J429" s="29" t="e">
        <f>IF($A429=$C$2,runs!O426/runs!M426,1/0)</f>
        <v>#DIV/0!</v>
      </c>
      <c r="K429" s="29" t="e">
        <f t="shared" si="6"/>
        <v>#DIV/0!</v>
      </c>
      <c r="L429" s="29" t="e">
        <f>IF($A429=$C$2,runs!W426,1/0)</f>
        <v>#DIV/0!</v>
      </c>
      <c r="M429" s="29" t="e">
        <f>IF($A429=$C$2,runs!X426,1/0)</f>
        <v>#DIV/0!</v>
      </c>
    </row>
    <row r="430" spans="1:13" x14ac:dyDescent="0.2">
      <c r="A430" s="29">
        <f>runs!C427</f>
        <v>0</v>
      </c>
      <c r="B430" s="29" t="str">
        <f>IF($A430=$C$2,runs!B427," ")</f>
        <v xml:space="preserve"> </v>
      </c>
      <c r="C430" s="29" t="e">
        <f>IF($A430=$C$2,runs!A427,1/0)</f>
        <v>#DIV/0!</v>
      </c>
      <c r="D430" s="29" t="e">
        <f>IF($A430=$C$2,Rohdaten!I427,1/0)</f>
        <v>#DIV/0!</v>
      </c>
      <c r="E430" s="29" t="e">
        <f>IF($A430=$C$2,runs!L427/runs!M427,1/0)</f>
        <v>#DIV/0!</v>
      </c>
      <c r="F430" s="29" t="e">
        <f>IF($A430=$C$2,runs!P427,1/0)</f>
        <v>#DIV/0!</v>
      </c>
      <c r="G430" s="29" t="e">
        <f>IF($A430=$C$2,runs!Q427,1/0)</f>
        <v>#DIV/0!</v>
      </c>
      <c r="H430" s="29" t="e">
        <f>IF($A430=$C$2,runs!R427,1/0)</f>
        <v>#DIV/0!</v>
      </c>
      <c r="I430" s="29" t="e">
        <f>IF($A430=$C$2,runs!S427,1/0)</f>
        <v>#DIV/0!</v>
      </c>
      <c r="J430" s="29" t="e">
        <f>IF($A430=$C$2,runs!O427/runs!M427,1/0)</f>
        <v>#DIV/0!</v>
      </c>
      <c r="K430" s="29" t="e">
        <f t="shared" si="6"/>
        <v>#DIV/0!</v>
      </c>
      <c r="L430" s="29" t="e">
        <f>IF($A430=$C$2,runs!W427,1/0)</f>
        <v>#DIV/0!</v>
      </c>
      <c r="M430" s="29" t="e">
        <f>IF($A430=$C$2,runs!X427,1/0)</f>
        <v>#DIV/0!</v>
      </c>
    </row>
    <row r="431" spans="1:13" x14ac:dyDescent="0.2">
      <c r="A431" s="29">
        <f>runs!C428</f>
        <v>0</v>
      </c>
      <c r="B431" s="29" t="str">
        <f>IF($A431=$C$2,runs!B428," ")</f>
        <v xml:space="preserve"> </v>
      </c>
      <c r="C431" s="29" t="e">
        <f>IF($A431=$C$2,runs!A428,1/0)</f>
        <v>#DIV/0!</v>
      </c>
      <c r="D431" s="29" t="e">
        <f>IF($A431=$C$2,Rohdaten!I428,1/0)</f>
        <v>#DIV/0!</v>
      </c>
      <c r="E431" s="29" t="e">
        <f>IF($A431=$C$2,runs!L428/runs!M428,1/0)</f>
        <v>#DIV/0!</v>
      </c>
      <c r="F431" s="29" t="e">
        <f>IF($A431=$C$2,runs!P428,1/0)</f>
        <v>#DIV/0!</v>
      </c>
      <c r="G431" s="29" t="e">
        <f>IF($A431=$C$2,runs!Q428,1/0)</f>
        <v>#DIV/0!</v>
      </c>
      <c r="H431" s="29" t="e">
        <f>IF($A431=$C$2,runs!R428,1/0)</f>
        <v>#DIV/0!</v>
      </c>
      <c r="I431" s="29" t="e">
        <f>IF($A431=$C$2,runs!S428,1/0)</f>
        <v>#DIV/0!</v>
      </c>
      <c r="J431" s="29" t="e">
        <f>IF($A431=$C$2,runs!O428/runs!M428,1/0)</f>
        <v>#DIV/0!</v>
      </c>
      <c r="K431" s="29" t="e">
        <f t="shared" si="6"/>
        <v>#DIV/0!</v>
      </c>
      <c r="L431" s="29" t="e">
        <f>IF($A431=$C$2,runs!W428,1/0)</f>
        <v>#DIV/0!</v>
      </c>
      <c r="M431" s="29" t="e">
        <f>IF($A431=$C$2,runs!X428,1/0)</f>
        <v>#DIV/0!</v>
      </c>
    </row>
    <row r="432" spans="1:13" x14ac:dyDescent="0.2">
      <c r="A432" s="29">
        <f>runs!C429</f>
        <v>0</v>
      </c>
      <c r="B432" s="29" t="str">
        <f>IF($A432=$C$2,runs!B429," ")</f>
        <v xml:space="preserve"> </v>
      </c>
      <c r="C432" s="29" t="e">
        <f>IF($A432=$C$2,runs!A429,1/0)</f>
        <v>#DIV/0!</v>
      </c>
      <c r="D432" s="29" t="e">
        <f>IF($A432=$C$2,Rohdaten!I429,1/0)</f>
        <v>#DIV/0!</v>
      </c>
      <c r="E432" s="29" t="e">
        <f>IF($A432=$C$2,runs!L429/runs!M429,1/0)</f>
        <v>#DIV/0!</v>
      </c>
      <c r="F432" s="29" t="e">
        <f>IF($A432=$C$2,runs!P429,1/0)</f>
        <v>#DIV/0!</v>
      </c>
      <c r="G432" s="29" t="e">
        <f>IF($A432=$C$2,runs!Q429,1/0)</f>
        <v>#DIV/0!</v>
      </c>
      <c r="H432" s="29" t="e">
        <f>IF($A432=$C$2,runs!R429,1/0)</f>
        <v>#DIV/0!</v>
      </c>
      <c r="I432" s="29" t="e">
        <f>IF($A432=$C$2,runs!S429,1/0)</f>
        <v>#DIV/0!</v>
      </c>
      <c r="J432" s="29" t="e">
        <f>IF($A432=$C$2,runs!O429/runs!M429,1/0)</f>
        <v>#DIV/0!</v>
      </c>
      <c r="K432" s="29" t="e">
        <f t="shared" si="6"/>
        <v>#DIV/0!</v>
      </c>
      <c r="L432" s="29" t="e">
        <f>IF($A432=$C$2,runs!W429,1/0)</f>
        <v>#DIV/0!</v>
      </c>
      <c r="M432" s="29" t="e">
        <f>IF($A432=$C$2,runs!X429,1/0)</f>
        <v>#DIV/0!</v>
      </c>
    </row>
    <row r="433" spans="1:13" x14ac:dyDescent="0.2">
      <c r="A433" s="29">
        <f>runs!C430</f>
        <v>0</v>
      </c>
      <c r="B433" s="29" t="str">
        <f>IF($A433=$C$2,runs!B430," ")</f>
        <v xml:space="preserve"> </v>
      </c>
      <c r="C433" s="29" t="e">
        <f>IF($A433=$C$2,runs!A430,1/0)</f>
        <v>#DIV/0!</v>
      </c>
      <c r="D433" s="29" t="e">
        <f>IF($A433=$C$2,Rohdaten!I430,1/0)</f>
        <v>#DIV/0!</v>
      </c>
      <c r="E433" s="29" t="e">
        <f>IF($A433=$C$2,runs!L430/runs!M430,1/0)</f>
        <v>#DIV/0!</v>
      </c>
      <c r="F433" s="29" t="e">
        <f>IF($A433=$C$2,runs!P430,1/0)</f>
        <v>#DIV/0!</v>
      </c>
      <c r="G433" s="29" t="e">
        <f>IF($A433=$C$2,runs!Q430,1/0)</f>
        <v>#DIV/0!</v>
      </c>
      <c r="H433" s="29" t="e">
        <f>IF($A433=$C$2,runs!R430,1/0)</f>
        <v>#DIV/0!</v>
      </c>
      <c r="I433" s="29" t="e">
        <f>IF($A433=$C$2,runs!S430,1/0)</f>
        <v>#DIV/0!</v>
      </c>
      <c r="J433" s="29" t="e">
        <f>IF($A433=$C$2,runs!O430/runs!M430,1/0)</f>
        <v>#DIV/0!</v>
      </c>
      <c r="K433" s="29" t="e">
        <f t="shared" si="6"/>
        <v>#DIV/0!</v>
      </c>
      <c r="L433" s="29" t="e">
        <f>IF($A433=$C$2,runs!W430,1/0)</f>
        <v>#DIV/0!</v>
      </c>
      <c r="M433" s="29" t="e">
        <f>IF($A433=$C$2,runs!X430,1/0)</f>
        <v>#DIV/0!</v>
      </c>
    </row>
    <row r="434" spans="1:13" x14ac:dyDescent="0.2">
      <c r="A434" s="29">
        <f>runs!C431</f>
        <v>0</v>
      </c>
      <c r="B434" s="29" t="str">
        <f>IF($A434=$C$2,runs!B431," ")</f>
        <v xml:space="preserve"> </v>
      </c>
      <c r="C434" s="29" t="e">
        <f>IF($A434=$C$2,runs!A431,1/0)</f>
        <v>#DIV/0!</v>
      </c>
      <c r="D434" s="29" t="e">
        <f>IF($A434=$C$2,Rohdaten!I431,1/0)</f>
        <v>#DIV/0!</v>
      </c>
      <c r="E434" s="29" t="e">
        <f>IF($A434=$C$2,runs!L431/runs!M431,1/0)</f>
        <v>#DIV/0!</v>
      </c>
      <c r="F434" s="29" t="e">
        <f>IF($A434=$C$2,runs!P431,1/0)</f>
        <v>#DIV/0!</v>
      </c>
      <c r="G434" s="29" t="e">
        <f>IF($A434=$C$2,runs!Q431,1/0)</f>
        <v>#DIV/0!</v>
      </c>
      <c r="H434" s="29" t="e">
        <f>IF($A434=$C$2,runs!R431,1/0)</f>
        <v>#DIV/0!</v>
      </c>
      <c r="I434" s="29" t="e">
        <f>IF($A434=$C$2,runs!S431,1/0)</f>
        <v>#DIV/0!</v>
      </c>
      <c r="J434" s="29" t="e">
        <f>IF($A434=$C$2,runs!O431/runs!M431,1/0)</f>
        <v>#DIV/0!</v>
      </c>
      <c r="K434" s="29" t="e">
        <f t="shared" si="6"/>
        <v>#DIV/0!</v>
      </c>
      <c r="L434" s="29" t="e">
        <f>IF($A434=$C$2,runs!W431,1/0)</f>
        <v>#DIV/0!</v>
      </c>
      <c r="M434" s="29" t="e">
        <f>IF($A434=$C$2,runs!X431,1/0)</f>
        <v>#DIV/0!</v>
      </c>
    </row>
    <row r="435" spans="1:13" x14ac:dyDescent="0.2">
      <c r="A435" s="29">
        <f>runs!C432</f>
        <v>0</v>
      </c>
      <c r="B435" s="29" t="str">
        <f>IF($A435=$C$2,runs!B432," ")</f>
        <v xml:space="preserve"> </v>
      </c>
      <c r="C435" s="29" t="e">
        <f>IF($A435=$C$2,runs!A432,1/0)</f>
        <v>#DIV/0!</v>
      </c>
      <c r="D435" s="29" t="e">
        <f>IF($A435=$C$2,Rohdaten!I432,1/0)</f>
        <v>#DIV/0!</v>
      </c>
      <c r="E435" s="29" t="e">
        <f>IF($A435=$C$2,runs!L432/runs!M432,1/0)</f>
        <v>#DIV/0!</v>
      </c>
      <c r="F435" s="29" t="e">
        <f>IF($A435=$C$2,runs!P432,1/0)</f>
        <v>#DIV/0!</v>
      </c>
      <c r="G435" s="29" t="e">
        <f>IF($A435=$C$2,runs!Q432,1/0)</f>
        <v>#DIV/0!</v>
      </c>
      <c r="H435" s="29" t="e">
        <f>IF($A435=$C$2,runs!R432,1/0)</f>
        <v>#DIV/0!</v>
      </c>
      <c r="I435" s="29" t="e">
        <f>IF($A435=$C$2,runs!S432,1/0)</f>
        <v>#DIV/0!</v>
      </c>
      <c r="J435" s="29" t="e">
        <f>IF($A435=$C$2,runs!O432/runs!M432,1/0)</f>
        <v>#DIV/0!</v>
      </c>
      <c r="K435" s="29" t="e">
        <f t="shared" si="6"/>
        <v>#DIV/0!</v>
      </c>
      <c r="L435" s="29" t="e">
        <f>IF($A435=$C$2,runs!W432,1/0)</f>
        <v>#DIV/0!</v>
      </c>
      <c r="M435" s="29" t="e">
        <f>IF($A435=$C$2,runs!X432,1/0)</f>
        <v>#DIV/0!</v>
      </c>
    </row>
    <row r="436" spans="1:13" x14ac:dyDescent="0.2">
      <c r="A436" s="29">
        <f>runs!C433</f>
        <v>0</v>
      </c>
      <c r="B436" s="29" t="str">
        <f>IF($A436=$C$2,runs!B433," ")</f>
        <v xml:space="preserve"> </v>
      </c>
      <c r="C436" s="29" t="e">
        <f>IF($A436=$C$2,runs!A433,1/0)</f>
        <v>#DIV/0!</v>
      </c>
      <c r="D436" s="29" t="e">
        <f>IF($A436=$C$2,Rohdaten!I433,1/0)</f>
        <v>#DIV/0!</v>
      </c>
      <c r="E436" s="29" t="e">
        <f>IF($A436=$C$2,runs!L433/runs!M433,1/0)</f>
        <v>#DIV/0!</v>
      </c>
      <c r="F436" s="29" t="e">
        <f>IF($A436=$C$2,runs!P433,1/0)</f>
        <v>#DIV/0!</v>
      </c>
      <c r="G436" s="29" t="e">
        <f>IF($A436=$C$2,runs!Q433,1/0)</f>
        <v>#DIV/0!</v>
      </c>
      <c r="H436" s="29" t="e">
        <f>IF($A436=$C$2,runs!R433,1/0)</f>
        <v>#DIV/0!</v>
      </c>
      <c r="I436" s="29" t="e">
        <f>IF($A436=$C$2,runs!S433,1/0)</f>
        <v>#DIV/0!</v>
      </c>
      <c r="J436" s="29" t="e">
        <f>IF($A436=$C$2,runs!O433/runs!M433,1/0)</f>
        <v>#DIV/0!</v>
      </c>
      <c r="K436" s="29" t="e">
        <f t="shared" si="6"/>
        <v>#DIV/0!</v>
      </c>
      <c r="L436" s="29" t="e">
        <f>IF($A436=$C$2,runs!W433,1/0)</f>
        <v>#DIV/0!</v>
      </c>
      <c r="M436" s="29" t="e">
        <f>IF($A436=$C$2,runs!X433,1/0)</f>
        <v>#DIV/0!</v>
      </c>
    </row>
    <row r="437" spans="1:13" x14ac:dyDescent="0.2">
      <c r="A437" s="29">
        <f>runs!C434</f>
        <v>0</v>
      </c>
      <c r="B437" s="29" t="str">
        <f>IF($A437=$C$2,runs!B434," ")</f>
        <v xml:space="preserve"> </v>
      </c>
      <c r="C437" s="29" t="e">
        <f>IF($A437=$C$2,runs!A434,1/0)</f>
        <v>#DIV/0!</v>
      </c>
      <c r="D437" s="29" t="e">
        <f>IF($A437=$C$2,Rohdaten!I434,1/0)</f>
        <v>#DIV/0!</v>
      </c>
      <c r="E437" s="29" t="e">
        <f>IF($A437=$C$2,runs!L434/runs!M434,1/0)</f>
        <v>#DIV/0!</v>
      </c>
      <c r="F437" s="29" t="e">
        <f>IF($A437=$C$2,runs!P434,1/0)</f>
        <v>#DIV/0!</v>
      </c>
      <c r="G437" s="29" t="e">
        <f>IF($A437=$C$2,runs!Q434,1/0)</f>
        <v>#DIV/0!</v>
      </c>
      <c r="H437" s="29" t="e">
        <f>IF($A437=$C$2,runs!R434,1/0)</f>
        <v>#DIV/0!</v>
      </c>
      <c r="I437" s="29" t="e">
        <f>IF($A437=$C$2,runs!S434,1/0)</f>
        <v>#DIV/0!</v>
      </c>
      <c r="J437" s="29" t="e">
        <f>IF($A437=$C$2,runs!O434/runs!M434,1/0)</f>
        <v>#DIV/0!</v>
      </c>
      <c r="K437" s="29" t="e">
        <f t="shared" si="6"/>
        <v>#DIV/0!</v>
      </c>
      <c r="L437" s="29" t="e">
        <f>IF($A437=$C$2,runs!W434,1/0)</f>
        <v>#DIV/0!</v>
      </c>
      <c r="M437" s="29" t="e">
        <f>IF($A437=$C$2,runs!X434,1/0)</f>
        <v>#DIV/0!</v>
      </c>
    </row>
    <row r="438" spans="1:13" x14ac:dyDescent="0.2">
      <c r="A438" s="29">
        <f>runs!C435</f>
        <v>0</v>
      </c>
      <c r="B438" s="29" t="str">
        <f>IF($A438=$C$2,runs!B435," ")</f>
        <v xml:space="preserve"> </v>
      </c>
      <c r="C438" s="29" t="e">
        <f>IF($A438=$C$2,runs!A435,1/0)</f>
        <v>#DIV/0!</v>
      </c>
      <c r="D438" s="29" t="e">
        <f>IF($A438=$C$2,Rohdaten!I435,1/0)</f>
        <v>#DIV/0!</v>
      </c>
      <c r="E438" s="29" t="e">
        <f>IF($A438=$C$2,runs!L435/runs!M435,1/0)</f>
        <v>#DIV/0!</v>
      </c>
      <c r="F438" s="29" t="e">
        <f>IF($A438=$C$2,runs!P435,1/0)</f>
        <v>#DIV/0!</v>
      </c>
      <c r="G438" s="29" t="e">
        <f>IF($A438=$C$2,runs!Q435,1/0)</f>
        <v>#DIV/0!</v>
      </c>
      <c r="H438" s="29" t="e">
        <f>IF($A438=$C$2,runs!R435,1/0)</f>
        <v>#DIV/0!</v>
      </c>
      <c r="I438" s="29" t="e">
        <f>IF($A438=$C$2,runs!S435,1/0)</f>
        <v>#DIV/0!</v>
      </c>
      <c r="J438" s="29" t="e">
        <f>IF($A438=$C$2,runs!O435/runs!M435,1/0)</f>
        <v>#DIV/0!</v>
      </c>
      <c r="K438" s="29" t="e">
        <f t="shared" si="6"/>
        <v>#DIV/0!</v>
      </c>
      <c r="L438" s="29" t="e">
        <f>IF($A438=$C$2,runs!W435,1/0)</f>
        <v>#DIV/0!</v>
      </c>
      <c r="M438" s="29" t="e">
        <f>IF($A438=$C$2,runs!X435,1/0)</f>
        <v>#DIV/0!</v>
      </c>
    </row>
    <row r="439" spans="1:13" x14ac:dyDescent="0.2">
      <c r="A439" s="29">
        <f>runs!C436</f>
        <v>0</v>
      </c>
      <c r="B439" s="29" t="str">
        <f>IF($A439=$C$2,runs!B436," ")</f>
        <v xml:space="preserve"> </v>
      </c>
      <c r="C439" s="29" t="e">
        <f>IF($A439=$C$2,runs!A436,1/0)</f>
        <v>#DIV/0!</v>
      </c>
      <c r="D439" s="29" t="e">
        <f>IF($A439=$C$2,Rohdaten!I436,1/0)</f>
        <v>#DIV/0!</v>
      </c>
      <c r="E439" s="29" t="e">
        <f>IF($A439=$C$2,runs!L436/runs!M436,1/0)</f>
        <v>#DIV/0!</v>
      </c>
      <c r="F439" s="29" t="e">
        <f>IF($A439=$C$2,runs!P436,1/0)</f>
        <v>#DIV/0!</v>
      </c>
      <c r="G439" s="29" t="e">
        <f>IF($A439=$C$2,runs!Q436,1/0)</f>
        <v>#DIV/0!</v>
      </c>
      <c r="H439" s="29" t="e">
        <f>IF($A439=$C$2,runs!R436,1/0)</f>
        <v>#DIV/0!</v>
      </c>
      <c r="I439" s="29" t="e">
        <f>IF($A439=$C$2,runs!S436,1/0)</f>
        <v>#DIV/0!</v>
      </c>
      <c r="J439" s="29" t="e">
        <f>IF($A439=$C$2,runs!O436/runs!M436,1/0)</f>
        <v>#DIV/0!</v>
      </c>
      <c r="K439" s="29" t="e">
        <f t="shared" si="6"/>
        <v>#DIV/0!</v>
      </c>
      <c r="L439" s="29" t="e">
        <f>IF($A439=$C$2,runs!W436,1/0)</f>
        <v>#DIV/0!</v>
      </c>
      <c r="M439" s="29" t="e">
        <f>IF($A439=$C$2,runs!X436,1/0)</f>
        <v>#DIV/0!</v>
      </c>
    </row>
    <row r="440" spans="1:13" x14ac:dyDescent="0.2">
      <c r="A440" s="29">
        <f>runs!C437</f>
        <v>0</v>
      </c>
      <c r="B440" s="29" t="str">
        <f>IF($A440=$C$2,runs!B437," ")</f>
        <v xml:space="preserve"> </v>
      </c>
      <c r="C440" s="29" t="e">
        <f>IF($A440=$C$2,runs!A437,1/0)</f>
        <v>#DIV/0!</v>
      </c>
      <c r="D440" s="29" t="e">
        <f>IF($A440=$C$2,Rohdaten!I437,1/0)</f>
        <v>#DIV/0!</v>
      </c>
      <c r="E440" s="29" t="e">
        <f>IF($A440=$C$2,runs!L437/runs!M437,1/0)</f>
        <v>#DIV/0!</v>
      </c>
      <c r="F440" s="29" t="e">
        <f>IF($A440=$C$2,runs!P437,1/0)</f>
        <v>#DIV/0!</v>
      </c>
      <c r="G440" s="29" t="e">
        <f>IF($A440=$C$2,runs!Q437,1/0)</f>
        <v>#DIV/0!</v>
      </c>
      <c r="H440" s="29" t="e">
        <f>IF($A440=$C$2,runs!R437,1/0)</f>
        <v>#DIV/0!</v>
      </c>
      <c r="I440" s="29" t="e">
        <f>IF($A440=$C$2,runs!S437,1/0)</f>
        <v>#DIV/0!</v>
      </c>
      <c r="J440" s="29" t="e">
        <f>IF($A440=$C$2,runs!O437/runs!M437,1/0)</f>
        <v>#DIV/0!</v>
      </c>
      <c r="K440" s="29" t="e">
        <f t="shared" si="6"/>
        <v>#DIV/0!</v>
      </c>
      <c r="L440" s="29" t="e">
        <f>IF($A440=$C$2,runs!W437,1/0)</f>
        <v>#DIV/0!</v>
      </c>
      <c r="M440" s="29" t="e">
        <f>IF($A440=$C$2,runs!X437,1/0)</f>
        <v>#DIV/0!</v>
      </c>
    </row>
    <row r="441" spans="1:13" x14ac:dyDescent="0.2">
      <c r="A441" s="29">
        <f>runs!C438</f>
        <v>0</v>
      </c>
      <c r="B441" s="29" t="str">
        <f>IF($A441=$C$2,runs!B438," ")</f>
        <v xml:space="preserve"> </v>
      </c>
      <c r="C441" s="29" t="e">
        <f>IF($A441=$C$2,runs!A438,1/0)</f>
        <v>#DIV/0!</v>
      </c>
      <c r="D441" s="29" t="e">
        <f>IF($A441=$C$2,Rohdaten!I438,1/0)</f>
        <v>#DIV/0!</v>
      </c>
      <c r="E441" s="29" t="e">
        <f>IF($A441=$C$2,runs!L438/runs!M438,1/0)</f>
        <v>#DIV/0!</v>
      </c>
      <c r="F441" s="29" t="e">
        <f>IF($A441=$C$2,runs!P438,1/0)</f>
        <v>#DIV/0!</v>
      </c>
      <c r="G441" s="29" t="e">
        <f>IF($A441=$C$2,runs!Q438,1/0)</f>
        <v>#DIV/0!</v>
      </c>
      <c r="H441" s="29" t="e">
        <f>IF($A441=$C$2,runs!R438,1/0)</f>
        <v>#DIV/0!</v>
      </c>
      <c r="I441" s="29" t="e">
        <f>IF($A441=$C$2,runs!S438,1/0)</f>
        <v>#DIV/0!</v>
      </c>
      <c r="J441" s="29" t="e">
        <f>IF($A441=$C$2,runs!O438/runs!M438,1/0)</f>
        <v>#DIV/0!</v>
      </c>
      <c r="K441" s="29" t="e">
        <f t="shared" si="6"/>
        <v>#DIV/0!</v>
      </c>
      <c r="L441" s="29" t="e">
        <f>IF($A441=$C$2,runs!W438,1/0)</f>
        <v>#DIV/0!</v>
      </c>
      <c r="M441" s="29" t="e">
        <f>IF($A441=$C$2,runs!X438,1/0)</f>
        <v>#DIV/0!</v>
      </c>
    </row>
    <row r="442" spans="1:13" x14ac:dyDescent="0.2">
      <c r="A442" s="29">
        <f>runs!C439</f>
        <v>0</v>
      </c>
      <c r="B442" s="29" t="str">
        <f>IF($A442=$C$2,runs!B439," ")</f>
        <v xml:space="preserve"> </v>
      </c>
      <c r="C442" s="29" t="e">
        <f>IF($A442=$C$2,runs!A439,1/0)</f>
        <v>#DIV/0!</v>
      </c>
      <c r="D442" s="29" t="e">
        <f>IF($A442=$C$2,Rohdaten!I439,1/0)</f>
        <v>#DIV/0!</v>
      </c>
      <c r="E442" s="29" t="e">
        <f>IF($A442=$C$2,runs!L439/runs!M439,1/0)</f>
        <v>#DIV/0!</v>
      </c>
      <c r="F442" s="29" t="e">
        <f>IF($A442=$C$2,runs!P439,1/0)</f>
        <v>#DIV/0!</v>
      </c>
      <c r="G442" s="29" t="e">
        <f>IF($A442=$C$2,runs!Q439,1/0)</f>
        <v>#DIV/0!</v>
      </c>
      <c r="H442" s="29" t="e">
        <f>IF($A442=$C$2,runs!R439,1/0)</f>
        <v>#DIV/0!</v>
      </c>
      <c r="I442" s="29" t="e">
        <f>IF($A442=$C$2,runs!S439,1/0)</f>
        <v>#DIV/0!</v>
      </c>
      <c r="J442" s="29" t="e">
        <f>IF($A442=$C$2,runs!O439/runs!M439,1/0)</f>
        <v>#DIV/0!</v>
      </c>
      <c r="K442" s="29" t="e">
        <f t="shared" si="6"/>
        <v>#DIV/0!</v>
      </c>
      <c r="L442" s="29" t="e">
        <f>IF($A442=$C$2,runs!W439,1/0)</f>
        <v>#DIV/0!</v>
      </c>
      <c r="M442" s="29" t="e">
        <f>IF($A442=$C$2,runs!X439,1/0)</f>
        <v>#DIV/0!</v>
      </c>
    </row>
    <row r="443" spans="1:13" x14ac:dyDescent="0.2">
      <c r="A443" s="29">
        <f>runs!C440</f>
        <v>0</v>
      </c>
      <c r="B443" s="29" t="str">
        <f>IF($A443=$C$2,runs!B440," ")</f>
        <v xml:space="preserve"> </v>
      </c>
      <c r="C443" s="29" t="e">
        <f>IF($A443=$C$2,runs!A440,1/0)</f>
        <v>#DIV/0!</v>
      </c>
      <c r="D443" s="29" t="e">
        <f>IF($A443=$C$2,Rohdaten!I440,1/0)</f>
        <v>#DIV/0!</v>
      </c>
      <c r="E443" s="29" t="e">
        <f>IF($A443=$C$2,runs!L440/runs!M440,1/0)</f>
        <v>#DIV/0!</v>
      </c>
      <c r="F443" s="29" t="e">
        <f>IF($A443=$C$2,runs!P440,1/0)</f>
        <v>#DIV/0!</v>
      </c>
      <c r="G443" s="29" t="e">
        <f>IF($A443=$C$2,runs!Q440,1/0)</f>
        <v>#DIV/0!</v>
      </c>
      <c r="H443" s="29" t="e">
        <f>IF($A443=$C$2,runs!R440,1/0)</f>
        <v>#DIV/0!</v>
      </c>
      <c r="I443" s="29" t="e">
        <f>IF($A443=$C$2,runs!S440,1/0)</f>
        <v>#DIV/0!</v>
      </c>
      <c r="J443" s="29" t="e">
        <f>IF($A443=$C$2,runs!O440/runs!M440,1/0)</f>
        <v>#DIV/0!</v>
      </c>
      <c r="K443" s="29" t="e">
        <f t="shared" si="6"/>
        <v>#DIV/0!</v>
      </c>
      <c r="L443" s="29" t="e">
        <f>IF($A443=$C$2,runs!W440,1/0)</f>
        <v>#DIV/0!</v>
      </c>
      <c r="M443" s="29" t="e">
        <f>IF($A443=$C$2,runs!X440,1/0)</f>
        <v>#DIV/0!</v>
      </c>
    </row>
    <row r="444" spans="1:13" x14ac:dyDescent="0.2">
      <c r="A444" s="29">
        <f>runs!C441</f>
        <v>0</v>
      </c>
      <c r="B444" s="29" t="str">
        <f>IF($A444=$C$2,runs!B441," ")</f>
        <v xml:space="preserve"> </v>
      </c>
      <c r="C444" s="29" t="e">
        <f>IF($A444=$C$2,runs!A441,1/0)</f>
        <v>#DIV/0!</v>
      </c>
      <c r="D444" s="29" t="e">
        <f>IF($A444=$C$2,Rohdaten!I441,1/0)</f>
        <v>#DIV/0!</v>
      </c>
      <c r="E444" s="29" t="e">
        <f>IF($A444=$C$2,runs!L441/runs!M441,1/0)</f>
        <v>#DIV/0!</v>
      </c>
      <c r="F444" s="29" t="e">
        <f>IF($A444=$C$2,runs!P441,1/0)</f>
        <v>#DIV/0!</v>
      </c>
      <c r="G444" s="29" t="e">
        <f>IF($A444=$C$2,runs!Q441,1/0)</f>
        <v>#DIV/0!</v>
      </c>
      <c r="H444" s="29" t="e">
        <f>IF($A444=$C$2,runs!R441,1/0)</f>
        <v>#DIV/0!</v>
      </c>
      <c r="I444" s="29" t="e">
        <f>IF($A444=$C$2,runs!S441,1/0)</f>
        <v>#DIV/0!</v>
      </c>
      <c r="J444" s="29" t="e">
        <f>IF($A444=$C$2,runs!O441/runs!M441,1/0)</f>
        <v>#DIV/0!</v>
      </c>
      <c r="K444" s="29" t="e">
        <f t="shared" si="6"/>
        <v>#DIV/0!</v>
      </c>
      <c r="L444" s="29" t="e">
        <f>IF($A444=$C$2,runs!W441,1/0)</f>
        <v>#DIV/0!</v>
      </c>
      <c r="M444" s="29" t="e">
        <f>IF($A444=$C$2,runs!X441,1/0)</f>
        <v>#DIV/0!</v>
      </c>
    </row>
    <row r="445" spans="1:13" x14ac:dyDescent="0.2">
      <c r="A445" s="29">
        <f>runs!C442</f>
        <v>0</v>
      </c>
      <c r="B445" s="29" t="str">
        <f>IF($A445=$C$2,runs!B442," ")</f>
        <v xml:space="preserve"> </v>
      </c>
      <c r="C445" s="29" t="e">
        <f>IF($A445=$C$2,runs!A442,1/0)</f>
        <v>#DIV/0!</v>
      </c>
      <c r="D445" s="29" t="e">
        <f>IF($A445=$C$2,Rohdaten!I442,1/0)</f>
        <v>#DIV/0!</v>
      </c>
      <c r="E445" s="29" t="e">
        <f>IF($A445=$C$2,runs!L442/runs!M442,1/0)</f>
        <v>#DIV/0!</v>
      </c>
      <c r="F445" s="29" t="e">
        <f>IF($A445=$C$2,runs!P442,1/0)</f>
        <v>#DIV/0!</v>
      </c>
      <c r="G445" s="29" t="e">
        <f>IF($A445=$C$2,runs!Q442,1/0)</f>
        <v>#DIV/0!</v>
      </c>
      <c r="H445" s="29" t="e">
        <f>IF($A445=$C$2,runs!R442,1/0)</f>
        <v>#DIV/0!</v>
      </c>
      <c r="I445" s="29" t="e">
        <f>IF($A445=$C$2,runs!S442,1/0)</f>
        <v>#DIV/0!</v>
      </c>
      <c r="J445" s="29" t="e">
        <f>IF($A445=$C$2,runs!O442/runs!M442,1/0)</f>
        <v>#DIV/0!</v>
      </c>
      <c r="K445" s="29" t="e">
        <f t="shared" si="6"/>
        <v>#DIV/0!</v>
      </c>
      <c r="L445" s="29" t="e">
        <f>IF($A445=$C$2,runs!W442,1/0)</f>
        <v>#DIV/0!</v>
      </c>
      <c r="M445" s="29" t="e">
        <f>IF($A445=$C$2,runs!X442,1/0)</f>
        <v>#DIV/0!</v>
      </c>
    </row>
    <row r="446" spans="1:13" x14ac:dyDescent="0.2">
      <c r="A446" s="29">
        <f>runs!C443</f>
        <v>0</v>
      </c>
      <c r="B446" s="29" t="str">
        <f>IF($A446=$C$2,runs!B443," ")</f>
        <v xml:space="preserve"> </v>
      </c>
      <c r="C446" s="29" t="e">
        <f>IF($A446=$C$2,runs!A443,1/0)</f>
        <v>#DIV/0!</v>
      </c>
      <c r="D446" s="29" t="e">
        <f>IF($A446=$C$2,Rohdaten!I443,1/0)</f>
        <v>#DIV/0!</v>
      </c>
      <c r="E446" s="29" t="e">
        <f>IF($A446=$C$2,runs!L443/runs!M443,1/0)</f>
        <v>#DIV/0!</v>
      </c>
      <c r="F446" s="29" t="e">
        <f>IF($A446=$C$2,runs!P443,1/0)</f>
        <v>#DIV/0!</v>
      </c>
      <c r="G446" s="29" t="e">
        <f>IF($A446=$C$2,runs!Q443,1/0)</f>
        <v>#DIV/0!</v>
      </c>
      <c r="H446" s="29" t="e">
        <f>IF($A446=$C$2,runs!R443,1/0)</f>
        <v>#DIV/0!</v>
      </c>
      <c r="I446" s="29" t="e">
        <f>IF($A446=$C$2,runs!S443,1/0)</f>
        <v>#DIV/0!</v>
      </c>
      <c r="J446" s="29" t="e">
        <f>IF($A446=$C$2,runs!O443/runs!M443,1/0)</f>
        <v>#DIV/0!</v>
      </c>
      <c r="K446" s="29" t="e">
        <f t="shared" si="6"/>
        <v>#DIV/0!</v>
      </c>
      <c r="L446" s="29" t="e">
        <f>IF($A446=$C$2,runs!W443,1/0)</f>
        <v>#DIV/0!</v>
      </c>
      <c r="M446" s="29" t="e">
        <f>IF($A446=$C$2,runs!X443,1/0)</f>
        <v>#DIV/0!</v>
      </c>
    </row>
    <row r="447" spans="1:13" x14ac:dyDescent="0.2">
      <c r="A447" s="29">
        <f>runs!C444</f>
        <v>0</v>
      </c>
      <c r="B447" s="29" t="str">
        <f>IF($A447=$C$2,runs!B444," ")</f>
        <v xml:space="preserve"> </v>
      </c>
      <c r="C447" s="29" t="e">
        <f>IF($A447=$C$2,runs!A444,1/0)</f>
        <v>#DIV/0!</v>
      </c>
      <c r="D447" s="29" t="e">
        <f>IF($A447=$C$2,Rohdaten!I444,1/0)</f>
        <v>#DIV/0!</v>
      </c>
      <c r="E447" s="29" t="e">
        <f>IF($A447=$C$2,runs!L444/runs!M444,1/0)</f>
        <v>#DIV/0!</v>
      </c>
      <c r="F447" s="29" t="e">
        <f>IF($A447=$C$2,runs!P444,1/0)</f>
        <v>#DIV/0!</v>
      </c>
      <c r="G447" s="29" t="e">
        <f>IF($A447=$C$2,runs!Q444,1/0)</f>
        <v>#DIV/0!</v>
      </c>
      <c r="H447" s="29" t="e">
        <f>IF($A447=$C$2,runs!R444,1/0)</f>
        <v>#DIV/0!</v>
      </c>
      <c r="I447" s="29" t="e">
        <f>IF($A447=$C$2,runs!S444,1/0)</f>
        <v>#DIV/0!</v>
      </c>
      <c r="J447" s="29" t="e">
        <f>IF($A447=$C$2,runs!O444/runs!M444,1/0)</f>
        <v>#DIV/0!</v>
      </c>
      <c r="K447" s="29" t="e">
        <f t="shared" si="6"/>
        <v>#DIV/0!</v>
      </c>
      <c r="L447" s="29" t="e">
        <f>IF($A447=$C$2,runs!W444,1/0)</f>
        <v>#DIV/0!</v>
      </c>
      <c r="M447" s="29" t="e">
        <f>IF($A447=$C$2,runs!X444,1/0)</f>
        <v>#DIV/0!</v>
      </c>
    </row>
    <row r="448" spans="1:13" x14ac:dyDescent="0.2">
      <c r="A448" s="29">
        <f>runs!C445</f>
        <v>0</v>
      </c>
      <c r="B448" s="29" t="str">
        <f>IF($A448=$C$2,runs!B445," ")</f>
        <v xml:space="preserve"> </v>
      </c>
      <c r="C448" s="29" t="e">
        <f>IF($A448=$C$2,runs!A445,1/0)</f>
        <v>#DIV/0!</v>
      </c>
      <c r="D448" s="29" t="e">
        <f>IF($A448=$C$2,Rohdaten!I445,1/0)</f>
        <v>#DIV/0!</v>
      </c>
      <c r="E448" s="29" t="e">
        <f>IF($A448=$C$2,runs!L445/runs!M445,1/0)</f>
        <v>#DIV/0!</v>
      </c>
      <c r="F448" s="29" t="e">
        <f>IF($A448=$C$2,runs!P445,1/0)</f>
        <v>#DIV/0!</v>
      </c>
      <c r="G448" s="29" t="e">
        <f>IF($A448=$C$2,runs!Q445,1/0)</f>
        <v>#DIV/0!</v>
      </c>
      <c r="H448" s="29" t="e">
        <f>IF($A448=$C$2,runs!R445,1/0)</f>
        <v>#DIV/0!</v>
      </c>
      <c r="I448" s="29" t="e">
        <f>IF($A448=$C$2,runs!S445,1/0)</f>
        <v>#DIV/0!</v>
      </c>
      <c r="J448" s="29" t="e">
        <f>IF($A448=$C$2,runs!O445/runs!M445,1/0)</f>
        <v>#DIV/0!</v>
      </c>
      <c r="K448" s="29" t="e">
        <f t="shared" si="6"/>
        <v>#DIV/0!</v>
      </c>
      <c r="L448" s="29" t="e">
        <f>IF($A448=$C$2,runs!W445,1/0)</f>
        <v>#DIV/0!</v>
      </c>
      <c r="M448" s="29" t="e">
        <f>IF($A448=$C$2,runs!X445,1/0)</f>
        <v>#DIV/0!</v>
      </c>
    </row>
    <row r="449" spans="1:13" x14ac:dyDescent="0.2">
      <c r="A449" s="29">
        <f>runs!C446</f>
        <v>0</v>
      </c>
      <c r="B449" s="29" t="str">
        <f>IF($A449=$C$2,runs!B446," ")</f>
        <v xml:space="preserve"> </v>
      </c>
      <c r="C449" s="29" t="e">
        <f>IF($A449=$C$2,runs!A446,1/0)</f>
        <v>#DIV/0!</v>
      </c>
      <c r="D449" s="29" t="e">
        <f>IF($A449=$C$2,Rohdaten!I446,1/0)</f>
        <v>#DIV/0!</v>
      </c>
      <c r="E449" s="29" t="e">
        <f>IF($A449=$C$2,runs!L446/runs!M446,1/0)</f>
        <v>#DIV/0!</v>
      </c>
      <c r="F449" s="29" t="e">
        <f>IF($A449=$C$2,runs!P446,1/0)</f>
        <v>#DIV/0!</v>
      </c>
      <c r="G449" s="29" t="e">
        <f>IF($A449=$C$2,runs!Q446,1/0)</f>
        <v>#DIV/0!</v>
      </c>
      <c r="H449" s="29" t="e">
        <f>IF($A449=$C$2,runs!R446,1/0)</f>
        <v>#DIV/0!</v>
      </c>
      <c r="I449" s="29" t="e">
        <f>IF($A449=$C$2,runs!S446,1/0)</f>
        <v>#DIV/0!</v>
      </c>
      <c r="J449" s="29" t="e">
        <f>IF($A449=$C$2,runs!O446/runs!M446,1/0)</f>
        <v>#DIV/0!</v>
      </c>
      <c r="K449" s="29" t="e">
        <f t="shared" si="6"/>
        <v>#DIV/0!</v>
      </c>
      <c r="L449" s="29" t="e">
        <f>IF($A449=$C$2,runs!W446,1/0)</f>
        <v>#DIV/0!</v>
      </c>
      <c r="M449" s="29" t="e">
        <f>IF($A449=$C$2,runs!X446,1/0)</f>
        <v>#DIV/0!</v>
      </c>
    </row>
    <row r="450" spans="1:13" x14ac:dyDescent="0.2">
      <c r="A450" s="29">
        <f>runs!C447</f>
        <v>0</v>
      </c>
      <c r="B450" s="29" t="str">
        <f>IF($A450=$C$2,runs!B447," ")</f>
        <v xml:space="preserve"> </v>
      </c>
      <c r="C450" s="29" t="e">
        <f>IF($A450=$C$2,runs!A447,1/0)</f>
        <v>#DIV/0!</v>
      </c>
      <c r="D450" s="29" t="e">
        <f>IF($A450=$C$2,Rohdaten!I447,1/0)</f>
        <v>#DIV/0!</v>
      </c>
      <c r="E450" s="29" t="e">
        <f>IF($A450=$C$2,runs!L447/runs!M447,1/0)</f>
        <v>#DIV/0!</v>
      </c>
      <c r="F450" s="29" t="e">
        <f>IF($A450=$C$2,runs!P447,1/0)</f>
        <v>#DIV/0!</v>
      </c>
      <c r="G450" s="29" t="e">
        <f>IF($A450=$C$2,runs!Q447,1/0)</f>
        <v>#DIV/0!</v>
      </c>
      <c r="H450" s="29" t="e">
        <f>IF($A450=$C$2,runs!R447,1/0)</f>
        <v>#DIV/0!</v>
      </c>
      <c r="I450" s="29" t="e">
        <f>IF($A450=$C$2,runs!S447,1/0)</f>
        <v>#DIV/0!</v>
      </c>
      <c r="J450" s="29" t="e">
        <f>IF($A450=$C$2,runs!O447/runs!M447,1/0)</f>
        <v>#DIV/0!</v>
      </c>
      <c r="K450" s="29" t="e">
        <f t="shared" si="6"/>
        <v>#DIV/0!</v>
      </c>
      <c r="L450" s="29" t="e">
        <f>IF($A450=$C$2,runs!W447,1/0)</f>
        <v>#DIV/0!</v>
      </c>
      <c r="M450" s="29" t="e">
        <f>IF($A450=$C$2,runs!X447,1/0)</f>
        <v>#DIV/0!</v>
      </c>
    </row>
    <row r="451" spans="1:13" x14ac:dyDescent="0.2">
      <c r="A451" s="29">
        <f>runs!C448</f>
        <v>0</v>
      </c>
      <c r="B451" s="29" t="str">
        <f>IF($A451=$C$2,runs!B448," ")</f>
        <v xml:space="preserve"> </v>
      </c>
      <c r="C451" s="29" t="e">
        <f>IF($A451=$C$2,runs!A448,1/0)</f>
        <v>#DIV/0!</v>
      </c>
      <c r="D451" s="29" t="e">
        <f>IF($A451=$C$2,Rohdaten!I448,1/0)</f>
        <v>#DIV/0!</v>
      </c>
      <c r="E451" s="29" t="e">
        <f>IF($A451=$C$2,runs!L448/runs!M448,1/0)</f>
        <v>#DIV/0!</v>
      </c>
      <c r="F451" s="29" t="e">
        <f>IF($A451=$C$2,runs!P448,1/0)</f>
        <v>#DIV/0!</v>
      </c>
      <c r="G451" s="29" t="e">
        <f>IF($A451=$C$2,runs!Q448,1/0)</f>
        <v>#DIV/0!</v>
      </c>
      <c r="H451" s="29" t="e">
        <f>IF($A451=$C$2,runs!R448,1/0)</f>
        <v>#DIV/0!</v>
      </c>
      <c r="I451" s="29" t="e">
        <f>IF($A451=$C$2,runs!S448,1/0)</f>
        <v>#DIV/0!</v>
      </c>
      <c r="J451" s="29" t="e">
        <f>IF($A451=$C$2,runs!O448/runs!M448,1/0)</f>
        <v>#DIV/0!</v>
      </c>
      <c r="K451" s="29" t="e">
        <f t="shared" si="6"/>
        <v>#DIV/0!</v>
      </c>
      <c r="L451" s="29" t="e">
        <f>IF($A451=$C$2,runs!W448,1/0)</f>
        <v>#DIV/0!</v>
      </c>
      <c r="M451" s="29" t="e">
        <f>IF($A451=$C$2,runs!X448,1/0)</f>
        <v>#DIV/0!</v>
      </c>
    </row>
    <row r="452" spans="1:13" x14ac:dyDescent="0.2">
      <c r="A452" s="29">
        <f>runs!C449</f>
        <v>0</v>
      </c>
      <c r="B452" s="29" t="str">
        <f>IF($A452=$C$2,runs!B449," ")</f>
        <v xml:space="preserve"> </v>
      </c>
      <c r="C452" s="29" t="e">
        <f>IF($A452=$C$2,runs!A449,1/0)</f>
        <v>#DIV/0!</v>
      </c>
      <c r="D452" s="29" t="e">
        <f>IF($A452=$C$2,Rohdaten!I449,1/0)</f>
        <v>#DIV/0!</v>
      </c>
      <c r="E452" s="29" t="e">
        <f>IF($A452=$C$2,runs!L449/runs!M449,1/0)</f>
        <v>#DIV/0!</v>
      </c>
      <c r="F452" s="29" t="e">
        <f>IF($A452=$C$2,runs!P449,1/0)</f>
        <v>#DIV/0!</v>
      </c>
      <c r="G452" s="29" t="e">
        <f>IF($A452=$C$2,runs!Q449,1/0)</f>
        <v>#DIV/0!</v>
      </c>
      <c r="H452" s="29" t="e">
        <f>IF($A452=$C$2,runs!R449,1/0)</f>
        <v>#DIV/0!</v>
      </c>
      <c r="I452" s="29" t="e">
        <f>IF($A452=$C$2,runs!S449,1/0)</f>
        <v>#DIV/0!</v>
      </c>
      <c r="J452" s="29" t="e">
        <f>IF($A452=$C$2,runs!O449/runs!M449,1/0)</f>
        <v>#DIV/0!</v>
      </c>
      <c r="K452" s="29" t="e">
        <f t="shared" si="6"/>
        <v>#DIV/0!</v>
      </c>
      <c r="L452" s="29" t="e">
        <f>IF($A452=$C$2,runs!W449,1/0)</f>
        <v>#DIV/0!</v>
      </c>
      <c r="M452" s="29" t="e">
        <f>IF($A452=$C$2,runs!X449,1/0)</f>
        <v>#DIV/0!</v>
      </c>
    </row>
    <row r="453" spans="1:13" x14ac:dyDescent="0.2">
      <c r="A453" s="29">
        <f>runs!C450</f>
        <v>0</v>
      </c>
      <c r="B453" s="29" t="str">
        <f>IF($A453=$C$2,runs!B450," ")</f>
        <v xml:space="preserve"> </v>
      </c>
      <c r="C453" s="29" t="e">
        <f>IF($A453=$C$2,runs!A450,1/0)</f>
        <v>#DIV/0!</v>
      </c>
      <c r="D453" s="29" t="e">
        <f>IF($A453=$C$2,Rohdaten!I450,1/0)</f>
        <v>#DIV/0!</v>
      </c>
      <c r="E453" s="29" t="e">
        <f>IF($A453=$C$2,runs!L450/runs!M450,1/0)</f>
        <v>#DIV/0!</v>
      </c>
      <c r="F453" s="29" t="e">
        <f>IF($A453=$C$2,runs!P450,1/0)</f>
        <v>#DIV/0!</v>
      </c>
      <c r="G453" s="29" t="e">
        <f>IF($A453=$C$2,runs!Q450,1/0)</f>
        <v>#DIV/0!</v>
      </c>
      <c r="H453" s="29" t="e">
        <f>IF($A453=$C$2,runs!R450,1/0)</f>
        <v>#DIV/0!</v>
      </c>
      <c r="I453" s="29" t="e">
        <f>IF($A453=$C$2,runs!S450,1/0)</f>
        <v>#DIV/0!</v>
      </c>
      <c r="J453" s="29" t="e">
        <f>IF($A453=$C$2,runs!O450/runs!M450,1/0)</f>
        <v>#DIV/0!</v>
      </c>
      <c r="K453" s="29" t="e">
        <f t="shared" si="6"/>
        <v>#DIV/0!</v>
      </c>
      <c r="L453" s="29" t="e">
        <f>IF($A453=$C$2,runs!W450,1/0)</f>
        <v>#DIV/0!</v>
      </c>
      <c r="M453" s="29" t="e">
        <f>IF($A453=$C$2,runs!X450,1/0)</f>
        <v>#DIV/0!</v>
      </c>
    </row>
    <row r="454" spans="1:13" x14ac:dyDescent="0.2">
      <c r="A454" s="29">
        <f>runs!C451</f>
        <v>0</v>
      </c>
      <c r="B454" s="29" t="str">
        <f>IF($A454=$C$2,runs!B451," ")</f>
        <v xml:space="preserve"> </v>
      </c>
      <c r="C454" s="29" t="e">
        <f>IF($A454=$C$2,runs!A451,1/0)</f>
        <v>#DIV/0!</v>
      </c>
      <c r="D454" s="29" t="e">
        <f>IF($A454=$C$2,Rohdaten!I451,1/0)</f>
        <v>#DIV/0!</v>
      </c>
      <c r="E454" s="29" t="e">
        <f>IF($A454=$C$2,runs!L451/runs!M451,1/0)</f>
        <v>#DIV/0!</v>
      </c>
      <c r="F454" s="29" t="e">
        <f>IF($A454=$C$2,runs!P451,1/0)</f>
        <v>#DIV/0!</v>
      </c>
      <c r="G454" s="29" t="e">
        <f>IF($A454=$C$2,runs!Q451,1/0)</f>
        <v>#DIV/0!</v>
      </c>
      <c r="H454" s="29" t="e">
        <f>IF($A454=$C$2,runs!R451,1/0)</f>
        <v>#DIV/0!</v>
      </c>
      <c r="I454" s="29" t="e">
        <f>IF($A454=$C$2,runs!S451,1/0)</f>
        <v>#DIV/0!</v>
      </c>
      <c r="J454" s="29" t="e">
        <f>IF($A454=$C$2,runs!O451/runs!M451,1/0)</f>
        <v>#DIV/0!</v>
      </c>
      <c r="K454" s="29" t="e">
        <f t="shared" ref="K454:K517" si="7">J454*1000000000</f>
        <v>#DIV/0!</v>
      </c>
      <c r="L454" s="29" t="e">
        <f>IF($A454=$C$2,runs!W451,1/0)</f>
        <v>#DIV/0!</v>
      </c>
      <c r="M454" s="29" t="e">
        <f>IF($A454=$C$2,runs!X451,1/0)</f>
        <v>#DIV/0!</v>
      </c>
    </row>
    <row r="455" spans="1:13" x14ac:dyDescent="0.2">
      <c r="A455" s="29">
        <f>runs!C452</f>
        <v>0</v>
      </c>
      <c r="B455" s="29" t="str">
        <f>IF($A455=$C$2,runs!B452," ")</f>
        <v xml:space="preserve"> </v>
      </c>
      <c r="C455" s="29" t="e">
        <f>IF($A455=$C$2,runs!A452,1/0)</f>
        <v>#DIV/0!</v>
      </c>
      <c r="D455" s="29" t="e">
        <f>IF($A455=$C$2,Rohdaten!I452,1/0)</f>
        <v>#DIV/0!</v>
      </c>
      <c r="E455" s="29" t="e">
        <f>IF($A455=$C$2,runs!L452/runs!M452,1/0)</f>
        <v>#DIV/0!</v>
      </c>
      <c r="F455" s="29" t="e">
        <f>IF($A455=$C$2,runs!P452,1/0)</f>
        <v>#DIV/0!</v>
      </c>
      <c r="G455" s="29" t="e">
        <f>IF($A455=$C$2,runs!Q452,1/0)</f>
        <v>#DIV/0!</v>
      </c>
      <c r="H455" s="29" t="e">
        <f>IF($A455=$C$2,runs!R452,1/0)</f>
        <v>#DIV/0!</v>
      </c>
      <c r="I455" s="29" t="e">
        <f>IF($A455=$C$2,runs!S452,1/0)</f>
        <v>#DIV/0!</v>
      </c>
      <c r="J455" s="29" t="e">
        <f>IF($A455=$C$2,runs!O452/runs!M452,1/0)</f>
        <v>#DIV/0!</v>
      </c>
      <c r="K455" s="29" t="e">
        <f t="shared" si="7"/>
        <v>#DIV/0!</v>
      </c>
      <c r="L455" s="29" t="e">
        <f>IF($A455=$C$2,runs!W452,1/0)</f>
        <v>#DIV/0!</v>
      </c>
      <c r="M455" s="29" t="e">
        <f>IF($A455=$C$2,runs!X452,1/0)</f>
        <v>#DIV/0!</v>
      </c>
    </row>
    <row r="456" spans="1:13" x14ac:dyDescent="0.2">
      <c r="A456" s="29">
        <f>runs!C453</f>
        <v>0</v>
      </c>
      <c r="B456" s="29" t="str">
        <f>IF($A456=$C$2,runs!B453," ")</f>
        <v xml:space="preserve"> </v>
      </c>
      <c r="C456" s="29" t="e">
        <f>IF($A456=$C$2,runs!A453,1/0)</f>
        <v>#DIV/0!</v>
      </c>
      <c r="D456" s="29" t="e">
        <f>IF($A456=$C$2,Rohdaten!I453,1/0)</f>
        <v>#DIV/0!</v>
      </c>
      <c r="E456" s="29" t="e">
        <f>IF($A456=$C$2,runs!L453/runs!M453,1/0)</f>
        <v>#DIV/0!</v>
      </c>
      <c r="F456" s="29" t="e">
        <f>IF($A456=$C$2,runs!P453,1/0)</f>
        <v>#DIV/0!</v>
      </c>
      <c r="G456" s="29" t="e">
        <f>IF($A456=$C$2,runs!Q453,1/0)</f>
        <v>#DIV/0!</v>
      </c>
      <c r="H456" s="29" t="e">
        <f>IF($A456=$C$2,runs!R453,1/0)</f>
        <v>#DIV/0!</v>
      </c>
      <c r="I456" s="29" t="e">
        <f>IF($A456=$C$2,runs!S453,1/0)</f>
        <v>#DIV/0!</v>
      </c>
      <c r="J456" s="29" t="e">
        <f>IF($A456=$C$2,runs!O453/runs!M453,1/0)</f>
        <v>#DIV/0!</v>
      </c>
      <c r="K456" s="29" t="e">
        <f t="shared" si="7"/>
        <v>#DIV/0!</v>
      </c>
      <c r="L456" s="29" t="e">
        <f>IF($A456=$C$2,runs!W453,1/0)</f>
        <v>#DIV/0!</v>
      </c>
      <c r="M456" s="29" t="e">
        <f>IF($A456=$C$2,runs!X453,1/0)</f>
        <v>#DIV/0!</v>
      </c>
    </row>
    <row r="457" spans="1:13" x14ac:dyDescent="0.2">
      <c r="A457" s="29">
        <f>runs!C454</f>
        <v>0</v>
      </c>
      <c r="B457" s="29" t="str">
        <f>IF($A457=$C$2,runs!B454," ")</f>
        <v xml:space="preserve"> </v>
      </c>
      <c r="C457" s="29" t="e">
        <f>IF($A457=$C$2,runs!A454,1/0)</f>
        <v>#DIV/0!</v>
      </c>
      <c r="D457" s="29" t="e">
        <f>IF($A457=$C$2,Rohdaten!I454,1/0)</f>
        <v>#DIV/0!</v>
      </c>
      <c r="E457" s="29" t="e">
        <f>IF($A457=$C$2,runs!L454/runs!M454,1/0)</f>
        <v>#DIV/0!</v>
      </c>
      <c r="F457" s="29" t="e">
        <f>IF($A457=$C$2,runs!P454,1/0)</f>
        <v>#DIV/0!</v>
      </c>
      <c r="G457" s="29" t="e">
        <f>IF($A457=$C$2,runs!Q454,1/0)</f>
        <v>#DIV/0!</v>
      </c>
      <c r="H457" s="29" t="e">
        <f>IF($A457=$C$2,runs!R454,1/0)</f>
        <v>#DIV/0!</v>
      </c>
      <c r="I457" s="29" t="e">
        <f>IF($A457=$C$2,runs!S454,1/0)</f>
        <v>#DIV/0!</v>
      </c>
      <c r="J457" s="29" t="e">
        <f>IF($A457=$C$2,runs!O454/runs!M454,1/0)</f>
        <v>#DIV/0!</v>
      </c>
      <c r="K457" s="29" t="e">
        <f t="shared" si="7"/>
        <v>#DIV/0!</v>
      </c>
      <c r="L457" s="29" t="e">
        <f>IF($A457=$C$2,runs!W454,1/0)</f>
        <v>#DIV/0!</v>
      </c>
      <c r="M457" s="29" t="e">
        <f>IF($A457=$C$2,runs!X454,1/0)</f>
        <v>#DIV/0!</v>
      </c>
    </row>
    <row r="458" spans="1:13" x14ac:dyDescent="0.2">
      <c r="A458" s="29">
        <f>runs!C455</f>
        <v>0</v>
      </c>
      <c r="B458" s="29" t="str">
        <f>IF($A458=$C$2,runs!B455," ")</f>
        <v xml:space="preserve"> </v>
      </c>
      <c r="C458" s="29" t="e">
        <f>IF($A458=$C$2,runs!A455,1/0)</f>
        <v>#DIV/0!</v>
      </c>
      <c r="D458" s="29" t="e">
        <f>IF($A458=$C$2,Rohdaten!I455,1/0)</f>
        <v>#DIV/0!</v>
      </c>
      <c r="E458" s="29" t="e">
        <f>IF($A458=$C$2,runs!L455/runs!M455,1/0)</f>
        <v>#DIV/0!</v>
      </c>
      <c r="F458" s="29" t="e">
        <f>IF($A458=$C$2,runs!P455,1/0)</f>
        <v>#DIV/0!</v>
      </c>
      <c r="G458" s="29" t="e">
        <f>IF($A458=$C$2,runs!Q455,1/0)</f>
        <v>#DIV/0!</v>
      </c>
      <c r="H458" s="29" t="e">
        <f>IF($A458=$C$2,runs!R455,1/0)</f>
        <v>#DIV/0!</v>
      </c>
      <c r="I458" s="29" t="e">
        <f>IF($A458=$C$2,runs!S455,1/0)</f>
        <v>#DIV/0!</v>
      </c>
      <c r="J458" s="29" t="e">
        <f>IF($A458=$C$2,runs!O455/runs!M455,1/0)</f>
        <v>#DIV/0!</v>
      </c>
      <c r="K458" s="29" t="e">
        <f t="shared" si="7"/>
        <v>#DIV/0!</v>
      </c>
      <c r="L458" s="29" t="e">
        <f>IF($A458=$C$2,runs!W455,1/0)</f>
        <v>#DIV/0!</v>
      </c>
      <c r="M458" s="29" t="e">
        <f>IF($A458=$C$2,runs!X455,1/0)</f>
        <v>#DIV/0!</v>
      </c>
    </row>
    <row r="459" spans="1:13" x14ac:dyDescent="0.2">
      <c r="A459" s="29">
        <f>runs!C456</f>
        <v>0</v>
      </c>
      <c r="B459" s="29" t="str">
        <f>IF($A459=$C$2,runs!B456," ")</f>
        <v xml:space="preserve"> </v>
      </c>
      <c r="C459" s="29" t="e">
        <f>IF($A459=$C$2,runs!A456,1/0)</f>
        <v>#DIV/0!</v>
      </c>
      <c r="D459" s="29" t="e">
        <f>IF($A459=$C$2,Rohdaten!I456,1/0)</f>
        <v>#DIV/0!</v>
      </c>
      <c r="E459" s="29" t="e">
        <f>IF($A459=$C$2,runs!L456/runs!M456,1/0)</f>
        <v>#DIV/0!</v>
      </c>
      <c r="F459" s="29" t="e">
        <f>IF($A459=$C$2,runs!P456,1/0)</f>
        <v>#DIV/0!</v>
      </c>
      <c r="G459" s="29" t="e">
        <f>IF($A459=$C$2,runs!Q456,1/0)</f>
        <v>#DIV/0!</v>
      </c>
      <c r="H459" s="29" t="e">
        <f>IF($A459=$C$2,runs!R456,1/0)</f>
        <v>#DIV/0!</v>
      </c>
      <c r="I459" s="29" t="e">
        <f>IF($A459=$C$2,runs!S456,1/0)</f>
        <v>#DIV/0!</v>
      </c>
      <c r="J459" s="29" t="e">
        <f>IF($A459=$C$2,runs!O456/runs!M456,1/0)</f>
        <v>#DIV/0!</v>
      </c>
      <c r="K459" s="29" t="e">
        <f t="shared" si="7"/>
        <v>#DIV/0!</v>
      </c>
      <c r="L459" s="29" t="e">
        <f>IF($A459=$C$2,runs!W456,1/0)</f>
        <v>#DIV/0!</v>
      </c>
      <c r="M459" s="29" t="e">
        <f>IF($A459=$C$2,runs!X456,1/0)</f>
        <v>#DIV/0!</v>
      </c>
    </row>
    <row r="460" spans="1:13" x14ac:dyDescent="0.2">
      <c r="A460" s="29">
        <f>runs!C457</f>
        <v>0</v>
      </c>
      <c r="B460" s="29" t="str">
        <f>IF($A460=$C$2,runs!B457," ")</f>
        <v xml:space="preserve"> </v>
      </c>
      <c r="C460" s="29" t="e">
        <f>IF($A460=$C$2,runs!A457,1/0)</f>
        <v>#DIV/0!</v>
      </c>
      <c r="D460" s="29" t="e">
        <f>IF($A460=$C$2,Rohdaten!I457,1/0)</f>
        <v>#DIV/0!</v>
      </c>
      <c r="E460" s="29" t="e">
        <f>IF($A460=$C$2,runs!L457/runs!M457,1/0)</f>
        <v>#DIV/0!</v>
      </c>
      <c r="F460" s="29" t="e">
        <f>IF($A460=$C$2,runs!P457,1/0)</f>
        <v>#DIV/0!</v>
      </c>
      <c r="G460" s="29" t="e">
        <f>IF($A460=$C$2,runs!Q457,1/0)</f>
        <v>#DIV/0!</v>
      </c>
      <c r="H460" s="29" t="e">
        <f>IF($A460=$C$2,runs!R457,1/0)</f>
        <v>#DIV/0!</v>
      </c>
      <c r="I460" s="29" t="e">
        <f>IF($A460=$C$2,runs!S457,1/0)</f>
        <v>#DIV/0!</v>
      </c>
      <c r="J460" s="29" t="e">
        <f>IF($A460=$C$2,runs!O457/runs!M457,1/0)</f>
        <v>#DIV/0!</v>
      </c>
      <c r="K460" s="29" t="e">
        <f t="shared" si="7"/>
        <v>#DIV/0!</v>
      </c>
      <c r="L460" s="29" t="e">
        <f>IF($A460=$C$2,runs!W457,1/0)</f>
        <v>#DIV/0!</v>
      </c>
      <c r="M460" s="29" t="e">
        <f>IF($A460=$C$2,runs!X457,1/0)</f>
        <v>#DIV/0!</v>
      </c>
    </row>
    <row r="461" spans="1:13" x14ac:dyDescent="0.2">
      <c r="A461" s="29">
        <f>runs!C458</f>
        <v>0</v>
      </c>
      <c r="B461" s="29" t="str">
        <f>IF($A461=$C$2,runs!B458," ")</f>
        <v xml:space="preserve"> </v>
      </c>
      <c r="C461" s="29" t="e">
        <f>IF($A461=$C$2,runs!A458,1/0)</f>
        <v>#DIV/0!</v>
      </c>
      <c r="D461" s="29" t="e">
        <f>IF($A461=$C$2,Rohdaten!I458,1/0)</f>
        <v>#DIV/0!</v>
      </c>
      <c r="E461" s="29" t="e">
        <f>IF($A461=$C$2,runs!L458/runs!M458,1/0)</f>
        <v>#DIV/0!</v>
      </c>
      <c r="F461" s="29" t="e">
        <f>IF($A461=$C$2,runs!P458,1/0)</f>
        <v>#DIV/0!</v>
      </c>
      <c r="G461" s="29" t="e">
        <f>IF($A461=$C$2,runs!Q458,1/0)</f>
        <v>#DIV/0!</v>
      </c>
      <c r="H461" s="29" t="e">
        <f>IF($A461=$C$2,runs!R458,1/0)</f>
        <v>#DIV/0!</v>
      </c>
      <c r="I461" s="29" t="e">
        <f>IF($A461=$C$2,runs!S458,1/0)</f>
        <v>#DIV/0!</v>
      </c>
      <c r="J461" s="29" t="e">
        <f>IF($A461=$C$2,runs!O458/runs!M458,1/0)</f>
        <v>#DIV/0!</v>
      </c>
      <c r="K461" s="29" t="e">
        <f t="shared" si="7"/>
        <v>#DIV/0!</v>
      </c>
      <c r="L461" s="29" t="e">
        <f>IF($A461=$C$2,runs!W458,1/0)</f>
        <v>#DIV/0!</v>
      </c>
      <c r="M461" s="29" t="e">
        <f>IF($A461=$C$2,runs!X458,1/0)</f>
        <v>#DIV/0!</v>
      </c>
    </row>
    <row r="462" spans="1:13" x14ac:dyDescent="0.2">
      <c r="A462" s="29">
        <f>runs!C459</f>
        <v>0</v>
      </c>
      <c r="B462" s="29" t="str">
        <f>IF($A462=$C$2,runs!B459," ")</f>
        <v xml:space="preserve"> </v>
      </c>
      <c r="C462" s="29" t="e">
        <f>IF($A462=$C$2,runs!A459,1/0)</f>
        <v>#DIV/0!</v>
      </c>
      <c r="D462" s="29" t="e">
        <f>IF($A462=$C$2,Rohdaten!I459,1/0)</f>
        <v>#DIV/0!</v>
      </c>
      <c r="E462" s="29" t="e">
        <f>IF($A462=$C$2,runs!L459/runs!M459,1/0)</f>
        <v>#DIV/0!</v>
      </c>
      <c r="F462" s="29" t="e">
        <f>IF($A462=$C$2,runs!P459,1/0)</f>
        <v>#DIV/0!</v>
      </c>
      <c r="G462" s="29" t="e">
        <f>IF($A462=$C$2,runs!Q459,1/0)</f>
        <v>#DIV/0!</v>
      </c>
      <c r="H462" s="29" t="e">
        <f>IF($A462=$C$2,runs!R459,1/0)</f>
        <v>#DIV/0!</v>
      </c>
      <c r="I462" s="29" t="e">
        <f>IF($A462=$C$2,runs!S459,1/0)</f>
        <v>#DIV/0!</v>
      </c>
      <c r="J462" s="29" t="e">
        <f>IF($A462=$C$2,runs!O459/runs!M459,1/0)</f>
        <v>#DIV/0!</v>
      </c>
      <c r="K462" s="29" t="e">
        <f t="shared" si="7"/>
        <v>#DIV/0!</v>
      </c>
      <c r="L462" s="29" t="e">
        <f>IF($A462=$C$2,runs!W459,1/0)</f>
        <v>#DIV/0!</v>
      </c>
      <c r="M462" s="29" t="e">
        <f>IF($A462=$C$2,runs!X459,1/0)</f>
        <v>#DIV/0!</v>
      </c>
    </row>
    <row r="463" spans="1:13" x14ac:dyDescent="0.2">
      <c r="A463" s="29">
        <f>runs!C460</f>
        <v>0</v>
      </c>
      <c r="B463" s="29" t="str">
        <f>IF($A463=$C$2,runs!B460," ")</f>
        <v xml:space="preserve"> </v>
      </c>
      <c r="C463" s="29" t="e">
        <f>IF($A463=$C$2,runs!A460,1/0)</f>
        <v>#DIV/0!</v>
      </c>
      <c r="D463" s="29" t="e">
        <f>IF($A463=$C$2,Rohdaten!I460,1/0)</f>
        <v>#DIV/0!</v>
      </c>
      <c r="E463" s="29" t="e">
        <f>IF($A463=$C$2,runs!L460/runs!M460,1/0)</f>
        <v>#DIV/0!</v>
      </c>
      <c r="F463" s="29" t="e">
        <f>IF($A463=$C$2,runs!P460,1/0)</f>
        <v>#DIV/0!</v>
      </c>
      <c r="G463" s="29" t="e">
        <f>IF($A463=$C$2,runs!Q460,1/0)</f>
        <v>#DIV/0!</v>
      </c>
      <c r="H463" s="29" t="e">
        <f>IF($A463=$C$2,runs!R460,1/0)</f>
        <v>#DIV/0!</v>
      </c>
      <c r="I463" s="29" t="e">
        <f>IF($A463=$C$2,runs!S460,1/0)</f>
        <v>#DIV/0!</v>
      </c>
      <c r="J463" s="29" t="e">
        <f>IF($A463=$C$2,runs!O460/runs!M460,1/0)</f>
        <v>#DIV/0!</v>
      </c>
      <c r="K463" s="29" t="e">
        <f t="shared" si="7"/>
        <v>#DIV/0!</v>
      </c>
      <c r="L463" s="29" t="e">
        <f>IF($A463=$C$2,runs!W460,1/0)</f>
        <v>#DIV/0!</v>
      </c>
      <c r="M463" s="29" t="e">
        <f>IF($A463=$C$2,runs!X460,1/0)</f>
        <v>#DIV/0!</v>
      </c>
    </row>
    <row r="464" spans="1:13" x14ac:dyDescent="0.2">
      <c r="A464" s="29">
        <f>runs!C461</f>
        <v>0</v>
      </c>
      <c r="B464" s="29" t="str">
        <f>IF($A464=$C$2,runs!B461," ")</f>
        <v xml:space="preserve"> </v>
      </c>
      <c r="C464" s="29" t="e">
        <f>IF($A464=$C$2,runs!A461,1/0)</f>
        <v>#DIV/0!</v>
      </c>
      <c r="D464" s="29" t="e">
        <f>IF($A464=$C$2,Rohdaten!I461,1/0)</f>
        <v>#DIV/0!</v>
      </c>
      <c r="E464" s="29" t="e">
        <f>IF($A464=$C$2,runs!L461/runs!M461,1/0)</f>
        <v>#DIV/0!</v>
      </c>
      <c r="F464" s="29" t="e">
        <f>IF($A464=$C$2,runs!P461,1/0)</f>
        <v>#DIV/0!</v>
      </c>
      <c r="G464" s="29" t="e">
        <f>IF($A464=$C$2,runs!Q461,1/0)</f>
        <v>#DIV/0!</v>
      </c>
      <c r="H464" s="29" t="e">
        <f>IF($A464=$C$2,runs!R461,1/0)</f>
        <v>#DIV/0!</v>
      </c>
      <c r="I464" s="29" t="e">
        <f>IF($A464=$C$2,runs!S461,1/0)</f>
        <v>#DIV/0!</v>
      </c>
      <c r="J464" s="29" t="e">
        <f>IF($A464=$C$2,runs!O461/runs!M461,1/0)</f>
        <v>#DIV/0!</v>
      </c>
      <c r="K464" s="29" t="e">
        <f t="shared" si="7"/>
        <v>#DIV/0!</v>
      </c>
      <c r="L464" s="29" t="e">
        <f>IF($A464=$C$2,runs!W461,1/0)</f>
        <v>#DIV/0!</v>
      </c>
      <c r="M464" s="29" t="e">
        <f>IF($A464=$C$2,runs!X461,1/0)</f>
        <v>#DIV/0!</v>
      </c>
    </row>
    <row r="465" spans="1:13" x14ac:dyDescent="0.2">
      <c r="A465" s="29">
        <f>runs!C462</f>
        <v>0</v>
      </c>
      <c r="B465" s="29" t="str">
        <f>IF($A465=$C$2,runs!B462," ")</f>
        <v xml:space="preserve"> </v>
      </c>
      <c r="C465" s="29" t="e">
        <f>IF($A465=$C$2,runs!A462,1/0)</f>
        <v>#DIV/0!</v>
      </c>
      <c r="D465" s="29" t="e">
        <f>IF($A465=$C$2,Rohdaten!I462,1/0)</f>
        <v>#DIV/0!</v>
      </c>
      <c r="E465" s="29" t="e">
        <f>IF($A465=$C$2,runs!L462/runs!M462,1/0)</f>
        <v>#DIV/0!</v>
      </c>
      <c r="F465" s="29" t="e">
        <f>IF($A465=$C$2,runs!P462,1/0)</f>
        <v>#DIV/0!</v>
      </c>
      <c r="G465" s="29" t="e">
        <f>IF($A465=$C$2,runs!Q462,1/0)</f>
        <v>#DIV/0!</v>
      </c>
      <c r="H465" s="29" t="e">
        <f>IF($A465=$C$2,runs!R462,1/0)</f>
        <v>#DIV/0!</v>
      </c>
      <c r="I465" s="29" t="e">
        <f>IF($A465=$C$2,runs!S462,1/0)</f>
        <v>#DIV/0!</v>
      </c>
      <c r="J465" s="29" t="e">
        <f>IF($A465=$C$2,runs!O462/runs!M462,1/0)</f>
        <v>#DIV/0!</v>
      </c>
      <c r="K465" s="29" t="e">
        <f t="shared" si="7"/>
        <v>#DIV/0!</v>
      </c>
      <c r="L465" s="29" t="e">
        <f>IF($A465=$C$2,runs!W462,1/0)</f>
        <v>#DIV/0!</v>
      </c>
      <c r="M465" s="29" t="e">
        <f>IF($A465=$C$2,runs!X462,1/0)</f>
        <v>#DIV/0!</v>
      </c>
    </row>
    <row r="466" spans="1:13" x14ac:dyDescent="0.2">
      <c r="A466" s="29">
        <f>runs!C463</f>
        <v>0</v>
      </c>
      <c r="B466" s="29" t="str">
        <f>IF($A466=$C$2,runs!B463," ")</f>
        <v xml:space="preserve"> </v>
      </c>
      <c r="C466" s="29" t="e">
        <f>IF($A466=$C$2,runs!A463,1/0)</f>
        <v>#DIV/0!</v>
      </c>
      <c r="D466" s="29" t="e">
        <f>IF($A466=$C$2,Rohdaten!I463,1/0)</f>
        <v>#DIV/0!</v>
      </c>
      <c r="E466" s="29" t="e">
        <f>IF($A466=$C$2,runs!L463/runs!M463,1/0)</f>
        <v>#DIV/0!</v>
      </c>
      <c r="F466" s="29" t="e">
        <f>IF($A466=$C$2,runs!P463,1/0)</f>
        <v>#DIV/0!</v>
      </c>
      <c r="G466" s="29" t="e">
        <f>IF($A466=$C$2,runs!Q463,1/0)</f>
        <v>#DIV/0!</v>
      </c>
      <c r="H466" s="29" t="e">
        <f>IF($A466=$C$2,runs!R463,1/0)</f>
        <v>#DIV/0!</v>
      </c>
      <c r="I466" s="29" t="e">
        <f>IF($A466=$C$2,runs!S463,1/0)</f>
        <v>#DIV/0!</v>
      </c>
      <c r="J466" s="29" t="e">
        <f>IF($A466=$C$2,runs!O463/runs!M463,1/0)</f>
        <v>#DIV/0!</v>
      </c>
      <c r="K466" s="29" t="e">
        <f t="shared" si="7"/>
        <v>#DIV/0!</v>
      </c>
      <c r="L466" s="29" t="e">
        <f>IF($A466=$C$2,runs!W463,1/0)</f>
        <v>#DIV/0!</v>
      </c>
      <c r="M466" s="29" t="e">
        <f>IF($A466=$C$2,runs!X463,1/0)</f>
        <v>#DIV/0!</v>
      </c>
    </row>
    <row r="467" spans="1:13" x14ac:dyDescent="0.2">
      <c r="A467" s="29">
        <f>runs!C464</f>
        <v>0</v>
      </c>
      <c r="B467" s="29" t="str">
        <f>IF($A467=$C$2,runs!B464," ")</f>
        <v xml:space="preserve"> </v>
      </c>
      <c r="C467" s="29" t="e">
        <f>IF($A467=$C$2,runs!A464,1/0)</f>
        <v>#DIV/0!</v>
      </c>
      <c r="D467" s="29" t="e">
        <f>IF($A467=$C$2,Rohdaten!I464,1/0)</f>
        <v>#DIV/0!</v>
      </c>
      <c r="E467" s="29" t="e">
        <f>IF($A467=$C$2,runs!L464/runs!M464,1/0)</f>
        <v>#DIV/0!</v>
      </c>
      <c r="F467" s="29" t="e">
        <f>IF($A467=$C$2,runs!P464,1/0)</f>
        <v>#DIV/0!</v>
      </c>
      <c r="G467" s="29" t="e">
        <f>IF($A467=$C$2,runs!Q464,1/0)</f>
        <v>#DIV/0!</v>
      </c>
      <c r="H467" s="29" t="e">
        <f>IF($A467=$C$2,runs!R464,1/0)</f>
        <v>#DIV/0!</v>
      </c>
      <c r="I467" s="29" t="e">
        <f>IF($A467=$C$2,runs!S464,1/0)</f>
        <v>#DIV/0!</v>
      </c>
      <c r="J467" s="29" t="e">
        <f>IF($A467=$C$2,runs!O464/runs!M464,1/0)</f>
        <v>#DIV/0!</v>
      </c>
      <c r="K467" s="29" t="e">
        <f t="shared" si="7"/>
        <v>#DIV/0!</v>
      </c>
      <c r="L467" s="29" t="e">
        <f>IF($A467=$C$2,runs!W464,1/0)</f>
        <v>#DIV/0!</v>
      </c>
      <c r="M467" s="29" t="e">
        <f>IF($A467=$C$2,runs!X464,1/0)</f>
        <v>#DIV/0!</v>
      </c>
    </row>
    <row r="468" spans="1:13" x14ac:dyDescent="0.2">
      <c r="A468" s="29">
        <f>runs!C465</f>
        <v>0</v>
      </c>
      <c r="B468" s="29" t="str">
        <f>IF($A468=$C$2,runs!B465," ")</f>
        <v xml:space="preserve"> </v>
      </c>
      <c r="C468" s="29" t="e">
        <f>IF($A468=$C$2,runs!A465,1/0)</f>
        <v>#DIV/0!</v>
      </c>
      <c r="D468" s="29" t="e">
        <f>IF($A468=$C$2,Rohdaten!I465,1/0)</f>
        <v>#DIV/0!</v>
      </c>
      <c r="E468" s="29" t="e">
        <f>IF($A468=$C$2,runs!L465/runs!M465,1/0)</f>
        <v>#DIV/0!</v>
      </c>
      <c r="F468" s="29" t="e">
        <f>IF($A468=$C$2,runs!P465,1/0)</f>
        <v>#DIV/0!</v>
      </c>
      <c r="G468" s="29" t="e">
        <f>IF($A468=$C$2,runs!Q465,1/0)</f>
        <v>#DIV/0!</v>
      </c>
      <c r="H468" s="29" t="e">
        <f>IF($A468=$C$2,runs!R465,1/0)</f>
        <v>#DIV/0!</v>
      </c>
      <c r="I468" s="29" t="e">
        <f>IF($A468=$C$2,runs!S465,1/0)</f>
        <v>#DIV/0!</v>
      </c>
      <c r="J468" s="29" t="e">
        <f>IF($A468=$C$2,runs!O465/runs!M465,1/0)</f>
        <v>#DIV/0!</v>
      </c>
      <c r="K468" s="29" t="e">
        <f t="shared" si="7"/>
        <v>#DIV/0!</v>
      </c>
      <c r="L468" s="29" t="e">
        <f>IF($A468=$C$2,runs!W465,1/0)</f>
        <v>#DIV/0!</v>
      </c>
      <c r="M468" s="29" t="e">
        <f>IF($A468=$C$2,runs!X465,1/0)</f>
        <v>#DIV/0!</v>
      </c>
    </row>
    <row r="469" spans="1:13" x14ac:dyDescent="0.2">
      <c r="A469" s="29">
        <f>runs!C466</f>
        <v>0</v>
      </c>
      <c r="B469" s="29" t="str">
        <f>IF($A469=$C$2,runs!B466," ")</f>
        <v xml:space="preserve"> </v>
      </c>
      <c r="C469" s="29" t="e">
        <f>IF($A469=$C$2,runs!A466,1/0)</f>
        <v>#DIV/0!</v>
      </c>
      <c r="D469" s="29" t="e">
        <f>IF($A469=$C$2,Rohdaten!I466,1/0)</f>
        <v>#DIV/0!</v>
      </c>
      <c r="E469" s="29" t="e">
        <f>IF($A469=$C$2,runs!L466/runs!M466,1/0)</f>
        <v>#DIV/0!</v>
      </c>
      <c r="F469" s="29" t="e">
        <f>IF($A469=$C$2,runs!P466,1/0)</f>
        <v>#DIV/0!</v>
      </c>
      <c r="G469" s="29" t="e">
        <f>IF($A469=$C$2,runs!Q466,1/0)</f>
        <v>#DIV/0!</v>
      </c>
      <c r="H469" s="29" t="e">
        <f>IF($A469=$C$2,runs!R466,1/0)</f>
        <v>#DIV/0!</v>
      </c>
      <c r="I469" s="29" t="e">
        <f>IF($A469=$C$2,runs!S466,1/0)</f>
        <v>#DIV/0!</v>
      </c>
      <c r="J469" s="29" t="e">
        <f>IF($A469=$C$2,runs!O466/runs!M466,1/0)</f>
        <v>#DIV/0!</v>
      </c>
      <c r="K469" s="29" t="e">
        <f t="shared" si="7"/>
        <v>#DIV/0!</v>
      </c>
      <c r="L469" s="29" t="e">
        <f>IF($A469=$C$2,runs!W466,1/0)</f>
        <v>#DIV/0!</v>
      </c>
      <c r="M469" s="29" t="e">
        <f>IF($A469=$C$2,runs!X466,1/0)</f>
        <v>#DIV/0!</v>
      </c>
    </row>
    <row r="470" spans="1:13" x14ac:dyDescent="0.2">
      <c r="A470" s="29">
        <f>runs!C467</f>
        <v>0</v>
      </c>
      <c r="B470" s="29" t="str">
        <f>IF($A470=$C$2,runs!B467," ")</f>
        <v xml:space="preserve"> </v>
      </c>
      <c r="C470" s="29" t="e">
        <f>IF($A470=$C$2,runs!A467,1/0)</f>
        <v>#DIV/0!</v>
      </c>
      <c r="D470" s="29" t="e">
        <f>IF($A470=$C$2,Rohdaten!I467,1/0)</f>
        <v>#DIV/0!</v>
      </c>
      <c r="E470" s="29" t="e">
        <f>IF($A470=$C$2,runs!L467/runs!M467,1/0)</f>
        <v>#DIV/0!</v>
      </c>
      <c r="F470" s="29" t="e">
        <f>IF($A470=$C$2,runs!P467,1/0)</f>
        <v>#DIV/0!</v>
      </c>
      <c r="G470" s="29" t="e">
        <f>IF($A470=$C$2,runs!Q467,1/0)</f>
        <v>#DIV/0!</v>
      </c>
      <c r="H470" s="29" t="e">
        <f>IF($A470=$C$2,runs!R467,1/0)</f>
        <v>#DIV/0!</v>
      </c>
      <c r="I470" s="29" t="e">
        <f>IF($A470=$C$2,runs!S467,1/0)</f>
        <v>#DIV/0!</v>
      </c>
      <c r="J470" s="29" t="e">
        <f>IF($A470=$C$2,runs!O467/runs!M467,1/0)</f>
        <v>#DIV/0!</v>
      </c>
      <c r="K470" s="29" t="e">
        <f t="shared" si="7"/>
        <v>#DIV/0!</v>
      </c>
      <c r="L470" s="29" t="e">
        <f>IF($A470=$C$2,runs!W467,1/0)</f>
        <v>#DIV/0!</v>
      </c>
      <c r="M470" s="29" t="e">
        <f>IF($A470=$C$2,runs!X467,1/0)</f>
        <v>#DIV/0!</v>
      </c>
    </row>
    <row r="471" spans="1:13" x14ac:dyDescent="0.2">
      <c r="A471" s="29">
        <f>runs!C468</f>
        <v>0</v>
      </c>
      <c r="B471" s="29" t="str">
        <f>IF($A471=$C$2,runs!B468," ")</f>
        <v xml:space="preserve"> </v>
      </c>
      <c r="C471" s="29" t="e">
        <f>IF($A471=$C$2,runs!A468,1/0)</f>
        <v>#DIV/0!</v>
      </c>
      <c r="D471" s="29" t="e">
        <f>IF($A471=$C$2,Rohdaten!I468,1/0)</f>
        <v>#DIV/0!</v>
      </c>
      <c r="E471" s="29" t="e">
        <f>IF($A471=$C$2,runs!L468/runs!M468,1/0)</f>
        <v>#DIV/0!</v>
      </c>
      <c r="F471" s="29" t="e">
        <f>IF($A471=$C$2,runs!P468,1/0)</f>
        <v>#DIV/0!</v>
      </c>
      <c r="G471" s="29" t="e">
        <f>IF($A471=$C$2,runs!Q468,1/0)</f>
        <v>#DIV/0!</v>
      </c>
      <c r="H471" s="29" t="e">
        <f>IF($A471=$C$2,runs!R468,1/0)</f>
        <v>#DIV/0!</v>
      </c>
      <c r="I471" s="29" t="e">
        <f>IF($A471=$C$2,runs!S468,1/0)</f>
        <v>#DIV/0!</v>
      </c>
      <c r="J471" s="29" t="e">
        <f>IF($A471=$C$2,runs!O468/runs!M468,1/0)</f>
        <v>#DIV/0!</v>
      </c>
      <c r="K471" s="29" t="e">
        <f t="shared" si="7"/>
        <v>#DIV/0!</v>
      </c>
      <c r="L471" s="29" t="e">
        <f>IF($A471=$C$2,runs!W468,1/0)</f>
        <v>#DIV/0!</v>
      </c>
      <c r="M471" s="29" t="e">
        <f>IF($A471=$C$2,runs!X468,1/0)</f>
        <v>#DIV/0!</v>
      </c>
    </row>
    <row r="472" spans="1:13" x14ac:dyDescent="0.2">
      <c r="A472" s="29">
        <f>runs!C469</f>
        <v>0</v>
      </c>
      <c r="B472" s="29" t="str">
        <f>IF($A472=$C$2,runs!B469," ")</f>
        <v xml:space="preserve"> </v>
      </c>
      <c r="C472" s="29" t="e">
        <f>IF($A472=$C$2,runs!A469,1/0)</f>
        <v>#DIV/0!</v>
      </c>
      <c r="D472" s="29" t="e">
        <f>IF($A472=$C$2,Rohdaten!I469,1/0)</f>
        <v>#DIV/0!</v>
      </c>
      <c r="E472" s="29" t="e">
        <f>IF($A472=$C$2,runs!L469/runs!M469,1/0)</f>
        <v>#DIV/0!</v>
      </c>
      <c r="F472" s="29" t="e">
        <f>IF($A472=$C$2,runs!P469,1/0)</f>
        <v>#DIV/0!</v>
      </c>
      <c r="G472" s="29" t="e">
        <f>IF($A472=$C$2,runs!Q469,1/0)</f>
        <v>#DIV/0!</v>
      </c>
      <c r="H472" s="29" t="e">
        <f>IF($A472=$C$2,runs!R469,1/0)</f>
        <v>#DIV/0!</v>
      </c>
      <c r="I472" s="29" t="e">
        <f>IF($A472=$C$2,runs!S469,1/0)</f>
        <v>#DIV/0!</v>
      </c>
      <c r="J472" s="29" t="e">
        <f>IF($A472=$C$2,runs!O469/runs!M469,1/0)</f>
        <v>#DIV/0!</v>
      </c>
      <c r="K472" s="29" t="e">
        <f t="shared" si="7"/>
        <v>#DIV/0!</v>
      </c>
      <c r="L472" s="29" t="e">
        <f>IF($A472=$C$2,runs!W469,1/0)</f>
        <v>#DIV/0!</v>
      </c>
      <c r="M472" s="29" t="e">
        <f>IF($A472=$C$2,runs!X469,1/0)</f>
        <v>#DIV/0!</v>
      </c>
    </row>
    <row r="473" spans="1:13" x14ac:dyDescent="0.2">
      <c r="A473" s="29">
        <f>runs!C470</f>
        <v>0</v>
      </c>
      <c r="B473" s="29" t="str">
        <f>IF($A473=$C$2,runs!B470," ")</f>
        <v xml:space="preserve"> </v>
      </c>
      <c r="C473" s="29" t="e">
        <f>IF($A473=$C$2,runs!A470,1/0)</f>
        <v>#DIV/0!</v>
      </c>
      <c r="D473" s="29" t="e">
        <f>IF($A473=$C$2,Rohdaten!I470,1/0)</f>
        <v>#DIV/0!</v>
      </c>
      <c r="E473" s="29" t="e">
        <f>IF($A473=$C$2,runs!L470/runs!M470,1/0)</f>
        <v>#DIV/0!</v>
      </c>
      <c r="F473" s="29" t="e">
        <f>IF($A473=$C$2,runs!P470,1/0)</f>
        <v>#DIV/0!</v>
      </c>
      <c r="G473" s="29" t="e">
        <f>IF($A473=$C$2,runs!Q470,1/0)</f>
        <v>#DIV/0!</v>
      </c>
      <c r="H473" s="29" t="e">
        <f>IF($A473=$C$2,runs!R470,1/0)</f>
        <v>#DIV/0!</v>
      </c>
      <c r="I473" s="29" t="e">
        <f>IF($A473=$C$2,runs!S470,1/0)</f>
        <v>#DIV/0!</v>
      </c>
      <c r="J473" s="29" t="e">
        <f>IF($A473=$C$2,runs!O470/runs!M470,1/0)</f>
        <v>#DIV/0!</v>
      </c>
      <c r="K473" s="29" t="e">
        <f t="shared" si="7"/>
        <v>#DIV/0!</v>
      </c>
      <c r="L473" s="29" t="e">
        <f>IF($A473=$C$2,runs!W470,1/0)</f>
        <v>#DIV/0!</v>
      </c>
      <c r="M473" s="29" t="e">
        <f>IF($A473=$C$2,runs!X470,1/0)</f>
        <v>#DIV/0!</v>
      </c>
    </row>
    <row r="474" spans="1:13" x14ac:dyDescent="0.2">
      <c r="A474" s="29">
        <f>runs!C471</f>
        <v>0</v>
      </c>
      <c r="B474" s="29" t="str">
        <f>IF($A474=$C$2,runs!B471," ")</f>
        <v xml:space="preserve"> </v>
      </c>
      <c r="C474" s="29" t="e">
        <f>IF($A474=$C$2,runs!A471,1/0)</f>
        <v>#DIV/0!</v>
      </c>
      <c r="D474" s="29" t="e">
        <f>IF($A474=$C$2,Rohdaten!I471,1/0)</f>
        <v>#DIV/0!</v>
      </c>
      <c r="E474" s="29" t="e">
        <f>IF($A474=$C$2,runs!L471/runs!M471,1/0)</f>
        <v>#DIV/0!</v>
      </c>
      <c r="F474" s="29" t="e">
        <f>IF($A474=$C$2,runs!P471,1/0)</f>
        <v>#DIV/0!</v>
      </c>
      <c r="G474" s="29" t="e">
        <f>IF($A474=$C$2,runs!Q471,1/0)</f>
        <v>#DIV/0!</v>
      </c>
      <c r="H474" s="29" t="e">
        <f>IF($A474=$C$2,runs!R471,1/0)</f>
        <v>#DIV/0!</v>
      </c>
      <c r="I474" s="29" t="e">
        <f>IF($A474=$C$2,runs!S471,1/0)</f>
        <v>#DIV/0!</v>
      </c>
      <c r="J474" s="29" t="e">
        <f>IF($A474=$C$2,runs!O471/runs!M471,1/0)</f>
        <v>#DIV/0!</v>
      </c>
      <c r="K474" s="29" t="e">
        <f t="shared" si="7"/>
        <v>#DIV/0!</v>
      </c>
      <c r="L474" s="29" t="e">
        <f>IF($A474=$C$2,runs!W471,1/0)</f>
        <v>#DIV/0!</v>
      </c>
      <c r="M474" s="29" t="e">
        <f>IF($A474=$C$2,runs!X471,1/0)</f>
        <v>#DIV/0!</v>
      </c>
    </row>
    <row r="475" spans="1:13" x14ac:dyDescent="0.2">
      <c r="A475" s="29">
        <f>runs!C472</f>
        <v>0</v>
      </c>
      <c r="B475" s="29" t="str">
        <f>IF($A475=$C$2,runs!B472," ")</f>
        <v xml:space="preserve"> </v>
      </c>
      <c r="C475" s="29" t="e">
        <f>IF($A475=$C$2,runs!A472,1/0)</f>
        <v>#DIV/0!</v>
      </c>
      <c r="D475" s="29" t="e">
        <f>IF($A475=$C$2,Rohdaten!I472,1/0)</f>
        <v>#DIV/0!</v>
      </c>
      <c r="E475" s="29" t="e">
        <f>IF($A475=$C$2,runs!L472/runs!M472,1/0)</f>
        <v>#DIV/0!</v>
      </c>
      <c r="F475" s="29" t="e">
        <f>IF($A475=$C$2,runs!P472,1/0)</f>
        <v>#DIV/0!</v>
      </c>
      <c r="G475" s="29" t="e">
        <f>IF($A475=$C$2,runs!Q472,1/0)</f>
        <v>#DIV/0!</v>
      </c>
      <c r="H475" s="29" t="e">
        <f>IF($A475=$C$2,runs!R472,1/0)</f>
        <v>#DIV/0!</v>
      </c>
      <c r="I475" s="29" t="e">
        <f>IF($A475=$C$2,runs!S472,1/0)</f>
        <v>#DIV/0!</v>
      </c>
      <c r="J475" s="29" t="e">
        <f>IF($A475=$C$2,runs!O472/runs!M472,1/0)</f>
        <v>#DIV/0!</v>
      </c>
      <c r="K475" s="29" t="e">
        <f t="shared" si="7"/>
        <v>#DIV/0!</v>
      </c>
      <c r="L475" s="29" t="e">
        <f>IF($A475=$C$2,runs!W472,1/0)</f>
        <v>#DIV/0!</v>
      </c>
      <c r="M475" s="29" t="e">
        <f>IF($A475=$C$2,runs!X472,1/0)</f>
        <v>#DIV/0!</v>
      </c>
    </row>
    <row r="476" spans="1:13" x14ac:dyDescent="0.2">
      <c r="A476" s="29">
        <f>runs!C473</f>
        <v>0</v>
      </c>
      <c r="B476" s="29" t="str">
        <f>IF($A476=$C$2,runs!B473," ")</f>
        <v xml:space="preserve"> </v>
      </c>
      <c r="C476" s="29" t="e">
        <f>IF($A476=$C$2,runs!A473,1/0)</f>
        <v>#DIV/0!</v>
      </c>
      <c r="D476" s="29" t="e">
        <f>IF($A476=$C$2,Rohdaten!I473,1/0)</f>
        <v>#DIV/0!</v>
      </c>
      <c r="E476" s="29" t="e">
        <f>IF($A476=$C$2,runs!L473/runs!M473,1/0)</f>
        <v>#DIV/0!</v>
      </c>
      <c r="F476" s="29" t="e">
        <f>IF($A476=$C$2,runs!P473,1/0)</f>
        <v>#DIV/0!</v>
      </c>
      <c r="G476" s="29" t="e">
        <f>IF($A476=$C$2,runs!Q473,1/0)</f>
        <v>#DIV/0!</v>
      </c>
      <c r="H476" s="29" t="e">
        <f>IF($A476=$C$2,runs!R473,1/0)</f>
        <v>#DIV/0!</v>
      </c>
      <c r="I476" s="29" t="e">
        <f>IF($A476=$C$2,runs!S473,1/0)</f>
        <v>#DIV/0!</v>
      </c>
      <c r="J476" s="29" t="e">
        <f>IF($A476=$C$2,runs!O473/runs!M473,1/0)</f>
        <v>#DIV/0!</v>
      </c>
      <c r="K476" s="29" t="e">
        <f t="shared" si="7"/>
        <v>#DIV/0!</v>
      </c>
      <c r="L476" s="29" t="e">
        <f>IF($A476=$C$2,runs!W473,1/0)</f>
        <v>#DIV/0!</v>
      </c>
      <c r="M476" s="29" t="e">
        <f>IF($A476=$C$2,runs!X473,1/0)</f>
        <v>#DIV/0!</v>
      </c>
    </row>
    <row r="477" spans="1:13" x14ac:dyDescent="0.2">
      <c r="A477" s="29">
        <f>runs!C474</f>
        <v>0</v>
      </c>
      <c r="B477" s="29" t="str">
        <f>IF($A477=$C$2,runs!B474," ")</f>
        <v xml:space="preserve"> </v>
      </c>
      <c r="C477" s="29" t="e">
        <f>IF($A477=$C$2,runs!A474,1/0)</f>
        <v>#DIV/0!</v>
      </c>
      <c r="D477" s="29" t="e">
        <f>IF($A477=$C$2,Rohdaten!I474,1/0)</f>
        <v>#DIV/0!</v>
      </c>
      <c r="E477" s="29" t="e">
        <f>IF($A477=$C$2,runs!L474/runs!M474,1/0)</f>
        <v>#DIV/0!</v>
      </c>
      <c r="F477" s="29" t="e">
        <f>IF($A477=$C$2,runs!P474,1/0)</f>
        <v>#DIV/0!</v>
      </c>
      <c r="G477" s="29" t="e">
        <f>IF($A477=$C$2,runs!Q474,1/0)</f>
        <v>#DIV/0!</v>
      </c>
      <c r="H477" s="29" t="e">
        <f>IF($A477=$C$2,runs!R474,1/0)</f>
        <v>#DIV/0!</v>
      </c>
      <c r="I477" s="29" t="e">
        <f>IF($A477=$C$2,runs!S474,1/0)</f>
        <v>#DIV/0!</v>
      </c>
      <c r="J477" s="29" t="e">
        <f>IF($A477=$C$2,runs!O474/runs!M474,1/0)</f>
        <v>#DIV/0!</v>
      </c>
      <c r="K477" s="29" t="e">
        <f t="shared" si="7"/>
        <v>#DIV/0!</v>
      </c>
      <c r="L477" s="29" t="e">
        <f>IF($A477=$C$2,runs!W474,1/0)</f>
        <v>#DIV/0!</v>
      </c>
      <c r="M477" s="29" t="e">
        <f>IF($A477=$C$2,runs!X474,1/0)</f>
        <v>#DIV/0!</v>
      </c>
    </row>
    <row r="478" spans="1:13" x14ac:dyDescent="0.2">
      <c r="A478" s="29">
        <f>runs!C475</f>
        <v>0</v>
      </c>
      <c r="B478" s="29" t="str">
        <f>IF($A478=$C$2,runs!B475," ")</f>
        <v xml:space="preserve"> </v>
      </c>
      <c r="C478" s="29" t="e">
        <f>IF($A478=$C$2,runs!A475,1/0)</f>
        <v>#DIV/0!</v>
      </c>
      <c r="D478" s="29" t="e">
        <f>IF($A478=$C$2,Rohdaten!I475,1/0)</f>
        <v>#DIV/0!</v>
      </c>
      <c r="E478" s="29" t="e">
        <f>IF($A478=$C$2,runs!L475/runs!M475,1/0)</f>
        <v>#DIV/0!</v>
      </c>
      <c r="F478" s="29" t="e">
        <f>IF($A478=$C$2,runs!P475,1/0)</f>
        <v>#DIV/0!</v>
      </c>
      <c r="G478" s="29" t="e">
        <f>IF($A478=$C$2,runs!Q475,1/0)</f>
        <v>#DIV/0!</v>
      </c>
      <c r="H478" s="29" t="e">
        <f>IF($A478=$C$2,runs!R475,1/0)</f>
        <v>#DIV/0!</v>
      </c>
      <c r="I478" s="29" t="e">
        <f>IF($A478=$C$2,runs!S475,1/0)</f>
        <v>#DIV/0!</v>
      </c>
      <c r="J478" s="29" t="e">
        <f>IF($A478=$C$2,runs!O475/runs!M475,1/0)</f>
        <v>#DIV/0!</v>
      </c>
      <c r="K478" s="29" t="e">
        <f t="shared" si="7"/>
        <v>#DIV/0!</v>
      </c>
      <c r="L478" s="29" t="e">
        <f>IF($A478=$C$2,runs!W475,1/0)</f>
        <v>#DIV/0!</v>
      </c>
      <c r="M478" s="29" t="e">
        <f>IF($A478=$C$2,runs!X475,1/0)</f>
        <v>#DIV/0!</v>
      </c>
    </row>
    <row r="479" spans="1:13" x14ac:dyDescent="0.2">
      <c r="A479" s="29">
        <f>runs!C476</f>
        <v>0</v>
      </c>
      <c r="B479" s="29" t="str">
        <f>IF($A479=$C$2,runs!B476," ")</f>
        <v xml:space="preserve"> </v>
      </c>
      <c r="C479" s="29" t="e">
        <f>IF($A479=$C$2,runs!A476,1/0)</f>
        <v>#DIV/0!</v>
      </c>
      <c r="D479" s="29" t="e">
        <f>IF($A479=$C$2,Rohdaten!I476,1/0)</f>
        <v>#DIV/0!</v>
      </c>
      <c r="E479" s="29" t="e">
        <f>IF($A479=$C$2,runs!L476/runs!M476,1/0)</f>
        <v>#DIV/0!</v>
      </c>
      <c r="F479" s="29" t="e">
        <f>IF($A479=$C$2,runs!P476,1/0)</f>
        <v>#DIV/0!</v>
      </c>
      <c r="G479" s="29" t="e">
        <f>IF($A479=$C$2,runs!Q476,1/0)</f>
        <v>#DIV/0!</v>
      </c>
      <c r="H479" s="29" t="e">
        <f>IF($A479=$C$2,runs!R476,1/0)</f>
        <v>#DIV/0!</v>
      </c>
      <c r="I479" s="29" t="e">
        <f>IF($A479=$C$2,runs!S476,1/0)</f>
        <v>#DIV/0!</v>
      </c>
      <c r="J479" s="29" t="e">
        <f>IF($A479=$C$2,runs!O476/runs!M476,1/0)</f>
        <v>#DIV/0!</v>
      </c>
      <c r="K479" s="29" t="e">
        <f t="shared" si="7"/>
        <v>#DIV/0!</v>
      </c>
      <c r="L479" s="29" t="e">
        <f>IF($A479=$C$2,runs!W476,1/0)</f>
        <v>#DIV/0!</v>
      </c>
      <c r="M479" s="29" t="e">
        <f>IF($A479=$C$2,runs!X476,1/0)</f>
        <v>#DIV/0!</v>
      </c>
    </row>
    <row r="480" spans="1:13" x14ac:dyDescent="0.2">
      <c r="A480" s="29">
        <f>runs!C477</f>
        <v>0</v>
      </c>
      <c r="B480" s="29" t="str">
        <f>IF($A480=$C$2,runs!B477," ")</f>
        <v xml:space="preserve"> </v>
      </c>
      <c r="C480" s="29" t="e">
        <f>IF($A480=$C$2,runs!A477,1/0)</f>
        <v>#DIV/0!</v>
      </c>
      <c r="D480" s="29" t="e">
        <f>IF($A480=$C$2,Rohdaten!I477,1/0)</f>
        <v>#DIV/0!</v>
      </c>
      <c r="E480" s="29" t="e">
        <f>IF($A480=$C$2,runs!L477/runs!M477,1/0)</f>
        <v>#DIV/0!</v>
      </c>
      <c r="F480" s="29" t="e">
        <f>IF($A480=$C$2,runs!P477,1/0)</f>
        <v>#DIV/0!</v>
      </c>
      <c r="G480" s="29" t="e">
        <f>IF($A480=$C$2,runs!Q477,1/0)</f>
        <v>#DIV/0!</v>
      </c>
      <c r="H480" s="29" t="e">
        <f>IF($A480=$C$2,runs!R477,1/0)</f>
        <v>#DIV/0!</v>
      </c>
      <c r="I480" s="29" t="e">
        <f>IF($A480=$C$2,runs!S477,1/0)</f>
        <v>#DIV/0!</v>
      </c>
      <c r="J480" s="29" t="e">
        <f>IF($A480=$C$2,runs!O477/runs!M477,1/0)</f>
        <v>#DIV/0!</v>
      </c>
      <c r="K480" s="29" t="e">
        <f t="shared" si="7"/>
        <v>#DIV/0!</v>
      </c>
      <c r="L480" s="29" t="e">
        <f>IF($A480=$C$2,runs!W477,1/0)</f>
        <v>#DIV/0!</v>
      </c>
      <c r="M480" s="29" t="e">
        <f>IF($A480=$C$2,runs!X477,1/0)</f>
        <v>#DIV/0!</v>
      </c>
    </row>
    <row r="481" spans="1:13" x14ac:dyDescent="0.2">
      <c r="A481" s="29">
        <f>runs!C478</f>
        <v>0</v>
      </c>
      <c r="B481" s="29" t="str">
        <f>IF($A481=$C$2,runs!B478," ")</f>
        <v xml:space="preserve"> </v>
      </c>
      <c r="C481" s="29" t="e">
        <f>IF($A481=$C$2,runs!A478,1/0)</f>
        <v>#DIV/0!</v>
      </c>
      <c r="D481" s="29" t="e">
        <f>IF($A481=$C$2,Rohdaten!I478,1/0)</f>
        <v>#DIV/0!</v>
      </c>
      <c r="E481" s="29" t="e">
        <f>IF($A481=$C$2,runs!L478/runs!M478,1/0)</f>
        <v>#DIV/0!</v>
      </c>
      <c r="F481" s="29" t="e">
        <f>IF($A481=$C$2,runs!P478,1/0)</f>
        <v>#DIV/0!</v>
      </c>
      <c r="G481" s="29" t="e">
        <f>IF($A481=$C$2,runs!Q478,1/0)</f>
        <v>#DIV/0!</v>
      </c>
      <c r="H481" s="29" t="e">
        <f>IF($A481=$C$2,runs!R478,1/0)</f>
        <v>#DIV/0!</v>
      </c>
      <c r="I481" s="29" t="e">
        <f>IF($A481=$C$2,runs!S478,1/0)</f>
        <v>#DIV/0!</v>
      </c>
      <c r="J481" s="29" t="e">
        <f>IF($A481=$C$2,runs!O478/runs!M478,1/0)</f>
        <v>#DIV/0!</v>
      </c>
      <c r="K481" s="29" t="e">
        <f t="shared" si="7"/>
        <v>#DIV/0!</v>
      </c>
      <c r="L481" s="29" t="e">
        <f>IF($A481=$C$2,runs!W478,1/0)</f>
        <v>#DIV/0!</v>
      </c>
      <c r="M481" s="29" t="e">
        <f>IF($A481=$C$2,runs!X478,1/0)</f>
        <v>#DIV/0!</v>
      </c>
    </row>
    <row r="482" spans="1:13" x14ac:dyDescent="0.2">
      <c r="A482" s="29">
        <f>runs!C479</f>
        <v>0</v>
      </c>
      <c r="B482" s="29" t="str">
        <f>IF($A482=$C$2,runs!B479," ")</f>
        <v xml:space="preserve"> </v>
      </c>
      <c r="C482" s="29" t="e">
        <f>IF($A482=$C$2,runs!A479,1/0)</f>
        <v>#DIV/0!</v>
      </c>
      <c r="D482" s="29" t="e">
        <f>IF($A482=$C$2,Rohdaten!I479,1/0)</f>
        <v>#DIV/0!</v>
      </c>
      <c r="E482" s="29" t="e">
        <f>IF($A482=$C$2,runs!L479/runs!M479,1/0)</f>
        <v>#DIV/0!</v>
      </c>
      <c r="F482" s="29" t="e">
        <f>IF($A482=$C$2,runs!P479,1/0)</f>
        <v>#DIV/0!</v>
      </c>
      <c r="G482" s="29" t="e">
        <f>IF($A482=$C$2,runs!Q479,1/0)</f>
        <v>#DIV/0!</v>
      </c>
      <c r="H482" s="29" t="e">
        <f>IF($A482=$C$2,runs!R479,1/0)</f>
        <v>#DIV/0!</v>
      </c>
      <c r="I482" s="29" t="e">
        <f>IF($A482=$C$2,runs!S479,1/0)</f>
        <v>#DIV/0!</v>
      </c>
      <c r="J482" s="29" t="e">
        <f>IF($A482=$C$2,runs!O479/runs!M479,1/0)</f>
        <v>#DIV/0!</v>
      </c>
      <c r="K482" s="29" t="e">
        <f t="shared" si="7"/>
        <v>#DIV/0!</v>
      </c>
      <c r="L482" s="29" t="e">
        <f>IF($A482=$C$2,runs!W479,1/0)</f>
        <v>#DIV/0!</v>
      </c>
      <c r="M482" s="29" t="e">
        <f>IF($A482=$C$2,runs!X479,1/0)</f>
        <v>#DIV/0!</v>
      </c>
    </row>
    <row r="483" spans="1:13" x14ac:dyDescent="0.2">
      <c r="A483" s="29">
        <f>runs!C480</f>
        <v>0</v>
      </c>
      <c r="B483" s="29" t="str">
        <f>IF($A483=$C$2,runs!B480," ")</f>
        <v xml:space="preserve"> </v>
      </c>
      <c r="C483" s="29" t="e">
        <f>IF($A483=$C$2,runs!A480,1/0)</f>
        <v>#DIV/0!</v>
      </c>
      <c r="D483" s="29" t="e">
        <f>IF($A483=$C$2,Rohdaten!I480,1/0)</f>
        <v>#DIV/0!</v>
      </c>
      <c r="E483" s="29" t="e">
        <f>IF($A483=$C$2,runs!L480/runs!M480,1/0)</f>
        <v>#DIV/0!</v>
      </c>
      <c r="F483" s="29" t="e">
        <f>IF($A483=$C$2,runs!P480,1/0)</f>
        <v>#DIV/0!</v>
      </c>
      <c r="G483" s="29" t="e">
        <f>IF($A483=$C$2,runs!Q480,1/0)</f>
        <v>#DIV/0!</v>
      </c>
      <c r="H483" s="29" t="e">
        <f>IF($A483=$C$2,runs!R480,1/0)</f>
        <v>#DIV/0!</v>
      </c>
      <c r="I483" s="29" t="e">
        <f>IF($A483=$C$2,runs!S480,1/0)</f>
        <v>#DIV/0!</v>
      </c>
      <c r="J483" s="29" t="e">
        <f>IF($A483=$C$2,runs!O480/runs!M480,1/0)</f>
        <v>#DIV/0!</v>
      </c>
      <c r="K483" s="29" t="e">
        <f t="shared" si="7"/>
        <v>#DIV/0!</v>
      </c>
      <c r="L483" s="29" t="e">
        <f>IF($A483=$C$2,runs!W480,1/0)</f>
        <v>#DIV/0!</v>
      </c>
      <c r="M483" s="29" t="e">
        <f>IF($A483=$C$2,runs!X480,1/0)</f>
        <v>#DIV/0!</v>
      </c>
    </row>
    <row r="484" spans="1:13" x14ac:dyDescent="0.2">
      <c r="A484" s="29">
        <f>runs!C481</f>
        <v>0</v>
      </c>
      <c r="B484" s="29" t="str">
        <f>IF($A484=$C$2,runs!B481," ")</f>
        <v xml:space="preserve"> </v>
      </c>
      <c r="C484" s="29" t="e">
        <f>IF($A484=$C$2,runs!A481,1/0)</f>
        <v>#DIV/0!</v>
      </c>
      <c r="D484" s="29" t="e">
        <f>IF($A484=$C$2,Rohdaten!I481,1/0)</f>
        <v>#DIV/0!</v>
      </c>
      <c r="E484" s="29" t="e">
        <f>IF($A484=$C$2,runs!L481/runs!M481,1/0)</f>
        <v>#DIV/0!</v>
      </c>
      <c r="F484" s="29" t="e">
        <f>IF($A484=$C$2,runs!P481,1/0)</f>
        <v>#DIV/0!</v>
      </c>
      <c r="G484" s="29" t="e">
        <f>IF($A484=$C$2,runs!Q481,1/0)</f>
        <v>#DIV/0!</v>
      </c>
      <c r="H484" s="29" t="e">
        <f>IF($A484=$C$2,runs!R481,1/0)</f>
        <v>#DIV/0!</v>
      </c>
      <c r="I484" s="29" t="e">
        <f>IF($A484=$C$2,runs!S481,1/0)</f>
        <v>#DIV/0!</v>
      </c>
      <c r="J484" s="29" t="e">
        <f>IF($A484=$C$2,runs!O481/runs!M481,1/0)</f>
        <v>#DIV/0!</v>
      </c>
      <c r="K484" s="29" t="e">
        <f t="shared" si="7"/>
        <v>#DIV/0!</v>
      </c>
      <c r="L484" s="29" t="e">
        <f>IF($A484=$C$2,runs!W481,1/0)</f>
        <v>#DIV/0!</v>
      </c>
      <c r="M484" s="29" t="e">
        <f>IF($A484=$C$2,runs!X481,1/0)</f>
        <v>#DIV/0!</v>
      </c>
    </row>
    <row r="485" spans="1:13" x14ac:dyDescent="0.2">
      <c r="A485" s="29">
        <f>runs!C482</f>
        <v>0</v>
      </c>
      <c r="B485" s="29" t="str">
        <f>IF($A485=$C$2,runs!B482," ")</f>
        <v xml:space="preserve"> </v>
      </c>
      <c r="C485" s="29" t="e">
        <f>IF($A485=$C$2,runs!A482,1/0)</f>
        <v>#DIV/0!</v>
      </c>
      <c r="D485" s="29" t="e">
        <f>IF($A485=$C$2,Rohdaten!I482,1/0)</f>
        <v>#DIV/0!</v>
      </c>
      <c r="E485" s="29" t="e">
        <f>IF($A485=$C$2,runs!L482/runs!M482,1/0)</f>
        <v>#DIV/0!</v>
      </c>
      <c r="F485" s="29" t="e">
        <f>IF($A485=$C$2,runs!P482,1/0)</f>
        <v>#DIV/0!</v>
      </c>
      <c r="G485" s="29" t="e">
        <f>IF($A485=$C$2,runs!Q482,1/0)</f>
        <v>#DIV/0!</v>
      </c>
      <c r="H485" s="29" t="e">
        <f>IF($A485=$C$2,runs!R482,1/0)</f>
        <v>#DIV/0!</v>
      </c>
      <c r="I485" s="29" t="e">
        <f>IF($A485=$C$2,runs!S482,1/0)</f>
        <v>#DIV/0!</v>
      </c>
      <c r="J485" s="29" t="e">
        <f>IF($A485=$C$2,runs!O482/runs!M482,1/0)</f>
        <v>#DIV/0!</v>
      </c>
      <c r="K485" s="29" t="e">
        <f t="shared" si="7"/>
        <v>#DIV/0!</v>
      </c>
      <c r="L485" s="29" t="e">
        <f>IF($A485=$C$2,runs!W482,1/0)</f>
        <v>#DIV/0!</v>
      </c>
      <c r="M485" s="29" t="e">
        <f>IF($A485=$C$2,runs!X482,1/0)</f>
        <v>#DIV/0!</v>
      </c>
    </row>
    <row r="486" spans="1:13" x14ac:dyDescent="0.2">
      <c r="A486" s="29">
        <f>runs!C483</f>
        <v>0</v>
      </c>
      <c r="B486" s="29" t="str">
        <f>IF($A486=$C$2,runs!B483," ")</f>
        <v xml:space="preserve"> </v>
      </c>
      <c r="C486" s="29" t="e">
        <f>IF($A486=$C$2,runs!A483,1/0)</f>
        <v>#DIV/0!</v>
      </c>
      <c r="D486" s="29" t="e">
        <f>IF($A486=$C$2,Rohdaten!I483,1/0)</f>
        <v>#DIV/0!</v>
      </c>
      <c r="E486" s="29" t="e">
        <f>IF($A486=$C$2,runs!L483/runs!M483,1/0)</f>
        <v>#DIV/0!</v>
      </c>
      <c r="F486" s="29" t="e">
        <f>IF($A486=$C$2,runs!P483,1/0)</f>
        <v>#DIV/0!</v>
      </c>
      <c r="G486" s="29" t="e">
        <f>IF($A486=$C$2,runs!Q483,1/0)</f>
        <v>#DIV/0!</v>
      </c>
      <c r="H486" s="29" t="e">
        <f>IF($A486=$C$2,runs!R483,1/0)</f>
        <v>#DIV/0!</v>
      </c>
      <c r="I486" s="29" t="e">
        <f>IF($A486=$C$2,runs!S483,1/0)</f>
        <v>#DIV/0!</v>
      </c>
      <c r="J486" s="29" t="e">
        <f>IF($A486=$C$2,runs!O483/runs!M483,1/0)</f>
        <v>#DIV/0!</v>
      </c>
      <c r="K486" s="29" t="e">
        <f t="shared" si="7"/>
        <v>#DIV/0!</v>
      </c>
      <c r="L486" s="29" t="e">
        <f>IF($A486=$C$2,runs!W483,1/0)</f>
        <v>#DIV/0!</v>
      </c>
      <c r="M486" s="29" t="e">
        <f>IF($A486=$C$2,runs!X483,1/0)</f>
        <v>#DIV/0!</v>
      </c>
    </row>
    <row r="487" spans="1:13" x14ac:dyDescent="0.2">
      <c r="A487" s="29">
        <f>runs!C484</f>
        <v>0</v>
      </c>
      <c r="B487" s="29" t="str">
        <f>IF($A487=$C$2,runs!B484," ")</f>
        <v xml:space="preserve"> </v>
      </c>
      <c r="C487" s="29" t="e">
        <f>IF($A487=$C$2,runs!A484,1/0)</f>
        <v>#DIV/0!</v>
      </c>
      <c r="D487" s="29" t="e">
        <f>IF($A487=$C$2,Rohdaten!I484,1/0)</f>
        <v>#DIV/0!</v>
      </c>
      <c r="E487" s="29" t="e">
        <f>IF($A487=$C$2,runs!L484/runs!M484,1/0)</f>
        <v>#DIV/0!</v>
      </c>
      <c r="F487" s="29" t="e">
        <f>IF($A487=$C$2,runs!P484,1/0)</f>
        <v>#DIV/0!</v>
      </c>
      <c r="G487" s="29" t="e">
        <f>IF($A487=$C$2,runs!Q484,1/0)</f>
        <v>#DIV/0!</v>
      </c>
      <c r="H487" s="29" t="e">
        <f>IF($A487=$C$2,runs!R484,1/0)</f>
        <v>#DIV/0!</v>
      </c>
      <c r="I487" s="29" t="e">
        <f>IF($A487=$C$2,runs!S484,1/0)</f>
        <v>#DIV/0!</v>
      </c>
      <c r="J487" s="29" t="e">
        <f>IF($A487=$C$2,runs!O484/runs!M484,1/0)</f>
        <v>#DIV/0!</v>
      </c>
      <c r="K487" s="29" t="e">
        <f t="shared" si="7"/>
        <v>#DIV/0!</v>
      </c>
      <c r="L487" s="29" t="e">
        <f>IF($A487=$C$2,runs!W484,1/0)</f>
        <v>#DIV/0!</v>
      </c>
      <c r="M487" s="29" t="e">
        <f>IF($A487=$C$2,runs!X484,1/0)</f>
        <v>#DIV/0!</v>
      </c>
    </row>
    <row r="488" spans="1:13" x14ac:dyDescent="0.2">
      <c r="A488" s="29">
        <f>runs!C485</f>
        <v>0</v>
      </c>
      <c r="B488" s="29" t="str">
        <f>IF($A488=$C$2,runs!B485," ")</f>
        <v xml:space="preserve"> </v>
      </c>
      <c r="C488" s="29" t="e">
        <f>IF($A488=$C$2,runs!A485,1/0)</f>
        <v>#DIV/0!</v>
      </c>
      <c r="D488" s="29" t="e">
        <f>IF($A488=$C$2,Rohdaten!I485,1/0)</f>
        <v>#DIV/0!</v>
      </c>
      <c r="E488" s="29" t="e">
        <f>IF($A488=$C$2,runs!L485/runs!M485,1/0)</f>
        <v>#DIV/0!</v>
      </c>
      <c r="F488" s="29" t="e">
        <f>IF($A488=$C$2,runs!P485,1/0)</f>
        <v>#DIV/0!</v>
      </c>
      <c r="G488" s="29" t="e">
        <f>IF($A488=$C$2,runs!Q485,1/0)</f>
        <v>#DIV/0!</v>
      </c>
      <c r="H488" s="29" t="e">
        <f>IF($A488=$C$2,runs!R485,1/0)</f>
        <v>#DIV/0!</v>
      </c>
      <c r="I488" s="29" t="e">
        <f>IF($A488=$C$2,runs!S485,1/0)</f>
        <v>#DIV/0!</v>
      </c>
      <c r="J488" s="29" t="e">
        <f>IF($A488=$C$2,runs!O485/runs!M485,1/0)</f>
        <v>#DIV/0!</v>
      </c>
      <c r="K488" s="29" t="e">
        <f t="shared" si="7"/>
        <v>#DIV/0!</v>
      </c>
      <c r="L488" s="29" t="e">
        <f>IF($A488=$C$2,runs!W485,1/0)</f>
        <v>#DIV/0!</v>
      </c>
      <c r="M488" s="29" t="e">
        <f>IF($A488=$C$2,runs!X485,1/0)</f>
        <v>#DIV/0!</v>
      </c>
    </row>
    <row r="489" spans="1:13" x14ac:dyDescent="0.2">
      <c r="A489" s="29">
        <f>runs!C486</f>
        <v>0</v>
      </c>
      <c r="B489" s="29" t="str">
        <f>IF($A489=$C$2,runs!B486," ")</f>
        <v xml:space="preserve"> </v>
      </c>
      <c r="C489" s="29" t="e">
        <f>IF($A489=$C$2,runs!A486,1/0)</f>
        <v>#DIV/0!</v>
      </c>
      <c r="D489" s="29" t="e">
        <f>IF($A489=$C$2,Rohdaten!I486,1/0)</f>
        <v>#DIV/0!</v>
      </c>
      <c r="E489" s="29" t="e">
        <f>IF($A489=$C$2,runs!L486/runs!M486,1/0)</f>
        <v>#DIV/0!</v>
      </c>
      <c r="F489" s="29" t="e">
        <f>IF($A489=$C$2,runs!P486,1/0)</f>
        <v>#DIV/0!</v>
      </c>
      <c r="G489" s="29" t="e">
        <f>IF($A489=$C$2,runs!Q486,1/0)</f>
        <v>#DIV/0!</v>
      </c>
      <c r="H489" s="29" t="e">
        <f>IF($A489=$C$2,runs!R486,1/0)</f>
        <v>#DIV/0!</v>
      </c>
      <c r="I489" s="29" t="e">
        <f>IF($A489=$C$2,runs!S486,1/0)</f>
        <v>#DIV/0!</v>
      </c>
      <c r="J489" s="29" t="e">
        <f>IF($A489=$C$2,runs!O486/runs!M486,1/0)</f>
        <v>#DIV/0!</v>
      </c>
      <c r="K489" s="29" t="e">
        <f t="shared" si="7"/>
        <v>#DIV/0!</v>
      </c>
      <c r="L489" s="29" t="e">
        <f>IF($A489=$C$2,runs!W486,1/0)</f>
        <v>#DIV/0!</v>
      </c>
      <c r="M489" s="29" t="e">
        <f>IF($A489=$C$2,runs!X486,1/0)</f>
        <v>#DIV/0!</v>
      </c>
    </row>
    <row r="490" spans="1:13" x14ac:dyDescent="0.2">
      <c r="A490" s="29">
        <f>runs!C487</f>
        <v>0</v>
      </c>
      <c r="B490" s="29" t="str">
        <f>IF($A490=$C$2,runs!B487," ")</f>
        <v xml:space="preserve"> </v>
      </c>
      <c r="C490" s="29" t="e">
        <f>IF($A490=$C$2,runs!A487,1/0)</f>
        <v>#DIV/0!</v>
      </c>
      <c r="D490" s="29" t="e">
        <f>IF($A490=$C$2,Rohdaten!I487,1/0)</f>
        <v>#DIV/0!</v>
      </c>
      <c r="E490" s="29" t="e">
        <f>IF($A490=$C$2,runs!L487/runs!M487,1/0)</f>
        <v>#DIV/0!</v>
      </c>
      <c r="F490" s="29" t="e">
        <f>IF($A490=$C$2,runs!P487,1/0)</f>
        <v>#DIV/0!</v>
      </c>
      <c r="G490" s="29" t="e">
        <f>IF($A490=$C$2,runs!Q487,1/0)</f>
        <v>#DIV/0!</v>
      </c>
      <c r="H490" s="29" t="e">
        <f>IF($A490=$C$2,runs!R487,1/0)</f>
        <v>#DIV/0!</v>
      </c>
      <c r="I490" s="29" t="e">
        <f>IF($A490=$C$2,runs!S487,1/0)</f>
        <v>#DIV/0!</v>
      </c>
      <c r="J490" s="29" t="e">
        <f>IF($A490=$C$2,runs!O487/runs!M487,1/0)</f>
        <v>#DIV/0!</v>
      </c>
      <c r="K490" s="29" t="e">
        <f t="shared" si="7"/>
        <v>#DIV/0!</v>
      </c>
      <c r="L490" s="29" t="e">
        <f>IF($A490=$C$2,runs!W487,1/0)</f>
        <v>#DIV/0!</v>
      </c>
      <c r="M490" s="29" t="e">
        <f>IF($A490=$C$2,runs!X487,1/0)</f>
        <v>#DIV/0!</v>
      </c>
    </row>
    <row r="491" spans="1:13" x14ac:dyDescent="0.2">
      <c r="A491" s="29">
        <f>runs!C488</f>
        <v>0</v>
      </c>
      <c r="B491" s="29" t="str">
        <f>IF($A491=$C$2,runs!B488," ")</f>
        <v xml:space="preserve"> </v>
      </c>
      <c r="C491" s="29" t="e">
        <f>IF($A491=$C$2,runs!A488,1/0)</f>
        <v>#DIV/0!</v>
      </c>
      <c r="D491" s="29" t="e">
        <f>IF($A491=$C$2,Rohdaten!I488,1/0)</f>
        <v>#DIV/0!</v>
      </c>
      <c r="E491" s="29" t="e">
        <f>IF($A491=$C$2,runs!L488/runs!M488,1/0)</f>
        <v>#DIV/0!</v>
      </c>
      <c r="F491" s="29" t="e">
        <f>IF($A491=$C$2,runs!P488,1/0)</f>
        <v>#DIV/0!</v>
      </c>
      <c r="G491" s="29" t="e">
        <f>IF($A491=$C$2,runs!Q488,1/0)</f>
        <v>#DIV/0!</v>
      </c>
      <c r="H491" s="29" t="e">
        <f>IF($A491=$C$2,runs!R488,1/0)</f>
        <v>#DIV/0!</v>
      </c>
      <c r="I491" s="29" t="e">
        <f>IF($A491=$C$2,runs!S488,1/0)</f>
        <v>#DIV/0!</v>
      </c>
      <c r="J491" s="29" t="e">
        <f>IF($A491=$C$2,runs!O488/runs!M488,1/0)</f>
        <v>#DIV/0!</v>
      </c>
      <c r="K491" s="29" t="e">
        <f t="shared" si="7"/>
        <v>#DIV/0!</v>
      </c>
      <c r="L491" s="29" t="e">
        <f>IF($A491=$C$2,runs!W488,1/0)</f>
        <v>#DIV/0!</v>
      </c>
      <c r="M491" s="29" t="e">
        <f>IF($A491=$C$2,runs!X488,1/0)</f>
        <v>#DIV/0!</v>
      </c>
    </row>
    <row r="492" spans="1:13" x14ac:dyDescent="0.2">
      <c r="A492" s="29">
        <f>runs!C489</f>
        <v>0</v>
      </c>
      <c r="B492" s="29" t="str">
        <f>IF($A492=$C$2,runs!B489," ")</f>
        <v xml:space="preserve"> </v>
      </c>
      <c r="C492" s="29" t="e">
        <f>IF($A492=$C$2,runs!A489,1/0)</f>
        <v>#DIV/0!</v>
      </c>
      <c r="D492" s="29" t="e">
        <f>IF($A492=$C$2,Rohdaten!I489,1/0)</f>
        <v>#DIV/0!</v>
      </c>
      <c r="E492" s="29" t="e">
        <f>IF($A492=$C$2,runs!L489/runs!M489,1/0)</f>
        <v>#DIV/0!</v>
      </c>
      <c r="F492" s="29" t="e">
        <f>IF($A492=$C$2,runs!P489,1/0)</f>
        <v>#DIV/0!</v>
      </c>
      <c r="G492" s="29" t="e">
        <f>IF($A492=$C$2,runs!Q489,1/0)</f>
        <v>#DIV/0!</v>
      </c>
      <c r="H492" s="29" t="e">
        <f>IF($A492=$C$2,runs!R489,1/0)</f>
        <v>#DIV/0!</v>
      </c>
      <c r="I492" s="29" t="e">
        <f>IF($A492=$C$2,runs!S489,1/0)</f>
        <v>#DIV/0!</v>
      </c>
      <c r="J492" s="29" t="e">
        <f>IF($A492=$C$2,runs!O489/runs!M489,1/0)</f>
        <v>#DIV/0!</v>
      </c>
      <c r="K492" s="29" t="e">
        <f t="shared" si="7"/>
        <v>#DIV/0!</v>
      </c>
      <c r="L492" s="29" t="e">
        <f>IF($A492=$C$2,runs!W489,1/0)</f>
        <v>#DIV/0!</v>
      </c>
      <c r="M492" s="29" t="e">
        <f>IF($A492=$C$2,runs!X489,1/0)</f>
        <v>#DIV/0!</v>
      </c>
    </row>
    <row r="493" spans="1:13" x14ac:dyDescent="0.2">
      <c r="A493" s="29">
        <f>runs!C490</f>
        <v>0</v>
      </c>
      <c r="B493" s="29" t="str">
        <f>IF($A493=$C$2,runs!B490," ")</f>
        <v xml:space="preserve"> </v>
      </c>
      <c r="C493" s="29" t="e">
        <f>IF($A493=$C$2,runs!A490,1/0)</f>
        <v>#DIV/0!</v>
      </c>
      <c r="D493" s="29" t="e">
        <f>IF($A493=$C$2,Rohdaten!I490,1/0)</f>
        <v>#DIV/0!</v>
      </c>
      <c r="E493" s="29" t="e">
        <f>IF($A493=$C$2,runs!L490/runs!M490,1/0)</f>
        <v>#DIV/0!</v>
      </c>
      <c r="F493" s="29" t="e">
        <f>IF($A493=$C$2,runs!P490,1/0)</f>
        <v>#DIV/0!</v>
      </c>
      <c r="G493" s="29" t="e">
        <f>IF($A493=$C$2,runs!Q490,1/0)</f>
        <v>#DIV/0!</v>
      </c>
      <c r="H493" s="29" t="e">
        <f>IF($A493=$C$2,runs!R490,1/0)</f>
        <v>#DIV/0!</v>
      </c>
      <c r="I493" s="29" t="e">
        <f>IF($A493=$C$2,runs!S490,1/0)</f>
        <v>#DIV/0!</v>
      </c>
      <c r="J493" s="29" t="e">
        <f>IF($A493=$C$2,runs!O490/runs!M490,1/0)</f>
        <v>#DIV/0!</v>
      </c>
      <c r="K493" s="29" t="e">
        <f t="shared" si="7"/>
        <v>#DIV/0!</v>
      </c>
      <c r="L493" s="29" t="e">
        <f>IF($A493=$C$2,runs!W490,1/0)</f>
        <v>#DIV/0!</v>
      </c>
      <c r="M493" s="29" t="e">
        <f>IF($A493=$C$2,runs!X490,1/0)</f>
        <v>#DIV/0!</v>
      </c>
    </row>
    <row r="494" spans="1:13" x14ac:dyDescent="0.2">
      <c r="A494" s="29">
        <f>runs!C491</f>
        <v>0</v>
      </c>
      <c r="B494" s="29" t="str">
        <f>IF($A494=$C$2,runs!B491," ")</f>
        <v xml:space="preserve"> </v>
      </c>
      <c r="C494" s="29" t="e">
        <f>IF($A494=$C$2,runs!A491,1/0)</f>
        <v>#DIV/0!</v>
      </c>
      <c r="D494" s="29" t="e">
        <f>IF($A494=$C$2,Rohdaten!I491,1/0)</f>
        <v>#DIV/0!</v>
      </c>
      <c r="E494" s="29" t="e">
        <f>IF($A494=$C$2,runs!L491/runs!M491,1/0)</f>
        <v>#DIV/0!</v>
      </c>
      <c r="F494" s="29" t="e">
        <f>IF($A494=$C$2,runs!P491,1/0)</f>
        <v>#DIV/0!</v>
      </c>
      <c r="G494" s="29" t="e">
        <f>IF($A494=$C$2,runs!Q491,1/0)</f>
        <v>#DIV/0!</v>
      </c>
      <c r="H494" s="29" t="e">
        <f>IF($A494=$C$2,runs!R491,1/0)</f>
        <v>#DIV/0!</v>
      </c>
      <c r="I494" s="29" t="e">
        <f>IF($A494=$C$2,runs!S491,1/0)</f>
        <v>#DIV/0!</v>
      </c>
      <c r="J494" s="29" t="e">
        <f>IF($A494=$C$2,runs!O491/runs!M491,1/0)</f>
        <v>#DIV/0!</v>
      </c>
      <c r="K494" s="29" t="e">
        <f t="shared" si="7"/>
        <v>#DIV/0!</v>
      </c>
      <c r="L494" s="29" t="e">
        <f>IF($A494=$C$2,runs!W491,1/0)</f>
        <v>#DIV/0!</v>
      </c>
      <c r="M494" s="29" t="e">
        <f>IF($A494=$C$2,runs!X491,1/0)</f>
        <v>#DIV/0!</v>
      </c>
    </row>
    <row r="495" spans="1:13" x14ac:dyDescent="0.2">
      <c r="A495" s="29">
        <f>runs!C492</f>
        <v>0</v>
      </c>
      <c r="B495" s="29" t="str">
        <f>IF($A495=$C$2,runs!B492," ")</f>
        <v xml:space="preserve"> </v>
      </c>
      <c r="C495" s="29" t="e">
        <f>IF($A495=$C$2,runs!A492,1/0)</f>
        <v>#DIV/0!</v>
      </c>
      <c r="D495" s="29" t="e">
        <f>IF($A495=$C$2,Rohdaten!I492,1/0)</f>
        <v>#DIV/0!</v>
      </c>
      <c r="E495" s="29" t="e">
        <f>IF($A495=$C$2,runs!L492/runs!M492,1/0)</f>
        <v>#DIV/0!</v>
      </c>
      <c r="F495" s="29" t="e">
        <f>IF($A495=$C$2,runs!P492,1/0)</f>
        <v>#DIV/0!</v>
      </c>
      <c r="G495" s="29" t="e">
        <f>IF($A495=$C$2,runs!Q492,1/0)</f>
        <v>#DIV/0!</v>
      </c>
      <c r="H495" s="29" t="e">
        <f>IF($A495=$C$2,runs!R492,1/0)</f>
        <v>#DIV/0!</v>
      </c>
      <c r="I495" s="29" t="e">
        <f>IF($A495=$C$2,runs!S492,1/0)</f>
        <v>#DIV/0!</v>
      </c>
      <c r="J495" s="29" t="e">
        <f>IF($A495=$C$2,runs!O492/runs!M492,1/0)</f>
        <v>#DIV/0!</v>
      </c>
      <c r="K495" s="29" t="e">
        <f t="shared" si="7"/>
        <v>#DIV/0!</v>
      </c>
      <c r="L495" s="29" t="e">
        <f>IF($A495=$C$2,runs!W492,1/0)</f>
        <v>#DIV/0!</v>
      </c>
      <c r="M495" s="29" t="e">
        <f>IF($A495=$C$2,runs!X492,1/0)</f>
        <v>#DIV/0!</v>
      </c>
    </row>
    <row r="496" spans="1:13" x14ac:dyDescent="0.2">
      <c r="A496" s="29">
        <f>runs!C493</f>
        <v>0</v>
      </c>
      <c r="B496" s="29" t="str">
        <f>IF($A496=$C$2,runs!B493," ")</f>
        <v xml:space="preserve"> </v>
      </c>
      <c r="C496" s="29" t="e">
        <f>IF($A496=$C$2,runs!A493,1/0)</f>
        <v>#DIV/0!</v>
      </c>
      <c r="D496" s="29" t="e">
        <f>IF($A496=$C$2,Rohdaten!I493,1/0)</f>
        <v>#DIV/0!</v>
      </c>
      <c r="E496" s="29" t="e">
        <f>IF($A496=$C$2,runs!L493/runs!M493,1/0)</f>
        <v>#DIV/0!</v>
      </c>
      <c r="F496" s="29" t="e">
        <f>IF($A496=$C$2,runs!P493,1/0)</f>
        <v>#DIV/0!</v>
      </c>
      <c r="G496" s="29" t="e">
        <f>IF($A496=$C$2,runs!Q493,1/0)</f>
        <v>#DIV/0!</v>
      </c>
      <c r="H496" s="29" t="e">
        <f>IF($A496=$C$2,runs!R493,1/0)</f>
        <v>#DIV/0!</v>
      </c>
      <c r="I496" s="29" t="e">
        <f>IF($A496=$C$2,runs!S493,1/0)</f>
        <v>#DIV/0!</v>
      </c>
      <c r="J496" s="29" t="e">
        <f>IF($A496=$C$2,runs!O493/runs!M493,1/0)</f>
        <v>#DIV/0!</v>
      </c>
      <c r="K496" s="29" t="e">
        <f t="shared" si="7"/>
        <v>#DIV/0!</v>
      </c>
      <c r="L496" s="29" t="e">
        <f>IF($A496=$C$2,runs!W493,1/0)</f>
        <v>#DIV/0!</v>
      </c>
      <c r="M496" s="29" t="e">
        <f>IF($A496=$C$2,runs!X493,1/0)</f>
        <v>#DIV/0!</v>
      </c>
    </row>
    <row r="497" spans="1:13" x14ac:dyDescent="0.2">
      <c r="A497" s="29">
        <f>runs!C494</f>
        <v>0</v>
      </c>
      <c r="B497" s="29" t="str">
        <f>IF($A497=$C$2,runs!B494," ")</f>
        <v xml:space="preserve"> </v>
      </c>
      <c r="C497" s="29" t="e">
        <f>IF($A497=$C$2,runs!A494,1/0)</f>
        <v>#DIV/0!</v>
      </c>
      <c r="D497" s="29" t="e">
        <f>IF($A497=$C$2,Rohdaten!I494,1/0)</f>
        <v>#DIV/0!</v>
      </c>
      <c r="E497" s="29" t="e">
        <f>IF($A497=$C$2,runs!L494/runs!M494,1/0)</f>
        <v>#DIV/0!</v>
      </c>
      <c r="F497" s="29" t="e">
        <f>IF($A497=$C$2,runs!P494,1/0)</f>
        <v>#DIV/0!</v>
      </c>
      <c r="G497" s="29" t="e">
        <f>IF($A497=$C$2,runs!Q494,1/0)</f>
        <v>#DIV/0!</v>
      </c>
      <c r="H497" s="29" t="e">
        <f>IF($A497=$C$2,runs!R494,1/0)</f>
        <v>#DIV/0!</v>
      </c>
      <c r="I497" s="29" t="e">
        <f>IF($A497=$C$2,runs!S494,1/0)</f>
        <v>#DIV/0!</v>
      </c>
      <c r="J497" s="29" t="e">
        <f>IF($A497=$C$2,runs!O494/runs!M494,1/0)</f>
        <v>#DIV/0!</v>
      </c>
      <c r="K497" s="29" t="e">
        <f t="shared" si="7"/>
        <v>#DIV/0!</v>
      </c>
      <c r="L497" s="29" t="e">
        <f>IF($A497=$C$2,runs!W494,1/0)</f>
        <v>#DIV/0!</v>
      </c>
      <c r="M497" s="29" t="e">
        <f>IF($A497=$C$2,runs!X494,1/0)</f>
        <v>#DIV/0!</v>
      </c>
    </row>
    <row r="498" spans="1:13" x14ac:dyDescent="0.2">
      <c r="A498" s="29">
        <f>runs!C495</f>
        <v>0</v>
      </c>
      <c r="B498" s="29" t="str">
        <f>IF($A498=$C$2,runs!B495," ")</f>
        <v xml:space="preserve"> </v>
      </c>
      <c r="C498" s="29" t="e">
        <f>IF($A498=$C$2,runs!A495,1/0)</f>
        <v>#DIV/0!</v>
      </c>
      <c r="D498" s="29" t="e">
        <f>IF($A498=$C$2,Rohdaten!I495,1/0)</f>
        <v>#DIV/0!</v>
      </c>
      <c r="E498" s="29" t="e">
        <f>IF($A498=$C$2,runs!L495/runs!M495,1/0)</f>
        <v>#DIV/0!</v>
      </c>
      <c r="F498" s="29" t="e">
        <f>IF($A498=$C$2,runs!P495,1/0)</f>
        <v>#DIV/0!</v>
      </c>
      <c r="G498" s="29" t="e">
        <f>IF($A498=$C$2,runs!Q495,1/0)</f>
        <v>#DIV/0!</v>
      </c>
      <c r="H498" s="29" t="e">
        <f>IF($A498=$C$2,runs!R495,1/0)</f>
        <v>#DIV/0!</v>
      </c>
      <c r="I498" s="29" t="e">
        <f>IF($A498=$C$2,runs!S495,1/0)</f>
        <v>#DIV/0!</v>
      </c>
      <c r="J498" s="29" t="e">
        <f>IF($A498=$C$2,runs!O495/runs!M495,1/0)</f>
        <v>#DIV/0!</v>
      </c>
      <c r="K498" s="29" t="e">
        <f t="shared" si="7"/>
        <v>#DIV/0!</v>
      </c>
      <c r="L498" s="29" t="e">
        <f>IF($A498=$C$2,runs!W495,1/0)</f>
        <v>#DIV/0!</v>
      </c>
      <c r="M498" s="29" t="e">
        <f>IF($A498=$C$2,runs!X495,1/0)</f>
        <v>#DIV/0!</v>
      </c>
    </row>
    <row r="499" spans="1:13" x14ac:dyDescent="0.2">
      <c r="A499" s="29">
        <f>runs!C496</f>
        <v>0</v>
      </c>
      <c r="B499" s="29" t="str">
        <f>IF($A499=$C$2,runs!B496," ")</f>
        <v xml:space="preserve"> </v>
      </c>
      <c r="C499" s="29" t="e">
        <f>IF($A499=$C$2,runs!A496,1/0)</f>
        <v>#DIV/0!</v>
      </c>
      <c r="D499" s="29" t="e">
        <f>IF($A499=$C$2,Rohdaten!I496,1/0)</f>
        <v>#DIV/0!</v>
      </c>
      <c r="E499" s="29" t="e">
        <f>IF($A499=$C$2,runs!L496/runs!M496,1/0)</f>
        <v>#DIV/0!</v>
      </c>
      <c r="F499" s="29" t="e">
        <f>IF($A499=$C$2,runs!P496,1/0)</f>
        <v>#DIV/0!</v>
      </c>
      <c r="G499" s="29" t="e">
        <f>IF($A499=$C$2,runs!Q496,1/0)</f>
        <v>#DIV/0!</v>
      </c>
      <c r="H499" s="29" t="e">
        <f>IF($A499=$C$2,runs!R496,1/0)</f>
        <v>#DIV/0!</v>
      </c>
      <c r="I499" s="29" t="e">
        <f>IF($A499=$C$2,runs!S496,1/0)</f>
        <v>#DIV/0!</v>
      </c>
      <c r="J499" s="29" t="e">
        <f>IF($A499=$C$2,runs!O496/runs!M496,1/0)</f>
        <v>#DIV/0!</v>
      </c>
      <c r="K499" s="29" t="e">
        <f t="shared" si="7"/>
        <v>#DIV/0!</v>
      </c>
      <c r="L499" s="29" t="e">
        <f>IF($A499=$C$2,runs!W496,1/0)</f>
        <v>#DIV/0!</v>
      </c>
      <c r="M499" s="29" t="e">
        <f>IF($A499=$C$2,runs!X496,1/0)</f>
        <v>#DIV/0!</v>
      </c>
    </row>
    <row r="500" spans="1:13" x14ac:dyDescent="0.2">
      <c r="A500" s="29">
        <f>runs!C497</f>
        <v>0</v>
      </c>
      <c r="B500" s="29" t="str">
        <f>IF($A500=$C$2,runs!B497," ")</f>
        <v xml:space="preserve"> </v>
      </c>
      <c r="C500" s="29" t="e">
        <f>IF($A500=$C$2,runs!A497,1/0)</f>
        <v>#DIV/0!</v>
      </c>
      <c r="D500" s="29" t="e">
        <f>IF($A500=$C$2,Rohdaten!I497,1/0)</f>
        <v>#DIV/0!</v>
      </c>
      <c r="E500" s="29" t="e">
        <f>IF($A500=$C$2,runs!L497/runs!M497,1/0)</f>
        <v>#DIV/0!</v>
      </c>
      <c r="F500" s="29" t="e">
        <f>IF($A500=$C$2,runs!P497,1/0)</f>
        <v>#DIV/0!</v>
      </c>
      <c r="G500" s="29" t="e">
        <f>IF($A500=$C$2,runs!Q497,1/0)</f>
        <v>#DIV/0!</v>
      </c>
      <c r="H500" s="29" t="e">
        <f>IF($A500=$C$2,runs!R497,1/0)</f>
        <v>#DIV/0!</v>
      </c>
      <c r="I500" s="29" t="e">
        <f>IF($A500=$C$2,runs!S497,1/0)</f>
        <v>#DIV/0!</v>
      </c>
      <c r="J500" s="29" t="e">
        <f>IF($A500=$C$2,runs!O497/runs!M497,1/0)</f>
        <v>#DIV/0!</v>
      </c>
      <c r="K500" s="29" t="e">
        <f t="shared" si="7"/>
        <v>#DIV/0!</v>
      </c>
      <c r="L500" s="29" t="e">
        <f>IF($A500=$C$2,runs!W497,1/0)</f>
        <v>#DIV/0!</v>
      </c>
      <c r="M500" s="29" t="e">
        <f>IF($A500=$C$2,runs!X497,1/0)</f>
        <v>#DIV/0!</v>
      </c>
    </row>
    <row r="501" spans="1:13" x14ac:dyDescent="0.2">
      <c r="A501" s="29">
        <f>runs!C498</f>
        <v>0</v>
      </c>
      <c r="B501" s="29" t="str">
        <f>IF($A501=$C$2,runs!B498," ")</f>
        <v xml:space="preserve"> </v>
      </c>
      <c r="C501" s="29" t="e">
        <f>IF($A501=$C$2,runs!A498,1/0)</f>
        <v>#DIV/0!</v>
      </c>
      <c r="D501" s="29" t="e">
        <f>IF($A501=$C$2,Rohdaten!I498,1/0)</f>
        <v>#DIV/0!</v>
      </c>
      <c r="E501" s="29" t="e">
        <f>IF($A501=$C$2,runs!L498/runs!M498,1/0)</f>
        <v>#DIV/0!</v>
      </c>
      <c r="F501" s="29" t="e">
        <f>IF($A501=$C$2,runs!P498,1/0)</f>
        <v>#DIV/0!</v>
      </c>
      <c r="G501" s="29" t="e">
        <f>IF($A501=$C$2,runs!Q498,1/0)</f>
        <v>#DIV/0!</v>
      </c>
      <c r="H501" s="29" t="e">
        <f>IF($A501=$C$2,runs!R498,1/0)</f>
        <v>#DIV/0!</v>
      </c>
      <c r="I501" s="29" t="e">
        <f>IF($A501=$C$2,runs!S498,1/0)</f>
        <v>#DIV/0!</v>
      </c>
      <c r="J501" s="29" t="e">
        <f>IF($A501=$C$2,runs!O498/runs!M498,1/0)</f>
        <v>#DIV/0!</v>
      </c>
      <c r="K501" s="29" t="e">
        <f t="shared" si="7"/>
        <v>#DIV/0!</v>
      </c>
      <c r="L501" s="29" t="e">
        <f>IF($A501=$C$2,runs!W498,1/0)</f>
        <v>#DIV/0!</v>
      </c>
      <c r="M501" s="29" t="e">
        <f>IF($A501=$C$2,runs!X498,1/0)</f>
        <v>#DIV/0!</v>
      </c>
    </row>
    <row r="502" spans="1:13" x14ac:dyDescent="0.2">
      <c r="A502" s="29">
        <f>runs!C499</f>
        <v>0</v>
      </c>
      <c r="B502" s="29" t="str">
        <f>IF($A502=$C$2,runs!B499," ")</f>
        <v xml:space="preserve"> </v>
      </c>
      <c r="C502" s="29" t="e">
        <f>IF($A502=$C$2,runs!A499,1/0)</f>
        <v>#DIV/0!</v>
      </c>
      <c r="D502" s="29" t="e">
        <f>IF($A502=$C$2,Rohdaten!I499,1/0)</f>
        <v>#DIV/0!</v>
      </c>
      <c r="E502" s="29" t="e">
        <f>IF($A502=$C$2,runs!L499/runs!M499,1/0)</f>
        <v>#DIV/0!</v>
      </c>
      <c r="F502" s="29" t="e">
        <f>IF($A502=$C$2,runs!P499,1/0)</f>
        <v>#DIV/0!</v>
      </c>
      <c r="G502" s="29" t="e">
        <f>IF($A502=$C$2,runs!Q499,1/0)</f>
        <v>#DIV/0!</v>
      </c>
      <c r="H502" s="29" t="e">
        <f>IF($A502=$C$2,runs!R499,1/0)</f>
        <v>#DIV/0!</v>
      </c>
      <c r="I502" s="29" t="e">
        <f>IF($A502=$C$2,runs!S499,1/0)</f>
        <v>#DIV/0!</v>
      </c>
      <c r="J502" s="29" t="e">
        <f>IF($A502=$C$2,runs!O499/runs!M499,1/0)</f>
        <v>#DIV/0!</v>
      </c>
      <c r="K502" s="29" t="e">
        <f t="shared" si="7"/>
        <v>#DIV/0!</v>
      </c>
      <c r="L502" s="29" t="e">
        <f>IF($A502=$C$2,runs!W499,1/0)</f>
        <v>#DIV/0!</v>
      </c>
      <c r="M502" s="29" t="e">
        <f>IF($A502=$C$2,runs!X499,1/0)</f>
        <v>#DIV/0!</v>
      </c>
    </row>
    <row r="503" spans="1:13" x14ac:dyDescent="0.2">
      <c r="A503" s="29">
        <f>runs!C500</f>
        <v>0</v>
      </c>
      <c r="B503" s="29" t="str">
        <f>IF($A503=$C$2,runs!B500," ")</f>
        <v xml:space="preserve"> </v>
      </c>
      <c r="C503" s="29" t="e">
        <f>IF($A503=$C$2,runs!A500,1/0)</f>
        <v>#DIV/0!</v>
      </c>
      <c r="D503" s="29" t="e">
        <f>IF($A503=$C$2,Rohdaten!I500,1/0)</f>
        <v>#DIV/0!</v>
      </c>
      <c r="E503" s="29" t="e">
        <f>IF($A503=$C$2,runs!L500/runs!M500,1/0)</f>
        <v>#DIV/0!</v>
      </c>
      <c r="F503" s="29" t="e">
        <f>IF($A503=$C$2,runs!P500,1/0)</f>
        <v>#DIV/0!</v>
      </c>
      <c r="G503" s="29" t="e">
        <f>IF($A503=$C$2,runs!Q500,1/0)</f>
        <v>#DIV/0!</v>
      </c>
      <c r="H503" s="29" t="e">
        <f>IF($A503=$C$2,runs!R500,1/0)</f>
        <v>#DIV/0!</v>
      </c>
      <c r="I503" s="29" t="e">
        <f>IF($A503=$C$2,runs!S500,1/0)</f>
        <v>#DIV/0!</v>
      </c>
      <c r="J503" s="29" t="e">
        <f>IF($A503=$C$2,runs!O500/runs!M500,1/0)</f>
        <v>#DIV/0!</v>
      </c>
      <c r="K503" s="29" t="e">
        <f t="shared" si="7"/>
        <v>#DIV/0!</v>
      </c>
      <c r="L503" s="29" t="e">
        <f>IF($A503=$C$2,runs!W500,1/0)</f>
        <v>#DIV/0!</v>
      </c>
      <c r="M503" s="29" t="e">
        <f>IF($A503=$C$2,runs!X500,1/0)</f>
        <v>#DIV/0!</v>
      </c>
    </row>
    <row r="504" spans="1:13" x14ac:dyDescent="0.2">
      <c r="A504" s="29">
        <f>runs!C501</f>
        <v>0</v>
      </c>
      <c r="B504" s="29" t="str">
        <f>IF($A504=$C$2,runs!B501," ")</f>
        <v xml:space="preserve"> </v>
      </c>
      <c r="C504" s="29" t="e">
        <f>IF($A504=$C$2,runs!A501,1/0)</f>
        <v>#DIV/0!</v>
      </c>
      <c r="D504" s="29" t="e">
        <f>IF($A504=$C$2,Rohdaten!I501,1/0)</f>
        <v>#DIV/0!</v>
      </c>
      <c r="E504" s="29" t="e">
        <f>IF($A504=$C$2,runs!L501/runs!M501,1/0)</f>
        <v>#DIV/0!</v>
      </c>
      <c r="F504" s="29" t="e">
        <f>IF($A504=$C$2,runs!P501,1/0)</f>
        <v>#DIV/0!</v>
      </c>
      <c r="G504" s="29" t="e">
        <f>IF($A504=$C$2,runs!Q501,1/0)</f>
        <v>#DIV/0!</v>
      </c>
      <c r="H504" s="29" t="e">
        <f>IF($A504=$C$2,runs!R501,1/0)</f>
        <v>#DIV/0!</v>
      </c>
      <c r="I504" s="29" t="e">
        <f>IF($A504=$C$2,runs!S501,1/0)</f>
        <v>#DIV/0!</v>
      </c>
      <c r="J504" s="29" t="e">
        <f>IF($A504=$C$2,runs!O501/runs!M501,1/0)</f>
        <v>#DIV/0!</v>
      </c>
      <c r="K504" s="29" t="e">
        <f t="shared" si="7"/>
        <v>#DIV/0!</v>
      </c>
      <c r="L504" s="29" t="e">
        <f>IF($A504=$C$2,runs!W501,1/0)</f>
        <v>#DIV/0!</v>
      </c>
      <c r="M504" s="29" t="e">
        <f>IF($A504=$C$2,runs!X501,1/0)</f>
        <v>#DIV/0!</v>
      </c>
    </row>
    <row r="505" spans="1:13" x14ac:dyDescent="0.2">
      <c r="A505" s="29">
        <f>runs!C502</f>
        <v>0</v>
      </c>
      <c r="B505" s="29" t="str">
        <f>IF($A505=$C$2,runs!B502," ")</f>
        <v xml:space="preserve"> </v>
      </c>
      <c r="C505" s="29" t="e">
        <f>IF($A505=$C$2,runs!A502,1/0)</f>
        <v>#DIV/0!</v>
      </c>
      <c r="D505" s="29" t="e">
        <f>IF($A505=$C$2,Rohdaten!I502,1/0)</f>
        <v>#DIV/0!</v>
      </c>
      <c r="E505" s="29" t="e">
        <f>IF($A505=$C$2,runs!L502/runs!M502,1/0)</f>
        <v>#DIV/0!</v>
      </c>
      <c r="F505" s="29" t="e">
        <f>IF($A505=$C$2,runs!P502,1/0)</f>
        <v>#DIV/0!</v>
      </c>
      <c r="G505" s="29" t="e">
        <f>IF($A505=$C$2,runs!Q502,1/0)</f>
        <v>#DIV/0!</v>
      </c>
      <c r="H505" s="29" t="e">
        <f>IF($A505=$C$2,runs!R502,1/0)</f>
        <v>#DIV/0!</v>
      </c>
      <c r="I505" s="29" t="e">
        <f>IF($A505=$C$2,runs!S502,1/0)</f>
        <v>#DIV/0!</v>
      </c>
      <c r="J505" s="29" t="e">
        <f>IF($A505=$C$2,runs!O502/runs!M502,1/0)</f>
        <v>#DIV/0!</v>
      </c>
      <c r="K505" s="29" t="e">
        <f t="shared" si="7"/>
        <v>#DIV/0!</v>
      </c>
      <c r="L505" s="29" t="e">
        <f>IF($A505=$C$2,runs!W502,1/0)</f>
        <v>#DIV/0!</v>
      </c>
      <c r="M505" s="29" t="e">
        <f>IF($A505=$C$2,runs!X502,1/0)</f>
        <v>#DIV/0!</v>
      </c>
    </row>
    <row r="506" spans="1:13" x14ac:dyDescent="0.2">
      <c r="A506" s="29">
        <f>runs!C503</f>
        <v>0</v>
      </c>
      <c r="B506" s="29" t="str">
        <f>IF($A506=$C$2,runs!B503," ")</f>
        <v xml:space="preserve"> </v>
      </c>
      <c r="C506" s="29" t="e">
        <f>IF($A506=$C$2,runs!A503,1/0)</f>
        <v>#DIV/0!</v>
      </c>
      <c r="D506" s="29" t="e">
        <f>IF($A506=$C$2,Rohdaten!I503,1/0)</f>
        <v>#DIV/0!</v>
      </c>
      <c r="E506" s="29" t="e">
        <f>IF($A506=$C$2,runs!L503/runs!M503,1/0)</f>
        <v>#DIV/0!</v>
      </c>
      <c r="F506" s="29" t="e">
        <f>IF($A506=$C$2,runs!P503,1/0)</f>
        <v>#DIV/0!</v>
      </c>
      <c r="G506" s="29" t="e">
        <f>IF($A506=$C$2,runs!Q503,1/0)</f>
        <v>#DIV/0!</v>
      </c>
      <c r="H506" s="29" t="e">
        <f>IF($A506=$C$2,runs!R503,1/0)</f>
        <v>#DIV/0!</v>
      </c>
      <c r="I506" s="29" t="e">
        <f>IF($A506=$C$2,runs!S503,1/0)</f>
        <v>#DIV/0!</v>
      </c>
      <c r="J506" s="29" t="e">
        <f>IF($A506=$C$2,runs!O503/runs!M503,1/0)</f>
        <v>#DIV/0!</v>
      </c>
      <c r="K506" s="29" t="e">
        <f t="shared" si="7"/>
        <v>#DIV/0!</v>
      </c>
      <c r="L506" s="29" t="e">
        <f>IF($A506=$C$2,runs!W503,1/0)</f>
        <v>#DIV/0!</v>
      </c>
      <c r="M506" s="29" t="e">
        <f>IF($A506=$C$2,runs!X503,1/0)</f>
        <v>#DIV/0!</v>
      </c>
    </row>
    <row r="507" spans="1:13" x14ac:dyDescent="0.2">
      <c r="A507" s="29">
        <f>runs!C504</f>
        <v>0</v>
      </c>
      <c r="B507" s="29" t="str">
        <f>IF($A507=$C$2,runs!B504," ")</f>
        <v xml:space="preserve"> </v>
      </c>
      <c r="C507" s="29" t="e">
        <f>IF($A507=$C$2,runs!A504,1/0)</f>
        <v>#DIV/0!</v>
      </c>
      <c r="D507" s="29" t="e">
        <f>IF($A507=$C$2,Rohdaten!I504,1/0)</f>
        <v>#DIV/0!</v>
      </c>
      <c r="E507" s="29" t="e">
        <f>IF($A507=$C$2,runs!L504/runs!M504,1/0)</f>
        <v>#DIV/0!</v>
      </c>
      <c r="F507" s="29" t="e">
        <f>IF($A507=$C$2,runs!P504,1/0)</f>
        <v>#DIV/0!</v>
      </c>
      <c r="G507" s="29" t="e">
        <f>IF($A507=$C$2,runs!Q504,1/0)</f>
        <v>#DIV/0!</v>
      </c>
      <c r="H507" s="29" t="e">
        <f>IF($A507=$C$2,runs!R504,1/0)</f>
        <v>#DIV/0!</v>
      </c>
      <c r="I507" s="29" t="e">
        <f>IF($A507=$C$2,runs!S504,1/0)</f>
        <v>#DIV/0!</v>
      </c>
      <c r="J507" s="29" t="e">
        <f>IF($A507=$C$2,runs!O504/runs!M504,1/0)</f>
        <v>#DIV/0!</v>
      </c>
      <c r="K507" s="29" t="e">
        <f t="shared" si="7"/>
        <v>#DIV/0!</v>
      </c>
      <c r="L507" s="29" t="e">
        <f>IF($A507=$C$2,runs!W504,1/0)</f>
        <v>#DIV/0!</v>
      </c>
      <c r="M507" s="29" t="e">
        <f>IF($A507=$C$2,runs!X504,1/0)</f>
        <v>#DIV/0!</v>
      </c>
    </row>
    <row r="508" spans="1:13" x14ac:dyDescent="0.2">
      <c r="A508" s="29">
        <f>runs!C505</f>
        <v>0</v>
      </c>
      <c r="B508" s="29" t="str">
        <f>IF($A508=$C$2,runs!B505," ")</f>
        <v xml:space="preserve"> </v>
      </c>
      <c r="C508" s="29" t="e">
        <f>IF($A508=$C$2,runs!A505,1/0)</f>
        <v>#DIV/0!</v>
      </c>
      <c r="D508" s="29" t="e">
        <f>IF($A508=$C$2,Rohdaten!I505,1/0)</f>
        <v>#DIV/0!</v>
      </c>
      <c r="E508" s="29" t="e">
        <f>IF($A508=$C$2,runs!L505/runs!M505,1/0)</f>
        <v>#DIV/0!</v>
      </c>
      <c r="F508" s="29" t="e">
        <f>IF($A508=$C$2,runs!P505,1/0)</f>
        <v>#DIV/0!</v>
      </c>
      <c r="G508" s="29" t="e">
        <f>IF($A508=$C$2,runs!Q505,1/0)</f>
        <v>#DIV/0!</v>
      </c>
      <c r="H508" s="29" t="e">
        <f>IF($A508=$C$2,runs!R505,1/0)</f>
        <v>#DIV/0!</v>
      </c>
      <c r="I508" s="29" t="e">
        <f>IF($A508=$C$2,runs!S505,1/0)</f>
        <v>#DIV/0!</v>
      </c>
      <c r="J508" s="29" t="e">
        <f>IF($A508=$C$2,runs!O505/runs!M505,1/0)</f>
        <v>#DIV/0!</v>
      </c>
      <c r="K508" s="29" t="e">
        <f t="shared" si="7"/>
        <v>#DIV/0!</v>
      </c>
      <c r="L508" s="29" t="e">
        <f>IF($A508=$C$2,runs!W505,1/0)</f>
        <v>#DIV/0!</v>
      </c>
      <c r="M508" s="29" t="e">
        <f>IF($A508=$C$2,runs!X505,1/0)</f>
        <v>#DIV/0!</v>
      </c>
    </row>
    <row r="509" spans="1:13" x14ac:dyDescent="0.2">
      <c r="A509" s="29">
        <f>runs!C506</f>
        <v>0</v>
      </c>
      <c r="B509" s="29" t="str">
        <f>IF($A509=$C$2,runs!B506," ")</f>
        <v xml:space="preserve"> </v>
      </c>
      <c r="C509" s="29" t="e">
        <f>IF($A509=$C$2,runs!A506,1/0)</f>
        <v>#DIV/0!</v>
      </c>
      <c r="D509" s="29" t="e">
        <f>IF($A509=$C$2,Rohdaten!I506,1/0)</f>
        <v>#DIV/0!</v>
      </c>
      <c r="E509" s="29" t="e">
        <f>IF($A509=$C$2,runs!L506/runs!M506,1/0)</f>
        <v>#DIV/0!</v>
      </c>
      <c r="F509" s="29" t="e">
        <f>IF($A509=$C$2,runs!P506,1/0)</f>
        <v>#DIV/0!</v>
      </c>
      <c r="G509" s="29" t="e">
        <f>IF($A509=$C$2,runs!Q506,1/0)</f>
        <v>#DIV/0!</v>
      </c>
      <c r="H509" s="29" t="e">
        <f>IF($A509=$C$2,runs!R506,1/0)</f>
        <v>#DIV/0!</v>
      </c>
      <c r="I509" s="29" t="e">
        <f>IF($A509=$C$2,runs!S506,1/0)</f>
        <v>#DIV/0!</v>
      </c>
      <c r="J509" s="29" t="e">
        <f>IF($A509=$C$2,runs!O506/runs!M506,1/0)</f>
        <v>#DIV/0!</v>
      </c>
      <c r="K509" s="29" t="e">
        <f t="shared" si="7"/>
        <v>#DIV/0!</v>
      </c>
      <c r="L509" s="29" t="e">
        <f>IF($A509=$C$2,runs!W506,1/0)</f>
        <v>#DIV/0!</v>
      </c>
      <c r="M509" s="29" t="e">
        <f>IF($A509=$C$2,runs!X506,1/0)</f>
        <v>#DIV/0!</v>
      </c>
    </row>
    <row r="510" spans="1:13" x14ac:dyDescent="0.2">
      <c r="A510" s="29">
        <f>runs!C507</f>
        <v>0</v>
      </c>
      <c r="B510" s="29" t="str">
        <f>IF($A510=$C$2,runs!B507," ")</f>
        <v xml:space="preserve"> </v>
      </c>
      <c r="C510" s="29" t="e">
        <f>IF($A510=$C$2,runs!A507,1/0)</f>
        <v>#DIV/0!</v>
      </c>
      <c r="D510" s="29" t="e">
        <f>IF($A510=$C$2,Rohdaten!I507,1/0)</f>
        <v>#DIV/0!</v>
      </c>
      <c r="E510" s="29" t="e">
        <f>IF($A510=$C$2,runs!L507/runs!M507,1/0)</f>
        <v>#DIV/0!</v>
      </c>
      <c r="F510" s="29" t="e">
        <f>IF($A510=$C$2,runs!P507,1/0)</f>
        <v>#DIV/0!</v>
      </c>
      <c r="G510" s="29" t="e">
        <f>IF($A510=$C$2,runs!Q507,1/0)</f>
        <v>#DIV/0!</v>
      </c>
      <c r="H510" s="29" t="e">
        <f>IF($A510=$C$2,runs!R507,1/0)</f>
        <v>#DIV/0!</v>
      </c>
      <c r="I510" s="29" t="e">
        <f>IF($A510=$C$2,runs!S507,1/0)</f>
        <v>#DIV/0!</v>
      </c>
      <c r="J510" s="29" t="e">
        <f>IF($A510=$C$2,runs!O507/runs!M507,1/0)</f>
        <v>#DIV/0!</v>
      </c>
      <c r="K510" s="29" t="e">
        <f t="shared" si="7"/>
        <v>#DIV/0!</v>
      </c>
      <c r="L510" s="29" t="e">
        <f>IF($A510=$C$2,runs!W507,1/0)</f>
        <v>#DIV/0!</v>
      </c>
      <c r="M510" s="29" t="e">
        <f>IF($A510=$C$2,runs!X507,1/0)</f>
        <v>#DIV/0!</v>
      </c>
    </row>
    <row r="511" spans="1:13" x14ac:dyDescent="0.2">
      <c r="A511" s="29">
        <f>runs!C508</f>
        <v>0</v>
      </c>
      <c r="B511" s="29" t="str">
        <f>IF($A511=$C$2,runs!B508," ")</f>
        <v xml:space="preserve"> </v>
      </c>
      <c r="C511" s="29" t="e">
        <f>IF($A511=$C$2,runs!A508,1/0)</f>
        <v>#DIV/0!</v>
      </c>
      <c r="D511" s="29" t="e">
        <f>IF($A511=$C$2,Rohdaten!I508,1/0)</f>
        <v>#DIV/0!</v>
      </c>
      <c r="E511" s="29" t="e">
        <f>IF($A511=$C$2,runs!L508/runs!M508,1/0)</f>
        <v>#DIV/0!</v>
      </c>
      <c r="F511" s="29" t="e">
        <f>IF($A511=$C$2,runs!P508,1/0)</f>
        <v>#DIV/0!</v>
      </c>
      <c r="G511" s="29" t="e">
        <f>IF($A511=$C$2,runs!Q508,1/0)</f>
        <v>#DIV/0!</v>
      </c>
      <c r="H511" s="29" t="e">
        <f>IF($A511=$C$2,runs!R508,1/0)</f>
        <v>#DIV/0!</v>
      </c>
      <c r="I511" s="29" t="e">
        <f>IF($A511=$C$2,runs!S508,1/0)</f>
        <v>#DIV/0!</v>
      </c>
      <c r="J511" s="29" t="e">
        <f>IF($A511=$C$2,runs!O508/runs!M508,1/0)</f>
        <v>#DIV/0!</v>
      </c>
      <c r="K511" s="29" t="e">
        <f t="shared" si="7"/>
        <v>#DIV/0!</v>
      </c>
      <c r="L511" s="29" t="e">
        <f>IF($A511=$C$2,runs!W508,1/0)</f>
        <v>#DIV/0!</v>
      </c>
      <c r="M511" s="29" t="e">
        <f>IF($A511=$C$2,runs!X508,1/0)</f>
        <v>#DIV/0!</v>
      </c>
    </row>
    <row r="512" spans="1:13" x14ac:dyDescent="0.2">
      <c r="A512" s="29">
        <f>runs!C509</f>
        <v>0</v>
      </c>
      <c r="B512" s="29" t="str">
        <f>IF($A512=$C$2,runs!B509," ")</f>
        <v xml:space="preserve"> </v>
      </c>
      <c r="C512" s="29" t="e">
        <f>IF($A512=$C$2,runs!A509,1/0)</f>
        <v>#DIV/0!</v>
      </c>
      <c r="D512" s="29" t="e">
        <f>IF($A512=$C$2,Rohdaten!I509,1/0)</f>
        <v>#DIV/0!</v>
      </c>
      <c r="E512" s="29" t="e">
        <f>IF($A512=$C$2,runs!L509/runs!M509,1/0)</f>
        <v>#DIV/0!</v>
      </c>
      <c r="F512" s="29" t="e">
        <f>IF($A512=$C$2,runs!P509,1/0)</f>
        <v>#DIV/0!</v>
      </c>
      <c r="G512" s="29" t="e">
        <f>IF($A512=$C$2,runs!Q509,1/0)</f>
        <v>#DIV/0!</v>
      </c>
      <c r="H512" s="29" t="e">
        <f>IF($A512=$C$2,runs!R509,1/0)</f>
        <v>#DIV/0!</v>
      </c>
      <c r="I512" s="29" t="e">
        <f>IF($A512=$C$2,runs!S509,1/0)</f>
        <v>#DIV/0!</v>
      </c>
      <c r="J512" s="29" t="e">
        <f>IF($A512=$C$2,runs!O509/runs!M509,1/0)</f>
        <v>#DIV/0!</v>
      </c>
      <c r="K512" s="29" t="e">
        <f t="shared" si="7"/>
        <v>#DIV/0!</v>
      </c>
      <c r="L512" s="29" t="e">
        <f>IF($A512=$C$2,runs!W509,1/0)</f>
        <v>#DIV/0!</v>
      </c>
      <c r="M512" s="29" t="e">
        <f>IF($A512=$C$2,runs!X509,1/0)</f>
        <v>#DIV/0!</v>
      </c>
    </row>
    <row r="513" spans="1:13" x14ac:dyDescent="0.2">
      <c r="A513" s="29">
        <f>runs!C510</f>
        <v>0</v>
      </c>
      <c r="B513" s="29" t="str">
        <f>IF($A513=$C$2,runs!B510," ")</f>
        <v xml:space="preserve"> </v>
      </c>
      <c r="C513" s="29" t="e">
        <f>IF($A513=$C$2,runs!A510,1/0)</f>
        <v>#DIV/0!</v>
      </c>
      <c r="D513" s="29" t="e">
        <f>IF($A513=$C$2,Rohdaten!I510,1/0)</f>
        <v>#DIV/0!</v>
      </c>
      <c r="E513" s="29" t="e">
        <f>IF($A513=$C$2,runs!L510/runs!M510,1/0)</f>
        <v>#DIV/0!</v>
      </c>
      <c r="F513" s="29" t="e">
        <f>IF($A513=$C$2,runs!P510,1/0)</f>
        <v>#DIV/0!</v>
      </c>
      <c r="G513" s="29" t="e">
        <f>IF($A513=$C$2,runs!Q510,1/0)</f>
        <v>#DIV/0!</v>
      </c>
      <c r="H513" s="29" t="e">
        <f>IF($A513=$C$2,runs!R510,1/0)</f>
        <v>#DIV/0!</v>
      </c>
      <c r="I513" s="29" t="e">
        <f>IF($A513=$C$2,runs!S510,1/0)</f>
        <v>#DIV/0!</v>
      </c>
      <c r="J513" s="29" t="e">
        <f>IF($A513=$C$2,runs!O510/runs!M510,1/0)</f>
        <v>#DIV/0!</v>
      </c>
      <c r="K513" s="29" t="e">
        <f t="shared" si="7"/>
        <v>#DIV/0!</v>
      </c>
      <c r="L513" s="29" t="e">
        <f>IF($A513=$C$2,runs!W510,1/0)</f>
        <v>#DIV/0!</v>
      </c>
      <c r="M513" s="29" t="e">
        <f>IF($A513=$C$2,runs!X510,1/0)</f>
        <v>#DIV/0!</v>
      </c>
    </row>
    <row r="514" spans="1:13" x14ac:dyDescent="0.2">
      <c r="A514" s="29">
        <f>runs!C511</f>
        <v>0</v>
      </c>
      <c r="B514" s="29" t="str">
        <f>IF($A514=$C$2,runs!B511," ")</f>
        <v xml:space="preserve"> </v>
      </c>
      <c r="C514" s="29" t="e">
        <f>IF($A514=$C$2,runs!A511,1/0)</f>
        <v>#DIV/0!</v>
      </c>
      <c r="D514" s="29" t="e">
        <f>IF($A514=$C$2,Rohdaten!I511,1/0)</f>
        <v>#DIV/0!</v>
      </c>
      <c r="E514" s="29" t="e">
        <f>IF($A514=$C$2,runs!L511/runs!M511,1/0)</f>
        <v>#DIV/0!</v>
      </c>
      <c r="F514" s="29" t="e">
        <f>IF($A514=$C$2,runs!P511,1/0)</f>
        <v>#DIV/0!</v>
      </c>
      <c r="G514" s="29" t="e">
        <f>IF($A514=$C$2,runs!Q511,1/0)</f>
        <v>#DIV/0!</v>
      </c>
      <c r="H514" s="29" t="e">
        <f>IF($A514=$C$2,runs!R511,1/0)</f>
        <v>#DIV/0!</v>
      </c>
      <c r="I514" s="29" t="e">
        <f>IF($A514=$C$2,runs!S511,1/0)</f>
        <v>#DIV/0!</v>
      </c>
      <c r="J514" s="29" t="e">
        <f>IF($A514=$C$2,runs!O511/runs!M511,1/0)</f>
        <v>#DIV/0!</v>
      </c>
      <c r="K514" s="29" t="e">
        <f t="shared" si="7"/>
        <v>#DIV/0!</v>
      </c>
      <c r="L514" s="29" t="e">
        <f>IF($A514=$C$2,runs!W511,1/0)</f>
        <v>#DIV/0!</v>
      </c>
      <c r="M514" s="29" t="e">
        <f>IF($A514=$C$2,runs!X511,1/0)</f>
        <v>#DIV/0!</v>
      </c>
    </row>
    <row r="515" spans="1:13" x14ac:dyDescent="0.2">
      <c r="A515" s="29">
        <f>runs!C512</f>
        <v>0</v>
      </c>
      <c r="B515" s="29" t="str">
        <f>IF($A515=$C$2,runs!B512," ")</f>
        <v xml:space="preserve"> </v>
      </c>
      <c r="C515" s="29" t="e">
        <f>IF($A515=$C$2,runs!A512,1/0)</f>
        <v>#DIV/0!</v>
      </c>
      <c r="D515" s="29" t="e">
        <f>IF($A515=$C$2,Rohdaten!I512,1/0)</f>
        <v>#DIV/0!</v>
      </c>
      <c r="E515" s="29" t="e">
        <f>IF($A515=$C$2,runs!L512/runs!M512,1/0)</f>
        <v>#DIV/0!</v>
      </c>
      <c r="F515" s="29" t="e">
        <f>IF($A515=$C$2,runs!P512,1/0)</f>
        <v>#DIV/0!</v>
      </c>
      <c r="G515" s="29" t="e">
        <f>IF($A515=$C$2,runs!Q512,1/0)</f>
        <v>#DIV/0!</v>
      </c>
      <c r="H515" s="29" t="e">
        <f>IF($A515=$C$2,runs!R512,1/0)</f>
        <v>#DIV/0!</v>
      </c>
      <c r="I515" s="29" t="e">
        <f>IF($A515=$C$2,runs!S512,1/0)</f>
        <v>#DIV/0!</v>
      </c>
      <c r="J515" s="29" t="e">
        <f>IF($A515=$C$2,runs!O512/runs!M512,1/0)</f>
        <v>#DIV/0!</v>
      </c>
      <c r="K515" s="29" t="e">
        <f t="shared" si="7"/>
        <v>#DIV/0!</v>
      </c>
      <c r="L515" s="29" t="e">
        <f>IF($A515=$C$2,runs!W512,1/0)</f>
        <v>#DIV/0!</v>
      </c>
      <c r="M515" s="29" t="e">
        <f>IF($A515=$C$2,runs!X512,1/0)</f>
        <v>#DIV/0!</v>
      </c>
    </row>
    <row r="516" spans="1:13" x14ac:dyDescent="0.2">
      <c r="A516" s="29">
        <f>runs!C513</f>
        <v>0</v>
      </c>
      <c r="B516" s="29" t="str">
        <f>IF($A516=$C$2,runs!B513," ")</f>
        <v xml:space="preserve"> </v>
      </c>
      <c r="C516" s="29" t="e">
        <f>IF($A516=$C$2,runs!A513,1/0)</f>
        <v>#DIV/0!</v>
      </c>
      <c r="D516" s="29" t="e">
        <f>IF($A516=$C$2,Rohdaten!I513,1/0)</f>
        <v>#DIV/0!</v>
      </c>
      <c r="E516" s="29" t="e">
        <f>IF($A516=$C$2,runs!L513/runs!M513,1/0)</f>
        <v>#DIV/0!</v>
      </c>
      <c r="F516" s="29" t="e">
        <f>IF($A516=$C$2,runs!P513,1/0)</f>
        <v>#DIV/0!</v>
      </c>
      <c r="G516" s="29" t="e">
        <f>IF($A516=$C$2,runs!Q513,1/0)</f>
        <v>#DIV/0!</v>
      </c>
      <c r="H516" s="29" t="e">
        <f>IF($A516=$C$2,runs!R513,1/0)</f>
        <v>#DIV/0!</v>
      </c>
      <c r="I516" s="29" t="e">
        <f>IF($A516=$C$2,runs!S513,1/0)</f>
        <v>#DIV/0!</v>
      </c>
      <c r="J516" s="29" t="e">
        <f>IF($A516=$C$2,runs!O513/runs!M513,1/0)</f>
        <v>#DIV/0!</v>
      </c>
      <c r="K516" s="29" t="e">
        <f t="shared" si="7"/>
        <v>#DIV/0!</v>
      </c>
      <c r="L516" s="29" t="e">
        <f>IF($A516=$C$2,runs!W513,1/0)</f>
        <v>#DIV/0!</v>
      </c>
      <c r="M516" s="29" t="e">
        <f>IF($A516=$C$2,runs!X513,1/0)</f>
        <v>#DIV/0!</v>
      </c>
    </row>
    <row r="517" spans="1:13" x14ac:dyDescent="0.2">
      <c r="A517" s="29">
        <f>runs!C514</f>
        <v>0</v>
      </c>
      <c r="B517" s="29" t="str">
        <f>IF($A517=$C$2,runs!B514," ")</f>
        <v xml:space="preserve"> </v>
      </c>
      <c r="C517" s="29" t="e">
        <f>IF($A517=$C$2,runs!A514,1/0)</f>
        <v>#DIV/0!</v>
      </c>
      <c r="D517" s="29" t="e">
        <f>IF($A517=$C$2,Rohdaten!I514,1/0)</f>
        <v>#DIV/0!</v>
      </c>
      <c r="E517" s="29" t="e">
        <f>IF($A517=$C$2,runs!L514/runs!M514,1/0)</f>
        <v>#DIV/0!</v>
      </c>
      <c r="F517" s="29" t="e">
        <f>IF($A517=$C$2,runs!P514,1/0)</f>
        <v>#DIV/0!</v>
      </c>
      <c r="G517" s="29" t="e">
        <f>IF($A517=$C$2,runs!Q514,1/0)</f>
        <v>#DIV/0!</v>
      </c>
      <c r="H517" s="29" t="e">
        <f>IF($A517=$C$2,runs!R514,1/0)</f>
        <v>#DIV/0!</v>
      </c>
      <c r="I517" s="29" t="e">
        <f>IF($A517=$C$2,runs!S514,1/0)</f>
        <v>#DIV/0!</v>
      </c>
      <c r="J517" s="29" t="e">
        <f>IF($A517=$C$2,runs!O514/runs!M514,1/0)</f>
        <v>#DIV/0!</v>
      </c>
      <c r="K517" s="29" t="e">
        <f t="shared" si="7"/>
        <v>#DIV/0!</v>
      </c>
      <c r="L517" s="29" t="e">
        <f>IF($A517=$C$2,runs!W514,1/0)</f>
        <v>#DIV/0!</v>
      </c>
      <c r="M517" s="29" t="e">
        <f>IF($A517=$C$2,runs!X514,1/0)</f>
        <v>#DIV/0!</v>
      </c>
    </row>
    <row r="518" spans="1:13" x14ac:dyDescent="0.2">
      <c r="A518" s="29">
        <f>runs!C515</f>
        <v>0</v>
      </c>
      <c r="B518" s="29" t="str">
        <f>IF($A518=$C$2,runs!B515," ")</f>
        <v xml:space="preserve"> </v>
      </c>
      <c r="C518" s="29" t="e">
        <f>IF($A518=$C$2,runs!A515,1/0)</f>
        <v>#DIV/0!</v>
      </c>
      <c r="D518" s="29" t="e">
        <f>IF($A518=$C$2,Rohdaten!I515,1/0)</f>
        <v>#DIV/0!</v>
      </c>
      <c r="E518" s="29" t="e">
        <f>IF($A518=$C$2,runs!L515/runs!M515,1/0)</f>
        <v>#DIV/0!</v>
      </c>
      <c r="F518" s="29" t="e">
        <f>IF($A518=$C$2,runs!P515,1/0)</f>
        <v>#DIV/0!</v>
      </c>
      <c r="G518" s="29" t="e">
        <f>IF($A518=$C$2,runs!Q515,1/0)</f>
        <v>#DIV/0!</v>
      </c>
      <c r="H518" s="29" t="e">
        <f>IF($A518=$C$2,runs!R515,1/0)</f>
        <v>#DIV/0!</v>
      </c>
      <c r="I518" s="29" t="e">
        <f>IF($A518=$C$2,runs!S515,1/0)</f>
        <v>#DIV/0!</v>
      </c>
      <c r="J518" s="29" t="e">
        <f>IF($A518=$C$2,runs!O515/runs!M515,1/0)</f>
        <v>#DIV/0!</v>
      </c>
      <c r="K518" s="29" t="e">
        <f t="shared" ref="K518:K581" si="8">J518*1000000000</f>
        <v>#DIV/0!</v>
      </c>
      <c r="L518" s="29" t="e">
        <f>IF($A518=$C$2,runs!W515,1/0)</f>
        <v>#DIV/0!</v>
      </c>
      <c r="M518" s="29" t="e">
        <f>IF($A518=$C$2,runs!X515,1/0)</f>
        <v>#DIV/0!</v>
      </c>
    </row>
    <row r="519" spans="1:13" x14ac:dyDescent="0.2">
      <c r="A519" s="29">
        <f>runs!C516</f>
        <v>0</v>
      </c>
      <c r="B519" s="29" t="str">
        <f>IF($A519=$C$2,runs!B516," ")</f>
        <v xml:space="preserve"> </v>
      </c>
      <c r="C519" s="29" t="e">
        <f>IF($A519=$C$2,runs!A516,1/0)</f>
        <v>#DIV/0!</v>
      </c>
      <c r="D519" s="29" t="e">
        <f>IF($A519=$C$2,Rohdaten!I516,1/0)</f>
        <v>#DIV/0!</v>
      </c>
      <c r="E519" s="29" t="e">
        <f>IF($A519=$C$2,runs!L516/runs!M516,1/0)</f>
        <v>#DIV/0!</v>
      </c>
      <c r="F519" s="29" t="e">
        <f>IF($A519=$C$2,runs!P516,1/0)</f>
        <v>#DIV/0!</v>
      </c>
      <c r="G519" s="29" t="e">
        <f>IF($A519=$C$2,runs!Q516,1/0)</f>
        <v>#DIV/0!</v>
      </c>
      <c r="H519" s="29" t="e">
        <f>IF($A519=$C$2,runs!R516,1/0)</f>
        <v>#DIV/0!</v>
      </c>
      <c r="I519" s="29" t="e">
        <f>IF($A519=$C$2,runs!S516,1/0)</f>
        <v>#DIV/0!</v>
      </c>
      <c r="J519" s="29" t="e">
        <f>IF($A519=$C$2,runs!O516/runs!M516,1/0)</f>
        <v>#DIV/0!</v>
      </c>
      <c r="K519" s="29" t="e">
        <f t="shared" si="8"/>
        <v>#DIV/0!</v>
      </c>
      <c r="L519" s="29" t="e">
        <f>IF($A519=$C$2,runs!W516,1/0)</f>
        <v>#DIV/0!</v>
      </c>
      <c r="M519" s="29" t="e">
        <f>IF($A519=$C$2,runs!X516,1/0)</f>
        <v>#DIV/0!</v>
      </c>
    </row>
    <row r="520" spans="1:13" x14ac:dyDescent="0.2">
      <c r="A520" s="29">
        <f>runs!C517</f>
        <v>0</v>
      </c>
      <c r="B520" s="29" t="str">
        <f>IF($A520=$C$2,runs!B517," ")</f>
        <v xml:space="preserve"> </v>
      </c>
      <c r="C520" s="29" t="e">
        <f>IF($A520=$C$2,runs!A517,1/0)</f>
        <v>#DIV/0!</v>
      </c>
      <c r="D520" s="29" t="e">
        <f>IF($A520=$C$2,Rohdaten!I517,1/0)</f>
        <v>#DIV/0!</v>
      </c>
      <c r="E520" s="29" t="e">
        <f>IF($A520=$C$2,runs!L517/runs!M517,1/0)</f>
        <v>#DIV/0!</v>
      </c>
      <c r="F520" s="29" t="e">
        <f>IF($A520=$C$2,runs!P517,1/0)</f>
        <v>#DIV/0!</v>
      </c>
      <c r="G520" s="29" t="e">
        <f>IF($A520=$C$2,runs!Q517,1/0)</f>
        <v>#DIV/0!</v>
      </c>
      <c r="H520" s="29" t="e">
        <f>IF($A520=$C$2,runs!R517,1/0)</f>
        <v>#DIV/0!</v>
      </c>
      <c r="I520" s="29" t="e">
        <f>IF($A520=$C$2,runs!S517,1/0)</f>
        <v>#DIV/0!</v>
      </c>
      <c r="J520" s="29" t="e">
        <f>IF($A520=$C$2,runs!O517/runs!M517,1/0)</f>
        <v>#DIV/0!</v>
      </c>
      <c r="K520" s="29" t="e">
        <f t="shared" si="8"/>
        <v>#DIV/0!</v>
      </c>
      <c r="L520" s="29" t="e">
        <f>IF($A520=$C$2,runs!W517,1/0)</f>
        <v>#DIV/0!</v>
      </c>
      <c r="M520" s="29" t="e">
        <f>IF($A520=$C$2,runs!X517,1/0)</f>
        <v>#DIV/0!</v>
      </c>
    </row>
    <row r="521" spans="1:13" x14ac:dyDescent="0.2">
      <c r="A521" s="29">
        <f>runs!C518</f>
        <v>0</v>
      </c>
      <c r="B521" s="29" t="str">
        <f>IF($A521=$C$2,runs!B518," ")</f>
        <v xml:space="preserve"> </v>
      </c>
      <c r="C521" s="29" t="e">
        <f>IF($A521=$C$2,runs!A518,1/0)</f>
        <v>#DIV/0!</v>
      </c>
      <c r="D521" s="29" t="e">
        <f>IF($A521=$C$2,Rohdaten!I518,1/0)</f>
        <v>#DIV/0!</v>
      </c>
      <c r="E521" s="29" t="e">
        <f>IF($A521=$C$2,runs!L518/runs!M518,1/0)</f>
        <v>#DIV/0!</v>
      </c>
      <c r="F521" s="29" t="e">
        <f>IF($A521=$C$2,runs!P518,1/0)</f>
        <v>#DIV/0!</v>
      </c>
      <c r="G521" s="29" t="e">
        <f>IF($A521=$C$2,runs!Q518,1/0)</f>
        <v>#DIV/0!</v>
      </c>
      <c r="H521" s="29" t="e">
        <f>IF($A521=$C$2,runs!R518,1/0)</f>
        <v>#DIV/0!</v>
      </c>
      <c r="I521" s="29" t="e">
        <f>IF($A521=$C$2,runs!S518,1/0)</f>
        <v>#DIV/0!</v>
      </c>
      <c r="J521" s="29" t="e">
        <f>IF($A521=$C$2,runs!O518/runs!M518,1/0)</f>
        <v>#DIV/0!</v>
      </c>
      <c r="K521" s="29" t="e">
        <f t="shared" si="8"/>
        <v>#DIV/0!</v>
      </c>
      <c r="L521" s="29" t="e">
        <f>IF($A521=$C$2,runs!W518,1/0)</f>
        <v>#DIV/0!</v>
      </c>
      <c r="M521" s="29" t="e">
        <f>IF($A521=$C$2,runs!X518,1/0)</f>
        <v>#DIV/0!</v>
      </c>
    </row>
    <row r="522" spans="1:13" x14ac:dyDescent="0.2">
      <c r="A522" s="29">
        <f>runs!C519</f>
        <v>0</v>
      </c>
      <c r="B522" s="29" t="str">
        <f>IF($A522=$C$2,runs!B519," ")</f>
        <v xml:space="preserve"> </v>
      </c>
      <c r="C522" s="29" t="e">
        <f>IF($A522=$C$2,runs!A519,1/0)</f>
        <v>#DIV/0!</v>
      </c>
      <c r="D522" s="29" t="e">
        <f>IF($A522=$C$2,Rohdaten!I519,1/0)</f>
        <v>#DIV/0!</v>
      </c>
      <c r="E522" s="29" t="e">
        <f>IF($A522=$C$2,runs!L519/runs!M519,1/0)</f>
        <v>#DIV/0!</v>
      </c>
      <c r="F522" s="29" t="e">
        <f>IF($A522=$C$2,runs!P519,1/0)</f>
        <v>#DIV/0!</v>
      </c>
      <c r="G522" s="29" t="e">
        <f>IF($A522=$C$2,runs!Q519,1/0)</f>
        <v>#DIV/0!</v>
      </c>
      <c r="H522" s="29" t="e">
        <f>IF($A522=$C$2,runs!R519,1/0)</f>
        <v>#DIV/0!</v>
      </c>
      <c r="I522" s="29" t="e">
        <f>IF($A522=$C$2,runs!S519,1/0)</f>
        <v>#DIV/0!</v>
      </c>
      <c r="J522" s="29" t="e">
        <f>IF($A522=$C$2,runs!O519/runs!M519,1/0)</f>
        <v>#DIV/0!</v>
      </c>
      <c r="K522" s="29" t="e">
        <f t="shared" si="8"/>
        <v>#DIV/0!</v>
      </c>
      <c r="L522" s="29" t="e">
        <f>IF($A522=$C$2,runs!W519,1/0)</f>
        <v>#DIV/0!</v>
      </c>
      <c r="M522" s="29" t="e">
        <f>IF($A522=$C$2,runs!X519,1/0)</f>
        <v>#DIV/0!</v>
      </c>
    </row>
    <row r="523" spans="1:13" x14ac:dyDescent="0.2">
      <c r="A523" s="29">
        <f>runs!C520</f>
        <v>0</v>
      </c>
      <c r="B523" s="29" t="str">
        <f>IF($A523=$C$2,runs!B520," ")</f>
        <v xml:space="preserve"> </v>
      </c>
      <c r="C523" s="29" t="e">
        <f>IF($A523=$C$2,runs!A520,1/0)</f>
        <v>#DIV/0!</v>
      </c>
      <c r="D523" s="29" t="e">
        <f>IF($A523=$C$2,Rohdaten!I520,1/0)</f>
        <v>#DIV/0!</v>
      </c>
      <c r="E523" s="29" t="e">
        <f>IF($A523=$C$2,runs!L520/runs!M520,1/0)</f>
        <v>#DIV/0!</v>
      </c>
      <c r="F523" s="29" t="e">
        <f>IF($A523=$C$2,runs!P520,1/0)</f>
        <v>#DIV/0!</v>
      </c>
      <c r="G523" s="29" t="e">
        <f>IF($A523=$C$2,runs!Q520,1/0)</f>
        <v>#DIV/0!</v>
      </c>
      <c r="H523" s="29" t="e">
        <f>IF($A523=$C$2,runs!R520,1/0)</f>
        <v>#DIV/0!</v>
      </c>
      <c r="I523" s="29" t="e">
        <f>IF($A523=$C$2,runs!S520,1/0)</f>
        <v>#DIV/0!</v>
      </c>
      <c r="J523" s="29" t="e">
        <f>IF($A523=$C$2,runs!O520/runs!M520,1/0)</f>
        <v>#DIV/0!</v>
      </c>
      <c r="K523" s="29" t="e">
        <f t="shared" si="8"/>
        <v>#DIV/0!</v>
      </c>
      <c r="L523" s="29" t="e">
        <f>IF($A523=$C$2,runs!W520,1/0)</f>
        <v>#DIV/0!</v>
      </c>
      <c r="M523" s="29" t="e">
        <f>IF($A523=$C$2,runs!X520,1/0)</f>
        <v>#DIV/0!</v>
      </c>
    </row>
    <row r="524" spans="1:13" x14ac:dyDescent="0.2">
      <c r="A524" s="29">
        <f>runs!C521</f>
        <v>0</v>
      </c>
      <c r="B524" s="29" t="str">
        <f>IF($A524=$C$2,runs!B521," ")</f>
        <v xml:space="preserve"> </v>
      </c>
      <c r="C524" s="29" t="e">
        <f>IF($A524=$C$2,runs!A521,1/0)</f>
        <v>#DIV/0!</v>
      </c>
      <c r="D524" s="29" t="e">
        <f>IF($A524=$C$2,Rohdaten!I521,1/0)</f>
        <v>#DIV/0!</v>
      </c>
      <c r="E524" s="29" t="e">
        <f>IF($A524=$C$2,runs!L521/runs!M521,1/0)</f>
        <v>#DIV/0!</v>
      </c>
      <c r="F524" s="29" t="e">
        <f>IF($A524=$C$2,runs!P521,1/0)</f>
        <v>#DIV/0!</v>
      </c>
      <c r="G524" s="29" t="e">
        <f>IF($A524=$C$2,runs!Q521,1/0)</f>
        <v>#DIV/0!</v>
      </c>
      <c r="H524" s="29" t="e">
        <f>IF($A524=$C$2,runs!R521,1/0)</f>
        <v>#DIV/0!</v>
      </c>
      <c r="I524" s="29" t="e">
        <f>IF($A524=$C$2,runs!S521,1/0)</f>
        <v>#DIV/0!</v>
      </c>
      <c r="J524" s="29" t="e">
        <f>IF($A524=$C$2,runs!O521/runs!M521,1/0)</f>
        <v>#DIV/0!</v>
      </c>
      <c r="K524" s="29" t="e">
        <f t="shared" si="8"/>
        <v>#DIV/0!</v>
      </c>
      <c r="L524" s="29" t="e">
        <f>IF($A524=$C$2,runs!W521,1/0)</f>
        <v>#DIV/0!</v>
      </c>
      <c r="M524" s="29" t="e">
        <f>IF($A524=$C$2,runs!X521,1/0)</f>
        <v>#DIV/0!</v>
      </c>
    </row>
    <row r="525" spans="1:13" x14ac:dyDescent="0.2">
      <c r="A525" s="29">
        <f>runs!C522</f>
        <v>0</v>
      </c>
      <c r="B525" s="29" t="str">
        <f>IF($A525=$C$2,runs!B522," ")</f>
        <v xml:space="preserve"> </v>
      </c>
      <c r="C525" s="29" t="e">
        <f>IF($A525=$C$2,runs!A522,1/0)</f>
        <v>#DIV/0!</v>
      </c>
      <c r="D525" s="29" t="e">
        <f>IF($A525=$C$2,Rohdaten!I522,1/0)</f>
        <v>#DIV/0!</v>
      </c>
      <c r="E525" s="29" t="e">
        <f>IF($A525=$C$2,runs!L522/runs!M522,1/0)</f>
        <v>#DIV/0!</v>
      </c>
      <c r="F525" s="29" t="e">
        <f>IF($A525=$C$2,runs!P522,1/0)</f>
        <v>#DIV/0!</v>
      </c>
      <c r="G525" s="29" t="e">
        <f>IF($A525=$C$2,runs!Q522,1/0)</f>
        <v>#DIV/0!</v>
      </c>
      <c r="H525" s="29" t="e">
        <f>IF($A525=$C$2,runs!R522,1/0)</f>
        <v>#DIV/0!</v>
      </c>
      <c r="I525" s="29" t="e">
        <f>IF($A525=$C$2,runs!S522,1/0)</f>
        <v>#DIV/0!</v>
      </c>
      <c r="J525" s="29" t="e">
        <f>IF($A525=$C$2,runs!O522/runs!M522,1/0)</f>
        <v>#DIV/0!</v>
      </c>
      <c r="K525" s="29" t="e">
        <f t="shared" si="8"/>
        <v>#DIV/0!</v>
      </c>
      <c r="L525" s="29" t="e">
        <f>IF($A525=$C$2,runs!W522,1/0)</f>
        <v>#DIV/0!</v>
      </c>
      <c r="M525" s="29" t="e">
        <f>IF($A525=$C$2,runs!X522,1/0)</f>
        <v>#DIV/0!</v>
      </c>
    </row>
    <row r="526" spans="1:13" x14ac:dyDescent="0.2">
      <c r="A526" s="29">
        <f>runs!C523</f>
        <v>0</v>
      </c>
      <c r="B526" s="29" t="str">
        <f>IF($A526=$C$2,runs!B523," ")</f>
        <v xml:space="preserve"> </v>
      </c>
      <c r="C526" s="29" t="e">
        <f>IF($A526=$C$2,runs!A523,1/0)</f>
        <v>#DIV/0!</v>
      </c>
      <c r="D526" s="29" t="e">
        <f>IF($A526=$C$2,Rohdaten!I523,1/0)</f>
        <v>#DIV/0!</v>
      </c>
      <c r="E526" s="29" t="e">
        <f>IF($A526=$C$2,runs!L523/runs!M523,1/0)</f>
        <v>#DIV/0!</v>
      </c>
      <c r="F526" s="29" t="e">
        <f>IF($A526=$C$2,runs!P523,1/0)</f>
        <v>#DIV/0!</v>
      </c>
      <c r="G526" s="29" t="e">
        <f>IF($A526=$C$2,runs!Q523,1/0)</f>
        <v>#DIV/0!</v>
      </c>
      <c r="H526" s="29" t="e">
        <f>IF($A526=$C$2,runs!R523,1/0)</f>
        <v>#DIV/0!</v>
      </c>
      <c r="I526" s="29" t="e">
        <f>IF($A526=$C$2,runs!S523,1/0)</f>
        <v>#DIV/0!</v>
      </c>
      <c r="J526" s="29" t="e">
        <f>IF($A526=$C$2,runs!O523/runs!M523,1/0)</f>
        <v>#DIV/0!</v>
      </c>
      <c r="K526" s="29" t="e">
        <f t="shared" si="8"/>
        <v>#DIV/0!</v>
      </c>
      <c r="L526" s="29" t="e">
        <f>IF($A526=$C$2,runs!W523,1/0)</f>
        <v>#DIV/0!</v>
      </c>
      <c r="M526" s="29" t="e">
        <f>IF($A526=$C$2,runs!X523,1/0)</f>
        <v>#DIV/0!</v>
      </c>
    </row>
    <row r="527" spans="1:13" x14ac:dyDescent="0.2">
      <c r="A527" s="29">
        <f>runs!C524</f>
        <v>0</v>
      </c>
      <c r="B527" s="29" t="str">
        <f>IF($A527=$C$2,runs!B524," ")</f>
        <v xml:space="preserve"> </v>
      </c>
      <c r="C527" s="29" t="e">
        <f>IF($A527=$C$2,runs!A524,1/0)</f>
        <v>#DIV/0!</v>
      </c>
      <c r="D527" s="29" t="e">
        <f>IF($A527=$C$2,Rohdaten!I524,1/0)</f>
        <v>#DIV/0!</v>
      </c>
      <c r="E527" s="29" t="e">
        <f>IF($A527=$C$2,runs!L524/runs!M524,1/0)</f>
        <v>#DIV/0!</v>
      </c>
      <c r="F527" s="29" t="e">
        <f>IF($A527=$C$2,runs!P524,1/0)</f>
        <v>#DIV/0!</v>
      </c>
      <c r="G527" s="29" t="e">
        <f>IF($A527=$C$2,runs!Q524,1/0)</f>
        <v>#DIV/0!</v>
      </c>
      <c r="H527" s="29" t="e">
        <f>IF($A527=$C$2,runs!R524,1/0)</f>
        <v>#DIV/0!</v>
      </c>
      <c r="I527" s="29" t="e">
        <f>IF($A527=$C$2,runs!S524,1/0)</f>
        <v>#DIV/0!</v>
      </c>
      <c r="J527" s="29" t="e">
        <f>IF($A527=$C$2,runs!O524/runs!M524,1/0)</f>
        <v>#DIV/0!</v>
      </c>
      <c r="K527" s="29" t="e">
        <f t="shared" si="8"/>
        <v>#DIV/0!</v>
      </c>
      <c r="L527" s="29" t="e">
        <f>IF($A527=$C$2,runs!W524,1/0)</f>
        <v>#DIV/0!</v>
      </c>
      <c r="M527" s="29" t="e">
        <f>IF($A527=$C$2,runs!X524,1/0)</f>
        <v>#DIV/0!</v>
      </c>
    </row>
    <row r="528" spans="1:13" x14ac:dyDescent="0.2">
      <c r="A528" s="29">
        <f>runs!C525</f>
        <v>0</v>
      </c>
      <c r="B528" s="29" t="str">
        <f>IF($A528=$C$2,runs!B525," ")</f>
        <v xml:space="preserve"> </v>
      </c>
      <c r="C528" s="29" t="e">
        <f>IF($A528=$C$2,runs!A525,1/0)</f>
        <v>#DIV/0!</v>
      </c>
      <c r="D528" s="29" t="e">
        <f>IF($A528=$C$2,Rohdaten!I525,1/0)</f>
        <v>#DIV/0!</v>
      </c>
      <c r="E528" s="29" t="e">
        <f>IF($A528=$C$2,runs!L525/runs!M525,1/0)</f>
        <v>#DIV/0!</v>
      </c>
      <c r="F528" s="29" t="e">
        <f>IF($A528=$C$2,runs!P525,1/0)</f>
        <v>#DIV/0!</v>
      </c>
      <c r="G528" s="29" t="e">
        <f>IF($A528=$C$2,runs!Q525,1/0)</f>
        <v>#DIV/0!</v>
      </c>
      <c r="H528" s="29" t="e">
        <f>IF($A528=$C$2,runs!R525,1/0)</f>
        <v>#DIV/0!</v>
      </c>
      <c r="I528" s="29" t="e">
        <f>IF($A528=$C$2,runs!S525,1/0)</f>
        <v>#DIV/0!</v>
      </c>
      <c r="J528" s="29" t="e">
        <f>IF($A528=$C$2,runs!O525/runs!M525,1/0)</f>
        <v>#DIV/0!</v>
      </c>
      <c r="K528" s="29" t="e">
        <f t="shared" si="8"/>
        <v>#DIV/0!</v>
      </c>
      <c r="L528" s="29" t="e">
        <f>IF($A528=$C$2,runs!W525,1/0)</f>
        <v>#DIV/0!</v>
      </c>
      <c r="M528" s="29" t="e">
        <f>IF($A528=$C$2,runs!X525,1/0)</f>
        <v>#DIV/0!</v>
      </c>
    </row>
    <row r="529" spans="1:13" x14ac:dyDescent="0.2">
      <c r="A529" s="29">
        <f>runs!C526</f>
        <v>0</v>
      </c>
      <c r="B529" s="29" t="str">
        <f>IF($A529=$C$2,runs!B526," ")</f>
        <v xml:space="preserve"> </v>
      </c>
      <c r="C529" s="29" t="e">
        <f>IF($A529=$C$2,runs!A526,1/0)</f>
        <v>#DIV/0!</v>
      </c>
      <c r="D529" s="29" t="e">
        <f>IF($A529=$C$2,Rohdaten!I526,1/0)</f>
        <v>#DIV/0!</v>
      </c>
      <c r="E529" s="29" t="e">
        <f>IF($A529=$C$2,runs!L526/runs!M526,1/0)</f>
        <v>#DIV/0!</v>
      </c>
      <c r="F529" s="29" t="e">
        <f>IF($A529=$C$2,runs!P526,1/0)</f>
        <v>#DIV/0!</v>
      </c>
      <c r="G529" s="29" t="e">
        <f>IF($A529=$C$2,runs!Q526,1/0)</f>
        <v>#DIV/0!</v>
      </c>
      <c r="H529" s="29" t="e">
        <f>IF($A529=$C$2,runs!R526,1/0)</f>
        <v>#DIV/0!</v>
      </c>
      <c r="I529" s="29" t="e">
        <f>IF($A529=$C$2,runs!S526,1/0)</f>
        <v>#DIV/0!</v>
      </c>
      <c r="J529" s="29" t="e">
        <f>IF($A529=$C$2,runs!O526/runs!M526,1/0)</f>
        <v>#DIV/0!</v>
      </c>
      <c r="K529" s="29" t="e">
        <f t="shared" si="8"/>
        <v>#DIV/0!</v>
      </c>
      <c r="L529" s="29" t="e">
        <f>IF($A529=$C$2,runs!W526,1/0)</f>
        <v>#DIV/0!</v>
      </c>
      <c r="M529" s="29" t="e">
        <f>IF($A529=$C$2,runs!X526,1/0)</f>
        <v>#DIV/0!</v>
      </c>
    </row>
    <row r="530" spans="1:13" x14ac:dyDescent="0.2">
      <c r="A530" s="29">
        <f>runs!C527</f>
        <v>0</v>
      </c>
      <c r="B530" s="29" t="str">
        <f>IF($A530=$C$2,runs!B527," ")</f>
        <v xml:space="preserve"> </v>
      </c>
      <c r="C530" s="29" t="e">
        <f>IF($A530=$C$2,runs!A527,1/0)</f>
        <v>#DIV/0!</v>
      </c>
      <c r="D530" s="29" t="e">
        <f>IF($A530=$C$2,Rohdaten!I527,1/0)</f>
        <v>#DIV/0!</v>
      </c>
      <c r="E530" s="29" t="e">
        <f>IF($A530=$C$2,runs!L527/runs!M527,1/0)</f>
        <v>#DIV/0!</v>
      </c>
      <c r="F530" s="29" t="e">
        <f>IF($A530=$C$2,runs!P527,1/0)</f>
        <v>#DIV/0!</v>
      </c>
      <c r="G530" s="29" t="e">
        <f>IF($A530=$C$2,runs!Q527,1/0)</f>
        <v>#DIV/0!</v>
      </c>
      <c r="H530" s="29" t="e">
        <f>IF($A530=$C$2,runs!R527,1/0)</f>
        <v>#DIV/0!</v>
      </c>
      <c r="I530" s="29" t="e">
        <f>IF($A530=$C$2,runs!S527,1/0)</f>
        <v>#DIV/0!</v>
      </c>
      <c r="J530" s="29" t="e">
        <f>IF($A530=$C$2,runs!O527/runs!M527,1/0)</f>
        <v>#DIV/0!</v>
      </c>
      <c r="K530" s="29" t="e">
        <f t="shared" si="8"/>
        <v>#DIV/0!</v>
      </c>
      <c r="L530" s="29" t="e">
        <f>IF($A530=$C$2,runs!W527,1/0)</f>
        <v>#DIV/0!</v>
      </c>
      <c r="M530" s="29" t="e">
        <f>IF($A530=$C$2,runs!X527,1/0)</f>
        <v>#DIV/0!</v>
      </c>
    </row>
    <row r="531" spans="1:13" x14ac:dyDescent="0.2">
      <c r="A531" s="29">
        <f>runs!C528</f>
        <v>0</v>
      </c>
      <c r="B531" s="29" t="str">
        <f>IF($A531=$C$2,runs!B528," ")</f>
        <v xml:space="preserve"> </v>
      </c>
      <c r="C531" s="29" t="e">
        <f>IF($A531=$C$2,runs!A528,1/0)</f>
        <v>#DIV/0!</v>
      </c>
      <c r="D531" s="29" t="e">
        <f>IF($A531=$C$2,Rohdaten!I528,1/0)</f>
        <v>#DIV/0!</v>
      </c>
      <c r="E531" s="29" t="e">
        <f>IF($A531=$C$2,runs!L528/runs!M528,1/0)</f>
        <v>#DIV/0!</v>
      </c>
      <c r="F531" s="29" t="e">
        <f>IF($A531=$C$2,runs!P528,1/0)</f>
        <v>#DIV/0!</v>
      </c>
      <c r="G531" s="29" t="e">
        <f>IF($A531=$C$2,runs!Q528,1/0)</f>
        <v>#DIV/0!</v>
      </c>
      <c r="H531" s="29" t="e">
        <f>IF($A531=$C$2,runs!R528,1/0)</f>
        <v>#DIV/0!</v>
      </c>
      <c r="I531" s="29" t="e">
        <f>IF($A531=$C$2,runs!S528,1/0)</f>
        <v>#DIV/0!</v>
      </c>
      <c r="J531" s="29" t="e">
        <f>IF($A531=$C$2,runs!O528/runs!M528,1/0)</f>
        <v>#DIV/0!</v>
      </c>
      <c r="K531" s="29" t="e">
        <f t="shared" si="8"/>
        <v>#DIV/0!</v>
      </c>
      <c r="L531" s="29" t="e">
        <f>IF($A531=$C$2,runs!W528,1/0)</f>
        <v>#DIV/0!</v>
      </c>
      <c r="M531" s="29" t="e">
        <f>IF($A531=$C$2,runs!X528,1/0)</f>
        <v>#DIV/0!</v>
      </c>
    </row>
    <row r="532" spans="1:13" x14ac:dyDescent="0.2">
      <c r="A532" s="29">
        <f>runs!C529</f>
        <v>0</v>
      </c>
      <c r="B532" s="29" t="str">
        <f>IF($A532=$C$2,runs!B529," ")</f>
        <v xml:space="preserve"> </v>
      </c>
      <c r="C532" s="29" t="e">
        <f>IF($A532=$C$2,runs!A529,1/0)</f>
        <v>#DIV/0!</v>
      </c>
      <c r="D532" s="29" t="e">
        <f>IF($A532=$C$2,Rohdaten!I529,1/0)</f>
        <v>#DIV/0!</v>
      </c>
      <c r="E532" s="29" t="e">
        <f>IF($A532=$C$2,runs!L529/runs!M529,1/0)</f>
        <v>#DIV/0!</v>
      </c>
      <c r="F532" s="29" t="e">
        <f>IF($A532=$C$2,runs!P529,1/0)</f>
        <v>#DIV/0!</v>
      </c>
      <c r="G532" s="29" t="e">
        <f>IF($A532=$C$2,runs!Q529,1/0)</f>
        <v>#DIV/0!</v>
      </c>
      <c r="H532" s="29" t="e">
        <f>IF($A532=$C$2,runs!R529,1/0)</f>
        <v>#DIV/0!</v>
      </c>
      <c r="I532" s="29" t="e">
        <f>IF($A532=$C$2,runs!S529,1/0)</f>
        <v>#DIV/0!</v>
      </c>
      <c r="J532" s="29" t="e">
        <f>IF($A532=$C$2,runs!O529/runs!M529,1/0)</f>
        <v>#DIV/0!</v>
      </c>
      <c r="K532" s="29" t="e">
        <f t="shared" si="8"/>
        <v>#DIV/0!</v>
      </c>
      <c r="L532" s="29" t="e">
        <f>IF($A532=$C$2,runs!W529,1/0)</f>
        <v>#DIV/0!</v>
      </c>
      <c r="M532" s="29" t="e">
        <f>IF($A532=$C$2,runs!X529,1/0)</f>
        <v>#DIV/0!</v>
      </c>
    </row>
    <row r="533" spans="1:13" x14ac:dyDescent="0.2">
      <c r="A533" s="29">
        <f>runs!C530</f>
        <v>0</v>
      </c>
      <c r="B533" s="29" t="str">
        <f>IF($A533=$C$2,runs!B530," ")</f>
        <v xml:space="preserve"> </v>
      </c>
      <c r="C533" s="29" t="e">
        <f>IF($A533=$C$2,runs!A530,1/0)</f>
        <v>#DIV/0!</v>
      </c>
      <c r="D533" s="29" t="e">
        <f>IF($A533=$C$2,Rohdaten!I530,1/0)</f>
        <v>#DIV/0!</v>
      </c>
      <c r="E533" s="29" t="e">
        <f>IF($A533=$C$2,runs!L530/runs!M530,1/0)</f>
        <v>#DIV/0!</v>
      </c>
      <c r="F533" s="29" t="e">
        <f>IF($A533=$C$2,runs!P530,1/0)</f>
        <v>#DIV/0!</v>
      </c>
      <c r="G533" s="29" t="e">
        <f>IF($A533=$C$2,runs!Q530,1/0)</f>
        <v>#DIV/0!</v>
      </c>
      <c r="H533" s="29" t="e">
        <f>IF($A533=$C$2,runs!R530,1/0)</f>
        <v>#DIV/0!</v>
      </c>
      <c r="I533" s="29" t="e">
        <f>IF($A533=$C$2,runs!S530,1/0)</f>
        <v>#DIV/0!</v>
      </c>
      <c r="J533" s="29" t="e">
        <f>IF($A533=$C$2,runs!O530/runs!M530,1/0)</f>
        <v>#DIV/0!</v>
      </c>
      <c r="K533" s="29" t="e">
        <f t="shared" si="8"/>
        <v>#DIV/0!</v>
      </c>
      <c r="L533" s="29" t="e">
        <f>IF($A533=$C$2,runs!W530,1/0)</f>
        <v>#DIV/0!</v>
      </c>
      <c r="M533" s="29" t="e">
        <f>IF($A533=$C$2,runs!X530,1/0)</f>
        <v>#DIV/0!</v>
      </c>
    </row>
    <row r="534" spans="1:13" x14ac:dyDescent="0.2">
      <c r="A534" s="29">
        <f>runs!C531</f>
        <v>0</v>
      </c>
      <c r="B534" s="29" t="str">
        <f>IF($A534=$C$2,runs!B531," ")</f>
        <v xml:space="preserve"> </v>
      </c>
      <c r="C534" s="29" t="e">
        <f>IF($A534=$C$2,runs!A531,1/0)</f>
        <v>#DIV/0!</v>
      </c>
      <c r="D534" s="29" t="e">
        <f>IF($A534=$C$2,Rohdaten!I531,1/0)</f>
        <v>#DIV/0!</v>
      </c>
      <c r="E534" s="29" t="e">
        <f>IF($A534=$C$2,runs!L531/runs!M531,1/0)</f>
        <v>#DIV/0!</v>
      </c>
      <c r="F534" s="29" t="e">
        <f>IF($A534=$C$2,runs!P531,1/0)</f>
        <v>#DIV/0!</v>
      </c>
      <c r="G534" s="29" t="e">
        <f>IF($A534=$C$2,runs!Q531,1/0)</f>
        <v>#DIV/0!</v>
      </c>
      <c r="H534" s="29" t="e">
        <f>IF($A534=$C$2,runs!R531,1/0)</f>
        <v>#DIV/0!</v>
      </c>
      <c r="I534" s="29" t="e">
        <f>IF($A534=$C$2,runs!S531,1/0)</f>
        <v>#DIV/0!</v>
      </c>
      <c r="J534" s="29" t="e">
        <f>IF($A534=$C$2,runs!O531/runs!M531,1/0)</f>
        <v>#DIV/0!</v>
      </c>
      <c r="K534" s="29" t="e">
        <f t="shared" si="8"/>
        <v>#DIV/0!</v>
      </c>
      <c r="L534" s="29" t="e">
        <f>IF($A534=$C$2,runs!W531,1/0)</f>
        <v>#DIV/0!</v>
      </c>
      <c r="M534" s="29" t="e">
        <f>IF($A534=$C$2,runs!X531,1/0)</f>
        <v>#DIV/0!</v>
      </c>
    </row>
    <row r="535" spans="1:13" x14ac:dyDescent="0.2">
      <c r="A535" s="29">
        <f>runs!C532</f>
        <v>0</v>
      </c>
      <c r="B535" s="29" t="str">
        <f>IF($A535=$C$2,runs!B532," ")</f>
        <v xml:space="preserve"> </v>
      </c>
      <c r="C535" s="29" t="e">
        <f>IF($A535=$C$2,runs!A532,1/0)</f>
        <v>#DIV/0!</v>
      </c>
      <c r="D535" s="29" t="e">
        <f>IF($A535=$C$2,Rohdaten!I532,1/0)</f>
        <v>#DIV/0!</v>
      </c>
      <c r="E535" s="29" t="e">
        <f>IF($A535=$C$2,runs!L532/runs!M532,1/0)</f>
        <v>#DIV/0!</v>
      </c>
      <c r="F535" s="29" t="e">
        <f>IF($A535=$C$2,runs!P532,1/0)</f>
        <v>#DIV/0!</v>
      </c>
      <c r="G535" s="29" t="e">
        <f>IF($A535=$C$2,runs!Q532,1/0)</f>
        <v>#DIV/0!</v>
      </c>
      <c r="H535" s="29" t="e">
        <f>IF($A535=$C$2,runs!R532,1/0)</f>
        <v>#DIV/0!</v>
      </c>
      <c r="I535" s="29" t="e">
        <f>IF($A535=$C$2,runs!S532,1/0)</f>
        <v>#DIV/0!</v>
      </c>
      <c r="J535" s="29" t="e">
        <f>IF($A535=$C$2,runs!O532/runs!M532,1/0)</f>
        <v>#DIV/0!</v>
      </c>
      <c r="K535" s="29" t="e">
        <f t="shared" si="8"/>
        <v>#DIV/0!</v>
      </c>
      <c r="L535" s="29" t="e">
        <f>IF($A535=$C$2,runs!W532,1/0)</f>
        <v>#DIV/0!</v>
      </c>
      <c r="M535" s="29" t="e">
        <f>IF($A535=$C$2,runs!X532,1/0)</f>
        <v>#DIV/0!</v>
      </c>
    </row>
    <row r="536" spans="1:13" x14ac:dyDescent="0.2">
      <c r="A536" s="29">
        <f>runs!C533</f>
        <v>0</v>
      </c>
      <c r="B536" s="29" t="str">
        <f>IF($A536=$C$2,runs!B533," ")</f>
        <v xml:space="preserve"> </v>
      </c>
      <c r="C536" s="29" t="e">
        <f>IF($A536=$C$2,runs!A533,1/0)</f>
        <v>#DIV/0!</v>
      </c>
      <c r="D536" s="29" t="e">
        <f>IF($A536=$C$2,Rohdaten!I533,1/0)</f>
        <v>#DIV/0!</v>
      </c>
      <c r="E536" s="29" t="e">
        <f>IF($A536=$C$2,runs!L533/runs!M533,1/0)</f>
        <v>#DIV/0!</v>
      </c>
      <c r="F536" s="29" t="e">
        <f>IF($A536=$C$2,runs!P533,1/0)</f>
        <v>#DIV/0!</v>
      </c>
      <c r="G536" s="29" t="e">
        <f>IF($A536=$C$2,runs!Q533,1/0)</f>
        <v>#DIV/0!</v>
      </c>
      <c r="H536" s="29" t="e">
        <f>IF($A536=$C$2,runs!R533,1/0)</f>
        <v>#DIV/0!</v>
      </c>
      <c r="I536" s="29" t="e">
        <f>IF($A536=$C$2,runs!S533,1/0)</f>
        <v>#DIV/0!</v>
      </c>
      <c r="J536" s="29" t="e">
        <f>IF($A536=$C$2,runs!O533/runs!M533,1/0)</f>
        <v>#DIV/0!</v>
      </c>
      <c r="K536" s="29" t="e">
        <f t="shared" si="8"/>
        <v>#DIV/0!</v>
      </c>
      <c r="L536" s="29" t="e">
        <f>IF($A536=$C$2,runs!W533,1/0)</f>
        <v>#DIV/0!</v>
      </c>
      <c r="M536" s="29" t="e">
        <f>IF($A536=$C$2,runs!X533,1/0)</f>
        <v>#DIV/0!</v>
      </c>
    </row>
    <row r="537" spans="1:13" x14ac:dyDescent="0.2">
      <c r="A537" s="29">
        <f>runs!C534</f>
        <v>0</v>
      </c>
      <c r="B537" s="29" t="str">
        <f>IF($A537=$C$2,runs!B534," ")</f>
        <v xml:space="preserve"> </v>
      </c>
      <c r="C537" s="29" t="e">
        <f>IF($A537=$C$2,runs!A534,1/0)</f>
        <v>#DIV/0!</v>
      </c>
      <c r="D537" s="29" t="e">
        <f>IF($A537=$C$2,Rohdaten!I534,1/0)</f>
        <v>#DIV/0!</v>
      </c>
      <c r="E537" s="29" t="e">
        <f>IF($A537=$C$2,runs!L534/runs!M534,1/0)</f>
        <v>#DIV/0!</v>
      </c>
      <c r="F537" s="29" t="e">
        <f>IF($A537=$C$2,runs!P534,1/0)</f>
        <v>#DIV/0!</v>
      </c>
      <c r="G537" s="29" t="e">
        <f>IF($A537=$C$2,runs!Q534,1/0)</f>
        <v>#DIV/0!</v>
      </c>
      <c r="H537" s="29" t="e">
        <f>IF($A537=$C$2,runs!R534,1/0)</f>
        <v>#DIV/0!</v>
      </c>
      <c r="I537" s="29" t="e">
        <f>IF($A537=$C$2,runs!S534,1/0)</f>
        <v>#DIV/0!</v>
      </c>
      <c r="J537" s="29" t="e">
        <f>IF($A537=$C$2,runs!O534/runs!M534,1/0)</f>
        <v>#DIV/0!</v>
      </c>
      <c r="K537" s="29" t="e">
        <f t="shared" si="8"/>
        <v>#DIV/0!</v>
      </c>
      <c r="L537" s="29" t="e">
        <f>IF($A537=$C$2,runs!W534,1/0)</f>
        <v>#DIV/0!</v>
      </c>
      <c r="M537" s="29" t="e">
        <f>IF($A537=$C$2,runs!X534,1/0)</f>
        <v>#DIV/0!</v>
      </c>
    </row>
    <row r="538" spans="1:13" x14ac:dyDescent="0.2">
      <c r="A538" s="29">
        <f>runs!C535</f>
        <v>0</v>
      </c>
      <c r="B538" s="29" t="str">
        <f>IF($A538=$C$2,runs!B535," ")</f>
        <v xml:space="preserve"> </v>
      </c>
      <c r="C538" s="29" t="e">
        <f>IF($A538=$C$2,runs!A535,1/0)</f>
        <v>#DIV/0!</v>
      </c>
      <c r="D538" s="29" t="e">
        <f>IF($A538=$C$2,Rohdaten!I535,1/0)</f>
        <v>#DIV/0!</v>
      </c>
      <c r="E538" s="29" t="e">
        <f>IF($A538=$C$2,runs!L535/runs!M535,1/0)</f>
        <v>#DIV/0!</v>
      </c>
      <c r="F538" s="29" t="e">
        <f>IF($A538=$C$2,runs!P535,1/0)</f>
        <v>#DIV/0!</v>
      </c>
      <c r="G538" s="29" t="e">
        <f>IF($A538=$C$2,runs!Q535,1/0)</f>
        <v>#DIV/0!</v>
      </c>
      <c r="H538" s="29" t="e">
        <f>IF($A538=$C$2,runs!R535,1/0)</f>
        <v>#DIV/0!</v>
      </c>
      <c r="I538" s="29" t="e">
        <f>IF($A538=$C$2,runs!S535,1/0)</f>
        <v>#DIV/0!</v>
      </c>
      <c r="J538" s="29" t="e">
        <f>IF($A538=$C$2,runs!O535/runs!M535,1/0)</f>
        <v>#DIV/0!</v>
      </c>
      <c r="K538" s="29" t="e">
        <f t="shared" si="8"/>
        <v>#DIV/0!</v>
      </c>
      <c r="L538" s="29" t="e">
        <f>IF($A538=$C$2,runs!W535,1/0)</f>
        <v>#DIV/0!</v>
      </c>
      <c r="M538" s="29" t="e">
        <f>IF($A538=$C$2,runs!X535,1/0)</f>
        <v>#DIV/0!</v>
      </c>
    </row>
    <row r="539" spans="1:13" x14ac:dyDescent="0.2">
      <c r="A539" s="29">
        <f>runs!C536</f>
        <v>0</v>
      </c>
      <c r="B539" s="29" t="str">
        <f>IF($A539=$C$2,runs!B536," ")</f>
        <v xml:space="preserve"> </v>
      </c>
      <c r="C539" s="29" t="e">
        <f>IF($A539=$C$2,runs!A536,1/0)</f>
        <v>#DIV/0!</v>
      </c>
      <c r="D539" s="29" t="e">
        <f>IF($A539=$C$2,Rohdaten!I536,1/0)</f>
        <v>#DIV/0!</v>
      </c>
      <c r="E539" s="29" t="e">
        <f>IF($A539=$C$2,runs!L536/runs!M536,1/0)</f>
        <v>#DIV/0!</v>
      </c>
      <c r="F539" s="29" t="e">
        <f>IF($A539=$C$2,runs!P536,1/0)</f>
        <v>#DIV/0!</v>
      </c>
      <c r="G539" s="29" t="e">
        <f>IF($A539=$C$2,runs!Q536,1/0)</f>
        <v>#DIV/0!</v>
      </c>
      <c r="H539" s="29" t="e">
        <f>IF($A539=$C$2,runs!R536,1/0)</f>
        <v>#DIV/0!</v>
      </c>
      <c r="I539" s="29" t="e">
        <f>IF($A539=$C$2,runs!S536,1/0)</f>
        <v>#DIV/0!</v>
      </c>
      <c r="J539" s="29" t="e">
        <f>IF($A539=$C$2,runs!O536/runs!M536,1/0)</f>
        <v>#DIV/0!</v>
      </c>
      <c r="K539" s="29" t="e">
        <f t="shared" si="8"/>
        <v>#DIV/0!</v>
      </c>
      <c r="L539" s="29" t="e">
        <f>IF($A539=$C$2,runs!W536,1/0)</f>
        <v>#DIV/0!</v>
      </c>
      <c r="M539" s="29" t="e">
        <f>IF($A539=$C$2,runs!X536,1/0)</f>
        <v>#DIV/0!</v>
      </c>
    </row>
    <row r="540" spans="1:13" x14ac:dyDescent="0.2">
      <c r="A540" s="29">
        <f>runs!C537</f>
        <v>0</v>
      </c>
      <c r="B540" s="29" t="str">
        <f>IF($A540=$C$2,runs!B537," ")</f>
        <v xml:space="preserve"> </v>
      </c>
      <c r="C540" s="29" t="e">
        <f>IF($A540=$C$2,runs!A537,1/0)</f>
        <v>#DIV/0!</v>
      </c>
      <c r="D540" s="29" t="e">
        <f>IF($A540=$C$2,Rohdaten!I537,1/0)</f>
        <v>#DIV/0!</v>
      </c>
      <c r="E540" s="29" t="e">
        <f>IF($A540=$C$2,runs!L537/runs!M537,1/0)</f>
        <v>#DIV/0!</v>
      </c>
      <c r="F540" s="29" t="e">
        <f>IF($A540=$C$2,runs!P537,1/0)</f>
        <v>#DIV/0!</v>
      </c>
      <c r="G540" s="29" t="e">
        <f>IF($A540=$C$2,runs!Q537,1/0)</f>
        <v>#DIV/0!</v>
      </c>
      <c r="H540" s="29" t="e">
        <f>IF($A540=$C$2,runs!R537,1/0)</f>
        <v>#DIV/0!</v>
      </c>
      <c r="I540" s="29" t="e">
        <f>IF($A540=$C$2,runs!S537,1/0)</f>
        <v>#DIV/0!</v>
      </c>
      <c r="J540" s="29" t="e">
        <f>IF($A540=$C$2,runs!O537/runs!M537,1/0)</f>
        <v>#DIV/0!</v>
      </c>
      <c r="K540" s="29" t="e">
        <f t="shared" si="8"/>
        <v>#DIV/0!</v>
      </c>
      <c r="L540" s="29" t="e">
        <f>IF($A540=$C$2,runs!W537,1/0)</f>
        <v>#DIV/0!</v>
      </c>
      <c r="M540" s="29" t="e">
        <f>IF($A540=$C$2,runs!X537,1/0)</f>
        <v>#DIV/0!</v>
      </c>
    </row>
    <row r="541" spans="1:13" x14ac:dyDescent="0.2">
      <c r="A541" s="29">
        <f>runs!C538</f>
        <v>0</v>
      </c>
      <c r="B541" s="29" t="str">
        <f>IF($A541=$C$2,runs!B538," ")</f>
        <v xml:space="preserve"> </v>
      </c>
      <c r="C541" s="29" t="e">
        <f>IF($A541=$C$2,runs!A538,1/0)</f>
        <v>#DIV/0!</v>
      </c>
      <c r="D541" s="29" t="e">
        <f>IF($A541=$C$2,Rohdaten!I538,1/0)</f>
        <v>#DIV/0!</v>
      </c>
      <c r="E541" s="29" t="e">
        <f>IF($A541=$C$2,runs!L538/runs!M538,1/0)</f>
        <v>#DIV/0!</v>
      </c>
      <c r="F541" s="29" t="e">
        <f>IF($A541=$C$2,runs!P538,1/0)</f>
        <v>#DIV/0!</v>
      </c>
      <c r="G541" s="29" t="e">
        <f>IF($A541=$C$2,runs!Q538,1/0)</f>
        <v>#DIV/0!</v>
      </c>
      <c r="H541" s="29" t="e">
        <f>IF($A541=$C$2,runs!R538,1/0)</f>
        <v>#DIV/0!</v>
      </c>
      <c r="I541" s="29" t="e">
        <f>IF($A541=$C$2,runs!S538,1/0)</f>
        <v>#DIV/0!</v>
      </c>
      <c r="J541" s="29" t="e">
        <f>IF($A541=$C$2,runs!O538/runs!M538,1/0)</f>
        <v>#DIV/0!</v>
      </c>
      <c r="K541" s="29" t="e">
        <f t="shared" si="8"/>
        <v>#DIV/0!</v>
      </c>
      <c r="L541" s="29" t="e">
        <f>IF($A541=$C$2,runs!W538,1/0)</f>
        <v>#DIV/0!</v>
      </c>
      <c r="M541" s="29" t="e">
        <f>IF($A541=$C$2,runs!X538,1/0)</f>
        <v>#DIV/0!</v>
      </c>
    </row>
    <row r="542" spans="1:13" x14ac:dyDescent="0.2">
      <c r="A542" s="29">
        <f>runs!C539</f>
        <v>0</v>
      </c>
      <c r="B542" s="29" t="str">
        <f>IF($A542=$C$2,runs!B539," ")</f>
        <v xml:space="preserve"> </v>
      </c>
      <c r="C542" s="29" t="e">
        <f>IF($A542=$C$2,runs!A539,1/0)</f>
        <v>#DIV/0!</v>
      </c>
      <c r="D542" s="29" t="e">
        <f>IF($A542=$C$2,Rohdaten!I539,1/0)</f>
        <v>#DIV/0!</v>
      </c>
      <c r="E542" s="29" t="e">
        <f>IF($A542=$C$2,runs!L539/runs!M539,1/0)</f>
        <v>#DIV/0!</v>
      </c>
      <c r="F542" s="29" t="e">
        <f>IF($A542=$C$2,runs!P539,1/0)</f>
        <v>#DIV/0!</v>
      </c>
      <c r="G542" s="29" t="e">
        <f>IF($A542=$C$2,runs!Q539,1/0)</f>
        <v>#DIV/0!</v>
      </c>
      <c r="H542" s="29" t="e">
        <f>IF($A542=$C$2,runs!R539,1/0)</f>
        <v>#DIV/0!</v>
      </c>
      <c r="I542" s="29" t="e">
        <f>IF($A542=$C$2,runs!S539,1/0)</f>
        <v>#DIV/0!</v>
      </c>
      <c r="J542" s="29" t="e">
        <f>IF($A542=$C$2,runs!O539/runs!M539,1/0)</f>
        <v>#DIV/0!</v>
      </c>
      <c r="K542" s="29" t="e">
        <f t="shared" si="8"/>
        <v>#DIV/0!</v>
      </c>
      <c r="L542" s="29" t="e">
        <f>IF($A542=$C$2,runs!W539,1/0)</f>
        <v>#DIV/0!</v>
      </c>
      <c r="M542" s="29" t="e">
        <f>IF($A542=$C$2,runs!X539,1/0)</f>
        <v>#DIV/0!</v>
      </c>
    </row>
    <row r="543" spans="1:13" x14ac:dyDescent="0.2">
      <c r="A543" s="29">
        <f>runs!C540</f>
        <v>0</v>
      </c>
      <c r="B543" s="29" t="str">
        <f>IF($A543=$C$2,runs!B540," ")</f>
        <v xml:space="preserve"> </v>
      </c>
      <c r="C543" s="29" t="e">
        <f>IF($A543=$C$2,runs!A540,1/0)</f>
        <v>#DIV/0!</v>
      </c>
      <c r="D543" s="29" t="e">
        <f>IF($A543=$C$2,Rohdaten!I540,1/0)</f>
        <v>#DIV/0!</v>
      </c>
      <c r="E543" s="29" t="e">
        <f>IF($A543=$C$2,runs!L540/runs!M540,1/0)</f>
        <v>#DIV/0!</v>
      </c>
      <c r="F543" s="29" t="e">
        <f>IF($A543=$C$2,runs!P540,1/0)</f>
        <v>#DIV/0!</v>
      </c>
      <c r="G543" s="29" t="e">
        <f>IF($A543=$C$2,runs!Q540,1/0)</f>
        <v>#DIV/0!</v>
      </c>
      <c r="H543" s="29" t="e">
        <f>IF($A543=$C$2,runs!R540,1/0)</f>
        <v>#DIV/0!</v>
      </c>
      <c r="I543" s="29" t="e">
        <f>IF($A543=$C$2,runs!S540,1/0)</f>
        <v>#DIV/0!</v>
      </c>
      <c r="J543" s="29" t="e">
        <f>IF($A543=$C$2,runs!O540/runs!M540,1/0)</f>
        <v>#DIV/0!</v>
      </c>
      <c r="K543" s="29" t="e">
        <f t="shared" si="8"/>
        <v>#DIV/0!</v>
      </c>
      <c r="L543" s="29" t="e">
        <f>IF($A543=$C$2,runs!W540,1/0)</f>
        <v>#DIV/0!</v>
      </c>
      <c r="M543" s="29" t="e">
        <f>IF($A543=$C$2,runs!X540,1/0)</f>
        <v>#DIV/0!</v>
      </c>
    </row>
    <row r="544" spans="1:13" x14ac:dyDescent="0.2">
      <c r="A544" s="29">
        <f>runs!C541</f>
        <v>0</v>
      </c>
      <c r="B544" s="29" t="str">
        <f>IF($A544=$C$2,runs!B541," ")</f>
        <v xml:space="preserve"> </v>
      </c>
      <c r="C544" s="29" t="e">
        <f>IF($A544=$C$2,runs!A541,1/0)</f>
        <v>#DIV/0!</v>
      </c>
      <c r="D544" s="29" t="e">
        <f>IF($A544=$C$2,Rohdaten!I541,1/0)</f>
        <v>#DIV/0!</v>
      </c>
      <c r="E544" s="29" t="e">
        <f>IF($A544=$C$2,runs!L541/runs!M541,1/0)</f>
        <v>#DIV/0!</v>
      </c>
      <c r="F544" s="29" t="e">
        <f>IF($A544=$C$2,runs!P541,1/0)</f>
        <v>#DIV/0!</v>
      </c>
      <c r="G544" s="29" t="e">
        <f>IF($A544=$C$2,runs!Q541,1/0)</f>
        <v>#DIV/0!</v>
      </c>
      <c r="H544" s="29" t="e">
        <f>IF($A544=$C$2,runs!R541,1/0)</f>
        <v>#DIV/0!</v>
      </c>
      <c r="I544" s="29" t="e">
        <f>IF($A544=$C$2,runs!S541,1/0)</f>
        <v>#DIV/0!</v>
      </c>
      <c r="J544" s="29" t="e">
        <f>IF($A544=$C$2,runs!O541/runs!M541,1/0)</f>
        <v>#DIV/0!</v>
      </c>
      <c r="K544" s="29" t="e">
        <f t="shared" si="8"/>
        <v>#DIV/0!</v>
      </c>
      <c r="L544" s="29" t="e">
        <f>IF($A544=$C$2,runs!W541,1/0)</f>
        <v>#DIV/0!</v>
      </c>
      <c r="M544" s="29" t="e">
        <f>IF($A544=$C$2,runs!X541,1/0)</f>
        <v>#DIV/0!</v>
      </c>
    </row>
    <row r="545" spans="1:13" x14ac:dyDescent="0.2">
      <c r="A545" s="29">
        <f>runs!C542</f>
        <v>0</v>
      </c>
      <c r="B545" s="29" t="str">
        <f>IF($A545=$C$2,runs!B542," ")</f>
        <v xml:space="preserve"> </v>
      </c>
      <c r="C545" s="29" t="e">
        <f>IF($A545=$C$2,runs!A542,1/0)</f>
        <v>#DIV/0!</v>
      </c>
      <c r="D545" s="29" t="e">
        <f>IF($A545=$C$2,Rohdaten!I542,1/0)</f>
        <v>#DIV/0!</v>
      </c>
      <c r="E545" s="29" t="e">
        <f>IF($A545=$C$2,runs!L542/runs!M542,1/0)</f>
        <v>#DIV/0!</v>
      </c>
      <c r="F545" s="29" t="e">
        <f>IF($A545=$C$2,runs!P542,1/0)</f>
        <v>#DIV/0!</v>
      </c>
      <c r="G545" s="29" t="e">
        <f>IF($A545=$C$2,runs!Q542,1/0)</f>
        <v>#DIV/0!</v>
      </c>
      <c r="H545" s="29" t="e">
        <f>IF($A545=$C$2,runs!R542,1/0)</f>
        <v>#DIV/0!</v>
      </c>
      <c r="I545" s="29" t="e">
        <f>IF($A545=$C$2,runs!S542,1/0)</f>
        <v>#DIV/0!</v>
      </c>
      <c r="J545" s="29" t="e">
        <f>IF($A545=$C$2,runs!O542/runs!M542,1/0)</f>
        <v>#DIV/0!</v>
      </c>
      <c r="K545" s="29" t="e">
        <f t="shared" si="8"/>
        <v>#DIV/0!</v>
      </c>
      <c r="L545" s="29" t="e">
        <f>IF($A545=$C$2,runs!W542,1/0)</f>
        <v>#DIV/0!</v>
      </c>
      <c r="M545" s="29" t="e">
        <f>IF($A545=$C$2,runs!X542,1/0)</f>
        <v>#DIV/0!</v>
      </c>
    </row>
    <row r="546" spans="1:13" x14ac:dyDescent="0.2">
      <c r="A546" s="29">
        <f>runs!C543</f>
        <v>0</v>
      </c>
      <c r="B546" s="29" t="str">
        <f>IF($A546=$C$2,runs!B543," ")</f>
        <v xml:space="preserve"> </v>
      </c>
      <c r="C546" s="29" t="e">
        <f>IF($A546=$C$2,runs!A543,1/0)</f>
        <v>#DIV/0!</v>
      </c>
      <c r="D546" s="29" t="e">
        <f>IF($A546=$C$2,Rohdaten!I543,1/0)</f>
        <v>#DIV/0!</v>
      </c>
      <c r="E546" s="29" t="e">
        <f>IF($A546=$C$2,runs!L543/runs!M543,1/0)</f>
        <v>#DIV/0!</v>
      </c>
      <c r="F546" s="29" t="e">
        <f>IF($A546=$C$2,runs!P543,1/0)</f>
        <v>#DIV/0!</v>
      </c>
      <c r="G546" s="29" t="e">
        <f>IF($A546=$C$2,runs!Q543,1/0)</f>
        <v>#DIV/0!</v>
      </c>
      <c r="H546" s="29" t="e">
        <f>IF($A546=$C$2,runs!R543,1/0)</f>
        <v>#DIV/0!</v>
      </c>
      <c r="I546" s="29" t="e">
        <f>IF($A546=$C$2,runs!S543,1/0)</f>
        <v>#DIV/0!</v>
      </c>
      <c r="J546" s="29" t="e">
        <f>IF($A546=$C$2,runs!O543/runs!M543,1/0)</f>
        <v>#DIV/0!</v>
      </c>
      <c r="K546" s="29" t="e">
        <f t="shared" si="8"/>
        <v>#DIV/0!</v>
      </c>
      <c r="L546" s="29" t="e">
        <f>IF($A546=$C$2,runs!W543,1/0)</f>
        <v>#DIV/0!</v>
      </c>
      <c r="M546" s="29" t="e">
        <f>IF($A546=$C$2,runs!X543,1/0)</f>
        <v>#DIV/0!</v>
      </c>
    </row>
    <row r="547" spans="1:13" x14ac:dyDescent="0.2">
      <c r="A547" s="29">
        <f>runs!C544</f>
        <v>0</v>
      </c>
      <c r="B547" s="29" t="str">
        <f>IF($A547=$C$2,runs!B544," ")</f>
        <v xml:space="preserve"> </v>
      </c>
      <c r="C547" s="29" t="e">
        <f>IF($A547=$C$2,runs!A544,1/0)</f>
        <v>#DIV/0!</v>
      </c>
      <c r="D547" s="29" t="e">
        <f>IF($A547=$C$2,Rohdaten!I544,1/0)</f>
        <v>#DIV/0!</v>
      </c>
      <c r="E547" s="29" t="e">
        <f>IF($A547=$C$2,runs!L544/runs!M544,1/0)</f>
        <v>#DIV/0!</v>
      </c>
      <c r="F547" s="29" t="e">
        <f>IF($A547=$C$2,runs!P544,1/0)</f>
        <v>#DIV/0!</v>
      </c>
      <c r="G547" s="29" t="e">
        <f>IF($A547=$C$2,runs!Q544,1/0)</f>
        <v>#DIV/0!</v>
      </c>
      <c r="H547" s="29" t="e">
        <f>IF($A547=$C$2,runs!R544,1/0)</f>
        <v>#DIV/0!</v>
      </c>
      <c r="I547" s="29" t="e">
        <f>IF($A547=$C$2,runs!S544,1/0)</f>
        <v>#DIV/0!</v>
      </c>
      <c r="J547" s="29" t="e">
        <f>IF($A547=$C$2,runs!O544/runs!M544,1/0)</f>
        <v>#DIV/0!</v>
      </c>
      <c r="K547" s="29" t="e">
        <f t="shared" si="8"/>
        <v>#DIV/0!</v>
      </c>
      <c r="L547" s="29" t="e">
        <f>IF($A547=$C$2,runs!W544,1/0)</f>
        <v>#DIV/0!</v>
      </c>
      <c r="M547" s="29" t="e">
        <f>IF($A547=$C$2,runs!X544,1/0)</f>
        <v>#DIV/0!</v>
      </c>
    </row>
    <row r="548" spans="1:13" x14ac:dyDescent="0.2">
      <c r="A548" s="29">
        <f>runs!C545</f>
        <v>0</v>
      </c>
      <c r="B548" s="29" t="str">
        <f>IF($A548=$C$2,runs!B545," ")</f>
        <v xml:space="preserve"> </v>
      </c>
      <c r="C548" s="29" t="e">
        <f>IF($A548=$C$2,runs!A545,1/0)</f>
        <v>#DIV/0!</v>
      </c>
      <c r="D548" s="29" t="e">
        <f>IF($A548=$C$2,Rohdaten!I545,1/0)</f>
        <v>#DIV/0!</v>
      </c>
      <c r="E548" s="29" t="e">
        <f>IF($A548=$C$2,runs!L545/runs!M545,1/0)</f>
        <v>#DIV/0!</v>
      </c>
      <c r="F548" s="29" t="e">
        <f>IF($A548=$C$2,runs!P545,1/0)</f>
        <v>#DIV/0!</v>
      </c>
      <c r="G548" s="29" t="e">
        <f>IF($A548=$C$2,runs!Q545,1/0)</f>
        <v>#DIV/0!</v>
      </c>
      <c r="H548" s="29" t="e">
        <f>IF($A548=$C$2,runs!R545,1/0)</f>
        <v>#DIV/0!</v>
      </c>
      <c r="I548" s="29" t="e">
        <f>IF($A548=$C$2,runs!S545,1/0)</f>
        <v>#DIV/0!</v>
      </c>
      <c r="J548" s="29" t="e">
        <f>IF($A548=$C$2,runs!O545/runs!M545,1/0)</f>
        <v>#DIV/0!</v>
      </c>
      <c r="K548" s="29" t="e">
        <f t="shared" si="8"/>
        <v>#DIV/0!</v>
      </c>
      <c r="L548" s="29" t="e">
        <f>IF($A548=$C$2,runs!W545,1/0)</f>
        <v>#DIV/0!</v>
      </c>
      <c r="M548" s="29" t="e">
        <f>IF($A548=$C$2,runs!X545,1/0)</f>
        <v>#DIV/0!</v>
      </c>
    </row>
    <row r="549" spans="1:13" x14ac:dyDescent="0.2">
      <c r="A549" s="29">
        <f>runs!C546</f>
        <v>0</v>
      </c>
      <c r="B549" s="29" t="str">
        <f>IF($A549=$C$2,runs!B546," ")</f>
        <v xml:space="preserve"> </v>
      </c>
      <c r="C549" s="29" t="e">
        <f>IF($A549=$C$2,runs!A546,1/0)</f>
        <v>#DIV/0!</v>
      </c>
      <c r="D549" s="29" t="e">
        <f>IF($A549=$C$2,Rohdaten!I546,1/0)</f>
        <v>#DIV/0!</v>
      </c>
      <c r="E549" s="29" t="e">
        <f>IF($A549=$C$2,runs!L546/runs!M546,1/0)</f>
        <v>#DIV/0!</v>
      </c>
      <c r="F549" s="29" t="e">
        <f>IF($A549=$C$2,runs!P546,1/0)</f>
        <v>#DIV/0!</v>
      </c>
      <c r="G549" s="29" t="e">
        <f>IF($A549=$C$2,runs!Q546,1/0)</f>
        <v>#DIV/0!</v>
      </c>
      <c r="H549" s="29" t="e">
        <f>IF($A549=$C$2,runs!R546,1/0)</f>
        <v>#DIV/0!</v>
      </c>
      <c r="I549" s="29" t="e">
        <f>IF($A549=$C$2,runs!S546,1/0)</f>
        <v>#DIV/0!</v>
      </c>
      <c r="J549" s="29" t="e">
        <f>IF($A549=$C$2,runs!O546/runs!M546,1/0)</f>
        <v>#DIV/0!</v>
      </c>
      <c r="K549" s="29" t="e">
        <f t="shared" si="8"/>
        <v>#DIV/0!</v>
      </c>
      <c r="L549" s="29" t="e">
        <f>IF($A549=$C$2,runs!W546,1/0)</f>
        <v>#DIV/0!</v>
      </c>
      <c r="M549" s="29" t="e">
        <f>IF($A549=$C$2,runs!X546,1/0)</f>
        <v>#DIV/0!</v>
      </c>
    </row>
    <row r="550" spans="1:13" x14ac:dyDescent="0.2">
      <c r="A550" s="29">
        <f>runs!C547</f>
        <v>0</v>
      </c>
      <c r="B550" s="29" t="str">
        <f>IF($A550=$C$2,runs!B547," ")</f>
        <v xml:space="preserve"> </v>
      </c>
      <c r="C550" s="29" t="e">
        <f>IF($A550=$C$2,runs!A547,1/0)</f>
        <v>#DIV/0!</v>
      </c>
      <c r="D550" s="29" t="e">
        <f>IF($A550=$C$2,Rohdaten!I547,1/0)</f>
        <v>#DIV/0!</v>
      </c>
      <c r="E550" s="29" t="e">
        <f>IF($A550=$C$2,runs!L547/runs!M547,1/0)</f>
        <v>#DIV/0!</v>
      </c>
      <c r="F550" s="29" t="e">
        <f>IF($A550=$C$2,runs!P547,1/0)</f>
        <v>#DIV/0!</v>
      </c>
      <c r="G550" s="29" t="e">
        <f>IF($A550=$C$2,runs!Q547,1/0)</f>
        <v>#DIV/0!</v>
      </c>
      <c r="H550" s="29" t="e">
        <f>IF($A550=$C$2,runs!R547,1/0)</f>
        <v>#DIV/0!</v>
      </c>
      <c r="I550" s="29" t="e">
        <f>IF($A550=$C$2,runs!S547,1/0)</f>
        <v>#DIV/0!</v>
      </c>
      <c r="J550" s="29" t="e">
        <f>IF($A550=$C$2,runs!O547/runs!M547,1/0)</f>
        <v>#DIV/0!</v>
      </c>
      <c r="K550" s="29" t="e">
        <f t="shared" si="8"/>
        <v>#DIV/0!</v>
      </c>
      <c r="L550" s="29" t="e">
        <f>IF($A550=$C$2,runs!W547,1/0)</f>
        <v>#DIV/0!</v>
      </c>
      <c r="M550" s="29" t="e">
        <f>IF($A550=$C$2,runs!X547,1/0)</f>
        <v>#DIV/0!</v>
      </c>
    </row>
    <row r="551" spans="1:13" x14ac:dyDescent="0.2">
      <c r="A551" s="29">
        <f>runs!C548</f>
        <v>0</v>
      </c>
      <c r="B551" s="29" t="str">
        <f>IF($A551=$C$2,runs!B548," ")</f>
        <v xml:space="preserve"> </v>
      </c>
      <c r="C551" s="29" t="e">
        <f>IF($A551=$C$2,runs!A548,1/0)</f>
        <v>#DIV/0!</v>
      </c>
      <c r="D551" s="29" t="e">
        <f>IF($A551=$C$2,Rohdaten!I548,1/0)</f>
        <v>#DIV/0!</v>
      </c>
      <c r="E551" s="29" t="e">
        <f>IF($A551=$C$2,runs!L548/runs!M548,1/0)</f>
        <v>#DIV/0!</v>
      </c>
      <c r="F551" s="29" t="e">
        <f>IF($A551=$C$2,runs!P548,1/0)</f>
        <v>#DIV/0!</v>
      </c>
      <c r="G551" s="29" t="e">
        <f>IF($A551=$C$2,runs!Q548,1/0)</f>
        <v>#DIV/0!</v>
      </c>
      <c r="H551" s="29" t="e">
        <f>IF($A551=$C$2,runs!R548,1/0)</f>
        <v>#DIV/0!</v>
      </c>
      <c r="I551" s="29" t="e">
        <f>IF($A551=$C$2,runs!S548,1/0)</f>
        <v>#DIV/0!</v>
      </c>
      <c r="J551" s="29" t="e">
        <f>IF($A551=$C$2,runs!O548/runs!M548,1/0)</f>
        <v>#DIV/0!</v>
      </c>
      <c r="K551" s="29" t="e">
        <f t="shared" si="8"/>
        <v>#DIV/0!</v>
      </c>
      <c r="L551" s="29" t="e">
        <f>IF($A551=$C$2,runs!W548,1/0)</f>
        <v>#DIV/0!</v>
      </c>
      <c r="M551" s="29" t="e">
        <f>IF($A551=$C$2,runs!X548,1/0)</f>
        <v>#DIV/0!</v>
      </c>
    </row>
    <row r="552" spans="1:13" x14ac:dyDescent="0.2">
      <c r="A552" s="29">
        <f>runs!C549</f>
        <v>0</v>
      </c>
      <c r="B552" s="29" t="str">
        <f>IF($A552=$C$2,runs!B549," ")</f>
        <v xml:space="preserve"> </v>
      </c>
      <c r="C552" s="29" t="e">
        <f>IF($A552=$C$2,runs!A549,1/0)</f>
        <v>#DIV/0!</v>
      </c>
      <c r="D552" s="29" t="e">
        <f>IF($A552=$C$2,Rohdaten!I549,1/0)</f>
        <v>#DIV/0!</v>
      </c>
      <c r="E552" s="29" t="e">
        <f>IF($A552=$C$2,runs!L549/runs!M549,1/0)</f>
        <v>#DIV/0!</v>
      </c>
      <c r="F552" s="29" t="e">
        <f>IF($A552=$C$2,runs!P549,1/0)</f>
        <v>#DIV/0!</v>
      </c>
      <c r="G552" s="29" t="e">
        <f>IF($A552=$C$2,runs!Q549,1/0)</f>
        <v>#DIV/0!</v>
      </c>
      <c r="H552" s="29" t="e">
        <f>IF($A552=$C$2,runs!R549,1/0)</f>
        <v>#DIV/0!</v>
      </c>
      <c r="I552" s="29" t="e">
        <f>IF($A552=$C$2,runs!S549,1/0)</f>
        <v>#DIV/0!</v>
      </c>
      <c r="J552" s="29" t="e">
        <f>IF($A552=$C$2,runs!O549/runs!M549,1/0)</f>
        <v>#DIV/0!</v>
      </c>
      <c r="K552" s="29" t="e">
        <f t="shared" si="8"/>
        <v>#DIV/0!</v>
      </c>
      <c r="L552" s="29" t="e">
        <f>IF($A552=$C$2,runs!W549,1/0)</f>
        <v>#DIV/0!</v>
      </c>
      <c r="M552" s="29" t="e">
        <f>IF($A552=$C$2,runs!X549,1/0)</f>
        <v>#DIV/0!</v>
      </c>
    </row>
    <row r="553" spans="1:13" x14ac:dyDescent="0.2">
      <c r="A553" s="29">
        <f>runs!C550</f>
        <v>0</v>
      </c>
      <c r="B553" s="29" t="str">
        <f>IF($A553=$C$2,runs!B550," ")</f>
        <v xml:space="preserve"> </v>
      </c>
      <c r="C553" s="29" t="e">
        <f>IF($A553=$C$2,runs!A550,1/0)</f>
        <v>#DIV/0!</v>
      </c>
      <c r="D553" s="29" t="e">
        <f>IF($A553=$C$2,Rohdaten!I550,1/0)</f>
        <v>#DIV/0!</v>
      </c>
      <c r="E553" s="29" t="e">
        <f>IF($A553=$C$2,runs!L550/runs!M550,1/0)</f>
        <v>#DIV/0!</v>
      </c>
      <c r="F553" s="29" t="e">
        <f>IF($A553=$C$2,runs!P550,1/0)</f>
        <v>#DIV/0!</v>
      </c>
      <c r="G553" s="29" t="e">
        <f>IF($A553=$C$2,runs!Q550,1/0)</f>
        <v>#DIV/0!</v>
      </c>
      <c r="H553" s="29" t="e">
        <f>IF($A553=$C$2,runs!R550,1/0)</f>
        <v>#DIV/0!</v>
      </c>
      <c r="I553" s="29" t="e">
        <f>IF($A553=$C$2,runs!S550,1/0)</f>
        <v>#DIV/0!</v>
      </c>
      <c r="J553" s="29" t="e">
        <f>IF($A553=$C$2,runs!O550/runs!M550,1/0)</f>
        <v>#DIV/0!</v>
      </c>
      <c r="K553" s="29" t="e">
        <f t="shared" si="8"/>
        <v>#DIV/0!</v>
      </c>
      <c r="L553" s="29" t="e">
        <f>IF($A553=$C$2,runs!W550,1/0)</f>
        <v>#DIV/0!</v>
      </c>
      <c r="M553" s="29" t="e">
        <f>IF($A553=$C$2,runs!X550,1/0)</f>
        <v>#DIV/0!</v>
      </c>
    </row>
    <row r="554" spans="1:13" x14ac:dyDescent="0.2">
      <c r="A554" s="29">
        <f>runs!C551</f>
        <v>0</v>
      </c>
      <c r="B554" s="29" t="str">
        <f>IF($A554=$C$2,runs!B551," ")</f>
        <v xml:space="preserve"> </v>
      </c>
      <c r="C554" s="29" t="e">
        <f>IF($A554=$C$2,runs!A551,1/0)</f>
        <v>#DIV/0!</v>
      </c>
      <c r="D554" s="29" t="e">
        <f>IF($A554=$C$2,Rohdaten!I551,1/0)</f>
        <v>#DIV/0!</v>
      </c>
      <c r="E554" s="29" t="e">
        <f>IF($A554=$C$2,runs!L551/runs!M551,1/0)</f>
        <v>#DIV/0!</v>
      </c>
      <c r="F554" s="29" t="e">
        <f>IF($A554=$C$2,runs!P551,1/0)</f>
        <v>#DIV/0!</v>
      </c>
      <c r="G554" s="29" t="e">
        <f>IF($A554=$C$2,runs!Q551,1/0)</f>
        <v>#DIV/0!</v>
      </c>
      <c r="H554" s="29" t="e">
        <f>IF($A554=$C$2,runs!R551,1/0)</f>
        <v>#DIV/0!</v>
      </c>
      <c r="I554" s="29" t="e">
        <f>IF($A554=$C$2,runs!S551,1/0)</f>
        <v>#DIV/0!</v>
      </c>
      <c r="J554" s="29" t="e">
        <f>IF($A554=$C$2,runs!O551/runs!M551,1/0)</f>
        <v>#DIV/0!</v>
      </c>
      <c r="K554" s="29" t="e">
        <f t="shared" si="8"/>
        <v>#DIV/0!</v>
      </c>
      <c r="L554" s="29" t="e">
        <f>IF($A554=$C$2,runs!W551,1/0)</f>
        <v>#DIV/0!</v>
      </c>
      <c r="M554" s="29" t="e">
        <f>IF($A554=$C$2,runs!X551,1/0)</f>
        <v>#DIV/0!</v>
      </c>
    </row>
    <row r="555" spans="1:13" x14ac:dyDescent="0.2">
      <c r="A555" s="29">
        <f>runs!C552</f>
        <v>0</v>
      </c>
      <c r="B555" s="29" t="str">
        <f>IF($A555=$C$2,runs!B552," ")</f>
        <v xml:space="preserve"> </v>
      </c>
      <c r="C555" s="29" t="e">
        <f>IF($A555=$C$2,runs!A552,1/0)</f>
        <v>#DIV/0!</v>
      </c>
      <c r="D555" s="29" t="e">
        <f>IF($A555=$C$2,Rohdaten!I552,1/0)</f>
        <v>#DIV/0!</v>
      </c>
      <c r="E555" s="29" t="e">
        <f>IF($A555=$C$2,runs!L552/runs!M552,1/0)</f>
        <v>#DIV/0!</v>
      </c>
      <c r="F555" s="29" t="e">
        <f>IF($A555=$C$2,runs!P552,1/0)</f>
        <v>#DIV/0!</v>
      </c>
      <c r="G555" s="29" t="e">
        <f>IF($A555=$C$2,runs!Q552,1/0)</f>
        <v>#DIV/0!</v>
      </c>
      <c r="H555" s="29" t="e">
        <f>IF($A555=$C$2,runs!R552,1/0)</f>
        <v>#DIV/0!</v>
      </c>
      <c r="I555" s="29" t="e">
        <f>IF($A555=$C$2,runs!S552,1/0)</f>
        <v>#DIV/0!</v>
      </c>
      <c r="J555" s="29" t="e">
        <f>IF($A555=$C$2,runs!O552/runs!M552,1/0)</f>
        <v>#DIV/0!</v>
      </c>
      <c r="K555" s="29" t="e">
        <f t="shared" si="8"/>
        <v>#DIV/0!</v>
      </c>
      <c r="L555" s="29" t="e">
        <f>IF($A555=$C$2,runs!W552,1/0)</f>
        <v>#DIV/0!</v>
      </c>
      <c r="M555" s="29" t="e">
        <f>IF($A555=$C$2,runs!X552,1/0)</f>
        <v>#DIV/0!</v>
      </c>
    </row>
    <row r="556" spans="1:13" x14ac:dyDescent="0.2">
      <c r="A556" s="29">
        <f>runs!C553</f>
        <v>0</v>
      </c>
      <c r="B556" s="29" t="str">
        <f>IF($A556=$C$2,runs!B553," ")</f>
        <v xml:space="preserve"> </v>
      </c>
      <c r="C556" s="29" t="e">
        <f>IF($A556=$C$2,runs!A553,1/0)</f>
        <v>#DIV/0!</v>
      </c>
      <c r="D556" s="29" t="e">
        <f>IF($A556=$C$2,Rohdaten!I553,1/0)</f>
        <v>#DIV/0!</v>
      </c>
      <c r="E556" s="29" t="e">
        <f>IF($A556=$C$2,runs!L553/runs!M553,1/0)</f>
        <v>#DIV/0!</v>
      </c>
      <c r="F556" s="29" t="e">
        <f>IF($A556=$C$2,runs!P553,1/0)</f>
        <v>#DIV/0!</v>
      </c>
      <c r="G556" s="29" t="e">
        <f>IF($A556=$C$2,runs!Q553,1/0)</f>
        <v>#DIV/0!</v>
      </c>
      <c r="H556" s="29" t="e">
        <f>IF($A556=$C$2,runs!R553,1/0)</f>
        <v>#DIV/0!</v>
      </c>
      <c r="I556" s="29" t="e">
        <f>IF($A556=$C$2,runs!S553,1/0)</f>
        <v>#DIV/0!</v>
      </c>
      <c r="J556" s="29" t="e">
        <f>IF($A556=$C$2,runs!O553/runs!M553,1/0)</f>
        <v>#DIV/0!</v>
      </c>
      <c r="K556" s="29" t="e">
        <f t="shared" si="8"/>
        <v>#DIV/0!</v>
      </c>
      <c r="L556" s="29" t="e">
        <f>IF($A556=$C$2,runs!W553,1/0)</f>
        <v>#DIV/0!</v>
      </c>
      <c r="M556" s="29" t="e">
        <f>IF($A556=$C$2,runs!X553,1/0)</f>
        <v>#DIV/0!</v>
      </c>
    </row>
    <row r="557" spans="1:13" x14ac:dyDescent="0.2">
      <c r="A557" s="29">
        <f>runs!C554</f>
        <v>0</v>
      </c>
      <c r="B557" s="29" t="str">
        <f>IF($A557=$C$2,runs!B554," ")</f>
        <v xml:space="preserve"> </v>
      </c>
      <c r="C557" s="29" t="e">
        <f>IF($A557=$C$2,runs!A554,1/0)</f>
        <v>#DIV/0!</v>
      </c>
      <c r="D557" s="29" t="e">
        <f>IF($A557=$C$2,Rohdaten!I554,1/0)</f>
        <v>#DIV/0!</v>
      </c>
      <c r="E557" s="29" t="e">
        <f>IF($A557=$C$2,runs!L554/runs!M554,1/0)</f>
        <v>#DIV/0!</v>
      </c>
      <c r="F557" s="29" t="e">
        <f>IF($A557=$C$2,runs!P554,1/0)</f>
        <v>#DIV/0!</v>
      </c>
      <c r="G557" s="29" t="e">
        <f>IF($A557=$C$2,runs!Q554,1/0)</f>
        <v>#DIV/0!</v>
      </c>
      <c r="H557" s="29" t="e">
        <f>IF($A557=$C$2,runs!R554,1/0)</f>
        <v>#DIV/0!</v>
      </c>
      <c r="I557" s="29" t="e">
        <f>IF($A557=$C$2,runs!S554,1/0)</f>
        <v>#DIV/0!</v>
      </c>
      <c r="J557" s="29" t="e">
        <f>IF($A557=$C$2,runs!O554/runs!M554,1/0)</f>
        <v>#DIV/0!</v>
      </c>
      <c r="K557" s="29" t="e">
        <f t="shared" si="8"/>
        <v>#DIV/0!</v>
      </c>
      <c r="L557" s="29" t="e">
        <f>IF($A557=$C$2,runs!W554,1/0)</f>
        <v>#DIV/0!</v>
      </c>
      <c r="M557" s="29" t="e">
        <f>IF($A557=$C$2,runs!X554,1/0)</f>
        <v>#DIV/0!</v>
      </c>
    </row>
    <row r="558" spans="1:13" x14ac:dyDescent="0.2">
      <c r="A558" s="29">
        <f>runs!C555</f>
        <v>0</v>
      </c>
      <c r="B558" s="29" t="str">
        <f>IF($A558=$C$2,runs!B555," ")</f>
        <v xml:space="preserve"> </v>
      </c>
      <c r="C558" s="29" t="e">
        <f>IF($A558=$C$2,runs!A555,1/0)</f>
        <v>#DIV/0!</v>
      </c>
      <c r="D558" s="29" t="e">
        <f>IF($A558=$C$2,Rohdaten!I555,1/0)</f>
        <v>#DIV/0!</v>
      </c>
      <c r="E558" s="29" t="e">
        <f>IF($A558=$C$2,runs!L555/runs!M555,1/0)</f>
        <v>#DIV/0!</v>
      </c>
      <c r="F558" s="29" t="e">
        <f>IF($A558=$C$2,runs!P555,1/0)</f>
        <v>#DIV/0!</v>
      </c>
      <c r="G558" s="29" t="e">
        <f>IF($A558=$C$2,runs!Q555,1/0)</f>
        <v>#DIV/0!</v>
      </c>
      <c r="H558" s="29" t="e">
        <f>IF($A558=$C$2,runs!R555,1/0)</f>
        <v>#DIV/0!</v>
      </c>
      <c r="I558" s="29" t="e">
        <f>IF($A558=$C$2,runs!S555,1/0)</f>
        <v>#DIV/0!</v>
      </c>
      <c r="J558" s="29" t="e">
        <f>IF($A558=$C$2,runs!O555/runs!M555,1/0)</f>
        <v>#DIV/0!</v>
      </c>
      <c r="K558" s="29" t="e">
        <f t="shared" si="8"/>
        <v>#DIV/0!</v>
      </c>
      <c r="L558" s="29" t="e">
        <f>IF($A558=$C$2,runs!W555,1/0)</f>
        <v>#DIV/0!</v>
      </c>
      <c r="M558" s="29" t="e">
        <f>IF($A558=$C$2,runs!X555,1/0)</f>
        <v>#DIV/0!</v>
      </c>
    </row>
    <row r="559" spans="1:13" x14ac:dyDescent="0.2">
      <c r="A559" s="29">
        <f>runs!C556</f>
        <v>0</v>
      </c>
      <c r="B559" s="29" t="str">
        <f>IF($A559=$C$2,runs!B556," ")</f>
        <v xml:space="preserve"> </v>
      </c>
      <c r="C559" s="29" t="e">
        <f>IF($A559=$C$2,runs!A556,1/0)</f>
        <v>#DIV/0!</v>
      </c>
      <c r="D559" s="29" t="e">
        <f>IF($A559=$C$2,Rohdaten!I556,1/0)</f>
        <v>#DIV/0!</v>
      </c>
      <c r="E559" s="29" t="e">
        <f>IF($A559=$C$2,runs!L556/runs!M556,1/0)</f>
        <v>#DIV/0!</v>
      </c>
      <c r="F559" s="29" t="e">
        <f>IF($A559=$C$2,runs!P556,1/0)</f>
        <v>#DIV/0!</v>
      </c>
      <c r="G559" s="29" t="e">
        <f>IF($A559=$C$2,runs!Q556,1/0)</f>
        <v>#DIV/0!</v>
      </c>
      <c r="H559" s="29" t="e">
        <f>IF($A559=$C$2,runs!R556,1/0)</f>
        <v>#DIV/0!</v>
      </c>
      <c r="I559" s="29" t="e">
        <f>IF($A559=$C$2,runs!S556,1/0)</f>
        <v>#DIV/0!</v>
      </c>
      <c r="J559" s="29" t="e">
        <f>IF($A559=$C$2,runs!O556/runs!M556,1/0)</f>
        <v>#DIV/0!</v>
      </c>
      <c r="K559" s="29" t="e">
        <f t="shared" si="8"/>
        <v>#DIV/0!</v>
      </c>
      <c r="L559" s="29" t="e">
        <f>IF($A559=$C$2,runs!W556,1/0)</f>
        <v>#DIV/0!</v>
      </c>
      <c r="M559" s="29" t="e">
        <f>IF($A559=$C$2,runs!X556,1/0)</f>
        <v>#DIV/0!</v>
      </c>
    </row>
    <row r="560" spans="1:13" x14ac:dyDescent="0.2">
      <c r="A560" s="29">
        <f>runs!C557</f>
        <v>0</v>
      </c>
      <c r="B560" s="29" t="str">
        <f>IF($A560=$C$2,runs!B557," ")</f>
        <v xml:space="preserve"> </v>
      </c>
      <c r="C560" s="29" t="e">
        <f>IF($A560=$C$2,runs!A557,1/0)</f>
        <v>#DIV/0!</v>
      </c>
      <c r="D560" s="29" t="e">
        <f>IF($A560=$C$2,Rohdaten!I557,1/0)</f>
        <v>#DIV/0!</v>
      </c>
      <c r="E560" s="29" t="e">
        <f>IF($A560=$C$2,runs!L557/runs!M557,1/0)</f>
        <v>#DIV/0!</v>
      </c>
      <c r="F560" s="29" t="e">
        <f>IF($A560=$C$2,runs!P557,1/0)</f>
        <v>#DIV/0!</v>
      </c>
      <c r="G560" s="29" t="e">
        <f>IF($A560=$C$2,runs!Q557,1/0)</f>
        <v>#DIV/0!</v>
      </c>
      <c r="H560" s="29" t="e">
        <f>IF($A560=$C$2,runs!R557,1/0)</f>
        <v>#DIV/0!</v>
      </c>
      <c r="I560" s="29" t="e">
        <f>IF($A560=$C$2,runs!S557,1/0)</f>
        <v>#DIV/0!</v>
      </c>
      <c r="J560" s="29" t="e">
        <f>IF($A560=$C$2,runs!O557/runs!M557,1/0)</f>
        <v>#DIV/0!</v>
      </c>
      <c r="K560" s="29" t="e">
        <f t="shared" si="8"/>
        <v>#DIV/0!</v>
      </c>
      <c r="L560" s="29" t="e">
        <f>IF($A560=$C$2,runs!W557,1/0)</f>
        <v>#DIV/0!</v>
      </c>
      <c r="M560" s="29" t="e">
        <f>IF($A560=$C$2,runs!X557,1/0)</f>
        <v>#DIV/0!</v>
      </c>
    </row>
    <row r="561" spans="1:13" x14ac:dyDescent="0.2">
      <c r="A561" s="29">
        <f>runs!C558</f>
        <v>0</v>
      </c>
      <c r="B561" s="29" t="str">
        <f>IF($A561=$C$2,runs!B558," ")</f>
        <v xml:space="preserve"> </v>
      </c>
      <c r="C561" s="29" t="e">
        <f>IF($A561=$C$2,runs!A558,1/0)</f>
        <v>#DIV/0!</v>
      </c>
      <c r="D561" s="29" t="e">
        <f>IF($A561=$C$2,Rohdaten!I558,1/0)</f>
        <v>#DIV/0!</v>
      </c>
      <c r="E561" s="29" t="e">
        <f>IF($A561=$C$2,runs!L558/runs!M558,1/0)</f>
        <v>#DIV/0!</v>
      </c>
      <c r="F561" s="29" t="e">
        <f>IF($A561=$C$2,runs!P558,1/0)</f>
        <v>#DIV/0!</v>
      </c>
      <c r="G561" s="29" t="e">
        <f>IF($A561=$C$2,runs!Q558,1/0)</f>
        <v>#DIV/0!</v>
      </c>
      <c r="H561" s="29" t="e">
        <f>IF($A561=$C$2,runs!R558,1/0)</f>
        <v>#DIV/0!</v>
      </c>
      <c r="I561" s="29" t="e">
        <f>IF($A561=$C$2,runs!S558,1/0)</f>
        <v>#DIV/0!</v>
      </c>
      <c r="J561" s="29" t="e">
        <f>IF($A561=$C$2,runs!O558/runs!M558,1/0)</f>
        <v>#DIV/0!</v>
      </c>
      <c r="K561" s="29" t="e">
        <f t="shared" si="8"/>
        <v>#DIV/0!</v>
      </c>
      <c r="L561" s="29" t="e">
        <f>IF($A561=$C$2,runs!W558,1/0)</f>
        <v>#DIV/0!</v>
      </c>
      <c r="M561" s="29" t="e">
        <f>IF($A561=$C$2,runs!X558,1/0)</f>
        <v>#DIV/0!</v>
      </c>
    </row>
    <row r="562" spans="1:13" x14ac:dyDescent="0.2">
      <c r="A562" s="29">
        <f>runs!C559</f>
        <v>0</v>
      </c>
      <c r="B562" s="29" t="str">
        <f>IF($A562=$C$2,runs!B559," ")</f>
        <v xml:space="preserve"> </v>
      </c>
      <c r="C562" s="29" t="e">
        <f>IF($A562=$C$2,runs!A559,1/0)</f>
        <v>#DIV/0!</v>
      </c>
      <c r="D562" s="29" t="e">
        <f>IF($A562=$C$2,Rohdaten!I559,1/0)</f>
        <v>#DIV/0!</v>
      </c>
      <c r="E562" s="29" t="e">
        <f>IF($A562=$C$2,runs!L559/runs!M559,1/0)</f>
        <v>#DIV/0!</v>
      </c>
      <c r="F562" s="29" t="e">
        <f>IF($A562=$C$2,runs!P559,1/0)</f>
        <v>#DIV/0!</v>
      </c>
      <c r="G562" s="29" t="e">
        <f>IF($A562=$C$2,runs!Q559,1/0)</f>
        <v>#DIV/0!</v>
      </c>
      <c r="H562" s="29" t="e">
        <f>IF($A562=$C$2,runs!R559,1/0)</f>
        <v>#DIV/0!</v>
      </c>
      <c r="I562" s="29" t="e">
        <f>IF($A562=$C$2,runs!S559,1/0)</f>
        <v>#DIV/0!</v>
      </c>
      <c r="J562" s="29" t="e">
        <f>IF($A562=$C$2,runs!O559/runs!M559,1/0)</f>
        <v>#DIV/0!</v>
      </c>
      <c r="K562" s="29" t="e">
        <f t="shared" si="8"/>
        <v>#DIV/0!</v>
      </c>
      <c r="L562" s="29" t="e">
        <f>IF($A562=$C$2,runs!W559,1/0)</f>
        <v>#DIV/0!</v>
      </c>
      <c r="M562" s="29" t="e">
        <f>IF($A562=$C$2,runs!X559,1/0)</f>
        <v>#DIV/0!</v>
      </c>
    </row>
    <row r="563" spans="1:13" x14ac:dyDescent="0.2">
      <c r="A563" s="29">
        <f>runs!C560</f>
        <v>0</v>
      </c>
      <c r="B563" s="29" t="str">
        <f>IF($A563=$C$2,runs!B560," ")</f>
        <v xml:space="preserve"> </v>
      </c>
      <c r="C563" s="29" t="e">
        <f>IF($A563=$C$2,runs!A560,1/0)</f>
        <v>#DIV/0!</v>
      </c>
      <c r="D563" s="29" t="e">
        <f>IF($A563=$C$2,Rohdaten!I560,1/0)</f>
        <v>#DIV/0!</v>
      </c>
      <c r="E563" s="29" t="e">
        <f>IF($A563=$C$2,runs!L560/runs!M560,1/0)</f>
        <v>#DIV/0!</v>
      </c>
      <c r="F563" s="29" t="e">
        <f>IF($A563=$C$2,runs!P560,1/0)</f>
        <v>#DIV/0!</v>
      </c>
      <c r="G563" s="29" t="e">
        <f>IF($A563=$C$2,runs!Q560,1/0)</f>
        <v>#DIV/0!</v>
      </c>
      <c r="H563" s="29" t="e">
        <f>IF($A563=$C$2,runs!R560,1/0)</f>
        <v>#DIV/0!</v>
      </c>
      <c r="I563" s="29" t="e">
        <f>IF($A563=$C$2,runs!S560,1/0)</f>
        <v>#DIV/0!</v>
      </c>
      <c r="J563" s="29" t="e">
        <f>IF($A563=$C$2,runs!O560/runs!M560,1/0)</f>
        <v>#DIV/0!</v>
      </c>
      <c r="K563" s="29" t="e">
        <f t="shared" si="8"/>
        <v>#DIV/0!</v>
      </c>
      <c r="L563" s="29" t="e">
        <f>IF($A563=$C$2,runs!W560,1/0)</f>
        <v>#DIV/0!</v>
      </c>
      <c r="M563" s="29" t="e">
        <f>IF($A563=$C$2,runs!X560,1/0)</f>
        <v>#DIV/0!</v>
      </c>
    </row>
    <row r="564" spans="1:13" x14ac:dyDescent="0.2">
      <c r="A564" s="29">
        <f>runs!C561</f>
        <v>0</v>
      </c>
      <c r="B564" s="29" t="str">
        <f>IF($A564=$C$2,runs!B561," ")</f>
        <v xml:space="preserve"> </v>
      </c>
      <c r="C564" s="29" t="e">
        <f>IF($A564=$C$2,runs!A561,1/0)</f>
        <v>#DIV/0!</v>
      </c>
      <c r="D564" s="29" t="e">
        <f>IF($A564=$C$2,Rohdaten!I561,1/0)</f>
        <v>#DIV/0!</v>
      </c>
      <c r="E564" s="29" t="e">
        <f>IF($A564=$C$2,runs!L561/runs!M561,1/0)</f>
        <v>#DIV/0!</v>
      </c>
      <c r="F564" s="29" t="e">
        <f>IF($A564=$C$2,runs!P561,1/0)</f>
        <v>#DIV/0!</v>
      </c>
      <c r="G564" s="29" t="e">
        <f>IF($A564=$C$2,runs!Q561,1/0)</f>
        <v>#DIV/0!</v>
      </c>
      <c r="H564" s="29" t="e">
        <f>IF($A564=$C$2,runs!R561,1/0)</f>
        <v>#DIV/0!</v>
      </c>
      <c r="I564" s="29" t="e">
        <f>IF($A564=$C$2,runs!S561,1/0)</f>
        <v>#DIV/0!</v>
      </c>
      <c r="J564" s="29" t="e">
        <f>IF($A564=$C$2,runs!O561/runs!M561,1/0)</f>
        <v>#DIV/0!</v>
      </c>
      <c r="K564" s="29" t="e">
        <f t="shared" si="8"/>
        <v>#DIV/0!</v>
      </c>
      <c r="L564" s="29" t="e">
        <f>IF($A564=$C$2,runs!W561,1/0)</f>
        <v>#DIV/0!</v>
      </c>
      <c r="M564" s="29" t="e">
        <f>IF($A564=$C$2,runs!X561,1/0)</f>
        <v>#DIV/0!</v>
      </c>
    </row>
    <row r="565" spans="1:13" x14ac:dyDescent="0.2">
      <c r="A565" s="29">
        <f>runs!C562</f>
        <v>0</v>
      </c>
      <c r="B565" s="29" t="str">
        <f>IF($A565=$C$2,runs!B562," ")</f>
        <v xml:space="preserve"> </v>
      </c>
      <c r="C565" s="29" t="e">
        <f>IF($A565=$C$2,runs!A562,1/0)</f>
        <v>#DIV/0!</v>
      </c>
      <c r="D565" s="29" t="e">
        <f>IF($A565=$C$2,Rohdaten!I562,1/0)</f>
        <v>#DIV/0!</v>
      </c>
      <c r="E565" s="29" t="e">
        <f>IF($A565=$C$2,runs!L562/runs!M562,1/0)</f>
        <v>#DIV/0!</v>
      </c>
      <c r="F565" s="29" t="e">
        <f>IF($A565=$C$2,runs!P562,1/0)</f>
        <v>#DIV/0!</v>
      </c>
      <c r="G565" s="29" t="e">
        <f>IF($A565=$C$2,runs!Q562,1/0)</f>
        <v>#DIV/0!</v>
      </c>
      <c r="H565" s="29" t="e">
        <f>IF($A565=$C$2,runs!R562,1/0)</f>
        <v>#DIV/0!</v>
      </c>
      <c r="I565" s="29" t="e">
        <f>IF($A565=$C$2,runs!S562,1/0)</f>
        <v>#DIV/0!</v>
      </c>
      <c r="J565" s="29" t="e">
        <f>IF($A565=$C$2,runs!O562/runs!M562,1/0)</f>
        <v>#DIV/0!</v>
      </c>
      <c r="K565" s="29" t="e">
        <f t="shared" si="8"/>
        <v>#DIV/0!</v>
      </c>
      <c r="L565" s="29" t="e">
        <f>IF($A565=$C$2,runs!W562,1/0)</f>
        <v>#DIV/0!</v>
      </c>
      <c r="M565" s="29" t="e">
        <f>IF($A565=$C$2,runs!X562,1/0)</f>
        <v>#DIV/0!</v>
      </c>
    </row>
    <row r="566" spans="1:13" x14ac:dyDescent="0.2">
      <c r="A566" s="29">
        <f>runs!C563</f>
        <v>0</v>
      </c>
      <c r="B566" s="29" t="str">
        <f>IF($A566=$C$2,runs!B563," ")</f>
        <v xml:space="preserve"> </v>
      </c>
      <c r="C566" s="29" t="e">
        <f>IF($A566=$C$2,runs!A563,1/0)</f>
        <v>#DIV/0!</v>
      </c>
      <c r="D566" s="29" t="e">
        <f>IF($A566=$C$2,Rohdaten!I563,1/0)</f>
        <v>#DIV/0!</v>
      </c>
      <c r="E566" s="29" t="e">
        <f>IF($A566=$C$2,runs!L563/runs!M563,1/0)</f>
        <v>#DIV/0!</v>
      </c>
      <c r="F566" s="29" t="e">
        <f>IF($A566=$C$2,runs!P563,1/0)</f>
        <v>#DIV/0!</v>
      </c>
      <c r="G566" s="29" t="e">
        <f>IF($A566=$C$2,runs!Q563,1/0)</f>
        <v>#DIV/0!</v>
      </c>
      <c r="H566" s="29" t="e">
        <f>IF($A566=$C$2,runs!R563,1/0)</f>
        <v>#DIV/0!</v>
      </c>
      <c r="I566" s="29" t="e">
        <f>IF($A566=$C$2,runs!S563,1/0)</f>
        <v>#DIV/0!</v>
      </c>
      <c r="J566" s="29" t="e">
        <f>IF($A566=$C$2,runs!O563/runs!M563,1/0)</f>
        <v>#DIV/0!</v>
      </c>
      <c r="K566" s="29" t="e">
        <f t="shared" si="8"/>
        <v>#DIV/0!</v>
      </c>
      <c r="L566" s="29" t="e">
        <f>IF($A566=$C$2,runs!W563,1/0)</f>
        <v>#DIV/0!</v>
      </c>
      <c r="M566" s="29" t="e">
        <f>IF($A566=$C$2,runs!X563,1/0)</f>
        <v>#DIV/0!</v>
      </c>
    </row>
    <row r="567" spans="1:13" x14ac:dyDescent="0.2">
      <c r="A567" s="29">
        <f>runs!C564</f>
        <v>0</v>
      </c>
      <c r="B567" s="29" t="str">
        <f>IF($A567=$C$2,runs!B564," ")</f>
        <v xml:space="preserve"> </v>
      </c>
      <c r="C567" s="29" t="e">
        <f>IF($A567=$C$2,runs!A564,1/0)</f>
        <v>#DIV/0!</v>
      </c>
      <c r="D567" s="29" t="e">
        <f>IF($A567=$C$2,Rohdaten!I564,1/0)</f>
        <v>#DIV/0!</v>
      </c>
      <c r="E567" s="29" t="e">
        <f>IF($A567=$C$2,runs!L564/runs!M564,1/0)</f>
        <v>#DIV/0!</v>
      </c>
      <c r="F567" s="29" t="e">
        <f>IF($A567=$C$2,runs!P564,1/0)</f>
        <v>#DIV/0!</v>
      </c>
      <c r="G567" s="29" t="e">
        <f>IF($A567=$C$2,runs!Q564,1/0)</f>
        <v>#DIV/0!</v>
      </c>
      <c r="H567" s="29" t="e">
        <f>IF($A567=$C$2,runs!R564,1/0)</f>
        <v>#DIV/0!</v>
      </c>
      <c r="I567" s="29" t="e">
        <f>IF($A567=$C$2,runs!S564,1/0)</f>
        <v>#DIV/0!</v>
      </c>
      <c r="J567" s="29" t="e">
        <f>IF($A567=$C$2,runs!O564/runs!M564,1/0)</f>
        <v>#DIV/0!</v>
      </c>
      <c r="K567" s="29" t="e">
        <f t="shared" si="8"/>
        <v>#DIV/0!</v>
      </c>
      <c r="L567" s="29" t="e">
        <f>IF($A567=$C$2,runs!W564,1/0)</f>
        <v>#DIV/0!</v>
      </c>
      <c r="M567" s="29" t="e">
        <f>IF($A567=$C$2,runs!X564,1/0)</f>
        <v>#DIV/0!</v>
      </c>
    </row>
    <row r="568" spans="1:13" x14ac:dyDescent="0.2">
      <c r="A568" s="29">
        <f>runs!C565</f>
        <v>0</v>
      </c>
      <c r="B568" s="29" t="str">
        <f>IF($A568=$C$2,runs!B565," ")</f>
        <v xml:space="preserve"> </v>
      </c>
      <c r="C568" s="29" t="e">
        <f>IF($A568=$C$2,runs!A565,1/0)</f>
        <v>#DIV/0!</v>
      </c>
      <c r="D568" s="29" t="e">
        <f>IF($A568=$C$2,Rohdaten!I565,1/0)</f>
        <v>#DIV/0!</v>
      </c>
      <c r="E568" s="29" t="e">
        <f>IF($A568=$C$2,runs!L565/runs!M565,1/0)</f>
        <v>#DIV/0!</v>
      </c>
      <c r="F568" s="29" t="e">
        <f>IF($A568=$C$2,runs!P565,1/0)</f>
        <v>#DIV/0!</v>
      </c>
      <c r="G568" s="29" t="e">
        <f>IF($A568=$C$2,runs!Q565,1/0)</f>
        <v>#DIV/0!</v>
      </c>
      <c r="H568" s="29" t="e">
        <f>IF($A568=$C$2,runs!R565,1/0)</f>
        <v>#DIV/0!</v>
      </c>
      <c r="I568" s="29" t="e">
        <f>IF($A568=$C$2,runs!S565,1/0)</f>
        <v>#DIV/0!</v>
      </c>
      <c r="J568" s="29" t="e">
        <f>IF($A568=$C$2,runs!O565/runs!M565,1/0)</f>
        <v>#DIV/0!</v>
      </c>
      <c r="K568" s="29" t="e">
        <f t="shared" si="8"/>
        <v>#DIV/0!</v>
      </c>
      <c r="L568" s="29" t="e">
        <f>IF($A568=$C$2,runs!W565,1/0)</f>
        <v>#DIV/0!</v>
      </c>
      <c r="M568" s="29" t="e">
        <f>IF($A568=$C$2,runs!X565,1/0)</f>
        <v>#DIV/0!</v>
      </c>
    </row>
    <row r="569" spans="1:13" x14ac:dyDescent="0.2">
      <c r="A569" s="29">
        <f>runs!C566</f>
        <v>0</v>
      </c>
      <c r="B569" s="29" t="str">
        <f>IF($A569=$C$2,runs!B566," ")</f>
        <v xml:space="preserve"> </v>
      </c>
      <c r="C569" s="29" t="e">
        <f>IF($A569=$C$2,runs!A566,1/0)</f>
        <v>#DIV/0!</v>
      </c>
      <c r="D569" s="29" t="e">
        <f>IF($A569=$C$2,Rohdaten!I566,1/0)</f>
        <v>#DIV/0!</v>
      </c>
      <c r="E569" s="29" t="e">
        <f>IF($A569=$C$2,runs!L566/runs!M566,1/0)</f>
        <v>#DIV/0!</v>
      </c>
      <c r="F569" s="29" t="e">
        <f>IF($A569=$C$2,runs!P566,1/0)</f>
        <v>#DIV/0!</v>
      </c>
      <c r="G569" s="29" t="e">
        <f>IF($A569=$C$2,runs!Q566,1/0)</f>
        <v>#DIV/0!</v>
      </c>
      <c r="H569" s="29" t="e">
        <f>IF($A569=$C$2,runs!R566,1/0)</f>
        <v>#DIV/0!</v>
      </c>
      <c r="I569" s="29" t="e">
        <f>IF($A569=$C$2,runs!S566,1/0)</f>
        <v>#DIV/0!</v>
      </c>
      <c r="J569" s="29" t="e">
        <f>IF($A569=$C$2,runs!O566/runs!M566,1/0)</f>
        <v>#DIV/0!</v>
      </c>
      <c r="K569" s="29" t="e">
        <f t="shared" si="8"/>
        <v>#DIV/0!</v>
      </c>
      <c r="L569" s="29" t="e">
        <f>IF($A569=$C$2,runs!W566,1/0)</f>
        <v>#DIV/0!</v>
      </c>
      <c r="M569" s="29" t="e">
        <f>IF($A569=$C$2,runs!X566,1/0)</f>
        <v>#DIV/0!</v>
      </c>
    </row>
    <row r="570" spans="1:13" x14ac:dyDescent="0.2">
      <c r="A570" s="29">
        <f>runs!C567</f>
        <v>0</v>
      </c>
      <c r="B570" s="29" t="str">
        <f>IF($A570=$C$2,runs!B567," ")</f>
        <v xml:space="preserve"> </v>
      </c>
      <c r="C570" s="29" t="e">
        <f>IF($A570=$C$2,runs!A567,1/0)</f>
        <v>#DIV/0!</v>
      </c>
      <c r="D570" s="29" t="e">
        <f>IF($A570=$C$2,Rohdaten!I567,1/0)</f>
        <v>#DIV/0!</v>
      </c>
      <c r="E570" s="29" t="e">
        <f>IF($A570=$C$2,runs!L567/runs!M567,1/0)</f>
        <v>#DIV/0!</v>
      </c>
      <c r="F570" s="29" t="e">
        <f>IF($A570=$C$2,runs!P567,1/0)</f>
        <v>#DIV/0!</v>
      </c>
      <c r="G570" s="29" t="e">
        <f>IF($A570=$C$2,runs!Q567,1/0)</f>
        <v>#DIV/0!</v>
      </c>
      <c r="H570" s="29" t="e">
        <f>IF($A570=$C$2,runs!R567,1/0)</f>
        <v>#DIV/0!</v>
      </c>
      <c r="I570" s="29" t="e">
        <f>IF($A570=$C$2,runs!S567,1/0)</f>
        <v>#DIV/0!</v>
      </c>
      <c r="J570" s="29" t="e">
        <f>IF($A570=$C$2,runs!O567/runs!M567,1/0)</f>
        <v>#DIV/0!</v>
      </c>
      <c r="K570" s="29" t="e">
        <f t="shared" si="8"/>
        <v>#DIV/0!</v>
      </c>
      <c r="L570" s="29" t="e">
        <f>IF($A570=$C$2,runs!W567,1/0)</f>
        <v>#DIV/0!</v>
      </c>
      <c r="M570" s="29" t="e">
        <f>IF($A570=$C$2,runs!X567,1/0)</f>
        <v>#DIV/0!</v>
      </c>
    </row>
    <row r="571" spans="1:13" x14ac:dyDescent="0.2">
      <c r="A571" s="29">
        <f>runs!C568</f>
        <v>0</v>
      </c>
      <c r="B571" s="29" t="str">
        <f>IF($A571=$C$2,runs!B568," ")</f>
        <v xml:space="preserve"> </v>
      </c>
      <c r="C571" s="29" t="e">
        <f>IF($A571=$C$2,runs!A568,1/0)</f>
        <v>#DIV/0!</v>
      </c>
      <c r="D571" s="29" t="e">
        <f>IF($A571=$C$2,Rohdaten!I568,1/0)</f>
        <v>#DIV/0!</v>
      </c>
      <c r="E571" s="29" t="e">
        <f>IF($A571=$C$2,runs!L568/runs!M568,1/0)</f>
        <v>#DIV/0!</v>
      </c>
      <c r="F571" s="29" t="e">
        <f>IF($A571=$C$2,runs!P568,1/0)</f>
        <v>#DIV/0!</v>
      </c>
      <c r="G571" s="29" t="e">
        <f>IF($A571=$C$2,runs!Q568,1/0)</f>
        <v>#DIV/0!</v>
      </c>
      <c r="H571" s="29" t="e">
        <f>IF($A571=$C$2,runs!R568,1/0)</f>
        <v>#DIV/0!</v>
      </c>
      <c r="I571" s="29" t="e">
        <f>IF($A571=$C$2,runs!S568,1/0)</f>
        <v>#DIV/0!</v>
      </c>
      <c r="J571" s="29" t="e">
        <f>IF($A571=$C$2,runs!O568/runs!M568,1/0)</f>
        <v>#DIV/0!</v>
      </c>
      <c r="K571" s="29" t="e">
        <f t="shared" si="8"/>
        <v>#DIV/0!</v>
      </c>
      <c r="L571" s="29" t="e">
        <f>IF($A571=$C$2,runs!W568,1/0)</f>
        <v>#DIV/0!</v>
      </c>
      <c r="M571" s="29" t="e">
        <f>IF($A571=$C$2,runs!X568,1/0)</f>
        <v>#DIV/0!</v>
      </c>
    </row>
    <row r="572" spans="1:13" x14ac:dyDescent="0.2">
      <c r="A572" s="29">
        <f>runs!C569</f>
        <v>0</v>
      </c>
      <c r="B572" s="29" t="str">
        <f>IF($A572=$C$2,runs!B569," ")</f>
        <v xml:space="preserve"> </v>
      </c>
      <c r="C572" s="29" t="e">
        <f>IF($A572=$C$2,runs!A569,1/0)</f>
        <v>#DIV/0!</v>
      </c>
      <c r="D572" s="29" t="e">
        <f>IF($A572=$C$2,Rohdaten!I569,1/0)</f>
        <v>#DIV/0!</v>
      </c>
      <c r="E572" s="29" t="e">
        <f>IF($A572=$C$2,runs!L569/runs!M569,1/0)</f>
        <v>#DIV/0!</v>
      </c>
      <c r="F572" s="29" t="e">
        <f>IF($A572=$C$2,runs!P569,1/0)</f>
        <v>#DIV/0!</v>
      </c>
      <c r="G572" s="29" t="e">
        <f>IF($A572=$C$2,runs!Q569,1/0)</f>
        <v>#DIV/0!</v>
      </c>
      <c r="H572" s="29" t="e">
        <f>IF($A572=$C$2,runs!R569,1/0)</f>
        <v>#DIV/0!</v>
      </c>
      <c r="I572" s="29" t="e">
        <f>IF($A572=$C$2,runs!S569,1/0)</f>
        <v>#DIV/0!</v>
      </c>
      <c r="J572" s="29" t="e">
        <f>IF($A572=$C$2,runs!O569/runs!M569,1/0)</f>
        <v>#DIV/0!</v>
      </c>
      <c r="K572" s="29" t="e">
        <f t="shared" si="8"/>
        <v>#DIV/0!</v>
      </c>
      <c r="L572" s="29" t="e">
        <f>IF($A572=$C$2,runs!W569,1/0)</f>
        <v>#DIV/0!</v>
      </c>
      <c r="M572" s="29" t="e">
        <f>IF($A572=$C$2,runs!X569,1/0)</f>
        <v>#DIV/0!</v>
      </c>
    </row>
    <row r="573" spans="1:13" x14ac:dyDescent="0.2">
      <c r="A573" s="29">
        <f>runs!C570</f>
        <v>0</v>
      </c>
      <c r="B573" s="29" t="str">
        <f>IF($A573=$C$2,runs!B570," ")</f>
        <v xml:space="preserve"> </v>
      </c>
      <c r="C573" s="29" t="e">
        <f>IF($A573=$C$2,runs!A570,1/0)</f>
        <v>#DIV/0!</v>
      </c>
      <c r="D573" s="29" t="e">
        <f>IF($A573=$C$2,Rohdaten!I570,1/0)</f>
        <v>#DIV/0!</v>
      </c>
      <c r="E573" s="29" t="e">
        <f>IF($A573=$C$2,runs!L570/runs!M570,1/0)</f>
        <v>#DIV/0!</v>
      </c>
      <c r="F573" s="29" t="e">
        <f>IF($A573=$C$2,runs!P570,1/0)</f>
        <v>#DIV/0!</v>
      </c>
      <c r="G573" s="29" t="e">
        <f>IF($A573=$C$2,runs!Q570,1/0)</f>
        <v>#DIV/0!</v>
      </c>
      <c r="H573" s="29" t="e">
        <f>IF($A573=$C$2,runs!R570,1/0)</f>
        <v>#DIV/0!</v>
      </c>
      <c r="I573" s="29" t="e">
        <f>IF($A573=$C$2,runs!S570,1/0)</f>
        <v>#DIV/0!</v>
      </c>
      <c r="J573" s="29" t="e">
        <f>IF($A573=$C$2,runs!O570/runs!M570,1/0)</f>
        <v>#DIV/0!</v>
      </c>
      <c r="K573" s="29" t="e">
        <f t="shared" si="8"/>
        <v>#DIV/0!</v>
      </c>
      <c r="L573" s="29" t="e">
        <f>IF($A573=$C$2,runs!W570,1/0)</f>
        <v>#DIV/0!</v>
      </c>
      <c r="M573" s="29" t="e">
        <f>IF($A573=$C$2,runs!X570,1/0)</f>
        <v>#DIV/0!</v>
      </c>
    </row>
    <row r="574" spans="1:13" x14ac:dyDescent="0.2">
      <c r="A574" s="29">
        <f>runs!C571</f>
        <v>0</v>
      </c>
      <c r="B574" s="29" t="str">
        <f>IF($A574=$C$2,runs!B571," ")</f>
        <v xml:space="preserve"> </v>
      </c>
      <c r="C574" s="29" t="e">
        <f>IF($A574=$C$2,runs!A571,1/0)</f>
        <v>#DIV/0!</v>
      </c>
      <c r="D574" s="29" t="e">
        <f>IF($A574=$C$2,Rohdaten!I571,1/0)</f>
        <v>#DIV/0!</v>
      </c>
      <c r="E574" s="29" t="e">
        <f>IF($A574=$C$2,runs!L571/runs!M571,1/0)</f>
        <v>#DIV/0!</v>
      </c>
      <c r="F574" s="29" t="e">
        <f>IF($A574=$C$2,runs!P571,1/0)</f>
        <v>#DIV/0!</v>
      </c>
      <c r="G574" s="29" t="e">
        <f>IF($A574=$C$2,runs!Q571,1/0)</f>
        <v>#DIV/0!</v>
      </c>
      <c r="H574" s="29" t="e">
        <f>IF($A574=$C$2,runs!R571,1/0)</f>
        <v>#DIV/0!</v>
      </c>
      <c r="I574" s="29" t="e">
        <f>IF($A574=$C$2,runs!S571,1/0)</f>
        <v>#DIV/0!</v>
      </c>
      <c r="J574" s="29" t="e">
        <f>IF($A574=$C$2,runs!O571/runs!M571,1/0)</f>
        <v>#DIV/0!</v>
      </c>
      <c r="K574" s="29" t="e">
        <f t="shared" si="8"/>
        <v>#DIV/0!</v>
      </c>
      <c r="L574" s="29" t="e">
        <f>IF($A574=$C$2,runs!W571,1/0)</f>
        <v>#DIV/0!</v>
      </c>
      <c r="M574" s="29" t="e">
        <f>IF($A574=$C$2,runs!X571,1/0)</f>
        <v>#DIV/0!</v>
      </c>
    </row>
    <row r="575" spans="1:13" x14ac:dyDescent="0.2">
      <c r="A575" s="29">
        <f>runs!C572</f>
        <v>0</v>
      </c>
      <c r="B575" s="29" t="str">
        <f>IF($A575=$C$2,runs!B572," ")</f>
        <v xml:space="preserve"> </v>
      </c>
      <c r="C575" s="29" t="e">
        <f>IF($A575=$C$2,runs!A572,1/0)</f>
        <v>#DIV/0!</v>
      </c>
      <c r="D575" s="29" t="e">
        <f>IF($A575=$C$2,Rohdaten!I572,1/0)</f>
        <v>#DIV/0!</v>
      </c>
      <c r="E575" s="29" t="e">
        <f>IF($A575=$C$2,runs!L572/runs!M572,1/0)</f>
        <v>#DIV/0!</v>
      </c>
      <c r="F575" s="29" t="e">
        <f>IF($A575=$C$2,runs!P572,1/0)</f>
        <v>#DIV/0!</v>
      </c>
      <c r="G575" s="29" t="e">
        <f>IF($A575=$C$2,runs!Q572,1/0)</f>
        <v>#DIV/0!</v>
      </c>
      <c r="H575" s="29" t="e">
        <f>IF($A575=$C$2,runs!R572,1/0)</f>
        <v>#DIV/0!</v>
      </c>
      <c r="I575" s="29" t="e">
        <f>IF($A575=$C$2,runs!S572,1/0)</f>
        <v>#DIV/0!</v>
      </c>
      <c r="J575" s="29" t="e">
        <f>IF($A575=$C$2,runs!O572/runs!M572,1/0)</f>
        <v>#DIV/0!</v>
      </c>
      <c r="K575" s="29" t="e">
        <f t="shared" si="8"/>
        <v>#DIV/0!</v>
      </c>
      <c r="L575" s="29" t="e">
        <f>IF($A575=$C$2,runs!W572,1/0)</f>
        <v>#DIV/0!</v>
      </c>
      <c r="M575" s="29" t="e">
        <f>IF($A575=$C$2,runs!X572,1/0)</f>
        <v>#DIV/0!</v>
      </c>
    </row>
    <row r="576" spans="1:13" x14ac:dyDescent="0.2">
      <c r="A576" s="29">
        <f>runs!C573</f>
        <v>0</v>
      </c>
      <c r="B576" s="29" t="str">
        <f>IF($A576=$C$2,runs!B573," ")</f>
        <v xml:space="preserve"> </v>
      </c>
      <c r="C576" s="29" t="e">
        <f>IF($A576=$C$2,runs!A573,1/0)</f>
        <v>#DIV/0!</v>
      </c>
      <c r="D576" s="29" t="e">
        <f>IF($A576=$C$2,Rohdaten!I573,1/0)</f>
        <v>#DIV/0!</v>
      </c>
      <c r="E576" s="29" t="e">
        <f>IF($A576=$C$2,runs!L573/runs!M573,1/0)</f>
        <v>#DIV/0!</v>
      </c>
      <c r="F576" s="29" t="e">
        <f>IF($A576=$C$2,runs!P573,1/0)</f>
        <v>#DIV/0!</v>
      </c>
      <c r="G576" s="29" t="e">
        <f>IF($A576=$C$2,runs!Q573,1/0)</f>
        <v>#DIV/0!</v>
      </c>
      <c r="H576" s="29" t="e">
        <f>IF($A576=$C$2,runs!R573,1/0)</f>
        <v>#DIV/0!</v>
      </c>
      <c r="I576" s="29" t="e">
        <f>IF($A576=$C$2,runs!S573,1/0)</f>
        <v>#DIV/0!</v>
      </c>
      <c r="J576" s="29" t="e">
        <f>IF($A576=$C$2,runs!O573/runs!M573,1/0)</f>
        <v>#DIV/0!</v>
      </c>
      <c r="K576" s="29" t="e">
        <f t="shared" si="8"/>
        <v>#DIV/0!</v>
      </c>
      <c r="L576" s="29" t="e">
        <f>IF($A576=$C$2,runs!W573,1/0)</f>
        <v>#DIV/0!</v>
      </c>
      <c r="M576" s="29" t="e">
        <f>IF($A576=$C$2,runs!X573,1/0)</f>
        <v>#DIV/0!</v>
      </c>
    </row>
    <row r="577" spans="1:13" x14ac:dyDescent="0.2">
      <c r="A577" s="29">
        <f>runs!C574</f>
        <v>0</v>
      </c>
      <c r="B577" s="29" t="str">
        <f>IF($A577=$C$2,runs!B574," ")</f>
        <v xml:space="preserve"> </v>
      </c>
      <c r="C577" s="29" t="e">
        <f>IF($A577=$C$2,runs!A574,1/0)</f>
        <v>#DIV/0!</v>
      </c>
      <c r="D577" s="29" t="e">
        <f>IF($A577=$C$2,Rohdaten!I574,1/0)</f>
        <v>#DIV/0!</v>
      </c>
      <c r="E577" s="29" t="e">
        <f>IF($A577=$C$2,runs!L574/runs!M574,1/0)</f>
        <v>#DIV/0!</v>
      </c>
      <c r="F577" s="29" t="e">
        <f>IF($A577=$C$2,runs!P574,1/0)</f>
        <v>#DIV/0!</v>
      </c>
      <c r="G577" s="29" t="e">
        <f>IF($A577=$C$2,runs!Q574,1/0)</f>
        <v>#DIV/0!</v>
      </c>
      <c r="H577" s="29" t="e">
        <f>IF($A577=$C$2,runs!R574,1/0)</f>
        <v>#DIV/0!</v>
      </c>
      <c r="I577" s="29" t="e">
        <f>IF($A577=$C$2,runs!S574,1/0)</f>
        <v>#DIV/0!</v>
      </c>
      <c r="J577" s="29" t="e">
        <f>IF($A577=$C$2,runs!O574/runs!M574,1/0)</f>
        <v>#DIV/0!</v>
      </c>
      <c r="K577" s="29" t="e">
        <f t="shared" si="8"/>
        <v>#DIV/0!</v>
      </c>
      <c r="L577" s="29" t="e">
        <f>IF($A577=$C$2,runs!W574,1/0)</f>
        <v>#DIV/0!</v>
      </c>
      <c r="M577" s="29" t="e">
        <f>IF($A577=$C$2,runs!X574,1/0)</f>
        <v>#DIV/0!</v>
      </c>
    </row>
    <row r="578" spans="1:13" x14ac:dyDescent="0.2">
      <c r="A578" s="29">
        <f>runs!C575</f>
        <v>0</v>
      </c>
      <c r="B578" s="29" t="str">
        <f>IF($A578=$C$2,runs!B575," ")</f>
        <v xml:space="preserve"> </v>
      </c>
      <c r="C578" s="29" t="e">
        <f>IF($A578=$C$2,runs!A575,1/0)</f>
        <v>#DIV/0!</v>
      </c>
      <c r="D578" s="29" t="e">
        <f>IF($A578=$C$2,Rohdaten!I575,1/0)</f>
        <v>#DIV/0!</v>
      </c>
      <c r="E578" s="29" t="e">
        <f>IF($A578=$C$2,runs!L575/runs!M575,1/0)</f>
        <v>#DIV/0!</v>
      </c>
      <c r="F578" s="29" t="e">
        <f>IF($A578=$C$2,runs!P575,1/0)</f>
        <v>#DIV/0!</v>
      </c>
      <c r="G578" s="29" t="e">
        <f>IF($A578=$C$2,runs!Q575,1/0)</f>
        <v>#DIV/0!</v>
      </c>
      <c r="H578" s="29" t="e">
        <f>IF($A578=$C$2,runs!R575,1/0)</f>
        <v>#DIV/0!</v>
      </c>
      <c r="I578" s="29" t="e">
        <f>IF($A578=$C$2,runs!S575,1/0)</f>
        <v>#DIV/0!</v>
      </c>
      <c r="J578" s="29" t="e">
        <f>IF($A578=$C$2,runs!O575/runs!M575,1/0)</f>
        <v>#DIV/0!</v>
      </c>
      <c r="K578" s="29" t="e">
        <f t="shared" si="8"/>
        <v>#DIV/0!</v>
      </c>
      <c r="L578" s="29" t="e">
        <f>IF($A578=$C$2,runs!W575,1/0)</f>
        <v>#DIV/0!</v>
      </c>
      <c r="M578" s="29" t="e">
        <f>IF($A578=$C$2,runs!X575,1/0)</f>
        <v>#DIV/0!</v>
      </c>
    </row>
    <row r="579" spans="1:13" x14ac:dyDescent="0.2">
      <c r="A579" s="29">
        <f>runs!C576</f>
        <v>0</v>
      </c>
      <c r="B579" s="29" t="str">
        <f>IF($A579=$C$2,runs!B576," ")</f>
        <v xml:space="preserve"> </v>
      </c>
      <c r="C579" s="29" t="e">
        <f>IF($A579=$C$2,runs!A576,1/0)</f>
        <v>#DIV/0!</v>
      </c>
      <c r="D579" s="29" t="e">
        <f>IF($A579=$C$2,Rohdaten!I576,1/0)</f>
        <v>#DIV/0!</v>
      </c>
      <c r="E579" s="29" t="e">
        <f>IF($A579=$C$2,runs!L576/runs!M576,1/0)</f>
        <v>#DIV/0!</v>
      </c>
      <c r="F579" s="29" t="e">
        <f>IF($A579=$C$2,runs!P576,1/0)</f>
        <v>#DIV/0!</v>
      </c>
      <c r="G579" s="29" t="e">
        <f>IF($A579=$C$2,runs!Q576,1/0)</f>
        <v>#DIV/0!</v>
      </c>
      <c r="H579" s="29" t="e">
        <f>IF($A579=$C$2,runs!R576,1/0)</f>
        <v>#DIV/0!</v>
      </c>
      <c r="I579" s="29" t="e">
        <f>IF($A579=$C$2,runs!S576,1/0)</f>
        <v>#DIV/0!</v>
      </c>
      <c r="J579" s="29" t="e">
        <f>IF($A579=$C$2,runs!O576/runs!M576,1/0)</f>
        <v>#DIV/0!</v>
      </c>
      <c r="K579" s="29" t="e">
        <f t="shared" si="8"/>
        <v>#DIV/0!</v>
      </c>
      <c r="L579" s="29" t="e">
        <f>IF($A579=$C$2,runs!W576,1/0)</f>
        <v>#DIV/0!</v>
      </c>
      <c r="M579" s="29" t="e">
        <f>IF($A579=$C$2,runs!X576,1/0)</f>
        <v>#DIV/0!</v>
      </c>
    </row>
    <row r="580" spans="1:13" x14ac:dyDescent="0.2">
      <c r="A580" s="29">
        <f>runs!C577</f>
        <v>0</v>
      </c>
      <c r="B580" s="29" t="str">
        <f>IF($A580=$C$2,runs!B577," ")</f>
        <v xml:space="preserve"> </v>
      </c>
      <c r="C580" s="29" t="e">
        <f>IF($A580=$C$2,runs!A577,1/0)</f>
        <v>#DIV/0!</v>
      </c>
      <c r="D580" s="29" t="e">
        <f>IF($A580=$C$2,Rohdaten!I577,1/0)</f>
        <v>#DIV/0!</v>
      </c>
      <c r="E580" s="29" t="e">
        <f>IF($A580=$C$2,runs!L577/runs!M577,1/0)</f>
        <v>#DIV/0!</v>
      </c>
      <c r="F580" s="29" t="e">
        <f>IF($A580=$C$2,runs!P577,1/0)</f>
        <v>#DIV/0!</v>
      </c>
      <c r="G580" s="29" t="e">
        <f>IF($A580=$C$2,runs!Q577,1/0)</f>
        <v>#DIV/0!</v>
      </c>
      <c r="H580" s="29" t="e">
        <f>IF($A580=$C$2,runs!R577,1/0)</f>
        <v>#DIV/0!</v>
      </c>
      <c r="I580" s="29" t="e">
        <f>IF($A580=$C$2,runs!S577,1/0)</f>
        <v>#DIV/0!</v>
      </c>
      <c r="J580" s="29" t="e">
        <f>IF($A580=$C$2,runs!O577/runs!M577,1/0)</f>
        <v>#DIV/0!</v>
      </c>
      <c r="K580" s="29" t="e">
        <f t="shared" si="8"/>
        <v>#DIV/0!</v>
      </c>
      <c r="L580" s="29" t="e">
        <f>IF($A580=$C$2,runs!W577,1/0)</f>
        <v>#DIV/0!</v>
      </c>
      <c r="M580" s="29" t="e">
        <f>IF($A580=$C$2,runs!X577,1/0)</f>
        <v>#DIV/0!</v>
      </c>
    </row>
    <row r="581" spans="1:13" x14ac:dyDescent="0.2">
      <c r="A581" s="29">
        <f>runs!C578</f>
        <v>0</v>
      </c>
      <c r="B581" s="29" t="str">
        <f>IF($A581=$C$2,runs!B578," ")</f>
        <v xml:space="preserve"> </v>
      </c>
      <c r="C581" s="29" t="e">
        <f>IF($A581=$C$2,runs!A578,1/0)</f>
        <v>#DIV/0!</v>
      </c>
      <c r="D581" s="29" t="e">
        <f>IF($A581=$C$2,Rohdaten!I578,1/0)</f>
        <v>#DIV/0!</v>
      </c>
      <c r="E581" s="29" t="e">
        <f>IF($A581=$C$2,runs!L578/runs!M578,1/0)</f>
        <v>#DIV/0!</v>
      </c>
      <c r="F581" s="29" t="e">
        <f>IF($A581=$C$2,runs!P578,1/0)</f>
        <v>#DIV/0!</v>
      </c>
      <c r="G581" s="29" t="e">
        <f>IF($A581=$C$2,runs!Q578,1/0)</f>
        <v>#DIV/0!</v>
      </c>
      <c r="H581" s="29" t="e">
        <f>IF($A581=$C$2,runs!R578,1/0)</f>
        <v>#DIV/0!</v>
      </c>
      <c r="I581" s="29" t="e">
        <f>IF($A581=$C$2,runs!S578,1/0)</f>
        <v>#DIV/0!</v>
      </c>
      <c r="J581" s="29" t="e">
        <f>IF($A581=$C$2,runs!O578/runs!M578,1/0)</f>
        <v>#DIV/0!</v>
      </c>
      <c r="K581" s="29" t="e">
        <f t="shared" si="8"/>
        <v>#DIV/0!</v>
      </c>
      <c r="L581" s="29" t="e">
        <f>IF($A581=$C$2,runs!W578,1/0)</f>
        <v>#DIV/0!</v>
      </c>
      <c r="M581" s="29" t="e">
        <f>IF($A581=$C$2,runs!X578,1/0)</f>
        <v>#DIV/0!</v>
      </c>
    </row>
    <row r="582" spans="1:13" x14ac:dyDescent="0.2">
      <c r="A582" s="29">
        <f>runs!C579</f>
        <v>0</v>
      </c>
      <c r="B582" s="29" t="str">
        <f>IF($A582=$C$2,runs!B579," ")</f>
        <v xml:space="preserve"> </v>
      </c>
      <c r="C582" s="29" t="e">
        <f>IF($A582=$C$2,runs!A579,1/0)</f>
        <v>#DIV/0!</v>
      </c>
      <c r="D582" s="29" t="e">
        <f>IF($A582=$C$2,Rohdaten!I579,1/0)</f>
        <v>#DIV/0!</v>
      </c>
      <c r="E582" s="29" t="e">
        <f>IF($A582=$C$2,runs!L579/runs!M579,1/0)</f>
        <v>#DIV/0!</v>
      </c>
      <c r="F582" s="29" t="e">
        <f>IF($A582=$C$2,runs!P579,1/0)</f>
        <v>#DIV/0!</v>
      </c>
      <c r="G582" s="29" t="e">
        <f>IF($A582=$C$2,runs!Q579,1/0)</f>
        <v>#DIV/0!</v>
      </c>
      <c r="H582" s="29" t="e">
        <f>IF($A582=$C$2,runs!R579,1/0)</f>
        <v>#DIV/0!</v>
      </c>
      <c r="I582" s="29" t="e">
        <f>IF($A582=$C$2,runs!S579,1/0)</f>
        <v>#DIV/0!</v>
      </c>
      <c r="J582" s="29" t="e">
        <f>IF($A582=$C$2,runs!O579/runs!M579,1/0)</f>
        <v>#DIV/0!</v>
      </c>
      <c r="K582" s="29" t="e">
        <f t="shared" ref="K582:K645" si="9">J582*1000000000</f>
        <v>#DIV/0!</v>
      </c>
      <c r="L582" s="29" t="e">
        <f>IF($A582=$C$2,runs!W579,1/0)</f>
        <v>#DIV/0!</v>
      </c>
      <c r="M582" s="29" t="e">
        <f>IF($A582=$C$2,runs!X579,1/0)</f>
        <v>#DIV/0!</v>
      </c>
    </row>
    <row r="583" spans="1:13" x14ac:dyDescent="0.2">
      <c r="A583" s="29">
        <f>runs!C580</f>
        <v>0</v>
      </c>
      <c r="B583" s="29" t="str">
        <f>IF($A583=$C$2,runs!B580," ")</f>
        <v xml:space="preserve"> </v>
      </c>
      <c r="C583" s="29" t="e">
        <f>IF($A583=$C$2,runs!A580,1/0)</f>
        <v>#DIV/0!</v>
      </c>
      <c r="D583" s="29" t="e">
        <f>IF($A583=$C$2,Rohdaten!I580,1/0)</f>
        <v>#DIV/0!</v>
      </c>
      <c r="E583" s="29" t="e">
        <f>IF($A583=$C$2,runs!L580/runs!M580,1/0)</f>
        <v>#DIV/0!</v>
      </c>
      <c r="F583" s="29" t="e">
        <f>IF($A583=$C$2,runs!P580,1/0)</f>
        <v>#DIV/0!</v>
      </c>
      <c r="G583" s="29" t="e">
        <f>IF($A583=$C$2,runs!Q580,1/0)</f>
        <v>#DIV/0!</v>
      </c>
      <c r="H583" s="29" t="e">
        <f>IF($A583=$C$2,runs!R580,1/0)</f>
        <v>#DIV/0!</v>
      </c>
      <c r="I583" s="29" t="e">
        <f>IF($A583=$C$2,runs!S580,1/0)</f>
        <v>#DIV/0!</v>
      </c>
      <c r="J583" s="29" t="e">
        <f>IF($A583=$C$2,runs!O580/runs!M580,1/0)</f>
        <v>#DIV/0!</v>
      </c>
      <c r="K583" s="29" t="e">
        <f t="shared" si="9"/>
        <v>#DIV/0!</v>
      </c>
      <c r="L583" s="29" t="e">
        <f>IF($A583=$C$2,runs!W580,1/0)</f>
        <v>#DIV/0!</v>
      </c>
      <c r="M583" s="29" t="e">
        <f>IF($A583=$C$2,runs!X580,1/0)</f>
        <v>#DIV/0!</v>
      </c>
    </row>
    <row r="584" spans="1:13" x14ac:dyDescent="0.2">
      <c r="A584" s="29">
        <f>runs!C581</f>
        <v>0</v>
      </c>
      <c r="B584" s="29" t="str">
        <f>IF($A584=$C$2,runs!B581," ")</f>
        <v xml:space="preserve"> </v>
      </c>
      <c r="C584" s="29" t="e">
        <f>IF($A584=$C$2,runs!A581,1/0)</f>
        <v>#DIV/0!</v>
      </c>
      <c r="D584" s="29" t="e">
        <f>IF($A584=$C$2,Rohdaten!I581,1/0)</f>
        <v>#DIV/0!</v>
      </c>
      <c r="E584" s="29" t="e">
        <f>IF($A584=$C$2,runs!L581/runs!M581,1/0)</f>
        <v>#DIV/0!</v>
      </c>
      <c r="F584" s="29" t="e">
        <f>IF($A584=$C$2,runs!P581,1/0)</f>
        <v>#DIV/0!</v>
      </c>
      <c r="G584" s="29" t="e">
        <f>IF($A584=$C$2,runs!Q581,1/0)</f>
        <v>#DIV/0!</v>
      </c>
      <c r="H584" s="29" t="e">
        <f>IF($A584=$C$2,runs!R581,1/0)</f>
        <v>#DIV/0!</v>
      </c>
      <c r="I584" s="29" t="e">
        <f>IF($A584=$C$2,runs!S581,1/0)</f>
        <v>#DIV/0!</v>
      </c>
      <c r="J584" s="29" t="e">
        <f>IF($A584=$C$2,runs!O581/runs!M581,1/0)</f>
        <v>#DIV/0!</v>
      </c>
      <c r="K584" s="29" t="e">
        <f t="shared" si="9"/>
        <v>#DIV/0!</v>
      </c>
      <c r="L584" s="29" t="e">
        <f>IF($A584=$C$2,runs!W581,1/0)</f>
        <v>#DIV/0!</v>
      </c>
      <c r="M584" s="29" t="e">
        <f>IF($A584=$C$2,runs!X581,1/0)</f>
        <v>#DIV/0!</v>
      </c>
    </row>
    <row r="585" spans="1:13" x14ac:dyDescent="0.2">
      <c r="A585" s="29">
        <f>runs!C582</f>
        <v>0</v>
      </c>
      <c r="B585" s="29" t="str">
        <f>IF($A585=$C$2,runs!B582," ")</f>
        <v xml:space="preserve"> </v>
      </c>
      <c r="C585" s="29" t="e">
        <f>IF($A585=$C$2,runs!A582,1/0)</f>
        <v>#DIV/0!</v>
      </c>
      <c r="D585" s="29" t="e">
        <f>IF($A585=$C$2,Rohdaten!I582,1/0)</f>
        <v>#DIV/0!</v>
      </c>
      <c r="E585" s="29" t="e">
        <f>IF($A585=$C$2,runs!L582/runs!M582,1/0)</f>
        <v>#DIV/0!</v>
      </c>
      <c r="F585" s="29" t="e">
        <f>IF($A585=$C$2,runs!P582,1/0)</f>
        <v>#DIV/0!</v>
      </c>
      <c r="G585" s="29" t="e">
        <f>IF($A585=$C$2,runs!Q582,1/0)</f>
        <v>#DIV/0!</v>
      </c>
      <c r="H585" s="29" t="e">
        <f>IF($A585=$C$2,runs!R582,1/0)</f>
        <v>#DIV/0!</v>
      </c>
      <c r="I585" s="29" t="e">
        <f>IF($A585=$C$2,runs!S582,1/0)</f>
        <v>#DIV/0!</v>
      </c>
      <c r="J585" s="29" t="e">
        <f>IF($A585=$C$2,runs!O582/runs!M582,1/0)</f>
        <v>#DIV/0!</v>
      </c>
      <c r="K585" s="29" t="e">
        <f t="shared" si="9"/>
        <v>#DIV/0!</v>
      </c>
      <c r="L585" s="29" t="e">
        <f>IF($A585=$C$2,runs!W582,1/0)</f>
        <v>#DIV/0!</v>
      </c>
      <c r="M585" s="29" t="e">
        <f>IF($A585=$C$2,runs!X582,1/0)</f>
        <v>#DIV/0!</v>
      </c>
    </row>
    <row r="586" spans="1:13" x14ac:dyDescent="0.2">
      <c r="A586" s="29">
        <f>runs!C583</f>
        <v>0</v>
      </c>
      <c r="B586" s="29" t="str">
        <f>IF($A586=$C$2,runs!B583," ")</f>
        <v xml:space="preserve"> </v>
      </c>
      <c r="C586" s="29" t="e">
        <f>IF($A586=$C$2,runs!A583,1/0)</f>
        <v>#DIV/0!</v>
      </c>
      <c r="D586" s="29" t="e">
        <f>IF($A586=$C$2,Rohdaten!I583,1/0)</f>
        <v>#DIV/0!</v>
      </c>
      <c r="E586" s="29" t="e">
        <f>IF($A586=$C$2,runs!L583/runs!M583,1/0)</f>
        <v>#DIV/0!</v>
      </c>
      <c r="F586" s="29" t="e">
        <f>IF($A586=$C$2,runs!P583,1/0)</f>
        <v>#DIV/0!</v>
      </c>
      <c r="G586" s="29" t="e">
        <f>IF($A586=$C$2,runs!Q583,1/0)</f>
        <v>#DIV/0!</v>
      </c>
      <c r="H586" s="29" t="e">
        <f>IF($A586=$C$2,runs!R583,1/0)</f>
        <v>#DIV/0!</v>
      </c>
      <c r="I586" s="29" t="e">
        <f>IF($A586=$C$2,runs!S583,1/0)</f>
        <v>#DIV/0!</v>
      </c>
      <c r="J586" s="29" t="e">
        <f>IF($A586=$C$2,runs!O583/runs!M583,1/0)</f>
        <v>#DIV/0!</v>
      </c>
      <c r="K586" s="29" t="e">
        <f t="shared" si="9"/>
        <v>#DIV/0!</v>
      </c>
      <c r="L586" s="29" t="e">
        <f>IF($A586=$C$2,runs!W583,1/0)</f>
        <v>#DIV/0!</v>
      </c>
      <c r="M586" s="29" t="e">
        <f>IF($A586=$C$2,runs!X583,1/0)</f>
        <v>#DIV/0!</v>
      </c>
    </row>
    <row r="587" spans="1:13" x14ac:dyDescent="0.2">
      <c r="A587" s="29">
        <f>runs!C584</f>
        <v>0</v>
      </c>
      <c r="B587" s="29" t="str">
        <f>IF($A587=$C$2,runs!B584," ")</f>
        <v xml:space="preserve"> </v>
      </c>
      <c r="C587" s="29" t="e">
        <f>IF($A587=$C$2,runs!A584,1/0)</f>
        <v>#DIV/0!</v>
      </c>
      <c r="D587" s="29" t="e">
        <f>IF($A587=$C$2,Rohdaten!I584,1/0)</f>
        <v>#DIV/0!</v>
      </c>
      <c r="E587" s="29" t="e">
        <f>IF($A587=$C$2,runs!L584/runs!M584,1/0)</f>
        <v>#DIV/0!</v>
      </c>
      <c r="F587" s="29" t="e">
        <f>IF($A587=$C$2,runs!P584,1/0)</f>
        <v>#DIV/0!</v>
      </c>
      <c r="G587" s="29" t="e">
        <f>IF($A587=$C$2,runs!Q584,1/0)</f>
        <v>#DIV/0!</v>
      </c>
      <c r="H587" s="29" t="e">
        <f>IF($A587=$C$2,runs!R584,1/0)</f>
        <v>#DIV/0!</v>
      </c>
      <c r="I587" s="29" t="e">
        <f>IF($A587=$C$2,runs!S584,1/0)</f>
        <v>#DIV/0!</v>
      </c>
      <c r="J587" s="29" t="e">
        <f>IF($A587=$C$2,runs!O584/runs!M584,1/0)</f>
        <v>#DIV/0!</v>
      </c>
      <c r="K587" s="29" t="e">
        <f t="shared" si="9"/>
        <v>#DIV/0!</v>
      </c>
      <c r="L587" s="29" t="e">
        <f>IF($A587=$C$2,runs!W584,1/0)</f>
        <v>#DIV/0!</v>
      </c>
      <c r="M587" s="29" t="e">
        <f>IF($A587=$C$2,runs!X584,1/0)</f>
        <v>#DIV/0!</v>
      </c>
    </row>
    <row r="588" spans="1:13" x14ac:dyDescent="0.2">
      <c r="A588" s="29">
        <f>runs!C585</f>
        <v>0</v>
      </c>
      <c r="B588" s="29" t="str">
        <f>IF($A588=$C$2,runs!B585," ")</f>
        <v xml:space="preserve"> </v>
      </c>
      <c r="C588" s="29" t="e">
        <f>IF($A588=$C$2,runs!A585,1/0)</f>
        <v>#DIV/0!</v>
      </c>
      <c r="D588" s="29" t="e">
        <f>IF($A588=$C$2,Rohdaten!I585,1/0)</f>
        <v>#DIV/0!</v>
      </c>
      <c r="E588" s="29" t="e">
        <f>IF($A588=$C$2,runs!L585/runs!M585,1/0)</f>
        <v>#DIV/0!</v>
      </c>
      <c r="F588" s="29" t="e">
        <f>IF($A588=$C$2,runs!P585,1/0)</f>
        <v>#DIV/0!</v>
      </c>
      <c r="G588" s="29" t="e">
        <f>IF($A588=$C$2,runs!Q585,1/0)</f>
        <v>#DIV/0!</v>
      </c>
      <c r="H588" s="29" t="e">
        <f>IF($A588=$C$2,runs!R585,1/0)</f>
        <v>#DIV/0!</v>
      </c>
      <c r="I588" s="29" t="e">
        <f>IF($A588=$C$2,runs!S585,1/0)</f>
        <v>#DIV/0!</v>
      </c>
      <c r="J588" s="29" t="e">
        <f>IF($A588=$C$2,runs!O585/runs!M585,1/0)</f>
        <v>#DIV/0!</v>
      </c>
      <c r="K588" s="29" t="e">
        <f t="shared" si="9"/>
        <v>#DIV/0!</v>
      </c>
      <c r="L588" s="29" t="e">
        <f>IF($A588=$C$2,runs!W585,1/0)</f>
        <v>#DIV/0!</v>
      </c>
      <c r="M588" s="29" t="e">
        <f>IF($A588=$C$2,runs!X585,1/0)</f>
        <v>#DIV/0!</v>
      </c>
    </row>
    <row r="589" spans="1:13" x14ac:dyDescent="0.2">
      <c r="A589" s="29">
        <f>runs!C586</f>
        <v>0</v>
      </c>
      <c r="B589" s="29" t="str">
        <f>IF($A589=$C$2,runs!B586," ")</f>
        <v xml:space="preserve"> </v>
      </c>
      <c r="C589" s="29" t="e">
        <f>IF($A589=$C$2,runs!A586,1/0)</f>
        <v>#DIV/0!</v>
      </c>
      <c r="D589" s="29" t="e">
        <f>IF($A589=$C$2,Rohdaten!I586,1/0)</f>
        <v>#DIV/0!</v>
      </c>
      <c r="E589" s="29" t="e">
        <f>IF($A589=$C$2,runs!L586/runs!M586,1/0)</f>
        <v>#DIV/0!</v>
      </c>
      <c r="F589" s="29" t="e">
        <f>IF($A589=$C$2,runs!P586,1/0)</f>
        <v>#DIV/0!</v>
      </c>
      <c r="G589" s="29" t="e">
        <f>IF($A589=$C$2,runs!Q586,1/0)</f>
        <v>#DIV/0!</v>
      </c>
      <c r="H589" s="29" t="e">
        <f>IF($A589=$C$2,runs!R586,1/0)</f>
        <v>#DIV/0!</v>
      </c>
      <c r="I589" s="29" t="e">
        <f>IF($A589=$C$2,runs!S586,1/0)</f>
        <v>#DIV/0!</v>
      </c>
      <c r="J589" s="29" t="e">
        <f>IF($A589=$C$2,runs!O586/runs!M586,1/0)</f>
        <v>#DIV/0!</v>
      </c>
      <c r="K589" s="29" t="e">
        <f t="shared" si="9"/>
        <v>#DIV/0!</v>
      </c>
      <c r="L589" s="29" t="e">
        <f>IF($A589=$C$2,runs!W586,1/0)</f>
        <v>#DIV/0!</v>
      </c>
      <c r="M589" s="29" t="e">
        <f>IF($A589=$C$2,runs!X586,1/0)</f>
        <v>#DIV/0!</v>
      </c>
    </row>
    <row r="590" spans="1:13" x14ac:dyDescent="0.2">
      <c r="A590" s="29">
        <f>runs!C587</f>
        <v>0</v>
      </c>
      <c r="B590" s="29" t="str">
        <f>IF($A590=$C$2,runs!B587," ")</f>
        <v xml:space="preserve"> </v>
      </c>
      <c r="C590" s="29" t="e">
        <f>IF($A590=$C$2,runs!A587,1/0)</f>
        <v>#DIV/0!</v>
      </c>
      <c r="D590" s="29" t="e">
        <f>IF($A590=$C$2,Rohdaten!I587,1/0)</f>
        <v>#DIV/0!</v>
      </c>
      <c r="E590" s="29" t="e">
        <f>IF($A590=$C$2,runs!L587/runs!M587,1/0)</f>
        <v>#DIV/0!</v>
      </c>
      <c r="F590" s="29" t="e">
        <f>IF($A590=$C$2,runs!P587,1/0)</f>
        <v>#DIV/0!</v>
      </c>
      <c r="G590" s="29" t="e">
        <f>IF($A590=$C$2,runs!Q587,1/0)</f>
        <v>#DIV/0!</v>
      </c>
      <c r="H590" s="29" t="e">
        <f>IF($A590=$C$2,runs!R587,1/0)</f>
        <v>#DIV/0!</v>
      </c>
      <c r="I590" s="29" t="e">
        <f>IF($A590=$C$2,runs!S587,1/0)</f>
        <v>#DIV/0!</v>
      </c>
      <c r="J590" s="29" t="e">
        <f>IF($A590=$C$2,runs!O587/runs!M587,1/0)</f>
        <v>#DIV/0!</v>
      </c>
      <c r="K590" s="29" t="e">
        <f t="shared" si="9"/>
        <v>#DIV/0!</v>
      </c>
      <c r="L590" s="29" t="e">
        <f>IF($A590=$C$2,runs!W587,1/0)</f>
        <v>#DIV/0!</v>
      </c>
      <c r="M590" s="29" t="e">
        <f>IF($A590=$C$2,runs!X587,1/0)</f>
        <v>#DIV/0!</v>
      </c>
    </row>
    <row r="591" spans="1:13" x14ac:dyDescent="0.2">
      <c r="A591" s="29">
        <f>runs!C588</f>
        <v>0</v>
      </c>
      <c r="B591" s="29" t="str">
        <f>IF($A591=$C$2,runs!B588," ")</f>
        <v xml:space="preserve"> </v>
      </c>
      <c r="C591" s="29" t="e">
        <f>IF($A591=$C$2,runs!A588,1/0)</f>
        <v>#DIV/0!</v>
      </c>
      <c r="D591" s="29" t="e">
        <f>IF($A591=$C$2,Rohdaten!I588,1/0)</f>
        <v>#DIV/0!</v>
      </c>
      <c r="E591" s="29" t="e">
        <f>IF($A591=$C$2,runs!L588/runs!M588,1/0)</f>
        <v>#DIV/0!</v>
      </c>
      <c r="F591" s="29" t="e">
        <f>IF($A591=$C$2,runs!P588,1/0)</f>
        <v>#DIV/0!</v>
      </c>
      <c r="G591" s="29" t="e">
        <f>IF($A591=$C$2,runs!Q588,1/0)</f>
        <v>#DIV/0!</v>
      </c>
      <c r="H591" s="29" t="e">
        <f>IF($A591=$C$2,runs!R588,1/0)</f>
        <v>#DIV/0!</v>
      </c>
      <c r="I591" s="29" t="e">
        <f>IF($A591=$C$2,runs!S588,1/0)</f>
        <v>#DIV/0!</v>
      </c>
      <c r="J591" s="29" t="e">
        <f>IF($A591=$C$2,runs!O588/runs!M588,1/0)</f>
        <v>#DIV/0!</v>
      </c>
      <c r="K591" s="29" t="e">
        <f t="shared" si="9"/>
        <v>#DIV/0!</v>
      </c>
      <c r="L591" s="29" t="e">
        <f>IF($A591=$C$2,runs!W588,1/0)</f>
        <v>#DIV/0!</v>
      </c>
      <c r="M591" s="29" t="e">
        <f>IF($A591=$C$2,runs!X588,1/0)</f>
        <v>#DIV/0!</v>
      </c>
    </row>
    <row r="592" spans="1:13" x14ac:dyDescent="0.2">
      <c r="A592" s="29">
        <f>runs!C589</f>
        <v>0</v>
      </c>
      <c r="B592" s="29" t="str">
        <f>IF($A592=$C$2,runs!B589," ")</f>
        <v xml:space="preserve"> </v>
      </c>
      <c r="C592" s="29" t="e">
        <f>IF($A592=$C$2,runs!A589,1/0)</f>
        <v>#DIV/0!</v>
      </c>
      <c r="D592" s="29" t="e">
        <f>IF($A592=$C$2,Rohdaten!I589,1/0)</f>
        <v>#DIV/0!</v>
      </c>
      <c r="E592" s="29" t="e">
        <f>IF($A592=$C$2,runs!L589/runs!M589,1/0)</f>
        <v>#DIV/0!</v>
      </c>
      <c r="F592" s="29" t="e">
        <f>IF($A592=$C$2,runs!P589,1/0)</f>
        <v>#DIV/0!</v>
      </c>
      <c r="G592" s="29" t="e">
        <f>IF($A592=$C$2,runs!Q589,1/0)</f>
        <v>#DIV/0!</v>
      </c>
      <c r="H592" s="29" t="e">
        <f>IF($A592=$C$2,runs!R589,1/0)</f>
        <v>#DIV/0!</v>
      </c>
      <c r="I592" s="29" t="e">
        <f>IF($A592=$C$2,runs!S589,1/0)</f>
        <v>#DIV/0!</v>
      </c>
      <c r="J592" s="29" t="e">
        <f>IF($A592=$C$2,runs!O589/runs!M589,1/0)</f>
        <v>#DIV/0!</v>
      </c>
      <c r="K592" s="29" t="e">
        <f t="shared" si="9"/>
        <v>#DIV/0!</v>
      </c>
      <c r="L592" s="29" t="e">
        <f>IF($A592=$C$2,runs!W589,1/0)</f>
        <v>#DIV/0!</v>
      </c>
      <c r="M592" s="29" t="e">
        <f>IF($A592=$C$2,runs!X589,1/0)</f>
        <v>#DIV/0!</v>
      </c>
    </row>
    <row r="593" spans="1:13" x14ac:dyDescent="0.2">
      <c r="A593" s="29">
        <f>runs!C590</f>
        <v>0</v>
      </c>
      <c r="B593" s="29" t="str">
        <f>IF($A593=$C$2,runs!B590," ")</f>
        <v xml:space="preserve"> </v>
      </c>
      <c r="C593" s="29" t="e">
        <f>IF($A593=$C$2,runs!A590,1/0)</f>
        <v>#DIV/0!</v>
      </c>
      <c r="D593" s="29" t="e">
        <f>IF($A593=$C$2,Rohdaten!I590,1/0)</f>
        <v>#DIV/0!</v>
      </c>
      <c r="E593" s="29" t="e">
        <f>IF($A593=$C$2,runs!L590/runs!M590,1/0)</f>
        <v>#DIV/0!</v>
      </c>
      <c r="F593" s="29" t="e">
        <f>IF($A593=$C$2,runs!P590,1/0)</f>
        <v>#DIV/0!</v>
      </c>
      <c r="G593" s="29" t="e">
        <f>IF($A593=$C$2,runs!Q590,1/0)</f>
        <v>#DIV/0!</v>
      </c>
      <c r="H593" s="29" t="e">
        <f>IF($A593=$C$2,runs!R590,1/0)</f>
        <v>#DIV/0!</v>
      </c>
      <c r="I593" s="29" t="e">
        <f>IF($A593=$C$2,runs!S590,1/0)</f>
        <v>#DIV/0!</v>
      </c>
      <c r="J593" s="29" t="e">
        <f>IF($A593=$C$2,runs!O590/runs!M590,1/0)</f>
        <v>#DIV/0!</v>
      </c>
      <c r="K593" s="29" t="e">
        <f t="shared" si="9"/>
        <v>#DIV/0!</v>
      </c>
      <c r="L593" s="29" t="e">
        <f>IF($A593=$C$2,runs!W590,1/0)</f>
        <v>#DIV/0!</v>
      </c>
      <c r="M593" s="29" t="e">
        <f>IF($A593=$C$2,runs!X590,1/0)</f>
        <v>#DIV/0!</v>
      </c>
    </row>
    <row r="594" spans="1:13" x14ac:dyDescent="0.2">
      <c r="A594" s="29">
        <f>runs!C591</f>
        <v>0</v>
      </c>
      <c r="B594" s="29" t="str">
        <f>IF($A594=$C$2,runs!B591," ")</f>
        <v xml:space="preserve"> </v>
      </c>
      <c r="C594" s="29" t="e">
        <f>IF($A594=$C$2,runs!A591,1/0)</f>
        <v>#DIV/0!</v>
      </c>
      <c r="D594" s="29" t="e">
        <f>IF($A594=$C$2,Rohdaten!I591,1/0)</f>
        <v>#DIV/0!</v>
      </c>
      <c r="E594" s="29" t="e">
        <f>IF($A594=$C$2,runs!L591/runs!M591,1/0)</f>
        <v>#DIV/0!</v>
      </c>
      <c r="F594" s="29" t="e">
        <f>IF($A594=$C$2,runs!P591,1/0)</f>
        <v>#DIV/0!</v>
      </c>
      <c r="G594" s="29" t="e">
        <f>IF($A594=$C$2,runs!Q591,1/0)</f>
        <v>#DIV/0!</v>
      </c>
      <c r="H594" s="29" t="e">
        <f>IF($A594=$C$2,runs!R591,1/0)</f>
        <v>#DIV/0!</v>
      </c>
      <c r="I594" s="29" t="e">
        <f>IF($A594=$C$2,runs!S591,1/0)</f>
        <v>#DIV/0!</v>
      </c>
      <c r="J594" s="29" t="e">
        <f>IF($A594=$C$2,runs!O591/runs!M591,1/0)</f>
        <v>#DIV/0!</v>
      </c>
      <c r="K594" s="29" t="e">
        <f t="shared" si="9"/>
        <v>#DIV/0!</v>
      </c>
      <c r="L594" s="29" t="e">
        <f>IF($A594=$C$2,runs!W591,1/0)</f>
        <v>#DIV/0!</v>
      </c>
      <c r="M594" s="29" t="e">
        <f>IF($A594=$C$2,runs!X591,1/0)</f>
        <v>#DIV/0!</v>
      </c>
    </row>
    <row r="595" spans="1:13" x14ac:dyDescent="0.2">
      <c r="A595" s="29">
        <f>runs!C592</f>
        <v>0</v>
      </c>
      <c r="B595" s="29" t="str">
        <f>IF($A595=$C$2,runs!B592," ")</f>
        <v xml:space="preserve"> </v>
      </c>
      <c r="C595" s="29" t="e">
        <f>IF($A595=$C$2,runs!A592,1/0)</f>
        <v>#DIV/0!</v>
      </c>
      <c r="D595" s="29" t="e">
        <f>IF($A595=$C$2,Rohdaten!I592,1/0)</f>
        <v>#DIV/0!</v>
      </c>
      <c r="E595" s="29" t="e">
        <f>IF($A595=$C$2,runs!L592/runs!M592,1/0)</f>
        <v>#DIV/0!</v>
      </c>
      <c r="F595" s="29" t="e">
        <f>IF($A595=$C$2,runs!P592,1/0)</f>
        <v>#DIV/0!</v>
      </c>
      <c r="G595" s="29" t="e">
        <f>IF($A595=$C$2,runs!Q592,1/0)</f>
        <v>#DIV/0!</v>
      </c>
      <c r="H595" s="29" t="e">
        <f>IF($A595=$C$2,runs!R592,1/0)</f>
        <v>#DIV/0!</v>
      </c>
      <c r="I595" s="29" t="e">
        <f>IF($A595=$C$2,runs!S592,1/0)</f>
        <v>#DIV/0!</v>
      </c>
      <c r="J595" s="29" t="e">
        <f>IF($A595=$C$2,runs!O592/runs!M592,1/0)</f>
        <v>#DIV/0!</v>
      </c>
      <c r="K595" s="29" t="e">
        <f t="shared" si="9"/>
        <v>#DIV/0!</v>
      </c>
      <c r="L595" s="29" t="e">
        <f>IF($A595=$C$2,runs!W592,1/0)</f>
        <v>#DIV/0!</v>
      </c>
      <c r="M595" s="29" t="e">
        <f>IF($A595=$C$2,runs!X592,1/0)</f>
        <v>#DIV/0!</v>
      </c>
    </row>
    <row r="596" spans="1:13" x14ac:dyDescent="0.2">
      <c r="A596" s="29">
        <f>runs!C593</f>
        <v>0</v>
      </c>
      <c r="B596" s="29" t="str">
        <f>IF($A596=$C$2,runs!B593," ")</f>
        <v xml:space="preserve"> </v>
      </c>
      <c r="C596" s="29" t="e">
        <f>IF($A596=$C$2,runs!A593,1/0)</f>
        <v>#DIV/0!</v>
      </c>
      <c r="D596" s="29" t="e">
        <f>IF($A596=$C$2,Rohdaten!I593,1/0)</f>
        <v>#DIV/0!</v>
      </c>
      <c r="E596" s="29" t="e">
        <f>IF($A596=$C$2,runs!L593/runs!M593,1/0)</f>
        <v>#DIV/0!</v>
      </c>
      <c r="F596" s="29" t="e">
        <f>IF($A596=$C$2,runs!P593,1/0)</f>
        <v>#DIV/0!</v>
      </c>
      <c r="G596" s="29" t="e">
        <f>IF($A596=$C$2,runs!Q593,1/0)</f>
        <v>#DIV/0!</v>
      </c>
      <c r="H596" s="29" t="e">
        <f>IF($A596=$C$2,runs!R593,1/0)</f>
        <v>#DIV/0!</v>
      </c>
      <c r="I596" s="29" t="e">
        <f>IF($A596=$C$2,runs!S593,1/0)</f>
        <v>#DIV/0!</v>
      </c>
      <c r="J596" s="29" t="e">
        <f>IF($A596=$C$2,runs!O593/runs!M593,1/0)</f>
        <v>#DIV/0!</v>
      </c>
      <c r="K596" s="29" t="e">
        <f t="shared" si="9"/>
        <v>#DIV/0!</v>
      </c>
      <c r="L596" s="29" t="e">
        <f>IF($A596=$C$2,runs!W593,1/0)</f>
        <v>#DIV/0!</v>
      </c>
      <c r="M596" s="29" t="e">
        <f>IF($A596=$C$2,runs!X593,1/0)</f>
        <v>#DIV/0!</v>
      </c>
    </row>
    <row r="597" spans="1:13" x14ac:dyDescent="0.2">
      <c r="A597" s="29">
        <f>runs!C594</f>
        <v>0</v>
      </c>
      <c r="B597" s="29" t="str">
        <f>IF($A597=$C$2,runs!B594," ")</f>
        <v xml:space="preserve"> </v>
      </c>
      <c r="C597" s="29" t="e">
        <f>IF($A597=$C$2,runs!A594,1/0)</f>
        <v>#DIV/0!</v>
      </c>
      <c r="D597" s="29" t="e">
        <f>IF($A597=$C$2,Rohdaten!I594,1/0)</f>
        <v>#DIV/0!</v>
      </c>
      <c r="E597" s="29" t="e">
        <f>IF($A597=$C$2,runs!L594/runs!M594,1/0)</f>
        <v>#DIV/0!</v>
      </c>
      <c r="F597" s="29" t="e">
        <f>IF($A597=$C$2,runs!P594,1/0)</f>
        <v>#DIV/0!</v>
      </c>
      <c r="G597" s="29" t="e">
        <f>IF($A597=$C$2,runs!Q594,1/0)</f>
        <v>#DIV/0!</v>
      </c>
      <c r="H597" s="29" t="e">
        <f>IF($A597=$C$2,runs!R594,1/0)</f>
        <v>#DIV/0!</v>
      </c>
      <c r="I597" s="29" t="e">
        <f>IF($A597=$C$2,runs!S594,1/0)</f>
        <v>#DIV/0!</v>
      </c>
      <c r="J597" s="29" t="e">
        <f>IF($A597=$C$2,runs!O594/runs!M594,1/0)</f>
        <v>#DIV/0!</v>
      </c>
      <c r="K597" s="29" t="e">
        <f t="shared" si="9"/>
        <v>#DIV/0!</v>
      </c>
      <c r="L597" s="29" t="e">
        <f>IF($A597=$C$2,runs!W594,1/0)</f>
        <v>#DIV/0!</v>
      </c>
      <c r="M597" s="29" t="e">
        <f>IF($A597=$C$2,runs!X594,1/0)</f>
        <v>#DIV/0!</v>
      </c>
    </row>
    <row r="598" spans="1:13" x14ac:dyDescent="0.2">
      <c r="A598" s="29">
        <f>runs!C595</f>
        <v>0</v>
      </c>
      <c r="B598" s="29" t="str">
        <f>IF($A598=$C$2,runs!B595," ")</f>
        <v xml:space="preserve"> </v>
      </c>
      <c r="C598" s="29" t="e">
        <f>IF($A598=$C$2,runs!A595,1/0)</f>
        <v>#DIV/0!</v>
      </c>
      <c r="D598" s="29" t="e">
        <f>IF($A598=$C$2,Rohdaten!I595,1/0)</f>
        <v>#DIV/0!</v>
      </c>
      <c r="E598" s="29" t="e">
        <f>IF($A598=$C$2,runs!L595/runs!M595,1/0)</f>
        <v>#DIV/0!</v>
      </c>
      <c r="F598" s="29" t="e">
        <f>IF($A598=$C$2,runs!P595,1/0)</f>
        <v>#DIV/0!</v>
      </c>
      <c r="G598" s="29" t="e">
        <f>IF($A598=$C$2,runs!Q595,1/0)</f>
        <v>#DIV/0!</v>
      </c>
      <c r="H598" s="29" t="e">
        <f>IF($A598=$C$2,runs!R595,1/0)</f>
        <v>#DIV/0!</v>
      </c>
      <c r="I598" s="29" t="e">
        <f>IF($A598=$C$2,runs!S595,1/0)</f>
        <v>#DIV/0!</v>
      </c>
      <c r="J598" s="29" t="e">
        <f>IF($A598=$C$2,runs!O595/runs!M595,1/0)</f>
        <v>#DIV/0!</v>
      </c>
      <c r="K598" s="29" t="e">
        <f t="shared" si="9"/>
        <v>#DIV/0!</v>
      </c>
      <c r="L598" s="29" t="e">
        <f>IF($A598=$C$2,runs!W595,1/0)</f>
        <v>#DIV/0!</v>
      </c>
      <c r="M598" s="29" t="e">
        <f>IF($A598=$C$2,runs!X595,1/0)</f>
        <v>#DIV/0!</v>
      </c>
    </row>
    <row r="599" spans="1:13" x14ac:dyDescent="0.2">
      <c r="A599" s="29">
        <f>runs!C596</f>
        <v>0</v>
      </c>
      <c r="B599" s="29" t="str">
        <f>IF($A599=$C$2,runs!B596," ")</f>
        <v xml:space="preserve"> </v>
      </c>
      <c r="C599" s="29" t="e">
        <f>IF($A599=$C$2,runs!A596,1/0)</f>
        <v>#DIV/0!</v>
      </c>
      <c r="D599" s="29" t="e">
        <f>IF($A599=$C$2,Rohdaten!I596,1/0)</f>
        <v>#DIV/0!</v>
      </c>
      <c r="E599" s="29" t="e">
        <f>IF($A599=$C$2,runs!L596/runs!M596,1/0)</f>
        <v>#DIV/0!</v>
      </c>
      <c r="F599" s="29" t="e">
        <f>IF($A599=$C$2,runs!P596,1/0)</f>
        <v>#DIV/0!</v>
      </c>
      <c r="G599" s="29" t="e">
        <f>IF($A599=$C$2,runs!Q596,1/0)</f>
        <v>#DIV/0!</v>
      </c>
      <c r="H599" s="29" t="e">
        <f>IF($A599=$C$2,runs!R596,1/0)</f>
        <v>#DIV/0!</v>
      </c>
      <c r="I599" s="29" t="e">
        <f>IF($A599=$C$2,runs!S596,1/0)</f>
        <v>#DIV/0!</v>
      </c>
      <c r="J599" s="29" t="e">
        <f>IF($A599=$C$2,runs!O596/runs!M596,1/0)</f>
        <v>#DIV/0!</v>
      </c>
      <c r="K599" s="29" t="e">
        <f t="shared" si="9"/>
        <v>#DIV/0!</v>
      </c>
      <c r="L599" s="29" t="e">
        <f>IF($A599=$C$2,runs!W596,1/0)</f>
        <v>#DIV/0!</v>
      </c>
      <c r="M599" s="29" t="e">
        <f>IF($A599=$C$2,runs!X596,1/0)</f>
        <v>#DIV/0!</v>
      </c>
    </row>
    <row r="600" spans="1:13" x14ac:dyDescent="0.2">
      <c r="A600" s="29">
        <f>runs!C597</f>
        <v>0</v>
      </c>
      <c r="B600" s="29" t="str">
        <f>IF($A600=$C$2,runs!B597," ")</f>
        <v xml:space="preserve"> </v>
      </c>
      <c r="C600" s="29" t="e">
        <f>IF($A600=$C$2,runs!A597,1/0)</f>
        <v>#DIV/0!</v>
      </c>
      <c r="D600" s="29" t="e">
        <f>IF($A600=$C$2,Rohdaten!I597,1/0)</f>
        <v>#DIV/0!</v>
      </c>
      <c r="E600" s="29" t="e">
        <f>IF($A600=$C$2,runs!L597/runs!M597,1/0)</f>
        <v>#DIV/0!</v>
      </c>
      <c r="F600" s="29" t="e">
        <f>IF($A600=$C$2,runs!P597,1/0)</f>
        <v>#DIV/0!</v>
      </c>
      <c r="G600" s="29" t="e">
        <f>IF($A600=$C$2,runs!Q597,1/0)</f>
        <v>#DIV/0!</v>
      </c>
      <c r="H600" s="29" t="e">
        <f>IF($A600=$C$2,runs!R597,1/0)</f>
        <v>#DIV/0!</v>
      </c>
      <c r="I600" s="29" t="e">
        <f>IF($A600=$C$2,runs!S597,1/0)</f>
        <v>#DIV/0!</v>
      </c>
      <c r="J600" s="29" t="e">
        <f>IF($A600=$C$2,runs!O597/runs!M597,1/0)</f>
        <v>#DIV/0!</v>
      </c>
      <c r="K600" s="29" t="e">
        <f t="shared" si="9"/>
        <v>#DIV/0!</v>
      </c>
      <c r="L600" s="29" t="e">
        <f>IF($A600=$C$2,runs!W597,1/0)</f>
        <v>#DIV/0!</v>
      </c>
      <c r="M600" s="29" t="e">
        <f>IF($A600=$C$2,runs!X597,1/0)</f>
        <v>#DIV/0!</v>
      </c>
    </row>
    <row r="601" spans="1:13" x14ac:dyDescent="0.2">
      <c r="A601" s="29">
        <f>runs!C598</f>
        <v>0</v>
      </c>
      <c r="B601" s="29" t="str">
        <f>IF($A601=$C$2,runs!B598," ")</f>
        <v xml:space="preserve"> </v>
      </c>
      <c r="C601" s="29" t="e">
        <f>IF($A601=$C$2,runs!A598,1/0)</f>
        <v>#DIV/0!</v>
      </c>
      <c r="D601" s="29" t="e">
        <f>IF($A601=$C$2,Rohdaten!I598,1/0)</f>
        <v>#DIV/0!</v>
      </c>
      <c r="E601" s="29" t="e">
        <f>IF($A601=$C$2,runs!L598/runs!M598,1/0)</f>
        <v>#DIV/0!</v>
      </c>
      <c r="F601" s="29" t="e">
        <f>IF($A601=$C$2,runs!P598,1/0)</f>
        <v>#DIV/0!</v>
      </c>
      <c r="G601" s="29" t="e">
        <f>IF($A601=$C$2,runs!Q598,1/0)</f>
        <v>#DIV/0!</v>
      </c>
      <c r="H601" s="29" t="e">
        <f>IF($A601=$C$2,runs!R598,1/0)</f>
        <v>#DIV/0!</v>
      </c>
      <c r="I601" s="29" t="e">
        <f>IF($A601=$C$2,runs!S598,1/0)</f>
        <v>#DIV/0!</v>
      </c>
      <c r="J601" s="29" t="e">
        <f>IF($A601=$C$2,runs!O598/runs!M598,1/0)</f>
        <v>#DIV/0!</v>
      </c>
      <c r="K601" s="29" t="e">
        <f t="shared" si="9"/>
        <v>#DIV/0!</v>
      </c>
      <c r="L601" s="29" t="e">
        <f>IF($A601=$C$2,runs!W598,1/0)</f>
        <v>#DIV/0!</v>
      </c>
      <c r="M601" s="29" t="e">
        <f>IF($A601=$C$2,runs!X598,1/0)</f>
        <v>#DIV/0!</v>
      </c>
    </row>
    <row r="602" spans="1:13" x14ac:dyDescent="0.2">
      <c r="A602" s="29">
        <f>runs!C599</f>
        <v>0</v>
      </c>
      <c r="B602" s="29" t="str">
        <f>IF($A602=$C$2,runs!B599," ")</f>
        <v xml:space="preserve"> </v>
      </c>
      <c r="C602" s="29" t="e">
        <f>IF($A602=$C$2,runs!A599,1/0)</f>
        <v>#DIV/0!</v>
      </c>
      <c r="D602" s="29" t="e">
        <f>IF($A602=$C$2,Rohdaten!I599,1/0)</f>
        <v>#DIV/0!</v>
      </c>
      <c r="E602" s="29" t="e">
        <f>IF($A602=$C$2,runs!L599/runs!M599,1/0)</f>
        <v>#DIV/0!</v>
      </c>
      <c r="F602" s="29" t="e">
        <f>IF($A602=$C$2,runs!P599,1/0)</f>
        <v>#DIV/0!</v>
      </c>
      <c r="G602" s="29" t="e">
        <f>IF($A602=$C$2,runs!Q599,1/0)</f>
        <v>#DIV/0!</v>
      </c>
      <c r="H602" s="29" t="e">
        <f>IF($A602=$C$2,runs!R599,1/0)</f>
        <v>#DIV/0!</v>
      </c>
      <c r="I602" s="29" t="e">
        <f>IF($A602=$C$2,runs!S599,1/0)</f>
        <v>#DIV/0!</v>
      </c>
      <c r="J602" s="29" t="e">
        <f>IF($A602=$C$2,runs!O599/runs!M599,1/0)</f>
        <v>#DIV/0!</v>
      </c>
      <c r="K602" s="29" t="e">
        <f t="shared" si="9"/>
        <v>#DIV/0!</v>
      </c>
      <c r="L602" s="29" t="e">
        <f>IF($A602=$C$2,runs!W599,1/0)</f>
        <v>#DIV/0!</v>
      </c>
      <c r="M602" s="29" t="e">
        <f>IF($A602=$C$2,runs!X599,1/0)</f>
        <v>#DIV/0!</v>
      </c>
    </row>
    <row r="603" spans="1:13" x14ac:dyDescent="0.2">
      <c r="A603" s="29">
        <f>runs!C600</f>
        <v>0</v>
      </c>
      <c r="B603" s="29" t="str">
        <f>IF($A603=$C$2,runs!B600," ")</f>
        <v xml:space="preserve"> </v>
      </c>
      <c r="C603" s="29" t="e">
        <f>IF($A603=$C$2,runs!A600,1/0)</f>
        <v>#DIV/0!</v>
      </c>
      <c r="D603" s="29" t="e">
        <f>IF($A603=$C$2,Rohdaten!I600,1/0)</f>
        <v>#DIV/0!</v>
      </c>
      <c r="E603" s="29" t="e">
        <f>IF($A603=$C$2,runs!L600/runs!M600,1/0)</f>
        <v>#DIV/0!</v>
      </c>
      <c r="F603" s="29" t="e">
        <f>IF($A603=$C$2,runs!P600,1/0)</f>
        <v>#DIV/0!</v>
      </c>
      <c r="G603" s="29" t="e">
        <f>IF($A603=$C$2,runs!Q600,1/0)</f>
        <v>#DIV/0!</v>
      </c>
      <c r="H603" s="29" t="e">
        <f>IF($A603=$C$2,runs!R600,1/0)</f>
        <v>#DIV/0!</v>
      </c>
      <c r="I603" s="29" t="e">
        <f>IF($A603=$C$2,runs!S600,1/0)</f>
        <v>#DIV/0!</v>
      </c>
      <c r="J603" s="29" t="e">
        <f>IF($A603=$C$2,runs!O600/runs!M600,1/0)</f>
        <v>#DIV/0!</v>
      </c>
      <c r="K603" s="29" t="e">
        <f t="shared" si="9"/>
        <v>#DIV/0!</v>
      </c>
      <c r="L603" s="29" t="e">
        <f>IF($A603=$C$2,runs!W600,1/0)</f>
        <v>#DIV/0!</v>
      </c>
      <c r="M603" s="29" t="e">
        <f>IF($A603=$C$2,runs!X600,1/0)</f>
        <v>#DIV/0!</v>
      </c>
    </row>
    <row r="604" spans="1:13" x14ac:dyDescent="0.2">
      <c r="A604" s="29">
        <f>runs!C601</f>
        <v>0</v>
      </c>
      <c r="B604" s="29" t="str">
        <f>IF($A604=$C$2,runs!B601," ")</f>
        <v xml:space="preserve"> </v>
      </c>
      <c r="C604" s="29" t="e">
        <f>IF($A604=$C$2,runs!A601,1/0)</f>
        <v>#DIV/0!</v>
      </c>
      <c r="D604" s="29" t="e">
        <f>IF($A604=$C$2,Rohdaten!I601,1/0)</f>
        <v>#DIV/0!</v>
      </c>
      <c r="E604" s="29" t="e">
        <f>IF($A604=$C$2,runs!L601/runs!M601,1/0)</f>
        <v>#DIV/0!</v>
      </c>
      <c r="F604" s="29" t="e">
        <f>IF($A604=$C$2,runs!P601,1/0)</f>
        <v>#DIV/0!</v>
      </c>
      <c r="G604" s="29" t="e">
        <f>IF($A604=$C$2,runs!Q601,1/0)</f>
        <v>#DIV/0!</v>
      </c>
      <c r="H604" s="29" t="e">
        <f>IF($A604=$C$2,runs!R601,1/0)</f>
        <v>#DIV/0!</v>
      </c>
      <c r="I604" s="29" t="e">
        <f>IF($A604=$C$2,runs!S601,1/0)</f>
        <v>#DIV/0!</v>
      </c>
      <c r="J604" s="29" t="e">
        <f>IF($A604=$C$2,runs!O601/runs!M601,1/0)</f>
        <v>#DIV/0!</v>
      </c>
      <c r="K604" s="29" t="e">
        <f t="shared" si="9"/>
        <v>#DIV/0!</v>
      </c>
      <c r="L604" s="29" t="e">
        <f>IF($A604=$C$2,runs!W601,1/0)</f>
        <v>#DIV/0!</v>
      </c>
      <c r="M604" s="29" t="e">
        <f>IF($A604=$C$2,runs!X601,1/0)</f>
        <v>#DIV/0!</v>
      </c>
    </row>
    <row r="605" spans="1:13" x14ac:dyDescent="0.2">
      <c r="A605" s="29">
        <f>runs!C602</f>
        <v>0</v>
      </c>
      <c r="B605" s="29" t="str">
        <f>IF($A605=$C$2,runs!B602," ")</f>
        <v xml:space="preserve"> </v>
      </c>
      <c r="C605" s="29" t="e">
        <f>IF($A605=$C$2,runs!A602,1/0)</f>
        <v>#DIV/0!</v>
      </c>
      <c r="D605" s="29" t="e">
        <f>IF($A605=$C$2,Rohdaten!I602,1/0)</f>
        <v>#DIV/0!</v>
      </c>
      <c r="E605" s="29" t="e">
        <f>IF($A605=$C$2,runs!L602/runs!M602,1/0)</f>
        <v>#DIV/0!</v>
      </c>
      <c r="F605" s="29" t="e">
        <f>IF($A605=$C$2,runs!P602,1/0)</f>
        <v>#DIV/0!</v>
      </c>
      <c r="G605" s="29" t="e">
        <f>IF($A605=$C$2,runs!Q602,1/0)</f>
        <v>#DIV/0!</v>
      </c>
      <c r="H605" s="29" t="e">
        <f>IF($A605=$C$2,runs!R602,1/0)</f>
        <v>#DIV/0!</v>
      </c>
      <c r="I605" s="29" t="e">
        <f>IF($A605=$C$2,runs!S602,1/0)</f>
        <v>#DIV/0!</v>
      </c>
      <c r="J605" s="29" t="e">
        <f>IF($A605=$C$2,runs!O602/runs!M602,1/0)</f>
        <v>#DIV/0!</v>
      </c>
      <c r="K605" s="29" t="e">
        <f t="shared" si="9"/>
        <v>#DIV/0!</v>
      </c>
      <c r="L605" s="29" t="e">
        <f>IF($A605=$C$2,runs!W602,1/0)</f>
        <v>#DIV/0!</v>
      </c>
      <c r="M605" s="29" t="e">
        <f>IF($A605=$C$2,runs!X602,1/0)</f>
        <v>#DIV/0!</v>
      </c>
    </row>
    <row r="606" spans="1:13" x14ac:dyDescent="0.2">
      <c r="A606" s="29">
        <f>runs!C603</f>
        <v>0</v>
      </c>
      <c r="B606" s="29" t="str">
        <f>IF($A606=$C$2,runs!B603," ")</f>
        <v xml:space="preserve"> </v>
      </c>
      <c r="C606" s="29" t="e">
        <f>IF($A606=$C$2,runs!A603,1/0)</f>
        <v>#DIV/0!</v>
      </c>
      <c r="D606" s="29" t="e">
        <f>IF($A606=$C$2,Rohdaten!I603,1/0)</f>
        <v>#DIV/0!</v>
      </c>
      <c r="E606" s="29" t="e">
        <f>IF($A606=$C$2,runs!L603/runs!M603,1/0)</f>
        <v>#DIV/0!</v>
      </c>
      <c r="F606" s="29" t="e">
        <f>IF($A606=$C$2,runs!P603,1/0)</f>
        <v>#DIV/0!</v>
      </c>
      <c r="G606" s="29" t="e">
        <f>IF($A606=$C$2,runs!Q603,1/0)</f>
        <v>#DIV/0!</v>
      </c>
      <c r="H606" s="29" t="e">
        <f>IF($A606=$C$2,runs!R603,1/0)</f>
        <v>#DIV/0!</v>
      </c>
      <c r="I606" s="29" t="e">
        <f>IF($A606=$C$2,runs!S603,1/0)</f>
        <v>#DIV/0!</v>
      </c>
      <c r="J606" s="29" t="e">
        <f>IF($A606=$C$2,runs!O603/runs!M603,1/0)</f>
        <v>#DIV/0!</v>
      </c>
      <c r="K606" s="29" t="e">
        <f t="shared" si="9"/>
        <v>#DIV/0!</v>
      </c>
      <c r="L606" s="29" t="e">
        <f>IF($A606=$C$2,runs!W603,1/0)</f>
        <v>#DIV/0!</v>
      </c>
      <c r="M606" s="29" t="e">
        <f>IF($A606=$C$2,runs!X603,1/0)</f>
        <v>#DIV/0!</v>
      </c>
    </row>
    <row r="607" spans="1:13" x14ac:dyDescent="0.2">
      <c r="A607" s="29">
        <f>runs!C604</f>
        <v>0</v>
      </c>
      <c r="B607" s="29" t="str">
        <f>IF($A607=$C$2,runs!B604," ")</f>
        <v xml:space="preserve"> </v>
      </c>
      <c r="C607" s="29" t="e">
        <f>IF($A607=$C$2,runs!A604,1/0)</f>
        <v>#DIV/0!</v>
      </c>
      <c r="D607" s="29" t="e">
        <f>IF($A607=$C$2,Rohdaten!I604,1/0)</f>
        <v>#DIV/0!</v>
      </c>
      <c r="E607" s="29" t="e">
        <f>IF($A607=$C$2,runs!L604/runs!M604,1/0)</f>
        <v>#DIV/0!</v>
      </c>
      <c r="F607" s="29" t="e">
        <f>IF($A607=$C$2,runs!P604,1/0)</f>
        <v>#DIV/0!</v>
      </c>
      <c r="G607" s="29" t="e">
        <f>IF($A607=$C$2,runs!Q604,1/0)</f>
        <v>#DIV/0!</v>
      </c>
      <c r="H607" s="29" t="e">
        <f>IF($A607=$C$2,runs!R604,1/0)</f>
        <v>#DIV/0!</v>
      </c>
      <c r="I607" s="29" t="e">
        <f>IF($A607=$C$2,runs!S604,1/0)</f>
        <v>#DIV/0!</v>
      </c>
      <c r="J607" s="29" t="e">
        <f>IF($A607=$C$2,runs!O604/runs!M604,1/0)</f>
        <v>#DIV/0!</v>
      </c>
      <c r="K607" s="29" t="e">
        <f t="shared" si="9"/>
        <v>#DIV/0!</v>
      </c>
      <c r="L607" s="29" t="e">
        <f>IF($A607=$C$2,runs!W604,1/0)</f>
        <v>#DIV/0!</v>
      </c>
      <c r="M607" s="29" t="e">
        <f>IF($A607=$C$2,runs!X604,1/0)</f>
        <v>#DIV/0!</v>
      </c>
    </row>
    <row r="608" spans="1:13" x14ac:dyDescent="0.2">
      <c r="A608" s="29">
        <f>runs!C605</f>
        <v>0</v>
      </c>
      <c r="B608" s="29" t="str">
        <f>IF($A608=$C$2,runs!B605," ")</f>
        <v xml:space="preserve"> </v>
      </c>
      <c r="C608" s="29" t="e">
        <f>IF($A608=$C$2,runs!A605,1/0)</f>
        <v>#DIV/0!</v>
      </c>
      <c r="D608" s="29" t="e">
        <f>IF($A608=$C$2,Rohdaten!I605,1/0)</f>
        <v>#DIV/0!</v>
      </c>
      <c r="E608" s="29" t="e">
        <f>IF($A608=$C$2,runs!L605/runs!M605,1/0)</f>
        <v>#DIV/0!</v>
      </c>
      <c r="F608" s="29" t="e">
        <f>IF($A608=$C$2,runs!P605,1/0)</f>
        <v>#DIV/0!</v>
      </c>
      <c r="G608" s="29" t="e">
        <f>IF($A608=$C$2,runs!Q605,1/0)</f>
        <v>#DIV/0!</v>
      </c>
      <c r="H608" s="29" t="e">
        <f>IF($A608=$C$2,runs!R605,1/0)</f>
        <v>#DIV/0!</v>
      </c>
      <c r="I608" s="29" t="e">
        <f>IF($A608=$C$2,runs!S605,1/0)</f>
        <v>#DIV/0!</v>
      </c>
      <c r="J608" s="29" t="e">
        <f>IF($A608=$C$2,runs!O605/runs!M605,1/0)</f>
        <v>#DIV/0!</v>
      </c>
      <c r="K608" s="29" t="e">
        <f t="shared" si="9"/>
        <v>#DIV/0!</v>
      </c>
      <c r="L608" s="29" t="e">
        <f>IF($A608=$C$2,runs!W605,1/0)</f>
        <v>#DIV/0!</v>
      </c>
      <c r="M608" s="29" t="e">
        <f>IF($A608=$C$2,runs!X605,1/0)</f>
        <v>#DIV/0!</v>
      </c>
    </row>
    <row r="609" spans="1:13" x14ac:dyDescent="0.2">
      <c r="A609" s="29">
        <f>runs!C606</f>
        <v>0</v>
      </c>
      <c r="B609" s="29" t="str">
        <f>IF($A609=$C$2,runs!B606," ")</f>
        <v xml:space="preserve"> </v>
      </c>
      <c r="C609" s="29" t="e">
        <f>IF($A609=$C$2,runs!A606,1/0)</f>
        <v>#DIV/0!</v>
      </c>
      <c r="D609" s="29" t="e">
        <f>IF($A609=$C$2,Rohdaten!I606,1/0)</f>
        <v>#DIV/0!</v>
      </c>
      <c r="E609" s="29" t="e">
        <f>IF($A609=$C$2,runs!L606/runs!M606,1/0)</f>
        <v>#DIV/0!</v>
      </c>
      <c r="F609" s="29" t="e">
        <f>IF($A609=$C$2,runs!P606,1/0)</f>
        <v>#DIV/0!</v>
      </c>
      <c r="G609" s="29" t="e">
        <f>IF($A609=$C$2,runs!Q606,1/0)</f>
        <v>#DIV/0!</v>
      </c>
      <c r="H609" s="29" t="e">
        <f>IF($A609=$C$2,runs!R606,1/0)</f>
        <v>#DIV/0!</v>
      </c>
      <c r="I609" s="29" t="e">
        <f>IF($A609=$C$2,runs!S606,1/0)</f>
        <v>#DIV/0!</v>
      </c>
      <c r="J609" s="29" t="e">
        <f>IF($A609=$C$2,runs!O606/runs!M606,1/0)</f>
        <v>#DIV/0!</v>
      </c>
      <c r="K609" s="29" t="e">
        <f t="shared" si="9"/>
        <v>#DIV/0!</v>
      </c>
      <c r="L609" s="29" t="e">
        <f>IF($A609=$C$2,runs!W606,1/0)</f>
        <v>#DIV/0!</v>
      </c>
      <c r="M609" s="29" t="e">
        <f>IF($A609=$C$2,runs!X606,1/0)</f>
        <v>#DIV/0!</v>
      </c>
    </row>
    <row r="610" spans="1:13" x14ac:dyDescent="0.2">
      <c r="A610" s="29">
        <f>runs!C607</f>
        <v>0</v>
      </c>
      <c r="B610" s="29" t="str">
        <f>IF($A610=$C$2,runs!B607," ")</f>
        <v xml:space="preserve"> </v>
      </c>
      <c r="C610" s="29" t="e">
        <f>IF($A610=$C$2,runs!A607,1/0)</f>
        <v>#DIV/0!</v>
      </c>
      <c r="D610" s="29" t="e">
        <f>IF($A610=$C$2,Rohdaten!I607,1/0)</f>
        <v>#DIV/0!</v>
      </c>
      <c r="E610" s="29" t="e">
        <f>IF($A610=$C$2,runs!L607/runs!M607,1/0)</f>
        <v>#DIV/0!</v>
      </c>
      <c r="F610" s="29" t="e">
        <f>IF($A610=$C$2,runs!P607,1/0)</f>
        <v>#DIV/0!</v>
      </c>
      <c r="G610" s="29" t="e">
        <f>IF($A610=$C$2,runs!Q607,1/0)</f>
        <v>#DIV/0!</v>
      </c>
      <c r="H610" s="29" t="e">
        <f>IF($A610=$C$2,runs!R607,1/0)</f>
        <v>#DIV/0!</v>
      </c>
      <c r="I610" s="29" t="e">
        <f>IF($A610=$C$2,runs!S607,1/0)</f>
        <v>#DIV/0!</v>
      </c>
      <c r="J610" s="29" t="e">
        <f>IF($A610=$C$2,runs!O607/runs!M607,1/0)</f>
        <v>#DIV/0!</v>
      </c>
      <c r="K610" s="29" t="e">
        <f t="shared" si="9"/>
        <v>#DIV/0!</v>
      </c>
      <c r="L610" s="29" t="e">
        <f>IF($A610=$C$2,runs!W607,1/0)</f>
        <v>#DIV/0!</v>
      </c>
      <c r="M610" s="29" t="e">
        <f>IF($A610=$C$2,runs!X607,1/0)</f>
        <v>#DIV/0!</v>
      </c>
    </row>
    <row r="611" spans="1:13" x14ac:dyDescent="0.2">
      <c r="A611" s="29">
        <f>runs!C608</f>
        <v>0</v>
      </c>
      <c r="B611" s="29" t="str">
        <f>IF($A611=$C$2,runs!B608," ")</f>
        <v xml:space="preserve"> </v>
      </c>
      <c r="C611" s="29" t="e">
        <f>IF($A611=$C$2,runs!A608,1/0)</f>
        <v>#DIV/0!</v>
      </c>
      <c r="D611" s="29" t="e">
        <f>IF($A611=$C$2,Rohdaten!I608,1/0)</f>
        <v>#DIV/0!</v>
      </c>
      <c r="E611" s="29" t="e">
        <f>IF($A611=$C$2,runs!L608/runs!M608,1/0)</f>
        <v>#DIV/0!</v>
      </c>
      <c r="F611" s="29" t="e">
        <f>IF($A611=$C$2,runs!P608,1/0)</f>
        <v>#DIV/0!</v>
      </c>
      <c r="G611" s="29" t="e">
        <f>IF($A611=$C$2,runs!Q608,1/0)</f>
        <v>#DIV/0!</v>
      </c>
      <c r="H611" s="29" t="e">
        <f>IF($A611=$C$2,runs!R608,1/0)</f>
        <v>#DIV/0!</v>
      </c>
      <c r="I611" s="29" t="e">
        <f>IF($A611=$C$2,runs!S608,1/0)</f>
        <v>#DIV/0!</v>
      </c>
      <c r="J611" s="29" t="e">
        <f>IF($A611=$C$2,runs!O608/runs!M608,1/0)</f>
        <v>#DIV/0!</v>
      </c>
      <c r="K611" s="29" t="e">
        <f t="shared" si="9"/>
        <v>#DIV/0!</v>
      </c>
      <c r="L611" s="29" t="e">
        <f>IF($A611=$C$2,runs!W608,1/0)</f>
        <v>#DIV/0!</v>
      </c>
      <c r="M611" s="29" t="e">
        <f>IF($A611=$C$2,runs!X608,1/0)</f>
        <v>#DIV/0!</v>
      </c>
    </row>
    <row r="612" spans="1:13" x14ac:dyDescent="0.2">
      <c r="A612" s="29">
        <f>runs!C609</f>
        <v>0</v>
      </c>
      <c r="B612" s="29" t="str">
        <f>IF($A612=$C$2,runs!B609," ")</f>
        <v xml:space="preserve"> </v>
      </c>
      <c r="C612" s="29" t="e">
        <f>IF($A612=$C$2,runs!A609,1/0)</f>
        <v>#DIV/0!</v>
      </c>
      <c r="D612" s="29" t="e">
        <f>IF($A612=$C$2,Rohdaten!I609,1/0)</f>
        <v>#DIV/0!</v>
      </c>
      <c r="E612" s="29" t="e">
        <f>IF($A612=$C$2,runs!L609/runs!M609,1/0)</f>
        <v>#DIV/0!</v>
      </c>
      <c r="F612" s="29" t="e">
        <f>IF($A612=$C$2,runs!P609,1/0)</f>
        <v>#DIV/0!</v>
      </c>
      <c r="G612" s="29" t="e">
        <f>IF($A612=$C$2,runs!Q609,1/0)</f>
        <v>#DIV/0!</v>
      </c>
      <c r="H612" s="29" t="e">
        <f>IF($A612=$C$2,runs!R609,1/0)</f>
        <v>#DIV/0!</v>
      </c>
      <c r="I612" s="29" t="e">
        <f>IF($A612=$C$2,runs!S609,1/0)</f>
        <v>#DIV/0!</v>
      </c>
      <c r="J612" s="29" t="e">
        <f>IF($A612=$C$2,runs!O609/runs!M609,1/0)</f>
        <v>#DIV/0!</v>
      </c>
      <c r="K612" s="29" t="e">
        <f t="shared" si="9"/>
        <v>#DIV/0!</v>
      </c>
      <c r="L612" s="29" t="e">
        <f>IF($A612=$C$2,runs!W609,1/0)</f>
        <v>#DIV/0!</v>
      </c>
      <c r="M612" s="29" t="e">
        <f>IF($A612=$C$2,runs!X609,1/0)</f>
        <v>#DIV/0!</v>
      </c>
    </row>
    <row r="613" spans="1:13" x14ac:dyDescent="0.2">
      <c r="A613" s="29">
        <f>runs!C610</f>
        <v>0</v>
      </c>
      <c r="B613" s="29" t="str">
        <f>IF($A613=$C$2,runs!B610," ")</f>
        <v xml:space="preserve"> </v>
      </c>
      <c r="C613" s="29" t="e">
        <f>IF($A613=$C$2,runs!A610,1/0)</f>
        <v>#DIV/0!</v>
      </c>
      <c r="D613" s="29" t="e">
        <f>IF($A613=$C$2,Rohdaten!I610,1/0)</f>
        <v>#DIV/0!</v>
      </c>
      <c r="E613" s="29" t="e">
        <f>IF($A613=$C$2,runs!L610/runs!M610,1/0)</f>
        <v>#DIV/0!</v>
      </c>
      <c r="F613" s="29" t="e">
        <f>IF($A613=$C$2,runs!P610,1/0)</f>
        <v>#DIV/0!</v>
      </c>
      <c r="G613" s="29" t="e">
        <f>IF($A613=$C$2,runs!Q610,1/0)</f>
        <v>#DIV/0!</v>
      </c>
      <c r="H613" s="29" t="e">
        <f>IF($A613=$C$2,runs!R610,1/0)</f>
        <v>#DIV/0!</v>
      </c>
      <c r="I613" s="29" t="e">
        <f>IF($A613=$C$2,runs!S610,1/0)</f>
        <v>#DIV/0!</v>
      </c>
      <c r="J613" s="29" t="e">
        <f>IF($A613=$C$2,runs!O610/runs!M610,1/0)</f>
        <v>#DIV/0!</v>
      </c>
      <c r="K613" s="29" t="e">
        <f t="shared" si="9"/>
        <v>#DIV/0!</v>
      </c>
      <c r="L613" s="29" t="e">
        <f>IF($A613=$C$2,runs!W610,1/0)</f>
        <v>#DIV/0!</v>
      </c>
      <c r="M613" s="29" t="e">
        <f>IF($A613=$C$2,runs!X610,1/0)</f>
        <v>#DIV/0!</v>
      </c>
    </row>
    <row r="614" spans="1:13" x14ac:dyDescent="0.2">
      <c r="A614" s="29">
        <f>runs!C611</f>
        <v>0</v>
      </c>
      <c r="B614" s="29" t="str">
        <f>IF($A614=$C$2,runs!B611," ")</f>
        <v xml:space="preserve"> </v>
      </c>
      <c r="C614" s="29" t="e">
        <f>IF($A614=$C$2,runs!A611,1/0)</f>
        <v>#DIV/0!</v>
      </c>
      <c r="D614" s="29" t="e">
        <f>IF($A614=$C$2,Rohdaten!I611,1/0)</f>
        <v>#DIV/0!</v>
      </c>
      <c r="E614" s="29" t="e">
        <f>IF($A614=$C$2,runs!L611/runs!M611,1/0)</f>
        <v>#DIV/0!</v>
      </c>
      <c r="F614" s="29" t="e">
        <f>IF($A614=$C$2,runs!P611,1/0)</f>
        <v>#DIV/0!</v>
      </c>
      <c r="G614" s="29" t="e">
        <f>IF($A614=$C$2,runs!Q611,1/0)</f>
        <v>#DIV/0!</v>
      </c>
      <c r="H614" s="29" t="e">
        <f>IF($A614=$C$2,runs!R611,1/0)</f>
        <v>#DIV/0!</v>
      </c>
      <c r="I614" s="29" t="e">
        <f>IF($A614=$C$2,runs!S611,1/0)</f>
        <v>#DIV/0!</v>
      </c>
      <c r="J614" s="29" t="e">
        <f>IF($A614=$C$2,runs!O611/runs!M611,1/0)</f>
        <v>#DIV/0!</v>
      </c>
      <c r="K614" s="29" t="e">
        <f t="shared" si="9"/>
        <v>#DIV/0!</v>
      </c>
      <c r="L614" s="29" t="e">
        <f>IF($A614=$C$2,runs!W611,1/0)</f>
        <v>#DIV/0!</v>
      </c>
      <c r="M614" s="29" t="e">
        <f>IF($A614=$C$2,runs!X611,1/0)</f>
        <v>#DIV/0!</v>
      </c>
    </row>
    <row r="615" spans="1:13" x14ac:dyDescent="0.2">
      <c r="A615" s="29">
        <f>runs!C612</f>
        <v>0</v>
      </c>
      <c r="B615" s="29" t="str">
        <f>IF($A615=$C$2,runs!B612," ")</f>
        <v xml:space="preserve"> </v>
      </c>
      <c r="C615" s="29" t="e">
        <f>IF($A615=$C$2,runs!A612,1/0)</f>
        <v>#DIV/0!</v>
      </c>
      <c r="D615" s="29" t="e">
        <f>IF($A615=$C$2,Rohdaten!I612,1/0)</f>
        <v>#DIV/0!</v>
      </c>
      <c r="E615" s="29" t="e">
        <f>IF($A615=$C$2,runs!L612/runs!M612,1/0)</f>
        <v>#DIV/0!</v>
      </c>
      <c r="F615" s="29" t="e">
        <f>IF($A615=$C$2,runs!P612,1/0)</f>
        <v>#DIV/0!</v>
      </c>
      <c r="G615" s="29" t="e">
        <f>IF($A615=$C$2,runs!Q612,1/0)</f>
        <v>#DIV/0!</v>
      </c>
      <c r="H615" s="29" t="e">
        <f>IF($A615=$C$2,runs!R612,1/0)</f>
        <v>#DIV/0!</v>
      </c>
      <c r="I615" s="29" t="e">
        <f>IF($A615=$C$2,runs!S612,1/0)</f>
        <v>#DIV/0!</v>
      </c>
      <c r="J615" s="29" t="e">
        <f>IF($A615=$C$2,runs!O612/runs!M612,1/0)</f>
        <v>#DIV/0!</v>
      </c>
      <c r="K615" s="29" t="e">
        <f t="shared" si="9"/>
        <v>#DIV/0!</v>
      </c>
      <c r="L615" s="29" t="e">
        <f>IF($A615=$C$2,runs!W612,1/0)</f>
        <v>#DIV/0!</v>
      </c>
      <c r="M615" s="29" t="e">
        <f>IF($A615=$C$2,runs!X612,1/0)</f>
        <v>#DIV/0!</v>
      </c>
    </row>
    <row r="616" spans="1:13" x14ac:dyDescent="0.2">
      <c r="A616" s="29">
        <f>runs!C613</f>
        <v>0</v>
      </c>
      <c r="B616" s="29" t="str">
        <f>IF($A616=$C$2,runs!B613," ")</f>
        <v xml:space="preserve"> </v>
      </c>
      <c r="C616" s="29" t="e">
        <f>IF($A616=$C$2,runs!A613,1/0)</f>
        <v>#DIV/0!</v>
      </c>
      <c r="D616" s="29" t="e">
        <f>IF($A616=$C$2,Rohdaten!I613,1/0)</f>
        <v>#DIV/0!</v>
      </c>
      <c r="E616" s="29" t="e">
        <f>IF($A616=$C$2,runs!L613/runs!M613,1/0)</f>
        <v>#DIV/0!</v>
      </c>
      <c r="F616" s="29" t="e">
        <f>IF($A616=$C$2,runs!P613,1/0)</f>
        <v>#DIV/0!</v>
      </c>
      <c r="G616" s="29" t="e">
        <f>IF($A616=$C$2,runs!Q613,1/0)</f>
        <v>#DIV/0!</v>
      </c>
      <c r="H616" s="29" t="e">
        <f>IF($A616=$C$2,runs!R613,1/0)</f>
        <v>#DIV/0!</v>
      </c>
      <c r="I616" s="29" t="e">
        <f>IF($A616=$C$2,runs!S613,1/0)</f>
        <v>#DIV/0!</v>
      </c>
      <c r="J616" s="29" t="e">
        <f>IF($A616=$C$2,runs!O613/runs!M613,1/0)</f>
        <v>#DIV/0!</v>
      </c>
      <c r="K616" s="29" t="e">
        <f t="shared" si="9"/>
        <v>#DIV/0!</v>
      </c>
      <c r="L616" s="29" t="e">
        <f>IF($A616=$C$2,runs!W613,1/0)</f>
        <v>#DIV/0!</v>
      </c>
      <c r="M616" s="29" t="e">
        <f>IF($A616=$C$2,runs!X613,1/0)</f>
        <v>#DIV/0!</v>
      </c>
    </row>
    <row r="617" spans="1:13" x14ac:dyDescent="0.2">
      <c r="A617" s="29">
        <f>runs!C614</f>
        <v>0</v>
      </c>
      <c r="B617" s="29" t="str">
        <f>IF($A617=$C$2,runs!B614," ")</f>
        <v xml:space="preserve"> </v>
      </c>
      <c r="C617" s="29" t="e">
        <f>IF($A617=$C$2,runs!A614,1/0)</f>
        <v>#DIV/0!</v>
      </c>
      <c r="D617" s="29" t="e">
        <f>IF($A617=$C$2,Rohdaten!I614,1/0)</f>
        <v>#DIV/0!</v>
      </c>
      <c r="E617" s="29" t="e">
        <f>IF($A617=$C$2,runs!L614/runs!M614,1/0)</f>
        <v>#DIV/0!</v>
      </c>
      <c r="F617" s="29" t="e">
        <f>IF($A617=$C$2,runs!P614,1/0)</f>
        <v>#DIV/0!</v>
      </c>
      <c r="G617" s="29" t="e">
        <f>IF($A617=$C$2,runs!Q614,1/0)</f>
        <v>#DIV/0!</v>
      </c>
      <c r="H617" s="29" t="e">
        <f>IF($A617=$C$2,runs!R614,1/0)</f>
        <v>#DIV/0!</v>
      </c>
      <c r="I617" s="29" t="e">
        <f>IF($A617=$C$2,runs!S614,1/0)</f>
        <v>#DIV/0!</v>
      </c>
      <c r="J617" s="29" t="e">
        <f>IF($A617=$C$2,runs!O614/runs!M614,1/0)</f>
        <v>#DIV/0!</v>
      </c>
      <c r="K617" s="29" t="e">
        <f t="shared" si="9"/>
        <v>#DIV/0!</v>
      </c>
      <c r="L617" s="29" t="e">
        <f>IF($A617=$C$2,runs!W614,1/0)</f>
        <v>#DIV/0!</v>
      </c>
      <c r="M617" s="29" t="e">
        <f>IF($A617=$C$2,runs!X614,1/0)</f>
        <v>#DIV/0!</v>
      </c>
    </row>
    <row r="618" spans="1:13" x14ac:dyDescent="0.2">
      <c r="A618" s="29">
        <f>runs!C615</f>
        <v>0</v>
      </c>
      <c r="B618" s="29" t="str">
        <f>IF($A618=$C$2,runs!B615," ")</f>
        <v xml:space="preserve"> </v>
      </c>
      <c r="C618" s="29" t="e">
        <f>IF($A618=$C$2,runs!A615,1/0)</f>
        <v>#DIV/0!</v>
      </c>
      <c r="D618" s="29" t="e">
        <f>IF($A618=$C$2,Rohdaten!I615,1/0)</f>
        <v>#DIV/0!</v>
      </c>
      <c r="E618" s="29" t="e">
        <f>IF($A618=$C$2,runs!L615/runs!M615,1/0)</f>
        <v>#DIV/0!</v>
      </c>
      <c r="F618" s="29" t="e">
        <f>IF($A618=$C$2,runs!P615,1/0)</f>
        <v>#DIV/0!</v>
      </c>
      <c r="G618" s="29" t="e">
        <f>IF($A618=$C$2,runs!Q615,1/0)</f>
        <v>#DIV/0!</v>
      </c>
      <c r="H618" s="29" t="e">
        <f>IF($A618=$C$2,runs!R615,1/0)</f>
        <v>#DIV/0!</v>
      </c>
      <c r="I618" s="29" t="e">
        <f>IF($A618=$C$2,runs!S615,1/0)</f>
        <v>#DIV/0!</v>
      </c>
      <c r="J618" s="29" t="e">
        <f>IF($A618=$C$2,runs!O615/runs!M615,1/0)</f>
        <v>#DIV/0!</v>
      </c>
      <c r="K618" s="29" t="e">
        <f t="shared" si="9"/>
        <v>#DIV/0!</v>
      </c>
      <c r="L618" s="29" t="e">
        <f>IF($A618=$C$2,runs!W615,1/0)</f>
        <v>#DIV/0!</v>
      </c>
      <c r="M618" s="29" t="e">
        <f>IF($A618=$C$2,runs!X615,1/0)</f>
        <v>#DIV/0!</v>
      </c>
    </row>
    <row r="619" spans="1:13" x14ac:dyDescent="0.2">
      <c r="A619" s="29">
        <f>runs!C616</f>
        <v>0</v>
      </c>
      <c r="B619" s="29" t="str">
        <f>IF($A619=$C$2,runs!B616," ")</f>
        <v xml:space="preserve"> </v>
      </c>
      <c r="C619" s="29" t="e">
        <f>IF($A619=$C$2,runs!A616,1/0)</f>
        <v>#DIV/0!</v>
      </c>
      <c r="D619" s="29" t="e">
        <f>IF($A619=$C$2,Rohdaten!I616,1/0)</f>
        <v>#DIV/0!</v>
      </c>
      <c r="E619" s="29" t="e">
        <f>IF($A619=$C$2,runs!L616/runs!M616,1/0)</f>
        <v>#DIV/0!</v>
      </c>
      <c r="F619" s="29" t="e">
        <f>IF($A619=$C$2,runs!P616,1/0)</f>
        <v>#DIV/0!</v>
      </c>
      <c r="G619" s="29" t="e">
        <f>IF($A619=$C$2,runs!Q616,1/0)</f>
        <v>#DIV/0!</v>
      </c>
      <c r="H619" s="29" t="e">
        <f>IF($A619=$C$2,runs!R616,1/0)</f>
        <v>#DIV/0!</v>
      </c>
      <c r="I619" s="29" t="e">
        <f>IF($A619=$C$2,runs!S616,1/0)</f>
        <v>#DIV/0!</v>
      </c>
      <c r="J619" s="29" t="e">
        <f>IF($A619=$C$2,runs!O616/runs!M616,1/0)</f>
        <v>#DIV/0!</v>
      </c>
      <c r="K619" s="29" t="e">
        <f t="shared" si="9"/>
        <v>#DIV/0!</v>
      </c>
      <c r="L619" s="29" t="e">
        <f>IF($A619=$C$2,runs!W616,1/0)</f>
        <v>#DIV/0!</v>
      </c>
      <c r="M619" s="29" t="e">
        <f>IF($A619=$C$2,runs!X616,1/0)</f>
        <v>#DIV/0!</v>
      </c>
    </row>
    <row r="620" spans="1:13" x14ac:dyDescent="0.2">
      <c r="A620" s="29">
        <f>runs!C617</f>
        <v>0</v>
      </c>
      <c r="B620" s="29" t="str">
        <f>IF($A620=$C$2,runs!B617," ")</f>
        <v xml:space="preserve"> </v>
      </c>
      <c r="C620" s="29" t="e">
        <f>IF($A620=$C$2,runs!A617,1/0)</f>
        <v>#DIV/0!</v>
      </c>
      <c r="D620" s="29" t="e">
        <f>IF($A620=$C$2,Rohdaten!I617,1/0)</f>
        <v>#DIV/0!</v>
      </c>
      <c r="E620" s="29" t="e">
        <f>IF($A620=$C$2,runs!L617/runs!M617,1/0)</f>
        <v>#DIV/0!</v>
      </c>
      <c r="F620" s="29" t="e">
        <f>IF($A620=$C$2,runs!P617,1/0)</f>
        <v>#DIV/0!</v>
      </c>
      <c r="G620" s="29" t="e">
        <f>IF($A620=$C$2,runs!Q617,1/0)</f>
        <v>#DIV/0!</v>
      </c>
      <c r="H620" s="29" t="e">
        <f>IF($A620=$C$2,runs!R617,1/0)</f>
        <v>#DIV/0!</v>
      </c>
      <c r="I620" s="29" t="e">
        <f>IF($A620=$C$2,runs!S617,1/0)</f>
        <v>#DIV/0!</v>
      </c>
      <c r="J620" s="29" t="e">
        <f>IF($A620=$C$2,runs!O617/runs!M617,1/0)</f>
        <v>#DIV/0!</v>
      </c>
      <c r="K620" s="29" t="e">
        <f t="shared" si="9"/>
        <v>#DIV/0!</v>
      </c>
      <c r="L620" s="29" t="e">
        <f>IF($A620=$C$2,runs!W617,1/0)</f>
        <v>#DIV/0!</v>
      </c>
      <c r="M620" s="29" t="e">
        <f>IF($A620=$C$2,runs!X617,1/0)</f>
        <v>#DIV/0!</v>
      </c>
    </row>
    <row r="621" spans="1:13" x14ac:dyDescent="0.2">
      <c r="A621" s="29">
        <f>runs!C618</f>
        <v>0</v>
      </c>
      <c r="B621" s="29" t="str">
        <f>IF($A621=$C$2,runs!B618," ")</f>
        <v xml:space="preserve"> </v>
      </c>
      <c r="C621" s="29" t="e">
        <f>IF($A621=$C$2,runs!A618,1/0)</f>
        <v>#DIV/0!</v>
      </c>
      <c r="D621" s="29" t="e">
        <f>IF($A621=$C$2,Rohdaten!I618,1/0)</f>
        <v>#DIV/0!</v>
      </c>
      <c r="E621" s="29" t="e">
        <f>IF($A621=$C$2,runs!L618/runs!M618,1/0)</f>
        <v>#DIV/0!</v>
      </c>
      <c r="F621" s="29" t="e">
        <f>IF($A621=$C$2,runs!P618,1/0)</f>
        <v>#DIV/0!</v>
      </c>
      <c r="G621" s="29" t="e">
        <f>IF($A621=$C$2,runs!Q618,1/0)</f>
        <v>#DIV/0!</v>
      </c>
      <c r="H621" s="29" t="e">
        <f>IF($A621=$C$2,runs!R618,1/0)</f>
        <v>#DIV/0!</v>
      </c>
      <c r="I621" s="29" t="e">
        <f>IF($A621=$C$2,runs!S618,1/0)</f>
        <v>#DIV/0!</v>
      </c>
      <c r="J621" s="29" t="e">
        <f>IF($A621=$C$2,runs!O618/runs!M618,1/0)</f>
        <v>#DIV/0!</v>
      </c>
      <c r="K621" s="29" t="e">
        <f t="shared" si="9"/>
        <v>#DIV/0!</v>
      </c>
      <c r="L621" s="29" t="e">
        <f>IF($A621=$C$2,runs!W618,1/0)</f>
        <v>#DIV/0!</v>
      </c>
      <c r="M621" s="29" t="e">
        <f>IF($A621=$C$2,runs!X618,1/0)</f>
        <v>#DIV/0!</v>
      </c>
    </row>
    <row r="622" spans="1:13" x14ac:dyDescent="0.2">
      <c r="A622" s="29">
        <f>runs!C619</f>
        <v>0</v>
      </c>
      <c r="B622" s="29" t="str">
        <f>IF($A622=$C$2,runs!B619," ")</f>
        <v xml:space="preserve"> </v>
      </c>
      <c r="C622" s="29" t="e">
        <f>IF($A622=$C$2,runs!A619,1/0)</f>
        <v>#DIV/0!</v>
      </c>
      <c r="D622" s="29" t="e">
        <f>IF($A622=$C$2,Rohdaten!I619,1/0)</f>
        <v>#DIV/0!</v>
      </c>
      <c r="E622" s="29" t="e">
        <f>IF($A622=$C$2,runs!L619/runs!M619,1/0)</f>
        <v>#DIV/0!</v>
      </c>
      <c r="F622" s="29" t="e">
        <f>IF($A622=$C$2,runs!P619,1/0)</f>
        <v>#DIV/0!</v>
      </c>
      <c r="G622" s="29" t="e">
        <f>IF($A622=$C$2,runs!Q619,1/0)</f>
        <v>#DIV/0!</v>
      </c>
      <c r="H622" s="29" t="e">
        <f>IF($A622=$C$2,runs!R619,1/0)</f>
        <v>#DIV/0!</v>
      </c>
      <c r="I622" s="29" t="e">
        <f>IF($A622=$C$2,runs!S619,1/0)</f>
        <v>#DIV/0!</v>
      </c>
      <c r="J622" s="29" t="e">
        <f>IF($A622=$C$2,runs!O619/runs!M619,1/0)</f>
        <v>#DIV/0!</v>
      </c>
      <c r="K622" s="29" t="e">
        <f t="shared" si="9"/>
        <v>#DIV/0!</v>
      </c>
      <c r="L622" s="29" t="e">
        <f>IF($A622=$C$2,runs!W619,1/0)</f>
        <v>#DIV/0!</v>
      </c>
      <c r="M622" s="29" t="e">
        <f>IF($A622=$C$2,runs!X619,1/0)</f>
        <v>#DIV/0!</v>
      </c>
    </row>
    <row r="623" spans="1:13" x14ac:dyDescent="0.2">
      <c r="A623" s="29">
        <f>runs!C620</f>
        <v>0</v>
      </c>
      <c r="B623" s="29" t="str">
        <f>IF($A623=$C$2,runs!B620," ")</f>
        <v xml:space="preserve"> </v>
      </c>
      <c r="C623" s="29" t="e">
        <f>IF($A623=$C$2,runs!A620,1/0)</f>
        <v>#DIV/0!</v>
      </c>
      <c r="D623" s="29" t="e">
        <f>IF($A623=$C$2,Rohdaten!I620,1/0)</f>
        <v>#DIV/0!</v>
      </c>
      <c r="E623" s="29" t="e">
        <f>IF($A623=$C$2,runs!L620/runs!M620,1/0)</f>
        <v>#DIV/0!</v>
      </c>
      <c r="F623" s="29" t="e">
        <f>IF($A623=$C$2,runs!P620,1/0)</f>
        <v>#DIV/0!</v>
      </c>
      <c r="G623" s="29" t="e">
        <f>IF($A623=$C$2,runs!Q620,1/0)</f>
        <v>#DIV/0!</v>
      </c>
      <c r="H623" s="29" t="e">
        <f>IF($A623=$C$2,runs!R620,1/0)</f>
        <v>#DIV/0!</v>
      </c>
      <c r="I623" s="29" t="e">
        <f>IF($A623=$C$2,runs!S620,1/0)</f>
        <v>#DIV/0!</v>
      </c>
      <c r="J623" s="29" t="e">
        <f>IF($A623=$C$2,runs!O620/runs!M620,1/0)</f>
        <v>#DIV/0!</v>
      </c>
      <c r="K623" s="29" t="e">
        <f t="shared" si="9"/>
        <v>#DIV/0!</v>
      </c>
      <c r="L623" s="29" t="e">
        <f>IF($A623=$C$2,runs!W620,1/0)</f>
        <v>#DIV/0!</v>
      </c>
      <c r="M623" s="29" t="e">
        <f>IF($A623=$C$2,runs!X620,1/0)</f>
        <v>#DIV/0!</v>
      </c>
    </row>
    <row r="624" spans="1:13" x14ac:dyDescent="0.2">
      <c r="A624" s="29">
        <f>runs!C621</f>
        <v>0</v>
      </c>
      <c r="B624" s="29" t="str">
        <f>IF($A624=$C$2,runs!B621," ")</f>
        <v xml:space="preserve"> </v>
      </c>
      <c r="C624" s="29" t="e">
        <f>IF($A624=$C$2,runs!A621,1/0)</f>
        <v>#DIV/0!</v>
      </c>
      <c r="D624" s="29" t="e">
        <f>IF($A624=$C$2,Rohdaten!I621,1/0)</f>
        <v>#DIV/0!</v>
      </c>
      <c r="E624" s="29" t="e">
        <f>IF($A624=$C$2,runs!L621/runs!M621,1/0)</f>
        <v>#DIV/0!</v>
      </c>
      <c r="F624" s="29" t="e">
        <f>IF($A624=$C$2,runs!P621,1/0)</f>
        <v>#DIV/0!</v>
      </c>
      <c r="G624" s="29" t="e">
        <f>IF($A624=$C$2,runs!Q621,1/0)</f>
        <v>#DIV/0!</v>
      </c>
      <c r="H624" s="29" t="e">
        <f>IF($A624=$C$2,runs!R621,1/0)</f>
        <v>#DIV/0!</v>
      </c>
      <c r="I624" s="29" t="e">
        <f>IF($A624=$C$2,runs!S621,1/0)</f>
        <v>#DIV/0!</v>
      </c>
      <c r="J624" s="29" t="e">
        <f>IF($A624=$C$2,runs!O621/runs!M621,1/0)</f>
        <v>#DIV/0!</v>
      </c>
      <c r="K624" s="29" t="e">
        <f t="shared" si="9"/>
        <v>#DIV/0!</v>
      </c>
      <c r="L624" s="29" t="e">
        <f>IF($A624=$C$2,runs!W621,1/0)</f>
        <v>#DIV/0!</v>
      </c>
      <c r="M624" s="29" t="e">
        <f>IF($A624=$C$2,runs!X621,1/0)</f>
        <v>#DIV/0!</v>
      </c>
    </row>
    <row r="625" spans="1:13" x14ac:dyDescent="0.2">
      <c r="A625" s="29">
        <f>runs!C622</f>
        <v>0</v>
      </c>
      <c r="B625" s="29" t="str">
        <f>IF($A625=$C$2,runs!B622," ")</f>
        <v xml:space="preserve"> </v>
      </c>
      <c r="C625" s="29" t="e">
        <f>IF($A625=$C$2,runs!A622,1/0)</f>
        <v>#DIV/0!</v>
      </c>
      <c r="D625" s="29" t="e">
        <f>IF($A625=$C$2,Rohdaten!I622,1/0)</f>
        <v>#DIV/0!</v>
      </c>
      <c r="E625" s="29" t="e">
        <f>IF($A625=$C$2,runs!L622/runs!M622,1/0)</f>
        <v>#DIV/0!</v>
      </c>
      <c r="F625" s="29" t="e">
        <f>IF($A625=$C$2,runs!P622,1/0)</f>
        <v>#DIV/0!</v>
      </c>
      <c r="G625" s="29" t="e">
        <f>IF($A625=$C$2,runs!Q622,1/0)</f>
        <v>#DIV/0!</v>
      </c>
      <c r="H625" s="29" t="e">
        <f>IF($A625=$C$2,runs!R622,1/0)</f>
        <v>#DIV/0!</v>
      </c>
      <c r="I625" s="29" t="e">
        <f>IF($A625=$C$2,runs!S622,1/0)</f>
        <v>#DIV/0!</v>
      </c>
      <c r="J625" s="29" t="e">
        <f>IF($A625=$C$2,runs!O622/runs!M622,1/0)</f>
        <v>#DIV/0!</v>
      </c>
      <c r="K625" s="29" t="e">
        <f t="shared" si="9"/>
        <v>#DIV/0!</v>
      </c>
      <c r="L625" s="29" t="e">
        <f>IF($A625=$C$2,runs!W622,1/0)</f>
        <v>#DIV/0!</v>
      </c>
      <c r="M625" s="29" t="e">
        <f>IF($A625=$C$2,runs!X622,1/0)</f>
        <v>#DIV/0!</v>
      </c>
    </row>
    <row r="626" spans="1:13" x14ac:dyDescent="0.2">
      <c r="A626" s="29">
        <f>runs!C623</f>
        <v>0</v>
      </c>
      <c r="B626" s="29" t="str">
        <f>IF($A626=$C$2,runs!B623," ")</f>
        <v xml:space="preserve"> </v>
      </c>
      <c r="C626" s="29" t="e">
        <f>IF($A626=$C$2,runs!A623,1/0)</f>
        <v>#DIV/0!</v>
      </c>
      <c r="D626" s="29" t="e">
        <f>IF($A626=$C$2,Rohdaten!I623,1/0)</f>
        <v>#DIV/0!</v>
      </c>
      <c r="E626" s="29" t="e">
        <f>IF($A626=$C$2,runs!L623/runs!M623,1/0)</f>
        <v>#DIV/0!</v>
      </c>
      <c r="F626" s="29" t="e">
        <f>IF($A626=$C$2,runs!P623,1/0)</f>
        <v>#DIV/0!</v>
      </c>
      <c r="G626" s="29" t="e">
        <f>IF($A626=$C$2,runs!Q623,1/0)</f>
        <v>#DIV/0!</v>
      </c>
      <c r="H626" s="29" t="e">
        <f>IF($A626=$C$2,runs!R623,1/0)</f>
        <v>#DIV/0!</v>
      </c>
      <c r="I626" s="29" t="e">
        <f>IF($A626=$C$2,runs!S623,1/0)</f>
        <v>#DIV/0!</v>
      </c>
      <c r="J626" s="29" t="e">
        <f>IF($A626=$C$2,runs!O623/runs!M623,1/0)</f>
        <v>#DIV/0!</v>
      </c>
      <c r="K626" s="29" t="e">
        <f t="shared" si="9"/>
        <v>#DIV/0!</v>
      </c>
      <c r="L626" s="29" t="e">
        <f>IF($A626=$C$2,runs!W623,1/0)</f>
        <v>#DIV/0!</v>
      </c>
      <c r="M626" s="29" t="e">
        <f>IF($A626=$C$2,runs!X623,1/0)</f>
        <v>#DIV/0!</v>
      </c>
    </row>
    <row r="627" spans="1:13" x14ac:dyDescent="0.2">
      <c r="A627" s="29">
        <f>runs!C624</f>
        <v>0</v>
      </c>
      <c r="B627" s="29" t="str">
        <f>IF($A627=$C$2,runs!B624," ")</f>
        <v xml:space="preserve"> </v>
      </c>
      <c r="C627" s="29" t="e">
        <f>IF($A627=$C$2,runs!A624,1/0)</f>
        <v>#DIV/0!</v>
      </c>
      <c r="D627" s="29" t="e">
        <f>IF($A627=$C$2,Rohdaten!I624,1/0)</f>
        <v>#DIV/0!</v>
      </c>
      <c r="E627" s="29" t="e">
        <f>IF($A627=$C$2,runs!L624/runs!M624,1/0)</f>
        <v>#DIV/0!</v>
      </c>
      <c r="F627" s="29" t="e">
        <f>IF($A627=$C$2,runs!P624,1/0)</f>
        <v>#DIV/0!</v>
      </c>
      <c r="G627" s="29" t="e">
        <f>IF($A627=$C$2,runs!Q624,1/0)</f>
        <v>#DIV/0!</v>
      </c>
      <c r="H627" s="29" t="e">
        <f>IF($A627=$C$2,runs!R624,1/0)</f>
        <v>#DIV/0!</v>
      </c>
      <c r="I627" s="29" t="e">
        <f>IF($A627=$C$2,runs!S624,1/0)</f>
        <v>#DIV/0!</v>
      </c>
      <c r="J627" s="29" t="e">
        <f>IF($A627=$C$2,runs!O624/runs!M624,1/0)</f>
        <v>#DIV/0!</v>
      </c>
      <c r="K627" s="29" t="e">
        <f t="shared" si="9"/>
        <v>#DIV/0!</v>
      </c>
      <c r="L627" s="29" t="e">
        <f>IF($A627=$C$2,runs!W624,1/0)</f>
        <v>#DIV/0!</v>
      </c>
      <c r="M627" s="29" t="e">
        <f>IF($A627=$C$2,runs!X624,1/0)</f>
        <v>#DIV/0!</v>
      </c>
    </row>
    <row r="628" spans="1:13" x14ac:dyDescent="0.2">
      <c r="A628" s="29">
        <f>runs!C625</f>
        <v>0</v>
      </c>
      <c r="B628" s="29" t="str">
        <f>IF($A628=$C$2,runs!B625," ")</f>
        <v xml:space="preserve"> </v>
      </c>
      <c r="C628" s="29" t="e">
        <f>IF($A628=$C$2,runs!A625,1/0)</f>
        <v>#DIV/0!</v>
      </c>
      <c r="D628" s="29" t="e">
        <f>IF($A628=$C$2,Rohdaten!I625,1/0)</f>
        <v>#DIV/0!</v>
      </c>
      <c r="E628" s="29" t="e">
        <f>IF($A628=$C$2,runs!L625/runs!M625,1/0)</f>
        <v>#DIV/0!</v>
      </c>
      <c r="F628" s="29" t="e">
        <f>IF($A628=$C$2,runs!P625,1/0)</f>
        <v>#DIV/0!</v>
      </c>
      <c r="G628" s="29" t="e">
        <f>IF($A628=$C$2,runs!Q625,1/0)</f>
        <v>#DIV/0!</v>
      </c>
      <c r="H628" s="29" t="e">
        <f>IF($A628=$C$2,runs!R625,1/0)</f>
        <v>#DIV/0!</v>
      </c>
      <c r="I628" s="29" t="e">
        <f>IF($A628=$C$2,runs!S625,1/0)</f>
        <v>#DIV/0!</v>
      </c>
      <c r="J628" s="29" t="e">
        <f>IF($A628=$C$2,runs!O625/runs!M625,1/0)</f>
        <v>#DIV/0!</v>
      </c>
      <c r="K628" s="29" t="e">
        <f t="shared" si="9"/>
        <v>#DIV/0!</v>
      </c>
      <c r="L628" s="29" t="e">
        <f>IF($A628=$C$2,runs!W625,1/0)</f>
        <v>#DIV/0!</v>
      </c>
      <c r="M628" s="29" t="e">
        <f>IF($A628=$C$2,runs!X625,1/0)</f>
        <v>#DIV/0!</v>
      </c>
    </row>
    <row r="629" spans="1:13" x14ac:dyDescent="0.2">
      <c r="A629" s="29">
        <f>runs!C626</f>
        <v>0</v>
      </c>
      <c r="B629" s="29" t="str">
        <f>IF($A629=$C$2,runs!B626," ")</f>
        <v xml:space="preserve"> </v>
      </c>
      <c r="C629" s="29" t="e">
        <f>IF($A629=$C$2,runs!A626,1/0)</f>
        <v>#DIV/0!</v>
      </c>
      <c r="D629" s="29" t="e">
        <f>IF($A629=$C$2,Rohdaten!I626,1/0)</f>
        <v>#DIV/0!</v>
      </c>
      <c r="E629" s="29" t="e">
        <f>IF($A629=$C$2,runs!L626/runs!M626,1/0)</f>
        <v>#DIV/0!</v>
      </c>
      <c r="F629" s="29" t="e">
        <f>IF($A629=$C$2,runs!P626,1/0)</f>
        <v>#DIV/0!</v>
      </c>
      <c r="G629" s="29" t="e">
        <f>IF($A629=$C$2,runs!Q626,1/0)</f>
        <v>#DIV/0!</v>
      </c>
      <c r="H629" s="29" t="e">
        <f>IF($A629=$C$2,runs!R626,1/0)</f>
        <v>#DIV/0!</v>
      </c>
      <c r="I629" s="29" t="e">
        <f>IF($A629=$C$2,runs!S626,1/0)</f>
        <v>#DIV/0!</v>
      </c>
      <c r="J629" s="29" t="e">
        <f>IF($A629=$C$2,runs!O626/runs!M626,1/0)</f>
        <v>#DIV/0!</v>
      </c>
      <c r="K629" s="29" t="e">
        <f t="shared" si="9"/>
        <v>#DIV/0!</v>
      </c>
      <c r="L629" s="29" t="e">
        <f>IF($A629=$C$2,runs!W626,1/0)</f>
        <v>#DIV/0!</v>
      </c>
      <c r="M629" s="29" t="e">
        <f>IF($A629=$C$2,runs!X626,1/0)</f>
        <v>#DIV/0!</v>
      </c>
    </row>
    <row r="630" spans="1:13" x14ac:dyDescent="0.2">
      <c r="A630" s="29">
        <f>runs!C627</f>
        <v>0</v>
      </c>
      <c r="B630" s="29" t="str">
        <f>IF($A630=$C$2,runs!B627," ")</f>
        <v xml:space="preserve"> </v>
      </c>
      <c r="C630" s="29" t="e">
        <f>IF($A630=$C$2,runs!A627,1/0)</f>
        <v>#DIV/0!</v>
      </c>
      <c r="D630" s="29" t="e">
        <f>IF($A630=$C$2,Rohdaten!I627,1/0)</f>
        <v>#DIV/0!</v>
      </c>
      <c r="E630" s="29" t="e">
        <f>IF($A630=$C$2,runs!L627/runs!M627,1/0)</f>
        <v>#DIV/0!</v>
      </c>
      <c r="F630" s="29" t="e">
        <f>IF($A630=$C$2,runs!P627,1/0)</f>
        <v>#DIV/0!</v>
      </c>
      <c r="G630" s="29" t="e">
        <f>IF($A630=$C$2,runs!Q627,1/0)</f>
        <v>#DIV/0!</v>
      </c>
      <c r="H630" s="29" t="e">
        <f>IF($A630=$C$2,runs!R627,1/0)</f>
        <v>#DIV/0!</v>
      </c>
      <c r="I630" s="29" t="e">
        <f>IF($A630=$C$2,runs!S627,1/0)</f>
        <v>#DIV/0!</v>
      </c>
      <c r="J630" s="29" t="e">
        <f>IF($A630=$C$2,runs!O627/runs!M627,1/0)</f>
        <v>#DIV/0!</v>
      </c>
      <c r="K630" s="29" t="e">
        <f t="shared" si="9"/>
        <v>#DIV/0!</v>
      </c>
      <c r="L630" s="29" t="e">
        <f>IF($A630=$C$2,runs!W627,1/0)</f>
        <v>#DIV/0!</v>
      </c>
      <c r="M630" s="29" t="e">
        <f>IF($A630=$C$2,runs!X627,1/0)</f>
        <v>#DIV/0!</v>
      </c>
    </row>
    <row r="631" spans="1:13" x14ac:dyDescent="0.2">
      <c r="A631" s="29">
        <f>runs!C628</f>
        <v>0</v>
      </c>
      <c r="B631" s="29" t="str">
        <f>IF($A631=$C$2,runs!B628," ")</f>
        <v xml:space="preserve"> </v>
      </c>
      <c r="C631" s="29" t="e">
        <f>IF($A631=$C$2,runs!A628,1/0)</f>
        <v>#DIV/0!</v>
      </c>
      <c r="D631" s="29" t="e">
        <f>IF($A631=$C$2,Rohdaten!I628,1/0)</f>
        <v>#DIV/0!</v>
      </c>
      <c r="E631" s="29" t="e">
        <f>IF($A631=$C$2,runs!L628/runs!M628,1/0)</f>
        <v>#DIV/0!</v>
      </c>
      <c r="F631" s="29" t="e">
        <f>IF($A631=$C$2,runs!P628,1/0)</f>
        <v>#DIV/0!</v>
      </c>
      <c r="G631" s="29" t="e">
        <f>IF($A631=$C$2,runs!Q628,1/0)</f>
        <v>#DIV/0!</v>
      </c>
      <c r="H631" s="29" t="e">
        <f>IF($A631=$C$2,runs!R628,1/0)</f>
        <v>#DIV/0!</v>
      </c>
      <c r="I631" s="29" t="e">
        <f>IF($A631=$C$2,runs!S628,1/0)</f>
        <v>#DIV/0!</v>
      </c>
      <c r="J631" s="29" t="e">
        <f>IF($A631=$C$2,runs!O628/runs!M628,1/0)</f>
        <v>#DIV/0!</v>
      </c>
      <c r="K631" s="29" t="e">
        <f t="shared" si="9"/>
        <v>#DIV/0!</v>
      </c>
      <c r="L631" s="29" t="e">
        <f>IF($A631=$C$2,runs!W628,1/0)</f>
        <v>#DIV/0!</v>
      </c>
      <c r="M631" s="29" t="e">
        <f>IF($A631=$C$2,runs!X628,1/0)</f>
        <v>#DIV/0!</v>
      </c>
    </row>
    <row r="632" spans="1:13" x14ac:dyDescent="0.2">
      <c r="A632" s="29">
        <f>runs!C629</f>
        <v>0</v>
      </c>
      <c r="B632" s="29" t="str">
        <f>IF($A632=$C$2,runs!B629," ")</f>
        <v xml:space="preserve"> </v>
      </c>
      <c r="C632" s="29" t="e">
        <f>IF($A632=$C$2,runs!A629,1/0)</f>
        <v>#DIV/0!</v>
      </c>
      <c r="D632" s="29" t="e">
        <f>IF($A632=$C$2,Rohdaten!I629,1/0)</f>
        <v>#DIV/0!</v>
      </c>
      <c r="E632" s="29" t="e">
        <f>IF($A632=$C$2,runs!L629/runs!M629,1/0)</f>
        <v>#DIV/0!</v>
      </c>
      <c r="F632" s="29" t="e">
        <f>IF($A632=$C$2,runs!P629,1/0)</f>
        <v>#DIV/0!</v>
      </c>
      <c r="G632" s="29" t="e">
        <f>IF($A632=$C$2,runs!Q629,1/0)</f>
        <v>#DIV/0!</v>
      </c>
      <c r="H632" s="29" t="e">
        <f>IF($A632=$C$2,runs!R629,1/0)</f>
        <v>#DIV/0!</v>
      </c>
      <c r="I632" s="29" t="e">
        <f>IF($A632=$C$2,runs!S629,1/0)</f>
        <v>#DIV/0!</v>
      </c>
      <c r="J632" s="29" t="e">
        <f>IF($A632=$C$2,runs!O629/runs!M629,1/0)</f>
        <v>#DIV/0!</v>
      </c>
      <c r="K632" s="29" t="e">
        <f t="shared" si="9"/>
        <v>#DIV/0!</v>
      </c>
      <c r="L632" s="29" t="e">
        <f>IF($A632=$C$2,runs!W629,1/0)</f>
        <v>#DIV/0!</v>
      </c>
      <c r="M632" s="29" t="e">
        <f>IF($A632=$C$2,runs!X629,1/0)</f>
        <v>#DIV/0!</v>
      </c>
    </row>
    <row r="633" spans="1:13" x14ac:dyDescent="0.2">
      <c r="A633" s="29">
        <f>runs!C630</f>
        <v>0</v>
      </c>
      <c r="B633" s="29" t="str">
        <f>IF($A633=$C$2,runs!B630," ")</f>
        <v xml:space="preserve"> </v>
      </c>
      <c r="C633" s="29" t="e">
        <f>IF($A633=$C$2,runs!A630,1/0)</f>
        <v>#DIV/0!</v>
      </c>
      <c r="D633" s="29" t="e">
        <f>IF($A633=$C$2,Rohdaten!I630,1/0)</f>
        <v>#DIV/0!</v>
      </c>
      <c r="E633" s="29" t="e">
        <f>IF($A633=$C$2,runs!L630/runs!M630,1/0)</f>
        <v>#DIV/0!</v>
      </c>
      <c r="F633" s="29" t="e">
        <f>IF($A633=$C$2,runs!P630,1/0)</f>
        <v>#DIV/0!</v>
      </c>
      <c r="G633" s="29" t="e">
        <f>IF($A633=$C$2,runs!Q630,1/0)</f>
        <v>#DIV/0!</v>
      </c>
      <c r="H633" s="29" t="e">
        <f>IF($A633=$C$2,runs!R630,1/0)</f>
        <v>#DIV/0!</v>
      </c>
      <c r="I633" s="29" t="e">
        <f>IF($A633=$C$2,runs!S630,1/0)</f>
        <v>#DIV/0!</v>
      </c>
      <c r="J633" s="29" t="e">
        <f>IF($A633=$C$2,runs!O630/runs!M630,1/0)</f>
        <v>#DIV/0!</v>
      </c>
      <c r="K633" s="29" t="e">
        <f t="shared" si="9"/>
        <v>#DIV/0!</v>
      </c>
      <c r="L633" s="29" t="e">
        <f>IF($A633=$C$2,runs!W630,1/0)</f>
        <v>#DIV/0!</v>
      </c>
      <c r="M633" s="29" t="e">
        <f>IF($A633=$C$2,runs!X630,1/0)</f>
        <v>#DIV/0!</v>
      </c>
    </row>
    <row r="634" spans="1:13" x14ac:dyDescent="0.2">
      <c r="A634" s="29">
        <f>runs!C631</f>
        <v>0</v>
      </c>
      <c r="B634" s="29" t="str">
        <f>IF($A634=$C$2,runs!B631," ")</f>
        <v xml:space="preserve"> </v>
      </c>
      <c r="C634" s="29" t="e">
        <f>IF($A634=$C$2,runs!A631,1/0)</f>
        <v>#DIV/0!</v>
      </c>
      <c r="D634" s="29" t="e">
        <f>IF($A634=$C$2,Rohdaten!I631,1/0)</f>
        <v>#DIV/0!</v>
      </c>
      <c r="E634" s="29" t="e">
        <f>IF($A634=$C$2,runs!L631/runs!M631,1/0)</f>
        <v>#DIV/0!</v>
      </c>
      <c r="F634" s="29" t="e">
        <f>IF($A634=$C$2,runs!P631,1/0)</f>
        <v>#DIV/0!</v>
      </c>
      <c r="G634" s="29" t="e">
        <f>IF($A634=$C$2,runs!Q631,1/0)</f>
        <v>#DIV/0!</v>
      </c>
      <c r="H634" s="29" t="e">
        <f>IF($A634=$C$2,runs!R631,1/0)</f>
        <v>#DIV/0!</v>
      </c>
      <c r="I634" s="29" t="e">
        <f>IF($A634=$C$2,runs!S631,1/0)</f>
        <v>#DIV/0!</v>
      </c>
      <c r="J634" s="29" t="e">
        <f>IF($A634=$C$2,runs!O631/runs!M631,1/0)</f>
        <v>#DIV/0!</v>
      </c>
      <c r="K634" s="29" t="e">
        <f t="shared" si="9"/>
        <v>#DIV/0!</v>
      </c>
      <c r="L634" s="29" t="e">
        <f>IF($A634=$C$2,runs!W631,1/0)</f>
        <v>#DIV/0!</v>
      </c>
      <c r="M634" s="29" t="e">
        <f>IF($A634=$C$2,runs!X631,1/0)</f>
        <v>#DIV/0!</v>
      </c>
    </row>
    <row r="635" spans="1:13" x14ac:dyDescent="0.2">
      <c r="A635" s="29">
        <f>runs!C632</f>
        <v>0</v>
      </c>
      <c r="B635" s="29" t="str">
        <f>IF($A635=$C$2,runs!B632," ")</f>
        <v xml:space="preserve"> </v>
      </c>
      <c r="C635" s="29" t="e">
        <f>IF($A635=$C$2,runs!A632,1/0)</f>
        <v>#DIV/0!</v>
      </c>
      <c r="D635" s="29" t="e">
        <f>IF($A635=$C$2,Rohdaten!I632,1/0)</f>
        <v>#DIV/0!</v>
      </c>
      <c r="E635" s="29" t="e">
        <f>IF($A635=$C$2,runs!L632/runs!M632,1/0)</f>
        <v>#DIV/0!</v>
      </c>
      <c r="F635" s="29" t="e">
        <f>IF($A635=$C$2,runs!P632,1/0)</f>
        <v>#DIV/0!</v>
      </c>
      <c r="G635" s="29" t="e">
        <f>IF($A635=$C$2,runs!Q632,1/0)</f>
        <v>#DIV/0!</v>
      </c>
      <c r="H635" s="29" t="e">
        <f>IF($A635=$C$2,runs!R632,1/0)</f>
        <v>#DIV/0!</v>
      </c>
      <c r="I635" s="29" t="e">
        <f>IF($A635=$C$2,runs!S632,1/0)</f>
        <v>#DIV/0!</v>
      </c>
      <c r="J635" s="29" t="e">
        <f>IF($A635=$C$2,runs!O632/runs!M632,1/0)</f>
        <v>#DIV/0!</v>
      </c>
      <c r="K635" s="29" t="e">
        <f t="shared" si="9"/>
        <v>#DIV/0!</v>
      </c>
      <c r="L635" s="29" t="e">
        <f>IF($A635=$C$2,runs!W632,1/0)</f>
        <v>#DIV/0!</v>
      </c>
      <c r="M635" s="29" t="e">
        <f>IF($A635=$C$2,runs!X632,1/0)</f>
        <v>#DIV/0!</v>
      </c>
    </row>
    <row r="636" spans="1:13" x14ac:dyDescent="0.2">
      <c r="A636" s="29">
        <f>runs!C633</f>
        <v>0</v>
      </c>
      <c r="B636" s="29" t="str">
        <f>IF($A636=$C$2,runs!B633," ")</f>
        <v xml:space="preserve"> </v>
      </c>
      <c r="C636" s="29" t="e">
        <f>IF($A636=$C$2,runs!A633,1/0)</f>
        <v>#DIV/0!</v>
      </c>
      <c r="D636" s="29" t="e">
        <f>IF($A636=$C$2,Rohdaten!I633,1/0)</f>
        <v>#DIV/0!</v>
      </c>
      <c r="E636" s="29" t="e">
        <f>IF($A636=$C$2,runs!L633/runs!M633,1/0)</f>
        <v>#DIV/0!</v>
      </c>
      <c r="F636" s="29" t="e">
        <f>IF($A636=$C$2,runs!P633,1/0)</f>
        <v>#DIV/0!</v>
      </c>
      <c r="G636" s="29" t="e">
        <f>IF($A636=$C$2,runs!Q633,1/0)</f>
        <v>#DIV/0!</v>
      </c>
      <c r="H636" s="29" t="e">
        <f>IF($A636=$C$2,runs!R633,1/0)</f>
        <v>#DIV/0!</v>
      </c>
      <c r="I636" s="29" t="e">
        <f>IF($A636=$C$2,runs!S633,1/0)</f>
        <v>#DIV/0!</v>
      </c>
      <c r="J636" s="29" t="e">
        <f>IF($A636=$C$2,runs!O633/runs!M633,1/0)</f>
        <v>#DIV/0!</v>
      </c>
      <c r="K636" s="29" t="e">
        <f t="shared" si="9"/>
        <v>#DIV/0!</v>
      </c>
      <c r="L636" s="29" t="e">
        <f>IF($A636=$C$2,runs!W633,1/0)</f>
        <v>#DIV/0!</v>
      </c>
      <c r="M636" s="29" t="e">
        <f>IF($A636=$C$2,runs!X633,1/0)</f>
        <v>#DIV/0!</v>
      </c>
    </row>
    <row r="637" spans="1:13" x14ac:dyDescent="0.2">
      <c r="A637" s="29">
        <f>runs!C634</f>
        <v>0</v>
      </c>
      <c r="B637" s="29" t="str">
        <f>IF($A637=$C$2,runs!B634," ")</f>
        <v xml:space="preserve"> </v>
      </c>
      <c r="C637" s="29" t="e">
        <f>IF($A637=$C$2,runs!A634,1/0)</f>
        <v>#DIV/0!</v>
      </c>
      <c r="D637" s="29" t="e">
        <f>IF($A637=$C$2,Rohdaten!I634,1/0)</f>
        <v>#DIV/0!</v>
      </c>
      <c r="E637" s="29" t="e">
        <f>IF($A637=$C$2,runs!L634/runs!M634,1/0)</f>
        <v>#DIV/0!</v>
      </c>
      <c r="F637" s="29" t="e">
        <f>IF($A637=$C$2,runs!P634,1/0)</f>
        <v>#DIV/0!</v>
      </c>
      <c r="G637" s="29" t="e">
        <f>IF($A637=$C$2,runs!Q634,1/0)</f>
        <v>#DIV/0!</v>
      </c>
      <c r="H637" s="29" t="e">
        <f>IF($A637=$C$2,runs!R634,1/0)</f>
        <v>#DIV/0!</v>
      </c>
      <c r="I637" s="29" t="e">
        <f>IF($A637=$C$2,runs!S634,1/0)</f>
        <v>#DIV/0!</v>
      </c>
      <c r="J637" s="29" t="e">
        <f>IF($A637=$C$2,runs!O634/runs!M634,1/0)</f>
        <v>#DIV/0!</v>
      </c>
      <c r="K637" s="29" t="e">
        <f t="shared" si="9"/>
        <v>#DIV/0!</v>
      </c>
      <c r="L637" s="29" t="e">
        <f>IF($A637=$C$2,runs!W634,1/0)</f>
        <v>#DIV/0!</v>
      </c>
      <c r="M637" s="29" t="e">
        <f>IF($A637=$C$2,runs!X634,1/0)</f>
        <v>#DIV/0!</v>
      </c>
    </row>
    <row r="638" spans="1:13" x14ac:dyDescent="0.2">
      <c r="A638" s="29">
        <f>runs!C635</f>
        <v>0</v>
      </c>
      <c r="B638" s="29" t="str">
        <f>IF($A638=$C$2,runs!B635," ")</f>
        <v xml:space="preserve"> </v>
      </c>
      <c r="C638" s="29" t="e">
        <f>IF($A638=$C$2,runs!A635,1/0)</f>
        <v>#DIV/0!</v>
      </c>
      <c r="D638" s="29" t="e">
        <f>IF($A638=$C$2,Rohdaten!I635,1/0)</f>
        <v>#DIV/0!</v>
      </c>
      <c r="E638" s="29" t="e">
        <f>IF($A638=$C$2,runs!L635/runs!M635,1/0)</f>
        <v>#DIV/0!</v>
      </c>
      <c r="F638" s="29" t="e">
        <f>IF($A638=$C$2,runs!P635,1/0)</f>
        <v>#DIV/0!</v>
      </c>
      <c r="G638" s="29" t="e">
        <f>IF($A638=$C$2,runs!Q635,1/0)</f>
        <v>#DIV/0!</v>
      </c>
      <c r="H638" s="29" t="e">
        <f>IF($A638=$C$2,runs!R635,1/0)</f>
        <v>#DIV/0!</v>
      </c>
      <c r="I638" s="29" t="e">
        <f>IF($A638=$C$2,runs!S635,1/0)</f>
        <v>#DIV/0!</v>
      </c>
      <c r="J638" s="29" t="e">
        <f>IF($A638=$C$2,runs!O635/runs!M635,1/0)</f>
        <v>#DIV/0!</v>
      </c>
      <c r="K638" s="29" t="e">
        <f t="shared" si="9"/>
        <v>#DIV/0!</v>
      </c>
      <c r="L638" s="29" t="e">
        <f>IF($A638=$C$2,runs!W635,1/0)</f>
        <v>#DIV/0!</v>
      </c>
      <c r="M638" s="29" t="e">
        <f>IF($A638=$C$2,runs!X635,1/0)</f>
        <v>#DIV/0!</v>
      </c>
    </row>
    <row r="639" spans="1:13" x14ac:dyDescent="0.2">
      <c r="A639" s="29">
        <f>runs!C636</f>
        <v>0</v>
      </c>
      <c r="B639" s="29" t="str">
        <f>IF($A639=$C$2,runs!B636," ")</f>
        <v xml:space="preserve"> </v>
      </c>
      <c r="C639" s="29" t="e">
        <f>IF($A639=$C$2,runs!A636,1/0)</f>
        <v>#DIV/0!</v>
      </c>
      <c r="D639" s="29" t="e">
        <f>IF($A639=$C$2,Rohdaten!I636,1/0)</f>
        <v>#DIV/0!</v>
      </c>
      <c r="E639" s="29" t="e">
        <f>IF($A639=$C$2,runs!L636/runs!M636,1/0)</f>
        <v>#DIV/0!</v>
      </c>
      <c r="F639" s="29" t="e">
        <f>IF($A639=$C$2,runs!P636,1/0)</f>
        <v>#DIV/0!</v>
      </c>
      <c r="G639" s="29" t="e">
        <f>IF($A639=$C$2,runs!Q636,1/0)</f>
        <v>#DIV/0!</v>
      </c>
      <c r="H639" s="29" t="e">
        <f>IF($A639=$C$2,runs!R636,1/0)</f>
        <v>#DIV/0!</v>
      </c>
      <c r="I639" s="29" t="e">
        <f>IF($A639=$C$2,runs!S636,1/0)</f>
        <v>#DIV/0!</v>
      </c>
      <c r="J639" s="29" t="e">
        <f>IF($A639=$C$2,runs!O636/runs!M636,1/0)</f>
        <v>#DIV/0!</v>
      </c>
      <c r="K639" s="29" t="e">
        <f t="shared" si="9"/>
        <v>#DIV/0!</v>
      </c>
      <c r="L639" s="29" t="e">
        <f>IF($A639=$C$2,runs!W636,1/0)</f>
        <v>#DIV/0!</v>
      </c>
      <c r="M639" s="29" t="e">
        <f>IF($A639=$C$2,runs!X636,1/0)</f>
        <v>#DIV/0!</v>
      </c>
    </row>
    <row r="640" spans="1:13" x14ac:dyDescent="0.2">
      <c r="A640" s="29">
        <f>runs!C637</f>
        <v>0</v>
      </c>
      <c r="B640" s="29" t="str">
        <f>IF($A640=$C$2,runs!B637," ")</f>
        <v xml:space="preserve"> </v>
      </c>
      <c r="C640" s="29" t="e">
        <f>IF($A640=$C$2,runs!A637,1/0)</f>
        <v>#DIV/0!</v>
      </c>
      <c r="D640" s="29" t="e">
        <f>IF($A640=$C$2,Rohdaten!I637,1/0)</f>
        <v>#DIV/0!</v>
      </c>
      <c r="E640" s="29" t="e">
        <f>IF($A640=$C$2,runs!L637/runs!M637,1/0)</f>
        <v>#DIV/0!</v>
      </c>
      <c r="F640" s="29" t="e">
        <f>IF($A640=$C$2,runs!P637,1/0)</f>
        <v>#DIV/0!</v>
      </c>
      <c r="G640" s="29" t="e">
        <f>IF($A640=$C$2,runs!Q637,1/0)</f>
        <v>#DIV/0!</v>
      </c>
      <c r="H640" s="29" t="e">
        <f>IF($A640=$C$2,runs!R637,1/0)</f>
        <v>#DIV/0!</v>
      </c>
      <c r="I640" s="29" t="e">
        <f>IF($A640=$C$2,runs!S637,1/0)</f>
        <v>#DIV/0!</v>
      </c>
      <c r="J640" s="29" t="e">
        <f>IF($A640=$C$2,runs!O637/runs!M637,1/0)</f>
        <v>#DIV/0!</v>
      </c>
      <c r="K640" s="29" t="e">
        <f t="shared" si="9"/>
        <v>#DIV/0!</v>
      </c>
      <c r="L640" s="29" t="e">
        <f>IF($A640=$C$2,runs!W637,1/0)</f>
        <v>#DIV/0!</v>
      </c>
      <c r="M640" s="29" t="e">
        <f>IF($A640=$C$2,runs!X637,1/0)</f>
        <v>#DIV/0!</v>
      </c>
    </row>
    <row r="641" spans="1:13" x14ac:dyDescent="0.2">
      <c r="A641" s="29">
        <f>runs!C638</f>
        <v>0</v>
      </c>
      <c r="B641" s="29" t="str">
        <f>IF($A641=$C$2,runs!B638," ")</f>
        <v xml:space="preserve"> </v>
      </c>
      <c r="C641" s="29" t="e">
        <f>IF($A641=$C$2,runs!A638,1/0)</f>
        <v>#DIV/0!</v>
      </c>
      <c r="D641" s="29" t="e">
        <f>IF($A641=$C$2,Rohdaten!I638,1/0)</f>
        <v>#DIV/0!</v>
      </c>
      <c r="E641" s="29" t="e">
        <f>IF($A641=$C$2,runs!L638/runs!M638,1/0)</f>
        <v>#DIV/0!</v>
      </c>
      <c r="F641" s="29" t="e">
        <f>IF($A641=$C$2,runs!P638,1/0)</f>
        <v>#DIV/0!</v>
      </c>
      <c r="G641" s="29" t="e">
        <f>IF($A641=$C$2,runs!Q638,1/0)</f>
        <v>#DIV/0!</v>
      </c>
      <c r="H641" s="29" t="e">
        <f>IF($A641=$C$2,runs!R638,1/0)</f>
        <v>#DIV/0!</v>
      </c>
      <c r="I641" s="29" t="e">
        <f>IF($A641=$C$2,runs!S638,1/0)</f>
        <v>#DIV/0!</v>
      </c>
      <c r="J641" s="29" t="e">
        <f>IF($A641=$C$2,runs!O638/runs!M638,1/0)</f>
        <v>#DIV/0!</v>
      </c>
      <c r="K641" s="29" t="e">
        <f t="shared" si="9"/>
        <v>#DIV/0!</v>
      </c>
      <c r="L641" s="29" t="e">
        <f>IF($A641=$C$2,runs!W638,1/0)</f>
        <v>#DIV/0!</v>
      </c>
      <c r="M641" s="29" t="e">
        <f>IF($A641=$C$2,runs!X638,1/0)</f>
        <v>#DIV/0!</v>
      </c>
    </row>
    <row r="642" spans="1:13" x14ac:dyDescent="0.2">
      <c r="A642" s="29">
        <f>runs!C639</f>
        <v>0</v>
      </c>
      <c r="B642" s="29" t="str">
        <f>IF($A642=$C$2,runs!B639," ")</f>
        <v xml:space="preserve"> </v>
      </c>
      <c r="C642" s="29" t="e">
        <f>IF($A642=$C$2,runs!A639,1/0)</f>
        <v>#DIV/0!</v>
      </c>
      <c r="D642" s="29" t="e">
        <f>IF($A642=$C$2,Rohdaten!I639,1/0)</f>
        <v>#DIV/0!</v>
      </c>
      <c r="E642" s="29" t="e">
        <f>IF($A642=$C$2,runs!L639/runs!M639,1/0)</f>
        <v>#DIV/0!</v>
      </c>
      <c r="F642" s="29" t="e">
        <f>IF($A642=$C$2,runs!P639,1/0)</f>
        <v>#DIV/0!</v>
      </c>
      <c r="G642" s="29" t="e">
        <f>IF($A642=$C$2,runs!Q639,1/0)</f>
        <v>#DIV/0!</v>
      </c>
      <c r="H642" s="29" t="e">
        <f>IF($A642=$C$2,runs!R639,1/0)</f>
        <v>#DIV/0!</v>
      </c>
      <c r="I642" s="29" t="e">
        <f>IF($A642=$C$2,runs!S639,1/0)</f>
        <v>#DIV/0!</v>
      </c>
      <c r="J642" s="29" t="e">
        <f>IF($A642=$C$2,runs!O639/runs!M639,1/0)</f>
        <v>#DIV/0!</v>
      </c>
      <c r="K642" s="29" t="e">
        <f t="shared" si="9"/>
        <v>#DIV/0!</v>
      </c>
      <c r="L642" s="29" t="e">
        <f>IF($A642=$C$2,runs!W639,1/0)</f>
        <v>#DIV/0!</v>
      </c>
      <c r="M642" s="29" t="e">
        <f>IF($A642=$C$2,runs!X639,1/0)</f>
        <v>#DIV/0!</v>
      </c>
    </row>
    <row r="643" spans="1:13" x14ac:dyDescent="0.2">
      <c r="A643" s="29">
        <f>runs!C640</f>
        <v>0</v>
      </c>
      <c r="B643" s="29" t="str">
        <f>IF($A643=$C$2,runs!B640," ")</f>
        <v xml:space="preserve"> </v>
      </c>
      <c r="C643" s="29" t="e">
        <f>IF($A643=$C$2,runs!A640,1/0)</f>
        <v>#DIV/0!</v>
      </c>
      <c r="D643" s="29" t="e">
        <f>IF($A643=$C$2,Rohdaten!I640,1/0)</f>
        <v>#DIV/0!</v>
      </c>
      <c r="E643" s="29" t="e">
        <f>IF($A643=$C$2,runs!L640/runs!M640,1/0)</f>
        <v>#DIV/0!</v>
      </c>
      <c r="F643" s="29" t="e">
        <f>IF($A643=$C$2,runs!P640,1/0)</f>
        <v>#DIV/0!</v>
      </c>
      <c r="G643" s="29" t="e">
        <f>IF($A643=$C$2,runs!Q640,1/0)</f>
        <v>#DIV/0!</v>
      </c>
      <c r="H643" s="29" t="e">
        <f>IF($A643=$C$2,runs!R640,1/0)</f>
        <v>#DIV/0!</v>
      </c>
      <c r="I643" s="29" t="e">
        <f>IF($A643=$C$2,runs!S640,1/0)</f>
        <v>#DIV/0!</v>
      </c>
      <c r="J643" s="29" t="e">
        <f>IF($A643=$C$2,runs!O640/runs!M640,1/0)</f>
        <v>#DIV/0!</v>
      </c>
      <c r="K643" s="29" t="e">
        <f t="shared" si="9"/>
        <v>#DIV/0!</v>
      </c>
      <c r="L643" s="29" t="e">
        <f>IF($A643=$C$2,runs!W640,1/0)</f>
        <v>#DIV/0!</v>
      </c>
      <c r="M643" s="29" t="e">
        <f>IF($A643=$C$2,runs!X640,1/0)</f>
        <v>#DIV/0!</v>
      </c>
    </row>
    <row r="644" spans="1:13" x14ac:dyDescent="0.2">
      <c r="A644" s="29">
        <f>runs!C641</f>
        <v>0</v>
      </c>
      <c r="B644" s="29" t="str">
        <f>IF($A644=$C$2,runs!B641," ")</f>
        <v xml:space="preserve"> </v>
      </c>
      <c r="C644" s="29" t="e">
        <f>IF($A644=$C$2,runs!A641,1/0)</f>
        <v>#DIV/0!</v>
      </c>
      <c r="D644" s="29" t="e">
        <f>IF($A644=$C$2,Rohdaten!I641,1/0)</f>
        <v>#DIV/0!</v>
      </c>
      <c r="E644" s="29" t="e">
        <f>IF($A644=$C$2,runs!L641/runs!M641,1/0)</f>
        <v>#DIV/0!</v>
      </c>
      <c r="F644" s="29" t="e">
        <f>IF($A644=$C$2,runs!P641,1/0)</f>
        <v>#DIV/0!</v>
      </c>
      <c r="G644" s="29" t="e">
        <f>IF($A644=$C$2,runs!Q641,1/0)</f>
        <v>#DIV/0!</v>
      </c>
      <c r="H644" s="29" t="e">
        <f>IF($A644=$C$2,runs!R641,1/0)</f>
        <v>#DIV/0!</v>
      </c>
      <c r="I644" s="29" t="e">
        <f>IF($A644=$C$2,runs!S641,1/0)</f>
        <v>#DIV/0!</v>
      </c>
      <c r="J644" s="29" t="e">
        <f>IF($A644=$C$2,runs!O641/runs!M641,1/0)</f>
        <v>#DIV/0!</v>
      </c>
      <c r="K644" s="29" t="e">
        <f t="shared" si="9"/>
        <v>#DIV/0!</v>
      </c>
      <c r="L644" s="29" t="e">
        <f>IF($A644=$C$2,runs!W641,1/0)</f>
        <v>#DIV/0!</v>
      </c>
      <c r="M644" s="29" t="e">
        <f>IF($A644=$C$2,runs!X641,1/0)</f>
        <v>#DIV/0!</v>
      </c>
    </row>
    <row r="645" spans="1:13" x14ac:dyDescent="0.2">
      <c r="A645" s="29">
        <f>runs!C642</f>
        <v>0</v>
      </c>
      <c r="B645" s="29" t="str">
        <f>IF($A645=$C$2,runs!B642," ")</f>
        <v xml:space="preserve"> </v>
      </c>
      <c r="C645" s="29" t="e">
        <f>IF($A645=$C$2,runs!A642,1/0)</f>
        <v>#DIV/0!</v>
      </c>
      <c r="D645" s="29" t="e">
        <f>IF($A645=$C$2,Rohdaten!I642,1/0)</f>
        <v>#DIV/0!</v>
      </c>
      <c r="E645" s="29" t="e">
        <f>IF($A645=$C$2,runs!L642/runs!M642,1/0)</f>
        <v>#DIV/0!</v>
      </c>
      <c r="F645" s="29" t="e">
        <f>IF($A645=$C$2,runs!P642,1/0)</f>
        <v>#DIV/0!</v>
      </c>
      <c r="G645" s="29" t="e">
        <f>IF($A645=$C$2,runs!Q642,1/0)</f>
        <v>#DIV/0!</v>
      </c>
      <c r="H645" s="29" t="e">
        <f>IF($A645=$C$2,runs!R642,1/0)</f>
        <v>#DIV/0!</v>
      </c>
      <c r="I645" s="29" t="e">
        <f>IF($A645=$C$2,runs!S642,1/0)</f>
        <v>#DIV/0!</v>
      </c>
      <c r="J645" s="29" t="e">
        <f>IF($A645=$C$2,runs!O642/runs!M642,1/0)</f>
        <v>#DIV/0!</v>
      </c>
      <c r="K645" s="29" t="e">
        <f t="shared" si="9"/>
        <v>#DIV/0!</v>
      </c>
      <c r="L645" s="29" t="e">
        <f>IF($A645=$C$2,runs!W642,1/0)</f>
        <v>#DIV/0!</v>
      </c>
      <c r="M645" s="29" t="e">
        <f>IF($A645=$C$2,runs!X642,1/0)</f>
        <v>#DIV/0!</v>
      </c>
    </row>
    <row r="646" spans="1:13" x14ac:dyDescent="0.2">
      <c r="A646" s="29">
        <f>runs!C643</f>
        <v>0</v>
      </c>
      <c r="B646" s="29" t="str">
        <f>IF($A646=$C$2,runs!B643," ")</f>
        <v xml:space="preserve"> </v>
      </c>
      <c r="C646" s="29" t="e">
        <f>IF($A646=$C$2,runs!A643,1/0)</f>
        <v>#DIV/0!</v>
      </c>
      <c r="D646" s="29" t="e">
        <f>IF($A646=$C$2,Rohdaten!I643,1/0)</f>
        <v>#DIV/0!</v>
      </c>
      <c r="E646" s="29" t="e">
        <f>IF($A646=$C$2,runs!L643/runs!M643,1/0)</f>
        <v>#DIV/0!</v>
      </c>
      <c r="F646" s="29" t="e">
        <f>IF($A646=$C$2,runs!P643,1/0)</f>
        <v>#DIV/0!</v>
      </c>
      <c r="G646" s="29" t="e">
        <f>IF($A646=$C$2,runs!Q643,1/0)</f>
        <v>#DIV/0!</v>
      </c>
      <c r="H646" s="29" t="e">
        <f>IF($A646=$C$2,runs!R643,1/0)</f>
        <v>#DIV/0!</v>
      </c>
      <c r="I646" s="29" t="e">
        <f>IF($A646=$C$2,runs!S643,1/0)</f>
        <v>#DIV/0!</v>
      </c>
      <c r="J646" s="29" t="e">
        <f>IF($A646=$C$2,runs!O643/runs!M643,1/0)</f>
        <v>#DIV/0!</v>
      </c>
      <c r="K646" s="29" t="e">
        <f t="shared" ref="K646:K709" si="10">J646*1000000000</f>
        <v>#DIV/0!</v>
      </c>
      <c r="L646" s="29" t="e">
        <f>IF($A646=$C$2,runs!W643,1/0)</f>
        <v>#DIV/0!</v>
      </c>
      <c r="M646" s="29" t="e">
        <f>IF($A646=$C$2,runs!X643,1/0)</f>
        <v>#DIV/0!</v>
      </c>
    </row>
    <row r="647" spans="1:13" x14ac:dyDescent="0.2">
      <c r="A647" s="29">
        <f>runs!C644</f>
        <v>0</v>
      </c>
      <c r="B647" s="29" t="str">
        <f>IF($A647=$C$2,runs!B644," ")</f>
        <v xml:space="preserve"> </v>
      </c>
      <c r="C647" s="29" t="e">
        <f>IF($A647=$C$2,runs!A644,1/0)</f>
        <v>#DIV/0!</v>
      </c>
      <c r="D647" s="29" t="e">
        <f>IF($A647=$C$2,Rohdaten!I644,1/0)</f>
        <v>#DIV/0!</v>
      </c>
      <c r="E647" s="29" t="e">
        <f>IF($A647=$C$2,runs!L644/runs!M644,1/0)</f>
        <v>#DIV/0!</v>
      </c>
      <c r="F647" s="29" t="e">
        <f>IF($A647=$C$2,runs!P644,1/0)</f>
        <v>#DIV/0!</v>
      </c>
      <c r="G647" s="29" t="e">
        <f>IF($A647=$C$2,runs!Q644,1/0)</f>
        <v>#DIV/0!</v>
      </c>
      <c r="H647" s="29" t="e">
        <f>IF($A647=$C$2,runs!R644,1/0)</f>
        <v>#DIV/0!</v>
      </c>
      <c r="I647" s="29" t="e">
        <f>IF($A647=$C$2,runs!S644,1/0)</f>
        <v>#DIV/0!</v>
      </c>
      <c r="J647" s="29" t="e">
        <f>IF($A647=$C$2,runs!O644/runs!M644,1/0)</f>
        <v>#DIV/0!</v>
      </c>
      <c r="K647" s="29" t="e">
        <f t="shared" si="10"/>
        <v>#DIV/0!</v>
      </c>
      <c r="L647" s="29" t="e">
        <f>IF($A647=$C$2,runs!W644,1/0)</f>
        <v>#DIV/0!</v>
      </c>
      <c r="M647" s="29" t="e">
        <f>IF($A647=$C$2,runs!X644,1/0)</f>
        <v>#DIV/0!</v>
      </c>
    </row>
    <row r="648" spans="1:13" x14ac:dyDescent="0.2">
      <c r="A648" s="29">
        <f>runs!C645</f>
        <v>0</v>
      </c>
      <c r="B648" s="29" t="str">
        <f>IF($A648=$C$2,runs!B645," ")</f>
        <v xml:space="preserve"> </v>
      </c>
      <c r="C648" s="29" t="e">
        <f>IF($A648=$C$2,runs!A645,1/0)</f>
        <v>#DIV/0!</v>
      </c>
      <c r="D648" s="29" t="e">
        <f>IF($A648=$C$2,Rohdaten!I645,1/0)</f>
        <v>#DIV/0!</v>
      </c>
      <c r="E648" s="29" t="e">
        <f>IF($A648=$C$2,runs!L645/runs!M645,1/0)</f>
        <v>#DIV/0!</v>
      </c>
      <c r="F648" s="29" t="e">
        <f>IF($A648=$C$2,runs!P645,1/0)</f>
        <v>#DIV/0!</v>
      </c>
      <c r="G648" s="29" t="e">
        <f>IF($A648=$C$2,runs!Q645,1/0)</f>
        <v>#DIV/0!</v>
      </c>
      <c r="H648" s="29" t="e">
        <f>IF($A648=$C$2,runs!R645,1/0)</f>
        <v>#DIV/0!</v>
      </c>
      <c r="I648" s="29" t="e">
        <f>IF($A648=$C$2,runs!S645,1/0)</f>
        <v>#DIV/0!</v>
      </c>
      <c r="J648" s="29" t="e">
        <f>IF($A648=$C$2,runs!O645/runs!M645,1/0)</f>
        <v>#DIV/0!</v>
      </c>
      <c r="K648" s="29" t="e">
        <f t="shared" si="10"/>
        <v>#DIV/0!</v>
      </c>
      <c r="L648" s="29" t="e">
        <f>IF($A648=$C$2,runs!W645,1/0)</f>
        <v>#DIV/0!</v>
      </c>
      <c r="M648" s="29" t="e">
        <f>IF($A648=$C$2,runs!X645,1/0)</f>
        <v>#DIV/0!</v>
      </c>
    </row>
    <row r="649" spans="1:13" x14ac:dyDescent="0.2">
      <c r="A649" s="29">
        <f>runs!C646</f>
        <v>0</v>
      </c>
      <c r="B649" s="29" t="str">
        <f>IF($A649=$C$2,runs!B646," ")</f>
        <v xml:space="preserve"> </v>
      </c>
      <c r="C649" s="29" t="e">
        <f>IF($A649=$C$2,runs!A646,1/0)</f>
        <v>#DIV/0!</v>
      </c>
      <c r="D649" s="29" t="e">
        <f>IF($A649=$C$2,Rohdaten!I646,1/0)</f>
        <v>#DIV/0!</v>
      </c>
      <c r="E649" s="29" t="e">
        <f>IF($A649=$C$2,runs!L646/runs!M646,1/0)</f>
        <v>#DIV/0!</v>
      </c>
      <c r="F649" s="29" t="e">
        <f>IF($A649=$C$2,runs!P646,1/0)</f>
        <v>#DIV/0!</v>
      </c>
      <c r="G649" s="29" t="e">
        <f>IF($A649=$C$2,runs!Q646,1/0)</f>
        <v>#DIV/0!</v>
      </c>
      <c r="H649" s="29" t="e">
        <f>IF($A649=$C$2,runs!R646,1/0)</f>
        <v>#DIV/0!</v>
      </c>
      <c r="I649" s="29" t="e">
        <f>IF($A649=$C$2,runs!S646,1/0)</f>
        <v>#DIV/0!</v>
      </c>
      <c r="J649" s="29" t="e">
        <f>IF($A649=$C$2,runs!O646/runs!M646,1/0)</f>
        <v>#DIV/0!</v>
      </c>
      <c r="K649" s="29" t="e">
        <f t="shared" si="10"/>
        <v>#DIV/0!</v>
      </c>
      <c r="L649" s="29" t="e">
        <f>IF($A649=$C$2,runs!W646,1/0)</f>
        <v>#DIV/0!</v>
      </c>
      <c r="M649" s="29" t="e">
        <f>IF($A649=$C$2,runs!X646,1/0)</f>
        <v>#DIV/0!</v>
      </c>
    </row>
    <row r="650" spans="1:13" x14ac:dyDescent="0.2">
      <c r="A650" s="29">
        <f>runs!C647</f>
        <v>0</v>
      </c>
      <c r="B650" s="29" t="str">
        <f>IF($A650=$C$2,runs!B647," ")</f>
        <v xml:space="preserve"> </v>
      </c>
      <c r="C650" s="29" t="e">
        <f>IF($A650=$C$2,runs!A647,1/0)</f>
        <v>#DIV/0!</v>
      </c>
      <c r="D650" s="29" t="e">
        <f>IF($A650=$C$2,Rohdaten!I647,1/0)</f>
        <v>#DIV/0!</v>
      </c>
      <c r="E650" s="29" t="e">
        <f>IF($A650=$C$2,runs!L647/runs!M647,1/0)</f>
        <v>#DIV/0!</v>
      </c>
      <c r="F650" s="29" t="e">
        <f>IF($A650=$C$2,runs!P647,1/0)</f>
        <v>#DIV/0!</v>
      </c>
      <c r="G650" s="29" t="e">
        <f>IF($A650=$C$2,runs!Q647,1/0)</f>
        <v>#DIV/0!</v>
      </c>
      <c r="H650" s="29" t="e">
        <f>IF($A650=$C$2,runs!R647,1/0)</f>
        <v>#DIV/0!</v>
      </c>
      <c r="I650" s="29" t="e">
        <f>IF($A650=$C$2,runs!S647,1/0)</f>
        <v>#DIV/0!</v>
      </c>
      <c r="J650" s="29" t="e">
        <f>IF($A650=$C$2,runs!O647/runs!M647,1/0)</f>
        <v>#DIV/0!</v>
      </c>
      <c r="K650" s="29" t="e">
        <f t="shared" si="10"/>
        <v>#DIV/0!</v>
      </c>
      <c r="L650" s="29" t="e">
        <f>IF($A650=$C$2,runs!W647,1/0)</f>
        <v>#DIV/0!</v>
      </c>
      <c r="M650" s="29" t="e">
        <f>IF($A650=$C$2,runs!X647,1/0)</f>
        <v>#DIV/0!</v>
      </c>
    </row>
    <row r="651" spans="1:13" x14ac:dyDescent="0.2">
      <c r="A651" s="29">
        <f>runs!C648</f>
        <v>0</v>
      </c>
      <c r="B651" s="29" t="str">
        <f>IF($A651=$C$2,runs!B648," ")</f>
        <v xml:space="preserve"> </v>
      </c>
      <c r="C651" s="29" t="e">
        <f>IF($A651=$C$2,runs!A648,1/0)</f>
        <v>#DIV/0!</v>
      </c>
      <c r="D651" s="29" t="e">
        <f>IF($A651=$C$2,Rohdaten!I648,1/0)</f>
        <v>#DIV/0!</v>
      </c>
      <c r="E651" s="29" t="e">
        <f>IF($A651=$C$2,runs!L648/runs!M648,1/0)</f>
        <v>#DIV/0!</v>
      </c>
      <c r="F651" s="29" t="e">
        <f>IF($A651=$C$2,runs!P648,1/0)</f>
        <v>#DIV/0!</v>
      </c>
      <c r="G651" s="29" t="e">
        <f>IF($A651=$C$2,runs!Q648,1/0)</f>
        <v>#DIV/0!</v>
      </c>
      <c r="H651" s="29" t="e">
        <f>IF($A651=$C$2,runs!R648,1/0)</f>
        <v>#DIV/0!</v>
      </c>
      <c r="I651" s="29" t="e">
        <f>IF($A651=$C$2,runs!S648,1/0)</f>
        <v>#DIV/0!</v>
      </c>
      <c r="J651" s="29" t="e">
        <f>IF($A651=$C$2,runs!O648/runs!M648,1/0)</f>
        <v>#DIV/0!</v>
      </c>
      <c r="K651" s="29" t="e">
        <f t="shared" si="10"/>
        <v>#DIV/0!</v>
      </c>
      <c r="L651" s="29" t="e">
        <f>IF($A651=$C$2,runs!W648,1/0)</f>
        <v>#DIV/0!</v>
      </c>
      <c r="M651" s="29" t="e">
        <f>IF($A651=$C$2,runs!X648,1/0)</f>
        <v>#DIV/0!</v>
      </c>
    </row>
    <row r="652" spans="1:13" x14ac:dyDescent="0.2">
      <c r="A652" s="29">
        <f>runs!C649</f>
        <v>0</v>
      </c>
      <c r="B652" s="29" t="str">
        <f>IF($A652=$C$2,runs!B649," ")</f>
        <v xml:space="preserve"> </v>
      </c>
      <c r="C652" s="29" t="e">
        <f>IF($A652=$C$2,runs!A649,1/0)</f>
        <v>#DIV/0!</v>
      </c>
      <c r="D652" s="29" t="e">
        <f>IF($A652=$C$2,Rohdaten!I649,1/0)</f>
        <v>#DIV/0!</v>
      </c>
      <c r="E652" s="29" t="e">
        <f>IF($A652=$C$2,runs!L649/runs!M649,1/0)</f>
        <v>#DIV/0!</v>
      </c>
      <c r="F652" s="29" t="e">
        <f>IF($A652=$C$2,runs!P649,1/0)</f>
        <v>#DIV/0!</v>
      </c>
      <c r="G652" s="29" t="e">
        <f>IF($A652=$C$2,runs!Q649,1/0)</f>
        <v>#DIV/0!</v>
      </c>
      <c r="H652" s="29" t="e">
        <f>IF($A652=$C$2,runs!R649,1/0)</f>
        <v>#DIV/0!</v>
      </c>
      <c r="I652" s="29" t="e">
        <f>IF($A652=$C$2,runs!S649,1/0)</f>
        <v>#DIV/0!</v>
      </c>
      <c r="J652" s="29" t="e">
        <f>IF($A652=$C$2,runs!O649/runs!M649,1/0)</f>
        <v>#DIV/0!</v>
      </c>
      <c r="K652" s="29" t="e">
        <f t="shared" si="10"/>
        <v>#DIV/0!</v>
      </c>
      <c r="L652" s="29" t="e">
        <f>IF($A652=$C$2,runs!W649,1/0)</f>
        <v>#DIV/0!</v>
      </c>
      <c r="M652" s="29" t="e">
        <f>IF($A652=$C$2,runs!X649,1/0)</f>
        <v>#DIV/0!</v>
      </c>
    </row>
    <row r="653" spans="1:13" x14ac:dyDescent="0.2">
      <c r="A653" s="29">
        <f>runs!C650</f>
        <v>0</v>
      </c>
      <c r="B653" s="29" t="str">
        <f>IF($A653=$C$2,runs!B650," ")</f>
        <v xml:space="preserve"> </v>
      </c>
      <c r="C653" s="29" t="e">
        <f>IF($A653=$C$2,runs!A650,1/0)</f>
        <v>#DIV/0!</v>
      </c>
      <c r="D653" s="29" t="e">
        <f>IF($A653=$C$2,Rohdaten!I650,1/0)</f>
        <v>#DIV/0!</v>
      </c>
      <c r="E653" s="29" t="e">
        <f>IF($A653=$C$2,runs!L650/runs!M650,1/0)</f>
        <v>#DIV/0!</v>
      </c>
      <c r="F653" s="29" t="e">
        <f>IF($A653=$C$2,runs!P650,1/0)</f>
        <v>#DIV/0!</v>
      </c>
      <c r="G653" s="29" t="e">
        <f>IF($A653=$C$2,runs!Q650,1/0)</f>
        <v>#DIV/0!</v>
      </c>
      <c r="H653" s="29" t="e">
        <f>IF($A653=$C$2,runs!R650,1/0)</f>
        <v>#DIV/0!</v>
      </c>
      <c r="I653" s="29" t="e">
        <f>IF($A653=$C$2,runs!S650,1/0)</f>
        <v>#DIV/0!</v>
      </c>
      <c r="J653" s="29" t="e">
        <f>IF($A653=$C$2,runs!O650/runs!M650,1/0)</f>
        <v>#DIV/0!</v>
      </c>
      <c r="K653" s="29" t="e">
        <f t="shared" si="10"/>
        <v>#DIV/0!</v>
      </c>
      <c r="L653" s="29" t="e">
        <f>IF($A653=$C$2,runs!W650,1/0)</f>
        <v>#DIV/0!</v>
      </c>
      <c r="M653" s="29" t="e">
        <f>IF($A653=$C$2,runs!X650,1/0)</f>
        <v>#DIV/0!</v>
      </c>
    </row>
    <row r="654" spans="1:13" x14ac:dyDescent="0.2">
      <c r="A654" s="29">
        <f>runs!C651</f>
        <v>0</v>
      </c>
      <c r="B654" s="29" t="str">
        <f>IF($A654=$C$2,runs!B651," ")</f>
        <v xml:space="preserve"> </v>
      </c>
      <c r="C654" s="29" t="e">
        <f>IF($A654=$C$2,runs!A651,1/0)</f>
        <v>#DIV/0!</v>
      </c>
      <c r="D654" s="29" t="e">
        <f>IF($A654=$C$2,Rohdaten!I651,1/0)</f>
        <v>#DIV/0!</v>
      </c>
      <c r="E654" s="29" t="e">
        <f>IF($A654=$C$2,runs!L651/runs!M651,1/0)</f>
        <v>#DIV/0!</v>
      </c>
      <c r="F654" s="29" t="e">
        <f>IF($A654=$C$2,runs!P651,1/0)</f>
        <v>#DIV/0!</v>
      </c>
      <c r="G654" s="29" t="e">
        <f>IF($A654=$C$2,runs!Q651,1/0)</f>
        <v>#DIV/0!</v>
      </c>
      <c r="H654" s="29" t="e">
        <f>IF($A654=$C$2,runs!R651,1/0)</f>
        <v>#DIV/0!</v>
      </c>
      <c r="I654" s="29" t="e">
        <f>IF($A654=$C$2,runs!S651,1/0)</f>
        <v>#DIV/0!</v>
      </c>
      <c r="J654" s="29" t="e">
        <f>IF($A654=$C$2,runs!O651/runs!M651,1/0)</f>
        <v>#DIV/0!</v>
      </c>
      <c r="K654" s="29" t="e">
        <f t="shared" si="10"/>
        <v>#DIV/0!</v>
      </c>
      <c r="L654" s="29" t="e">
        <f>IF($A654=$C$2,runs!W651,1/0)</f>
        <v>#DIV/0!</v>
      </c>
      <c r="M654" s="29" t="e">
        <f>IF($A654=$C$2,runs!X651,1/0)</f>
        <v>#DIV/0!</v>
      </c>
    </row>
    <row r="655" spans="1:13" x14ac:dyDescent="0.2">
      <c r="A655" s="29">
        <f>runs!C652</f>
        <v>0</v>
      </c>
      <c r="B655" s="29" t="str">
        <f>IF($A655=$C$2,runs!B652," ")</f>
        <v xml:space="preserve"> </v>
      </c>
      <c r="C655" s="29" t="e">
        <f>IF($A655=$C$2,runs!A652,1/0)</f>
        <v>#DIV/0!</v>
      </c>
      <c r="D655" s="29" t="e">
        <f>IF($A655=$C$2,Rohdaten!I652,1/0)</f>
        <v>#DIV/0!</v>
      </c>
      <c r="E655" s="29" t="e">
        <f>IF($A655=$C$2,runs!L652/runs!M652,1/0)</f>
        <v>#DIV/0!</v>
      </c>
      <c r="F655" s="29" t="e">
        <f>IF($A655=$C$2,runs!P652,1/0)</f>
        <v>#DIV/0!</v>
      </c>
      <c r="G655" s="29" t="e">
        <f>IF($A655=$C$2,runs!Q652,1/0)</f>
        <v>#DIV/0!</v>
      </c>
      <c r="H655" s="29" t="e">
        <f>IF($A655=$C$2,runs!R652,1/0)</f>
        <v>#DIV/0!</v>
      </c>
      <c r="I655" s="29" t="e">
        <f>IF($A655=$C$2,runs!S652,1/0)</f>
        <v>#DIV/0!</v>
      </c>
      <c r="J655" s="29" t="e">
        <f>IF($A655=$C$2,runs!O652/runs!M652,1/0)</f>
        <v>#DIV/0!</v>
      </c>
      <c r="K655" s="29" t="e">
        <f t="shared" si="10"/>
        <v>#DIV/0!</v>
      </c>
      <c r="L655" s="29" t="e">
        <f>IF($A655=$C$2,runs!W652,1/0)</f>
        <v>#DIV/0!</v>
      </c>
      <c r="M655" s="29" t="e">
        <f>IF($A655=$C$2,runs!X652,1/0)</f>
        <v>#DIV/0!</v>
      </c>
    </row>
    <row r="656" spans="1:13" x14ac:dyDescent="0.2">
      <c r="A656" s="29">
        <f>runs!C653</f>
        <v>0</v>
      </c>
      <c r="B656" s="29" t="str">
        <f>IF($A656=$C$2,runs!B653," ")</f>
        <v xml:space="preserve"> </v>
      </c>
      <c r="C656" s="29" t="e">
        <f>IF($A656=$C$2,runs!A653,1/0)</f>
        <v>#DIV/0!</v>
      </c>
      <c r="D656" s="29" t="e">
        <f>IF($A656=$C$2,Rohdaten!I653,1/0)</f>
        <v>#DIV/0!</v>
      </c>
      <c r="E656" s="29" t="e">
        <f>IF($A656=$C$2,runs!L653/runs!M653,1/0)</f>
        <v>#DIV/0!</v>
      </c>
      <c r="F656" s="29" t="e">
        <f>IF($A656=$C$2,runs!P653,1/0)</f>
        <v>#DIV/0!</v>
      </c>
      <c r="G656" s="29" t="e">
        <f>IF($A656=$C$2,runs!Q653,1/0)</f>
        <v>#DIV/0!</v>
      </c>
      <c r="H656" s="29" t="e">
        <f>IF($A656=$C$2,runs!R653,1/0)</f>
        <v>#DIV/0!</v>
      </c>
      <c r="I656" s="29" t="e">
        <f>IF($A656=$C$2,runs!S653,1/0)</f>
        <v>#DIV/0!</v>
      </c>
      <c r="J656" s="29" t="e">
        <f>IF($A656=$C$2,runs!O653/runs!M653,1/0)</f>
        <v>#DIV/0!</v>
      </c>
      <c r="K656" s="29" t="e">
        <f t="shared" si="10"/>
        <v>#DIV/0!</v>
      </c>
      <c r="L656" s="29" t="e">
        <f>IF($A656=$C$2,runs!W653,1/0)</f>
        <v>#DIV/0!</v>
      </c>
      <c r="M656" s="29" t="e">
        <f>IF($A656=$C$2,runs!X653,1/0)</f>
        <v>#DIV/0!</v>
      </c>
    </row>
    <row r="657" spans="1:13" x14ac:dyDescent="0.2">
      <c r="A657" s="29">
        <f>runs!C654</f>
        <v>0</v>
      </c>
      <c r="B657" s="29" t="str">
        <f>IF($A657=$C$2,runs!B654," ")</f>
        <v xml:space="preserve"> </v>
      </c>
      <c r="C657" s="29" t="e">
        <f>IF($A657=$C$2,runs!A654,1/0)</f>
        <v>#DIV/0!</v>
      </c>
      <c r="D657" s="29" t="e">
        <f>IF($A657=$C$2,Rohdaten!I654,1/0)</f>
        <v>#DIV/0!</v>
      </c>
      <c r="E657" s="29" t="e">
        <f>IF($A657=$C$2,runs!L654/runs!M654,1/0)</f>
        <v>#DIV/0!</v>
      </c>
      <c r="F657" s="29" t="e">
        <f>IF($A657=$C$2,runs!P654,1/0)</f>
        <v>#DIV/0!</v>
      </c>
      <c r="G657" s="29" t="e">
        <f>IF($A657=$C$2,runs!Q654,1/0)</f>
        <v>#DIV/0!</v>
      </c>
      <c r="H657" s="29" t="e">
        <f>IF($A657=$C$2,runs!R654,1/0)</f>
        <v>#DIV/0!</v>
      </c>
      <c r="I657" s="29" t="e">
        <f>IF($A657=$C$2,runs!S654,1/0)</f>
        <v>#DIV/0!</v>
      </c>
      <c r="J657" s="29" t="e">
        <f>IF($A657=$C$2,runs!O654/runs!M654,1/0)</f>
        <v>#DIV/0!</v>
      </c>
      <c r="K657" s="29" t="e">
        <f t="shared" si="10"/>
        <v>#DIV/0!</v>
      </c>
      <c r="L657" s="29" t="e">
        <f>IF($A657=$C$2,runs!W654,1/0)</f>
        <v>#DIV/0!</v>
      </c>
      <c r="M657" s="29" t="e">
        <f>IF($A657=$C$2,runs!X654,1/0)</f>
        <v>#DIV/0!</v>
      </c>
    </row>
    <row r="658" spans="1:13" x14ac:dyDescent="0.2">
      <c r="A658" s="29">
        <f>runs!C655</f>
        <v>0</v>
      </c>
      <c r="B658" s="29" t="str">
        <f>IF($A658=$C$2,runs!B655," ")</f>
        <v xml:space="preserve"> </v>
      </c>
      <c r="C658" s="29" t="e">
        <f>IF($A658=$C$2,runs!A655,1/0)</f>
        <v>#DIV/0!</v>
      </c>
      <c r="D658" s="29" t="e">
        <f>IF($A658=$C$2,Rohdaten!I655,1/0)</f>
        <v>#DIV/0!</v>
      </c>
      <c r="E658" s="29" t="e">
        <f>IF($A658=$C$2,runs!L655/runs!M655,1/0)</f>
        <v>#DIV/0!</v>
      </c>
      <c r="F658" s="29" t="e">
        <f>IF($A658=$C$2,runs!P655,1/0)</f>
        <v>#DIV/0!</v>
      </c>
      <c r="G658" s="29" t="e">
        <f>IF($A658=$C$2,runs!Q655,1/0)</f>
        <v>#DIV/0!</v>
      </c>
      <c r="H658" s="29" t="e">
        <f>IF($A658=$C$2,runs!R655,1/0)</f>
        <v>#DIV/0!</v>
      </c>
      <c r="I658" s="29" t="e">
        <f>IF($A658=$C$2,runs!S655,1/0)</f>
        <v>#DIV/0!</v>
      </c>
      <c r="J658" s="29" t="e">
        <f>IF($A658=$C$2,runs!O655/runs!M655,1/0)</f>
        <v>#DIV/0!</v>
      </c>
      <c r="K658" s="29" t="e">
        <f t="shared" si="10"/>
        <v>#DIV/0!</v>
      </c>
      <c r="L658" s="29" t="e">
        <f>IF($A658=$C$2,runs!W655,1/0)</f>
        <v>#DIV/0!</v>
      </c>
      <c r="M658" s="29" t="e">
        <f>IF($A658=$C$2,runs!X655,1/0)</f>
        <v>#DIV/0!</v>
      </c>
    </row>
    <row r="659" spans="1:13" x14ac:dyDescent="0.2">
      <c r="A659" s="29">
        <f>runs!C656</f>
        <v>0</v>
      </c>
      <c r="B659" s="29" t="str">
        <f>IF($A659=$C$2,runs!B656," ")</f>
        <v xml:space="preserve"> </v>
      </c>
      <c r="C659" s="29" t="e">
        <f>IF($A659=$C$2,runs!A656,1/0)</f>
        <v>#DIV/0!</v>
      </c>
      <c r="D659" s="29" t="e">
        <f>IF($A659=$C$2,Rohdaten!I656,1/0)</f>
        <v>#DIV/0!</v>
      </c>
      <c r="E659" s="29" t="e">
        <f>IF($A659=$C$2,runs!L656/runs!M656,1/0)</f>
        <v>#DIV/0!</v>
      </c>
      <c r="F659" s="29" t="e">
        <f>IF($A659=$C$2,runs!P656,1/0)</f>
        <v>#DIV/0!</v>
      </c>
      <c r="G659" s="29" t="e">
        <f>IF($A659=$C$2,runs!Q656,1/0)</f>
        <v>#DIV/0!</v>
      </c>
      <c r="H659" s="29" t="e">
        <f>IF($A659=$C$2,runs!R656,1/0)</f>
        <v>#DIV/0!</v>
      </c>
      <c r="I659" s="29" t="e">
        <f>IF($A659=$C$2,runs!S656,1/0)</f>
        <v>#DIV/0!</v>
      </c>
      <c r="J659" s="29" t="e">
        <f>IF($A659=$C$2,runs!O656/runs!M656,1/0)</f>
        <v>#DIV/0!</v>
      </c>
      <c r="K659" s="29" t="e">
        <f t="shared" si="10"/>
        <v>#DIV/0!</v>
      </c>
      <c r="L659" s="29" t="e">
        <f>IF($A659=$C$2,runs!W656,1/0)</f>
        <v>#DIV/0!</v>
      </c>
      <c r="M659" s="29" t="e">
        <f>IF($A659=$C$2,runs!X656,1/0)</f>
        <v>#DIV/0!</v>
      </c>
    </row>
    <row r="660" spans="1:13" x14ac:dyDescent="0.2">
      <c r="A660" s="29">
        <f>runs!C657</f>
        <v>0</v>
      </c>
      <c r="B660" s="29" t="str">
        <f>IF($A660=$C$2,runs!B657," ")</f>
        <v xml:space="preserve"> </v>
      </c>
      <c r="C660" s="29" t="e">
        <f>IF($A660=$C$2,runs!A657,1/0)</f>
        <v>#DIV/0!</v>
      </c>
      <c r="D660" s="29" t="e">
        <f>IF($A660=$C$2,Rohdaten!I657,1/0)</f>
        <v>#DIV/0!</v>
      </c>
      <c r="E660" s="29" t="e">
        <f>IF($A660=$C$2,runs!L657/runs!M657,1/0)</f>
        <v>#DIV/0!</v>
      </c>
      <c r="F660" s="29" t="e">
        <f>IF($A660=$C$2,runs!P657,1/0)</f>
        <v>#DIV/0!</v>
      </c>
      <c r="G660" s="29" t="e">
        <f>IF($A660=$C$2,runs!Q657,1/0)</f>
        <v>#DIV/0!</v>
      </c>
      <c r="H660" s="29" t="e">
        <f>IF($A660=$C$2,runs!R657,1/0)</f>
        <v>#DIV/0!</v>
      </c>
      <c r="I660" s="29" t="e">
        <f>IF($A660=$C$2,runs!S657,1/0)</f>
        <v>#DIV/0!</v>
      </c>
      <c r="J660" s="29" t="e">
        <f>IF($A660=$C$2,runs!O657/runs!M657,1/0)</f>
        <v>#DIV/0!</v>
      </c>
      <c r="K660" s="29" t="e">
        <f t="shared" si="10"/>
        <v>#DIV/0!</v>
      </c>
      <c r="L660" s="29" t="e">
        <f>IF($A660=$C$2,runs!W657,1/0)</f>
        <v>#DIV/0!</v>
      </c>
      <c r="M660" s="29" t="e">
        <f>IF($A660=$C$2,runs!X657,1/0)</f>
        <v>#DIV/0!</v>
      </c>
    </row>
    <row r="661" spans="1:13" x14ac:dyDescent="0.2">
      <c r="A661" s="29">
        <f>runs!C658</f>
        <v>0</v>
      </c>
      <c r="B661" s="29" t="str">
        <f>IF($A661=$C$2,runs!B658," ")</f>
        <v xml:space="preserve"> </v>
      </c>
      <c r="C661" s="29" t="e">
        <f>IF($A661=$C$2,runs!A658,1/0)</f>
        <v>#DIV/0!</v>
      </c>
      <c r="D661" s="29" t="e">
        <f>IF($A661=$C$2,Rohdaten!I658,1/0)</f>
        <v>#DIV/0!</v>
      </c>
      <c r="E661" s="29" t="e">
        <f>IF($A661=$C$2,runs!L658/runs!M658,1/0)</f>
        <v>#DIV/0!</v>
      </c>
      <c r="F661" s="29" t="e">
        <f>IF($A661=$C$2,runs!P658,1/0)</f>
        <v>#DIV/0!</v>
      </c>
      <c r="G661" s="29" t="e">
        <f>IF($A661=$C$2,runs!Q658,1/0)</f>
        <v>#DIV/0!</v>
      </c>
      <c r="H661" s="29" t="e">
        <f>IF($A661=$C$2,runs!R658,1/0)</f>
        <v>#DIV/0!</v>
      </c>
      <c r="I661" s="29" t="e">
        <f>IF($A661=$C$2,runs!S658,1/0)</f>
        <v>#DIV/0!</v>
      </c>
      <c r="J661" s="29" t="e">
        <f>IF($A661=$C$2,runs!O658/runs!M658,1/0)</f>
        <v>#DIV/0!</v>
      </c>
      <c r="K661" s="29" t="e">
        <f t="shared" si="10"/>
        <v>#DIV/0!</v>
      </c>
      <c r="L661" s="29" t="e">
        <f>IF($A661=$C$2,runs!W658,1/0)</f>
        <v>#DIV/0!</v>
      </c>
      <c r="M661" s="29" t="e">
        <f>IF($A661=$C$2,runs!X658,1/0)</f>
        <v>#DIV/0!</v>
      </c>
    </row>
    <row r="662" spans="1:13" x14ac:dyDescent="0.2">
      <c r="A662" s="29">
        <f>runs!C659</f>
        <v>0</v>
      </c>
      <c r="B662" s="29" t="str">
        <f>IF($A662=$C$2,runs!B659," ")</f>
        <v xml:space="preserve"> </v>
      </c>
      <c r="C662" s="29" t="e">
        <f>IF($A662=$C$2,runs!A659,1/0)</f>
        <v>#DIV/0!</v>
      </c>
      <c r="D662" s="29" t="e">
        <f>IF($A662=$C$2,Rohdaten!I659,1/0)</f>
        <v>#DIV/0!</v>
      </c>
      <c r="E662" s="29" t="e">
        <f>IF($A662=$C$2,runs!L659/runs!M659,1/0)</f>
        <v>#DIV/0!</v>
      </c>
      <c r="F662" s="29" t="e">
        <f>IF($A662=$C$2,runs!P659,1/0)</f>
        <v>#DIV/0!</v>
      </c>
      <c r="G662" s="29" t="e">
        <f>IF($A662=$C$2,runs!Q659,1/0)</f>
        <v>#DIV/0!</v>
      </c>
      <c r="H662" s="29" t="e">
        <f>IF($A662=$C$2,runs!R659,1/0)</f>
        <v>#DIV/0!</v>
      </c>
      <c r="I662" s="29" t="e">
        <f>IF($A662=$C$2,runs!S659,1/0)</f>
        <v>#DIV/0!</v>
      </c>
      <c r="J662" s="29" t="e">
        <f>IF($A662=$C$2,runs!O659/runs!M659,1/0)</f>
        <v>#DIV/0!</v>
      </c>
      <c r="K662" s="29" t="e">
        <f t="shared" si="10"/>
        <v>#DIV/0!</v>
      </c>
      <c r="L662" s="29" t="e">
        <f>IF($A662=$C$2,runs!W659,1/0)</f>
        <v>#DIV/0!</v>
      </c>
      <c r="M662" s="29" t="e">
        <f>IF($A662=$C$2,runs!X659,1/0)</f>
        <v>#DIV/0!</v>
      </c>
    </row>
    <row r="663" spans="1:13" x14ac:dyDescent="0.2">
      <c r="A663" s="29">
        <f>runs!C660</f>
        <v>0</v>
      </c>
      <c r="B663" s="29" t="str">
        <f>IF($A663=$C$2,runs!B660," ")</f>
        <v xml:space="preserve"> </v>
      </c>
      <c r="C663" s="29" t="e">
        <f>IF($A663=$C$2,runs!A660,1/0)</f>
        <v>#DIV/0!</v>
      </c>
      <c r="D663" s="29" t="e">
        <f>IF($A663=$C$2,Rohdaten!I660,1/0)</f>
        <v>#DIV/0!</v>
      </c>
      <c r="E663" s="29" t="e">
        <f>IF($A663=$C$2,runs!L660/runs!M660,1/0)</f>
        <v>#DIV/0!</v>
      </c>
      <c r="F663" s="29" t="e">
        <f>IF($A663=$C$2,runs!P660,1/0)</f>
        <v>#DIV/0!</v>
      </c>
      <c r="G663" s="29" t="e">
        <f>IF($A663=$C$2,runs!Q660,1/0)</f>
        <v>#DIV/0!</v>
      </c>
      <c r="H663" s="29" t="e">
        <f>IF($A663=$C$2,runs!R660,1/0)</f>
        <v>#DIV/0!</v>
      </c>
      <c r="I663" s="29" t="e">
        <f>IF($A663=$C$2,runs!S660,1/0)</f>
        <v>#DIV/0!</v>
      </c>
      <c r="J663" s="29" t="e">
        <f>IF($A663=$C$2,runs!O660/runs!M660,1/0)</f>
        <v>#DIV/0!</v>
      </c>
      <c r="K663" s="29" t="e">
        <f t="shared" si="10"/>
        <v>#DIV/0!</v>
      </c>
      <c r="L663" s="29" t="e">
        <f>IF($A663=$C$2,runs!W660,1/0)</f>
        <v>#DIV/0!</v>
      </c>
      <c r="M663" s="29" t="e">
        <f>IF($A663=$C$2,runs!X660,1/0)</f>
        <v>#DIV/0!</v>
      </c>
    </row>
    <row r="664" spans="1:13" x14ac:dyDescent="0.2">
      <c r="A664" s="29">
        <f>runs!C661</f>
        <v>0</v>
      </c>
      <c r="B664" s="29" t="str">
        <f>IF($A664=$C$2,runs!B661," ")</f>
        <v xml:space="preserve"> </v>
      </c>
      <c r="C664" s="29" t="e">
        <f>IF($A664=$C$2,runs!A661,1/0)</f>
        <v>#DIV/0!</v>
      </c>
      <c r="D664" s="29" t="e">
        <f>IF($A664=$C$2,Rohdaten!I661,1/0)</f>
        <v>#DIV/0!</v>
      </c>
      <c r="E664" s="29" t="e">
        <f>IF($A664=$C$2,runs!L661/runs!M661,1/0)</f>
        <v>#DIV/0!</v>
      </c>
      <c r="F664" s="29" t="e">
        <f>IF($A664=$C$2,runs!P661,1/0)</f>
        <v>#DIV/0!</v>
      </c>
      <c r="G664" s="29" t="e">
        <f>IF($A664=$C$2,runs!Q661,1/0)</f>
        <v>#DIV/0!</v>
      </c>
      <c r="H664" s="29" t="e">
        <f>IF($A664=$C$2,runs!R661,1/0)</f>
        <v>#DIV/0!</v>
      </c>
      <c r="I664" s="29" t="e">
        <f>IF($A664=$C$2,runs!S661,1/0)</f>
        <v>#DIV/0!</v>
      </c>
      <c r="J664" s="29" t="e">
        <f>IF($A664=$C$2,runs!O661/runs!M661,1/0)</f>
        <v>#DIV/0!</v>
      </c>
      <c r="K664" s="29" t="e">
        <f t="shared" si="10"/>
        <v>#DIV/0!</v>
      </c>
      <c r="L664" s="29" t="e">
        <f>IF($A664=$C$2,runs!W661,1/0)</f>
        <v>#DIV/0!</v>
      </c>
      <c r="M664" s="29" t="e">
        <f>IF($A664=$C$2,runs!X661,1/0)</f>
        <v>#DIV/0!</v>
      </c>
    </row>
    <row r="665" spans="1:13" x14ac:dyDescent="0.2">
      <c r="A665" s="29">
        <f>runs!C662</f>
        <v>0</v>
      </c>
      <c r="B665" s="29" t="str">
        <f>IF($A665=$C$2,runs!B662," ")</f>
        <v xml:space="preserve"> </v>
      </c>
      <c r="C665" s="29" t="e">
        <f>IF($A665=$C$2,runs!A662,1/0)</f>
        <v>#DIV/0!</v>
      </c>
      <c r="D665" s="29" t="e">
        <f>IF($A665=$C$2,Rohdaten!I662,1/0)</f>
        <v>#DIV/0!</v>
      </c>
      <c r="E665" s="29" t="e">
        <f>IF($A665=$C$2,runs!L662/runs!M662,1/0)</f>
        <v>#DIV/0!</v>
      </c>
      <c r="F665" s="29" t="e">
        <f>IF($A665=$C$2,runs!P662,1/0)</f>
        <v>#DIV/0!</v>
      </c>
      <c r="G665" s="29" t="e">
        <f>IF($A665=$C$2,runs!Q662,1/0)</f>
        <v>#DIV/0!</v>
      </c>
      <c r="H665" s="29" t="e">
        <f>IF($A665=$C$2,runs!R662,1/0)</f>
        <v>#DIV/0!</v>
      </c>
      <c r="I665" s="29" t="e">
        <f>IF($A665=$C$2,runs!S662,1/0)</f>
        <v>#DIV/0!</v>
      </c>
      <c r="J665" s="29" t="e">
        <f>IF($A665=$C$2,runs!O662/runs!M662,1/0)</f>
        <v>#DIV/0!</v>
      </c>
      <c r="K665" s="29" t="e">
        <f t="shared" si="10"/>
        <v>#DIV/0!</v>
      </c>
      <c r="L665" s="29" t="e">
        <f>IF($A665=$C$2,runs!W662,1/0)</f>
        <v>#DIV/0!</v>
      </c>
      <c r="M665" s="29" t="e">
        <f>IF($A665=$C$2,runs!X662,1/0)</f>
        <v>#DIV/0!</v>
      </c>
    </row>
    <row r="666" spans="1:13" x14ac:dyDescent="0.2">
      <c r="A666" s="29">
        <f>runs!C663</f>
        <v>0</v>
      </c>
      <c r="B666" s="29" t="str">
        <f>IF($A666=$C$2,runs!B663," ")</f>
        <v xml:space="preserve"> </v>
      </c>
      <c r="C666" s="29" t="e">
        <f>IF($A666=$C$2,runs!A663,1/0)</f>
        <v>#DIV/0!</v>
      </c>
      <c r="D666" s="29" t="e">
        <f>IF($A666=$C$2,Rohdaten!I663,1/0)</f>
        <v>#DIV/0!</v>
      </c>
      <c r="E666" s="29" t="e">
        <f>IF($A666=$C$2,runs!L663/runs!M663,1/0)</f>
        <v>#DIV/0!</v>
      </c>
      <c r="F666" s="29" t="e">
        <f>IF($A666=$C$2,runs!P663,1/0)</f>
        <v>#DIV/0!</v>
      </c>
      <c r="G666" s="29" t="e">
        <f>IF($A666=$C$2,runs!Q663,1/0)</f>
        <v>#DIV/0!</v>
      </c>
      <c r="H666" s="29" t="e">
        <f>IF($A666=$C$2,runs!R663,1/0)</f>
        <v>#DIV/0!</v>
      </c>
      <c r="I666" s="29" t="e">
        <f>IF($A666=$C$2,runs!S663,1/0)</f>
        <v>#DIV/0!</v>
      </c>
      <c r="J666" s="29" t="e">
        <f>IF($A666=$C$2,runs!O663/runs!M663,1/0)</f>
        <v>#DIV/0!</v>
      </c>
      <c r="K666" s="29" t="e">
        <f t="shared" si="10"/>
        <v>#DIV/0!</v>
      </c>
      <c r="L666" s="29" t="e">
        <f>IF($A666=$C$2,runs!W663,1/0)</f>
        <v>#DIV/0!</v>
      </c>
      <c r="M666" s="29" t="e">
        <f>IF($A666=$C$2,runs!X663,1/0)</f>
        <v>#DIV/0!</v>
      </c>
    </row>
    <row r="667" spans="1:13" x14ac:dyDescent="0.2">
      <c r="A667" s="29">
        <f>runs!C664</f>
        <v>0</v>
      </c>
      <c r="B667" s="29" t="str">
        <f>IF($A667=$C$2,runs!B664," ")</f>
        <v xml:space="preserve"> </v>
      </c>
      <c r="C667" s="29" t="e">
        <f>IF($A667=$C$2,runs!A664,1/0)</f>
        <v>#DIV/0!</v>
      </c>
      <c r="D667" s="29" t="e">
        <f>IF($A667=$C$2,Rohdaten!I664,1/0)</f>
        <v>#DIV/0!</v>
      </c>
      <c r="E667" s="29" t="e">
        <f>IF($A667=$C$2,runs!L664/runs!M664,1/0)</f>
        <v>#DIV/0!</v>
      </c>
      <c r="F667" s="29" t="e">
        <f>IF($A667=$C$2,runs!P664,1/0)</f>
        <v>#DIV/0!</v>
      </c>
      <c r="G667" s="29" t="e">
        <f>IF($A667=$C$2,runs!Q664,1/0)</f>
        <v>#DIV/0!</v>
      </c>
      <c r="H667" s="29" t="e">
        <f>IF($A667=$C$2,runs!R664,1/0)</f>
        <v>#DIV/0!</v>
      </c>
      <c r="I667" s="29" t="e">
        <f>IF($A667=$C$2,runs!S664,1/0)</f>
        <v>#DIV/0!</v>
      </c>
      <c r="J667" s="29" t="e">
        <f>IF($A667=$C$2,runs!O664/runs!M664,1/0)</f>
        <v>#DIV/0!</v>
      </c>
      <c r="K667" s="29" t="e">
        <f t="shared" si="10"/>
        <v>#DIV/0!</v>
      </c>
      <c r="L667" s="29" t="e">
        <f>IF($A667=$C$2,runs!W664,1/0)</f>
        <v>#DIV/0!</v>
      </c>
      <c r="M667" s="29" t="e">
        <f>IF($A667=$C$2,runs!X664,1/0)</f>
        <v>#DIV/0!</v>
      </c>
    </row>
    <row r="668" spans="1:13" x14ac:dyDescent="0.2">
      <c r="A668" s="29">
        <f>runs!C665</f>
        <v>0</v>
      </c>
      <c r="B668" s="29" t="str">
        <f>IF($A668=$C$2,runs!B665," ")</f>
        <v xml:space="preserve"> </v>
      </c>
      <c r="C668" s="29" t="e">
        <f>IF($A668=$C$2,runs!A665,1/0)</f>
        <v>#DIV/0!</v>
      </c>
      <c r="D668" s="29" t="e">
        <f>IF($A668=$C$2,Rohdaten!I665,1/0)</f>
        <v>#DIV/0!</v>
      </c>
      <c r="E668" s="29" t="e">
        <f>IF($A668=$C$2,runs!L665/runs!M665,1/0)</f>
        <v>#DIV/0!</v>
      </c>
      <c r="F668" s="29" t="e">
        <f>IF($A668=$C$2,runs!P665,1/0)</f>
        <v>#DIV/0!</v>
      </c>
      <c r="G668" s="29" t="e">
        <f>IF($A668=$C$2,runs!Q665,1/0)</f>
        <v>#DIV/0!</v>
      </c>
      <c r="H668" s="29" t="e">
        <f>IF($A668=$C$2,runs!R665,1/0)</f>
        <v>#DIV/0!</v>
      </c>
      <c r="I668" s="29" t="e">
        <f>IF($A668=$C$2,runs!S665,1/0)</f>
        <v>#DIV/0!</v>
      </c>
      <c r="J668" s="29" t="e">
        <f>IF($A668=$C$2,runs!O665/runs!M665,1/0)</f>
        <v>#DIV/0!</v>
      </c>
      <c r="K668" s="29" t="e">
        <f t="shared" si="10"/>
        <v>#DIV/0!</v>
      </c>
      <c r="L668" s="29" t="e">
        <f>IF($A668=$C$2,runs!W665,1/0)</f>
        <v>#DIV/0!</v>
      </c>
      <c r="M668" s="29" t="e">
        <f>IF($A668=$C$2,runs!X665,1/0)</f>
        <v>#DIV/0!</v>
      </c>
    </row>
    <row r="669" spans="1:13" x14ac:dyDescent="0.2">
      <c r="A669" s="29">
        <f>runs!C666</f>
        <v>0</v>
      </c>
      <c r="B669" s="29" t="str">
        <f>IF($A669=$C$2,runs!B666," ")</f>
        <v xml:space="preserve"> </v>
      </c>
      <c r="C669" s="29" t="e">
        <f>IF($A669=$C$2,runs!A666,1/0)</f>
        <v>#DIV/0!</v>
      </c>
      <c r="D669" s="29" t="e">
        <f>IF($A669=$C$2,Rohdaten!I666,1/0)</f>
        <v>#DIV/0!</v>
      </c>
      <c r="E669" s="29" t="e">
        <f>IF($A669=$C$2,runs!L666/runs!M666,1/0)</f>
        <v>#DIV/0!</v>
      </c>
      <c r="F669" s="29" t="e">
        <f>IF($A669=$C$2,runs!P666,1/0)</f>
        <v>#DIV/0!</v>
      </c>
      <c r="G669" s="29" t="e">
        <f>IF($A669=$C$2,runs!Q666,1/0)</f>
        <v>#DIV/0!</v>
      </c>
      <c r="H669" s="29" t="e">
        <f>IF($A669=$C$2,runs!R666,1/0)</f>
        <v>#DIV/0!</v>
      </c>
      <c r="I669" s="29" t="e">
        <f>IF($A669=$C$2,runs!S666,1/0)</f>
        <v>#DIV/0!</v>
      </c>
      <c r="J669" s="29" t="e">
        <f>IF($A669=$C$2,runs!O666/runs!M666,1/0)</f>
        <v>#DIV/0!</v>
      </c>
      <c r="K669" s="29" t="e">
        <f t="shared" si="10"/>
        <v>#DIV/0!</v>
      </c>
      <c r="L669" s="29" t="e">
        <f>IF($A669=$C$2,runs!W666,1/0)</f>
        <v>#DIV/0!</v>
      </c>
      <c r="M669" s="29" t="e">
        <f>IF($A669=$C$2,runs!X666,1/0)</f>
        <v>#DIV/0!</v>
      </c>
    </row>
    <row r="670" spans="1:13" x14ac:dyDescent="0.2">
      <c r="A670" s="29">
        <f>runs!C667</f>
        <v>0</v>
      </c>
      <c r="B670" s="29" t="str">
        <f>IF($A670=$C$2,runs!B667," ")</f>
        <v xml:space="preserve"> </v>
      </c>
      <c r="C670" s="29" t="e">
        <f>IF($A670=$C$2,runs!A667,1/0)</f>
        <v>#DIV/0!</v>
      </c>
      <c r="D670" s="29" t="e">
        <f>IF($A670=$C$2,Rohdaten!I667,1/0)</f>
        <v>#DIV/0!</v>
      </c>
      <c r="E670" s="29" t="e">
        <f>IF($A670=$C$2,runs!L667/runs!M667,1/0)</f>
        <v>#DIV/0!</v>
      </c>
      <c r="F670" s="29" t="e">
        <f>IF($A670=$C$2,runs!P667,1/0)</f>
        <v>#DIV/0!</v>
      </c>
      <c r="G670" s="29" t="e">
        <f>IF($A670=$C$2,runs!Q667,1/0)</f>
        <v>#DIV/0!</v>
      </c>
      <c r="H670" s="29" t="e">
        <f>IF($A670=$C$2,runs!R667,1/0)</f>
        <v>#DIV/0!</v>
      </c>
      <c r="I670" s="29" t="e">
        <f>IF($A670=$C$2,runs!S667,1/0)</f>
        <v>#DIV/0!</v>
      </c>
      <c r="J670" s="29" t="e">
        <f>IF($A670=$C$2,runs!O667/runs!M667,1/0)</f>
        <v>#DIV/0!</v>
      </c>
      <c r="K670" s="29" t="e">
        <f t="shared" si="10"/>
        <v>#DIV/0!</v>
      </c>
      <c r="L670" s="29" t="e">
        <f>IF($A670=$C$2,runs!W667,1/0)</f>
        <v>#DIV/0!</v>
      </c>
      <c r="M670" s="29" t="e">
        <f>IF($A670=$C$2,runs!X667,1/0)</f>
        <v>#DIV/0!</v>
      </c>
    </row>
    <row r="671" spans="1:13" x14ac:dyDescent="0.2">
      <c r="A671" s="29">
        <f>runs!C668</f>
        <v>0</v>
      </c>
      <c r="B671" s="29" t="str">
        <f>IF($A671=$C$2,runs!B668," ")</f>
        <v xml:space="preserve"> </v>
      </c>
      <c r="C671" s="29" t="e">
        <f>IF($A671=$C$2,runs!A668,1/0)</f>
        <v>#DIV/0!</v>
      </c>
      <c r="D671" s="29" t="e">
        <f>IF($A671=$C$2,Rohdaten!I668,1/0)</f>
        <v>#DIV/0!</v>
      </c>
      <c r="E671" s="29" t="e">
        <f>IF($A671=$C$2,runs!L668/runs!M668,1/0)</f>
        <v>#DIV/0!</v>
      </c>
      <c r="F671" s="29" t="e">
        <f>IF($A671=$C$2,runs!P668,1/0)</f>
        <v>#DIV/0!</v>
      </c>
      <c r="G671" s="29" t="e">
        <f>IF($A671=$C$2,runs!Q668,1/0)</f>
        <v>#DIV/0!</v>
      </c>
      <c r="H671" s="29" t="e">
        <f>IF($A671=$C$2,runs!R668,1/0)</f>
        <v>#DIV/0!</v>
      </c>
      <c r="I671" s="29" t="e">
        <f>IF($A671=$C$2,runs!S668,1/0)</f>
        <v>#DIV/0!</v>
      </c>
      <c r="J671" s="29" t="e">
        <f>IF($A671=$C$2,runs!O668/runs!M668,1/0)</f>
        <v>#DIV/0!</v>
      </c>
      <c r="K671" s="29" t="e">
        <f t="shared" si="10"/>
        <v>#DIV/0!</v>
      </c>
      <c r="L671" s="29" t="e">
        <f>IF($A671=$C$2,runs!W668,1/0)</f>
        <v>#DIV/0!</v>
      </c>
      <c r="M671" s="29" t="e">
        <f>IF($A671=$C$2,runs!X668,1/0)</f>
        <v>#DIV/0!</v>
      </c>
    </row>
    <row r="672" spans="1:13" x14ac:dyDescent="0.2">
      <c r="A672" s="29">
        <f>runs!C669</f>
        <v>0</v>
      </c>
      <c r="B672" s="29" t="str">
        <f>IF($A672=$C$2,runs!B669," ")</f>
        <v xml:space="preserve"> </v>
      </c>
      <c r="C672" s="29" t="e">
        <f>IF($A672=$C$2,runs!A669,1/0)</f>
        <v>#DIV/0!</v>
      </c>
      <c r="D672" s="29" t="e">
        <f>IF($A672=$C$2,Rohdaten!I669,1/0)</f>
        <v>#DIV/0!</v>
      </c>
      <c r="E672" s="29" t="e">
        <f>IF($A672=$C$2,runs!L669/runs!M669,1/0)</f>
        <v>#DIV/0!</v>
      </c>
      <c r="F672" s="29" t="e">
        <f>IF($A672=$C$2,runs!P669,1/0)</f>
        <v>#DIV/0!</v>
      </c>
      <c r="G672" s="29" t="e">
        <f>IF($A672=$C$2,runs!Q669,1/0)</f>
        <v>#DIV/0!</v>
      </c>
      <c r="H672" s="29" t="e">
        <f>IF($A672=$C$2,runs!R669,1/0)</f>
        <v>#DIV/0!</v>
      </c>
      <c r="I672" s="29" t="e">
        <f>IF($A672=$C$2,runs!S669,1/0)</f>
        <v>#DIV/0!</v>
      </c>
      <c r="J672" s="29" t="e">
        <f>IF($A672=$C$2,runs!O669/runs!M669,1/0)</f>
        <v>#DIV/0!</v>
      </c>
      <c r="K672" s="29" t="e">
        <f t="shared" si="10"/>
        <v>#DIV/0!</v>
      </c>
      <c r="L672" s="29" t="e">
        <f>IF($A672=$C$2,runs!W669,1/0)</f>
        <v>#DIV/0!</v>
      </c>
      <c r="M672" s="29" t="e">
        <f>IF($A672=$C$2,runs!X669,1/0)</f>
        <v>#DIV/0!</v>
      </c>
    </row>
    <row r="673" spans="1:13" x14ac:dyDescent="0.2">
      <c r="A673" s="29">
        <f>runs!C670</f>
        <v>0</v>
      </c>
      <c r="B673" s="29" t="str">
        <f>IF($A673=$C$2,runs!B670," ")</f>
        <v xml:space="preserve"> </v>
      </c>
      <c r="C673" s="29" t="e">
        <f>IF($A673=$C$2,runs!A670,1/0)</f>
        <v>#DIV/0!</v>
      </c>
      <c r="D673" s="29" t="e">
        <f>IF($A673=$C$2,Rohdaten!I670,1/0)</f>
        <v>#DIV/0!</v>
      </c>
      <c r="E673" s="29" t="e">
        <f>IF($A673=$C$2,runs!L670/runs!M670,1/0)</f>
        <v>#DIV/0!</v>
      </c>
      <c r="F673" s="29" t="e">
        <f>IF($A673=$C$2,runs!P670,1/0)</f>
        <v>#DIV/0!</v>
      </c>
      <c r="G673" s="29" t="e">
        <f>IF($A673=$C$2,runs!Q670,1/0)</f>
        <v>#DIV/0!</v>
      </c>
      <c r="H673" s="29" t="e">
        <f>IF($A673=$C$2,runs!R670,1/0)</f>
        <v>#DIV/0!</v>
      </c>
      <c r="I673" s="29" t="e">
        <f>IF($A673=$C$2,runs!S670,1/0)</f>
        <v>#DIV/0!</v>
      </c>
      <c r="J673" s="29" t="e">
        <f>IF($A673=$C$2,runs!O670/runs!M670,1/0)</f>
        <v>#DIV/0!</v>
      </c>
      <c r="K673" s="29" t="e">
        <f t="shared" si="10"/>
        <v>#DIV/0!</v>
      </c>
      <c r="L673" s="29" t="e">
        <f>IF($A673=$C$2,runs!W670,1/0)</f>
        <v>#DIV/0!</v>
      </c>
      <c r="M673" s="29" t="e">
        <f>IF($A673=$C$2,runs!X670,1/0)</f>
        <v>#DIV/0!</v>
      </c>
    </row>
    <row r="674" spans="1:13" x14ac:dyDescent="0.2">
      <c r="A674" s="29">
        <f>runs!C671</f>
        <v>0</v>
      </c>
      <c r="B674" s="29" t="str">
        <f>IF($A674=$C$2,runs!B671," ")</f>
        <v xml:space="preserve"> </v>
      </c>
      <c r="C674" s="29" t="e">
        <f>IF($A674=$C$2,runs!A671,1/0)</f>
        <v>#DIV/0!</v>
      </c>
      <c r="D674" s="29" t="e">
        <f>IF($A674=$C$2,Rohdaten!I671,1/0)</f>
        <v>#DIV/0!</v>
      </c>
      <c r="E674" s="29" t="e">
        <f>IF($A674=$C$2,runs!L671/runs!M671,1/0)</f>
        <v>#DIV/0!</v>
      </c>
      <c r="F674" s="29" t="e">
        <f>IF($A674=$C$2,runs!P671,1/0)</f>
        <v>#DIV/0!</v>
      </c>
      <c r="G674" s="29" t="e">
        <f>IF($A674=$C$2,runs!Q671,1/0)</f>
        <v>#DIV/0!</v>
      </c>
      <c r="H674" s="29" t="e">
        <f>IF($A674=$C$2,runs!R671,1/0)</f>
        <v>#DIV/0!</v>
      </c>
      <c r="I674" s="29" t="e">
        <f>IF($A674=$C$2,runs!S671,1/0)</f>
        <v>#DIV/0!</v>
      </c>
      <c r="J674" s="29" t="e">
        <f>IF($A674=$C$2,runs!O671/runs!M671,1/0)</f>
        <v>#DIV/0!</v>
      </c>
      <c r="K674" s="29" t="e">
        <f t="shared" si="10"/>
        <v>#DIV/0!</v>
      </c>
      <c r="L674" s="29" t="e">
        <f>IF($A674=$C$2,runs!W671,1/0)</f>
        <v>#DIV/0!</v>
      </c>
      <c r="M674" s="29" t="e">
        <f>IF($A674=$C$2,runs!X671,1/0)</f>
        <v>#DIV/0!</v>
      </c>
    </row>
    <row r="675" spans="1:13" x14ac:dyDescent="0.2">
      <c r="A675" s="29">
        <f>runs!C672</f>
        <v>0</v>
      </c>
      <c r="B675" s="29" t="str">
        <f>IF($A675=$C$2,runs!B672," ")</f>
        <v xml:space="preserve"> </v>
      </c>
      <c r="C675" s="29" t="e">
        <f>IF($A675=$C$2,runs!A672,1/0)</f>
        <v>#DIV/0!</v>
      </c>
      <c r="D675" s="29" t="e">
        <f>IF($A675=$C$2,Rohdaten!I672,1/0)</f>
        <v>#DIV/0!</v>
      </c>
      <c r="E675" s="29" t="e">
        <f>IF($A675=$C$2,runs!L672/runs!M672,1/0)</f>
        <v>#DIV/0!</v>
      </c>
      <c r="F675" s="29" t="e">
        <f>IF($A675=$C$2,runs!P672,1/0)</f>
        <v>#DIV/0!</v>
      </c>
      <c r="G675" s="29" t="e">
        <f>IF($A675=$C$2,runs!Q672,1/0)</f>
        <v>#DIV/0!</v>
      </c>
      <c r="H675" s="29" t="e">
        <f>IF($A675=$C$2,runs!R672,1/0)</f>
        <v>#DIV/0!</v>
      </c>
      <c r="I675" s="29" t="e">
        <f>IF($A675=$C$2,runs!S672,1/0)</f>
        <v>#DIV/0!</v>
      </c>
      <c r="J675" s="29" t="e">
        <f>IF($A675=$C$2,runs!O672/runs!M672,1/0)</f>
        <v>#DIV/0!</v>
      </c>
      <c r="K675" s="29" t="e">
        <f t="shared" si="10"/>
        <v>#DIV/0!</v>
      </c>
      <c r="L675" s="29" t="e">
        <f>IF($A675=$C$2,runs!W672,1/0)</f>
        <v>#DIV/0!</v>
      </c>
      <c r="M675" s="29" t="e">
        <f>IF($A675=$C$2,runs!X672,1/0)</f>
        <v>#DIV/0!</v>
      </c>
    </row>
    <row r="676" spans="1:13" x14ac:dyDescent="0.2">
      <c r="A676" s="29">
        <f>runs!C673</f>
        <v>0</v>
      </c>
      <c r="B676" s="29" t="str">
        <f>IF($A676=$C$2,runs!B673," ")</f>
        <v xml:space="preserve"> </v>
      </c>
      <c r="C676" s="29" t="e">
        <f>IF($A676=$C$2,runs!A673,1/0)</f>
        <v>#DIV/0!</v>
      </c>
      <c r="D676" s="29" t="e">
        <f>IF($A676=$C$2,Rohdaten!I673,1/0)</f>
        <v>#DIV/0!</v>
      </c>
      <c r="E676" s="29" t="e">
        <f>IF($A676=$C$2,runs!L673/runs!M673,1/0)</f>
        <v>#DIV/0!</v>
      </c>
      <c r="F676" s="29" t="e">
        <f>IF($A676=$C$2,runs!P673,1/0)</f>
        <v>#DIV/0!</v>
      </c>
      <c r="G676" s="29" t="e">
        <f>IF($A676=$C$2,runs!Q673,1/0)</f>
        <v>#DIV/0!</v>
      </c>
      <c r="H676" s="29" t="e">
        <f>IF($A676=$C$2,runs!R673,1/0)</f>
        <v>#DIV/0!</v>
      </c>
      <c r="I676" s="29" t="e">
        <f>IF($A676=$C$2,runs!S673,1/0)</f>
        <v>#DIV/0!</v>
      </c>
      <c r="J676" s="29" t="e">
        <f>IF($A676=$C$2,runs!O673/runs!M673,1/0)</f>
        <v>#DIV/0!</v>
      </c>
      <c r="K676" s="29" t="e">
        <f t="shared" si="10"/>
        <v>#DIV/0!</v>
      </c>
      <c r="L676" s="29" t="e">
        <f>IF($A676=$C$2,runs!W673,1/0)</f>
        <v>#DIV/0!</v>
      </c>
      <c r="M676" s="29" t="e">
        <f>IF($A676=$C$2,runs!X673,1/0)</f>
        <v>#DIV/0!</v>
      </c>
    </row>
    <row r="677" spans="1:13" x14ac:dyDescent="0.2">
      <c r="A677" s="29">
        <f>runs!C674</f>
        <v>0</v>
      </c>
      <c r="B677" s="29" t="str">
        <f>IF($A677=$C$2,runs!B674," ")</f>
        <v xml:space="preserve"> </v>
      </c>
      <c r="C677" s="29" t="e">
        <f>IF($A677=$C$2,runs!A674,1/0)</f>
        <v>#DIV/0!</v>
      </c>
      <c r="D677" s="29" t="e">
        <f>IF($A677=$C$2,Rohdaten!I674,1/0)</f>
        <v>#DIV/0!</v>
      </c>
      <c r="E677" s="29" t="e">
        <f>IF($A677=$C$2,runs!L674/runs!M674,1/0)</f>
        <v>#DIV/0!</v>
      </c>
      <c r="F677" s="29" t="e">
        <f>IF($A677=$C$2,runs!P674,1/0)</f>
        <v>#DIV/0!</v>
      </c>
      <c r="G677" s="29" t="e">
        <f>IF($A677=$C$2,runs!Q674,1/0)</f>
        <v>#DIV/0!</v>
      </c>
      <c r="H677" s="29" t="e">
        <f>IF($A677=$C$2,runs!R674,1/0)</f>
        <v>#DIV/0!</v>
      </c>
      <c r="I677" s="29" t="e">
        <f>IF($A677=$C$2,runs!S674,1/0)</f>
        <v>#DIV/0!</v>
      </c>
      <c r="J677" s="29" t="e">
        <f>IF($A677=$C$2,runs!O674/runs!M674,1/0)</f>
        <v>#DIV/0!</v>
      </c>
      <c r="K677" s="29" t="e">
        <f t="shared" si="10"/>
        <v>#DIV/0!</v>
      </c>
      <c r="L677" s="29" t="e">
        <f>IF($A677=$C$2,runs!W674,1/0)</f>
        <v>#DIV/0!</v>
      </c>
      <c r="M677" s="29" t="e">
        <f>IF($A677=$C$2,runs!X674,1/0)</f>
        <v>#DIV/0!</v>
      </c>
    </row>
    <row r="678" spans="1:13" x14ac:dyDescent="0.2">
      <c r="A678" s="29">
        <f>runs!C675</f>
        <v>0</v>
      </c>
      <c r="B678" s="29" t="str">
        <f>IF($A678=$C$2,runs!B675," ")</f>
        <v xml:space="preserve"> </v>
      </c>
      <c r="C678" s="29" t="e">
        <f>IF($A678=$C$2,runs!A675,1/0)</f>
        <v>#DIV/0!</v>
      </c>
      <c r="D678" s="29" t="e">
        <f>IF($A678=$C$2,Rohdaten!I675,1/0)</f>
        <v>#DIV/0!</v>
      </c>
      <c r="E678" s="29" t="e">
        <f>IF($A678=$C$2,runs!L675/runs!M675,1/0)</f>
        <v>#DIV/0!</v>
      </c>
      <c r="F678" s="29" t="e">
        <f>IF($A678=$C$2,runs!P675,1/0)</f>
        <v>#DIV/0!</v>
      </c>
      <c r="G678" s="29" t="e">
        <f>IF($A678=$C$2,runs!Q675,1/0)</f>
        <v>#DIV/0!</v>
      </c>
      <c r="H678" s="29" t="e">
        <f>IF($A678=$C$2,runs!R675,1/0)</f>
        <v>#DIV/0!</v>
      </c>
      <c r="I678" s="29" t="e">
        <f>IF($A678=$C$2,runs!S675,1/0)</f>
        <v>#DIV/0!</v>
      </c>
      <c r="J678" s="29" t="e">
        <f>IF($A678=$C$2,runs!O675/runs!M675,1/0)</f>
        <v>#DIV/0!</v>
      </c>
      <c r="K678" s="29" t="e">
        <f t="shared" si="10"/>
        <v>#DIV/0!</v>
      </c>
      <c r="L678" s="29" t="e">
        <f>IF($A678=$C$2,runs!W675,1/0)</f>
        <v>#DIV/0!</v>
      </c>
      <c r="M678" s="29" t="e">
        <f>IF($A678=$C$2,runs!X675,1/0)</f>
        <v>#DIV/0!</v>
      </c>
    </row>
    <row r="679" spans="1:13" x14ac:dyDescent="0.2">
      <c r="A679" s="29">
        <f>runs!C676</f>
        <v>0</v>
      </c>
      <c r="B679" s="29" t="str">
        <f>IF($A679=$C$2,runs!B676," ")</f>
        <v xml:space="preserve"> </v>
      </c>
      <c r="C679" s="29" t="e">
        <f>IF($A679=$C$2,runs!A676,1/0)</f>
        <v>#DIV/0!</v>
      </c>
      <c r="D679" s="29" t="e">
        <f>IF($A679=$C$2,Rohdaten!I676,1/0)</f>
        <v>#DIV/0!</v>
      </c>
      <c r="E679" s="29" t="e">
        <f>IF($A679=$C$2,runs!L676/runs!M676,1/0)</f>
        <v>#DIV/0!</v>
      </c>
      <c r="F679" s="29" t="e">
        <f>IF($A679=$C$2,runs!P676,1/0)</f>
        <v>#DIV/0!</v>
      </c>
      <c r="G679" s="29" t="e">
        <f>IF($A679=$C$2,runs!Q676,1/0)</f>
        <v>#DIV/0!</v>
      </c>
      <c r="H679" s="29" t="e">
        <f>IF($A679=$C$2,runs!R676,1/0)</f>
        <v>#DIV/0!</v>
      </c>
      <c r="I679" s="29" t="e">
        <f>IF($A679=$C$2,runs!S676,1/0)</f>
        <v>#DIV/0!</v>
      </c>
      <c r="J679" s="29" t="e">
        <f>IF($A679=$C$2,runs!O676/runs!M676,1/0)</f>
        <v>#DIV/0!</v>
      </c>
      <c r="K679" s="29" t="e">
        <f t="shared" si="10"/>
        <v>#DIV/0!</v>
      </c>
      <c r="L679" s="29" t="e">
        <f>IF($A679=$C$2,runs!W676,1/0)</f>
        <v>#DIV/0!</v>
      </c>
      <c r="M679" s="29" t="e">
        <f>IF($A679=$C$2,runs!X676,1/0)</f>
        <v>#DIV/0!</v>
      </c>
    </row>
    <row r="680" spans="1:13" x14ac:dyDescent="0.2">
      <c r="A680" s="29">
        <f>runs!C677</f>
        <v>0</v>
      </c>
      <c r="B680" s="29" t="str">
        <f>IF($A680=$C$2,runs!B677," ")</f>
        <v xml:space="preserve"> </v>
      </c>
      <c r="C680" s="29" t="e">
        <f>IF($A680=$C$2,runs!A677,1/0)</f>
        <v>#DIV/0!</v>
      </c>
      <c r="D680" s="29" t="e">
        <f>IF($A680=$C$2,Rohdaten!I677,1/0)</f>
        <v>#DIV/0!</v>
      </c>
      <c r="E680" s="29" t="e">
        <f>IF($A680=$C$2,runs!L677/runs!M677,1/0)</f>
        <v>#DIV/0!</v>
      </c>
      <c r="F680" s="29" t="e">
        <f>IF($A680=$C$2,runs!P677,1/0)</f>
        <v>#DIV/0!</v>
      </c>
      <c r="G680" s="29" t="e">
        <f>IF($A680=$C$2,runs!Q677,1/0)</f>
        <v>#DIV/0!</v>
      </c>
      <c r="H680" s="29" t="e">
        <f>IF($A680=$C$2,runs!R677,1/0)</f>
        <v>#DIV/0!</v>
      </c>
      <c r="I680" s="29" t="e">
        <f>IF($A680=$C$2,runs!S677,1/0)</f>
        <v>#DIV/0!</v>
      </c>
      <c r="J680" s="29" t="e">
        <f>IF($A680=$C$2,runs!O677/runs!M677,1/0)</f>
        <v>#DIV/0!</v>
      </c>
      <c r="K680" s="29" t="e">
        <f t="shared" si="10"/>
        <v>#DIV/0!</v>
      </c>
      <c r="L680" s="29" t="e">
        <f>IF($A680=$C$2,runs!W677,1/0)</f>
        <v>#DIV/0!</v>
      </c>
      <c r="M680" s="29" t="e">
        <f>IF($A680=$C$2,runs!X677,1/0)</f>
        <v>#DIV/0!</v>
      </c>
    </row>
    <row r="681" spans="1:13" x14ac:dyDescent="0.2">
      <c r="A681" s="29">
        <f>runs!C678</f>
        <v>0</v>
      </c>
      <c r="B681" s="29" t="str">
        <f>IF($A681=$C$2,runs!B678," ")</f>
        <v xml:space="preserve"> </v>
      </c>
      <c r="C681" s="29" t="e">
        <f>IF($A681=$C$2,runs!A678,1/0)</f>
        <v>#DIV/0!</v>
      </c>
      <c r="D681" s="29" t="e">
        <f>IF($A681=$C$2,Rohdaten!I678,1/0)</f>
        <v>#DIV/0!</v>
      </c>
      <c r="E681" s="29" t="e">
        <f>IF($A681=$C$2,runs!L678/runs!M678,1/0)</f>
        <v>#DIV/0!</v>
      </c>
      <c r="F681" s="29" t="e">
        <f>IF($A681=$C$2,runs!P678,1/0)</f>
        <v>#DIV/0!</v>
      </c>
      <c r="G681" s="29" t="e">
        <f>IF($A681=$C$2,runs!Q678,1/0)</f>
        <v>#DIV/0!</v>
      </c>
      <c r="H681" s="29" t="e">
        <f>IF($A681=$C$2,runs!R678,1/0)</f>
        <v>#DIV/0!</v>
      </c>
      <c r="I681" s="29" t="e">
        <f>IF($A681=$C$2,runs!S678,1/0)</f>
        <v>#DIV/0!</v>
      </c>
      <c r="J681" s="29" t="e">
        <f>IF($A681=$C$2,runs!O678/runs!M678,1/0)</f>
        <v>#DIV/0!</v>
      </c>
      <c r="K681" s="29" t="e">
        <f t="shared" si="10"/>
        <v>#DIV/0!</v>
      </c>
      <c r="L681" s="29" t="e">
        <f>IF($A681=$C$2,runs!W678,1/0)</f>
        <v>#DIV/0!</v>
      </c>
      <c r="M681" s="29" t="e">
        <f>IF($A681=$C$2,runs!X678,1/0)</f>
        <v>#DIV/0!</v>
      </c>
    </row>
    <row r="682" spans="1:13" x14ac:dyDescent="0.2">
      <c r="A682" s="29">
        <f>runs!C679</f>
        <v>0</v>
      </c>
      <c r="B682" s="29" t="str">
        <f>IF($A682=$C$2,runs!B679," ")</f>
        <v xml:space="preserve"> </v>
      </c>
      <c r="C682" s="29" t="e">
        <f>IF($A682=$C$2,runs!A679,1/0)</f>
        <v>#DIV/0!</v>
      </c>
      <c r="D682" s="29" t="e">
        <f>IF($A682=$C$2,Rohdaten!I679,1/0)</f>
        <v>#DIV/0!</v>
      </c>
      <c r="E682" s="29" t="e">
        <f>IF($A682=$C$2,runs!L679/runs!M679,1/0)</f>
        <v>#DIV/0!</v>
      </c>
      <c r="F682" s="29" t="e">
        <f>IF($A682=$C$2,runs!P679,1/0)</f>
        <v>#DIV/0!</v>
      </c>
      <c r="G682" s="29" t="e">
        <f>IF($A682=$C$2,runs!Q679,1/0)</f>
        <v>#DIV/0!</v>
      </c>
      <c r="H682" s="29" t="e">
        <f>IF($A682=$C$2,runs!R679,1/0)</f>
        <v>#DIV/0!</v>
      </c>
      <c r="I682" s="29" t="e">
        <f>IF($A682=$C$2,runs!S679,1/0)</f>
        <v>#DIV/0!</v>
      </c>
      <c r="J682" s="29" t="e">
        <f>IF($A682=$C$2,runs!O679/runs!M679,1/0)</f>
        <v>#DIV/0!</v>
      </c>
      <c r="K682" s="29" t="e">
        <f t="shared" si="10"/>
        <v>#DIV/0!</v>
      </c>
      <c r="L682" s="29" t="e">
        <f>IF($A682=$C$2,runs!W679,1/0)</f>
        <v>#DIV/0!</v>
      </c>
      <c r="M682" s="29" t="e">
        <f>IF($A682=$C$2,runs!X679,1/0)</f>
        <v>#DIV/0!</v>
      </c>
    </row>
    <row r="683" spans="1:13" x14ac:dyDescent="0.2">
      <c r="A683" s="29">
        <f>runs!C680</f>
        <v>0</v>
      </c>
      <c r="B683" s="29" t="str">
        <f>IF($A683=$C$2,runs!B680," ")</f>
        <v xml:space="preserve"> </v>
      </c>
      <c r="C683" s="29" t="e">
        <f>IF($A683=$C$2,runs!A680,1/0)</f>
        <v>#DIV/0!</v>
      </c>
      <c r="D683" s="29" t="e">
        <f>IF($A683=$C$2,Rohdaten!I680,1/0)</f>
        <v>#DIV/0!</v>
      </c>
      <c r="E683" s="29" t="e">
        <f>IF($A683=$C$2,runs!L680/runs!M680,1/0)</f>
        <v>#DIV/0!</v>
      </c>
      <c r="F683" s="29" t="e">
        <f>IF($A683=$C$2,runs!P680,1/0)</f>
        <v>#DIV/0!</v>
      </c>
      <c r="G683" s="29" t="e">
        <f>IF($A683=$C$2,runs!Q680,1/0)</f>
        <v>#DIV/0!</v>
      </c>
      <c r="H683" s="29" t="e">
        <f>IF($A683=$C$2,runs!R680,1/0)</f>
        <v>#DIV/0!</v>
      </c>
      <c r="I683" s="29" t="e">
        <f>IF($A683=$C$2,runs!S680,1/0)</f>
        <v>#DIV/0!</v>
      </c>
      <c r="J683" s="29" t="e">
        <f>IF($A683=$C$2,runs!O680/runs!M680,1/0)</f>
        <v>#DIV/0!</v>
      </c>
      <c r="K683" s="29" t="e">
        <f t="shared" si="10"/>
        <v>#DIV/0!</v>
      </c>
      <c r="L683" s="29" t="e">
        <f>IF($A683=$C$2,runs!W680,1/0)</f>
        <v>#DIV/0!</v>
      </c>
      <c r="M683" s="29" t="e">
        <f>IF($A683=$C$2,runs!X680,1/0)</f>
        <v>#DIV/0!</v>
      </c>
    </row>
    <row r="684" spans="1:13" x14ac:dyDescent="0.2">
      <c r="A684" s="29">
        <f>runs!C681</f>
        <v>0</v>
      </c>
      <c r="B684" s="29" t="str">
        <f>IF($A684=$C$2,runs!B681," ")</f>
        <v xml:space="preserve"> </v>
      </c>
      <c r="C684" s="29" t="e">
        <f>IF($A684=$C$2,runs!A681,1/0)</f>
        <v>#DIV/0!</v>
      </c>
      <c r="D684" s="29" t="e">
        <f>IF($A684=$C$2,Rohdaten!I681,1/0)</f>
        <v>#DIV/0!</v>
      </c>
      <c r="E684" s="29" t="e">
        <f>IF($A684=$C$2,runs!L681/runs!M681,1/0)</f>
        <v>#DIV/0!</v>
      </c>
      <c r="F684" s="29" t="e">
        <f>IF($A684=$C$2,runs!P681,1/0)</f>
        <v>#DIV/0!</v>
      </c>
      <c r="G684" s="29" t="e">
        <f>IF($A684=$C$2,runs!Q681,1/0)</f>
        <v>#DIV/0!</v>
      </c>
      <c r="H684" s="29" t="e">
        <f>IF($A684=$C$2,runs!R681,1/0)</f>
        <v>#DIV/0!</v>
      </c>
      <c r="I684" s="29" t="e">
        <f>IF($A684=$C$2,runs!S681,1/0)</f>
        <v>#DIV/0!</v>
      </c>
      <c r="J684" s="29" t="e">
        <f>IF($A684=$C$2,runs!O681/runs!M681,1/0)</f>
        <v>#DIV/0!</v>
      </c>
      <c r="K684" s="29" t="e">
        <f t="shared" si="10"/>
        <v>#DIV/0!</v>
      </c>
      <c r="L684" s="29" t="e">
        <f>IF($A684=$C$2,runs!W681,1/0)</f>
        <v>#DIV/0!</v>
      </c>
      <c r="M684" s="29" t="e">
        <f>IF($A684=$C$2,runs!X681,1/0)</f>
        <v>#DIV/0!</v>
      </c>
    </row>
    <row r="685" spans="1:13" x14ac:dyDescent="0.2">
      <c r="A685" s="29">
        <f>runs!C682</f>
        <v>0</v>
      </c>
      <c r="B685" s="29" t="str">
        <f>IF($A685=$C$2,runs!B682," ")</f>
        <v xml:space="preserve"> </v>
      </c>
      <c r="C685" s="29" t="e">
        <f>IF($A685=$C$2,runs!A682,1/0)</f>
        <v>#DIV/0!</v>
      </c>
      <c r="D685" s="29" t="e">
        <f>IF($A685=$C$2,Rohdaten!I682,1/0)</f>
        <v>#DIV/0!</v>
      </c>
      <c r="E685" s="29" t="e">
        <f>IF($A685=$C$2,runs!L682/runs!M682,1/0)</f>
        <v>#DIV/0!</v>
      </c>
      <c r="F685" s="29" t="e">
        <f>IF($A685=$C$2,runs!P682,1/0)</f>
        <v>#DIV/0!</v>
      </c>
      <c r="G685" s="29" t="e">
        <f>IF($A685=$C$2,runs!Q682,1/0)</f>
        <v>#DIV/0!</v>
      </c>
      <c r="H685" s="29" t="e">
        <f>IF($A685=$C$2,runs!R682,1/0)</f>
        <v>#DIV/0!</v>
      </c>
      <c r="I685" s="29" t="e">
        <f>IF($A685=$C$2,runs!S682,1/0)</f>
        <v>#DIV/0!</v>
      </c>
      <c r="J685" s="29" t="e">
        <f>IF($A685=$C$2,runs!O682/runs!M682,1/0)</f>
        <v>#DIV/0!</v>
      </c>
      <c r="K685" s="29" t="e">
        <f t="shared" si="10"/>
        <v>#DIV/0!</v>
      </c>
      <c r="L685" s="29" t="e">
        <f>IF($A685=$C$2,runs!W682,1/0)</f>
        <v>#DIV/0!</v>
      </c>
      <c r="M685" s="29" t="e">
        <f>IF($A685=$C$2,runs!X682,1/0)</f>
        <v>#DIV/0!</v>
      </c>
    </row>
    <row r="686" spans="1:13" x14ac:dyDescent="0.2">
      <c r="A686" s="29">
        <f>runs!C683</f>
        <v>0</v>
      </c>
      <c r="B686" s="29" t="str">
        <f>IF($A686=$C$2,runs!B683," ")</f>
        <v xml:space="preserve"> </v>
      </c>
      <c r="C686" s="29" t="e">
        <f>IF($A686=$C$2,runs!A683,1/0)</f>
        <v>#DIV/0!</v>
      </c>
      <c r="D686" s="29" t="e">
        <f>IF($A686=$C$2,Rohdaten!I683,1/0)</f>
        <v>#DIV/0!</v>
      </c>
      <c r="E686" s="29" t="e">
        <f>IF($A686=$C$2,runs!L683/runs!M683,1/0)</f>
        <v>#DIV/0!</v>
      </c>
      <c r="F686" s="29" t="e">
        <f>IF($A686=$C$2,runs!P683,1/0)</f>
        <v>#DIV/0!</v>
      </c>
      <c r="G686" s="29" t="e">
        <f>IF($A686=$C$2,runs!Q683,1/0)</f>
        <v>#DIV/0!</v>
      </c>
      <c r="H686" s="29" t="e">
        <f>IF($A686=$C$2,runs!R683,1/0)</f>
        <v>#DIV/0!</v>
      </c>
      <c r="I686" s="29" t="e">
        <f>IF($A686=$C$2,runs!S683,1/0)</f>
        <v>#DIV/0!</v>
      </c>
      <c r="J686" s="29" t="e">
        <f>IF($A686=$C$2,runs!O683/runs!M683,1/0)</f>
        <v>#DIV/0!</v>
      </c>
      <c r="K686" s="29" t="e">
        <f t="shared" si="10"/>
        <v>#DIV/0!</v>
      </c>
      <c r="L686" s="29" t="e">
        <f>IF($A686=$C$2,runs!W683,1/0)</f>
        <v>#DIV/0!</v>
      </c>
      <c r="M686" s="29" t="e">
        <f>IF($A686=$C$2,runs!X683,1/0)</f>
        <v>#DIV/0!</v>
      </c>
    </row>
    <row r="687" spans="1:13" x14ac:dyDescent="0.2">
      <c r="A687" s="29">
        <f>runs!C684</f>
        <v>0</v>
      </c>
      <c r="B687" s="29" t="str">
        <f>IF($A687=$C$2,runs!B684," ")</f>
        <v xml:space="preserve"> </v>
      </c>
      <c r="C687" s="29" t="e">
        <f>IF($A687=$C$2,runs!A684,1/0)</f>
        <v>#DIV/0!</v>
      </c>
      <c r="D687" s="29" t="e">
        <f>IF($A687=$C$2,Rohdaten!I684,1/0)</f>
        <v>#DIV/0!</v>
      </c>
      <c r="E687" s="29" t="e">
        <f>IF($A687=$C$2,runs!L684/runs!M684,1/0)</f>
        <v>#DIV/0!</v>
      </c>
      <c r="F687" s="29" t="e">
        <f>IF($A687=$C$2,runs!P684,1/0)</f>
        <v>#DIV/0!</v>
      </c>
      <c r="G687" s="29" t="e">
        <f>IF($A687=$C$2,runs!Q684,1/0)</f>
        <v>#DIV/0!</v>
      </c>
      <c r="H687" s="29" t="e">
        <f>IF($A687=$C$2,runs!R684,1/0)</f>
        <v>#DIV/0!</v>
      </c>
      <c r="I687" s="29" t="e">
        <f>IF($A687=$C$2,runs!S684,1/0)</f>
        <v>#DIV/0!</v>
      </c>
      <c r="J687" s="29" t="e">
        <f>IF($A687=$C$2,runs!O684/runs!M684,1/0)</f>
        <v>#DIV/0!</v>
      </c>
      <c r="K687" s="29" t="e">
        <f t="shared" si="10"/>
        <v>#DIV/0!</v>
      </c>
      <c r="L687" s="29" t="e">
        <f>IF($A687=$C$2,runs!W684,1/0)</f>
        <v>#DIV/0!</v>
      </c>
      <c r="M687" s="29" t="e">
        <f>IF($A687=$C$2,runs!X684,1/0)</f>
        <v>#DIV/0!</v>
      </c>
    </row>
    <row r="688" spans="1:13" x14ac:dyDescent="0.2">
      <c r="A688" s="29">
        <f>runs!C685</f>
        <v>0</v>
      </c>
      <c r="B688" s="29" t="str">
        <f>IF($A688=$C$2,runs!B685," ")</f>
        <v xml:space="preserve"> </v>
      </c>
      <c r="C688" s="29" t="e">
        <f>IF($A688=$C$2,runs!A685,1/0)</f>
        <v>#DIV/0!</v>
      </c>
      <c r="D688" s="29" t="e">
        <f>IF($A688=$C$2,Rohdaten!I685,1/0)</f>
        <v>#DIV/0!</v>
      </c>
      <c r="E688" s="29" t="e">
        <f>IF($A688=$C$2,runs!L685/runs!M685,1/0)</f>
        <v>#DIV/0!</v>
      </c>
      <c r="F688" s="29" t="e">
        <f>IF($A688=$C$2,runs!P685,1/0)</f>
        <v>#DIV/0!</v>
      </c>
      <c r="G688" s="29" t="e">
        <f>IF($A688=$C$2,runs!Q685,1/0)</f>
        <v>#DIV/0!</v>
      </c>
      <c r="H688" s="29" t="e">
        <f>IF($A688=$C$2,runs!R685,1/0)</f>
        <v>#DIV/0!</v>
      </c>
      <c r="I688" s="29" t="e">
        <f>IF($A688=$C$2,runs!S685,1/0)</f>
        <v>#DIV/0!</v>
      </c>
      <c r="J688" s="29" t="e">
        <f>IF($A688=$C$2,runs!O685/runs!M685,1/0)</f>
        <v>#DIV/0!</v>
      </c>
      <c r="K688" s="29" t="e">
        <f t="shared" si="10"/>
        <v>#DIV/0!</v>
      </c>
      <c r="L688" s="29" t="e">
        <f>IF($A688=$C$2,runs!W685,1/0)</f>
        <v>#DIV/0!</v>
      </c>
      <c r="M688" s="29" t="e">
        <f>IF($A688=$C$2,runs!X685,1/0)</f>
        <v>#DIV/0!</v>
      </c>
    </row>
    <row r="689" spans="1:13" x14ac:dyDescent="0.2">
      <c r="A689" s="29">
        <f>runs!C686</f>
        <v>0</v>
      </c>
      <c r="B689" s="29" t="str">
        <f>IF($A689=$C$2,runs!B686," ")</f>
        <v xml:space="preserve"> </v>
      </c>
      <c r="C689" s="29" t="e">
        <f>IF($A689=$C$2,runs!A686,1/0)</f>
        <v>#DIV/0!</v>
      </c>
      <c r="D689" s="29" t="e">
        <f>IF($A689=$C$2,Rohdaten!I686,1/0)</f>
        <v>#DIV/0!</v>
      </c>
      <c r="E689" s="29" t="e">
        <f>IF($A689=$C$2,runs!L686/runs!M686,1/0)</f>
        <v>#DIV/0!</v>
      </c>
      <c r="F689" s="29" t="e">
        <f>IF($A689=$C$2,runs!P686,1/0)</f>
        <v>#DIV/0!</v>
      </c>
      <c r="G689" s="29" t="e">
        <f>IF($A689=$C$2,runs!Q686,1/0)</f>
        <v>#DIV/0!</v>
      </c>
      <c r="H689" s="29" t="e">
        <f>IF($A689=$C$2,runs!R686,1/0)</f>
        <v>#DIV/0!</v>
      </c>
      <c r="I689" s="29" t="e">
        <f>IF($A689=$C$2,runs!S686,1/0)</f>
        <v>#DIV/0!</v>
      </c>
      <c r="J689" s="29" t="e">
        <f>IF($A689=$C$2,runs!O686/runs!M686,1/0)</f>
        <v>#DIV/0!</v>
      </c>
      <c r="K689" s="29" t="e">
        <f t="shared" si="10"/>
        <v>#DIV/0!</v>
      </c>
      <c r="L689" s="29" t="e">
        <f>IF($A689=$C$2,runs!W686,1/0)</f>
        <v>#DIV/0!</v>
      </c>
      <c r="M689" s="29" t="e">
        <f>IF($A689=$C$2,runs!X686,1/0)</f>
        <v>#DIV/0!</v>
      </c>
    </row>
    <row r="690" spans="1:13" x14ac:dyDescent="0.2">
      <c r="A690" s="29">
        <f>runs!C687</f>
        <v>0</v>
      </c>
      <c r="B690" s="29" t="str">
        <f>IF($A690=$C$2,runs!B687," ")</f>
        <v xml:space="preserve"> </v>
      </c>
      <c r="C690" s="29" t="e">
        <f>IF($A690=$C$2,runs!A687,1/0)</f>
        <v>#DIV/0!</v>
      </c>
      <c r="D690" s="29" t="e">
        <f>IF($A690=$C$2,Rohdaten!I687,1/0)</f>
        <v>#DIV/0!</v>
      </c>
      <c r="E690" s="29" t="e">
        <f>IF($A690=$C$2,runs!L687/runs!M687,1/0)</f>
        <v>#DIV/0!</v>
      </c>
      <c r="F690" s="29" t="e">
        <f>IF($A690=$C$2,runs!P687,1/0)</f>
        <v>#DIV/0!</v>
      </c>
      <c r="G690" s="29" t="e">
        <f>IF($A690=$C$2,runs!Q687,1/0)</f>
        <v>#DIV/0!</v>
      </c>
      <c r="H690" s="29" t="e">
        <f>IF($A690=$C$2,runs!R687,1/0)</f>
        <v>#DIV/0!</v>
      </c>
      <c r="I690" s="29" t="e">
        <f>IF($A690=$C$2,runs!S687,1/0)</f>
        <v>#DIV/0!</v>
      </c>
      <c r="J690" s="29" t="e">
        <f>IF($A690=$C$2,runs!O687/runs!M687,1/0)</f>
        <v>#DIV/0!</v>
      </c>
      <c r="K690" s="29" t="e">
        <f t="shared" si="10"/>
        <v>#DIV/0!</v>
      </c>
      <c r="L690" s="29" t="e">
        <f>IF($A690=$C$2,runs!W687,1/0)</f>
        <v>#DIV/0!</v>
      </c>
      <c r="M690" s="29" t="e">
        <f>IF($A690=$C$2,runs!X687,1/0)</f>
        <v>#DIV/0!</v>
      </c>
    </row>
    <row r="691" spans="1:13" x14ac:dyDescent="0.2">
      <c r="A691" s="29">
        <f>runs!C688</f>
        <v>0</v>
      </c>
      <c r="B691" s="29" t="str">
        <f>IF($A691=$C$2,runs!B688," ")</f>
        <v xml:space="preserve"> </v>
      </c>
      <c r="C691" s="29" t="e">
        <f>IF($A691=$C$2,runs!A688,1/0)</f>
        <v>#DIV/0!</v>
      </c>
      <c r="D691" s="29" t="e">
        <f>IF($A691=$C$2,Rohdaten!I688,1/0)</f>
        <v>#DIV/0!</v>
      </c>
      <c r="E691" s="29" t="e">
        <f>IF($A691=$C$2,runs!L688/runs!M688,1/0)</f>
        <v>#DIV/0!</v>
      </c>
      <c r="F691" s="29" t="e">
        <f>IF($A691=$C$2,runs!P688,1/0)</f>
        <v>#DIV/0!</v>
      </c>
      <c r="G691" s="29" t="e">
        <f>IF($A691=$C$2,runs!Q688,1/0)</f>
        <v>#DIV/0!</v>
      </c>
      <c r="H691" s="29" t="e">
        <f>IF($A691=$C$2,runs!R688,1/0)</f>
        <v>#DIV/0!</v>
      </c>
      <c r="I691" s="29" t="e">
        <f>IF($A691=$C$2,runs!S688,1/0)</f>
        <v>#DIV/0!</v>
      </c>
      <c r="J691" s="29" t="e">
        <f>IF($A691=$C$2,runs!O688/runs!M688,1/0)</f>
        <v>#DIV/0!</v>
      </c>
      <c r="K691" s="29" t="e">
        <f t="shared" si="10"/>
        <v>#DIV/0!</v>
      </c>
      <c r="L691" s="29" t="e">
        <f>IF($A691=$C$2,runs!W688,1/0)</f>
        <v>#DIV/0!</v>
      </c>
      <c r="M691" s="29" t="e">
        <f>IF($A691=$C$2,runs!X688,1/0)</f>
        <v>#DIV/0!</v>
      </c>
    </row>
    <row r="692" spans="1:13" x14ac:dyDescent="0.2">
      <c r="A692" s="29">
        <f>runs!C689</f>
        <v>0</v>
      </c>
      <c r="B692" s="29" t="str">
        <f>IF($A692=$C$2,runs!B689," ")</f>
        <v xml:space="preserve"> </v>
      </c>
      <c r="C692" s="29" t="e">
        <f>IF($A692=$C$2,runs!A689,1/0)</f>
        <v>#DIV/0!</v>
      </c>
      <c r="D692" s="29" t="e">
        <f>IF($A692=$C$2,Rohdaten!I689,1/0)</f>
        <v>#DIV/0!</v>
      </c>
      <c r="E692" s="29" t="e">
        <f>IF($A692=$C$2,runs!L689/runs!M689,1/0)</f>
        <v>#DIV/0!</v>
      </c>
      <c r="F692" s="29" t="e">
        <f>IF($A692=$C$2,runs!P689,1/0)</f>
        <v>#DIV/0!</v>
      </c>
      <c r="G692" s="29" t="e">
        <f>IF($A692=$C$2,runs!Q689,1/0)</f>
        <v>#DIV/0!</v>
      </c>
      <c r="H692" s="29" t="e">
        <f>IF($A692=$C$2,runs!R689,1/0)</f>
        <v>#DIV/0!</v>
      </c>
      <c r="I692" s="29" t="e">
        <f>IF($A692=$C$2,runs!S689,1/0)</f>
        <v>#DIV/0!</v>
      </c>
      <c r="J692" s="29" t="e">
        <f>IF($A692=$C$2,runs!O689/runs!M689,1/0)</f>
        <v>#DIV/0!</v>
      </c>
      <c r="K692" s="29" t="e">
        <f t="shared" si="10"/>
        <v>#DIV/0!</v>
      </c>
      <c r="L692" s="29" t="e">
        <f>IF($A692=$C$2,runs!W689,1/0)</f>
        <v>#DIV/0!</v>
      </c>
      <c r="M692" s="29" t="e">
        <f>IF($A692=$C$2,runs!X689,1/0)</f>
        <v>#DIV/0!</v>
      </c>
    </row>
    <row r="693" spans="1:13" x14ac:dyDescent="0.2">
      <c r="A693" s="29">
        <f>runs!C690</f>
        <v>0</v>
      </c>
      <c r="B693" s="29" t="str">
        <f>IF($A693=$C$2,runs!B690," ")</f>
        <v xml:space="preserve"> </v>
      </c>
      <c r="C693" s="29" t="e">
        <f>IF($A693=$C$2,runs!A690,1/0)</f>
        <v>#DIV/0!</v>
      </c>
      <c r="D693" s="29" t="e">
        <f>IF($A693=$C$2,Rohdaten!I690,1/0)</f>
        <v>#DIV/0!</v>
      </c>
      <c r="E693" s="29" t="e">
        <f>IF($A693=$C$2,runs!L690/runs!M690,1/0)</f>
        <v>#DIV/0!</v>
      </c>
      <c r="F693" s="29" t="e">
        <f>IF($A693=$C$2,runs!P690,1/0)</f>
        <v>#DIV/0!</v>
      </c>
      <c r="G693" s="29" t="e">
        <f>IF($A693=$C$2,runs!Q690,1/0)</f>
        <v>#DIV/0!</v>
      </c>
      <c r="H693" s="29" t="e">
        <f>IF($A693=$C$2,runs!R690,1/0)</f>
        <v>#DIV/0!</v>
      </c>
      <c r="I693" s="29" t="e">
        <f>IF($A693=$C$2,runs!S690,1/0)</f>
        <v>#DIV/0!</v>
      </c>
      <c r="J693" s="29" t="e">
        <f>IF($A693=$C$2,runs!O690/runs!M690,1/0)</f>
        <v>#DIV/0!</v>
      </c>
      <c r="K693" s="29" t="e">
        <f t="shared" si="10"/>
        <v>#DIV/0!</v>
      </c>
      <c r="L693" s="29" t="e">
        <f>IF($A693=$C$2,runs!W690,1/0)</f>
        <v>#DIV/0!</v>
      </c>
      <c r="M693" s="29" t="e">
        <f>IF($A693=$C$2,runs!X690,1/0)</f>
        <v>#DIV/0!</v>
      </c>
    </row>
    <row r="694" spans="1:13" x14ac:dyDescent="0.2">
      <c r="A694" s="29">
        <f>runs!C691</f>
        <v>0</v>
      </c>
      <c r="B694" s="29" t="str">
        <f>IF($A694=$C$2,runs!B691," ")</f>
        <v xml:space="preserve"> </v>
      </c>
      <c r="C694" s="29" t="e">
        <f>IF($A694=$C$2,runs!A691,1/0)</f>
        <v>#DIV/0!</v>
      </c>
      <c r="D694" s="29" t="e">
        <f>IF($A694=$C$2,Rohdaten!I691,1/0)</f>
        <v>#DIV/0!</v>
      </c>
      <c r="E694" s="29" t="e">
        <f>IF($A694=$C$2,runs!L691/runs!M691,1/0)</f>
        <v>#DIV/0!</v>
      </c>
      <c r="F694" s="29" t="e">
        <f>IF($A694=$C$2,runs!P691,1/0)</f>
        <v>#DIV/0!</v>
      </c>
      <c r="G694" s="29" t="e">
        <f>IF($A694=$C$2,runs!Q691,1/0)</f>
        <v>#DIV/0!</v>
      </c>
      <c r="H694" s="29" t="e">
        <f>IF($A694=$C$2,runs!R691,1/0)</f>
        <v>#DIV/0!</v>
      </c>
      <c r="I694" s="29" t="e">
        <f>IF($A694=$C$2,runs!S691,1/0)</f>
        <v>#DIV/0!</v>
      </c>
      <c r="J694" s="29" t="e">
        <f>IF($A694=$C$2,runs!O691/runs!M691,1/0)</f>
        <v>#DIV/0!</v>
      </c>
      <c r="K694" s="29" t="e">
        <f t="shared" si="10"/>
        <v>#DIV/0!</v>
      </c>
      <c r="L694" s="29" t="e">
        <f>IF($A694=$C$2,runs!W691,1/0)</f>
        <v>#DIV/0!</v>
      </c>
      <c r="M694" s="29" t="e">
        <f>IF($A694=$C$2,runs!X691,1/0)</f>
        <v>#DIV/0!</v>
      </c>
    </row>
    <row r="695" spans="1:13" x14ac:dyDescent="0.2">
      <c r="A695" s="29">
        <f>runs!C692</f>
        <v>0</v>
      </c>
      <c r="B695" s="29" t="str">
        <f>IF($A695=$C$2,runs!B692," ")</f>
        <v xml:space="preserve"> </v>
      </c>
      <c r="C695" s="29" t="e">
        <f>IF($A695=$C$2,runs!A692,1/0)</f>
        <v>#DIV/0!</v>
      </c>
      <c r="D695" s="29" t="e">
        <f>IF($A695=$C$2,Rohdaten!I692,1/0)</f>
        <v>#DIV/0!</v>
      </c>
      <c r="E695" s="29" t="e">
        <f>IF($A695=$C$2,runs!L692/runs!M692,1/0)</f>
        <v>#DIV/0!</v>
      </c>
      <c r="F695" s="29" t="e">
        <f>IF($A695=$C$2,runs!P692,1/0)</f>
        <v>#DIV/0!</v>
      </c>
      <c r="G695" s="29" t="e">
        <f>IF($A695=$C$2,runs!Q692,1/0)</f>
        <v>#DIV/0!</v>
      </c>
      <c r="H695" s="29" t="e">
        <f>IF($A695=$C$2,runs!R692,1/0)</f>
        <v>#DIV/0!</v>
      </c>
      <c r="I695" s="29" t="e">
        <f>IF($A695=$C$2,runs!S692,1/0)</f>
        <v>#DIV/0!</v>
      </c>
      <c r="J695" s="29" t="e">
        <f>IF($A695=$C$2,runs!O692/runs!M692,1/0)</f>
        <v>#DIV/0!</v>
      </c>
      <c r="K695" s="29" t="e">
        <f t="shared" si="10"/>
        <v>#DIV/0!</v>
      </c>
      <c r="L695" s="29" t="e">
        <f>IF($A695=$C$2,runs!W692,1/0)</f>
        <v>#DIV/0!</v>
      </c>
      <c r="M695" s="29" t="e">
        <f>IF($A695=$C$2,runs!X692,1/0)</f>
        <v>#DIV/0!</v>
      </c>
    </row>
    <row r="696" spans="1:13" x14ac:dyDescent="0.2">
      <c r="A696" s="29">
        <f>runs!C693</f>
        <v>0</v>
      </c>
      <c r="B696" s="29" t="str">
        <f>IF($A696=$C$2,runs!B693," ")</f>
        <v xml:space="preserve"> </v>
      </c>
      <c r="C696" s="29" t="e">
        <f>IF($A696=$C$2,runs!A693,1/0)</f>
        <v>#DIV/0!</v>
      </c>
      <c r="D696" s="29" t="e">
        <f>IF($A696=$C$2,Rohdaten!I693,1/0)</f>
        <v>#DIV/0!</v>
      </c>
      <c r="E696" s="29" t="e">
        <f>IF($A696=$C$2,runs!L693/runs!M693,1/0)</f>
        <v>#DIV/0!</v>
      </c>
      <c r="F696" s="29" t="e">
        <f>IF($A696=$C$2,runs!P693,1/0)</f>
        <v>#DIV/0!</v>
      </c>
      <c r="G696" s="29" t="e">
        <f>IF($A696=$C$2,runs!Q693,1/0)</f>
        <v>#DIV/0!</v>
      </c>
      <c r="H696" s="29" t="e">
        <f>IF($A696=$C$2,runs!R693,1/0)</f>
        <v>#DIV/0!</v>
      </c>
      <c r="I696" s="29" t="e">
        <f>IF($A696=$C$2,runs!S693,1/0)</f>
        <v>#DIV/0!</v>
      </c>
      <c r="J696" s="29" t="e">
        <f>IF($A696=$C$2,runs!O693/runs!M693,1/0)</f>
        <v>#DIV/0!</v>
      </c>
      <c r="K696" s="29" t="e">
        <f t="shared" si="10"/>
        <v>#DIV/0!</v>
      </c>
      <c r="L696" s="29" t="e">
        <f>IF($A696=$C$2,runs!W693,1/0)</f>
        <v>#DIV/0!</v>
      </c>
      <c r="M696" s="29" t="e">
        <f>IF($A696=$C$2,runs!X693,1/0)</f>
        <v>#DIV/0!</v>
      </c>
    </row>
    <row r="697" spans="1:13" x14ac:dyDescent="0.2">
      <c r="A697" s="29">
        <f>runs!C694</f>
        <v>0</v>
      </c>
      <c r="B697" s="29" t="str">
        <f>IF($A697=$C$2,runs!B694," ")</f>
        <v xml:space="preserve"> </v>
      </c>
      <c r="C697" s="29" t="e">
        <f>IF($A697=$C$2,runs!A694,1/0)</f>
        <v>#DIV/0!</v>
      </c>
      <c r="D697" s="29" t="e">
        <f>IF($A697=$C$2,Rohdaten!I694,1/0)</f>
        <v>#DIV/0!</v>
      </c>
      <c r="E697" s="29" t="e">
        <f>IF($A697=$C$2,runs!L694/runs!M694,1/0)</f>
        <v>#DIV/0!</v>
      </c>
      <c r="F697" s="29" t="e">
        <f>IF($A697=$C$2,runs!P694,1/0)</f>
        <v>#DIV/0!</v>
      </c>
      <c r="G697" s="29" t="e">
        <f>IF($A697=$C$2,runs!Q694,1/0)</f>
        <v>#DIV/0!</v>
      </c>
      <c r="H697" s="29" t="e">
        <f>IF($A697=$C$2,runs!R694,1/0)</f>
        <v>#DIV/0!</v>
      </c>
      <c r="I697" s="29" t="e">
        <f>IF($A697=$C$2,runs!S694,1/0)</f>
        <v>#DIV/0!</v>
      </c>
      <c r="J697" s="29" t="e">
        <f>IF($A697=$C$2,runs!O694/runs!M694,1/0)</f>
        <v>#DIV/0!</v>
      </c>
      <c r="K697" s="29" t="e">
        <f t="shared" si="10"/>
        <v>#DIV/0!</v>
      </c>
      <c r="L697" s="29" t="e">
        <f>IF($A697=$C$2,runs!W694,1/0)</f>
        <v>#DIV/0!</v>
      </c>
      <c r="M697" s="29" t="e">
        <f>IF($A697=$C$2,runs!X694,1/0)</f>
        <v>#DIV/0!</v>
      </c>
    </row>
    <row r="698" spans="1:13" x14ac:dyDescent="0.2">
      <c r="A698" s="29">
        <f>runs!C695</f>
        <v>0</v>
      </c>
      <c r="B698" s="29" t="str">
        <f>IF($A698=$C$2,runs!B695," ")</f>
        <v xml:space="preserve"> </v>
      </c>
      <c r="C698" s="29" t="e">
        <f>IF($A698=$C$2,runs!A695,1/0)</f>
        <v>#DIV/0!</v>
      </c>
      <c r="D698" s="29" t="e">
        <f>IF($A698=$C$2,Rohdaten!I695,1/0)</f>
        <v>#DIV/0!</v>
      </c>
      <c r="E698" s="29" t="e">
        <f>IF($A698=$C$2,runs!L695/runs!M695,1/0)</f>
        <v>#DIV/0!</v>
      </c>
      <c r="F698" s="29" t="e">
        <f>IF($A698=$C$2,runs!P695,1/0)</f>
        <v>#DIV/0!</v>
      </c>
      <c r="G698" s="29" t="e">
        <f>IF($A698=$C$2,runs!Q695,1/0)</f>
        <v>#DIV/0!</v>
      </c>
      <c r="H698" s="29" t="e">
        <f>IF($A698=$C$2,runs!R695,1/0)</f>
        <v>#DIV/0!</v>
      </c>
      <c r="I698" s="29" t="e">
        <f>IF($A698=$C$2,runs!S695,1/0)</f>
        <v>#DIV/0!</v>
      </c>
      <c r="J698" s="29" t="e">
        <f>IF($A698=$C$2,runs!O695/runs!M695,1/0)</f>
        <v>#DIV/0!</v>
      </c>
      <c r="K698" s="29" t="e">
        <f t="shared" si="10"/>
        <v>#DIV/0!</v>
      </c>
      <c r="L698" s="29" t="e">
        <f>IF($A698=$C$2,runs!W695,1/0)</f>
        <v>#DIV/0!</v>
      </c>
      <c r="M698" s="29" t="e">
        <f>IF($A698=$C$2,runs!X695,1/0)</f>
        <v>#DIV/0!</v>
      </c>
    </row>
    <row r="699" spans="1:13" x14ac:dyDescent="0.2">
      <c r="A699" s="29">
        <f>runs!C696</f>
        <v>0</v>
      </c>
      <c r="B699" s="29" t="str">
        <f>IF($A699=$C$2,runs!B696," ")</f>
        <v xml:space="preserve"> </v>
      </c>
      <c r="C699" s="29" t="e">
        <f>IF($A699=$C$2,runs!A696,1/0)</f>
        <v>#DIV/0!</v>
      </c>
      <c r="D699" s="29" t="e">
        <f>IF($A699=$C$2,Rohdaten!I696,1/0)</f>
        <v>#DIV/0!</v>
      </c>
      <c r="E699" s="29" t="e">
        <f>IF($A699=$C$2,runs!L696/runs!M696,1/0)</f>
        <v>#DIV/0!</v>
      </c>
      <c r="F699" s="29" t="e">
        <f>IF($A699=$C$2,runs!P696,1/0)</f>
        <v>#DIV/0!</v>
      </c>
      <c r="G699" s="29" t="e">
        <f>IF($A699=$C$2,runs!Q696,1/0)</f>
        <v>#DIV/0!</v>
      </c>
      <c r="H699" s="29" t="e">
        <f>IF($A699=$C$2,runs!R696,1/0)</f>
        <v>#DIV/0!</v>
      </c>
      <c r="I699" s="29" t="e">
        <f>IF($A699=$C$2,runs!S696,1/0)</f>
        <v>#DIV/0!</v>
      </c>
      <c r="J699" s="29" t="e">
        <f>IF($A699=$C$2,runs!O696/runs!M696,1/0)</f>
        <v>#DIV/0!</v>
      </c>
      <c r="K699" s="29" t="e">
        <f t="shared" si="10"/>
        <v>#DIV/0!</v>
      </c>
      <c r="L699" s="29" t="e">
        <f>IF($A699=$C$2,runs!W696,1/0)</f>
        <v>#DIV/0!</v>
      </c>
      <c r="M699" s="29" t="e">
        <f>IF($A699=$C$2,runs!X696,1/0)</f>
        <v>#DIV/0!</v>
      </c>
    </row>
    <row r="700" spans="1:13" x14ac:dyDescent="0.2">
      <c r="A700" s="29">
        <f>runs!C697</f>
        <v>0</v>
      </c>
      <c r="B700" s="29" t="str">
        <f>IF($A700=$C$2,runs!B697," ")</f>
        <v xml:space="preserve"> </v>
      </c>
      <c r="C700" s="29" t="e">
        <f>IF($A700=$C$2,runs!A697,1/0)</f>
        <v>#DIV/0!</v>
      </c>
      <c r="D700" s="29" t="e">
        <f>IF($A700=$C$2,Rohdaten!I697,1/0)</f>
        <v>#DIV/0!</v>
      </c>
      <c r="E700" s="29" t="e">
        <f>IF($A700=$C$2,runs!L697/runs!M697,1/0)</f>
        <v>#DIV/0!</v>
      </c>
      <c r="F700" s="29" t="e">
        <f>IF($A700=$C$2,runs!P697,1/0)</f>
        <v>#DIV/0!</v>
      </c>
      <c r="G700" s="29" t="e">
        <f>IF($A700=$C$2,runs!Q697,1/0)</f>
        <v>#DIV/0!</v>
      </c>
      <c r="H700" s="29" t="e">
        <f>IF($A700=$C$2,runs!R697,1/0)</f>
        <v>#DIV/0!</v>
      </c>
      <c r="I700" s="29" t="e">
        <f>IF($A700=$C$2,runs!S697,1/0)</f>
        <v>#DIV/0!</v>
      </c>
      <c r="J700" s="29" t="e">
        <f>IF($A700=$C$2,runs!O697/runs!M697,1/0)</f>
        <v>#DIV/0!</v>
      </c>
      <c r="K700" s="29" t="e">
        <f t="shared" si="10"/>
        <v>#DIV/0!</v>
      </c>
      <c r="L700" s="29" t="e">
        <f>IF($A700=$C$2,runs!W697,1/0)</f>
        <v>#DIV/0!</v>
      </c>
      <c r="M700" s="29" t="e">
        <f>IF($A700=$C$2,runs!X697,1/0)</f>
        <v>#DIV/0!</v>
      </c>
    </row>
    <row r="701" spans="1:13" x14ac:dyDescent="0.2">
      <c r="A701" s="29">
        <f>runs!C698</f>
        <v>0</v>
      </c>
      <c r="B701" s="29" t="str">
        <f>IF($A701=$C$2,runs!B698," ")</f>
        <v xml:space="preserve"> </v>
      </c>
      <c r="C701" s="29" t="e">
        <f>IF($A701=$C$2,runs!A698,1/0)</f>
        <v>#DIV/0!</v>
      </c>
      <c r="D701" s="29" t="e">
        <f>IF($A701=$C$2,Rohdaten!I698,1/0)</f>
        <v>#DIV/0!</v>
      </c>
      <c r="E701" s="29" t="e">
        <f>IF($A701=$C$2,runs!L698/runs!M698,1/0)</f>
        <v>#DIV/0!</v>
      </c>
      <c r="F701" s="29" t="e">
        <f>IF($A701=$C$2,runs!P698,1/0)</f>
        <v>#DIV/0!</v>
      </c>
      <c r="G701" s="29" t="e">
        <f>IF($A701=$C$2,runs!Q698,1/0)</f>
        <v>#DIV/0!</v>
      </c>
      <c r="H701" s="29" t="e">
        <f>IF($A701=$C$2,runs!R698,1/0)</f>
        <v>#DIV/0!</v>
      </c>
      <c r="I701" s="29" t="e">
        <f>IF($A701=$C$2,runs!S698,1/0)</f>
        <v>#DIV/0!</v>
      </c>
      <c r="J701" s="29" t="e">
        <f>IF($A701=$C$2,runs!O698/runs!M698,1/0)</f>
        <v>#DIV/0!</v>
      </c>
      <c r="K701" s="29" t="e">
        <f t="shared" si="10"/>
        <v>#DIV/0!</v>
      </c>
      <c r="L701" s="29" t="e">
        <f>IF($A701=$C$2,runs!W698,1/0)</f>
        <v>#DIV/0!</v>
      </c>
      <c r="M701" s="29" t="e">
        <f>IF($A701=$C$2,runs!X698,1/0)</f>
        <v>#DIV/0!</v>
      </c>
    </row>
    <row r="702" spans="1:13" x14ac:dyDescent="0.2">
      <c r="A702" s="29">
        <f>runs!C699</f>
        <v>0</v>
      </c>
      <c r="B702" s="29" t="str">
        <f>IF($A702=$C$2,runs!B699," ")</f>
        <v xml:space="preserve"> </v>
      </c>
      <c r="C702" s="29" t="e">
        <f>IF($A702=$C$2,runs!A699,1/0)</f>
        <v>#DIV/0!</v>
      </c>
      <c r="D702" s="29" t="e">
        <f>IF($A702=$C$2,Rohdaten!I699,1/0)</f>
        <v>#DIV/0!</v>
      </c>
      <c r="E702" s="29" t="e">
        <f>IF($A702=$C$2,runs!L699/runs!M699,1/0)</f>
        <v>#DIV/0!</v>
      </c>
      <c r="F702" s="29" t="e">
        <f>IF($A702=$C$2,runs!P699,1/0)</f>
        <v>#DIV/0!</v>
      </c>
      <c r="G702" s="29" t="e">
        <f>IF($A702=$C$2,runs!Q699,1/0)</f>
        <v>#DIV/0!</v>
      </c>
      <c r="H702" s="29" t="e">
        <f>IF($A702=$C$2,runs!R699,1/0)</f>
        <v>#DIV/0!</v>
      </c>
      <c r="I702" s="29" t="e">
        <f>IF($A702=$C$2,runs!S699,1/0)</f>
        <v>#DIV/0!</v>
      </c>
      <c r="J702" s="29" t="e">
        <f>IF($A702=$C$2,runs!O699/runs!M699,1/0)</f>
        <v>#DIV/0!</v>
      </c>
      <c r="K702" s="29" t="e">
        <f t="shared" si="10"/>
        <v>#DIV/0!</v>
      </c>
      <c r="L702" s="29" t="e">
        <f>IF($A702=$C$2,runs!W699,1/0)</f>
        <v>#DIV/0!</v>
      </c>
      <c r="M702" s="29" t="e">
        <f>IF($A702=$C$2,runs!X699,1/0)</f>
        <v>#DIV/0!</v>
      </c>
    </row>
    <row r="703" spans="1:13" x14ac:dyDescent="0.2">
      <c r="A703" s="29">
        <f>runs!C700</f>
        <v>0</v>
      </c>
      <c r="B703" s="29" t="str">
        <f>IF($A703=$C$2,runs!B700," ")</f>
        <v xml:space="preserve"> </v>
      </c>
      <c r="C703" s="29" t="e">
        <f>IF($A703=$C$2,runs!A700,1/0)</f>
        <v>#DIV/0!</v>
      </c>
      <c r="D703" s="29" t="e">
        <f>IF($A703=$C$2,Rohdaten!I700,1/0)</f>
        <v>#DIV/0!</v>
      </c>
      <c r="E703" s="29" t="e">
        <f>IF($A703=$C$2,runs!L700/runs!M700,1/0)</f>
        <v>#DIV/0!</v>
      </c>
      <c r="F703" s="29" t="e">
        <f>IF($A703=$C$2,runs!P700,1/0)</f>
        <v>#DIV/0!</v>
      </c>
      <c r="G703" s="29" t="e">
        <f>IF($A703=$C$2,runs!Q700,1/0)</f>
        <v>#DIV/0!</v>
      </c>
      <c r="H703" s="29" t="e">
        <f>IF($A703=$C$2,runs!R700,1/0)</f>
        <v>#DIV/0!</v>
      </c>
      <c r="I703" s="29" t="e">
        <f>IF($A703=$C$2,runs!S700,1/0)</f>
        <v>#DIV/0!</v>
      </c>
      <c r="J703" s="29" t="e">
        <f>IF($A703=$C$2,runs!O700/runs!M700,1/0)</f>
        <v>#DIV/0!</v>
      </c>
      <c r="K703" s="29" t="e">
        <f t="shared" si="10"/>
        <v>#DIV/0!</v>
      </c>
      <c r="L703" s="29" t="e">
        <f>IF($A703=$C$2,runs!W700,1/0)</f>
        <v>#DIV/0!</v>
      </c>
      <c r="M703" s="29" t="e">
        <f>IF($A703=$C$2,runs!X700,1/0)</f>
        <v>#DIV/0!</v>
      </c>
    </row>
    <row r="704" spans="1:13" x14ac:dyDescent="0.2">
      <c r="A704" s="29">
        <f>runs!C701</f>
        <v>0</v>
      </c>
      <c r="B704" s="29" t="str">
        <f>IF($A704=$C$2,runs!B701," ")</f>
        <v xml:space="preserve"> </v>
      </c>
      <c r="C704" s="29" t="e">
        <f>IF($A704=$C$2,runs!A701,1/0)</f>
        <v>#DIV/0!</v>
      </c>
      <c r="D704" s="29" t="e">
        <f>IF($A704=$C$2,Rohdaten!I701,1/0)</f>
        <v>#DIV/0!</v>
      </c>
      <c r="E704" s="29" t="e">
        <f>IF($A704=$C$2,runs!L701/runs!M701,1/0)</f>
        <v>#DIV/0!</v>
      </c>
      <c r="F704" s="29" t="e">
        <f>IF($A704=$C$2,runs!P701,1/0)</f>
        <v>#DIV/0!</v>
      </c>
      <c r="G704" s="29" t="e">
        <f>IF($A704=$C$2,runs!Q701,1/0)</f>
        <v>#DIV/0!</v>
      </c>
      <c r="H704" s="29" t="e">
        <f>IF($A704=$C$2,runs!R701,1/0)</f>
        <v>#DIV/0!</v>
      </c>
      <c r="I704" s="29" t="e">
        <f>IF($A704=$C$2,runs!S701,1/0)</f>
        <v>#DIV/0!</v>
      </c>
      <c r="J704" s="29" t="e">
        <f>IF($A704=$C$2,runs!O701/runs!M701,1/0)</f>
        <v>#DIV/0!</v>
      </c>
      <c r="K704" s="29" t="e">
        <f t="shared" si="10"/>
        <v>#DIV/0!</v>
      </c>
      <c r="L704" s="29" t="e">
        <f>IF($A704=$C$2,runs!W701,1/0)</f>
        <v>#DIV/0!</v>
      </c>
      <c r="M704" s="29" t="e">
        <f>IF($A704=$C$2,runs!X701,1/0)</f>
        <v>#DIV/0!</v>
      </c>
    </row>
    <row r="705" spans="1:13" x14ac:dyDescent="0.2">
      <c r="A705" s="29">
        <f>runs!C702</f>
        <v>0</v>
      </c>
      <c r="B705" s="29" t="str">
        <f>IF($A705=$C$2,runs!B702," ")</f>
        <v xml:space="preserve"> </v>
      </c>
      <c r="C705" s="29" t="e">
        <f>IF($A705=$C$2,runs!A702,1/0)</f>
        <v>#DIV/0!</v>
      </c>
      <c r="D705" s="29" t="e">
        <f>IF($A705=$C$2,Rohdaten!I702,1/0)</f>
        <v>#DIV/0!</v>
      </c>
      <c r="E705" s="29" t="e">
        <f>IF($A705=$C$2,runs!L702/runs!M702,1/0)</f>
        <v>#DIV/0!</v>
      </c>
      <c r="F705" s="29" t="e">
        <f>IF($A705=$C$2,runs!P702,1/0)</f>
        <v>#DIV/0!</v>
      </c>
      <c r="G705" s="29" t="e">
        <f>IF($A705=$C$2,runs!Q702,1/0)</f>
        <v>#DIV/0!</v>
      </c>
      <c r="H705" s="29" t="e">
        <f>IF($A705=$C$2,runs!R702,1/0)</f>
        <v>#DIV/0!</v>
      </c>
      <c r="I705" s="29" t="e">
        <f>IF($A705=$C$2,runs!S702,1/0)</f>
        <v>#DIV/0!</v>
      </c>
      <c r="J705" s="29" t="e">
        <f>IF($A705=$C$2,runs!O702/runs!M702,1/0)</f>
        <v>#DIV/0!</v>
      </c>
      <c r="K705" s="29" t="e">
        <f t="shared" si="10"/>
        <v>#DIV/0!</v>
      </c>
      <c r="L705" s="29" t="e">
        <f>IF($A705=$C$2,runs!W702,1/0)</f>
        <v>#DIV/0!</v>
      </c>
      <c r="M705" s="29" t="e">
        <f>IF($A705=$C$2,runs!X702,1/0)</f>
        <v>#DIV/0!</v>
      </c>
    </row>
    <row r="706" spans="1:13" x14ac:dyDescent="0.2">
      <c r="A706" s="29">
        <f>runs!C703</f>
        <v>0</v>
      </c>
      <c r="B706" s="29" t="str">
        <f>IF($A706=$C$2,runs!B703," ")</f>
        <v xml:space="preserve"> </v>
      </c>
      <c r="C706" s="29" t="e">
        <f>IF($A706=$C$2,runs!A703,1/0)</f>
        <v>#DIV/0!</v>
      </c>
      <c r="D706" s="29" t="e">
        <f>IF($A706=$C$2,Rohdaten!I703,1/0)</f>
        <v>#DIV/0!</v>
      </c>
      <c r="E706" s="29" t="e">
        <f>IF($A706=$C$2,runs!L703/runs!M703,1/0)</f>
        <v>#DIV/0!</v>
      </c>
      <c r="F706" s="29" t="e">
        <f>IF($A706=$C$2,runs!P703,1/0)</f>
        <v>#DIV/0!</v>
      </c>
      <c r="G706" s="29" t="e">
        <f>IF($A706=$C$2,runs!Q703,1/0)</f>
        <v>#DIV/0!</v>
      </c>
      <c r="H706" s="29" t="e">
        <f>IF($A706=$C$2,runs!R703,1/0)</f>
        <v>#DIV/0!</v>
      </c>
      <c r="I706" s="29" t="e">
        <f>IF($A706=$C$2,runs!S703,1/0)</f>
        <v>#DIV/0!</v>
      </c>
      <c r="J706" s="29" t="e">
        <f>IF($A706=$C$2,runs!O703/runs!M703,1/0)</f>
        <v>#DIV/0!</v>
      </c>
      <c r="K706" s="29" t="e">
        <f t="shared" si="10"/>
        <v>#DIV/0!</v>
      </c>
      <c r="L706" s="29" t="e">
        <f>IF($A706=$C$2,runs!W703,1/0)</f>
        <v>#DIV/0!</v>
      </c>
      <c r="M706" s="29" t="e">
        <f>IF($A706=$C$2,runs!X703,1/0)</f>
        <v>#DIV/0!</v>
      </c>
    </row>
    <row r="707" spans="1:13" x14ac:dyDescent="0.2">
      <c r="A707" s="29">
        <f>runs!C704</f>
        <v>0</v>
      </c>
      <c r="B707" s="29" t="str">
        <f>IF($A707=$C$2,runs!B704," ")</f>
        <v xml:space="preserve"> </v>
      </c>
      <c r="C707" s="29" t="e">
        <f>IF($A707=$C$2,runs!A704,1/0)</f>
        <v>#DIV/0!</v>
      </c>
      <c r="D707" s="29" t="e">
        <f>IF($A707=$C$2,Rohdaten!I704,1/0)</f>
        <v>#DIV/0!</v>
      </c>
      <c r="E707" s="29" t="e">
        <f>IF($A707=$C$2,runs!L704/runs!M704,1/0)</f>
        <v>#DIV/0!</v>
      </c>
      <c r="F707" s="29" t="e">
        <f>IF($A707=$C$2,runs!P704,1/0)</f>
        <v>#DIV/0!</v>
      </c>
      <c r="G707" s="29" t="e">
        <f>IF($A707=$C$2,runs!Q704,1/0)</f>
        <v>#DIV/0!</v>
      </c>
      <c r="H707" s="29" t="e">
        <f>IF($A707=$C$2,runs!R704,1/0)</f>
        <v>#DIV/0!</v>
      </c>
      <c r="I707" s="29" t="e">
        <f>IF($A707=$C$2,runs!S704,1/0)</f>
        <v>#DIV/0!</v>
      </c>
      <c r="J707" s="29" t="e">
        <f>IF($A707=$C$2,runs!O704/runs!M704,1/0)</f>
        <v>#DIV/0!</v>
      </c>
      <c r="K707" s="29" t="e">
        <f t="shared" si="10"/>
        <v>#DIV/0!</v>
      </c>
      <c r="L707" s="29" t="e">
        <f>IF($A707=$C$2,runs!W704,1/0)</f>
        <v>#DIV/0!</v>
      </c>
      <c r="M707" s="29" t="e">
        <f>IF($A707=$C$2,runs!X704,1/0)</f>
        <v>#DIV/0!</v>
      </c>
    </row>
    <row r="708" spans="1:13" x14ac:dyDescent="0.2">
      <c r="A708" s="29">
        <f>runs!C705</f>
        <v>0</v>
      </c>
      <c r="B708" s="29" t="str">
        <f>IF($A708=$C$2,runs!B705," ")</f>
        <v xml:space="preserve"> </v>
      </c>
      <c r="C708" s="29" t="e">
        <f>IF($A708=$C$2,runs!A705,1/0)</f>
        <v>#DIV/0!</v>
      </c>
      <c r="D708" s="29" t="e">
        <f>IF($A708=$C$2,Rohdaten!I705,1/0)</f>
        <v>#DIV/0!</v>
      </c>
      <c r="E708" s="29" t="e">
        <f>IF($A708=$C$2,runs!L705/runs!M705,1/0)</f>
        <v>#DIV/0!</v>
      </c>
      <c r="F708" s="29" t="e">
        <f>IF($A708=$C$2,runs!P705,1/0)</f>
        <v>#DIV/0!</v>
      </c>
      <c r="G708" s="29" t="e">
        <f>IF($A708=$C$2,runs!Q705,1/0)</f>
        <v>#DIV/0!</v>
      </c>
      <c r="H708" s="29" t="e">
        <f>IF($A708=$C$2,runs!R705,1/0)</f>
        <v>#DIV/0!</v>
      </c>
      <c r="I708" s="29" t="e">
        <f>IF($A708=$C$2,runs!S705,1/0)</f>
        <v>#DIV/0!</v>
      </c>
      <c r="J708" s="29" t="e">
        <f>IF($A708=$C$2,runs!O705/runs!M705,1/0)</f>
        <v>#DIV/0!</v>
      </c>
      <c r="K708" s="29" t="e">
        <f t="shared" si="10"/>
        <v>#DIV/0!</v>
      </c>
      <c r="L708" s="29" t="e">
        <f>IF($A708=$C$2,runs!W705,1/0)</f>
        <v>#DIV/0!</v>
      </c>
      <c r="M708" s="29" t="e">
        <f>IF($A708=$C$2,runs!X705,1/0)</f>
        <v>#DIV/0!</v>
      </c>
    </row>
    <row r="709" spans="1:13" x14ac:dyDescent="0.2">
      <c r="A709" s="29">
        <f>runs!C706</f>
        <v>0</v>
      </c>
      <c r="B709" s="29" t="str">
        <f>IF($A709=$C$2,runs!B706," ")</f>
        <v xml:space="preserve"> </v>
      </c>
      <c r="C709" s="29" t="e">
        <f>IF($A709=$C$2,runs!A706,1/0)</f>
        <v>#DIV/0!</v>
      </c>
      <c r="D709" s="29" t="e">
        <f>IF($A709=$C$2,Rohdaten!I706,1/0)</f>
        <v>#DIV/0!</v>
      </c>
      <c r="E709" s="29" t="e">
        <f>IF($A709=$C$2,runs!L706/runs!M706,1/0)</f>
        <v>#DIV/0!</v>
      </c>
      <c r="F709" s="29" t="e">
        <f>IF($A709=$C$2,runs!P706,1/0)</f>
        <v>#DIV/0!</v>
      </c>
      <c r="G709" s="29" t="e">
        <f>IF($A709=$C$2,runs!Q706,1/0)</f>
        <v>#DIV/0!</v>
      </c>
      <c r="H709" s="29" t="e">
        <f>IF($A709=$C$2,runs!R706,1/0)</f>
        <v>#DIV/0!</v>
      </c>
      <c r="I709" s="29" t="e">
        <f>IF($A709=$C$2,runs!S706,1/0)</f>
        <v>#DIV/0!</v>
      </c>
      <c r="J709" s="29" t="e">
        <f>IF($A709=$C$2,runs!O706/runs!M706,1/0)</f>
        <v>#DIV/0!</v>
      </c>
      <c r="K709" s="29" t="e">
        <f t="shared" si="10"/>
        <v>#DIV/0!</v>
      </c>
      <c r="L709" s="29" t="e">
        <f>IF($A709=$C$2,runs!W706,1/0)</f>
        <v>#DIV/0!</v>
      </c>
      <c r="M709" s="29" t="e">
        <f>IF($A709=$C$2,runs!X706,1/0)</f>
        <v>#DIV/0!</v>
      </c>
    </row>
    <row r="710" spans="1:13" x14ac:dyDescent="0.2">
      <c r="A710" s="29">
        <f>runs!C707</f>
        <v>0</v>
      </c>
      <c r="B710" s="29" t="str">
        <f>IF($A710=$C$2,runs!B707," ")</f>
        <v xml:space="preserve"> </v>
      </c>
      <c r="C710" s="29" t="e">
        <f>IF($A710=$C$2,runs!A707,1/0)</f>
        <v>#DIV/0!</v>
      </c>
      <c r="D710" s="29" t="e">
        <f>IF($A710=$C$2,Rohdaten!I707,1/0)</f>
        <v>#DIV/0!</v>
      </c>
      <c r="E710" s="29" t="e">
        <f>IF($A710=$C$2,runs!L707/runs!M707,1/0)</f>
        <v>#DIV/0!</v>
      </c>
      <c r="F710" s="29" t="e">
        <f>IF($A710=$C$2,runs!P707,1/0)</f>
        <v>#DIV/0!</v>
      </c>
      <c r="G710" s="29" t="e">
        <f>IF($A710=$C$2,runs!Q707,1/0)</f>
        <v>#DIV/0!</v>
      </c>
      <c r="H710" s="29" t="e">
        <f>IF($A710=$C$2,runs!R707,1/0)</f>
        <v>#DIV/0!</v>
      </c>
      <c r="I710" s="29" t="e">
        <f>IF($A710=$C$2,runs!S707,1/0)</f>
        <v>#DIV/0!</v>
      </c>
      <c r="J710" s="29" t="e">
        <f>IF($A710=$C$2,runs!O707/runs!M707,1/0)</f>
        <v>#DIV/0!</v>
      </c>
      <c r="K710" s="29" t="e">
        <f t="shared" ref="K710:K773" si="11">J710*1000000000</f>
        <v>#DIV/0!</v>
      </c>
      <c r="L710" s="29" t="e">
        <f>IF($A710=$C$2,runs!W707,1/0)</f>
        <v>#DIV/0!</v>
      </c>
      <c r="M710" s="29" t="e">
        <f>IF($A710=$C$2,runs!X707,1/0)</f>
        <v>#DIV/0!</v>
      </c>
    </row>
    <row r="711" spans="1:13" x14ac:dyDescent="0.2">
      <c r="A711" s="29">
        <f>runs!C708</f>
        <v>0</v>
      </c>
      <c r="B711" s="29" t="str">
        <f>IF($A711=$C$2,runs!B708," ")</f>
        <v xml:space="preserve"> </v>
      </c>
      <c r="C711" s="29" t="e">
        <f>IF($A711=$C$2,runs!A708,1/0)</f>
        <v>#DIV/0!</v>
      </c>
      <c r="D711" s="29" t="e">
        <f>IF($A711=$C$2,Rohdaten!I708,1/0)</f>
        <v>#DIV/0!</v>
      </c>
      <c r="E711" s="29" t="e">
        <f>IF($A711=$C$2,runs!L708/runs!M708,1/0)</f>
        <v>#DIV/0!</v>
      </c>
      <c r="F711" s="29" t="e">
        <f>IF($A711=$C$2,runs!P708,1/0)</f>
        <v>#DIV/0!</v>
      </c>
      <c r="G711" s="29" t="e">
        <f>IF($A711=$C$2,runs!Q708,1/0)</f>
        <v>#DIV/0!</v>
      </c>
      <c r="H711" s="29" t="e">
        <f>IF($A711=$C$2,runs!R708,1/0)</f>
        <v>#DIV/0!</v>
      </c>
      <c r="I711" s="29" t="e">
        <f>IF($A711=$C$2,runs!S708,1/0)</f>
        <v>#DIV/0!</v>
      </c>
      <c r="J711" s="29" t="e">
        <f>IF($A711=$C$2,runs!O708/runs!M708,1/0)</f>
        <v>#DIV/0!</v>
      </c>
      <c r="K711" s="29" t="e">
        <f t="shared" si="11"/>
        <v>#DIV/0!</v>
      </c>
      <c r="L711" s="29" t="e">
        <f>IF($A711=$C$2,runs!W708,1/0)</f>
        <v>#DIV/0!</v>
      </c>
      <c r="M711" s="29" t="e">
        <f>IF($A711=$C$2,runs!X708,1/0)</f>
        <v>#DIV/0!</v>
      </c>
    </row>
    <row r="712" spans="1:13" x14ac:dyDescent="0.2">
      <c r="A712" s="29">
        <f>runs!C709</f>
        <v>0</v>
      </c>
      <c r="B712" s="29" t="str">
        <f>IF($A712=$C$2,runs!B709," ")</f>
        <v xml:space="preserve"> </v>
      </c>
      <c r="C712" s="29" t="e">
        <f>IF($A712=$C$2,runs!A709,1/0)</f>
        <v>#DIV/0!</v>
      </c>
      <c r="D712" s="29" t="e">
        <f>IF($A712=$C$2,Rohdaten!I709,1/0)</f>
        <v>#DIV/0!</v>
      </c>
      <c r="E712" s="29" t="e">
        <f>IF($A712=$C$2,runs!L709/runs!M709,1/0)</f>
        <v>#DIV/0!</v>
      </c>
      <c r="F712" s="29" t="e">
        <f>IF($A712=$C$2,runs!P709,1/0)</f>
        <v>#DIV/0!</v>
      </c>
      <c r="G712" s="29" t="e">
        <f>IF($A712=$C$2,runs!Q709,1/0)</f>
        <v>#DIV/0!</v>
      </c>
      <c r="H712" s="29" t="e">
        <f>IF($A712=$C$2,runs!R709,1/0)</f>
        <v>#DIV/0!</v>
      </c>
      <c r="I712" s="29" t="e">
        <f>IF($A712=$C$2,runs!S709,1/0)</f>
        <v>#DIV/0!</v>
      </c>
      <c r="J712" s="29" t="e">
        <f>IF($A712=$C$2,runs!O709/runs!M709,1/0)</f>
        <v>#DIV/0!</v>
      </c>
      <c r="K712" s="29" t="e">
        <f t="shared" si="11"/>
        <v>#DIV/0!</v>
      </c>
      <c r="L712" s="29" t="e">
        <f>IF($A712=$C$2,runs!W709,1/0)</f>
        <v>#DIV/0!</v>
      </c>
      <c r="M712" s="29" t="e">
        <f>IF($A712=$C$2,runs!X709,1/0)</f>
        <v>#DIV/0!</v>
      </c>
    </row>
    <row r="713" spans="1:13" x14ac:dyDescent="0.2">
      <c r="A713" s="29">
        <f>runs!C710</f>
        <v>0</v>
      </c>
      <c r="B713" s="29" t="str">
        <f>IF($A713=$C$2,runs!B710," ")</f>
        <v xml:space="preserve"> </v>
      </c>
      <c r="C713" s="29" t="e">
        <f>IF($A713=$C$2,runs!A710,1/0)</f>
        <v>#DIV/0!</v>
      </c>
      <c r="D713" s="29" t="e">
        <f>IF($A713=$C$2,Rohdaten!I710,1/0)</f>
        <v>#DIV/0!</v>
      </c>
      <c r="E713" s="29" t="e">
        <f>IF($A713=$C$2,runs!L710/runs!M710,1/0)</f>
        <v>#DIV/0!</v>
      </c>
      <c r="F713" s="29" t="e">
        <f>IF($A713=$C$2,runs!P710,1/0)</f>
        <v>#DIV/0!</v>
      </c>
      <c r="G713" s="29" t="e">
        <f>IF($A713=$C$2,runs!Q710,1/0)</f>
        <v>#DIV/0!</v>
      </c>
      <c r="H713" s="29" t="e">
        <f>IF($A713=$C$2,runs!R710,1/0)</f>
        <v>#DIV/0!</v>
      </c>
      <c r="I713" s="29" t="e">
        <f>IF($A713=$C$2,runs!S710,1/0)</f>
        <v>#DIV/0!</v>
      </c>
      <c r="J713" s="29" t="e">
        <f>IF($A713=$C$2,runs!O710/runs!M710,1/0)</f>
        <v>#DIV/0!</v>
      </c>
      <c r="K713" s="29" t="e">
        <f t="shared" si="11"/>
        <v>#DIV/0!</v>
      </c>
      <c r="L713" s="29" t="e">
        <f>IF($A713=$C$2,runs!W710,1/0)</f>
        <v>#DIV/0!</v>
      </c>
      <c r="M713" s="29" t="e">
        <f>IF($A713=$C$2,runs!X710,1/0)</f>
        <v>#DIV/0!</v>
      </c>
    </row>
    <row r="714" spans="1:13" x14ac:dyDescent="0.2">
      <c r="A714" s="29">
        <f>runs!C711</f>
        <v>0</v>
      </c>
      <c r="B714" s="29" t="str">
        <f>IF($A714=$C$2,runs!B711," ")</f>
        <v xml:space="preserve"> </v>
      </c>
      <c r="C714" s="29" t="e">
        <f>IF($A714=$C$2,runs!A711,1/0)</f>
        <v>#DIV/0!</v>
      </c>
      <c r="D714" s="29" t="e">
        <f>IF($A714=$C$2,Rohdaten!I711,1/0)</f>
        <v>#DIV/0!</v>
      </c>
      <c r="E714" s="29" t="e">
        <f>IF($A714=$C$2,runs!L711/runs!M711,1/0)</f>
        <v>#DIV/0!</v>
      </c>
      <c r="F714" s="29" t="e">
        <f>IF($A714=$C$2,runs!P711,1/0)</f>
        <v>#DIV/0!</v>
      </c>
      <c r="G714" s="29" t="e">
        <f>IF($A714=$C$2,runs!Q711,1/0)</f>
        <v>#DIV/0!</v>
      </c>
      <c r="H714" s="29" t="e">
        <f>IF($A714=$C$2,runs!R711,1/0)</f>
        <v>#DIV/0!</v>
      </c>
      <c r="I714" s="29" t="e">
        <f>IF($A714=$C$2,runs!S711,1/0)</f>
        <v>#DIV/0!</v>
      </c>
      <c r="J714" s="29" t="e">
        <f>IF($A714=$C$2,runs!O711/runs!M711,1/0)</f>
        <v>#DIV/0!</v>
      </c>
      <c r="K714" s="29" t="e">
        <f t="shared" si="11"/>
        <v>#DIV/0!</v>
      </c>
      <c r="L714" s="29" t="e">
        <f>IF($A714=$C$2,runs!W711,1/0)</f>
        <v>#DIV/0!</v>
      </c>
      <c r="M714" s="29" t="e">
        <f>IF($A714=$C$2,runs!X711,1/0)</f>
        <v>#DIV/0!</v>
      </c>
    </row>
    <row r="715" spans="1:13" x14ac:dyDescent="0.2">
      <c r="A715" s="29">
        <f>runs!C712</f>
        <v>0</v>
      </c>
      <c r="B715" s="29" t="str">
        <f>IF($A715=$C$2,runs!B712," ")</f>
        <v xml:space="preserve"> </v>
      </c>
      <c r="C715" s="29" t="e">
        <f>IF($A715=$C$2,runs!A712,1/0)</f>
        <v>#DIV/0!</v>
      </c>
      <c r="D715" s="29" t="e">
        <f>IF($A715=$C$2,Rohdaten!I712,1/0)</f>
        <v>#DIV/0!</v>
      </c>
      <c r="E715" s="29" t="e">
        <f>IF($A715=$C$2,runs!L712/runs!M712,1/0)</f>
        <v>#DIV/0!</v>
      </c>
      <c r="F715" s="29" t="e">
        <f>IF($A715=$C$2,runs!P712,1/0)</f>
        <v>#DIV/0!</v>
      </c>
      <c r="G715" s="29" t="e">
        <f>IF($A715=$C$2,runs!Q712,1/0)</f>
        <v>#DIV/0!</v>
      </c>
      <c r="H715" s="29" t="e">
        <f>IF($A715=$C$2,runs!R712,1/0)</f>
        <v>#DIV/0!</v>
      </c>
      <c r="I715" s="29" t="e">
        <f>IF($A715=$C$2,runs!S712,1/0)</f>
        <v>#DIV/0!</v>
      </c>
      <c r="J715" s="29" t="e">
        <f>IF($A715=$C$2,runs!O712/runs!M712,1/0)</f>
        <v>#DIV/0!</v>
      </c>
      <c r="K715" s="29" t="e">
        <f t="shared" si="11"/>
        <v>#DIV/0!</v>
      </c>
      <c r="L715" s="29" t="e">
        <f>IF($A715=$C$2,runs!W712,1/0)</f>
        <v>#DIV/0!</v>
      </c>
      <c r="M715" s="29" t="e">
        <f>IF($A715=$C$2,runs!X712,1/0)</f>
        <v>#DIV/0!</v>
      </c>
    </row>
    <row r="716" spans="1:13" x14ac:dyDescent="0.2">
      <c r="A716" s="29">
        <f>runs!C713</f>
        <v>0</v>
      </c>
      <c r="B716" s="29" t="str">
        <f>IF($A716=$C$2,runs!B713," ")</f>
        <v xml:space="preserve"> </v>
      </c>
      <c r="C716" s="29" t="e">
        <f>IF($A716=$C$2,runs!A713,1/0)</f>
        <v>#DIV/0!</v>
      </c>
      <c r="D716" s="29" t="e">
        <f>IF($A716=$C$2,Rohdaten!I713,1/0)</f>
        <v>#DIV/0!</v>
      </c>
      <c r="E716" s="29" t="e">
        <f>IF($A716=$C$2,runs!L713/runs!M713,1/0)</f>
        <v>#DIV/0!</v>
      </c>
      <c r="F716" s="29" t="e">
        <f>IF($A716=$C$2,runs!P713,1/0)</f>
        <v>#DIV/0!</v>
      </c>
      <c r="G716" s="29" t="e">
        <f>IF($A716=$C$2,runs!Q713,1/0)</f>
        <v>#DIV/0!</v>
      </c>
      <c r="H716" s="29" t="e">
        <f>IF($A716=$C$2,runs!R713,1/0)</f>
        <v>#DIV/0!</v>
      </c>
      <c r="I716" s="29" t="e">
        <f>IF($A716=$C$2,runs!S713,1/0)</f>
        <v>#DIV/0!</v>
      </c>
      <c r="J716" s="29" t="e">
        <f>IF($A716=$C$2,runs!O713/runs!M713,1/0)</f>
        <v>#DIV/0!</v>
      </c>
      <c r="K716" s="29" t="e">
        <f t="shared" si="11"/>
        <v>#DIV/0!</v>
      </c>
      <c r="L716" s="29" t="e">
        <f>IF($A716=$C$2,runs!W713,1/0)</f>
        <v>#DIV/0!</v>
      </c>
      <c r="M716" s="29" t="e">
        <f>IF($A716=$C$2,runs!X713,1/0)</f>
        <v>#DIV/0!</v>
      </c>
    </row>
    <row r="717" spans="1:13" x14ac:dyDescent="0.2">
      <c r="A717" s="29">
        <f>runs!C714</f>
        <v>0</v>
      </c>
      <c r="B717" s="29" t="str">
        <f>IF($A717=$C$2,runs!B714," ")</f>
        <v xml:space="preserve"> </v>
      </c>
      <c r="C717" s="29" t="e">
        <f>IF($A717=$C$2,runs!A714,1/0)</f>
        <v>#DIV/0!</v>
      </c>
      <c r="D717" s="29" t="e">
        <f>IF($A717=$C$2,Rohdaten!I714,1/0)</f>
        <v>#DIV/0!</v>
      </c>
      <c r="E717" s="29" t="e">
        <f>IF($A717=$C$2,runs!L714/runs!M714,1/0)</f>
        <v>#DIV/0!</v>
      </c>
      <c r="F717" s="29" t="e">
        <f>IF($A717=$C$2,runs!P714,1/0)</f>
        <v>#DIV/0!</v>
      </c>
      <c r="G717" s="29" t="e">
        <f>IF($A717=$C$2,runs!Q714,1/0)</f>
        <v>#DIV/0!</v>
      </c>
      <c r="H717" s="29" t="e">
        <f>IF($A717=$C$2,runs!R714,1/0)</f>
        <v>#DIV/0!</v>
      </c>
      <c r="I717" s="29" t="e">
        <f>IF($A717=$C$2,runs!S714,1/0)</f>
        <v>#DIV/0!</v>
      </c>
      <c r="J717" s="29" t="e">
        <f>IF($A717=$C$2,runs!O714/runs!M714,1/0)</f>
        <v>#DIV/0!</v>
      </c>
      <c r="K717" s="29" t="e">
        <f t="shared" si="11"/>
        <v>#DIV/0!</v>
      </c>
      <c r="L717" s="29" t="e">
        <f>IF($A717=$C$2,runs!W714,1/0)</f>
        <v>#DIV/0!</v>
      </c>
      <c r="M717" s="29" t="e">
        <f>IF($A717=$C$2,runs!X714,1/0)</f>
        <v>#DIV/0!</v>
      </c>
    </row>
    <row r="718" spans="1:13" x14ac:dyDescent="0.2">
      <c r="A718" s="29">
        <f>runs!C715</f>
        <v>0</v>
      </c>
      <c r="B718" s="29" t="str">
        <f>IF($A718=$C$2,runs!B715," ")</f>
        <v xml:space="preserve"> </v>
      </c>
      <c r="C718" s="29" t="e">
        <f>IF($A718=$C$2,runs!A715,1/0)</f>
        <v>#DIV/0!</v>
      </c>
      <c r="D718" s="29" t="e">
        <f>IF($A718=$C$2,Rohdaten!I715,1/0)</f>
        <v>#DIV/0!</v>
      </c>
      <c r="E718" s="29" t="e">
        <f>IF($A718=$C$2,runs!L715/runs!M715,1/0)</f>
        <v>#DIV/0!</v>
      </c>
      <c r="F718" s="29" t="e">
        <f>IF($A718=$C$2,runs!P715,1/0)</f>
        <v>#DIV/0!</v>
      </c>
      <c r="G718" s="29" t="e">
        <f>IF($A718=$C$2,runs!Q715,1/0)</f>
        <v>#DIV/0!</v>
      </c>
      <c r="H718" s="29" t="e">
        <f>IF($A718=$C$2,runs!R715,1/0)</f>
        <v>#DIV/0!</v>
      </c>
      <c r="I718" s="29" t="e">
        <f>IF($A718=$C$2,runs!S715,1/0)</f>
        <v>#DIV/0!</v>
      </c>
      <c r="J718" s="29" t="e">
        <f>IF($A718=$C$2,runs!O715/runs!M715,1/0)</f>
        <v>#DIV/0!</v>
      </c>
      <c r="K718" s="29" t="e">
        <f t="shared" si="11"/>
        <v>#DIV/0!</v>
      </c>
      <c r="L718" s="29" t="e">
        <f>IF($A718=$C$2,runs!W715,1/0)</f>
        <v>#DIV/0!</v>
      </c>
      <c r="M718" s="29" t="e">
        <f>IF($A718=$C$2,runs!X715,1/0)</f>
        <v>#DIV/0!</v>
      </c>
    </row>
    <row r="719" spans="1:13" x14ac:dyDescent="0.2">
      <c r="A719" s="29">
        <f>runs!C716</f>
        <v>0</v>
      </c>
      <c r="B719" s="29" t="str">
        <f>IF($A719=$C$2,runs!B716," ")</f>
        <v xml:space="preserve"> </v>
      </c>
      <c r="C719" s="29" t="e">
        <f>IF($A719=$C$2,runs!A716,1/0)</f>
        <v>#DIV/0!</v>
      </c>
      <c r="D719" s="29" t="e">
        <f>IF($A719=$C$2,Rohdaten!I716,1/0)</f>
        <v>#DIV/0!</v>
      </c>
      <c r="E719" s="29" t="e">
        <f>IF($A719=$C$2,runs!L716/runs!M716,1/0)</f>
        <v>#DIV/0!</v>
      </c>
      <c r="F719" s="29" t="e">
        <f>IF($A719=$C$2,runs!P716,1/0)</f>
        <v>#DIV/0!</v>
      </c>
      <c r="G719" s="29" t="e">
        <f>IF($A719=$C$2,runs!Q716,1/0)</f>
        <v>#DIV/0!</v>
      </c>
      <c r="H719" s="29" t="e">
        <f>IF($A719=$C$2,runs!R716,1/0)</f>
        <v>#DIV/0!</v>
      </c>
      <c r="I719" s="29" t="e">
        <f>IF($A719=$C$2,runs!S716,1/0)</f>
        <v>#DIV/0!</v>
      </c>
      <c r="J719" s="29" t="e">
        <f>IF($A719=$C$2,runs!O716/runs!M716,1/0)</f>
        <v>#DIV/0!</v>
      </c>
      <c r="K719" s="29" t="e">
        <f t="shared" si="11"/>
        <v>#DIV/0!</v>
      </c>
      <c r="L719" s="29" t="e">
        <f>IF($A719=$C$2,runs!W716,1/0)</f>
        <v>#DIV/0!</v>
      </c>
      <c r="M719" s="29" t="e">
        <f>IF($A719=$C$2,runs!X716,1/0)</f>
        <v>#DIV/0!</v>
      </c>
    </row>
    <row r="720" spans="1:13" x14ac:dyDescent="0.2">
      <c r="A720" s="29">
        <f>runs!C717</f>
        <v>0</v>
      </c>
      <c r="B720" s="29" t="str">
        <f>IF($A720=$C$2,runs!B717," ")</f>
        <v xml:space="preserve"> </v>
      </c>
      <c r="C720" s="29" t="e">
        <f>IF($A720=$C$2,runs!A717,1/0)</f>
        <v>#DIV/0!</v>
      </c>
      <c r="D720" s="29" t="e">
        <f>IF($A720=$C$2,Rohdaten!I717,1/0)</f>
        <v>#DIV/0!</v>
      </c>
      <c r="E720" s="29" t="e">
        <f>IF($A720=$C$2,runs!L717/runs!M717,1/0)</f>
        <v>#DIV/0!</v>
      </c>
      <c r="F720" s="29" t="e">
        <f>IF($A720=$C$2,runs!P717,1/0)</f>
        <v>#DIV/0!</v>
      </c>
      <c r="G720" s="29" t="e">
        <f>IF($A720=$C$2,runs!Q717,1/0)</f>
        <v>#DIV/0!</v>
      </c>
      <c r="H720" s="29" t="e">
        <f>IF($A720=$C$2,runs!R717,1/0)</f>
        <v>#DIV/0!</v>
      </c>
      <c r="I720" s="29" t="e">
        <f>IF($A720=$C$2,runs!S717,1/0)</f>
        <v>#DIV/0!</v>
      </c>
      <c r="J720" s="29" t="e">
        <f>IF($A720=$C$2,runs!O717/runs!M717,1/0)</f>
        <v>#DIV/0!</v>
      </c>
      <c r="K720" s="29" t="e">
        <f t="shared" si="11"/>
        <v>#DIV/0!</v>
      </c>
      <c r="L720" s="29" t="e">
        <f>IF($A720=$C$2,runs!W717,1/0)</f>
        <v>#DIV/0!</v>
      </c>
      <c r="M720" s="29" t="e">
        <f>IF($A720=$C$2,runs!X717,1/0)</f>
        <v>#DIV/0!</v>
      </c>
    </row>
    <row r="721" spans="1:13" x14ac:dyDescent="0.2">
      <c r="A721" s="29">
        <f>runs!C718</f>
        <v>0</v>
      </c>
      <c r="B721" s="29" t="str">
        <f>IF($A721=$C$2,runs!B718," ")</f>
        <v xml:space="preserve"> </v>
      </c>
      <c r="C721" s="29" t="e">
        <f>IF($A721=$C$2,runs!A718,1/0)</f>
        <v>#DIV/0!</v>
      </c>
      <c r="D721" s="29" t="e">
        <f>IF($A721=$C$2,Rohdaten!I718,1/0)</f>
        <v>#DIV/0!</v>
      </c>
      <c r="E721" s="29" t="e">
        <f>IF($A721=$C$2,runs!L718/runs!M718,1/0)</f>
        <v>#DIV/0!</v>
      </c>
      <c r="F721" s="29" t="e">
        <f>IF($A721=$C$2,runs!P718,1/0)</f>
        <v>#DIV/0!</v>
      </c>
      <c r="G721" s="29" t="e">
        <f>IF($A721=$C$2,runs!Q718,1/0)</f>
        <v>#DIV/0!</v>
      </c>
      <c r="H721" s="29" t="e">
        <f>IF($A721=$C$2,runs!R718,1/0)</f>
        <v>#DIV/0!</v>
      </c>
      <c r="I721" s="29" t="e">
        <f>IF($A721=$C$2,runs!S718,1/0)</f>
        <v>#DIV/0!</v>
      </c>
      <c r="J721" s="29" t="e">
        <f>IF($A721=$C$2,runs!O718/runs!M718,1/0)</f>
        <v>#DIV/0!</v>
      </c>
      <c r="K721" s="29" t="e">
        <f t="shared" si="11"/>
        <v>#DIV/0!</v>
      </c>
      <c r="L721" s="29" t="e">
        <f>IF($A721=$C$2,runs!W718,1/0)</f>
        <v>#DIV/0!</v>
      </c>
      <c r="M721" s="29" t="e">
        <f>IF($A721=$C$2,runs!X718,1/0)</f>
        <v>#DIV/0!</v>
      </c>
    </row>
    <row r="722" spans="1:13" x14ac:dyDescent="0.2">
      <c r="A722" s="29">
        <f>runs!C719</f>
        <v>0</v>
      </c>
      <c r="B722" s="29" t="str">
        <f>IF($A722=$C$2,runs!B719," ")</f>
        <v xml:space="preserve"> </v>
      </c>
      <c r="C722" s="29" t="e">
        <f>IF($A722=$C$2,runs!A719,1/0)</f>
        <v>#DIV/0!</v>
      </c>
      <c r="D722" s="29" t="e">
        <f>IF($A722=$C$2,Rohdaten!I719,1/0)</f>
        <v>#DIV/0!</v>
      </c>
      <c r="E722" s="29" t="e">
        <f>IF($A722=$C$2,runs!L719/runs!M719,1/0)</f>
        <v>#DIV/0!</v>
      </c>
      <c r="F722" s="29" t="e">
        <f>IF($A722=$C$2,runs!P719,1/0)</f>
        <v>#DIV/0!</v>
      </c>
      <c r="G722" s="29" t="e">
        <f>IF($A722=$C$2,runs!Q719,1/0)</f>
        <v>#DIV/0!</v>
      </c>
      <c r="H722" s="29" t="e">
        <f>IF($A722=$C$2,runs!R719,1/0)</f>
        <v>#DIV/0!</v>
      </c>
      <c r="I722" s="29" t="e">
        <f>IF($A722=$C$2,runs!S719,1/0)</f>
        <v>#DIV/0!</v>
      </c>
      <c r="J722" s="29" t="e">
        <f>IF($A722=$C$2,runs!O719/runs!M719,1/0)</f>
        <v>#DIV/0!</v>
      </c>
      <c r="K722" s="29" t="e">
        <f t="shared" si="11"/>
        <v>#DIV/0!</v>
      </c>
      <c r="L722" s="29" t="e">
        <f>IF($A722=$C$2,runs!W719,1/0)</f>
        <v>#DIV/0!</v>
      </c>
      <c r="M722" s="29" t="e">
        <f>IF($A722=$C$2,runs!X719,1/0)</f>
        <v>#DIV/0!</v>
      </c>
    </row>
    <row r="723" spans="1:13" x14ac:dyDescent="0.2">
      <c r="A723" s="29">
        <f>runs!C720</f>
        <v>0</v>
      </c>
      <c r="B723" s="29" t="str">
        <f>IF($A723=$C$2,runs!B720," ")</f>
        <v xml:space="preserve"> </v>
      </c>
      <c r="C723" s="29" t="e">
        <f>IF($A723=$C$2,runs!A720,1/0)</f>
        <v>#DIV/0!</v>
      </c>
      <c r="D723" s="29" t="e">
        <f>IF($A723=$C$2,Rohdaten!I720,1/0)</f>
        <v>#DIV/0!</v>
      </c>
      <c r="E723" s="29" t="e">
        <f>IF($A723=$C$2,runs!L720/runs!M720,1/0)</f>
        <v>#DIV/0!</v>
      </c>
      <c r="F723" s="29" t="e">
        <f>IF($A723=$C$2,runs!P720,1/0)</f>
        <v>#DIV/0!</v>
      </c>
      <c r="G723" s="29" t="e">
        <f>IF($A723=$C$2,runs!Q720,1/0)</f>
        <v>#DIV/0!</v>
      </c>
      <c r="H723" s="29" t="e">
        <f>IF($A723=$C$2,runs!R720,1/0)</f>
        <v>#DIV/0!</v>
      </c>
      <c r="I723" s="29" t="e">
        <f>IF($A723=$C$2,runs!S720,1/0)</f>
        <v>#DIV/0!</v>
      </c>
      <c r="J723" s="29" t="e">
        <f>IF($A723=$C$2,runs!O720/runs!M720,1/0)</f>
        <v>#DIV/0!</v>
      </c>
      <c r="K723" s="29" t="e">
        <f t="shared" si="11"/>
        <v>#DIV/0!</v>
      </c>
      <c r="L723" s="29" t="e">
        <f>IF($A723=$C$2,runs!W720,1/0)</f>
        <v>#DIV/0!</v>
      </c>
      <c r="M723" s="29" t="e">
        <f>IF($A723=$C$2,runs!X720,1/0)</f>
        <v>#DIV/0!</v>
      </c>
    </row>
    <row r="724" spans="1:13" x14ac:dyDescent="0.2">
      <c r="A724" s="29">
        <f>runs!C721</f>
        <v>0</v>
      </c>
      <c r="B724" s="29" t="str">
        <f>IF($A724=$C$2,runs!B721," ")</f>
        <v xml:space="preserve"> </v>
      </c>
      <c r="C724" s="29" t="e">
        <f>IF($A724=$C$2,runs!A721,1/0)</f>
        <v>#DIV/0!</v>
      </c>
      <c r="D724" s="29" t="e">
        <f>IF($A724=$C$2,Rohdaten!I721,1/0)</f>
        <v>#DIV/0!</v>
      </c>
      <c r="E724" s="29" t="e">
        <f>IF($A724=$C$2,runs!L721/runs!M721,1/0)</f>
        <v>#DIV/0!</v>
      </c>
      <c r="F724" s="29" t="e">
        <f>IF($A724=$C$2,runs!P721,1/0)</f>
        <v>#DIV/0!</v>
      </c>
      <c r="G724" s="29" t="e">
        <f>IF($A724=$C$2,runs!Q721,1/0)</f>
        <v>#DIV/0!</v>
      </c>
      <c r="H724" s="29" t="e">
        <f>IF($A724=$C$2,runs!R721,1/0)</f>
        <v>#DIV/0!</v>
      </c>
      <c r="I724" s="29" t="e">
        <f>IF($A724=$C$2,runs!S721,1/0)</f>
        <v>#DIV/0!</v>
      </c>
      <c r="J724" s="29" t="e">
        <f>IF($A724=$C$2,runs!O721/runs!M721,1/0)</f>
        <v>#DIV/0!</v>
      </c>
      <c r="K724" s="29" t="e">
        <f t="shared" si="11"/>
        <v>#DIV/0!</v>
      </c>
      <c r="L724" s="29" t="e">
        <f>IF($A724=$C$2,runs!W721,1/0)</f>
        <v>#DIV/0!</v>
      </c>
      <c r="M724" s="29" t="e">
        <f>IF($A724=$C$2,runs!X721,1/0)</f>
        <v>#DIV/0!</v>
      </c>
    </row>
    <row r="725" spans="1:13" x14ac:dyDescent="0.2">
      <c r="A725" s="29">
        <f>runs!C722</f>
        <v>0</v>
      </c>
      <c r="B725" s="29" t="str">
        <f>IF($A725=$C$2,runs!B722," ")</f>
        <v xml:space="preserve"> </v>
      </c>
      <c r="C725" s="29" t="e">
        <f>IF($A725=$C$2,runs!A722,1/0)</f>
        <v>#DIV/0!</v>
      </c>
      <c r="D725" s="29" t="e">
        <f>IF($A725=$C$2,Rohdaten!I722,1/0)</f>
        <v>#DIV/0!</v>
      </c>
      <c r="E725" s="29" t="e">
        <f>IF($A725=$C$2,runs!L722/runs!M722,1/0)</f>
        <v>#DIV/0!</v>
      </c>
      <c r="F725" s="29" t="e">
        <f>IF($A725=$C$2,runs!P722,1/0)</f>
        <v>#DIV/0!</v>
      </c>
      <c r="G725" s="29" t="e">
        <f>IF($A725=$C$2,runs!Q722,1/0)</f>
        <v>#DIV/0!</v>
      </c>
      <c r="H725" s="29" t="e">
        <f>IF($A725=$C$2,runs!R722,1/0)</f>
        <v>#DIV/0!</v>
      </c>
      <c r="I725" s="29" t="e">
        <f>IF($A725=$C$2,runs!S722,1/0)</f>
        <v>#DIV/0!</v>
      </c>
      <c r="J725" s="29" t="e">
        <f>IF($A725=$C$2,runs!O722/runs!M722,1/0)</f>
        <v>#DIV/0!</v>
      </c>
      <c r="K725" s="29" t="e">
        <f t="shared" si="11"/>
        <v>#DIV/0!</v>
      </c>
      <c r="L725" s="29" t="e">
        <f>IF($A725=$C$2,runs!W722,1/0)</f>
        <v>#DIV/0!</v>
      </c>
      <c r="M725" s="29" t="e">
        <f>IF($A725=$C$2,runs!X722,1/0)</f>
        <v>#DIV/0!</v>
      </c>
    </row>
    <row r="726" spans="1:13" x14ac:dyDescent="0.2">
      <c r="A726" s="29">
        <f>runs!C723</f>
        <v>0</v>
      </c>
      <c r="B726" s="29" t="str">
        <f>IF($A726=$C$2,runs!B723," ")</f>
        <v xml:space="preserve"> </v>
      </c>
      <c r="C726" s="29" t="e">
        <f>IF($A726=$C$2,runs!A723,1/0)</f>
        <v>#DIV/0!</v>
      </c>
      <c r="D726" s="29" t="e">
        <f>IF($A726=$C$2,Rohdaten!I723,1/0)</f>
        <v>#DIV/0!</v>
      </c>
      <c r="E726" s="29" t="e">
        <f>IF($A726=$C$2,runs!L723/runs!M723,1/0)</f>
        <v>#DIV/0!</v>
      </c>
      <c r="F726" s="29" t="e">
        <f>IF($A726=$C$2,runs!P723,1/0)</f>
        <v>#DIV/0!</v>
      </c>
      <c r="G726" s="29" t="e">
        <f>IF($A726=$C$2,runs!Q723,1/0)</f>
        <v>#DIV/0!</v>
      </c>
      <c r="H726" s="29" t="e">
        <f>IF($A726=$C$2,runs!R723,1/0)</f>
        <v>#DIV/0!</v>
      </c>
      <c r="I726" s="29" t="e">
        <f>IF($A726=$C$2,runs!S723,1/0)</f>
        <v>#DIV/0!</v>
      </c>
      <c r="J726" s="29" t="e">
        <f>IF($A726=$C$2,runs!O723/runs!M723,1/0)</f>
        <v>#DIV/0!</v>
      </c>
      <c r="K726" s="29" t="e">
        <f t="shared" si="11"/>
        <v>#DIV/0!</v>
      </c>
      <c r="L726" s="29" t="e">
        <f>IF($A726=$C$2,runs!W723,1/0)</f>
        <v>#DIV/0!</v>
      </c>
      <c r="M726" s="29" t="e">
        <f>IF($A726=$C$2,runs!X723,1/0)</f>
        <v>#DIV/0!</v>
      </c>
    </row>
    <row r="727" spans="1:13" x14ac:dyDescent="0.2">
      <c r="A727" s="29">
        <f>runs!C724</f>
        <v>0</v>
      </c>
      <c r="B727" s="29" t="str">
        <f>IF($A727=$C$2,runs!B724," ")</f>
        <v xml:space="preserve"> </v>
      </c>
      <c r="C727" s="29" t="e">
        <f>IF($A727=$C$2,runs!A724,1/0)</f>
        <v>#DIV/0!</v>
      </c>
      <c r="D727" s="29" t="e">
        <f>IF($A727=$C$2,Rohdaten!I724,1/0)</f>
        <v>#DIV/0!</v>
      </c>
      <c r="E727" s="29" t="e">
        <f>IF($A727=$C$2,runs!L724/runs!M724,1/0)</f>
        <v>#DIV/0!</v>
      </c>
      <c r="F727" s="29" t="e">
        <f>IF($A727=$C$2,runs!P724,1/0)</f>
        <v>#DIV/0!</v>
      </c>
      <c r="G727" s="29" t="e">
        <f>IF($A727=$C$2,runs!Q724,1/0)</f>
        <v>#DIV/0!</v>
      </c>
      <c r="H727" s="29" t="e">
        <f>IF($A727=$C$2,runs!R724,1/0)</f>
        <v>#DIV/0!</v>
      </c>
      <c r="I727" s="29" t="e">
        <f>IF($A727=$C$2,runs!S724,1/0)</f>
        <v>#DIV/0!</v>
      </c>
      <c r="J727" s="29" t="e">
        <f>IF($A727=$C$2,runs!O724/runs!M724,1/0)</f>
        <v>#DIV/0!</v>
      </c>
      <c r="K727" s="29" t="e">
        <f t="shared" si="11"/>
        <v>#DIV/0!</v>
      </c>
      <c r="L727" s="29" t="e">
        <f>IF($A727=$C$2,runs!W724,1/0)</f>
        <v>#DIV/0!</v>
      </c>
      <c r="M727" s="29" t="e">
        <f>IF($A727=$C$2,runs!X724,1/0)</f>
        <v>#DIV/0!</v>
      </c>
    </row>
    <row r="728" spans="1:13" x14ac:dyDescent="0.2">
      <c r="A728" s="29">
        <f>runs!C725</f>
        <v>0</v>
      </c>
      <c r="B728" s="29" t="str">
        <f>IF($A728=$C$2,runs!B725," ")</f>
        <v xml:space="preserve"> </v>
      </c>
      <c r="C728" s="29" t="e">
        <f>IF($A728=$C$2,runs!A725,1/0)</f>
        <v>#DIV/0!</v>
      </c>
      <c r="D728" s="29" t="e">
        <f>IF($A728=$C$2,Rohdaten!I725,1/0)</f>
        <v>#DIV/0!</v>
      </c>
      <c r="E728" s="29" t="e">
        <f>IF($A728=$C$2,runs!L725/runs!M725,1/0)</f>
        <v>#DIV/0!</v>
      </c>
      <c r="F728" s="29" t="e">
        <f>IF($A728=$C$2,runs!P725,1/0)</f>
        <v>#DIV/0!</v>
      </c>
      <c r="G728" s="29" t="e">
        <f>IF($A728=$C$2,runs!Q725,1/0)</f>
        <v>#DIV/0!</v>
      </c>
      <c r="H728" s="29" t="e">
        <f>IF($A728=$C$2,runs!R725,1/0)</f>
        <v>#DIV/0!</v>
      </c>
      <c r="I728" s="29" t="e">
        <f>IF($A728=$C$2,runs!S725,1/0)</f>
        <v>#DIV/0!</v>
      </c>
      <c r="J728" s="29" t="e">
        <f>IF($A728=$C$2,runs!O725/runs!M725,1/0)</f>
        <v>#DIV/0!</v>
      </c>
      <c r="K728" s="29" t="e">
        <f t="shared" si="11"/>
        <v>#DIV/0!</v>
      </c>
      <c r="L728" s="29" t="e">
        <f>IF($A728=$C$2,runs!W725,1/0)</f>
        <v>#DIV/0!</v>
      </c>
      <c r="M728" s="29" t="e">
        <f>IF($A728=$C$2,runs!X725,1/0)</f>
        <v>#DIV/0!</v>
      </c>
    </row>
    <row r="729" spans="1:13" x14ac:dyDescent="0.2">
      <c r="A729" s="29">
        <f>runs!C726</f>
        <v>0</v>
      </c>
      <c r="B729" s="29" t="str">
        <f>IF($A729=$C$2,runs!B726," ")</f>
        <v xml:space="preserve"> </v>
      </c>
      <c r="C729" s="29" t="e">
        <f>IF($A729=$C$2,runs!A726,1/0)</f>
        <v>#DIV/0!</v>
      </c>
      <c r="D729" s="29" t="e">
        <f>IF($A729=$C$2,Rohdaten!I726,1/0)</f>
        <v>#DIV/0!</v>
      </c>
      <c r="E729" s="29" t="e">
        <f>IF($A729=$C$2,runs!L726/runs!M726,1/0)</f>
        <v>#DIV/0!</v>
      </c>
      <c r="F729" s="29" t="e">
        <f>IF($A729=$C$2,runs!P726,1/0)</f>
        <v>#DIV/0!</v>
      </c>
      <c r="G729" s="29" t="e">
        <f>IF($A729=$C$2,runs!Q726,1/0)</f>
        <v>#DIV/0!</v>
      </c>
      <c r="H729" s="29" t="e">
        <f>IF($A729=$C$2,runs!R726,1/0)</f>
        <v>#DIV/0!</v>
      </c>
      <c r="I729" s="29" t="e">
        <f>IF($A729=$C$2,runs!S726,1/0)</f>
        <v>#DIV/0!</v>
      </c>
      <c r="J729" s="29" t="e">
        <f>IF($A729=$C$2,runs!O726/runs!M726,1/0)</f>
        <v>#DIV/0!</v>
      </c>
      <c r="K729" s="29" t="e">
        <f t="shared" si="11"/>
        <v>#DIV/0!</v>
      </c>
      <c r="L729" s="29" t="e">
        <f>IF($A729=$C$2,runs!W726,1/0)</f>
        <v>#DIV/0!</v>
      </c>
      <c r="M729" s="29" t="e">
        <f>IF($A729=$C$2,runs!X726,1/0)</f>
        <v>#DIV/0!</v>
      </c>
    </row>
    <row r="730" spans="1:13" x14ac:dyDescent="0.2">
      <c r="A730" s="29">
        <f>runs!C727</f>
        <v>0</v>
      </c>
      <c r="B730" s="29" t="str">
        <f>IF($A730=$C$2,runs!B727," ")</f>
        <v xml:space="preserve"> </v>
      </c>
      <c r="C730" s="29" t="e">
        <f>IF($A730=$C$2,runs!A727,1/0)</f>
        <v>#DIV/0!</v>
      </c>
      <c r="D730" s="29" t="e">
        <f>IF($A730=$C$2,Rohdaten!I727,1/0)</f>
        <v>#DIV/0!</v>
      </c>
      <c r="E730" s="29" t="e">
        <f>IF($A730=$C$2,runs!L727/runs!M727,1/0)</f>
        <v>#DIV/0!</v>
      </c>
      <c r="F730" s="29" t="e">
        <f>IF($A730=$C$2,runs!P727,1/0)</f>
        <v>#DIV/0!</v>
      </c>
      <c r="G730" s="29" t="e">
        <f>IF($A730=$C$2,runs!Q727,1/0)</f>
        <v>#DIV/0!</v>
      </c>
      <c r="H730" s="29" t="e">
        <f>IF($A730=$C$2,runs!R727,1/0)</f>
        <v>#DIV/0!</v>
      </c>
      <c r="I730" s="29" t="e">
        <f>IF($A730=$C$2,runs!S727,1/0)</f>
        <v>#DIV/0!</v>
      </c>
      <c r="J730" s="29" t="e">
        <f>IF($A730=$C$2,runs!O727/runs!M727,1/0)</f>
        <v>#DIV/0!</v>
      </c>
      <c r="K730" s="29" t="e">
        <f t="shared" si="11"/>
        <v>#DIV/0!</v>
      </c>
      <c r="L730" s="29" t="e">
        <f>IF($A730=$C$2,runs!W727,1/0)</f>
        <v>#DIV/0!</v>
      </c>
      <c r="M730" s="29" t="e">
        <f>IF($A730=$C$2,runs!X727,1/0)</f>
        <v>#DIV/0!</v>
      </c>
    </row>
    <row r="731" spans="1:13" x14ac:dyDescent="0.2">
      <c r="A731" s="29">
        <f>runs!C728</f>
        <v>0</v>
      </c>
      <c r="B731" s="29" t="str">
        <f>IF($A731=$C$2,runs!B728," ")</f>
        <v xml:space="preserve"> </v>
      </c>
      <c r="C731" s="29" t="e">
        <f>IF($A731=$C$2,runs!A728,1/0)</f>
        <v>#DIV/0!</v>
      </c>
      <c r="D731" s="29" t="e">
        <f>IF($A731=$C$2,Rohdaten!I728,1/0)</f>
        <v>#DIV/0!</v>
      </c>
      <c r="E731" s="29" t="e">
        <f>IF($A731=$C$2,runs!L728/runs!M728,1/0)</f>
        <v>#DIV/0!</v>
      </c>
      <c r="F731" s="29" t="e">
        <f>IF($A731=$C$2,runs!P728,1/0)</f>
        <v>#DIV/0!</v>
      </c>
      <c r="G731" s="29" t="e">
        <f>IF($A731=$C$2,runs!Q728,1/0)</f>
        <v>#DIV/0!</v>
      </c>
      <c r="H731" s="29" t="e">
        <f>IF($A731=$C$2,runs!R728,1/0)</f>
        <v>#DIV/0!</v>
      </c>
      <c r="I731" s="29" t="e">
        <f>IF($A731=$C$2,runs!S728,1/0)</f>
        <v>#DIV/0!</v>
      </c>
      <c r="J731" s="29" t="e">
        <f>IF($A731=$C$2,runs!O728/runs!M728,1/0)</f>
        <v>#DIV/0!</v>
      </c>
      <c r="K731" s="29" t="e">
        <f t="shared" si="11"/>
        <v>#DIV/0!</v>
      </c>
      <c r="L731" s="29" t="e">
        <f>IF($A731=$C$2,runs!W728,1/0)</f>
        <v>#DIV/0!</v>
      </c>
      <c r="M731" s="29" t="e">
        <f>IF($A731=$C$2,runs!X728,1/0)</f>
        <v>#DIV/0!</v>
      </c>
    </row>
    <row r="732" spans="1:13" x14ac:dyDescent="0.2">
      <c r="A732" s="29">
        <f>runs!C729</f>
        <v>0</v>
      </c>
      <c r="B732" s="29" t="str">
        <f>IF($A732=$C$2,runs!B729," ")</f>
        <v xml:space="preserve"> </v>
      </c>
      <c r="C732" s="29" t="e">
        <f>IF($A732=$C$2,runs!A729,1/0)</f>
        <v>#DIV/0!</v>
      </c>
      <c r="D732" s="29" t="e">
        <f>IF($A732=$C$2,Rohdaten!I729,1/0)</f>
        <v>#DIV/0!</v>
      </c>
      <c r="E732" s="29" t="e">
        <f>IF($A732=$C$2,runs!L729/runs!M729,1/0)</f>
        <v>#DIV/0!</v>
      </c>
      <c r="F732" s="29" t="e">
        <f>IF($A732=$C$2,runs!P729,1/0)</f>
        <v>#DIV/0!</v>
      </c>
      <c r="G732" s="29" t="e">
        <f>IF($A732=$C$2,runs!Q729,1/0)</f>
        <v>#DIV/0!</v>
      </c>
      <c r="H732" s="29" t="e">
        <f>IF($A732=$C$2,runs!R729,1/0)</f>
        <v>#DIV/0!</v>
      </c>
      <c r="I732" s="29" t="e">
        <f>IF($A732=$C$2,runs!S729,1/0)</f>
        <v>#DIV/0!</v>
      </c>
      <c r="J732" s="29" t="e">
        <f>IF($A732=$C$2,runs!O729/runs!M729,1/0)</f>
        <v>#DIV/0!</v>
      </c>
      <c r="K732" s="29" t="e">
        <f t="shared" si="11"/>
        <v>#DIV/0!</v>
      </c>
      <c r="L732" s="29" t="e">
        <f>IF($A732=$C$2,runs!W729,1/0)</f>
        <v>#DIV/0!</v>
      </c>
      <c r="M732" s="29" t="e">
        <f>IF($A732=$C$2,runs!X729,1/0)</f>
        <v>#DIV/0!</v>
      </c>
    </row>
    <row r="733" spans="1:13" x14ac:dyDescent="0.2">
      <c r="A733" s="29">
        <f>runs!C730</f>
        <v>0</v>
      </c>
      <c r="B733" s="29" t="str">
        <f>IF($A733=$C$2,runs!B730," ")</f>
        <v xml:space="preserve"> </v>
      </c>
      <c r="C733" s="29" t="e">
        <f>IF($A733=$C$2,runs!A730,1/0)</f>
        <v>#DIV/0!</v>
      </c>
      <c r="D733" s="29" t="e">
        <f>IF($A733=$C$2,Rohdaten!I730,1/0)</f>
        <v>#DIV/0!</v>
      </c>
      <c r="E733" s="29" t="e">
        <f>IF($A733=$C$2,runs!L730/runs!M730,1/0)</f>
        <v>#DIV/0!</v>
      </c>
      <c r="F733" s="29" t="e">
        <f>IF($A733=$C$2,runs!P730,1/0)</f>
        <v>#DIV/0!</v>
      </c>
      <c r="G733" s="29" t="e">
        <f>IF($A733=$C$2,runs!Q730,1/0)</f>
        <v>#DIV/0!</v>
      </c>
      <c r="H733" s="29" t="e">
        <f>IF($A733=$C$2,runs!R730,1/0)</f>
        <v>#DIV/0!</v>
      </c>
      <c r="I733" s="29" t="e">
        <f>IF($A733=$C$2,runs!S730,1/0)</f>
        <v>#DIV/0!</v>
      </c>
      <c r="J733" s="29" t="e">
        <f>IF($A733=$C$2,runs!O730/runs!M730,1/0)</f>
        <v>#DIV/0!</v>
      </c>
      <c r="K733" s="29" t="e">
        <f t="shared" si="11"/>
        <v>#DIV/0!</v>
      </c>
      <c r="L733" s="29" t="e">
        <f>IF($A733=$C$2,runs!W730,1/0)</f>
        <v>#DIV/0!</v>
      </c>
      <c r="M733" s="29" t="e">
        <f>IF($A733=$C$2,runs!X730,1/0)</f>
        <v>#DIV/0!</v>
      </c>
    </row>
    <row r="734" spans="1:13" x14ac:dyDescent="0.2">
      <c r="A734" s="29">
        <f>runs!C731</f>
        <v>0</v>
      </c>
      <c r="B734" s="29" t="str">
        <f>IF($A734=$C$2,runs!B731," ")</f>
        <v xml:space="preserve"> </v>
      </c>
      <c r="C734" s="29" t="e">
        <f>IF($A734=$C$2,runs!A731,1/0)</f>
        <v>#DIV/0!</v>
      </c>
      <c r="D734" s="29" t="e">
        <f>IF($A734=$C$2,Rohdaten!I731,1/0)</f>
        <v>#DIV/0!</v>
      </c>
      <c r="E734" s="29" t="e">
        <f>IF($A734=$C$2,runs!L731/runs!M731,1/0)</f>
        <v>#DIV/0!</v>
      </c>
      <c r="F734" s="29" t="e">
        <f>IF($A734=$C$2,runs!P731,1/0)</f>
        <v>#DIV/0!</v>
      </c>
      <c r="G734" s="29" t="e">
        <f>IF($A734=$C$2,runs!Q731,1/0)</f>
        <v>#DIV/0!</v>
      </c>
      <c r="H734" s="29" t="e">
        <f>IF($A734=$C$2,runs!R731,1/0)</f>
        <v>#DIV/0!</v>
      </c>
      <c r="I734" s="29" t="e">
        <f>IF($A734=$C$2,runs!S731,1/0)</f>
        <v>#DIV/0!</v>
      </c>
      <c r="J734" s="29" t="e">
        <f>IF($A734=$C$2,runs!O731/runs!M731,1/0)</f>
        <v>#DIV/0!</v>
      </c>
      <c r="K734" s="29" t="e">
        <f t="shared" si="11"/>
        <v>#DIV/0!</v>
      </c>
      <c r="L734" s="29" t="e">
        <f>IF($A734=$C$2,runs!W731,1/0)</f>
        <v>#DIV/0!</v>
      </c>
      <c r="M734" s="29" t="e">
        <f>IF($A734=$C$2,runs!X731,1/0)</f>
        <v>#DIV/0!</v>
      </c>
    </row>
    <row r="735" spans="1:13" x14ac:dyDescent="0.2">
      <c r="A735" s="29">
        <f>runs!C732</f>
        <v>0</v>
      </c>
      <c r="B735" s="29" t="str">
        <f>IF($A735=$C$2,runs!B732," ")</f>
        <v xml:space="preserve"> </v>
      </c>
      <c r="C735" s="29" t="e">
        <f>IF($A735=$C$2,runs!A732,1/0)</f>
        <v>#DIV/0!</v>
      </c>
      <c r="D735" s="29" t="e">
        <f>IF($A735=$C$2,Rohdaten!I732,1/0)</f>
        <v>#DIV/0!</v>
      </c>
      <c r="E735" s="29" t="e">
        <f>IF($A735=$C$2,runs!L732/runs!M732,1/0)</f>
        <v>#DIV/0!</v>
      </c>
      <c r="F735" s="29" t="e">
        <f>IF($A735=$C$2,runs!P732,1/0)</f>
        <v>#DIV/0!</v>
      </c>
      <c r="G735" s="29" t="e">
        <f>IF($A735=$C$2,runs!Q732,1/0)</f>
        <v>#DIV/0!</v>
      </c>
      <c r="H735" s="29" t="e">
        <f>IF($A735=$C$2,runs!R732,1/0)</f>
        <v>#DIV/0!</v>
      </c>
      <c r="I735" s="29" t="e">
        <f>IF($A735=$C$2,runs!S732,1/0)</f>
        <v>#DIV/0!</v>
      </c>
      <c r="J735" s="29" t="e">
        <f>IF($A735=$C$2,runs!O732/runs!M732,1/0)</f>
        <v>#DIV/0!</v>
      </c>
      <c r="K735" s="29" t="e">
        <f t="shared" si="11"/>
        <v>#DIV/0!</v>
      </c>
      <c r="L735" s="29" t="e">
        <f>IF($A735=$C$2,runs!W732,1/0)</f>
        <v>#DIV/0!</v>
      </c>
      <c r="M735" s="29" t="e">
        <f>IF($A735=$C$2,runs!X732,1/0)</f>
        <v>#DIV/0!</v>
      </c>
    </row>
    <row r="736" spans="1:13" x14ac:dyDescent="0.2">
      <c r="A736" s="29">
        <f>runs!C733</f>
        <v>0</v>
      </c>
      <c r="B736" s="29" t="str">
        <f>IF($A736=$C$2,runs!B733," ")</f>
        <v xml:space="preserve"> </v>
      </c>
      <c r="C736" s="29" t="e">
        <f>IF($A736=$C$2,runs!A733,1/0)</f>
        <v>#DIV/0!</v>
      </c>
      <c r="D736" s="29" t="e">
        <f>IF($A736=$C$2,Rohdaten!I733,1/0)</f>
        <v>#DIV/0!</v>
      </c>
      <c r="E736" s="29" t="e">
        <f>IF($A736=$C$2,runs!L733/runs!M733,1/0)</f>
        <v>#DIV/0!</v>
      </c>
      <c r="F736" s="29" t="e">
        <f>IF($A736=$C$2,runs!P733,1/0)</f>
        <v>#DIV/0!</v>
      </c>
      <c r="G736" s="29" t="e">
        <f>IF($A736=$C$2,runs!Q733,1/0)</f>
        <v>#DIV/0!</v>
      </c>
      <c r="H736" s="29" t="e">
        <f>IF($A736=$C$2,runs!R733,1/0)</f>
        <v>#DIV/0!</v>
      </c>
      <c r="I736" s="29" t="e">
        <f>IF($A736=$C$2,runs!S733,1/0)</f>
        <v>#DIV/0!</v>
      </c>
      <c r="J736" s="29" t="e">
        <f>IF($A736=$C$2,runs!O733/runs!M733,1/0)</f>
        <v>#DIV/0!</v>
      </c>
      <c r="K736" s="29" t="e">
        <f t="shared" si="11"/>
        <v>#DIV/0!</v>
      </c>
      <c r="L736" s="29" t="e">
        <f>IF($A736=$C$2,runs!W733,1/0)</f>
        <v>#DIV/0!</v>
      </c>
      <c r="M736" s="29" t="e">
        <f>IF($A736=$C$2,runs!X733,1/0)</f>
        <v>#DIV/0!</v>
      </c>
    </row>
    <row r="737" spans="1:13" x14ac:dyDescent="0.2">
      <c r="A737" s="29">
        <f>runs!C734</f>
        <v>0</v>
      </c>
      <c r="B737" s="29" t="str">
        <f>IF($A737=$C$2,runs!B734," ")</f>
        <v xml:space="preserve"> </v>
      </c>
      <c r="C737" s="29" t="e">
        <f>IF($A737=$C$2,runs!A734,1/0)</f>
        <v>#DIV/0!</v>
      </c>
      <c r="D737" s="29" t="e">
        <f>IF($A737=$C$2,Rohdaten!I734,1/0)</f>
        <v>#DIV/0!</v>
      </c>
      <c r="E737" s="29" t="e">
        <f>IF($A737=$C$2,runs!L734/runs!M734,1/0)</f>
        <v>#DIV/0!</v>
      </c>
      <c r="F737" s="29" t="e">
        <f>IF($A737=$C$2,runs!P734,1/0)</f>
        <v>#DIV/0!</v>
      </c>
      <c r="G737" s="29" t="e">
        <f>IF($A737=$C$2,runs!Q734,1/0)</f>
        <v>#DIV/0!</v>
      </c>
      <c r="H737" s="29" t="e">
        <f>IF($A737=$C$2,runs!R734,1/0)</f>
        <v>#DIV/0!</v>
      </c>
      <c r="I737" s="29" t="e">
        <f>IF($A737=$C$2,runs!S734,1/0)</f>
        <v>#DIV/0!</v>
      </c>
      <c r="J737" s="29" t="e">
        <f>IF($A737=$C$2,runs!O734/runs!M734,1/0)</f>
        <v>#DIV/0!</v>
      </c>
      <c r="K737" s="29" t="e">
        <f t="shared" si="11"/>
        <v>#DIV/0!</v>
      </c>
      <c r="L737" s="29" t="e">
        <f>IF($A737=$C$2,runs!W734,1/0)</f>
        <v>#DIV/0!</v>
      </c>
      <c r="M737" s="29" t="e">
        <f>IF($A737=$C$2,runs!X734,1/0)</f>
        <v>#DIV/0!</v>
      </c>
    </row>
    <row r="738" spans="1:13" x14ac:dyDescent="0.2">
      <c r="A738" s="29">
        <f>runs!C735</f>
        <v>0</v>
      </c>
      <c r="B738" s="29" t="str">
        <f>IF($A738=$C$2,runs!B735," ")</f>
        <v xml:space="preserve"> </v>
      </c>
      <c r="C738" s="29" t="e">
        <f>IF($A738=$C$2,runs!A735,1/0)</f>
        <v>#DIV/0!</v>
      </c>
      <c r="D738" s="29" t="e">
        <f>IF($A738=$C$2,Rohdaten!I735,1/0)</f>
        <v>#DIV/0!</v>
      </c>
      <c r="E738" s="29" t="e">
        <f>IF($A738=$C$2,runs!L735/runs!M735,1/0)</f>
        <v>#DIV/0!</v>
      </c>
      <c r="F738" s="29" t="e">
        <f>IF($A738=$C$2,runs!P735,1/0)</f>
        <v>#DIV/0!</v>
      </c>
      <c r="G738" s="29" t="e">
        <f>IF($A738=$C$2,runs!Q735,1/0)</f>
        <v>#DIV/0!</v>
      </c>
      <c r="H738" s="29" t="e">
        <f>IF($A738=$C$2,runs!R735,1/0)</f>
        <v>#DIV/0!</v>
      </c>
      <c r="I738" s="29" t="e">
        <f>IF($A738=$C$2,runs!S735,1/0)</f>
        <v>#DIV/0!</v>
      </c>
      <c r="J738" s="29" t="e">
        <f>IF($A738=$C$2,runs!O735/runs!M735,1/0)</f>
        <v>#DIV/0!</v>
      </c>
      <c r="K738" s="29" t="e">
        <f t="shared" si="11"/>
        <v>#DIV/0!</v>
      </c>
      <c r="L738" s="29" t="e">
        <f>IF($A738=$C$2,runs!W735,1/0)</f>
        <v>#DIV/0!</v>
      </c>
      <c r="M738" s="29" t="e">
        <f>IF($A738=$C$2,runs!X735,1/0)</f>
        <v>#DIV/0!</v>
      </c>
    </row>
    <row r="739" spans="1:13" x14ac:dyDescent="0.2">
      <c r="A739" s="29">
        <f>runs!C736</f>
        <v>0</v>
      </c>
      <c r="B739" s="29" t="str">
        <f>IF($A739=$C$2,runs!B736," ")</f>
        <v xml:space="preserve"> </v>
      </c>
      <c r="C739" s="29" t="e">
        <f>IF($A739=$C$2,runs!A736,1/0)</f>
        <v>#DIV/0!</v>
      </c>
      <c r="D739" s="29" t="e">
        <f>IF($A739=$C$2,Rohdaten!I736,1/0)</f>
        <v>#DIV/0!</v>
      </c>
      <c r="E739" s="29" t="e">
        <f>IF($A739=$C$2,runs!L736/runs!M736,1/0)</f>
        <v>#DIV/0!</v>
      </c>
      <c r="F739" s="29" t="e">
        <f>IF($A739=$C$2,runs!P736,1/0)</f>
        <v>#DIV/0!</v>
      </c>
      <c r="G739" s="29" t="e">
        <f>IF($A739=$C$2,runs!Q736,1/0)</f>
        <v>#DIV/0!</v>
      </c>
      <c r="H739" s="29" t="e">
        <f>IF($A739=$C$2,runs!R736,1/0)</f>
        <v>#DIV/0!</v>
      </c>
      <c r="I739" s="29" t="e">
        <f>IF($A739=$C$2,runs!S736,1/0)</f>
        <v>#DIV/0!</v>
      </c>
      <c r="J739" s="29" t="e">
        <f>IF($A739=$C$2,runs!O736/runs!M736,1/0)</f>
        <v>#DIV/0!</v>
      </c>
      <c r="K739" s="29" t="e">
        <f t="shared" si="11"/>
        <v>#DIV/0!</v>
      </c>
      <c r="L739" s="29" t="e">
        <f>IF($A739=$C$2,runs!W736,1/0)</f>
        <v>#DIV/0!</v>
      </c>
      <c r="M739" s="29" t="e">
        <f>IF($A739=$C$2,runs!X736,1/0)</f>
        <v>#DIV/0!</v>
      </c>
    </row>
    <row r="740" spans="1:13" x14ac:dyDescent="0.2">
      <c r="A740" s="29">
        <f>runs!C737</f>
        <v>0</v>
      </c>
      <c r="B740" s="29" t="str">
        <f>IF($A740=$C$2,runs!B737," ")</f>
        <v xml:space="preserve"> </v>
      </c>
      <c r="C740" s="29" t="e">
        <f>IF($A740=$C$2,runs!A737,1/0)</f>
        <v>#DIV/0!</v>
      </c>
      <c r="D740" s="29" t="e">
        <f>IF($A740=$C$2,Rohdaten!I737,1/0)</f>
        <v>#DIV/0!</v>
      </c>
      <c r="E740" s="29" t="e">
        <f>IF($A740=$C$2,runs!L737/runs!M737,1/0)</f>
        <v>#DIV/0!</v>
      </c>
      <c r="F740" s="29" t="e">
        <f>IF($A740=$C$2,runs!P737,1/0)</f>
        <v>#DIV/0!</v>
      </c>
      <c r="G740" s="29" t="e">
        <f>IF($A740=$C$2,runs!Q737,1/0)</f>
        <v>#DIV/0!</v>
      </c>
      <c r="H740" s="29" t="e">
        <f>IF($A740=$C$2,runs!R737,1/0)</f>
        <v>#DIV/0!</v>
      </c>
      <c r="I740" s="29" t="e">
        <f>IF($A740=$C$2,runs!S737,1/0)</f>
        <v>#DIV/0!</v>
      </c>
      <c r="J740" s="29" t="e">
        <f>IF($A740=$C$2,runs!O737/runs!M737,1/0)</f>
        <v>#DIV/0!</v>
      </c>
      <c r="K740" s="29" t="e">
        <f t="shared" si="11"/>
        <v>#DIV/0!</v>
      </c>
      <c r="L740" s="29" t="e">
        <f>IF($A740=$C$2,runs!W737,1/0)</f>
        <v>#DIV/0!</v>
      </c>
      <c r="M740" s="29" t="e">
        <f>IF($A740=$C$2,runs!X737,1/0)</f>
        <v>#DIV/0!</v>
      </c>
    </row>
    <row r="741" spans="1:13" x14ac:dyDescent="0.2">
      <c r="A741" s="29">
        <f>runs!C738</f>
        <v>0</v>
      </c>
      <c r="B741" s="29" t="str">
        <f>IF($A741=$C$2,runs!B738," ")</f>
        <v xml:space="preserve"> </v>
      </c>
      <c r="C741" s="29" t="e">
        <f>IF($A741=$C$2,runs!A738,1/0)</f>
        <v>#DIV/0!</v>
      </c>
      <c r="D741" s="29" t="e">
        <f>IF($A741=$C$2,Rohdaten!I738,1/0)</f>
        <v>#DIV/0!</v>
      </c>
      <c r="E741" s="29" t="e">
        <f>IF($A741=$C$2,runs!L738/runs!M738,1/0)</f>
        <v>#DIV/0!</v>
      </c>
      <c r="F741" s="29" t="e">
        <f>IF($A741=$C$2,runs!P738,1/0)</f>
        <v>#DIV/0!</v>
      </c>
      <c r="G741" s="29" t="e">
        <f>IF($A741=$C$2,runs!Q738,1/0)</f>
        <v>#DIV/0!</v>
      </c>
      <c r="H741" s="29" t="e">
        <f>IF($A741=$C$2,runs!R738,1/0)</f>
        <v>#DIV/0!</v>
      </c>
      <c r="I741" s="29" t="e">
        <f>IF($A741=$C$2,runs!S738,1/0)</f>
        <v>#DIV/0!</v>
      </c>
      <c r="J741" s="29" t="e">
        <f>IF($A741=$C$2,runs!O738/runs!M738,1/0)</f>
        <v>#DIV/0!</v>
      </c>
      <c r="K741" s="29" t="e">
        <f t="shared" si="11"/>
        <v>#DIV/0!</v>
      </c>
      <c r="L741" s="29" t="e">
        <f>IF($A741=$C$2,runs!W738,1/0)</f>
        <v>#DIV/0!</v>
      </c>
      <c r="M741" s="29" t="e">
        <f>IF($A741=$C$2,runs!X738,1/0)</f>
        <v>#DIV/0!</v>
      </c>
    </row>
    <row r="742" spans="1:13" x14ac:dyDescent="0.2">
      <c r="A742" s="29">
        <f>runs!C739</f>
        <v>0</v>
      </c>
      <c r="B742" s="29" t="str">
        <f>IF($A742=$C$2,runs!B739," ")</f>
        <v xml:space="preserve"> </v>
      </c>
      <c r="C742" s="29" t="e">
        <f>IF($A742=$C$2,runs!A739,1/0)</f>
        <v>#DIV/0!</v>
      </c>
      <c r="D742" s="29" t="e">
        <f>IF($A742=$C$2,Rohdaten!I739,1/0)</f>
        <v>#DIV/0!</v>
      </c>
      <c r="E742" s="29" t="e">
        <f>IF($A742=$C$2,runs!L739/runs!M739,1/0)</f>
        <v>#DIV/0!</v>
      </c>
      <c r="F742" s="29" t="e">
        <f>IF($A742=$C$2,runs!P739,1/0)</f>
        <v>#DIV/0!</v>
      </c>
      <c r="G742" s="29" t="e">
        <f>IF($A742=$C$2,runs!Q739,1/0)</f>
        <v>#DIV/0!</v>
      </c>
      <c r="H742" s="29" t="e">
        <f>IF($A742=$C$2,runs!R739,1/0)</f>
        <v>#DIV/0!</v>
      </c>
      <c r="I742" s="29" t="e">
        <f>IF($A742=$C$2,runs!S739,1/0)</f>
        <v>#DIV/0!</v>
      </c>
      <c r="J742" s="29" t="e">
        <f>IF($A742=$C$2,runs!O739/runs!M739,1/0)</f>
        <v>#DIV/0!</v>
      </c>
      <c r="K742" s="29" t="e">
        <f t="shared" si="11"/>
        <v>#DIV/0!</v>
      </c>
      <c r="L742" s="29" t="e">
        <f>IF($A742=$C$2,runs!W739,1/0)</f>
        <v>#DIV/0!</v>
      </c>
      <c r="M742" s="29" t="e">
        <f>IF($A742=$C$2,runs!X739,1/0)</f>
        <v>#DIV/0!</v>
      </c>
    </row>
    <row r="743" spans="1:13" x14ac:dyDescent="0.2">
      <c r="A743" s="29">
        <f>runs!C740</f>
        <v>0</v>
      </c>
      <c r="B743" s="29" t="str">
        <f>IF($A743=$C$2,runs!B740," ")</f>
        <v xml:space="preserve"> </v>
      </c>
      <c r="C743" s="29" t="e">
        <f>IF($A743=$C$2,runs!A740,1/0)</f>
        <v>#DIV/0!</v>
      </c>
      <c r="D743" s="29" t="e">
        <f>IF($A743=$C$2,Rohdaten!I740,1/0)</f>
        <v>#DIV/0!</v>
      </c>
      <c r="E743" s="29" t="e">
        <f>IF($A743=$C$2,runs!L740/runs!M740,1/0)</f>
        <v>#DIV/0!</v>
      </c>
      <c r="F743" s="29" t="e">
        <f>IF($A743=$C$2,runs!P740,1/0)</f>
        <v>#DIV/0!</v>
      </c>
      <c r="G743" s="29" t="e">
        <f>IF($A743=$C$2,runs!Q740,1/0)</f>
        <v>#DIV/0!</v>
      </c>
      <c r="H743" s="29" t="e">
        <f>IF($A743=$C$2,runs!R740,1/0)</f>
        <v>#DIV/0!</v>
      </c>
      <c r="I743" s="29" t="e">
        <f>IF($A743=$C$2,runs!S740,1/0)</f>
        <v>#DIV/0!</v>
      </c>
      <c r="J743" s="29" t="e">
        <f>IF($A743=$C$2,runs!O740/runs!M740,1/0)</f>
        <v>#DIV/0!</v>
      </c>
      <c r="K743" s="29" t="e">
        <f t="shared" si="11"/>
        <v>#DIV/0!</v>
      </c>
      <c r="L743" s="29" t="e">
        <f>IF($A743=$C$2,runs!W740,1/0)</f>
        <v>#DIV/0!</v>
      </c>
      <c r="M743" s="29" t="e">
        <f>IF($A743=$C$2,runs!X740,1/0)</f>
        <v>#DIV/0!</v>
      </c>
    </row>
    <row r="744" spans="1:13" x14ac:dyDescent="0.2">
      <c r="A744" s="29">
        <f>runs!C741</f>
        <v>0</v>
      </c>
      <c r="B744" s="29" t="str">
        <f>IF($A744=$C$2,runs!B741," ")</f>
        <v xml:space="preserve"> </v>
      </c>
      <c r="C744" s="29" t="e">
        <f>IF($A744=$C$2,runs!A741,1/0)</f>
        <v>#DIV/0!</v>
      </c>
      <c r="D744" s="29" t="e">
        <f>IF($A744=$C$2,Rohdaten!I741,1/0)</f>
        <v>#DIV/0!</v>
      </c>
      <c r="E744" s="29" t="e">
        <f>IF($A744=$C$2,runs!L741/runs!M741,1/0)</f>
        <v>#DIV/0!</v>
      </c>
      <c r="F744" s="29" t="e">
        <f>IF($A744=$C$2,runs!P741,1/0)</f>
        <v>#DIV/0!</v>
      </c>
      <c r="G744" s="29" t="e">
        <f>IF($A744=$C$2,runs!Q741,1/0)</f>
        <v>#DIV/0!</v>
      </c>
      <c r="H744" s="29" t="e">
        <f>IF($A744=$C$2,runs!R741,1/0)</f>
        <v>#DIV/0!</v>
      </c>
      <c r="I744" s="29" t="e">
        <f>IF($A744=$C$2,runs!S741,1/0)</f>
        <v>#DIV/0!</v>
      </c>
      <c r="J744" s="29" t="e">
        <f>IF($A744=$C$2,runs!O741/runs!M741,1/0)</f>
        <v>#DIV/0!</v>
      </c>
      <c r="K744" s="29" t="e">
        <f t="shared" si="11"/>
        <v>#DIV/0!</v>
      </c>
      <c r="L744" s="29" t="e">
        <f>IF($A744=$C$2,runs!W741,1/0)</f>
        <v>#DIV/0!</v>
      </c>
      <c r="M744" s="29" t="e">
        <f>IF($A744=$C$2,runs!X741,1/0)</f>
        <v>#DIV/0!</v>
      </c>
    </row>
    <row r="745" spans="1:13" x14ac:dyDescent="0.2">
      <c r="A745" s="29">
        <f>runs!C742</f>
        <v>0</v>
      </c>
      <c r="B745" s="29" t="str">
        <f>IF($A745=$C$2,runs!B742," ")</f>
        <v xml:space="preserve"> </v>
      </c>
      <c r="C745" s="29" t="e">
        <f>IF($A745=$C$2,runs!A742,1/0)</f>
        <v>#DIV/0!</v>
      </c>
      <c r="D745" s="29" t="e">
        <f>IF($A745=$C$2,Rohdaten!I742,1/0)</f>
        <v>#DIV/0!</v>
      </c>
      <c r="E745" s="29" t="e">
        <f>IF($A745=$C$2,runs!L742/runs!M742,1/0)</f>
        <v>#DIV/0!</v>
      </c>
      <c r="F745" s="29" t="e">
        <f>IF($A745=$C$2,runs!P742,1/0)</f>
        <v>#DIV/0!</v>
      </c>
      <c r="G745" s="29" t="e">
        <f>IF($A745=$C$2,runs!Q742,1/0)</f>
        <v>#DIV/0!</v>
      </c>
      <c r="H745" s="29" t="e">
        <f>IF($A745=$C$2,runs!R742,1/0)</f>
        <v>#DIV/0!</v>
      </c>
      <c r="I745" s="29" t="e">
        <f>IF($A745=$C$2,runs!S742,1/0)</f>
        <v>#DIV/0!</v>
      </c>
      <c r="J745" s="29" t="e">
        <f>IF($A745=$C$2,runs!O742/runs!M742,1/0)</f>
        <v>#DIV/0!</v>
      </c>
      <c r="K745" s="29" t="e">
        <f t="shared" si="11"/>
        <v>#DIV/0!</v>
      </c>
      <c r="L745" s="29" t="e">
        <f>IF($A745=$C$2,runs!W742,1/0)</f>
        <v>#DIV/0!</v>
      </c>
      <c r="M745" s="29" t="e">
        <f>IF($A745=$C$2,runs!X742,1/0)</f>
        <v>#DIV/0!</v>
      </c>
    </row>
    <row r="746" spans="1:13" x14ac:dyDescent="0.2">
      <c r="A746" s="29">
        <f>runs!C743</f>
        <v>0</v>
      </c>
      <c r="B746" s="29" t="str">
        <f>IF($A746=$C$2,runs!B743," ")</f>
        <v xml:space="preserve"> </v>
      </c>
      <c r="C746" s="29" t="e">
        <f>IF($A746=$C$2,runs!A743,1/0)</f>
        <v>#DIV/0!</v>
      </c>
      <c r="D746" s="29" t="e">
        <f>IF($A746=$C$2,Rohdaten!I743,1/0)</f>
        <v>#DIV/0!</v>
      </c>
      <c r="E746" s="29" t="e">
        <f>IF($A746=$C$2,runs!L743/runs!M743,1/0)</f>
        <v>#DIV/0!</v>
      </c>
      <c r="F746" s="29" t="e">
        <f>IF($A746=$C$2,runs!P743,1/0)</f>
        <v>#DIV/0!</v>
      </c>
      <c r="G746" s="29" t="e">
        <f>IF($A746=$C$2,runs!Q743,1/0)</f>
        <v>#DIV/0!</v>
      </c>
      <c r="H746" s="29" t="e">
        <f>IF($A746=$C$2,runs!R743,1/0)</f>
        <v>#DIV/0!</v>
      </c>
      <c r="I746" s="29" t="e">
        <f>IF($A746=$C$2,runs!S743,1/0)</f>
        <v>#DIV/0!</v>
      </c>
      <c r="J746" s="29" t="e">
        <f>IF($A746=$C$2,runs!O743/runs!M743,1/0)</f>
        <v>#DIV/0!</v>
      </c>
      <c r="K746" s="29" t="e">
        <f t="shared" si="11"/>
        <v>#DIV/0!</v>
      </c>
      <c r="L746" s="29" t="e">
        <f>IF($A746=$C$2,runs!W743,1/0)</f>
        <v>#DIV/0!</v>
      </c>
      <c r="M746" s="29" t="e">
        <f>IF($A746=$C$2,runs!X743,1/0)</f>
        <v>#DIV/0!</v>
      </c>
    </row>
    <row r="747" spans="1:13" x14ac:dyDescent="0.2">
      <c r="A747" s="29">
        <f>runs!C744</f>
        <v>0</v>
      </c>
      <c r="B747" s="29" t="str">
        <f>IF($A747=$C$2,runs!B744," ")</f>
        <v xml:space="preserve"> </v>
      </c>
      <c r="C747" s="29" t="e">
        <f>IF($A747=$C$2,runs!A744,1/0)</f>
        <v>#DIV/0!</v>
      </c>
      <c r="D747" s="29" t="e">
        <f>IF($A747=$C$2,Rohdaten!I744,1/0)</f>
        <v>#DIV/0!</v>
      </c>
      <c r="E747" s="29" t="e">
        <f>IF($A747=$C$2,runs!L744/runs!M744,1/0)</f>
        <v>#DIV/0!</v>
      </c>
      <c r="F747" s="29" t="e">
        <f>IF($A747=$C$2,runs!P744,1/0)</f>
        <v>#DIV/0!</v>
      </c>
      <c r="G747" s="29" t="e">
        <f>IF($A747=$C$2,runs!Q744,1/0)</f>
        <v>#DIV/0!</v>
      </c>
      <c r="H747" s="29" t="e">
        <f>IF($A747=$C$2,runs!R744,1/0)</f>
        <v>#DIV/0!</v>
      </c>
      <c r="I747" s="29" t="e">
        <f>IF($A747=$C$2,runs!S744,1/0)</f>
        <v>#DIV/0!</v>
      </c>
      <c r="J747" s="29" t="e">
        <f>IF($A747=$C$2,runs!O744/runs!M744,1/0)</f>
        <v>#DIV/0!</v>
      </c>
      <c r="K747" s="29" t="e">
        <f t="shared" si="11"/>
        <v>#DIV/0!</v>
      </c>
      <c r="L747" s="29" t="e">
        <f>IF($A747=$C$2,runs!W744,1/0)</f>
        <v>#DIV/0!</v>
      </c>
      <c r="M747" s="29" t="e">
        <f>IF($A747=$C$2,runs!X744,1/0)</f>
        <v>#DIV/0!</v>
      </c>
    </row>
    <row r="748" spans="1:13" x14ac:dyDescent="0.2">
      <c r="A748" s="29">
        <f>runs!C745</f>
        <v>0</v>
      </c>
      <c r="B748" s="29" t="str">
        <f>IF($A748=$C$2,runs!B745," ")</f>
        <v xml:space="preserve"> </v>
      </c>
      <c r="C748" s="29" t="e">
        <f>IF($A748=$C$2,runs!A745,1/0)</f>
        <v>#DIV/0!</v>
      </c>
      <c r="D748" s="29" t="e">
        <f>IF($A748=$C$2,Rohdaten!I745,1/0)</f>
        <v>#DIV/0!</v>
      </c>
      <c r="E748" s="29" t="e">
        <f>IF($A748=$C$2,runs!L745/runs!M745,1/0)</f>
        <v>#DIV/0!</v>
      </c>
      <c r="F748" s="29" t="e">
        <f>IF($A748=$C$2,runs!P745,1/0)</f>
        <v>#DIV/0!</v>
      </c>
      <c r="G748" s="29" t="e">
        <f>IF($A748=$C$2,runs!Q745,1/0)</f>
        <v>#DIV/0!</v>
      </c>
      <c r="H748" s="29" t="e">
        <f>IF($A748=$C$2,runs!R745,1/0)</f>
        <v>#DIV/0!</v>
      </c>
      <c r="I748" s="29" t="e">
        <f>IF($A748=$C$2,runs!S745,1/0)</f>
        <v>#DIV/0!</v>
      </c>
      <c r="J748" s="29" t="e">
        <f>IF($A748=$C$2,runs!O745/runs!M745,1/0)</f>
        <v>#DIV/0!</v>
      </c>
      <c r="K748" s="29" t="e">
        <f t="shared" si="11"/>
        <v>#DIV/0!</v>
      </c>
      <c r="L748" s="29" t="e">
        <f>IF($A748=$C$2,runs!W745,1/0)</f>
        <v>#DIV/0!</v>
      </c>
      <c r="M748" s="29" t="e">
        <f>IF($A748=$C$2,runs!X745,1/0)</f>
        <v>#DIV/0!</v>
      </c>
    </row>
    <row r="749" spans="1:13" x14ac:dyDescent="0.2">
      <c r="A749" s="29">
        <f>runs!C746</f>
        <v>0</v>
      </c>
      <c r="B749" s="29" t="str">
        <f>IF($A749=$C$2,runs!B746," ")</f>
        <v xml:space="preserve"> </v>
      </c>
      <c r="C749" s="29" t="e">
        <f>IF($A749=$C$2,runs!A746,1/0)</f>
        <v>#DIV/0!</v>
      </c>
      <c r="D749" s="29" t="e">
        <f>IF($A749=$C$2,Rohdaten!I746,1/0)</f>
        <v>#DIV/0!</v>
      </c>
      <c r="E749" s="29" t="e">
        <f>IF($A749=$C$2,runs!L746/runs!M746,1/0)</f>
        <v>#DIV/0!</v>
      </c>
      <c r="F749" s="29" t="e">
        <f>IF($A749=$C$2,runs!P746,1/0)</f>
        <v>#DIV/0!</v>
      </c>
      <c r="G749" s="29" t="e">
        <f>IF($A749=$C$2,runs!Q746,1/0)</f>
        <v>#DIV/0!</v>
      </c>
      <c r="H749" s="29" t="e">
        <f>IF($A749=$C$2,runs!R746,1/0)</f>
        <v>#DIV/0!</v>
      </c>
      <c r="I749" s="29" t="e">
        <f>IF($A749=$C$2,runs!S746,1/0)</f>
        <v>#DIV/0!</v>
      </c>
      <c r="J749" s="29" t="e">
        <f>IF($A749=$C$2,runs!O746/runs!M746,1/0)</f>
        <v>#DIV/0!</v>
      </c>
      <c r="K749" s="29" t="e">
        <f t="shared" si="11"/>
        <v>#DIV/0!</v>
      </c>
      <c r="L749" s="29" t="e">
        <f>IF($A749=$C$2,runs!W746,1/0)</f>
        <v>#DIV/0!</v>
      </c>
      <c r="M749" s="29" t="e">
        <f>IF($A749=$C$2,runs!X746,1/0)</f>
        <v>#DIV/0!</v>
      </c>
    </row>
    <row r="750" spans="1:13" x14ac:dyDescent="0.2">
      <c r="A750" s="29">
        <f>runs!C747</f>
        <v>0</v>
      </c>
      <c r="B750" s="29" t="str">
        <f>IF($A750=$C$2,runs!B747," ")</f>
        <v xml:space="preserve"> </v>
      </c>
      <c r="C750" s="29" t="e">
        <f>IF($A750=$C$2,runs!A747,1/0)</f>
        <v>#DIV/0!</v>
      </c>
      <c r="D750" s="29" t="e">
        <f>IF($A750=$C$2,Rohdaten!I747,1/0)</f>
        <v>#DIV/0!</v>
      </c>
      <c r="E750" s="29" t="e">
        <f>IF($A750=$C$2,runs!L747/runs!M747,1/0)</f>
        <v>#DIV/0!</v>
      </c>
      <c r="F750" s="29" t="e">
        <f>IF($A750=$C$2,runs!P747,1/0)</f>
        <v>#DIV/0!</v>
      </c>
      <c r="G750" s="29" t="e">
        <f>IF($A750=$C$2,runs!Q747,1/0)</f>
        <v>#DIV/0!</v>
      </c>
      <c r="H750" s="29" t="e">
        <f>IF($A750=$C$2,runs!R747,1/0)</f>
        <v>#DIV/0!</v>
      </c>
      <c r="I750" s="29" t="e">
        <f>IF($A750=$C$2,runs!S747,1/0)</f>
        <v>#DIV/0!</v>
      </c>
      <c r="J750" s="29" t="e">
        <f>IF($A750=$C$2,runs!O747/runs!M747,1/0)</f>
        <v>#DIV/0!</v>
      </c>
      <c r="K750" s="29" t="e">
        <f t="shared" si="11"/>
        <v>#DIV/0!</v>
      </c>
      <c r="L750" s="29" t="e">
        <f>IF($A750=$C$2,runs!W747,1/0)</f>
        <v>#DIV/0!</v>
      </c>
      <c r="M750" s="29" t="e">
        <f>IF($A750=$C$2,runs!X747,1/0)</f>
        <v>#DIV/0!</v>
      </c>
    </row>
    <row r="751" spans="1:13" x14ac:dyDescent="0.2">
      <c r="A751" s="29">
        <f>runs!C748</f>
        <v>0</v>
      </c>
      <c r="B751" s="29" t="str">
        <f>IF($A751=$C$2,runs!B748," ")</f>
        <v xml:space="preserve"> </v>
      </c>
      <c r="C751" s="29" t="e">
        <f>IF($A751=$C$2,runs!A748,1/0)</f>
        <v>#DIV/0!</v>
      </c>
      <c r="D751" s="29" t="e">
        <f>IF($A751=$C$2,Rohdaten!I748,1/0)</f>
        <v>#DIV/0!</v>
      </c>
      <c r="E751" s="29" t="e">
        <f>IF($A751=$C$2,runs!L748/runs!M748,1/0)</f>
        <v>#DIV/0!</v>
      </c>
      <c r="F751" s="29" t="e">
        <f>IF($A751=$C$2,runs!P748,1/0)</f>
        <v>#DIV/0!</v>
      </c>
      <c r="G751" s="29" t="e">
        <f>IF($A751=$C$2,runs!Q748,1/0)</f>
        <v>#DIV/0!</v>
      </c>
      <c r="H751" s="29" t="e">
        <f>IF($A751=$C$2,runs!R748,1/0)</f>
        <v>#DIV/0!</v>
      </c>
      <c r="I751" s="29" t="e">
        <f>IF($A751=$C$2,runs!S748,1/0)</f>
        <v>#DIV/0!</v>
      </c>
      <c r="J751" s="29" t="e">
        <f>IF($A751=$C$2,runs!O748/runs!M748,1/0)</f>
        <v>#DIV/0!</v>
      </c>
      <c r="K751" s="29" t="e">
        <f t="shared" si="11"/>
        <v>#DIV/0!</v>
      </c>
      <c r="L751" s="29" t="e">
        <f>IF($A751=$C$2,runs!W748,1/0)</f>
        <v>#DIV/0!</v>
      </c>
      <c r="M751" s="29" t="e">
        <f>IF($A751=$C$2,runs!X748,1/0)</f>
        <v>#DIV/0!</v>
      </c>
    </row>
    <row r="752" spans="1:13" x14ac:dyDescent="0.2">
      <c r="A752" s="29">
        <f>runs!C749</f>
        <v>0</v>
      </c>
      <c r="B752" s="29" t="str">
        <f>IF($A752=$C$2,runs!B749," ")</f>
        <v xml:space="preserve"> </v>
      </c>
      <c r="C752" s="29" t="e">
        <f>IF($A752=$C$2,runs!A749,1/0)</f>
        <v>#DIV/0!</v>
      </c>
      <c r="D752" s="29" t="e">
        <f>IF($A752=$C$2,Rohdaten!I749,1/0)</f>
        <v>#DIV/0!</v>
      </c>
      <c r="E752" s="29" t="e">
        <f>IF($A752=$C$2,runs!L749/runs!M749,1/0)</f>
        <v>#DIV/0!</v>
      </c>
      <c r="F752" s="29" t="e">
        <f>IF($A752=$C$2,runs!P749,1/0)</f>
        <v>#DIV/0!</v>
      </c>
      <c r="G752" s="29" t="e">
        <f>IF($A752=$C$2,runs!Q749,1/0)</f>
        <v>#DIV/0!</v>
      </c>
      <c r="H752" s="29" t="e">
        <f>IF($A752=$C$2,runs!R749,1/0)</f>
        <v>#DIV/0!</v>
      </c>
      <c r="I752" s="29" t="e">
        <f>IF($A752=$C$2,runs!S749,1/0)</f>
        <v>#DIV/0!</v>
      </c>
      <c r="J752" s="29" t="e">
        <f>IF($A752=$C$2,runs!O749/runs!M749,1/0)</f>
        <v>#DIV/0!</v>
      </c>
      <c r="K752" s="29" t="e">
        <f t="shared" si="11"/>
        <v>#DIV/0!</v>
      </c>
      <c r="L752" s="29" t="e">
        <f>IF($A752=$C$2,runs!W749,1/0)</f>
        <v>#DIV/0!</v>
      </c>
      <c r="M752" s="29" t="e">
        <f>IF($A752=$C$2,runs!X749,1/0)</f>
        <v>#DIV/0!</v>
      </c>
    </row>
    <row r="753" spans="1:13" x14ac:dyDescent="0.2">
      <c r="A753" s="29">
        <f>runs!C750</f>
        <v>0</v>
      </c>
      <c r="B753" s="29" t="str">
        <f>IF($A753=$C$2,runs!B750," ")</f>
        <v xml:space="preserve"> </v>
      </c>
      <c r="C753" s="29" t="e">
        <f>IF($A753=$C$2,runs!A750,1/0)</f>
        <v>#DIV/0!</v>
      </c>
      <c r="D753" s="29" t="e">
        <f>IF($A753=$C$2,Rohdaten!I750,1/0)</f>
        <v>#DIV/0!</v>
      </c>
      <c r="E753" s="29" t="e">
        <f>IF($A753=$C$2,runs!L750/runs!M750,1/0)</f>
        <v>#DIV/0!</v>
      </c>
      <c r="F753" s="29" t="e">
        <f>IF($A753=$C$2,runs!P750,1/0)</f>
        <v>#DIV/0!</v>
      </c>
      <c r="G753" s="29" t="e">
        <f>IF($A753=$C$2,runs!Q750,1/0)</f>
        <v>#DIV/0!</v>
      </c>
      <c r="H753" s="29" t="e">
        <f>IF($A753=$C$2,runs!R750,1/0)</f>
        <v>#DIV/0!</v>
      </c>
      <c r="I753" s="29" t="e">
        <f>IF($A753=$C$2,runs!S750,1/0)</f>
        <v>#DIV/0!</v>
      </c>
      <c r="J753" s="29" t="e">
        <f>IF($A753=$C$2,runs!O750/runs!M750,1/0)</f>
        <v>#DIV/0!</v>
      </c>
      <c r="K753" s="29" t="e">
        <f t="shared" si="11"/>
        <v>#DIV/0!</v>
      </c>
      <c r="L753" s="29" t="e">
        <f>IF($A753=$C$2,runs!W750,1/0)</f>
        <v>#DIV/0!</v>
      </c>
      <c r="M753" s="29" t="e">
        <f>IF($A753=$C$2,runs!X750,1/0)</f>
        <v>#DIV/0!</v>
      </c>
    </row>
    <row r="754" spans="1:13" x14ac:dyDescent="0.2">
      <c r="A754" s="29">
        <f>runs!C751</f>
        <v>0</v>
      </c>
      <c r="B754" s="29" t="str">
        <f>IF($A754=$C$2,runs!B751," ")</f>
        <v xml:space="preserve"> </v>
      </c>
      <c r="C754" s="29" t="e">
        <f>IF($A754=$C$2,runs!A751,1/0)</f>
        <v>#DIV/0!</v>
      </c>
      <c r="D754" s="29" t="e">
        <f>IF($A754=$C$2,Rohdaten!I751,1/0)</f>
        <v>#DIV/0!</v>
      </c>
      <c r="E754" s="29" t="e">
        <f>IF($A754=$C$2,runs!L751/runs!M751,1/0)</f>
        <v>#DIV/0!</v>
      </c>
      <c r="F754" s="29" t="e">
        <f>IF($A754=$C$2,runs!P751,1/0)</f>
        <v>#DIV/0!</v>
      </c>
      <c r="G754" s="29" t="e">
        <f>IF($A754=$C$2,runs!Q751,1/0)</f>
        <v>#DIV/0!</v>
      </c>
      <c r="H754" s="29" t="e">
        <f>IF($A754=$C$2,runs!R751,1/0)</f>
        <v>#DIV/0!</v>
      </c>
      <c r="I754" s="29" t="e">
        <f>IF($A754=$C$2,runs!S751,1/0)</f>
        <v>#DIV/0!</v>
      </c>
      <c r="J754" s="29" t="e">
        <f>IF($A754=$C$2,runs!O751/runs!M751,1/0)</f>
        <v>#DIV/0!</v>
      </c>
      <c r="K754" s="29" t="e">
        <f t="shared" si="11"/>
        <v>#DIV/0!</v>
      </c>
      <c r="L754" s="29" t="e">
        <f>IF($A754=$C$2,runs!W751,1/0)</f>
        <v>#DIV/0!</v>
      </c>
      <c r="M754" s="29" t="e">
        <f>IF($A754=$C$2,runs!X751,1/0)</f>
        <v>#DIV/0!</v>
      </c>
    </row>
    <row r="755" spans="1:13" x14ac:dyDescent="0.2">
      <c r="A755" s="29">
        <f>runs!C752</f>
        <v>0</v>
      </c>
      <c r="B755" s="29" t="str">
        <f>IF($A755=$C$2,runs!B752," ")</f>
        <v xml:space="preserve"> </v>
      </c>
      <c r="C755" s="29" t="e">
        <f>IF($A755=$C$2,runs!A752,1/0)</f>
        <v>#DIV/0!</v>
      </c>
      <c r="D755" s="29" t="e">
        <f>IF($A755=$C$2,Rohdaten!I752,1/0)</f>
        <v>#DIV/0!</v>
      </c>
      <c r="E755" s="29" t="e">
        <f>IF($A755=$C$2,runs!L752/runs!M752,1/0)</f>
        <v>#DIV/0!</v>
      </c>
      <c r="F755" s="29" t="e">
        <f>IF($A755=$C$2,runs!P752,1/0)</f>
        <v>#DIV/0!</v>
      </c>
      <c r="G755" s="29" t="e">
        <f>IF($A755=$C$2,runs!Q752,1/0)</f>
        <v>#DIV/0!</v>
      </c>
      <c r="H755" s="29" t="e">
        <f>IF($A755=$C$2,runs!R752,1/0)</f>
        <v>#DIV/0!</v>
      </c>
      <c r="I755" s="29" t="e">
        <f>IF($A755=$C$2,runs!S752,1/0)</f>
        <v>#DIV/0!</v>
      </c>
      <c r="J755" s="29" t="e">
        <f>IF($A755=$C$2,runs!O752/runs!M752,1/0)</f>
        <v>#DIV/0!</v>
      </c>
      <c r="K755" s="29" t="e">
        <f t="shared" si="11"/>
        <v>#DIV/0!</v>
      </c>
      <c r="L755" s="29" t="e">
        <f>IF($A755=$C$2,runs!W752,1/0)</f>
        <v>#DIV/0!</v>
      </c>
      <c r="M755" s="29" t="e">
        <f>IF($A755=$C$2,runs!X752,1/0)</f>
        <v>#DIV/0!</v>
      </c>
    </row>
    <row r="756" spans="1:13" x14ac:dyDescent="0.2">
      <c r="A756" s="29">
        <f>runs!C753</f>
        <v>0</v>
      </c>
      <c r="B756" s="29" t="str">
        <f>IF($A756=$C$2,runs!B753," ")</f>
        <v xml:space="preserve"> </v>
      </c>
      <c r="C756" s="29" t="e">
        <f>IF($A756=$C$2,runs!A753,1/0)</f>
        <v>#DIV/0!</v>
      </c>
      <c r="D756" s="29" t="e">
        <f>IF($A756=$C$2,Rohdaten!I753,1/0)</f>
        <v>#DIV/0!</v>
      </c>
      <c r="E756" s="29" t="e">
        <f>IF($A756=$C$2,runs!L753/runs!M753,1/0)</f>
        <v>#DIV/0!</v>
      </c>
      <c r="F756" s="29" t="e">
        <f>IF($A756=$C$2,runs!P753,1/0)</f>
        <v>#DIV/0!</v>
      </c>
      <c r="G756" s="29" t="e">
        <f>IF($A756=$C$2,runs!Q753,1/0)</f>
        <v>#DIV/0!</v>
      </c>
      <c r="H756" s="29" t="e">
        <f>IF($A756=$C$2,runs!R753,1/0)</f>
        <v>#DIV/0!</v>
      </c>
      <c r="I756" s="29" t="e">
        <f>IF($A756=$C$2,runs!S753,1/0)</f>
        <v>#DIV/0!</v>
      </c>
      <c r="J756" s="29" t="e">
        <f>IF($A756=$C$2,runs!O753/runs!M753,1/0)</f>
        <v>#DIV/0!</v>
      </c>
      <c r="K756" s="29" t="e">
        <f t="shared" si="11"/>
        <v>#DIV/0!</v>
      </c>
      <c r="L756" s="29" t="e">
        <f>IF($A756=$C$2,runs!W753,1/0)</f>
        <v>#DIV/0!</v>
      </c>
      <c r="M756" s="29" t="e">
        <f>IF($A756=$C$2,runs!X753,1/0)</f>
        <v>#DIV/0!</v>
      </c>
    </row>
    <row r="757" spans="1:13" x14ac:dyDescent="0.2">
      <c r="A757" s="29">
        <f>runs!C754</f>
        <v>0</v>
      </c>
      <c r="B757" s="29" t="str">
        <f>IF($A757=$C$2,runs!B754," ")</f>
        <v xml:space="preserve"> </v>
      </c>
      <c r="C757" s="29" t="e">
        <f>IF($A757=$C$2,runs!A754,1/0)</f>
        <v>#DIV/0!</v>
      </c>
      <c r="D757" s="29" t="e">
        <f>IF($A757=$C$2,Rohdaten!I754,1/0)</f>
        <v>#DIV/0!</v>
      </c>
      <c r="E757" s="29" t="e">
        <f>IF($A757=$C$2,runs!L754/runs!M754,1/0)</f>
        <v>#DIV/0!</v>
      </c>
      <c r="F757" s="29" t="e">
        <f>IF($A757=$C$2,runs!P754,1/0)</f>
        <v>#DIV/0!</v>
      </c>
      <c r="G757" s="29" t="e">
        <f>IF($A757=$C$2,runs!Q754,1/0)</f>
        <v>#DIV/0!</v>
      </c>
      <c r="H757" s="29" t="e">
        <f>IF($A757=$C$2,runs!R754,1/0)</f>
        <v>#DIV/0!</v>
      </c>
      <c r="I757" s="29" t="e">
        <f>IF($A757=$C$2,runs!S754,1/0)</f>
        <v>#DIV/0!</v>
      </c>
      <c r="J757" s="29" t="e">
        <f>IF($A757=$C$2,runs!O754/runs!M754,1/0)</f>
        <v>#DIV/0!</v>
      </c>
      <c r="K757" s="29" t="e">
        <f t="shared" si="11"/>
        <v>#DIV/0!</v>
      </c>
      <c r="L757" s="29" t="e">
        <f>IF($A757=$C$2,runs!W754,1/0)</f>
        <v>#DIV/0!</v>
      </c>
      <c r="M757" s="29" t="e">
        <f>IF($A757=$C$2,runs!X754,1/0)</f>
        <v>#DIV/0!</v>
      </c>
    </row>
    <row r="758" spans="1:13" x14ac:dyDescent="0.2">
      <c r="A758" s="29">
        <f>runs!C755</f>
        <v>0</v>
      </c>
      <c r="B758" s="29" t="str">
        <f>IF($A758=$C$2,runs!B755," ")</f>
        <v xml:space="preserve"> </v>
      </c>
      <c r="C758" s="29" t="e">
        <f>IF($A758=$C$2,runs!A755,1/0)</f>
        <v>#DIV/0!</v>
      </c>
      <c r="D758" s="29" t="e">
        <f>IF($A758=$C$2,Rohdaten!I755,1/0)</f>
        <v>#DIV/0!</v>
      </c>
      <c r="E758" s="29" t="e">
        <f>IF($A758=$C$2,runs!L755/runs!M755,1/0)</f>
        <v>#DIV/0!</v>
      </c>
      <c r="F758" s="29" t="e">
        <f>IF($A758=$C$2,runs!P755,1/0)</f>
        <v>#DIV/0!</v>
      </c>
      <c r="G758" s="29" t="e">
        <f>IF($A758=$C$2,runs!Q755,1/0)</f>
        <v>#DIV/0!</v>
      </c>
      <c r="H758" s="29" t="e">
        <f>IF($A758=$C$2,runs!R755,1/0)</f>
        <v>#DIV/0!</v>
      </c>
      <c r="I758" s="29" t="e">
        <f>IF($A758=$C$2,runs!S755,1/0)</f>
        <v>#DIV/0!</v>
      </c>
      <c r="J758" s="29" t="e">
        <f>IF($A758=$C$2,runs!O755/runs!M755,1/0)</f>
        <v>#DIV/0!</v>
      </c>
      <c r="K758" s="29" t="e">
        <f t="shared" si="11"/>
        <v>#DIV/0!</v>
      </c>
      <c r="L758" s="29" t="e">
        <f>IF($A758=$C$2,runs!W755,1/0)</f>
        <v>#DIV/0!</v>
      </c>
      <c r="M758" s="29" t="e">
        <f>IF($A758=$C$2,runs!X755,1/0)</f>
        <v>#DIV/0!</v>
      </c>
    </row>
    <row r="759" spans="1:13" x14ac:dyDescent="0.2">
      <c r="A759" s="29">
        <f>runs!C756</f>
        <v>0</v>
      </c>
      <c r="B759" s="29" t="str">
        <f>IF($A759=$C$2,runs!B756," ")</f>
        <v xml:space="preserve"> </v>
      </c>
      <c r="C759" s="29" t="e">
        <f>IF($A759=$C$2,runs!A756,1/0)</f>
        <v>#DIV/0!</v>
      </c>
      <c r="D759" s="29" t="e">
        <f>IF($A759=$C$2,Rohdaten!I756,1/0)</f>
        <v>#DIV/0!</v>
      </c>
      <c r="E759" s="29" t="e">
        <f>IF($A759=$C$2,runs!L756/runs!M756,1/0)</f>
        <v>#DIV/0!</v>
      </c>
      <c r="F759" s="29" t="e">
        <f>IF($A759=$C$2,runs!P756,1/0)</f>
        <v>#DIV/0!</v>
      </c>
      <c r="G759" s="29" t="e">
        <f>IF($A759=$C$2,runs!Q756,1/0)</f>
        <v>#DIV/0!</v>
      </c>
      <c r="H759" s="29" t="e">
        <f>IF($A759=$C$2,runs!R756,1/0)</f>
        <v>#DIV/0!</v>
      </c>
      <c r="I759" s="29" t="e">
        <f>IF($A759=$C$2,runs!S756,1/0)</f>
        <v>#DIV/0!</v>
      </c>
      <c r="J759" s="29" t="e">
        <f>IF($A759=$C$2,runs!O756/runs!M756,1/0)</f>
        <v>#DIV/0!</v>
      </c>
      <c r="K759" s="29" t="e">
        <f t="shared" si="11"/>
        <v>#DIV/0!</v>
      </c>
      <c r="L759" s="29" t="e">
        <f>IF($A759=$C$2,runs!W756,1/0)</f>
        <v>#DIV/0!</v>
      </c>
      <c r="M759" s="29" t="e">
        <f>IF($A759=$C$2,runs!X756,1/0)</f>
        <v>#DIV/0!</v>
      </c>
    </row>
    <row r="760" spans="1:13" x14ac:dyDescent="0.2">
      <c r="A760" s="29">
        <f>runs!C757</f>
        <v>0</v>
      </c>
      <c r="B760" s="29" t="str">
        <f>IF($A760=$C$2,runs!B757," ")</f>
        <v xml:space="preserve"> </v>
      </c>
      <c r="C760" s="29" t="e">
        <f>IF($A760=$C$2,runs!A757,1/0)</f>
        <v>#DIV/0!</v>
      </c>
      <c r="D760" s="29" t="e">
        <f>IF($A760=$C$2,Rohdaten!I757,1/0)</f>
        <v>#DIV/0!</v>
      </c>
      <c r="E760" s="29" t="e">
        <f>IF($A760=$C$2,runs!L757/runs!M757,1/0)</f>
        <v>#DIV/0!</v>
      </c>
      <c r="F760" s="29" t="e">
        <f>IF($A760=$C$2,runs!P757,1/0)</f>
        <v>#DIV/0!</v>
      </c>
      <c r="G760" s="29" t="e">
        <f>IF($A760=$C$2,runs!Q757,1/0)</f>
        <v>#DIV/0!</v>
      </c>
      <c r="H760" s="29" t="e">
        <f>IF($A760=$C$2,runs!R757,1/0)</f>
        <v>#DIV/0!</v>
      </c>
      <c r="I760" s="29" t="e">
        <f>IF($A760=$C$2,runs!S757,1/0)</f>
        <v>#DIV/0!</v>
      </c>
      <c r="J760" s="29" t="e">
        <f>IF($A760=$C$2,runs!O757/runs!M757,1/0)</f>
        <v>#DIV/0!</v>
      </c>
      <c r="K760" s="29" t="e">
        <f t="shared" si="11"/>
        <v>#DIV/0!</v>
      </c>
      <c r="L760" s="29" t="e">
        <f>IF($A760=$C$2,runs!W757,1/0)</f>
        <v>#DIV/0!</v>
      </c>
      <c r="M760" s="29" t="e">
        <f>IF($A760=$C$2,runs!X757,1/0)</f>
        <v>#DIV/0!</v>
      </c>
    </row>
    <row r="761" spans="1:13" x14ac:dyDescent="0.2">
      <c r="A761" s="29">
        <f>runs!C758</f>
        <v>0</v>
      </c>
      <c r="B761" s="29" t="str">
        <f>IF($A761=$C$2,runs!B758," ")</f>
        <v xml:space="preserve"> </v>
      </c>
      <c r="C761" s="29" t="e">
        <f>IF($A761=$C$2,runs!A758,1/0)</f>
        <v>#DIV/0!</v>
      </c>
      <c r="D761" s="29" t="e">
        <f>IF($A761=$C$2,Rohdaten!I758,1/0)</f>
        <v>#DIV/0!</v>
      </c>
      <c r="E761" s="29" t="e">
        <f>IF($A761=$C$2,runs!L758/runs!M758,1/0)</f>
        <v>#DIV/0!</v>
      </c>
      <c r="F761" s="29" t="e">
        <f>IF($A761=$C$2,runs!P758,1/0)</f>
        <v>#DIV/0!</v>
      </c>
      <c r="G761" s="29" t="e">
        <f>IF($A761=$C$2,runs!Q758,1/0)</f>
        <v>#DIV/0!</v>
      </c>
      <c r="H761" s="29" t="e">
        <f>IF($A761=$C$2,runs!R758,1/0)</f>
        <v>#DIV/0!</v>
      </c>
      <c r="I761" s="29" t="e">
        <f>IF($A761=$C$2,runs!S758,1/0)</f>
        <v>#DIV/0!</v>
      </c>
      <c r="J761" s="29" t="e">
        <f>IF($A761=$C$2,runs!O758/runs!M758,1/0)</f>
        <v>#DIV/0!</v>
      </c>
      <c r="K761" s="29" t="e">
        <f t="shared" si="11"/>
        <v>#DIV/0!</v>
      </c>
      <c r="L761" s="29" t="e">
        <f>IF($A761=$C$2,runs!W758,1/0)</f>
        <v>#DIV/0!</v>
      </c>
      <c r="M761" s="29" t="e">
        <f>IF($A761=$C$2,runs!X758,1/0)</f>
        <v>#DIV/0!</v>
      </c>
    </row>
    <row r="762" spans="1:13" x14ac:dyDescent="0.2">
      <c r="A762" s="29">
        <f>runs!C759</f>
        <v>0</v>
      </c>
      <c r="B762" s="29" t="str">
        <f>IF($A762=$C$2,runs!B759," ")</f>
        <v xml:space="preserve"> </v>
      </c>
      <c r="C762" s="29" t="e">
        <f>IF($A762=$C$2,runs!A759,1/0)</f>
        <v>#DIV/0!</v>
      </c>
      <c r="D762" s="29" t="e">
        <f>IF($A762=$C$2,Rohdaten!I759,1/0)</f>
        <v>#DIV/0!</v>
      </c>
      <c r="E762" s="29" t="e">
        <f>IF($A762=$C$2,runs!L759/runs!M759,1/0)</f>
        <v>#DIV/0!</v>
      </c>
      <c r="F762" s="29" t="e">
        <f>IF($A762=$C$2,runs!P759,1/0)</f>
        <v>#DIV/0!</v>
      </c>
      <c r="G762" s="29" t="e">
        <f>IF($A762=$C$2,runs!Q759,1/0)</f>
        <v>#DIV/0!</v>
      </c>
      <c r="H762" s="29" t="e">
        <f>IF($A762=$C$2,runs!R759,1/0)</f>
        <v>#DIV/0!</v>
      </c>
      <c r="I762" s="29" t="e">
        <f>IF($A762=$C$2,runs!S759,1/0)</f>
        <v>#DIV/0!</v>
      </c>
      <c r="J762" s="29" t="e">
        <f>IF($A762=$C$2,runs!O759/runs!M759,1/0)</f>
        <v>#DIV/0!</v>
      </c>
      <c r="K762" s="29" t="e">
        <f t="shared" si="11"/>
        <v>#DIV/0!</v>
      </c>
      <c r="L762" s="29" t="e">
        <f>IF($A762=$C$2,runs!W759,1/0)</f>
        <v>#DIV/0!</v>
      </c>
      <c r="M762" s="29" t="e">
        <f>IF($A762=$C$2,runs!X759,1/0)</f>
        <v>#DIV/0!</v>
      </c>
    </row>
    <row r="763" spans="1:13" x14ac:dyDescent="0.2">
      <c r="A763" s="29">
        <f>runs!C760</f>
        <v>0</v>
      </c>
      <c r="B763" s="29" t="str">
        <f>IF($A763=$C$2,runs!B760," ")</f>
        <v xml:space="preserve"> </v>
      </c>
      <c r="C763" s="29" t="e">
        <f>IF($A763=$C$2,runs!A760,1/0)</f>
        <v>#DIV/0!</v>
      </c>
      <c r="D763" s="29" t="e">
        <f>IF($A763=$C$2,Rohdaten!I760,1/0)</f>
        <v>#DIV/0!</v>
      </c>
      <c r="E763" s="29" t="e">
        <f>IF($A763=$C$2,runs!L760/runs!M760,1/0)</f>
        <v>#DIV/0!</v>
      </c>
      <c r="F763" s="29" t="e">
        <f>IF($A763=$C$2,runs!P760,1/0)</f>
        <v>#DIV/0!</v>
      </c>
      <c r="G763" s="29" t="e">
        <f>IF($A763=$C$2,runs!Q760,1/0)</f>
        <v>#DIV/0!</v>
      </c>
      <c r="H763" s="29" t="e">
        <f>IF($A763=$C$2,runs!R760,1/0)</f>
        <v>#DIV/0!</v>
      </c>
      <c r="I763" s="29" t="e">
        <f>IF($A763=$C$2,runs!S760,1/0)</f>
        <v>#DIV/0!</v>
      </c>
      <c r="J763" s="29" t="e">
        <f>IF($A763=$C$2,runs!O760/runs!M760,1/0)</f>
        <v>#DIV/0!</v>
      </c>
      <c r="K763" s="29" t="e">
        <f t="shared" si="11"/>
        <v>#DIV/0!</v>
      </c>
      <c r="L763" s="29" t="e">
        <f>IF($A763=$C$2,runs!W760,1/0)</f>
        <v>#DIV/0!</v>
      </c>
      <c r="M763" s="29" t="e">
        <f>IF($A763=$C$2,runs!X760,1/0)</f>
        <v>#DIV/0!</v>
      </c>
    </row>
    <row r="764" spans="1:13" x14ac:dyDescent="0.2">
      <c r="A764" s="29">
        <f>runs!C761</f>
        <v>0</v>
      </c>
      <c r="B764" s="29" t="str">
        <f>IF($A764=$C$2,runs!B761," ")</f>
        <v xml:space="preserve"> </v>
      </c>
      <c r="C764" s="29" t="e">
        <f>IF($A764=$C$2,runs!A761,1/0)</f>
        <v>#DIV/0!</v>
      </c>
      <c r="D764" s="29" t="e">
        <f>IF($A764=$C$2,Rohdaten!I761,1/0)</f>
        <v>#DIV/0!</v>
      </c>
      <c r="E764" s="29" t="e">
        <f>IF($A764=$C$2,runs!L761/runs!M761,1/0)</f>
        <v>#DIV/0!</v>
      </c>
      <c r="F764" s="29" t="e">
        <f>IF($A764=$C$2,runs!P761,1/0)</f>
        <v>#DIV/0!</v>
      </c>
      <c r="G764" s="29" t="e">
        <f>IF($A764=$C$2,runs!Q761,1/0)</f>
        <v>#DIV/0!</v>
      </c>
      <c r="H764" s="29" t="e">
        <f>IF($A764=$C$2,runs!R761,1/0)</f>
        <v>#DIV/0!</v>
      </c>
      <c r="I764" s="29" t="e">
        <f>IF($A764=$C$2,runs!S761,1/0)</f>
        <v>#DIV/0!</v>
      </c>
      <c r="J764" s="29" t="e">
        <f>IF($A764=$C$2,runs!O761/runs!M761,1/0)</f>
        <v>#DIV/0!</v>
      </c>
      <c r="K764" s="29" t="e">
        <f t="shared" si="11"/>
        <v>#DIV/0!</v>
      </c>
      <c r="L764" s="29" t="e">
        <f>IF($A764=$C$2,runs!W761,1/0)</f>
        <v>#DIV/0!</v>
      </c>
      <c r="M764" s="29" t="e">
        <f>IF($A764=$C$2,runs!X761,1/0)</f>
        <v>#DIV/0!</v>
      </c>
    </row>
    <row r="765" spans="1:13" x14ac:dyDescent="0.2">
      <c r="A765" s="29">
        <f>runs!C762</f>
        <v>0</v>
      </c>
      <c r="B765" s="29" t="str">
        <f>IF($A765=$C$2,runs!B762," ")</f>
        <v xml:space="preserve"> </v>
      </c>
      <c r="C765" s="29" t="e">
        <f>IF($A765=$C$2,runs!A762,1/0)</f>
        <v>#DIV/0!</v>
      </c>
      <c r="D765" s="29" t="e">
        <f>IF($A765=$C$2,Rohdaten!I762,1/0)</f>
        <v>#DIV/0!</v>
      </c>
      <c r="E765" s="29" t="e">
        <f>IF($A765=$C$2,runs!L762/runs!M762,1/0)</f>
        <v>#DIV/0!</v>
      </c>
      <c r="F765" s="29" t="e">
        <f>IF($A765=$C$2,runs!P762,1/0)</f>
        <v>#DIV/0!</v>
      </c>
      <c r="G765" s="29" t="e">
        <f>IF($A765=$C$2,runs!Q762,1/0)</f>
        <v>#DIV/0!</v>
      </c>
      <c r="H765" s="29" t="e">
        <f>IF($A765=$C$2,runs!R762,1/0)</f>
        <v>#DIV/0!</v>
      </c>
      <c r="I765" s="29" t="e">
        <f>IF($A765=$C$2,runs!S762,1/0)</f>
        <v>#DIV/0!</v>
      </c>
      <c r="J765" s="29" t="e">
        <f>IF($A765=$C$2,runs!O762/runs!M762,1/0)</f>
        <v>#DIV/0!</v>
      </c>
      <c r="K765" s="29" t="e">
        <f t="shared" si="11"/>
        <v>#DIV/0!</v>
      </c>
      <c r="L765" s="29" t="e">
        <f>IF($A765=$C$2,runs!W762,1/0)</f>
        <v>#DIV/0!</v>
      </c>
      <c r="M765" s="29" t="e">
        <f>IF($A765=$C$2,runs!X762,1/0)</f>
        <v>#DIV/0!</v>
      </c>
    </row>
    <row r="766" spans="1:13" x14ac:dyDescent="0.2">
      <c r="A766" s="29">
        <f>runs!C763</f>
        <v>0</v>
      </c>
      <c r="B766" s="29" t="str">
        <f>IF($A766=$C$2,runs!B763," ")</f>
        <v xml:space="preserve"> </v>
      </c>
      <c r="C766" s="29" t="e">
        <f>IF($A766=$C$2,runs!A763,1/0)</f>
        <v>#DIV/0!</v>
      </c>
      <c r="D766" s="29" t="e">
        <f>IF($A766=$C$2,Rohdaten!I763,1/0)</f>
        <v>#DIV/0!</v>
      </c>
      <c r="E766" s="29" t="e">
        <f>IF($A766=$C$2,runs!L763/runs!M763,1/0)</f>
        <v>#DIV/0!</v>
      </c>
      <c r="F766" s="29" t="e">
        <f>IF($A766=$C$2,runs!P763,1/0)</f>
        <v>#DIV/0!</v>
      </c>
      <c r="G766" s="29" t="e">
        <f>IF($A766=$C$2,runs!Q763,1/0)</f>
        <v>#DIV/0!</v>
      </c>
      <c r="H766" s="29" t="e">
        <f>IF($A766=$C$2,runs!R763,1/0)</f>
        <v>#DIV/0!</v>
      </c>
      <c r="I766" s="29" t="e">
        <f>IF($A766=$C$2,runs!S763,1/0)</f>
        <v>#DIV/0!</v>
      </c>
      <c r="J766" s="29" t="e">
        <f>IF($A766=$C$2,runs!O763/runs!M763,1/0)</f>
        <v>#DIV/0!</v>
      </c>
      <c r="K766" s="29" t="e">
        <f t="shared" si="11"/>
        <v>#DIV/0!</v>
      </c>
      <c r="L766" s="29" t="e">
        <f>IF($A766=$C$2,runs!W763,1/0)</f>
        <v>#DIV/0!</v>
      </c>
      <c r="M766" s="29" t="e">
        <f>IF($A766=$C$2,runs!X763,1/0)</f>
        <v>#DIV/0!</v>
      </c>
    </row>
    <row r="767" spans="1:13" x14ac:dyDescent="0.2">
      <c r="A767" s="29">
        <f>runs!C764</f>
        <v>0</v>
      </c>
      <c r="B767" s="29" t="str">
        <f>IF($A767=$C$2,runs!B764," ")</f>
        <v xml:space="preserve"> </v>
      </c>
      <c r="C767" s="29" t="e">
        <f>IF($A767=$C$2,runs!A764,1/0)</f>
        <v>#DIV/0!</v>
      </c>
      <c r="D767" s="29" t="e">
        <f>IF($A767=$C$2,Rohdaten!I764,1/0)</f>
        <v>#DIV/0!</v>
      </c>
      <c r="E767" s="29" t="e">
        <f>IF($A767=$C$2,runs!L764/runs!M764,1/0)</f>
        <v>#DIV/0!</v>
      </c>
      <c r="F767" s="29" t="e">
        <f>IF($A767=$C$2,runs!P764,1/0)</f>
        <v>#DIV/0!</v>
      </c>
      <c r="G767" s="29" t="e">
        <f>IF($A767=$C$2,runs!Q764,1/0)</f>
        <v>#DIV/0!</v>
      </c>
      <c r="H767" s="29" t="e">
        <f>IF($A767=$C$2,runs!R764,1/0)</f>
        <v>#DIV/0!</v>
      </c>
      <c r="I767" s="29" t="e">
        <f>IF($A767=$C$2,runs!S764,1/0)</f>
        <v>#DIV/0!</v>
      </c>
      <c r="J767" s="29" t="e">
        <f>IF($A767=$C$2,runs!O764/runs!M764,1/0)</f>
        <v>#DIV/0!</v>
      </c>
      <c r="K767" s="29" t="e">
        <f t="shared" si="11"/>
        <v>#DIV/0!</v>
      </c>
      <c r="L767" s="29" t="e">
        <f>IF($A767=$C$2,runs!W764,1/0)</f>
        <v>#DIV/0!</v>
      </c>
      <c r="M767" s="29" t="e">
        <f>IF($A767=$C$2,runs!X764,1/0)</f>
        <v>#DIV/0!</v>
      </c>
    </row>
    <row r="768" spans="1:13" x14ac:dyDescent="0.2">
      <c r="A768" s="29">
        <f>runs!C765</f>
        <v>0</v>
      </c>
      <c r="B768" s="29" t="str">
        <f>IF($A768=$C$2,runs!B765," ")</f>
        <v xml:space="preserve"> </v>
      </c>
      <c r="C768" s="29" t="e">
        <f>IF($A768=$C$2,runs!A765,1/0)</f>
        <v>#DIV/0!</v>
      </c>
      <c r="D768" s="29" t="e">
        <f>IF($A768=$C$2,Rohdaten!I765,1/0)</f>
        <v>#DIV/0!</v>
      </c>
      <c r="E768" s="29" t="e">
        <f>IF($A768=$C$2,runs!L765/runs!M765,1/0)</f>
        <v>#DIV/0!</v>
      </c>
      <c r="F768" s="29" t="e">
        <f>IF($A768=$C$2,runs!P765,1/0)</f>
        <v>#DIV/0!</v>
      </c>
      <c r="G768" s="29" t="e">
        <f>IF($A768=$C$2,runs!Q765,1/0)</f>
        <v>#DIV/0!</v>
      </c>
      <c r="H768" s="29" t="e">
        <f>IF($A768=$C$2,runs!R765,1/0)</f>
        <v>#DIV/0!</v>
      </c>
      <c r="I768" s="29" t="e">
        <f>IF($A768=$C$2,runs!S765,1/0)</f>
        <v>#DIV/0!</v>
      </c>
      <c r="J768" s="29" t="e">
        <f>IF($A768=$C$2,runs!O765/runs!M765,1/0)</f>
        <v>#DIV/0!</v>
      </c>
      <c r="K768" s="29" t="e">
        <f t="shared" si="11"/>
        <v>#DIV/0!</v>
      </c>
      <c r="L768" s="29" t="e">
        <f>IF($A768=$C$2,runs!W765,1/0)</f>
        <v>#DIV/0!</v>
      </c>
      <c r="M768" s="29" t="e">
        <f>IF($A768=$C$2,runs!X765,1/0)</f>
        <v>#DIV/0!</v>
      </c>
    </row>
    <row r="769" spans="1:13" x14ac:dyDescent="0.2">
      <c r="A769" s="29">
        <f>runs!C766</f>
        <v>0</v>
      </c>
      <c r="B769" s="29" t="str">
        <f>IF($A769=$C$2,runs!B766," ")</f>
        <v xml:space="preserve"> </v>
      </c>
      <c r="C769" s="29" t="e">
        <f>IF($A769=$C$2,runs!A766,1/0)</f>
        <v>#DIV/0!</v>
      </c>
      <c r="D769" s="29" t="e">
        <f>IF($A769=$C$2,Rohdaten!I766,1/0)</f>
        <v>#DIV/0!</v>
      </c>
      <c r="E769" s="29" t="e">
        <f>IF($A769=$C$2,runs!L766/runs!M766,1/0)</f>
        <v>#DIV/0!</v>
      </c>
      <c r="F769" s="29" t="e">
        <f>IF($A769=$C$2,runs!P766,1/0)</f>
        <v>#DIV/0!</v>
      </c>
      <c r="G769" s="29" t="e">
        <f>IF($A769=$C$2,runs!Q766,1/0)</f>
        <v>#DIV/0!</v>
      </c>
      <c r="H769" s="29" t="e">
        <f>IF($A769=$C$2,runs!R766,1/0)</f>
        <v>#DIV/0!</v>
      </c>
      <c r="I769" s="29" t="e">
        <f>IF($A769=$C$2,runs!S766,1/0)</f>
        <v>#DIV/0!</v>
      </c>
      <c r="J769" s="29" t="e">
        <f>IF($A769=$C$2,runs!O766/runs!M766,1/0)</f>
        <v>#DIV/0!</v>
      </c>
      <c r="K769" s="29" t="e">
        <f t="shared" si="11"/>
        <v>#DIV/0!</v>
      </c>
      <c r="L769" s="29" t="e">
        <f>IF($A769=$C$2,runs!W766,1/0)</f>
        <v>#DIV/0!</v>
      </c>
      <c r="M769" s="29" t="e">
        <f>IF($A769=$C$2,runs!X766,1/0)</f>
        <v>#DIV/0!</v>
      </c>
    </row>
    <row r="770" spans="1:13" x14ac:dyDescent="0.2">
      <c r="A770" s="29">
        <f>runs!C767</f>
        <v>0</v>
      </c>
      <c r="B770" s="29" t="str">
        <f>IF($A770=$C$2,runs!B767," ")</f>
        <v xml:space="preserve"> </v>
      </c>
      <c r="C770" s="29" t="e">
        <f>IF($A770=$C$2,runs!A767,1/0)</f>
        <v>#DIV/0!</v>
      </c>
      <c r="D770" s="29" t="e">
        <f>IF($A770=$C$2,Rohdaten!I767,1/0)</f>
        <v>#DIV/0!</v>
      </c>
      <c r="E770" s="29" t="e">
        <f>IF($A770=$C$2,runs!L767/runs!M767,1/0)</f>
        <v>#DIV/0!</v>
      </c>
      <c r="F770" s="29" t="e">
        <f>IF($A770=$C$2,runs!P767,1/0)</f>
        <v>#DIV/0!</v>
      </c>
      <c r="G770" s="29" t="e">
        <f>IF($A770=$C$2,runs!Q767,1/0)</f>
        <v>#DIV/0!</v>
      </c>
      <c r="H770" s="29" t="e">
        <f>IF($A770=$C$2,runs!R767,1/0)</f>
        <v>#DIV/0!</v>
      </c>
      <c r="I770" s="29" t="e">
        <f>IF($A770=$C$2,runs!S767,1/0)</f>
        <v>#DIV/0!</v>
      </c>
      <c r="J770" s="29" t="e">
        <f>IF($A770=$C$2,runs!O767/runs!M767,1/0)</f>
        <v>#DIV/0!</v>
      </c>
      <c r="K770" s="29" t="e">
        <f t="shared" si="11"/>
        <v>#DIV/0!</v>
      </c>
      <c r="L770" s="29" t="e">
        <f>IF($A770=$C$2,runs!W767,1/0)</f>
        <v>#DIV/0!</v>
      </c>
      <c r="M770" s="29" t="e">
        <f>IF($A770=$C$2,runs!X767,1/0)</f>
        <v>#DIV/0!</v>
      </c>
    </row>
    <row r="771" spans="1:13" x14ac:dyDescent="0.2">
      <c r="A771" s="29">
        <f>runs!C768</f>
        <v>0</v>
      </c>
      <c r="B771" s="29" t="str">
        <f>IF($A771=$C$2,runs!B768," ")</f>
        <v xml:space="preserve"> </v>
      </c>
      <c r="C771" s="29" t="e">
        <f>IF($A771=$C$2,runs!A768,1/0)</f>
        <v>#DIV/0!</v>
      </c>
      <c r="D771" s="29" t="e">
        <f>IF($A771=$C$2,Rohdaten!I768,1/0)</f>
        <v>#DIV/0!</v>
      </c>
      <c r="E771" s="29" t="e">
        <f>IF($A771=$C$2,runs!L768/runs!M768,1/0)</f>
        <v>#DIV/0!</v>
      </c>
      <c r="F771" s="29" t="e">
        <f>IF($A771=$C$2,runs!P768,1/0)</f>
        <v>#DIV/0!</v>
      </c>
      <c r="G771" s="29" t="e">
        <f>IF($A771=$C$2,runs!Q768,1/0)</f>
        <v>#DIV/0!</v>
      </c>
      <c r="H771" s="29" t="e">
        <f>IF($A771=$C$2,runs!R768,1/0)</f>
        <v>#DIV/0!</v>
      </c>
      <c r="I771" s="29" t="e">
        <f>IF($A771=$C$2,runs!S768,1/0)</f>
        <v>#DIV/0!</v>
      </c>
      <c r="J771" s="29" t="e">
        <f>IF($A771=$C$2,runs!O768/runs!M768,1/0)</f>
        <v>#DIV/0!</v>
      </c>
      <c r="K771" s="29" t="e">
        <f t="shared" si="11"/>
        <v>#DIV/0!</v>
      </c>
      <c r="L771" s="29" t="e">
        <f>IF($A771=$C$2,runs!W768,1/0)</f>
        <v>#DIV/0!</v>
      </c>
      <c r="M771" s="29" t="e">
        <f>IF($A771=$C$2,runs!X768,1/0)</f>
        <v>#DIV/0!</v>
      </c>
    </row>
    <row r="772" spans="1:13" x14ac:dyDescent="0.2">
      <c r="A772" s="29">
        <f>runs!C769</f>
        <v>0</v>
      </c>
      <c r="B772" s="29" t="str">
        <f>IF($A772=$C$2,runs!B769," ")</f>
        <v xml:space="preserve"> </v>
      </c>
      <c r="C772" s="29" t="e">
        <f>IF($A772=$C$2,runs!A769,1/0)</f>
        <v>#DIV/0!</v>
      </c>
      <c r="D772" s="29" t="e">
        <f>IF($A772=$C$2,Rohdaten!I769,1/0)</f>
        <v>#DIV/0!</v>
      </c>
      <c r="E772" s="29" t="e">
        <f>IF($A772=$C$2,runs!L769/runs!M769,1/0)</f>
        <v>#DIV/0!</v>
      </c>
      <c r="F772" s="29" t="e">
        <f>IF($A772=$C$2,runs!P769,1/0)</f>
        <v>#DIV/0!</v>
      </c>
      <c r="G772" s="29" t="e">
        <f>IF($A772=$C$2,runs!Q769,1/0)</f>
        <v>#DIV/0!</v>
      </c>
      <c r="H772" s="29" t="e">
        <f>IF($A772=$C$2,runs!R769,1/0)</f>
        <v>#DIV/0!</v>
      </c>
      <c r="I772" s="29" t="e">
        <f>IF($A772=$C$2,runs!S769,1/0)</f>
        <v>#DIV/0!</v>
      </c>
      <c r="J772" s="29" t="e">
        <f>IF($A772=$C$2,runs!O769/runs!M769,1/0)</f>
        <v>#DIV/0!</v>
      </c>
      <c r="K772" s="29" t="e">
        <f t="shared" si="11"/>
        <v>#DIV/0!</v>
      </c>
      <c r="L772" s="29" t="e">
        <f>IF($A772=$C$2,runs!W769,1/0)</f>
        <v>#DIV/0!</v>
      </c>
      <c r="M772" s="29" t="e">
        <f>IF($A772=$C$2,runs!X769,1/0)</f>
        <v>#DIV/0!</v>
      </c>
    </row>
    <row r="773" spans="1:13" x14ac:dyDescent="0.2">
      <c r="A773" s="29">
        <f>runs!C770</f>
        <v>0</v>
      </c>
      <c r="B773" s="29" t="str">
        <f>IF($A773=$C$2,runs!B770," ")</f>
        <v xml:space="preserve"> </v>
      </c>
      <c r="C773" s="29" t="e">
        <f>IF($A773=$C$2,runs!A770,1/0)</f>
        <v>#DIV/0!</v>
      </c>
      <c r="D773" s="29" t="e">
        <f>IF($A773=$C$2,Rohdaten!I770,1/0)</f>
        <v>#DIV/0!</v>
      </c>
      <c r="E773" s="29" t="e">
        <f>IF($A773=$C$2,runs!L770/runs!M770,1/0)</f>
        <v>#DIV/0!</v>
      </c>
      <c r="F773" s="29" t="e">
        <f>IF($A773=$C$2,runs!P770,1/0)</f>
        <v>#DIV/0!</v>
      </c>
      <c r="G773" s="29" t="e">
        <f>IF($A773=$C$2,runs!Q770,1/0)</f>
        <v>#DIV/0!</v>
      </c>
      <c r="H773" s="29" t="e">
        <f>IF($A773=$C$2,runs!R770,1/0)</f>
        <v>#DIV/0!</v>
      </c>
      <c r="I773" s="29" t="e">
        <f>IF($A773=$C$2,runs!S770,1/0)</f>
        <v>#DIV/0!</v>
      </c>
      <c r="J773" s="29" t="e">
        <f>IF($A773=$C$2,runs!O770/runs!M770,1/0)</f>
        <v>#DIV/0!</v>
      </c>
      <c r="K773" s="29" t="e">
        <f t="shared" si="11"/>
        <v>#DIV/0!</v>
      </c>
      <c r="L773" s="29" t="e">
        <f>IF($A773=$C$2,runs!W770,1/0)</f>
        <v>#DIV/0!</v>
      </c>
      <c r="M773" s="29" t="e">
        <f>IF($A773=$C$2,runs!X770,1/0)</f>
        <v>#DIV/0!</v>
      </c>
    </row>
    <row r="774" spans="1:13" x14ac:dyDescent="0.2">
      <c r="A774" s="29">
        <f>runs!C771</f>
        <v>0</v>
      </c>
      <c r="B774" s="29" t="str">
        <f>IF($A774=$C$2,runs!B771," ")</f>
        <v xml:space="preserve"> </v>
      </c>
      <c r="C774" s="29" t="e">
        <f>IF($A774=$C$2,runs!A771,1/0)</f>
        <v>#DIV/0!</v>
      </c>
      <c r="D774" s="29" t="e">
        <f>IF($A774=$C$2,Rohdaten!I771,1/0)</f>
        <v>#DIV/0!</v>
      </c>
      <c r="E774" s="29" t="e">
        <f>IF($A774=$C$2,runs!L771/runs!M771,1/0)</f>
        <v>#DIV/0!</v>
      </c>
      <c r="F774" s="29" t="e">
        <f>IF($A774=$C$2,runs!P771,1/0)</f>
        <v>#DIV/0!</v>
      </c>
      <c r="G774" s="29" t="e">
        <f>IF($A774=$C$2,runs!Q771,1/0)</f>
        <v>#DIV/0!</v>
      </c>
      <c r="H774" s="29" t="e">
        <f>IF($A774=$C$2,runs!R771,1/0)</f>
        <v>#DIV/0!</v>
      </c>
      <c r="I774" s="29" t="e">
        <f>IF($A774=$C$2,runs!S771,1/0)</f>
        <v>#DIV/0!</v>
      </c>
      <c r="J774" s="29" t="e">
        <f>IF($A774=$C$2,runs!O771/runs!M771,1/0)</f>
        <v>#DIV/0!</v>
      </c>
      <c r="K774" s="29" t="e">
        <f t="shared" ref="K774:K837" si="12">J774*1000000000</f>
        <v>#DIV/0!</v>
      </c>
      <c r="L774" s="29" t="e">
        <f>IF($A774=$C$2,runs!W771,1/0)</f>
        <v>#DIV/0!</v>
      </c>
      <c r="M774" s="29" t="e">
        <f>IF($A774=$C$2,runs!X771,1/0)</f>
        <v>#DIV/0!</v>
      </c>
    </row>
    <row r="775" spans="1:13" x14ac:dyDescent="0.2">
      <c r="A775" s="29">
        <f>runs!C772</f>
        <v>0</v>
      </c>
      <c r="B775" s="29" t="str">
        <f>IF($A775=$C$2,runs!B772," ")</f>
        <v xml:space="preserve"> </v>
      </c>
      <c r="C775" s="29" t="e">
        <f>IF($A775=$C$2,runs!A772,1/0)</f>
        <v>#DIV/0!</v>
      </c>
      <c r="D775" s="29" t="e">
        <f>IF($A775=$C$2,Rohdaten!I772,1/0)</f>
        <v>#DIV/0!</v>
      </c>
      <c r="E775" s="29" t="e">
        <f>IF($A775=$C$2,runs!L772/runs!M772,1/0)</f>
        <v>#DIV/0!</v>
      </c>
      <c r="F775" s="29" t="e">
        <f>IF($A775=$C$2,runs!P772,1/0)</f>
        <v>#DIV/0!</v>
      </c>
      <c r="G775" s="29" t="e">
        <f>IF($A775=$C$2,runs!Q772,1/0)</f>
        <v>#DIV/0!</v>
      </c>
      <c r="H775" s="29" t="e">
        <f>IF($A775=$C$2,runs!R772,1/0)</f>
        <v>#DIV/0!</v>
      </c>
      <c r="I775" s="29" t="e">
        <f>IF($A775=$C$2,runs!S772,1/0)</f>
        <v>#DIV/0!</v>
      </c>
      <c r="J775" s="29" t="e">
        <f>IF($A775=$C$2,runs!O772/runs!M772,1/0)</f>
        <v>#DIV/0!</v>
      </c>
      <c r="K775" s="29" t="e">
        <f t="shared" si="12"/>
        <v>#DIV/0!</v>
      </c>
      <c r="L775" s="29" t="e">
        <f>IF($A775=$C$2,runs!W772,1/0)</f>
        <v>#DIV/0!</v>
      </c>
      <c r="M775" s="29" t="e">
        <f>IF($A775=$C$2,runs!X772,1/0)</f>
        <v>#DIV/0!</v>
      </c>
    </row>
    <row r="776" spans="1:13" x14ac:dyDescent="0.2">
      <c r="A776" s="29">
        <f>runs!C773</f>
        <v>0</v>
      </c>
      <c r="B776" s="29" t="str">
        <f>IF($A776=$C$2,runs!B773," ")</f>
        <v xml:space="preserve"> </v>
      </c>
      <c r="C776" s="29" t="e">
        <f>IF($A776=$C$2,runs!A773,1/0)</f>
        <v>#DIV/0!</v>
      </c>
      <c r="D776" s="29" t="e">
        <f>IF($A776=$C$2,Rohdaten!I773,1/0)</f>
        <v>#DIV/0!</v>
      </c>
      <c r="E776" s="29" t="e">
        <f>IF($A776=$C$2,runs!L773/runs!M773,1/0)</f>
        <v>#DIV/0!</v>
      </c>
      <c r="F776" s="29" t="e">
        <f>IF($A776=$C$2,runs!P773,1/0)</f>
        <v>#DIV/0!</v>
      </c>
      <c r="G776" s="29" t="e">
        <f>IF($A776=$C$2,runs!Q773,1/0)</f>
        <v>#DIV/0!</v>
      </c>
      <c r="H776" s="29" t="e">
        <f>IF($A776=$C$2,runs!R773,1/0)</f>
        <v>#DIV/0!</v>
      </c>
      <c r="I776" s="29" t="e">
        <f>IF($A776=$C$2,runs!S773,1/0)</f>
        <v>#DIV/0!</v>
      </c>
      <c r="J776" s="29" t="e">
        <f>IF($A776=$C$2,runs!O773/runs!M773,1/0)</f>
        <v>#DIV/0!</v>
      </c>
      <c r="K776" s="29" t="e">
        <f t="shared" si="12"/>
        <v>#DIV/0!</v>
      </c>
      <c r="L776" s="29" t="e">
        <f>IF($A776=$C$2,runs!W773,1/0)</f>
        <v>#DIV/0!</v>
      </c>
      <c r="M776" s="29" t="e">
        <f>IF($A776=$C$2,runs!X773,1/0)</f>
        <v>#DIV/0!</v>
      </c>
    </row>
    <row r="777" spans="1:13" x14ac:dyDescent="0.2">
      <c r="A777" s="29">
        <f>runs!C774</f>
        <v>0</v>
      </c>
      <c r="B777" s="29" t="str">
        <f>IF($A777=$C$2,runs!B774," ")</f>
        <v xml:space="preserve"> </v>
      </c>
      <c r="C777" s="29" t="e">
        <f>IF($A777=$C$2,runs!A774,1/0)</f>
        <v>#DIV/0!</v>
      </c>
      <c r="D777" s="29" t="e">
        <f>IF($A777=$C$2,Rohdaten!I774,1/0)</f>
        <v>#DIV/0!</v>
      </c>
      <c r="E777" s="29" t="e">
        <f>IF($A777=$C$2,runs!L774/runs!M774,1/0)</f>
        <v>#DIV/0!</v>
      </c>
      <c r="F777" s="29" t="e">
        <f>IF($A777=$C$2,runs!P774,1/0)</f>
        <v>#DIV/0!</v>
      </c>
      <c r="G777" s="29" t="e">
        <f>IF($A777=$C$2,runs!Q774,1/0)</f>
        <v>#DIV/0!</v>
      </c>
      <c r="H777" s="29" t="e">
        <f>IF($A777=$C$2,runs!R774,1/0)</f>
        <v>#DIV/0!</v>
      </c>
      <c r="I777" s="29" t="e">
        <f>IF($A777=$C$2,runs!S774,1/0)</f>
        <v>#DIV/0!</v>
      </c>
      <c r="J777" s="29" t="e">
        <f>IF($A777=$C$2,runs!O774/runs!M774,1/0)</f>
        <v>#DIV/0!</v>
      </c>
      <c r="K777" s="29" t="e">
        <f t="shared" si="12"/>
        <v>#DIV/0!</v>
      </c>
      <c r="L777" s="29" t="e">
        <f>IF($A777=$C$2,runs!W774,1/0)</f>
        <v>#DIV/0!</v>
      </c>
      <c r="M777" s="29" t="e">
        <f>IF($A777=$C$2,runs!X774,1/0)</f>
        <v>#DIV/0!</v>
      </c>
    </row>
    <row r="778" spans="1:13" x14ac:dyDescent="0.2">
      <c r="A778" s="29">
        <f>runs!C775</f>
        <v>0</v>
      </c>
      <c r="B778" s="29" t="str">
        <f>IF($A778=$C$2,runs!B775," ")</f>
        <v xml:space="preserve"> </v>
      </c>
      <c r="C778" s="29" t="e">
        <f>IF($A778=$C$2,runs!A775,1/0)</f>
        <v>#DIV/0!</v>
      </c>
      <c r="D778" s="29" t="e">
        <f>IF($A778=$C$2,Rohdaten!I775,1/0)</f>
        <v>#DIV/0!</v>
      </c>
      <c r="E778" s="29" t="e">
        <f>IF($A778=$C$2,runs!L775/runs!M775,1/0)</f>
        <v>#DIV/0!</v>
      </c>
      <c r="F778" s="29" t="e">
        <f>IF($A778=$C$2,runs!P775,1/0)</f>
        <v>#DIV/0!</v>
      </c>
      <c r="G778" s="29" t="e">
        <f>IF($A778=$C$2,runs!Q775,1/0)</f>
        <v>#DIV/0!</v>
      </c>
      <c r="H778" s="29" t="e">
        <f>IF($A778=$C$2,runs!R775,1/0)</f>
        <v>#DIV/0!</v>
      </c>
      <c r="I778" s="29" t="e">
        <f>IF($A778=$C$2,runs!S775,1/0)</f>
        <v>#DIV/0!</v>
      </c>
      <c r="J778" s="29" t="e">
        <f>IF($A778=$C$2,runs!O775/runs!M775,1/0)</f>
        <v>#DIV/0!</v>
      </c>
      <c r="K778" s="29" t="e">
        <f t="shared" si="12"/>
        <v>#DIV/0!</v>
      </c>
      <c r="L778" s="29" t="e">
        <f>IF($A778=$C$2,runs!W775,1/0)</f>
        <v>#DIV/0!</v>
      </c>
      <c r="M778" s="29" t="e">
        <f>IF($A778=$C$2,runs!X775,1/0)</f>
        <v>#DIV/0!</v>
      </c>
    </row>
    <row r="779" spans="1:13" x14ac:dyDescent="0.2">
      <c r="A779" s="29">
        <f>runs!C776</f>
        <v>0</v>
      </c>
      <c r="B779" s="29" t="str">
        <f>IF($A779=$C$2,runs!B776," ")</f>
        <v xml:space="preserve"> </v>
      </c>
      <c r="C779" s="29" t="e">
        <f>IF($A779=$C$2,runs!A776,1/0)</f>
        <v>#DIV/0!</v>
      </c>
      <c r="D779" s="29" t="e">
        <f>IF($A779=$C$2,Rohdaten!I776,1/0)</f>
        <v>#DIV/0!</v>
      </c>
      <c r="E779" s="29" t="e">
        <f>IF($A779=$C$2,runs!L776/runs!M776,1/0)</f>
        <v>#DIV/0!</v>
      </c>
      <c r="F779" s="29" t="e">
        <f>IF($A779=$C$2,runs!P776,1/0)</f>
        <v>#DIV/0!</v>
      </c>
      <c r="G779" s="29" t="e">
        <f>IF($A779=$C$2,runs!Q776,1/0)</f>
        <v>#DIV/0!</v>
      </c>
      <c r="H779" s="29" t="e">
        <f>IF($A779=$C$2,runs!R776,1/0)</f>
        <v>#DIV/0!</v>
      </c>
      <c r="I779" s="29" t="e">
        <f>IF($A779=$C$2,runs!S776,1/0)</f>
        <v>#DIV/0!</v>
      </c>
      <c r="J779" s="29" t="e">
        <f>IF($A779=$C$2,runs!O776/runs!M776,1/0)</f>
        <v>#DIV/0!</v>
      </c>
      <c r="K779" s="29" t="e">
        <f t="shared" si="12"/>
        <v>#DIV/0!</v>
      </c>
      <c r="L779" s="29" t="e">
        <f>IF($A779=$C$2,runs!W776,1/0)</f>
        <v>#DIV/0!</v>
      </c>
      <c r="M779" s="29" t="e">
        <f>IF($A779=$C$2,runs!X776,1/0)</f>
        <v>#DIV/0!</v>
      </c>
    </row>
    <row r="780" spans="1:13" x14ac:dyDescent="0.2">
      <c r="A780" s="29">
        <f>runs!C777</f>
        <v>0</v>
      </c>
      <c r="B780" s="29" t="str">
        <f>IF($A780=$C$2,runs!B777," ")</f>
        <v xml:space="preserve"> </v>
      </c>
      <c r="C780" s="29" t="e">
        <f>IF($A780=$C$2,runs!A777,1/0)</f>
        <v>#DIV/0!</v>
      </c>
      <c r="D780" s="29" t="e">
        <f>IF($A780=$C$2,Rohdaten!I777,1/0)</f>
        <v>#DIV/0!</v>
      </c>
      <c r="E780" s="29" t="e">
        <f>IF($A780=$C$2,runs!L777/runs!M777,1/0)</f>
        <v>#DIV/0!</v>
      </c>
      <c r="F780" s="29" t="e">
        <f>IF($A780=$C$2,runs!P777,1/0)</f>
        <v>#DIV/0!</v>
      </c>
      <c r="G780" s="29" t="e">
        <f>IF($A780=$C$2,runs!Q777,1/0)</f>
        <v>#DIV/0!</v>
      </c>
      <c r="H780" s="29" t="e">
        <f>IF($A780=$C$2,runs!R777,1/0)</f>
        <v>#DIV/0!</v>
      </c>
      <c r="I780" s="29" t="e">
        <f>IF($A780=$C$2,runs!S777,1/0)</f>
        <v>#DIV/0!</v>
      </c>
      <c r="J780" s="29" t="e">
        <f>IF($A780=$C$2,runs!O777/runs!M777,1/0)</f>
        <v>#DIV/0!</v>
      </c>
      <c r="K780" s="29" t="e">
        <f t="shared" si="12"/>
        <v>#DIV/0!</v>
      </c>
      <c r="L780" s="29" t="e">
        <f>IF($A780=$C$2,runs!W777,1/0)</f>
        <v>#DIV/0!</v>
      </c>
      <c r="M780" s="29" t="e">
        <f>IF($A780=$C$2,runs!X777,1/0)</f>
        <v>#DIV/0!</v>
      </c>
    </row>
    <row r="781" spans="1:13" x14ac:dyDescent="0.2">
      <c r="A781" s="29">
        <f>runs!C778</f>
        <v>0</v>
      </c>
      <c r="B781" s="29" t="str">
        <f>IF($A781=$C$2,runs!B778," ")</f>
        <v xml:space="preserve"> </v>
      </c>
      <c r="C781" s="29" t="e">
        <f>IF($A781=$C$2,runs!A778,1/0)</f>
        <v>#DIV/0!</v>
      </c>
      <c r="D781" s="29" t="e">
        <f>IF($A781=$C$2,Rohdaten!I778,1/0)</f>
        <v>#DIV/0!</v>
      </c>
      <c r="E781" s="29" t="e">
        <f>IF($A781=$C$2,runs!L778/runs!M778,1/0)</f>
        <v>#DIV/0!</v>
      </c>
      <c r="F781" s="29" t="e">
        <f>IF($A781=$C$2,runs!P778,1/0)</f>
        <v>#DIV/0!</v>
      </c>
      <c r="G781" s="29" t="e">
        <f>IF($A781=$C$2,runs!Q778,1/0)</f>
        <v>#DIV/0!</v>
      </c>
      <c r="H781" s="29" t="e">
        <f>IF($A781=$C$2,runs!R778,1/0)</f>
        <v>#DIV/0!</v>
      </c>
      <c r="I781" s="29" t="e">
        <f>IF($A781=$C$2,runs!S778,1/0)</f>
        <v>#DIV/0!</v>
      </c>
      <c r="J781" s="29" t="e">
        <f>IF($A781=$C$2,runs!O778/runs!M778,1/0)</f>
        <v>#DIV/0!</v>
      </c>
      <c r="K781" s="29" t="e">
        <f t="shared" si="12"/>
        <v>#DIV/0!</v>
      </c>
      <c r="L781" s="29" t="e">
        <f>IF($A781=$C$2,runs!W778,1/0)</f>
        <v>#DIV/0!</v>
      </c>
      <c r="M781" s="29" t="e">
        <f>IF($A781=$C$2,runs!X778,1/0)</f>
        <v>#DIV/0!</v>
      </c>
    </row>
    <row r="782" spans="1:13" x14ac:dyDescent="0.2">
      <c r="A782" s="29">
        <f>runs!C779</f>
        <v>0</v>
      </c>
      <c r="B782" s="29" t="str">
        <f>IF($A782=$C$2,runs!B779," ")</f>
        <v xml:space="preserve"> </v>
      </c>
      <c r="C782" s="29" t="e">
        <f>IF($A782=$C$2,runs!A779,1/0)</f>
        <v>#DIV/0!</v>
      </c>
      <c r="D782" s="29" t="e">
        <f>IF($A782=$C$2,Rohdaten!I779,1/0)</f>
        <v>#DIV/0!</v>
      </c>
      <c r="E782" s="29" t="e">
        <f>IF($A782=$C$2,runs!L779/runs!M779,1/0)</f>
        <v>#DIV/0!</v>
      </c>
      <c r="F782" s="29" t="e">
        <f>IF($A782=$C$2,runs!P779,1/0)</f>
        <v>#DIV/0!</v>
      </c>
      <c r="G782" s="29" t="e">
        <f>IF($A782=$C$2,runs!Q779,1/0)</f>
        <v>#DIV/0!</v>
      </c>
      <c r="H782" s="29" t="e">
        <f>IF($A782=$C$2,runs!R779,1/0)</f>
        <v>#DIV/0!</v>
      </c>
      <c r="I782" s="29" t="e">
        <f>IF($A782=$C$2,runs!S779,1/0)</f>
        <v>#DIV/0!</v>
      </c>
      <c r="J782" s="29" t="e">
        <f>IF($A782=$C$2,runs!O779/runs!M779,1/0)</f>
        <v>#DIV/0!</v>
      </c>
      <c r="K782" s="29" t="e">
        <f t="shared" si="12"/>
        <v>#DIV/0!</v>
      </c>
      <c r="L782" s="29" t="e">
        <f>IF($A782=$C$2,runs!W779,1/0)</f>
        <v>#DIV/0!</v>
      </c>
      <c r="M782" s="29" t="e">
        <f>IF($A782=$C$2,runs!X779,1/0)</f>
        <v>#DIV/0!</v>
      </c>
    </row>
    <row r="783" spans="1:13" x14ac:dyDescent="0.2">
      <c r="A783" s="29">
        <f>runs!C780</f>
        <v>0</v>
      </c>
      <c r="B783" s="29" t="str">
        <f>IF($A783=$C$2,runs!B780," ")</f>
        <v xml:space="preserve"> </v>
      </c>
      <c r="C783" s="29" t="e">
        <f>IF($A783=$C$2,runs!A780,1/0)</f>
        <v>#DIV/0!</v>
      </c>
      <c r="D783" s="29" t="e">
        <f>IF($A783=$C$2,Rohdaten!I780,1/0)</f>
        <v>#DIV/0!</v>
      </c>
      <c r="E783" s="29" t="e">
        <f>IF($A783=$C$2,runs!L780/runs!M780,1/0)</f>
        <v>#DIV/0!</v>
      </c>
      <c r="F783" s="29" t="e">
        <f>IF($A783=$C$2,runs!P780,1/0)</f>
        <v>#DIV/0!</v>
      </c>
      <c r="G783" s="29" t="e">
        <f>IF($A783=$C$2,runs!Q780,1/0)</f>
        <v>#DIV/0!</v>
      </c>
      <c r="H783" s="29" t="e">
        <f>IF($A783=$C$2,runs!R780,1/0)</f>
        <v>#DIV/0!</v>
      </c>
      <c r="I783" s="29" t="e">
        <f>IF($A783=$C$2,runs!S780,1/0)</f>
        <v>#DIV/0!</v>
      </c>
      <c r="J783" s="29" t="e">
        <f>IF($A783=$C$2,runs!O780/runs!M780,1/0)</f>
        <v>#DIV/0!</v>
      </c>
      <c r="K783" s="29" t="e">
        <f t="shared" si="12"/>
        <v>#DIV/0!</v>
      </c>
      <c r="L783" s="29" t="e">
        <f>IF($A783=$C$2,runs!W780,1/0)</f>
        <v>#DIV/0!</v>
      </c>
      <c r="M783" s="29" t="e">
        <f>IF($A783=$C$2,runs!X780,1/0)</f>
        <v>#DIV/0!</v>
      </c>
    </row>
    <row r="784" spans="1:13" x14ac:dyDescent="0.2">
      <c r="A784" s="29">
        <f>runs!C781</f>
        <v>0</v>
      </c>
      <c r="B784" s="29" t="str">
        <f>IF($A784=$C$2,runs!B781," ")</f>
        <v xml:space="preserve"> </v>
      </c>
      <c r="C784" s="29" t="e">
        <f>IF($A784=$C$2,runs!A781,1/0)</f>
        <v>#DIV/0!</v>
      </c>
      <c r="D784" s="29" t="e">
        <f>IF($A784=$C$2,Rohdaten!I781,1/0)</f>
        <v>#DIV/0!</v>
      </c>
      <c r="E784" s="29" t="e">
        <f>IF($A784=$C$2,runs!L781/runs!M781,1/0)</f>
        <v>#DIV/0!</v>
      </c>
      <c r="F784" s="29" t="e">
        <f>IF($A784=$C$2,runs!P781,1/0)</f>
        <v>#DIV/0!</v>
      </c>
      <c r="G784" s="29" t="e">
        <f>IF($A784=$C$2,runs!Q781,1/0)</f>
        <v>#DIV/0!</v>
      </c>
      <c r="H784" s="29" t="e">
        <f>IF($A784=$C$2,runs!R781,1/0)</f>
        <v>#DIV/0!</v>
      </c>
      <c r="I784" s="29" t="e">
        <f>IF($A784=$C$2,runs!S781,1/0)</f>
        <v>#DIV/0!</v>
      </c>
      <c r="J784" s="29" t="e">
        <f>IF($A784=$C$2,runs!O781/runs!M781,1/0)</f>
        <v>#DIV/0!</v>
      </c>
      <c r="K784" s="29" t="e">
        <f t="shared" si="12"/>
        <v>#DIV/0!</v>
      </c>
      <c r="L784" s="29" t="e">
        <f>IF($A784=$C$2,runs!W781,1/0)</f>
        <v>#DIV/0!</v>
      </c>
      <c r="M784" s="29" t="e">
        <f>IF($A784=$C$2,runs!X781,1/0)</f>
        <v>#DIV/0!</v>
      </c>
    </row>
    <row r="785" spans="1:13" x14ac:dyDescent="0.2">
      <c r="A785" s="29">
        <f>runs!C782</f>
        <v>0</v>
      </c>
      <c r="B785" s="29" t="str">
        <f>IF($A785=$C$2,runs!B782," ")</f>
        <v xml:space="preserve"> </v>
      </c>
      <c r="C785" s="29" t="e">
        <f>IF($A785=$C$2,runs!A782,1/0)</f>
        <v>#DIV/0!</v>
      </c>
      <c r="D785" s="29" t="e">
        <f>IF($A785=$C$2,Rohdaten!I782,1/0)</f>
        <v>#DIV/0!</v>
      </c>
      <c r="E785" s="29" t="e">
        <f>IF($A785=$C$2,runs!L782/runs!M782,1/0)</f>
        <v>#DIV/0!</v>
      </c>
      <c r="F785" s="29" t="e">
        <f>IF($A785=$C$2,runs!P782,1/0)</f>
        <v>#DIV/0!</v>
      </c>
      <c r="G785" s="29" t="e">
        <f>IF($A785=$C$2,runs!Q782,1/0)</f>
        <v>#DIV/0!</v>
      </c>
      <c r="H785" s="29" t="e">
        <f>IF($A785=$C$2,runs!R782,1/0)</f>
        <v>#DIV/0!</v>
      </c>
      <c r="I785" s="29" t="e">
        <f>IF($A785=$C$2,runs!S782,1/0)</f>
        <v>#DIV/0!</v>
      </c>
      <c r="J785" s="29" t="e">
        <f>IF($A785=$C$2,runs!O782/runs!M782,1/0)</f>
        <v>#DIV/0!</v>
      </c>
      <c r="K785" s="29" t="e">
        <f t="shared" si="12"/>
        <v>#DIV/0!</v>
      </c>
      <c r="L785" s="29" t="e">
        <f>IF($A785=$C$2,runs!W782,1/0)</f>
        <v>#DIV/0!</v>
      </c>
      <c r="M785" s="29" t="e">
        <f>IF($A785=$C$2,runs!X782,1/0)</f>
        <v>#DIV/0!</v>
      </c>
    </row>
    <row r="786" spans="1:13" x14ac:dyDescent="0.2">
      <c r="A786" s="29">
        <f>runs!C783</f>
        <v>0</v>
      </c>
      <c r="B786" s="29" t="str">
        <f>IF($A786=$C$2,runs!B783," ")</f>
        <v xml:space="preserve"> </v>
      </c>
      <c r="C786" s="29" t="e">
        <f>IF($A786=$C$2,runs!A783,1/0)</f>
        <v>#DIV/0!</v>
      </c>
      <c r="D786" s="29" t="e">
        <f>IF($A786=$C$2,Rohdaten!I783,1/0)</f>
        <v>#DIV/0!</v>
      </c>
      <c r="E786" s="29" t="e">
        <f>IF($A786=$C$2,runs!L783/runs!M783,1/0)</f>
        <v>#DIV/0!</v>
      </c>
      <c r="F786" s="29" t="e">
        <f>IF($A786=$C$2,runs!P783,1/0)</f>
        <v>#DIV/0!</v>
      </c>
      <c r="G786" s="29" t="e">
        <f>IF($A786=$C$2,runs!Q783,1/0)</f>
        <v>#DIV/0!</v>
      </c>
      <c r="H786" s="29" t="e">
        <f>IF($A786=$C$2,runs!R783,1/0)</f>
        <v>#DIV/0!</v>
      </c>
      <c r="I786" s="29" t="e">
        <f>IF($A786=$C$2,runs!S783,1/0)</f>
        <v>#DIV/0!</v>
      </c>
      <c r="J786" s="29" t="e">
        <f>IF($A786=$C$2,runs!O783/runs!M783,1/0)</f>
        <v>#DIV/0!</v>
      </c>
      <c r="K786" s="29" t="e">
        <f t="shared" si="12"/>
        <v>#DIV/0!</v>
      </c>
      <c r="L786" s="29" t="e">
        <f>IF($A786=$C$2,runs!W783,1/0)</f>
        <v>#DIV/0!</v>
      </c>
      <c r="M786" s="29" t="e">
        <f>IF($A786=$C$2,runs!X783,1/0)</f>
        <v>#DIV/0!</v>
      </c>
    </row>
    <row r="787" spans="1:13" x14ac:dyDescent="0.2">
      <c r="A787" s="29">
        <f>runs!C784</f>
        <v>0</v>
      </c>
      <c r="B787" s="29" t="str">
        <f>IF($A787=$C$2,runs!B784," ")</f>
        <v xml:space="preserve"> </v>
      </c>
      <c r="C787" s="29" t="e">
        <f>IF($A787=$C$2,runs!A784,1/0)</f>
        <v>#DIV/0!</v>
      </c>
      <c r="D787" s="29" t="e">
        <f>IF($A787=$C$2,Rohdaten!I784,1/0)</f>
        <v>#DIV/0!</v>
      </c>
      <c r="E787" s="29" t="e">
        <f>IF($A787=$C$2,runs!L784/runs!M784,1/0)</f>
        <v>#DIV/0!</v>
      </c>
      <c r="F787" s="29" t="e">
        <f>IF($A787=$C$2,runs!P784,1/0)</f>
        <v>#DIV/0!</v>
      </c>
      <c r="G787" s="29" t="e">
        <f>IF($A787=$C$2,runs!Q784,1/0)</f>
        <v>#DIV/0!</v>
      </c>
      <c r="H787" s="29" t="e">
        <f>IF($A787=$C$2,runs!R784,1/0)</f>
        <v>#DIV/0!</v>
      </c>
      <c r="I787" s="29" t="e">
        <f>IF($A787=$C$2,runs!S784,1/0)</f>
        <v>#DIV/0!</v>
      </c>
      <c r="J787" s="29" t="e">
        <f>IF($A787=$C$2,runs!O784/runs!M784,1/0)</f>
        <v>#DIV/0!</v>
      </c>
      <c r="K787" s="29" t="e">
        <f t="shared" si="12"/>
        <v>#DIV/0!</v>
      </c>
      <c r="L787" s="29" t="e">
        <f>IF($A787=$C$2,runs!W784,1/0)</f>
        <v>#DIV/0!</v>
      </c>
      <c r="M787" s="29" t="e">
        <f>IF($A787=$C$2,runs!X784,1/0)</f>
        <v>#DIV/0!</v>
      </c>
    </row>
    <row r="788" spans="1:13" x14ac:dyDescent="0.2">
      <c r="A788" s="29">
        <f>runs!C785</f>
        <v>0</v>
      </c>
      <c r="B788" s="29" t="str">
        <f>IF($A788=$C$2,runs!B785," ")</f>
        <v xml:space="preserve"> </v>
      </c>
      <c r="C788" s="29" t="e">
        <f>IF($A788=$C$2,runs!A785,1/0)</f>
        <v>#DIV/0!</v>
      </c>
      <c r="D788" s="29" t="e">
        <f>IF($A788=$C$2,Rohdaten!I785,1/0)</f>
        <v>#DIV/0!</v>
      </c>
      <c r="E788" s="29" t="e">
        <f>IF($A788=$C$2,runs!L785/runs!M785,1/0)</f>
        <v>#DIV/0!</v>
      </c>
      <c r="F788" s="29" t="e">
        <f>IF($A788=$C$2,runs!P785,1/0)</f>
        <v>#DIV/0!</v>
      </c>
      <c r="G788" s="29" t="e">
        <f>IF($A788=$C$2,runs!Q785,1/0)</f>
        <v>#DIV/0!</v>
      </c>
      <c r="H788" s="29" t="e">
        <f>IF($A788=$C$2,runs!R785,1/0)</f>
        <v>#DIV/0!</v>
      </c>
      <c r="I788" s="29" t="e">
        <f>IF($A788=$C$2,runs!S785,1/0)</f>
        <v>#DIV/0!</v>
      </c>
      <c r="J788" s="29" t="e">
        <f>IF($A788=$C$2,runs!O785/runs!M785,1/0)</f>
        <v>#DIV/0!</v>
      </c>
      <c r="K788" s="29" t="e">
        <f t="shared" si="12"/>
        <v>#DIV/0!</v>
      </c>
      <c r="L788" s="29" t="e">
        <f>IF($A788=$C$2,runs!W785,1/0)</f>
        <v>#DIV/0!</v>
      </c>
      <c r="M788" s="29" t="e">
        <f>IF($A788=$C$2,runs!X785,1/0)</f>
        <v>#DIV/0!</v>
      </c>
    </row>
    <row r="789" spans="1:13" x14ac:dyDescent="0.2">
      <c r="A789" s="29">
        <f>runs!C786</f>
        <v>0</v>
      </c>
      <c r="B789" s="29" t="str">
        <f>IF($A789=$C$2,runs!B786," ")</f>
        <v xml:space="preserve"> </v>
      </c>
      <c r="C789" s="29" t="e">
        <f>IF($A789=$C$2,runs!A786,1/0)</f>
        <v>#DIV/0!</v>
      </c>
      <c r="D789" s="29" t="e">
        <f>IF($A789=$C$2,Rohdaten!I786,1/0)</f>
        <v>#DIV/0!</v>
      </c>
      <c r="E789" s="29" t="e">
        <f>IF($A789=$C$2,runs!L786/runs!M786,1/0)</f>
        <v>#DIV/0!</v>
      </c>
      <c r="F789" s="29" t="e">
        <f>IF($A789=$C$2,runs!P786,1/0)</f>
        <v>#DIV/0!</v>
      </c>
      <c r="G789" s="29" t="e">
        <f>IF($A789=$C$2,runs!Q786,1/0)</f>
        <v>#DIV/0!</v>
      </c>
      <c r="H789" s="29" t="e">
        <f>IF($A789=$C$2,runs!R786,1/0)</f>
        <v>#DIV/0!</v>
      </c>
      <c r="I789" s="29" t="e">
        <f>IF($A789=$C$2,runs!S786,1/0)</f>
        <v>#DIV/0!</v>
      </c>
      <c r="J789" s="29" t="e">
        <f>IF($A789=$C$2,runs!O786/runs!M786,1/0)</f>
        <v>#DIV/0!</v>
      </c>
      <c r="K789" s="29" t="e">
        <f t="shared" si="12"/>
        <v>#DIV/0!</v>
      </c>
      <c r="L789" s="29" t="e">
        <f>IF($A789=$C$2,runs!W786,1/0)</f>
        <v>#DIV/0!</v>
      </c>
      <c r="M789" s="29" t="e">
        <f>IF($A789=$C$2,runs!X786,1/0)</f>
        <v>#DIV/0!</v>
      </c>
    </row>
    <row r="790" spans="1:13" x14ac:dyDescent="0.2">
      <c r="A790" s="29">
        <f>runs!C787</f>
        <v>0</v>
      </c>
      <c r="B790" s="29" t="str">
        <f>IF($A790=$C$2,runs!B787," ")</f>
        <v xml:space="preserve"> </v>
      </c>
      <c r="C790" s="29" t="e">
        <f>IF($A790=$C$2,runs!A787,1/0)</f>
        <v>#DIV/0!</v>
      </c>
      <c r="D790" s="29" t="e">
        <f>IF($A790=$C$2,Rohdaten!I787,1/0)</f>
        <v>#DIV/0!</v>
      </c>
      <c r="E790" s="29" t="e">
        <f>IF($A790=$C$2,runs!L787/runs!M787,1/0)</f>
        <v>#DIV/0!</v>
      </c>
      <c r="F790" s="29" t="e">
        <f>IF($A790=$C$2,runs!P787,1/0)</f>
        <v>#DIV/0!</v>
      </c>
      <c r="G790" s="29" t="e">
        <f>IF($A790=$C$2,runs!Q787,1/0)</f>
        <v>#DIV/0!</v>
      </c>
      <c r="H790" s="29" t="e">
        <f>IF($A790=$C$2,runs!R787,1/0)</f>
        <v>#DIV/0!</v>
      </c>
      <c r="I790" s="29" t="e">
        <f>IF($A790=$C$2,runs!S787,1/0)</f>
        <v>#DIV/0!</v>
      </c>
      <c r="J790" s="29" t="e">
        <f>IF($A790=$C$2,runs!O787/runs!M787,1/0)</f>
        <v>#DIV/0!</v>
      </c>
      <c r="K790" s="29" t="e">
        <f t="shared" si="12"/>
        <v>#DIV/0!</v>
      </c>
      <c r="L790" s="29" t="e">
        <f>IF($A790=$C$2,runs!W787,1/0)</f>
        <v>#DIV/0!</v>
      </c>
      <c r="M790" s="29" t="e">
        <f>IF($A790=$C$2,runs!X787,1/0)</f>
        <v>#DIV/0!</v>
      </c>
    </row>
    <row r="791" spans="1:13" x14ac:dyDescent="0.2">
      <c r="A791" s="29">
        <f>runs!C788</f>
        <v>0</v>
      </c>
      <c r="B791" s="29" t="str">
        <f>IF($A791=$C$2,runs!B788," ")</f>
        <v xml:space="preserve"> </v>
      </c>
      <c r="C791" s="29" t="e">
        <f>IF($A791=$C$2,runs!A788,1/0)</f>
        <v>#DIV/0!</v>
      </c>
      <c r="D791" s="29" t="e">
        <f>IF($A791=$C$2,Rohdaten!I788,1/0)</f>
        <v>#DIV/0!</v>
      </c>
      <c r="E791" s="29" t="e">
        <f>IF($A791=$C$2,runs!L788/runs!M788,1/0)</f>
        <v>#DIV/0!</v>
      </c>
      <c r="F791" s="29" t="e">
        <f>IF($A791=$C$2,runs!P788,1/0)</f>
        <v>#DIV/0!</v>
      </c>
      <c r="G791" s="29" t="e">
        <f>IF($A791=$C$2,runs!Q788,1/0)</f>
        <v>#DIV/0!</v>
      </c>
      <c r="H791" s="29" t="e">
        <f>IF($A791=$C$2,runs!R788,1/0)</f>
        <v>#DIV/0!</v>
      </c>
      <c r="I791" s="29" t="e">
        <f>IF($A791=$C$2,runs!S788,1/0)</f>
        <v>#DIV/0!</v>
      </c>
      <c r="J791" s="29" t="e">
        <f>IF($A791=$C$2,runs!O788/runs!M788,1/0)</f>
        <v>#DIV/0!</v>
      </c>
      <c r="K791" s="29" t="e">
        <f t="shared" si="12"/>
        <v>#DIV/0!</v>
      </c>
      <c r="L791" s="29" t="e">
        <f>IF($A791=$C$2,runs!W788,1/0)</f>
        <v>#DIV/0!</v>
      </c>
      <c r="M791" s="29" t="e">
        <f>IF($A791=$C$2,runs!X788,1/0)</f>
        <v>#DIV/0!</v>
      </c>
    </row>
    <row r="792" spans="1:13" x14ac:dyDescent="0.2">
      <c r="A792" s="29">
        <f>runs!C789</f>
        <v>0</v>
      </c>
      <c r="B792" s="29" t="str">
        <f>IF($A792=$C$2,runs!B789," ")</f>
        <v xml:space="preserve"> </v>
      </c>
      <c r="C792" s="29" t="e">
        <f>IF($A792=$C$2,runs!A789,1/0)</f>
        <v>#DIV/0!</v>
      </c>
      <c r="D792" s="29" t="e">
        <f>IF($A792=$C$2,Rohdaten!I789,1/0)</f>
        <v>#DIV/0!</v>
      </c>
      <c r="E792" s="29" t="e">
        <f>IF($A792=$C$2,runs!L789/runs!M789,1/0)</f>
        <v>#DIV/0!</v>
      </c>
      <c r="F792" s="29" t="e">
        <f>IF($A792=$C$2,runs!P789,1/0)</f>
        <v>#DIV/0!</v>
      </c>
      <c r="G792" s="29" t="e">
        <f>IF($A792=$C$2,runs!Q789,1/0)</f>
        <v>#DIV/0!</v>
      </c>
      <c r="H792" s="29" t="e">
        <f>IF($A792=$C$2,runs!R789,1/0)</f>
        <v>#DIV/0!</v>
      </c>
      <c r="I792" s="29" t="e">
        <f>IF($A792=$C$2,runs!S789,1/0)</f>
        <v>#DIV/0!</v>
      </c>
      <c r="J792" s="29" t="e">
        <f>IF($A792=$C$2,runs!O789/runs!M789,1/0)</f>
        <v>#DIV/0!</v>
      </c>
      <c r="K792" s="29" t="e">
        <f t="shared" si="12"/>
        <v>#DIV/0!</v>
      </c>
      <c r="L792" s="29" t="e">
        <f>IF($A792=$C$2,runs!W789,1/0)</f>
        <v>#DIV/0!</v>
      </c>
      <c r="M792" s="29" t="e">
        <f>IF($A792=$C$2,runs!X789,1/0)</f>
        <v>#DIV/0!</v>
      </c>
    </row>
    <row r="793" spans="1:13" x14ac:dyDescent="0.2">
      <c r="A793" s="29">
        <f>runs!C790</f>
        <v>0</v>
      </c>
      <c r="B793" s="29" t="str">
        <f>IF($A793=$C$2,runs!B790," ")</f>
        <v xml:space="preserve"> </v>
      </c>
      <c r="C793" s="29" t="e">
        <f>IF($A793=$C$2,runs!A790,1/0)</f>
        <v>#DIV/0!</v>
      </c>
      <c r="D793" s="29" t="e">
        <f>IF($A793=$C$2,Rohdaten!I790,1/0)</f>
        <v>#DIV/0!</v>
      </c>
      <c r="E793" s="29" t="e">
        <f>IF($A793=$C$2,runs!L790/runs!M790,1/0)</f>
        <v>#DIV/0!</v>
      </c>
      <c r="F793" s="29" t="e">
        <f>IF($A793=$C$2,runs!P790,1/0)</f>
        <v>#DIV/0!</v>
      </c>
      <c r="G793" s="29" t="e">
        <f>IF($A793=$C$2,runs!Q790,1/0)</f>
        <v>#DIV/0!</v>
      </c>
      <c r="H793" s="29" t="e">
        <f>IF($A793=$C$2,runs!R790,1/0)</f>
        <v>#DIV/0!</v>
      </c>
      <c r="I793" s="29" t="e">
        <f>IF($A793=$C$2,runs!S790,1/0)</f>
        <v>#DIV/0!</v>
      </c>
      <c r="J793" s="29" t="e">
        <f>IF($A793=$C$2,runs!O790/runs!M790,1/0)</f>
        <v>#DIV/0!</v>
      </c>
      <c r="K793" s="29" t="e">
        <f t="shared" si="12"/>
        <v>#DIV/0!</v>
      </c>
      <c r="L793" s="29" t="e">
        <f>IF($A793=$C$2,runs!W790,1/0)</f>
        <v>#DIV/0!</v>
      </c>
      <c r="M793" s="29" t="e">
        <f>IF($A793=$C$2,runs!X790,1/0)</f>
        <v>#DIV/0!</v>
      </c>
    </row>
    <row r="794" spans="1:13" x14ac:dyDescent="0.2">
      <c r="A794" s="29">
        <f>runs!C791</f>
        <v>0</v>
      </c>
      <c r="B794" s="29" t="str">
        <f>IF($A794=$C$2,runs!B791," ")</f>
        <v xml:space="preserve"> </v>
      </c>
      <c r="C794" s="29" t="e">
        <f>IF($A794=$C$2,runs!A791,1/0)</f>
        <v>#DIV/0!</v>
      </c>
      <c r="D794" s="29" t="e">
        <f>IF($A794=$C$2,Rohdaten!I791,1/0)</f>
        <v>#DIV/0!</v>
      </c>
      <c r="E794" s="29" t="e">
        <f>IF($A794=$C$2,runs!L791/runs!M791,1/0)</f>
        <v>#DIV/0!</v>
      </c>
      <c r="F794" s="29" t="e">
        <f>IF($A794=$C$2,runs!P791,1/0)</f>
        <v>#DIV/0!</v>
      </c>
      <c r="G794" s="29" t="e">
        <f>IF($A794=$C$2,runs!Q791,1/0)</f>
        <v>#DIV/0!</v>
      </c>
      <c r="H794" s="29" t="e">
        <f>IF($A794=$C$2,runs!R791,1/0)</f>
        <v>#DIV/0!</v>
      </c>
      <c r="I794" s="29" t="e">
        <f>IF($A794=$C$2,runs!S791,1/0)</f>
        <v>#DIV/0!</v>
      </c>
      <c r="J794" s="29" t="e">
        <f>IF($A794=$C$2,runs!O791/runs!M791,1/0)</f>
        <v>#DIV/0!</v>
      </c>
      <c r="K794" s="29" t="e">
        <f t="shared" si="12"/>
        <v>#DIV/0!</v>
      </c>
      <c r="L794" s="29" t="e">
        <f>IF($A794=$C$2,runs!W791,1/0)</f>
        <v>#DIV/0!</v>
      </c>
      <c r="M794" s="29" t="e">
        <f>IF($A794=$C$2,runs!X791,1/0)</f>
        <v>#DIV/0!</v>
      </c>
    </row>
    <row r="795" spans="1:13" x14ac:dyDescent="0.2">
      <c r="A795" s="29">
        <f>runs!C792</f>
        <v>0</v>
      </c>
      <c r="B795" s="29" t="str">
        <f>IF($A795=$C$2,runs!B792," ")</f>
        <v xml:space="preserve"> </v>
      </c>
      <c r="C795" s="29" t="e">
        <f>IF($A795=$C$2,runs!A792,1/0)</f>
        <v>#DIV/0!</v>
      </c>
      <c r="D795" s="29" t="e">
        <f>IF($A795=$C$2,Rohdaten!I792,1/0)</f>
        <v>#DIV/0!</v>
      </c>
      <c r="E795" s="29" t="e">
        <f>IF($A795=$C$2,runs!L792/runs!M792,1/0)</f>
        <v>#DIV/0!</v>
      </c>
      <c r="F795" s="29" t="e">
        <f>IF($A795=$C$2,runs!P792,1/0)</f>
        <v>#DIV/0!</v>
      </c>
      <c r="G795" s="29" t="e">
        <f>IF($A795=$C$2,runs!Q792,1/0)</f>
        <v>#DIV/0!</v>
      </c>
      <c r="H795" s="29" t="e">
        <f>IF($A795=$C$2,runs!R792,1/0)</f>
        <v>#DIV/0!</v>
      </c>
      <c r="I795" s="29" t="e">
        <f>IF($A795=$C$2,runs!S792,1/0)</f>
        <v>#DIV/0!</v>
      </c>
      <c r="J795" s="29" t="e">
        <f>IF($A795=$C$2,runs!O792/runs!M792,1/0)</f>
        <v>#DIV/0!</v>
      </c>
      <c r="K795" s="29" t="e">
        <f t="shared" si="12"/>
        <v>#DIV/0!</v>
      </c>
      <c r="L795" s="29" t="e">
        <f>IF($A795=$C$2,runs!W792,1/0)</f>
        <v>#DIV/0!</v>
      </c>
      <c r="M795" s="29" t="e">
        <f>IF($A795=$C$2,runs!X792,1/0)</f>
        <v>#DIV/0!</v>
      </c>
    </row>
    <row r="796" spans="1:13" x14ac:dyDescent="0.2">
      <c r="A796" s="29">
        <f>runs!C793</f>
        <v>0</v>
      </c>
      <c r="B796" s="29" t="str">
        <f>IF($A796=$C$2,runs!B793," ")</f>
        <v xml:space="preserve"> </v>
      </c>
      <c r="C796" s="29" t="e">
        <f>IF($A796=$C$2,runs!A793,1/0)</f>
        <v>#DIV/0!</v>
      </c>
      <c r="D796" s="29" t="e">
        <f>IF($A796=$C$2,Rohdaten!I793,1/0)</f>
        <v>#DIV/0!</v>
      </c>
      <c r="E796" s="29" t="e">
        <f>IF($A796=$C$2,runs!L793/runs!M793,1/0)</f>
        <v>#DIV/0!</v>
      </c>
      <c r="F796" s="29" t="e">
        <f>IF($A796=$C$2,runs!P793,1/0)</f>
        <v>#DIV/0!</v>
      </c>
      <c r="G796" s="29" t="e">
        <f>IF($A796=$C$2,runs!Q793,1/0)</f>
        <v>#DIV/0!</v>
      </c>
      <c r="H796" s="29" t="e">
        <f>IF($A796=$C$2,runs!R793,1/0)</f>
        <v>#DIV/0!</v>
      </c>
      <c r="I796" s="29" t="e">
        <f>IF($A796=$C$2,runs!S793,1/0)</f>
        <v>#DIV/0!</v>
      </c>
      <c r="J796" s="29" t="e">
        <f>IF($A796=$C$2,runs!O793/runs!M793,1/0)</f>
        <v>#DIV/0!</v>
      </c>
      <c r="K796" s="29" t="e">
        <f t="shared" si="12"/>
        <v>#DIV/0!</v>
      </c>
      <c r="L796" s="29" t="e">
        <f>IF($A796=$C$2,runs!W793,1/0)</f>
        <v>#DIV/0!</v>
      </c>
      <c r="M796" s="29" t="e">
        <f>IF($A796=$C$2,runs!X793,1/0)</f>
        <v>#DIV/0!</v>
      </c>
    </row>
    <row r="797" spans="1:13" x14ac:dyDescent="0.2">
      <c r="A797" s="29">
        <f>runs!C794</f>
        <v>0</v>
      </c>
      <c r="B797" s="29" t="str">
        <f>IF($A797=$C$2,runs!B794," ")</f>
        <v xml:space="preserve"> </v>
      </c>
      <c r="C797" s="29" t="e">
        <f>IF($A797=$C$2,runs!A794,1/0)</f>
        <v>#DIV/0!</v>
      </c>
      <c r="D797" s="29" t="e">
        <f>IF($A797=$C$2,Rohdaten!I794,1/0)</f>
        <v>#DIV/0!</v>
      </c>
      <c r="E797" s="29" t="e">
        <f>IF($A797=$C$2,runs!L794/runs!M794,1/0)</f>
        <v>#DIV/0!</v>
      </c>
      <c r="F797" s="29" t="e">
        <f>IF($A797=$C$2,runs!P794,1/0)</f>
        <v>#DIV/0!</v>
      </c>
      <c r="G797" s="29" t="e">
        <f>IF($A797=$C$2,runs!Q794,1/0)</f>
        <v>#DIV/0!</v>
      </c>
      <c r="H797" s="29" t="e">
        <f>IF($A797=$C$2,runs!R794,1/0)</f>
        <v>#DIV/0!</v>
      </c>
      <c r="I797" s="29" t="e">
        <f>IF($A797=$C$2,runs!S794,1/0)</f>
        <v>#DIV/0!</v>
      </c>
      <c r="J797" s="29" t="e">
        <f>IF($A797=$C$2,runs!O794/runs!M794,1/0)</f>
        <v>#DIV/0!</v>
      </c>
      <c r="K797" s="29" t="e">
        <f t="shared" si="12"/>
        <v>#DIV/0!</v>
      </c>
      <c r="L797" s="29" t="e">
        <f>IF($A797=$C$2,runs!W794,1/0)</f>
        <v>#DIV/0!</v>
      </c>
      <c r="M797" s="29" t="e">
        <f>IF($A797=$C$2,runs!X794,1/0)</f>
        <v>#DIV/0!</v>
      </c>
    </row>
    <row r="798" spans="1:13" x14ac:dyDescent="0.2">
      <c r="A798" s="29">
        <f>runs!C795</f>
        <v>0</v>
      </c>
      <c r="B798" s="29" t="str">
        <f>IF($A798=$C$2,runs!B795," ")</f>
        <v xml:space="preserve"> </v>
      </c>
      <c r="C798" s="29" t="e">
        <f>IF($A798=$C$2,runs!A795,1/0)</f>
        <v>#DIV/0!</v>
      </c>
      <c r="D798" s="29" t="e">
        <f>IF($A798=$C$2,Rohdaten!I795,1/0)</f>
        <v>#DIV/0!</v>
      </c>
      <c r="E798" s="29" t="e">
        <f>IF($A798=$C$2,runs!L795/runs!M795,1/0)</f>
        <v>#DIV/0!</v>
      </c>
      <c r="F798" s="29" t="e">
        <f>IF($A798=$C$2,runs!P795,1/0)</f>
        <v>#DIV/0!</v>
      </c>
      <c r="G798" s="29" t="e">
        <f>IF($A798=$C$2,runs!Q795,1/0)</f>
        <v>#DIV/0!</v>
      </c>
      <c r="H798" s="29" t="e">
        <f>IF($A798=$C$2,runs!R795,1/0)</f>
        <v>#DIV/0!</v>
      </c>
      <c r="I798" s="29" t="e">
        <f>IF($A798=$C$2,runs!S795,1/0)</f>
        <v>#DIV/0!</v>
      </c>
      <c r="J798" s="29" t="e">
        <f>IF($A798=$C$2,runs!O795/runs!M795,1/0)</f>
        <v>#DIV/0!</v>
      </c>
      <c r="K798" s="29" t="e">
        <f t="shared" si="12"/>
        <v>#DIV/0!</v>
      </c>
      <c r="L798" s="29" t="e">
        <f>IF($A798=$C$2,runs!W795,1/0)</f>
        <v>#DIV/0!</v>
      </c>
      <c r="M798" s="29" t="e">
        <f>IF($A798=$C$2,runs!X795,1/0)</f>
        <v>#DIV/0!</v>
      </c>
    </row>
    <row r="799" spans="1:13" x14ac:dyDescent="0.2">
      <c r="A799" s="29">
        <f>runs!C796</f>
        <v>0</v>
      </c>
      <c r="B799" s="29" t="str">
        <f>IF($A799=$C$2,runs!B796," ")</f>
        <v xml:space="preserve"> </v>
      </c>
      <c r="C799" s="29" t="e">
        <f>IF($A799=$C$2,runs!A796,1/0)</f>
        <v>#DIV/0!</v>
      </c>
      <c r="D799" s="29" t="e">
        <f>IF($A799=$C$2,Rohdaten!I796,1/0)</f>
        <v>#DIV/0!</v>
      </c>
      <c r="E799" s="29" t="e">
        <f>IF($A799=$C$2,runs!L796/runs!M796,1/0)</f>
        <v>#DIV/0!</v>
      </c>
      <c r="F799" s="29" t="e">
        <f>IF($A799=$C$2,runs!P796,1/0)</f>
        <v>#DIV/0!</v>
      </c>
      <c r="G799" s="29" t="e">
        <f>IF($A799=$C$2,runs!Q796,1/0)</f>
        <v>#DIV/0!</v>
      </c>
      <c r="H799" s="29" t="e">
        <f>IF($A799=$C$2,runs!R796,1/0)</f>
        <v>#DIV/0!</v>
      </c>
      <c r="I799" s="29" t="e">
        <f>IF($A799=$C$2,runs!S796,1/0)</f>
        <v>#DIV/0!</v>
      </c>
      <c r="J799" s="29" t="e">
        <f>IF($A799=$C$2,runs!O796/runs!M796,1/0)</f>
        <v>#DIV/0!</v>
      </c>
      <c r="K799" s="29" t="e">
        <f t="shared" si="12"/>
        <v>#DIV/0!</v>
      </c>
      <c r="L799" s="29" t="e">
        <f>IF($A799=$C$2,runs!W796,1/0)</f>
        <v>#DIV/0!</v>
      </c>
      <c r="M799" s="29" t="e">
        <f>IF($A799=$C$2,runs!X796,1/0)</f>
        <v>#DIV/0!</v>
      </c>
    </row>
    <row r="800" spans="1:13" x14ac:dyDescent="0.2">
      <c r="A800" s="29">
        <f>runs!C797</f>
        <v>0</v>
      </c>
      <c r="B800" s="29" t="str">
        <f>IF($A800=$C$2,runs!B797," ")</f>
        <v xml:space="preserve"> </v>
      </c>
      <c r="C800" s="29" t="e">
        <f>IF($A800=$C$2,runs!A797,1/0)</f>
        <v>#DIV/0!</v>
      </c>
      <c r="D800" s="29" t="e">
        <f>IF($A800=$C$2,Rohdaten!I797,1/0)</f>
        <v>#DIV/0!</v>
      </c>
      <c r="E800" s="29" t="e">
        <f>IF($A800=$C$2,runs!L797/runs!M797,1/0)</f>
        <v>#DIV/0!</v>
      </c>
      <c r="F800" s="29" t="e">
        <f>IF($A800=$C$2,runs!P797,1/0)</f>
        <v>#DIV/0!</v>
      </c>
      <c r="G800" s="29" t="e">
        <f>IF($A800=$C$2,runs!Q797,1/0)</f>
        <v>#DIV/0!</v>
      </c>
      <c r="H800" s="29" t="e">
        <f>IF($A800=$C$2,runs!R797,1/0)</f>
        <v>#DIV/0!</v>
      </c>
      <c r="I800" s="29" t="e">
        <f>IF($A800=$C$2,runs!S797,1/0)</f>
        <v>#DIV/0!</v>
      </c>
      <c r="J800" s="29" t="e">
        <f>IF($A800=$C$2,runs!O797/runs!M797,1/0)</f>
        <v>#DIV/0!</v>
      </c>
      <c r="K800" s="29" t="e">
        <f t="shared" si="12"/>
        <v>#DIV/0!</v>
      </c>
      <c r="L800" s="29" t="e">
        <f>IF($A800=$C$2,runs!W797,1/0)</f>
        <v>#DIV/0!</v>
      </c>
      <c r="M800" s="29" t="e">
        <f>IF($A800=$C$2,runs!X797,1/0)</f>
        <v>#DIV/0!</v>
      </c>
    </row>
    <row r="801" spans="1:13" x14ac:dyDescent="0.2">
      <c r="A801" s="29">
        <f>runs!C798</f>
        <v>0</v>
      </c>
      <c r="B801" s="29" t="str">
        <f>IF($A801=$C$2,runs!B798," ")</f>
        <v xml:space="preserve"> </v>
      </c>
      <c r="C801" s="29" t="e">
        <f>IF($A801=$C$2,runs!A798,1/0)</f>
        <v>#DIV/0!</v>
      </c>
      <c r="D801" s="29" t="e">
        <f>IF($A801=$C$2,Rohdaten!I798,1/0)</f>
        <v>#DIV/0!</v>
      </c>
      <c r="E801" s="29" t="e">
        <f>IF($A801=$C$2,runs!L798/runs!M798,1/0)</f>
        <v>#DIV/0!</v>
      </c>
      <c r="F801" s="29" t="e">
        <f>IF($A801=$C$2,runs!P798,1/0)</f>
        <v>#DIV/0!</v>
      </c>
      <c r="G801" s="29" t="e">
        <f>IF($A801=$C$2,runs!Q798,1/0)</f>
        <v>#DIV/0!</v>
      </c>
      <c r="H801" s="29" t="e">
        <f>IF($A801=$C$2,runs!R798,1/0)</f>
        <v>#DIV/0!</v>
      </c>
      <c r="I801" s="29" t="e">
        <f>IF($A801=$C$2,runs!S798,1/0)</f>
        <v>#DIV/0!</v>
      </c>
      <c r="J801" s="29" t="e">
        <f>IF($A801=$C$2,runs!O798/runs!M798,1/0)</f>
        <v>#DIV/0!</v>
      </c>
      <c r="K801" s="29" t="e">
        <f t="shared" si="12"/>
        <v>#DIV/0!</v>
      </c>
      <c r="L801" s="29" t="e">
        <f>IF($A801=$C$2,runs!W798,1/0)</f>
        <v>#DIV/0!</v>
      </c>
      <c r="M801" s="29" t="e">
        <f>IF($A801=$C$2,runs!X798,1/0)</f>
        <v>#DIV/0!</v>
      </c>
    </row>
    <row r="802" spans="1:13" x14ac:dyDescent="0.2">
      <c r="A802" s="29">
        <f>runs!C799</f>
        <v>0</v>
      </c>
      <c r="B802" s="29" t="str">
        <f>IF($A802=$C$2,runs!B799," ")</f>
        <v xml:space="preserve"> </v>
      </c>
      <c r="C802" s="29" t="e">
        <f>IF($A802=$C$2,runs!A799,1/0)</f>
        <v>#DIV/0!</v>
      </c>
      <c r="D802" s="29" t="e">
        <f>IF($A802=$C$2,Rohdaten!I799,1/0)</f>
        <v>#DIV/0!</v>
      </c>
      <c r="E802" s="29" t="e">
        <f>IF($A802=$C$2,runs!L799/runs!M799,1/0)</f>
        <v>#DIV/0!</v>
      </c>
      <c r="F802" s="29" t="e">
        <f>IF($A802=$C$2,runs!P799,1/0)</f>
        <v>#DIV/0!</v>
      </c>
      <c r="G802" s="29" t="e">
        <f>IF($A802=$C$2,runs!Q799,1/0)</f>
        <v>#DIV/0!</v>
      </c>
      <c r="H802" s="29" t="e">
        <f>IF($A802=$C$2,runs!R799,1/0)</f>
        <v>#DIV/0!</v>
      </c>
      <c r="I802" s="29" t="e">
        <f>IF($A802=$C$2,runs!S799,1/0)</f>
        <v>#DIV/0!</v>
      </c>
      <c r="J802" s="29" t="e">
        <f>IF($A802=$C$2,runs!O799/runs!M799,1/0)</f>
        <v>#DIV/0!</v>
      </c>
      <c r="K802" s="29" t="e">
        <f t="shared" si="12"/>
        <v>#DIV/0!</v>
      </c>
      <c r="L802" s="29" t="e">
        <f>IF($A802=$C$2,runs!W799,1/0)</f>
        <v>#DIV/0!</v>
      </c>
      <c r="M802" s="29" t="e">
        <f>IF($A802=$C$2,runs!X799,1/0)</f>
        <v>#DIV/0!</v>
      </c>
    </row>
    <row r="803" spans="1:13" x14ac:dyDescent="0.2">
      <c r="A803" s="29">
        <f>runs!C800</f>
        <v>0</v>
      </c>
      <c r="B803" s="29" t="str">
        <f>IF($A803=$C$2,runs!B800," ")</f>
        <v xml:space="preserve"> </v>
      </c>
      <c r="C803" s="29" t="e">
        <f>IF($A803=$C$2,runs!A800,1/0)</f>
        <v>#DIV/0!</v>
      </c>
      <c r="D803" s="29" t="e">
        <f>IF($A803=$C$2,Rohdaten!I800,1/0)</f>
        <v>#DIV/0!</v>
      </c>
      <c r="E803" s="29" t="e">
        <f>IF($A803=$C$2,runs!L800/runs!M800,1/0)</f>
        <v>#DIV/0!</v>
      </c>
      <c r="F803" s="29" t="e">
        <f>IF($A803=$C$2,runs!P800,1/0)</f>
        <v>#DIV/0!</v>
      </c>
      <c r="G803" s="29" t="e">
        <f>IF($A803=$C$2,runs!Q800,1/0)</f>
        <v>#DIV/0!</v>
      </c>
      <c r="H803" s="29" t="e">
        <f>IF($A803=$C$2,runs!R800,1/0)</f>
        <v>#DIV/0!</v>
      </c>
      <c r="I803" s="29" t="e">
        <f>IF($A803=$C$2,runs!S800,1/0)</f>
        <v>#DIV/0!</v>
      </c>
      <c r="J803" s="29" t="e">
        <f>IF($A803=$C$2,runs!O800/runs!M800,1/0)</f>
        <v>#DIV/0!</v>
      </c>
      <c r="K803" s="29" t="e">
        <f t="shared" si="12"/>
        <v>#DIV/0!</v>
      </c>
      <c r="L803" s="29" t="e">
        <f>IF($A803=$C$2,runs!W800,1/0)</f>
        <v>#DIV/0!</v>
      </c>
      <c r="M803" s="29" t="e">
        <f>IF($A803=$C$2,runs!X800,1/0)</f>
        <v>#DIV/0!</v>
      </c>
    </row>
    <row r="804" spans="1:13" x14ac:dyDescent="0.2">
      <c r="A804" s="29">
        <f>runs!C801</f>
        <v>0</v>
      </c>
      <c r="B804" s="29" t="str">
        <f>IF($A804=$C$2,runs!B801," ")</f>
        <v xml:space="preserve"> </v>
      </c>
      <c r="C804" s="29" t="e">
        <f>IF($A804=$C$2,runs!A801,1/0)</f>
        <v>#DIV/0!</v>
      </c>
      <c r="D804" s="29" t="e">
        <f>IF($A804=$C$2,Rohdaten!I801,1/0)</f>
        <v>#DIV/0!</v>
      </c>
      <c r="E804" s="29" t="e">
        <f>IF($A804=$C$2,runs!L801/runs!M801,1/0)</f>
        <v>#DIV/0!</v>
      </c>
      <c r="F804" s="29" t="e">
        <f>IF($A804=$C$2,runs!P801,1/0)</f>
        <v>#DIV/0!</v>
      </c>
      <c r="G804" s="29" t="e">
        <f>IF($A804=$C$2,runs!Q801,1/0)</f>
        <v>#DIV/0!</v>
      </c>
      <c r="H804" s="29" t="e">
        <f>IF($A804=$C$2,runs!R801,1/0)</f>
        <v>#DIV/0!</v>
      </c>
      <c r="I804" s="29" t="e">
        <f>IF($A804=$C$2,runs!S801,1/0)</f>
        <v>#DIV/0!</v>
      </c>
      <c r="J804" s="29" t="e">
        <f>IF($A804=$C$2,runs!O801/runs!M801,1/0)</f>
        <v>#DIV/0!</v>
      </c>
      <c r="K804" s="29" t="e">
        <f t="shared" si="12"/>
        <v>#DIV/0!</v>
      </c>
      <c r="L804" s="29" t="e">
        <f>IF($A804=$C$2,runs!W801,1/0)</f>
        <v>#DIV/0!</v>
      </c>
      <c r="M804" s="29" t="e">
        <f>IF($A804=$C$2,runs!X801,1/0)</f>
        <v>#DIV/0!</v>
      </c>
    </row>
    <row r="805" spans="1:13" x14ac:dyDescent="0.2">
      <c r="A805" s="29">
        <f>runs!C802</f>
        <v>0</v>
      </c>
      <c r="B805" s="29" t="str">
        <f>IF($A805=$C$2,runs!B802," ")</f>
        <v xml:space="preserve"> </v>
      </c>
      <c r="C805" s="29" t="e">
        <f>IF($A805=$C$2,runs!A802,1/0)</f>
        <v>#DIV/0!</v>
      </c>
      <c r="D805" s="29" t="e">
        <f>IF($A805=$C$2,Rohdaten!I802,1/0)</f>
        <v>#DIV/0!</v>
      </c>
      <c r="E805" s="29" t="e">
        <f>IF($A805=$C$2,runs!L802/runs!M802,1/0)</f>
        <v>#DIV/0!</v>
      </c>
      <c r="F805" s="29" t="e">
        <f>IF($A805=$C$2,runs!P802,1/0)</f>
        <v>#DIV/0!</v>
      </c>
      <c r="G805" s="29" t="e">
        <f>IF($A805=$C$2,runs!Q802,1/0)</f>
        <v>#DIV/0!</v>
      </c>
      <c r="H805" s="29" t="e">
        <f>IF($A805=$C$2,runs!R802,1/0)</f>
        <v>#DIV/0!</v>
      </c>
      <c r="I805" s="29" t="e">
        <f>IF($A805=$C$2,runs!S802,1/0)</f>
        <v>#DIV/0!</v>
      </c>
      <c r="J805" s="29" t="e">
        <f>IF($A805=$C$2,runs!O802/runs!M802,1/0)</f>
        <v>#DIV/0!</v>
      </c>
      <c r="K805" s="29" t="e">
        <f t="shared" si="12"/>
        <v>#DIV/0!</v>
      </c>
      <c r="L805" s="29" t="e">
        <f>IF($A805=$C$2,runs!W802,1/0)</f>
        <v>#DIV/0!</v>
      </c>
      <c r="M805" s="29" t="e">
        <f>IF($A805=$C$2,runs!X802,1/0)</f>
        <v>#DIV/0!</v>
      </c>
    </row>
    <row r="806" spans="1:13" x14ac:dyDescent="0.2">
      <c r="A806" s="29">
        <f>runs!C803</f>
        <v>0</v>
      </c>
      <c r="B806" s="29" t="str">
        <f>IF($A806=$C$2,runs!B803," ")</f>
        <v xml:space="preserve"> </v>
      </c>
      <c r="C806" s="29" t="e">
        <f>IF($A806=$C$2,runs!A803,1/0)</f>
        <v>#DIV/0!</v>
      </c>
      <c r="D806" s="29" t="e">
        <f>IF($A806=$C$2,Rohdaten!I803,1/0)</f>
        <v>#DIV/0!</v>
      </c>
      <c r="E806" s="29" t="e">
        <f>IF($A806=$C$2,runs!L803/runs!M803,1/0)</f>
        <v>#DIV/0!</v>
      </c>
      <c r="F806" s="29" t="e">
        <f>IF($A806=$C$2,runs!P803,1/0)</f>
        <v>#DIV/0!</v>
      </c>
      <c r="G806" s="29" t="e">
        <f>IF($A806=$C$2,runs!Q803,1/0)</f>
        <v>#DIV/0!</v>
      </c>
      <c r="H806" s="29" t="e">
        <f>IF($A806=$C$2,runs!R803,1/0)</f>
        <v>#DIV/0!</v>
      </c>
      <c r="I806" s="29" t="e">
        <f>IF($A806=$C$2,runs!S803,1/0)</f>
        <v>#DIV/0!</v>
      </c>
      <c r="J806" s="29" t="e">
        <f>IF($A806=$C$2,runs!O803/runs!M803,1/0)</f>
        <v>#DIV/0!</v>
      </c>
      <c r="K806" s="29" t="e">
        <f t="shared" si="12"/>
        <v>#DIV/0!</v>
      </c>
      <c r="L806" s="29" t="e">
        <f>IF($A806=$C$2,runs!W803,1/0)</f>
        <v>#DIV/0!</v>
      </c>
      <c r="M806" s="29" t="e">
        <f>IF($A806=$C$2,runs!X803,1/0)</f>
        <v>#DIV/0!</v>
      </c>
    </row>
    <row r="807" spans="1:13" x14ac:dyDescent="0.2">
      <c r="A807" s="29">
        <f>runs!C804</f>
        <v>0</v>
      </c>
      <c r="B807" s="29" t="str">
        <f>IF($A807=$C$2,runs!B804," ")</f>
        <v xml:space="preserve"> </v>
      </c>
      <c r="C807" s="29" t="e">
        <f>IF($A807=$C$2,runs!A804,1/0)</f>
        <v>#DIV/0!</v>
      </c>
      <c r="D807" s="29" t="e">
        <f>IF($A807=$C$2,Rohdaten!I804,1/0)</f>
        <v>#DIV/0!</v>
      </c>
      <c r="E807" s="29" t="e">
        <f>IF($A807=$C$2,runs!L804/runs!M804,1/0)</f>
        <v>#DIV/0!</v>
      </c>
      <c r="F807" s="29" t="e">
        <f>IF($A807=$C$2,runs!P804,1/0)</f>
        <v>#DIV/0!</v>
      </c>
      <c r="G807" s="29" t="e">
        <f>IF($A807=$C$2,runs!Q804,1/0)</f>
        <v>#DIV/0!</v>
      </c>
      <c r="H807" s="29" t="e">
        <f>IF($A807=$C$2,runs!R804,1/0)</f>
        <v>#DIV/0!</v>
      </c>
      <c r="I807" s="29" t="e">
        <f>IF($A807=$C$2,runs!S804,1/0)</f>
        <v>#DIV/0!</v>
      </c>
      <c r="J807" s="29" t="e">
        <f>IF($A807=$C$2,runs!O804/runs!M804,1/0)</f>
        <v>#DIV/0!</v>
      </c>
      <c r="K807" s="29" t="e">
        <f t="shared" si="12"/>
        <v>#DIV/0!</v>
      </c>
      <c r="L807" s="29" t="e">
        <f>IF($A807=$C$2,runs!W804,1/0)</f>
        <v>#DIV/0!</v>
      </c>
      <c r="M807" s="29" t="e">
        <f>IF($A807=$C$2,runs!X804,1/0)</f>
        <v>#DIV/0!</v>
      </c>
    </row>
    <row r="808" spans="1:13" x14ac:dyDescent="0.2">
      <c r="A808" s="29">
        <f>runs!C805</f>
        <v>0</v>
      </c>
      <c r="B808" s="29" t="str">
        <f>IF($A808=$C$2,runs!B805," ")</f>
        <v xml:space="preserve"> </v>
      </c>
      <c r="C808" s="29" t="e">
        <f>IF($A808=$C$2,runs!A805,1/0)</f>
        <v>#DIV/0!</v>
      </c>
      <c r="D808" s="29" t="e">
        <f>IF($A808=$C$2,Rohdaten!I805,1/0)</f>
        <v>#DIV/0!</v>
      </c>
      <c r="E808" s="29" t="e">
        <f>IF($A808=$C$2,runs!L805/runs!M805,1/0)</f>
        <v>#DIV/0!</v>
      </c>
      <c r="F808" s="29" t="e">
        <f>IF($A808=$C$2,runs!P805,1/0)</f>
        <v>#DIV/0!</v>
      </c>
      <c r="G808" s="29" t="e">
        <f>IF($A808=$C$2,runs!Q805,1/0)</f>
        <v>#DIV/0!</v>
      </c>
      <c r="H808" s="29" t="e">
        <f>IF($A808=$C$2,runs!R805,1/0)</f>
        <v>#DIV/0!</v>
      </c>
      <c r="I808" s="29" t="e">
        <f>IF($A808=$C$2,runs!S805,1/0)</f>
        <v>#DIV/0!</v>
      </c>
      <c r="J808" s="29" t="e">
        <f>IF($A808=$C$2,runs!O805/runs!M805,1/0)</f>
        <v>#DIV/0!</v>
      </c>
      <c r="K808" s="29" t="e">
        <f t="shared" si="12"/>
        <v>#DIV/0!</v>
      </c>
      <c r="L808" s="29" t="e">
        <f>IF($A808=$C$2,runs!W805,1/0)</f>
        <v>#DIV/0!</v>
      </c>
      <c r="M808" s="29" t="e">
        <f>IF($A808=$C$2,runs!X805,1/0)</f>
        <v>#DIV/0!</v>
      </c>
    </row>
    <row r="809" spans="1:13" x14ac:dyDescent="0.2">
      <c r="A809" s="29">
        <f>runs!C806</f>
        <v>0</v>
      </c>
      <c r="B809" s="29" t="str">
        <f>IF($A809=$C$2,runs!B806," ")</f>
        <v xml:space="preserve"> </v>
      </c>
      <c r="C809" s="29" t="e">
        <f>IF($A809=$C$2,runs!A806,1/0)</f>
        <v>#DIV/0!</v>
      </c>
      <c r="D809" s="29" t="e">
        <f>IF($A809=$C$2,Rohdaten!I806,1/0)</f>
        <v>#DIV/0!</v>
      </c>
      <c r="E809" s="29" t="e">
        <f>IF($A809=$C$2,runs!L806/runs!M806,1/0)</f>
        <v>#DIV/0!</v>
      </c>
      <c r="F809" s="29" t="e">
        <f>IF($A809=$C$2,runs!P806,1/0)</f>
        <v>#DIV/0!</v>
      </c>
      <c r="G809" s="29" t="e">
        <f>IF($A809=$C$2,runs!Q806,1/0)</f>
        <v>#DIV/0!</v>
      </c>
      <c r="H809" s="29" t="e">
        <f>IF($A809=$C$2,runs!R806,1/0)</f>
        <v>#DIV/0!</v>
      </c>
      <c r="I809" s="29" t="e">
        <f>IF($A809=$C$2,runs!S806,1/0)</f>
        <v>#DIV/0!</v>
      </c>
      <c r="J809" s="29" t="e">
        <f>IF($A809=$C$2,runs!O806/runs!M806,1/0)</f>
        <v>#DIV/0!</v>
      </c>
      <c r="K809" s="29" t="e">
        <f t="shared" si="12"/>
        <v>#DIV/0!</v>
      </c>
      <c r="L809" s="29" t="e">
        <f>IF($A809=$C$2,runs!W806,1/0)</f>
        <v>#DIV/0!</v>
      </c>
      <c r="M809" s="29" t="e">
        <f>IF($A809=$C$2,runs!X806,1/0)</f>
        <v>#DIV/0!</v>
      </c>
    </row>
    <row r="810" spans="1:13" x14ac:dyDescent="0.2">
      <c r="A810" s="29">
        <f>runs!C807</f>
        <v>0</v>
      </c>
      <c r="B810" s="29" t="str">
        <f>IF($A810=$C$2,runs!B807," ")</f>
        <v xml:space="preserve"> </v>
      </c>
      <c r="C810" s="29" t="e">
        <f>IF($A810=$C$2,runs!A807,1/0)</f>
        <v>#DIV/0!</v>
      </c>
      <c r="D810" s="29" t="e">
        <f>IF($A810=$C$2,Rohdaten!I807,1/0)</f>
        <v>#DIV/0!</v>
      </c>
      <c r="E810" s="29" t="e">
        <f>IF($A810=$C$2,runs!L807/runs!M807,1/0)</f>
        <v>#DIV/0!</v>
      </c>
      <c r="F810" s="29" t="e">
        <f>IF($A810=$C$2,runs!P807,1/0)</f>
        <v>#DIV/0!</v>
      </c>
      <c r="G810" s="29" t="e">
        <f>IF($A810=$C$2,runs!Q807,1/0)</f>
        <v>#DIV/0!</v>
      </c>
      <c r="H810" s="29" t="e">
        <f>IF($A810=$C$2,runs!R807,1/0)</f>
        <v>#DIV/0!</v>
      </c>
      <c r="I810" s="29" t="e">
        <f>IF($A810=$C$2,runs!S807,1/0)</f>
        <v>#DIV/0!</v>
      </c>
      <c r="J810" s="29" t="e">
        <f>IF($A810=$C$2,runs!O807/runs!M807,1/0)</f>
        <v>#DIV/0!</v>
      </c>
      <c r="K810" s="29" t="e">
        <f t="shared" si="12"/>
        <v>#DIV/0!</v>
      </c>
      <c r="L810" s="29" t="e">
        <f>IF($A810=$C$2,runs!W807,1/0)</f>
        <v>#DIV/0!</v>
      </c>
      <c r="M810" s="29" t="e">
        <f>IF($A810=$C$2,runs!X807,1/0)</f>
        <v>#DIV/0!</v>
      </c>
    </row>
    <row r="811" spans="1:13" x14ac:dyDescent="0.2">
      <c r="A811" s="29">
        <f>runs!C808</f>
        <v>0</v>
      </c>
      <c r="B811" s="29" t="str">
        <f>IF($A811=$C$2,runs!B808," ")</f>
        <v xml:space="preserve"> </v>
      </c>
      <c r="C811" s="29" t="e">
        <f>IF($A811=$C$2,runs!A808,1/0)</f>
        <v>#DIV/0!</v>
      </c>
      <c r="D811" s="29" t="e">
        <f>IF($A811=$C$2,Rohdaten!I808,1/0)</f>
        <v>#DIV/0!</v>
      </c>
      <c r="E811" s="29" t="e">
        <f>IF($A811=$C$2,runs!L808/runs!M808,1/0)</f>
        <v>#DIV/0!</v>
      </c>
      <c r="F811" s="29" t="e">
        <f>IF($A811=$C$2,runs!P808,1/0)</f>
        <v>#DIV/0!</v>
      </c>
      <c r="G811" s="29" t="e">
        <f>IF($A811=$C$2,runs!Q808,1/0)</f>
        <v>#DIV/0!</v>
      </c>
      <c r="H811" s="29" t="e">
        <f>IF($A811=$C$2,runs!R808,1/0)</f>
        <v>#DIV/0!</v>
      </c>
      <c r="I811" s="29" t="e">
        <f>IF($A811=$C$2,runs!S808,1/0)</f>
        <v>#DIV/0!</v>
      </c>
      <c r="J811" s="29" t="e">
        <f>IF($A811=$C$2,runs!O808/runs!M808,1/0)</f>
        <v>#DIV/0!</v>
      </c>
      <c r="K811" s="29" t="e">
        <f t="shared" si="12"/>
        <v>#DIV/0!</v>
      </c>
      <c r="L811" s="29" t="e">
        <f>IF($A811=$C$2,runs!W808,1/0)</f>
        <v>#DIV/0!</v>
      </c>
      <c r="M811" s="29" t="e">
        <f>IF($A811=$C$2,runs!X808,1/0)</f>
        <v>#DIV/0!</v>
      </c>
    </row>
    <row r="812" spans="1:13" x14ac:dyDescent="0.2">
      <c r="A812" s="29">
        <f>runs!C809</f>
        <v>0</v>
      </c>
      <c r="B812" s="29" t="str">
        <f>IF($A812=$C$2,runs!B809," ")</f>
        <v xml:space="preserve"> </v>
      </c>
      <c r="C812" s="29" t="e">
        <f>IF($A812=$C$2,runs!A809,1/0)</f>
        <v>#DIV/0!</v>
      </c>
      <c r="D812" s="29" t="e">
        <f>IF($A812=$C$2,Rohdaten!I809,1/0)</f>
        <v>#DIV/0!</v>
      </c>
      <c r="E812" s="29" t="e">
        <f>IF($A812=$C$2,runs!L809/runs!M809,1/0)</f>
        <v>#DIV/0!</v>
      </c>
      <c r="F812" s="29" t="e">
        <f>IF($A812=$C$2,runs!P809,1/0)</f>
        <v>#DIV/0!</v>
      </c>
      <c r="G812" s="29" t="e">
        <f>IF($A812=$C$2,runs!Q809,1/0)</f>
        <v>#DIV/0!</v>
      </c>
      <c r="H812" s="29" t="e">
        <f>IF($A812=$C$2,runs!R809,1/0)</f>
        <v>#DIV/0!</v>
      </c>
      <c r="I812" s="29" t="e">
        <f>IF($A812=$C$2,runs!S809,1/0)</f>
        <v>#DIV/0!</v>
      </c>
      <c r="J812" s="29" t="e">
        <f>IF($A812=$C$2,runs!O809/runs!M809,1/0)</f>
        <v>#DIV/0!</v>
      </c>
      <c r="K812" s="29" t="e">
        <f t="shared" si="12"/>
        <v>#DIV/0!</v>
      </c>
      <c r="L812" s="29" t="e">
        <f>IF($A812=$C$2,runs!W809,1/0)</f>
        <v>#DIV/0!</v>
      </c>
      <c r="M812" s="29" t="e">
        <f>IF($A812=$C$2,runs!X809,1/0)</f>
        <v>#DIV/0!</v>
      </c>
    </row>
    <row r="813" spans="1:13" x14ac:dyDescent="0.2">
      <c r="A813" s="29">
        <f>runs!C810</f>
        <v>0</v>
      </c>
      <c r="B813" s="29" t="str">
        <f>IF($A813=$C$2,runs!B810," ")</f>
        <v xml:space="preserve"> </v>
      </c>
      <c r="C813" s="29" t="e">
        <f>IF($A813=$C$2,runs!A810,1/0)</f>
        <v>#DIV/0!</v>
      </c>
      <c r="D813" s="29" t="e">
        <f>IF($A813=$C$2,Rohdaten!I810,1/0)</f>
        <v>#DIV/0!</v>
      </c>
      <c r="E813" s="29" t="e">
        <f>IF($A813=$C$2,runs!L810/runs!M810,1/0)</f>
        <v>#DIV/0!</v>
      </c>
      <c r="F813" s="29" t="e">
        <f>IF($A813=$C$2,runs!P810,1/0)</f>
        <v>#DIV/0!</v>
      </c>
      <c r="G813" s="29" t="e">
        <f>IF($A813=$C$2,runs!Q810,1/0)</f>
        <v>#DIV/0!</v>
      </c>
      <c r="H813" s="29" t="e">
        <f>IF($A813=$C$2,runs!R810,1/0)</f>
        <v>#DIV/0!</v>
      </c>
      <c r="I813" s="29" t="e">
        <f>IF($A813=$C$2,runs!S810,1/0)</f>
        <v>#DIV/0!</v>
      </c>
      <c r="J813" s="29" t="e">
        <f>IF($A813=$C$2,runs!O810/runs!M810,1/0)</f>
        <v>#DIV/0!</v>
      </c>
      <c r="K813" s="29" t="e">
        <f t="shared" si="12"/>
        <v>#DIV/0!</v>
      </c>
      <c r="L813" s="29" t="e">
        <f>IF($A813=$C$2,runs!W810,1/0)</f>
        <v>#DIV/0!</v>
      </c>
      <c r="M813" s="29" t="e">
        <f>IF($A813=$C$2,runs!X810,1/0)</f>
        <v>#DIV/0!</v>
      </c>
    </row>
    <row r="814" spans="1:13" x14ac:dyDescent="0.2">
      <c r="A814" s="29">
        <f>runs!C811</f>
        <v>0</v>
      </c>
      <c r="B814" s="29" t="str">
        <f>IF($A814=$C$2,runs!B811," ")</f>
        <v xml:space="preserve"> </v>
      </c>
      <c r="C814" s="29" t="e">
        <f>IF($A814=$C$2,runs!A811,1/0)</f>
        <v>#DIV/0!</v>
      </c>
      <c r="D814" s="29" t="e">
        <f>IF($A814=$C$2,Rohdaten!I811,1/0)</f>
        <v>#DIV/0!</v>
      </c>
      <c r="E814" s="29" t="e">
        <f>IF($A814=$C$2,runs!L811/runs!M811,1/0)</f>
        <v>#DIV/0!</v>
      </c>
      <c r="F814" s="29" t="e">
        <f>IF($A814=$C$2,runs!P811,1/0)</f>
        <v>#DIV/0!</v>
      </c>
      <c r="G814" s="29" t="e">
        <f>IF($A814=$C$2,runs!Q811,1/0)</f>
        <v>#DIV/0!</v>
      </c>
      <c r="H814" s="29" t="e">
        <f>IF($A814=$C$2,runs!R811,1/0)</f>
        <v>#DIV/0!</v>
      </c>
      <c r="I814" s="29" t="e">
        <f>IF($A814=$C$2,runs!S811,1/0)</f>
        <v>#DIV/0!</v>
      </c>
      <c r="J814" s="29" t="e">
        <f>IF($A814=$C$2,runs!O811/runs!M811,1/0)</f>
        <v>#DIV/0!</v>
      </c>
      <c r="K814" s="29" t="e">
        <f t="shared" si="12"/>
        <v>#DIV/0!</v>
      </c>
      <c r="L814" s="29" t="e">
        <f>IF($A814=$C$2,runs!W811,1/0)</f>
        <v>#DIV/0!</v>
      </c>
      <c r="M814" s="29" t="e">
        <f>IF($A814=$C$2,runs!X811,1/0)</f>
        <v>#DIV/0!</v>
      </c>
    </row>
    <row r="815" spans="1:13" x14ac:dyDescent="0.2">
      <c r="A815" s="29">
        <f>runs!C812</f>
        <v>0</v>
      </c>
      <c r="B815" s="29" t="str">
        <f>IF($A815=$C$2,runs!B812," ")</f>
        <v xml:space="preserve"> </v>
      </c>
      <c r="C815" s="29" t="e">
        <f>IF($A815=$C$2,runs!A812,1/0)</f>
        <v>#DIV/0!</v>
      </c>
      <c r="D815" s="29" t="e">
        <f>IF($A815=$C$2,Rohdaten!I812,1/0)</f>
        <v>#DIV/0!</v>
      </c>
      <c r="E815" s="29" t="e">
        <f>IF($A815=$C$2,runs!L812/runs!M812,1/0)</f>
        <v>#DIV/0!</v>
      </c>
      <c r="F815" s="29" t="e">
        <f>IF($A815=$C$2,runs!P812,1/0)</f>
        <v>#DIV/0!</v>
      </c>
      <c r="G815" s="29" t="e">
        <f>IF($A815=$C$2,runs!Q812,1/0)</f>
        <v>#DIV/0!</v>
      </c>
      <c r="H815" s="29" t="e">
        <f>IF($A815=$C$2,runs!R812,1/0)</f>
        <v>#DIV/0!</v>
      </c>
      <c r="I815" s="29" t="e">
        <f>IF($A815=$C$2,runs!S812,1/0)</f>
        <v>#DIV/0!</v>
      </c>
      <c r="J815" s="29" t="e">
        <f>IF($A815=$C$2,runs!O812/runs!M812,1/0)</f>
        <v>#DIV/0!</v>
      </c>
      <c r="K815" s="29" t="e">
        <f t="shared" si="12"/>
        <v>#DIV/0!</v>
      </c>
      <c r="L815" s="29" t="e">
        <f>IF($A815=$C$2,runs!W812,1/0)</f>
        <v>#DIV/0!</v>
      </c>
      <c r="M815" s="29" t="e">
        <f>IF($A815=$C$2,runs!X812,1/0)</f>
        <v>#DIV/0!</v>
      </c>
    </row>
    <row r="816" spans="1:13" x14ac:dyDescent="0.2">
      <c r="A816" s="29">
        <f>runs!C813</f>
        <v>0</v>
      </c>
      <c r="B816" s="29" t="str">
        <f>IF($A816=$C$2,runs!B813," ")</f>
        <v xml:space="preserve"> </v>
      </c>
      <c r="C816" s="29" t="e">
        <f>IF($A816=$C$2,runs!A813,1/0)</f>
        <v>#DIV/0!</v>
      </c>
      <c r="D816" s="29" t="e">
        <f>IF($A816=$C$2,Rohdaten!I813,1/0)</f>
        <v>#DIV/0!</v>
      </c>
      <c r="E816" s="29" t="e">
        <f>IF($A816=$C$2,runs!L813/runs!M813,1/0)</f>
        <v>#DIV/0!</v>
      </c>
      <c r="F816" s="29" t="e">
        <f>IF($A816=$C$2,runs!P813,1/0)</f>
        <v>#DIV/0!</v>
      </c>
      <c r="G816" s="29" t="e">
        <f>IF($A816=$C$2,runs!Q813,1/0)</f>
        <v>#DIV/0!</v>
      </c>
      <c r="H816" s="29" t="e">
        <f>IF($A816=$C$2,runs!R813,1/0)</f>
        <v>#DIV/0!</v>
      </c>
      <c r="I816" s="29" t="e">
        <f>IF($A816=$C$2,runs!S813,1/0)</f>
        <v>#DIV/0!</v>
      </c>
      <c r="J816" s="29" t="e">
        <f>IF($A816=$C$2,runs!O813/runs!M813,1/0)</f>
        <v>#DIV/0!</v>
      </c>
      <c r="K816" s="29" t="e">
        <f t="shared" si="12"/>
        <v>#DIV/0!</v>
      </c>
      <c r="L816" s="29" t="e">
        <f>IF($A816=$C$2,runs!W813,1/0)</f>
        <v>#DIV/0!</v>
      </c>
      <c r="M816" s="29" t="e">
        <f>IF($A816=$C$2,runs!X813,1/0)</f>
        <v>#DIV/0!</v>
      </c>
    </row>
    <row r="817" spans="1:13" x14ac:dyDescent="0.2">
      <c r="A817" s="29">
        <f>runs!C814</f>
        <v>0</v>
      </c>
      <c r="B817" s="29" t="str">
        <f>IF($A817=$C$2,runs!B814," ")</f>
        <v xml:space="preserve"> </v>
      </c>
      <c r="C817" s="29" t="e">
        <f>IF($A817=$C$2,runs!A814,1/0)</f>
        <v>#DIV/0!</v>
      </c>
      <c r="D817" s="29" t="e">
        <f>IF($A817=$C$2,Rohdaten!I814,1/0)</f>
        <v>#DIV/0!</v>
      </c>
      <c r="E817" s="29" t="e">
        <f>IF($A817=$C$2,runs!L814/runs!M814,1/0)</f>
        <v>#DIV/0!</v>
      </c>
      <c r="F817" s="29" t="e">
        <f>IF($A817=$C$2,runs!P814,1/0)</f>
        <v>#DIV/0!</v>
      </c>
      <c r="G817" s="29" t="e">
        <f>IF($A817=$C$2,runs!Q814,1/0)</f>
        <v>#DIV/0!</v>
      </c>
      <c r="H817" s="29" t="e">
        <f>IF($A817=$C$2,runs!R814,1/0)</f>
        <v>#DIV/0!</v>
      </c>
      <c r="I817" s="29" t="e">
        <f>IF($A817=$C$2,runs!S814,1/0)</f>
        <v>#DIV/0!</v>
      </c>
      <c r="J817" s="29" t="e">
        <f>IF($A817=$C$2,runs!O814/runs!M814,1/0)</f>
        <v>#DIV/0!</v>
      </c>
      <c r="K817" s="29" t="e">
        <f t="shared" si="12"/>
        <v>#DIV/0!</v>
      </c>
      <c r="L817" s="29" t="e">
        <f>IF($A817=$C$2,runs!W814,1/0)</f>
        <v>#DIV/0!</v>
      </c>
      <c r="M817" s="29" t="e">
        <f>IF($A817=$C$2,runs!X814,1/0)</f>
        <v>#DIV/0!</v>
      </c>
    </row>
    <row r="818" spans="1:13" x14ac:dyDescent="0.2">
      <c r="A818" s="29">
        <f>runs!C815</f>
        <v>0</v>
      </c>
      <c r="B818" s="29" t="str">
        <f>IF($A818=$C$2,runs!B815," ")</f>
        <v xml:space="preserve"> </v>
      </c>
      <c r="C818" s="29" t="e">
        <f>IF($A818=$C$2,runs!A815,1/0)</f>
        <v>#DIV/0!</v>
      </c>
      <c r="D818" s="29" t="e">
        <f>IF($A818=$C$2,Rohdaten!I815,1/0)</f>
        <v>#DIV/0!</v>
      </c>
      <c r="E818" s="29" t="e">
        <f>IF($A818=$C$2,runs!L815/runs!M815,1/0)</f>
        <v>#DIV/0!</v>
      </c>
      <c r="F818" s="29" t="e">
        <f>IF($A818=$C$2,runs!P815,1/0)</f>
        <v>#DIV/0!</v>
      </c>
      <c r="G818" s="29" t="e">
        <f>IF($A818=$C$2,runs!Q815,1/0)</f>
        <v>#DIV/0!</v>
      </c>
      <c r="H818" s="29" t="e">
        <f>IF($A818=$C$2,runs!R815,1/0)</f>
        <v>#DIV/0!</v>
      </c>
      <c r="I818" s="29" t="e">
        <f>IF($A818=$C$2,runs!S815,1/0)</f>
        <v>#DIV/0!</v>
      </c>
      <c r="J818" s="29" t="e">
        <f>IF($A818=$C$2,runs!O815/runs!M815,1/0)</f>
        <v>#DIV/0!</v>
      </c>
      <c r="K818" s="29" t="e">
        <f t="shared" si="12"/>
        <v>#DIV/0!</v>
      </c>
      <c r="L818" s="29" t="e">
        <f>IF($A818=$C$2,runs!W815,1/0)</f>
        <v>#DIV/0!</v>
      </c>
      <c r="M818" s="29" t="e">
        <f>IF($A818=$C$2,runs!X815,1/0)</f>
        <v>#DIV/0!</v>
      </c>
    </row>
    <row r="819" spans="1:13" x14ac:dyDescent="0.2">
      <c r="A819" s="29">
        <f>runs!C816</f>
        <v>0</v>
      </c>
      <c r="B819" s="29" t="str">
        <f>IF($A819=$C$2,runs!B816," ")</f>
        <v xml:space="preserve"> </v>
      </c>
      <c r="C819" s="29" t="e">
        <f>IF($A819=$C$2,runs!A816,1/0)</f>
        <v>#DIV/0!</v>
      </c>
      <c r="D819" s="29" t="e">
        <f>IF($A819=$C$2,Rohdaten!I816,1/0)</f>
        <v>#DIV/0!</v>
      </c>
      <c r="E819" s="29" t="e">
        <f>IF($A819=$C$2,runs!L816/runs!M816,1/0)</f>
        <v>#DIV/0!</v>
      </c>
      <c r="F819" s="29" t="e">
        <f>IF($A819=$C$2,runs!P816,1/0)</f>
        <v>#DIV/0!</v>
      </c>
      <c r="G819" s="29" t="e">
        <f>IF($A819=$C$2,runs!Q816,1/0)</f>
        <v>#DIV/0!</v>
      </c>
      <c r="H819" s="29" t="e">
        <f>IF($A819=$C$2,runs!R816,1/0)</f>
        <v>#DIV/0!</v>
      </c>
      <c r="I819" s="29" t="e">
        <f>IF($A819=$C$2,runs!S816,1/0)</f>
        <v>#DIV/0!</v>
      </c>
      <c r="J819" s="29" t="e">
        <f>IF($A819=$C$2,runs!O816/runs!M816,1/0)</f>
        <v>#DIV/0!</v>
      </c>
      <c r="K819" s="29" t="e">
        <f t="shared" si="12"/>
        <v>#DIV/0!</v>
      </c>
      <c r="L819" s="29" t="e">
        <f>IF($A819=$C$2,runs!W816,1/0)</f>
        <v>#DIV/0!</v>
      </c>
      <c r="M819" s="29" t="e">
        <f>IF($A819=$C$2,runs!X816,1/0)</f>
        <v>#DIV/0!</v>
      </c>
    </row>
    <row r="820" spans="1:13" x14ac:dyDescent="0.2">
      <c r="A820" s="29">
        <f>runs!C817</f>
        <v>0</v>
      </c>
      <c r="B820" s="29" t="str">
        <f>IF($A820=$C$2,runs!B817," ")</f>
        <v xml:space="preserve"> </v>
      </c>
      <c r="C820" s="29" t="e">
        <f>IF($A820=$C$2,runs!A817,1/0)</f>
        <v>#DIV/0!</v>
      </c>
      <c r="D820" s="29" t="e">
        <f>IF($A820=$C$2,Rohdaten!I817,1/0)</f>
        <v>#DIV/0!</v>
      </c>
      <c r="E820" s="29" t="e">
        <f>IF($A820=$C$2,runs!L817/runs!M817,1/0)</f>
        <v>#DIV/0!</v>
      </c>
      <c r="F820" s="29" t="e">
        <f>IF($A820=$C$2,runs!P817,1/0)</f>
        <v>#DIV/0!</v>
      </c>
      <c r="G820" s="29" t="e">
        <f>IF($A820=$C$2,runs!Q817,1/0)</f>
        <v>#DIV/0!</v>
      </c>
      <c r="H820" s="29" t="e">
        <f>IF($A820=$C$2,runs!R817,1/0)</f>
        <v>#DIV/0!</v>
      </c>
      <c r="I820" s="29" t="e">
        <f>IF($A820=$C$2,runs!S817,1/0)</f>
        <v>#DIV/0!</v>
      </c>
      <c r="J820" s="29" t="e">
        <f>IF($A820=$C$2,runs!O817/runs!M817,1/0)</f>
        <v>#DIV/0!</v>
      </c>
      <c r="K820" s="29" t="e">
        <f t="shared" si="12"/>
        <v>#DIV/0!</v>
      </c>
      <c r="L820" s="29" t="e">
        <f>IF($A820=$C$2,runs!W817,1/0)</f>
        <v>#DIV/0!</v>
      </c>
      <c r="M820" s="29" t="e">
        <f>IF($A820=$C$2,runs!X817,1/0)</f>
        <v>#DIV/0!</v>
      </c>
    </row>
    <row r="821" spans="1:13" x14ac:dyDescent="0.2">
      <c r="A821" s="29">
        <f>runs!C818</f>
        <v>0</v>
      </c>
      <c r="B821" s="29" t="str">
        <f>IF($A821=$C$2,runs!B818," ")</f>
        <v xml:space="preserve"> </v>
      </c>
      <c r="C821" s="29" t="e">
        <f>IF($A821=$C$2,runs!A818,1/0)</f>
        <v>#DIV/0!</v>
      </c>
      <c r="D821" s="29" t="e">
        <f>IF($A821=$C$2,Rohdaten!I818,1/0)</f>
        <v>#DIV/0!</v>
      </c>
      <c r="E821" s="29" t="e">
        <f>IF($A821=$C$2,runs!L818/runs!M818,1/0)</f>
        <v>#DIV/0!</v>
      </c>
      <c r="F821" s="29" t="e">
        <f>IF($A821=$C$2,runs!P818,1/0)</f>
        <v>#DIV/0!</v>
      </c>
      <c r="G821" s="29" t="e">
        <f>IF($A821=$C$2,runs!Q818,1/0)</f>
        <v>#DIV/0!</v>
      </c>
      <c r="H821" s="29" t="e">
        <f>IF($A821=$C$2,runs!R818,1/0)</f>
        <v>#DIV/0!</v>
      </c>
      <c r="I821" s="29" t="e">
        <f>IF($A821=$C$2,runs!S818,1/0)</f>
        <v>#DIV/0!</v>
      </c>
      <c r="J821" s="29" t="e">
        <f>IF($A821=$C$2,runs!O818/runs!M818,1/0)</f>
        <v>#DIV/0!</v>
      </c>
      <c r="K821" s="29" t="e">
        <f t="shared" si="12"/>
        <v>#DIV/0!</v>
      </c>
      <c r="L821" s="29" t="e">
        <f>IF($A821=$C$2,runs!W818,1/0)</f>
        <v>#DIV/0!</v>
      </c>
      <c r="M821" s="29" t="e">
        <f>IF($A821=$C$2,runs!X818,1/0)</f>
        <v>#DIV/0!</v>
      </c>
    </row>
    <row r="822" spans="1:13" x14ac:dyDescent="0.2">
      <c r="A822" s="29">
        <f>runs!C819</f>
        <v>0</v>
      </c>
      <c r="B822" s="29" t="str">
        <f>IF($A822=$C$2,runs!B819," ")</f>
        <v xml:space="preserve"> </v>
      </c>
      <c r="C822" s="29" t="e">
        <f>IF($A822=$C$2,runs!A819,1/0)</f>
        <v>#DIV/0!</v>
      </c>
      <c r="D822" s="29" t="e">
        <f>IF($A822=$C$2,Rohdaten!I819,1/0)</f>
        <v>#DIV/0!</v>
      </c>
      <c r="E822" s="29" t="e">
        <f>IF($A822=$C$2,runs!L819/runs!M819,1/0)</f>
        <v>#DIV/0!</v>
      </c>
      <c r="F822" s="29" t="e">
        <f>IF($A822=$C$2,runs!P819,1/0)</f>
        <v>#DIV/0!</v>
      </c>
      <c r="G822" s="29" t="e">
        <f>IF($A822=$C$2,runs!Q819,1/0)</f>
        <v>#DIV/0!</v>
      </c>
      <c r="H822" s="29" t="e">
        <f>IF($A822=$C$2,runs!R819,1/0)</f>
        <v>#DIV/0!</v>
      </c>
      <c r="I822" s="29" t="e">
        <f>IF($A822=$C$2,runs!S819,1/0)</f>
        <v>#DIV/0!</v>
      </c>
      <c r="J822" s="29" t="e">
        <f>IF($A822=$C$2,runs!O819/runs!M819,1/0)</f>
        <v>#DIV/0!</v>
      </c>
      <c r="K822" s="29" t="e">
        <f t="shared" si="12"/>
        <v>#DIV/0!</v>
      </c>
      <c r="L822" s="29" t="e">
        <f>IF($A822=$C$2,runs!W819,1/0)</f>
        <v>#DIV/0!</v>
      </c>
      <c r="M822" s="29" t="e">
        <f>IF($A822=$C$2,runs!X819,1/0)</f>
        <v>#DIV/0!</v>
      </c>
    </row>
    <row r="823" spans="1:13" x14ac:dyDescent="0.2">
      <c r="A823" s="29">
        <f>runs!C820</f>
        <v>0</v>
      </c>
      <c r="B823" s="29" t="str">
        <f>IF($A823=$C$2,runs!B820," ")</f>
        <v xml:space="preserve"> </v>
      </c>
      <c r="C823" s="29" t="e">
        <f>IF($A823=$C$2,runs!A820,1/0)</f>
        <v>#DIV/0!</v>
      </c>
      <c r="D823" s="29" t="e">
        <f>IF($A823=$C$2,Rohdaten!I820,1/0)</f>
        <v>#DIV/0!</v>
      </c>
      <c r="E823" s="29" t="e">
        <f>IF($A823=$C$2,runs!L820/runs!M820,1/0)</f>
        <v>#DIV/0!</v>
      </c>
      <c r="F823" s="29" t="e">
        <f>IF($A823=$C$2,runs!P820,1/0)</f>
        <v>#DIV/0!</v>
      </c>
      <c r="G823" s="29" t="e">
        <f>IF($A823=$C$2,runs!Q820,1/0)</f>
        <v>#DIV/0!</v>
      </c>
      <c r="H823" s="29" t="e">
        <f>IF($A823=$C$2,runs!R820,1/0)</f>
        <v>#DIV/0!</v>
      </c>
      <c r="I823" s="29" t="e">
        <f>IF($A823=$C$2,runs!S820,1/0)</f>
        <v>#DIV/0!</v>
      </c>
      <c r="J823" s="29" t="e">
        <f>IF($A823=$C$2,runs!O820/runs!M820,1/0)</f>
        <v>#DIV/0!</v>
      </c>
      <c r="K823" s="29" t="e">
        <f t="shared" si="12"/>
        <v>#DIV/0!</v>
      </c>
      <c r="L823" s="29" t="e">
        <f>IF($A823=$C$2,runs!W820,1/0)</f>
        <v>#DIV/0!</v>
      </c>
      <c r="M823" s="29" t="e">
        <f>IF($A823=$C$2,runs!X820,1/0)</f>
        <v>#DIV/0!</v>
      </c>
    </row>
    <row r="824" spans="1:13" x14ac:dyDescent="0.2">
      <c r="A824" s="29">
        <f>runs!C821</f>
        <v>0</v>
      </c>
      <c r="B824" s="29" t="str">
        <f>IF($A824=$C$2,runs!B821," ")</f>
        <v xml:space="preserve"> </v>
      </c>
      <c r="C824" s="29" t="e">
        <f>IF($A824=$C$2,runs!A821,1/0)</f>
        <v>#DIV/0!</v>
      </c>
      <c r="D824" s="29" t="e">
        <f>IF($A824=$C$2,Rohdaten!I821,1/0)</f>
        <v>#DIV/0!</v>
      </c>
      <c r="E824" s="29" t="e">
        <f>IF($A824=$C$2,runs!L821/runs!M821,1/0)</f>
        <v>#DIV/0!</v>
      </c>
      <c r="F824" s="29" t="e">
        <f>IF($A824=$C$2,runs!P821,1/0)</f>
        <v>#DIV/0!</v>
      </c>
      <c r="G824" s="29" t="e">
        <f>IF($A824=$C$2,runs!Q821,1/0)</f>
        <v>#DIV/0!</v>
      </c>
      <c r="H824" s="29" t="e">
        <f>IF($A824=$C$2,runs!R821,1/0)</f>
        <v>#DIV/0!</v>
      </c>
      <c r="I824" s="29" t="e">
        <f>IF($A824=$C$2,runs!S821,1/0)</f>
        <v>#DIV/0!</v>
      </c>
      <c r="J824" s="29" t="e">
        <f>IF($A824=$C$2,runs!O821/runs!M821,1/0)</f>
        <v>#DIV/0!</v>
      </c>
      <c r="K824" s="29" t="e">
        <f t="shared" si="12"/>
        <v>#DIV/0!</v>
      </c>
      <c r="L824" s="29" t="e">
        <f>IF($A824=$C$2,runs!W821,1/0)</f>
        <v>#DIV/0!</v>
      </c>
      <c r="M824" s="29" t="e">
        <f>IF($A824=$C$2,runs!X821,1/0)</f>
        <v>#DIV/0!</v>
      </c>
    </row>
    <row r="825" spans="1:13" x14ac:dyDescent="0.2">
      <c r="A825" s="29">
        <f>runs!C822</f>
        <v>0</v>
      </c>
      <c r="B825" s="29" t="str">
        <f>IF($A825=$C$2,runs!B822," ")</f>
        <v xml:space="preserve"> </v>
      </c>
      <c r="C825" s="29" t="e">
        <f>IF($A825=$C$2,runs!A822,1/0)</f>
        <v>#DIV/0!</v>
      </c>
      <c r="D825" s="29" t="e">
        <f>IF($A825=$C$2,Rohdaten!I822,1/0)</f>
        <v>#DIV/0!</v>
      </c>
      <c r="E825" s="29" t="e">
        <f>IF($A825=$C$2,runs!L822/runs!M822,1/0)</f>
        <v>#DIV/0!</v>
      </c>
      <c r="F825" s="29" t="e">
        <f>IF($A825=$C$2,runs!P822,1/0)</f>
        <v>#DIV/0!</v>
      </c>
      <c r="G825" s="29" t="e">
        <f>IF($A825=$C$2,runs!Q822,1/0)</f>
        <v>#DIV/0!</v>
      </c>
      <c r="H825" s="29" t="e">
        <f>IF($A825=$C$2,runs!R822,1/0)</f>
        <v>#DIV/0!</v>
      </c>
      <c r="I825" s="29" t="e">
        <f>IF($A825=$C$2,runs!S822,1/0)</f>
        <v>#DIV/0!</v>
      </c>
      <c r="J825" s="29" t="e">
        <f>IF($A825=$C$2,runs!O822/runs!M822,1/0)</f>
        <v>#DIV/0!</v>
      </c>
      <c r="K825" s="29" t="e">
        <f t="shared" si="12"/>
        <v>#DIV/0!</v>
      </c>
      <c r="L825" s="29" t="e">
        <f>IF($A825=$C$2,runs!W822,1/0)</f>
        <v>#DIV/0!</v>
      </c>
      <c r="M825" s="29" t="e">
        <f>IF($A825=$C$2,runs!X822,1/0)</f>
        <v>#DIV/0!</v>
      </c>
    </row>
    <row r="826" spans="1:13" x14ac:dyDescent="0.2">
      <c r="A826" s="29">
        <f>runs!C823</f>
        <v>0</v>
      </c>
      <c r="B826" s="29" t="str">
        <f>IF($A826=$C$2,runs!B823," ")</f>
        <v xml:space="preserve"> </v>
      </c>
      <c r="C826" s="29" t="e">
        <f>IF($A826=$C$2,runs!A823,1/0)</f>
        <v>#DIV/0!</v>
      </c>
      <c r="D826" s="29" t="e">
        <f>IF($A826=$C$2,Rohdaten!I823,1/0)</f>
        <v>#DIV/0!</v>
      </c>
      <c r="E826" s="29" t="e">
        <f>IF($A826=$C$2,runs!L823/runs!M823,1/0)</f>
        <v>#DIV/0!</v>
      </c>
      <c r="F826" s="29" t="e">
        <f>IF($A826=$C$2,runs!P823,1/0)</f>
        <v>#DIV/0!</v>
      </c>
      <c r="G826" s="29" t="e">
        <f>IF($A826=$C$2,runs!Q823,1/0)</f>
        <v>#DIV/0!</v>
      </c>
      <c r="H826" s="29" t="e">
        <f>IF($A826=$C$2,runs!R823,1/0)</f>
        <v>#DIV/0!</v>
      </c>
      <c r="I826" s="29" t="e">
        <f>IF($A826=$C$2,runs!S823,1/0)</f>
        <v>#DIV/0!</v>
      </c>
      <c r="J826" s="29" t="e">
        <f>IF($A826=$C$2,runs!O823/runs!M823,1/0)</f>
        <v>#DIV/0!</v>
      </c>
      <c r="K826" s="29" t="e">
        <f t="shared" si="12"/>
        <v>#DIV/0!</v>
      </c>
      <c r="L826" s="29" t="e">
        <f>IF($A826=$C$2,runs!W823,1/0)</f>
        <v>#DIV/0!</v>
      </c>
      <c r="M826" s="29" t="e">
        <f>IF($A826=$C$2,runs!X823,1/0)</f>
        <v>#DIV/0!</v>
      </c>
    </row>
    <row r="827" spans="1:13" x14ac:dyDescent="0.2">
      <c r="A827" s="29">
        <f>runs!C824</f>
        <v>0</v>
      </c>
      <c r="B827" s="29" t="str">
        <f>IF($A827=$C$2,runs!B824," ")</f>
        <v xml:space="preserve"> </v>
      </c>
      <c r="C827" s="29" t="e">
        <f>IF($A827=$C$2,runs!A824,1/0)</f>
        <v>#DIV/0!</v>
      </c>
      <c r="D827" s="29" t="e">
        <f>IF($A827=$C$2,Rohdaten!I824,1/0)</f>
        <v>#DIV/0!</v>
      </c>
      <c r="E827" s="29" t="e">
        <f>IF($A827=$C$2,runs!L824/runs!M824,1/0)</f>
        <v>#DIV/0!</v>
      </c>
      <c r="F827" s="29" t="e">
        <f>IF($A827=$C$2,runs!P824,1/0)</f>
        <v>#DIV/0!</v>
      </c>
      <c r="G827" s="29" t="e">
        <f>IF($A827=$C$2,runs!Q824,1/0)</f>
        <v>#DIV/0!</v>
      </c>
      <c r="H827" s="29" t="e">
        <f>IF($A827=$C$2,runs!R824,1/0)</f>
        <v>#DIV/0!</v>
      </c>
      <c r="I827" s="29" t="e">
        <f>IF($A827=$C$2,runs!S824,1/0)</f>
        <v>#DIV/0!</v>
      </c>
      <c r="J827" s="29" t="e">
        <f>IF($A827=$C$2,runs!O824/runs!M824,1/0)</f>
        <v>#DIV/0!</v>
      </c>
      <c r="K827" s="29" t="e">
        <f t="shared" si="12"/>
        <v>#DIV/0!</v>
      </c>
      <c r="L827" s="29" t="e">
        <f>IF($A827=$C$2,runs!W824,1/0)</f>
        <v>#DIV/0!</v>
      </c>
      <c r="M827" s="29" t="e">
        <f>IF($A827=$C$2,runs!X824,1/0)</f>
        <v>#DIV/0!</v>
      </c>
    </row>
    <row r="828" spans="1:13" x14ac:dyDescent="0.2">
      <c r="A828" s="29">
        <f>runs!C825</f>
        <v>0</v>
      </c>
      <c r="B828" s="29" t="str">
        <f>IF($A828=$C$2,runs!B825," ")</f>
        <v xml:space="preserve"> </v>
      </c>
      <c r="C828" s="29" t="e">
        <f>IF($A828=$C$2,runs!A825,1/0)</f>
        <v>#DIV/0!</v>
      </c>
      <c r="D828" s="29" t="e">
        <f>IF($A828=$C$2,Rohdaten!I825,1/0)</f>
        <v>#DIV/0!</v>
      </c>
      <c r="E828" s="29" t="e">
        <f>IF($A828=$C$2,runs!L825/runs!M825,1/0)</f>
        <v>#DIV/0!</v>
      </c>
      <c r="F828" s="29" t="e">
        <f>IF($A828=$C$2,runs!P825,1/0)</f>
        <v>#DIV/0!</v>
      </c>
      <c r="G828" s="29" t="e">
        <f>IF($A828=$C$2,runs!Q825,1/0)</f>
        <v>#DIV/0!</v>
      </c>
      <c r="H828" s="29" t="e">
        <f>IF($A828=$C$2,runs!R825,1/0)</f>
        <v>#DIV/0!</v>
      </c>
      <c r="I828" s="29" t="e">
        <f>IF($A828=$C$2,runs!S825,1/0)</f>
        <v>#DIV/0!</v>
      </c>
      <c r="J828" s="29" t="e">
        <f>IF($A828=$C$2,runs!O825/runs!M825,1/0)</f>
        <v>#DIV/0!</v>
      </c>
      <c r="K828" s="29" t="e">
        <f t="shared" si="12"/>
        <v>#DIV/0!</v>
      </c>
      <c r="L828" s="29" t="e">
        <f>IF($A828=$C$2,runs!W825,1/0)</f>
        <v>#DIV/0!</v>
      </c>
      <c r="M828" s="29" t="e">
        <f>IF($A828=$C$2,runs!X825,1/0)</f>
        <v>#DIV/0!</v>
      </c>
    </row>
    <row r="829" spans="1:13" x14ac:dyDescent="0.2">
      <c r="A829" s="29">
        <f>runs!C826</f>
        <v>0</v>
      </c>
      <c r="B829" s="29" t="str">
        <f>IF($A829=$C$2,runs!B826," ")</f>
        <v xml:space="preserve"> </v>
      </c>
      <c r="C829" s="29" t="e">
        <f>IF($A829=$C$2,runs!A826,1/0)</f>
        <v>#DIV/0!</v>
      </c>
      <c r="D829" s="29" t="e">
        <f>IF($A829=$C$2,Rohdaten!I826,1/0)</f>
        <v>#DIV/0!</v>
      </c>
      <c r="E829" s="29" t="e">
        <f>IF($A829=$C$2,runs!L826/runs!M826,1/0)</f>
        <v>#DIV/0!</v>
      </c>
      <c r="F829" s="29" t="e">
        <f>IF($A829=$C$2,runs!P826,1/0)</f>
        <v>#DIV/0!</v>
      </c>
      <c r="G829" s="29" t="e">
        <f>IF($A829=$C$2,runs!Q826,1/0)</f>
        <v>#DIV/0!</v>
      </c>
      <c r="H829" s="29" t="e">
        <f>IF($A829=$C$2,runs!R826,1/0)</f>
        <v>#DIV/0!</v>
      </c>
      <c r="I829" s="29" t="e">
        <f>IF($A829=$C$2,runs!S826,1/0)</f>
        <v>#DIV/0!</v>
      </c>
      <c r="J829" s="29" t="e">
        <f>IF($A829=$C$2,runs!O826/runs!M826,1/0)</f>
        <v>#DIV/0!</v>
      </c>
      <c r="K829" s="29" t="e">
        <f t="shared" si="12"/>
        <v>#DIV/0!</v>
      </c>
      <c r="L829" s="29" t="e">
        <f>IF($A829=$C$2,runs!W826,1/0)</f>
        <v>#DIV/0!</v>
      </c>
      <c r="M829" s="29" t="e">
        <f>IF($A829=$C$2,runs!X826,1/0)</f>
        <v>#DIV/0!</v>
      </c>
    </row>
    <row r="830" spans="1:13" x14ac:dyDescent="0.2">
      <c r="A830" s="29">
        <f>runs!C827</f>
        <v>0</v>
      </c>
      <c r="B830" s="29" t="str">
        <f>IF($A830=$C$2,runs!B827," ")</f>
        <v xml:space="preserve"> </v>
      </c>
      <c r="C830" s="29" t="e">
        <f>IF($A830=$C$2,runs!A827,1/0)</f>
        <v>#DIV/0!</v>
      </c>
      <c r="D830" s="29" t="e">
        <f>IF($A830=$C$2,Rohdaten!I827,1/0)</f>
        <v>#DIV/0!</v>
      </c>
      <c r="E830" s="29" t="e">
        <f>IF($A830=$C$2,runs!L827/runs!M827,1/0)</f>
        <v>#DIV/0!</v>
      </c>
      <c r="F830" s="29" t="e">
        <f>IF($A830=$C$2,runs!P827,1/0)</f>
        <v>#DIV/0!</v>
      </c>
      <c r="G830" s="29" t="e">
        <f>IF($A830=$C$2,runs!Q827,1/0)</f>
        <v>#DIV/0!</v>
      </c>
      <c r="H830" s="29" t="e">
        <f>IF($A830=$C$2,runs!R827,1/0)</f>
        <v>#DIV/0!</v>
      </c>
      <c r="I830" s="29" t="e">
        <f>IF($A830=$C$2,runs!S827,1/0)</f>
        <v>#DIV/0!</v>
      </c>
      <c r="J830" s="29" t="e">
        <f>IF($A830=$C$2,runs!O827/runs!M827,1/0)</f>
        <v>#DIV/0!</v>
      </c>
      <c r="K830" s="29" t="e">
        <f t="shared" si="12"/>
        <v>#DIV/0!</v>
      </c>
      <c r="L830" s="29" t="e">
        <f>IF($A830=$C$2,runs!W827,1/0)</f>
        <v>#DIV/0!</v>
      </c>
      <c r="M830" s="29" t="e">
        <f>IF($A830=$C$2,runs!X827,1/0)</f>
        <v>#DIV/0!</v>
      </c>
    </row>
    <row r="831" spans="1:13" x14ac:dyDescent="0.2">
      <c r="A831" s="29">
        <f>runs!C828</f>
        <v>0</v>
      </c>
      <c r="B831" s="29" t="str">
        <f>IF($A831=$C$2,runs!B828," ")</f>
        <v xml:space="preserve"> </v>
      </c>
      <c r="C831" s="29" t="e">
        <f>IF($A831=$C$2,runs!A828,1/0)</f>
        <v>#DIV/0!</v>
      </c>
      <c r="D831" s="29" t="e">
        <f>IF($A831=$C$2,Rohdaten!I828,1/0)</f>
        <v>#DIV/0!</v>
      </c>
      <c r="E831" s="29" t="e">
        <f>IF($A831=$C$2,runs!L828/runs!M828,1/0)</f>
        <v>#DIV/0!</v>
      </c>
      <c r="F831" s="29" t="e">
        <f>IF($A831=$C$2,runs!P828,1/0)</f>
        <v>#DIV/0!</v>
      </c>
      <c r="G831" s="29" t="e">
        <f>IF($A831=$C$2,runs!Q828,1/0)</f>
        <v>#DIV/0!</v>
      </c>
      <c r="H831" s="29" t="e">
        <f>IF($A831=$C$2,runs!R828,1/0)</f>
        <v>#DIV/0!</v>
      </c>
      <c r="I831" s="29" t="e">
        <f>IF($A831=$C$2,runs!S828,1/0)</f>
        <v>#DIV/0!</v>
      </c>
      <c r="J831" s="29" t="e">
        <f>IF($A831=$C$2,runs!O828/runs!M828,1/0)</f>
        <v>#DIV/0!</v>
      </c>
      <c r="K831" s="29" t="e">
        <f t="shared" si="12"/>
        <v>#DIV/0!</v>
      </c>
      <c r="L831" s="29" t="e">
        <f>IF($A831=$C$2,runs!W828,1/0)</f>
        <v>#DIV/0!</v>
      </c>
      <c r="M831" s="29" t="e">
        <f>IF($A831=$C$2,runs!X828,1/0)</f>
        <v>#DIV/0!</v>
      </c>
    </row>
    <row r="832" spans="1:13" x14ac:dyDescent="0.2">
      <c r="A832" s="29">
        <f>runs!C829</f>
        <v>0</v>
      </c>
      <c r="B832" s="29" t="str">
        <f>IF($A832=$C$2,runs!B829," ")</f>
        <v xml:space="preserve"> </v>
      </c>
      <c r="C832" s="29" t="e">
        <f>IF($A832=$C$2,runs!A829,1/0)</f>
        <v>#DIV/0!</v>
      </c>
      <c r="D832" s="29" t="e">
        <f>IF($A832=$C$2,Rohdaten!I829,1/0)</f>
        <v>#DIV/0!</v>
      </c>
      <c r="E832" s="29" t="e">
        <f>IF($A832=$C$2,runs!L829/runs!M829,1/0)</f>
        <v>#DIV/0!</v>
      </c>
      <c r="F832" s="29" t="e">
        <f>IF($A832=$C$2,runs!P829,1/0)</f>
        <v>#DIV/0!</v>
      </c>
      <c r="G832" s="29" t="e">
        <f>IF($A832=$C$2,runs!Q829,1/0)</f>
        <v>#DIV/0!</v>
      </c>
      <c r="H832" s="29" t="e">
        <f>IF($A832=$C$2,runs!R829,1/0)</f>
        <v>#DIV/0!</v>
      </c>
      <c r="I832" s="29" t="e">
        <f>IF($A832=$C$2,runs!S829,1/0)</f>
        <v>#DIV/0!</v>
      </c>
      <c r="J832" s="29" t="e">
        <f>IF($A832=$C$2,runs!O829/runs!M829,1/0)</f>
        <v>#DIV/0!</v>
      </c>
      <c r="K832" s="29" t="e">
        <f t="shared" si="12"/>
        <v>#DIV/0!</v>
      </c>
      <c r="L832" s="29" t="e">
        <f>IF($A832=$C$2,runs!W829,1/0)</f>
        <v>#DIV/0!</v>
      </c>
      <c r="M832" s="29" t="e">
        <f>IF($A832=$C$2,runs!X829,1/0)</f>
        <v>#DIV/0!</v>
      </c>
    </row>
    <row r="833" spans="1:13" x14ac:dyDescent="0.2">
      <c r="A833" s="29">
        <f>runs!C830</f>
        <v>0</v>
      </c>
      <c r="B833" s="29" t="str">
        <f>IF($A833=$C$2,runs!B830," ")</f>
        <v xml:space="preserve"> </v>
      </c>
      <c r="C833" s="29" t="e">
        <f>IF($A833=$C$2,runs!A830,1/0)</f>
        <v>#DIV/0!</v>
      </c>
      <c r="D833" s="29" t="e">
        <f>IF($A833=$C$2,Rohdaten!I830,1/0)</f>
        <v>#DIV/0!</v>
      </c>
      <c r="E833" s="29" t="e">
        <f>IF($A833=$C$2,runs!L830/runs!M830,1/0)</f>
        <v>#DIV/0!</v>
      </c>
      <c r="F833" s="29" t="e">
        <f>IF($A833=$C$2,runs!P830,1/0)</f>
        <v>#DIV/0!</v>
      </c>
      <c r="G833" s="29" t="e">
        <f>IF($A833=$C$2,runs!Q830,1/0)</f>
        <v>#DIV/0!</v>
      </c>
      <c r="H833" s="29" t="e">
        <f>IF($A833=$C$2,runs!R830,1/0)</f>
        <v>#DIV/0!</v>
      </c>
      <c r="I833" s="29" t="e">
        <f>IF($A833=$C$2,runs!S830,1/0)</f>
        <v>#DIV/0!</v>
      </c>
      <c r="J833" s="29" t="e">
        <f>IF($A833=$C$2,runs!O830/runs!M830,1/0)</f>
        <v>#DIV/0!</v>
      </c>
      <c r="K833" s="29" t="e">
        <f t="shared" si="12"/>
        <v>#DIV/0!</v>
      </c>
      <c r="L833" s="29" t="e">
        <f>IF($A833=$C$2,runs!W830,1/0)</f>
        <v>#DIV/0!</v>
      </c>
      <c r="M833" s="29" t="e">
        <f>IF($A833=$C$2,runs!X830,1/0)</f>
        <v>#DIV/0!</v>
      </c>
    </row>
    <row r="834" spans="1:13" x14ac:dyDescent="0.2">
      <c r="A834" s="29">
        <f>runs!C831</f>
        <v>0</v>
      </c>
      <c r="B834" s="29" t="str">
        <f>IF($A834=$C$2,runs!B831," ")</f>
        <v xml:space="preserve"> </v>
      </c>
      <c r="C834" s="29" t="e">
        <f>IF($A834=$C$2,runs!A831,1/0)</f>
        <v>#DIV/0!</v>
      </c>
      <c r="D834" s="29" t="e">
        <f>IF($A834=$C$2,Rohdaten!I831,1/0)</f>
        <v>#DIV/0!</v>
      </c>
      <c r="E834" s="29" t="e">
        <f>IF($A834=$C$2,runs!L831/runs!M831,1/0)</f>
        <v>#DIV/0!</v>
      </c>
      <c r="F834" s="29" t="e">
        <f>IF($A834=$C$2,runs!P831,1/0)</f>
        <v>#DIV/0!</v>
      </c>
      <c r="G834" s="29" t="e">
        <f>IF($A834=$C$2,runs!Q831,1/0)</f>
        <v>#DIV/0!</v>
      </c>
      <c r="H834" s="29" t="e">
        <f>IF($A834=$C$2,runs!R831,1/0)</f>
        <v>#DIV/0!</v>
      </c>
      <c r="I834" s="29" t="e">
        <f>IF($A834=$C$2,runs!S831,1/0)</f>
        <v>#DIV/0!</v>
      </c>
      <c r="J834" s="29" t="e">
        <f>IF($A834=$C$2,runs!O831/runs!M831,1/0)</f>
        <v>#DIV/0!</v>
      </c>
      <c r="K834" s="29" t="e">
        <f t="shared" si="12"/>
        <v>#DIV/0!</v>
      </c>
      <c r="L834" s="29" t="e">
        <f>IF($A834=$C$2,runs!W831,1/0)</f>
        <v>#DIV/0!</v>
      </c>
      <c r="M834" s="29" t="e">
        <f>IF($A834=$C$2,runs!X831,1/0)</f>
        <v>#DIV/0!</v>
      </c>
    </row>
    <row r="835" spans="1:13" x14ac:dyDescent="0.2">
      <c r="A835" s="29">
        <f>runs!C832</f>
        <v>0</v>
      </c>
      <c r="B835" s="29" t="str">
        <f>IF($A835=$C$2,runs!B832," ")</f>
        <v xml:space="preserve"> </v>
      </c>
      <c r="C835" s="29" t="e">
        <f>IF($A835=$C$2,runs!A832,1/0)</f>
        <v>#DIV/0!</v>
      </c>
      <c r="D835" s="29" t="e">
        <f>IF($A835=$C$2,Rohdaten!I832,1/0)</f>
        <v>#DIV/0!</v>
      </c>
      <c r="E835" s="29" t="e">
        <f>IF($A835=$C$2,runs!L832/runs!M832,1/0)</f>
        <v>#DIV/0!</v>
      </c>
      <c r="F835" s="29" t="e">
        <f>IF($A835=$C$2,runs!P832,1/0)</f>
        <v>#DIV/0!</v>
      </c>
      <c r="G835" s="29" t="e">
        <f>IF($A835=$C$2,runs!Q832,1/0)</f>
        <v>#DIV/0!</v>
      </c>
      <c r="H835" s="29" t="e">
        <f>IF($A835=$C$2,runs!R832,1/0)</f>
        <v>#DIV/0!</v>
      </c>
      <c r="I835" s="29" t="e">
        <f>IF($A835=$C$2,runs!S832,1/0)</f>
        <v>#DIV/0!</v>
      </c>
      <c r="J835" s="29" t="e">
        <f>IF($A835=$C$2,runs!O832/runs!M832,1/0)</f>
        <v>#DIV/0!</v>
      </c>
      <c r="K835" s="29" t="e">
        <f t="shared" si="12"/>
        <v>#DIV/0!</v>
      </c>
      <c r="L835" s="29" t="e">
        <f>IF($A835=$C$2,runs!W832,1/0)</f>
        <v>#DIV/0!</v>
      </c>
      <c r="M835" s="29" t="e">
        <f>IF($A835=$C$2,runs!X832,1/0)</f>
        <v>#DIV/0!</v>
      </c>
    </row>
    <row r="836" spans="1:13" x14ac:dyDescent="0.2">
      <c r="A836" s="29">
        <f>runs!C833</f>
        <v>0</v>
      </c>
      <c r="B836" s="29" t="str">
        <f>IF($A836=$C$2,runs!B833," ")</f>
        <v xml:space="preserve"> </v>
      </c>
      <c r="C836" s="29" t="e">
        <f>IF($A836=$C$2,runs!A833,1/0)</f>
        <v>#DIV/0!</v>
      </c>
      <c r="D836" s="29" t="e">
        <f>IF($A836=$C$2,Rohdaten!I833,1/0)</f>
        <v>#DIV/0!</v>
      </c>
      <c r="E836" s="29" t="e">
        <f>IF($A836=$C$2,runs!L833/runs!M833,1/0)</f>
        <v>#DIV/0!</v>
      </c>
      <c r="F836" s="29" t="e">
        <f>IF($A836=$C$2,runs!P833,1/0)</f>
        <v>#DIV/0!</v>
      </c>
      <c r="G836" s="29" t="e">
        <f>IF($A836=$C$2,runs!Q833,1/0)</f>
        <v>#DIV/0!</v>
      </c>
      <c r="H836" s="29" t="e">
        <f>IF($A836=$C$2,runs!R833,1/0)</f>
        <v>#DIV/0!</v>
      </c>
      <c r="I836" s="29" t="e">
        <f>IF($A836=$C$2,runs!S833,1/0)</f>
        <v>#DIV/0!</v>
      </c>
      <c r="J836" s="29" t="e">
        <f>IF($A836=$C$2,runs!O833/runs!M833,1/0)</f>
        <v>#DIV/0!</v>
      </c>
      <c r="K836" s="29" t="e">
        <f t="shared" si="12"/>
        <v>#DIV/0!</v>
      </c>
      <c r="L836" s="29" t="e">
        <f>IF($A836=$C$2,runs!W833,1/0)</f>
        <v>#DIV/0!</v>
      </c>
      <c r="M836" s="29" t="e">
        <f>IF($A836=$C$2,runs!X833,1/0)</f>
        <v>#DIV/0!</v>
      </c>
    </row>
    <row r="837" spans="1:13" x14ac:dyDescent="0.2">
      <c r="A837" s="29">
        <f>runs!C834</f>
        <v>0</v>
      </c>
      <c r="B837" s="29" t="str">
        <f>IF($A837=$C$2,runs!B834," ")</f>
        <v xml:space="preserve"> </v>
      </c>
      <c r="C837" s="29" t="e">
        <f>IF($A837=$C$2,runs!A834,1/0)</f>
        <v>#DIV/0!</v>
      </c>
      <c r="D837" s="29" t="e">
        <f>IF($A837=$C$2,Rohdaten!I834,1/0)</f>
        <v>#DIV/0!</v>
      </c>
      <c r="E837" s="29" t="e">
        <f>IF($A837=$C$2,runs!L834/runs!M834,1/0)</f>
        <v>#DIV/0!</v>
      </c>
      <c r="F837" s="29" t="e">
        <f>IF($A837=$C$2,runs!P834,1/0)</f>
        <v>#DIV/0!</v>
      </c>
      <c r="G837" s="29" t="e">
        <f>IF($A837=$C$2,runs!Q834,1/0)</f>
        <v>#DIV/0!</v>
      </c>
      <c r="H837" s="29" t="e">
        <f>IF($A837=$C$2,runs!R834,1/0)</f>
        <v>#DIV/0!</v>
      </c>
      <c r="I837" s="29" t="e">
        <f>IF($A837=$C$2,runs!S834,1/0)</f>
        <v>#DIV/0!</v>
      </c>
      <c r="J837" s="29" t="e">
        <f>IF($A837=$C$2,runs!O834/runs!M834,1/0)</f>
        <v>#DIV/0!</v>
      </c>
      <c r="K837" s="29" t="e">
        <f t="shared" si="12"/>
        <v>#DIV/0!</v>
      </c>
      <c r="L837" s="29" t="e">
        <f>IF($A837=$C$2,runs!W834,1/0)</f>
        <v>#DIV/0!</v>
      </c>
      <c r="M837" s="29" t="e">
        <f>IF($A837=$C$2,runs!X834,1/0)</f>
        <v>#DIV/0!</v>
      </c>
    </row>
    <row r="838" spans="1:13" x14ac:dyDescent="0.2">
      <c r="A838" s="29">
        <f>runs!C835</f>
        <v>0</v>
      </c>
      <c r="B838" s="29" t="str">
        <f>IF($A838=$C$2,runs!B835," ")</f>
        <v xml:space="preserve"> </v>
      </c>
      <c r="C838" s="29" t="e">
        <f>IF($A838=$C$2,runs!A835,1/0)</f>
        <v>#DIV/0!</v>
      </c>
      <c r="D838" s="29" t="e">
        <f>IF($A838=$C$2,Rohdaten!I835,1/0)</f>
        <v>#DIV/0!</v>
      </c>
      <c r="E838" s="29" t="e">
        <f>IF($A838=$C$2,runs!L835/runs!M835,1/0)</f>
        <v>#DIV/0!</v>
      </c>
      <c r="F838" s="29" t="e">
        <f>IF($A838=$C$2,runs!P835,1/0)</f>
        <v>#DIV/0!</v>
      </c>
      <c r="G838" s="29" t="e">
        <f>IF($A838=$C$2,runs!Q835,1/0)</f>
        <v>#DIV/0!</v>
      </c>
      <c r="H838" s="29" t="e">
        <f>IF($A838=$C$2,runs!R835,1/0)</f>
        <v>#DIV/0!</v>
      </c>
      <c r="I838" s="29" t="e">
        <f>IF($A838=$C$2,runs!S835,1/0)</f>
        <v>#DIV/0!</v>
      </c>
      <c r="J838" s="29" t="e">
        <f>IF($A838=$C$2,runs!O835/runs!M835,1/0)</f>
        <v>#DIV/0!</v>
      </c>
      <c r="K838" s="29" t="e">
        <f t="shared" ref="K838:K901" si="13">J838*1000000000</f>
        <v>#DIV/0!</v>
      </c>
      <c r="L838" s="29" t="e">
        <f>IF($A838=$C$2,runs!W835,1/0)</f>
        <v>#DIV/0!</v>
      </c>
      <c r="M838" s="29" t="e">
        <f>IF($A838=$C$2,runs!X835,1/0)</f>
        <v>#DIV/0!</v>
      </c>
    </row>
    <row r="839" spans="1:13" x14ac:dyDescent="0.2">
      <c r="A839" s="29">
        <f>runs!C836</f>
        <v>0</v>
      </c>
      <c r="B839" s="29" t="str">
        <f>IF($A839=$C$2,runs!B836," ")</f>
        <v xml:space="preserve"> </v>
      </c>
      <c r="C839" s="29" t="e">
        <f>IF($A839=$C$2,runs!A836,1/0)</f>
        <v>#DIV/0!</v>
      </c>
      <c r="D839" s="29" t="e">
        <f>IF($A839=$C$2,Rohdaten!I836,1/0)</f>
        <v>#DIV/0!</v>
      </c>
      <c r="E839" s="29" t="e">
        <f>IF($A839=$C$2,runs!L836/runs!M836,1/0)</f>
        <v>#DIV/0!</v>
      </c>
      <c r="F839" s="29" t="e">
        <f>IF($A839=$C$2,runs!P836,1/0)</f>
        <v>#DIV/0!</v>
      </c>
      <c r="G839" s="29" t="e">
        <f>IF($A839=$C$2,runs!Q836,1/0)</f>
        <v>#DIV/0!</v>
      </c>
      <c r="H839" s="29" t="e">
        <f>IF($A839=$C$2,runs!R836,1/0)</f>
        <v>#DIV/0!</v>
      </c>
      <c r="I839" s="29" t="e">
        <f>IF($A839=$C$2,runs!S836,1/0)</f>
        <v>#DIV/0!</v>
      </c>
      <c r="J839" s="29" t="e">
        <f>IF($A839=$C$2,runs!O836/runs!M836,1/0)</f>
        <v>#DIV/0!</v>
      </c>
      <c r="K839" s="29" t="e">
        <f t="shared" si="13"/>
        <v>#DIV/0!</v>
      </c>
      <c r="L839" s="29" t="e">
        <f>IF($A839=$C$2,runs!W836,1/0)</f>
        <v>#DIV/0!</v>
      </c>
      <c r="M839" s="29" t="e">
        <f>IF($A839=$C$2,runs!X836,1/0)</f>
        <v>#DIV/0!</v>
      </c>
    </row>
    <row r="840" spans="1:13" x14ac:dyDescent="0.2">
      <c r="A840" s="29">
        <f>runs!C837</f>
        <v>0</v>
      </c>
      <c r="B840" s="29" t="str">
        <f>IF($A840=$C$2,runs!B837," ")</f>
        <v xml:space="preserve"> </v>
      </c>
      <c r="C840" s="29" t="e">
        <f>IF($A840=$C$2,runs!A837,1/0)</f>
        <v>#DIV/0!</v>
      </c>
      <c r="D840" s="29" t="e">
        <f>IF($A840=$C$2,Rohdaten!I837,1/0)</f>
        <v>#DIV/0!</v>
      </c>
      <c r="E840" s="29" t="e">
        <f>IF($A840=$C$2,runs!L837/runs!M837,1/0)</f>
        <v>#DIV/0!</v>
      </c>
      <c r="F840" s="29" t="e">
        <f>IF($A840=$C$2,runs!P837,1/0)</f>
        <v>#DIV/0!</v>
      </c>
      <c r="G840" s="29" t="e">
        <f>IF($A840=$C$2,runs!Q837,1/0)</f>
        <v>#DIV/0!</v>
      </c>
      <c r="H840" s="29" t="e">
        <f>IF($A840=$C$2,runs!R837,1/0)</f>
        <v>#DIV/0!</v>
      </c>
      <c r="I840" s="29" t="e">
        <f>IF($A840=$C$2,runs!S837,1/0)</f>
        <v>#DIV/0!</v>
      </c>
      <c r="J840" s="29" t="e">
        <f>IF($A840=$C$2,runs!O837/runs!M837,1/0)</f>
        <v>#DIV/0!</v>
      </c>
      <c r="K840" s="29" t="e">
        <f t="shared" si="13"/>
        <v>#DIV/0!</v>
      </c>
      <c r="L840" s="29" t="e">
        <f>IF($A840=$C$2,runs!W837,1/0)</f>
        <v>#DIV/0!</v>
      </c>
      <c r="M840" s="29" t="e">
        <f>IF($A840=$C$2,runs!X837,1/0)</f>
        <v>#DIV/0!</v>
      </c>
    </row>
    <row r="841" spans="1:13" x14ac:dyDescent="0.2">
      <c r="A841" s="29">
        <f>runs!C838</f>
        <v>0</v>
      </c>
      <c r="B841" s="29" t="str">
        <f>IF($A841=$C$2,runs!B838," ")</f>
        <v xml:space="preserve"> </v>
      </c>
      <c r="C841" s="29" t="e">
        <f>IF($A841=$C$2,runs!A838,1/0)</f>
        <v>#DIV/0!</v>
      </c>
      <c r="D841" s="29" t="e">
        <f>IF($A841=$C$2,Rohdaten!I838,1/0)</f>
        <v>#DIV/0!</v>
      </c>
      <c r="E841" s="29" t="e">
        <f>IF($A841=$C$2,runs!L838/runs!M838,1/0)</f>
        <v>#DIV/0!</v>
      </c>
      <c r="F841" s="29" t="e">
        <f>IF($A841=$C$2,runs!P838,1/0)</f>
        <v>#DIV/0!</v>
      </c>
      <c r="G841" s="29" t="e">
        <f>IF($A841=$C$2,runs!Q838,1/0)</f>
        <v>#DIV/0!</v>
      </c>
      <c r="H841" s="29" t="e">
        <f>IF($A841=$C$2,runs!R838,1/0)</f>
        <v>#DIV/0!</v>
      </c>
      <c r="I841" s="29" t="e">
        <f>IF($A841=$C$2,runs!S838,1/0)</f>
        <v>#DIV/0!</v>
      </c>
      <c r="J841" s="29" t="e">
        <f>IF($A841=$C$2,runs!O838/runs!M838,1/0)</f>
        <v>#DIV/0!</v>
      </c>
      <c r="K841" s="29" t="e">
        <f t="shared" si="13"/>
        <v>#DIV/0!</v>
      </c>
      <c r="L841" s="29" t="e">
        <f>IF($A841=$C$2,runs!W838,1/0)</f>
        <v>#DIV/0!</v>
      </c>
      <c r="M841" s="29" t="e">
        <f>IF($A841=$C$2,runs!X838,1/0)</f>
        <v>#DIV/0!</v>
      </c>
    </row>
    <row r="842" spans="1:13" x14ac:dyDescent="0.2">
      <c r="A842" s="29">
        <f>runs!C839</f>
        <v>0</v>
      </c>
      <c r="B842" s="29" t="str">
        <f>IF($A842=$C$2,runs!B839," ")</f>
        <v xml:space="preserve"> </v>
      </c>
      <c r="C842" s="29" t="e">
        <f>IF($A842=$C$2,runs!A839,1/0)</f>
        <v>#DIV/0!</v>
      </c>
      <c r="D842" s="29" t="e">
        <f>IF($A842=$C$2,Rohdaten!I839,1/0)</f>
        <v>#DIV/0!</v>
      </c>
      <c r="E842" s="29" t="e">
        <f>IF($A842=$C$2,runs!L839/runs!M839,1/0)</f>
        <v>#DIV/0!</v>
      </c>
      <c r="F842" s="29" t="e">
        <f>IF($A842=$C$2,runs!P839,1/0)</f>
        <v>#DIV/0!</v>
      </c>
      <c r="G842" s="29" t="e">
        <f>IF($A842=$C$2,runs!Q839,1/0)</f>
        <v>#DIV/0!</v>
      </c>
      <c r="H842" s="29" t="e">
        <f>IF($A842=$C$2,runs!R839,1/0)</f>
        <v>#DIV/0!</v>
      </c>
      <c r="I842" s="29" t="e">
        <f>IF($A842=$C$2,runs!S839,1/0)</f>
        <v>#DIV/0!</v>
      </c>
      <c r="J842" s="29" t="e">
        <f>IF($A842=$C$2,runs!O839/runs!M839,1/0)</f>
        <v>#DIV/0!</v>
      </c>
      <c r="K842" s="29" t="e">
        <f t="shared" si="13"/>
        <v>#DIV/0!</v>
      </c>
      <c r="L842" s="29" t="e">
        <f>IF($A842=$C$2,runs!W839,1/0)</f>
        <v>#DIV/0!</v>
      </c>
      <c r="M842" s="29" t="e">
        <f>IF($A842=$C$2,runs!X839,1/0)</f>
        <v>#DIV/0!</v>
      </c>
    </row>
    <row r="843" spans="1:13" x14ac:dyDescent="0.2">
      <c r="A843" s="29">
        <f>runs!C840</f>
        <v>0</v>
      </c>
      <c r="B843" s="29" t="str">
        <f>IF($A843=$C$2,runs!B840," ")</f>
        <v xml:space="preserve"> </v>
      </c>
      <c r="C843" s="29" t="e">
        <f>IF($A843=$C$2,runs!A840,1/0)</f>
        <v>#DIV/0!</v>
      </c>
      <c r="D843" s="29" t="e">
        <f>IF($A843=$C$2,Rohdaten!I840,1/0)</f>
        <v>#DIV/0!</v>
      </c>
      <c r="E843" s="29" t="e">
        <f>IF($A843=$C$2,runs!L840/runs!M840,1/0)</f>
        <v>#DIV/0!</v>
      </c>
      <c r="F843" s="29" t="e">
        <f>IF($A843=$C$2,runs!P840,1/0)</f>
        <v>#DIV/0!</v>
      </c>
      <c r="G843" s="29" t="e">
        <f>IF($A843=$C$2,runs!Q840,1/0)</f>
        <v>#DIV/0!</v>
      </c>
      <c r="H843" s="29" t="e">
        <f>IF($A843=$C$2,runs!R840,1/0)</f>
        <v>#DIV/0!</v>
      </c>
      <c r="I843" s="29" t="e">
        <f>IF($A843=$C$2,runs!S840,1/0)</f>
        <v>#DIV/0!</v>
      </c>
      <c r="J843" s="29" t="e">
        <f>IF($A843=$C$2,runs!O840/runs!M840,1/0)</f>
        <v>#DIV/0!</v>
      </c>
      <c r="K843" s="29" t="e">
        <f t="shared" si="13"/>
        <v>#DIV/0!</v>
      </c>
      <c r="L843" s="29" t="e">
        <f>IF($A843=$C$2,runs!W840,1/0)</f>
        <v>#DIV/0!</v>
      </c>
      <c r="M843" s="29" t="e">
        <f>IF($A843=$C$2,runs!X840,1/0)</f>
        <v>#DIV/0!</v>
      </c>
    </row>
    <row r="844" spans="1:13" x14ac:dyDescent="0.2">
      <c r="A844" s="29">
        <f>runs!C841</f>
        <v>0</v>
      </c>
      <c r="B844" s="29" t="str">
        <f>IF($A844=$C$2,runs!B841," ")</f>
        <v xml:space="preserve"> </v>
      </c>
      <c r="C844" s="29" t="e">
        <f>IF($A844=$C$2,runs!A841,1/0)</f>
        <v>#DIV/0!</v>
      </c>
      <c r="D844" s="29" t="e">
        <f>IF($A844=$C$2,Rohdaten!I841,1/0)</f>
        <v>#DIV/0!</v>
      </c>
      <c r="E844" s="29" t="e">
        <f>IF($A844=$C$2,runs!L841/runs!M841,1/0)</f>
        <v>#DIV/0!</v>
      </c>
      <c r="F844" s="29" t="e">
        <f>IF($A844=$C$2,runs!P841,1/0)</f>
        <v>#DIV/0!</v>
      </c>
      <c r="G844" s="29" t="e">
        <f>IF($A844=$C$2,runs!Q841,1/0)</f>
        <v>#DIV/0!</v>
      </c>
      <c r="H844" s="29" t="e">
        <f>IF($A844=$C$2,runs!R841,1/0)</f>
        <v>#DIV/0!</v>
      </c>
      <c r="I844" s="29" t="e">
        <f>IF($A844=$C$2,runs!S841,1/0)</f>
        <v>#DIV/0!</v>
      </c>
      <c r="J844" s="29" t="e">
        <f>IF($A844=$C$2,runs!O841/runs!M841,1/0)</f>
        <v>#DIV/0!</v>
      </c>
      <c r="K844" s="29" t="e">
        <f t="shared" si="13"/>
        <v>#DIV/0!</v>
      </c>
      <c r="L844" s="29" t="e">
        <f>IF($A844=$C$2,runs!W841,1/0)</f>
        <v>#DIV/0!</v>
      </c>
      <c r="M844" s="29" t="e">
        <f>IF($A844=$C$2,runs!X841,1/0)</f>
        <v>#DIV/0!</v>
      </c>
    </row>
    <row r="845" spans="1:13" x14ac:dyDescent="0.2">
      <c r="A845" s="29">
        <f>runs!C842</f>
        <v>0</v>
      </c>
      <c r="B845" s="29" t="str">
        <f>IF($A845=$C$2,runs!B842," ")</f>
        <v xml:space="preserve"> </v>
      </c>
      <c r="C845" s="29" t="e">
        <f>IF($A845=$C$2,runs!A842,1/0)</f>
        <v>#DIV/0!</v>
      </c>
      <c r="D845" s="29" t="e">
        <f>IF($A845=$C$2,Rohdaten!I842,1/0)</f>
        <v>#DIV/0!</v>
      </c>
      <c r="E845" s="29" t="e">
        <f>IF($A845=$C$2,runs!L842/runs!M842,1/0)</f>
        <v>#DIV/0!</v>
      </c>
      <c r="F845" s="29" t="e">
        <f>IF($A845=$C$2,runs!P842,1/0)</f>
        <v>#DIV/0!</v>
      </c>
      <c r="G845" s="29" t="e">
        <f>IF($A845=$C$2,runs!Q842,1/0)</f>
        <v>#DIV/0!</v>
      </c>
      <c r="H845" s="29" t="e">
        <f>IF($A845=$C$2,runs!R842,1/0)</f>
        <v>#DIV/0!</v>
      </c>
      <c r="I845" s="29" t="e">
        <f>IF($A845=$C$2,runs!S842,1/0)</f>
        <v>#DIV/0!</v>
      </c>
      <c r="J845" s="29" t="e">
        <f>IF($A845=$C$2,runs!O842/runs!M842,1/0)</f>
        <v>#DIV/0!</v>
      </c>
      <c r="K845" s="29" t="e">
        <f t="shared" si="13"/>
        <v>#DIV/0!</v>
      </c>
      <c r="L845" s="29" t="e">
        <f>IF($A845=$C$2,runs!W842,1/0)</f>
        <v>#DIV/0!</v>
      </c>
      <c r="M845" s="29" t="e">
        <f>IF($A845=$C$2,runs!X842,1/0)</f>
        <v>#DIV/0!</v>
      </c>
    </row>
    <row r="846" spans="1:13" x14ac:dyDescent="0.2">
      <c r="A846" s="29">
        <f>runs!C843</f>
        <v>0</v>
      </c>
      <c r="B846" s="29" t="str">
        <f>IF($A846=$C$2,runs!B843," ")</f>
        <v xml:space="preserve"> </v>
      </c>
      <c r="C846" s="29" t="e">
        <f>IF($A846=$C$2,runs!A843,1/0)</f>
        <v>#DIV/0!</v>
      </c>
      <c r="D846" s="29" t="e">
        <f>IF($A846=$C$2,Rohdaten!I843,1/0)</f>
        <v>#DIV/0!</v>
      </c>
      <c r="E846" s="29" t="e">
        <f>IF($A846=$C$2,runs!L843/runs!M843,1/0)</f>
        <v>#DIV/0!</v>
      </c>
      <c r="F846" s="29" t="e">
        <f>IF($A846=$C$2,runs!P843,1/0)</f>
        <v>#DIV/0!</v>
      </c>
      <c r="G846" s="29" t="e">
        <f>IF($A846=$C$2,runs!Q843,1/0)</f>
        <v>#DIV/0!</v>
      </c>
      <c r="H846" s="29" t="e">
        <f>IF($A846=$C$2,runs!R843,1/0)</f>
        <v>#DIV/0!</v>
      </c>
      <c r="I846" s="29" t="e">
        <f>IF($A846=$C$2,runs!S843,1/0)</f>
        <v>#DIV/0!</v>
      </c>
      <c r="J846" s="29" t="e">
        <f>IF($A846=$C$2,runs!O843/runs!M843,1/0)</f>
        <v>#DIV/0!</v>
      </c>
      <c r="K846" s="29" t="e">
        <f t="shared" si="13"/>
        <v>#DIV/0!</v>
      </c>
      <c r="L846" s="29" t="e">
        <f>IF($A846=$C$2,runs!W843,1/0)</f>
        <v>#DIV/0!</v>
      </c>
      <c r="M846" s="29" t="e">
        <f>IF($A846=$C$2,runs!X843,1/0)</f>
        <v>#DIV/0!</v>
      </c>
    </row>
    <row r="847" spans="1:13" x14ac:dyDescent="0.2">
      <c r="A847" s="29">
        <f>runs!C844</f>
        <v>0</v>
      </c>
      <c r="B847" s="29" t="str">
        <f>IF($A847=$C$2,runs!B844," ")</f>
        <v xml:space="preserve"> </v>
      </c>
      <c r="C847" s="29" t="e">
        <f>IF($A847=$C$2,runs!A844,1/0)</f>
        <v>#DIV/0!</v>
      </c>
      <c r="D847" s="29" t="e">
        <f>IF($A847=$C$2,Rohdaten!I844,1/0)</f>
        <v>#DIV/0!</v>
      </c>
      <c r="E847" s="29" t="e">
        <f>IF($A847=$C$2,runs!L844/runs!M844,1/0)</f>
        <v>#DIV/0!</v>
      </c>
      <c r="F847" s="29" t="e">
        <f>IF($A847=$C$2,runs!P844,1/0)</f>
        <v>#DIV/0!</v>
      </c>
      <c r="G847" s="29" t="e">
        <f>IF($A847=$C$2,runs!Q844,1/0)</f>
        <v>#DIV/0!</v>
      </c>
      <c r="H847" s="29" t="e">
        <f>IF($A847=$C$2,runs!R844,1/0)</f>
        <v>#DIV/0!</v>
      </c>
      <c r="I847" s="29" t="e">
        <f>IF($A847=$C$2,runs!S844,1/0)</f>
        <v>#DIV/0!</v>
      </c>
      <c r="J847" s="29" t="e">
        <f>IF($A847=$C$2,runs!O844/runs!M844,1/0)</f>
        <v>#DIV/0!</v>
      </c>
      <c r="K847" s="29" t="e">
        <f t="shared" si="13"/>
        <v>#DIV/0!</v>
      </c>
      <c r="L847" s="29" t="e">
        <f>IF($A847=$C$2,runs!W844,1/0)</f>
        <v>#DIV/0!</v>
      </c>
      <c r="M847" s="29" t="e">
        <f>IF($A847=$C$2,runs!X844,1/0)</f>
        <v>#DIV/0!</v>
      </c>
    </row>
    <row r="848" spans="1:13" x14ac:dyDescent="0.2">
      <c r="A848" s="29">
        <f>runs!C845</f>
        <v>0</v>
      </c>
      <c r="B848" s="29" t="str">
        <f>IF($A848=$C$2,runs!B845," ")</f>
        <v xml:space="preserve"> </v>
      </c>
      <c r="C848" s="29" t="e">
        <f>IF($A848=$C$2,runs!A845,1/0)</f>
        <v>#DIV/0!</v>
      </c>
      <c r="D848" s="29" t="e">
        <f>IF($A848=$C$2,Rohdaten!I845,1/0)</f>
        <v>#DIV/0!</v>
      </c>
      <c r="E848" s="29" t="e">
        <f>IF($A848=$C$2,runs!L845/runs!M845,1/0)</f>
        <v>#DIV/0!</v>
      </c>
      <c r="F848" s="29" t="e">
        <f>IF($A848=$C$2,runs!P845,1/0)</f>
        <v>#DIV/0!</v>
      </c>
      <c r="G848" s="29" t="e">
        <f>IF($A848=$C$2,runs!Q845,1/0)</f>
        <v>#DIV/0!</v>
      </c>
      <c r="H848" s="29" t="e">
        <f>IF($A848=$C$2,runs!R845,1/0)</f>
        <v>#DIV/0!</v>
      </c>
      <c r="I848" s="29" t="e">
        <f>IF($A848=$C$2,runs!S845,1/0)</f>
        <v>#DIV/0!</v>
      </c>
      <c r="J848" s="29" t="e">
        <f>IF($A848=$C$2,runs!O845/runs!M845,1/0)</f>
        <v>#DIV/0!</v>
      </c>
      <c r="K848" s="29" t="e">
        <f t="shared" si="13"/>
        <v>#DIV/0!</v>
      </c>
      <c r="L848" s="29" t="e">
        <f>IF($A848=$C$2,runs!W845,1/0)</f>
        <v>#DIV/0!</v>
      </c>
      <c r="M848" s="29" t="e">
        <f>IF($A848=$C$2,runs!X845,1/0)</f>
        <v>#DIV/0!</v>
      </c>
    </row>
    <row r="849" spans="1:13" x14ac:dyDescent="0.2">
      <c r="A849" s="29">
        <f>runs!C846</f>
        <v>0</v>
      </c>
      <c r="B849" s="29" t="str">
        <f>IF($A849=$C$2,runs!B846," ")</f>
        <v xml:space="preserve"> </v>
      </c>
      <c r="C849" s="29" t="e">
        <f>IF($A849=$C$2,runs!A846,1/0)</f>
        <v>#DIV/0!</v>
      </c>
      <c r="D849" s="29" t="e">
        <f>IF($A849=$C$2,Rohdaten!I846,1/0)</f>
        <v>#DIV/0!</v>
      </c>
      <c r="E849" s="29" t="e">
        <f>IF($A849=$C$2,runs!L846/runs!M846,1/0)</f>
        <v>#DIV/0!</v>
      </c>
      <c r="F849" s="29" t="e">
        <f>IF($A849=$C$2,runs!P846,1/0)</f>
        <v>#DIV/0!</v>
      </c>
      <c r="G849" s="29" t="e">
        <f>IF($A849=$C$2,runs!Q846,1/0)</f>
        <v>#DIV/0!</v>
      </c>
      <c r="H849" s="29" t="e">
        <f>IF($A849=$C$2,runs!R846,1/0)</f>
        <v>#DIV/0!</v>
      </c>
      <c r="I849" s="29" t="e">
        <f>IF($A849=$C$2,runs!S846,1/0)</f>
        <v>#DIV/0!</v>
      </c>
      <c r="J849" s="29" t="e">
        <f>IF($A849=$C$2,runs!O846/runs!M846,1/0)</f>
        <v>#DIV/0!</v>
      </c>
      <c r="K849" s="29" t="e">
        <f t="shared" si="13"/>
        <v>#DIV/0!</v>
      </c>
      <c r="L849" s="29" t="e">
        <f>IF($A849=$C$2,runs!W846,1/0)</f>
        <v>#DIV/0!</v>
      </c>
      <c r="M849" s="29" t="e">
        <f>IF($A849=$C$2,runs!X846,1/0)</f>
        <v>#DIV/0!</v>
      </c>
    </row>
    <row r="850" spans="1:13" x14ac:dyDescent="0.2">
      <c r="A850" s="29">
        <f>runs!C847</f>
        <v>0</v>
      </c>
      <c r="B850" s="29" t="str">
        <f>IF($A850=$C$2,runs!B847," ")</f>
        <v xml:space="preserve"> </v>
      </c>
      <c r="C850" s="29" t="e">
        <f>IF($A850=$C$2,runs!A847,1/0)</f>
        <v>#DIV/0!</v>
      </c>
      <c r="D850" s="29" t="e">
        <f>IF($A850=$C$2,Rohdaten!I847,1/0)</f>
        <v>#DIV/0!</v>
      </c>
      <c r="E850" s="29" t="e">
        <f>IF($A850=$C$2,runs!L847/runs!M847,1/0)</f>
        <v>#DIV/0!</v>
      </c>
      <c r="F850" s="29" t="e">
        <f>IF($A850=$C$2,runs!P847,1/0)</f>
        <v>#DIV/0!</v>
      </c>
      <c r="G850" s="29" t="e">
        <f>IF($A850=$C$2,runs!Q847,1/0)</f>
        <v>#DIV/0!</v>
      </c>
      <c r="H850" s="29" t="e">
        <f>IF($A850=$C$2,runs!R847,1/0)</f>
        <v>#DIV/0!</v>
      </c>
      <c r="I850" s="29" t="e">
        <f>IF($A850=$C$2,runs!S847,1/0)</f>
        <v>#DIV/0!</v>
      </c>
      <c r="J850" s="29" t="e">
        <f>IF($A850=$C$2,runs!O847/runs!M847,1/0)</f>
        <v>#DIV/0!</v>
      </c>
      <c r="K850" s="29" t="e">
        <f t="shared" si="13"/>
        <v>#DIV/0!</v>
      </c>
      <c r="L850" s="29" t="e">
        <f>IF($A850=$C$2,runs!W847,1/0)</f>
        <v>#DIV/0!</v>
      </c>
      <c r="M850" s="29" t="e">
        <f>IF($A850=$C$2,runs!X847,1/0)</f>
        <v>#DIV/0!</v>
      </c>
    </row>
    <row r="851" spans="1:13" x14ac:dyDescent="0.2">
      <c r="A851" s="29">
        <f>runs!C848</f>
        <v>0</v>
      </c>
      <c r="B851" s="29" t="str">
        <f>IF($A851=$C$2,runs!B848," ")</f>
        <v xml:space="preserve"> </v>
      </c>
      <c r="C851" s="29" t="e">
        <f>IF($A851=$C$2,runs!A848,1/0)</f>
        <v>#DIV/0!</v>
      </c>
      <c r="D851" s="29" t="e">
        <f>IF($A851=$C$2,Rohdaten!I848,1/0)</f>
        <v>#DIV/0!</v>
      </c>
      <c r="E851" s="29" t="e">
        <f>IF($A851=$C$2,runs!L848/runs!M848,1/0)</f>
        <v>#DIV/0!</v>
      </c>
      <c r="F851" s="29" t="e">
        <f>IF($A851=$C$2,runs!P848,1/0)</f>
        <v>#DIV/0!</v>
      </c>
      <c r="G851" s="29" t="e">
        <f>IF($A851=$C$2,runs!Q848,1/0)</f>
        <v>#DIV/0!</v>
      </c>
      <c r="H851" s="29" t="e">
        <f>IF($A851=$C$2,runs!R848,1/0)</f>
        <v>#DIV/0!</v>
      </c>
      <c r="I851" s="29" t="e">
        <f>IF($A851=$C$2,runs!S848,1/0)</f>
        <v>#DIV/0!</v>
      </c>
      <c r="J851" s="29" t="e">
        <f>IF($A851=$C$2,runs!O848/runs!M848,1/0)</f>
        <v>#DIV/0!</v>
      </c>
      <c r="K851" s="29" t="e">
        <f t="shared" si="13"/>
        <v>#DIV/0!</v>
      </c>
      <c r="L851" s="29" t="e">
        <f>IF($A851=$C$2,runs!W848,1/0)</f>
        <v>#DIV/0!</v>
      </c>
      <c r="M851" s="29" t="e">
        <f>IF($A851=$C$2,runs!X848,1/0)</f>
        <v>#DIV/0!</v>
      </c>
    </row>
    <row r="852" spans="1:13" x14ac:dyDescent="0.2">
      <c r="A852" s="29">
        <f>runs!C849</f>
        <v>0</v>
      </c>
      <c r="B852" s="29" t="str">
        <f>IF($A852=$C$2,runs!B849," ")</f>
        <v xml:space="preserve"> </v>
      </c>
      <c r="C852" s="29" t="e">
        <f>IF($A852=$C$2,runs!A849,1/0)</f>
        <v>#DIV/0!</v>
      </c>
      <c r="D852" s="29" t="e">
        <f>IF($A852=$C$2,Rohdaten!I849,1/0)</f>
        <v>#DIV/0!</v>
      </c>
      <c r="E852" s="29" t="e">
        <f>IF($A852=$C$2,runs!L849/runs!M849,1/0)</f>
        <v>#DIV/0!</v>
      </c>
      <c r="F852" s="29" t="e">
        <f>IF($A852=$C$2,runs!P849,1/0)</f>
        <v>#DIV/0!</v>
      </c>
      <c r="G852" s="29" t="e">
        <f>IF($A852=$C$2,runs!Q849,1/0)</f>
        <v>#DIV/0!</v>
      </c>
      <c r="H852" s="29" t="e">
        <f>IF($A852=$C$2,runs!R849,1/0)</f>
        <v>#DIV/0!</v>
      </c>
      <c r="I852" s="29" t="e">
        <f>IF($A852=$C$2,runs!S849,1/0)</f>
        <v>#DIV/0!</v>
      </c>
      <c r="J852" s="29" t="e">
        <f>IF($A852=$C$2,runs!O849/runs!M849,1/0)</f>
        <v>#DIV/0!</v>
      </c>
      <c r="K852" s="29" t="e">
        <f t="shared" si="13"/>
        <v>#DIV/0!</v>
      </c>
      <c r="L852" s="29" t="e">
        <f>IF($A852=$C$2,runs!W849,1/0)</f>
        <v>#DIV/0!</v>
      </c>
      <c r="M852" s="29" t="e">
        <f>IF($A852=$C$2,runs!X849,1/0)</f>
        <v>#DIV/0!</v>
      </c>
    </row>
    <row r="853" spans="1:13" x14ac:dyDescent="0.2">
      <c r="A853" s="29">
        <f>runs!C850</f>
        <v>0</v>
      </c>
      <c r="B853" s="29" t="str">
        <f>IF($A853=$C$2,runs!B850," ")</f>
        <v xml:space="preserve"> </v>
      </c>
      <c r="C853" s="29" t="e">
        <f>IF($A853=$C$2,runs!A850,1/0)</f>
        <v>#DIV/0!</v>
      </c>
      <c r="D853" s="29" t="e">
        <f>IF($A853=$C$2,Rohdaten!I850,1/0)</f>
        <v>#DIV/0!</v>
      </c>
      <c r="E853" s="29" t="e">
        <f>IF($A853=$C$2,runs!L850/runs!M850,1/0)</f>
        <v>#DIV/0!</v>
      </c>
      <c r="F853" s="29" t="e">
        <f>IF($A853=$C$2,runs!P850,1/0)</f>
        <v>#DIV/0!</v>
      </c>
      <c r="G853" s="29" t="e">
        <f>IF($A853=$C$2,runs!Q850,1/0)</f>
        <v>#DIV/0!</v>
      </c>
      <c r="H853" s="29" t="e">
        <f>IF($A853=$C$2,runs!R850,1/0)</f>
        <v>#DIV/0!</v>
      </c>
      <c r="I853" s="29" t="e">
        <f>IF($A853=$C$2,runs!S850,1/0)</f>
        <v>#DIV/0!</v>
      </c>
      <c r="J853" s="29" t="e">
        <f>IF($A853=$C$2,runs!O850/runs!M850,1/0)</f>
        <v>#DIV/0!</v>
      </c>
      <c r="K853" s="29" t="e">
        <f t="shared" si="13"/>
        <v>#DIV/0!</v>
      </c>
      <c r="L853" s="29" t="e">
        <f>IF($A853=$C$2,runs!W850,1/0)</f>
        <v>#DIV/0!</v>
      </c>
      <c r="M853" s="29" t="e">
        <f>IF($A853=$C$2,runs!X850,1/0)</f>
        <v>#DIV/0!</v>
      </c>
    </row>
    <row r="854" spans="1:13" x14ac:dyDescent="0.2">
      <c r="A854" s="29">
        <f>runs!C851</f>
        <v>0</v>
      </c>
      <c r="B854" s="29" t="str">
        <f>IF($A854=$C$2,runs!B851," ")</f>
        <v xml:space="preserve"> </v>
      </c>
      <c r="C854" s="29" t="e">
        <f>IF($A854=$C$2,runs!A851,1/0)</f>
        <v>#DIV/0!</v>
      </c>
      <c r="D854" s="29" t="e">
        <f>IF($A854=$C$2,Rohdaten!I851,1/0)</f>
        <v>#DIV/0!</v>
      </c>
      <c r="E854" s="29" t="e">
        <f>IF($A854=$C$2,runs!L851/runs!M851,1/0)</f>
        <v>#DIV/0!</v>
      </c>
      <c r="F854" s="29" t="e">
        <f>IF($A854=$C$2,runs!P851,1/0)</f>
        <v>#DIV/0!</v>
      </c>
      <c r="G854" s="29" t="e">
        <f>IF($A854=$C$2,runs!Q851,1/0)</f>
        <v>#DIV/0!</v>
      </c>
      <c r="H854" s="29" t="e">
        <f>IF($A854=$C$2,runs!R851,1/0)</f>
        <v>#DIV/0!</v>
      </c>
      <c r="I854" s="29" t="e">
        <f>IF($A854=$C$2,runs!S851,1/0)</f>
        <v>#DIV/0!</v>
      </c>
      <c r="J854" s="29" t="e">
        <f>IF($A854=$C$2,runs!O851/runs!M851,1/0)</f>
        <v>#DIV/0!</v>
      </c>
      <c r="K854" s="29" t="e">
        <f t="shared" si="13"/>
        <v>#DIV/0!</v>
      </c>
      <c r="L854" s="29" t="e">
        <f>IF($A854=$C$2,runs!W851,1/0)</f>
        <v>#DIV/0!</v>
      </c>
      <c r="M854" s="29" t="e">
        <f>IF($A854=$C$2,runs!X851,1/0)</f>
        <v>#DIV/0!</v>
      </c>
    </row>
    <row r="855" spans="1:13" x14ac:dyDescent="0.2">
      <c r="A855" s="29">
        <f>runs!C852</f>
        <v>0</v>
      </c>
      <c r="B855" s="29" t="str">
        <f>IF($A855=$C$2,runs!B852," ")</f>
        <v xml:space="preserve"> </v>
      </c>
      <c r="C855" s="29" t="e">
        <f>IF($A855=$C$2,runs!A852,1/0)</f>
        <v>#DIV/0!</v>
      </c>
      <c r="D855" s="29" t="e">
        <f>IF($A855=$C$2,Rohdaten!I852,1/0)</f>
        <v>#DIV/0!</v>
      </c>
      <c r="E855" s="29" t="e">
        <f>IF($A855=$C$2,runs!L852/runs!M852,1/0)</f>
        <v>#DIV/0!</v>
      </c>
      <c r="F855" s="29" t="e">
        <f>IF($A855=$C$2,runs!P852,1/0)</f>
        <v>#DIV/0!</v>
      </c>
      <c r="G855" s="29" t="e">
        <f>IF($A855=$C$2,runs!Q852,1/0)</f>
        <v>#DIV/0!</v>
      </c>
      <c r="H855" s="29" t="e">
        <f>IF($A855=$C$2,runs!R852,1/0)</f>
        <v>#DIV/0!</v>
      </c>
      <c r="I855" s="29" t="e">
        <f>IF($A855=$C$2,runs!S852,1/0)</f>
        <v>#DIV/0!</v>
      </c>
      <c r="J855" s="29" t="e">
        <f>IF($A855=$C$2,runs!O852/runs!M852,1/0)</f>
        <v>#DIV/0!</v>
      </c>
      <c r="K855" s="29" t="e">
        <f t="shared" si="13"/>
        <v>#DIV/0!</v>
      </c>
      <c r="L855" s="29" t="e">
        <f>IF($A855=$C$2,runs!W852,1/0)</f>
        <v>#DIV/0!</v>
      </c>
      <c r="M855" s="29" t="e">
        <f>IF($A855=$C$2,runs!X852,1/0)</f>
        <v>#DIV/0!</v>
      </c>
    </row>
    <row r="856" spans="1:13" x14ac:dyDescent="0.2">
      <c r="A856" s="29">
        <f>runs!C853</f>
        <v>0</v>
      </c>
      <c r="B856" s="29" t="str">
        <f>IF($A856=$C$2,runs!B853," ")</f>
        <v xml:space="preserve"> </v>
      </c>
      <c r="C856" s="29" t="e">
        <f>IF($A856=$C$2,runs!A853,1/0)</f>
        <v>#DIV/0!</v>
      </c>
      <c r="D856" s="29" t="e">
        <f>IF($A856=$C$2,Rohdaten!I853,1/0)</f>
        <v>#DIV/0!</v>
      </c>
      <c r="E856" s="29" t="e">
        <f>IF($A856=$C$2,runs!L853/runs!M853,1/0)</f>
        <v>#DIV/0!</v>
      </c>
      <c r="F856" s="29" t="e">
        <f>IF($A856=$C$2,runs!P853,1/0)</f>
        <v>#DIV/0!</v>
      </c>
      <c r="G856" s="29" t="e">
        <f>IF($A856=$C$2,runs!Q853,1/0)</f>
        <v>#DIV/0!</v>
      </c>
      <c r="H856" s="29" t="e">
        <f>IF($A856=$C$2,runs!R853,1/0)</f>
        <v>#DIV/0!</v>
      </c>
      <c r="I856" s="29" t="e">
        <f>IF($A856=$C$2,runs!S853,1/0)</f>
        <v>#DIV/0!</v>
      </c>
      <c r="J856" s="29" t="e">
        <f>IF($A856=$C$2,runs!O853/runs!M853,1/0)</f>
        <v>#DIV/0!</v>
      </c>
      <c r="K856" s="29" t="e">
        <f t="shared" si="13"/>
        <v>#DIV/0!</v>
      </c>
      <c r="L856" s="29" t="e">
        <f>IF($A856=$C$2,runs!W853,1/0)</f>
        <v>#DIV/0!</v>
      </c>
      <c r="M856" s="29" t="e">
        <f>IF($A856=$C$2,runs!X853,1/0)</f>
        <v>#DIV/0!</v>
      </c>
    </row>
    <row r="857" spans="1:13" x14ac:dyDescent="0.2">
      <c r="A857" s="29">
        <f>runs!C854</f>
        <v>0</v>
      </c>
      <c r="B857" s="29" t="str">
        <f>IF($A857=$C$2,runs!B854," ")</f>
        <v xml:space="preserve"> </v>
      </c>
      <c r="C857" s="29" t="e">
        <f>IF($A857=$C$2,runs!A854,1/0)</f>
        <v>#DIV/0!</v>
      </c>
      <c r="D857" s="29" t="e">
        <f>IF($A857=$C$2,Rohdaten!I854,1/0)</f>
        <v>#DIV/0!</v>
      </c>
      <c r="E857" s="29" t="e">
        <f>IF($A857=$C$2,runs!L854/runs!M854,1/0)</f>
        <v>#DIV/0!</v>
      </c>
      <c r="F857" s="29" t="e">
        <f>IF($A857=$C$2,runs!P854,1/0)</f>
        <v>#DIV/0!</v>
      </c>
      <c r="G857" s="29" t="e">
        <f>IF($A857=$C$2,runs!Q854,1/0)</f>
        <v>#DIV/0!</v>
      </c>
      <c r="H857" s="29" t="e">
        <f>IF($A857=$C$2,runs!R854,1/0)</f>
        <v>#DIV/0!</v>
      </c>
      <c r="I857" s="29" t="e">
        <f>IF($A857=$C$2,runs!S854,1/0)</f>
        <v>#DIV/0!</v>
      </c>
      <c r="J857" s="29" t="e">
        <f>IF($A857=$C$2,runs!O854/runs!M854,1/0)</f>
        <v>#DIV/0!</v>
      </c>
      <c r="K857" s="29" t="e">
        <f t="shared" si="13"/>
        <v>#DIV/0!</v>
      </c>
      <c r="L857" s="29" t="e">
        <f>IF($A857=$C$2,runs!W854,1/0)</f>
        <v>#DIV/0!</v>
      </c>
      <c r="M857" s="29" t="e">
        <f>IF($A857=$C$2,runs!X854,1/0)</f>
        <v>#DIV/0!</v>
      </c>
    </row>
    <row r="858" spans="1:13" x14ac:dyDescent="0.2">
      <c r="A858" s="29">
        <f>runs!C855</f>
        <v>0</v>
      </c>
      <c r="B858" s="29" t="str">
        <f>IF($A858=$C$2,runs!B855," ")</f>
        <v xml:space="preserve"> </v>
      </c>
      <c r="C858" s="29" t="e">
        <f>IF($A858=$C$2,runs!A855,1/0)</f>
        <v>#DIV/0!</v>
      </c>
      <c r="D858" s="29" t="e">
        <f>IF($A858=$C$2,Rohdaten!I855,1/0)</f>
        <v>#DIV/0!</v>
      </c>
      <c r="E858" s="29" t="e">
        <f>IF($A858=$C$2,runs!L855/runs!M855,1/0)</f>
        <v>#DIV/0!</v>
      </c>
      <c r="F858" s="29" t="e">
        <f>IF($A858=$C$2,runs!P855,1/0)</f>
        <v>#DIV/0!</v>
      </c>
      <c r="G858" s="29" t="e">
        <f>IF($A858=$C$2,runs!Q855,1/0)</f>
        <v>#DIV/0!</v>
      </c>
      <c r="H858" s="29" t="e">
        <f>IF($A858=$C$2,runs!R855,1/0)</f>
        <v>#DIV/0!</v>
      </c>
      <c r="I858" s="29" t="e">
        <f>IF($A858=$C$2,runs!S855,1/0)</f>
        <v>#DIV/0!</v>
      </c>
      <c r="J858" s="29" t="e">
        <f>IF($A858=$C$2,runs!O855/runs!M855,1/0)</f>
        <v>#DIV/0!</v>
      </c>
      <c r="K858" s="29" t="e">
        <f t="shared" si="13"/>
        <v>#DIV/0!</v>
      </c>
      <c r="L858" s="29" t="e">
        <f>IF($A858=$C$2,runs!W855,1/0)</f>
        <v>#DIV/0!</v>
      </c>
      <c r="M858" s="29" t="e">
        <f>IF($A858=$C$2,runs!X855,1/0)</f>
        <v>#DIV/0!</v>
      </c>
    </row>
    <row r="859" spans="1:13" x14ac:dyDescent="0.2">
      <c r="A859" s="29">
        <f>runs!C856</f>
        <v>0</v>
      </c>
      <c r="B859" s="29" t="str">
        <f>IF($A859=$C$2,runs!B856," ")</f>
        <v xml:space="preserve"> </v>
      </c>
      <c r="C859" s="29" t="e">
        <f>IF($A859=$C$2,runs!A856,1/0)</f>
        <v>#DIV/0!</v>
      </c>
      <c r="D859" s="29" t="e">
        <f>IF($A859=$C$2,Rohdaten!I856,1/0)</f>
        <v>#DIV/0!</v>
      </c>
      <c r="E859" s="29" t="e">
        <f>IF($A859=$C$2,runs!L856/runs!M856,1/0)</f>
        <v>#DIV/0!</v>
      </c>
      <c r="F859" s="29" t="e">
        <f>IF($A859=$C$2,runs!P856,1/0)</f>
        <v>#DIV/0!</v>
      </c>
      <c r="G859" s="29" t="e">
        <f>IF($A859=$C$2,runs!Q856,1/0)</f>
        <v>#DIV/0!</v>
      </c>
      <c r="H859" s="29" t="e">
        <f>IF($A859=$C$2,runs!R856,1/0)</f>
        <v>#DIV/0!</v>
      </c>
      <c r="I859" s="29" t="e">
        <f>IF($A859=$C$2,runs!S856,1/0)</f>
        <v>#DIV/0!</v>
      </c>
      <c r="J859" s="29" t="e">
        <f>IF($A859=$C$2,runs!O856/runs!M856,1/0)</f>
        <v>#DIV/0!</v>
      </c>
      <c r="K859" s="29" t="e">
        <f t="shared" si="13"/>
        <v>#DIV/0!</v>
      </c>
      <c r="L859" s="29" t="e">
        <f>IF($A859=$C$2,runs!W856,1/0)</f>
        <v>#DIV/0!</v>
      </c>
      <c r="M859" s="29" t="e">
        <f>IF($A859=$C$2,runs!X856,1/0)</f>
        <v>#DIV/0!</v>
      </c>
    </row>
    <row r="860" spans="1:13" x14ac:dyDescent="0.2">
      <c r="A860" s="29">
        <f>runs!C857</f>
        <v>0</v>
      </c>
      <c r="B860" s="29" t="str">
        <f>IF($A860=$C$2,runs!B857," ")</f>
        <v xml:space="preserve"> </v>
      </c>
      <c r="C860" s="29" t="e">
        <f>IF($A860=$C$2,runs!A857,1/0)</f>
        <v>#DIV/0!</v>
      </c>
      <c r="D860" s="29" t="e">
        <f>IF($A860=$C$2,Rohdaten!I857,1/0)</f>
        <v>#DIV/0!</v>
      </c>
      <c r="E860" s="29" t="e">
        <f>IF($A860=$C$2,runs!L857/runs!M857,1/0)</f>
        <v>#DIV/0!</v>
      </c>
      <c r="F860" s="29" t="e">
        <f>IF($A860=$C$2,runs!P857,1/0)</f>
        <v>#DIV/0!</v>
      </c>
      <c r="G860" s="29" t="e">
        <f>IF($A860=$C$2,runs!Q857,1/0)</f>
        <v>#DIV/0!</v>
      </c>
      <c r="H860" s="29" t="e">
        <f>IF($A860=$C$2,runs!R857,1/0)</f>
        <v>#DIV/0!</v>
      </c>
      <c r="I860" s="29" t="e">
        <f>IF($A860=$C$2,runs!S857,1/0)</f>
        <v>#DIV/0!</v>
      </c>
      <c r="J860" s="29" t="e">
        <f>IF($A860=$C$2,runs!O857/runs!M857,1/0)</f>
        <v>#DIV/0!</v>
      </c>
      <c r="K860" s="29" t="e">
        <f t="shared" si="13"/>
        <v>#DIV/0!</v>
      </c>
      <c r="L860" s="29" t="e">
        <f>IF($A860=$C$2,runs!W857,1/0)</f>
        <v>#DIV/0!</v>
      </c>
      <c r="M860" s="29" t="e">
        <f>IF($A860=$C$2,runs!X857,1/0)</f>
        <v>#DIV/0!</v>
      </c>
    </row>
    <row r="861" spans="1:13" x14ac:dyDescent="0.2">
      <c r="A861" s="29">
        <f>runs!C858</f>
        <v>0</v>
      </c>
      <c r="B861" s="29" t="str">
        <f>IF($A861=$C$2,runs!B858," ")</f>
        <v xml:space="preserve"> </v>
      </c>
      <c r="C861" s="29" t="e">
        <f>IF($A861=$C$2,runs!A858,1/0)</f>
        <v>#DIV/0!</v>
      </c>
      <c r="D861" s="29" t="e">
        <f>IF($A861=$C$2,Rohdaten!I858,1/0)</f>
        <v>#DIV/0!</v>
      </c>
      <c r="E861" s="29" t="e">
        <f>IF($A861=$C$2,runs!L858/runs!M858,1/0)</f>
        <v>#DIV/0!</v>
      </c>
      <c r="F861" s="29" t="e">
        <f>IF($A861=$C$2,runs!P858,1/0)</f>
        <v>#DIV/0!</v>
      </c>
      <c r="G861" s="29" t="e">
        <f>IF($A861=$C$2,runs!Q858,1/0)</f>
        <v>#DIV/0!</v>
      </c>
      <c r="H861" s="29" t="e">
        <f>IF($A861=$C$2,runs!R858,1/0)</f>
        <v>#DIV/0!</v>
      </c>
      <c r="I861" s="29" t="e">
        <f>IF($A861=$C$2,runs!S858,1/0)</f>
        <v>#DIV/0!</v>
      </c>
      <c r="J861" s="29" t="e">
        <f>IF($A861=$C$2,runs!O858/runs!M858,1/0)</f>
        <v>#DIV/0!</v>
      </c>
      <c r="K861" s="29" t="e">
        <f t="shared" si="13"/>
        <v>#DIV/0!</v>
      </c>
      <c r="L861" s="29" t="e">
        <f>IF($A861=$C$2,runs!W858,1/0)</f>
        <v>#DIV/0!</v>
      </c>
      <c r="M861" s="29" t="e">
        <f>IF($A861=$C$2,runs!X858,1/0)</f>
        <v>#DIV/0!</v>
      </c>
    </row>
    <row r="862" spans="1:13" x14ac:dyDescent="0.2">
      <c r="A862" s="29">
        <f>runs!C859</f>
        <v>0</v>
      </c>
      <c r="B862" s="29" t="str">
        <f>IF($A862=$C$2,runs!B859," ")</f>
        <v xml:space="preserve"> </v>
      </c>
      <c r="C862" s="29" t="e">
        <f>IF($A862=$C$2,runs!A859,1/0)</f>
        <v>#DIV/0!</v>
      </c>
      <c r="D862" s="29" t="e">
        <f>IF($A862=$C$2,Rohdaten!I859,1/0)</f>
        <v>#DIV/0!</v>
      </c>
      <c r="E862" s="29" t="e">
        <f>IF($A862=$C$2,runs!L859/runs!M859,1/0)</f>
        <v>#DIV/0!</v>
      </c>
      <c r="F862" s="29" t="e">
        <f>IF($A862=$C$2,runs!P859,1/0)</f>
        <v>#DIV/0!</v>
      </c>
      <c r="G862" s="29" t="e">
        <f>IF($A862=$C$2,runs!Q859,1/0)</f>
        <v>#DIV/0!</v>
      </c>
      <c r="H862" s="29" t="e">
        <f>IF($A862=$C$2,runs!R859,1/0)</f>
        <v>#DIV/0!</v>
      </c>
      <c r="I862" s="29" t="e">
        <f>IF($A862=$C$2,runs!S859,1/0)</f>
        <v>#DIV/0!</v>
      </c>
      <c r="J862" s="29" t="e">
        <f>IF($A862=$C$2,runs!O859/runs!M859,1/0)</f>
        <v>#DIV/0!</v>
      </c>
      <c r="K862" s="29" t="e">
        <f t="shared" si="13"/>
        <v>#DIV/0!</v>
      </c>
      <c r="L862" s="29" t="e">
        <f>IF($A862=$C$2,runs!W859,1/0)</f>
        <v>#DIV/0!</v>
      </c>
      <c r="M862" s="29" t="e">
        <f>IF($A862=$C$2,runs!X859,1/0)</f>
        <v>#DIV/0!</v>
      </c>
    </row>
    <row r="863" spans="1:13" x14ac:dyDescent="0.2">
      <c r="A863" s="29">
        <f>runs!C860</f>
        <v>0</v>
      </c>
      <c r="B863" s="29" t="str">
        <f>IF($A863=$C$2,runs!B860," ")</f>
        <v xml:space="preserve"> </v>
      </c>
      <c r="C863" s="29" t="e">
        <f>IF($A863=$C$2,runs!A860,1/0)</f>
        <v>#DIV/0!</v>
      </c>
      <c r="D863" s="29" t="e">
        <f>IF($A863=$C$2,Rohdaten!I860,1/0)</f>
        <v>#DIV/0!</v>
      </c>
      <c r="E863" s="29" t="e">
        <f>IF($A863=$C$2,runs!L860/runs!M860,1/0)</f>
        <v>#DIV/0!</v>
      </c>
      <c r="F863" s="29" t="e">
        <f>IF($A863=$C$2,runs!P860,1/0)</f>
        <v>#DIV/0!</v>
      </c>
      <c r="G863" s="29" t="e">
        <f>IF($A863=$C$2,runs!Q860,1/0)</f>
        <v>#DIV/0!</v>
      </c>
      <c r="H863" s="29" t="e">
        <f>IF($A863=$C$2,runs!R860,1/0)</f>
        <v>#DIV/0!</v>
      </c>
      <c r="I863" s="29" t="e">
        <f>IF($A863=$C$2,runs!S860,1/0)</f>
        <v>#DIV/0!</v>
      </c>
      <c r="J863" s="29" t="e">
        <f>IF($A863=$C$2,runs!O860/runs!M860,1/0)</f>
        <v>#DIV/0!</v>
      </c>
      <c r="K863" s="29" t="e">
        <f t="shared" si="13"/>
        <v>#DIV/0!</v>
      </c>
      <c r="L863" s="29" t="e">
        <f>IF($A863=$C$2,runs!W860,1/0)</f>
        <v>#DIV/0!</v>
      </c>
      <c r="M863" s="29" t="e">
        <f>IF($A863=$C$2,runs!X860,1/0)</f>
        <v>#DIV/0!</v>
      </c>
    </row>
    <row r="864" spans="1:13" x14ac:dyDescent="0.2">
      <c r="A864" s="29">
        <f>runs!C861</f>
        <v>0</v>
      </c>
      <c r="B864" s="29" t="str">
        <f>IF($A864=$C$2,runs!B861," ")</f>
        <v xml:space="preserve"> </v>
      </c>
      <c r="C864" s="29" t="e">
        <f>IF($A864=$C$2,runs!A861,1/0)</f>
        <v>#DIV/0!</v>
      </c>
      <c r="D864" s="29" t="e">
        <f>IF($A864=$C$2,Rohdaten!I861,1/0)</f>
        <v>#DIV/0!</v>
      </c>
      <c r="E864" s="29" t="e">
        <f>IF($A864=$C$2,runs!L861/runs!M861,1/0)</f>
        <v>#DIV/0!</v>
      </c>
      <c r="F864" s="29" t="e">
        <f>IF($A864=$C$2,runs!P861,1/0)</f>
        <v>#DIV/0!</v>
      </c>
      <c r="G864" s="29" t="e">
        <f>IF($A864=$C$2,runs!Q861,1/0)</f>
        <v>#DIV/0!</v>
      </c>
      <c r="H864" s="29" t="e">
        <f>IF($A864=$C$2,runs!R861,1/0)</f>
        <v>#DIV/0!</v>
      </c>
      <c r="I864" s="29" t="e">
        <f>IF($A864=$C$2,runs!S861,1/0)</f>
        <v>#DIV/0!</v>
      </c>
      <c r="J864" s="29" t="e">
        <f>IF($A864=$C$2,runs!O861/runs!M861,1/0)</f>
        <v>#DIV/0!</v>
      </c>
      <c r="K864" s="29" t="e">
        <f t="shared" si="13"/>
        <v>#DIV/0!</v>
      </c>
      <c r="L864" s="29" t="e">
        <f>IF($A864=$C$2,runs!W861,1/0)</f>
        <v>#DIV/0!</v>
      </c>
      <c r="M864" s="29" t="e">
        <f>IF($A864=$C$2,runs!X861,1/0)</f>
        <v>#DIV/0!</v>
      </c>
    </row>
    <row r="865" spans="1:13" x14ac:dyDescent="0.2">
      <c r="A865" s="29">
        <f>runs!C862</f>
        <v>0</v>
      </c>
      <c r="B865" s="29" t="str">
        <f>IF($A865=$C$2,runs!B862," ")</f>
        <v xml:space="preserve"> </v>
      </c>
      <c r="C865" s="29" t="e">
        <f>IF($A865=$C$2,runs!A862,1/0)</f>
        <v>#DIV/0!</v>
      </c>
      <c r="D865" s="29" t="e">
        <f>IF($A865=$C$2,Rohdaten!I862,1/0)</f>
        <v>#DIV/0!</v>
      </c>
      <c r="E865" s="29" t="e">
        <f>IF($A865=$C$2,runs!L862/runs!M862,1/0)</f>
        <v>#DIV/0!</v>
      </c>
      <c r="F865" s="29" t="e">
        <f>IF($A865=$C$2,runs!P862,1/0)</f>
        <v>#DIV/0!</v>
      </c>
      <c r="G865" s="29" t="e">
        <f>IF($A865=$C$2,runs!Q862,1/0)</f>
        <v>#DIV/0!</v>
      </c>
      <c r="H865" s="29" t="e">
        <f>IF($A865=$C$2,runs!R862,1/0)</f>
        <v>#DIV/0!</v>
      </c>
      <c r="I865" s="29" t="e">
        <f>IF($A865=$C$2,runs!S862,1/0)</f>
        <v>#DIV/0!</v>
      </c>
      <c r="J865" s="29" t="e">
        <f>IF($A865=$C$2,runs!O862/runs!M862,1/0)</f>
        <v>#DIV/0!</v>
      </c>
      <c r="K865" s="29" t="e">
        <f t="shared" si="13"/>
        <v>#DIV/0!</v>
      </c>
      <c r="L865" s="29" t="e">
        <f>IF($A865=$C$2,runs!W862,1/0)</f>
        <v>#DIV/0!</v>
      </c>
      <c r="M865" s="29" t="e">
        <f>IF($A865=$C$2,runs!X862,1/0)</f>
        <v>#DIV/0!</v>
      </c>
    </row>
    <row r="866" spans="1:13" x14ac:dyDescent="0.2">
      <c r="A866" s="29">
        <f>runs!C863</f>
        <v>0</v>
      </c>
      <c r="B866" s="29" t="str">
        <f>IF($A866=$C$2,runs!B863," ")</f>
        <v xml:space="preserve"> </v>
      </c>
      <c r="C866" s="29" t="e">
        <f>IF($A866=$C$2,runs!A863,1/0)</f>
        <v>#DIV/0!</v>
      </c>
      <c r="D866" s="29" t="e">
        <f>IF($A866=$C$2,Rohdaten!I863,1/0)</f>
        <v>#DIV/0!</v>
      </c>
      <c r="E866" s="29" t="e">
        <f>IF($A866=$C$2,runs!L863/runs!M863,1/0)</f>
        <v>#DIV/0!</v>
      </c>
      <c r="F866" s="29" t="e">
        <f>IF($A866=$C$2,runs!P863,1/0)</f>
        <v>#DIV/0!</v>
      </c>
      <c r="G866" s="29" t="e">
        <f>IF($A866=$C$2,runs!Q863,1/0)</f>
        <v>#DIV/0!</v>
      </c>
      <c r="H866" s="29" t="e">
        <f>IF($A866=$C$2,runs!R863,1/0)</f>
        <v>#DIV/0!</v>
      </c>
      <c r="I866" s="29" t="e">
        <f>IF($A866=$C$2,runs!S863,1/0)</f>
        <v>#DIV/0!</v>
      </c>
      <c r="J866" s="29" t="e">
        <f>IF($A866=$C$2,runs!O863/runs!M863,1/0)</f>
        <v>#DIV/0!</v>
      </c>
      <c r="K866" s="29" t="e">
        <f t="shared" si="13"/>
        <v>#DIV/0!</v>
      </c>
      <c r="L866" s="29" t="e">
        <f>IF($A866=$C$2,runs!W863,1/0)</f>
        <v>#DIV/0!</v>
      </c>
      <c r="M866" s="29" t="e">
        <f>IF($A866=$C$2,runs!X863,1/0)</f>
        <v>#DIV/0!</v>
      </c>
    </row>
    <row r="867" spans="1:13" x14ac:dyDescent="0.2">
      <c r="A867" s="29">
        <f>runs!C864</f>
        <v>0</v>
      </c>
      <c r="B867" s="29" t="str">
        <f>IF($A867=$C$2,runs!B864," ")</f>
        <v xml:space="preserve"> </v>
      </c>
      <c r="C867" s="29" t="e">
        <f>IF($A867=$C$2,runs!A864,1/0)</f>
        <v>#DIV/0!</v>
      </c>
      <c r="D867" s="29" t="e">
        <f>IF($A867=$C$2,Rohdaten!I864,1/0)</f>
        <v>#DIV/0!</v>
      </c>
      <c r="E867" s="29" t="e">
        <f>IF($A867=$C$2,runs!L864/runs!M864,1/0)</f>
        <v>#DIV/0!</v>
      </c>
      <c r="F867" s="29" t="e">
        <f>IF($A867=$C$2,runs!P864,1/0)</f>
        <v>#DIV/0!</v>
      </c>
      <c r="G867" s="29" t="e">
        <f>IF($A867=$C$2,runs!Q864,1/0)</f>
        <v>#DIV/0!</v>
      </c>
      <c r="H867" s="29" t="e">
        <f>IF($A867=$C$2,runs!R864,1/0)</f>
        <v>#DIV/0!</v>
      </c>
      <c r="I867" s="29" t="e">
        <f>IF($A867=$C$2,runs!S864,1/0)</f>
        <v>#DIV/0!</v>
      </c>
      <c r="J867" s="29" t="e">
        <f>IF($A867=$C$2,runs!O864/runs!M864,1/0)</f>
        <v>#DIV/0!</v>
      </c>
      <c r="K867" s="29" t="e">
        <f t="shared" si="13"/>
        <v>#DIV/0!</v>
      </c>
      <c r="L867" s="29" t="e">
        <f>IF($A867=$C$2,runs!W864,1/0)</f>
        <v>#DIV/0!</v>
      </c>
      <c r="M867" s="29" t="e">
        <f>IF($A867=$C$2,runs!X864,1/0)</f>
        <v>#DIV/0!</v>
      </c>
    </row>
    <row r="868" spans="1:13" x14ac:dyDescent="0.2">
      <c r="A868" s="29">
        <f>runs!C865</f>
        <v>0</v>
      </c>
      <c r="B868" s="29" t="str">
        <f>IF($A868=$C$2,runs!B865," ")</f>
        <v xml:space="preserve"> </v>
      </c>
      <c r="C868" s="29" t="e">
        <f>IF($A868=$C$2,runs!A865,1/0)</f>
        <v>#DIV/0!</v>
      </c>
      <c r="D868" s="29" t="e">
        <f>IF($A868=$C$2,Rohdaten!I865,1/0)</f>
        <v>#DIV/0!</v>
      </c>
      <c r="E868" s="29" t="e">
        <f>IF($A868=$C$2,runs!L865/runs!M865,1/0)</f>
        <v>#DIV/0!</v>
      </c>
      <c r="F868" s="29" t="e">
        <f>IF($A868=$C$2,runs!P865,1/0)</f>
        <v>#DIV/0!</v>
      </c>
      <c r="G868" s="29" t="e">
        <f>IF($A868=$C$2,runs!Q865,1/0)</f>
        <v>#DIV/0!</v>
      </c>
      <c r="H868" s="29" t="e">
        <f>IF($A868=$C$2,runs!R865,1/0)</f>
        <v>#DIV/0!</v>
      </c>
      <c r="I868" s="29" t="e">
        <f>IF($A868=$C$2,runs!S865,1/0)</f>
        <v>#DIV/0!</v>
      </c>
      <c r="J868" s="29" t="e">
        <f>IF($A868=$C$2,runs!O865/runs!M865,1/0)</f>
        <v>#DIV/0!</v>
      </c>
      <c r="K868" s="29" t="e">
        <f t="shared" si="13"/>
        <v>#DIV/0!</v>
      </c>
      <c r="L868" s="29" t="e">
        <f>IF($A868=$C$2,runs!W865,1/0)</f>
        <v>#DIV/0!</v>
      </c>
      <c r="M868" s="29" t="e">
        <f>IF($A868=$C$2,runs!X865,1/0)</f>
        <v>#DIV/0!</v>
      </c>
    </row>
    <row r="869" spans="1:13" x14ac:dyDescent="0.2">
      <c r="A869" s="29">
        <f>runs!C866</f>
        <v>0</v>
      </c>
      <c r="B869" s="29" t="str">
        <f>IF($A869=$C$2,runs!B866," ")</f>
        <v xml:space="preserve"> </v>
      </c>
      <c r="C869" s="29" t="e">
        <f>IF($A869=$C$2,runs!A866,1/0)</f>
        <v>#DIV/0!</v>
      </c>
      <c r="D869" s="29" t="e">
        <f>IF($A869=$C$2,Rohdaten!I866,1/0)</f>
        <v>#DIV/0!</v>
      </c>
      <c r="E869" s="29" t="e">
        <f>IF($A869=$C$2,runs!L866/runs!M866,1/0)</f>
        <v>#DIV/0!</v>
      </c>
      <c r="F869" s="29" t="e">
        <f>IF($A869=$C$2,runs!P866,1/0)</f>
        <v>#DIV/0!</v>
      </c>
      <c r="G869" s="29" t="e">
        <f>IF($A869=$C$2,runs!Q866,1/0)</f>
        <v>#DIV/0!</v>
      </c>
      <c r="H869" s="29" t="e">
        <f>IF($A869=$C$2,runs!R866,1/0)</f>
        <v>#DIV/0!</v>
      </c>
      <c r="I869" s="29" t="e">
        <f>IF($A869=$C$2,runs!S866,1/0)</f>
        <v>#DIV/0!</v>
      </c>
      <c r="J869" s="29" t="e">
        <f>IF($A869=$C$2,runs!O866/runs!M866,1/0)</f>
        <v>#DIV/0!</v>
      </c>
      <c r="K869" s="29" t="e">
        <f t="shared" si="13"/>
        <v>#DIV/0!</v>
      </c>
      <c r="L869" s="29" t="e">
        <f>IF($A869=$C$2,runs!W866,1/0)</f>
        <v>#DIV/0!</v>
      </c>
      <c r="M869" s="29" t="e">
        <f>IF($A869=$C$2,runs!X866,1/0)</f>
        <v>#DIV/0!</v>
      </c>
    </row>
    <row r="870" spans="1:13" x14ac:dyDescent="0.2">
      <c r="A870" s="29">
        <f>runs!C867</f>
        <v>0</v>
      </c>
      <c r="B870" s="29" t="str">
        <f>IF($A870=$C$2,runs!B867," ")</f>
        <v xml:space="preserve"> </v>
      </c>
      <c r="C870" s="29" t="e">
        <f>IF($A870=$C$2,runs!A867,1/0)</f>
        <v>#DIV/0!</v>
      </c>
      <c r="D870" s="29" t="e">
        <f>IF($A870=$C$2,Rohdaten!I867,1/0)</f>
        <v>#DIV/0!</v>
      </c>
      <c r="E870" s="29" t="e">
        <f>IF($A870=$C$2,runs!L867/runs!M867,1/0)</f>
        <v>#DIV/0!</v>
      </c>
      <c r="F870" s="29" t="e">
        <f>IF($A870=$C$2,runs!P867,1/0)</f>
        <v>#DIV/0!</v>
      </c>
      <c r="G870" s="29" t="e">
        <f>IF($A870=$C$2,runs!Q867,1/0)</f>
        <v>#DIV/0!</v>
      </c>
      <c r="H870" s="29" t="e">
        <f>IF($A870=$C$2,runs!R867,1/0)</f>
        <v>#DIV/0!</v>
      </c>
      <c r="I870" s="29" t="e">
        <f>IF($A870=$C$2,runs!S867,1/0)</f>
        <v>#DIV/0!</v>
      </c>
      <c r="J870" s="29" t="e">
        <f>IF($A870=$C$2,runs!O867/runs!M867,1/0)</f>
        <v>#DIV/0!</v>
      </c>
      <c r="K870" s="29" t="e">
        <f t="shared" si="13"/>
        <v>#DIV/0!</v>
      </c>
      <c r="L870" s="29" t="e">
        <f>IF($A870=$C$2,runs!W867,1/0)</f>
        <v>#DIV/0!</v>
      </c>
      <c r="M870" s="29" t="e">
        <f>IF($A870=$C$2,runs!X867,1/0)</f>
        <v>#DIV/0!</v>
      </c>
    </row>
    <row r="871" spans="1:13" x14ac:dyDescent="0.2">
      <c r="A871" s="29">
        <f>runs!C868</f>
        <v>0</v>
      </c>
      <c r="B871" s="29" t="str">
        <f>IF($A871=$C$2,runs!B868," ")</f>
        <v xml:space="preserve"> </v>
      </c>
      <c r="C871" s="29" t="e">
        <f>IF($A871=$C$2,runs!A868,1/0)</f>
        <v>#DIV/0!</v>
      </c>
      <c r="D871" s="29" t="e">
        <f>IF($A871=$C$2,Rohdaten!I868,1/0)</f>
        <v>#DIV/0!</v>
      </c>
      <c r="E871" s="29" t="e">
        <f>IF($A871=$C$2,runs!L868/runs!M868,1/0)</f>
        <v>#DIV/0!</v>
      </c>
      <c r="F871" s="29" t="e">
        <f>IF($A871=$C$2,runs!P868,1/0)</f>
        <v>#DIV/0!</v>
      </c>
      <c r="G871" s="29" t="e">
        <f>IF($A871=$C$2,runs!Q868,1/0)</f>
        <v>#DIV/0!</v>
      </c>
      <c r="H871" s="29" t="e">
        <f>IF($A871=$C$2,runs!R868,1/0)</f>
        <v>#DIV/0!</v>
      </c>
      <c r="I871" s="29" t="e">
        <f>IF($A871=$C$2,runs!S868,1/0)</f>
        <v>#DIV/0!</v>
      </c>
      <c r="J871" s="29" t="e">
        <f>IF($A871=$C$2,runs!O868/runs!M868,1/0)</f>
        <v>#DIV/0!</v>
      </c>
      <c r="K871" s="29" t="e">
        <f t="shared" si="13"/>
        <v>#DIV/0!</v>
      </c>
      <c r="L871" s="29" t="e">
        <f>IF($A871=$C$2,runs!W868,1/0)</f>
        <v>#DIV/0!</v>
      </c>
      <c r="M871" s="29" t="e">
        <f>IF($A871=$C$2,runs!X868,1/0)</f>
        <v>#DIV/0!</v>
      </c>
    </row>
    <row r="872" spans="1:13" x14ac:dyDescent="0.2">
      <c r="A872" s="29">
        <f>runs!C869</f>
        <v>0</v>
      </c>
      <c r="B872" s="29" t="str">
        <f>IF($A872=$C$2,runs!B869," ")</f>
        <v xml:space="preserve"> </v>
      </c>
      <c r="C872" s="29" t="e">
        <f>IF($A872=$C$2,runs!A869,1/0)</f>
        <v>#DIV/0!</v>
      </c>
      <c r="D872" s="29" t="e">
        <f>IF($A872=$C$2,Rohdaten!I869,1/0)</f>
        <v>#DIV/0!</v>
      </c>
      <c r="E872" s="29" t="e">
        <f>IF($A872=$C$2,runs!L869/runs!M869,1/0)</f>
        <v>#DIV/0!</v>
      </c>
      <c r="F872" s="29" t="e">
        <f>IF($A872=$C$2,runs!P869,1/0)</f>
        <v>#DIV/0!</v>
      </c>
      <c r="G872" s="29" t="e">
        <f>IF($A872=$C$2,runs!Q869,1/0)</f>
        <v>#DIV/0!</v>
      </c>
      <c r="H872" s="29" t="e">
        <f>IF($A872=$C$2,runs!R869,1/0)</f>
        <v>#DIV/0!</v>
      </c>
      <c r="I872" s="29" t="e">
        <f>IF($A872=$C$2,runs!S869,1/0)</f>
        <v>#DIV/0!</v>
      </c>
      <c r="J872" s="29" t="e">
        <f>IF($A872=$C$2,runs!O869/runs!M869,1/0)</f>
        <v>#DIV/0!</v>
      </c>
      <c r="K872" s="29" t="e">
        <f t="shared" si="13"/>
        <v>#DIV/0!</v>
      </c>
      <c r="L872" s="29" t="e">
        <f>IF($A872=$C$2,runs!W869,1/0)</f>
        <v>#DIV/0!</v>
      </c>
      <c r="M872" s="29" t="e">
        <f>IF($A872=$C$2,runs!X869,1/0)</f>
        <v>#DIV/0!</v>
      </c>
    </row>
    <row r="873" spans="1:13" x14ac:dyDescent="0.2">
      <c r="A873" s="29">
        <f>runs!C870</f>
        <v>0</v>
      </c>
      <c r="B873" s="29" t="str">
        <f>IF($A873=$C$2,runs!B870," ")</f>
        <v xml:space="preserve"> </v>
      </c>
      <c r="C873" s="29" t="e">
        <f>IF($A873=$C$2,runs!A870,1/0)</f>
        <v>#DIV/0!</v>
      </c>
      <c r="D873" s="29" t="e">
        <f>IF($A873=$C$2,Rohdaten!I870,1/0)</f>
        <v>#DIV/0!</v>
      </c>
      <c r="E873" s="29" t="e">
        <f>IF($A873=$C$2,runs!L870/runs!M870,1/0)</f>
        <v>#DIV/0!</v>
      </c>
      <c r="F873" s="29" t="e">
        <f>IF($A873=$C$2,runs!P870,1/0)</f>
        <v>#DIV/0!</v>
      </c>
      <c r="G873" s="29" t="e">
        <f>IF($A873=$C$2,runs!Q870,1/0)</f>
        <v>#DIV/0!</v>
      </c>
      <c r="H873" s="29" t="e">
        <f>IF($A873=$C$2,runs!R870,1/0)</f>
        <v>#DIV/0!</v>
      </c>
      <c r="I873" s="29" t="e">
        <f>IF($A873=$C$2,runs!S870,1/0)</f>
        <v>#DIV/0!</v>
      </c>
      <c r="J873" s="29" t="e">
        <f>IF($A873=$C$2,runs!O870/runs!M870,1/0)</f>
        <v>#DIV/0!</v>
      </c>
      <c r="K873" s="29" t="e">
        <f t="shared" si="13"/>
        <v>#DIV/0!</v>
      </c>
      <c r="L873" s="29" t="e">
        <f>IF($A873=$C$2,runs!W870,1/0)</f>
        <v>#DIV/0!</v>
      </c>
      <c r="M873" s="29" t="e">
        <f>IF($A873=$C$2,runs!X870,1/0)</f>
        <v>#DIV/0!</v>
      </c>
    </row>
    <row r="874" spans="1:13" x14ac:dyDescent="0.2">
      <c r="A874" s="29">
        <f>runs!C871</f>
        <v>0</v>
      </c>
      <c r="B874" s="29" t="str">
        <f>IF($A874=$C$2,runs!B871," ")</f>
        <v xml:space="preserve"> </v>
      </c>
      <c r="C874" s="29" t="e">
        <f>IF($A874=$C$2,runs!A871,1/0)</f>
        <v>#DIV/0!</v>
      </c>
      <c r="D874" s="29" t="e">
        <f>IF($A874=$C$2,Rohdaten!I871,1/0)</f>
        <v>#DIV/0!</v>
      </c>
      <c r="E874" s="29" t="e">
        <f>IF($A874=$C$2,runs!L871/runs!M871,1/0)</f>
        <v>#DIV/0!</v>
      </c>
      <c r="F874" s="29" t="e">
        <f>IF($A874=$C$2,runs!P871,1/0)</f>
        <v>#DIV/0!</v>
      </c>
      <c r="G874" s="29" t="e">
        <f>IF($A874=$C$2,runs!Q871,1/0)</f>
        <v>#DIV/0!</v>
      </c>
      <c r="H874" s="29" t="e">
        <f>IF($A874=$C$2,runs!R871,1/0)</f>
        <v>#DIV/0!</v>
      </c>
      <c r="I874" s="29" t="e">
        <f>IF($A874=$C$2,runs!S871,1/0)</f>
        <v>#DIV/0!</v>
      </c>
      <c r="J874" s="29" t="e">
        <f>IF($A874=$C$2,runs!O871/runs!M871,1/0)</f>
        <v>#DIV/0!</v>
      </c>
      <c r="K874" s="29" t="e">
        <f t="shared" si="13"/>
        <v>#DIV/0!</v>
      </c>
      <c r="L874" s="29" t="e">
        <f>IF($A874=$C$2,runs!W871,1/0)</f>
        <v>#DIV/0!</v>
      </c>
      <c r="M874" s="29" t="e">
        <f>IF($A874=$C$2,runs!X871,1/0)</f>
        <v>#DIV/0!</v>
      </c>
    </row>
    <row r="875" spans="1:13" x14ac:dyDescent="0.2">
      <c r="A875" s="29">
        <f>runs!C872</f>
        <v>0</v>
      </c>
      <c r="B875" s="29" t="str">
        <f>IF($A875=$C$2,runs!B872," ")</f>
        <v xml:space="preserve"> </v>
      </c>
      <c r="C875" s="29" t="e">
        <f>IF($A875=$C$2,runs!A872,1/0)</f>
        <v>#DIV/0!</v>
      </c>
      <c r="D875" s="29" t="e">
        <f>IF($A875=$C$2,Rohdaten!I872,1/0)</f>
        <v>#DIV/0!</v>
      </c>
      <c r="E875" s="29" t="e">
        <f>IF($A875=$C$2,runs!L872/runs!M872,1/0)</f>
        <v>#DIV/0!</v>
      </c>
      <c r="F875" s="29" t="e">
        <f>IF($A875=$C$2,runs!P872,1/0)</f>
        <v>#DIV/0!</v>
      </c>
      <c r="G875" s="29" t="e">
        <f>IF($A875=$C$2,runs!Q872,1/0)</f>
        <v>#DIV/0!</v>
      </c>
      <c r="H875" s="29" t="e">
        <f>IF($A875=$C$2,runs!R872,1/0)</f>
        <v>#DIV/0!</v>
      </c>
      <c r="I875" s="29" t="e">
        <f>IF($A875=$C$2,runs!S872,1/0)</f>
        <v>#DIV/0!</v>
      </c>
      <c r="J875" s="29" t="e">
        <f>IF($A875=$C$2,runs!O872/runs!M872,1/0)</f>
        <v>#DIV/0!</v>
      </c>
      <c r="K875" s="29" t="e">
        <f t="shared" si="13"/>
        <v>#DIV/0!</v>
      </c>
      <c r="L875" s="29" t="e">
        <f>IF($A875=$C$2,runs!W872,1/0)</f>
        <v>#DIV/0!</v>
      </c>
      <c r="M875" s="29" t="e">
        <f>IF($A875=$C$2,runs!X872,1/0)</f>
        <v>#DIV/0!</v>
      </c>
    </row>
    <row r="876" spans="1:13" x14ac:dyDescent="0.2">
      <c r="A876" s="29">
        <f>runs!C873</f>
        <v>0</v>
      </c>
      <c r="B876" s="29" t="str">
        <f>IF($A876=$C$2,runs!B873," ")</f>
        <v xml:space="preserve"> </v>
      </c>
      <c r="C876" s="29" t="e">
        <f>IF($A876=$C$2,runs!A873,1/0)</f>
        <v>#DIV/0!</v>
      </c>
      <c r="D876" s="29" t="e">
        <f>IF($A876=$C$2,Rohdaten!I873,1/0)</f>
        <v>#DIV/0!</v>
      </c>
      <c r="E876" s="29" t="e">
        <f>IF($A876=$C$2,runs!L873/runs!M873,1/0)</f>
        <v>#DIV/0!</v>
      </c>
      <c r="F876" s="29" t="e">
        <f>IF($A876=$C$2,runs!P873,1/0)</f>
        <v>#DIV/0!</v>
      </c>
      <c r="G876" s="29" t="e">
        <f>IF($A876=$C$2,runs!Q873,1/0)</f>
        <v>#DIV/0!</v>
      </c>
      <c r="H876" s="29" t="e">
        <f>IF($A876=$C$2,runs!R873,1/0)</f>
        <v>#DIV/0!</v>
      </c>
      <c r="I876" s="29" t="e">
        <f>IF($A876=$C$2,runs!S873,1/0)</f>
        <v>#DIV/0!</v>
      </c>
      <c r="J876" s="29" t="e">
        <f>IF($A876=$C$2,runs!O873/runs!M873,1/0)</f>
        <v>#DIV/0!</v>
      </c>
      <c r="K876" s="29" t="e">
        <f t="shared" si="13"/>
        <v>#DIV/0!</v>
      </c>
      <c r="L876" s="29" t="e">
        <f>IF($A876=$C$2,runs!W873,1/0)</f>
        <v>#DIV/0!</v>
      </c>
      <c r="M876" s="29" t="e">
        <f>IF($A876=$C$2,runs!X873,1/0)</f>
        <v>#DIV/0!</v>
      </c>
    </row>
    <row r="877" spans="1:13" x14ac:dyDescent="0.2">
      <c r="A877" s="29">
        <f>runs!C874</f>
        <v>0</v>
      </c>
      <c r="B877" s="29" t="str">
        <f>IF($A877=$C$2,runs!B874," ")</f>
        <v xml:space="preserve"> </v>
      </c>
      <c r="C877" s="29" t="e">
        <f>IF($A877=$C$2,runs!A874,1/0)</f>
        <v>#DIV/0!</v>
      </c>
      <c r="D877" s="29" t="e">
        <f>IF($A877=$C$2,Rohdaten!I874,1/0)</f>
        <v>#DIV/0!</v>
      </c>
      <c r="E877" s="29" t="e">
        <f>IF($A877=$C$2,runs!L874/runs!M874,1/0)</f>
        <v>#DIV/0!</v>
      </c>
      <c r="F877" s="29" t="e">
        <f>IF($A877=$C$2,runs!P874,1/0)</f>
        <v>#DIV/0!</v>
      </c>
      <c r="G877" s="29" t="e">
        <f>IF($A877=$C$2,runs!Q874,1/0)</f>
        <v>#DIV/0!</v>
      </c>
      <c r="H877" s="29" t="e">
        <f>IF($A877=$C$2,runs!R874,1/0)</f>
        <v>#DIV/0!</v>
      </c>
      <c r="I877" s="29" t="e">
        <f>IF($A877=$C$2,runs!S874,1/0)</f>
        <v>#DIV/0!</v>
      </c>
      <c r="J877" s="29" t="e">
        <f>IF($A877=$C$2,runs!O874/runs!M874,1/0)</f>
        <v>#DIV/0!</v>
      </c>
      <c r="K877" s="29" t="e">
        <f t="shared" si="13"/>
        <v>#DIV/0!</v>
      </c>
      <c r="L877" s="29" t="e">
        <f>IF($A877=$C$2,runs!W874,1/0)</f>
        <v>#DIV/0!</v>
      </c>
      <c r="M877" s="29" t="e">
        <f>IF($A877=$C$2,runs!X874,1/0)</f>
        <v>#DIV/0!</v>
      </c>
    </row>
    <row r="878" spans="1:13" x14ac:dyDescent="0.2">
      <c r="A878" s="29">
        <f>runs!C875</f>
        <v>0</v>
      </c>
      <c r="B878" s="29" t="str">
        <f>IF($A878=$C$2,runs!B875," ")</f>
        <v xml:space="preserve"> </v>
      </c>
      <c r="C878" s="29" t="e">
        <f>IF($A878=$C$2,runs!A875,1/0)</f>
        <v>#DIV/0!</v>
      </c>
      <c r="D878" s="29" t="e">
        <f>IF($A878=$C$2,Rohdaten!I875,1/0)</f>
        <v>#DIV/0!</v>
      </c>
      <c r="E878" s="29" t="e">
        <f>IF($A878=$C$2,runs!L875/runs!M875,1/0)</f>
        <v>#DIV/0!</v>
      </c>
      <c r="F878" s="29" t="e">
        <f>IF($A878=$C$2,runs!P875,1/0)</f>
        <v>#DIV/0!</v>
      </c>
      <c r="G878" s="29" t="e">
        <f>IF($A878=$C$2,runs!Q875,1/0)</f>
        <v>#DIV/0!</v>
      </c>
      <c r="H878" s="29" t="e">
        <f>IF($A878=$C$2,runs!R875,1/0)</f>
        <v>#DIV/0!</v>
      </c>
      <c r="I878" s="29" t="e">
        <f>IF($A878=$C$2,runs!S875,1/0)</f>
        <v>#DIV/0!</v>
      </c>
      <c r="J878" s="29" t="e">
        <f>IF($A878=$C$2,runs!O875/runs!M875,1/0)</f>
        <v>#DIV/0!</v>
      </c>
      <c r="K878" s="29" t="e">
        <f t="shared" si="13"/>
        <v>#DIV/0!</v>
      </c>
      <c r="L878" s="29" t="e">
        <f>IF($A878=$C$2,runs!W875,1/0)</f>
        <v>#DIV/0!</v>
      </c>
      <c r="M878" s="29" t="e">
        <f>IF($A878=$C$2,runs!X875,1/0)</f>
        <v>#DIV/0!</v>
      </c>
    </row>
    <row r="879" spans="1:13" x14ac:dyDescent="0.2">
      <c r="A879" s="29">
        <f>runs!C876</f>
        <v>0</v>
      </c>
      <c r="B879" s="29" t="str">
        <f>IF($A879=$C$2,runs!B876," ")</f>
        <v xml:space="preserve"> </v>
      </c>
      <c r="C879" s="29" t="e">
        <f>IF($A879=$C$2,runs!A876,1/0)</f>
        <v>#DIV/0!</v>
      </c>
      <c r="D879" s="29" t="e">
        <f>IF($A879=$C$2,Rohdaten!I876,1/0)</f>
        <v>#DIV/0!</v>
      </c>
      <c r="E879" s="29" t="e">
        <f>IF($A879=$C$2,runs!L876/runs!M876,1/0)</f>
        <v>#DIV/0!</v>
      </c>
      <c r="F879" s="29" t="e">
        <f>IF($A879=$C$2,runs!P876,1/0)</f>
        <v>#DIV/0!</v>
      </c>
      <c r="G879" s="29" t="e">
        <f>IF($A879=$C$2,runs!Q876,1/0)</f>
        <v>#DIV/0!</v>
      </c>
      <c r="H879" s="29" t="e">
        <f>IF($A879=$C$2,runs!R876,1/0)</f>
        <v>#DIV/0!</v>
      </c>
      <c r="I879" s="29" t="e">
        <f>IF($A879=$C$2,runs!S876,1/0)</f>
        <v>#DIV/0!</v>
      </c>
      <c r="J879" s="29" t="e">
        <f>IF($A879=$C$2,runs!O876/runs!M876,1/0)</f>
        <v>#DIV/0!</v>
      </c>
      <c r="K879" s="29" t="e">
        <f t="shared" si="13"/>
        <v>#DIV/0!</v>
      </c>
      <c r="L879" s="29" t="e">
        <f>IF($A879=$C$2,runs!W876,1/0)</f>
        <v>#DIV/0!</v>
      </c>
      <c r="M879" s="29" t="e">
        <f>IF($A879=$C$2,runs!X876,1/0)</f>
        <v>#DIV/0!</v>
      </c>
    </row>
    <row r="880" spans="1:13" x14ac:dyDescent="0.2">
      <c r="A880" s="29">
        <f>runs!C877</f>
        <v>0</v>
      </c>
      <c r="B880" s="29" t="str">
        <f>IF($A880=$C$2,runs!B877," ")</f>
        <v xml:space="preserve"> </v>
      </c>
      <c r="C880" s="29" t="e">
        <f>IF($A880=$C$2,runs!A877,1/0)</f>
        <v>#DIV/0!</v>
      </c>
      <c r="D880" s="29" t="e">
        <f>IF($A880=$C$2,Rohdaten!I877,1/0)</f>
        <v>#DIV/0!</v>
      </c>
      <c r="E880" s="29" t="e">
        <f>IF($A880=$C$2,runs!L877/runs!M877,1/0)</f>
        <v>#DIV/0!</v>
      </c>
      <c r="F880" s="29" t="e">
        <f>IF($A880=$C$2,runs!P877,1/0)</f>
        <v>#DIV/0!</v>
      </c>
      <c r="G880" s="29" t="e">
        <f>IF($A880=$C$2,runs!Q877,1/0)</f>
        <v>#DIV/0!</v>
      </c>
      <c r="H880" s="29" t="e">
        <f>IF($A880=$C$2,runs!R877,1/0)</f>
        <v>#DIV/0!</v>
      </c>
      <c r="I880" s="29" t="e">
        <f>IF($A880=$C$2,runs!S877,1/0)</f>
        <v>#DIV/0!</v>
      </c>
      <c r="J880" s="29" t="e">
        <f>IF($A880=$C$2,runs!O877/runs!M877,1/0)</f>
        <v>#DIV/0!</v>
      </c>
      <c r="K880" s="29" t="e">
        <f t="shared" si="13"/>
        <v>#DIV/0!</v>
      </c>
      <c r="L880" s="29" t="e">
        <f>IF($A880=$C$2,runs!W877,1/0)</f>
        <v>#DIV/0!</v>
      </c>
      <c r="M880" s="29" t="e">
        <f>IF($A880=$C$2,runs!X877,1/0)</f>
        <v>#DIV/0!</v>
      </c>
    </row>
    <row r="881" spans="1:13" x14ac:dyDescent="0.2">
      <c r="A881" s="29">
        <f>runs!C878</f>
        <v>0</v>
      </c>
      <c r="B881" s="29" t="str">
        <f>IF($A881=$C$2,runs!B878," ")</f>
        <v xml:space="preserve"> </v>
      </c>
      <c r="C881" s="29" t="e">
        <f>IF($A881=$C$2,runs!A878,1/0)</f>
        <v>#DIV/0!</v>
      </c>
      <c r="D881" s="29" t="e">
        <f>IF($A881=$C$2,Rohdaten!I878,1/0)</f>
        <v>#DIV/0!</v>
      </c>
      <c r="E881" s="29" t="e">
        <f>IF($A881=$C$2,runs!L878/runs!M878,1/0)</f>
        <v>#DIV/0!</v>
      </c>
      <c r="F881" s="29" t="e">
        <f>IF($A881=$C$2,runs!P878,1/0)</f>
        <v>#DIV/0!</v>
      </c>
      <c r="G881" s="29" t="e">
        <f>IF($A881=$C$2,runs!Q878,1/0)</f>
        <v>#DIV/0!</v>
      </c>
      <c r="H881" s="29" t="e">
        <f>IF($A881=$C$2,runs!R878,1/0)</f>
        <v>#DIV/0!</v>
      </c>
      <c r="I881" s="29" t="e">
        <f>IF($A881=$C$2,runs!S878,1/0)</f>
        <v>#DIV/0!</v>
      </c>
      <c r="J881" s="29" t="e">
        <f>IF($A881=$C$2,runs!O878/runs!M878,1/0)</f>
        <v>#DIV/0!</v>
      </c>
      <c r="K881" s="29" t="e">
        <f t="shared" si="13"/>
        <v>#DIV/0!</v>
      </c>
      <c r="L881" s="29" t="e">
        <f>IF($A881=$C$2,runs!W878,1/0)</f>
        <v>#DIV/0!</v>
      </c>
      <c r="M881" s="29" t="e">
        <f>IF($A881=$C$2,runs!X878,1/0)</f>
        <v>#DIV/0!</v>
      </c>
    </row>
    <row r="882" spans="1:13" x14ac:dyDescent="0.2">
      <c r="A882" s="29">
        <f>runs!C879</f>
        <v>0</v>
      </c>
      <c r="B882" s="29" t="str">
        <f>IF($A882=$C$2,runs!B879," ")</f>
        <v xml:space="preserve"> </v>
      </c>
      <c r="C882" s="29" t="e">
        <f>IF($A882=$C$2,runs!A879,1/0)</f>
        <v>#DIV/0!</v>
      </c>
      <c r="D882" s="29" t="e">
        <f>IF($A882=$C$2,Rohdaten!I879,1/0)</f>
        <v>#DIV/0!</v>
      </c>
      <c r="E882" s="29" t="e">
        <f>IF($A882=$C$2,runs!L879/runs!M879,1/0)</f>
        <v>#DIV/0!</v>
      </c>
      <c r="F882" s="29" t="e">
        <f>IF($A882=$C$2,runs!P879,1/0)</f>
        <v>#DIV/0!</v>
      </c>
      <c r="G882" s="29" t="e">
        <f>IF($A882=$C$2,runs!Q879,1/0)</f>
        <v>#DIV/0!</v>
      </c>
      <c r="H882" s="29" t="e">
        <f>IF($A882=$C$2,runs!R879,1/0)</f>
        <v>#DIV/0!</v>
      </c>
      <c r="I882" s="29" t="e">
        <f>IF($A882=$C$2,runs!S879,1/0)</f>
        <v>#DIV/0!</v>
      </c>
      <c r="J882" s="29" t="e">
        <f>IF($A882=$C$2,runs!O879/runs!M879,1/0)</f>
        <v>#DIV/0!</v>
      </c>
      <c r="K882" s="29" t="e">
        <f t="shared" si="13"/>
        <v>#DIV/0!</v>
      </c>
      <c r="L882" s="29" t="e">
        <f>IF($A882=$C$2,runs!W879,1/0)</f>
        <v>#DIV/0!</v>
      </c>
      <c r="M882" s="29" t="e">
        <f>IF($A882=$C$2,runs!X879,1/0)</f>
        <v>#DIV/0!</v>
      </c>
    </row>
    <row r="883" spans="1:13" x14ac:dyDescent="0.2">
      <c r="A883" s="29">
        <f>runs!C880</f>
        <v>0</v>
      </c>
      <c r="B883" s="29" t="str">
        <f>IF($A883=$C$2,runs!B880," ")</f>
        <v xml:space="preserve"> </v>
      </c>
      <c r="C883" s="29" t="e">
        <f>IF($A883=$C$2,runs!A880,1/0)</f>
        <v>#DIV/0!</v>
      </c>
      <c r="D883" s="29" t="e">
        <f>IF($A883=$C$2,Rohdaten!I880,1/0)</f>
        <v>#DIV/0!</v>
      </c>
      <c r="E883" s="29" t="e">
        <f>IF($A883=$C$2,runs!L880/runs!M880,1/0)</f>
        <v>#DIV/0!</v>
      </c>
      <c r="F883" s="29" t="e">
        <f>IF($A883=$C$2,runs!P880,1/0)</f>
        <v>#DIV/0!</v>
      </c>
      <c r="G883" s="29" t="e">
        <f>IF($A883=$C$2,runs!Q880,1/0)</f>
        <v>#DIV/0!</v>
      </c>
      <c r="H883" s="29" t="e">
        <f>IF($A883=$C$2,runs!R880,1/0)</f>
        <v>#DIV/0!</v>
      </c>
      <c r="I883" s="29" t="e">
        <f>IF($A883=$C$2,runs!S880,1/0)</f>
        <v>#DIV/0!</v>
      </c>
      <c r="J883" s="29" t="e">
        <f>IF($A883=$C$2,runs!O880/runs!M880,1/0)</f>
        <v>#DIV/0!</v>
      </c>
      <c r="K883" s="29" t="e">
        <f t="shared" si="13"/>
        <v>#DIV/0!</v>
      </c>
      <c r="L883" s="29" t="e">
        <f>IF($A883=$C$2,runs!W880,1/0)</f>
        <v>#DIV/0!</v>
      </c>
      <c r="M883" s="29" t="e">
        <f>IF($A883=$C$2,runs!X880,1/0)</f>
        <v>#DIV/0!</v>
      </c>
    </row>
    <row r="884" spans="1:13" x14ac:dyDescent="0.2">
      <c r="A884" s="29">
        <f>runs!C881</f>
        <v>0</v>
      </c>
      <c r="B884" s="29" t="str">
        <f>IF($A884=$C$2,runs!B881," ")</f>
        <v xml:space="preserve"> </v>
      </c>
      <c r="C884" s="29" t="e">
        <f>IF($A884=$C$2,runs!A881,1/0)</f>
        <v>#DIV/0!</v>
      </c>
      <c r="D884" s="29" t="e">
        <f>IF($A884=$C$2,Rohdaten!I881,1/0)</f>
        <v>#DIV/0!</v>
      </c>
      <c r="E884" s="29" t="e">
        <f>IF($A884=$C$2,runs!L881/runs!M881,1/0)</f>
        <v>#DIV/0!</v>
      </c>
      <c r="F884" s="29" t="e">
        <f>IF($A884=$C$2,runs!P881,1/0)</f>
        <v>#DIV/0!</v>
      </c>
      <c r="G884" s="29" t="e">
        <f>IF($A884=$C$2,runs!Q881,1/0)</f>
        <v>#DIV/0!</v>
      </c>
      <c r="H884" s="29" t="e">
        <f>IF($A884=$C$2,runs!R881,1/0)</f>
        <v>#DIV/0!</v>
      </c>
      <c r="I884" s="29" t="e">
        <f>IF($A884=$C$2,runs!S881,1/0)</f>
        <v>#DIV/0!</v>
      </c>
      <c r="J884" s="29" t="e">
        <f>IF($A884=$C$2,runs!O881/runs!M881,1/0)</f>
        <v>#DIV/0!</v>
      </c>
      <c r="K884" s="29" t="e">
        <f t="shared" si="13"/>
        <v>#DIV/0!</v>
      </c>
      <c r="L884" s="29" t="e">
        <f>IF($A884=$C$2,runs!W881,1/0)</f>
        <v>#DIV/0!</v>
      </c>
      <c r="M884" s="29" t="e">
        <f>IF($A884=$C$2,runs!X881,1/0)</f>
        <v>#DIV/0!</v>
      </c>
    </row>
    <row r="885" spans="1:13" x14ac:dyDescent="0.2">
      <c r="A885" s="29">
        <f>runs!C882</f>
        <v>0</v>
      </c>
      <c r="B885" s="29" t="str">
        <f>IF($A885=$C$2,runs!B882," ")</f>
        <v xml:space="preserve"> </v>
      </c>
      <c r="C885" s="29" t="e">
        <f>IF($A885=$C$2,runs!A882,1/0)</f>
        <v>#DIV/0!</v>
      </c>
      <c r="D885" s="29" t="e">
        <f>IF($A885=$C$2,Rohdaten!I882,1/0)</f>
        <v>#DIV/0!</v>
      </c>
      <c r="E885" s="29" t="e">
        <f>IF($A885=$C$2,runs!L882/runs!M882,1/0)</f>
        <v>#DIV/0!</v>
      </c>
      <c r="F885" s="29" t="e">
        <f>IF($A885=$C$2,runs!P882,1/0)</f>
        <v>#DIV/0!</v>
      </c>
      <c r="G885" s="29" t="e">
        <f>IF($A885=$C$2,runs!Q882,1/0)</f>
        <v>#DIV/0!</v>
      </c>
      <c r="H885" s="29" t="e">
        <f>IF($A885=$C$2,runs!R882,1/0)</f>
        <v>#DIV/0!</v>
      </c>
      <c r="I885" s="29" t="e">
        <f>IF($A885=$C$2,runs!S882,1/0)</f>
        <v>#DIV/0!</v>
      </c>
      <c r="J885" s="29" t="e">
        <f>IF($A885=$C$2,runs!O882/runs!M882,1/0)</f>
        <v>#DIV/0!</v>
      </c>
      <c r="K885" s="29" t="e">
        <f t="shared" si="13"/>
        <v>#DIV/0!</v>
      </c>
      <c r="L885" s="29" t="e">
        <f>IF($A885=$C$2,runs!W882,1/0)</f>
        <v>#DIV/0!</v>
      </c>
      <c r="M885" s="29" t="e">
        <f>IF($A885=$C$2,runs!X882,1/0)</f>
        <v>#DIV/0!</v>
      </c>
    </row>
    <row r="886" spans="1:13" x14ac:dyDescent="0.2">
      <c r="A886" s="29">
        <f>runs!C883</f>
        <v>0</v>
      </c>
      <c r="B886" s="29" t="str">
        <f>IF($A886=$C$2,runs!B883," ")</f>
        <v xml:space="preserve"> </v>
      </c>
      <c r="C886" s="29" t="e">
        <f>IF($A886=$C$2,runs!A883,1/0)</f>
        <v>#DIV/0!</v>
      </c>
      <c r="D886" s="29" t="e">
        <f>IF($A886=$C$2,Rohdaten!I883,1/0)</f>
        <v>#DIV/0!</v>
      </c>
      <c r="E886" s="29" t="e">
        <f>IF($A886=$C$2,runs!L883/runs!M883,1/0)</f>
        <v>#DIV/0!</v>
      </c>
      <c r="F886" s="29" t="e">
        <f>IF($A886=$C$2,runs!P883,1/0)</f>
        <v>#DIV/0!</v>
      </c>
      <c r="G886" s="29" t="e">
        <f>IF($A886=$C$2,runs!Q883,1/0)</f>
        <v>#DIV/0!</v>
      </c>
      <c r="H886" s="29" t="e">
        <f>IF($A886=$C$2,runs!R883,1/0)</f>
        <v>#DIV/0!</v>
      </c>
      <c r="I886" s="29" t="e">
        <f>IF($A886=$C$2,runs!S883,1/0)</f>
        <v>#DIV/0!</v>
      </c>
      <c r="J886" s="29" t="e">
        <f>IF($A886=$C$2,runs!O883/runs!M883,1/0)</f>
        <v>#DIV/0!</v>
      </c>
      <c r="K886" s="29" t="e">
        <f t="shared" si="13"/>
        <v>#DIV/0!</v>
      </c>
      <c r="L886" s="29" t="e">
        <f>IF($A886=$C$2,runs!W883,1/0)</f>
        <v>#DIV/0!</v>
      </c>
      <c r="M886" s="29" t="e">
        <f>IF($A886=$C$2,runs!X883,1/0)</f>
        <v>#DIV/0!</v>
      </c>
    </row>
    <row r="887" spans="1:13" x14ac:dyDescent="0.2">
      <c r="A887" s="29">
        <f>runs!C884</f>
        <v>0</v>
      </c>
      <c r="B887" s="29" t="str">
        <f>IF($A887=$C$2,runs!B884," ")</f>
        <v xml:space="preserve"> </v>
      </c>
      <c r="C887" s="29" t="e">
        <f>IF($A887=$C$2,runs!A884,1/0)</f>
        <v>#DIV/0!</v>
      </c>
      <c r="D887" s="29" t="e">
        <f>IF($A887=$C$2,Rohdaten!I884,1/0)</f>
        <v>#DIV/0!</v>
      </c>
      <c r="E887" s="29" t="e">
        <f>IF($A887=$C$2,runs!L884/runs!M884,1/0)</f>
        <v>#DIV/0!</v>
      </c>
      <c r="F887" s="29" t="e">
        <f>IF($A887=$C$2,runs!P884,1/0)</f>
        <v>#DIV/0!</v>
      </c>
      <c r="G887" s="29" t="e">
        <f>IF($A887=$C$2,runs!Q884,1/0)</f>
        <v>#DIV/0!</v>
      </c>
      <c r="H887" s="29" t="e">
        <f>IF($A887=$C$2,runs!R884,1/0)</f>
        <v>#DIV/0!</v>
      </c>
      <c r="I887" s="29" t="e">
        <f>IF($A887=$C$2,runs!S884,1/0)</f>
        <v>#DIV/0!</v>
      </c>
      <c r="J887" s="29" t="e">
        <f>IF($A887=$C$2,runs!O884/runs!M884,1/0)</f>
        <v>#DIV/0!</v>
      </c>
      <c r="K887" s="29" t="e">
        <f t="shared" si="13"/>
        <v>#DIV/0!</v>
      </c>
      <c r="L887" s="29" t="e">
        <f>IF($A887=$C$2,runs!W884,1/0)</f>
        <v>#DIV/0!</v>
      </c>
      <c r="M887" s="29" t="e">
        <f>IF($A887=$C$2,runs!X884,1/0)</f>
        <v>#DIV/0!</v>
      </c>
    </row>
    <row r="888" spans="1:13" x14ac:dyDescent="0.2">
      <c r="A888" s="29">
        <f>runs!C885</f>
        <v>0</v>
      </c>
      <c r="B888" s="29" t="str">
        <f>IF($A888=$C$2,runs!B885," ")</f>
        <v xml:space="preserve"> </v>
      </c>
      <c r="C888" s="29" t="e">
        <f>IF($A888=$C$2,runs!A885,1/0)</f>
        <v>#DIV/0!</v>
      </c>
      <c r="D888" s="29" t="e">
        <f>IF($A888=$C$2,Rohdaten!I885,1/0)</f>
        <v>#DIV/0!</v>
      </c>
      <c r="E888" s="29" t="e">
        <f>IF($A888=$C$2,runs!L885/runs!M885,1/0)</f>
        <v>#DIV/0!</v>
      </c>
      <c r="F888" s="29" t="e">
        <f>IF($A888=$C$2,runs!P885,1/0)</f>
        <v>#DIV/0!</v>
      </c>
      <c r="G888" s="29" t="e">
        <f>IF($A888=$C$2,runs!Q885,1/0)</f>
        <v>#DIV/0!</v>
      </c>
      <c r="H888" s="29" t="e">
        <f>IF($A888=$C$2,runs!R885,1/0)</f>
        <v>#DIV/0!</v>
      </c>
      <c r="I888" s="29" t="e">
        <f>IF($A888=$C$2,runs!S885,1/0)</f>
        <v>#DIV/0!</v>
      </c>
      <c r="J888" s="29" t="e">
        <f>IF($A888=$C$2,runs!O885/runs!M885,1/0)</f>
        <v>#DIV/0!</v>
      </c>
      <c r="K888" s="29" t="e">
        <f t="shared" si="13"/>
        <v>#DIV/0!</v>
      </c>
      <c r="L888" s="29" t="e">
        <f>IF($A888=$C$2,runs!W885,1/0)</f>
        <v>#DIV/0!</v>
      </c>
      <c r="M888" s="29" t="e">
        <f>IF($A888=$C$2,runs!X885,1/0)</f>
        <v>#DIV/0!</v>
      </c>
    </row>
    <row r="889" spans="1:13" x14ac:dyDescent="0.2">
      <c r="A889" s="29">
        <f>runs!C886</f>
        <v>0</v>
      </c>
      <c r="B889" s="29" t="str">
        <f>IF($A889=$C$2,runs!B886," ")</f>
        <v xml:space="preserve"> </v>
      </c>
      <c r="C889" s="29" t="e">
        <f>IF($A889=$C$2,runs!A886,1/0)</f>
        <v>#DIV/0!</v>
      </c>
      <c r="D889" s="29" t="e">
        <f>IF($A889=$C$2,Rohdaten!I886,1/0)</f>
        <v>#DIV/0!</v>
      </c>
      <c r="E889" s="29" t="e">
        <f>IF($A889=$C$2,runs!L886/runs!M886,1/0)</f>
        <v>#DIV/0!</v>
      </c>
      <c r="F889" s="29" t="e">
        <f>IF($A889=$C$2,runs!P886,1/0)</f>
        <v>#DIV/0!</v>
      </c>
      <c r="G889" s="29" t="e">
        <f>IF($A889=$C$2,runs!Q886,1/0)</f>
        <v>#DIV/0!</v>
      </c>
      <c r="H889" s="29" t="e">
        <f>IF($A889=$C$2,runs!R886,1/0)</f>
        <v>#DIV/0!</v>
      </c>
      <c r="I889" s="29" t="e">
        <f>IF($A889=$C$2,runs!S886,1/0)</f>
        <v>#DIV/0!</v>
      </c>
      <c r="J889" s="29" t="e">
        <f>IF($A889=$C$2,runs!O886/runs!M886,1/0)</f>
        <v>#DIV/0!</v>
      </c>
      <c r="K889" s="29" t="e">
        <f t="shared" si="13"/>
        <v>#DIV/0!</v>
      </c>
      <c r="L889" s="29" t="e">
        <f>IF($A889=$C$2,runs!W886,1/0)</f>
        <v>#DIV/0!</v>
      </c>
      <c r="M889" s="29" t="e">
        <f>IF($A889=$C$2,runs!X886,1/0)</f>
        <v>#DIV/0!</v>
      </c>
    </row>
    <row r="890" spans="1:13" x14ac:dyDescent="0.2">
      <c r="A890" s="29">
        <f>runs!C887</f>
        <v>0</v>
      </c>
      <c r="B890" s="29" t="str">
        <f>IF($A890=$C$2,runs!B887," ")</f>
        <v xml:space="preserve"> </v>
      </c>
      <c r="C890" s="29" t="e">
        <f>IF($A890=$C$2,runs!A887,1/0)</f>
        <v>#DIV/0!</v>
      </c>
      <c r="D890" s="29" t="e">
        <f>IF($A890=$C$2,Rohdaten!I887,1/0)</f>
        <v>#DIV/0!</v>
      </c>
      <c r="E890" s="29" t="e">
        <f>IF($A890=$C$2,runs!L887/runs!M887,1/0)</f>
        <v>#DIV/0!</v>
      </c>
      <c r="F890" s="29" t="e">
        <f>IF($A890=$C$2,runs!P887,1/0)</f>
        <v>#DIV/0!</v>
      </c>
      <c r="G890" s="29" t="e">
        <f>IF($A890=$C$2,runs!Q887,1/0)</f>
        <v>#DIV/0!</v>
      </c>
      <c r="H890" s="29" t="e">
        <f>IF($A890=$C$2,runs!R887,1/0)</f>
        <v>#DIV/0!</v>
      </c>
      <c r="I890" s="29" t="e">
        <f>IF($A890=$C$2,runs!S887,1/0)</f>
        <v>#DIV/0!</v>
      </c>
      <c r="J890" s="29" t="e">
        <f>IF($A890=$C$2,runs!O887/runs!M887,1/0)</f>
        <v>#DIV/0!</v>
      </c>
      <c r="K890" s="29" t="e">
        <f t="shared" si="13"/>
        <v>#DIV/0!</v>
      </c>
      <c r="L890" s="29" t="e">
        <f>IF($A890=$C$2,runs!W887,1/0)</f>
        <v>#DIV/0!</v>
      </c>
      <c r="M890" s="29" t="e">
        <f>IF($A890=$C$2,runs!X887,1/0)</f>
        <v>#DIV/0!</v>
      </c>
    </row>
    <row r="891" spans="1:13" x14ac:dyDescent="0.2">
      <c r="A891" s="29">
        <f>runs!C888</f>
        <v>0</v>
      </c>
      <c r="B891" s="29" t="str">
        <f>IF($A891=$C$2,runs!B888," ")</f>
        <v xml:space="preserve"> </v>
      </c>
      <c r="C891" s="29" t="e">
        <f>IF($A891=$C$2,runs!A888,1/0)</f>
        <v>#DIV/0!</v>
      </c>
      <c r="D891" s="29" t="e">
        <f>IF($A891=$C$2,Rohdaten!I888,1/0)</f>
        <v>#DIV/0!</v>
      </c>
      <c r="E891" s="29" t="e">
        <f>IF($A891=$C$2,runs!L888/runs!M888,1/0)</f>
        <v>#DIV/0!</v>
      </c>
      <c r="F891" s="29" t="e">
        <f>IF($A891=$C$2,runs!P888,1/0)</f>
        <v>#DIV/0!</v>
      </c>
      <c r="G891" s="29" t="e">
        <f>IF($A891=$C$2,runs!Q888,1/0)</f>
        <v>#DIV/0!</v>
      </c>
      <c r="H891" s="29" t="e">
        <f>IF($A891=$C$2,runs!R888,1/0)</f>
        <v>#DIV/0!</v>
      </c>
      <c r="I891" s="29" t="e">
        <f>IF($A891=$C$2,runs!S888,1/0)</f>
        <v>#DIV/0!</v>
      </c>
      <c r="J891" s="29" t="e">
        <f>IF($A891=$C$2,runs!O888/runs!M888,1/0)</f>
        <v>#DIV/0!</v>
      </c>
      <c r="K891" s="29" t="e">
        <f t="shared" si="13"/>
        <v>#DIV/0!</v>
      </c>
      <c r="L891" s="29" t="e">
        <f>IF($A891=$C$2,runs!W888,1/0)</f>
        <v>#DIV/0!</v>
      </c>
      <c r="M891" s="29" t="e">
        <f>IF($A891=$C$2,runs!X888,1/0)</f>
        <v>#DIV/0!</v>
      </c>
    </row>
    <row r="892" spans="1:13" x14ac:dyDescent="0.2">
      <c r="A892" s="29">
        <f>runs!C889</f>
        <v>0</v>
      </c>
      <c r="B892" s="29" t="str">
        <f>IF($A892=$C$2,runs!B889," ")</f>
        <v xml:space="preserve"> </v>
      </c>
      <c r="C892" s="29" t="e">
        <f>IF($A892=$C$2,runs!A889,1/0)</f>
        <v>#DIV/0!</v>
      </c>
      <c r="D892" s="29" t="e">
        <f>IF($A892=$C$2,Rohdaten!I889,1/0)</f>
        <v>#DIV/0!</v>
      </c>
      <c r="E892" s="29" t="e">
        <f>IF($A892=$C$2,runs!L889/runs!M889,1/0)</f>
        <v>#DIV/0!</v>
      </c>
      <c r="F892" s="29" t="e">
        <f>IF($A892=$C$2,runs!P889,1/0)</f>
        <v>#DIV/0!</v>
      </c>
      <c r="G892" s="29" t="e">
        <f>IF($A892=$C$2,runs!Q889,1/0)</f>
        <v>#DIV/0!</v>
      </c>
      <c r="H892" s="29" t="e">
        <f>IF($A892=$C$2,runs!R889,1/0)</f>
        <v>#DIV/0!</v>
      </c>
      <c r="I892" s="29" t="e">
        <f>IF($A892=$C$2,runs!S889,1/0)</f>
        <v>#DIV/0!</v>
      </c>
      <c r="J892" s="29" t="e">
        <f>IF($A892=$C$2,runs!O889/runs!M889,1/0)</f>
        <v>#DIV/0!</v>
      </c>
      <c r="K892" s="29" t="e">
        <f t="shared" si="13"/>
        <v>#DIV/0!</v>
      </c>
      <c r="L892" s="29" t="e">
        <f>IF($A892=$C$2,runs!W889,1/0)</f>
        <v>#DIV/0!</v>
      </c>
      <c r="M892" s="29" t="e">
        <f>IF($A892=$C$2,runs!X889,1/0)</f>
        <v>#DIV/0!</v>
      </c>
    </row>
    <row r="893" spans="1:13" x14ac:dyDescent="0.2">
      <c r="A893" s="29">
        <f>runs!C890</f>
        <v>0</v>
      </c>
      <c r="B893" s="29" t="str">
        <f>IF($A893=$C$2,runs!B890," ")</f>
        <v xml:space="preserve"> </v>
      </c>
      <c r="C893" s="29" t="e">
        <f>IF($A893=$C$2,runs!A890,1/0)</f>
        <v>#DIV/0!</v>
      </c>
      <c r="D893" s="29" t="e">
        <f>IF($A893=$C$2,Rohdaten!I890,1/0)</f>
        <v>#DIV/0!</v>
      </c>
      <c r="E893" s="29" t="e">
        <f>IF($A893=$C$2,runs!L890/runs!M890,1/0)</f>
        <v>#DIV/0!</v>
      </c>
      <c r="F893" s="29" t="e">
        <f>IF($A893=$C$2,runs!P890,1/0)</f>
        <v>#DIV/0!</v>
      </c>
      <c r="G893" s="29" t="e">
        <f>IF($A893=$C$2,runs!Q890,1/0)</f>
        <v>#DIV/0!</v>
      </c>
      <c r="H893" s="29" t="e">
        <f>IF($A893=$C$2,runs!R890,1/0)</f>
        <v>#DIV/0!</v>
      </c>
      <c r="I893" s="29" t="e">
        <f>IF($A893=$C$2,runs!S890,1/0)</f>
        <v>#DIV/0!</v>
      </c>
      <c r="J893" s="29" t="e">
        <f>IF($A893=$C$2,runs!O890/runs!M890,1/0)</f>
        <v>#DIV/0!</v>
      </c>
      <c r="K893" s="29" t="e">
        <f t="shared" si="13"/>
        <v>#DIV/0!</v>
      </c>
      <c r="L893" s="29" t="e">
        <f>IF($A893=$C$2,runs!W890,1/0)</f>
        <v>#DIV/0!</v>
      </c>
      <c r="M893" s="29" t="e">
        <f>IF($A893=$C$2,runs!X890,1/0)</f>
        <v>#DIV/0!</v>
      </c>
    </row>
    <row r="894" spans="1:13" x14ac:dyDescent="0.2">
      <c r="A894" s="29">
        <f>runs!C891</f>
        <v>0</v>
      </c>
      <c r="B894" s="29" t="str">
        <f>IF($A894=$C$2,runs!B891," ")</f>
        <v xml:space="preserve"> </v>
      </c>
      <c r="C894" s="29" t="e">
        <f>IF($A894=$C$2,runs!A891,1/0)</f>
        <v>#DIV/0!</v>
      </c>
      <c r="D894" s="29" t="e">
        <f>IF($A894=$C$2,Rohdaten!I891,1/0)</f>
        <v>#DIV/0!</v>
      </c>
      <c r="E894" s="29" t="e">
        <f>IF($A894=$C$2,runs!L891/runs!M891,1/0)</f>
        <v>#DIV/0!</v>
      </c>
      <c r="F894" s="29" t="e">
        <f>IF($A894=$C$2,runs!P891,1/0)</f>
        <v>#DIV/0!</v>
      </c>
      <c r="G894" s="29" t="e">
        <f>IF($A894=$C$2,runs!Q891,1/0)</f>
        <v>#DIV/0!</v>
      </c>
      <c r="H894" s="29" t="e">
        <f>IF($A894=$C$2,runs!R891,1/0)</f>
        <v>#DIV/0!</v>
      </c>
      <c r="I894" s="29" t="e">
        <f>IF($A894=$C$2,runs!S891,1/0)</f>
        <v>#DIV/0!</v>
      </c>
      <c r="J894" s="29" t="e">
        <f>IF($A894=$C$2,runs!O891/runs!M891,1/0)</f>
        <v>#DIV/0!</v>
      </c>
      <c r="K894" s="29" t="e">
        <f t="shared" si="13"/>
        <v>#DIV/0!</v>
      </c>
      <c r="L894" s="29" t="e">
        <f>IF($A894=$C$2,runs!W891,1/0)</f>
        <v>#DIV/0!</v>
      </c>
      <c r="M894" s="29" t="e">
        <f>IF($A894=$C$2,runs!X891,1/0)</f>
        <v>#DIV/0!</v>
      </c>
    </row>
    <row r="895" spans="1:13" x14ac:dyDescent="0.2">
      <c r="A895" s="29">
        <f>runs!C892</f>
        <v>0</v>
      </c>
      <c r="B895" s="29" t="str">
        <f>IF($A895=$C$2,runs!B892," ")</f>
        <v xml:space="preserve"> </v>
      </c>
      <c r="C895" s="29" t="e">
        <f>IF($A895=$C$2,runs!A892,1/0)</f>
        <v>#DIV/0!</v>
      </c>
      <c r="D895" s="29" t="e">
        <f>IF($A895=$C$2,Rohdaten!I892,1/0)</f>
        <v>#DIV/0!</v>
      </c>
      <c r="E895" s="29" t="e">
        <f>IF($A895=$C$2,runs!L892/runs!M892,1/0)</f>
        <v>#DIV/0!</v>
      </c>
      <c r="F895" s="29" t="e">
        <f>IF($A895=$C$2,runs!P892,1/0)</f>
        <v>#DIV/0!</v>
      </c>
      <c r="G895" s="29" t="e">
        <f>IF($A895=$C$2,runs!Q892,1/0)</f>
        <v>#DIV/0!</v>
      </c>
      <c r="H895" s="29" t="e">
        <f>IF($A895=$C$2,runs!R892,1/0)</f>
        <v>#DIV/0!</v>
      </c>
      <c r="I895" s="29" t="e">
        <f>IF($A895=$C$2,runs!S892,1/0)</f>
        <v>#DIV/0!</v>
      </c>
      <c r="J895" s="29" t="e">
        <f>IF($A895=$C$2,runs!O892/runs!M892,1/0)</f>
        <v>#DIV/0!</v>
      </c>
      <c r="K895" s="29" t="e">
        <f t="shared" si="13"/>
        <v>#DIV/0!</v>
      </c>
      <c r="L895" s="29" t="e">
        <f>IF($A895=$C$2,runs!W892,1/0)</f>
        <v>#DIV/0!</v>
      </c>
      <c r="M895" s="29" t="e">
        <f>IF($A895=$C$2,runs!X892,1/0)</f>
        <v>#DIV/0!</v>
      </c>
    </row>
    <row r="896" spans="1:13" x14ac:dyDescent="0.2">
      <c r="A896" s="29">
        <f>runs!C893</f>
        <v>0</v>
      </c>
      <c r="B896" s="29" t="str">
        <f>IF($A896=$C$2,runs!B893," ")</f>
        <v xml:space="preserve"> </v>
      </c>
      <c r="C896" s="29" t="e">
        <f>IF($A896=$C$2,runs!A893,1/0)</f>
        <v>#DIV/0!</v>
      </c>
      <c r="D896" s="29" t="e">
        <f>IF($A896=$C$2,Rohdaten!I893,1/0)</f>
        <v>#DIV/0!</v>
      </c>
      <c r="E896" s="29" t="e">
        <f>IF($A896=$C$2,runs!L893/runs!M893,1/0)</f>
        <v>#DIV/0!</v>
      </c>
      <c r="F896" s="29" t="e">
        <f>IF($A896=$C$2,runs!P893,1/0)</f>
        <v>#DIV/0!</v>
      </c>
      <c r="G896" s="29" t="e">
        <f>IF($A896=$C$2,runs!Q893,1/0)</f>
        <v>#DIV/0!</v>
      </c>
      <c r="H896" s="29" t="e">
        <f>IF($A896=$C$2,runs!R893,1/0)</f>
        <v>#DIV/0!</v>
      </c>
      <c r="I896" s="29" t="e">
        <f>IF($A896=$C$2,runs!S893,1/0)</f>
        <v>#DIV/0!</v>
      </c>
      <c r="J896" s="29" t="e">
        <f>IF($A896=$C$2,runs!O893/runs!M893,1/0)</f>
        <v>#DIV/0!</v>
      </c>
      <c r="K896" s="29" t="e">
        <f t="shared" si="13"/>
        <v>#DIV/0!</v>
      </c>
      <c r="L896" s="29" t="e">
        <f>IF($A896=$C$2,runs!W893,1/0)</f>
        <v>#DIV/0!</v>
      </c>
      <c r="M896" s="29" t="e">
        <f>IF($A896=$C$2,runs!X893,1/0)</f>
        <v>#DIV/0!</v>
      </c>
    </row>
    <row r="897" spans="1:13" x14ac:dyDescent="0.2">
      <c r="A897" s="29">
        <f>runs!C894</f>
        <v>0</v>
      </c>
      <c r="B897" s="29" t="str">
        <f>IF($A897=$C$2,runs!B894," ")</f>
        <v xml:space="preserve"> </v>
      </c>
      <c r="C897" s="29" t="e">
        <f>IF($A897=$C$2,runs!A894,1/0)</f>
        <v>#DIV/0!</v>
      </c>
      <c r="D897" s="29" t="e">
        <f>IF($A897=$C$2,Rohdaten!I894,1/0)</f>
        <v>#DIV/0!</v>
      </c>
      <c r="E897" s="29" t="e">
        <f>IF($A897=$C$2,runs!L894/runs!M894,1/0)</f>
        <v>#DIV/0!</v>
      </c>
      <c r="F897" s="29" t="e">
        <f>IF($A897=$C$2,runs!P894,1/0)</f>
        <v>#DIV/0!</v>
      </c>
      <c r="G897" s="29" t="e">
        <f>IF($A897=$C$2,runs!Q894,1/0)</f>
        <v>#DIV/0!</v>
      </c>
      <c r="H897" s="29" t="e">
        <f>IF($A897=$C$2,runs!R894,1/0)</f>
        <v>#DIV/0!</v>
      </c>
      <c r="I897" s="29" t="e">
        <f>IF($A897=$C$2,runs!S894,1/0)</f>
        <v>#DIV/0!</v>
      </c>
      <c r="J897" s="29" t="e">
        <f>IF($A897=$C$2,runs!O894/runs!M894,1/0)</f>
        <v>#DIV/0!</v>
      </c>
      <c r="K897" s="29" t="e">
        <f t="shared" si="13"/>
        <v>#DIV/0!</v>
      </c>
      <c r="L897" s="29" t="e">
        <f>IF($A897=$C$2,runs!W894,1/0)</f>
        <v>#DIV/0!</v>
      </c>
      <c r="M897" s="29" t="e">
        <f>IF($A897=$C$2,runs!X894,1/0)</f>
        <v>#DIV/0!</v>
      </c>
    </row>
    <row r="898" spans="1:13" x14ac:dyDescent="0.2">
      <c r="A898" s="29">
        <f>runs!C895</f>
        <v>0</v>
      </c>
      <c r="B898" s="29" t="str">
        <f>IF($A898=$C$2,runs!B895," ")</f>
        <v xml:space="preserve"> </v>
      </c>
      <c r="C898" s="29" t="e">
        <f>IF($A898=$C$2,runs!A895,1/0)</f>
        <v>#DIV/0!</v>
      </c>
      <c r="D898" s="29" t="e">
        <f>IF($A898=$C$2,Rohdaten!I895,1/0)</f>
        <v>#DIV/0!</v>
      </c>
      <c r="E898" s="29" t="e">
        <f>IF($A898=$C$2,runs!L895/runs!M895,1/0)</f>
        <v>#DIV/0!</v>
      </c>
      <c r="F898" s="29" t="e">
        <f>IF($A898=$C$2,runs!P895,1/0)</f>
        <v>#DIV/0!</v>
      </c>
      <c r="G898" s="29" t="e">
        <f>IF($A898=$C$2,runs!Q895,1/0)</f>
        <v>#DIV/0!</v>
      </c>
      <c r="H898" s="29" t="e">
        <f>IF($A898=$C$2,runs!R895,1/0)</f>
        <v>#DIV/0!</v>
      </c>
      <c r="I898" s="29" t="e">
        <f>IF($A898=$C$2,runs!S895,1/0)</f>
        <v>#DIV/0!</v>
      </c>
      <c r="J898" s="29" t="e">
        <f>IF($A898=$C$2,runs!O895/runs!M895,1/0)</f>
        <v>#DIV/0!</v>
      </c>
      <c r="K898" s="29" t="e">
        <f t="shared" si="13"/>
        <v>#DIV/0!</v>
      </c>
      <c r="L898" s="29" t="e">
        <f>IF($A898=$C$2,runs!W895,1/0)</f>
        <v>#DIV/0!</v>
      </c>
      <c r="M898" s="29" t="e">
        <f>IF($A898=$C$2,runs!X895,1/0)</f>
        <v>#DIV/0!</v>
      </c>
    </row>
    <row r="899" spans="1:13" x14ac:dyDescent="0.2">
      <c r="A899" s="29">
        <f>runs!C896</f>
        <v>0</v>
      </c>
      <c r="B899" s="29" t="str">
        <f>IF($A899=$C$2,runs!B896," ")</f>
        <v xml:space="preserve"> </v>
      </c>
      <c r="C899" s="29" t="e">
        <f>IF($A899=$C$2,runs!A896,1/0)</f>
        <v>#DIV/0!</v>
      </c>
      <c r="D899" s="29" t="e">
        <f>IF($A899=$C$2,Rohdaten!I896,1/0)</f>
        <v>#DIV/0!</v>
      </c>
      <c r="E899" s="29" t="e">
        <f>IF($A899=$C$2,runs!L896/runs!M896,1/0)</f>
        <v>#DIV/0!</v>
      </c>
      <c r="F899" s="29" t="e">
        <f>IF($A899=$C$2,runs!P896,1/0)</f>
        <v>#DIV/0!</v>
      </c>
      <c r="G899" s="29" t="e">
        <f>IF($A899=$C$2,runs!Q896,1/0)</f>
        <v>#DIV/0!</v>
      </c>
      <c r="H899" s="29" t="e">
        <f>IF($A899=$C$2,runs!R896,1/0)</f>
        <v>#DIV/0!</v>
      </c>
      <c r="I899" s="29" t="e">
        <f>IF($A899=$C$2,runs!S896,1/0)</f>
        <v>#DIV/0!</v>
      </c>
      <c r="J899" s="29" t="e">
        <f>IF($A899=$C$2,runs!O896/runs!M896,1/0)</f>
        <v>#DIV/0!</v>
      </c>
      <c r="K899" s="29" t="e">
        <f t="shared" si="13"/>
        <v>#DIV/0!</v>
      </c>
      <c r="L899" s="29" t="e">
        <f>IF($A899=$C$2,runs!W896,1/0)</f>
        <v>#DIV/0!</v>
      </c>
      <c r="M899" s="29" t="e">
        <f>IF($A899=$C$2,runs!X896,1/0)</f>
        <v>#DIV/0!</v>
      </c>
    </row>
    <row r="900" spans="1:13" x14ac:dyDescent="0.2">
      <c r="A900" s="29">
        <f>runs!C897</f>
        <v>0</v>
      </c>
      <c r="B900" s="29" t="str">
        <f>IF($A900=$C$2,runs!B897," ")</f>
        <v xml:space="preserve"> </v>
      </c>
      <c r="C900" s="29" t="e">
        <f>IF($A900=$C$2,runs!A897,1/0)</f>
        <v>#DIV/0!</v>
      </c>
      <c r="D900" s="29" t="e">
        <f>IF($A900=$C$2,Rohdaten!I897,1/0)</f>
        <v>#DIV/0!</v>
      </c>
      <c r="E900" s="29" t="e">
        <f>IF($A900=$C$2,runs!L897/runs!M897,1/0)</f>
        <v>#DIV/0!</v>
      </c>
      <c r="F900" s="29" t="e">
        <f>IF($A900=$C$2,runs!P897,1/0)</f>
        <v>#DIV/0!</v>
      </c>
      <c r="G900" s="29" t="e">
        <f>IF($A900=$C$2,runs!Q897,1/0)</f>
        <v>#DIV/0!</v>
      </c>
      <c r="H900" s="29" t="e">
        <f>IF($A900=$C$2,runs!R897,1/0)</f>
        <v>#DIV/0!</v>
      </c>
      <c r="I900" s="29" t="e">
        <f>IF($A900=$C$2,runs!S897,1/0)</f>
        <v>#DIV/0!</v>
      </c>
      <c r="J900" s="29" t="e">
        <f>IF($A900=$C$2,runs!O897/runs!M897,1/0)</f>
        <v>#DIV/0!</v>
      </c>
      <c r="K900" s="29" t="e">
        <f t="shared" si="13"/>
        <v>#DIV/0!</v>
      </c>
      <c r="L900" s="29" t="e">
        <f>IF($A900=$C$2,runs!W897,1/0)</f>
        <v>#DIV/0!</v>
      </c>
      <c r="M900" s="29" t="e">
        <f>IF($A900=$C$2,runs!X897,1/0)</f>
        <v>#DIV/0!</v>
      </c>
    </row>
    <row r="901" spans="1:13" x14ac:dyDescent="0.2">
      <c r="A901" s="29">
        <f>runs!C898</f>
        <v>0</v>
      </c>
      <c r="B901" s="29" t="str">
        <f>IF($A901=$C$2,runs!B898," ")</f>
        <v xml:space="preserve"> </v>
      </c>
      <c r="C901" s="29" t="e">
        <f>IF($A901=$C$2,runs!A898,1/0)</f>
        <v>#DIV/0!</v>
      </c>
      <c r="D901" s="29" t="e">
        <f>IF($A901=$C$2,Rohdaten!I898,1/0)</f>
        <v>#DIV/0!</v>
      </c>
      <c r="E901" s="29" t="e">
        <f>IF($A901=$C$2,runs!L898/runs!M898,1/0)</f>
        <v>#DIV/0!</v>
      </c>
      <c r="F901" s="29" t="e">
        <f>IF($A901=$C$2,runs!P898,1/0)</f>
        <v>#DIV/0!</v>
      </c>
      <c r="G901" s="29" t="e">
        <f>IF($A901=$C$2,runs!Q898,1/0)</f>
        <v>#DIV/0!</v>
      </c>
      <c r="H901" s="29" t="e">
        <f>IF($A901=$C$2,runs!R898,1/0)</f>
        <v>#DIV/0!</v>
      </c>
      <c r="I901" s="29" t="e">
        <f>IF($A901=$C$2,runs!S898,1/0)</f>
        <v>#DIV/0!</v>
      </c>
      <c r="J901" s="29" t="e">
        <f>IF($A901=$C$2,runs!O898/runs!M898,1/0)</f>
        <v>#DIV/0!</v>
      </c>
      <c r="K901" s="29" t="e">
        <f t="shared" si="13"/>
        <v>#DIV/0!</v>
      </c>
      <c r="L901" s="29" t="e">
        <f>IF($A901=$C$2,runs!W898,1/0)</f>
        <v>#DIV/0!</v>
      </c>
      <c r="M901" s="29" t="e">
        <f>IF($A901=$C$2,runs!X898,1/0)</f>
        <v>#DIV/0!</v>
      </c>
    </row>
    <row r="902" spans="1:13" x14ac:dyDescent="0.2">
      <c r="A902" s="29">
        <f>runs!C899</f>
        <v>0</v>
      </c>
      <c r="B902" s="29" t="str">
        <f>IF($A902=$C$2,runs!B899," ")</f>
        <v xml:space="preserve"> </v>
      </c>
      <c r="C902" s="29" t="e">
        <f>IF($A902=$C$2,runs!A899,1/0)</f>
        <v>#DIV/0!</v>
      </c>
      <c r="D902" s="29" t="e">
        <f>IF($A902=$C$2,Rohdaten!I899,1/0)</f>
        <v>#DIV/0!</v>
      </c>
      <c r="E902" s="29" t="e">
        <f>IF($A902=$C$2,runs!L899/runs!M899,1/0)</f>
        <v>#DIV/0!</v>
      </c>
      <c r="F902" s="29" t="e">
        <f>IF($A902=$C$2,runs!P899,1/0)</f>
        <v>#DIV/0!</v>
      </c>
      <c r="G902" s="29" t="e">
        <f>IF($A902=$C$2,runs!Q899,1/0)</f>
        <v>#DIV/0!</v>
      </c>
      <c r="H902" s="29" t="e">
        <f>IF($A902=$C$2,runs!R899,1/0)</f>
        <v>#DIV/0!</v>
      </c>
      <c r="I902" s="29" t="e">
        <f>IF($A902=$C$2,runs!S899,1/0)</f>
        <v>#DIV/0!</v>
      </c>
      <c r="J902" s="29" t="e">
        <f>IF($A902=$C$2,runs!O899/runs!M899,1/0)</f>
        <v>#DIV/0!</v>
      </c>
      <c r="K902" s="29" t="e">
        <f t="shared" ref="K902:K965" si="14">J902*1000000000</f>
        <v>#DIV/0!</v>
      </c>
      <c r="L902" s="29" t="e">
        <f>IF($A902=$C$2,runs!W899,1/0)</f>
        <v>#DIV/0!</v>
      </c>
      <c r="M902" s="29" t="e">
        <f>IF($A902=$C$2,runs!X899,1/0)</f>
        <v>#DIV/0!</v>
      </c>
    </row>
    <row r="903" spans="1:13" x14ac:dyDescent="0.2">
      <c r="A903" s="29">
        <f>runs!C900</f>
        <v>0</v>
      </c>
      <c r="B903" s="29" t="str">
        <f>IF($A903=$C$2,runs!B900," ")</f>
        <v xml:space="preserve"> </v>
      </c>
      <c r="C903" s="29" t="e">
        <f>IF($A903=$C$2,runs!A900,1/0)</f>
        <v>#DIV/0!</v>
      </c>
      <c r="D903" s="29" t="e">
        <f>IF($A903=$C$2,Rohdaten!I900,1/0)</f>
        <v>#DIV/0!</v>
      </c>
      <c r="E903" s="29" t="e">
        <f>IF($A903=$C$2,runs!L900/runs!M900,1/0)</f>
        <v>#DIV/0!</v>
      </c>
      <c r="F903" s="29" t="e">
        <f>IF($A903=$C$2,runs!P900,1/0)</f>
        <v>#DIV/0!</v>
      </c>
      <c r="G903" s="29" t="e">
        <f>IF($A903=$C$2,runs!Q900,1/0)</f>
        <v>#DIV/0!</v>
      </c>
      <c r="H903" s="29" t="e">
        <f>IF($A903=$C$2,runs!R900,1/0)</f>
        <v>#DIV/0!</v>
      </c>
      <c r="I903" s="29" t="e">
        <f>IF($A903=$C$2,runs!S900,1/0)</f>
        <v>#DIV/0!</v>
      </c>
      <c r="J903" s="29" t="e">
        <f>IF($A903=$C$2,runs!O900/runs!M900,1/0)</f>
        <v>#DIV/0!</v>
      </c>
      <c r="K903" s="29" t="e">
        <f t="shared" si="14"/>
        <v>#DIV/0!</v>
      </c>
      <c r="L903" s="29" t="e">
        <f>IF($A903=$C$2,runs!W900,1/0)</f>
        <v>#DIV/0!</v>
      </c>
      <c r="M903" s="29" t="e">
        <f>IF($A903=$C$2,runs!X900,1/0)</f>
        <v>#DIV/0!</v>
      </c>
    </row>
    <row r="904" spans="1:13" x14ac:dyDescent="0.2">
      <c r="A904" s="29">
        <f>runs!C901</f>
        <v>0</v>
      </c>
      <c r="B904" s="29" t="str">
        <f>IF($A904=$C$2,runs!B901," ")</f>
        <v xml:space="preserve"> </v>
      </c>
      <c r="C904" s="29" t="e">
        <f>IF($A904=$C$2,runs!A901,1/0)</f>
        <v>#DIV/0!</v>
      </c>
      <c r="D904" s="29" t="e">
        <f>IF($A904=$C$2,Rohdaten!I901,1/0)</f>
        <v>#DIV/0!</v>
      </c>
      <c r="E904" s="29" t="e">
        <f>IF($A904=$C$2,runs!L901/runs!M901,1/0)</f>
        <v>#DIV/0!</v>
      </c>
      <c r="F904" s="29" t="e">
        <f>IF($A904=$C$2,runs!P901,1/0)</f>
        <v>#DIV/0!</v>
      </c>
      <c r="G904" s="29" t="e">
        <f>IF($A904=$C$2,runs!Q901,1/0)</f>
        <v>#DIV/0!</v>
      </c>
      <c r="H904" s="29" t="e">
        <f>IF($A904=$C$2,runs!R901,1/0)</f>
        <v>#DIV/0!</v>
      </c>
      <c r="I904" s="29" t="e">
        <f>IF($A904=$C$2,runs!S901,1/0)</f>
        <v>#DIV/0!</v>
      </c>
      <c r="J904" s="29" t="e">
        <f>IF($A904=$C$2,runs!O901/runs!M901,1/0)</f>
        <v>#DIV/0!</v>
      </c>
      <c r="K904" s="29" t="e">
        <f t="shared" si="14"/>
        <v>#DIV/0!</v>
      </c>
      <c r="L904" s="29" t="e">
        <f>IF($A904=$C$2,runs!W901,1/0)</f>
        <v>#DIV/0!</v>
      </c>
      <c r="M904" s="29" t="e">
        <f>IF($A904=$C$2,runs!X901,1/0)</f>
        <v>#DIV/0!</v>
      </c>
    </row>
    <row r="905" spans="1:13" x14ac:dyDescent="0.2">
      <c r="A905" s="29">
        <f>runs!C902</f>
        <v>0</v>
      </c>
      <c r="B905" s="29" t="str">
        <f>IF($A905=$C$2,runs!B902," ")</f>
        <v xml:space="preserve"> </v>
      </c>
      <c r="C905" s="29" t="e">
        <f>IF($A905=$C$2,runs!A902,1/0)</f>
        <v>#DIV/0!</v>
      </c>
      <c r="D905" s="29" t="e">
        <f>IF($A905=$C$2,Rohdaten!I902,1/0)</f>
        <v>#DIV/0!</v>
      </c>
      <c r="E905" s="29" t="e">
        <f>IF($A905=$C$2,runs!L902/runs!M902,1/0)</f>
        <v>#DIV/0!</v>
      </c>
      <c r="F905" s="29" t="e">
        <f>IF($A905=$C$2,runs!P902,1/0)</f>
        <v>#DIV/0!</v>
      </c>
      <c r="G905" s="29" t="e">
        <f>IF($A905=$C$2,runs!Q902,1/0)</f>
        <v>#DIV/0!</v>
      </c>
      <c r="H905" s="29" t="e">
        <f>IF($A905=$C$2,runs!R902,1/0)</f>
        <v>#DIV/0!</v>
      </c>
      <c r="I905" s="29" t="e">
        <f>IF($A905=$C$2,runs!S902,1/0)</f>
        <v>#DIV/0!</v>
      </c>
      <c r="J905" s="29" t="e">
        <f>IF($A905=$C$2,runs!O902/runs!M902,1/0)</f>
        <v>#DIV/0!</v>
      </c>
      <c r="K905" s="29" t="e">
        <f t="shared" si="14"/>
        <v>#DIV/0!</v>
      </c>
      <c r="L905" s="29" t="e">
        <f>IF($A905=$C$2,runs!W902,1/0)</f>
        <v>#DIV/0!</v>
      </c>
      <c r="M905" s="29" t="e">
        <f>IF($A905=$C$2,runs!X902,1/0)</f>
        <v>#DIV/0!</v>
      </c>
    </row>
    <row r="906" spans="1:13" x14ac:dyDescent="0.2">
      <c r="A906" s="29">
        <f>runs!C903</f>
        <v>0</v>
      </c>
      <c r="B906" s="29" t="str">
        <f>IF($A906=$C$2,runs!B903," ")</f>
        <v xml:space="preserve"> </v>
      </c>
      <c r="C906" s="29" t="e">
        <f>IF($A906=$C$2,runs!A903,1/0)</f>
        <v>#DIV/0!</v>
      </c>
      <c r="D906" s="29" t="e">
        <f>IF($A906=$C$2,Rohdaten!I903,1/0)</f>
        <v>#DIV/0!</v>
      </c>
      <c r="E906" s="29" t="e">
        <f>IF($A906=$C$2,runs!L903/runs!M903,1/0)</f>
        <v>#DIV/0!</v>
      </c>
      <c r="F906" s="29" t="e">
        <f>IF($A906=$C$2,runs!P903,1/0)</f>
        <v>#DIV/0!</v>
      </c>
      <c r="G906" s="29" t="e">
        <f>IF($A906=$C$2,runs!Q903,1/0)</f>
        <v>#DIV/0!</v>
      </c>
      <c r="H906" s="29" t="e">
        <f>IF($A906=$C$2,runs!R903,1/0)</f>
        <v>#DIV/0!</v>
      </c>
      <c r="I906" s="29" t="e">
        <f>IF($A906=$C$2,runs!S903,1/0)</f>
        <v>#DIV/0!</v>
      </c>
      <c r="J906" s="29" t="e">
        <f>IF($A906=$C$2,runs!O903/runs!M903,1/0)</f>
        <v>#DIV/0!</v>
      </c>
      <c r="K906" s="29" t="e">
        <f t="shared" si="14"/>
        <v>#DIV/0!</v>
      </c>
      <c r="L906" s="29" t="e">
        <f>IF($A906=$C$2,runs!W903,1/0)</f>
        <v>#DIV/0!</v>
      </c>
      <c r="M906" s="29" t="e">
        <f>IF($A906=$C$2,runs!X903,1/0)</f>
        <v>#DIV/0!</v>
      </c>
    </row>
    <row r="907" spans="1:13" x14ac:dyDescent="0.2">
      <c r="A907" s="29">
        <f>runs!C904</f>
        <v>0</v>
      </c>
      <c r="B907" s="29" t="str">
        <f>IF($A907=$C$2,runs!B904," ")</f>
        <v xml:space="preserve"> </v>
      </c>
      <c r="C907" s="29" t="e">
        <f>IF($A907=$C$2,runs!A904,1/0)</f>
        <v>#DIV/0!</v>
      </c>
      <c r="D907" s="29" t="e">
        <f>IF($A907=$C$2,Rohdaten!I904,1/0)</f>
        <v>#DIV/0!</v>
      </c>
      <c r="E907" s="29" t="e">
        <f>IF($A907=$C$2,runs!L904/runs!M904,1/0)</f>
        <v>#DIV/0!</v>
      </c>
      <c r="F907" s="29" t="e">
        <f>IF($A907=$C$2,runs!P904,1/0)</f>
        <v>#DIV/0!</v>
      </c>
      <c r="G907" s="29" t="e">
        <f>IF($A907=$C$2,runs!Q904,1/0)</f>
        <v>#DIV/0!</v>
      </c>
      <c r="H907" s="29" t="e">
        <f>IF($A907=$C$2,runs!R904,1/0)</f>
        <v>#DIV/0!</v>
      </c>
      <c r="I907" s="29" t="e">
        <f>IF($A907=$C$2,runs!S904,1/0)</f>
        <v>#DIV/0!</v>
      </c>
      <c r="J907" s="29" t="e">
        <f>IF($A907=$C$2,runs!O904/runs!M904,1/0)</f>
        <v>#DIV/0!</v>
      </c>
      <c r="K907" s="29" t="e">
        <f t="shared" si="14"/>
        <v>#DIV/0!</v>
      </c>
      <c r="L907" s="29" t="e">
        <f>IF($A907=$C$2,runs!W904,1/0)</f>
        <v>#DIV/0!</v>
      </c>
      <c r="M907" s="29" t="e">
        <f>IF($A907=$C$2,runs!X904,1/0)</f>
        <v>#DIV/0!</v>
      </c>
    </row>
    <row r="908" spans="1:13" x14ac:dyDescent="0.2">
      <c r="A908" s="29">
        <f>runs!C905</f>
        <v>0</v>
      </c>
      <c r="B908" s="29" t="str">
        <f>IF($A908=$C$2,runs!B905," ")</f>
        <v xml:space="preserve"> </v>
      </c>
      <c r="C908" s="29" t="e">
        <f>IF($A908=$C$2,runs!A905,1/0)</f>
        <v>#DIV/0!</v>
      </c>
      <c r="D908" s="29" t="e">
        <f>IF($A908=$C$2,Rohdaten!I905,1/0)</f>
        <v>#DIV/0!</v>
      </c>
      <c r="E908" s="29" t="e">
        <f>IF($A908=$C$2,runs!L905/runs!M905,1/0)</f>
        <v>#DIV/0!</v>
      </c>
      <c r="F908" s="29" t="e">
        <f>IF($A908=$C$2,runs!P905,1/0)</f>
        <v>#DIV/0!</v>
      </c>
      <c r="G908" s="29" t="e">
        <f>IF($A908=$C$2,runs!Q905,1/0)</f>
        <v>#DIV/0!</v>
      </c>
      <c r="H908" s="29" t="e">
        <f>IF($A908=$C$2,runs!R905,1/0)</f>
        <v>#DIV/0!</v>
      </c>
      <c r="I908" s="29" t="e">
        <f>IF($A908=$C$2,runs!S905,1/0)</f>
        <v>#DIV/0!</v>
      </c>
      <c r="J908" s="29" t="e">
        <f>IF($A908=$C$2,runs!O905/runs!M905,1/0)</f>
        <v>#DIV/0!</v>
      </c>
      <c r="K908" s="29" t="e">
        <f t="shared" si="14"/>
        <v>#DIV/0!</v>
      </c>
      <c r="L908" s="29" t="e">
        <f>IF($A908=$C$2,runs!W905,1/0)</f>
        <v>#DIV/0!</v>
      </c>
      <c r="M908" s="29" t="e">
        <f>IF($A908=$C$2,runs!X905,1/0)</f>
        <v>#DIV/0!</v>
      </c>
    </row>
    <row r="909" spans="1:13" x14ac:dyDescent="0.2">
      <c r="A909" s="29">
        <f>runs!C906</f>
        <v>0</v>
      </c>
      <c r="B909" s="29" t="str">
        <f>IF($A909=$C$2,runs!B906," ")</f>
        <v xml:space="preserve"> </v>
      </c>
      <c r="C909" s="29" t="e">
        <f>IF($A909=$C$2,runs!A906,1/0)</f>
        <v>#DIV/0!</v>
      </c>
      <c r="D909" s="29" t="e">
        <f>IF($A909=$C$2,Rohdaten!I906,1/0)</f>
        <v>#DIV/0!</v>
      </c>
      <c r="E909" s="29" t="e">
        <f>IF($A909=$C$2,runs!L906/runs!M906,1/0)</f>
        <v>#DIV/0!</v>
      </c>
      <c r="F909" s="29" t="e">
        <f>IF($A909=$C$2,runs!P906,1/0)</f>
        <v>#DIV/0!</v>
      </c>
      <c r="G909" s="29" t="e">
        <f>IF($A909=$C$2,runs!Q906,1/0)</f>
        <v>#DIV/0!</v>
      </c>
      <c r="H909" s="29" t="e">
        <f>IF($A909=$C$2,runs!R906,1/0)</f>
        <v>#DIV/0!</v>
      </c>
      <c r="I909" s="29" t="e">
        <f>IF($A909=$C$2,runs!S906,1/0)</f>
        <v>#DIV/0!</v>
      </c>
      <c r="J909" s="29" t="e">
        <f>IF($A909=$C$2,runs!O906/runs!M906,1/0)</f>
        <v>#DIV/0!</v>
      </c>
      <c r="K909" s="29" t="e">
        <f t="shared" si="14"/>
        <v>#DIV/0!</v>
      </c>
      <c r="L909" s="29" t="e">
        <f>IF($A909=$C$2,runs!W906,1/0)</f>
        <v>#DIV/0!</v>
      </c>
      <c r="M909" s="29" t="e">
        <f>IF($A909=$C$2,runs!X906,1/0)</f>
        <v>#DIV/0!</v>
      </c>
    </row>
    <row r="910" spans="1:13" x14ac:dyDescent="0.2">
      <c r="A910" s="29">
        <f>runs!C907</f>
        <v>0</v>
      </c>
      <c r="B910" s="29" t="str">
        <f>IF($A910=$C$2,runs!B907," ")</f>
        <v xml:space="preserve"> </v>
      </c>
      <c r="C910" s="29" t="e">
        <f>IF($A910=$C$2,runs!A907,1/0)</f>
        <v>#DIV/0!</v>
      </c>
      <c r="D910" s="29" t="e">
        <f>IF($A910=$C$2,Rohdaten!I907,1/0)</f>
        <v>#DIV/0!</v>
      </c>
      <c r="E910" s="29" t="e">
        <f>IF($A910=$C$2,runs!L907/runs!M907,1/0)</f>
        <v>#DIV/0!</v>
      </c>
      <c r="F910" s="29" t="e">
        <f>IF($A910=$C$2,runs!P907,1/0)</f>
        <v>#DIV/0!</v>
      </c>
      <c r="G910" s="29" t="e">
        <f>IF($A910=$C$2,runs!Q907,1/0)</f>
        <v>#DIV/0!</v>
      </c>
      <c r="H910" s="29" t="e">
        <f>IF($A910=$C$2,runs!R907,1/0)</f>
        <v>#DIV/0!</v>
      </c>
      <c r="I910" s="29" t="e">
        <f>IF($A910=$C$2,runs!S907,1/0)</f>
        <v>#DIV/0!</v>
      </c>
      <c r="J910" s="29" t="e">
        <f>IF($A910=$C$2,runs!O907/runs!M907,1/0)</f>
        <v>#DIV/0!</v>
      </c>
      <c r="K910" s="29" t="e">
        <f t="shared" si="14"/>
        <v>#DIV/0!</v>
      </c>
      <c r="L910" s="29" t="e">
        <f>IF($A910=$C$2,runs!W907,1/0)</f>
        <v>#DIV/0!</v>
      </c>
      <c r="M910" s="29" t="e">
        <f>IF($A910=$C$2,runs!X907,1/0)</f>
        <v>#DIV/0!</v>
      </c>
    </row>
    <row r="911" spans="1:13" x14ac:dyDescent="0.2">
      <c r="A911" s="29">
        <f>runs!C908</f>
        <v>0</v>
      </c>
      <c r="B911" s="29" t="str">
        <f>IF($A911=$C$2,runs!B908," ")</f>
        <v xml:space="preserve"> </v>
      </c>
      <c r="C911" s="29" t="e">
        <f>IF($A911=$C$2,runs!A908,1/0)</f>
        <v>#DIV/0!</v>
      </c>
      <c r="D911" s="29" t="e">
        <f>IF($A911=$C$2,Rohdaten!I908,1/0)</f>
        <v>#DIV/0!</v>
      </c>
      <c r="E911" s="29" t="e">
        <f>IF($A911=$C$2,runs!L908/runs!M908,1/0)</f>
        <v>#DIV/0!</v>
      </c>
      <c r="F911" s="29" t="e">
        <f>IF($A911=$C$2,runs!P908,1/0)</f>
        <v>#DIV/0!</v>
      </c>
      <c r="G911" s="29" t="e">
        <f>IF($A911=$C$2,runs!Q908,1/0)</f>
        <v>#DIV/0!</v>
      </c>
      <c r="H911" s="29" t="e">
        <f>IF($A911=$C$2,runs!R908,1/0)</f>
        <v>#DIV/0!</v>
      </c>
      <c r="I911" s="29" t="e">
        <f>IF($A911=$C$2,runs!S908,1/0)</f>
        <v>#DIV/0!</v>
      </c>
      <c r="J911" s="29" t="e">
        <f>IF($A911=$C$2,runs!O908/runs!M908,1/0)</f>
        <v>#DIV/0!</v>
      </c>
      <c r="K911" s="29" t="e">
        <f t="shared" si="14"/>
        <v>#DIV/0!</v>
      </c>
      <c r="L911" s="29" t="e">
        <f>IF($A911=$C$2,runs!W908,1/0)</f>
        <v>#DIV/0!</v>
      </c>
      <c r="M911" s="29" t="e">
        <f>IF($A911=$C$2,runs!X908,1/0)</f>
        <v>#DIV/0!</v>
      </c>
    </row>
    <row r="912" spans="1:13" x14ac:dyDescent="0.2">
      <c r="A912" s="29">
        <f>runs!C909</f>
        <v>0</v>
      </c>
      <c r="B912" s="29" t="str">
        <f>IF($A912=$C$2,runs!B909," ")</f>
        <v xml:space="preserve"> </v>
      </c>
      <c r="C912" s="29" t="e">
        <f>IF($A912=$C$2,runs!A909,1/0)</f>
        <v>#DIV/0!</v>
      </c>
      <c r="D912" s="29" t="e">
        <f>IF($A912=$C$2,Rohdaten!I909,1/0)</f>
        <v>#DIV/0!</v>
      </c>
      <c r="E912" s="29" t="e">
        <f>IF($A912=$C$2,runs!L909/runs!M909,1/0)</f>
        <v>#DIV/0!</v>
      </c>
      <c r="F912" s="29" t="e">
        <f>IF($A912=$C$2,runs!P909,1/0)</f>
        <v>#DIV/0!</v>
      </c>
      <c r="G912" s="29" t="e">
        <f>IF($A912=$C$2,runs!Q909,1/0)</f>
        <v>#DIV/0!</v>
      </c>
      <c r="H912" s="29" t="e">
        <f>IF($A912=$C$2,runs!R909,1/0)</f>
        <v>#DIV/0!</v>
      </c>
      <c r="I912" s="29" t="e">
        <f>IF($A912=$C$2,runs!S909,1/0)</f>
        <v>#DIV/0!</v>
      </c>
      <c r="J912" s="29" t="e">
        <f>IF($A912=$C$2,runs!O909/runs!M909,1/0)</f>
        <v>#DIV/0!</v>
      </c>
      <c r="K912" s="29" t="e">
        <f t="shared" si="14"/>
        <v>#DIV/0!</v>
      </c>
      <c r="L912" s="29" t="e">
        <f>IF($A912=$C$2,runs!W909,1/0)</f>
        <v>#DIV/0!</v>
      </c>
      <c r="M912" s="29" t="e">
        <f>IF($A912=$C$2,runs!X909,1/0)</f>
        <v>#DIV/0!</v>
      </c>
    </row>
    <row r="913" spans="1:13" x14ac:dyDescent="0.2">
      <c r="A913" s="29">
        <f>runs!C910</f>
        <v>0</v>
      </c>
      <c r="B913" s="29" t="str">
        <f>IF($A913=$C$2,runs!B910," ")</f>
        <v xml:space="preserve"> </v>
      </c>
      <c r="C913" s="29" t="e">
        <f>IF($A913=$C$2,runs!A910,1/0)</f>
        <v>#DIV/0!</v>
      </c>
      <c r="D913" s="29" t="e">
        <f>IF($A913=$C$2,Rohdaten!I910,1/0)</f>
        <v>#DIV/0!</v>
      </c>
      <c r="E913" s="29" t="e">
        <f>IF($A913=$C$2,runs!L910/runs!M910,1/0)</f>
        <v>#DIV/0!</v>
      </c>
      <c r="F913" s="29" t="e">
        <f>IF($A913=$C$2,runs!P910,1/0)</f>
        <v>#DIV/0!</v>
      </c>
      <c r="G913" s="29" t="e">
        <f>IF($A913=$C$2,runs!Q910,1/0)</f>
        <v>#DIV/0!</v>
      </c>
      <c r="H913" s="29" t="e">
        <f>IF($A913=$C$2,runs!R910,1/0)</f>
        <v>#DIV/0!</v>
      </c>
      <c r="I913" s="29" t="e">
        <f>IF($A913=$C$2,runs!S910,1/0)</f>
        <v>#DIV/0!</v>
      </c>
      <c r="J913" s="29" t="e">
        <f>IF($A913=$C$2,runs!O910/runs!M910,1/0)</f>
        <v>#DIV/0!</v>
      </c>
      <c r="K913" s="29" t="e">
        <f t="shared" si="14"/>
        <v>#DIV/0!</v>
      </c>
      <c r="L913" s="29" t="e">
        <f>IF($A913=$C$2,runs!W910,1/0)</f>
        <v>#DIV/0!</v>
      </c>
      <c r="M913" s="29" t="e">
        <f>IF($A913=$C$2,runs!X910,1/0)</f>
        <v>#DIV/0!</v>
      </c>
    </row>
    <row r="914" spans="1:13" x14ac:dyDescent="0.2">
      <c r="A914" s="29">
        <f>runs!C911</f>
        <v>0</v>
      </c>
      <c r="B914" s="29" t="str">
        <f>IF($A914=$C$2,runs!B911," ")</f>
        <v xml:space="preserve"> </v>
      </c>
      <c r="C914" s="29" t="e">
        <f>IF($A914=$C$2,runs!A911,1/0)</f>
        <v>#DIV/0!</v>
      </c>
      <c r="D914" s="29" t="e">
        <f>IF($A914=$C$2,Rohdaten!I911,1/0)</f>
        <v>#DIV/0!</v>
      </c>
      <c r="E914" s="29" t="e">
        <f>IF($A914=$C$2,runs!L911/runs!M911,1/0)</f>
        <v>#DIV/0!</v>
      </c>
      <c r="F914" s="29" t="e">
        <f>IF($A914=$C$2,runs!P911,1/0)</f>
        <v>#DIV/0!</v>
      </c>
      <c r="G914" s="29" t="e">
        <f>IF($A914=$C$2,runs!Q911,1/0)</f>
        <v>#DIV/0!</v>
      </c>
      <c r="H914" s="29" t="e">
        <f>IF($A914=$C$2,runs!R911,1/0)</f>
        <v>#DIV/0!</v>
      </c>
      <c r="I914" s="29" t="e">
        <f>IF($A914=$C$2,runs!S911,1/0)</f>
        <v>#DIV/0!</v>
      </c>
      <c r="J914" s="29" t="e">
        <f>IF($A914=$C$2,runs!O911/runs!M911,1/0)</f>
        <v>#DIV/0!</v>
      </c>
      <c r="K914" s="29" t="e">
        <f t="shared" si="14"/>
        <v>#DIV/0!</v>
      </c>
      <c r="L914" s="29" t="e">
        <f>IF($A914=$C$2,runs!W911,1/0)</f>
        <v>#DIV/0!</v>
      </c>
      <c r="M914" s="29" t="e">
        <f>IF($A914=$C$2,runs!X911,1/0)</f>
        <v>#DIV/0!</v>
      </c>
    </row>
    <row r="915" spans="1:13" x14ac:dyDescent="0.2">
      <c r="A915" s="29">
        <f>runs!C912</f>
        <v>0</v>
      </c>
      <c r="B915" s="29" t="str">
        <f>IF($A915=$C$2,runs!B912," ")</f>
        <v xml:space="preserve"> </v>
      </c>
      <c r="C915" s="29" t="e">
        <f>IF($A915=$C$2,runs!A912,1/0)</f>
        <v>#DIV/0!</v>
      </c>
      <c r="D915" s="29" t="e">
        <f>IF($A915=$C$2,Rohdaten!I912,1/0)</f>
        <v>#DIV/0!</v>
      </c>
      <c r="E915" s="29" t="e">
        <f>IF($A915=$C$2,runs!L912/runs!M912,1/0)</f>
        <v>#DIV/0!</v>
      </c>
      <c r="F915" s="29" t="e">
        <f>IF($A915=$C$2,runs!P912,1/0)</f>
        <v>#DIV/0!</v>
      </c>
      <c r="G915" s="29" t="e">
        <f>IF($A915=$C$2,runs!Q912,1/0)</f>
        <v>#DIV/0!</v>
      </c>
      <c r="H915" s="29" t="e">
        <f>IF($A915=$C$2,runs!R912,1/0)</f>
        <v>#DIV/0!</v>
      </c>
      <c r="I915" s="29" t="e">
        <f>IF($A915=$C$2,runs!S912,1/0)</f>
        <v>#DIV/0!</v>
      </c>
      <c r="J915" s="29" t="e">
        <f>IF($A915=$C$2,runs!O912/runs!M912,1/0)</f>
        <v>#DIV/0!</v>
      </c>
      <c r="K915" s="29" t="e">
        <f t="shared" si="14"/>
        <v>#DIV/0!</v>
      </c>
      <c r="L915" s="29" t="e">
        <f>IF($A915=$C$2,runs!W912,1/0)</f>
        <v>#DIV/0!</v>
      </c>
      <c r="M915" s="29" t="e">
        <f>IF($A915=$C$2,runs!X912,1/0)</f>
        <v>#DIV/0!</v>
      </c>
    </row>
    <row r="916" spans="1:13" x14ac:dyDescent="0.2">
      <c r="A916" s="29">
        <f>runs!C913</f>
        <v>0</v>
      </c>
      <c r="B916" s="29" t="str">
        <f>IF($A916=$C$2,runs!B913," ")</f>
        <v xml:space="preserve"> </v>
      </c>
      <c r="C916" s="29" t="e">
        <f>IF($A916=$C$2,runs!A913,1/0)</f>
        <v>#DIV/0!</v>
      </c>
      <c r="D916" s="29" t="e">
        <f>IF($A916=$C$2,Rohdaten!I913,1/0)</f>
        <v>#DIV/0!</v>
      </c>
      <c r="E916" s="29" t="e">
        <f>IF($A916=$C$2,runs!L913/runs!M913,1/0)</f>
        <v>#DIV/0!</v>
      </c>
      <c r="F916" s="29" t="e">
        <f>IF($A916=$C$2,runs!P913,1/0)</f>
        <v>#DIV/0!</v>
      </c>
      <c r="G916" s="29" t="e">
        <f>IF($A916=$C$2,runs!Q913,1/0)</f>
        <v>#DIV/0!</v>
      </c>
      <c r="H916" s="29" t="e">
        <f>IF($A916=$C$2,runs!R913,1/0)</f>
        <v>#DIV/0!</v>
      </c>
      <c r="I916" s="29" t="e">
        <f>IF($A916=$C$2,runs!S913,1/0)</f>
        <v>#DIV/0!</v>
      </c>
      <c r="J916" s="29" t="e">
        <f>IF($A916=$C$2,runs!O913/runs!M913,1/0)</f>
        <v>#DIV/0!</v>
      </c>
      <c r="K916" s="29" t="e">
        <f t="shared" si="14"/>
        <v>#DIV/0!</v>
      </c>
      <c r="L916" s="29" t="e">
        <f>IF($A916=$C$2,runs!W913,1/0)</f>
        <v>#DIV/0!</v>
      </c>
      <c r="M916" s="29" t="e">
        <f>IF($A916=$C$2,runs!X913,1/0)</f>
        <v>#DIV/0!</v>
      </c>
    </row>
    <row r="917" spans="1:13" x14ac:dyDescent="0.2">
      <c r="A917" s="29">
        <f>runs!C914</f>
        <v>0</v>
      </c>
      <c r="B917" s="29" t="str">
        <f>IF($A917=$C$2,runs!B914," ")</f>
        <v xml:space="preserve"> </v>
      </c>
      <c r="C917" s="29" t="e">
        <f>IF($A917=$C$2,runs!A914,1/0)</f>
        <v>#DIV/0!</v>
      </c>
      <c r="D917" s="29" t="e">
        <f>IF($A917=$C$2,Rohdaten!I914,1/0)</f>
        <v>#DIV/0!</v>
      </c>
      <c r="E917" s="29" t="e">
        <f>IF($A917=$C$2,runs!L914/runs!M914,1/0)</f>
        <v>#DIV/0!</v>
      </c>
      <c r="F917" s="29" t="e">
        <f>IF($A917=$C$2,runs!P914,1/0)</f>
        <v>#DIV/0!</v>
      </c>
      <c r="G917" s="29" t="e">
        <f>IF($A917=$C$2,runs!Q914,1/0)</f>
        <v>#DIV/0!</v>
      </c>
      <c r="H917" s="29" t="e">
        <f>IF($A917=$C$2,runs!R914,1/0)</f>
        <v>#DIV/0!</v>
      </c>
      <c r="I917" s="29" t="e">
        <f>IF($A917=$C$2,runs!S914,1/0)</f>
        <v>#DIV/0!</v>
      </c>
      <c r="J917" s="29" t="e">
        <f>IF($A917=$C$2,runs!O914/runs!M914,1/0)</f>
        <v>#DIV/0!</v>
      </c>
      <c r="K917" s="29" t="e">
        <f t="shared" si="14"/>
        <v>#DIV/0!</v>
      </c>
      <c r="L917" s="29" t="e">
        <f>IF($A917=$C$2,runs!W914,1/0)</f>
        <v>#DIV/0!</v>
      </c>
      <c r="M917" s="29" t="e">
        <f>IF($A917=$C$2,runs!X914,1/0)</f>
        <v>#DIV/0!</v>
      </c>
    </row>
    <row r="918" spans="1:13" x14ac:dyDescent="0.2">
      <c r="A918" s="29">
        <f>runs!C915</f>
        <v>0</v>
      </c>
      <c r="B918" s="29" t="str">
        <f>IF($A918=$C$2,runs!B915," ")</f>
        <v xml:space="preserve"> </v>
      </c>
      <c r="C918" s="29" t="e">
        <f>IF($A918=$C$2,runs!A915,1/0)</f>
        <v>#DIV/0!</v>
      </c>
      <c r="D918" s="29" t="e">
        <f>IF($A918=$C$2,Rohdaten!I915,1/0)</f>
        <v>#DIV/0!</v>
      </c>
      <c r="E918" s="29" t="e">
        <f>IF($A918=$C$2,runs!L915/runs!M915,1/0)</f>
        <v>#DIV/0!</v>
      </c>
      <c r="F918" s="29" t="e">
        <f>IF($A918=$C$2,runs!P915,1/0)</f>
        <v>#DIV/0!</v>
      </c>
      <c r="G918" s="29" t="e">
        <f>IF($A918=$C$2,runs!Q915,1/0)</f>
        <v>#DIV/0!</v>
      </c>
      <c r="H918" s="29" t="e">
        <f>IF($A918=$C$2,runs!R915,1/0)</f>
        <v>#DIV/0!</v>
      </c>
      <c r="I918" s="29" t="e">
        <f>IF($A918=$C$2,runs!S915,1/0)</f>
        <v>#DIV/0!</v>
      </c>
      <c r="J918" s="29" t="e">
        <f>IF($A918=$C$2,runs!O915/runs!M915,1/0)</f>
        <v>#DIV/0!</v>
      </c>
      <c r="K918" s="29" t="e">
        <f t="shared" si="14"/>
        <v>#DIV/0!</v>
      </c>
      <c r="L918" s="29" t="e">
        <f>IF($A918=$C$2,runs!W915,1/0)</f>
        <v>#DIV/0!</v>
      </c>
      <c r="M918" s="29" t="e">
        <f>IF($A918=$C$2,runs!X915,1/0)</f>
        <v>#DIV/0!</v>
      </c>
    </row>
    <row r="919" spans="1:13" x14ac:dyDescent="0.2">
      <c r="A919" s="29">
        <f>runs!C916</f>
        <v>0</v>
      </c>
      <c r="B919" s="29" t="str">
        <f>IF($A919=$C$2,runs!B916," ")</f>
        <v xml:space="preserve"> </v>
      </c>
      <c r="C919" s="29" t="e">
        <f>IF($A919=$C$2,runs!A916,1/0)</f>
        <v>#DIV/0!</v>
      </c>
      <c r="D919" s="29" t="e">
        <f>IF($A919=$C$2,Rohdaten!I916,1/0)</f>
        <v>#DIV/0!</v>
      </c>
      <c r="E919" s="29" t="e">
        <f>IF($A919=$C$2,runs!L916/runs!M916,1/0)</f>
        <v>#DIV/0!</v>
      </c>
      <c r="F919" s="29" t="e">
        <f>IF($A919=$C$2,runs!P916,1/0)</f>
        <v>#DIV/0!</v>
      </c>
      <c r="G919" s="29" t="e">
        <f>IF($A919=$C$2,runs!Q916,1/0)</f>
        <v>#DIV/0!</v>
      </c>
      <c r="H919" s="29" t="e">
        <f>IF($A919=$C$2,runs!R916,1/0)</f>
        <v>#DIV/0!</v>
      </c>
      <c r="I919" s="29" t="e">
        <f>IF($A919=$C$2,runs!S916,1/0)</f>
        <v>#DIV/0!</v>
      </c>
      <c r="J919" s="29" t="e">
        <f>IF($A919=$C$2,runs!O916/runs!M916,1/0)</f>
        <v>#DIV/0!</v>
      </c>
      <c r="K919" s="29" t="e">
        <f t="shared" si="14"/>
        <v>#DIV/0!</v>
      </c>
      <c r="L919" s="29" t="e">
        <f>IF($A919=$C$2,runs!W916,1/0)</f>
        <v>#DIV/0!</v>
      </c>
      <c r="M919" s="29" t="e">
        <f>IF($A919=$C$2,runs!X916,1/0)</f>
        <v>#DIV/0!</v>
      </c>
    </row>
    <row r="920" spans="1:13" x14ac:dyDescent="0.2">
      <c r="A920" s="29">
        <f>runs!C917</f>
        <v>0</v>
      </c>
      <c r="B920" s="29" t="str">
        <f>IF($A920=$C$2,runs!B917," ")</f>
        <v xml:space="preserve"> </v>
      </c>
      <c r="C920" s="29" t="e">
        <f>IF($A920=$C$2,runs!A917,1/0)</f>
        <v>#DIV/0!</v>
      </c>
      <c r="D920" s="29" t="e">
        <f>IF($A920=$C$2,Rohdaten!I917,1/0)</f>
        <v>#DIV/0!</v>
      </c>
      <c r="E920" s="29" t="e">
        <f>IF($A920=$C$2,runs!L917/runs!M917,1/0)</f>
        <v>#DIV/0!</v>
      </c>
      <c r="F920" s="29" t="e">
        <f>IF($A920=$C$2,runs!P917,1/0)</f>
        <v>#DIV/0!</v>
      </c>
      <c r="G920" s="29" t="e">
        <f>IF($A920=$C$2,runs!Q917,1/0)</f>
        <v>#DIV/0!</v>
      </c>
      <c r="H920" s="29" t="e">
        <f>IF($A920=$C$2,runs!R917,1/0)</f>
        <v>#DIV/0!</v>
      </c>
      <c r="I920" s="29" t="e">
        <f>IF($A920=$C$2,runs!S917,1/0)</f>
        <v>#DIV/0!</v>
      </c>
      <c r="J920" s="29" t="e">
        <f>IF($A920=$C$2,runs!O917/runs!M917,1/0)</f>
        <v>#DIV/0!</v>
      </c>
      <c r="K920" s="29" t="e">
        <f t="shared" si="14"/>
        <v>#DIV/0!</v>
      </c>
      <c r="L920" s="29" t="e">
        <f>IF($A920=$C$2,runs!W917,1/0)</f>
        <v>#DIV/0!</v>
      </c>
      <c r="M920" s="29" t="e">
        <f>IF($A920=$C$2,runs!X917,1/0)</f>
        <v>#DIV/0!</v>
      </c>
    </row>
    <row r="921" spans="1:13" x14ac:dyDescent="0.2">
      <c r="A921" s="29">
        <f>runs!C918</f>
        <v>0</v>
      </c>
      <c r="B921" s="29" t="str">
        <f>IF($A921=$C$2,runs!B918," ")</f>
        <v xml:space="preserve"> </v>
      </c>
      <c r="C921" s="29" t="e">
        <f>IF($A921=$C$2,runs!A918,1/0)</f>
        <v>#DIV/0!</v>
      </c>
      <c r="D921" s="29" t="e">
        <f>IF($A921=$C$2,Rohdaten!I918,1/0)</f>
        <v>#DIV/0!</v>
      </c>
      <c r="E921" s="29" t="e">
        <f>IF($A921=$C$2,runs!L918/runs!M918,1/0)</f>
        <v>#DIV/0!</v>
      </c>
      <c r="F921" s="29" t="e">
        <f>IF($A921=$C$2,runs!P918,1/0)</f>
        <v>#DIV/0!</v>
      </c>
      <c r="G921" s="29" t="e">
        <f>IF($A921=$C$2,runs!Q918,1/0)</f>
        <v>#DIV/0!</v>
      </c>
      <c r="H921" s="29" t="e">
        <f>IF($A921=$C$2,runs!R918,1/0)</f>
        <v>#DIV/0!</v>
      </c>
      <c r="I921" s="29" t="e">
        <f>IF($A921=$C$2,runs!S918,1/0)</f>
        <v>#DIV/0!</v>
      </c>
      <c r="J921" s="29" t="e">
        <f>IF($A921=$C$2,runs!O918/runs!M918,1/0)</f>
        <v>#DIV/0!</v>
      </c>
      <c r="K921" s="29" t="e">
        <f t="shared" si="14"/>
        <v>#DIV/0!</v>
      </c>
      <c r="L921" s="29" t="e">
        <f>IF($A921=$C$2,runs!W918,1/0)</f>
        <v>#DIV/0!</v>
      </c>
      <c r="M921" s="29" t="e">
        <f>IF($A921=$C$2,runs!X918,1/0)</f>
        <v>#DIV/0!</v>
      </c>
    </row>
    <row r="922" spans="1:13" x14ac:dyDescent="0.2">
      <c r="A922" s="29">
        <f>runs!C919</f>
        <v>0</v>
      </c>
      <c r="B922" s="29" t="str">
        <f>IF($A922=$C$2,runs!B919," ")</f>
        <v xml:space="preserve"> </v>
      </c>
      <c r="C922" s="29" t="e">
        <f>IF($A922=$C$2,runs!A919,1/0)</f>
        <v>#DIV/0!</v>
      </c>
      <c r="D922" s="29" t="e">
        <f>IF($A922=$C$2,Rohdaten!I919,1/0)</f>
        <v>#DIV/0!</v>
      </c>
      <c r="E922" s="29" t="e">
        <f>IF($A922=$C$2,runs!L919/runs!M919,1/0)</f>
        <v>#DIV/0!</v>
      </c>
      <c r="F922" s="29" t="e">
        <f>IF($A922=$C$2,runs!P919,1/0)</f>
        <v>#DIV/0!</v>
      </c>
      <c r="G922" s="29" t="e">
        <f>IF($A922=$C$2,runs!Q919,1/0)</f>
        <v>#DIV/0!</v>
      </c>
      <c r="H922" s="29" t="e">
        <f>IF($A922=$C$2,runs!R919,1/0)</f>
        <v>#DIV/0!</v>
      </c>
      <c r="I922" s="29" t="e">
        <f>IF($A922=$C$2,runs!S919,1/0)</f>
        <v>#DIV/0!</v>
      </c>
      <c r="J922" s="29" t="e">
        <f>IF($A922=$C$2,runs!O919/runs!M919,1/0)</f>
        <v>#DIV/0!</v>
      </c>
      <c r="K922" s="29" t="e">
        <f t="shared" si="14"/>
        <v>#DIV/0!</v>
      </c>
      <c r="L922" s="29" t="e">
        <f>IF($A922=$C$2,runs!W919,1/0)</f>
        <v>#DIV/0!</v>
      </c>
      <c r="M922" s="29" t="e">
        <f>IF($A922=$C$2,runs!X919,1/0)</f>
        <v>#DIV/0!</v>
      </c>
    </row>
    <row r="923" spans="1:13" x14ac:dyDescent="0.2">
      <c r="A923" s="29">
        <f>runs!C920</f>
        <v>0</v>
      </c>
      <c r="B923" s="29" t="str">
        <f>IF($A923=$C$2,runs!B920," ")</f>
        <v xml:space="preserve"> </v>
      </c>
      <c r="C923" s="29" t="e">
        <f>IF($A923=$C$2,runs!A920,1/0)</f>
        <v>#DIV/0!</v>
      </c>
      <c r="D923" s="29" t="e">
        <f>IF($A923=$C$2,Rohdaten!I920,1/0)</f>
        <v>#DIV/0!</v>
      </c>
      <c r="E923" s="29" t="e">
        <f>IF($A923=$C$2,runs!L920/runs!M920,1/0)</f>
        <v>#DIV/0!</v>
      </c>
      <c r="F923" s="29" t="e">
        <f>IF($A923=$C$2,runs!P920,1/0)</f>
        <v>#DIV/0!</v>
      </c>
      <c r="G923" s="29" t="e">
        <f>IF($A923=$C$2,runs!Q920,1/0)</f>
        <v>#DIV/0!</v>
      </c>
      <c r="H923" s="29" t="e">
        <f>IF($A923=$C$2,runs!R920,1/0)</f>
        <v>#DIV/0!</v>
      </c>
      <c r="I923" s="29" t="e">
        <f>IF($A923=$C$2,runs!S920,1/0)</f>
        <v>#DIV/0!</v>
      </c>
      <c r="J923" s="29" t="e">
        <f>IF($A923=$C$2,runs!O920/runs!M920,1/0)</f>
        <v>#DIV/0!</v>
      </c>
      <c r="K923" s="29" t="e">
        <f t="shared" si="14"/>
        <v>#DIV/0!</v>
      </c>
      <c r="L923" s="29" t="e">
        <f>IF($A923=$C$2,runs!W920,1/0)</f>
        <v>#DIV/0!</v>
      </c>
      <c r="M923" s="29" t="e">
        <f>IF($A923=$C$2,runs!X920,1/0)</f>
        <v>#DIV/0!</v>
      </c>
    </row>
    <row r="924" spans="1:13" x14ac:dyDescent="0.2">
      <c r="A924" s="29">
        <f>runs!C921</f>
        <v>0</v>
      </c>
      <c r="B924" s="29" t="str">
        <f>IF($A924=$C$2,runs!B921," ")</f>
        <v xml:space="preserve"> </v>
      </c>
      <c r="C924" s="29" t="e">
        <f>IF($A924=$C$2,runs!A921,1/0)</f>
        <v>#DIV/0!</v>
      </c>
      <c r="D924" s="29" t="e">
        <f>IF($A924=$C$2,Rohdaten!I921,1/0)</f>
        <v>#DIV/0!</v>
      </c>
      <c r="E924" s="29" t="e">
        <f>IF($A924=$C$2,runs!L921/runs!M921,1/0)</f>
        <v>#DIV/0!</v>
      </c>
      <c r="F924" s="29" t="e">
        <f>IF($A924=$C$2,runs!P921,1/0)</f>
        <v>#DIV/0!</v>
      </c>
      <c r="G924" s="29" t="e">
        <f>IF($A924=$C$2,runs!Q921,1/0)</f>
        <v>#DIV/0!</v>
      </c>
      <c r="H924" s="29" t="e">
        <f>IF($A924=$C$2,runs!R921,1/0)</f>
        <v>#DIV/0!</v>
      </c>
      <c r="I924" s="29" t="e">
        <f>IF($A924=$C$2,runs!S921,1/0)</f>
        <v>#DIV/0!</v>
      </c>
      <c r="J924" s="29" t="e">
        <f>IF($A924=$C$2,runs!O921/runs!M921,1/0)</f>
        <v>#DIV/0!</v>
      </c>
      <c r="K924" s="29" t="e">
        <f t="shared" si="14"/>
        <v>#DIV/0!</v>
      </c>
      <c r="L924" s="29" t="e">
        <f>IF($A924=$C$2,runs!W921,1/0)</f>
        <v>#DIV/0!</v>
      </c>
      <c r="M924" s="29" t="e">
        <f>IF($A924=$C$2,runs!X921,1/0)</f>
        <v>#DIV/0!</v>
      </c>
    </row>
    <row r="925" spans="1:13" x14ac:dyDescent="0.2">
      <c r="A925" s="29">
        <f>runs!C922</f>
        <v>0</v>
      </c>
      <c r="B925" s="29" t="str">
        <f>IF($A925=$C$2,runs!B922," ")</f>
        <v xml:space="preserve"> </v>
      </c>
      <c r="C925" s="29" t="e">
        <f>IF($A925=$C$2,runs!A922,1/0)</f>
        <v>#DIV/0!</v>
      </c>
      <c r="D925" s="29" t="e">
        <f>IF($A925=$C$2,Rohdaten!I922,1/0)</f>
        <v>#DIV/0!</v>
      </c>
      <c r="E925" s="29" t="e">
        <f>IF($A925=$C$2,runs!L922/runs!M922,1/0)</f>
        <v>#DIV/0!</v>
      </c>
      <c r="F925" s="29" t="e">
        <f>IF($A925=$C$2,runs!P922,1/0)</f>
        <v>#DIV/0!</v>
      </c>
      <c r="G925" s="29" t="e">
        <f>IF($A925=$C$2,runs!Q922,1/0)</f>
        <v>#DIV/0!</v>
      </c>
      <c r="H925" s="29" t="e">
        <f>IF($A925=$C$2,runs!R922,1/0)</f>
        <v>#DIV/0!</v>
      </c>
      <c r="I925" s="29" t="e">
        <f>IF($A925=$C$2,runs!S922,1/0)</f>
        <v>#DIV/0!</v>
      </c>
      <c r="J925" s="29" t="e">
        <f>IF($A925=$C$2,runs!O922/runs!M922,1/0)</f>
        <v>#DIV/0!</v>
      </c>
      <c r="K925" s="29" t="e">
        <f t="shared" si="14"/>
        <v>#DIV/0!</v>
      </c>
      <c r="L925" s="29" t="e">
        <f>IF($A925=$C$2,runs!W922,1/0)</f>
        <v>#DIV/0!</v>
      </c>
      <c r="M925" s="29" t="e">
        <f>IF($A925=$C$2,runs!X922,1/0)</f>
        <v>#DIV/0!</v>
      </c>
    </row>
    <row r="926" spans="1:13" x14ac:dyDescent="0.2">
      <c r="A926" s="29">
        <f>runs!C923</f>
        <v>0</v>
      </c>
      <c r="B926" s="29" t="str">
        <f>IF($A926=$C$2,runs!B923," ")</f>
        <v xml:space="preserve"> </v>
      </c>
      <c r="C926" s="29" t="e">
        <f>IF($A926=$C$2,runs!A923,1/0)</f>
        <v>#DIV/0!</v>
      </c>
      <c r="D926" s="29" t="e">
        <f>IF($A926=$C$2,Rohdaten!I923,1/0)</f>
        <v>#DIV/0!</v>
      </c>
      <c r="E926" s="29" t="e">
        <f>IF($A926=$C$2,runs!L923/runs!M923,1/0)</f>
        <v>#DIV/0!</v>
      </c>
      <c r="F926" s="29" t="e">
        <f>IF($A926=$C$2,runs!P923,1/0)</f>
        <v>#DIV/0!</v>
      </c>
      <c r="G926" s="29" t="e">
        <f>IF($A926=$C$2,runs!Q923,1/0)</f>
        <v>#DIV/0!</v>
      </c>
      <c r="H926" s="29" t="e">
        <f>IF($A926=$C$2,runs!R923,1/0)</f>
        <v>#DIV/0!</v>
      </c>
      <c r="I926" s="29" t="e">
        <f>IF($A926=$C$2,runs!S923,1/0)</f>
        <v>#DIV/0!</v>
      </c>
      <c r="J926" s="29" t="e">
        <f>IF($A926=$C$2,runs!O923/runs!M923,1/0)</f>
        <v>#DIV/0!</v>
      </c>
      <c r="K926" s="29" t="e">
        <f t="shared" si="14"/>
        <v>#DIV/0!</v>
      </c>
      <c r="L926" s="29" t="e">
        <f>IF($A926=$C$2,runs!W923,1/0)</f>
        <v>#DIV/0!</v>
      </c>
      <c r="M926" s="29" t="e">
        <f>IF($A926=$C$2,runs!X923,1/0)</f>
        <v>#DIV/0!</v>
      </c>
    </row>
    <row r="927" spans="1:13" x14ac:dyDescent="0.2">
      <c r="A927" s="29">
        <f>runs!C924</f>
        <v>0</v>
      </c>
      <c r="B927" s="29" t="str">
        <f>IF($A927=$C$2,runs!B924," ")</f>
        <v xml:space="preserve"> </v>
      </c>
      <c r="C927" s="29" t="e">
        <f>IF($A927=$C$2,runs!A924,1/0)</f>
        <v>#DIV/0!</v>
      </c>
      <c r="D927" s="29" t="e">
        <f>IF($A927=$C$2,Rohdaten!I924,1/0)</f>
        <v>#DIV/0!</v>
      </c>
      <c r="E927" s="29" t="e">
        <f>IF($A927=$C$2,runs!L924/runs!M924,1/0)</f>
        <v>#DIV/0!</v>
      </c>
      <c r="F927" s="29" t="e">
        <f>IF($A927=$C$2,runs!P924,1/0)</f>
        <v>#DIV/0!</v>
      </c>
      <c r="G927" s="29" t="e">
        <f>IF($A927=$C$2,runs!Q924,1/0)</f>
        <v>#DIV/0!</v>
      </c>
      <c r="H927" s="29" t="e">
        <f>IF($A927=$C$2,runs!R924,1/0)</f>
        <v>#DIV/0!</v>
      </c>
      <c r="I927" s="29" t="e">
        <f>IF($A927=$C$2,runs!S924,1/0)</f>
        <v>#DIV/0!</v>
      </c>
      <c r="J927" s="29" t="e">
        <f>IF($A927=$C$2,runs!O924/runs!M924,1/0)</f>
        <v>#DIV/0!</v>
      </c>
      <c r="K927" s="29" t="e">
        <f t="shared" si="14"/>
        <v>#DIV/0!</v>
      </c>
      <c r="L927" s="29" t="e">
        <f>IF($A927=$C$2,runs!W924,1/0)</f>
        <v>#DIV/0!</v>
      </c>
      <c r="M927" s="29" t="e">
        <f>IF($A927=$C$2,runs!X924,1/0)</f>
        <v>#DIV/0!</v>
      </c>
    </row>
    <row r="928" spans="1:13" x14ac:dyDescent="0.2">
      <c r="A928" s="29">
        <f>runs!C925</f>
        <v>0</v>
      </c>
      <c r="B928" s="29" t="str">
        <f>IF($A928=$C$2,runs!B925," ")</f>
        <v xml:space="preserve"> </v>
      </c>
      <c r="C928" s="29" t="e">
        <f>IF($A928=$C$2,runs!A925,1/0)</f>
        <v>#DIV/0!</v>
      </c>
      <c r="D928" s="29" t="e">
        <f>IF($A928=$C$2,Rohdaten!I925,1/0)</f>
        <v>#DIV/0!</v>
      </c>
      <c r="E928" s="29" t="e">
        <f>IF($A928=$C$2,runs!L925/runs!M925,1/0)</f>
        <v>#DIV/0!</v>
      </c>
      <c r="F928" s="29" t="e">
        <f>IF($A928=$C$2,runs!P925,1/0)</f>
        <v>#DIV/0!</v>
      </c>
      <c r="G928" s="29" t="e">
        <f>IF($A928=$C$2,runs!Q925,1/0)</f>
        <v>#DIV/0!</v>
      </c>
      <c r="H928" s="29" t="e">
        <f>IF($A928=$C$2,runs!R925,1/0)</f>
        <v>#DIV/0!</v>
      </c>
      <c r="I928" s="29" t="e">
        <f>IF($A928=$C$2,runs!S925,1/0)</f>
        <v>#DIV/0!</v>
      </c>
      <c r="J928" s="29" t="e">
        <f>IF($A928=$C$2,runs!O925/runs!M925,1/0)</f>
        <v>#DIV/0!</v>
      </c>
      <c r="K928" s="29" t="e">
        <f t="shared" si="14"/>
        <v>#DIV/0!</v>
      </c>
      <c r="L928" s="29" t="e">
        <f>IF($A928=$C$2,runs!W925,1/0)</f>
        <v>#DIV/0!</v>
      </c>
      <c r="M928" s="29" t="e">
        <f>IF($A928=$C$2,runs!X925,1/0)</f>
        <v>#DIV/0!</v>
      </c>
    </row>
    <row r="929" spans="1:13" x14ac:dyDescent="0.2">
      <c r="A929" s="29">
        <f>runs!C926</f>
        <v>0</v>
      </c>
      <c r="B929" s="29" t="str">
        <f>IF($A929=$C$2,runs!B926," ")</f>
        <v xml:space="preserve"> </v>
      </c>
      <c r="C929" s="29" t="e">
        <f>IF($A929=$C$2,runs!A926,1/0)</f>
        <v>#DIV/0!</v>
      </c>
      <c r="D929" s="29" t="e">
        <f>IF($A929=$C$2,Rohdaten!I926,1/0)</f>
        <v>#DIV/0!</v>
      </c>
      <c r="E929" s="29" t="e">
        <f>IF($A929=$C$2,runs!L926/runs!M926,1/0)</f>
        <v>#DIV/0!</v>
      </c>
      <c r="F929" s="29" t="e">
        <f>IF($A929=$C$2,runs!P926,1/0)</f>
        <v>#DIV/0!</v>
      </c>
      <c r="G929" s="29" t="e">
        <f>IF($A929=$C$2,runs!Q926,1/0)</f>
        <v>#DIV/0!</v>
      </c>
      <c r="H929" s="29" t="e">
        <f>IF($A929=$C$2,runs!R926,1/0)</f>
        <v>#DIV/0!</v>
      </c>
      <c r="I929" s="29" t="e">
        <f>IF($A929=$C$2,runs!S926,1/0)</f>
        <v>#DIV/0!</v>
      </c>
      <c r="J929" s="29" t="e">
        <f>IF($A929=$C$2,runs!O926/runs!M926,1/0)</f>
        <v>#DIV/0!</v>
      </c>
      <c r="K929" s="29" t="e">
        <f t="shared" si="14"/>
        <v>#DIV/0!</v>
      </c>
      <c r="L929" s="29" t="e">
        <f>IF($A929=$C$2,runs!W926,1/0)</f>
        <v>#DIV/0!</v>
      </c>
      <c r="M929" s="29" t="e">
        <f>IF($A929=$C$2,runs!X926,1/0)</f>
        <v>#DIV/0!</v>
      </c>
    </row>
    <row r="930" spans="1:13" x14ac:dyDescent="0.2">
      <c r="A930" s="29">
        <f>runs!C927</f>
        <v>0</v>
      </c>
      <c r="B930" s="29" t="str">
        <f>IF($A930=$C$2,runs!B927," ")</f>
        <v xml:space="preserve"> </v>
      </c>
      <c r="C930" s="29" t="e">
        <f>IF($A930=$C$2,runs!A927,1/0)</f>
        <v>#DIV/0!</v>
      </c>
      <c r="D930" s="29" t="e">
        <f>IF($A930=$C$2,Rohdaten!I927,1/0)</f>
        <v>#DIV/0!</v>
      </c>
      <c r="E930" s="29" t="e">
        <f>IF($A930=$C$2,runs!L927/runs!M927,1/0)</f>
        <v>#DIV/0!</v>
      </c>
      <c r="F930" s="29" t="e">
        <f>IF($A930=$C$2,runs!P927,1/0)</f>
        <v>#DIV/0!</v>
      </c>
      <c r="G930" s="29" t="e">
        <f>IF($A930=$C$2,runs!Q927,1/0)</f>
        <v>#DIV/0!</v>
      </c>
      <c r="H930" s="29" t="e">
        <f>IF($A930=$C$2,runs!R927,1/0)</f>
        <v>#DIV/0!</v>
      </c>
      <c r="I930" s="29" t="e">
        <f>IF($A930=$C$2,runs!S927,1/0)</f>
        <v>#DIV/0!</v>
      </c>
      <c r="J930" s="29" t="e">
        <f>IF($A930=$C$2,runs!O927/runs!M927,1/0)</f>
        <v>#DIV/0!</v>
      </c>
      <c r="K930" s="29" t="e">
        <f t="shared" si="14"/>
        <v>#DIV/0!</v>
      </c>
      <c r="L930" s="29" t="e">
        <f>IF($A930=$C$2,runs!W927,1/0)</f>
        <v>#DIV/0!</v>
      </c>
      <c r="M930" s="29" t="e">
        <f>IF($A930=$C$2,runs!X927,1/0)</f>
        <v>#DIV/0!</v>
      </c>
    </row>
    <row r="931" spans="1:13" x14ac:dyDescent="0.2">
      <c r="A931" s="29">
        <f>runs!C928</f>
        <v>0</v>
      </c>
      <c r="B931" s="29" t="str">
        <f>IF($A931=$C$2,runs!B928," ")</f>
        <v xml:space="preserve"> </v>
      </c>
      <c r="C931" s="29" t="e">
        <f>IF($A931=$C$2,runs!A928,1/0)</f>
        <v>#DIV/0!</v>
      </c>
      <c r="D931" s="29" t="e">
        <f>IF($A931=$C$2,Rohdaten!I928,1/0)</f>
        <v>#DIV/0!</v>
      </c>
      <c r="E931" s="29" t="e">
        <f>IF($A931=$C$2,runs!L928/runs!M928,1/0)</f>
        <v>#DIV/0!</v>
      </c>
      <c r="F931" s="29" t="e">
        <f>IF($A931=$C$2,runs!P928,1/0)</f>
        <v>#DIV/0!</v>
      </c>
      <c r="G931" s="29" t="e">
        <f>IF($A931=$C$2,runs!Q928,1/0)</f>
        <v>#DIV/0!</v>
      </c>
      <c r="H931" s="29" t="e">
        <f>IF($A931=$C$2,runs!R928,1/0)</f>
        <v>#DIV/0!</v>
      </c>
      <c r="I931" s="29" t="e">
        <f>IF($A931=$C$2,runs!S928,1/0)</f>
        <v>#DIV/0!</v>
      </c>
      <c r="J931" s="29" t="e">
        <f>IF($A931=$C$2,runs!O928/runs!M928,1/0)</f>
        <v>#DIV/0!</v>
      </c>
      <c r="K931" s="29" t="e">
        <f t="shared" si="14"/>
        <v>#DIV/0!</v>
      </c>
      <c r="L931" s="29" t="e">
        <f>IF($A931=$C$2,runs!W928,1/0)</f>
        <v>#DIV/0!</v>
      </c>
      <c r="M931" s="29" t="e">
        <f>IF($A931=$C$2,runs!X928,1/0)</f>
        <v>#DIV/0!</v>
      </c>
    </row>
    <row r="932" spans="1:13" x14ac:dyDescent="0.2">
      <c r="A932" s="29">
        <f>runs!C929</f>
        <v>0</v>
      </c>
      <c r="B932" s="29" t="str">
        <f>IF($A932=$C$2,runs!B929," ")</f>
        <v xml:space="preserve"> </v>
      </c>
      <c r="C932" s="29" t="e">
        <f>IF($A932=$C$2,runs!A929,1/0)</f>
        <v>#DIV/0!</v>
      </c>
      <c r="D932" s="29" t="e">
        <f>IF($A932=$C$2,Rohdaten!I929,1/0)</f>
        <v>#DIV/0!</v>
      </c>
      <c r="E932" s="29" t="e">
        <f>IF($A932=$C$2,runs!L929/runs!M929,1/0)</f>
        <v>#DIV/0!</v>
      </c>
      <c r="F932" s="29" t="e">
        <f>IF($A932=$C$2,runs!P929,1/0)</f>
        <v>#DIV/0!</v>
      </c>
      <c r="G932" s="29" t="e">
        <f>IF($A932=$C$2,runs!Q929,1/0)</f>
        <v>#DIV/0!</v>
      </c>
      <c r="H932" s="29" t="e">
        <f>IF($A932=$C$2,runs!R929,1/0)</f>
        <v>#DIV/0!</v>
      </c>
      <c r="I932" s="29" t="e">
        <f>IF($A932=$C$2,runs!S929,1/0)</f>
        <v>#DIV/0!</v>
      </c>
      <c r="J932" s="29" t="e">
        <f>IF($A932=$C$2,runs!O929/runs!M929,1/0)</f>
        <v>#DIV/0!</v>
      </c>
      <c r="K932" s="29" t="e">
        <f t="shared" si="14"/>
        <v>#DIV/0!</v>
      </c>
      <c r="L932" s="29" t="e">
        <f>IF($A932=$C$2,runs!W929,1/0)</f>
        <v>#DIV/0!</v>
      </c>
      <c r="M932" s="29" t="e">
        <f>IF($A932=$C$2,runs!X929,1/0)</f>
        <v>#DIV/0!</v>
      </c>
    </row>
    <row r="933" spans="1:13" x14ac:dyDescent="0.2">
      <c r="A933" s="29">
        <f>runs!C930</f>
        <v>0</v>
      </c>
      <c r="B933" s="29" t="str">
        <f>IF($A933=$C$2,runs!B930," ")</f>
        <v xml:space="preserve"> </v>
      </c>
      <c r="C933" s="29" t="e">
        <f>IF($A933=$C$2,runs!A930,1/0)</f>
        <v>#DIV/0!</v>
      </c>
      <c r="D933" s="29" t="e">
        <f>IF($A933=$C$2,Rohdaten!I930,1/0)</f>
        <v>#DIV/0!</v>
      </c>
      <c r="E933" s="29" t="e">
        <f>IF($A933=$C$2,runs!L930/runs!M930,1/0)</f>
        <v>#DIV/0!</v>
      </c>
      <c r="F933" s="29" t="e">
        <f>IF($A933=$C$2,runs!P930,1/0)</f>
        <v>#DIV/0!</v>
      </c>
      <c r="G933" s="29" t="e">
        <f>IF($A933=$C$2,runs!Q930,1/0)</f>
        <v>#DIV/0!</v>
      </c>
      <c r="H933" s="29" t="e">
        <f>IF($A933=$C$2,runs!R930,1/0)</f>
        <v>#DIV/0!</v>
      </c>
      <c r="I933" s="29" t="e">
        <f>IF($A933=$C$2,runs!S930,1/0)</f>
        <v>#DIV/0!</v>
      </c>
      <c r="J933" s="29" t="e">
        <f>IF($A933=$C$2,runs!O930/runs!M930,1/0)</f>
        <v>#DIV/0!</v>
      </c>
      <c r="K933" s="29" t="e">
        <f t="shared" si="14"/>
        <v>#DIV/0!</v>
      </c>
      <c r="L933" s="29" t="e">
        <f>IF($A933=$C$2,runs!W930,1/0)</f>
        <v>#DIV/0!</v>
      </c>
      <c r="M933" s="29" t="e">
        <f>IF($A933=$C$2,runs!X930,1/0)</f>
        <v>#DIV/0!</v>
      </c>
    </row>
    <row r="934" spans="1:13" x14ac:dyDescent="0.2">
      <c r="A934" s="29">
        <f>runs!C931</f>
        <v>0</v>
      </c>
      <c r="B934" s="29" t="str">
        <f>IF($A934=$C$2,runs!B931," ")</f>
        <v xml:space="preserve"> </v>
      </c>
      <c r="C934" s="29" t="e">
        <f>IF($A934=$C$2,runs!A931,1/0)</f>
        <v>#DIV/0!</v>
      </c>
      <c r="D934" s="29" t="e">
        <f>IF($A934=$C$2,Rohdaten!I931,1/0)</f>
        <v>#DIV/0!</v>
      </c>
      <c r="E934" s="29" t="e">
        <f>IF($A934=$C$2,runs!L931/runs!M931,1/0)</f>
        <v>#DIV/0!</v>
      </c>
      <c r="F934" s="29" t="e">
        <f>IF($A934=$C$2,runs!P931,1/0)</f>
        <v>#DIV/0!</v>
      </c>
      <c r="G934" s="29" t="e">
        <f>IF($A934=$C$2,runs!Q931,1/0)</f>
        <v>#DIV/0!</v>
      </c>
      <c r="H934" s="29" t="e">
        <f>IF($A934=$C$2,runs!R931,1/0)</f>
        <v>#DIV/0!</v>
      </c>
      <c r="I934" s="29" t="e">
        <f>IF($A934=$C$2,runs!S931,1/0)</f>
        <v>#DIV/0!</v>
      </c>
      <c r="J934" s="29" t="e">
        <f>IF($A934=$C$2,runs!O931/runs!M931,1/0)</f>
        <v>#DIV/0!</v>
      </c>
      <c r="K934" s="29" t="e">
        <f t="shared" si="14"/>
        <v>#DIV/0!</v>
      </c>
      <c r="L934" s="29" t="e">
        <f>IF($A934=$C$2,runs!W931,1/0)</f>
        <v>#DIV/0!</v>
      </c>
      <c r="M934" s="29" t="e">
        <f>IF($A934=$C$2,runs!X931,1/0)</f>
        <v>#DIV/0!</v>
      </c>
    </row>
    <row r="935" spans="1:13" x14ac:dyDescent="0.2">
      <c r="A935" s="29">
        <f>runs!C932</f>
        <v>0</v>
      </c>
      <c r="B935" s="29" t="str">
        <f>IF($A935=$C$2,runs!B932," ")</f>
        <v xml:space="preserve"> </v>
      </c>
      <c r="C935" s="29" t="e">
        <f>IF($A935=$C$2,runs!A932,1/0)</f>
        <v>#DIV/0!</v>
      </c>
      <c r="D935" s="29" t="e">
        <f>IF($A935=$C$2,Rohdaten!I932,1/0)</f>
        <v>#DIV/0!</v>
      </c>
      <c r="E935" s="29" t="e">
        <f>IF($A935=$C$2,runs!L932/runs!M932,1/0)</f>
        <v>#DIV/0!</v>
      </c>
      <c r="F935" s="29" t="e">
        <f>IF($A935=$C$2,runs!P932,1/0)</f>
        <v>#DIV/0!</v>
      </c>
      <c r="G935" s="29" t="e">
        <f>IF($A935=$C$2,runs!Q932,1/0)</f>
        <v>#DIV/0!</v>
      </c>
      <c r="H935" s="29" t="e">
        <f>IF($A935=$C$2,runs!R932,1/0)</f>
        <v>#DIV/0!</v>
      </c>
      <c r="I935" s="29" t="e">
        <f>IF($A935=$C$2,runs!S932,1/0)</f>
        <v>#DIV/0!</v>
      </c>
      <c r="J935" s="29" t="e">
        <f>IF($A935=$C$2,runs!O932/runs!M932,1/0)</f>
        <v>#DIV/0!</v>
      </c>
      <c r="K935" s="29" t="e">
        <f t="shared" si="14"/>
        <v>#DIV/0!</v>
      </c>
      <c r="L935" s="29" t="e">
        <f>IF($A935=$C$2,runs!W932,1/0)</f>
        <v>#DIV/0!</v>
      </c>
      <c r="M935" s="29" t="e">
        <f>IF($A935=$C$2,runs!X932,1/0)</f>
        <v>#DIV/0!</v>
      </c>
    </row>
    <row r="936" spans="1:13" x14ac:dyDescent="0.2">
      <c r="A936" s="29">
        <f>runs!C933</f>
        <v>0</v>
      </c>
      <c r="B936" s="29" t="str">
        <f>IF($A936=$C$2,runs!B933," ")</f>
        <v xml:space="preserve"> </v>
      </c>
      <c r="C936" s="29" t="e">
        <f>IF($A936=$C$2,runs!A933,1/0)</f>
        <v>#DIV/0!</v>
      </c>
      <c r="D936" s="29" t="e">
        <f>IF($A936=$C$2,Rohdaten!I933,1/0)</f>
        <v>#DIV/0!</v>
      </c>
      <c r="E936" s="29" t="e">
        <f>IF($A936=$C$2,runs!L933/runs!M933,1/0)</f>
        <v>#DIV/0!</v>
      </c>
      <c r="F936" s="29" t="e">
        <f>IF($A936=$C$2,runs!P933,1/0)</f>
        <v>#DIV/0!</v>
      </c>
      <c r="G936" s="29" t="e">
        <f>IF($A936=$C$2,runs!Q933,1/0)</f>
        <v>#DIV/0!</v>
      </c>
      <c r="H936" s="29" t="e">
        <f>IF($A936=$C$2,runs!R933,1/0)</f>
        <v>#DIV/0!</v>
      </c>
      <c r="I936" s="29" t="e">
        <f>IF($A936=$C$2,runs!S933,1/0)</f>
        <v>#DIV/0!</v>
      </c>
      <c r="J936" s="29" t="e">
        <f>IF($A936=$C$2,runs!O933/runs!M933,1/0)</f>
        <v>#DIV/0!</v>
      </c>
      <c r="K936" s="29" t="e">
        <f t="shared" si="14"/>
        <v>#DIV/0!</v>
      </c>
      <c r="L936" s="29" t="e">
        <f>IF($A936=$C$2,runs!W933,1/0)</f>
        <v>#DIV/0!</v>
      </c>
      <c r="M936" s="29" t="e">
        <f>IF($A936=$C$2,runs!X933,1/0)</f>
        <v>#DIV/0!</v>
      </c>
    </row>
    <row r="937" spans="1:13" x14ac:dyDescent="0.2">
      <c r="A937" s="29">
        <f>runs!C934</f>
        <v>0</v>
      </c>
      <c r="B937" s="29" t="str">
        <f>IF($A937=$C$2,runs!B934," ")</f>
        <v xml:space="preserve"> </v>
      </c>
      <c r="C937" s="29" t="e">
        <f>IF($A937=$C$2,runs!A934,1/0)</f>
        <v>#DIV/0!</v>
      </c>
      <c r="D937" s="29" t="e">
        <f>IF($A937=$C$2,Rohdaten!I934,1/0)</f>
        <v>#DIV/0!</v>
      </c>
      <c r="E937" s="29" t="e">
        <f>IF($A937=$C$2,runs!L934/runs!M934,1/0)</f>
        <v>#DIV/0!</v>
      </c>
      <c r="F937" s="29" t="e">
        <f>IF($A937=$C$2,runs!P934,1/0)</f>
        <v>#DIV/0!</v>
      </c>
      <c r="G937" s="29" t="e">
        <f>IF($A937=$C$2,runs!Q934,1/0)</f>
        <v>#DIV/0!</v>
      </c>
      <c r="H937" s="29" t="e">
        <f>IF($A937=$C$2,runs!R934,1/0)</f>
        <v>#DIV/0!</v>
      </c>
      <c r="I937" s="29" t="e">
        <f>IF($A937=$C$2,runs!S934,1/0)</f>
        <v>#DIV/0!</v>
      </c>
      <c r="J937" s="29" t="e">
        <f>IF($A937=$C$2,runs!O934/runs!M934,1/0)</f>
        <v>#DIV/0!</v>
      </c>
      <c r="K937" s="29" t="e">
        <f t="shared" si="14"/>
        <v>#DIV/0!</v>
      </c>
      <c r="L937" s="29" t="e">
        <f>IF($A937=$C$2,runs!W934,1/0)</f>
        <v>#DIV/0!</v>
      </c>
      <c r="M937" s="29" t="e">
        <f>IF($A937=$C$2,runs!X934,1/0)</f>
        <v>#DIV/0!</v>
      </c>
    </row>
    <row r="938" spans="1:13" x14ac:dyDescent="0.2">
      <c r="A938" s="29">
        <f>runs!C935</f>
        <v>0</v>
      </c>
      <c r="B938" s="29" t="str">
        <f>IF($A938=$C$2,runs!B935," ")</f>
        <v xml:space="preserve"> </v>
      </c>
      <c r="C938" s="29" t="e">
        <f>IF($A938=$C$2,runs!A935,1/0)</f>
        <v>#DIV/0!</v>
      </c>
      <c r="D938" s="29" t="e">
        <f>IF($A938=$C$2,Rohdaten!I935,1/0)</f>
        <v>#DIV/0!</v>
      </c>
      <c r="E938" s="29" t="e">
        <f>IF($A938=$C$2,runs!L935/runs!M935,1/0)</f>
        <v>#DIV/0!</v>
      </c>
      <c r="F938" s="29" t="e">
        <f>IF($A938=$C$2,runs!P935,1/0)</f>
        <v>#DIV/0!</v>
      </c>
      <c r="G938" s="29" t="e">
        <f>IF($A938=$C$2,runs!Q935,1/0)</f>
        <v>#DIV/0!</v>
      </c>
      <c r="H938" s="29" t="e">
        <f>IF($A938=$C$2,runs!R935,1/0)</f>
        <v>#DIV/0!</v>
      </c>
      <c r="I938" s="29" t="e">
        <f>IF($A938=$C$2,runs!S935,1/0)</f>
        <v>#DIV/0!</v>
      </c>
      <c r="J938" s="29" t="e">
        <f>IF($A938=$C$2,runs!O935/runs!M935,1/0)</f>
        <v>#DIV/0!</v>
      </c>
      <c r="K938" s="29" t="e">
        <f t="shared" si="14"/>
        <v>#DIV/0!</v>
      </c>
      <c r="L938" s="29" t="e">
        <f>IF($A938=$C$2,runs!W935,1/0)</f>
        <v>#DIV/0!</v>
      </c>
      <c r="M938" s="29" t="e">
        <f>IF($A938=$C$2,runs!X935,1/0)</f>
        <v>#DIV/0!</v>
      </c>
    </row>
    <row r="939" spans="1:13" x14ac:dyDescent="0.2">
      <c r="A939" s="29">
        <f>runs!C936</f>
        <v>0</v>
      </c>
      <c r="B939" s="29" t="str">
        <f>IF($A939=$C$2,runs!B936," ")</f>
        <v xml:space="preserve"> </v>
      </c>
      <c r="C939" s="29" t="e">
        <f>IF($A939=$C$2,runs!A936,1/0)</f>
        <v>#DIV/0!</v>
      </c>
      <c r="D939" s="29" t="e">
        <f>IF($A939=$C$2,Rohdaten!I936,1/0)</f>
        <v>#DIV/0!</v>
      </c>
      <c r="E939" s="29" t="e">
        <f>IF($A939=$C$2,runs!L936/runs!M936,1/0)</f>
        <v>#DIV/0!</v>
      </c>
      <c r="F939" s="29" t="e">
        <f>IF($A939=$C$2,runs!P936,1/0)</f>
        <v>#DIV/0!</v>
      </c>
      <c r="G939" s="29" t="e">
        <f>IF($A939=$C$2,runs!Q936,1/0)</f>
        <v>#DIV/0!</v>
      </c>
      <c r="H939" s="29" t="e">
        <f>IF($A939=$C$2,runs!R936,1/0)</f>
        <v>#DIV/0!</v>
      </c>
      <c r="I939" s="29" t="e">
        <f>IF($A939=$C$2,runs!S936,1/0)</f>
        <v>#DIV/0!</v>
      </c>
      <c r="J939" s="29" t="e">
        <f>IF($A939=$C$2,runs!O936/runs!M936,1/0)</f>
        <v>#DIV/0!</v>
      </c>
      <c r="K939" s="29" t="e">
        <f t="shared" si="14"/>
        <v>#DIV/0!</v>
      </c>
      <c r="L939" s="29" t="e">
        <f>IF($A939=$C$2,runs!W936,1/0)</f>
        <v>#DIV/0!</v>
      </c>
      <c r="M939" s="29" t="e">
        <f>IF($A939=$C$2,runs!X936,1/0)</f>
        <v>#DIV/0!</v>
      </c>
    </row>
    <row r="940" spans="1:13" x14ac:dyDescent="0.2">
      <c r="A940" s="29">
        <f>runs!C937</f>
        <v>0</v>
      </c>
      <c r="B940" s="29" t="str">
        <f>IF($A940=$C$2,runs!B937," ")</f>
        <v xml:space="preserve"> </v>
      </c>
      <c r="C940" s="29" t="e">
        <f>IF($A940=$C$2,runs!A937,1/0)</f>
        <v>#DIV/0!</v>
      </c>
      <c r="D940" s="29" t="e">
        <f>IF($A940=$C$2,Rohdaten!I937,1/0)</f>
        <v>#DIV/0!</v>
      </c>
      <c r="E940" s="29" t="e">
        <f>IF($A940=$C$2,runs!L937/runs!M937,1/0)</f>
        <v>#DIV/0!</v>
      </c>
      <c r="F940" s="29" t="e">
        <f>IF($A940=$C$2,runs!P937,1/0)</f>
        <v>#DIV/0!</v>
      </c>
      <c r="G940" s="29" t="e">
        <f>IF($A940=$C$2,runs!Q937,1/0)</f>
        <v>#DIV/0!</v>
      </c>
      <c r="H940" s="29" t="e">
        <f>IF($A940=$C$2,runs!R937,1/0)</f>
        <v>#DIV/0!</v>
      </c>
      <c r="I940" s="29" t="e">
        <f>IF($A940=$C$2,runs!S937,1/0)</f>
        <v>#DIV/0!</v>
      </c>
      <c r="J940" s="29" t="e">
        <f>IF($A940=$C$2,runs!O937/runs!M937,1/0)</f>
        <v>#DIV/0!</v>
      </c>
      <c r="K940" s="29" t="e">
        <f t="shared" si="14"/>
        <v>#DIV/0!</v>
      </c>
      <c r="L940" s="29" t="e">
        <f>IF($A940=$C$2,runs!W937,1/0)</f>
        <v>#DIV/0!</v>
      </c>
      <c r="M940" s="29" t="e">
        <f>IF($A940=$C$2,runs!X937,1/0)</f>
        <v>#DIV/0!</v>
      </c>
    </row>
    <row r="941" spans="1:13" x14ac:dyDescent="0.2">
      <c r="A941" s="29">
        <f>runs!C938</f>
        <v>0</v>
      </c>
      <c r="B941" s="29" t="str">
        <f>IF($A941=$C$2,runs!B938," ")</f>
        <v xml:space="preserve"> </v>
      </c>
      <c r="C941" s="29" t="e">
        <f>IF($A941=$C$2,runs!A938,1/0)</f>
        <v>#DIV/0!</v>
      </c>
      <c r="D941" s="29" t="e">
        <f>IF($A941=$C$2,Rohdaten!I938,1/0)</f>
        <v>#DIV/0!</v>
      </c>
      <c r="E941" s="29" t="e">
        <f>IF($A941=$C$2,runs!L938/runs!M938,1/0)</f>
        <v>#DIV/0!</v>
      </c>
      <c r="F941" s="29" t="e">
        <f>IF($A941=$C$2,runs!P938,1/0)</f>
        <v>#DIV/0!</v>
      </c>
      <c r="G941" s="29" t="e">
        <f>IF($A941=$C$2,runs!Q938,1/0)</f>
        <v>#DIV/0!</v>
      </c>
      <c r="H941" s="29" t="e">
        <f>IF($A941=$C$2,runs!R938,1/0)</f>
        <v>#DIV/0!</v>
      </c>
      <c r="I941" s="29" t="e">
        <f>IF($A941=$C$2,runs!S938,1/0)</f>
        <v>#DIV/0!</v>
      </c>
      <c r="J941" s="29" t="e">
        <f>IF($A941=$C$2,runs!O938/runs!M938,1/0)</f>
        <v>#DIV/0!</v>
      </c>
      <c r="K941" s="29" t="e">
        <f t="shared" si="14"/>
        <v>#DIV/0!</v>
      </c>
      <c r="L941" s="29" t="e">
        <f>IF($A941=$C$2,runs!W938,1/0)</f>
        <v>#DIV/0!</v>
      </c>
      <c r="M941" s="29" t="e">
        <f>IF($A941=$C$2,runs!X938,1/0)</f>
        <v>#DIV/0!</v>
      </c>
    </row>
    <row r="942" spans="1:13" x14ac:dyDescent="0.2">
      <c r="A942" s="29">
        <f>runs!C939</f>
        <v>0</v>
      </c>
      <c r="B942" s="29" t="str">
        <f>IF($A942=$C$2,runs!B939," ")</f>
        <v xml:space="preserve"> </v>
      </c>
      <c r="C942" s="29" t="e">
        <f>IF($A942=$C$2,runs!A939,1/0)</f>
        <v>#DIV/0!</v>
      </c>
      <c r="D942" s="29" t="e">
        <f>IF($A942=$C$2,Rohdaten!I939,1/0)</f>
        <v>#DIV/0!</v>
      </c>
      <c r="E942" s="29" t="e">
        <f>IF($A942=$C$2,runs!L939/runs!M939,1/0)</f>
        <v>#DIV/0!</v>
      </c>
      <c r="F942" s="29" t="e">
        <f>IF($A942=$C$2,runs!P939,1/0)</f>
        <v>#DIV/0!</v>
      </c>
      <c r="G942" s="29" t="e">
        <f>IF($A942=$C$2,runs!Q939,1/0)</f>
        <v>#DIV/0!</v>
      </c>
      <c r="H942" s="29" t="e">
        <f>IF($A942=$C$2,runs!R939,1/0)</f>
        <v>#DIV/0!</v>
      </c>
      <c r="I942" s="29" t="e">
        <f>IF($A942=$C$2,runs!S939,1/0)</f>
        <v>#DIV/0!</v>
      </c>
      <c r="J942" s="29" t="e">
        <f>IF($A942=$C$2,runs!O939/runs!M939,1/0)</f>
        <v>#DIV/0!</v>
      </c>
      <c r="K942" s="29" t="e">
        <f t="shared" si="14"/>
        <v>#DIV/0!</v>
      </c>
      <c r="L942" s="29" t="e">
        <f>IF($A942=$C$2,runs!W939,1/0)</f>
        <v>#DIV/0!</v>
      </c>
      <c r="M942" s="29" t="e">
        <f>IF($A942=$C$2,runs!X939,1/0)</f>
        <v>#DIV/0!</v>
      </c>
    </row>
    <row r="943" spans="1:13" x14ac:dyDescent="0.2">
      <c r="A943" s="29">
        <f>runs!C940</f>
        <v>0</v>
      </c>
      <c r="B943" s="29" t="str">
        <f>IF($A943=$C$2,runs!B940," ")</f>
        <v xml:space="preserve"> </v>
      </c>
      <c r="C943" s="29" t="e">
        <f>IF($A943=$C$2,runs!A940,1/0)</f>
        <v>#DIV/0!</v>
      </c>
      <c r="D943" s="29" t="e">
        <f>IF($A943=$C$2,Rohdaten!I940,1/0)</f>
        <v>#DIV/0!</v>
      </c>
      <c r="E943" s="29" t="e">
        <f>IF($A943=$C$2,runs!L940/runs!M940,1/0)</f>
        <v>#DIV/0!</v>
      </c>
      <c r="F943" s="29" t="e">
        <f>IF($A943=$C$2,runs!P940,1/0)</f>
        <v>#DIV/0!</v>
      </c>
      <c r="G943" s="29" t="e">
        <f>IF($A943=$C$2,runs!Q940,1/0)</f>
        <v>#DIV/0!</v>
      </c>
      <c r="H943" s="29" t="e">
        <f>IF($A943=$C$2,runs!R940,1/0)</f>
        <v>#DIV/0!</v>
      </c>
      <c r="I943" s="29" t="e">
        <f>IF($A943=$C$2,runs!S940,1/0)</f>
        <v>#DIV/0!</v>
      </c>
      <c r="J943" s="29" t="e">
        <f>IF($A943=$C$2,runs!O940/runs!M940,1/0)</f>
        <v>#DIV/0!</v>
      </c>
      <c r="K943" s="29" t="e">
        <f t="shared" si="14"/>
        <v>#DIV/0!</v>
      </c>
      <c r="L943" s="29" t="e">
        <f>IF($A943=$C$2,runs!W940,1/0)</f>
        <v>#DIV/0!</v>
      </c>
      <c r="M943" s="29" t="e">
        <f>IF($A943=$C$2,runs!X940,1/0)</f>
        <v>#DIV/0!</v>
      </c>
    </row>
    <row r="944" spans="1:13" x14ac:dyDescent="0.2">
      <c r="A944" s="29">
        <f>runs!C941</f>
        <v>0</v>
      </c>
      <c r="B944" s="29" t="str">
        <f>IF($A944=$C$2,runs!B941," ")</f>
        <v xml:space="preserve"> </v>
      </c>
      <c r="C944" s="29" t="e">
        <f>IF($A944=$C$2,runs!A941,1/0)</f>
        <v>#DIV/0!</v>
      </c>
      <c r="D944" s="29" t="e">
        <f>IF($A944=$C$2,Rohdaten!I941,1/0)</f>
        <v>#DIV/0!</v>
      </c>
      <c r="E944" s="29" t="e">
        <f>IF($A944=$C$2,runs!L941/runs!M941,1/0)</f>
        <v>#DIV/0!</v>
      </c>
      <c r="F944" s="29" t="e">
        <f>IF($A944=$C$2,runs!P941,1/0)</f>
        <v>#DIV/0!</v>
      </c>
      <c r="G944" s="29" t="e">
        <f>IF($A944=$C$2,runs!Q941,1/0)</f>
        <v>#DIV/0!</v>
      </c>
      <c r="H944" s="29" t="e">
        <f>IF($A944=$C$2,runs!R941,1/0)</f>
        <v>#DIV/0!</v>
      </c>
      <c r="I944" s="29" t="e">
        <f>IF($A944=$C$2,runs!S941,1/0)</f>
        <v>#DIV/0!</v>
      </c>
      <c r="J944" s="29" t="e">
        <f>IF($A944=$C$2,runs!O941/runs!M941,1/0)</f>
        <v>#DIV/0!</v>
      </c>
      <c r="K944" s="29" t="e">
        <f t="shared" si="14"/>
        <v>#DIV/0!</v>
      </c>
      <c r="L944" s="29" t="e">
        <f>IF($A944=$C$2,runs!W941,1/0)</f>
        <v>#DIV/0!</v>
      </c>
      <c r="M944" s="29" t="e">
        <f>IF($A944=$C$2,runs!X941,1/0)</f>
        <v>#DIV/0!</v>
      </c>
    </row>
    <row r="945" spans="1:13" x14ac:dyDescent="0.2">
      <c r="A945" s="29">
        <f>runs!C942</f>
        <v>0</v>
      </c>
      <c r="B945" s="29" t="str">
        <f>IF($A945=$C$2,runs!B942," ")</f>
        <v xml:space="preserve"> </v>
      </c>
      <c r="C945" s="29" t="e">
        <f>IF($A945=$C$2,runs!A942,1/0)</f>
        <v>#DIV/0!</v>
      </c>
      <c r="D945" s="29" t="e">
        <f>IF($A945=$C$2,Rohdaten!I942,1/0)</f>
        <v>#DIV/0!</v>
      </c>
      <c r="E945" s="29" t="e">
        <f>IF($A945=$C$2,runs!L942/runs!M942,1/0)</f>
        <v>#DIV/0!</v>
      </c>
      <c r="F945" s="29" t="e">
        <f>IF($A945=$C$2,runs!P942,1/0)</f>
        <v>#DIV/0!</v>
      </c>
      <c r="G945" s="29" t="e">
        <f>IF($A945=$C$2,runs!Q942,1/0)</f>
        <v>#DIV/0!</v>
      </c>
      <c r="H945" s="29" t="e">
        <f>IF($A945=$C$2,runs!R942,1/0)</f>
        <v>#DIV/0!</v>
      </c>
      <c r="I945" s="29" t="e">
        <f>IF($A945=$C$2,runs!S942,1/0)</f>
        <v>#DIV/0!</v>
      </c>
      <c r="J945" s="29" t="e">
        <f>IF($A945=$C$2,runs!O942/runs!M942,1/0)</f>
        <v>#DIV/0!</v>
      </c>
      <c r="K945" s="29" t="e">
        <f t="shared" si="14"/>
        <v>#DIV/0!</v>
      </c>
      <c r="L945" s="29" t="e">
        <f>IF($A945=$C$2,runs!W942,1/0)</f>
        <v>#DIV/0!</v>
      </c>
      <c r="M945" s="29" t="e">
        <f>IF($A945=$C$2,runs!X942,1/0)</f>
        <v>#DIV/0!</v>
      </c>
    </row>
    <row r="946" spans="1:13" x14ac:dyDescent="0.2">
      <c r="A946" s="29">
        <f>runs!C943</f>
        <v>0</v>
      </c>
      <c r="B946" s="29" t="str">
        <f>IF($A946=$C$2,runs!B943," ")</f>
        <v xml:space="preserve"> </v>
      </c>
      <c r="C946" s="29" t="e">
        <f>IF($A946=$C$2,runs!A943,1/0)</f>
        <v>#DIV/0!</v>
      </c>
      <c r="D946" s="29" t="e">
        <f>IF($A946=$C$2,Rohdaten!I943,1/0)</f>
        <v>#DIV/0!</v>
      </c>
      <c r="E946" s="29" t="e">
        <f>IF($A946=$C$2,runs!L943/runs!M943,1/0)</f>
        <v>#DIV/0!</v>
      </c>
      <c r="F946" s="29" t="e">
        <f>IF($A946=$C$2,runs!P943,1/0)</f>
        <v>#DIV/0!</v>
      </c>
      <c r="G946" s="29" t="e">
        <f>IF($A946=$C$2,runs!Q943,1/0)</f>
        <v>#DIV/0!</v>
      </c>
      <c r="H946" s="29" t="e">
        <f>IF($A946=$C$2,runs!R943,1/0)</f>
        <v>#DIV/0!</v>
      </c>
      <c r="I946" s="29" t="e">
        <f>IF($A946=$C$2,runs!S943,1/0)</f>
        <v>#DIV/0!</v>
      </c>
      <c r="J946" s="29" t="e">
        <f>IF($A946=$C$2,runs!O943/runs!M943,1/0)</f>
        <v>#DIV/0!</v>
      </c>
      <c r="K946" s="29" t="e">
        <f t="shared" si="14"/>
        <v>#DIV/0!</v>
      </c>
      <c r="L946" s="29" t="e">
        <f>IF($A946=$C$2,runs!W943,1/0)</f>
        <v>#DIV/0!</v>
      </c>
      <c r="M946" s="29" t="e">
        <f>IF($A946=$C$2,runs!X943,1/0)</f>
        <v>#DIV/0!</v>
      </c>
    </row>
    <row r="947" spans="1:13" x14ac:dyDescent="0.2">
      <c r="A947" s="29">
        <f>runs!C944</f>
        <v>0</v>
      </c>
      <c r="B947" s="29" t="str">
        <f>IF($A947=$C$2,runs!B944," ")</f>
        <v xml:space="preserve"> </v>
      </c>
      <c r="C947" s="29" t="e">
        <f>IF($A947=$C$2,runs!A944,1/0)</f>
        <v>#DIV/0!</v>
      </c>
      <c r="D947" s="29" t="e">
        <f>IF($A947=$C$2,Rohdaten!I944,1/0)</f>
        <v>#DIV/0!</v>
      </c>
      <c r="E947" s="29" t="e">
        <f>IF($A947=$C$2,runs!L944/runs!M944,1/0)</f>
        <v>#DIV/0!</v>
      </c>
      <c r="F947" s="29" t="e">
        <f>IF($A947=$C$2,runs!P944,1/0)</f>
        <v>#DIV/0!</v>
      </c>
      <c r="G947" s="29" t="e">
        <f>IF($A947=$C$2,runs!Q944,1/0)</f>
        <v>#DIV/0!</v>
      </c>
      <c r="H947" s="29" t="e">
        <f>IF($A947=$C$2,runs!R944,1/0)</f>
        <v>#DIV/0!</v>
      </c>
      <c r="I947" s="29" t="e">
        <f>IF($A947=$C$2,runs!S944,1/0)</f>
        <v>#DIV/0!</v>
      </c>
      <c r="J947" s="29" t="e">
        <f>IF($A947=$C$2,runs!O944/runs!M944,1/0)</f>
        <v>#DIV/0!</v>
      </c>
      <c r="K947" s="29" t="e">
        <f t="shared" si="14"/>
        <v>#DIV/0!</v>
      </c>
      <c r="L947" s="29" t="e">
        <f>IF($A947=$C$2,runs!W944,1/0)</f>
        <v>#DIV/0!</v>
      </c>
      <c r="M947" s="29" t="e">
        <f>IF($A947=$C$2,runs!X944,1/0)</f>
        <v>#DIV/0!</v>
      </c>
    </row>
    <row r="948" spans="1:13" x14ac:dyDescent="0.2">
      <c r="A948" s="29">
        <f>runs!C945</f>
        <v>0</v>
      </c>
      <c r="B948" s="29" t="str">
        <f>IF($A948=$C$2,runs!B945," ")</f>
        <v xml:space="preserve"> </v>
      </c>
      <c r="C948" s="29" t="e">
        <f>IF($A948=$C$2,runs!A945,1/0)</f>
        <v>#DIV/0!</v>
      </c>
      <c r="D948" s="29" t="e">
        <f>IF($A948=$C$2,Rohdaten!I945,1/0)</f>
        <v>#DIV/0!</v>
      </c>
      <c r="E948" s="29" t="e">
        <f>IF($A948=$C$2,runs!L945/runs!M945,1/0)</f>
        <v>#DIV/0!</v>
      </c>
      <c r="F948" s="29" t="e">
        <f>IF($A948=$C$2,runs!P945,1/0)</f>
        <v>#DIV/0!</v>
      </c>
      <c r="G948" s="29" t="e">
        <f>IF($A948=$C$2,runs!Q945,1/0)</f>
        <v>#DIV/0!</v>
      </c>
      <c r="H948" s="29" t="e">
        <f>IF($A948=$C$2,runs!R945,1/0)</f>
        <v>#DIV/0!</v>
      </c>
      <c r="I948" s="29" t="e">
        <f>IF($A948=$C$2,runs!S945,1/0)</f>
        <v>#DIV/0!</v>
      </c>
      <c r="J948" s="29" t="e">
        <f>IF($A948=$C$2,runs!O945/runs!M945,1/0)</f>
        <v>#DIV/0!</v>
      </c>
      <c r="K948" s="29" t="e">
        <f t="shared" si="14"/>
        <v>#DIV/0!</v>
      </c>
      <c r="L948" s="29" t="e">
        <f>IF($A948=$C$2,runs!W945,1/0)</f>
        <v>#DIV/0!</v>
      </c>
      <c r="M948" s="29" t="e">
        <f>IF($A948=$C$2,runs!X945,1/0)</f>
        <v>#DIV/0!</v>
      </c>
    </row>
    <row r="949" spans="1:13" x14ac:dyDescent="0.2">
      <c r="A949" s="29">
        <f>runs!C946</f>
        <v>0</v>
      </c>
      <c r="B949" s="29" t="str">
        <f>IF($A949=$C$2,runs!B946," ")</f>
        <v xml:space="preserve"> </v>
      </c>
      <c r="C949" s="29" t="e">
        <f>IF($A949=$C$2,runs!A946,1/0)</f>
        <v>#DIV/0!</v>
      </c>
      <c r="D949" s="29" t="e">
        <f>IF($A949=$C$2,Rohdaten!I946,1/0)</f>
        <v>#DIV/0!</v>
      </c>
      <c r="E949" s="29" t="e">
        <f>IF($A949=$C$2,runs!L946/runs!M946,1/0)</f>
        <v>#DIV/0!</v>
      </c>
      <c r="F949" s="29" t="e">
        <f>IF($A949=$C$2,runs!P946,1/0)</f>
        <v>#DIV/0!</v>
      </c>
      <c r="G949" s="29" t="e">
        <f>IF($A949=$C$2,runs!Q946,1/0)</f>
        <v>#DIV/0!</v>
      </c>
      <c r="H949" s="29" t="e">
        <f>IF($A949=$C$2,runs!R946,1/0)</f>
        <v>#DIV/0!</v>
      </c>
      <c r="I949" s="29" t="e">
        <f>IF($A949=$C$2,runs!S946,1/0)</f>
        <v>#DIV/0!</v>
      </c>
      <c r="J949" s="29" t="e">
        <f>IF($A949=$C$2,runs!O946/runs!M946,1/0)</f>
        <v>#DIV/0!</v>
      </c>
      <c r="K949" s="29" t="e">
        <f t="shared" si="14"/>
        <v>#DIV/0!</v>
      </c>
      <c r="L949" s="29" t="e">
        <f>IF($A949=$C$2,runs!W946,1/0)</f>
        <v>#DIV/0!</v>
      </c>
      <c r="M949" s="29" t="e">
        <f>IF($A949=$C$2,runs!X946,1/0)</f>
        <v>#DIV/0!</v>
      </c>
    </row>
    <row r="950" spans="1:13" x14ac:dyDescent="0.2">
      <c r="A950" s="29">
        <f>runs!C947</f>
        <v>0</v>
      </c>
      <c r="B950" s="29" t="str">
        <f>IF($A950=$C$2,runs!B947," ")</f>
        <v xml:space="preserve"> </v>
      </c>
      <c r="C950" s="29" t="e">
        <f>IF($A950=$C$2,runs!A947,1/0)</f>
        <v>#DIV/0!</v>
      </c>
      <c r="D950" s="29" t="e">
        <f>IF($A950=$C$2,Rohdaten!I947,1/0)</f>
        <v>#DIV/0!</v>
      </c>
      <c r="E950" s="29" t="e">
        <f>IF($A950=$C$2,runs!L947/runs!M947,1/0)</f>
        <v>#DIV/0!</v>
      </c>
      <c r="F950" s="29" t="e">
        <f>IF($A950=$C$2,runs!P947,1/0)</f>
        <v>#DIV/0!</v>
      </c>
      <c r="G950" s="29" t="e">
        <f>IF($A950=$C$2,runs!Q947,1/0)</f>
        <v>#DIV/0!</v>
      </c>
      <c r="H950" s="29" t="e">
        <f>IF($A950=$C$2,runs!R947,1/0)</f>
        <v>#DIV/0!</v>
      </c>
      <c r="I950" s="29" t="e">
        <f>IF($A950=$C$2,runs!S947,1/0)</f>
        <v>#DIV/0!</v>
      </c>
      <c r="J950" s="29" t="e">
        <f>IF($A950=$C$2,runs!O947/runs!M947,1/0)</f>
        <v>#DIV/0!</v>
      </c>
      <c r="K950" s="29" t="e">
        <f t="shared" si="14"/>
        <v>#DIV/0!</v>
      </c>
      <c r="L950" s="29" t="e">
        <f>IF($A950=$C$2,runs!W947,1/0)</f>
        <v>#DIV/0!</v>
      </c>
      <c r="M950" s="29" t="e">
        <f>IF($A950=$C$2,runs!X947,1/0)</f>
        <v>#DIV/0!</v>
      </c>
    </row>
    <row r="951" spans="1:13" x14ac:dyDescent="0.2">
      <c r="A951" s="29">
        <f>runs!C948</f>
        <v>0</v>
      </c>
      <c r="B951" s="29" t="str">
        <f>IF($A951=$C$2,runs!B948," ")</f>
        <v xml:space="preserve"> </v>
      </c>
      <c r="C951" s="29" t="e">
        <f>IF($A951=$C$2,runs!A948,1/0)</f>
        <v>#DIV/0!</v>
      </c>
      <c r="D951" s="29" t="e">
        <f>IF($A951=$C$2,Rohdaten!I948,1/0)</f>
        <v>#DIV/0!</v>
      </c>
      <c r="E951" s="29" t="e">
        <f>IF($A951=$C$2,runs!L948/runs!M948,1/0)</f>
        <v>#DIV/0!</v>
      </c>
      <c r="F951" s="29" t="e">
        <f>IF($A951=$C$2,runs!P948,1/0)</f>
        <v>#DIV/0!</v>
      </c>
      <c r="G951" s="29" t="e">
        <f>IF($A951=$C$2,runs!Q948,1/0)</f>
        <v>#DIV/0!</v>
      </c>
      <c r="H951" s="29" t="e">
        <f>IF($A951=$C$2,runs!R948,1/0)</f>
        <v>#DIV/0!</v>
      </c>
      <c r="I951" s="29" t="e">
        <f>IF($A951=$C$2,runs!S948,1/0)</f>
        <v>#DIV/0!</v>
      </c>
      <c r="J951" s="29" t="e">
        <f>IF($A951=$C$2,runs!O948/runs!M948,1/0)</f>
        <v>#DIV/0!</v>
      </c>
      <c r="K951" s="29" t="e">
        <f t="shared" si="14"/>
        <v>#DIV/0!</v>
      </c>
      <c r="L951" s="29" t="e">
        <f>IF($A951=$C$2,runs!W948,1/0)</f>
        <v>#DIV/0!</v>
      </c>
      <c r="M951" s="29" t="e">
        <f>IF($A951=$C$2,runs!X948,1/0)</f>
        <v>#DIV/0!</v>
      </c>
    </row>
    <row r="952" spans="1:13" x14ac:dyDescent="0.2">
      <c r="A952" s="29">
        <f>runs!C949</f>
        <v>0</v>
      </c>
      <c r="B952" s="29" t="str">
        <f>IF($A952=$C$2,runs!B949," ")</f>
        <v xml:space="preserve"> </v>
      </c>
      <c r="C952" s="29" t="e">
        <f>IF($A952=$C$2,runs!A949,1/0)</f>
        <v>#DIV/0!</v>
      </c>
      <c r="D952" s="29" t="e">
        <f>IF($A952=$C$2,Rohdaten!I949,1/0)</f>
        <v>#DIV/0!</v>
      </c>
      <c r="E952" s="29" t="e">
        <f>IF($A952=$C$2,runs!L949/runs!M949,1/0)</f>
        <v>#DIV/0!</v>
      </c>
      <c r="F952" s="29" t="e">
        <f>IF($A952=$C$2,runs!P949,1/0)</f>
        <v>#DIV/0!</v>
      </c>
      <c r="G952" s="29" t="e">
        <f>IF($A952=$C$2,runs!Q949,1/0)</f>
        <v>#DIV/0!</v>
      </c>
      <c r="H952" s="29" t="e">
        <f>IF($A952=$C$2,runs!R949,1/0)</f>
        <v>#DIV/0!</v>
      </c>
      <c r="I952" s="29" t="e">
        <f>IF($A952=$C$2,runs!S949,1/0)</f>
        <v>#DIV/0!</v>
      </c>
      <c r="J952" s="29" t="e">
        <f>IF($A952=$C$2,runs!O949/runs!M949,1/0)</f>
        <v>#DIV/0!</v>
      </c>
      <c r="K952" s="29" t="e">
        <f t="shared" si="14"/>
        <v>#DIV/0!</v>
      </c>
      <c r="L952" s="29" t="e">
        <f>IF($A952=$C$2,runs!W949,1/0)</f>
        <v>#DIV/0!</v>
      </c>
      <c r="M952" s="29" t="e">
        <f>IF($A952=$C$2,runs!X949,1/0)</f>
        <v>#DIV/0!</v>
      </c>
    </row>
    <row r="953" spans="1:13" x14ac:dyDescent="0.2">
      <c r="A953" s="29">
        <f>runs!C950</f>
        <v>0</v>
      </c>
      <c r="B953" s="29" t="str">
        <f>IF($A953=$C$2,runs!B950," ")</f>
        <v xml:space="preserve"> </v>
      </c>
      <c r="C953" s="29" t="e">
        <f>IF($A953=$C$2,runs!A950,1/0)</f>
        <v>#DIV/0!</v>
      </c>
      <c r="D953" s="29" t="e">
        <f>IF($A953=$C$2,Rohdaten!I950,1/0)</f>
        <v>#DIV/0!</v>
      </c>
      <c r="E953" s="29" t="e">
        <f>IF($A953=$C$2,runs!L950/runs!M950,1/0)</f>
        <v>#DIV/0!</v>
      </c>
      <c r="F953" s="29" t="e">
        <f>IF($A953=$C$2,runs!P950,1/0)</f>
        <v>#DIV/0!</v>
      </c>
      <c r="G953" s="29" t="e">
        <f>IF($A953=$C$2,runs!Q950,1/0)</f>
        <v>#DIV/0!</v>
      </c>
      <c r="H953" s="29" t="e">
        <f>IF($A953=$C$2,runs!R950,1/0)</f>
        <v>#DIV/0!</v>
      </c>
      <c r="I953" s="29" t="e">
        <f>IF($A953=$C$2,runs!S950,1/0)</f>
        <v>#DIV/0!</v>
      </c>
      <c r="J953" s="29" t="e">
        <f>IF($A953=$C$2,runs!O950/runs!M950,1/0)</f>
        <v>#DIV/0!</v>
      </c>
      <c r="K953" s="29" t="e">
        <f t="shared" si="14"/>
        <v>#DIV/0!</v>
      </c>
      <c r="L953" s="29" t="e">
        <f>IF($A953=$C$2,runs!W950,1/0)</f>
        <v>#DIV/0!</v>
      </c>
      <c r="M953" s="29" t="e">
        <f>IF($A953=$C$2,runs!X950,1/0)</f>
        <v>#DIV/0!</v>
      </c>
    </row>
    <row r="954" spans="1:13" x14ac:dyDescent="0.2">
      <c r="A954" s="29">
        <f>runs!C951</f>
        <v>0</v>
      </c>
      <c r="B954" s="29" t="str">
        <f>IF($A954=$C$2,runs!B951," ")</f>
        <v xml:space="preserve"> </v>
      </c>
      <c r="C954" s="29" t="e">
        <f>IF($A954=$C$2,runs!A951,1/0)</f>
        <v>#DIV/0!</v>
      </c>
      <c r="D954" s="29" t="e">
        <f>IF($A954=$C$2,Rohdaten!I951,1/0)</f>
        <v>#DIV/0!</v>
      </c>
      <c r="E954" s="29" t="e">
        <f>IF($A954=$C$2,runs!L951/runs!M951,1/0)</f>
        <v>#DIV/0!</v>
      </c>
      <c r="F954" s="29" t="e">
        <f>IF($A954=$C$2,runs!P951,1/0)</f>
        <v>#DIV/0!</v>
      </c>
      <c r="G954" s="29" t="e">
        <f>IF($A954=$C$2,runs!Q951,1/0)</f>
        <v>#DIV/0!</v>
      </c>
      <c r="H954" s="29" t="e">
        <f>IF($A954=$C$2,runs!R951,1/0)</f>
        <v>#DIV/0!</v>
      </c>
      <c r="I954" s="29" t="e">
        <f>IF($A954=$C$2,runs!S951,1/0)</f>
        <v>#DIV/0!</v>
      </c>
      <c r="J954" s="29" t="e">
        <f>IF($A954=$C$2,runs!O951/runs!M951,1/0)</f>
        <v>#DIV/0!</v>
      </c>
      <c r="K954" s="29" t="e">
        <f t="shared" si="14"/>
        <v>#DIV/0!</v>
      </c>
      <c r="L954" s="29" t="e">
        <f>IF($A954=$C$2,runs!W951,1/0)</f>
        <v>#DIV/0!</v>
      </c>
      <c r="M954" s="29" t="e">
        <f>IF($A954=$C$2,runs!X951,1/0)</f>
        <v>#DIV/0!</v>
      </c>
    </row>
    <row r="955" spans="1:13" x14ac:dyDescent="0.2">
      <c r="A955" s="29">
        <f>runs!C952</f>
        <v>0</v>
      </c>
      <c r="B955" s="29" t="str">
        <f>IF($A955=$C$2,runs!B952," ")</f>
        <v xml:space="preserve"> </v>
      </c>
      <c r="C955" s="29" t="e">
        <f>IF($A955=$C$2,runs!A952,1/0)</f>
        <v>#DIV/0!</v>
      </c>
      <c r="D955" s="29" t="e">
        <f>IF($A955=$C$2,Rohdaten!I952,1/0)</f>
        <v>#DIV/0!</v>
      </c>
      <c r="E955" s="29" t="e">
        <f>IF($A955=$C$2,runs!L952/runs!M952,1/0)</f>
        <v>#DIV/0!</v>
      </c>
      <c r="F955" s="29" t="e">
        <f>IF($A955=$C$2,runs!P952,1/0)</f>
        <v>#DIV/0!</v>
      </c>
      <c r="G955" s="29" t="e">
        <f>IF($A955=$C$2,runs!Q952,1/0)</f>
        <v>#DIV/0!</v>
      </c>
      <c r="H955" s="29" t="e">
        <f>IF($A955=$C$2,runs!R952,1/0)</f>
        <v>#DIV/0!</v>
      </c>
      <c r="I955" s="29" t="e">
        <f>IF($A955=$C$2,runs!S952,1/0)</f>
        <v>#DIV/0!</v>
      </c>
      <c r="J955" s="29" t="e">
        <f>IF($A955=$C$2,runs!O952/runs!M952,1/0)</f>
        <v>#DIV/0!</v>
      </c>
      <c r="K955" s="29" t="e">
        <f t="shared" si="14"/>
        <v>#DIV/0!</v>
      </c>
      <c r="L955" s="29" t="e">
        <f>IF($A955=$C$2,runs!W952,1/0)</f>
        <v>#DIV/0!</v>
      </c>
      <c r="M955" s="29" t="e">
        <f>IF($A955=$C$2,runs!X952,1/0)</f>
        <v>#DIV/0!</v>
      </c>
    </row>
    <row r="956" spans="1:13" x14ac:dyDescent="0.2">
      <c r="A956" s="29">
        <f>runs!C953</f>
        <v>0</v>
      </c>
      <c r="B956" s="29" t="str">
        <f>IF($A956=$C$2,runs!B953," ")</f>
        <v xml:space="preserve"> </v>
      </c>
      <c r="C956" s="29" t="e">
        <f>IF($A956=$C$2,runs!A953,1/0)</f>
        <v>#DIV/0!</v>
      </c>
      <c r="D956" s="29" t="e">
        <f>IF($A956=$C$2,Rohdaten!I953,1/0)</f>
        <v>#DIV/0!</v>
      </c>
      <c r="E956" s="29" t="e">
        <f>IF($A956=$C$2,runs!L953/runs!M953,1/0)</f>
        <v>#DIV/0!</v>
      </c>
      <c r="F956" s="29" t="e">
        <f>IF($A956=$C$2,runs!P953,1/0)</f>
        <v>#DIV/0!</v>
      </c>
      <c r="G956" s="29" t="e">
        <f>IF($A956=$C$2,runs!Q953,1/0)</f>
        <v>#DIV/0!</v>
      </c>
      <c r="H956" s="29" t="e">
        <f>IF($A956=$C$2,runs!R953,1/0)</f>
        <v>#DIV/0!</v>
      </c>
      <c r="I956" s="29" t="e">
        <f>IF($A956=$C$2,runs!S953,1/0)</f>
        <v>#DIV/0!</v>
      </c>
      <c r="J956" s="29" t="e">
        <f>IF($A956=$C$2,runs!O953/runs!M953,1/0)</f>
        <v>#DIV/0!</v>
      </c>
      <c r="K956" s="29" t="e">
        <f t="shared" si="14"/>
        <v>#DIV/0!</v>
      </c>
      <c r="L956" s="29" t="e">
        <f>IF($A956=$C$2,runs!W953,1/0)</f>
        <v>#DIV/0!</v>
      </c>
      <c r="M956" s="29" t="e">
        <f>IF($A956=$C$2,runs!X953,1/0)</f>
        <v>#DIV/0!</v>
      </c>
    </row>
    <row r="957" spans="1:13" x14ac:dyDescent="0.2">
      <c r="A957" s="29">
        <f>runs!C954</f>
        <v>0</v>
      </c>
      <c r="B957" s="29" t="str">
        <f>IF($A957=$C$2,runs!B954," ")</f>
        <v xml:space="preserve"> </v>
      </c>
      <c r="C957" s="29" t="e">
        <f>IF($A957=$C$2,runs!A954,1/0)</f>
        <v>#DIV/0!</v>
      </c>
      <c r="D957" s="29" t="e">
        <f>IF($A957=$C$2,Rohdaten!I954,1/0)</f>
        <v>#DIV/0!</v>
      </c>
      <c r="E957" s="29" t="e">
        <f>IF($A957=$C$2,runs!L954/runs!M954,1/0)</f>
        <v>#DIV/0!</v>
      </c>
      <c r="F957" s="29" t="e">
        <f>IF($A957=$C$2,runs!P954,1/0)</f>
        <v>#DIV/0!</v>
      </c>
      <c r="G957" s="29" t="e">
        <f>IF($A957=$C$2,runs!Q954,1/0)</f>
        <v>#DIV/0!</v>
      </c>
      <c r="H957" s="29" t="e">
        <f>IF($A957=$C$2,runs!R954,1/0)</f>
        <v>#DIV/0!</v>
      </c>
      <c r="I957" s="29" t="e">
        <f>IF($A957=$C$2,runs!S954,1/0)</f>
        <v>#DIV/0!</v>
      </c>
      <c r="J957" s="29" t="e">
        <f>IF($A957=$C$2,runs!O954/runs!M954,1/0)</f>
        <v>#DIV/0!</v>
      </c>
      <c r="K957" s="29" t="e">
        <f t="shared" si="14"/>
        <v>#DIV/0!</v>
      </c>
      <c r="L957" s="29" t="e">
        <f>IF($A957=$C$2,runs!W954,1/0)</f>
        <v>#DIV/0!</v>
      </c>
      <c r="M957" s="29" t="e">
        <f>IF($A957=$C$2,runs!X954,1/0)</f>
        <v>#DIV/0!</v>
      </c>
    </row>
    <row r="958" spans="1:13" x14ac:dyDescent="0.2">
      <c r="A958" s="29">
        <f>runs!C955</f>
        <v>0</v>
      </c>
      <c r="B958" s="29" t="str">
        <f>IF($A958=$C$2,runs!B955," ")</f>
        <v xml:space="preserve"> </v>
      </c>
      <c r="C958" s="29" t="e">
        <f>IF($A958=$C$2,runs!A955,1/0)</f>
        <v>#DIV/0!</v>
      </c>
      <c r="D958" s="29" t="e">
        <f>IF($A958=$C$2,Rohdaten!I955,1/0)</f>
        <v>#DIV/0!</v>
      </c>
      <c r="E958" s="29" t="e">
        <f>IF($A958=$C$2,runs!L955/runs!M955,1/0)</f>
        <v>#DIV/0!</v>
      </c>
      <c r="F958" s="29" t="e">
        <f>IF($A958=$C$2,runs!P955,1/0)</f>
        <v>#DIV/0!</v>
      </c>
      <c r="G958" s="29" t="e">
        <f>IF($A958=$C$2,runs!Q955,1/0)</f>
        <v>#DIV/0!</v>
      </c>
      <c r="H958" s="29" t="e">
        <f>IF($A958=$C$2,runs!R955,1/0)</f>
        <v>#DIV/0!</v>
      </c>
      <c r="I958" s="29" t="e">
        <f>IF($A958=$C$2,runs!S955,1/0)</f>
        <v>#DIV/0!</v>
      </c>
      <c r="J958" s="29" t="e">
        <f>IF($A958=$C$2,runs!O955/runs!M955,1/0)</f>
        <v>#DIV/0!</v>
      </c>
      <c r="K958" s="29" t="e">
        <f t="shared" si="14"/>
        <v>#DIV/0!</v>
      </c>
      <c r="L958" s="29" t="e">
        <f>IF($A958=$C$2,runs!W955,1/0)</f>
        <v>#DIV/0!</v>
      </c>
      <c r="M958" s="29" t="e">
        <f>IF($A958=$C$2,runs!X955,1/0)</f>
        <v>#DIV/0!</v>
      </c>
    </row>
    <row r="959" spans="1:13" x14ac:dyDescent="0.2">
      <c r="A959" s="29">
        <f>runs!C956</f>
        <v>0</v>
      </c>
      <c r="B959" s="29" t="str">
        <f>IF($A959=$C$2,runs!B956," ")</f>
        <v xml:space="preserve"> </v>
      </c>
      <c r="C959" s="29" t="e">
        <f>IF($A959=$C$2,runs!A956,1/0)</f>
        <v>#DIV/0!</v>
      </c>
      <c r="D959" s="29" t="e">
        <f>IF($A959=$C$2,Rohdaten!I956,1/0)</f>
        <v>#DIV/0!</v>
      </c>
      <c r="E959" s="29" t="e">
        <f>IF($A959=$C$2,runs!L956/runs!M956,1/0)</f>
        <v>#DIV/0!</v>
      </c>
      <c r="F959" s="29" t="e">
        <f>IF($A959=$C$2,runs!P956,1/0)</f>
        <v>#DIV/0!</v>
      </c>
      <c r="G959" s="29" t="e">
        <f>IF($A959=$C$2,runs!Q956,1/0)</f>
        <v>#DIV/0!</v>
      </c>
      <c r="H959" s="29" t="e">
        <f>IF($A959=$C$2,runs!R956,1/0)</f>
        <v>#DIV/0!</v>
      </c>
      <c r="I959" s="29" t="e">
        <f>IF($A959=$C$2,runs!S956,1/0)</f>
        <v>#DIV/0!</v>
      </c>
      <c r="J959" s="29" t="e">
        <f>IF($A959=$C$2,runs!O956/runs!M956,1/0)</f>
        <v>#DIV/0!</v>
      </c>
      <c r="K959" s="29" t="e">
        <f t="shared" si="14"/>
        <v>#DIV/0!</v>
      </c>
      <c r="L959" s="29" t="e">
        <f>IF($A959=$C$2,runs!W956,1/0)</f>
        <v>#DIV/0!</v>
      </c>
      <c r="M959" s="29" t="e">
        <f>IF($A959=$C$2,runs!X956,1/0)</f>
        <v>#DIV/0!</v>
      </c>
    </row>
    <row r="960" spans="1:13" x14ac:dyDescent="0.2">
      <c r="A960" s="29">
        <f>runs!C957</f>
        <v>0</v>
      </c>
      <c r="B960" s="29" t="str">
        <f>IF($A960=$C$2,runs!B957," ")</f>
        <v xml:space="preserve"> </v>
      </c>
      <c r="C960" s="29" t="e">
        <f>IF($A960=$C$2,runs!A957,1/0)</f>
        <v>#DIV/0!</v>
      </c>
      <c r="D960" s="29" t="e">
        <f>IF($A960=$C$2,Rohdaten!I957,1/0)</f>
        <v>#DIV/0!</v>
      </c>
      <c r="E960" s="29" t="e">
        <f>IF($A960=$C$2,runs!L957/runs!M957,1/0)</f>
        <v>#DIV/0!</v>
      </c>
      <c r="F960" s="29" t="e">
        <f>IF($A960=$C$2,runs!P957,1/0)</f>
        <v>#DIV/0!</v>
      </c>
      <c r="G960" s="29" t="e">
        <f>IF($A960=$C$2,runs!Q957,1/0)</f>
        <v>#DIV/0!</v>
      </c>
      <c r="H960" s="29" t="e">
        <f>IF($A960=$C$2,runs!R957,1/0)</f>
        <v>#DIV/0!</v>
      </c>
      <c r="I960" s="29" t="e">
        <f>IF($A960=$C$2,runs!S957,1/0)</f>
        <v>#DIV/0!</v>
      </c>
      <c r="J960" s="29" t="e">
        <f>IF($A960=$C$2,runs!O957/runs!M957,1/0)</f>
        <v>#DIV/0!</v>
      </c>
      <c r="K960" s="29" t="e">
        <f t="shared" si="14"/>
        <v>#DIV/0!</v>
      </c>
      <c r="L960" s="29" t="e">
        <f>IF($A960=$C$2,runs!W957,1/0)</f>
        <v>#DIV/0!</v>
      </c>
      <c r="M960" s="29" t="e">
        <f>IF($A960=$C$2,runs!X957,1/0)</f>
        <v>#DIV/0!</v>
      </c>
    </row>
    <row r="961" spans="1:13" x14ac:dyDescent="0.2">
      <c r="A961" s="29">
        <f>runs!C958</f>
        <v>0</v>
      </c>
      <c r="B961" s="29" t="str">
        <f>IF($A961=$C$2,runs!B958," ")</f>
        <v xml:space="preserve"> </v>
      </c>
      <c r="C961" s="29" t="e">
        <f>IF($A961=$C$2,runs!A958,1/0)</f>
        <v>#DIV/0!</v>
      </c>
      <c r="D961" s="29" t="e">
        <f>IF($A961=$C$2,Rohdaten!I958,1/0)</f>
        <v>#DIV/0!</v>
      </c>
      <c r="E961" s="29" t="e">
        <f>IF($A961=$C$2,runs!L958/runs!M958,1/0)</f>
        <v>#DIV/0!</v>
      </c>
      <c r="F961" s="29" t="e">
        <f>IF($A961=$C$2,runs!P958,1/0)</f>
        <v>#DIV/0!</v>
      </c>
      <c r="G961" s="29" t="e">
        <f>IF($A961=$C$2,runs!Q958,1/0)</f>
        <v>#DIV/0!</v>
      </c>
      <c r="H961" s="29" t="e">
        <f>IF($A961=$C$2,runs!R958,1/0)</f>
        <v>#DIV/0!</v>
      </c>
      <c r="I961" s="29" t="e">
        <f>IF($A961=$C$2,runs!S958,1/0)</f>
        <v>#DIV/0!</v>
      </c>
      <c r="J961" s="29" t="e">
        <f>IF($A961=$C$2,runs!O958/runs!M958,1/0)</f>
        <v>#DIV/0!</v>
      </c>
      <c r="K961" s="29" t="e">
        <f t="shared" si="14"/>
        <v>#DIV/0!</v>
      </c>
      <c r="L961" s="29" t="e">
        <f>IF($A961=$C$2,runs!W958,1/0)</f>
        <v>#DIV/0!</v>
      </c>
      <c r="M961" s="29" t="e">
        <f>IF($A961=$C$2,runs!X958,1/0)</f>
        <v>#DIV/0!</v>
      </c>
    </row>
    <row r="962" spans="1:13" x14ac:dyDescent="0.2">
      <c r="A962" s="29">
        <f>runs!C959</f>
        <v>0</v>
      </c>
      <c r="B962" s="29" t="str">
        <f>IF($A962=$C$2,runs!B959," ")</f>
        <v xml:space="preserve"> </v>
      </c>
      <c r="C962" s="29" t="e">
        <f>IF($A962=$C$2,runs!A959,1/0)</f>
        <v>#DIV/0!</v>
      </c>
      <c r="D962" s="29" t="e">
        <f>IF($A962=$C$2,Rohdaten!I959,1/0)</f>
        <v>#DIV/0!</v>
      </c>
      <c r="E962" s="29" t="e">
        <f>IF($A962=$C$2,runs!L959/runs!M959,1/0)</f>
        <v>#DIV/0!</v>
      </c>
      <c r="F962" s="29" t="e">
        <f>IF($A962=$C$2,runs!P959,1/0)</f>
        <v>#DIV/0!</v>
      </c>
      <c r="G962" s="29" t="e">
        <f>IF($A962=$C$2,runs!Q959,1/0)</f>
        <v>#DIV/0!</v>
      </c>
      <c r="H962" s="29" t="e">
        <f>IF($A962=$C$2,runs!R959,1/0)</f>
        <v>#DIV/0!</v>
      </c>
      <c r="I962" s="29" t="e">
        <f>IF($A962=$C$2,runs!S959,1/0)</f>
        <v>#DIV/0!</v>
      </c>
      <c r="J962" s="29" t="e">
        <f>IF($A962=$C$2,runs!O959/runs!M959,1/0)</f>
        <v>#DIV/0!</v>
      </c>
      <c r="K962" s="29" t="e">
        <f t="shared" si="14"/>
        <v>#DIV/0!</v>
      </c>
      <c r="L962" s="29" t="e">
        <f>IF($A962=$C$2,runs!W959,1/0)</f>
        <v>#DIV/0!</v>
      </c>
      <c r="M962" s="29" t="e">
        <f>IF($A962=$C$2,runs!X959,1/0)</f>
        <v>#DIV/0!</v>
      </c>
    </row>
    <row r="963" spans="1:13" x14ac:dyDescent="0.2">
      <c r="A963" s="29">
        <f>runs!C960</f>
        <v>0</v>
      </c>
      <c r="B963" s="29" t="str">
        <f>IF($A963=$C$2,runs!B960," ")</f>
        <v xml:space="preserve"> </v>
      </c>
      <c r="C963" s="29" t="e">
        <f>IF($A963=$C$2,runs!A960,1/0)</f>
        <v>#DIV/0!</v>
      </c>
      <c r="D963" s="29" t="e">
        <f>IF($A963=$C$2,Rohdaten!I960,1/0)</f>
        <v>#DIV/0!</v>
      </c>
      <c r="E963" s="29" t="e">
        <f>IF($A963=$C$2,runs!L960/runs!M960,1/0)</f>
        <v>#DIV/0!</v>
      </c>
      <c r="F963" s="29" t="e">
        <f>IF($A963=$C$2,runs!P960,1/0)</f>
        <v>#DIV/0!</v>
      </c>
      <c r="G963" s="29" t="e">
        <f>IF($A963=$C$2,runs!Q960,1/0)</f>
        <v>#DIV/0!</v>
      </c>
      <c r="H963" s="29" t="e">
        <f>IF($A963=$C$2,runs!R960,1/0)</f>
        <v>#DIV/0!</v>
      </c>
      <c r="I963" s="29" t="e">
        <f>IF($A963=$C$2,runs!S960,1/0)</f>
        <v>#DIV/0!</v>
      </c>
      <c r="J963" s="29" t="e">
        <f>IF($A963=$C$2,runs!O960/runs!M960,1/0)</f>
        <v>#DIV/0!</v>
      </c>
      <c r="K963" s="29" t="e">
        <f t="shared" si="14"/>
        <v>#DIV/0!</v>
      </c>
      <c r="L963" s="29" t="e">
        <f>IF($A963=$C$2,runs!W960,1/0)</f>
        <v>#DIV/0!</v>
      </c>
      <c r="M963" s="29" t="e">
        <f>IF($A963=$C$2,runs!X960,1/0)</f>
        <v>#DIV/0!</v>
      </c>
    </row>
    <row r="964" spans="1:13" x14ac:dyDescent="0.2">
      <c r="A964" s="29">
        <f>runs!C961</f>
        <v>0</v>
      </c>
      <c r="B964" s="29" t="str">
        <f>IF($A964=$C$2,runs!B961," ")</f>
        <v xml:space="preserve"> </v>
      </c>
      <c r="C964" s="29" t="e">
        <f>IF($A964=$C$2,runs!A961,1/0)</f>
        <v>#DIV/0!</v>
      </c>
      <c r="D964" s="29" t="e">
        <f>IF($A964=$C$2,Rohdaten!I961,1/0)</f>
        <v>#DIV/0!</v>
      </c>
      <c r="E964" s="29" t="e">
        <f>IF($A964=$C$2,runs!L961/runs!M961,1/0)</f>
        <v>#DIV/0!</v>
      </c>
      <c r="F964" s="29" t="e">
        <f>IF($A964=$C$2,runs!P961,1/0)</f>
        <v>#DIV/0!</v>
      </c>
      <c r="G964" s="29" t="e">
        <f>IF($A964=$C$2,runs!Q961,1/0)</f>
        <v>#DIV/0!</v>
      </c>
      <c r="H964" s="29" t="e">
        <f>IF($A964=$C$2,runs!R961,1/0)</f>
        <v>#DIV/0!</v>
      </c>
      <c r="I964" s="29" t="e">
        <f>IF($A964=$C$2,runs!S961,1/0)</f>
        <v>#DIV/0!</v>
      </c>
      <c r="J964" s="29" t="e">
        <f>IF($A964=$C$2,runs!O961/runs!M961,1/0)</f>
        <v>#DIV/0!</v>
      </c>
      <c r="K964" s="29" t="e">
        <f t="shared" si="14"/>
        <v>#DIV/0!</v>
      </c>
      <c r="L964" s="29" t="e">
        <f>IF($A964=$C$2,runs!W961,1/0)</f>
        <v>#DIV/0!</v>
      </c>
      <c r="M964" s="29" t="e">
        <f>IF($A964=$C$2,runs!X961,1/0)</f>
        <v>#DIV/0!</v>
      </c>
    </row>
    <row r="965" spans="1:13" x14ac:dyDescent="0.2">
      <c r="A965" s="29">
        <f>runs!C962</f>
        <v>0</v>
      </c>
      <c r="B965" s="29" t="str">
        <f>IF($A965=$C$2,runs!B962," ")</f>
        <v xml:space="preserve"> </v>
      </c>
      <c r="C965" s="29" t="e">
        <f>IF($A965=$C$2,runs!A962,1/0)</f>
        <v>#DIV/0!</v>
      </c>
      <c r="D965" s="29" t="e">
        <f>IF($A965=$C$2,Rohdaten!I962,1/0)</f>
        <v>#DIV/0!</v>
      </c>
      <c r="E965" s="29" t="e">
        <f>IF($A965=$C$2,runs!L962/runs!M962,1/0)</f>
        <v>#DIV/0!</v>
      </c>
      <c r="F965" s="29" t="e">
        <f>IF($A965=$C$2,runs!P962,1/0)</f>
        <v>#DIV/0!</v>
      </c>
      <c r="G965" s="29" t="e">
        <f>IF($A965=$C$2,runs!Q962,1/0)</f>
        <v>#DIV/0!</v>
      </c>
      <c r="H965" s="29" t="e">
        <f>IF($A965=$C$2,runs!R962,1/0)</f>
        <v>#DIV/0!</v>
      </c>
      <c r="I965" s="29" t="e">
        <f>IF($A965=$C$2,runs!S962,1/0)</f>
        <v>#DIV/0!</v>
      </c>
      <c r="J965" s="29" t="e">
        <f>IF($A965=$C$2,runs!O962/runs!M962,1/0)</f>
        <v>#DIV/0!</v>
      </c>
      <c r="K965" s="29" t="e">
        <f t="shared" si="14"/>
        <v>#DIV/0!</v>
      </c>
      <c r="L965" s="29" t="e">
        <f>IF($A965=$C$2,runs!W962,1/0)</f>
        <v>#DIV/0!</v>
      </c>
      <c r="M965" s="29" t="e">
        <f>IF($A965=$C$2,runs!X962,1/0)</f>
        <v>#DIV/0!</v>
      </c>
    </row>
    <row r="966" spans="1:13" x14ac:dyDescent="0.2">
      <c r="A966" s="29">
        <f>runs!C963</f>
        <v>0</v>
      </c>
      <c r="B966" s="29" t="str">
        <f>IF($A966=$C$2,runs!B963," ")</f>
        <v xml:space="preserve"> </v>
      </c>
      <c r="C966" s="29" t="e">
        <f>IF($A966=$C$2,runs!A963,1/0)</f>
        <v>#DIV/0!</v>
      </c>
      <c r="D966" s="29" t="e">
        <f>IF($A966=$C$2,Rohdaten!I963,1/0)</f>
        <v>#DIV/0!</v>
      </c>
      <c r="E966" s="29" t="e">
        <f>IF($A966=$C$2,runs!L963/runs!M963,1/0)</f>
        <v>#DIV/0!</v>
      </c>
      <c r="F966" s="29" t="e">
        <f>IF($A966=$C$2,runs!P963,1/0)</f>
        <v>#DIV/0!</v>
      </c>
      <c r="G966" s="29" t="e">
        <f>IF($A966=$C$2,runs!Q963,1/0)</f>
        <v>#DIV/0!</v>
      </c>
      <c r="H966" s="29" t="e">
        <f>IF($A966=$C$2,runs!R963,1/0)</f>
        <v>#DIV/0!</v>
      </c>
      <c r="I966" s="29" t="e">
        <f>IF($A966=$C$2,runs!S963,1/0)</f>
        <v>#DIV/0!</v>
      </c>
      <c r="J966" s="29" t="e">
        <f>IF($A966=$C$2,runs!O963/runs!M963,1/0)</f>
        <v>#DIV/0!</v>
      </c>
      <c r="K966" s="29" t="e">
        <f t="shared" ref="K966:K1029" si="15">J966*1000000000</f>
        <v>#DIV/0!</v>
      </c>
      <c r="L966" s="29" t="e">
        <f>IF($A966=$C$2,runs!W963,1/0)</f>
        <v>#DIV/0!</v>
      </c>
      <c r="M966" s="29" t="e">
        <f>IF($A966=$C$2,runs!X963,1/0)</f>
        <v>#DIV/0!</v>
      </c>
    </row>
    <row r="967" spans="1:13" x14ac:dyDescent="0.2">
      <c r="A967" s="29">
        <f>runs!C964</f>
        <v>0</v>
      </c>
      <c r="B967" s="29" t="str">
        <f>IF($A967=$C$2,runs!B964," ")</f>
        <v xml:space="preserve"> </v>
      </c>
      <c r="C967" s="29" t="e">
        <f>IF($A967=$C$2,runs!A964,1/0)</f>
        <v>#DIV/0!</v>
      </c>
      <c r="D967" s="29" t="e">
        <f>IF($A967=$C$2,Rohdaten!I964,1/0)</f>
        <v>#DIV/0!</v>
      </c>
      <c r="E967" s="29" t="e">
        <f>IF($A967=$C$2,runs!L964/runs!M964,1/0)</f>
        <v>#DIV/0!</v>
      </c>
      <c r="F967" s="29" t="e">
        <f>IF($A967=$C$2,runs!P964,1/0)</f>
        <v>#DIV/0!</v>
      </c>
      <c r="G967" s="29" t="e">
        <f>IF($A967=$C$2,runs!Q964,1/0)</f>
        <v>#DIV/0!</v>
      </c>
      <c r="H967" s="29" t="e">
        <f>IF($A967=$C$2,runs!R964,1/0)</f>
        <v>#DIV/0!</v>
      </c>
      <c r="I967" s="29" t="e">
        <f>IF($A967=$C$2,runs!S964,1/0)</f>
        <v>#DIV/0!</v>
      </c>
      <c r="J967" s="29" t="e">
        <f>IF($A967=$C$2,runs!O964/runs!M964,1/0)</f>
        <v>#DIV/0!</v>
      </c>
      <c r="K967" s="29" t="e">
        <f t="shared" si="15"/>
        <v>#DIV/0!</v>
      </c>
      <c r="L967" s="29" t="e">
        <f>IF($A967=$C$2,runs!W964,1/0)</f>
        <v>#DIV/0!</v>
      </c>
      <c r="M967" s="29" t="e">
        <f>IF($A967=$C$2,runs!X964,1/0)</f>
        <v>#DIV/0!</v>
      </c>
    </row>
    <row r="968" spans="1:13" x14ac:dyDescent="0.2">
      <c r="A968" s="29">
        <f>runs!C965</f>
        <v>0</v>
      </c>
      <c r="B968" s="29" t="str">
        <f>IF($A968=$C$2,runs!B965," ")</f>
        <v xml:space="preserve"> </v>
      </c>
      <c r="C968" s="29" t="e">
        <f>IF($A968=$C$2,runs!A965,1/0)</f>
        <v>#DIV/0!</v>
      </c>
      <c r="D968" s="29" t="e">
        <f>IF($A968=$C$2,Rohdaten!I965,1/0)</f>
        <v>#DIV/0!</v>
      </c>
      <c r="E968" s="29" t="e">
        <f>IF($A968=$C$2,runs!L965/runs!M965,1/0)</f>
        <v>#DIV/0!</v>
      </c>
      <c r="F968" s="29" t="e">
        <f>IF($A968=$C$2,runs!P965,1/0)</f>
        <v>#DIV/0!</v>
      </c>
      <c r="G968" s="29" t="e">
        <f>IF($A968=$C$2,runs!Q965,1/0)</f>
        <v>#DIV/0!</v>
      </c>
      <c r="H968" s="29" t="e">
        <f>IF($A968=$C$2,runs!R965,1/0)</f>
        <v>#DIV/0!</v>
      </c>
      <c r="I968" s="29" t="e">
        <f>IF($A968=$C$2,runs!S965,1/0)</f>
        <v>#DIV/0!</v>
      </c>
      <c r="J968" s="29" t="e">
        <f>IF($A968=$C$2,runs!O965/runs!M965,1/0)</f>
        <v>#DIV/0!</v>
      </c>
      <c r="K968" s="29" t="e">
        <f t="shared" si="15"/>
        <v>#DIV/0!</v>
      </c>
      <c r="L968" s="29" t="e">
        <f>IF($A968=$C$2,runs!W965,1/0)</f>
        <v>#DIV/0!</v>
      </c>
      <c r="M968" s="29" t="e">
        <f>IF($A968=$C$2,runs!X965,1/0)</f>
        <v>#DIV/0!</v>
      </c>
    </row>
    <row r="969" spans="1:13" x14ac:dyDescent="0.2">
      <c r="A969" s="29">
        <f>runs!C966</f>
        <v>0</v>
      </c>
      <c r="B969" s="29" t="str">
        <f>IF($A969=$C$2,runs!B966," ")</f>
        <v xml:space="preserve"> </v>
      </c>
      <c r="C969" s="29" t="e">
        <f>IF($A969=$C$2,runs!A966,1/0)</f>
        <v>#DIV/0!</v>
      </c>
      <c r="D969" s="29" t="e">
        <f>IF($A969=$C$2,Rohdaten!I966,1/0)</f>
        <v>#DIV/0!</v>
      </c>
      <c r="E969" s="29" t="e">
        <f>IF($A969=$C$2,runs!L966/runs!M966,1/0)</f>
        <v>#DIV/0!</v>
      </c>
      <c r="F969" s="29" t="e">
        <f>IF($A969=$C$2,runs!P966,1/0)</f>
        <v>#DIV/0!</v>
      </c>
      <c r="G969" s="29" t="e">
        <f>IF($A969=$C$2,runs!Q966,1/0)</f>
        <v>#DIV/0!</v>
      </c>
      <c r="H969" s="29" t="e">
        <f>IF($A969=$C$2,runs!R966,1/0)</f>
        <v>#DIV/0!</v>
      </c>
      <c r="I969" s="29" t="e">
        <f>IF($A969=$C$2,runs!S966,1/0)</f>
        <v>#DIV/0!</v>
      </c>
      <c r="J969" s="29" t="e">
        <f>IF($A969=$C$2,runs!O966/runs!M966,1/0)</f>
        <v>#DIV/0!</v>
      </c>
      <c r="K969" s="29" t="e">
        <f t="shared" si="15"/>
        <v>#DIV/0!</v>
      </c>
      <c r="L969" s="29" t="e">
        <f>IF($A969=$C$2,runs!W966,1/0)</f>
        <v>#DIV/0!</v>
      </c>
      <c r="M969" s="29" t="e">
        <f>IF($A969=$C$2,runs!X966,1/0)</f>
        <v>#DIV/0!</v>
      </c>
    </row>
    <row r="970" spans="1:13" x14ac:dyDescent="0.2">
      <c r="A970" s="29">
        <f>runs!C967</f>
        <v>0</v>
      </c>
      <c r="B970" s="29" t="str">
        <f>IF($A970=$C$2,runs!B967," ")</f>
        <v xml:space="preserve"> </v>
      </c>
      <c r="C970" s="29" t="e">
        <f>IF($A970=$C$2,runs!A967,1/0)</f>
        <v>#DIV/0!</v>
      </c>
      <c r="D970" s="29" t="e">
        <f>IF($A970=$C$2,Rohdaten!I967,1/0)</f>
        <v>#DIV/0!</v>
      </c>
      <c r="E970" s="29" t="e">
        <f>IF($A970=$C$2,runs!L967/runs!M967,1/0)</f>
        <v>#DIV/0!</v>
      </c>
      <c r="F970" s="29" t="e">
        <f>IF($A970=$C$2,runs!P967,1/0)</f>
        <v>#DIV/0!</v>
      </c>
      <c r="G970" s="29" t="e">
        <f>IF($A970=$C$2,runs!Q967,1/0)</f>
        <v>#DIV/0!</v>
      </c>
      <c r="H970" s="29" t="e">
        <f>IF($A970=$C$2,runs!R967,1/0)</f>
        <v>#DIV/0!</v>
      </c>
      <c r="I970" s="29" t="e">
        <f>IF($A970=$C$2,runs!S967,1/0)</f>
        <v>#DIV/0!</v>
      </c>
      <c r="J970" s="29" t="e">
        <f>IF($A970=$C$2,runs!O967/runs!M967,1/0)</f>
        <v>#DIV/0!</v>
      </c>
      <c r="K970" s="29" t="e">
        <f t="shared" si="15"/>
        <v>#DIV/0!</v>
      </c>
      <c r="L970" s="29" t="e">
        <f>IF($A970=$C$2,runs!W967,1/0)</f>
        <v>#DIV/0!</v>
      </c>
      <c r="M970" s="29" t="e">
        <f>IF($A970=$C$2,runs!X967,1/0)</f>
        <v>#DIV/0!</v>
      </c>
    </row>
    <row r="971" spans="1:13" x14ac:dyDescent="0.2">
      <c r="A971" s="29">
        <f>runs!C968</f>
        <v>0</v>
      </c>
      <c r="B971" s="29" t="str">
        <f>IF($A971=$C$2,runs!B968," ")</f>
        <v xml:space="preserve"> </v>
      </c>
      <c r="C971" s="29" t="e">
        <f>IF($A971=$C$2,runs!A968,1/0)</f>
        <v>#DIV/0!</v>
      </c>
      <c r="D971" s="29" t="e">
        <f>IF($A971=$C$2,Rohdaten!I968,1/0)</f>
        <v>#DIV/0!</v>
      </c>
      <c r="E971" s="29" t="e">
        <f>IF($A971=$C$2,runs!L968/runs!M968,1/0)</f>
        <v>#DIV/0!</v>
      </c>
      <c r="F971" s="29" t="e">
        <f>IF($A971=$C$2,runs!P968,1/0)</f>
        <v>#DIV/0!</v>
      </c>
      <c r="G971" s="29" t="e">
        <f>IF($A971=$C$2,runs!Q968,1/0)</f>
        <v>#DIV/0!</v>
      </c>
      <c r="H971" s="29" t="e">
        <f>IF($A971=$C$2,runs!R968,1/0)</f>
        <v>#DIV/0!</v>
      </c>
      <c r="I971" s="29" t="e">
        <f>IF($A971=$C$2,runs!S968,1/0)</f>
        <v>#DIV/0!</v>
      </c>
      <c r="J971" s="29" t="e">
        <f>IF($A971=$C$2,runs!O968/runs!M968,1/0)</f>
        <v>#DIV/0!</v>
      </c>
      <c r="K971" s="29" t="e">
        <f t="shared" si="15"/>
        <v>#DIV/0!</v>
      </c>
      <c r="L971" s="29" t="e">
        <f>IF($A971=$C$2,runs!W968,1/0)</f>
        <v>#DIV/0!</v>
      </c>
      <c r="M971" s="29" t="e">
        <f>IF($A971=$C$2,runs!X968,1/0)</f>
        <v>#DIV/0!</v>
      </c>
    </row>
    <row r="972" spans="1:13" x14ac:dyDescent="0.2">
      <c r="A972" s="29">
        <f>runs!C969</f>
        <v>0</v>
      </c>
      <c r="B972" s="29" t="str">
        <f>IF($A972=$C$2,runs!B969," ")</f>
        <v xml:space="preserve"> </v>
      </c>
      <c r="C972" s="29" t="e">
        <f>IF($A972=$C$2,runs!A969,1/0)</f>
        <v>#DIV/0!</v>
      </c>
      <c r="D972" s="29" t="e">
        <f>IF($A972=$C$2,Rohdaten!I969,1/0)</f>
        <v>#DIV/0!</v>
      </c>
      <c r="E972" s="29" t="e">
        <f>IF($A972=$C$2,runs!L969/runs!M969,1/0)</f>
        <v>#DIV/0!</v>
      </c>
      <c r="F972" s="29" t="e">
        <f>IF($A972=$C$2,runs!P969,1/0)</f>
        <v>#DIV/0!</v>
      </c>
      <c r="G972" s="29" t="e">
        <f>IF($A972=$C$2,runs!Q969,1/0)</f>
        <v>#DIV/0!</v>
      </c>
      <c r="H972" s="29" t="e">
        <f>IF($A972=$C$2,runs!R969,1/0)</f>
        <v>#DIV/0!</v>
      </c>
      <c r="I972" s="29" t="e">
        <f>IF($A972=$C$2,runs!S969,1/0)</f>
        <v>#DIV/0!</v>
      </c>
      <c r="J972" s="29" t="e">
        <f>IF($A972=$C$2,runs!O969/runs!M969,1/0)</f>
        <v>#DIV/0!</v>
      </c>
      <c r="K972" s="29" t="e">
        <f t="shared" si="15"/>
        <v>#DIV/0!</v>
      </c>
      <c r="L972" s="29" t="e">
        <f>IF($A972=$C$2,runs!W969,1/0)</f>
        <v>#DIV/0!</v>
      </c>
      <c r="M972" s="29" t="e">
        <f>IF($A972=$C$2,runs!X969,1/0)</f>
        <v>#DIV/0!</v>
      </c>
    </row>
    <row r="973" spans="1:13" x14ac:dyDescent="0.2">
      <c r="A973" s="29">
        <f>runs!C970</f>
        <v>0</v>
      </c>
      <c r="B973" s="29" t="str">
        <f>IF($A973=$C$2,runs!B970," ")</f>
        <v xml:space="preserve"> </v>
      </c>
      <c r="C973" s="29" t="e">
        <f>IF($A973=$C$2,runs!A970,1/0)</f>
        <v>#DIV/0!</v>
      </c>
      <c r="D973" s="29" t="e">
        <f>IF($A973=$C$2,Rohdaten!I970,1/0)</f>
        <v>#DIV/0!</v>
      </c>
      <c r="E973" s="29" t="e">
        <f>IF($A973=$C$2,runs!L970/runs!M970,1/0)</f>
        <v>#DIV/0!</v>
      </c>
      <c r="F973" s="29" t="e">
        <f>IF($A973=$C$2,runs!P970,1/0)</f>
        <v>#DIV/0!</v>
      </c>
      <c r="G973" s="29" t="e">
        <f>IF($A973=$C$2,runs!Q970,1/0)</f>
        <v>#DIV/0!</v>
      </c>
      <c r="H973" s="29" t="e">
        <f>IF($A973=$C$2,runs!R970,1/0)</f>
        <v>#DIV/0!</v>
      </c>
      <c r="I973" s="29" t="e">
        <f>IF($A973=$C$2,runs!S970,1/0)</f>
        <v>#DIV/0!</v>
      </c>
      <c r="J973" s="29" t="e">
        <f>IF($A973=$C$2,runs!O970/runs!M970,1/0)</f>
        <v>#DIV/0!</v>
      </c>
      <c r="K973" s="29" t="e">
        <f t="shared" si="15"/>
        <v>#DIV/0!</v>
      </c>
      <c r="L973" s="29" t="e">
        <f>IF($A973=$C$2,runs!W970,1/0)</f>
        <v>#DIV/0!</v>
      </c>
      <c r="M973" s="29" t="e">
        <f>IF($A973=$C$2,runs!X970,1/0)</f>
        <v>#DIV/0!</v>
      </c>
    </row>
    <row r="974" spans="1:13" x14ac:dyDescent="0.2">
      <c r="A974" s="29">
        <f>runs!C971</f>
        <v>0</v>
      </c>
      <c r="B974" s="29" t="str">
        <f>IF($A974=$C$2,runs!B971," ")</f>
        <v xml:space="preserve"> </v>
      </c>
      <c r="C974" s="29" t="e">
        <f>IF($A974=$C$2,runs!A971,1/0)</f>
        <v>#DIV/0!</v>
      </c>
      <c r="D974" s="29" t="e">
        <f>IF($A974=$C$2,Rohdaten!I971,1/0)</f>
        <v>#DIV/0!</v>
      </c>
      <c r="E974" s="29" t="e">
        <f>IF($A974=$C$2,runs!L971/runs!M971,1/0)</f>
        <v>#DIV/0!</v>
      </c>
      <c r="F974" s="29" t="e">
        <f>IF($A974=$C$2,runs!P971,1/0)</f>
        <v>#DIV/0!</v>
      </c>
      <c r="G974" s="29" t="e">
        <f>IF($A974=$C$2,runs!Q971,1/0)</f>
        <v>#DIV/0!</v>
      </c>
      <c r="H974" s="29" t="e">
        <f>IF($A974=$C$2,runs!R971,1/0)</f>
        <v>#DIV/0!</v>
      </c>
      <c r="I974" s="29" t="e">
        <f>IF($A974=$C$2,runs!S971,1/0)</f>
        <v>#DIV/0!</v>
      </c>
      <c r="J974" s="29" t="e">
        <f>IF($A974=$C$2,runs!O971/runs!M971,1/0)</f>
        <v>#DIV/0!</v>
      </c>
      <c r="K974" s="29" t="e">
        <f t="shared" si="15"/>
        <v>#DIV/0!</v>
      </c>
      <c r="L974" s="29" t="e">
        <f>IF($A974=$C$2,runs!W971,1/0)</f>
        <v>#DIV/0!</v>
      </c>
      <c r="M974" s="29" t="e">
        <f>IF($A974=$C$2,runs!X971,1/0)</f>
        <v>#DIV/0!</v>
      </c>
    </row>
    <row r="975" spans="1:13" x14ac:dyDescent="0.2">
      <c r="A975" s="29">
        <f>runs!C972</f>
        <v>0</v>
      </c>
      <c r="B975" s="29" t="str">
        <f>IF($A975=$C$2,runs!B972," ")</f>
        <v xml:space="preserve"> </v>
      </c>
      <c r="C975" s="29" t="e">
        <f>IF($A975=$C$2,runs!A972,1/0)</f>
        <v>#DIV/0!</v>
      </c>
      <c r="D975" s="29" t="e">
        <f>IF($A975=$C$2,Rohdaten!I972,1/0)</f>
        <v>#DIV/0!</v>
      </c>
      <c r="E975" s="29" t="e">
        <f>IF($A975=$C$2,runs!L972/runs!M972,1/0)</f>
        <v>#DIV/0!</v>
      </c>
      <c r="F975" s="29" t="e">
        <f>IF($A975=$C$2,runs!P972,1/0)</f>
        <v>#DIV/0!</v>
      </c>
      <c r="G975" s="29" t="e">
        <f>IF($A975=$C$2,runs!Q972,1/0)</f>
        <v>#DIV/0!</v>
      </c>
      <c r="H975" s="29" t="e">
        <f>IF($A975=$C$2,runs!R972,1/0)</f>
        <v>#DIV/0!</v>
      </c>
      <c r="I975" s="29" t="e">
        <f>IF($A975=$C$2,runs!S972,1/0)</f>
        <v>#DIV/0!</v>
      </c>
      <c r="J975" s="29" t="e">
        <f>IF($A975=$C$2,runs!O972/runs!M972,1/0)</f>
        <v>#DIV/0!</v>
      </c>
      <c r="K975" s="29" t="e">
        <f t="shared" si="15"/>
        <v>#DIV/0!</v>
      </c>
      <c r="L975" s="29" t="e">
        <f>IF($A975=$C$2,runs!W972,1/0)</f>
        <v>#DIV/0!</v>
      </c>
      <c r="M975" s="29" t="e">
        <f>IF($A975=$C$2,runs!X972,1/0)</f>
        <v>#DIV/0!</v>
      </c>
    </row>
    <row r="976" spans="1:13" x14ac:dyDescent="0.2">
      <c r="A976" s="29">
        <f>runs!C973</f>
        <v>0</v>
      </c>
      <c r="B976" s="29" t="str">
        <f>IF($A976=$C$2,runs!B973," ")</f>
        <v xml:space="preserve"> </v>
      </c>
      <c r="C976" s="29" t="e">
        <f>IF($A976=$C$2,runs!A973,1/0)</f>
        <v>#DIV/0!</v>
      </c>
      <c r="D976" s="29" t="e">
        <f>IF($A976=$C$2,Rohdaten!I973,1/0)</f>
        <v>#DIV/0!</v>
      </c>
      <c r="E976" s="29" t="e">
        <f>IF($A976=$C$2,runs!L973/runs!M973,1/0)</f>
        <v>#DIV/0!</v>
      </c>
      <c r="F976" s="29" t="e">
        <f>IF($A976=$C$2,runs!P973,1/0)</f>
        <v>#DIV/0!</v>
      </c>
      <c r="G976" s="29" t="e">
        <f>IF($A976=$C$2,runs!Q973,1/0)</f>
        <v>#DIV/0!</v>
      </c>
      <c r="H976" s="29" t="e">
        <f>IF($A976=$C$2,runs!R973,1/0)</f>
        <v>#DIV/0!</v>
      </c>
      <c r="I976" s="29" t="e">
        <f>IF($A976=$C$2,runs!S973,1/0)</f>
        <v>#DIV/0!</v>
      </c>
      <c r="J976" s="29" t="e">
        <f>IF($A976=$C$2,runs!O973/runs!M973,1/0)</f>
        <v>#DIV/0!</v>
      </c>
      <c r="K976" s="29" t="e">
        <f t="shared" si="15"/>
        <v>#DIV/0!</v>
      </c>
      <c r="L976" s="29" t="e">
        <f>IF($A976=$C$2,runs!W973,1/0)</f>
        <v>#DIV/0!</v>
      </c>
      <c r="M976" s="29" t="e">
        <f>IF($A976=$C$2,runs!X973,1/0)</f>
        <v>#DIV/0!</v>
      </c>
    </row>
    <row r="977" spans="1:13" x14ac:dyDescent="0.2">
      <c r="A977" s="29">
        <f>runs!C974</f>
        <v>0</v>
      </c>
      <c r="B977" s="29" t="str">
        <f>IF($A977=$C$2,runs!B974," ")</f>
        <v xml:space="preserve"> </v>
      </c>
      <c r="C977" s="29" t="e">
        <f>IF($A977=$C$2,runs!A974,1/0)</f>
        <v>#DIV/0!</v>
      </c>
      <c r="D977" s="29" t="e">
        <f>IF($A977=$C$2,Rohdaten!I974,1/0)</f>
        <v>#DIV/0!</v>
      </c>
      <c r="E977" s="29" t="e">
        <f>IF($A977=$C$2,runs!L974/runs!M974,1/0)</f>
        <v>#DIV/0!</v>
      </c>
      <c r="F977" s="29" t="e">
        <f>IF($A977=$C$2,runs!P974,1/0)</f>
        <v>#DIV/0!</v>
      </c>
      <c r="G977" s="29" t="e">
        <f>IF($A977=$C$2,runs!Q974,1/0)</f>
        <v>#DIV/0!</v>
      </c>
      <c r="H977" s="29" t="e">
        <f>IF($A977=$C$2,runs!R974,1/0)</f>
        <v>#DIV/0!</v>
      </c>
      <c r="I977" s="29" t="e">
        <f>IF($A977=$C$2,runs!S974,1/0)</f>
        <v>#DIV/0!</v>
      </c>
      <c r="J977" s="29" t="e">
        <f>IF($A977=$C$2,runs!O974/runs!M974,1/0)</f>
        <v>#DIV/0!</v>
      </c>
      <c r="K977" s="29" t="e">
        <f t="shared" si="15"/>
        <v>#DIV/0!</v>
      </c>
      <c r="L977" s="29" t="e">
        <f>IF($A977=$C$2,runs!W974,1/0)</f>
        <v>#DIV/0!</v>
      </c>
      <c r="M977" s="29" t="e">
        <f>IF($A977=$C$2,runs!X974,1/0)</f>
        <v>#DIV/0!</v>
      </c>
    </row>
    <row r="978" spans="1:13" x14ac:dyDescent="0.2">
      <c r="A978" s="29">
        <f>runs!C975</f>
        <v>0</v>
      </c>
      <c r="B978" s="29" t="str">
        <f>IF($A978=$C$2,runs!B975," ")</f>
        <v xml:space="preserve"> </v>
      </c>
      <c r="C978" s="29" t="e">
        <f>IF($A978=$C$2,runs!A975,1/0)</f>
        <v>#DIV/0!</v>
      </c>
      <c r="D978" s="29" t="e">
        <f>IF($A978=$C$2,Rohdaten!I975,1/0)</f>
        <v>#DIV/0!</v>
      </c>
      <c r="E978" s="29" t="e">
        <f>IF($A978=$C$2,runs!L975/runs!M975,1/0)</f>
        <v>#DIV/0!</v>
      </c>
      <c r="F978" s="29" t="e">
        <f>IF($A978=$C$2,runs!P975,1/0)</f>
        <v>#DIV/0!</v>
      </c>
      <c r="G978" s="29" t="e">
        <f>IF($A978=$C$2,runs!Q975,1/0)</f>
        <v>#DIV/0!</v>
      </c>
      <c r="H978" s="29" t="e">
        <f>IF($A978=$C$2,runs!R975,1/0)</f>
        <v>#DIV/0!</v>
      </c>
      <c r="I978" s="29" t="e">
        <f>IF($A978=$C$2,runs!S975,1/0)</f>
        <v>#DIV/0!</v>
      </c>
      <c r="J978" s="29" t="e">
        <f>IF($A978=$C$2,runs!O975/runs!M975,1/0)</f>
        <v>#DIV/0!</v>
      </c>
      <c r="K978" s="29" t="e">
        <f t="shared" si="15"/>
        <v>#DIV/0!</v>
      </c>
      <c r="L978" s="29" t="e">
        <f>IF($A978=$C$2,runs!W975,1/0)</f>
        <v>#DIV/0!</v>
      </c>
      <c r="M978" s="29" t="e">
        <f>IF($A978=$C$2,runs!X975,1/0)</f>
        <v>#DIV/0!</v>
      </c>
    </row>
    <row r="979" spans="1:13" x14ac:dyDescent="0.2">
      <c r="A979" s="29">
        <f>runs!C976</f>
        <v>0</v>
      </c>
      <c r="B979" s="29" t="str">
        <f>IF($A979=$C$2,runs!B976," ")</f>
        <v xml:space="preserve"> </v>
      </c>
      <c r="C979" s="29" t="e">
        <f>IF($A979=$C$2,runs!A976,1/0)</f>
        <v>#DIV/0!</v>
      </c>
      <c r="D979" s="29" t="e">
        <f>IF($A979=$C$2,Rohdaten!I976,1/0)</f>
        <v>#DIV/0!</v>
      </c>
      <c r="E979" s="29" t="e">
        <f>IF($A979=$C$2,runs!L976/runs!M976,1/0)</f>
        <v>#DIV/0!</v>
      </c>
      <c r="F979" s="29" t="e">
        <f>IF($A979=$C$2,runs!P976,1/0)</f>
        <v>#DIV/0!</v>
      </c>
      <c r="G979" s="29" t="e">
        <f>IF($A979=$C$2,runs!Q976,1/0)</f>
        <v>#DIV/0!</v>
      </c>
      <c r="H979" s="29" t="e">
        <f>IF($A979=$C$2,runs!R976,1/0)</f>
        <v>#DIV/0!</v>
      </c>
      <c r="I979" s="29" t="e">
        <f>IF($A979=$C$2,runs!S976,1/0)</f>
        <v>#DIV/0!</v>
      </c>
      <c r="J979" s="29" t="e">
        <f>IF($A979=$C$2,runs!O976/runs!M976,1/0)</f>
        <v>#DIV/0!</v>
      </c>
      <c r="K979" s="29" t="e">
        <f t="shared" si="15"/>
        <v>#DIV/0!</v>
      </c>
      <c r="L979" s="29" t="e">
        <f>IF($A979=$C$2,runs!W976,1/0)</f>
        <v>#DIV/0!</v>
      </c>
      <c r="M979" s="29" t="e">
        <f>IF($A979=$C$2,runs!X976,1/0)</f>
        <v>#DIV/0!</v>
      </c>
    </row>
    <row r="980" spans="1:13" x14ac:dyDescent="0.2">
      <c r="A980" s="29">
        <f>runs!C977</f>
        <v>0</v>
      </c>
      <c r="B980" s="29" t="str">
        <f>IF($A980=$C$2,runs!B977," ")</f>
        <v xml:space="preserve"> </v>
      </c>
      <c r="C980" s="29" t="e">
        <f>IF($A980=$C$2,runs!A977,1/0)</f>
        <v>#DIV/0!</v>
      </c>
      <c r="D980" s="29" t="e">
        <f>IF($A980=$C$2,Rohdaten!I977,1/0)</f>
        <v>#DIV/0!</v>
      </c>
      <c r="E980" s="29" t="e">
        <f>IF($A980=$C$2,runs!L977/runs!M977,1/0)</f>
        <v>#DIV/0!</v>
      </c>
      <c r="F980" s="29" t="e">
        <f>IF($A980=$C$2,runs!P977,1/0)</f>
        <v>#DIV/0!</v>
      </c>
      <c r="G980" s="29" t="e">
        <f>IF($A980=$C$2,runs!Q977,1/0)</f>
        <v>#DIV/0!</v>
      </c>
      <c r="H980" s="29" t="e">
        <f>IF($A980=$C$2,runs!R977,1/0)</f>
        <v>#DIV/0!</v>
      </c>
      <c r="I980" s="29" t="e">
        <f>IF($A980=$C$2,runs!S977,1/0)</f>
        <v>#DIV/0!</v>
      </c>
      <c r="J980" s="29" t="e">
        <f>IF($A980=$C$2,runs!O977/runs!M977,1/0)</f>
        <v>#DIV/0!</v>
      </c>
      <c r="K980" s="29" t="e">
        <f t="shared" si="15"/>
        <v>#DIV/0!</v>
      </c>
      <c r="L980" s="29" t="e">
        <f>IF($A980=$C$2,runs!W977,1/0)</f>
        <v>#DIV/0!</v>
      </c>
      <c r="M980" s="29" t="e">
        <f>IF($A980=$C$2,runs!X977,1/0)</f>
        <v>#DIV/0!</v>
      </c>
    </row>
    <row r="981" spans="1:13" x14ac:dyDescent="0.2">
      <c r="A981" s="29">
        <f>runs!C978</f>
        <v>0</v>
      </c>
      <c r="B981" s="29" t="str">
        <f>IF($A981=$C$2,runs!B978," ")</f>
        <v xml:space="preserve"> </v>
      </c>
      <c r="C981" s="29" t="e">
        <f>IF($A981=$C$2,runs!A978,1/0)</f>
        <v>#DIV/0!</v>
      </c>
      <c r="D981" s="29" t="e">
        <f>IF($A981=$C$2,Rohdaten!I978,1/0)</f>
        <v>#DIV/0!</v>
      </c>
      <c r="E981" s="29" t="e">
        <f>IF($A981=$C$2,runs!L978/runs!M978,1/0)</f>
        <v>#DIV/0!</v>
      </c>
      <c r="F981" s="29" t="e">
        <f>IF($A981=$C$2,runs!P978,1/0)</f>
        <v>#DIV/0!</v>
      </c>
      <c r="G981" s="29" t="e">
        <f>IF($A981=$C$2,runs!Q978,1/0)</f>
        <v>#DIV/0!</v>
      </c>
      <c r="H981" s="29" t="e">
        <f>IF($A981=$C$2,runs!R978,1/0)</f>
        <v>#DIV/0!</v>
      </c>
      <c r="I981" s="29" t="e">
        <f>IF($A981=$C$2,runs!S978,1/0)</f>
        <v>#DIV/0!</v>
      </c>
      <c r="J981" s="29" t="e">
        <f>IF($A981=$C$2,runs!O978/runs!M978,1/0)</f>
        <v>#DIV/0!</v>
      </c>
      <c r="K981" s="29" t="e">
        <f t="shared" si="15"/>
        <v>#DIV/0!</v>
      </c>
      <c r="L981" s="29" t="e">
        <f>IF($A981=$C$2,runs!W978,1/0)</f>
        <v>#DIV/0!</v>
      </c>
      <c r="M981" s="29" t="e">
        <f>IF($A981=$C$2,runs!X978,1/0)</f>
        <v>#DIV/0!</v>
      </c>
    </row>
    <row r="982" spans="1:13" x14ac:dyDescent="0.2">
      <c r="A982" s="29">
        <f>runs!C979</f>
        <v>0</v>
      </c>
      <c r="B982" s="29" t="str">
        <f>IF($A982=$C$2,runs!B979," ")</f>
        <v xml:space="preserve"> </v>
      </c>
      <c r="C982" s="29" t="e">
        <f>IF($A982=$C$2,runs!A979,1/0)</f>
        <v>#DIV/0!</v>
      </c>
      <c r="D982" s="29" t="e">
        <f>IF($A982=$C$2,Rohdaten!I979,1/0)</f>
        <v>#DIV/0!</v>
      </c>
      <c r="E982" s="29" t="e">
        <f>IF($A982=$C$2,runs!L979/runs!M979,1/0)</f>
        <v>#DIV/0!</v>
      </c>
      <c r="F982" s="29" t="e">
        <f>IF($A982=$C$2,runs!P979,1/0)</f>
        <v>#DIV/0!</v>
      </c>
      <c r="G982" s="29" t="e">
        <f>IF($A982=$C$2,runs!Q979,1/0)</f>
        <v>#DIV/0!</v>
      </c>
      <c r="H982" s="29" t="e">
        <f>IF($A982=$C$2,runs!R979,1/0)</f>
        <v>#DIV/0!</v>
      </c>
      <c r="I982" s="29" t="e">
        <f>IF($A982=$C$2,runs!S979,1/0)</f>
        <v>#DIV/0!</v>
      </c>
      <c r="J982" s="29" t="e">
        <f>IF($A982=$C$2,runs!O979/runs!M979,1/0)</f>
        <v>#DIV/0!</v>
      </c>
      <c r="K982" s="29" t="e">
        <f t="shared" si="15"/>
        <v>#DIV/0!</v>
      </c>
      <c r="L982" s="29" t="e">
        <f>IF($A982=$C$2,runs!W979,1/0)</f>
        <v>#DIV/0!</v>
      </c>
      <c r="M982" s="29" t="e">
        <f>IF($A982=$C$2,runs!X979,1/0)</f>
        <v>#DIV/0!</v>
      </c>
    </row>
    <row r="983" spans="1:13" x14ac:dyDescent="0.2">
      <c r="A983" s="29">
        <f>runs!C980</f>
        <v>0</v>
      </c>
      <c r="B983" s="29" t="str">
        <f>IF($A983=$C$2,runs!B980," ")</f>
        <v xml:space="preserve"> </v>
      </c>
      <c r="C983" s="29" t="e">
        <f>IF($A983=$C$2,runs!A980,1/0)</f>
        <v>#DIV/0!</v>
      </c>
      <c r="D983" s="29" t="e">
        <f>IF($A983=$C$2,Rohdaten!I980,1/0)</f>
        <v>#DIV/0!</v>
      </c>
      <c r="E983" s="29" t="e">
        <f>IF($A983=$C$2,runs!L980/runs!M980,1/0)</f>
        <v>#DIV/0!</v>
      </c>
      <c r="F983" s="29" t="e">
        <f>IF($A983=$C$2,runs!P980,1/0)</f>
        <v>#DIV/0!</v>
      </c>
      <c r="G983" s="29" t="e">
        <f>IF($A983=$C$2,runs!Q980,1/0)</f>
        <v>#DIV/0!</v>
      </c>
      <c r="H983" s="29" t="e">
        <f>IF($A983=$C$2,runs!R980,1/0)</f>
        <v>#DIV/0!</v>
      </c>
      <c r="I983" s="29" t="e">
        <f>IF($A983=$C$2,runs!S980,1/0)</f>
        <v>#DIV/0!</v>
      </c>
      <c r="J983" s="29" t="e">
        <f>IF($A983=$C$2,runs!O980/runs!M980,1/0)</f>
        <v>#DIV/0!</v>
      </c>
      <c r="K983" s="29" t="e">
        <f t="shared" si="15"/>
        <v>#DIV/0!</v>
      </c>
      <c r="L983" s="29" t="e">
        <f>IF($A983=$C$2,runs!W980,1/0)</f>
        <v>#DIV/0!</v>
      </c>
      <c r="M983" s="29" t="e">
        <f>IF($A983=$C$2,runs!X980,1/0)</f>
        <v>#DIV/0!</v>
      </c>
    </row>
    <row r="984" spans="1:13" x14ac:dyDescent="0.2">
      <c r="A984" s="29">
        <f>runs!C981</f>
        <v>0</v>
      </c>
      <c r="B984" s="29" t="str">
        <f>IF($A984=$C$2,runs!B981," ")</f>
        <v xml:space="preserve"> </v>
      </c>
      <c r="C984" s="29" t="e">
        <f>IF($A984=$C$2,runs!A981,1/0)</f>
        <v>#DIV/0!</v>
      </c>
      <c r="D984" s="29" t="e">
        <f>IF($A984=$C$2,Rohdaten!I981,1/0)</f>
        <v>#DIV/0!</v>
      </c>
      <c r="E984" s="29" t="e">
        <f>IF($A984=$C$2,runs!L981/runs!M981,1/0)</f>
        <v>#DIV/0!</v>
      </c>
      <c r="F984" s="29" t="e">
        <f>IF($A984=$C$2,runs!P981,1/0)</f>
        <v>#DIV/0!</v>
      </c>
      <c r="G984" s="29" t="e">
        <f>IF($A984=$C$2,runs!Q981,1/0)</f>
        <v>#DIV/0!</v>
      </c>
      <c r="H984" s="29" t="e">
        <f>IF($A984=$C$2,runs!R981,1/0)</f>
        <v>#DIV/0!</v>
      </c>
      <c r="I984" s="29" t="e">
        <f>IF($A984=$C$2,runs!S981,1/0)</f>
        <v>#DIV/0!</v>
      </c>
      <c r="J984" s="29" t="e">
        <f>IF($A984=$C$2,runs!O981/runs!M981,1/0)</f>
        <v>#DIV/0!</v>
      </c>
      <c r="K984" s="29" t="e">
        <f t="shared" si="15"/>
        <v>#DIV/0!</v>
      </c>
      <c r="L984" s="29" t="e">
        <f>IF($A984=$C$2,runs!W981,1/0)</f>
        <v>#DIV/0!</v>
      </c>
      <c r="M984" s="29" t="e">
        <f>IF($A984=$C$2,runs!X981,1/0)</f>
        <v>#DIV/0!</v>
      </c>
    </row>
    <row r="985" spans="1:13" x14ac:dyDescent="0.2">
      <c r="A985" s="29">
        <f>runs!C982</f>
        <v>0</v>
      </c>
      <c r="B985" s="29" t="str">
        <f>IF($A985=$C$2,runs!B982," ")</f>
        <v xml:space="preserve"> </v>
      </c>
      <c r="C985" s="29" t="e">
        <f>IF($A985=$C$2,runs!A982,1/0)</f>
        <v>#DIV/0!</v>
      </c>
      <c r="D985" s="29" t="e">
        <f>IF($A985=$C$2,Rohdaten!I982,1/0)</f>
        <v>#DIV/0!</v>
      </c>
      <c r="E985" s="29" t="e">
        <f>IF($A985=$C$2,runs!L982/runs!M982,1/0)</f>
        <v>#DIV/0!</v>
      </c>
      <c r="F985" s="29" t="e">
        <f>IF($A985=$C$2,runs!P982,1/0)</f>
        <v>#DIV/0!</v>
      </c>
      <c r="G985" s="29" t="e">
        <f>IF($A985=$C$2,runs!Q982,1/0)</f>
        <v>#DIV/0!</v>
      </c>
      <c r="H985" s="29" t="e">
        <f>IF($A985=$C$2,runs!R982,1/0)</f>
        <v>#DIV/0!</v>
      </c>
      <c r="I985" s="29" t="e">
        <f>IF($A985=$C$2,runs!S982,1/0)</f>
        <v>#DIV/0!</v>
      </c>
      <c r="J985" s="29" t="e">
        <f>IF($A985=$C$2,runs!O982/runs!M982,1/0)</f>
        <v>#DIV/0!</v>
      </c>
      <c r="K985" s="29" t="e">
        <f t="shared" si="15"/>
        <v>#DIV/0!</v>
      </c>
      <c r="L985" s="29" t="e">
        <f>IF($A985=$C$2,runs!W982,1/0)</f>
        <v>#DIV/0!</v>
      </c>
      <c r="M985" s="29" t="e">
        <f>IF($A985=$C$2,runs!X982,1/0)</f>
        <v>#DIV/0!</v>
      </c>
    </row>
    <row r="986" spans="1:13" x14ac:dyDescent="0.2">
      <c r="A986" s="29">
        <f>runs!C983</f>
        <v>0</v>
      </c>
      <c r="B986" s="29" t="str">
        <f>IF($A986=$C$2,runs!B983," ")</f>
        <v xml:space="preserve"> </v>
      </c>
      <c r="C986" s="29" t="e">
        <f>IF($A986=$C$2,runs!A983,1/0)</f>
        <v>#DIV/0!</v>
      </c>
      <c r="D986" s="29" t="e">
        <f>IF($A986=$C$2,Rohdaten!I983,1/0)</f>
        <v>#DIV/0!</v>
      </c>
      <c r="E986" s="29" t="e">
        <f>IF($A986=$C$2,runs!L983/runs!M983,1/0)</f>
        <v>#DIV/0!</v>
      </c>
      <c r="F986" s="29" t="e">
        <f>IF($A986=$C$2,runs!P983,1/0)</f>
        <v>#DIV/0!</v>
      </c>
      <c r="G986" s="29" t="e">
        <f>IF($A986=$C$2,runs!Q983,1/0)</f>
        <v>#DIV/0!</v>
      </c>
      <c r="H986" s="29" t="e">
        <f>IF($A986=$C$2,runs!R983,1/0)</f>
        <v>#DIV/0!</v>
      </c>
      <c r="I986" s="29" t="e">
        <f>IF($A986=$C$2,runs!S983,1/0)</f>
        <v>#DIV/0!</v>
      </c>
      <c r="J986" s="29" t="e">
        <f>IF($A986=$C$2,runs!O983/runs!M983,1/0)</f>
        <v>#DIV/0!</v>
      </c>
      <c r="K986" s="29" t="e">
        <f t="shared" si="15"/>
        <v>#DIV/0!</v>
      </c>
      <c r="L986" s="29" t="e">
        <f>IF($A986=$C$2,runs!W983,1/0)</f>
        <v>#DIV/0!</v>
      </c>
      <c r="M986" s="29" t="e">
        <f>IF($A986=$C$2,runs!X983,1/0)</f>
        <v>#DIV/0!</v>
      </c>
    </row>
    <row r="987" spans="1:13" x14ac:dyDescent="0.2">
      <c r="A987" s="29">
        <f>runs!C984</f>
        <v>0</v>
      </c>
      <c r="B987" s="29" t="str">
        <f>IF($A987=$C$2,runs!B984," ")</f>
        <v xml:space="preserve"> </v>
      </c>
      <c r="C987" s="29" t="e">
        <f>IF($A987=$C$2,runs!A984,1/0)</f>
        <v>#DIV/0!</v>
      </c>
      <c r="D987" s="29" t="e">
        <f>IF($A987=$C$2,Rohdaten!I984,1/0)</f>
        <v>#DIV/0!</v>
      </c>
      <c r="E987" s="29" t="e">
        <f>IF($A987=$C$2,runs!L984/runs!M984,1/0)</f>
        <v>#DIV/0!</v>
      </c>
      <c r="F987" s="29" t="e">
        <f>IF($A987=$C$2,runs!P984,1/0)</f>
        <v>#DIV/0!</v>
      </c>
      <c r="G987" s="29" t="e">
        <f>IF($A987=$C$2,runs!Q984,1/0)</f>
        <v>#DIV/0!</v>
      </c>
      <c r="H987" s="29" t="e">
        <f>IF($A987=$C$2,runs!R984,1/0)</f>
        <v>#DIV/0!</v>
      </c>
      <c r="I987" s="29" t="e">
        <f>IF($A987=$C$2,runs!S984,1/0)</f>
        <v>#DIV/0!</v>
      </c>
      <c r="J987" s="29" t="e">
        <f>IF($A987=$C$2,runs!O984/runs!M984,1/0)</f>
        <v>#DIV/0!</v>
      </c>
      <c r="K987" s="29" t="e">
        <f t="shared" si="15"/>
        <v>#DIV/0!</v>
      </c>
      <c r="L987" s="29" t="e">
        <f>IF($A987=$C$2,runs!W984,1/0)</f>
        <v>#DIV/0!</v>
      </c>
      <c r="M987" s="29" t="e">
        <f>IF($A987=$C$2,runs!X984,1/0)</f>
        <v>#DIV/0!</v>
      </c>
    </row>
    <row r="988" spans="1:13" x14ac:dyDescent="0.2">
      <c r="A988" s="29">
        <f>runs!C985</f>
        <v>0</v>
      </c>
      <c r="B988" s="29" t="str">
        <f>IF($A988=$C$2,runs!B985," ")</f>
        <v xml:space="preserve"> </v>
      </c>
      <c r="C988" s="29" t="e">
        <f>IF($A988=$C$2,runs!A985,1/0)</f>
        <v>#DIV/0!</v>
      </c>
      <c r="D988" s="29" t="e">
        <f>IF($A988=$C$2,Rohdaten!I985,1/0)</f>
        <v>#DIV/0!</v>
      </c>
      <c r="E988" s="29" t="e">
        <f>IF($A988=$C$2,runs!L985/runs!M985,1/0)</f>
        <v>#DIV/0!</v>
      </c>
      <c r="F988" s="29" t="e">
        <f>IF($A988=$C$2,runs!P985,1/0)</f>
        <v>#DIV/0!</v>
      </c>
      <c r="G988" s="29" t="e">
        <f>IF($A988=$C$2,runs!Q985,1/0)</f>
        <v>#DIV/0!</v>
      </c>
      <c r="H988" s="29" t="e">
        <f>IF($A988=$C$2,runs!R985,1/0)</f>
        <v>#DIV/0!</v>
      </c>
      <c r="I988" s="29" t="e">
        <f>IF($A988=$C$2,runs!S985,1/0)</f>
        <v>#DIV/0!</v>
      </c>
      <c r="J988" s="29" t="e">
        <f>IF($A988=$C$2,runs!O985/runs!M985,1/0)</f>
        <v>#DIV/0!</v>
      </c>
      <c r="K988" s="29" t="e">
        <f t="shared" si="15"/>
        <v>#DIV/0!</v>
      </c>
      <c r="L988" s="29" t="e">
        <f>IF($A988=$C$2,runs!W985,1/0)</f>
        <v>#DIV/0!</v>
      </c>
      <c r="M988" s="29" t="e">
        <f>IF($A988=$C$2,runs!X985,1/0)</f>
        <v>#DIV/0!</v>
      </c>
    </row>
    <row r="989" spans="1:13" x14ac:dyDescent="0.2">
      <c r="A989" s="29">
        <f>runs!C986</f>
        <v>0</v>
      </c>
      <c r="B989" s="29" t="str">
        <f>IF($A989=$C$2,runs!B986," ")</f>
        <v xml:space="preserve"> </v>
      </c>
      <c r="C989" s="29" t="e">
        <f>IF($A989=$C$2,runs!A986,1/0)</f>
        <v>#DIV/0!</v>
      </c>
      <c r="D989" s="29" t="e">
        <f>IF($A989=$C$2,Rohdaten!I986,1/0)</f>
        <v>#DIV/0!</v>
      </c>
      <c r="E989" s="29" t="e">
        <f>IF($A989=$C$2,runs!L986/runs!M986,1/0)</f>
        <v>#DIV/0!</v>
      </c>
      <c r="F989" s="29" t="e">
        <f>IF($A989=$C$2,runs!P986,1/0)</f>
        <v>#DIV/0!</v>
      </c>
      <c r="G989" s="29" t="e">
        <f>IF($A989=$C$2,runs!Q986,1/0)</f>
        <v>#DIV/0!</v>
      </c>
      <c r="H989" s="29" t="e">
        <f>IF($A989=$C$2,runs!R986,1/0)</f>
        <v>#DIV/0!</v>
      </c>
      <c r="I989" s="29" t="e">
        <f>IF($A989=$C$2,runs!S986,1/0)</f>
        <v>#DIV/0!</v>
      </c>
      <c r="J989" s="29" t="e">
        <f>IF($A989=$C$2,runs!O986/runs!M986,1/0)</f>
        <v>#DIV/0!</v>
      </c>
      <c r="K989" s="29" t="e">
        <f t="shared" si="15"/>
        <v>#DIV/0!</v>
      </c>
      <c r="L989" s="29" t="e">
        <f>IF($A989=$C$2,runs!W986,1/0)</f>
        <v>#DIV/0!</v>
      </c>
      <c r="M989" s="29" t="e">
        <f>IF($A989=$C$2,runs!X986,1/0)</f>
        <v>#DIV/0!</v>
      </c>
    </row>
    <row r="990" spans="1:13" x14ac:dyDescent="0.2">
      <c r="A990" s="29">
        <f>runs!C987</f>
        <v>0</v>
      </c>
      <c r="B990" s="29" t="str">
        <f>IF($A990=$C$2,runs!B987," ")</f>
        <v xml:space="preserve"> </v>
      </c>
      <c r="C990" s="29" t="e">
        <f>IF($A990=$C$2,runs!A987,1/0)</f>
        <v>#DIV/0!</v>
      </c>
      <c r="D990" s="29" t="e">
        <f>IF($A990=$C$2,Rohdaten!I987,1/0)</f>
        <v>#DIV/0!</v>
      </c>
      <c r="E990" s="29" t="e">
        <f>IF($A990=$C$2,runs!L987/runs!M987,1/0)</f>
        <v>#DIV/0!</v>
      </c>
      <c r="F990" s="29" t="e">
        <f>IF($A990=$C$2,runs!P987,1/0)</f>
        <v>#DIV/0!</v>
      </c>
      <c r="G990" s="29" t="e">
        <f>IF($A990=$C$2,runs!Q987,1/0)</f>
        <v>#DIV/0!</v>
      </c>
      <c r="H990" s="29" t="e">
        <f>IF($A990=$C$2,runs!R987,1/0)</f>
        <v>#DIV/0!</v>
      </c>
      <c r="I990" s="29" t="e">
        <f>IF($A990=$C$2,runs!S987,1/0)</f>
        <v>#DIV/0!</v>
      </c>
      <c r="J990" s="29" t="e">
        <f>IF($A990=$C$2,runs!O987/runs!M987,1/0)</f>
        <v>#DIV/0!</v>
      </c>
      <c r="K990" s="29" t="e">
        <f t="shared" si="15"/>
        <v>#DIV/0!</v>
      </c>
      <c r="L990" s="29" t="e">
        <f>IF($A990=$C$2,runs!W987,1/0)</f>
        <v>#DIV/0!</v>
      </c>
      <c r="M990" s="29" t="e">
        <f>IF($A990=$C$2,runs!X987,1/0)</f>
        <v>#DIV/0!</v>
      </c>
    </row>
    <row r="991" spans="1:13" x14ac:dyDescent="0.2">
      <c r="A991" s="29">
        <f>runs!C988</f>
        <v>0</v>
      </c>
      <c r="B991" s="29" t="str">
        <f>IF($A991=$C$2,runs!B988," ")</f>
        <v xml:space="preserve"> </v>
      </c>
      <c r="C991" s="29" t="e">
        <f>IF($A991=$C$2,runs!A988,1/0)</f>
        <v>#DIV/0!</v>
      </c>
      <c r="D991" s="29" t="e">
        <f>IF($A991=$C$2,Rohdaten!I988,1/0)</f>
        <v>#DIV/0!</v>
      </c>
      <c r="E991" s="29" t="e">
        <f>IF($A991=$C$2,runs!L988/runs!M988,1/0)</f>
        <v>#DIV/0!</v>
      </c>
      <c r="F991" s="29" t="e">
        <f>IF($A991=$C$2,runs!P988,1/0)</f>
        <v>#DIV/0!</v>
      </c>
      <c r="G991" s="29" t="e">
        <f>IF($A991=$C$2,runs!Q988,1/0)</f>
        <v>#DIV/0!</v>
      </c>
      <c r="H991" s="29" t="e">
        <f>IF($A991=$C$2,runs!R988,1/0)</f>
        <v>#DIV/0!</v>
      </c>
      <c r="I991" s="29" t="e">
        <f>IF($A991=$C$2,runs!S988,1/0)</f>
        <v>#DIV/0!</v>
      </c>
      <c r="J991" s="29" t="e">
        <f>IF($A991=$C$2,runs!O988/runs!M988,1/0)</f>
        <v>#DIV/0!</v>
      </c>
      <c r="K991" s="29" t="e">
        <f t="shared" si="15"/>
        <v>#DIV/0!</v>
      </c>
      <c r="L991" s="29" t="e">
        <f>IF($A991=$C$2,runs!W988,1/0)</f>
        <v>#DIV/0!</v>
      </c>
      <c r="M991" s="29" t="e">
        <f>IF($A991=$C$2,runs!X988,1/0)</f>
        <v>#DIV/0!</v>
      </c>
    </row>
    <row r="992" spans="1:13" x14ac:dyDescent="0.2">
      <c r="A992" s="29">
        <f>runs!C989</f>
        <v>0</v>
      </c>
      <c r="B992" s="29" t="str">
        <f>IF($A992=$C$2,runs!B989," ")</f>
        <v xml:space="preserve"> </v>
      </c>
      <c r="C992" s="29" t="e">
        <f>IF($A992=$C$2,runs!A989,1/0)</f>
        <v>#DIV/0!</v>
      </c>
      <c r="D992" s="29" t="e">
        <f>IF($A992=$C$2,Rohdaten!I989,1/0)</f>
        <v>#DIV/0!</v>
      </c>
      <c r="E992" s="29" t="e">
        <f>IF($A992=$C$2,runs!L989/runs!M989,1/0)</f>
        <v>#DIV/0!</v>
      </c>
      <c r="F992" s="29" t="e">
        <f>IF($A992=$C$2,runs!P989,1/0)</f>
        <v>#DIV/0!</v>
      </c>
      <c r="G992" s="29" t="e">
        <f>IF($A992=$C$2,runs!Q989,1/0)</f>
        <v>#DIV/0!</v>
      </c>
      <c r="H992" s="29" t="e">
        <f>IF($A992=$C$2,runs!R989,1/0)</f>
        <v>#DIV/0!</v>
      </c>
      <c r="I992" s="29" t="e">
        <f>IF($A992=$C$2,runs!S989,1/0)</f>
        <v>#DIV/0!</v>
      </c>
      <c r="J992" s="29" t="e">
        <f>IF($A992=$C$2,runs!O989/runs!M989,1/0)</f>
        <v>#DIV/0!</v>
      </c>
      <c r="K992" s="29" t="e">
        <f t="shared" si="15"/>
        <v>#DIV/0!</v>
      </c>
      <c r="L992" s="29" t="e">
        <f>IF($A992=$C$2,runs!W989,1/0)</f>
        <v>#DIV/0!</v>
      </c>
      <c r="M992" s="29" t="e">
        <f>IF($A992=$C$2,runs!X989,1/0)</f>
        <v>#DIV/0!</v>
      </c>
    </row>
    <row r="993" spans="1:13" x14ac:dyDescent="0.2">
      <c r="A993" s="29">
        <f>runs!C990</f>
        <v>0</v>
      </c>
      <c r="B993" s="29" t="str">
        <f>IF($A993=$C$2,runs!B990," ")</f>
        <v xml:space="preserve"> </v>
      </c>
      <c r="C993" s="29" t="e">
        <f>IF($A993=$C$2,runs!A990,1/0)</f>
        <v>#DIV/0!</v>
      </c>
      <c r="D993" s="29" t="e">
        <f>IF($A993=$C$2,Rohdaten!I990,1/0)</f>
        <v>#DIV/0!</v>
      </c>
      <c r="E993" s="29" t="e">
        <f>IF($A993=$C$2,runs!L990/runs!M990,1/0)</f>
        <v>#DIV/0!</v>
      </c>
      <c r="F993" s="29" t="e">
        <f>IF($A993=$C$2,runs!P990,1/0)</f>
        <v>#DIV/0!</v>
      </c>
      <c r="G993" s="29" t="e">
        <f>IF($A993=$C$2,runs!Q990,1/0)</f>
        <v>#DIV/0!</v>
      </c>
      <c r="H993" s="29" t="e">
        <f>IF($A993=$C$2,runs!R990,1/0)</f>
        <v>#DIV/0!</v>
      </c>
      <c r="I993" s="29" t="e">
        <f>IF($A993=$C$2,runs!S990,1/0)</f>
        <v>#DIV/0!</v>
      </c>
      <c r="J993" s="29" t="e">
        <f>IF($A993=$C$2,runs!O990/runs!M990,1/0)</f>
        <v>#DIV/0!</v>
      </c>
      <c r="K993" s="29" t="e">
        <f t="shared" si="15"/>
        <v>#DIV/0!</v>
      </c>
      <c r="L993" s="29" t="e">
        <f>IF($A993=$C$2,runs!W990,1/0)</f>
        <v>#DIV/0!</v>
      </c>
      <c r="M993" s="29" t="e">
        <f>IF($A993=$C$2,runs!X990,1/0)</f>
        <v>#DIV/0!</v>
      </c>
    </row>
    <row r="994" spans="1:13" x14ac:dyDescent="0.2">
      <c r="A994" s="29">
        <f>runs!C991</f>
        <v>0</v>
      </c>
      <c r="B994" s="29" t="str">
        <f>IF($A994=$C$2,runs!B991," ")</f>
        <v xml:space="preserve"> </v>
      </c>
      <c r="C994" s="29" t="e">
        <f>IF($A994=$C$2,runs!A991,1/0)</f>
        <v>#DIV/0!</v>
      </c>
      <c r="D994" s="29" t="e">
        <f>IF($A994=$C$2,Rohdaten!I991,1/0)</f>
        <v>#DIV/0!</v>
      </c>
      <c r="E994" s="29" t="e">
        <f>IF($A994=$C$2,runs!L991/runs!M991,1/0)</f>
        <v>#DIV/0!</v>
      </c>
      <c r="F994" s="29" t="e">
        <f>IF($A994=$C$2,runs!P991,1/0)</f>
        <v>#DIV/0!</v>
      </c>
      <c r="G994" s="29" t="e">
        <f>IF($A994=$C$2,runs!Q991,1/0)</f>
        <v>#DIV/0!</v>
      </c>
      <c r="H994" s="29" t="e">
        <f>IF($A994=$C$2,runs!R991,1/0)</f>
        <v>#DIV/0!</v>
      </c>
      <c r="I994" s="29" t="e">
        <f>IF($A994=$C$2,runs!S991,1/0)</f>
        <v>#DIV/0!</v>
      </c>
      <c r="J994" s="29" t="e">
        <f>IF($A994=$C$2,runs!O991/runs!M991,1/0)</f>
        <v>#DIV/0!</v>
      </c>
      <c r="K994" s="29" t="e">
        <f t="shared" si="15"/>
        <v>#DIV/0!</v>
      </c>
      <c r="L994" s="29" t="e">
        <f>IF($A994=$C$2,runs!W991,1/0)</f>
        <v>#DIV/0!</v>
      </c>
      <c r="M994" s="29" t="e">
        <f>IF($A994=$C$2,runs!X991,1/0)</f>
        <v>#DIV/0!</v>
      </c>
    </row>
    <row r="995" spans="1:13" x14ac:dyDescent="0.2">
      <c r="A995" s="29">
        <f>runs!C992</f>
        <v>0</v>
      </c>
      <c r="B995" s="29" t="str">
        <f>IF($A995=$C$2,runs!B992," ")</f>
        <v xml:space="preserve"> </v>
      </c>
      <c r="C995" s="29" t="e">
        <f>IF($A995=$C$2,runs!A992,1/0)</f>
        <v>#DIV/0!</v>
      </c>
      <c r="D995" s="29" t="e">
        <f>IF($A995=$C$2,Rohdaten!I992,1/0)</f>
        <v>#DIV/0!</v>
      </c>
      <c r="E995" s="29" t="e">
        <f>IF($A995=$C$2,runs!L992/runs!M992,1/0)</f>
        <v>#DIV/0!</v>
      </c>
      <c r="F995" s="29" t="e">
        <f>IF($A995=$C$2,runs!P992,1/0)</f>
        <v>#DIV/0!</v>
      </c>
      <c r="G995" s="29" t="e">
        <f>IF($A995=$C$2,runs!Q992,1/0)</f>
        <v>#DIV/0!</v>
      </c>
      <c r="H995" s="29" t="e">
        <f>IF($A995=$C$2,runs!R992,1/0)</f>
        <v>#DIV/0!</v>
      </c>
      <c r="I995" s="29" t="e">
        <f>IF($A995=$C$2,runs!S992,1/0)</f>
        <v>#DIV/0!</v>
      </c>
      <c r="J995" s="29" t="e">
        <f>IF($A995=$C$2,runs!O992/runs!M992,1/0)</f>
        <v>#DIV/0!</v>
      </c>
      <c r="K995" s="29" t="e">
        <f t="shared" si="15"/>
        <v>#DIV/0!</v>
      </c>
      <c r="L995" s="29" t="e">
        <f>IF($A995=$C$2,runs!W992,1/0)</f>
        <v>#DIV/0!</v>
      </c>
      <c r="M995" s="29" t="e">
        <f>IF($A995=$C$2,runs!X992,1/0)</f>
        <v>#DIV/0!</v>
      </c>
    </row>
    <row r="996" spans="1:13" x14ac:dyDescent="0.2">
      <c r="A996" s="29">
        <f>runs!C993</f>
        <v>0</v>
      </c>
      <c r="B996" s="29" t="str">
        <f>IF($A996=$C$2,runs!B993," ")</f>
        <v xml:space="preserve"> </v>
      </c>
      <c r="C996" s="29" t="e">
        <f>IF($A996=$C$2,runs!A993,1/0)</f>
        <v>#DIV/0!</v>
      </c>
      <c r="D996" s="29" t="e">
        <f>IF($A996=$C$2,Rohdaten!I993,1/0)</f>
        <v>#DIV/0!</v>
      </c>
      <c r="E996" s="29" t="e">
        <f>IF($A996=$C$2,runs!L993/runs!M993,1/0)</f>
        <v>#DIV/0!</v>
      </c>
      <c r="F996" s="29" t="e">
        <f>IF($A996=$C$2,runs!P993,1/0)</f>
        <v>#DIV/0!</v>
      </c>
      <c r="G996" s="29" t="e">
        <f>IF($A996=$C$2,runs!Q993,1/0)</f>
        <v>#DIV/0!</v>
      </c>
      <c r="H996" s="29" t="e">
        <f>IF($A996=$C$2,runs!R993,1/0)</f>
        <v>#DIV/0!</v>
      </c>
      <c r="I996" s="29" t="e">
        <f>IF($A996=$C$2,runs!S993,1/0)</f>
        <v>#DIV/0!</v>
      </c>
      <c r="J996" s="29" t="e">
        <f>IF($A996=$C$2,runs!O993/runs!M993,1/0)</f>
        <v>#DIV/0!</v>
      </c>
      <c r="K996" s="29" t="e">
        <f t="shared" si="15"/>
        <v>#DIV/0!</v>
      </c>
      <c r="L996" s="29" t="e">
        <f>IF($A996=$C$2,runs!W993,1/0)</f>
        <v>#DIV/0!</v>
      </c>
      <c r="M996" s="29" t="e">
        <f>IF($A996=$C$2,runs!X993,1/0)</f>
        <v>#DIV/0!</v>
      </c>
    </row>
    <row r="997" spans="1:13" x14ac:dyDescent="0.2">
      <c r="A997" s="29">
        <f>runs!C994</f>
        <v>0</v>
      </c>
      <c r="B997" s="29" t="str">
        <f>IF($A997=$C$2,runs!B994," ")</f>
        <v xml:space="preserve"> </v>
      </c>
      <c r="C997" s="29" t="e">
        <f>IF($A997=$C$2,runs!A994,1/0)</f>
        <v>#DIV/0!</v>
      </c>
      <c r="D997" s="29" t="e">
        <f>IF($A997=$C$2,Rohdaten!I994,1/0)</f>
        <v>#DIV/0!</v>
      </c>
      <c r="E997" s="29" t="e">
        <f>IF($A997=$C$2,runs!L994/runs!M994,1/0)</f>
        <v>#DIV/0!</v>
      </c>
      <c r="F997" s="29" t="e">
        <f>IF($A997=$C$2,runs!P994,1/0)</f>
        <v>#DIV/0!</v>
      </c>
      <c r="G997" s="29" t="e">
        <f>IF($A997=$C$2,runs!Q994,1/0)</f>
        <v>#DIV/0!</v>
      </c>
      <c r="H997" s="29" t="e">
        <f>IF($A997=$C$2,runs!R994,1/0)</f>
        <v>#DIV/0!</v>
      </c>
      <c r="I997" s="29" t="e">
        <f>IF($A997=$C$2,runs!S994,1/0)</f>
        <v>#DIV/0!</v>
      </c>
      <c r="J997" s="29" t="e">
        <f>IF($A997=$C$2,runs!O994/runs!M994,1/0)</f>
        <v>#DIV/0!</v>
      </c>
      <c r="K997" s="29" t="e">
        <f t="shared" si="15"/>
        <v>#DIV/0!</v>
      </c>
      <c r="L997" s="29" t="e">
        <f>IF($A997=$C$2,runs!W994,1/0)</f>
        <v>#DIV/0!</v>
      </c>
      <c r="M997" s="29" t="e">
        <f>IF($A997=$C$2,runs!X994,1/0)</f>
        <v>#DIV/0!</v>
      </c>
    </row>
    <row r="998" spans="1:13" x14ac:dyDescent="0.2">
      <c r="A998" s="29">
        <f>runs!C995</f>
        <v>0</v>
      </c>
      <c r="B998" s="29" t="str">
        <f>IF($A998=$C$2,runs!B995," ")</f>
        <v xml:space="preserve"> </v>
      </c>
      <c r="C998" s="29" t="e">
        <f>IF($A998=$C$2,runs!A995,1/0)</f>
        <v>#DIV/0!</v>
      </c>
      <c r="D998" s="29" t="e">
        <f>IF($A998=$C$2,Rohdaten!I995,1/0)</f>
        <v>#DIV/0!</v>
      </c>
      <c r="E998" s="29" t="e">
        <f>IF($A998=$C$2,runs!L995/runs!M995,1/0)</f>
        <v>#DIV/0!</v>
      </c>
      <c r="F998" s="29" t="e">
        <f>IF($A998=$C$2,runs!P995,1/0)</f>
        <v>#DIV/0!</v>
      </c>
      <c r="G998" s="29" t="e">
        <f>IF($A998=$C$2,runs!Q995,1/0)</f>
        <v>#DIV/0!</v>
      </c>
      <c r="H998" s="29" t="e">
        <f>IF($A998=$C$2,runs!R995,1/0)</f>
        <v>#DIV/0!</v>
      </c>
      <c r="I998" s="29" t="e">
        <f>IF($A998=$C$2,runs!S995,1/0)</f>
        <v>#DIV/0!</v>
      </c>
      <c r="J998" s="29" t="e">
        <f>IF($A998=$C$2,runs!O995/runs!M995,1/0)</f>
        <v>#DIV/0!</v>
      </c>
      <c r="K998" s="29" t="e">
        <f t="shared" si="15"/>
        <v>#DIV/0!</v>
      </c>
      <c r="L998" s="29" t="e">
        <f>IF($A998=$C$2,runs!W995,1/0)</f>
        <v>#DIV/0!</v>
      </c>
      <c r="M998" s="29" t="e">
        <f>IF($A998=$C$2,runs!X995,1/0)</f>
        <v>#DIV/0!</v>
      </c>
    </row>
    <row r="999" spans="1:13" x14ac:dyDescent="0.2">
      <c r="A999" s="29">
        <f>runs!C996</f>
        <v>0</v>
      </c>
      <c r="B999" s="29" t="str">
        <f>IF($A999=$C$2,runs!B996," ")</f>
        <v xml:space="preserve"> </v>
      </c>
      <c r="C999" s="29" t="e">
        <f>IF($A999=$C$2,runs!A996,1/0)</f>
        <v>#DIV/0!</v>
      </c>
      <c r="D999" s="29" t="e">
        <f>IF($A999=$C$2,Rohdaten!I996,1/0)</f>
        <v>#DIV/0!</v>
      </c>
      <c r="E999" s="29" t="e">
        <f>IF($A999=$C$2,runs!L996/runs!M996,1/0)</f>
        <v>#DIV/0!</v>
      </c>
      <c r="F999" s="29" t="e">
        <f>IF($A999=$C$2,runs!P996,1/0)</f>
        <v>#DIV/0!</v>
      </c>
      <c r="G999" s="29" t="e">
        <f>IF($A999=$C$2,runs!Q996,1/0)</f>
        <v>#DIV/0!</v>
      </c>
      <c r="H999" s="29" t="e">
        <f>IF($A999=$C$2,runs!R996,1/0)</f>
        <v>#DIV/0!</v>
      </c>
      <c r="I999" s="29" t="e">
        <f>IF($A999=$C$2,runs!S996,1/0)</f>
        <v>#DIV/0!</v>
      </c>
      <c r="J999" s="29" t="e">
        <f>IF($A999=$C$2,runs!O996/runs!M996,1/0)</f>
        <v>#DIV/0!</v>
      </c>
      <c r="K999" s="29" t="e">
        <f t="shared" si="15"/>
        <v>#DIV/0!</v>
      </c>
      <c r="L999" s="29" t="e">
        <f>IF($A999=$C$2,runs!W996,1/0)</f>
        <v>#DIV/0!</v>
      </c>
      <c r="M999" s="29" t="e">
        <f>IF($A999=$C$2,runs!X996,1/0)</f>
        <v>#DIV/0!</v>
      </c>
    </row>
    <row r="1000" spans="1:13" x14ac:dyDescent="0.2">
      <c r="A1000" s="29">
        <f>runs!C997</f>
        <v>0</v>
      </c>
      <c r="B1000" s="29" t="str">
        <f>IF($A1000=$C$2,runs!B997," ")</f>
        <v xml:space="preserve"> </v>
      </c>
      <c r="C1000" s="29" t="e">
        <f>IF($A1000=$C$2,runs!A997,1/0)</f>
        <v>#DIV/0!</v>
      </c>
      <c r="D1000" s="29" t="e">
        <f>IF($A1000=$C$2,Rohdaten!I997,1/0)</f>
        <v>#DIV/0!</v>
      </c>
      <c r="E1000" s="29" t="e">
        <f>IF($A1000=$C$2,runs!L997/runs!M997,1/0)</f>
        <v>#DIV/0!</v>
      </c>
      <c r="F1000" s="29" t="e">
        <f>IF($A1000=$C$2,runs!P997,1/0)</f>
        <v>#DIV/0!</v>
      </c>
      <c r="G1000" s="29" t="e">
        <f>IF($A1000=$C$2,runs!Q997,1/0)</f>
        <v>#DIV/0!</v>
      </c>
      <c r="H1000" s="29" t="e">
        <f>IF($A1000=$C$2,runs!R997,1/0)</f>
        <v>#DIV/0!</v>
      </c>
      <c r="I1000" s="29" t="e">
        <f>IF($A1000=$C$2,runs!S997,1/0)</f>
        <v>#DIV/0!</v>
      </c>
      <c r="J1000" s="29" t="e">
        <f>IF($A1000=$C$2,runs!O997/runs!M997,1/0)</f>
        <v>#DIV/0!</v>
      </c>
      <c r="K1000" s="29" t="e">
        <f t="shared" si="15"/>
        <v>#DIV/0!</v>
      </c>
      <c r="L1000" s="29" t="e">
        <f>IF($A1000=$C$2,runs!W997,1/0)</f>
        <v>#DIV/0!</v>
      </c>
      <c r="M1000" s="29" t="e">
        <f>IF($A1000=$C$2,runs!X997,1/0)</f>
        <v>#DIV/0!</v>
      </c>
    </row>
    <row r="1001" spans="1:13" x14ac:dyDescent="0.2">
      <c r="A1001" s="29">
        <f>runs!C998</f>
        <v>0</v>
      </c>
      <c r="B1001" s="29" t="str">
        <f>IF($A1001=$C$2,runs!B998," ")</f>
        <v xml:space="preserve"> </v>
      </c>
      <c r="C1001" s="29" t="e">
        <f>IF($A1001=$C$2,runs!A998,1/0)</f>
        <v>#DIV/0!</v>
      </c>
      <c r="D1001" s="29" t="e">
        <f>IF($A1001=$C$2,Rohdaten!I998,1/0)</f>
        <v>#DIV/0!</v>
      </c>
      <c r="E1001" s="29" t="e">
        <f>IF($A1001=$C$2,runs!L998/runs!M998,1/0)</f>
        <v>#DIV/0!</v>
      </c>
      <c r="F1001" s="29" t="e">
        <f>IF($A1001=$C$2,runs!P998,1/0)</f>
        <v>#DIV/0!</v>
      </c>
      <c r="G1001" s="29" t="e">
        <f>IF($A1001=$C$2,runs!Q998,1/0)</f>
        <v>#DIV/0!</v>
      </c>
      <c r="H1001" s="29" t="e">
        <f>IF($A1001=$C$2,runs!R998,1/0)</f>
        <v>#DIV/0!</v>
      </c>
      <c r="I1001" s="29" t="e">
        <f>IF($A1001=$C$2,runs!S998,1/0)</f>
        <v>#DIV/0!</v>
      </c>
      <c r="J1001" s="29" t="e">
        <f>IF($A1001=$C$2,runs!O998/runs!M998,1/0)</f>
        <v>#DIV/0!</v>
      </c>
      <c r="K1001" s="29" t="e">
        <f t="shared" si="15"/>
        <v>#DIV/0!</v>
      </c>
      <c r="L1001" s="29" t="e">
        <f>IF($A1001=$C$2,runs!W998,1/0)</f>
        <v>#DIV/0!</v>
      </c>
      <c r="M1001" s="29" t="e">
        <f>IF($A1001=$C$2,runs!X998,1/0)</f>
        <v>#DIV/0!</v>
      </c>
    </row>
    <row r="1002" spans="1:13" x14ac:dyDescent="0.2">
      <c r="A1002" s="29">
        <f>runs!C999</f>
        <v>0</v>
      </c>
      <c r="B1002" s="29" t="str">
        <f>IF($A1002=$C$2,runs!B999," ")</f>
        <v xml:space="preserve"> </v>
      </c>
      <c r="C1002" s="29" t="e">
        <f>IF($A1002=$C$2,runs!A999,1/0)</f>
        <v>#DIV/0!</v>
      </c>
      <c r="D1002" s="29" t="e">
        <f>IF($A1002=$C$2,Rohdaten!I999,1/0)</f>
        <v>#DIV/0!</v>
      </c>
      <c r="E1002" s="29" t="e">
        <f>IF($A1002=$C$2,runs!L999/runs!M999,1/0)</f>
        <v>#DIV/0!</v>
      </c>
      <c r="F1002" s="29" t="e">
        <f>IF($A1002=$C$2,runs!P999,1/0)</f>
        <v>#DIV/0!</v>
      </c>
      <c r="G1002" s="29" t="e">
        <f>IF($A1002=$C$2,runs!Q999,1/0)</f>
        <v>#DIV/0!</v>
      </c>
      <c r="H1002" s="29" t="e">
        <f>IF($A1002=$C$2,runs!R999,1/0)</f>
        <v>#DIV/0!</v>
      </c>
      <c r="I1002" s="29" t="e">
        <f>IF($A1002=$C$2,runs!S999,1/0)</f>
        <v>#DIV/0!</v>
      </c>
      <c r="J1002" s="29" t="e">
        <f>IF($A1002=$C$2,runs!O999/runs!M999,1/0)</f>
        <v>#DIV/0!</v>
      </c>
      <c r="K1002" s="29" t="e">
        <f t="shared" si="15"/>
        <v>#DIV/0!</v>
      </c>
      <c r="L1002" s="29" t="e">
        <f>IF($A1002=$C$2,runs!W999,1/0)</f>
        <v>#DIV/0!</v>
      </c>
      <c r="M1002" s="29" t="e">
        <f>IF($A1002=$C$2,runs!X999,1/0)</f>
        <v>#DIV/0!</v>
      </c>
    </row>
    <row r="1003" spans="1:13" x14ac:dyDescent="0.2">
      <c r="A1003" s="29">
        <f>runs!C1000</f>
        <v>0</v>
      </c>
      <c r="B1003" s="29" t="str">
        <f>IF($A1003=$C$2,runs!B1000," ")</f>
        <v xml:space="preserve"> </v>
      </c>
      <c r="C1003" s="29" t="e">
        <f>IF($A1003=$C$2,runs!A1000,1/0)</f>
        <v>#DIV/0!</v>
      </c>
      <c r="D1003" s="29" t="e">
        <f>IF($A1003=$C$2,Rohdaten!I1000,1/0)</f>
        <v>#DIV/0!</v>
      </c>
      <c r="E1003" s="29" t="e">
        <f>IF($A1003=$C$2,runs!L1000/runs!M1000,1/0)</f>
        <v>#DIV/0!</v>
      </c>
      <c r="F1003" s="29" t="e">
        <f>IF($A1003=$C$2,runs!P1000,1/0)</f>
        <v>#DIV/0!</v>
      </c>
      <c r="G1003" s="29" t="e">
        <f>IF($A1003=$C$2,runs!Q1000,1/0)</f>
        <v>#DIV/0!</v>
      </c>
      <c r="H1003" s="29" t="e">
        <f>IF($A1003=$C$2,runs!R1000,1/0)</f>
        <v>#DIV/0!</v>
      </c>
      <c r="I1003" s="29" t="e">
        <f>IF($A1003=$C$2,runs!S1000,1/0)</f>
        <v>#DIV/0!</v>
      </c>
      <c r="J1003" s="29" t="e">
        <f>IF($A1003=$C$2,runs!O1000/runs!M1000,1/0)</f>
        <v>#DIV/0!</v>
      </c>
      <c r="K1003" s="29" t="e">
        <f t="shared" si="15"/>
        <v>#DIV/0!</v>
      </c>
      <c r="L1003" s="29" t="e">
        <f>IF($A1003=$C$2,runs!W1000,1/0)</f>
        <v>#DIV/0!</v>
      </c>
      <c r="M1003" s="29" t="e">
        <f>IF($A1003=$C$2,runs!X1000,1/0)</f>
        <v>#DIV/0!</v>
      </c>
    </row>
    <row r="1004" spans="1:13" x14ac:dyDescent="0.2">
      <c r="A1004" s="29">
        <f>runs!C1001</f>
        <v>0</v>
      </c>
      <c r="B1004" s="29" t="str">
        <f>IF($A1004=$C$2,runs!B1001," ")</f>
        <v xml:space="preserve"> </v>
      </c>
      <c r="C1004" s="29" t="e">
        <f>IF($A1004=$C$2,runs!A1001,1/0)</f>
        <v>#DIV/0!</v>
      </c>
      <c r="D1004" s="29" t="e">
        <f>IF($A1004=$C$2,Rohdaten!I1001,1/0)</f>
        <v>#DIV/0!</v>
      </c>
      <c r="E1004" s="29" t="e">
        <f>IF($A1004=$C$2,runs!L1001/runs!M1001,1/0)</f>
        <v>#DIV/0!</v>
      </c>
      <c r="F1004" s="29" t="e">
        <f>IF($A1004=$C$2,runs!P1001,1/0)</f>
        <v>#DIV/0!</v>
      </c>
      <c r="G1004" s="29" t="e">
        <f>IF($A1004=$C$2,runs!Q1001,1/0)</f>
        <v>#DIV/0!</v>
      </c>
      <c r="H1004" s="29" t="e">
        <f>IF($A1004=$C$2,runs!R1001,1/0)</f>
        <v>#DIV/0!</v>
      </c>
      <c r="I1004" s="29" t="e">
        <f>IF($A1004=$C$2,runs!S1001,1/0)</f>
        <v>#DIV/0!</v>
      </c>
      <c r="J1004" s="29" t="e">
        <f>IF($A1004=$C$2,runs!O1001/runs!M1001,1/0)</f>
        <v>#DIV/0!</v>
      </c>
      <c r="K1004" s="29" t="e">
        <f t="shared" si="15"/>
        <v>#DIV/0!</v>
      </c>
      <c r="L1004" s="29" t="e">
        <f>IF($A1004=$C$2,runs!W1001,1/0)</f>
        <v>#DIV/0!</v>
      </c>
      <c r="M1004" s="29" t="e">
        <f>IF($A1004=$C$2,runs!X1001,1/0)</f>
        <v>#DIV/0!</v>
      </c>
    </row>
    <row r="1005" spans="1:13" x14ac:dyDescent="0.2">
      <c r="A1005" s="29">
        <f>runs!C1002</f>
        <v>0</v>
      </c>
      <c r="B1005" s="29" t="str">
        <f>IF($A1005=$C$2,runs!B1002," ")</f>
        <v xml:space="preserve"> </v>
      </c>
      <c r="C1005" s="29" t="e">
        <f>IF($A1005=$C$2,runs!A1002,1/0)</f>
        <v>#DIV/0!</v>
      </c>
      <c r="D1005" s="29" t="e">
        <f>IF($A1005=$C$2,Rohdaten!I1002,1/0)</f>
        <v>#DIV/0!</v>
      </c>
      <c r="E1005" s="29" t="e">
        <f>IF($A1005=$C$2,runs!L1002/runs!M1002,1/0)</f>
        <v>#DIV/0!</v>
      </c>
      <c r="F1005" s="29" t="e">
        <f>IF($A1005=$C$2,runs!P1002,1/0)</f>
        <v>#DIV/0!</v>
      </c>
      <c r="G1005" s="29" t="e">
        <f>IF($A1005=$C$2,runs!Q1002,1/0)</f>
        <v>#DIV/0!</v>
      </c>
      <c r="H1005" s="29" t="e">
        <f>IF($A1005=$C$2,runs!R1002,1/0)</f>
        <v>#DIV/0!</v>
      </c>
      <c r="I1005" s="29" t="e">
        <f>IF($A1005=$C$2,runs!S1002,1/0)</f>
        <v>#DIV/0!</v>
      </c>
      <c r="J1005" s="29" t="e">
        <f>IF($A1005=$C$2,runs!O1002/runs!M1002,1/0)</f>
        <v>#DIV/0!</v>
      </c>
      <c r="K1005" s="29" t="e">
        <f t="shared" si="15"/>
        <v>#DIV/0!</v>
      </c>
      <c r="L1005" s="29" t="e">
        <f>IF($A1005=$C$2,runs!W1002,1/0)</f>
        <v>#DIV/0!</v>
      </c>
      <c r="M1005" s="29" t="e">
        <f>IF($A1005=$C$2,runs!X1002,1/0)</f>
        <v>#DIV/0!</v>
      </c>
    </row>
    <row r="1006" spans="1:13" x14ac:dyDescent="0.2">
      <c r="A1006" s="29">
        <f>runs!C1003</f>
        <v>0</v>
      </c>
      <c r="B1006" s="29" t="str">
        <f>IF($A1006=$C$2,runs!B1003," ")</f>
        <v xml:space="preserve"> </v>
      </c>
      <c r="C1006" s="29" t="e">
        <f>IF($A1006=$C$2,runs!A1003,1/0)</f>
        <v>#DIV/0!</v>
      </c>
      <c r="D1006" s="29" t="e">
        <f>IF($A1006=$C$2,Rohdaten!I1003,1/0)</f>
        <v>#DIV/0!</v>
      </c>
      <c r="E1006" s="29" t="e">
        <f>IF($A1006=$C$2,runs!L1003/runs!M1003,1/0)</f>
        <v>#DIV/0!</v>
      </c>
      <c r="F1006" s="29" t="e">
        <f>IF($A1006=$C$2,runs!P1003,1/0)</f>
        <v>#DIV/0!</v>
      </c>
      <c r="G1006" s="29" t="e">
        <f>IF($A1006=$C$2,runs!Q1003,1/0)</f>
        <v>#DIV/0!</v>
      </c>
      <c r="H1006" s="29" t="e">
        <f>IF($A1006=$C$2,runs!R1003,1/0)</f>
        <v>#DIV/0!</v>
      </c>
      <c r="I1006" s="29" t="e">
        <f>IF($A1006=$C$2,runs!S1003,1/0)</f>
        <v>#DIV/0!</v>
      </c>
      <c r="J1006" s="29" t="e">
        <f>IF($A1006=$C$2,runs!O1003/runs!M1003,1/0)</f>
        <v>#DIV/0!</v>
      </c>
      <c r="K1006" s="29" t="e">
        <f t="shared" si="15"/>
        <v>#DIV/0!</v>
      </c>
      <c r="L1006" s="29" t="e">
        <f>IF($A1006=$C$2,runs!W1003,1/0)</f>
        <v>#DIV/0!</v>
      </c>
      <c r="M1006" s="29" t="e">
        <f>IF($A1006=$C$2,runs!X1003,1/0)</f>
        <v>#DIV/0!</v>
      </c>
    </row>
    <row r="1007" spans="1:13" x14ac:dyDescent="0.2">
      <c r="A1007" s="29">
        <f>runs!C1004</f>
        <v>0</v>
      </c>
      <c r="B1007" s="29" t="str">
        <f>IF($A1007=$C$2,runs!B1004," ")</f>
        <v xml:space="preserve"> </v>
      </c>
      <c r="C1007" s="29" t="e">
        <f>IF($A1007=$C$2,runs!A1004,1/0)</f>
        <v>#DIV/0!</v>
      </c>
      <c r="D1007" s="29" t="e">
        <f>IF($A1007=$C$2,Rohdaten!I1004,1/0)</f>
        <v>#DIV/0!</v>
      </c>
      <c r="E1007" s="29" t="e">
        <f>IF($A1007=$C$2,runs!L1004/runs!M1004,1/0)</f>
        <v>#DIV/0!</v>
      </c>
      <c r="F1007" s="29" t="e">
        <f>IF($A1007=$C$2,runs!P1004,1/0)</f>
        <v>#DIV/0!</v>
      </c>
      <c r="G1007" s="29" t="e">
        <f>IF($A1007=$C$2,runs!Q1004,1/0)</f>
        <v>#DIV/0!</v>
      </c>
      <c r="H1007" s="29" t="e">
        <f>IF($A1007=$C$2,runs!R1004,1/0)</f>
        <v>#DIV/0!</v>
      </c>
      <c r="I1007" s="29" t="e">
        <f>IF($A1007=$C$2,runs!S1004,1/0)</f>
        <v>#DIV/0!</v>
      </c>
      <c r="J1007" s="29" t="e">
        <f>IF($A1007=$C$2,runs!O1004/runs!M1004,1/0)</f>
        <v>#DIV/0!</v>
      </c>
      <c r="K1007" s="29" t="e">
        <f t="shared" si="15"/>
        <v>#DIV/0!</v>
      </c>
      <c r="L1007" s="29" t="e">
        <f>IF($A1007=$C$2,runs!W1004,1/0)</f>
        <v>#DIV/0!</v>
      </c>
      <c r="M1007" s="29" t="e">
        <f>IF($A1007=$C$2,runs!X1004,1/0)</f>
        <v>#DIV/0!</v>
      </c>
    </row>
    <row r="1008" spans="1:13" x14ac:dyDescent="0.2">
      <c r="A1008" s="29">
        <f>runs!C1005</f>
        <v>0</v>
      </c>
      <c r="B1008" s="29" t="str">
        <f>IF($A1008=$C$2,runs!B1005," ")</f>
        <v xml:space="preserve"> </v>
      </c>
      <c r="C1008" s="29" t="e">
        <f>IF($A1008=$C$2,runs!A1005,1/0)</f>
        <v>#DIV/0!</v>
      </c>
      <c r="D1008" s="29" t="e">
        <f>IF($A1008=$C$2,Rohdaten!I1005,1/0)</f>
        <v>#DIV/0!</v>
      </c>
      <c r="E1008" s="29" t="e">
        <f>IF($A1008=$C$2,runs!L1005/runs!M1005,1/0)</f>
        <v>#DIV/0!</v>
      </c>
      <c r="F1008" s="29" t="e">
        <f>IF($A1008=$C$2,runs!P1005,1/0)</f>
        <v>#DIV/0!</v>
      </c>
      <c r="G1008" s="29" t="e">
        <f>IF($A1008=$C$2,runs!Q1005,1/0)</f>
        <v>#DIV/0!</v>
      </c>
      <c r="H1008" s="29" t="e">
        <f>IF($A1008=$C$2,runs!R1005,1/0)</f>
        <v>#DIV/0!</v>
      </c>
      <c r="I1008" s="29" t="e">
        <f>IF($A1008=$C$2,runs!S1005,1/0)</f>
        <v>#DIV/0!</v>
      </c>
      <c r="J1008" s="29" t="e">
        <f>IF($A1008=$C$2,runs!O1005/runs!M1005,1/0)</f>
        <v>#DIV/0!</v>
      </c>
      <c r="K1008" s="29" t="e">
        <f t="shared" si="15"/>
        <v>#DIV/0!</v>
      </c>
      <c r="L1008" s="29" t="e">
        <f>IF($A1008=$C$2,runs!W1005,1/0)</f>
        <v>#DIV/0!</v>
      </c>
      <c r="M1008" s="29" t="e">
        <f>IF($A1008=$C$2,runs!X1005,1/0)</f>
        <v>#DIV/0!</v>
      </c>
    </row>
    <row r="1009" spans="1:13" x14ac:dyDescent="0.2">
      <c r="A1009" s="29">
        <f>runs!C1006</f>
        <v>0</v>
      </c>
      <c r="B1009" s="29" t="str">
        <f>IF($A1009=$C$2,runs!B1006," ")</f>
        <v xml:space="preserve"> </v>
      </c>
      <c r="C1009" s="29" t="e">
        <f>IF($A1009=$C$2,runs!A1006,1/0)</f>
        <v>#DIV/0!</v>
      </c>
      <c r="D1009" s="29" t="e">
        <f>IF($A1009=$C$2,Rohdaten!I1006,1/0)</f>
        <v>#DIV/0!</v>
      </c>
      <c r="E1009" s="29" t="e">
        <f>IF($A1009=$C$2,runs!L1006/runs!M1006,1/0)</f>
        <v>#DIV/0!</v>
      </c>
      <c r="F1009" s="29" t="e">
        <f>IF($A1009=$C$2,runs!P1006,1/0)</f>
        <v>#DIV/0!</v>
      </c>
      <c r="G1009" s="29" t="e">
        <f>IF($A1009=$C$2,runs!Q1006,1/0)</f>
        <v>#DIV/0!</v>
      </c>
      <c r="H1009" s="29" t="e">
        <f>IF($A1009=$C$2,runs!R1006,1/0)</f>
        <v>#DIV/0!</v>
      </c>
      <c r="I1009" s="29" t="e">
        <f>IF($A1009=$C$2,runs!S1006,1/0)</f>
        <v>#DIV/0!</v>
      </c>
      <c r="J1009" s="29" t="e">
        <f>IF($A1009=$C$2,runs!O1006/runs!M1006,1/0)</f>
        <v>#DIV/0!</v>
      </c>
      <c r="K1009" s="29" t="e">
        <f t="shared" si="15"/>
        <v>#DIV/0!</v>
      </c>
      <c r="L1009" s="29" t="e">
        <f>IF($A1009=$C$2,runs!W1006,1/0)</f>
        <v>#DIV/0!</v>
      </c>
      <c r="M1009" s="29" t="e">
        <f>IF($A1009=$C$2,runs!X1006,1/0)</f>
        <v>#DIV/0!</v>
      </c>
    </row>
    <row r="1010" spans="1:13" x14ac:dyDescent="0.2">
      <c r="A1010" s="29">
        <f>runs!C1007</f>
        <v>0</v>
      </c>
      <c r="B1010" s="29" t="str">
        <f>IF($A1010=$C$2,runs!B1007," ")</f>
        <v xml:space="preserve"> </v>
      </c>
      <c r="C1010" s="29" t="e">
        <f>IF($A1010=$C$2,runs!A1007,1/0)</f>
        <v>#DIV/0!</v>
      </c>
      <c r="D1010" s="29" t="e">
        <f>IF($A1010=$C$2,Rohdaten!I1007,1/0)</f>
        <v>#DIV/0!</v>
      </c>
      <c r="E1010" s="29" t="e">
        <f>IF($A1010=$C$2,runs!L1007/runs!M1007,1/0)</f>
        <v>#DIV/0!</v>
      </c>
      <c r="F1010" s="29" t="e">
        <f>IF($A1010=$C$2,runs!P1007,1/0)</f>
        <v>#DIV/0!</v>
      </c>
      <c r="G1010" s="29" t="e">
        <f>IF($A1010=$C$2,runs!Q1007,1/0)</f>
        <v>#DIV/0!</v>
      </c>
      <c r="H1010" s="29" t="e">
        <f>IF($A1010=$C$2,runs!R1007,1/0)</f>
        <v>#DIV/0!</v>
      </c>
      <c r="I1010" s="29" t="e">
        <f>IF($A1010=$C$2,runs!S1007,1/0)</f>
        <v>#DIV/0!</v>
      </c>
      <c r="J1010" s="29" t="e">
        <f>IF($A1010=$C$2,runs!O1007/runs!M1007,1/0)</f>
        <v>#DIV/0!</v>
      </c>
      <c r="K1010" s="29" t="e">
        <f t="shared" si="15"/>
        <v>#DIV/0!</v>
      </c>
      <c r="L1010" s="29" t="e">
        <f>IF($A1010=$C$2,runs!W1007,1/0)</f>
        <v>#DIV/0!</v>
      </c>
      <c r="M1010" s="29" t="e">
        <f>IF($A1010=$C$2,runs!X1007,1/0)</f>
        <v>#DIV/0!</v>
      </c>
    </row>
    <row r="1011" spans="1:13" x14ac:dyDescent="0.2">
      <c r="A1011" s="29">
        <f>runs!C1008</f>
        <v>0</v>
      </c>
      <c r="B1011" s="29" t="str">
        <f>IF($A1011=$C$2,runs!B1008," ")</f>
        <v xml:space="preserve"> </v>
      </c>
      <c r="C1011" s="29" t="e">
        <f>IF($A1011=$C$2,runs!A1008,1/0)</f>
        <v>#DIV/0!</v>
      </c>
      <c r="D1011" s="29" t="e">
        <f>IF($A1011=$C$2,Rohdaten!I1008,1/0)</f>
        <v>#DIV/0!</v>
      </c>
      <c r="E1011" s="29" t="e">
        <f>IF($A1011=$C$2,runs!L1008/runs!M1008,1/0)</f>
        <v>#DIV/0!</v>
      </c>
      <c r="F1011" s="29" t="e">
        <f>IF($A1011=$C$2,runs!P1008,1/0)</f>
        <v>#DIV/0!</v>
      </c>
      <c r="G1011" s="29" t="e">
        <f>IF($A1011=$C$2,runs!Q1008,1/0)</f>
        <v>#DIV/0!</v>
      </c>
      <c r="H1011" s="29" t="e">
        <f>IF($A1011=$C$2,runs!R1008,1/0)</f>
        <v>#DIV/0!</v>
      </c>
      <c r="I1011" s="29" t="e">
        <f>IF($A1011=$C$2,runs!S1008,1/0)</f>
        <v>#DIV/0!</v>
      </c>
      <c r="J1011" s="29" t="e">
        <f>IF($A1011=$C$2,runs!O1008/runs!M1008,1/0)</f>
        <v>#DIV/0!</v>
      </c>
      <c r="K1011" s="29" t="e">
        <f t="shared" si="15"/>
        <v>#DIV/0!</v>
      </c>
      <c r="L1011" s="29" t="e">
        <f>IF($A1011=$C$2,runs!W1008,1/0)</f>
        <v>#DIV/0!</v>
      </c>
      <c r="M1011" s="29" t="e">
        <f>IF($A1011=$C$2,runs!X1008,1/0)</f>
        <v>#DIV/0!</v>
      </c>
    </row>
    <row r="1012" spans="1:13" x14ac:dyDescent="0.2">
      <c r="A1012" s="29">
        <f>runs!C1009</f>
        <v>0</v>
      </c>
      <c r="B1012" s="29" t="str">
        <f>IF($A1012=$C$2,runs!B1009," ")</f>
        <v xml:space="preserve"> </v>
      </c>
      <c r="C1012" s="29" t="e">
        <f>IF($A1012=$C$2,runs!A1009,1/0)</f>
        <v>#DIV/0!</v>
      </c>
      <c r="D1012" s="29" t="e">
        <f>IF($A1012=$C$2,Rohdaten!I1009,1/0)</f>
        <v>#DIV/0!</v>
      </c>
      <c r="E1012" s="29" t="e">
        <f>IF($A1012=$C$2,runs!L1009/runs!M1009,1/0)</f>
        <v>#DIV/0!</v>
      </c>
      <c r="F1012" s="29" t="e">
        <f>IF($A1012=$C$2,runs!P1009,1/0)</f>
        <v>#DIV/0!</v>
      </c>
      <c r="G1012" s="29" t="e">
        <f>IF($A1012=$C$2,runs!Q1009,1/0)</f>
        <v>#DIV/0!</v>
      </c>
      <c r="H1012" s="29" t="e">
        <f>IF($A1012=$C$2,runs!R1009,1/0)</f>
        <v>#DIV/0!</v>
      </c>
      <c r="I1012" s="29" t="e">
        <f>IF($A1012=$C$2,runs!S1009,1/0)</f>
        <v>#DIV/0!</v>
      </c>
      <c r="J1012" s="29" t="e">
        <f>IF($A1012=$C$2,runs!O1009/runs!M1009,1/0)</f>
        <v>#DIV/0!</v>
      </c>
      <c r="K1012" s="29" t="e">
        <f t="shared" si="15"/>
        <v>#DIV/0!</v>
      </c>
      <c r="L1012" s="29" t="e">
        <f>IF($A1012=$C$2,runs!W1009,1/0)</f>
        <v>#DIV/0!</v>
      </c>
      <c r="M1012" s="29" t="e">
        <f>IF($A1012=$C$2,runs!X1009,1/0)</f>
        <v>#DIV/0!</v>
      </c>
    </row>
    <row r="1013" spans="1:13" x14ac:dyDescent="0.2">
      <c r="A1013" s="29">
        <f>runs!C1010</f>
        <v>0</v>
      </c>
      <c r="B1013" s="29" t="str">
        <f>IF($A1013=$C$2,runs!B1010," ")</f>
        <v xml:space="preserve"> </v>
      </c>
      <c r="C1013" s="29" t="e">
        <f>IF($A1013=$C$2,runs!A1010,1/0)</f>
        <v>#DIV/0!</v>
      </c>
      <c r="D1013" s="29" t="e">
        <f>IF($A1013=$C$2,Rohdaten!I1010,1/0)</f>
        <v>#DIV/0!</v>
      </c>
      <c r="E1013" s="29" t="e">
        <f>IF($A1013=$C$2,runs!L1010/runs!M1010,1/0)</f>
        <v>#DIV/0!</v>
      </c>
      <c r="F1013" s="29" t="e">
        <f>IF($A1013=$C$2,runs!P1010,1/0)</f>
        <v>#DIV/0!</v>
      </c>
      <c r="G1013" s="29" t="e">
        <f>IF($A1013=$C$2,runs!Q1010,1/0)</f>
        <v>#DIV/0!</v>
      </c>
      <c r="H1013" s="29" t="e">
        <f>IF($A1013=$C$2,runs!R1010,1/0)</f>
        <v>#DIV/0!</v>
      </c>
      <c r="I1013" s="29" t="e">
        <f>IF($A1013=$C$2,runs!S1010,1/0)</f>
        <v>#DIV/0!</v>
      </c>
      <c r="J1013" s="29" t="e">
        <f>IF($A1013=$C$2,runs!O1010/runs!M1010,1/0)</f>
        <v>#DIV/0!</v>
      </c>
      <c r="K1013" s="29" t="e">
        <f t="shared" si="15"/>
        <v>#DIV/0!</v>
      </c>
      <c r="L1013" s="29" t="e">
        <f>IF($A1013=$C$2,runs!W1010,1/0)</f>
        <v>#DIV/0!</v>
      </c>
      <c r="M1013" s="29" t="e">
        <f>IF($A1013=$C$2,runs!X1010,1/0)</f>
        <v>#DIV/0!</v>
      </c>
    </row>
    <row r="1014" spans="1:13" x14ac:dyDescent="0.2">
      <c r="A1014" s="29">
        <f>runs!C1011</f>
        <v>0</v>
      </c>
      <c r="B1014" s="29" t="str">
        <f>IF($A1014=$C$2,runs!B1011," ")</f>
        <v xml:space="preserve"> </v>
      </c>
      <c r="C1014" s="29" t="e">
        <f>IF($A1014=$C$2,runs!A1011,1/0)</f>
        <v>#DIV/0!</v>
      </c>
      <c r="D1014" s="29" t="e">
        <f>IF($A1014=$C$2,Rohdaten!I1011,1/0)</f>
        <v>#DIV/0!</v>
      </c>
      <c r="E1014" s="29" t="e">
        <f>IF($A1014=$C$2,runs!L1011/runs!M1011,1/0)</f>
        <v>#DIV/0!</v>
      </c>
      <c r="F1014" s="29" t="e">
        <f>IF($A1014=$C$2,runs!P1011,1/0)</f>
        <v>#DIV/0!</v>
      </c>
      <c r="G1014" s="29" t="e">
        <f>IF($A1014=$C$2,runs!Q1011,1/0)</f>
        <v>#DIV/0!</v>
      </c>
      <c r="H1014" s="29" t="e">
        <f>IF($A1014=$C$2,runs!R1011,1/0)</f>
        <v>#DIV/0!</v>
      </c>
      <c r="I1014" s="29" t="e">
        <f>IF($A1014=$C$2,runs!S1011,1/0)</f>
        <v>#DIV/0!</v>
      </c>
      <c r="J1014" s="29" t="e">
        <f>IF($A1014=$C$2,runs!O1011/runs!M1011,1/0)</f>
        <v>#DIV/0!</v>
      </c>
      <c r="K1014" s="29" t="e">
        <f t="shared" si="15"/>
        <v>#DIV/0!</v>
      </c>
      <c r="L1014" s="29" t="e">
        <f>IF($A1014=$C$2,runs!W1011,1/0)</f>
        <v>#DIV/0!</v>
      </c>
      <c r="M1014" s="29" t="e">
        <f>IF($A1014=$C$2,runs!X1011,1/0)</f>
        <v>#DIV/0!</v>
      </c>
    </row>
    <row r="1015" spans="1:13" x14ac:dyDescent="0.2">
      <c r="A1015" s="29">
        <f>runs!C1012</f>
        <v>0</v>
      </c>
      <c r="B1015" s="29" t="str">
        <f>IF($A1015=$C$2,runs!B1012," ")</f>
        <v xml:space="preserve"> </v>
      </c>
      <c r="C1015" s="29" t="e">
        <f>IF($A1015=$C$2,runs!A1012,1/0)</f>
        <v>#DIV/0!</v>
      </c>
      <c r="D1015" s="29" t="e">
        <f>IF($A1015=$C$2,Rohdaten!I1012,1/0)</f>
        <v>#DIV/0!</v>
      </c>
      <c r="E1015" s="29" t="e">
        <f>IF($A1015=$C$2,runs!L1012/runs!M1012,1/0)</f>
        <v>#DIV/0!</v>
      </c>
      <c r="F1015" s="29" t="e">
        <f>IF($A1015=$C$2,runs!P1012,1/0)</f>
        <v>#DIV/0!</v>
      </c>
      <c r="G1015" s="29" t="e">
        <f>IF($A1015=$C$2,runs!Q1012,1/0)</f>
        <v>#DIV/0!</v>
      </c>
      <c r="H1015" s="29" t="e">
        <f>IF($A1015=$C$2,runs!R1012,1/0)</f>
        <v>#DIV/0!</v>
      </c>
      <c r="I1015" s="29" t="e">
        <f>IF($A1015=$C$2,runs!S1012,1/0)</f>
        <v>#DIV/0!</v>
      </c>
      <c r="J1015" s="29" t="e">
        <f>IF($A1015=$C$2,runs!O1012/runs!M1012,1/0)</f>
        <v>#DIV/0!</v>
      </c>
      <c r="K1015" s="29" t="e">
        <f t="shared" si="15"/>
        <v>#DIV/0!</v>
      </c>
      <c r="L1015" s="29" t="e">
        <f>IF($A1015=$C$2,runs!W1012,1/0)</f>
        <v>#DIV/0!</v>
      </c>
      <c r="M1015" s="29" t="e">
        <f>IF($A1015=$C$2,runs!X1012,1/0)</f>
        <v>#DIV/0!</v>
      </c>
    </row>
    <row r="1016" spans="1:13" x14ac:dyDescent="0.2">
      <c r="A1016" s="29">
        <f>runs!C1013</f>
        <v>0</v>
      </c>
      <c r="B1016" s="29" t="str">
        <f>IF($A1016=$C$2,runs!B1013," ")</f>
        <v xml:space="preserve"> </v>
      </c>
      <c r="C1016" s="29" t="e">
        <f>IF($A1016=$C$2,runs!A1013,1/0)</f>
        <v>#DIV/0!</v>
      </c>
      <c r="D1016" s="29" t="e">
        <f>IF($A1016=$C$2,Rohdaten!I1013,1/0)</f>
        <v>#DIV/0!</v>
      </c>
      <c r="E1016" s="29" t="e">
        <f>IF($A1016=$C$2,runs!L1013/runs!M1013,1/0)</f>
        <v>#DIV/0!</v>
      </c>
      <c r="F1016" s="29" t="e">
        <f>IF($A1016=$C$2,runs!P1013,1/0)</f>
        <v>#DIV/0!</v>
      </c>
      <c r="G1016" s="29" t="e">
        <f>IF($A1016=$C$2,runs!Q1013,1/0)</f>
        <v>#DIV/0!</v>
      </c>
      <c r="H1016" s="29" t="e">
        <f>IF($A1016=$C$2,runs!R1013,1/0)</f>
        <v>#DIV/0!</v>
      </c>
      <c r="I1016" s="29" t="e">
        <f>IF($A1016=$C$2,runs!S1013,1/0)</f>
        <v>#DIV/0!</v>
      </c>
      <c r="J1016" s="29" t="e">
        <f>IF($A1016=$C$2,runs!O1013/runs!M1013,1/0)</f>
        <v>#DIV/0!</v>
      </c>
      <c r="K1016" s="29" t="e">
        <f t="shared" si="15"/>
        <v>#DIV/0!</v>
      </c>
      <c r="L1016" s="29" t="e">
        <f>IF($A1016=$C$2,runs!W1013,1/0)</f>
        <v>#DIV/0!</v>
      </c>
      <c r="M1016" s="29" t="e">
        <f>IF($A1016=$C$2,runs!X1013,1/0)</f>
        <v>#DIV/0!</v>
      </c>
    </row>
    <row r="1017" spans="1:13" x14ac:dyDescent="0.2">
      <c r="A1017" s="29">
        <f>runs!C1014</f>
        <v>0</v>
      </c>
      <c r="B1017" s="29" t="str">
        <f>IF($A1017=$C$2,runs!B1014," ")</f>
        <v xml:space="preserve"> </v>
      </c>
      <c r="C1017" s="29" t="e">
        <f>IF($A1017=$C$2,runs!A1014,1/0)</f>
        <v>#DIV/0!</v>
      </c>
      <c r="D1017" s="29" t="e">
        <f>IF($A1017=$C$2,Rohdaten!I1014,1/0)</f>
        <v>#DIV/0!</v>
      </c>
      <c r="E1017" s="29" t="e">
        <f>IF($A1017=$C$2,runs!L1014/runs!M1014,1/0)</f>
        <v>#DIV/0!</v>
      </c>
      <c r="F1017" s="29" t="e">
        <f>IF($A1017=$C$2,runs!P1014,1/0)</f>
        <v>#DIV/0!</v>
      </c>
      <c r="G1017" s="29" t="e">
        <f>IF($A1017=$C$2,runs!Q1014,1/0)</f>
        <v>#DIV/0!</v>
      </c>
      <c r="H1017" s="29" t="e">
        <f>IF($A1017=$C$2,runs!R1014,1/0)</f>
        <v>#DIV/0!</v>
      </c>
      <c r="I1017" s="29" t="e">
        <f>IF($A1017=$C$2,runs!S1014,1/0)</f>
        <v>#DIV/0!</v>
      </c>
      <c r="J1017" s="29" t="e">
        <f>IF($A1017=$C$2,runs!O1014/runs!M1014,1/0)</f>
        <v>#DIV/0!</v>
      </c>
      <c r="K1017" s="29" t="e">
        <f t="shared" si="15"/>
        <v>#DIV/0!</v>
      </c>
      <c r="L1017" s="29" t="e">
        <f>IF($A1017=$C$2,runs!W1014,1/0)</f>
        <v>#DIV/0!</v>
      </c>
      <c r="M1017" s="29" t="e">
        <f>IF($A1017=$C$2,runs!X1014,1/0)</f>
        <v>#DIV/0!</v>
      </c>
    </row>
    <row r="1018" spans="1:13" x14ac:dyDescent="0.2">
      <c r="A1018" s="29">
        <f>runs!C1015</f>
        <v>0</v>
      </c>
      <c r="B1018" s="29" t="str">
        <f>IF($A1018=$C$2,runs!B1015," ")</f>
        <v xml:space="preserve"> </v>
      </c>
      <c r="C1018" s="29" t="e">
        <f>IF($A1018=$C$2,runs!A1015,1/0)</f>
        <v>#DIV/0!</v>
      </c>
      <c r="D1018" s="29" t="e">
        <f>IF($A1018=$C$2,Rohdaten!I1015,1/0)</f>
        <v>#DIV/0!</v>
      </c>
      <c r="E1018" s="29" t="e">
        <f>IF($A1018=$C$2,runs!L1015/runs!M1015,1/0)</f>
        <v>#DIV/0!</v>
      </c>
      <c r="F1018" s="29" t="e">
        <f>IF($A1018=$C$2,runs!P1015,1/0)</f>
        <v>#DIV/0!</v>
      </c>
      <c r="G1018" s="29" t="e">
        <f>IF($A1018=$C$2,runs!Q1015,1/0)</f>
        <v>#DIV/0!</v>
      </c>
      <c r="H1018" s="29" t="e">
        <f>IF($A1018=$C$2,runs!R1015,1/0)</f>
        <v>#DIV/0!</v>
      </c>
      <c r="I1018" s="29" t="e">
        <f>IF($A1018=$C$2,runs!S1015,1/0)</f>
        <v>#DIV/0!</v>
      </c>
      <c r="J1018" s="29" t="e">
        <f>IF($A1018=$C$2,runs!O1015/runs!M1015,1/0)</f>
        <v>#DIV/0!</v>
      </c>
      <c r="K1018" s="29" t="e">
        <f t="shared" si="15"/>
        <v>#DIV/0!</v>
      </c>
      <c r="L1018" s="29" t="e">
        <f>IF($A1018=$C$2,runs!W1015,1/0)</f>
        <v>#DIV/0!</v>
      </c>
      <c r="M1018" s="29" t="e">
        <f>IF($A1018=$C$2,runs!X1015,1/0)</f>
        <v>#DIV/0!</v>
      </c>
    </row>
    <row r="1019" spans="1:13" x14ac:dyDescent="0.2">
      <c r="A1019" s="29">
        <f>runs!C1016</f>
        <v>0</v>
      </c>
      <c r="B1019" s="29" t="str">
        <f>IF($A1019=$C$2,runs!B1016," ")</f>
        <v xml:space="preserve"> </v>
      </c>
      <c r="C1019" s="29" t="e">
        <f>IF($A1019=$C$2,runs!A1016,1/0)</f>
        <v>#DIV/0!</v>
      </c>
      <c r="D1019" s="29" t="e">
        <f>IF($A1019=$C$2,Rohdaten!I1016,1/0)</f>
        <v>#DIV/0!</v>
      </c>
      <c r="E1019" s="29" t="e">
        <f>IF($A1019=$C$2,runs!L1016/runs!M1016,1/0)</f>
        <v>#DIV/0!</v>
      </c>
      <c r="F1019" s="29" t="e">
        <f>IF($A1019=$C$2,runs!P1016,1/0)</f>
        <v>#DIV/0!</v>
      </c>
      <c r="G1019" s="29" t="e">
        <f>IF($A1019=$C$2,runs!Q1016,1/0)</f>
        <v>#DIV/0!</v>
      </c>
      <c r="H1019" s="29" t="e">
        <f>IF($A1019=$C$2,runs!R1016,1/0)</f>
        <v>#DIV/0!</v>
      </c>
      <c r="I1019" s="29" t="e">
        <f>IF($A1019=$C$2,runs!S1016,1/0)</f>
        <v>#DIV/0!</v>
      </c>
      <c r="J1019" s="29" t="e">
        <f>IF($A1019=$C$2,runs!O1016/runs!M1016,1/0)</f>
        <v>#DIV/0!</v>
      </c>
      <c r="K1019" s="29" t="e">
        <f t="shared" si="15"/>
        <v>#DIV/0!</v>
      </c>
      <c r="L1019" s="29" t="e">
        <f>IF($A1019=$C$2,runs!W1016,1/0)</f>
        <v>#DIV/0!</v>
      </c>
      <c r="M1019" s="29" t="e">
        <f>IF($A1019=$C$2,runs!X1016,1/0)</f>
        <v>#DIV/0!</v>
      </c>
    </row>
    <row r="1020" spans="1:13" x14ac:dyDescent="0.2">
      <c r="A1020" s="29">
        <f>runs!C1017</f>
        <v>0</v>
      </c>
      <c r="B1020" s="29" t="str">
        <f>IF($A1020=$C$2,runs!B1017," ")</f>
        <v xml:space="preserve"> </v>
      </c>
      <c r="C1020" s="29" t="e">
        <f>IF($A1020=$C$2,runs!A1017,1/0)</f>
        <v>#DIV/0!</v>
      </c>
      <c r="D1020" s="29" t="e">
        <f>IF($A1020=$C$2,Rohdaten!I1017,1/0)</f>
        <v>#DIV/0!</v>
      </c>
      <c r="E1020" s="29" t="e">
        <f>IF($A1020=$C$2,runs!L1017/runs!M1017,1/0)</f>
        <v>#DIV/0!</v>
      </c>
      <c r="F1020" s="29" t="e">
        <f>IF($A1020=$C$2,runs!P1017,1/0)</f>
        <v>#DIV/0!</v>
      </c>
      <c r="G1020" s="29" t="e">
        <f>IF($A1020=$C$2,runs!Q1017,1/0)</f>
        <v>#DIV/0!</v>
      </c>
      <c r="H1020" s="29" t="e">
        <f>IF($A1020=$C$2,runs!R1017,1/0)</f>
        <v>#DIV/0!</v>
      </c>
      <c r="I1020" s="29" t="e">
        <f>IF($A1020=$C$2,runs!S1017,1/0)</f>
        <v>#DIV/0!</v>
      </c>
      <c r="J1020" s="29" t="e">
        <f>IF($A1020=$C$2,runs!O1017/runs!M1017,1/0)</f>
        <v>#DIV/0!</v>
      </c>
      <c r="K1020" s="29" t="e">
        <f t="shared" si="15"/>
        <v>#DIV/0!</v>
      </c>
      <c r="L1020" s="29" t="e">
        <f>IF($A1020=$C$2,runs!W1017,1/0)</f>
        <v>#DIV/0!</v>
      </c>
      <c r="M1020" s="29" t="e">
        <f>IF($A1020=$C$2,runs!X1017,1/0)</f>
        <v>#DIV/0!</v>
      </c>
    </row>
    <row r="1021" spans="1:13" x14ac:dyDescent="0.2">
      <c r="A1021" s="29">
        <f>runs!C1018</f>
        <v>0</v>
      </c>
      <c r="B1021" s="29" t="str">
        <f>IF($A1021=$C$2,runs!B1018," ")</f>
        <v xml:space="preserve"> </v>
      </c>
      <c r="C1021" s="29" t="e">
        <f>IF($A1021=$C$2,runs!A1018,1/0)</f>
        <v>#DIV/0!</v>
      </c>
      <c r="D1021" s="29" t="e">
        <f>IF($A1021=$C$2,Rohdaten!I1018,1/0)</f>
        <v>#DIV/0!</v>
      </c>
      <c r="E1021" s="29" t="e">
        <f>IF($A1021=$C$2,runs!L1018/runs!M1018,1/0)</f>
        <v>#DIV/0!</v>
      </c>
      <c r="F1021" s="29" t="e">
        <f>IF($A1021=$C$2,runs!P1018,1/0)</f>
        <v>#DIV/0!</v>
      </c>
      <c r="G1021" s="29" t="e">
        <f>IF($A1021=$C$2,runs!Q1018,1/0)</f>
        <v>#DIV/0!</v>
      </c>
      <c r="H1021" s="29" t="e">
        <f>IF($A1021=$C$2,runs!R1018,1/0)</f>
        <v>#DIV/0!</v>
      </c>
      <c r="I1021" s="29" t="e">
        <f>IF($A1021=$C$2,runs!S1018,1/0)</f>
        <v>#DIV/0!</v>
      </c>
      <c r="J1021" s="29" t="e">
        <f>IF($A1021=$C$2,runs!O1018/runs!M1018,1/0)</f>
        <v>#DIV/0!</v>
      </c>
      <c r="K1021" s="29" t="e">
        <f t="shared" si="15"/>
        <v>#DIV/0!</v>
      </c>
      <c r="L1021" s="29" t="e">
        <f>IF($A1021=$C$2,runs!W1018,1/0)</f>
        <v>#DIV/0!</v>
      </c>
      <c r="M1021" s="29" t="e">
        <f>IF($A1021=$C$2,runs!X1018,1/0)</f>
        <v>#DIV/0!</v>
      </c>
    </row>
    <row r="1022" spans="1:13" x14ac:dyDescent="0.2">
      <c r="A1022" s="29">
        <f>runs!C1019</f>
        <v>0</v>
      </c>
      <c r="B1022" s="29" t="str">
        <f>IF($A1022=$C$2,runs!B1019," ")</f>
        <v xml:space="preserve"> </v>
      </c>
      <c r="C1022" s="29" t="e">
        <f>IF($A1022=$C$2,runs!A1019,1/0)</f>
        <v>#DIV/0!</v>
      </c>
      <c r="D1022" s="29" t="e">
        <f>IF($A1022=$C$2,Rohdaten!I1019,1/0)</f>
        <v>#DIV/0!</v>
      </c>
      <c r="E1022" s="29" t="e">
        <f>IF($A1022=$C$2,runs!L1019/runs!M1019,1/0)</f>
        <v>#DIV/0!</v>
      </c>
      <c r="F1022" s="29" t="e">
        <f>IF($A1022=$C$2,runs!P1019,1/0)</f>
        <v>#DIV/0!</v>
      </c>
      <c r="G1022" s="29" t="e">
        <f>IF($A1022=$C$2,runs!Q1019,1/0)</f>
        <v>#DIV/0!</v>
      </c>
      <c r="H1022" s="29" t="e">
        <f>IF($A1022=$C$2,runs!R1019,1/0)</f>
        <v>#DIV/0!</v>
      </c>
      <c r="I1022" s="29" t="e">
        <f>IF($A1022=$C$2,runs!S1019,1/0)</f>
        <v>#DIV/0!</v>
      </c>
      <c r="J1022" s="29" t="e">
        <f>IF($A1022=$C$2,runs!O1019/runs!M1019,1/0)</f>
        <v>#DIV/0!</v>
      </c>
      <c r="K1022" s="29" t="e">
        <f t="shared" si="15"/>
        <v>#DIV/0!</v>
      </c>
      <c r="L1022" s="29" t="e">
        <f>IF($A1022=$C$2,runs!W1019,1/0)</f>
        <v>#DIV/0!</v>
      </c>
      <c r="M1022" s="29" t="e">
        <f>IF($A1022=$C$2,runs!X1019,1/0)</f>
        <v>#DIV/0!</v>
      </c>
    </row>
    <row r="1023" spans="1:13" x14ac:dyDescent="0.2">
      <c r="A1023" s="29">
        <f>runs!C1020</f>
        <v>0</v>
      </c>
      <c r="B1023" s="29" t="str">
        <f>IF($A1023=$C$2,runs!B1020," ")</f>
        <v xml:space="preserve"> </v>
      </c>
      <c r="C1023" s="29" t="e">
        <f>IF($A1023=$C$2,runs!A1020,1/0)</f>
        <v>#DIV/0!</v>
      </c>
      <c r="D1023" s="29" t="e">
        <f>IF($A1023=$C$2,Rohdaten!I1020,1/0)</f>
        <v>#DIV/0!</v>
      </c>
      <c r="E1023" s="29" t="e">
        <f>IF($A1023=$C$2,runs!L1020/runs!M1020,1/0)</f>
        <v>#DIV/0!</v>
      </c>
      <c r="F1023" s="29" t="e">
        <f>IF($A1023=$C$2,runs!P1020,1/0)</f>
        <v>#DIV/0!</v>
      </c>
      <c r="G1023" s="29" t="e">
        <f>IF($A1023=$C$2,runs!Q1020,1/0)</f>
        <v>#DIV/0!</v>
      </c>
      <c r="H1023" s="29" t="e">
        <f>IF($A1023=$C$2,runs!R1020,1/0)</f>
        <v>#DIV/0!</v>
      </c>
      <c r="I1023" s="29" t="e">
        <f>IF($A1023=$C$2,runs!S1020,1/0)</f>
        <v>#DIV/0!</v>
      </c>
      <c r="J1023" s="29" t="e">
        <f>IF($A1023=$C$2,runs!O1020/runs!M1020,1/0)</f>
        <v>#DIV/0!</v>
      </c>
      <c r="K1023" s="29" t="e">
        <f t="shared" si="15"/>
        <v>#DIV/0!</v>
      </c>
      <c r="L1023" s="29" t="e">
        <f>IF($A1023=$C$2,runs!W1020,1/0)</f>
        <v>#DIV/0!</v>
      </c>
      <c r="M1023" s="29" t="e">
        <f>IF($A1023=$C$2,runs!X1020,1/0)</f>
        <v>#DIV/0!</v>
      </c>
    </row>
    <row r="1024" spans="1:13" x14ac:dyDescent="0.2">
      <c r="A1024" s="29">
        <f>runs!C1021</f>
        <v>0</v>
      </c>
      <c r="B1024" s="29" t="str">
        <f>IF($A1024=$C$2,runs!B1021," ")</f>
        <v xml:space="preserve"> </v>
      </c>
      <c r="C1024" s="29" t="e">
        <f>IF($A1024=$C$2,runs!A1021,1/0)</f>
        <v>#DIV/0!</v>
      </c>
      <c r="D1024" s="29" t="e">
        <f>IF($A1024=$C$2,Rohdaten!I1021,1/0)</f>
        <v>#DIV/0!</v>
      </c>
      <c r="E1024" s="29" t="e">
        <f>IF($A1024=$C$2,runs!L1021/runs!M1021,1/0)</f>
        <v>#DIV/0!</v>
      </c>
      <c r="F1024" s="29" t="e">
        <f>IF($A1024=$C$2,runs!P1021,1/0)</f>
        <v>#DIV/0!</v>
      </c>
      <c r="G1024" s="29" t="e">
        <f>IF($A1024=$C$2,runs!Q1021,1/0)</f>
        <v>#DIV/0!</v>
      </c>
      <c r="H1024" s="29" t="e">
        <f>IF($A1024=$C$2,runs!R1021,1/0)</f>
        <v>#DIV/0!</v>
      </c>
      <c r="I1024" s="29" t="e">
        <f>IF($A1024=$C$2,runs!S1021,1/0)</f>
        <v>#DIV/0!</v>
      </c>
      <c r="J1024" s="29" t="e">
        <f>IF($A1024=$C$2,runs!O1021/runs!M1021,1/0)</f>
        <v>#DIV/0!</v>
      </c>
      <c r="K1024" s="29" t="e">
        <f t="shared" si="15"/>
        <v>#DIV/0!</v>
      </c>
      <c r="L1024" s="29" t="e">
        <f>IF($A1024=$C$2,runs!W1021,1/0)</f>
        <v>#DIV/0!</v>
      </c>
      <c r="M1024" s="29" t="e">
        <f>IF($A1024=$C$2,runs!X1021,1/0)</f>
        <v>#DIV/0!</v>
      </c>
    </row>
    <row r="1025" spans="1:13" x14ac:dyDescent="0.2">
      <c r="A1025" s="29">
        <f>runs!C1022</f>
        <v>0</v>
      </c>
      <c r="B1025" s="29" t="str">
        <f>IF($A1025=$C$2,runs!B1022," ")</f>
        <v xml:space="preserve"> </v>
      </c>
      <c r="C1025" s="29" t="e">
        <f>IF($A1025=$C$2,runs!A1022,1/0)</f>
        <v>#DIV/0!</v>
      </c>
      <c r="D1025" s="29" t="e">
        <f>IF($A1025=$C$2,Rohdaten!I1022,1/0)</f>
        <v>#DIV/0!</v>
      </c>
      <c r="E1025" s="29" t="e">
        <f>IF($A1025=$C$2,runs!L1022/runs!M1022,1/0)</f>
        <v>#DIV/0!</v>
      </c>
      <c r="F1025" s="29" t="e">
        <f>IF($A1025=$C$2,runs!P1022,1/0)</f>
        <v>#DIV/0!</v>
      </c>
      <c r="G1025" s="29" t="e">
        <f>IF($A1025=$C$2,runs!Q1022,1/0)</f>
        <v>#DIV/0!</v>
      </c>
      <c r="H1025" s="29" t="e">
        <f>IF($A1025=$C$2,runs!R1022,1/0)</f>
        <v>#DIV/0!</v>
      </c>
      <c r="I1025" s="29" t="e">
        <f>IF($A1025=$C$2,runs!S1022,1/0)</f>
        <v>#DIV/0!</v>
      </c>
      <c r="J1025" s="29" t="e">
        <f>IF($A1025=$C$2,runs!O1022/runs!M1022,1/0)</f>
        <v>#DIV/0!</v>
      </c>
      <c r="K1025" s="29" t="e">
        <f t="shared" si="15"/>
        <v>#DIV/0!</v>
      </c>
      <c r="L1025" s="29" t="e">
        <f>IF($A1025=$C$2,runs!W1022,1/0)</f>
        <v>#DIV/0!</v>
      </c>
      <c r="M1025" s="29" t="e">
        <f>IF($A1025=$C$2,runs!X1022,1/0)</f>
        <v>#DIV/0!</v>
      </c>
    </row>
    <row r="1026" spans="1:13" x14ac:dyDescent="0.2">
      <c r="A1026" s="29">
        <f>runs!C1023</f>
        <v>0</v>
      </c>
      <c r="B1026" s="29" t="str">
        <f>IF($A1026=$C$2,runs!B1023," ")</f>
        <v xml:space="preserve"> </v>
      </c>
      <c r="C1026" s="29" t="e">
        <f>IF($A1026=$C$2,runs!A1023,1/0)</f>
        <v>#DIV/0!</v>
      </c>
      <c r="D1026" s="29" t="e">
        <f>IF($A1026=$C$2,Rohdaten!I1023,1/0)</f>
        <v>#DIV/0!</v>
      </c>
      <c r="E1026" s="29" t="e">
        <f>IF($A1026=$C$2,runs!L1023/runs!M1023,1/0)</f>
        <v>#DIV/0!</v>
      </c>
      <c r="F1026" s="29" t="e">
        <f>IF($A1026=$C$2,runs!P1023,1/0)</f>
        <v>#DIV/0!</v>
      </c>
      <c r="G1026" s="29" t="e">
        <f>IF($A1026=$C$2,runs!Q1023,1/0)</f>
        <v>#DIV/0!</v>
      </c>
      <c r="H1026" s="29" t="e">
        <f>IF($A1026=$C$2,runs!R1023,1/0)</f>
        <v>#DIV/0!</v>
      </c>
      <c r="I1026" s="29" t="e">
        <f>IF($A1026=$C$2,runs!S1023,1/0)</f>
        <v>#DIV/0!</v>
      </c>
      <c r="J1026" s="29" t="e">
        <f>IF($A1026=$C$2,runs!O1023/runs!M1023,1/0)</f>
        <v>#DIV/0!</v>
      </c>
      <c r="K1026" s="29" t="e">
        <f t="shared" si="15"/>
        <v>#DIV/0!</v>
      </c>
      <c r="L1026" s="29" t="e">
        <f>IF($A1026=$C$2,runs!W1023,1/0)</f>
        <v>#DIV/0!</v>
      </c>
      <c r="M1026" s="29" t="e">
        <f>IF($A1026=$C$2,runs!X1023,1/0)</f>
        <v>#DIV/0!</v>
      </c>
    </row>
    <row r="1027" spans="1:13" x14ac:dyDescent="0.2">
      <c r="A1027" s="29">
        <f>runs!C1024</f>
        <v>0</v>
      </c>
      <c r="B1027" s="29" t="str">
        <f>IF($A1027=$C$2,runs!B1024," ")</f>
        <v xml:space="preserve"> </v>
      </c>
      <c r="C1027" s="29" t="e">
        <f>IF($A1027=$C$2,runs!A1024,1/0)</f>
        <v>#DIV/0!</v>
      </c>
      <c r="D1027" s="29" t="e">
        <f>IF($A1027=$C$2,Rohdaten!I1024,1/0)</f>
        <v>#DIV/0!</v>
      </c>
      <c r="E1027" s="29" t="e">
        <f>IF($A1027=$C$2,runs!L1024/runs!M1024,1/0)</f>
        <v>#DIV/0!</v>
      </c>
      <c r="F1027" s="29" t="e">
        <f>IF($A1027=$C$2,runs!P1024,1/0)</f>
        <v>#DIV/0!</v>
      </c>
      <c r="G1027" s="29" t="e">
        <f>IF($A1027=$C$2,runs!Q1024,1/0)</f>
        <v>#DIV/0!</v>
      </c>
      <c r="H1027" s="29" t="e">
        <f>IF($A1027=$C$2,runs!R1024,1/0)</f>
        <v>#DIV/0!</v>
      </c>
      <c r="I1027" s="29" t="e">
        <f>IF($A1027=$C$2,runs!S1024,1/0)</f>
        <v>#DIV/0!</v>
      </c>
      <c r="J1027" s="29" t="e">
        <f>IF($A1027=$C$2,runs!O1024/runs!M1024,1/0)</f>
        <v>#DIV/0!</v>
      </c>
      <c r="K1027" s="29" t="e">
        <f t="shared" si="15"/>
        <v>#DIV/0!</v>
      </c>
      <c r="L1027" s="29" t="e">
        <f>IF($A1027=$C$2,runs!W1024,1/0)</f>
        <v>#DIV/0!</v>
      </c>
      <c r="M1027" s="29" t="e">
        <f>IF($A1027=$C$2,runs!X1024,1/0)</f>
        <v>#DIV/0!</v>
      </c>
    </row>
    <row r="1028" spans="1:13" x14ac:dyDescent="0.2">
      <c r="A1028" s="29">
        <f>runs!C1025</f>
        <v>0</v>
      </c>
      <c r="B1028" s="29" t="str">
        <f>IF($A1028=$C$2,runs!B1025," ")</f>
        <v xml:space="preserve"> </v>
      </c>
      <c r="C1028" s="29" t="e">
        <f>IF($A1028=$C$2,runs!A1025,1/0)</f>
        <v>#DIV/0!</v>
      </c>
      <c r="D1028" s="29" t="e">
        <f>IF($A1028=$C$2,Rohdaten!I1025,1/0)</f>
        <v>#DIV/0!</v>
      </c>
      <c r="E1028" s="29" t="e">
        <f>IF($A1028=$C$2,runs!L1025/runs!M1025,1/0)</f>
        <v>#DIV/0!</v>
      </c>
      <c r="F1028" s="29" t="e">
        <f>IF($A1028=$C$2,runs!P1025,1/0)</f>
        <v>#DIV/0!</v>
      </c>
      <c r="G1028" s="29" t="e">
        <f>IF($A1028=$C$2,runs!Q1025,1/0)</f>
        <v>#DIV/0!</v>
      </c>
      <c r="H1028" s="29" t="e">
        <f>IF($A1028=$C$2,runs!R1025,1/0)</f>
        <v>#DIV/0!</v>
      </c>
      <c r="I1028" s="29" t="e">
        <f>IF($A1028=$C$2,runs!S1025,1/0)</f>
        <v>#DIV/0!</v>
      </c>
      <c r="J1028" s="29" t="e">
        <f>IF($A1028=$C$2,runs!O1025/runs!M1025,1/0)</f>
        <v>#DIV/0!</v>
      </c>
      <c r="K1028" s="29" t="e">
        <f t="shared" si="15"/>
        <v>#DIV/0!</v>
      </c>
      <c r="L1028" s="29" t="e">
        <f>IF($A1028=$C$2,runs!W1025,1/0)</f>
        <v>#DIV/0!</v>
      </c>
      <c r="M1028" s="29" t="e">
        <f>IF($A1028=$C$2,runs!X1025,1/0)</f>
        <v>#DIV/0!</v>
      </c>
    </row>
    <row r="1029" spans="1:13" x14ac:dyDescent="0.2">
      <c r="A1029" s="29">
        <f>runs!C1026</f>
        <v>0</v>
      </c>
      <c r="B1029" s="29" t="str">
        <f>IF($A1029=$C$2,runs!B1026," ")</f>
        <v xml:space="preserve"> </v>
      </c>
      <c r="C1029" s="29" t="e">
        <f>IF($A1029=$C$2,runs!A1026,1/0)</f>
        <v>#DIV/0!</v>
      </c>
      <c r="D1029" s="29" t="e">
        <f>IF($A1029=$C$2,Rohdaten!I1026,1/0)</f>
        <v>#DIV/0!</v>
      </c>
      <c r="E1029" s="29" t="e">
        <f>IF($A1029=$C$2,runs!L1026/runs!M1026,1/0)</f>
        <v>#DIV/0!</v>
      </c>
      <c r="F1029" s="29" t="e">
        <f>IF($A1029=$C$2,runs!P1026,1/0)</f>
        <v>#DIV/0!</v>
      </c>
      <c r="G1029" s="29" t="e">
        <f>IF($A1029=$C$2,runs!Q1026,1/0)</f>
        <v>#DIV/0!</v>
      </c>
      <c r="H1029" s="29" t="e">
        <f>IF($A1029=$C$2,runs!R1026,1/0)</f>
        <v>#DIV/0!</v>
      </c>
      <c r="I1029" s="29" t="e">
        <f>IF($A1029=$C$2,runs!S1026,1/0)</f>
        <v>#DIV/0!</v>
      </c>
      <c r="J1029" s="29" t="e">
        <f>IF($A1029=$C$2,runs!O1026/runs!M1026,1/0)</f>
        <v>#DIV/0!</v>
      </c>
      <c r="K1029" s="29" t="e">
        <f t="shared" si="15"/>
        <v>#DIV/0!</v>
      </c>
      <c r="L1029" s="29" t="e">
        <f>IF($A1029=$C$2,runs!W1026,1/0)</f>
        <v>#DIV/0!</v>
      </c>
      <c r="M1029" s="29" t="e">
        <f>IF($A1029=$C$2,runs!X1026,1/0)</f>
        <v>#DIV/0!</v>
      </c>
    </row>
    <row r="1030" spans="1:13" x14ac:dyDescent="0.2">
      <c r="A1030" s="29">
        <f>runs!C1027</f>
        <v>0</v>
      </c>
      <c r="B1030" s="29" t="str">
        <f>IF($A1030=$C$2,runs!B1027," ")</f>
        <v xml:space="preserve"> </v>
      </c>
      <c r="C1030" s="29" t="e">
        <f>IF($A1030=$C$2,runs!A1027,1/0)</f>
        <v>#DIV/0!</v>
      </c>
      <c r="D1030" s="29" t="e">
        <f>IF($A1030=$C$2,Rohdaten!I1027,1/0)</f>
        <v>#DIV/0!</v>
      </c>
      <c r="E1030" s="29" t="e">
        <f>IF($A1030=$C$2,runs!L1027/runs!M1027,1/0)</f>
        <v>#DIV/0!</v>
      </c>
      <c r="F1030" s="29" t="e">
        <f>IF($A1030=$C$2,runs!P1027,1/0)</f>
        <v>#DIV/0!</v>
      </c>
      <c r="G1030" s="29" t="e">
        <f>IF($A1030=$C$2,runs!Q1027,1/0)</f>
        <v>#DIV/0!</v>
      </c>
      <c r="H1030" s="29" t="e">
        <f>IF($A1030=$C$2,runs!R1027,1/0)</f>
        <v>#DIV/0!</v>
      </c>
      <c r="I1030" s="29" t="e">
        <f>IF($A1030=$C$2,runs!S1027,1/0)</f>
        <v>#DIV/0!</v>
      </c>
      <c r="J1030" s="29" t="e">
        <f>IF($A1030=$C$2,runs!O1027/runs!M1027,1/0)</f>
        <v>#DIV/0!</v>
      </c>
      <c r="K1030" s="29" t="e">
        <f t="shared" ref="K1030:K1060" si="16">J1030*1000000000</f>
        <v>#DIV/0!</v>
      </c>
      <c r="L1030" s="29" t="e">
        <f>IF($A1030=$C$2,runs!W1027,1/0)</f>
        <v>#DIV/0!</v>
      </c>
      <c r="M1030" s="29" t="e">
        <f>IF($A1030=$C$2,runs!X1027,1/0)</f>
        <v>#DIV/0!</v>
      </c>
    </row>
    <row r="1031" spans="1:13" x14ac:dyDescent="0.2">
      <c r="A1031" s="29">
        <f>runs!C1028</f>
        <v>0</v>
      </c>
      <c r="B1031" s="29" t="str">
        <f>IF($A1031=$C$2,runs!B1028," ")</f>
        <v xml:space="preserve"> </v>
      </c>
      <c r="C1031" s="29" t="e">
        <f>IF($A1031=$C$2,runs!A1028,1/0)</f>
        <v>#DIV/0!</v>
      </c>
      <c r="D1031" s="29" t="e">
        <f>IF($A1031=$C$2,Rohdaten!I1028,1/0)</f>
        <v>#DIV/0!</v>
      </c>
      <c r="E1031" s="29" t="e">
        <f>IF($A1031=$C$2,runs!L1028/runs!M1028,1/0)</f>
        <v>#DIV/0!</v>
      </c>
      <c r="F1031" s="29" t="e">
        <f>IF($A1031=$C$2,runs!P1028,1/0)</f>
        <v>#DIV/0!</v>
      </c>
      <c r="G1031" s="29" t="e">
        <f>IF($A1031=$C$2,runs!Q1028,1/0)</f>
        <v>#DIV/0!</v>
      </c>
      <c r="H1031" s="29" t="e">
        <f>IF($A1031=$C$2,runs!R1028,1/0)</f>
        <v>#DIV/0!</v>
      </c>
      <c r="I1031" s="29" t="e">
        <f>IF($A1031=$C$2,runs!S1028,1/0)</f>
        <v>#DIV/0!</v>
      </c>
      <c r="J1031" s="29" t="e">
        <f>IF($A1031=$C$2,runs!O1028/runs!M1028,1/0)</f>
        <v>#DIV/0!</v>
      </c>
      <c r="K1031" s="29" t="e">
        <f t="shared" si="16"/>
        <v>#DIV/0!</v>
      </c>
      <c r="L1031" s="29" t="e">
        <f>IF($A1031=$C$2,runs!W1028,1/0)</f>
        <v>#DIV/0!</v>
      </c>
      <c r="M1031" s="29" t="e">
        <f>IF($A1031=$C$2,runs!X1028,1/0)</f>
        <v>#DIV/0!</v>
      </c>
    </row>
    <row r="1032" spans="1:13" x14ac:dyDescent="0.2">
      <c r="A1032" s="29">
        <f>runs!C1029</f>
        <v>0</v>
      </c>
      <c r="B1032" s="29" t="str">
        <f>IF($A1032=$C$2,runs!B1029," ")</f>
        <v xml:space="preserve"> </v>
      </c>
      <c r="C1032" s="29" t="e">
        <f>IF($A1032=$C$2,runs!A1029,1/0)</f>
        <v>#DIV/0!</v>
      </c>
      <c r="D1032" s="29" t="e">
        <f>IF($A1032=$C$2,Rohdaten!I1029,1/0)</f>
        <v>#DIV/0!</v>
      </c>
      <c r="E1032" s="29" t="e">
        <f>IF($A1032=$C$2,runs!L1029/runs!M1029,1/0)</f>
        <v>#DIV/0!</v>
      </c>
      <c r="F1032" s="29" t="e">
        <f>IF($A1032=$C$2,runs!P1029,1/0)</f>
        <v>#DIV/0!</v>
      </c>
      <c r="G1032" s="29" t="e">
        <f>IF($A1032=$C$2,runs!Q1029,1/0)</f>
        <v>#DIV/0!</v>
      </c>
      <c r="H1032" s="29" t="e">
        <f>IF($A1032=$C$2,runs!R1029,1/0)</f>
        <v>#DIV/0!</v>
      </c>
      <c r="I1032" s="29" t="e">
        <f>IF($A1032=$C$2,runs!S1029,1/0)</f>
        <v>#DIV/0!</v>
      </c>
      <c r="J1032" s="29" t="e">
        <f>IF($A1032=$C$2,runs!O1029/runs!M1029,1/0)</f>
        <v>#DIV/0!</v>
      </c>
      <c r="K1032" s="29" t="e">
        <f t="shared" si="16"/>
        <v>#DIV/0!</v>
      </c>
      <c r="L1032" s="29" t="e">
        <f>IF($A1032=$C$2,runs!W1029,1/0)</f>
        <v>#DIV/0!</v>
      </c>
      <c r="M1032" s="29" t="e">
        <f>IF($A1032=$C$2,runs!X1029,1/0)</f>
        <v>#DIV/0!</v>
      </c>
    </row>
    <row r="1033" spans="1:13" x14ac:dyDescent="0.2">
      <c r="A1033" s="29">
        <f>runs!C1030</f>
        <v>0</v>
      </c>
      <c r="B1033" s="29" t="str">
        <f>IF($A1033=$C$2,runs!B1030," ")</f>
        <v xml:space="preserve"> </v>
      </c>
      <c r="C1033" s="29" t="e">
        <f>IF($A1033=$C$2,runs!A1030,1/0)</f>
        <v>#DIV/0!</v>
      </c>
      <c r="D1033" s="29" t="e">
        <f>IF($A1033=$C$2,Rohdaten!I1030,1/0)</f>
        <v>#DIV/0!</v>
      </c>
      <c r="E1033" s="29" t="e">
        <f>IF($A1033=$C$2,runs!L1030/runs!M1030,1/0)</f>
        <v>#DIV/0!</v>
      </c>
      <c r="F1033" s="29" t="e">
        <f>IF($A1033=$C$2,runs!P1030,1/0)</f>
        <v>#DIV/0!</v>
      </c>
      <c r="G1033" s="29" t="e">
        <f>IF($A1033=$C$2,runs!Q1030,1/0)</f>
        <v>#DIV/0!</v>
      </c>
      <c r="H1033" s="29" t="e">
        <f>IF($A1033=$C$2,runs!R1030,1/0)</f>
        <v>#DIV/0!</v>
      </c>
      <c r="I1033" s="29" t="e">
        <f>IF($A1033=$C$2,runs!S1030,1/0)</f>
        <v>#DIV/0!</v>
      </c>
      <c r="J1033" s="29" t="e">
        <f>IF($A1033=$C$2,runs!O1030/runs!M1030,1/0)</f>
        <v>#DIV/0!</v>
      </c>
      <c r="K1033" s="29" t="e">
        <f t="shared" si="16"/>
        <v>#DIV/0!</v>
      </c>
      <c r="L1033" s="29" t="e">
        <f>IF($A1033=$C$2,runs!W1030,1/0)</f>
        <v>#DIV/0!</v>
      </c>
      <c r="M1033" s="29" t="e">
        <f>IF($A1033=$C$2,runs!X1030,1/0)</f>
        <v>#DIV/0!</v>
      </c>
    </row>
    <row r="1034" spans="1:13" x14ac:dyDescent="0.2">
      <c r="A1034" s="29">
        <f>runs!C1031</f>
        <v>0</v>
      </c>
      <c r="B1034" s="29" t="str">
        <f>IF($A1034=$C$2,runs!B1031," ")</f>
        <v xml:space="preserve"> </v>
      </c>
      <c r="C1034" s="29" t="e">
        <f>IF($A1034=$C$2,runs!A1031,1/0)</f>
        <v>#DIV/0!</v>
      </c>
      <c r="D1034" s="29" t="e">
        <f>IF($A1034=$C$2,Rohdaten!I1031,1/0)</f>
        <v>#DIV/0!</v>
      </c>
      <c r="E1034" s="29" t="e">
        <f>IF($A1034=$C$2,runs!L1031/runs!M1031,1/0)</f>
        <v>#DIV/0!</v>
      </c>
      <c r="F1034" s="29" t="e">
        <f>IF($A1034=$C$2,runs!P1031,1/0)</f>
        <v>#DIV/0!</v>
      </c>
      <c r="G1034" s="29" t="e">
        <f>IF($A1034=$C$2,runs!Q1031,1/0)</f>
        <v>#DIV/0!</v>
      </c>
      <c r="H1034" s="29" t="e">
        <f>IF($A1034=$C$2,runs!R1031,1/0)</f>
        <v>#DIV/0!</v>
      </c>
      <c r="I1034" s="29" t="e">
        <f>IF($A1034=$C$2,runs!S1031,1/0)</f>
        <v>#DIV/0!</v>
      </c>
      <c r="J1034" s="29" t="e">
        <f>IF($A1034=$C$2,runs!O1031/runs!M1031,1/0)</f>
        <v>#DIV/0!</v>
      </c>
      <c r="K1034" s="29" t="e">
        <f t="shared" si="16"/>
        <v>#DIV/0!</v>
      </c>
      <c r="L1034" s="29" t="e">
        <f>IF($A1034=$C$2,runs!W1031,1/0)</f>
        <v>#DIV/0!</v>
      </c>
      <c r="M1034" s="29" t="e">
        <f>IF($A1034=$C$2,runs!X1031,1/0)</f>
        <v>#DIV/0!</v>
      </c>
    </row>
    <row r="1035" spans="1:13" x14ac:dyDescent="0.2">
      <c r="A1035" s="29">
        <f>runs!C1032</f>
        <v>0</v>
      </c>
      <c r="B1035" s="29" t="str">
        <f>IF($A1035=$C$2,runs!B1032," ")</f>
        <v xml:space="preserve"> </v>
      </c>
      <c r="C1035" s="29" t="e">
        <f>IF($A1035=$C$2,runs!A1032,1/0)</f>
        <v>#DIV/0!</v>
      </c>
      <c r="D1035" s="29" t="e">
        <f>IF($A1035=$C$2,Rohdaten!I1032,1/0)</f>
        <v>#DIV/0!</v>
      </c>
      <c r="E1035" s="29" t="e">
        <f>IF($A1035=$C$2,runs!L1032/runs!M1032,1/0)</f>
        <v>#DIV/0!</v>
      </c>
      <c r="F1035" s="29" t="e">
        <f>IF($A1035=$C$2,runs!P1032,1/0)</f>
        <v>#DIV/0!</v>
      </c>
      <c r="G1035" s="29" t="e">
        <f>IF($A1035=$C$2,runs!Q1032,1/0)</f>
        <v>#DIV/0!</v>
      </c>
      <c r="H1035" s="29" t="e">
        <f>IF($A1035=$C$2,runs!R1032,1/0)</f>
        <v>#DIV/0!</v>
      </c>
      <c r="I1035" s="29" t="e">
        <f>IF($A1035=$C$2,runs!S1032,1/0)</f>
        <v>#DIV/0!</v>
      </c>
      <c r="J1035" s="29" t="e">
        <f>IF($A1035=$C$2,runs!O1032/runs!M1032,1/0)</f>
        <v>#DIV/0!</v>
      </c>
      <c r="K1035" s="29" t="e">
        <f t="shared" si="16"/>
        <v>#DIV/0!</v>
      </c>
      <c r="L1035" s="29" t="e">
        <f>IF($A1035=$C$2,runs!W1032,1/0)</f>
        <v>#DIV/0!</v>
      </c>
      <c r="M1035" s="29" t="e">
        <f>IF($A1035=$C$2,runs!X1032,1/0)</f>
        <v>#DIV/0!</v>
      </c>
    </row>
    <row r="1036" spans="1:13" x14ac:dyDescent="0.2">
      <c r="A1036" s="29">
        <f>runs!C1033</f>
        <v>0</v>
      </c>
      <c r="B1036" s="29" t="str">
        <f>IF($A1036=$C$2,runs!B1033," ")</f>
        <v xml:space="preserve"> </v>
      </c>
      <c r="C1036" s="29" t="e">
        <f>IF($A1036=$C$2,runs!A1033,1/0)</f>
        <v>#DIV/0!</v>
      </c>
      <c r="D1036" s="29" t="e">
        <f>IF($A1036=$C$2,Rohdaten!I1033,1/0)</f>
        <v>#DIV/0!</v>
      </c>
      <c r="E1036" s="29" t="e">
        <f>IF($A1036=$C$2,runs!L1033/runs!M1033,1/0)</f>
        <v>#DIV/0!</v>
      </c>
      <c r="F1036" s="29" t="e">
        <f>IF($A1036=$C$2,runs!P1033,1/0)</f>
        <v>#DIV/0!</v>
      </c>
      <c r="G1036" s="29" t="e">
        <f>IF($A1036=$C$2,runs!Q1033,1/0)</f>
        <v>#DIV/0!</v>
      </c>
      <c r="H1036" s="29" t="e">
        <f>IF($A1036=$C$2,runs!R1033,1/0)</f>
        <v>#DIV/0!</v>
      </c>
      <c r="I1036" s="29" t="e">
        <f>IF($A1036=$C$2,runs!S1033,1/0)</f>
        <v>#DIV/0!</v>
      </c>
      <c r="J1036" s="29" t="e">
        <f>IF($A1036=$C$2,runs!O1033/runs!M1033,1/0)</f>
        <v>#DIV/0!</v>
      </c>
      <c r="K1036" s="29" t="e">
        <f t="shared" si="16"/>
        <v>#DIV/0!</v>
      </c>
      <c r="L1036" s="29" t="e">
        <f>IF($A1036=$C$2,runs!W1033,1/0)</f>
        <v>#DIV/0!</v>
      </c>
      <c r="M1036" s="29" t="e">
        <f>IF($A1036=$C$2,runs!X1033,1/0)</f>
        <v>#DIV/0!</v>
      </c>
    </row>
    <row r="1037" spans="1:13" x14ac:dyDescent="0.2">
      <c r="A1037" s="29">
        <f>runs!C1034</f>
        <v>0</v>
      </c>
      <c r="B1037" s="29" t="str">
        <f>IF($A1037=$C$2,runs!B1034," ")</f>
        <v xml:space="preserve"> </v>
      </c>
      <c r="C1037" s="29" t="e">
        <f>IF($A1037=$C$2,runs!A1034,1/0)</f>
        <v>#DIV/0!</v>
      </c>
      <c r="D1037" s="29" t="e">
        <f>IF($A1037=$C$2,Rohdaten!I1034,1/0)</f>
        <v>#DIV/0!</v>
      </c>
      <c r="E1037" s="29" t="e">
        <f>IF($A1037=$C$2,runs!L1034/runs!M1034,1/0)</f>
        <v>#DIV/0!</v>
      </c>
      <c r="F1037" s="29" t="e">
        <f>IF($A1037=$C$2,runs!P1034,1/0)</f>
        <v>#DIV/0!</v>
      </c>
      <c r="G1037" s="29" t="e">
        <f>IF($A1037=$C$2,runs!Q1034,1/0)</f>
        <v>#DIV/0!</v>
      </c>
      <c r="H1037" s="29" t="e">
        <f>IF($A1037=$C$2,runs!R1034,1/0)</f>
        <v>#DIV/0!</v>
      </c>
      <c r="I1037" s="29" t="e">
        <f>IF($A1037=$C$2,runs!S1034,1/0)</f>
        <v>#DIV/0!</v>
      </c>
      <c r="J1037" s="29" t="e">
        <f>IF($A1037=$C$2,runs!O1034/runs!M1034,1/0)</f>
        <v>#DIV/0!</v>
      </c>
      <c r="K1037" s="29" t="e">
        <f t="shared" si="16"/>
        <v>#DIV/0!</v>
      </c>
      <c r="L1037" s="29" t="e">
        <f>IF($A1037=$C$2,runs!W1034,1/0)</f>
        <v>#DIV/0!</v>
      </c>
      <c r="M1037" s="29" t="e">
        <f>IF($A1037=$C$2,runs!X1034,1/0)</f>
        <v>#DIV/0!</v>
      </c>
    </row>
    <row r="1038" spans="1:13" x14ac:dyDescent="0.2">
      <c r="A1038" s="29">
        <f>runs!C1035</f>
        <v>0</v>
      </c>
      <c r="B1038" s="29" t="str">
        <f>IF($A1038=$C$2,runs!B1035," ")</f>
        <v xml:space="preserve"> </v>
      </c>
      <c r="C1038" s="29" t="e">
        <f>IF($A1038=$C$2,runs!A1035,1/0)</f>
        <v>#DIV/0!</v>
      </c>
      <c r="D1038" s="29" t="e">
        <f>IF($A1038=$C$2,Rohdaten!I1035,1/0)</f>
        <v>#DIV/0!</v>
      </c>
      <c r="E1038" s="29" t="e">
        <f>IF($A1038=$C$2,runs!L1035/runs!M1035,1/0)</f>
        <v>#DIV/0!</v>
      </c>
      <c r="F1038" s="29" t="e">
        <f>IF($A1038=$C$2,runs!P1035,1/0)</f>
        <v>#DIV/0!</v>
      </c>
      <c r="G1038" s="29" t="e">
        <f>IF($A1038=$C$2,runs!Q1035,1/0)</f>
        <v>#DIV/0!</v>
      </c>
      <c r="H1038" s="29" t="e">
        <f>IF($A1038=$C$2,runs!R1035,1/0)</f>
        <v>#DIV/0!</v>
      </c>
      <c r="I1038" s="29" t="e">
        <f>IF($A1038=$C$2,runs!S1035,1/0)</f>
        <v>#DIV/0!</v>
      </c>
      <c r="J1038" s="29" t="e">
        <f>IF($A1038=$C$2,runs!O1035/runs!M1035,1/0)</f>
        <v>#DIV/0!</v>
      </c>
      <c r="K1038" s="29" t="e">
        <f t="shared" si="16"/>
        <v>#DIV/0!</v>
      </c>
      <c r="L1038" s="29" t="e">
        <f>IF($A1038=$C$2,runs!W1035,1/0)</f>
        <v>#DIV/0!</v>
      </c>
      <c r="M1038" s="29" t="e">
        <f>IF($A1038=$C$2,runs!X1035,1/0)</f>
        <v>#DIV/0!</v>
      </c>
    </row>
    <row r="1039" spans="1:13" x14ac:dyDescent="0.2">
      <c r="A1039" s="29">
        <f>runs!C1036</f>
        <v>0</v>
      </c>
      <c r="B1039" s="29" t="str">
        <f>IF($A1039=$C$2,runs!B1036," ")</f>
        <v xml:space="preserve"> </v>
      </c>
      <c r="C1039" s="29" t="e">
        <f>IF($A1039=$C$2,runs!A1036,1/0)</f>
        <v>#DIV/0!</v>
      </c>
      <c r="D1039" s="29" t="e">
        <f>IF($A1039=$C$2,Rohdaten!I1036,1/0)</f>
        <v>#DIV/0!</v>
      </c>
      <c r="E1039" s="29" t="e">
        <f>IF($A1039=$C$2,runs!L1036/runs!M1036,1/0)</f>
        <v>#DIV/0!</v>
      </c>
      <c r="F1039" s="29" t="e">
        <f>IF($A1039=$C$2,runs!P1036,1/0)</f>
        <v>#DIV/0!</v>
      </c>
      <c r="G1039" s="29" t="e">
        <f>IF($A1039=$C$2,runs!Q1036,1/0)</f>
        <v>#DIV/0!</v>
      </c>
      <c r="H1039" s="29" t="e">
        <f>IF($A1039=$C$2,runs!R1036,1/0)</f>
        <v>#DIV/0!</v>
      </c>
      <c r="I1039" s="29" t="e">
        <f>IF($A1039=$C$2,runs!S1036,1/0)</f>
        <v>#DIV/0!</v>
      </c>
      <c r="J1039" s="29" t="e">
        <f>IF($A1039=$C$2,runs!O1036/runs!M1036,1/0)</f>
        <v>#DIV/0!</v>
      </c>
      <c r="K1039" s="29" t="e">
        <f t="shared" si="16"/>
        <v>#DIV/0!</v>
      </c>
      <c r="L1039" s="29" t="e">
        <f>IF($A1039=$C$2,runs!W1036,1/0)</f>
        <v>#DIV/0!</v>
      </c>
      <c r="M1039" s="29" t="e">
        <f>IF($A1039=$C$2,runs!X1036,1/0)</f>
        <v>#DIV/0!</v>
      </c>
    </row>
    <row r="1040" spans="1:13" x14ac:dyDescent="0.2">
      <c r="A1040" s="29">
        <f>runs!C1037</f>
        <v>0</v>
      </c>
      <c r="B1040" s="29" t="str">
        <f>IF($A1040=$C$2,runs!B1037," ")</f>
        <v xml:space="preserve"> </v>
      </c>
      <c r="C1040" s="29" t="e">
        <f>IF($A1040=$C$2,runs!A1037,1/0)</f>
        <v>#DIV/0!</v>
      </c>
      <c r="D1040" s="29" t="e">
        <f>IF($A1040=$C$2,Rohdaten!I1037,1/0)</f>
        <v>#DIV/0!</v>
      </c>
      <c r="E1040" s="29" t="e">
        <f>IF($A1040=$C$2,runs!L1037/runs!M1037,1/0)</f>
        <v>#DIV/0!</v>
      </c>
      <c r="F1040" s="29" t="e">
        <f>IF($A1040=$C$2,runs!P1037,1/0)</f>
        <v>#DIV/0!</v>
      </c>
      <c r="G1040" s="29" t="e">
        <f>IF($A1040=$C$2,runs!Q1037,1/0)</f>
        <v>#DIV/0!</v>
      </c>
      <c r="H1040" s="29" t="e">
        <f>IF($A1040=$C$2,runs!R1037,1/0)</f>
        <v>#DIV/0!</v>
      </c>
      <c r="I1040" s="29" t="e">
        <f>IF($A1040=$C$2,runs!S1037,1/0)</f>
        <v>#DIV/0!</v>
      </c>
      <c r="J1040" s="29" t="e">
        <f>IF($A1040=$C$2,runs!O1037/runs!M1037,1/0)</f>
        <v>#DIV/0!</v>
      </c>
      <c r="K1040" s="29" t="e">
        <f t="shared" si="16"/>
        <v>#DIV/0!</v>
      </c>
      <c r="L1040" s="29" t="e">
        <f>IF($A1040=$C$2,runs!W1037,1/0)</f>
        <v>#DIV/0!</v>
      </c>
      <c r="M1040" s="29" t="e">
        <f>IF($A1040=$C$2,runs!X1037,1/0)</f>
        <v>#DIV/0!</v>
      </c>
    </row>
    <row r="1041" spans="1:13" x14ac:dyDescent="0.2">
      <c r="A1041" s="29">
        <f>runs!C1038</f>
        <v>0</v>
      </c>
      <c r="B1041" s="29" t="str">
        <f>IF($A1041=$C$2,runs!B1038," ")</f>
        <v xml:space="preserve"> </v>
      </c>
      <c r="C1041" s="29" t="e">
        <f>IF($A1041=$C$2,runs!A1038,1/0)</f>
        <v>#DIV/0!</v>
      </c>
      <c r="D1041" s="29" t="e">
        <f>IF($A1041=$C$2,Rohdaten!I1038,1/0)</f>
        <v>#DIV/0!</v>
      </c>
      <c r="E1041" s="29" t="e">
        <f>IF($A1041=$C$2,runs!L1038/runs!M1038,1/0)</f>
        <v>#DIV/0!</v>
      </c>
      <c r="F1041" s="29" t="e">
        <f>IF($A1041=$C$2,runs!P1038,1/0)</f>
        <v>#DIV/0!</v>
      </c>
      <c r="G1041" s="29" t="e">
        <f>IF($A1041=$C$2,runs!Q1038,1/0)</f>
        <v>#DIV/0!</v>
      </c>
      <c r="H1041" s="29" t="e">
        <f>IF($A1041=$C$2,runs!R1038,1/0)</f>
        <v>#DIV/0!</v>
      </c>
      <c r="I1041" s="29" t="e">
        <f>IF($A1041=$C$2,runs!S1038,1/0)</f>
        <v>#DIV/0!</v>
      </c>
      <c r="J1041" s="29" t="e">
        <f>IF($A1041=$C$2,runs!O1038/runs!M1038,1/0)</f>
        <v>#DIV/0!</v>
      </c>
      <c r="K1041" s="29" t="e">
        <f t="shared" si="16"/>
        <v>#DIV/0!</v>
      </c>
      <c r="L1041" s="29" t="e">
        <f>IF($A1041=$C$2,runs!W1038,1/0)</f>
        <v>#DIV/0!</v>
      </c>
      <c r="M1041" s="29" t="e">
        <f>IF($A1041=$C$2,runs!X1038,1/0)</f>
        <v>#DIV/0!</v>
      </c>
    </row>
    <row r="1042" spans="1:13" x14ac:dyDescent="0.2">
      <c r="A1042" s="29">
        <f>runs!C1039</f>
        <v>0</v>
      </c>
      <c r="B1042" s="29" t="str">
        <f>IF($A1042=$C$2,runs!B1039," ")</f>
        <v xml:space="preserve"> </v>
      </c>
      <c r="C1042" s="29" t="e">
        <f>IF($A1042=$C$2,runs!A1039,1/0)</f>
        <v>#DIV/0!</v>
      </c>
      <c r="D1042" s="29" t="e">
        <f>IF($A1042=$C$2,Rohdaten!I1039,1/0)</f>
        <v>#DIV/0!</v>
      </c>
      <c r="E1042" s="29" t="e">
        <f>IF($A1042=$C$2,runs!L1039/runs!M1039,1/0)</f>
        <v>#DIV/0!</v>
      </c>
      <c r="F1042" s="29" t="e">
        <f>IF($A1042=$C$2,runs!P1039,1/0)</f>
        <v>#DIV/0!</v>
      </c>
      <c r="G1042" s="29" t="e">
        <f>IF($A1042=$C$2,runs!Q1039,1/0)</f>
        <v>#DIV/0!</v>
      </c>
      <c r="H1042" s="29" t="e">
        <f>IF($A1042=$C$2,runs!R1039,1/0)</f>
        <v>#DIV/0!</v>
      </c>
      <c r="I1042" s="29" t="e">
        <f>IF($A1042=$C$2,runs!S1039,1/0)</f>
        <v>#DIV/0!</v>
      </c>
      <c r="J1042" s="29" t="e">
        <f>IF($A1042=$C$2,runs!O1039/runs!M1039,1/0)</f>
        <v>#DIV/0!</v>
      </c>
      <c r="K1042" s="29" t="e">
        <f t="shared" si="16"/>
        <v>#DIV/0!</v>
      </c>
      <c r="L1042" s="29" t="e">
        <f>IF($A1042=$C$2,runs!W1039,1/0)</f>
        <v>#DIV/0!</v>
      </c>
      <c r="M1042" s="29" t="e">
        <f>IF($A1042=$C$2,runs!X1039,1/0)</f>
        <v>#DIV/0!</v>
      </c>
    </row>
    <row r="1043" spans="1:13" x14ac:dyDescent="0.2">
      <c r="A1043" s="29">
        <f>runs!C1040</f>
        <v>0</v>
      </c>
      <c r="B1043" s="29" t="str">
        <f>IF($A1043=$C$2,runs!B1040," ")</f>
        <v xml:space="preserve"> </v>
      </c>
      <c r="C1043" s="29" t="e">
        <f>IF($A1043=$C$2,runs!A1040,1/0)</f>
        <v>#DIV/0!</v>
      </c>
      <c r="D1043" s="29" t="e">
        <f>IF($A1043=$C$2,Rohdaten!I1040,1/0)</f>
        <v>#DIV/0!</v>
      </c>
      <c r="E1043" s="29" t="e">
        <f>IF($A1043=$C$2,runs!L1040/runs!M1040,1/0)</f>
        <v>#DIV/0!</v>
      </c>
      <c r="F1043" s="29" t="e">
        <f>IF($A1043=$C$2,runs!P1040,1/0)</f>
        <v>#DIV/0!</v>
      </c>
      <c r="G1043" s="29" t="e">
        <f>IF($A1043=$C$2,runs!Q1040,1/0)</f>
        <v>#DIV/0!</v>
      </c>
      <c r="H1043" s="29" t="e">
        <f>IF($A1043=$C$2,runs!R1040,1/0)</f>
        <v>#DIV/0!</v>
      </c>
      <c r="I1043" s="29" t="e">
        <f>IF($A1043=$C$2,runs!S1040,1/0)</f>
        <v>#DIV/0!</v>
      </c>
      <c r="J1043" s="29" t="e">
        <f>IF($A1043=$C$2,runs!O1040/runs!M1040,1/0)</f>
        <v>#DIV/0!</v>
      </c>
      <c r="K1043" s="29" t="e">
        <f t="shared" si="16"/>
        <v>#DIV/0!</v>
      </c>
      <c r="L1043" s="29" t="e">
        <f>IF($A1043=$C$2,runs!W1040,1/0)</f>
        <v>#DIV/0!</v>
      </c>
      <c r="M1043" s="29" t="e">
        <f>IF($A1043=$C$2,runs!X1040,1/0)</f>
        <v>#DIV/0!</v>
      </c>
    </row>
    <row r="1044" spans="1:13" x14ac:dyDescent="0.2">
      <c r="A1044" s="29">
        <f>runs!C1041</f>
        <v>0</v>
      </c>
      <c r="B1044" s="29" t="str">
        <f>IF($A1044=$C$2,runs!B1041," ")</f>
        <v xml:space="preserve"> </v>
      </c>
      <c r="C1044" s="29" t="e">
        <f>IF($A1044=$C$2,runs!A1041,1/0)</f>
        <v>#DIV/0!</v>
      </c>
      <c r="D1044" s="29" t="e">
        <f>IF($A1044=$C$2,Rohdaten!I1041,1/0)</f>
        <v>#DIV/0!</v>
      </c>
      <c r="E1044" s="29" t="e">
        <f>IF($A1044=$C$2,runs!L1041/runs!M1041,1/0)</f>
        <v>#DIV/0!</v>
      </c>
      <c r="F1044" s="29" t="e">
        <f>IF($A1044=$C$2,runs!P1041,1/0)</f>
        <v>#DIV/0!</v>
      </c>
      <c r="G1044" s="29" t="e">
        <f>IF($A1044=$C$2,runs!Q1041,1/0)</f>
        <v>#DIV/0!</v>
      </c>
      <c r="H1044" s="29" t="e">
        <f>IF($A1044=$C$2,runs!R1041,1/0)</f>
        <v>#DIV/0!</v>
      </c>
      <c r="I1044" s="29" t="e">
        <f>IF($A1044=$C$2,runs!S1041,1/0)</f>
        <v>#DIV/0!</v>
      </c>
      <c r="J1044" s="29" t="e">
        <f>IF($A1044=$C$2,runs!O1041/runs!M1041,1/0)</f>
        <v>#DIV/0!</v>
      </c>
      <c r="K1044" s="29" t="e">
        <f t="shared" si="16"/>
        <v>#DIV/0!</v>
      </c>
      <c r="L1044" s="29" t="e">
        <f>IF($A1044=$C$2,runs!W1041,1/0)</f>
        <v>#DIV/0!</v>
      </c>
      <c r="M1044" s="29" t="e">
        <f>IF($A1044=$C$2,runs!X1041,1/0)</f>
        <v>#DIV/0!</v>
      </c>
    </row>
    <row r="1045" spans="1:13" x14ac:dyDescent="0.2">
      <c r="A1045" s="29">
        <f>runs!C1042</f>
        <v>0</v>
      </c>
      <c r="B1045" s="29" t="str">
        <f>IF($A1045=$C$2,runs!B1042," ")</f>
        <v xml:space="preserve"> </v>
      </c>
      <c r="C1045" s="29" t="e">
        <f>IF($A1045=$C$2,runs!A1042,1/0)</f>
        <v>#DIV/0!</v>
      </c>
      <c r="D1045" s="29" t="e">
        <f>IF($A1045=$C$2,Rohdaten!I1042,1/0)</f>
        <v>#DIV/0!</v>
      </c>
      <c r="E1045" s="29" t="e">
        <f>IF($A1045=$C$2,runs!L1042/runs!M1042,1/0)</f>
        <v>#DIV/0!</v>
      </c>
      <c r="F1045" s="29" t="e">
        <f>IF($A1045=$C$2,runs!P1042,1/0)</f>
        <v>#DIV/0!</v>
      </c>
      <c r="G1045" s="29" t="e">
        <f>IF($A1045=$C$2,runs!Q1042,1/0)</f>
        <v>#DIV/0!</v>
      </c>
      <c r="H1045" s="29" t="e">
        <f>IF($A1045=$C$2,runs!R1042,1/0)</f>
        <v>#DIV/0!</v>
      </c>
      <c r="I1045" s="29" t="e">
        <f>IF($A1045=$C$2,runs!S1042,1/0)</f>
        <v>#DIV/0!</v>
      </c>
      <c r="J1045" s="29" t="e">
        <f>IF($A1045=$C$2,runs!O1042/runs!M1042,1/0)</f>
        <v>#DIV/0!</v>
      </c>
      <c r="K1045" s="29" t="e">
        <f t="shared" si="16"/>
        <v>#DIV/0!</v>
      </c>
      <c r="L1045" s="29" t="e">
        <f>IF($A1045=$C$2,runs!W1042,1/0)</f>
        <v>#DIV/0!</v>
      </c>
      <c r="M1045" s="29" t="e">
        <f>IF($A1045=$C$2,runs!X1042,1/0)</f>
        <v>#DIV/0!</v>
      </c>
    </row>
    <row r="1046" spans="1:13" x14ac:dyDescent="0.2">
      <c r="A1046" s="29">
        <f>runs!C1043</f>
        <v>0</v>
      </c>
      <c r="B1046" s="29" t="str">
        <f>IF($A1046=$C$2,runs!B1043," ")</f>
        <v xml:space="preserve"> </v>
      </c>
      <c r="C1046" s="29" t="e">
        <f>IF($A1046=$C$2,runs!A1043,1/0)</f>
        <v>#DIV/0!</v>
      </c>
      <c r="D1046" s="29" t="e">
        <f>IF($A1046=$C$2,Rohdaten!I1043,1/0)</f>
        <v>#DIV/0!</v>
      </c>
      <c r="E1046" s="29" t="e">
        <f>IF($A1046=$C$2,runs!L1043/runs!M1043,1/0)</f>
        <v>#DIV/0!</v>
      </c>
      <c r="F1046" s="29" t="e">
        <f>IF($A1046=$C$2,runs!P1043,1/0)</f>
        <v>#DIV/0!</v>
      </c>
      <c r="G1046" s="29" t="e">
        <f>IF($A1046=$C$2,runs!Q1043,1/0)</f>
        <v>#DIV/0!</v>
      </c>
      <c r="H1046" s="29" t="e">
        <f>IF($A1046=$C$2,runs!R1043,1/0)</f>
        <v>#DIV/0!</v>
      </c>
      <c r="I1046" s="29" t="e">
        <f>IF($A1046=$C$2,runs!S1043,1/0)</f>
        <v>#DIV/0!</v>
      </c>
      <c r="J1046" s="29" t="e">
        <f>IF($A1046=$C$2,runs!O1043/runs!M1043,1/0)</f>
        <v>#DIV/0!</v>
      </c>
      <c r="K1046" s="29" t="e">
        <f t="shared" si="16"/>
        <v>#DIV/0!</v>
      </c>
      <c r="L1046" s="29" t="e">
        <f>IF($A1046=$C$2,runs!W1043,1/0)</f>
        <v>#DIV/0!</v>
      </c>
      <c r="M1046" s="29" t="e">
        <f>IF($A1046=$C$2,runs!X1043,1/0)</f>
        <v>#DIV/0!</v>
      </c>
    </row>
    <row r="1047" spans="1:13" x14ac:dyDescent="0.2">
      <c r="A1047" s="29">
        <f>runs!C1044</f>
        <v>0</v>
      </c>
      <c r="B1047" s="29" t="str">
        <f>IF($A1047=$C$2,runs!B1044," ")</f>
        <v xml:space="preserve"> </v>
      </c>
      <c r="C1047" s="29" t="e">
        <f>IF($A1047=$C$2,runs!A1044,1/0)</f>
        <v>#DIV/0!</v>
      </c>
      <c r="D1047" s="29" t="e">
        <f>IF($A1047=$C$2,Rohdaten!I1044,1/0)</f>
        <v>#DIV/0!</v>
      </c>
      <c r="E1047" s="29" t="e">
        <f>IF($A1047=$C$2,runs!L1044/runs!M1044,1/0)</f>
        <v>#DIV/0!</v>
      </c>
      <c r="F1047" s="29" t="e">
        <f>IF($A1047=$C$2,runs!P1044,1/0)</f>
        <v>#DIV/0!</v>
      </c>
      <c r="G1047" s="29" t="e">
        <f>IF($A1047=$C$2,runs!Q1044,1/0)</f>
        <v>#DIV/0!</v>
      </c>
      <c r="H1047" s="29" t="e">
        <f>IF($A1047=$C$2,runs!R1044,1/0)</f>
        <v>#DIV/0!</v>
      </c>
      <c r="I1047" s="29" t="e">
        <f>IF($A1047=$C$2,runs!S1044,1/0)</f>
        <v>#DIV/0!</v>
      </c>
      <c r="J1047" s="29" t="e">
        <f>IF($A1047=$C$2,runs!O1044/runs!M1044,1/0)</f>
        <v>#DIV/0!</v>
      </c>
      <c r="K1047" s="29" t="e">
        <f t="shared" si="16"/>
        <v>#DIV/0!</v>
      </c>
      <c r="L1047" s="29" t="e">
        <f>IF($A1047=$C$2,runs!W1044,1/0)</f>
        <v>#DIV/0!</v>
      </c>
      <c r="M1047" s="29" t="e">
        <f>IF($A1047=$C$2,runs!X1044,1/0)</f>
        <v>#DIV/0!</v>
      </c>
    </row>
    <row r="1048" spans="1:13" x14ac:dyDescent="0.2">
      <c r="A1048" s="29">
        <f>runs!C1045</f>
        <v>0</v>
      </c>
      <c r="B1048" s="29" t="str">
        <f>IF($A1048=$C$2,runs!B1045," ")</f>
        <v xml:space="preserve"> </v>
      </c>
      <c r="C1048" s="29" t="e">
        <f>IF($A1048=$C$2,runs!A1045,1/0)</f>
        <v>#DIV/0!</v>
      </c>
      <c r="D1048" s="29" t="e">
        <f>IF($A1048=$C$2,Rohdaten!I1045,1/0)</f>
        <v>#DIV/0!</v>
      </c>
      <c r="E1048" s="29" t="e">
        <f>IF($A1048=$C$2,runs!L1045/runs!M1045,1/0)</f>
        <v>#DIV/0!</v>
      </c>
      <c r="F1048" s="29" t="e">
        <f>IF($A1048=$C$2,runs!P1045,1/0)</f>
        <v>#DIV/0!</v>
      </c>
      <c r="G1048" s="29" t="e">
        <f>IF($A1048=$C$2,runs!Q1045,1/0)</f>
        <v>#DIV/0!</v>
      </c>
      <c r="H1048" s="29" t="e">
        <f>IF($A1048=$C$2,runs!R1045,1/0)</f>
        <v>#DIV/0!</v>
      </c>
      <c r="I1048" s="29" t="e">
        <f>IF($A1048=$C$2,runs!S1045,1/0)</f>
        <v>#DIV/0!</v>
      </c>
      <c r="J1048" s="29" t="e">
        <f>IF($A1048=$C$2,runs!O1045/runs!M1045,1/0)</f>
        <v>#DIV/0!</v>
      </c>
      <c r="K1048" s="29" t="e">
        <f t="shared" si="16"/>
        <v>#DIV/0!</v>
      </c>
      <c r="L1048" s="29" t="e">
        <f>IF($A1048=$C$2,runs!W1045,1/0)</f>
        <v>#DIV/0!</v>
      </c>
      <c r="M1048" s="29" t="e">
        <f>IF($A1048=$C$2,runs!X1045,1/0)</f>
        <v>#DIV/0!</v>
      </c>
    </row>
    <row r="1049" spans="1:13" x14ac:dyDescent="0.2">
      <c r="A1049" s="29">
        <f>runs!C1046</f>
        <v>0</v>
      </c>
      <c r="B1049" s="29" t="str">
        <f>IF($A1049=$C$2,runs!B1046," ")</f>
        <v xml:space="preserve"> </v>
      </c>
      <c r="C1049" s="29" t="e">
        <f>IF($A1049=$C$2,runs!A1046,1/0)</f>
        <v>#DIV/0!</v>
      </c>
      <c r="D1049" s="29" t="e">
        <f>IF($A1049=$C$2,Rohdaten!I1046,1/0)</f>
        <v>#DIV/0!</v>
      </c>
      <c r="E1049" s="29" t="e">
        <f>IF($A1049=$C$2,runs!L1046/runs!M1046,1/0)</f>
        <v>#DIV/0!</v>
      </c>
      <c r="F1049" s="29" t="e">
        <f>IF($A1049=$C$2,runs!P1046,1/0)</f>
        <v>#DIV/0!</v>
      </c>
      <c r="G1049" s="29" t="e">
        <f>IF($A1049=$C$2,runs!Q1046,1/0)</f>
        <v>#DIV/0!</v>
      </c>
      <c r="H1049" s="29" t="e">
        <f>IF($A1049=$C$2,runs!R1046,1/0)</f>
        <v>#DIV/0!</v>
      </c>
      <c r="I1049" s="29" t="e">
        <f>IF($A1049=$C$2,runs!S1046,1/0)</f>
        <v>#DIV/0!</v>
      </c>
      <c r="J1049" s="29" t="e">
        <f>IF($A1049=$C$2,runs!O1046/runs!M1046,1/0)</f>
        <v>#DIV/0!</v>
      </c>
      <c r="K1049" s="29" t="e">
        <f t="shared" si="16"/>
        <v>#DIV/0!</v>
      </c>
      <c r="L1049" s="29" t="e">
        <f>IF($A1049=$C$2,runs!W1046,1/0)</f>
        <v>#DIV/0!</v>
      </c>
      <c r="M1049" s="29" t="e">
        <f>IF($A1049=$C$2,runs!X1046,1/0)</f>
        <v>#DIV/0!</v>
      </c>
    </row>
    <row r="1050" spans="1:13" x14ac:dyDescent="0.2">
      <c r="A1050" s="29">
        <f>runs!C1047</f>
        <v>0</v>
      </c>
      <c r="B1050" s="29" t="str">
        <f>IF($A1050=$C$2,runs!B1047," ")</f>
        <v xml:space="preserve"> </v>
      </c>
      <c r="C1050" s="29" t="e">
        <f>IF($A1050=$C$2,runs!A1047,1/0)</f>
        <v>#DIV/0!</v>
      </c>
      <c r="D1050" s="29" t="e">
        <f>IF($A1050=$C$2,Rohdaten!I1047,1/0)</f>
        <v>#DIV/0!</v>
      </c>
      <c r="E1050" s="29" t="e">
        <f>IF($A1050=$C$2,runs!L1047/runs!M1047,1/0)</f>
        <v>#DIV/0!</v>
      </c>
      <c r="F1050" s="29" t="e">
        <f>IF($A1050=$C$2,runs!P1047,1/0)</f>
        <v>#DIV/0!</v>
      </c>
      <c r="G1050" s="29" t="e">
        <f>IF($A1050=$C$2,runs!Q1047,1/0)</f>
        <v>#DIV/0!</v>
      </c>
      <c r="H1050" s="29" t="e">
        <f>IF($A1050=$C$2,runs!R1047,1/0)</f>
        <v>#DIV/0!</v>
      </c>
      <c r="I1050" s="29" t="e">
        <f>IF($A1050=$C$2,runs!S1047,1/0)</f>
        <v>#DIV/0!</v>
      </c>
      <c r="J1050" s="29" t="e">
        <f>IF($A1050=$C$2,runs!O1047/runs!M1047,1/0)</f>
        <v>#DIV/0!</v>
      </c>
      <c r="K1050" s="29" t="e">
        <f t="shared" si="16"/>
        <v>#DIV/0!</v>
      </c>
      <c r="L1050" s="29" t="e">
        <f>IF($A1050=$C$2,runs!W1047,1/0)</f>
        <v>#DIV/0!</v>
      </c>
      <c r="M1050" s="29" t="e">
        <f>IF($A1050=$C$2,runs!X1047,1/0)</f>
        <v>#DIV/0!</v>
      </c>
    </row>
    <row r="1051" spans="1:13" x14ac:dyDescent="0.2">
      <c r="A1051" s="29">
        <f>runs!C1048</f>
        <v>0</v>
      </c>
      <c r="B1051" s="29" t="str">
        <f>IF($A1051=$C$2,runs!B1048," ")</f>
        <v xml:space="preserve"> </v>
      </c>
      <c r="C1051" s="29" t="e">
        <f>IF($A1051=$C$2,runs!A1048,1/0)</f>
        <v>#DIV/0!</v>
      </c>
      <c r="D1051" s="29" t="e">
        <f>IF($A1051=$C$2,Rohdaten!I1048,1/0)</f>
        <v>#DIV/0!</v>
      </c>
      <c r="E1051" s="29" t="e">
        <f>IF($A1051=$C$2,runs!L1048/runs!M1048,1/0)</f>
        <v>#DIV/0!</v>
      </c>
      <c r="F1051" s="29" t="e">
        <f>IF($A1051=$C$2,runs!P1048,1/0)</f>
        <v>#DIV/0!</v>
      </c>
      <c r="G1051" s="29" t="e">
        <f>IF($A1051=$C$2,runs!Q1048,1/0)</f>
        <v>#DIV/0!</v>
      </c>
      <c r="H1051" s="29" t="e">
        <f>IF($A1051=$C$2,runs!R1048,1/0)</f>
        <v>#DIV/0!</v>
      </c>
      <c r="I1051" s="29" t="e">
        <f>IF($A1051=$C$2,runs!S1048,1/0)</f>
        <v>#DIV/0!</v>
      </c>
      <c r="J1051" s="29" t="e">
        <f>IF($A1051=$C$2,runs!O1048/runs!M1048,1/0)</f>
        <v>#DIV/0!</v>
      </c>
      <c r="K1051" s="29" t="e">
        <f t="shared" si="16"/>
        <v>#DIV/0!</v>
      </c>
      <c r="L1051" s="29" t="e">
        <f>IF($A1051=$C$2,runs!W1048,1/0)</f>
        <v>#DIV/0!</v>
      </c>
      <c r="M1051" s="29" t="e">
        <f>IF($A1051=$C$2,runs!X1048,1/0)</f>
        <v>#DIV/0!</v>
      </c>
    </row>
    <row r="1052" spans="1:13" x14ac:dyDescent="0.2">
      <c r="A1052" s="29">
        <f>runs!C1049</f>
        <v>0</v>
      </c>
      <c r="B1052" s="29" t="str">
        <f>IF($A1052=$C$2,runs!B1049," ")</f>
        <v xml:space="preserve"> </v>
      </c>
      <c r="C1052" s="29" t="e">
        <f>IF($A1052=$C$2,runs!A1049,1/0)</f>
        <v>#DIV/0!</v>
      </c>
      <c r="D1052" s="29" t="e">
        <f>IF($A1052=$C$2,Rohdaten!I1049,1/0)</f>
        <v>#DIV/0!</v>
      </c>
      <c r="E1052" s="29" t="e">
        <f>IF($A1052=$C$2,runs!L1049/runs!M1049,1/0)</f>
        <v>#DIV/0!</v>
      </c>
      <c r="F1052" s="29" t="e">
        <f>IF($A1052=$C$2,runs!P1049,1/0)</f>
        <v>#DIV/0!</v>
      </c>
      <c r="G1052" s="29" t="e">
        <f>IF($A1052=$C$2,runs!Q1049,1/0)</f>
        <v>#DIV/0!</v>
      </c>
      <c r="H1052" s="29" t="e">
        <f>IF($A1052=$C$2,runs!R1049,1/0)</f>
        <v>#DIV/0!</v>
      </c>
      <c r="I1052" s="29" t="e">
        <f>IF($A1052=$C$2,runs!S1049,1/0)</f>
        <v>#DIV/0!</v>
      </c>
      <c r="J1052" s="29" t="e">
        <f>IF($A1052=$C$2,runs!O1049/runs!M1049,1/0)</f>
        <v>#DIV/0!</v>
      </c>
      <c r="K1052" s="29" t="e">
        <f t="shared" si="16"/>
        <v>#DIV/0!</v>
      </c>
      <c r="L1052" s="29" t="e">
        <f>IF($A1052=$C$2,runs!W1049,1/0)</f>
        <v>#DIV/0!</v>
      </c>
      <c r="M1052" s="29" t="e">
        <f>IF($A1052=$C$2,runs!X1049,1/0)</f>
        <v>#DIV/0!</v>
      </c>
    </row>
    <row r="1053" spans="1:13" x14ac:dyDescent="0.2">
      <c r="A1053" s="29">
        <f>runs!C1050</f>
        <v>0</v>
      </c>
      <c r="B1053" s="29" t="str">
        <f>IF($A1053=$C$2,runs!B1050," ")</f>
        <v xml:space="preserve"> </v>
      </c>
      <c r="C1053" s="29" t="e">
        <f>IF($A1053=$C$2,runs!A1050,1/0)</f>
        <v>#DIV/0!</v>
      </c>
      <c r="D1053" s="29" t="e">
        <f>IF($A1053=$C$2,Rohdaten!I1050,1/0)</f>
        <v>#DIV/0!</v>
      </c>
      <c r="E1053" s="29" t="e">
        <f>IF($A1053=$C$2,runs!L1050/runs!M1050,1/0)</f>
        <v>#DIV/0!</v>
      </c>
      <c r="F1053" s="29" t="e">
        <f>IF($A1053=$C$2,runs!P1050,1/0)</f>
        <v>#DIV/0!</v>
      </c>
      <c r="G1053" s="29" t="e">
        <f>IF($A1053=$C$2,runs!Q1050,1/0)</f>
        <v>#DIV/0!</v>
      </c>
      <c r="H1053" s="29" t="e">
        <f>IF($A1053=$C$2,runs!R1050,1/0)</f>
        <v>#DIV/0!</v>
      </c>
      <c r="I1053" s="29" t="e">
        <f>IF($A1053=$C$2,runs!S1050,1/0)</f>
        <v>#DIV/0!</v>
      </c>
      <c r="J1053" s="29" t="e">
        <f>IF($A1053=$C$2,runs!O1050/runs!M1050,1/0)</f>
        <v>#DIV/0!</v>
      </c>
      <c r="K1053" s="29" t="e">
        <f t="shared" si="16"/>
        <v>#DIV/0!</v>
      </c>
      <c r="L1053" s="29" t="e">
        <f>IF($A1053=$C$2,runs!W1050,1/0)</f>
        <v>#DIV/0!</v>
      </c>
      <c r="M1053" s="29" t="e">
        <f>IF($A1053=$C$2,runs!X1050,1/0)</f>
        <v>#DIV/0!</v>
      </c>
    </row>
    <row r="1054" spans="1:13" x14ac:dyDescent="0.2">
      <c r="A1054" s="29">
        <f>runs!C1051</f>
        <v>0</v>
      </c>
      <c r="B1054" s="29" t="str">
        <f>IF($A1054=$C$2,runs!B1051," ")</f>
        <v xml:space="preserve"> </v>
      </c>
      <c r="C1054" s="29" t="e">
        <f>IF($A1054=$C$2,runs!A1051,1/0)</f>
        <v>#DIV/0!</v>
      </c>
      <c r="D1054" s="29" t="e">
        <f>IF($A1054=$C$2,Rohdaten!I1051,1/0)</f>
        <v>#DIV/0!</v>
      </c>
      <c r="E1054" s="29" t="e">
        <f>IF($A1054=$C$2,runs!L1051/runs!M1051,1/0)</f>
        <v>#DIV/0!</v>
      </c>
      <c r="F1054" s="29" t="e">
        <f>IF($A1054=$C$2,runs!P1051,1/0)</f>
        <v>#DIV/0!</v>
      </c>
      <c r="G1054" s="29" t="e">
        <f>IF($A1054=$C$2,runs!Q1051,1/0)</f>
        <v>#DIV/0!</v>
      </c>
      <c r="H1054" s="29" t="e">
        <f>IF($A1054=$C$2,runs!R1051,1/0)</f>
        <v>#DIV/0!</v>
      </c>
      <c r="I1054" s="29" t="e">
        <f>IF($A1054=$C$2,runs!S1051,1/0)</f>
        <v>#DIV/0!</v>
      </c>
      <c r="J1054" s="29" t="e">
        <f>IF($A1054=$C$2,runs!O1051/runs!M1051,1/0)</f>
        <v>#DIV/0!</v>
      </c>
      <c r="K1054" s="29" t="e">
        <f t="shared" si="16"/>
        <v>#DIV/0!</v>
      </c>
      <c r="L1054" s="29" t="e">
        <f>IF($A1054=$C$2,runs!W1051,1/0)</f>
        <v>#DIV/0!</v>
      </c>
      <c r="M1054" s="29" t="e">
        <f>IF($A1054=$C$2,runs!X1051,1/0)</f>
        <v>#DIV/0!</v>
      </c>
    </row>
    <row r="1055" spans="1:13" x14ac:dyDescent="0.2">
      <c r="A1055" s="29">
        <f>runs!C1052</f>
        <v>0</v>
      </c>
      <c r="B1055" s="29" t="str">
        <f>IF($A1055=$C$2,runs!B1052," ")</f>
        <v xml:space="preserve"> </v>
      </c>
      <c r="C1055" s="29" t="e">
        <f>IF($A1055=$C$2,runs!A1052,1/0)</f>
        <v>#DIV/0!</v>
      </c>
      <c r="D1055" s="29" t="e">
        <f>IF($A1055=$C$2,Rohdaten!I1052,1/0)</f>
        <v>#DIV/0!</v>
      </c>
      <c r="E1055" s="29" t="e">
        <f>IF($A1055=$C$2,runs!L1052/runs!M1052,1/0)</f>
        <v>#DIV/0!</v>
      </c>
      <c r="F1055" s="29" t="e">
        <f>IF($A1055=$C$2,runs!P1052,1/0)</f>
        <v>#DIV/0!</v>
      </c>
      <c r="G1055" s="29" t="e">
        <f>IF($A1055=$C$2,runs!Q1052,1/0)</f>
        <v>#DIV/0!</v>
      </c>
      <c r="H1055" s="29" t="e">
        <f>IF($A1055=$C$2,runs!R1052,1/0)</f>
        <v>#DIV/0!</v>
      </c>
      <c r="I1055" s="29" t="e">
        <f>IF($A1055=$C$2,runs!S1052,1/0)</f>
        <v>#DIV/0!</v>
      </c>
      <c r="J1055" s="29" t="e">
        <f>IF($A1055=$C$2,runs!O1052/runs!M1052,1/0)</f>
        <v>#DIV/0!</v>
      </c>
      <c r="K1055" s="29" t="e">
        <f t="shared" si="16"/>
        <v>#DIV/0!</v>
      </c>
      <c r="L1055" s="29" t="e">
        <f>IF($A1055=$C$2,runs!W1052,1/0)</f>
        <v>#DIV/0!</v>
      </c>
      <c r="M1055" s="29" t="e">
        <f>IF($A1055=$C$2,runs!X1052,1/0)</f>
        <v>#DIV/0!</v>
      </c>
    </row>
    <row r="1056" spans="1:13" x14ac:dyDescent="0.2">
      <c r="A1056" s="29">
        <f>runs!C1053</f>
        <v>0</v>
      </c>
      <c r="B1056" s="29" t="str">
        <f>IF($A1056=$C$2,runs!B1053," ")</f>
        <v xml:space="preserve"> </v>
      </c>
      <c r="C1056" s="29" t="e">
        <f>IF($A1056=$C$2,runs!A1053,1/0)</f>
        <v>#DIV/0!</v>
      </c>
      <c r="D1056" s="29" t="e">
        <f>IF($A1056=$C$2,Rohdaten!I1053,1/0)</f>
        <v>#DIV/0!</v>
      </c>
      <c r="E1056" s="29" t="e">
        <f>IF($A1056=$C$2,runs!L1053/runs!M1053,1/0)</f>
        <v>#DIV/0!</v>
      </c>
      <c r="F1056" s="29" t="e">
        <f>IF($A1056=$C$2,runs!P1053,1/0)</f>
        <v>#DIV/0!</v>
      </c>
      <c r="G1056" s="29" t="e">
        <f>IF($A1056=$C$2,runs!Q1053,1/0)</f>
        <v>#DIV/0!</v>
      </c>
      <c r="H1056" s="29" t="e">
        <f>IF($A1056=$C$2,runs!R1053,1/0)</f>
        <v>#DIV/0!</v>
      </c>
      <c r="I1056" s="29" t="e">
        <f>IF($A1056=$C$2,runs!S1053,1/0)</f>
        <v>#DIV/0!</v>
      </c>
      <c r="J1056" s="29" t="e">
        <f>IF($A1056=$C$2,runs!O1053/runs!M1053,1/0)</f>
        <v>#DIV/0!</v>
      </c>
      <c r="K1056" s="29" t="e">
        <f t="shared" si="16"/>
        <v>#DIV/0!</v>
      </c>
      <c r="L1056" s="29" t="e">
        <f>IF($A1056=$C$2,runs!W1053,1/0)</f>
        <v>#DIV/0!</v>
      </c>
      <c r="M1056" s="29" t="e">
        <f>IF($A1056=$C$2,runs!X1053,1/0)</f>
        <v>#DIV/0!</v>
      </c>
    </row>
    <row r="1057" spans="1:13" x14ac:dyDescent="0.2">
      <c r="A1057" s="29">
        <f>runs!C1054</f>
        <v>0</v>
      </c>
      <c r="B1057" s="29" t="str">
        <f>IF($A1057=$C$2,runs!B1054," ")</f>
        <v xml:space="preserve"> </v>
      </c>
      <c r="C1057" s="29" t="e">
        <f>IF($A1057=$C$2,runs!A1054,1/0)</f>
        <v>#DIV/0!</v>
      </c>
      <c r="D1057" s="29" t="e">
        <f>IF($A1057=$C$2,Rohdaten!I1054,1/0)</f>
        <v>#DIV/0!</v>
      </c>
      <c r="E1057" s="29" t="e">
        <f>IF($A1057=$C$2,runs!L1054/runs!M1054,1/0)</f>
        <v>#DIV/0!</v>
      </c>
      <c r="F1057" s="29" t="e">
        <f>IF($A1057=$C$2,runs!P1054,1/0)</f>
        <v>#DIV/0!</v>
      </c>
      <c r="G1057" s="29" t="e">
        <f>IF($A1057=$C$2,runs!Q1054,1/0)</f>
        <v>#DIV/0!</v>
      </c>
      <c r="H1057" s="29" t="e">
        <f>IF($A1057=$C$2,runs!R1054,1/0)</f>
        <v>#DIV/0!</v>
      </c>
      <c r="I1057" s="29" t="e">
        <f>IF($A1057=$C$2,runs!S1054,1/0)</f>
        <v>#DIV/0!</v>
      </c>
      <c r="J1057" s="29" t="e">
        <f>IF($A1057=$C$2,runs!O1054/runs!M1054,1/0)</f>
        <v>#DIV/0!</v>
      </c>
      <c r="K1057" s="29" t="e">
        <f t="shared" si="16"/>
        <v>#DIV/0!</v>
      </c>
      <c r="L1057" s="29" t="e">
        <f>IF($A1057=$C$2,runs!W1054,1/0)</f>
        <v>#DIV/0!</v>
      </c>
      <c r="M1057" s="29" t="e">
        <f>IF($A1057=$C$2,runs!X1054,1/0)</f>
        <v>#DIV/0!</v>
      </c>
    </row>
    <row r="1058" spans="1:13" x14ac:dyDescent="0.2">
      <c r="A1058" s="29">
        <f>runs!C1055</f>
        <v>0</v>
      </c>
      <c r="B1058" s="29" t="str">
        <f>IF($A1058=$C$2,runs!B1055," ")</f>
        <v xml:space="preserve"> </v>
      </c>
      <c r="C1058" s="29" t="e">
        <f>IF($A1058=$C$2,runs!A1055,1/0)</f>
        <v>#DIV/0!</v>
      </c>
      <c r="D1058" s="29" t="e">
        <f>IF($A1058=$C$2,Rohdaten!I1055,1/0)</f>
        <v>#DIV/0!</v>
      </c>
      <c r="E1058" s="29" t="e">
        <f>IF($A1058=$C$2,runs!L1055/runs!M1055,1/0)</f>
        <v>#DIV/0!</v>
      </c>
      <c r="F1058" s="29" t="e">
        <f>IF($A1058=$C$2,runs!P1055,1/0)</f>
        <v>#DIV/0!</v>
      </c>
      <c r="G1058" s="29" t="e">
        <f>IF($A1058=$C$2,runs!Q1055,1/0)</f>
        <v>#DIV/0!</v>
      </c>
      <c r="H1058" s="29" t="e">
        <f>IF($A1058=$C$2,runs!R1055,1/0)</f>
        <v>#DIV/0!</v>
      </c>
      <c r="I1058" s="29" t="e">
        <f>IF($A1058=$C$2,runs!S1055,1/0)</f>
        <v>#DIV/0!</v>
      </c>
      <c r="J1058" s="29" t="e">
        <f>IF($A1058=$C$2,runs!O1055/runs!M1055,1/0)</f>
        <v>#DIV/0!</v>
      </c>
      <c r="K1058" s="29" t="e">
        <f t="shared" si="16"/>
        <v>#DIV/0!</v>
      </c>
      <c r="L1058" s="29" t="e">
        <f>IF($A1058=$C$2,runs!W1055,1/0)</f>
        <v>#DIV/0!</v>
      </c>
      <c r="M1058" s="29" t="e">
        <f>IF($A1058=$C$2,runs!X1055,1/0)</f>
        <v>#DIV/0!</v>
      </c>
    </row>
    <row r="1059" spans="1:13" x14ac:dyDescent="0.2">
      <c r="A1059" s="29">
        <f>runs!C1056</f>
        <v>0</v>
      </c>
      <c r="B1059" s="29" t="str">
        <f>IF($A1059=$C$2,runs!B1056," ")</f>
        <v xml:space="preserve"> </v>
      </c>
      <c r="C1059" s="29" t="e">
        <f>IF($A1059=$C$2,runs!A1056,1/0)</f>
        <v>#DIV/0!</v>
      </c>
      <c r="D1059" s="29" t="e">
        <f>IF($A1059=$C$2,Rohdaten!I1056,1/0)</f>
        <v>#DIV/0!</v>
      </c>
      <c r="E1059" s="29" t="e">
        <f>IF($A1059=$C$2,runs!L1056/runs!M1056,1/0)</f>
        <v>#DIV/0!</v>
      </c>
      <c r="F1059" s="29" t="e">
        <f>IF($A1059=$C$2,runs!P1056,1/0)</f>
        <v>#DIV/0!</v>
      </c>
      <c r="G1059" s="29" t="e">
        <f>IF($A1059=$C$2,runs!Q1056,1/0)</f>
        <v>#DIV/0!</v>
      </c>
      <c r="H1059" s="29" t="e">
        <f>IF($A1059=$C$2,runs!R1056,1/0)</f>
        <v>#DIV/0!</v>
      </c>
      <c r="I1059" s="29" t="e">
        <f>IF($A1059=$C$2,runs!S1056,1/0)</f>
        <v>#DIV/0!</v>
      </c>
      <c r="J1059" s="29" t="e">
        <f>IF($A1059=$C$2,runs!O1056/runs!M1056,1/0)</f>
        <v>#DIV/0!</v>
      </c>
      <c r="K1059" s="29" t="e">
        <f t="shared" si="16"/>
        <v>#DIV/0!</v>
      </c>
      <c r="L1059" s="29" t="e">
        <f>IF($A1059=$C$2,runs!W1056,1/0)</f>
        <v>#DIV/0!</v>
      </c>
      <c r="M1059" s="29" t="e">
        <f>IF($A1059=$C$2,runs!X1056,1/0)</f>
        <v>#DIV/0!</v>
      </c>
    </row>
    <row r="1060" spans="1:13" x14ac:dyDescent="0.2">
      <c r="A1060" s="29">
        <f>runs!C1057</f>
        <v>0</v>
      </c>
      <c r="B1060" s="29" t="str">
        <f>IF($A1060=$C$2,runs!B1057," ")</f>
        <v xml:space="preserve"> </v>
      </c>
      <c r="C1060" s="29" t="e">
        <f>IF($A1060=$C$2,runs!A1057,1/0)</f>
        <v>#DIV/0!</v>
      </c>
      <c r="D1060" s="29" t="e">
        <f>IF($A1060=$C$2,Rohdaten!I1057,1/0)</f>
        <v>#DIV/0!</v>
      </c>
      <c r="E1060" s="29" t="e">
        <f>IF($A1060=$C$2,runs!L1057/runs!M1057,1/0)</f>
        <v>#DIV/0!</v>
      </c>
      <c r="F1060" s="29" t="e">
        <f>IF($A1060=$C$2,runs!P1057,1/0)</f>
        <v>#DIV/0!</v>
      </c>
      <c r="G1060" s="29" t="e">
        <f>IF($A1060=$C$2,runs!Q1057,1/0)</f>
        <v>#DIV/0!</v>
      </c>
      <c r="H1060" s="29" t="e">
        <f>IF($A1060=$C$2,runs!R1057,1/0)</f>
        <v>#DIV/0!</v>
      </c>
      <c r="I1060" s="29" t="e">
        <f>IF($A1060=$C$2,runs!S1057,1/0)</f>
        <v>#DIV/0!</v>
      </c>
      <c r="J1060" s="29" t="e">
        <f>IF($A1060=$C$2,runs!O1057/runs!M1057,1/0)</f>
        <v>#DIV/0!</v>
      </c>
      <c r="K1060" s="29" t="e">
        <f t="shared" si="16"/>
        <v>#DIV/0!</v>
      </c>
      <c r="L1060" s="29" t="e">
        <f>IF($A1060=$C$2,runs!W1057,1/0)</f>
        <v>#DIV/0!</v>
      </c>
      <c r="M1060" s="29" t="e">
        <f>IF($A1060=$C$2,runs!X1057,1/0)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2"/>
  <sheetViews>
    <sheetView zoomScale="80" zoomScaleNormal="80" zoomScalePageLayoutView="80" workbookViewId="0">
      <selection activeCell="T40" sqref="T40"/>
    </sheetView>
  </sheetViews>
  <sheetFormatPr baseColWidth="10" defaultColWidth="11.42578125" defaultRowHeight="12.75" x14ac:dyDescent="0.2"/>
  <cols>
    <col min="1" max="1" width="6.42578125" style="29" customWidth="1"/>
    <col min="2" max="2" width="12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9" x14ac:dyDescent="0.2">
      <c r="A2" s="29" t="s">
        <v>147</v>
      </c>
      <c r="C2" s="41">
        <v>13</v>
      </c>
    </row>
    <row r="6" spans="1:9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</row>
    <row r="7" spans="1:9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IF($A7=$C$2,runs!AT2,1/0)</f>
        <v>#DIV/0!</v>
      </c>
      <c r="E7" s="29" t="e">
        <f>IF($A7=$C$2,runs!AU2,1/0)</f>
        <v>#DIV/0!</v>
      </c>
      <c r="F7" s="29" t="e">
        <f>IF($A7=$C$2,runs!AX2,1/0)</f>
        <v>#DIV/0!</v>
      </c>
      <c r="G7" s="29" t="e">
        <f>IF($A7=$C$2,runs!AY2,1/0)</f>
        <v>#DIV/0!</v>
      </c>
      <c r="H7" s="29" t="e">
        <f>IF($A7=$C$2,runs!O2/runs!M2,1/0)</f>
        <v>#DIV/0!</v>
      </c>
      <c r="I7" s="29" t="e">
        <f>IF($A7=$C$2,runs!AR2,1/0)</f>
        <v>#DIV/0!</v>
      </c>
    </row>
    <row r="8" spans="1:9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IF($A8=$C$2,runs!AT3,1/0)</f>
        <v>#DIV/0!</v>
      </c>
      <c r="E8" s="29" t="e">
        <f>IF($A8=$C$2,runs!AU3,1/0)</f>
        <v>#DIV/0!</v>
      </c>
      <c r="F8" s="29" t="e">
        <f>IF($A8=$C$2,runs!AX3,1/0)</f>
        <v>#DIV/0!</v>
      </c>
      <c r="G8" s="29" t="e">
        <f>IF($A8=$C$2,runs!AY3,1/0)</f>
        <v>#DIV/0!</v>
      </c>
      <c r="H8" s="29" t="e">
        <f>IF($A8=$C$2,runs!O3/runs!M3,1/0)</f>
        <v>#DIV/0!</v>
      </c>
      <c r="I8" s="29" t="e">
        <f>IF($A8=$C$2,runs!AR3,1/0)</f>
        <v>#DIV/0!</v>
      </c>
    </row>
    <row r="9" spans="1:9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IF($A9=$C$2,runs!AT4,1/0)</f>
        <v>#DIV/0!</v>
      </c>
      <c r="E9" s="29" t="e">
        <f>IF($A9=$C$2,runs!AU4,1/0)</f>
        <v>#DIV/0!</v>
      </c>
      <c r="F9" s="29" t="e">
        <f>IF($A9=$C$2,runs!AX4,1/0)</f>
        <v>#DIV/0!</v>
      </c>
      <c r="G9" s="29" t="e">
        <f>IF($A9=$C$2,runs!AY4,1/0)</f>
        <v>#DIV/0!</v>
      </c>
      <c r="H9" s="29" t="e">
        <f>IF($A9=$C$2,runs!O4/runs!M4,1/0)</f>
        <v>#DIV/0!</v>
      </c>
      <c r="I9" s="29" t="e">
        <f>IF($A9=$C$2,runs!AR4,1/0)</f>
        <v>#DIV/0!</v>
      </c>
    </row>
    <row r="10" spans="1:9" x14ac:dyDescent="0.2">
      <c r="A10" s="29">
        <f>runs!C5</f>
        <v>15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IF($A10=$C$2,runs!AT5,1/0)</f>
        <v>#DIV/0!</v>
      </c>
      <c r="E10" s="29" t="e">
        <f>IF($A10=$C$2,runs!AU5,1/0)</f>
        <v>#DIV/0!</v>
      </c>
      <c r="F10" s="29" t="e">
        <f>IF($A10=$C$2,runs!AX5,1/0)</f>
        <v>#DIV/0!</v>
      </c>
      <c r="G10" s="29" t="e">
        <f>IF($A10=$C$2,runs!AY5,1/0)</f>
        <v>#DIV/0!</v>
      </c>
      <c r="H10" s="29" t="e">
        <f>IF($A10=$C$2,runs!O5/runs!M5,1/0)</f>
        <v>#DIV/0!</v>
      </c>
      <c r="I10" s="29" t="e">
        <f>IF($A10=$C$2,runs!AR5,1/0)</f>
        <v>#DIV/0!</v>
      </c>
    </row>
    <row r="11" spans="1:9" x14ac:dyDescent="0.2">
      <c r="A11" s="29">
        <f>runs!C6</f>
        <v>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IF($A11=$C$2,runs!AT6,1/0)</f>
        <v>#DIV/0!</v>
      </c>
      <c r="E11" s="29" t="e">
        <f>IF($A11=$C$2,runs!AU6,1/0)</f>
        <v>#DIV/0!</v>
      </c>
      <c r="F11" s="29" t="e">
        <f>IF($A11=$C$2,runs!AX6,1/0)</f>
        <v>#DIV/0!</v>
      </c>
      <c r="G11" s="29" t="e">
        <f>IF($A11=$C$2,runs!AY6,1/0)</f>
        <v>#DIV/0!</v>
      </c>
      <c r="H11" s="29" t="e">
        <f>IF($A11=$C$2,runs!O6/runs!M6,1/0)</f>
        <v>#DIV/0!</v>
      </c>
      <c r="I11" s="29" t="e">
        <f>IF($A11=$C$2,runs!AR6,1/0)</f>
        <v>#DIV/0!</v>
      </c>
    </row>
    <row r="12" spans="1:9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IF($A12=$C$2,runs!AT7,1/0)</f>
        <v>#DIV/0!</v>
      </c>
      <c r="E12" s="29" t="e">
        <f>IF($A12=$C$2,runs!AU7,1/0)</f>
        <v>#DIV/0!</v>
      </c>
      <c r="F12" s="29" t="e">
        <f>IF($A12=$C$2,runs!AX7,1/0)</f>
        <v>#DIV/0!</v>
      </c>
      <c r="G12" s="29" t="e">
        <f>IF($A12=$C$2,runs!AY7,1/0)</f>
        <v>#DIV/0!</v>
      </c>
      <c r="H12" s="29" t="e">
        <f>IF($A12=$C$2,runs!O7/runs!M7,1/0)</f>
        <v>#DIV/0!</v>
      </c>
      <c r="I12" s="29" t="e">
        <f>IF($A12=$C$2,runs!AR7,1/0)</f>
        <v>#DIV/0!</v>
      </c>
    </row>
    <row r="13" spans="1:9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IF($A13=$C$2,runs!AT8,1/0)</f>
        <v>#DIV/0!</v>
      </c>
      <c r="E13" s="29" t="e">
        <f>IF($A13=$C$2,runs!AU8,1/0)</f>
        <v>#DIV/0!</v>
      </c>
      <c r="F13" s="29" t="e">
        <f>IF($A13=$C$2,runs!AX8,1/0)</f>
        <v>#DIV/0!</v>
      </c>
      <c r="G13" s="29" t="e">
        <f>IF($A13=$C$2,runs!AY8,1/0)</f>
        <v>#DIV/0!</v>
      </c>
      <c r="H13" s="29" t="e">
        <f>IF($A13=$C$2,runs!O8/runs!M8,1/0)</f>
        <v>#DIV/0!</v>
      </c>
      <c r="I13" s="29" t="e">
        <f>IF($A13=$C$2,runs!AR8,1/0)</f>
        <v>#DIV/0!</v>
      </c>
    </row>
    <row r="14" spans="1:9" x14ac:dyDescent="0.2">
      <c r="A14" s="29">
        <f>runs!C9</f>
        <v>7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IF($A14=$C$2,runs!AT9,1/0)</f>
        <v>#DIV/0!</v>
      </c>
      <c r="E14" s="29" t="e">
        <f>IF($A14=$C$2,runs!AU9,1/0)</f>
        <v>#DIV/0!</v>
      </c>
      <c r="F14" s="29" t="e">
        <f>IF($A14=$C$2,runs!AX9,1/0)</f>
        <v>#DIV/0!</v>
      </c>
      <c r="G14" s="29" t="e">
        <f>IF($A14=$C$2,runs!AY9,1/0)</f>
        <v>#DIV/0!</v>
      </c>
      <c r="H14" s="29" t="e">
        <f>IF($A14=$C$2,runs!O9/runs!M9,1/0)</f>
        <v>#DIV/0!</v>
      </c>
      <c r="I14" s="29" t="e">
        <f>IF($A14=$C$2,runs!AR9,1/0)</f>
        <v>#DIV/0!</v>
      </c>
    </row>
    <row r="15" spans="1:9" x14ac:dyDescent="0.2">
      <c r="A15" s="29">
        <f>runs!C10</f>
        <v>8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IF($A15=$C$2,runs!AT10,1/0)</f>
        <v>#DIV/0!</v>
      </c>
      <c r="E15" s="29" t="e">
        <f>IF($A15=$C$2,runs!AU10,1/0)</f>
        <v>#DIV/0!</v>
      </c>
      <c r="F15" s="29" t="e">
        <f>IF($A15=$C$2,runs!AX10,1/0)</f>
        <v>#DIV/0!</v>
      </c>
      <c r="G15" s="29" t="e">
        <f>IF($A15=$C$2,runs!AY10,1/0)</f>
        <v>#DIV/0!</v>
      </c>
      <c r="H15" s="29" t="e">
        <f>IF($A15=$C$2,runs!O10/runs!M10,1/0)</f>
        <v>#DIV/0!</v>
      </c>
      <c r="I15" s="29" t="e">
        <f>IF($A15=$C$2,runs!AR10,1/0)</f>
        <v>#DIV/0!</v>
      </c>
    </row>
    <row r="16" spans="1:9" x14ac:dyDescent="0.2">
      <c r="A16" s="29">
        <f>runs!C11</f>
        <v>9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IF($A16=$C$2,runs!AT11,1/0)</f>
        <v>#DIV/0!</v>
      </c>
      <c r="E16" s="29" t="e">
        <f>IF($A16=$C$2,runs!AU11,1/0)</f>
        <v>#DIV/0!</v>
      </c>
      <c r="F16" s="29" t="e">
        <f>IF($A16=$C$2,runs!AX11,1/0)</f>
        <v>#DIV/0!</v>
      </c>
      <c r="G16" s="29" t="e">
        <f>IF($A16=$C$2,runs!AY11,1/0)</f>
        <v>#DIV/0!</v>
      </c>
      <c r="H16" s="29" t="e">
        <f>IF($A16=$C$2,runs!O11/runs!M11,1/0)</f>
        <v>#DIV/0!</v>
      </c>
      <c r="I16" s="29" t="e">
        <f>IF($A16=$C$2,runs!AR11,1/0)</f>
        <v>#DIV/0!</v>
      </c>
    </row>
    <row r="17" spans="1:9" x14ac:dyDescent="0.2">
      <c r="A17" s="29">
        <f>runs!C12</f>
        <v>10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IF($A17=$C$2,runs!AT12,1/0)</f>
        <v>#DIV/0!</v>
      </c>
      <c r="E17" s="29" t="e">
        <f>IF($A17=$C$2,runs!AU12,1/0)</f>
        <v>#DIV/0!</v>
      </c>
      <c r="F17" s="29" t="e">
        <f>IF($A17=$C$2,runs!AX12,1/0)</f>
        <v>#DIV/0!</v>
      </c>
      <c r="G17" s="29" t="e">
        <f>IF($A17=$C$2,runs!AY12,1/0)</f>
        <v>#DIV/0!</v>
      </c>
      <c r="H17" s="29" t="e">
        <f>IF($A17=$C$2,runs!O12/runs!M12,1/0)</f>
        <v>#DIV/0!</v>
      </c>
      <c r="I17" s="29" t="e">
        <f>IF($A17=$C$2,runs!AR12,1/0)</f>
        <v>#DIV/0!</v>
      </c>
    </row>
    <row r="18" spans="1:9" x14ac:dyDescent="0.2">
      <c r="A18" s="29">
        <f>runs!C13</f>
        <v>11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IF($A18=$C$2,runs!AT13,1/0)</f>
        <v>#DIV/0!</v>
      </c>
      <c r="E18" s="29" t="e">
        <f>IF($A18=$C$2,runs!AU13,1/0)</f>
        <v>#DIV/0!</v>
      </c>
      <c r="F18" s="29" t="e">
        <f>IF($A18=$C$2,runs!AX13,1/0)</f>
        <v>#DIV/0!</v>
      </c>
      <c r="G18" s="29" t="e">
        <f>IF($A18=$C$2,runs!AY13,1/0)</f>
        <v>#DIV/0!</v>
      </c>
      <c r="H18" s="29" t="e">
        <f>IF($A18=$C$2,runs!O13/runs!M13,1/0)</f>
        <v>#DIV/0!</v>
      </c>
      <c r="I18" s="29" t="e">
        <f>IF($A18=$C$2,runs!AR13,1/0)</f>
        <v>#DIV/0!</v>
      </c>
    </row>
    <row r="19" spans="1:9" x14ac:dyDescent="0.2">
      <c r="A19" s="29">
        <f>runs!C14</f>
        <v>12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IF($A19=$C$2,runs!AT14,1/0)</f>
        <v>#DIV/0!</v>
      </c>
      <c r="E19" s="29" t="e">
        <f>IF($A19=$C$2,runs!AU14,1/0)</f>
        <v>#DIV/0!</v>
      </c>
      <c r="F19" s="29" t="e">
        <f>IF($A19=$C$2,runs!AX14,1/0)</f>
        <v>#DIV/0!</v>
      </c>
      <c r="G19" s="29" t="e">
        <f>IF($A19=$C$2,runs!AY14,1/0)</f>
        <v>#DIV/0!</v>
      </c>
      <c r="H19" s="29" t="e">
        <f>IF($A19=$C$2,runs!O14/runs!M14,1/0)</f>
        <v>#DIV/0!</v>
      </c>
      <c r="I19" s="29" t="e">
        <f>IF($A19=$C$2,runs!AR14,1/0)</f>
        <v>#DIV/0!</v>
      </c>
    </row>
    <row r="20" spans="1:9" x14ac:dyDescent="0.2">
      <c r="A20" s="29">
        <f>runs!C15</f>
        <v>13</v>
      </c>
      <c r="B20" s="29" t="str">
        <f>IF($A20=$C$2,runs!B15," ")</f>
        <v>MS_St60e_U</v>
      </c>
      <c r="C20" s="29">
        <f>IF($A20=$C$2,runs!A15,1/0)</f>
        <v>14</v>
      </c>
      <c r="D20" s="29">
        <f>IF($A20=$C$2,runs!AT15,1/0)</f>
        <v>1.3484727152766058E-8</v>
      </c>
      <c r="E20" s="29">
        <f>IF($A20=$C$2,runs!AU15,1/0)</f>
        <v>1.9070284024342492E-8</v>
      </c>
      <c r="F20" s="29">
        <f>IF($A20=$C$2,runs!AX15,1/0)</f>
        <v>1.5780894499610466E-8</v>
      </c>
      <c r="G20" s="29">
        <f>IF($A20=$C$2,runs!AY15,1/0)</f>
        <v>2.2317555027728102E-8</v>
      </c>
      <c r="H20" s="29">
        <f>IF($A20=$C$2,runs!O15/runs!M15,1/0)</f>
        <v>3.9802321555841993E-14</v>
      </c>
      <c r="I20" s="29">
        <f>IF($A20=$C$2,runs!AR15,1/0)</f>
        <v>1.1166384715452602E-3</v>
      </c>
    </row>
    <row r="21" spans="1:9" x14ac:dyDescent="0.2">
      <c r="A21" s="29">
        <f>runs!C16</f>
        <v>14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IF($A21=$C$2,runs!AT16,1/0)</f>
        <v>#DIV/0!</v>
      </c>
      <c r="E21" s="29" t="e">
        <f>IF($A21=$C$2,runs!AU16,1/0)</f>
        <v>#DIV/0!</v>
      </c>
      <c r="F21" s="29" t="e">
        <f>IF($A21=$C$2,runs!AX16,1/0)</f>
        <v>#DIV/0!</v>
      </c>
      <c r="G21" s="29" t="e">
        <f>IF($A21=$C$2,runs!AY16,1/0)</f>
        <v>#DIV/0!</v>
      </c>
      <c r="H21" s="29" t="e">
        <f>IF($A21=$C$2,runs!O16/runs!M16,1/0)</f>
        <v>#DIV/0!</v>
      </c>
      <c r="I21" s="29" t="e">
        <f>IF($A21=$C$2,runs!AR16,1/0)</f>
        <v>#DIV/0!</v>
      </c>
    </row>
    <row r="22" spans="1:9" x14ac:dyDescent="0.2">
      <c r="A22" s="29">
        <f>runs!C17</f>
        <v>16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IF($A22=$C$2,runs!AT17,1/0)</f>
        <v>#DIV/0!</v>
      </c>
      <c r="E22" s="29" t="e">
        <f>IF($A22=$C$2,runs!AU17,1/0)</f>
        <v>#DIV/0!</v>
      </c>
      <c r="F22" s="29" t="e">
        <f>IF($A22=$C$2,runs!AX17,1/0)</f>
        <v>#DIV/0!</v>
      </c>
      <c r="G22" s="29" t="e">
        <f>IF($A22=$C$2,runs!AY17,1/0)</f>
        <v>#DIV/0!</v>
      </c>
      <c r="H22" s="29" t="e">
        <f>IF($A22=$C$2,runs!O17/runs!M17,1/0)</f>
        <v>#DIV/0!</v>
      </c>
      <c r="I22" s="29" t="e">
        <f>IF($A22=$C$2,runs!AR17,1/0)</f>
        <v>#DIV/0!</v>
      </c>
    </row>
    <row r="23" spans="1:9" x14ac:dyDescent="0.2">
      <c r="A23" s="29">
        <f>runs!C18</f>
        <v>17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IF($A23=$C$2,runs!AT18,1/0)</f>
        <v>#DIV/0!</v>
      </c>
      <c r="E23" s="29" t="e">
        <f>IF($A23=$C$2,runs!AU18,1/0)</f>
        <v>#DIV/0!</v>
      </c>
      <c r="F23" s="29" t="e">
        <f>IF($A23=$C$2,runs!AX18,1/0)</f>
        <v>#DIV/0!</v>
      </c>
      <c r="G23" s="29" t="e">
        <f>IF($A23=$C$2,runs!AY18,1/0)</f>
        <v>#DIV/0!</v>
      </c>
      <c r="H23" s="29" t="e">
        <f>IF($A23=$C$2,runs!O18/runs!M18,1/0)</f>
        <v>#DIV/0!</v>
      </c>
      <c r="I23" s="29" t="e">
        <f>IF($A23=$C$2,runs!AR18,1/0)</f>
        <v>#DIV/0!</v>
      </c>
    </row>
    <row r="24" spans="1:9" x14ac:dyDescent="0.2">
      <c r="A24" s="29">
        <f>runs!C19</f>
        <v>18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IF($A24=$C$2,runs!AT19,1/0)</f>
        <v>#DIV/0!</v>
      </c>
      <c r="E24" s="29" t="e">
        <f>IF($A24=$C$2,runs!AU19,1/0)</f>
        <v>#DIV/0!</v>
      </c>
      <c r="F24" s="29" t="e">
        <f>IF($A24=$C$2,runs!AX19,1/0)</f>
        <v>#DIV/0!</v>
      </c>
      <c r="G24" s="29" t="e">
        <f>IF($A24=$C$2,runs!AY19,1/0)</f>
        <v>#DIV/0!</v>
      </c>
      <c r="H24" s="29" t="e">
        <f>IF($A24=$C$2,runs!O19/runs!M19,1/0)</f>
        <v>#DIV/0!</v>
      </c>
      <c r="I24" s="29" t="e">
        <f>IF($A24=$C$2,runs!AR19,1/0)</f>
        <v>#DIV/0!</v>
      </c>
    </row>
    <row r="25" spans="1:9" x14ac:dyDescent="0.2">
      <c r="A25" s="29">
        <f>runs!C20</f>
        <v>0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IF($A25=$C$2,runs!AT20,1/0)</f>
        <v>#DIV/0!</v>
      </c>
      <c r="E25" s="29" t="e">
        <f>IF($A25=$C$2,runs!AU20,1/0)</f>
        <v>#DIV/0!</v>
      </c>
      <c r="F25" s="29" t="e">
        <f>IF($A25=$C$2,runs!AX20,1/0)</f>
        <v>#DIV/0!</v>
      </c>
      <c r="G25" s="29" t="e">
        <f>IF($A25=$C$2,runs!AY20,1/0)</f>
        <v>#DIV/0!</v>
      </c>
      <c r="H25" s="29" t="e">
        <f>IF($A25=$C$2,runs!O20/runs!M20,1/0)</f>
        <v>#DIV/0!</v>
      </c>
      <c r="I25" s="29" t="e">
        <f>IF($A25=$C$2,runs!AR20,1/0)</f>
        <v>#DIV/0!</v>
      </c>
    </row>
    <row r="26" spans="1:9" x14ac:dyDescent="0.2">
      <c r="A26" s="29">
        <f>runs!C21</f>
        <v>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IF($A26=$C$2,runs!AT21,1/0)</f>
        <v>#DIV/0!</v>
      </c>
      <c r="E26" s="29" t="e">
        <f>IF($A26=$C$2,runs!AU21,1/0)</f>
        <v>#DIV/0!</v>
      </c>
      <c r="F26" s="29" t="e">
        <f>IF($A26=$C$2,runs!AX21,1/0)</f>
        <v>#DIV/0!</v>
      </c>
      <c r="G26" s="29" t="e">
        <f>IF($A26=$C$2,runs!AY21,1/0)</f>
        <v>#DIV/0!</v>
      </c>
      <c r="H26" s="29" t="e">
        <f>IF($A26=$C$2,runs!O21/runs!M21,1/0)</f>
        <v>#DIV/0!</v>
      </c>
      <c r="I26" s="29" t="e">
        <f>IF($A26=$C$2,runs!AR21,1/0)</f>
        <v>#DIV/0!</v>
      </c>
    </row>
    <row r="27" spans="1:9" x14ac:dyDescent="0.2">
      <c r="A27" s="29">
        <f>runs!C22</f>
        <v>0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IF($A27=$C$2,runs!AT22,1/0)</f>
        <v>#DIV/0!</v>
      </c>
      <c r="E27" s="29" t="e">
        <f>IF($A27=$C$2,runs!AU22,1/0)</f>
        <v>#DIV/0!</v>
      </c>
      <c r="F27" s="29" t="e">
        <f>IF($A27=$C$2,runs!AX22,1/0)</f>
        <v>#DIV/0!</v>
      </c>
      <c r="G27" s="29" t="e">
        <f>IF($A27=$C$2,runs!AY22,1/0)</f>
        <v>#DIV/0!</v>
      </c>
      <c r="H27" s="29" t="e">
        <f>IF($A27=$C$2,runs!O22/runs!M22,1/0)</f>
        <v>#DIV/0!</v>
      </c>
      <c r="I27" s="29" t="e">
        <f>IF($A27=$C$2,runs!AR22,1/0)</f>
        <v>#DIV/0!</v>
      </c>
    </row>
    <row r="28" spans="1:9" x14ac:dyDescent="0.2">
      <c r="A28" s="29">
        <f>runs!C23</f>
        <v>25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IF($A28=$C$2,runs!AT23,1/0)</f>
        <v>#DIV/0!</v>
      </c>
      <c r="E28" s="29" t="e">
        <f>IF($A28=$C$2,runs!AU23,1/0)</f>
        <v>#DIV/0!</v>
      </c>
      <c r="F28" s="29" t="e">
        <f>IF($A28=$C$2,runs!AX23,1/0)</f>
        <v>#DIV/0!</v>
      </c>
      <c r="G28" s="29" t="e">
        <f>IF($A28=$C$2,runs!AY23,1/0)</f>
        <v>#DIV/0!</v>
      </c>
      <c r="H28" s="29" t="e">
        <f>IF($A28=$C$2,runs!O23/runs!M23,1/0)</f>
        <v>#DIV/0!</v>
      </c>
      <c r="I28" s="29" t="e">
        <f>IF($A28=$C$2,runs!AR23,1/0)</f>
        <v>#DIV/0!</v>
      </c>
    </row>
    <row r="29" spans="1:9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IF($A29=$C$2,runs!AT24,1/0)</f>
        <v>#DIV/0!</v>
      </c>
      <c r="E29" s="29" t="e">
        <f>IF($A29=$C$2,runs!AU24,1/0)</f>
        <v>#DIV/0!</v>
      </c>
      <c r="F29" s="29" t="e">
        <f>IF($A29=$C$2,runs!AX24,1/0)</f>
        <v>#DIV/0!</v>
      </c>
      <c r="G29" s="29" t="e">
        <f>IF($A29=$C$2,runs!AY24,1/0)</f>
        <v>#DIV/0!</v>
      </c>
      <c r="H29" s="29" t="e">
        <f>IF($A29=$C$2,runs!O24/runs!M24,1/0)</f>
        <v>#DIV/0!</v>
      </c>
      <c r="I29" s="29" t="e">
        <f>IF($A29=$C$2,runs!AR24,1/0)</f>
        <v>#DIV/0!</v>
      </c>
    </row>
    <row r="30" spans="1:9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IF($A30=$C$2,runs!AT25,1/0)</f>
        <v>#DIV/0!</v>
      </c>
      <c r="E30" s="29" t="e">
        <f>IF($A30=$C$2,runs!AU25,1/0)</f>
        <v>#DIV/0!</v>
      </c>
      <c r="F30" s="29" t="e">
        <f>IF($A30=$C$2,runs!AX25,1/0)</f>
        <v>#DIV/0!</v>
      </c>
      <c r="G30" s="29" t="e">
        <f>IF($A30=$C$2,runs!AY25,1/0)</f>
        <v>#DIV/0!</v>
      </c>
      <c r="H30" s="29" t="e">
        <f>IF($A30=$C$2,runs!O25/runs!M25,1/0)</f>
        <v>#DIV/0!</v>
      </c>
      <c r="I30" s="29" t="e">
        <f>IF($A30=$C$2,runs!AR25,1/0)</f>
        <v>#DIV/0!</v>
      </c>
    </row>
    <row r="31" spans="1:9" x14ac:dyDescent="0.2">
      <c r="A31" s="29">
        <f>runs!C26</f>
        <v>0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IF($A31=$C$2,runs!AT26,1/0)</f>
        <v>#DIV/0!</v>
      </c>
      <c r="E31" s="29" t="e">
        <f>IF($A31=$C$2,runs!AU26,1/0)</f>
        <v>#DIV/0!</v>
      </c>
      <c r="F31" s="29" t="e">
        <f>IF($A31=$C$2,runs!AX26,1/0)</f>
        <v>#DIV/0!</v>
      </c>
      <c r="G31" s="29" t="e">
        <f>IF($A31=$C$2,runs!AY26,1/0)</f>
        <v>#DIV/0!</v>
      </c>
      <c r="H31" s="29" t="e">
        <f>IF($A31=$C$2,runs!O26/runs!M26,1/0)</f>
        <v>#DIV/0!</v>
      </c>
      <c r="I31" s="29" t="e">
        <f>IF($A31=$C$2,runs!AR26,1/0)</f>
        <v>#DIV/0!</v>
      </c>
    </row>
    <row r="32" spans="1:9" x14ac:dyDescent="0.2">
      <c r="A32" s="29">
        <f>runs!C27</f>
        <v>0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IF($A32=$C$2,runs!AT27,1/0)</f>
        <v>#DIV/0!</v>
      </c>
      <c r="E32" s="29" t="e">
        <f>IF($A32=$C$2,runs!AU27,1/0)</f>
        <v>#DIV/0!</v>
      </c>
      <c r="F32" s="29" t="e">
        <f>IF($A32=$C$2,runs!AX27,1/0)</f>
        <v>#DIV/0!</v>
      </c>
      <c r="G32" s="29" t="e">
        <f>IF($A32=$C$2,runs!AY27,1/0)</f>
        <v>#DIV/0!</v>
      </c>
      <c r="H32" s="29" t="e">
        <f>IF($A32=$C$2,runs!O27/runs!M27,1/0)</f>
        <v>#DIV/0!</v>
      </c>
      <c r="I32" s="29" t="e">
        <f>IF($A32=$C$2,runs!AR27,1/0)</f>
        <v>#DIV/0!</v>
      </c>
    </row>
    <row r="33" spans="1:9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IF($A33=$C$2,runs!AT28,1/0)</f>
        <v>#DIV/0!</v>
      </c>
      <c r="E33" s="29" t="e">
        <f>IF($A33=$C$2,runs!AU28,1/0)</f>
        <v>#DIV/0!</v>
      </c>
      <c r="F33" s="29" t="e">
        <f>IF($A33=$C$2,runs!AX28,1/0)</f>
        <v>#DIV/0!</v>
      </c>
      <c r="G33" s="29" t="e">
        <f>IF($A33=$C$2,runs!AY28,1/0)</f>
        <v>#DIV/0!</v>
      </c>
      <c r="H33" s="29" t="e">
        <f>IF($A33=$C$2,runs!O28/runs!M28,1/0)</f>
        <v>#DIV/0!</v>
      </c>
      <c r="I33" s="29" t="e">
        <f>IF($A33=$C$2,runs!AR28,1/0)</f>
        <v>#DIV/0!</v>
      </c>
    </row>
    <row r="34" spans="1:9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IF($A34=$C$2,runs!AT29,1/0)</f>
        <v>#DIV/0!</v>
      </c>
      <c r="E34" s="29" t="e">
        <f>IF($A34=$C$2,runs!AU29,1/0)</f>
        <v>#DIV/0!</v>
      </c>
      <c r="F34" s="29" t="e">
        <f>IF($A34=$C$2,runs!AX29,1/0)</f>
        <v>#DIV/0!</v>
      </c>
      <c r="G34" s="29" t="e">
        <f>IF($A34=$C$2,runs!AY29,1/0)</f>
        <v>#DIV/0!</v>
      </c>
      <c r="H34" s="29" t="e">
        <f>IF($A34=$C$2,runs!O29/runs!M29,1/0)</f>
        <v>#DIV/0!</v>
      </c>
      <c r="I34" s="29" t="e">
        <f>IF($A34=$C$2,runs!AR29,1/0)</f>
        <v>#DIV/0!</v>
      </c>
    </row>
    <row r="35" spans="1:9" x14ac:dyDescent="0.2">
      <c r="A35" s="29">
        <f>runs!C30</f>
        <v>0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IF($A35=$C$2,runs!AT30,1/0)</f>
        <v>#DIV/0!</v>
      </c>
      <c r="E35" s="29" t="e">
        <f>IF($A35=$C$2,runs!AU30,1/0)</f>
        <v>#DIV/0!</v>
      </c>
      <c r="F35" s="29" t="e">
        <f>IF($A35=$C$2,runs!AX30,1/0)</f>
        <v>#DIV/0!</v>
      </c>
      <c r="G35" s="29" t="e">
        <f>IF($A35=$C$2,runs!AY30,1/0)</f>
        <v>#DIV/0!</v>
      </c>
      <c r="H35" s="29" t="e">
        <f>IF($A35=$C$2,runs!O30/runs!M30,1/0)</f>
        <v>#DIV/0!</v>
      </c>
      <c r="I35" s="29" t="e">
        <f>IF($A35=$C$2,runs!AR30,1/0)</f>
        <v>#DIV/0!</v>
      </c>
    </row>
    <row r="36" spans="1:9" x14ac:dyDescent="0.2">
      <c r="A36" s="29">
        <f>runs!C31</f>
        <v>30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IF($A36=$C$2,runs!AT31,1/0)</f>
        <v>#DIV/0!</v>
      </c>
      <c r="E36" s="29" t="e">
        <f>IF($A36=$C$2,runs!AU31,1/0)</f>
        <v>#DIV/0!</v>
      </c>
      <c r="F36" s="29" t="e">
        <f>IF($A36=$C$2,runs!AX31,1/0)</f>
        <v>#DIV/0!</v>
      </c>
      <c r="G36" s="29" t="e">
        <f>IF($A36=$C$2,runs!AY31,1/0)</f>
        <v>#DIV/0!</v>
      </c>
      <c r="H36" s="29" t="e">
        <f>IF($A36=$C$2,runs!O31/runs!M31,1/0)</f>
        <v>#DIV/0!</v>
      </c>
      <c r="I36" s="29" t="e">
        <f>IF($A36=$C$2,runs!AR31,1/0)</f>
        <v>#DIV/0!</v>
      </c>
    </row>
    <row r="37" spans="1:9" x14ac:dyDescent="0.2">
      <c r="A37" s="29">
        <f>runs!C32</f>
        <v>35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IF($A37=$C$2,runs!AT32,1/0)</f>
        <v>#DIV/0!</v>
      </c>
      <c r="E37" s="29" t="e">
        <f>IF($A37=$C$2,runs!AU32,1/0)</f>
        <v>#DIV/0!</v>
      </c>
      <c r="F37" s="29" t="e">
        <f>IF($A37=$C$2,runs!AX32,1/0)</f>
        <v>#DIV/0!</v>
      </c>
      <c r="G37" s="29" t="e">
        <f>IF($A37=$C$2,runs!AY32,1/0)</f>
        <v>#DIV/0!</v>
      </c>
      <c r="H37" s="29" t="e">
        <f>IF($A37=$C$2,runs!O32/runs!M32,1/0)</f>
        <v>#DIV/0!</v>
      </c>
      <c r="I37" s="29" t="e">
        <f>IF($A37=$C$2,runs!AR32,1/0)</f>
        <v>#DIV/0!</v>
      </c>
    </row>
    <row r="38" spans="1:9" x14ac:dyDescent="0.2">
      <c r="A38" s="29">
        <f>runs!C33</f>
        <v>30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IF($A38=$C$2,runs!AT33,1/0)</f>
        <v>#DIV/0!</v>
      </c>
      <c r="E38" s="29" t="e">
        <f>IF($A38=$C$2,runs!AU33,1/0)</f>
        <v>#DIV/0!</v>
      </c>
      <c r="F38" s="29" t="e">
        <f>IF($A38=$C$2,runs!AX33,1/0)</f>
        <v>#DIV/0!</v>
      </c>
      <c r="G38" s="29" t="e">
        <f>IF($A38=$C$2,runs!AY33,1/0)</f>
        <v>#DIV/0!</v>
      </c>
      <c r="H38" s="29" t="e">
        <f>IF($A38=$C$2,runs!O33/runs!M33,1/0)</f>
        <v>#DIV/0!</v>
      </c>
      <c r="I38" s="29" t="e">
        <f>IF($A38=$C$2,runs!AR33,1/0)</f>
        <v>#DIV/0!</v>
      </c>
    </row>
    <row r="39" spans="1:9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IF($A39=$C$2,runs!AT34,1/0)</f>
        <v>#DIV/0!</v>
      </c>
      <c r="E39" s="29" t="e">
        <f>IF($A39=$C$2,runs!AU34,1/0)</f>
        <v>#DIV/0!</v>
      </c>
      <c r="F39" s="29" t="e">
        <f>IF($A39=$C$2,runs!AX34,1/0)</f>
        <v>#DIV/0!</v>
      </c>
      <c r="G39" s="29" t="e">
        <f>IF($A39=$C$2,runs!AY34,1/0)</f>
        <v>#DIV/0!</v>
      </c>
      <c r="H39" s="29" t="e">
        <f>IF($A39=$C$2,runs!O34/runs!M34,1/0)</f>
        <v>#DIV/0!</v>
      </c>
      <c r="I39" s="29" t="e">
        <f>IF($A39=$C$2,runs!AR34,1/0)</f>
        <v>#DIV/0!</v>
      </c>
    </row>
    <row r="40" spans="1:9" x14ac:dyDescent="0.2">
      <c r="A40" s="29">
        <f>runs!C35</f>
        <v>15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IF($A40=$C$2,runs!AT35,1/0)</f>
        <v>#DIV/0!</v>
      </c>
      <c r="E40" s="29" t="e">
        <f>IF($A40=$C$2,runs!AU35,1/0)</f>
        <v>#DIV/0!</v>
      </c>
      <c r="F40" s="29" t="e">
        <f>IF($A40=$C$2,runs!AX35,1/0)</f>
        <v>#DIV/0!</v>
      </c>
      <c r="G40" s="29" t="e">
        <f>IF($A40=$C$2,runs!AY35,1/0)</f>
        <v>#DIV/0!</v>
      </c>
      <c r="H40" s="29" t="e">
        <f>IF($A40=$C$2,runs!O35/runs!M35,1/0)</f>
        <v>#DIV/0!</v>
      </c>
      <c r="I40" s="29" t="e">
        <f>IF($A40=$C$2,runs!AR35,1/0)</f>
        <v>#DIV/0!</v>
      </c>
    </row>
    <row r="41" spans="1:9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IF($A41=$C$2,runs!AT36,1/0)</f>
        <v>#DIV/0!</v>
      </c>
      <c r="E41" s="29" t="e">
        <f>IF($A41=$C$2,runs!AU36,1/0)</f>
        <v>#DIV/0!</v>
      </c>
      <c r="F41" s="29" t="e">
        <f>IF($A41=$C$2,runs!AX36,1/0)</f>
        <v>#DIV/0!</v>
      </c>
      <c r="G41" s="29" t="e">
        <f>IF($A41=$C$2,runs!AY36,1/0)</f>
        <v>#DIV/0!</v>
      </c>
      <c r="H41" s="29" t="e">
        <f>IF($A41=$C$2,runs!O36/runs!M36,1/0)</f>
        <v>#DIV/0!</v>
      </c>
      <c r="I41" s="29" t="e">
        <f>IF($A41=$C$2,runs!AR36,1/0)</f>
        <v>#DIV/0!</v>
      </c>
    </row>
    <row r="42" spans="1:9" x14ac:dyDescent="0.2">
      <c r="A42" s="29">
        <f>runs!C37</f>
        <v>0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IF($A42=$C$2,runs!AT37,1/0)</f>
        <v>#DIV/0!</v>
      </c>
      <c r="E42" s="29" t="e">
        <f>IF($A42=$C$2,runs!AU37,1/0)</f>
        <v>#DIV/0!</v>
      </c>
      <c r="F42" s="29" t="e">
        <f>IF($A42=$C$2,runs!AX37,1/0)</f>
        <v>#DIV/0!</v>
      </c>
      <c r="G42" s="29" t="e">
        <f>IF($A42=$C$2,runs!AY37,1/0)</f>
        <v>#DIV/0!</v>
      </c>
      <c r="H42" s="29" t="e">
        <f>IF($A42=$C$2,runs!O37/runs!M37,1/0)</f>
        <v>#DIV/0!</v>
      </c>
      <c r="I42" s="29" t="e">
        <f>IF($A42=$C$2,runs!AR37,1/0)</f>
        <v>#DIV/0!</v>
      </c>
    </row>
    <row r="43" spans="1:9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IF($A43=$C$2,runs!AT38,1/0)</f>
        <v>#DIV/0!</v>
      </c>
      <c r="E43" s="29" t="e">
        <f>IF($A43=$C$2,runs!AU38,1/0)</f>
        <v>#DIV/0!</v>
      </c>
      <c r="F43" s="29" t="e">
        <f>IF($A43=$C$2,runs!AX38,1/0)</f>
        <v>#DIV/0!</v>
      </c>
      <c r="G43" s="29" t="e">
        <f>IF($A43=$C$2,runs!AY38,1/0)</f>
        <v>#DIV/0!</v>
      </c>
      <c r="H43" s="29" t="e">
        <f>IF($A43=$C$2,runs!O38/runs!M38,1/0)</f>
        <v>#DIV/0!</v>
      </c>
      <c r="I43" s="29" t="e">
        <f>IF($A43=$C$2,runs!AR38,1/0)</f>
        <v>#DIV/0!</v>
      </c>
    </row>
    <row r="44" spans="1:9" x14ac:dyDescent="0.2">
      <c r="A44" s="29">
        <f>runs!C39</f>
        <v>7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IF($A44=$C$2,runs!AT39,1/0)</f>
        <v>#DIV/0!</v>
      </c>
      <c r="E44" s="29" t="e">
        <f>IF($A44=$C$2,runs!AU39,1/0)</f>
        <v>#DIV/0!</v>
      </c>
      <c r="F44" s="29" t="e">
        <f>IF($A44=$C$2,runs!AX39,1/0)</f>
        <v>#DIV/0!</v>
      </c>
      <c r="G44" s="29" t="e">
        <f>IF($A44=$C$2,runs!AY39,1/0)</f>
        <v>#DIV/0!</v>
      </c>
      <c r="H44" s="29" t="e">
        <f>IF($A44=$C$2,runs!O39/runs!M39,1/0)</f>
        <v>#DIV/0!</v>
      </c>
      <c r="I44" s="29" t="e">
        <f>IF($A44=$C$2,runs!AR39,1/0)</f>
        <v>#DIV/0!</v>
      </c>
    </row>
    <row r="45" spans="1:9" x14ac:dyDescent="0.2">
      <c r="A45" s="29">
        <f>runs!C40</f>
        <v>8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IF($A45=$C$2,runs!AT40,1/0)</f>
        <v>#DIV/0!</v>
      </c>
      <c r="E45" s="29" t="e">
        <f>IF($A45=$C$2,runs!AU40,1/0)</f>
        <v>#DIV/0!</v>
      </c>
      <c r="F45" s="29" t="e">
        <f>IF($A45=$C$2,runs!AX40,1/0)</f>
        <v>#DIV/0!</v>
      </c>
      <c r="G45" s="29" t="e">
        <f>IF($A45=$C$2,runs!AY40,1/0)</f>
        <v>#DIV/0!</v>
      </c>
      <c r="H45" s="29" t="e">
        <f>IF($A45=$C$2,runs!O40/runs!M40,1/0)</f>
        <v>#DIV/0!</v>
      </c>
      <c r="I45" s="29" t="e">
        <f>IF($A45=$C$2,runs!AR40,1/0)</f>
        <v>#DIV/0!</v>
      </c>
    </row>
    <row r="46" spans="1:9" x14ac:dyDescent="0.2">
      <c r="A46" s="29">
        <f>runs!C41</f>
        <v>9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IF($A46=$C$2,runs!AT41,1/0)</f>
        <v>#DIV/0!</v>
      </c>
      <c r="E46" s="29" t="e">
        <f>IF($A46=$C$2,runs!AU41,1/0)</f>
        <v>#DIV/0!</v>
      </c>
      <c r="F46" s="29" t="e">
        <f>IF($A46=$C$2,runs!AX41,1/0)</f>
        <v>#DIV/0!</v>
      </c>
      <c r="G46" s="29" t="e">
        <f>IF($A46=$C$2,runs!AY41,1/0)</f>
        <v>#DIV/0!</v>
      </c>
      <c r="H46" s="29" t="e">
        <f>IF($A46=$C$2,runs!O41/runs!M41,1/0)</f>
        <v>#DIV/0!</v>
      </c>
      <c r="I46" s="29" t="e">
        <f>IF($A46=$C$2,runs!AR41,1/0)</f>
        <v>#DIV/0!</v>
      </c>
    </row>
    <row r="47" spans="1:9" x14ac:dyDescent="0.2">
      <c r="A47" s="29">
        <f>runs!C42</f>
        <v>10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IF($A47=$C$2,runs!AT42,1/0)</f>
        <v>#DIV/0!</v>
      </c>
      <c r="E47" s="29" t="e">
        <f>IF($A47=$C$2,runs!AU42,1/0)</f>
        <v>#DIV/0!</v>
      </c>
      <c r="F47" s="29" t="e">
        <f>IF($A47=$C$2,runs!AX42,1/0)</f>
        <v>#DIV/0!</v>
      </c>
      <c r="G47" s="29" t="e">
        <f>IF($A47=$C$2,runs!AY42,1/0)</f>
        <v>#DIV/0!</v>
      </c>
      <c r="H47" s="29" t="e">
        <f>IF($A47=$C$2,runs!O42/runs!M42,1/0)</f>
        <v>#DIV/0!</v>
      </c>
      <c r="I47" s="29" t="e">
        <f>IF($A47=$C$2,runs!AR42,1/0)</f>
        <v>#DIV/0!</v>
      </c>
    </row>
    <row r="48" spans="1:9" x14ac:dyDescent="0.2">
      <c r="A48" s="29">
        <f>runs!C43</f>
        <v>11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IF($A48=$C$2,runs!AT43,1/0)</f>
        <v>#DIV/0!</v>
      </c>
      <c r="E48" s="29" t="e">
        <f>IF($A48=$C$2,runs!AU43,1/0)</f>
        <v>#DIV/0!</v>
      </c>
      <c r="F48" s="29" t="e">
        <f>IF($A48=$C$2,runs!AX43,1/0)</f>
        <v>#DIV/0!</v>
      </c>
      <c r="G48" s="29" t="e">
        <f>IF($A48=$C$2,runs!AY43,1/0)</f>
        <v>#DIV/0!</v>
      </c>
      <c r="H48" s="29" t="e">
        <f>IF($A48=$C$2,runs!O43/runs!M43,1/0)</f>
        <v>#DIV/0!</v>
      </c>
      <c r="I48" s="29" t="e">
        <f>IF($A48=$C$2,runs!AR43,1/0)</f>
        <v>#DIV/0!</v>
      </c>
    </row>
    <row r="49" spans="1:9" x14ac:dyDescent="0.2">
      <c r="A49" s="29">
        <f>runs!C44</f>
        <v>12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IF($A49=$C$2,runs!AT44,1/0)</f>
        <v>#DIV/0!</v>
      </c>
      <c r="E49" s="29" t="e">
        <f>IF($A49=$C$2,runs!AU44,1/0)</f>
        <v>#DIV/0!</v>
      </c>
      <c r="F49" s="29" t="e">
        <f>IF($A49=$C$2,runs!AX44,1/0)</f>
        <v>#DIV/0!</v>
      </c>
      <c r="G49" s="29" t="e">
        <f>IF($A49=$C$2,runs!AY44,1/0)</f>
        <v>#DIV/0!</v>
      </c>
      <c r="H49" s="29" t="e">
        <f>IF($A49=$C$2,runs!O44/runs!M44,1/0)</f>
        <v>#DIV/0!</v>
      </c>
      <c r="I49" s="29" t="e">
        <f>IF($A49=$C$2,runs!AR44,1/0)</f>
        <v>#DIV/0!</v>
      </c>
    </row>
    <row r="50" spans="1:9" x14ac:dyDescent="0.2">
      <c r="A50" s="29">
        <f>runs!C45</f>
        <v>13</v>
      </c>
      <c r="B50" s="29" t="str">
        <f>IF($A50=$C$2,runs!B45," ")</f>
        <v>MS_St60e_U</v>
      </c>
      <c r="C50" s="29">
        <f>IF($A50=$C$2,runs!A45,1/0)</f>
        <v>51</v>
      </c>
      <c r="D50" s="29">
        <f>IF($A50=$C$2,runs!AT45,1/0)</f>
        <v>1.8519609024821752E-8</v>
      </c>
      <c r="E50" s="29">
        <f>IF($A50=$C$2,runs!AU45,1/0)</f>
        <v>2.6190682252750096E-8</v>
      </c>
      <c r="F50" s="29">
        <f>IF($A50=$C$2,runs!AX45,1/0)</f>
        <v>2.2071836443252038E-8</v>
      </c>
      <c r="G50" s="29">
        <f>IF($A50=$C$2,runs!AY45,1/0)</f>
        <v>3.1214290444527772E-8</v>
      </c>
      <c r="H50" s="29">
        <f>IF($A50=$C$2,runs!O45/runs!M45,1/0)</f>
        <v>2.8981359430731277E-14</v>
      </c>
      <c r="I50" s="29">
        <f>IF($A50=$C$2,runs!AR45,1/0)</f>
        <v>1.1166384715452602E-3</v>
      </c>
    </row>
    <row r="51" spans="1:9" x14ac:dyDescent="0.2">
      <c r="A51" s="29">
        <f>runs!C46</f>
        <v>14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IF($A51=$C$2,runs!AT46,1/0)</f>
        <v>#DIV/0!</v>
      </c>
      <c r="E51" s="29" t="e">
        <f>IF($A51=$C$2,runs!AU46,1/0)</f>
        <v>#DIV/0!</v>
      </c>
      <c r="F51" s="29" t="e">
        <f>IF($A51=$C$2,runs!AX46,1/0)</f>
        <v>#DIV/0!</v>
      </c>
      <c r="G51" s="29" t="e">
        <f>IF($A51=$C$2,runs!AY46,1/0)</f>
        <v>#DIV/0!</v>
      </c>
      <c r="H51" s="29" t="e">
        <f>IF($A51=$C$2,runs!O46/runs!M46,1/0)</f>
        <v>#DIV/0!</v>
      </c>
      <c r="I51" s="29" t="e">
        <f>IF($A51=$C$2,runs!AR46,1/0)</f>
        <v>#DIV/0!</v>
      </c>
    </row>
    <row r="52" spans="1:9" x14ac:dyDescent="0.2">
      <c r="A52" s="29">
        <f>runs!C47</f>
        <v>16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IF($A52=$C$2,runs!AT47,1/0)</f>
        <v>#DIV/0!</v>
      </c>
      <c r="E52" s="29" t="e">
        <f>IF($A52=$C$2,runs!AU47,1/0)</f>
        <v>#DIV/0!</v>
      </c>
      <c r="F52" s="29" t="e">
        <f>IF($A52=$C$2,runs!AX47,1/0)</f>
        <v>#DIV/0!</v>
      </c>
      <c r="G52" s="29" t="e">
        <f>IF($A52=$C$2,runs!AY47,1/0)</f>
        <v>#DIV/0!</v>
      </c>
      <c r="H52" s="29" t="e">
        <f>IF($A52=$C$2,runs!O47/runs!M47,1/0)</f>
        <v>#DIV/0!</v>
      </c>
      <c r="I52" s="29" t="e">
        <f>IF($A52=$C$2,runs!AR47,1/0)</f>
        <v>#DIV/0!</v>
      </c>
    </row>
    <row r="53" spans="1:9" x14ac:dyDescent="0.2">
      <c r="A53" s="29">
        <f>runs!C48</f>
        <v>17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IF($A53=$C$2,runs!AT48,1/0)</f>
        <v>#DIV/0!</v>
      </c>
      <c r="E53" s="29" t="e">
        <f>IF($A53=$C$2,runs!AU48,1/0)</f>
        <v>#DIV/0!</v>
      </c>
      <c r="F53" s="29" t="e">
        <f>IF($A53=$C$2,runs!AX48,1/0)</f>
        <v>#DIV/0!</v>
      </c>
      <c r="G53" s="29" t="e">
        <f>IF($A53=$C$2,runs!AY48,1/0)</f>
        <v>#DIV/0!</v>
      </c>
      <c r="H53" s="29" t="e">
        <f>IF($A53=$C$2,runs!O48/runs!M48,1/0)</f>
        <v>#DIV/0!</v>
      </c>
      <c r="I53" s="29" t="e">
        <f>IF($A53=$C$2,runs!AR48,1/0)</f>
        <v>#DIV/0!</v>
      </c>
    </row>
    <row r="54" spans="1:9" x14ac:dyDescent="0.2">
      <c r="A54" s="29">
        <f>runs!C49</f>
        <v>18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IF($A54=$C$2,runs!AT49,1/0)</f>
        <v>#DIV/0!</v>
      </c>
      <c r="E54" s="29" t="e">
        <f>IF($A54=$C$2,runs!AU49,1/0)</f>
        <v>#DIV/0!</v>
      </c>
      <c r="F54" s="29" t="e">
        <f>IF($A54=$C$2,runs!AX49,1/0)</f>
        <v>#DIV/0!</v>
      </c>
      <c r="G54" s="29" t="e">
        <f>IF($A54=$C$2,runs!AY49,1/0)</f>
        <v>#DIV/0!</v>
      </c>
      <c r="H54" s="29" t="e">
        <f>IF($A54=$C$2,runs!O49/runs!M49,1/0)</f>
        <v>#DIV/0!</v>
      </c>
      <c r="I54" s="29" t="e">
        <f>IF($A54=$C$2,runs!AR49,1/0)</f>
        <v>#DIV/0!</v>
      </c>
    </row>
    <row r="55" spans="1:9" x14ac:dyDescent="0.2">
      <c r="A55" s="29">
        <f>runs!C50</f>
        <v>30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IF($A55=$C$2,runs!AT50,1/0)</f>
        <v>#DIV/0!</v>
      </c>
      <c r="E55" s="29" t="e">
        <f>IF($A55=$C$2,runs!AU50,1/0)</f>
        <v>#DIV/0!</v>
      </c>
      <c r="F55" s="29" t="e">
        <f>IF($A55=$C$2,runs!AX50,1/0)</f>
        <v>#DIV/0!</v>
      </c>
      <c r="G55" s="29" t="e">
        <f>IF($A55=$C$2,runs!AY50,1/0)</f>
        <v>#DIV/0!</v>
      </c>
      <c r="H55" s="29" t="e">
        <f>IF($A55=$C$2,runs!O50/runs!M50,1/0)</f>
        <v>#DIV/0!</v>
      </c>
      <c r="I55" s="29" t="e">
        <f>IF($A55=$C$2,runs!AR50,1/0)</f>
        <v>#DIV/0!</v>
      </c>
    </row>
    <row r="56" spans="1:9" x14ac:dyDescent="0.2">
      <c r="A56" s="29">
        <f>runs!C51</f>
        <v>35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IF($A56=$C$2,runs!AT51,1/0)</f>
        <v>#DIV/0!</v>
      </c>
      <c r="E56" s="29" t="e">
        <f>IF($A56=$C$2,runs!AU51,1/0)</f>
        <v>#DIV/0!</v>
      </c>
      <c r="F56" s="29" t="e">
        <f>IF($A56=$C$2,runs!AX51,1/0)</f>
        <v>#DIV/0!</v>
      </c>
      <c r="G56" s="29" t="e">
        <f>IF($A56=$C$2,runs!AY51,1/0)</f>
        <v>#DIV/0!</v>
      </c>
      <c r="H56" s="29" t="e">
        <f>IF($A56=$C$2,runs!O51/runs!M51,1/0)</f>
        <v>#DIV/0!</v>
      </c>
      <c r="I56" s="29" t="e">
        <f>IF($A56=$C$2,runs!AR51,1/0)</f>
        <v>#DIV/0!</v>
      </c>
    </row>
    <row r="57" spans="1:9" x14ac:dyDescent="0.2">
      <c r="A57" s="29">
        <f>runs!C52</f>
        <v>30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IF($A57=$C$2,runs!AT52,1/0)</f>
        <v>#DIV/0!</v>
      </c>
      <c r="E57" s="29" t="e">
        <f>IF($A57=$C$2,runs!AU52,1/0)</f>
        <v>#DIV/0!</v>
      </c>
      <c r="F57" s="29" t="e">
        <f>IF($A57=$C$2,runs!AX52,1/0)</f>
        <v>#DIV/0!</v>
      </c>
      <c r="G57" s="29" t="e">
        <f>IF($A57=$C$2,runs!AY52,1/0)</f>
        <v>#DIV/0!</v>
      </c>
      <c r="H57" s="29" t="e">
        <f>IF($A57=$C$2,runs!O52/runs!M52,1/0)</f>
        <v>#DIV/0!</v>
      </c>
      <c r="I57" s="29" t="e">
        <f>IF($A57=$C$2,runs!AR52,1/0)</f>
        <v>#DIV/0!</v>
      </c>
    </row>
    <row r="58" spans="1:9" x14ac:dyDescent="0.2">
      <c r="A58" s="29">
        <f>runs!C53</f>
        <v>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IF($A58=$C$2,runs!AT53,1/0)</f>
        <v>#DIV/0!</v>
      </c>
      <c r="E58" s="29" t="e">
        <f>IF($A58=$C$2,runs!AU53,1/0)</f>
        <v>#DIV/0!</v>
      </c>
      <c r="F58" s="29" t="e">
        <f>IF($A58=$C$2,runs!AX53,1/0)</f>
        <v>#DIV/0!</v>
      </c>
      <c r="G58" s="29" t="e">
        <f>IF($A58=$C$2,runs!AY53,1/0)</f>
        <v>#DIV/0!</v>
      </c>
      <c r="H58" s="29" t="e">
        <f>IF($A58=$C$2,runs!O53/runs!M53,1/0)</f>
        <v>#DIV/0!</v>
      </c>
      <c r="I58" s="29" t="e">
        <f>IF($A58=$C$2,runs!AR53,1/0)</f>
        <v>#DIV/0!</v>
      </c>
    </row>
    <row r="59" spans="1:9" x14ac:dyDescent="0.2">
      <c r="A59" s="29">
        <f>runs!C54</f>
        <v>15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IF($A59=$C$2,runs!AT54,1/0)</f>
        <v>#DIV/0!</v>
      </c>
      <c r="E59" s="29" t="e">
        <f>IF($A59=$C$2,runs!AU54,1/0)</f>
        <v>#DIV/0!</v>
      </c>
      <c r="F59" s="29" t="e">
        <f>IF($A59=$C$2,runs!AX54,1/0)</f>
        <v>#DIV/0!</v>
      </c>
      <c r="G59" s="29" t="e">
        <f>IF($A59=$C$2,runs!AY54,1/0)</f>
        <v>#DIV/0!</v>
      </c>
      <c r="H59" s="29" t="e">
        <f>IF($A59=$C$2,runs!O54/runs!M54,1/0)</f>
        <v>#DIV/0!</v>
      </c>
      <c r="I59" s="29" t="e">
        <f>IF($A59=$C$2,runs!AR54,1/0)</f>
        <v>#DIV/0!</v>
      </c>
    </row>
    <row r="60" spans="1:9" x14ac:dyDescent="0.2">
      <c r="A60" s="29">
        <f>runs!C55</f>
        <v>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IF($A60=$C$2,runs!AT55,1/0)</f>
        <v>#DIV/0!</v>
      </c>
      <c r="E60" s="29" t="e">
        <f>IF($A60=$C$2,runs!AU55,1/0)</f>
        <v>#DIV/0!</v>
      </c>
      <c r="F60" s="29" t="e">
        <f>IF($A60=$C$2,runs!AX55,1/0)</f>
        <v>#DIV/0!</v>
      </c>
      <c r="G60" s="29" t="e">
        <f>IF($A60=$C$2,runs!AY55,1/0)</f>
        <v>#DIV/0!</v>
      </c>
      <c r="H60" s="29" t="e">
        <f>IF($A60=$C$2,runs!O55/runs!M55,1/0)</f>
        <v>#DIV/0!</v>
      </c>
      <c r="I60" s="29" t="e">
        <f>IF($A60=$C$2,runs!AR55,1/0)</f>
        <v>#DIV/0!</v>
      </c>
    </row>
    <row r="61" spans="1:9" x14ac:dyDescent="0.2">
      <c r="A61" s="29">
        <f>runs!C56</f>
        <v>0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IF($A61=$C$2,runs!AT56,1/0)</f>
        <v>#DIV/0!</v>
      </c>
      <c r="E61" s="29" t="e">
        <f>IF($A61=$C$2,runs!AU56,1/0)</f>
        <v>#DIV/0!</v>
      </c>
      <c r="F61" s="29" t="e">
        <f>IF($A61=$C$2,runs!AX56,1/0)</f>
        <v>#DIV/0!</v>
      </c>
      <c r="G61" s="29" t="e">
        <f>IF($A61=$C$2,runs!AY56,1/0)</f>
        <v>#DIV/0!</v>
      </c>
      <c r="H61" s="29" t="e">
        <f>IF($A61=$C$2,runs!O56/runs!M56,1/0)</f>
        <v>#DIV/0!</v>
      </c>
      <c r="I61" s="29" t="e">
        <f>IF($A61=$C$2,runs!AR56,1/0)</f>
        <v>#DIV/0!</v>
      </c>
    </row>
    <row r="62" spans="1:9" x14ac:dyDescent="0.2">
      <c r="A62" s="29">
        <f>runs!C57</f>
        <v>0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IF($A62=$C$2,runs!AT57,1/0)</f>
        <v>#DIV/0!</v>
      </c>
      <c r="E62" s="29" t="e">
        <f>IF($A62=$C$2,runs!AU57,1/0)</f>
        <v>#DIV/0!</v>
      </c>
      <c r="F62" s="29" t="e">
        <f>IF($A62=$C$2,runs!AX57,1/0)</f>
        <v>#DIV/0!</v>
      </c>
      <c r="G62" s="29" t="e">
        <f>IF($A62=$C$2,runs!AY57,1/0)</f>
        <v>#DIV/0!</v>
      </c>
      <c r="H62" s="29" t="e">
        <f>IF($A62=$C$2,runs!O57/runs!M57,1/0)</f>
        <v>#DIV/0!</v>
      </c>
      <c r="I62" s="29" t="e">
        <f>IF($A62=$C$2,runs!AR57,1/0)</f>
        <v>#DIV/0!</v>
      </c>
    </row>
    <row r="63" spans="1:9" x14ac:dyDescent="0.2">
      <c r="A63" s="29">
        <f>runs!C58</f>
        <v>7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IF($A63=$C$2,runs!AT58,1/0)</f>
        <v>#DIV/0!</v>
      </c>
      <c r="E63" s="29" t="e">
        <f>IF($A63=$C$2,runs!AU58,1/0)</f>
        <v>#DIV/0!</v>
      </c>
      <c r="F63" s="29" t="e">
        <f>IF($A63=$C$2,runs!AX58,1/0)</f>
        <v>#DIV/0!</v>
      </c>
      <c r="G63" s="29" t="e">
        <f>IF($A63=$C$2,runs!AY58,1/0)</f>
        <v>#DIV/0!</v>
      </c>
      <c r="H63" s="29" t="e">
        <f>IF($A63=$C$2,runs!O58/runs!M58,1/0)</f>
        <v>#DIV/0!</v>
      </c>
      <c r="I63" s="29" t="e">
        <f>IF($A63=$C$2,runs!AR58,1/0)</f>
        <v>#DIV/0!</v>
      </c>
    </row>
    <row r="64" spans="1:9" x14ac:dyDescent="0.2">
      <c r="A64" s="29">
        <f>runs!C59</f>
        <v>8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IF($A64=$C$2,runs!AT59,1/0)</f>
        <v>#DIV/0!</v>
      </c>
      <c r="E64" s="29" t="e">
        <f>IF($A64=$C$2,runs!AU59,1/0)</f>
        <v>#DIV/0!</v>
      </c>
      <c r="F64" s="29" t="e">
        <f>IF($A64=$C$2,runs!AX59,1/0)</f>
        <v>#DIV/0!</v>
      </c>
      <c r="G64" s="29" t="e">
        <f>IF($A64=$C$2,runs!AY59,1/0)</f>
        <v>#DIV/0!</v>
      </c>
      <c r="H64" s="29" t="e">
        <f>IF($A64=$C$2,runs!O59/runs!M59,1/0)</f>
        <v>#DIV/0!</v>
      </c>
      <c r="I64" s="29" t="e">
        <f>IF($A64=$C$2,runs!AR59,1/0)</f>
        <v>#DIV/0!</v>
      </c>
    </row>
    <row r="65" spans="1:9" x14ac:dyDescent="0.2">
      <c r="A65" s="29">
        <f>runs!C60</f>
        <v>9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IF($A65=$C$2,runs!AT60,1/0)</f>
        <v>#DIV/0!</v>
      </c>
      <c r="E65" s="29" t="e">
        <f>IF($A65=$C$2,runs!AU60,1/0)</f>
        <v>#DIV/0!</v>
      </c>
      <c r="F65" s="29" t="e">
        <f>IF($A65=$C$2,runs!AX60,1/0)</f>
        <v>#DIV/0!</v>
      </c>
      <c r="G65" s="29" t="e">
        <f>IF($A65=$C$2,runs!AY60,1/0)</f>
        <v>#DIV/0!</v>
      </c>
      <c r="H65" s="29" t="e">
        <f>IF($A65=$C$2,runs!O60/runs!M60,1/0)</f>
        <v>#DIV/0!</v>
      </c>
      <c r="I65" s="29" t="e">
        <f>IF($A65=$C$2,runs!AR60,1/0)</f>
        <v>#DIV/0!</v>
      </c>
    </row>
    <row r="66" spans="1:9" x14ac:dyDescent="0.2">
      <c r="A66" s="29">
        <f>runs!C61</f>
        <v>10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IF($A66=$C$2,runs!AT61,1/0)</f>
        <v>#DIV/0!</v>
      </c>
      <c r="E66" s="29" t="e">
        <f>IF($A66=$C$2,runs!AU61,1/0)</f>
        <v>#DIV/0!</v>
      </c>
      <c r="F66" s="29" t="e">
        <f>IF($A66=$C$2,runs!AX61,1/0)</f>
        <v>#DIV/0!</v>
      </c>
      <c r="G66" s="29" t="e">
        <f>IF($A66=$C$2,runs!AY61,1/0)</f>
        <v>#DIV/0!</v>
      </c>
      <c r="H66" s="29" t="e">
        <f>IF($A66=$C$2,runs!O61/runs!M61,1/0)</f>
        <v>#DIV/0!</v>
      </c>
      <c r="I66" s="29" t="e">
        <f>IF($A66=$C$2,runs!AR61,1/0)</f>
        <v>#DIV/0!</v>
      </c>
    </row>
    <row r="67" spans="1:9" x14ac:dyDescent="0.2">
      <c r="A67" s="29">
        <f>runs!C62</f>
        <v>11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IF($A67=$C$2,runs!AT62,1/0)</f>
        <v>#DIV/0!</v>
      </c>
      <c r="E67" s="29" t="e">
        <f>IF($A67=$C$2,runs!AU62,1/0)</f>
        <v>#DIV/0!</v>
      </c>
      <c r="F67" s="29" t="e">
        <f>IF($A67=$C$2,runs!AX62,1/0)</f>
        <v>#DIV/0!</v>
      </c>
      <c r="G67" s="29" t="e">
        <f>IF($A67=$C$2,runs!AY62,1/0)</f>
        <v>#DIV/0!</v>
      </c>
      <c r="H67" s="29" t="e">
        <f>IF($A67=$C$2,runs!O62/runs!M62,1/0)</f>
        <v>#DIV/0!</v>
      </c>
      <c r="I67" s="29" t="e">
        <f>IF($A67=$C$2,runs!AR62,1/0)</f>
        <v>#DIV/0!</v>
      </c>
    </row>
    <row r="68" spans="1:9" x14ac:dyDescent="0.2">
      <c r="A68" s="29">
        <f>runs!C63</f>
        <v>12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IF($A68=$C$2,runs!AT63,1/0)</f>
        <v>#DIV/0!</v>
      </c>
      <c r="E68" s="29" t="e">
        <f>IF($A68=$C$2,runs!AU63,1/0)</f>
        <v>#DIV/0!</v>
      </c>
      <c r="F68" s="29" t="e">
        <f>IF($A68=$C$2,runs!AX63,1/0)</f>
        <v>#DIV/0!</v>
      </c>
      <c r="G68" s="29" t="e">
        <f>IF($A68=$C$2,runs!AY63,1/0)</f>
        <v>#DIV/0!</v>
      </c>
      <c r="H68" s="29" t="e">
        <f>IF($A68=$C$2,runs!O63/runs!M63,1/0)</f>
        <v>#DIV/0!</v>
      </c>
      <c r="I68" s="29" t="e">
        <f>IF($A68=$C$2,runs!AR63,1/0)</f>
        <v>#DIV/0!</v>
      </c>
    </row>
    <row r="69" spans="1:9" x14ac:dyDescent="0.2">
      <c r="A69" s="29">
        <f>runs!C64</f>
        <v>13</v>
      </c>
      <c r="B69" s="29" t="str">
        <f>IF($A69=$C$2,runs!B64," ")</f>
        <v>MS_St60e_U</v>
      </c>
      <c r="C69" s="29">
        <f>IF($A69=$C$2,runs!A64,1/0)</f>
        <v>79</v>
      </c>
      <c r="D69" s="29">
        <f>IF($A69=$C$2,runs!AT64,1/0)</f>
        <v>0</v>
      </c>
      <c r="E69" s="29">
        <f>IF($A69=$C$2,runs!AU64,1/0)</f>
        <v>3.1189325100343847E-8</v>
      </c>
      <c r="F69" s="29">
        <f>IF($A69=$C$2,runs!AX64,1/0)</f>
        <v>0</v>
      </c>
      <c r="G69" s="29">
        <f>IF($A69=$C$2,runs!AY64,1/0)</f>
        <v>3.9567505156866622E-8</v>
      </c>
      <c r="H69" s="29">
        <f>IF($A69=$C$2,runs!O64/runs!M64,1/0)</f>
        <v>1.720856230532246E-14</v>
      </c>
      <c r="I69" s="29">
        <f>IF($A69=$C$2,runs!AR64,1/0)</f>
        <v>0</v>
      </c>
    </row>
    <row r="70" spans="1:9" x14ac:dyDescent="0.2">
      <c r="A70" s="29">
        <f>runs!C65</f>
        <v>14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IF($A70=$C$2,runs!AT65,1/0)</f>
        <v>#DIV/0!</v>
      </c>
      <c r="E70" s="29" t="e">
        <f>IF($A70=$C$2,runs!AU65,1/0)</f>
        <v>#DIV/0!</v>
      </c>
      <c r="F70" s="29" t="e">
        <f>IF($A70=$C$2,runs!AX65,1/0)</f>
        <v>#DIV/0!</v>
      </c>
      <c r="G70" s="29" t="e">
        <f>IF($A70=$C$2,runs!AY65,1/0)</f>
        <v>#DIV/0!</v>
      </c>
      <c r="H70" s="29" t="e">
        <f>IF($A70=$C$2,runs!O65/runs!M65,1/0)</f>
        <v>#DIV/0!</v>
      </c>
      <c r="I70" s="29" t="e">
        <f>IF($A70=$C$2,runs!AR65,1/0)</f>
        <v>#DIV/0!</v>
      </c>
    </row>
    <row r="71" spans="1:9" x14ac:dyDescent="0.2">
      <c r="A71" s="29">
        <f>runs!C66</f>
        <v>16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IF($A71=$C$2,runs!AT66,1/0)</f>
        <v>#DIV/0!</v>
      </c>
      <c r="E71" s="29" t="e">
        <f>IF($A71=$C$2,runs!AU66,1/0)</f>
        <v>#DIV/0!</v>
      </c>
      <c r="F71" s="29" t="e">
        <f>IF($A71=$C$2,runs!AX66,1/0)</f>
        <v>#DIV/0!</v>
      </c>
      <c r="G71" s="29" t="e">
        <f>IF($A71=$C$2,runs!AY66,1/0)</f>
        <v>#DIV/0!</v>
      </c>
      <c r="H71" s="29" t="e">
        <f>IF($A71=$C$2,runs!O66/runs!M66,1/0)</f>
        <v>#DIV/0!</v>
      </c>
      <c r="I71" s="29" t="e">
        <f>IF($A71=$C$2,runs!AR66,1/0)</f>
        <v>#DIV/0!</v>
      </c>
    </row>
    <row r="72" spans="1:9" x14ac:dyDescent="0.2">
      <c r="A72" s="29">
        <f>runs!C67</f>
        <v>17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IF($A72=$C$2,runs!AT67,1/0)</f>
        <v>#DIV/0!</v>
      </c>
      <c r="E72" s="29" t="e">
        <f>IF($A72=$C$2,runs!AU67,1/0)</f>
        <v>#DIV/0!</v>
      </c>
      <c r="F72" s="29" t="e">
        <f>IF($A72=$C$2,runs!AX67,1/0)</f>
        <v>#DIV/0!</v>
      </c>
      <c r="G72" s="29" t="e">
        <f>IF($A72=$C$2,runs!AY67,1/0)</f>
        <v>#DIV/0!</v>
      </c>
      <c r="H72" s="29" t="e">
        <f>IF($A72=$C$2,runs!O67/runs!M67,1/0)</f>
        <v>#DIV/0!</v>
      </c>
      <c r="I72" s="29" t="e">
        <f>IF($A72=$C$2,runs!AR67,1/0)</f>
        <v>#DIV/0!</v>
      </c>
    </row>
    <row r="73" spans="1:9" x14ac:dyDescent="0.2">
      <c r="A73" s="29">
        <f>runs!C68</f>
        <v>18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IF($A73=$C$2,runs!AT68,1/0)</f>
        <v>#DIV/0!</v>
      </c>
      <c r="E73" s="29" t="e">
        <f>IF($A73=$C$2,runs!AU68,1/0)</f>
        <v>#DIV/0!</v>
      </c>
      <c r="F73" s="29" t="e">
        <f>IF($A73=$C$2,runs!AX68,1/0)</f>
        <v>#DIV/0!</v>
      </c>
      <c r="G73" s="29" t="e">
        <f>IF($A73=$C$2,runs!AY68,1/0)</f>
        <v>#DIV/0!</v>
      </c>
      <c r="H73" s="29" t="e">
        <f>IF($A73=$C$2,runs!O68/runs!M68,1/0)</f>
        <v>#DIV/0!</v>
      </c>
      <c r="I73" s="29" t="e">
        <f>IF($A73=$C$2,runs!AR68,1/0)</f>
        <v>#DIV/0!</v>
      </c>
    </row>
    <row r="74" spans="1:9" x14ac:dyDescent="0.2">
      <c r="A74" s="29">
        <f>runs!C69</f>
        <v>30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IF($A74=$C$2,runs!AT69,1/0)</f>
        <v>#DIV/0!</v>
      </c>
      <c r="E74" s="29" t="e">
        <f>IF($A74=$C$2,runs!AU69,1/0)</f>
        <v>#DIV/0!</v>
      </c>
      <c r="F74" s="29" t="e">
        <f>IF($A74=$C$2,runs!AX69,1/0)</f>
        <v>#DIV/0!</v>
      </c>
      <c r="G74" s="29" t="e">
        <f>IF($A74=$C$2,runs!AY69,1/0)</f>
        <v>#DIV/0!</v>
      </c>
      <c r="H74" s="29" t="e">
        <f>IF($A74=$C$2,runs!O69/runs!M69,1/0)</f>
        <v>#DIV/0!</v>
      </c>
      <c r="I74" s="29" t="e">
        <f>IF($A74=$C$2,runs!AR69,1/0)</f>
        <v>#DIV/0!</v>
      </c>
    </row>
    <row r="75" spans="1:9" x14ac:dyDescent="0.2">
      <c r="A75" s="29">
        <f>runs!C70</f>
        <v>35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IF($A75=$C$2,runs!AT70,1/0)</f>
        <v>#DIV/0!</v>
      </c>
      <c r="E75" s="29" t="e">
        <f>IF($A75=$C$2,runs!AU70,1/0)</f>
        <v>#DIV/0!</v>
      </c>
      <c r="F75" s="29" t="e">
        <f>IF($A75=$C$2,runs!AX70,1/0)</f>
        <v>#DIV/0!</v>
      </c>
      <c r="G75" s="29" t="e">
        <f>IF($A75=$C$2,runs!AY70,1/0)</f>
        <v>#DIV/0!</v>
      </c>
      <c r="H75" s="29" t="e">
        <f>IF($A75=$C$2,runs!O70/runs!M70,1/0)</f>
        <v>#DIV/0!</v>
      </c>
      <c r="I75" s="29" t="e">
        <f>IF($A75=$C$2,runs!AR70,1/0)</f>
        <v>#DIV/0!</v>
      </c>
    </row>
    <row r="76" spans="1:9" x14ac:dyDescent="0.2">
      <c r="A76" s="29">
        <f>runs!C71</f>
        <v>30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IF($A76=$C$2,runs!AT71,1/0)</f>
        <v>#DIV/0!</v>
      </c>
      <c r="E76" s="29" t="e">
        <f>IF($A76=$C$2,runs!AU71,1/0)</f>
        <v>#DIV/0!</v>
      </c>
      <c r="F76" s="29" t="e">
        <f>IF($A76=$C$2,runs!AX71,1/0)</f>
        <v>#DIV/0!</v>
      </c>
      <c r="G76" s="29" t="e">
        <f>IF($A76=$C$2,runs!AY71,1/0)</f>
        <v>#DIV/0!</v>
      </c>
      <c r="H76" s="29" t="e">
        <f>IF($A76=$C$2,runs!O71/runs!M71,1/0)</f>
        <v>#DIV/0!</v>
      </c>
      <c r="I76" s="29" t="e">
        <f>IF($A76=$C$2,runs!AR71,1/0)</f>
        <v>#DIV/0!</v>
      </c>
    </row>
    <row r="77" spans="1:9" x14ac:dyDescent="0.2">
      <c r="A77" s="29">
        <f>runs!C72</f>
        <v>0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IF($A77=$C$2,runs!AT72,1/0)</f>
        <v>#DIV/0!</v>
      </c>
      <c r="E77" s="29" t="e">
        <f>IF($A77=$C$2,runs!AU72,1/0)</f>
        <v>#DIV/0!</v>
      </c>
      <c r="F77" s="29" t="e">
        <f>IF($A77=$C$2,runs!AX72,1/0)</f>
        <v>#DIV/0!</v>
      </c>
      <c r="G77" s="29" t="e">
        <f>IF($A77=$C$2,runs!AY72,1/0)</f>
        <v>#DIV/0!</v>
      </c>
      <c r="H77" s="29" t="e">
        <f>IF($A77=$C$2,runs!O72/runs!M72,1/0)</f>
        <v>#DIV/0!</v>
      </c>
      <c r="I77" s="29" t="e">
        <f>IF($A77=$C$2,runs!AR72,1/0)</f>
        <v>#DIV/0!</v>
      </c>
    </row>
    <row r="78" spans="1:9" x14ac:dyDescent="0.2">
      <c r="A78" s="29">
        <f>runs!C73</f>
        <v>15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IF($A78=$C$2,runs!AT73,1/0)</f>
        <v>#DIV/0!</v>
      </c>
      <c r="E78" s="29" t="e">
        <f>IF($A78=$C$2,runs!AU73,1/0)</f>
        <v>#DIV/0!</v>
      </c>
      <c r="F78" s="29" t="e">
        <f>IF($A78=$C$2,runs!AX73,1/0)</f>
        <v>#DIV/0!</v>
      </c>
      <c r="G78" s="29" t="e">
        <f>IF($A78=$C$2,runs!AY73,1/0)</f>
        <v>#DIV/0!</v>
      </c>
      <c r="H78" s="29" t="e">
        <f>IF($A78=$C$2,runs!O73/runs!M73,1/0)</f>
        <v>#DIV/0!</v>
      </c>
      <c r="I78" s="29" t="e">
        <f>IF($A78=$C$2,runs!AR73,1/0)</f>
        <v>#DIV/0!</v>
      </c>
    </row>
    <row r="79" spans="1:9" x14ac:dyDescent="0.2">
      <c r="A79" s="29">
        <f>runs!C74</f>
        <v>0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IF($A79=$C$2,runs!AT74,1/0)</f>
        <v>#DIV/0!</v>
      </c>
      <c r="E79" s="29" t="e">
        <f>IF($A79=$C$2,runs!AU74,1/0)</f>
        <v>#DIV/0!</v>
      </c>
      <c r="F79" s="29" t="e">
        <f>IF($A79=$C$2,runs!AX74,1/0)</f>
        <v>#DIV/0!</v>
      </c>
      <c r="G79" s="29" t="e">
        <f>IF($A79=$C$2,runs!AY74,1/0)</f>
        <v>#DIV/0!</v>
      </c>
      <c r="H79" s="29" t="e">
        <f>IF($A79=$C$2,runs!O74/runs!M74,1/0)</f>
        <v>#DIV/0!</v>
      </c>
      <c r="I79" s="29" t="e">
        <f>IF($A79=$C$2,runs!AR74,1/0)</f>
        <v>#DIV/0!</v>
      </c>
    </row>
    <row r="80" spans="1:9" x14ac:dyDescent="0.2">
      <c r="A80" s="29">
        <f>runs!C75</f>
        <v>0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IF($A80=$C$2,runs!AT75,1/0)</f>
        <v>#DIV/0!</v>
      </c>
      <c r="E80" s="29" t="e">
        <f>IF($A80=$C$2,runs!AU75,1/0)</f>
        <v>#DIV/0!</v>
      </c>
      <c r="F80" s="29" t="e">
        <f>IF($A80=$C$2,runs!AX75,1/0)</f>
        <v>#DIV/0!</v>
      </c>
      <c r="G80" s="29" t="e">
        <f>IF($A80=$C$2,runs!AY75,1/0)</f>
        <v>#DIV/0!</v>
      </c>
      <c r="H80" s="29" t="e">
        <f>IF($A80=$C$2,runs!O75/runs!M75,1/0)</f>
        <v>#DIV/0!</v>
      </c>
      <c r="I80" s="29" t="e">
        <f>IF($A80=$C$2,runs!AR75,1/0)</f>
        <v>#DIV/0!</v>
      </c>
    </row>
    <row r="81" spans="1:9" x14ac:dyDescent="0.2">
      <c r="A81" s="29">
        <f>runs!C76</f>
        <v>0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IF($A81=$C$2,runs!AT76,1/0)</f>
        <v>#DIV/0!</v>
      </c>
      <c r="E81" s="29" t="e">
        <f>IF($A81=$C$2,runs!AU76,1/0)</f>
        <v>#DIV/0!</v>
      </c>
      <c r="F81" s="29" t="e">
        <f>IF($A81=$C$2,runs!AX76,1/0)</f>
        <v>#DIV/0!</v>
      </c>
      <c r="G81" s="29" t="e">
        <f>IF($A81=$C$2,runs!AY76,1/0)</f>
        <v>#DIV/0!</v>
      </c>
      <c r="H81" s="29" t="e">
        <f>IF($A81=$C$2,runs!O76/runs!M76,1/0)</f>
        <v>#DIV/0!</v>
      </c>
      <c r="I81" s="29" t="e">
        <f>IF($A81=$C$2,runs!AR76,1/0)</f>
        <v>#DIV/0!</v>
      </c>
    </row>
    <row r="82" spans="1:9" x14ac:dyDescent="0.2">
      <c r="A82" s="29">
        <f>runs!C77</f>
        <v>7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IF($A82=$C$2,runs!AT77,1/0)</f>
        <v>#DIV/0!</v>
      </c>
      <c r="E82" s="29" t="e">
        <f>IF($A82=$C$2,runs!AU77,1/0)</f>
        <v>#DIV/0!</v>
      </c>
      <c r="F82" s="29" t="e">
        <f>IF($A82=$C$2,runs!AX77,1/0)</f>
        <v>#DIV/0!</v>
      </c>
      <c r="G82" s="29" t="e">
        <f>IF($A82=$C$2,runs!AY77,1/0)</f>
        <v>#DIV/0!</v>
      </c>
      <c r="H82" s="29" t="e">
        <f>IF($A82=$C$2,runs!O77/runs!M77,1/0)</f>
        <v>#DIV/0!</v>
      </c>
      <c r="I82" s="29" t="e">
        <f>IF($A82=$C$2,runs!AR77,1/0)</f>
        <v>#DIV/0!</v>
      </c>
    </row>
    <row r="83" spans="1:9" x14ac:dyDescent="0.2">
      <c r="A83" s="29">
        <f>runs!C78</f>
        <v>8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IF($A83=$C$2,runs!AT78,1/0)</f>
        <v>#DIV/0!</v>
      </c>
      <c r="E83" s="29" t="e">
        <f>IF($A83=$C$2,runs!AU78,1/0)</f>
        <v>#DIV/0!</v>
      </c>
      <c r="F83" s="29" t="e">
        <f>IF($A83=$C$2,runs!AX78,1/0)</f>
        <v>#DIV/0!</v>
      </c>
      <c r="G83" s="29" t="e">
        <f>IF($A83=$C$2,runs!AY78,1/0)</f>
        <v>#DIV/0!</v>
      </c>
      <c r="H83" s="29" t="e">
        <f>IF($A83=$C$2,runs!O78/runs!M78,1/0)</f>
        <v>#DIV/0!</v>
      </c>
      <c r="I83" s="29" t="e">
        <f>IF($A83=$C$2,runs!AR78,1/0)</f>
        <v>#DIV/0!</v>
      </c>
    </row>
    <row r="84" spans="1:9" x14ac:dyDescent="0.2">
      <c r="A84" s="29">
        <f>runs!C79</f>
        <v>9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IF($A84=$C$2,runs!AT79,1/0)</f>
        <v>#DIV/0!</v>
      </c>
      <c r="E84" s="29" t="e">
        <f>IF($A84=$C$2,runs!AU79,1/0)</f>
        <v>#DIV/0!</v>
      </c>
      <c r="F84" s="29" t="e">
        <f>IF($A84=$C$2,runs!AX79,1/0)</f>
        <v>#DIV/0!</v>
      </c>
      <c r="G84" s="29" t="e">
        <f>IF($A84=$C$2,runs!AY79,1/0)</f>
        <v>#DIV/0!</v>
      </c>
      <c r="H84" s="29" t="e">
        <f>IF($A84=$C$2,runs!O79/runs!M79,1/0)</f>
        <v>#DIV/0!</v>
      </c>
      <c r="I84" s="29" t="e">
        <f>IF($A84=$C$2,runs!AR79,1/0)</f>
        <v>#DIV/0!</v>
      </c>
    </row>
    <row r="85" spans="1:9" x14ac:dyDescent="0.2">
      <c r="A85" s="29">
        <f>runs!C80</f>
        <v>10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IF($A85=$C$2,runs!AT80,1/0)</f>
        <v>#DIV/0!</v>
      </c>
      <c r="E85" s="29" t="e">
        <f>IF($A85=$C$2,runs!AU80,1/0)</f>
        <v>#DIV/0!</v>
      </c>
      <c r="F85" s="29" t="e">
        <f>IF($A85=$C$2,runs!AX80,1/0)</f>
        <v>#DIV/0!</v>
      </c>
      <c r="G85" s="29" t="e">
        <f>IF($A85=$C$2,runs!AY80,1/0)</f>
        <v>#DIV/0!</v>
      </c>
      <c r="H85" s="29" t="e">
        <f>IF($A85=$C$2,runs!O80/runs!M80,1/0)</f>
        <v>#DIV/0!</v>
      </c>
      <c r="I85" s="29" t="e">
        <f>IF($A85=$C$2,runs!AR80,1/0)</f>
        <v>#DIV/0!</v>
      </c>
    </row>
    <row r="86" spans="1:9" x14ac:dyDescent="0.2">
      <c r="A86" s="29">
        <f>runs!C81</f>
        <v>11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IF($A86=$C$2,runs!AT81,1/0)</f>
        <v>#DIV/0!</v>
      </c>
      <c r="E86" s="29" t="e">
        <f>IF($A86=$C$2,runs!AU81,1/0)</f>
        <v>#DIV/0!</v>
      </c>
      <c r="F86" s="29" t="e">
        <f>IF($A86=$C$2,runs!AX81,1/0)</f>
        <v>#DIV/0!</v>
      </c>
      <c r="G86" s="29" t="e">
        <f>IF($A86=$C$2,runs!AY81,1/0)</f>
        <v>#DIV/0!</v>
      </c>
      <c r="H86" s="29" t="e">
        <f>IF($A86=$C$2,runs!O81/runs!M81,1/0)</f>
        <v>#DIV/0!</v>
      </c>
      <c r="I86" s="29" t="e">
        <f>IF($A86=$C$2,runs!AR81,1/0)</f>
        <v>#DIV/0!</v>
      </c>
    </row>
    <row r="87" spans="1:9" x14ac:dyDescent="0.2">
      <c r="A87" s="29">
        <f>runs!C82</f>
        <v>12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IF($A87=$C$2,runs!AT82,1/0)</f>
        <v>#DIV/0!</v>
      </c>
      <c r="E87" s="29" t="e">
        <f>IF($A87=$C$2,runs!AU82,1/0)</f>
        <v>#DIV/0!</v>
      </c>
      <c r="F87" s="29" t="e">
        <f>IF($A87=$C$2,runs!AX82,1/0)</f>
        <v>#DIV/0!</v>
      </c>
      <c r="G87" s="29" t="e">
        <f>IF($A87=$C$2,runs!AY82,1/0)</f>
        <v>#DIV/0!</v>
      </c>
      <c r="H87" s="29" t="e">
        <f>IF($A87=$C$2,runs!O82/runs!M82,1/0)</f>
        <v>#DIV/0!</v>
      </c>
      <c r="I87" s="29" t="e">
        <f>IF($A87=$C$2,runs!AR82,1/0)</f>
        <v>#DIV/0!</v>
      </c>
    </row>
    <row r="88" spans="1:9" x14ac:dyDescent="0.2">
      <c r="A88" s="29">
        <f>runs!C83</f>
        <v>13</v>
      </c>
      <c r="B88" s="29" t="str">
        <f>IF($A88=$C$2,runs!B83," ")</f>
        <v>MS_St60e_U</v>
      </c>
      <c r="C88" s="29">
        <f>IF($A88=$C$2,runs!A83,1/0)</f>
        <v>107</v>
      </c>
      <c r="D88" s="29">
        <f>IF($A88=$C$2,runs!AT83,1/0)</f>
        <v>0</v>
      </c>
      <c r="E88" s="29">
        <f>IF($A88=$C$2,runs!AU83,1/0)</f>
        <v>4.8466210550233628E-8</v>
      </c>
      <c r="F88" s="29">
        <f>IF($A88=$C$2,runs!AX83,1/0)</f>
        <v>0</v>
      </c>
      <c r="G88" s="29">
        <f>IF($A88=$C$2,runs!AY83,1/0)</f>
        <v>6.0284504409729041E-8</v>
      </c>
      <c r="H88" s="29">
        <f>IF($A88=$C$2,runs!O83/runs!M83,1/0)</f>
        <v>1.1074177993856671E-14</v>
      </c>
      <c r="I88" s="29">
        <f>IF($A88=$C$2,runs!AR83,1/0)</f>
        <v>0</v>
      </c>
    </row>
    <row r="89" spans="1:9" x14ac:dyDescent="0.2">
      <c r="A89" s="29">
        <f>runs!C84</f>
        <v>14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IF($A89=$C$2,runs!AT84,1/0)</f>
        <v>#DIV/0!</v>
      </c>
      <c r="E89" s="29" t="e">
        <f>IF($A89=$C$2,runs!AU84,1/0)</f>
        <v>#DIV/0!</v>
      </c>
      <c r="F89" s="29" t="e">
        <f>IF($A89=$C$2,runs!AX84,1/0)</f>
        <v>#DIV/0!</v>
      </c>
      <c r="G89" s="29" t="e">
        <f>IF($A89=$C$2,runs!AY84,1/0)</f>
        <v>#DIV/0!</v>
      </c>
      <c r="H89" s="29" t="e">
        <f>IF($A89=$C$2,runs!O84/runs!M84,1/0)</f>
        <v>#DIV/0!</v>
      </c>
      <c r="I89" s="29" t="e">
        <f>IF($A89=$C$2,runs!AR84,1/0)</f>
        <v>#DIV/0!</v>
      </c>
    </row>
    <row r="90" spans="1:9" x14ac:dyDescent="0.2">
      <c r="A90" s="29">
        <f>runs!C85</f>
        <v>16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IF($A90=$C$2,runs!AT85,1/0)</f>
        <v>#DIV/0!</v>
      </c>
      <c r="E90" s="29" t="e">
        <f>IF($A90=$C$2,runs!AU85,1/0)</f>
        <v>#DIV/0!</v>
      </c>
      <c r="F90" s="29" t="e">
        <f>IF($A90=$C$2,runs!AX85,1/0)</f>
        <v>#DIV/0!</v>
      </c>
      <c r="G90" s="29" t="e">
        <f>IF($A90=$C$2,runs!AY85,1/0)</f>
        <v>#DIV/0!</v>
      </c>
      <c r="H90" s="29" t="e">
        <f>IF($A90=$C$2,runs!O85/runs!M85,1/0)</f>
        <v>#DIV/0!</v>
      </c>
      <c r="I90" s="29" t="e">
        <f>IF($A90=$C$2,runs!AR85,1/0)</f>
        <v>#DIV/0!</v>
      </c>
    </row>
    <row r="91" spans="1:9" x14ac:dyDescent="0.2">
      <c r="A91" s="29">
        <f>runs!C86</f>
        <v>17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IF($A91=$C$2,runs!AT86,1/0)</f>
        <v>#DIV/0!</v>
      </c>
      <c r="E91" s="29" t="e">
        <f>IF($A91=$C$2,runs!AU86,1/0)</f>
        <v>#DIV/0!</v>
      </c>
      <c r="F91" s="29" t="e">
        <f>IF($A91=$C$2,runs!AX86,1/0)</f>
        <v>#DIV/0!</v>
      </c>
      <c r="G91" s="29" t="e">
        <f>IF($A91=$C$2,runs!AY86,1/0)</f>
        <v>#DIV/0!</v>
      </c>
      <c r="H91" s="29" t="e">
        <f>IF($A91=$C$2,runs!O86/runs!M86,1/0)</f>
        <v>#DIV/0!</v>
      </c>
      <c r="I91" s="29" t="e">
        <f>IF($A91=$C$2,runs!AR86,1/0)</f>
        <v>#DIV/0!</v>
      </c>
    </row>
    <row r="92" spans="1:9" x14ac:dyDescent="0.2">
      <c r="A92" s="29">
        <f>runs!C87</f>
        <v>18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IF($A92=$C$2,runs!AT87,1/0)</f>
        <v>#DIV/0!</v>
      </c>
      <c r="E92" s="29" t="e">
        <f>IF($A92=$C$2,runs!AU87,1/0)</f>
        <v>#DIV/0!</v>
      </c>
      <c r="F92" s="29" t="e">
        <f>IF($A92=$C$2,runs!AX87,1/0)</f>
        <v>#DIV/0!</v>
      </c>
      <c r="G92" s="29" t="e">
        <f>IF($A92=$C$2,runs!AY87,1/0)</f>
        <v>#DIV/0!</v>
      </c>
      <c r="H92" s="29" t="e">
        <f>IF($A92=$C$2,runs!O87/runs!M87,1/0)</f>
        <v>#DIV/0!</v>
      </c>
      <c r="I92" s="29" t="e">
        <f>IF($A92=$C$2,runs!AR87,1/0)</f>
        <v>#DIV/0!</v>
      </c>
    </row>
    <row r="93" spans="1:9" x14ac:dyDescent="0.2">
      <c r="A93" s="29">
        <f>runs!C88</f>
        <v>30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IF($A93=$C$2,runs!AT88,1/0)</f>
        <v>#DIV/0!</v>
      </c>
      <c r="E93" s="29" t="e">
        <f>IF($A93=$C$2,runs!AU88,1/0)</f>
        <v>#DIV/0!</v>
      </c>
      <c r="F93" s="29" t="e">
        <f>IF($A93=$C$2,runs!AX88,1/0)</f>
        <v>#DIV/0!</v>
      </c>
      <c r="G93" s="29" t="e">
        <f>IF($A93=$C$2,runs!AY88,1/0)</f>
        <v>#DIV/0!</v>
      </c>
      <c r="H93" s="29" t="e">
        <f>IF($A93=$C$2,runs!O88/runs!M88,1/0)</f>
        <v>#DIV/0!</v>
      </c>
      <c r="I93" s="29" t="e">
        <f>IF($A93=$C$2,runs!AR88,1/0)</f>
        <v>#DIV/0!</v>
      </c>
    </row>
    <row r="94" spans="1:9" x14ac:dyDescent="0.2">
      <c r="A94" s="29">
        <f>runs!C89</f>
        <v>35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IF($A94=$C$2,runs!AT89,1/0)</f>
        <v>#DIV/0!</v>
      </c>
      <c r="E94" s="29" t="e">
        <f>IF($A94=$C$2,runs!AU89,1/0)</f>
        <v>#DIV/0!</v>
      </c>
      <c r="F94" s="29" t="e">
        <f>IF($A94=$C$2,runs!AX89,1/0)</f>
        <v>#DIV/0!</v>
      </c>
      <c r="G94" s="29" t="e">
        <f>IF($A94=$C$2,runs!AY89,1/0)</f>
        <v>#DIV/0!</v>
      </c>
      <c r="H94" s="29" t="e">
        <f>IF($A94=$C$2,runs!O89/runs!M89,1/0)</f>
        <v>#DIV/0!</v>
      </c>
      <c r="I94" s="29" t="e">
        <f>IF($A94=$C$2,runs!AR89,1/0)</f>
        <v>#DIV/0!</v>
      </c>
    </row>
    <row r="95" spans="1:9" x14ac:dyDescent="0.2">
      <c r="A95" s="29">
        <f>runs!C90</f>
        <v>30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IF($A95=$C$2,runs!AT90,1/0)</f>
        <v>#DIV/0!</v>
      </c>
      <c r="E95" s="29" t="e">
        <f>IF($A95=$C$2,runs!AU90,1/0)</f>
        <v>#DIV/0!</v>
      </c>
      <c r="F95" s="29" t="e">
        <f>IF($A95=$C$2,runs!AX90,1/0)</f>
        <v>#DIV/0!</v>
      </c>
      <c r="G95" s="29" t="e">
        <f>IF($A95=$C$2,runs!AY90,1/0)</f>
        <v>#DIV/0!</v>
      </c>
      <c r="H95" s="29" t="e">
        <f>IF($A95=$C$2,runs!O90/runs!M90,1/0)</f>
        <v>#DIV/0!</v>
      </c>
      <c r="I95" s="29" t="e">
        <f>IF($A95=$C$2,runs!AR90,1/0)</f>
        <v>#DIV/0!</v>
      </c>
    </row>
    <row r="96" spans="1:9" x14ac:dyDescent="0.2">
      <c r="A96" s="29">
        <f>runs!C91</f>
        <v>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IF($A96=$C$2,runs!AT91,1/0)</f>
        <v>#DIV/0!</v>
      </c>
      <c r="E96" s="29" t="e">
        <f>IF($A96=$C$2,runs!AU91,1/0)</f>
        <v>#DIV/0!</v>
      </c>
      <c r="F96" s="29" t="e">
        <f>IF($A96=$C$2,runs!AX91,1/0)</f>
        <v>#DIV/0!</v>
      </c>
      <c r="G96" s="29" t="e">
        <f>IF($A96=$C$2,runs!AY91,1/0)</f>
        <v>#DIV/0!</v>
      </c>
      <c r="H96" s="29" t="e">
        <f>IF($A96=$C$2,runs!O91/runs!M91,1/0)</f>
        <v>#DIV/0!</v>
      </c>
      <c r="I96" s="29" t="e">
        <f>IF($A96=$C$2,runs!AR91,1/0)</f>
        <v>#DIV/0!</v>
      </c>
    </row>
    <row r="97" spans="1:9" x14ac:dyDescent="0.2">
      <c r="A97" s="29">
        <f>runs!C92</f>
        <v>15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IF($A97=$C$2,runs!AT92,1/0)</f>
        <v>#DIV/0!</v>
      </c>
      <c r="E97" s="29" t="e">
        <f>IF($A97=$C$2,runs!AU92,1/0)</f>
        <v>#DIV/0!</v>
      </c>
      <c r="F97" s="29" t="e">
        <f>IF($A97=$C$2,runs!AX92,1/0)</f>
        <v>#DIV/0!</v>
      </c>
      <c r="G97" s="29" t="e">
        <f>IF($A97=$C$2,runs!AY92,1/0)</f>
        <v>#DIV/0!</v>
      </c>
      <c r="H97" s="29" t="e">
        <f>IF($A97=$C$2,runs!O92/runs!M92,1/0)</f>
        <v>#DIV/0!</v>
      </c>
      <c r="I97" s="29" t="e">
        <f>IF($A97=$C$2,runs!AR92,1/0)</f>
        <v>#DIV/0!</v>
      </c>
    </row>
    <row r="98" spans="1:9" x14ac:dyDescent="0.2">
      <c r="A98" s="29">
        <f>runs!C93</f>
        <v>0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IF($A98=$C$2,runs!AT93,1/0)</f>
        <v>#DIV/0!</v>
      </c>
      <c r="E98" s="29" t="e">
        <f>IF($A98=$C$2,runs!AU93,1/0)</f>
        <v>#DIV/0!</v>
      </c>
      <c r="F98" s="29" t="e">
        <f>IF($A98=$C$2,runs!AX93,1/0)</f>
        <v>#DIV/0!</v>
      </c>
      <c r="G98" s="29" t="e">
        <f>IF($A98=$C$2,runs!AY93,1/0)</f>
        <v>#DIV/0!</v>
      </c>
      <c r="H98" s="29" t="e">
        <f>IF($A98=$C$2,runs!O93/runs!M93,1/0)</f>
        <v>#DIV/0!</v>
      </c>
      <c r="I98" s="29" t="e">
        <f>IF($A98=$C$2,runs!AR93,1/0)</f>
        <v>#DIV/0!</v>
      </c>
    </row>
    <row r="99" spans="1:9" x14ac:dyDescent="0.2">
      <c r="A99" s="29">
        <f>runs!C94</f>
        <v>0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IF($A99=$C$2,runs!AT94,1/0)</f>
        <v>#DIV/0!</v>
      </c>
      <c r="E99" s="29" t="e">
        <f>IF($A99=$C$2,runs!AU94,1/0)</f>
        <v>#DIV/0!</v>
      </c>
      <c r="F99" s="29" t="e">
        <f>IF($A99=$C$2,runs!AX94,1/0)</f>
        <v>#DIV/0!</v>
      </c>
      <c r="G99" s="29" t="e">
        <f>IF($A99=$C$2,runs!AY94,1/0)</f>
        <v>#DIV/0!</v>
      </c>
      <c r="H99" s="29" t="e">
        <f>IF($A99=$C$2,runs!O94/runs!M94,1/0)</f>
        <v>#DIV/0!</v>
      </c>
      <c r="I99" s="29" t="e">
        <f>IF($A99=$C$2,runs!AR94,1/0)</f>
        <v>#DIV/0!</v>
      </c>
    </row>
    <row r="100" spans="1:9" x14ac:dyDescent="0.2">
      <c r="A100" s="29">
        <f>runs!C95</f>
        <v>0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IF($A100=$C$2,runs!AT95,1/0)</f>
        <v>#DIV/0!</v>
      </c>
      <c r="E100" s="29" t="e">
        <f>IF($A100=$C$2,runs!AU95,1/0)</f>
        <v>#DIV/0!</v>
      </c>
      <c r="F100" s="29" t="e">
        <f>IF($A100=$C$2,runs!AX95,1/0)</f>
        <v>#DIV/0!</v>
      </c>
      <c r="G100" s="29" t="e">
        <f>IF($A100=$C$2,runs!AY95,1/0)</f>
        <v>#DIV/0!</v>
      </c>
      <c r="H100" s="29" t="e">
        <f>IF($A100=$C$2,runs!O95/runs!M95,1/0)</f>
        <v>#DIV/0!</v>
      </c>
      <c r="I100" s="29" t="e">
        <f>IF($A100=$C$2,runs!AR95,1/0)</f>
        <v>#DIV/0!</v>
      </c>
    </row>
    <row r="101" spans="1:9" x14ac:dyDescent="0.2">
      <c r="A101" s="29">
        <f>runs!C96</f>
        <v>7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IF($A101=$C$2,runs!AT96,1/0)</f>
        <v>#DIV/0!</v>
      </c>
      <c r="E101" s="29" t="e">
        <f>IF($A101=$C$2,runs!AU96,1/0)</f>
        <v>#DIV/0!</v>
      </c>
      <c r="F101" s="29" t="e">
        <f>IF($A101=$C$2,runs!AX96,1/0)</f>
        <v>#DIV/0!</v>
      </c>
      <c r="G101" s="29" t="e">
        <f>IF($A101=$C$2,runs!AY96,1/0)</f>
        <v>#DIV/0!</v>
      </c>
      <c r="H101" s="29" t="e">
        <f>IF($A101=$C$2,runs!O96/runs!M96,1/0)</f>
        <v>#DIV/0!</v>
      </c>
      <c r="I101" s="29" t="e">
        <f>IF($A101=$C$2,runs!AR96,1/0)</f>
        <v>#DIV/0!</v>
      </c>
    </row>
    <row r="102" spans="1:9" x14ac:dyDescent="0.2">
      <c r="A102" s="29">
        <f>runs!C97</f>
        <v>8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IF($A102=$C$2,runs!AT97,1/0)</f>
        <v>#DIV/0!</v>
      </c>
      <c r="E102" s="29" t="e">
        <f>IF($A102=$C$2,runs!AU97,1/0)</f>
        <v>#DIV/0!</v>
      </c>
      <c r="F102" s="29" t="e">
        <f>IF($A102=$C$2,runs!AX97,1/0)</f>
        <v>#DIV/0!</v>
      </c>
      <c r="G102" s="29" t="e">
        <f>IF($A102=$C$2,runs!AY97,1/0)</f>
        <v>#DIV/0!</v>
      </c>
      <c r="H102" s="29" t="e">
        <f>IF($A102=$C$2,runs!O97/runs!M97,1/0)</f>
        <v>#DIV/0!</v>
      </c>
      <c r="I102" s="29" t="e">
        <f>IF($A102=$C$2,runs!AR97,1/0)</f>
        <v>#DIV/0!</v>
      </c>
    </row>
    <row r="103" spans="1:9" x14ac:dyDescent="0.2">
      <c r="A103" s="29">
        <f>runs!C98</f>
        <v>9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IF($A103=$C$2,runs!AT98,1/0)</f>
        <v>#DIV/0!</v>
      </c>
      <c r="E103" s="29" t="e">
        <f>IF($A103=$C$2,runs!AU98,1/0)</f>
        <v>#DIV/0!</v>
      </c>
      <c r="F103" s="29" t="e">
        <f>IF($A103=$C$2,runs!AX98,1/0)</f>
        <v>#DIV/0!</v>
      </c>
      <c r="G103" s="29" t="e">
        <f>IF($A103=$C$2,runs!AY98,1/0)</f>
        <v>#DIV/0!</v>
      </c>
      <c r="H103" s="29" t="e">
        <f>IF($A103=$C$2,runs!O98/runs!M98,1/0)</f>
        <v>#DIV/0!</v>
      </c>
      <c r="I103" s="29" t="e">
        <f>IF($A103=$C$2,runs!AR98,1/0)</f>
        <v>#DIV/0!</v>
      </c>
    </row>
    <row r="104" spans="1:9" x14ac:dyDescent="0.2">
      <c r="A104" s="29">
        <f>runs!C99</f>
        <v>10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IF($A104=$C$2,runs!AT99,1/0)</f>
        <v>#DIV/0!</v>
      </c>
      <c r="E104" s="29" t="e">
        <f>IF($A104=$C$2,runs!AU99,1/0)</f>
        <v>#DIV/0!</v>
      </c>
      <c r="F104" s="29" t="e">
        <f>IF($A104=$C$2,runs!AX99,1/0)</f>
        <v>#DIV/0!</v>
      </c>
      <c r="G104" s="29" t="e">
        <f>IF($A104=$C$2,runs!AY99,1/0)</f>
        <v>#DIV/0!</v>
      </c>
      <c r="H104" s="29" t="e">
        <f>IF($A104=$C$2,runs!O99/runs!M99,1/0)</f>
        <v>#DIV/0!</v>
      </c>
      <c r="I104" s="29" t="e">
        <f>IF($A104=$C$2,runs!AR99,1/0)</f>
        <v>#DIV/0!</v>
      </c>
    </row>
    <row r="105" spans="1:9" x14ac:dyDescent="0.2">
      <c r="A105" s="29">
        <f>runs!C100</f>
        <v>11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IF($A105=$C$2,runs!AT100,1/0)</f>
        <v>#DIV/0!</v>
      </c>
      <c r="E105" s="29" t="e">
        <f>IF($A105=$C$2,runs!AU100,1/0)</f>
        <v>#DIV/0!</v>
      </c>
      <c r="F105" s="29" t="e">
        <f>IF($A105=$C$2,runs!AX100,1/0)</f>
        <v>#DIV/0!</v>
      </c>
      <c r="G105" s="29" t="e">
        <f>IF($A105=$C$2,runs!AY100,1/0)</f>
        <v>#DIV/0!</v>
      </c>
      <c r="H105" s="29" t="e">
        <f>IF($A105=$C$2,runs!O100/runs!M100,1/0)</f>
        <v>#DIV/0!</v>
      </c>
      <c r="I105" s="29" t="e">
        <f>IF($A105=$C$2,runs!AR100,1/0)</f>
        <v>#DIV/0!</v>
      </c>
    </row>
    <row r="106" spans="1:9" x14ac:dyDescent="0.2">
      <c r="A106" s="29">
        <f>runs!C101</f>
        <v>12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IF($A106=$C$2,runs!AT101,1/0)</f>
        <v>#DIV/0!</v>
      </c>
      <c r="E106" s="29" t="e">
        <f>IF($A106=$C$2,runs!AU101,1/0)</f>
        <v>#DIV/0!</v>
      </c>
      <c r="F106" s="29" t="e">
        <f>IF($A106=$C$2,runs!AX101,1/0)</f>
        <v>#DIV/0!</v>
      </c>
      <c r="G106" s="29" t="e">
        <f>IF($A106=$C$2,runs!AY101,1/0)</f>
        <v>#DIV/0!</v>
      </c>
      <c r="H106" s="29" t="e">
        <f>IF($A106=$C$2,runs!O101/runs!M101,1/0)</f>
        <v>#DIV/0!</v>
      </c>
      <c r="I106" s="29" t="e">
        <f>IF($A106=$C$2,runs!AR101,1/0)</f>
        <v>#DIV/0!</v>
      </c>
    </row>
    <row r="107" spans="1:9" x14ac:dyDescent="0.2">
      <c r="A107" s="29">
        <f>runs!C102</f>
        <v>13</v>
      </c>
      <c r="B107" s="29" t="str">
        <f>IF($A107=$C$2,runs!B102," ")</f>
        <v>MS_St60e_U</v>
      </c>
      <c r="C107" s="29">
        <f>IF($A107=$C$2,runs!A102,1/0)</f>
        <v>135</v>
      </c>
      <c r="D107" s="29">
        <f>IF($A107=$C$2,runs!AT102,1/0)</f>
        <v>0</v>
      </c>
      <c r="E107" s="29">
        <f>IF($A107=$C$2,runs!AU102,1/0)</f>
        <v>2.3850660407266107E-8</v>
      </c>
      <c r="F107" s="29">
        <f>IF($A107=$C$2,runs!AX102,1/0)</f>
        <v>0</v>
      </c>
      <c r="G107" s="29">
        <f>IF($A107=$C$2,runs!AY102,1/0)</f>
        <v>2.8002140193444928E-8</v>
      </c>
      <c r="H107" s="29">
        <f>IF($A107=$C$2,runs!O102/runs!M102,1/0)</f>
        <v>2.2503504553113988E-14</v>
      </c>
      <c r="I107" s="29">
        <f>IF($A107=$C$2,runs!AR102,1/0)</f>
        <v>0</v>
      </c>
    </row>
    <row r="108" spans="1:9" x14ac:dyDescent="0.2">
      <c r="A108" s="29">
        <f>runs!C103</f>
        <v>14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IF($A108=$C$2,runs!AT103,1/0)</f>
        <v>#DIV/0!</v>
      </c>
      <c r="E108" s="29" t="e">
        <f>IF($A108=$C$2,runs!AU103,1/0)</f>
        <v>#DIV/0!</v>
      </c>
      <c r="F108" s="29" t="e">
        <f>IF($A108=$C$2,runs!AX103,1/0)</f>
        <v>#DIV/0!</v>
      </c>
      <c r="G108" s="29" t="e">
        <f>IF($A108=$C$2,runs!AY103,1/0)</f>
        <v>#DIV/0!</v>
      </c>
      <c r="H108" s="29" t="e">
        <f>IF($A108=$C$2,runs!O103/runs!M103,1/0)</f>
        <v>#DIV/0!</v>
      </c>
      <c r="I108" s="29" t="e">
        <f>IF($A108=$C$2,runs!AR103,1/0)</f>
        <v>#DIV/0!</v>
      </c>
    </row>
    <row r="109" spans="1:9" x14ac:dyDescent="0.2">
      <c r="A109" s="29">
        <f>runs!C104</f>
        <v>16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IF($A109=$C$2,runs!AT104,1/0)</f>
        <v>#DIV/0!</v>
      </c>
      <c r="E109" s="29" t="e">
        <f>IF($A109=$C$2,runs!AU104,1/0)</f>
        <v>#DIV/0!</v>
      </c>
      <c r="F109" s="29" t="e">
        <f>IF($A109=$C$2,runs!AX104,1/0)</f>
        <v>#DIV/0!</v>
      </c>
      <c r="G109" s="29" t="e">
        <f>IF($A109=$C$2,runs!AY104,1/0)</f>
        <v>#DIV/0!</v>
      </c>
      <c r="H109" s="29" t="e">
        <f>IF($A109=$C$2,runs!O104/runs!M104,1/0)</f>
        <v>#DIV/0!</v>
      </c>
      <c r="I109" s="29" t="e">
        <f>IF($A109=$C$2,runs!AR104,1/0)</f>
        <v>#DIV/0!</v>
      </c>
    </row>
    <row r="110" spans="1:9" x14ac:dyDescent="0.2">
      <c r="A110" s="29">
        <f>runs!C105</f>
        <v>17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IF($A110=$C$2,runs!AT105,1/0)</f>
        <v>#DIV/0!</v>
      </c>
      <c r="E110" s="29" t="e">
        <f>IF($A110=$C$2,runs!AU105,1/0)</f>
        <v>#DIV/0!</v>
      </c>
      <c r="F110" s="29" t="e">
        <f>IF($A110=$C$2,runs!AX105,1/0)</f>
        <v>#DIV/0!</v>
      </c>
      <c r="G110" s="29" t="e">
        <f>IF($A110=$C$2,runs!AY105,1/0)</f>
        <v>#DIV/0!</v>
      </c>
      <c r="H110" s="29" t="e">
        <f>IF($A110=$C$2,runs!O105/runs!M105,1/0)</f>
        <v>#DIV/0!</v>
      </c>
      <c r="I110" s="29" t="e">
        <f>IF($A110=$C$2,runs!AR105,1/0)</f>
        <v>#DIV/0!</v>
      </c>
    </row>
    <row r="111" spans="1:9" x14ac:dyDescent="0.2">
      <c r="A111" s="29">
        <f>runs!C106</f>
        <v>18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IF($A111=$C$2,runs!AT106,1/0)</f>
        <v>#DIV/0!</v>
      </c>
      <c r="E111" s="29" t="e">
        <f>IF($A111=$C$2,runs!AU106,1/0)</f>
        <v>#DIV/0!</v>
      </c>
      <c r="F111" s="29" t="e">
        <f>IF($A111=$C$2,runs!AX106,1/0)</f>
        <v>#DIV/0!</v>
      </c>
      <c r="G111" s="29" t="e">
        <f>IF($A111=$C$2,runs!AY106,1/0)</f>
        <v>#DIV/0!</v>
      </c>
      <c r="H111" s="29" t="e">
        <f>IF($A111=$C$2,runs!O106/runs!M106,1/0)</f>
        <v>#DIV/0!</v>
      </c>
      <c r="I111" s="29" t="e">
        <f>IF($A111=$C$2,runs!AR106,1/0)</f>
        <v>#DIV/0!</v>
      </c>
    </row>
    <row r="112" spans="1:9" x14ac:dyDescent="0.2">
      <c r="A112" s="29">
        <f>runs!C107</f>
        <v>30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IF($A112=$C$2,runs!AT107,1/0)</f>
        <v>#DIV/0!</v>
      </c>
      <c r="E112" s="29" t="e">
        <f>IF($A112=$C$2,runs!AU107,1/0)</f>
        <v>#DIV/0!</v>
      </c>
      <c r="F112" s="29" t="e">
        <f>IF($A112=$C$2,runs!AX107,1/0)</f>
        <v>#DIV/0!</v>
      </c>
      <c r="G112" s="29" t="e">
        <f>IF($A112=$C$2,runs!AY107,1/0)</f>
        <v>#DIV/0!</v>
      </c>
      <c r="H112" s="29" t="e">
        <f>IF($A112=$C$2,runs!O107/runs!M107,1/0)</f>
        <v>#DIV/0!</v>
      </c>
      <c r="I112" s="29" t="e">
        <f>IF($A112=$C$2,runs!AR107,1/0)</f>
        <v>#DIV/0!</v>
      </c>
    </row>
    <row r="113" spans="1:9" x14ac:dyDescent="0.2">
      <c r="A113" s="29">
        <f>runs!C108</f>
        <v>35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IF($A113=$C$2,runs!AT108,1/0)</f>
        <v>#DIV/0!</v>
      </c>
      <c r="E113" s="29" t="e">
        <f>IF($A113=$C$2,runs!AU108,1/0)</f>
        <v>#DIV/0!</v>
      </c>
      <c r="F113" s="29" t="e">
        <f>IF($A113=$C$2,runs!AX108,1/0)</f>
        <v>#DIV/0!</v>
      </c>
      <c r="G113" s="29" t="e">
        <f>IF($A113=$C$2,runs!AY108,1/0)</f>
        <v>#DIV/0!</v>
      </c>
      <c r="H113" s="29" t="e">
        <f>IF($A113=$C$2,runs!O108/runs!M108,1/0)</f>
        <v>#DIV/0!</v>
      </c>
      <c r="I113" s="29" t="e">
        <f>IF($A113=$C$2,runs!AR108,1/0)</f>
        <v>#DIV/0!</v>
      </c>
    </row>
    <row r="114" spans="1:9" x14ac:dyDescent="0.2">
      <c r="A114" s="29">
        <f>runs!C109</f>
        <v>30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IF($A114=$C$2,runs!AT109,1/0)</f>
        <v>#DIV/0!</v>
      </c>
      <c r="E114" s="29" t="e">
        <f>IF($A114=$C$2,runs!AU109,1/0)</f>
        <v>#DIV/0!</v>
      </c>
      <c r="F114" s="29" t="e">
        <f>IF($A114=$C$2,runs!AX109,1/0)</f>
        <v>#DIV/0!</v>
      </c>
      <c r="G114" s="29" t="e">
        <f>IF($A114=$C$2,runs!AY109,1/0)</f>
        <v>#DIV/0!</v>
      </c>
      <c r="H114" s="29" t="e">
        <f>IF($A114=$C$2,runs!O109/runs!M109,1/0)</f>
        <v>#DIV/0!</v>
      </c>
      <c r="I114" s="29" t="e">
        <f>IF($A114=$C$2,runs!AR109,1/0)</f>
        <v>#DIV/0!</v>
      </c>
    </row>
    <row r="115" spans="1:9" x14ac:dyDescent="0.2">
      <c r="A115" s="29">
        <f>runs!C110</f>
        <v>0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IF($A115=$C$2,runs!AT110,1/0)</f>
        <v>#DIV/0!</v>
      </c>
      <c r="E115" s="29" t="e">
        <f>IF($A115=$C$2,runs!AU110,1/0)</f>
        <v>#DIV/0!</v>
      </c>
      <c r="F115" s="29" t="e">
        <f>IF($A115=$C$2,runs!AX110,1/0)</f>
        <v>#DIV/0!</v>
      </c>
      <c r="G115" s="29" t="e">
        <f>IF($A115=$C$2,runs!AY110,1/0)</f>
        <v>#DIV/0!</v>
      </c>
      <c r="H115" s="29" t="e">
        <f>IF($A115=$C$2,runs!O110/runs!M110,1/0)</f>
        <v>#DIV/0!</v>
      </c>
      <c r="I115" s="29" t="e">
        <f>IF($A115=$C$2,runs!AR110,1/0)</f>
        <v>#DIV/0!</v>
      </c>
    </row>
    <row r="116" spans="1:9" x14ac:dyDescent="0.2">
      <c r="A116" s="29">
        <f>runs!C111</f>
        <v>15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IF($A116=$C$2,runs!AT111,1/0)</f>
        <v>#DIV/0!</v>
      </c>
      <c r="E116" s="29" t="e">
        <f>IF($A116=$C$2,runs!AU111,1/0)</f>
        <v>#DIV/0!</v>
      </c>
      <c r="F116" s="29" t="e">
        <f>IF($A116=$C$2,runs!AX111,1/0)</f>
        <v>#DIV/0!</v>
      </c>
      <c r="G116" s="29" t="e">
        <f>IF($A116=$C$2,runs!AY111,1/0)</f>
        <v>#DIV/0!</v>
      </c>
      <c r="H116" s="29" t="e">
        <f>IF($A116=$C$2,runs!O111/runs!M111,1/0)</f>
        <v>#DIV/0!</v>
      </c>
      <c r="I116" s="29" t="e">
        <f>IF($A116=$C$2,runs!AR111,1/0)</f>
        <v>#DIV/0!</v>
      </c>
    </row>
    <row r="117" spans="1:9" x14ac:dyDescent="0.2">
      <c r="A117" s="29">
        <f>runs!C112</f>
        <v>0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IF($A117=$C$2,runs!AT112,1/0)</f>
        <v>#DIV/0!</v>
      </c>
      <c r="E117" s="29" t="e">
        <f>IF($A117=$C$2,runs!AU112,1/0)</f>
        <v>#DIV/0!</v>
      </c>
      <c r="F117" s="29" t="e">
        <f>IF($A117=$C$2,runs!AX112,1/0)</f>
        <v>#DIV/0!</v>
      </c>
      <c r="G117" s="29" t="e">
        <f>IF($A117=$C$2,runs!AY112,1/0)</f>
        <v>#DIV/0!</v>
      </c>
      <c r="H117" s="29" t="e">
        <f>IF($A117=$C$2,runs!O112/runs!M112,1/0)</f>
        <v>#DIV/0!</v>
      </c>
      <c r="I117" s="29" t="e">
        <f>IF($A117=$C$2,runs!AR112,1/0)</f>
        <v>#DIV/0!</v>
      </c>
    </row>
    <row r="118" spans="1:9" x14ac:dyDescent="0.2">
      <c r="A118" s="29">
        <f>runs!C113</f>
        <v>0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IF($A118=$C$2,runs!AT113,1/0)</f>
        <v>#DIV/0!</v>
      </c>
      <c r="E118" s="29" t="e">
        <f>IF($A118=$C$2,runs!AU113,1/0)</f>
        <v>#DIV/0!</v>
      </c>
      <c r="F118" s="29" t="e">
        <f>IF($A118=$C$2,runs!AX113,1/0)</f>
        <v>#DIV/0!</v>
      </c>
      <c r="G118" s="29" t="e">
        <f>IF($A118=$C$2,runs!AY113,1/0)</f>
        <v>#DIV/0!</v>
      </c>
      <c r="H118" s="29" t="e">
        <f>IF($A118=$C$2,runs!O113/runs!M113,1/0)</f>
        <v>#DIV/0!</v>
      </c>
      <c r="I118" s="29" t="e">
        <f>IF($A118=$C$2,runs!AR113,1/0)</f>
        <v>#DIV/0!</v>
      </c>
    </row>
    <row r="119" spans="1:9" x14ac:dyDescent="0.2">
      <c r="A119" s="29">
        <f>runs!C114</f>
        <v>0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IF($A119=$C$2,runs!AT114,1/0)</f>
        <v>#DIV/0!</v>
      </c>
      <c r="E119" s="29" t="e">
        <f>IF($A119=$C$2,runs!AU114,1/0)</f>
        <v>#DIV/0!</v>
      </c>
      <c r="F119" s="29" t="e">
        <f>IF($A119=$C$2,runs!AX114,1/0)</f>
        <v>#DIV/0!</v>
      </c>
      <c r="G119" s="29" t="e">
        <f>IF($A119=$C$2,runs!AY114,1/0)</f>
        <v>#DIV/0!</v>
      </c>
      <c r="H119" s="29" t="e">
        <f>IF($A119=$C$2,runs!O114/runs!M114,1/0)</f>
        <v>#DIV/0!</v>
      </c>
      <c r="I119" s="29" t="e">
        <f>IF($A119=$C$2,runs!AR114,1/0)</f>
        <v>#DIV/0!</v>
      </c>
    </row>
    <row r="120" spans="1:9" x14ac:dyDescent="0.2">
      <c r="A120" s="29">
        <f>runs!C115</f>
        <v>7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IF($A120=$C$2,runs!AT115,1/0)</f>
        <v>#DIV/0!</v>
      </c>
      <c r="E120" s="29" t="e">
        <f>IF($A120=$C$2,runs!AU115,1/0)</f>
        <v>#DIV/0!</v>
      </c>
      <c r="F120" s="29" t="e">
        <f>IF($A120=$C$2,runs!AX115,1/0)</f>
        <v>#DIV/0!</v>
      </c>
      <c r="G120" s="29" t="e">
        <f>IF($A120=$C$2,runs!AY115,1/0)</f>
        <v>#DIV/0!</v>
      </c>
      <c r="H120" s="29" t="e">
        <f>IF($A120=$C$2,runs!O115/runs!M115,1/0)</f>
        <v>#DIV/0!</v>
      </c>
      <c r="I120" s="29" t="e">
        <f>IF($A120=$C$2,runs!AR115,1/0)</f>
        <v>#DIV/0!</v>
      </c>
    </row>
    <row r="121" spans="1:9" x14ac:dyDescent="0.2">
      <c r="A121" s="29">
        <f>runs!C116</f>
        <v>8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IF($A121=$C$2,runs!AT116,1/0)</f>
        <v>#DIV/0!</v>
      </c>
      <c r="E121" s="29" t="e">
        <f>IF($A121=$C$2,runs!AU116,1/0)</f>
        <v>#DIV/0!</v>
      </c>
      <c r="F121" s="29" t="e">
        <f>IF($A121=$C$2,runs!AX116,1/0)</f>
        <v>#DIV/0!</v>
      </c>
      <c r="G121" s="29" t="e">
        <f>IF($A121=$C$2,runs!AY116,1/0)</f>
        <v>#DIV/0!</v>
      </c>
      <c r="H121" s="29" t="e">
        <f>IF($A121=$C$2,runs!O116/runs!M116,1/0)</f>
        <v>#DIV/0!</v>
      </c>
      <c r="I121" s="29" t="e">
        <f>IF($A121=$C$2,runs!AR116,1/0)</f>
        <v>#DIV/0!</v>
      </c>
    </row>
    <row r="122" spans="1:9" x14ac:dyDescent="0.2">
      <c r="A122" s="29">
        <f>runs!C117</f>
        <v>9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IF($A122=$C$2,runs!AT117,1/0)</f>
        <v>#DIV/0!</v>
      </c>
      <c r="E122" s="29" t="e">
        <f>IF($A122=$C$2,runs!AU117,1/0)</f>
        <v>#DIV/0!</v>
      </c>
      <c r="F122" s="29" t="e">
        <f>IF($A122=$C$2,runs!AX117,1/0)</f>
        <v>#DIV/0!</v>
      </c>
      <c r="G122" s="29" t="e">
        <f>IF($A122=$C$2,runs!AY117,1/0)</f>
        <v>#DIV/0!</v>
      </c>
      <c r="H122" s="29" t="e">
        <f>IF($A122=$C$2,runs!O117/runs!M117,1/0)</f>
        <v>#DIV/0!</v>
      </c>
      <c r="I122" s="29" t="e">
        <f>IF($A122=$C$2,runs!AR117,1/0)</f>
        <v>#DIV/0!</v>
      </c>
    </row>
    <row r="123" spans="1:9" x14ac:dyDescent="0.2">
      <c r="A123" s="29">
        <f>runs!C118</f>
        <v>10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IF($A123=$C$2,runs!AT118,1/0)</f>
        <v>#DIV/0!</v>
      </c>
      <c r="E123" s="29" t="e">
        <f>IF($A123=$C$2,runs!AU118,1/0)</f>
        <v>#DIV/0!</v>
      </c>
      <c r="F123" s="29" t="e">
        <f>IF($A123=$C$2,runs!AX118,1/0)</f>
        <v>#DIV/0!</v>
      </c>
      <c r="G123" s="29" t="e">
        <f>IF($A123=$C$2,runs!AY118,1/0)</f>
        <v>#DIV/0!</v>
      </c>
      <c r="H123" s="29" t="e">
        <f>IF($A123=$C$2,runs!O118/runs!M118,1/0)</f>
        <v>#DIV/0!</v>
      </c>
      <c r="I123" s="29" t="e">
        <f>IF($A123=$C$2,runs!AR118,1/0)</f>
        <v>#DIV/0!</v>
      </c>
    </row>
    <row r="124" spans="1:9" x14ac:dyDescent="0.2">
      <c r="A124" s="29">
        <f>runs!C119</f>
        <v>11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IF($A124=$C$2,runs!AT119,1/0)</f>
        <v>#DIV/0!</v>
      </c>
      <c r="E124" s="29" t="e">
        <f>IF($A124=$C$2,runs!AU119,1/0)</f>
        <v>#DIV/0!</v>
      </c>
      <c r="F124" s="29" t="e">
        <f>IF($A124=$C$2,runs!AX119,1/0)</f>
        <v>#DIV/0!</v>
      </c>
      <c r="G124" s="29" t="e">
        <f>IF($A124=$C$2,runs!AY119,1/0)</f>
        <v>#DIV/0!</v>
      </c>
      <c r="H124" s="29" t="e">
        <f>IF($A124=$C$2,runs!O119/runs!M119,1/0)</f>
        <v>#DIV/0!</v>
      </c>
      <c r="I124" s="29" t="e">
        <f>IF($A124=$C$2,runs!AR119,1/0)</f>
        <v>#DIV/0!</v>
      </c>
    </row>
    <row r="125" spans="1:9" x14ac:dyDescent="0.2">
      <c r="A125" s="29">
        <f>runs!C120</f>
        <v>12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IF($A125=$C$2,runs!AT120,1/0)</f>
        <v>#DIV/0!</v>
      </c>
      <c r="E125" s="29" t="e">
        <f>IF($A125=$C$2,runs!AU120,1/0)</f>
        <v>#DIV/0!</v>
      </c>
      <c r="F125" s="29" t="e">
        <f>IF($A125=$C$2,runs!AX120,1/0)</f>
        <v>#DIV/0!</v>
      </c>
      <c r="G125" s="29" t="e">
        <f>IF($A125=$C$2,runs!AY120,1/0)</f>
        <v>#DIV/0!</v>
      </c>
      <c r="H125" s="29" t="e">
        <f>IF($A125=$C$2,runs!O120/runs!M120,1/0)</f>
        <v>#DIV/0!</v>
      </c>
      <c r="I125" s="29" t="e">
        <f>IF($A125=$C$2,runs!AR120,1/0)</f>
        <v>#DIV/0!</v>
      </c>
    </row>
    <row r="126" spans="1:9" x14ac:dyDescent="0.2">
      <c r="A126" s="29">
        <f>runs!C121</f>
        <v>13</v>
      </c>
      <c r="B126" s="29" t="str">
        <f>IF($A126=$C$2,runs!B121," ")</f>
        <v>MS_St60e_U</v>
      </c>
      <c r="C126" s="29">
        <f>IF($A126=$C$2,runs!A121,1/0)</f>
        <v>163</v>
      </c>
      <c r="D126" s="29">
        <f>IF($A126=$C$2,runs!AT121,1/0)</f>
        <v>3.5355617105365554E-8</v>
      </c>
      <c r="E126" s="29">
        <f>IF($A126=$C$2,runs!AU121,1/0)</f>
        <v>5.0000393216478163E-8</v>
      </c>
      <c r="F126" s="29">
        <f>IF($A126=$C$2,runs!AX121,1/0)</f>
        <v>4.529455461936231E-8</v>
      </c>
      <c r="G126" s="29">
        <f>IF($A126=$C$2,runs!AY121,1/0)</f>
        <v>6.4056173444351109E-8</v>
      </c>
      <c r="H126" s="29">
        <f>IF($A126=$C$2,runs!O121/runs!M121,1/0)</f>
        <v>1.5180712082764004E-14</v>
      </c>
      <c r="I126" s="29">
        <f>IF($A126=$C$2,runs!AR121,1/0)</f>
        <v>1.1166384715452602E-3</v>
      </c>
    </row>
    <row r="127" spans="1:9" x14ac:dyDescent="0.2">
      <c r="A127" s="29">
        <f>runs!C122</f>
        <v>14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IF($A127=$C$2,runs!AT122,1/0)</f>
        <v>#DIV/0!</v>
      </c>
      <c r="E127" s="29" t="e">
        <f>IF($A127=$C$2,runs!AU122,1/0)</f>
        <v>#DIV/0!</v>
      </c>
      <c r="F127" s="29" t="e">
        <f>IF($A127=$C$2,runs!AX122,1/0)</f>
        <v>#DIV/0!</v>
      </c>
      <c r="G127" s="29" t="e">
        <f>IF($A127=$C$2,runs!AY122,1/0)</f>
        <v>#DIV/0!</v>
      </c>
      <c r="H127" s="29" t="e">
        <f>IF($A127=$C$2,runs!O122/runs!M122,1/0)</f>
        <v>#DIV/0!</v>
      </c>
      <c r="I127" s="29" t="e">
        <f>IF($A127=$C$2,runs!AR122,1/0)</f>
        <v>#DIV/0!</v>
      </c>
    </row>
    <row r="128" spans="1:9" x14ac:dyDescent="0.2">
      <c r="A128" s="29">
        <f>runs!C123</f>
        <v>16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IF($A128=$C$2,runs!AT123,1/0)</f>
        <v>#DIV/0!</v>
      </c>
      <c r="E128" s="29" t="e">
        <f>IF($A128=$C$2,runs!AU123,1/0)</f>
        <v>#DIV/0!</v>
      </c>
      <c r="F128" s="29" t="e">
        <f>IF($A128=$C$2,runs!AX123,1/0)</f>
        <v>#DIV/0!</v>
      </c>
      <c r="G128" s="29" t="e">
        <f>IF($A128=$C$2,runs!AY123,1/0)</f>
        <v>#DIV/0!</v>
      </c>
      <c r="H128" s="29" t="e">
        <f>IF($A128=$C$2,runs!O123/runs!M123,1/0)</f>
        <v>#DIV/0!</v>
      </c>
      <c r="I128" s="29" t="e">
        <f>IF($A128=$C$2,runs!AR123,1/0)</f>
        <v>#DIV/0!</v>
      </c>
    </row>
    <row r="129" spans="1:9" x14ac:dyDescent="0.2">
      <c r="A129" s="29">
        <f>runs!C124</f>
        <v>17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IF($A129=$C$2,runs!AT124,1/0)</f>
        <v>#DIV/0!</v>
      </c>
      <c r="E129" s="29" t="e">
        <f>IF($A129=$C$2,runs!AU124,1/0)</f>
        <v>#DIV/0!</v>
      </c>
      <c r="F129" s="29" t="e">
        <f>IF($A129=$C$2,runs!AX124,1/0)</f>
        <v>#DIV/0!</v>
      </c>
      <c r="G129" s="29" t="e">
        <f>IF($A129=$C$2,runs!AY124,1/0)</f>
        <v>#DIV/0!</v>
      </c>
      <c r="H129" s="29" t="e">
        <f>IF($A129=$C$2,runs!O124/runs!M124,1/0)</f>
        <v>#DIV/0!</v>
      </c>
      <c r="I129" s="29" t="e">
        <f>IF($A129=$C$2,runs!AR124,1/0)</f>
        <v>#DIV/0!</v>
      </c>
    </row>
    <row r="130" spans="1:9" x14ac:dyDescent="0.2">
      <c r="A130" s="29">
        <f>runs!C125</f>
        <v>18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IF($A130=$C$2,runs!AT125,1/0)</f>
        <v>#DIV/0!</v>
      </c>
      <c r="E130" s="29" t="e">
        <f>IF($A130=$C$2,runs!AU125,1/0)</f>
        <v>#DIV/0!</v>
      </c>
      <c r="F130" s="29" t="e">
        <f>IF($A130=$C$2,runs!AX125,1/0)</f>
        <v>#DIV/0!</v>
      </c>
      <c r="G130" s="29" t="e">
        <f>IF($A130=$C$2,runs!AY125,1/0)</f>
        <v>#DIV/0!</v>
      </c>
      <c r="H130" s="29" t="e">
        <f>IF($A130=$C$2,runs!O125/runs!M125,1/0)</f>
        <v>#DIV/0!</v>
      </c>
      <c r="I130" s="29" t="e">
        <f>IF($A130=$C$2,runs!AR125,1/0)</f>
        <v>#DIV/0!</v>
      </c>
    </row>
    <row r="131" spans="1:9" x14ac:dyDescent="0.2">
      <c r="A131" s="29">
        <f>runs!C126</f>
        <v>30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IF($A131=$C$2,runs!AT126,1/0)</f>
        <v>#DIV/0!</v>
      </c>
      <c r="E131" s="29" t="e">
        <f>IF($A131=$C$2,runs!AU126,1/0)</f>
        <v>#DIV/0!</v>
      </c>
      <c r="F131" s="29" t="e">
        <f>IF($A131=$C$2,runs!AX126,1/0)</f>
        <v>#DIV/0!</v>
      </c>
      <c r="G131" s="29" t="e">
        <f>IF($A131=$C$2,runs!AY126,1/0)</f>
        <v>#DIV/0!</v>
      </c>
      <c r="H131" s="29" t="e">
        <f>IF($A131=$C$2,runs!O126/runs!M126,1/0)</f>
        <v>#DIV/0!</v>
      </c>
      <c r="I131" s="29" t="e">
        <f>IF($A131=$C$2,runs!AR126,1/0)</f>
        <v>#DIV/0!</v>
      </c>
    </row>
    <row r="132" spans="1:9" x14ac:dyDescent="0.2">
      <c r="A132" s="29">
        <f>runs!C127</f>
        <v>35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IF($A132=$C$2,runs!AT127,1/0)</f>
        <v>#DIV/0!</v>
      </c>
      <c r="E132" s="29" t="e">
        <f>IF($A132=$C$2,runs!AU127,1/0)</f>
        <v>#DIV/0!</v>
      </c>
      <c r="F132" s="29" t="e">
        <f>IF($A132=$C$2,runs!AX127,1/0)</f>
        <v>#DIV/0!</v>
      </c>
      <c r="G132" s="29" t="e">
        <f>IF($A132=$C$2,runs!AY127,1/0)</f>
        <v>#DIV/0!</v>
      </c>
      <c r="H132" s="29" t="e">
        <f>IF($A132=$C$2,runs!O127/runs!M127,1/0)</f>
        <v>#DIV/0!</v>
      </c>
      <c r="I132" s="29" t="e">
        <f>IF($A132=$C$2,runs!AR127,1/0)</f>
        <v>#DIV/0!</v>
      </c>
    </row>
    <row r="133" spans="1:9" x14ac:dyDescent="0.2">
      <c r="A133" s="29">
        <f>runs!C128</f>
        <v>30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IF($A133=$C$2,runs!AT128,1/0)</f>
        <v>#DIV/0!</v>
      </c>
      <c r="E133" s="29" t="e">
        <f>IF($A133=$C$2,runs!AU128,1/0)</f>
        <v>#DIV/0!</v>
      </c>
      <c r="F133" s="29" t="e">
        <f>IF($A133=$C$2,runs!AX128,1/0)</f>
        <v>#DIV/0!</v>
      </c>
      <c r="G133" s="29" t="e">
        <f>IF($A133=$C$2,runs!AY128,1/0)</f>
        <v>#DIV/0!</v>
      </c>
      <c r="H133" s="29" t="e">
        <f>IF($A133=$C$2,runs!O128/runs!M128,1/0)</f>
        <v>#DIV/0!</v>
      </c>
      <c r="I133" s="29" t="e">
        <f>IF($A133=$C$2,runs!AR128,1/0)</f>
        <v>#DIV/0!</v>
      </c>
    </row>
    <row r="134" spans="1:9" x14ac:dyDescent="0.2">
      <c r="A134" s="29">
        <f>runs!C129</f>
        <v>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IF($A134=$C$2,runs!AT129,1/0)</f>
        <v>#DIV/0!</v>
      </c>
      <c r="E134" s="29" t="e">
        <f>IF($A134=$C$2,runs!AU129,1/0)</f>
        <v>#DIV/0!</v>
      </c>
      <c r="F134" s="29" t="e">
        <f>IF($A134=$C$2,runs!AX129,1/0)</f>
        <v>#DIV/0!</v>
      </c>
      <c r="G134" s="29" t="e">
        <f>IF($A134=$C$2,runs!AY129,1/0)</f>
        <v>#DIV/0!</v>
      </c>
      <c r="H134" s="29" t="e">
        <f>IF($A134=$C$2,runs!O129/runs!M129,1/0)</f>
        <v>#DIV/0!</v>
      </c>
      <c r="I134" s="29" t="e">
        <f>IF($A134=$C$2,runs!AR129,1/0)</f>
        <v>#DIV/0!</v>
      </c>
    </row>
    <row r="135" spans="1:9" x14ac:dyDescent="0.2">
      <c r="A135" s="29">
        <f>runs!C130</f>
        <v>15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IF($A135=$C$2,runs!AT130,1/0)</f>
        <v>#DIV/0!</v>
      </c>
      <c r="E135" s="29" t="e">
        <f>IF($A135=$C$2,runs!AU130,1/0)</f>
        <v>#DIV/0!</v>
      </c>
      <c r="F135" s="29" t="e">
        <f>IF($A135=$C$2,runs!AX130,1/0)</f>
        <v>#DIV/0!</v>
      </c>
      <c r="G135" s="29" t="e">
        <f>IF($A135=$C$2,runs!AY130,1/0)</f>
        <v>#DIV/0!</v>
      </c>
      <c r="H135" s="29" t="e">
        <f>IF($A135=$C$2,runs!O130/runs!M130,1/0)</f>
        <v>#DIV/0!</v>
      </c>
      <c r="I135" s="29" t="e">
        <f>IF($A135=$C$2,runs!AR130,1/0)</f>
        <v>#DIV/0!</v>
      </c>
    </row>
    <row r="136" spans="1:9" x14ac:dyDescent="0.2">
      <c r="A136" s="29">
        <f>runs!C131</f>
        <v>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IF($A136=$C$2,runs!AT131,1/0)</f>
        <v>#DIV/0!</v>
      </c>
      <c r="E136" s="29" t="e">
        <f>IF($A136=$C$2,runs!AU131,1/0)</f>
        <v>#DIV/0!</v>
      </c>
      <c r="F136" s="29" t="e">
        <f>IF($A136=$C$2,runs!AX131,1/0)</f>
        <v>#DIV/0!</v>
      </c>
      <c r="G136" s="29" t="e">
        <f>IF($A136=$C$2,runs!AY131,1/0)</f>
        <v>#DIV/0!</v>
      </c>
      <c r="H136" s="29" t="e">
        <f>IF($A136=$C$2,runs!O131/runs!M131,1/0)</f>
        <v>#DIV/0!</v>
      </c>
      <c r="I136" s="29" t="e">
        <f>IF($A136=$C$2,runs!AR131,1/0)</f>
        <v>#DIV/0!</v>
      </c>
    </row>
    <row r="137" spans="1:9" x14ac:dyDescent="0.2">
      <c r="A137" s="29">
        <f>runs!C132</f>
        <v>0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IF($A137=$C$2,runs!AT132,1/0)</f>
        <v>#DIV/0!</v>
      </c>
      <c r="E137" s="29" t="e">
        <f>IF($A137=$C$2,runs!AU132,1/0)</f>
        <v>#DIV/0!</v>
      </c>
      <c r="F137" s="29" t="e">
        <f>IF($A137=$C$2,runs!AX132,1/0)</f>
        <v>#DIV/0!</v>
      </c>
      <c r="G137" s="29" t="e">
        <f>IF($A137=$C$2,runs!AY132,1/0)</f>
        <v>#DIV/0!</v>
      </c>
      <c r="H137" s="29" t="e">
        <f>IF($A137=$C$2,runs!O132/runs!M132,1/0)</f>
        <v>#DIV/0!</v>
      </c>
      <c r="I137" s="29" t="e">
        <f>IF($A137=$C$2,runs!AR132,1/0)</f>
        <v>#DIV/0!</v>
      </c>
    </row>
    <row r="138" spans="1:9" x14ac:dyDescent="0.2">
      <c r="A138" s="29">
        <f>runs!C133</f>
        <v>0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IF($A138=$C$2,runs!AT133,1/0)</f>
        <v>#DIV/0!</v>
      </c>
      <c r="E138" s="29" t="e">
        <f>IF($A138=$C$2,runs!AU133,1/0)</f>
        <v>#DIV/0!</v>
      </c>
      <c r="F138" s="29" t="e">
        <f>IF($A138=$C$2,runs!AX133,1/0)</f>
        <v>#DIV/0!</v>
      </c>
      <c r="G138" s="29" t="e">
        <f>IF($A138=$C$2,runs!AY133,1/0)</f>
        <v>#DIV/0!</v>
      </c>
      <c r="H138" s="29" t="e">
        <f>IF($A138=$C$2,runs!O133/runs!M133,1/0)</f>
        <v>#DIV/0!</v>
      </c>
      <c r="I138" s="29" t="e">
        <f>IF($A138=$C$2,runs!AR133,1/0)</f>
        <v>#DIV/0!</v>
      </c>
    </row>
    <row r="139" spans="1:9" x14ac:dyDescent="0.2">
      <c r="A139" s="29">
        <f>runs!C134</f>
        <v>7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IF($A139=$C$2,runs!AT134,1/0)</f>
        <v>#DIV/0!</v>
      </c>
      <c r="E139" s="29" t="e">
        <f>IF($A139=$C$2,runs!AU134,1/0)</f>
        <v>#DIV/0!</v>
      </c>
      <c r="F139" s="29" t="e">
        <f>IF($A139=$C$2,runs!AX134,1/0)</f>
        <v>#DIV/0!</v>
      </c>
      <c r="G139" s="29" t="e">
        <f>IF($A139=$C$2,runs!AY134,1/0)</f>
        <v>#DIV/0!</v>
      </c>
      <c r="H139" s="29" t="e">
        <f>IF($A139=$C$2,runs!O134/runs!M134,1/0)</f>
        <v>#DIV/0!</v>
      </c>
      <c r="I139" s="29" t="e">
        <f>IF($A139=$C$2,runs!AR134,1/0)</f>
        <v>#DIV/0!</v>
      </c>
    </row>
    <row r="140" spans="1:9" x14ac:dyDescent="0.2">
      <c r="A140" s="29">
        <f>runs!C135</f>
        <v>8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IF($A140=$C$2,runs!AT135,1/0)</f>
        <v>#DIV/0!</v>
      </c>
      <c r="E140" s="29" t="e">
        <f>IF($A140=$C$2,runs!AU135,1/0)</f>
        <v>#DIV/0!</v>
      </c>
      <c r="F140" s="29" t="e">
        <f>IF($A140=$C$2,runs!AX135,1/0)</f>
        <v>#DIV/0!</v>
      </c>
      <c r="G140" s="29" t="e">
        <f>IF($A140=$C$2,runs!AY135,1/0)</f>
        <v>#DIV/0!</v>
      </c>
      <c r="H140" s="29" t="e">
        <f>IF($A140=$C$2,runs!O135/runs!M135,1/0)</f>
        <v>#DIV/0!</v>
      </c>
      <c r="I140" s="29" t="e">
        <f>IF($A140=$C$2,runs!AR135,1/0)</f>
        <v>#DIV/0!</v>
      </c>
    </row>
    <row r="141" spans="1:9" x14ac:dyDescent="0.2">
      <c r="A141" s="29">
        <f>runs!C136</f>
        <v>9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IF($A141=$C$2,runs!AT136,1/0)</f>
        <v>#DIV/0!</v>
      </c>
      <c r="E141" s="29" t="e">
        <f>IF($A141=$C$2,runs!AU136,1/0)</f>
        <v>#DIV/0!</v>
      </c>
      <c r="F141" s="29" t="e">
        <f>IF($A141=$C$2,runs!AX136,1/0)</f>
        <v>#DIV/0!</v>
      </c>
      <c r="G141" s="29" t="e">
        <f>IF($A141=$C$2,runs!AY136,1/0)</f>
        <v>#DIV/0!</v>
      </c>
      <c r="H141" s="29" t="e">
        <f>IF($A141=$C$2,runs!O136/runs!M136,1/0)</f>
        <v>#DIV/0!</v>
      </c>
      <c r="I141" s="29" t="e">
        <f>IF($A141=$C$2,runs!AR136,1/0)</f>
        <v>#DIV/0!</v>
      </c>
    </row>
    <row r="142" spans="1:9" x14ac:dyDescent="0.2">
      <c r="A142" s="29">
        <f>runs!C137</f>
        <v>10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IF($A142=$C$2,runs!AT137,1/0)</f>
        <v>#DIV/0!</v>
      </c>
      <c r="E142" s="29" t="e">
        <f>IF($A142=$C$2,runs!AU137,1/0)</f>
        <v>#DIV/0!</v>
      </c>
      <c r="F142" s="29" t="e">
        <f>IF($A142=$C$2,runs!AX137,1/0)</f>
        <v>#DIV/0!</v>
      </c>
      <c r="G142" s="29" t="e">
        <f>IF($A142=$C$2,runs!AY137,1/0)</f>
        <v>#DIV/0!</v>
      </c>
      <c r="H142" s="29" t="e">
        <f>IF($A142=$C$2,runs!O137/runs!M137,1/0)</f>
        <v>#DIV/0!</v>
      </c>
      <c r="I142" s="29" t="e">
        <f>IF($A142=$C$2,runs!AR137,1/0)</f>
        <v>#DIV/0!</v>
      </c>
    </row>
    <row r="143" spans="1:9" x14ac:dyDescent="0.2">
      <c r="A143" s="29">
        <f>runs!C138</f>
        <v>11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IF($A143=$C$2,runs!AT138,1/0)</f>
        <v>#DIV/0!</v>
      </c>
      <c r="E143" s="29" t="e">
        <f>IF($A143=$C$2,runs!AU138,1/0)</f>
        <v>#DIV/0!</v>
      </c>
      <c r="F143" s="29" t="e">
        <f>IF($A143=$C$2,runs!AX138,1/0)</f>
        <v>#DIV/0!</v>
      </c>
      <c r="G143" s="29" t="e">
        <f>IF($A143=$C$2,runs!AY138,1/0)</f>
        <v>#DIV/0!</v>
      </c>
      <c r="H143" s="29" t="e">
        <f>IF($A143=$C$2,runs!O138/runs!M138,1/0)</f>
        <v>#DIV/0!</v>
      </c>
      <c r="I143" s="29" t="e">
        <f>IF($A143=$C$2,runs!AR138,1/0)</f>
        <v>#DIV/0!</v>
      </c>
    </row>
    <row r="144" spans="1:9" x14ac:dyDescent="0.2">
      <c r="A144" s="29">
        <f>runs!C139</f>
        <v>12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IF($A144=$C$2,runs!AT139,1/0)</f>
        <v>#DIV/0!</v>
      </c>
      <c r="E144" s="29" t="e">
        <f>IF($A144=$C$2,runs!AU139,1/0)</f>
        <v>#DIV/0!</v>
      </c>
      <c r="F144" s="29" t="e">
        <f>IF($A144=$C$2,runs!AX139,1/0)</f>
        <v>#DIV/0!</v>
      </c>
      <c r="G144" s="29" t="e">
        <f>IF($A144=$C$2,runs!AY139,1/0)</f>
        <v>#DIV/0!</v>
      </c>
      <c r="H144" s="29" t="e">
        <f>IF($A144=$C$2,runs!O139/runs!M139,1/0)</f>
        <v>#DIV/0!</v>
      </c>
      <c r="I144" s="29" t="e">
        <f>IF($A144=$C$2,runs!AR139,1/0)</f>
        <v>#DIV/0!</v>
      </c>
    </row>
    <row r="145" spans="1:9" x14ac:dyDescent="0.2">
      <c r="A145" s="29">
        <f>runs!C140</f>
        <v>13</v>
      </c>
      <c r="B145" s="29" t="str">
        <f>IF($A145=$C$2,runs!B140," ")</f>
        <v>MS_St60e_U</v>
      </c>
      <c r="C145" s="29">
        <f>IF($A145=$C$2,runs!A140,1/0)</f>
        <v>191</v>
      </c>
      <c r="D145" s="29">
        <f>IF($A145=$C$2,runs!AT140,1/0)</f>
        <v>0</v>
      </c>
      <c r="E145" s="29">
        <f>IF($A145=$C$2,runs!AU140,1/0)</f>
        <v>2.1100533249929656E-8</v>
      </c>
      <c r="F145" s="29">
        <f>IF($A145=$C$2,runs!AX140,1/0)</f>
        <v>0</v>
      </c>
      <c r="G145" s="29">
        <f>IF($A145=$C$2,runs!AY140,1/0)</f>
        <v>2.5187480452177104E-8</v>
      </c>
      <c r="H145" s="29">
        <f>IF($A145=$C$2,runs!O140/runs!M140,1/0)</f>
        <v>2.5436487268802433E-14</v>
      </c>
      <c r="I145" s="29">
        <f>IF($A145=$C$2,runs!AR140,1/0)</f>
        <v>0</v>
      </c>
    </row>
    <row r="146" spans="1:9" x14ac:dyDescent="0.2">
      <c r="A146" s="29">
        <f>runs!C141</f>
        <v>14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IF($A146=$C$2,runs!AT141,1/0)</f>
        <v>#DIV/0!</v>
      </c>
      <c r="E146" s="29" t="e">
        <f>IF($A146=$C$2,runs!AU141,1/0)</f>
        <v>#DIV/0!</v>
      </c>
      <c r="F146" s="29" t="e">
        <f>IF($A146=$C$2,runs!AX141,1/0)</f>
        <v>#DIV/0!</v>
      </c>
      <c r="G146" s="29" t="e">
        <f>IF($A146=$C$2,runs!AY141,1/0)</f>
        <v>#DIV/0!</v>
      </c>
      <c r="H146" s="29" t="e">
        <f>IF($A146=$C$2,runs!O141/runs!M141,1/0)</f>
        <v>#DIV/0!</v>
      </c>
      <c r="I146" s="29" t="e">
        <f>IF($A146=$C$2,runs!AR141,1/0)</f>
        <v>#DIV/0!</v>
      </c>
    </row>
    <row r="147" spans="1:9" x14ac:dyDescent="0.2">
      <c r="A147" s="29">
        <f>runs!C142</f>
        <v>16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IF($A147=$C$2,runs!AT142,1/0)</f>
        <v>#DIV/0!</v>
      </c>
      <c r="E147" s="29" t="e">
        <f>IF($A147=$C$2,runs!AU142,1/0)</f>
        <v>#DIV/0!</v>
      </c>
      <c r="F147" s="29" t="e">
        <f>IF($A147=$C$2,runs!AX142,1/0)</f>
        <v>#DIV/0!</v>
      </c>
      <c r="G147" s="29" t="e">
        <f>IF($A147=$C$2,runs!AY142,1/0)</f>
        <v>#DIV/0!</v>
      </c>
      <c r="H147" s="29" t="e">
        <f>IF($A147=$C$2,runs!O142/runs!M142,1/0)</f>
        <v>#DIV/0!</v>
      </c>
      <c r="I147" s="29" t="e">
        <f>IF($A147=$C$2,runs!AR142,1/0)</f>
        <v>#DIV/0!</v>
      </c>
    </row>
    <row r="148" spans="1:9" x14ac:dyDescent="0.2">
      <c r="A148" s="29">
        <f>runs!C143</f>
        <v>17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IF($A148=$C$2,runs!AT143,1/0)</f>
        <v>#DIV/0!</v>
      </c>
      <c r="E148" s="29" t="e">
        <f>IF($A148=$C$2,runs!AU143,1/0)</f>
        <v>#DIV/0!</v>
      </c>
      <c r="F148" s="29" t="e">
        <f>IF($A148=$C$2,runs!AX143,1/0)</f>
        <v>#DIV/0!</v>
      </c>
      <c r="G148" s="29" t="e">
        <f>IF($A148=$C$2,runs!AY143,1/0)</f>
        <v>#DIV/0!</v>
      </c>
      <c r="H148" s="29" t="e">
        <f>IF($A148=$C$2,runs!O143/runs!M143,1/0)</f>
        <v>#DIV/0!</v>
      </c>
      <c r="I148" s="29" t="e">
        <f>IF($A148=$C$2,runs!AR143,1/0)</f>
        <v>#DIV/0!</v>
      </c>
    </row>
    <row r="149" spans="1:9" x14ac:dyDescent="0.2">
      <c r="A149" s="29">
        <f>runs!C144</f>
        <v>18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IF($A149=$C$2,runs!AT144,1/0)</f>
        <v>#DIV/0!</v>
      </c>
      <c r="E149" s="29" t="e">
        <f>IF($A149=$C$2,runs!AU144,1/0)</f>
        <v>#DIV/0!</v>
      </c>
      <c r="F149" s="29" t="e">
        <f>IF($A149=$C$2,runs!AX144,1/0)</f>
        <v>#DIV/0!</v>
      </c>
      <c r="G149" s="29" t="e">
        <f>IF($A149=$C$2,runs!AY144,1/0)</f>
        <v>#DIV/0!</v>
      </c>
      <c r="H149" s="29" t="e">
        <f>IF($A149=$C$2,runs!O144/runs!M144,1/0)</f>
        <v>#DIV/0!</v>
      </c>
      <c r="I149" s="29" t="e">
        <f>IF($A149=$C$2,runs!AR144,1/0)</f>
        <v>#DIV/0!</v>
      </c>
    </row>
    <row r="150" spans="1:9" x14ac:dyDescent="0.2">
      <c r="A150" s="29">
        <f>runs!C145</f>
        <v>30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IF($A150=$C$2,runs!AT145,1/0)</f>
        <v>#DIV/0!</v>
      </c>
      <c r="E150" s="29" t="e">
        <f>IF($A150=$C$2,runs!AU145,1/0)</f>
        <v>#DIV/0!</v>
      </c>
      <c r="F150" s="29" t="e">
        <f>IF($A150=$C$2,runs!AX145,1/0)</f>
        <v>#DIV/0!</v>
      </c>
      <c r="G150" s="29" t="e">
        <f>IF($A150=$C$2,runs!AY145,1/0)</f>
        <v>#DIV/0!</v>
      </c>
      <c r="H150" s="29" t="e">
        <f>IF($A150=$C$2,runs!O145/runs!M145,1/0)</f>
        <v>#DIV/0!</v>
      </c>
      <c r="I150" s="29" t="e">
        <f>IF($A150=$C$2,runs!AR145,1/0)</f>
        <v>#DIV/0!</v>
      </c>
    </row>
    <row r="151" spans="1:9" x14ac:dyDescent="0.2">
      <c r="A151" s="29">
        <f>runs!C146</f>
        <v>35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IF($A151=$C$2,runs!AT146,1/0)</f>
        <v>#DIV/0!</v>
      </c>
      <c r="E151" s="29" t="e">
        <f>IF($A151=$C$2,runs!AU146,1/0)</f>
        <v>#DIV/0!</v>
      </c>
      <c r="F151" s="29" t="e">
        <f>IF($A151=$C$2,runs!AX146,1/0)</f>
        <v>#DIV/0!</v>
      </c>
      <c r="G151" s="29" t="e">
        <f>IF($A151=$C$2,runs!AY146,1/0)</f>
        <v>#DIV/0!</v>
      </c>
      <c r="H151" s="29" t="e">
        <f>IF($A151=$C$2,runs!O146/runs!M146,1/0)</f>
        <v>#DIV/0!</v>
      </c>
      <c r="I151" s="29" t="e">
        <f>IF($A151=$C$2,runs!AR146,1/0)</f>
        <v>#DIV/0!</v>
      </c>
    </row>
    <row r="152" spans="1:9" x14ac:dyDescent="0.2">
      <c r="A152" s="29">
        <f>runs!C147</f>
        <v>30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IF($A152=$C$2,runs!AT147,1/0)</f>
        <v>#DIV/0!</v>
      </c>
      <c r="E152" s="29" t="e">
        <f>IF($A152=$C$2,runs!AU147,1/0)</f>
        <v>#DIV/0!</v>
      </c>
      <c r="F152" s="29" t="e">
        <f>IF($A152=$C$2,runs!AX147,1/0)</f>
        <v>#DIV/0!</v>
      </c>
      <c r="G152" s="29" t="e">
        <f>IF($A152=$C$2,runs!AY147,1/0)</f>
        <v>#DIV/0!</v>
      </c>
      <c r="H152" s="29" t="e">
        <f>IF($A152=$C$2,runs!O147/runs!M147,1/0)</f>
        <v>#DIV/0!</v>
      </c>
      <c r="I152" s="29" t="e">
        <f>IF($A152=$C$2,runs!AR147,1/0)</f>
        <v>#DIV/0!</v>
      </c>
    </row>
    <row r="153" spans="1:9" x14ac:dyDescent="0.2">
      <c r="A153" s="29">
        <f>runs!C148</f>
        <v>15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IF($A153=$C$2,runs!AT148,1/0)</f>
        <v>#DIV/0!</v>
      </c>
      <c r="E153" s="29" t="e">
        <f>IF($A153=$C$2,runs!AU148,1/0)</f>
        <v>#DIV/0!</v>
      </c>
      <c r="F153" s="29" t="e">
        <f>IF($A153=$C$2,runs!AX148,1/0)</f>
        <v>#DIV/0!</v>
      </c>
      <c r="G153" s="29" t="e">
        <f>IF($A153=$C$2,runs!AY148,1/0)</f>
        <v>#DIV/0!</v>
      </c>
      <c r="H153" s="29" t="e">
        <f>IF($A153=$C$2,runs!O148/runs!M148,1/0)</f>
        <v>#DIV/0!</v>
      </c>
      <c r="I153" s="29" t="e">
        <f>IF($A153=$C$2,runs!AR148,1/0)</f>
        <v>#DIV/0!</v>
      </c>
    </row>
    <row r="154" spans="1:9" x14ac:dyDescent="0.2">
      <c r="A154" s="29">
        <f>runs!C149</f>
        <v>10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IF($A154=$C$2,runs!AT149,1/0)</f>
        <v>#DIV/0!</v>
      </c>
      <c r="E154" s="29" t="e">
        <f>IF($A154=$C$2,runs!AU149,1/0)</f>
        <v>#DIV/0!</v>
      </c>
      <c r="F154" s="29" t="e">
        <f>IF($A154=$C$2,runs!AX149,1/0)</f>
        <v>#DIV/0!</v>
      </c>
      <c r="G154" s="29" t="e">
        <f>IF($A154=$C$2,runs!AY149,1/0)</f>
        <v>#DIV/0!</v>
      </c>
      <c r="H154" s="29" t="e">
        <f>IF($A154=$C$2,runs!O149/runs!M149,1/0)</f>
        <v>#DIV/0!</v>
      </c>
      <c r="I154" s="29" t="e">
        <f>IF($A154=$C$2,runs!AR149,1/0)</f>
        <v>#DIV/0!</v>
      </c>
    </row>
    <row r="155" spans="1:9" x14ac:dyDescent="0.2">
      <c r="A155" s="29">
        <f>runs!C150</f>
        <v>30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IF($A155=$C$2,runs!AT150,1/0)</f>
        <v>#DIV/0!</v>
      </c>
      <c r="E155" s="29" t="e">
        <f>IF($A155=$C$2,runs!AU150,1/0)</f>
        <v>#DIV/0!</v>
      </c>
      <c r="F155" s="29" t="e">
        <f>IF($A155=$C$2,runs!AX150,1/0)</f>
        <v>#DIV/0!</v>
      </c>
      <c r="G155" s="29" t="e">
        <f>IF($A155=$C$2,runs!AY150,1/0)</f>
        <v>#DIV/0!</v>
      </c>
      <c r="H155" s="29" t="e">
        <f>IF($A155=$C$2,runs!O150/runs!M150,1/0)</f>
        <v>#DIV/0!</v>
      </c>
      <c r="I155" s="29" t="e">
        <f>IF($A155=$C$2,runs!AR150,1/0)</f>
        <v>#DIV/0!</v>
      </c>
    </row>
    <row r="156" spans="1:9" x14ac:dyDescent="0.2">
      <c r="A156" s="29">
        <f>runs!C151</f>
        <v>35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IF($A156=$C$2,runs!AT151,1/0)</f>
        <v>#DIV/0!</v>
      </c>
      <c r="E156" s="29" t="e">
        <f>IF($A156=$C$2,runs!AU151,1/0)</f>
        <v>#DIV/0!</v>
      </c>
      <c r="F156" s="29" t="e">
        <f>IF($A156=$C$2,runs!AX151,1/0)</f>
        <v>#DIV/0!</v>
      </c>
      <c r="G156" s="29" t="e">
        <f>IF($A156=$C$2,runs!AY151,1/0)</f>
        <v>#DIV/0!</v>
      </c>
      <c r="H156" s="29" t="e">
        <f>IF($A156=$C$2,runs!O151/runs!M151,1/0)</f>
        <v>#DIV/0!</v>
      </c>
      <c r="I156" s="29" t="e">
        <f>IF($A156=$C$2,runs!AR151,1/0)</f>
        <v>#DIV/0!</v>
      </c>
    </row>
    <row r="157" spans="1:9" x14ac:dyDescent="0.2">
      <c r="A157" s="29">
        <f>runs!C152</f>
        <v>30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IF($A157=$C$2,runs!AT152,1/0)</f>
        <v>#DIV/0!</v>
      </c>
      <c r="E157" s="29" t="e">
        <f>IF($A157=$C$2,runs!AU152,1/0)</f>
        <v>#DIV/0!</v>
      </c>
      <c r="F157" s="29" t="e">
        <f>IF($A157=$C$2,runs!AX152,1/0)</f>
        <v>#DIV/0!</v>
      </c>
      <c r="G157" s="29" t="e">
        <f>IF($A157=$C$2,runs!AY152,1/0)</f>
        <v>#DIV/0!</v>
      </c>
      <c r="H157" s="29" t="e">
        <f>IF($A157=$C$2,runs!O152/runs!M152,1/0)</f>
        <v>#DIV/0!</v>
      </c>
      <c r="I157" s="29" t="e">
        <f>IF($A157=$C$2,runs!AR152,1/0)</f>
        <v>#DIV/0!</v>
      </c>
    </row>
    <row r="158" spans="1:9" x14ac:dyDescent="0.2">
      <c r="A158" s="29">
        <f>runs!C153</f>
        <v>30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IF($A158=$C$2,runs!AT153,1/0)</f>
        <v>#DIV/0!</v>
      </c>
      <c r="E158" s="29" t="e">
        <f>IF($A158=$C$2,runs!AU153,1/0)</f>
        <v>#DIV/0!</v>
      </c>
      <c r="F158" s="29" t="e">
        <f>IF($A158=$C$2,runs!AX153,1/0)</f>
        <v>#DIV/0!</v>
      </c>
      <c r="G158" s="29" t="e">
        <f>IF($A158=$C$2,runs!AY153,1/0)</f>
        <v>#DIV/0!</v>
      </c>
      <c r="H158" s="29" t="e">
        <f>IF($A158=$C$2,runs!O153/runs!M153,1/0)</f>
        <v>#DIV/0!</v>
      </c>
      <c r="I158" s="29" t="e">
        <f>IF($A158=$C$2,runs!AR153,1/0)</f>
        <v>#DIV/0!</v>
      </c>
    </row>
    <row r="159" spans="1:9" x14ac:dyDescent="0.2">
      <c r="A159" s="29">
        <f>runs!C154</f>
        <v>35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IF($A159=$C$2,runs!AT154,1/0)</f>
        <v>#DIV/0!</v>
      </c>
      <c r="E159" s="29" t="e">
        <f>IF($A159=$C$2,runs!AU154,1/0)</f>
        <v>#DIV/0!</v>
      </c>
      <c r="F159" s="29" t="e">
        <f>IF($A159=$C$2,runs!AX154,1/0)</f>
        <v>#DIV/0!</v>
      </c>
      <c r="G159" s="29" t="e">
        <f>IF($A159=$C$2,runs!AY154,1/0)</f>
        <v>#DIV/0!</v>
      </c>
      <c r="H159" s="29" t="e">
        <f>IF($A159=$C$2,runs!O154/runs!M154,1/0)</f>
        <v>#DIV/0!</v>
      </c>
      <c r="I159" s="29" t="e">
        <f>IF($A159=$C$2,runs!AR154,1/0)</f>
        <v>#DIV/0!</v>
      </c>
    </row>
    <row r="160" spans="1:9" x14ac:dyDescent="0.2">
      <c r="A160" s="29">
        <f>runs!C155</f>
        <v>30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IF($A160=$C$2,runs!AT155,1/0)</f>
        <v>#DIV/0!</v>
      </c>
      <c r="E160" s="29" t="e">
        <f>IF($A160=$C$2,runs!AU155,1/0)</f>
        <v>#DIV/0!</v>
      </c>
      <c r="F160" s="29" t="e">
        <f>IF($A160=$C$2,runs!AX155,1/0)</f>
        <v>#DIV/0!</v>
      </c>
      <c r="G160" s="29" t="e">
        <f>IF($A160=$C$2,runs!AY155,1/0)</f>
        <v>#DIV/0!</v>
      </c>
      <c r="H160" s="29" t="e">
        <f>IF($A160=$C$2,runs!O155/runs!M155,1/0)</f>
        <v>#DIV/0!</v>
      </c>
      <c r="I160" s="29" t="e">
        <f>IF($A160=$C$2,runs!AR155,1/0)</f>
        <v>#DIV/0!</v>
      </c>
    </row>
    <row r="161" spans="1:9" x14ac:dyDescent="0.2">
      <c r="A161" s="29">
        <f>runs!C156</f>
        <v>30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IF($A161=$C$2,runs!AT156,1/0)</f>
        <v>#DIV/0!</v>
      </c>
      <c r="E161" s="29" t="e">
        <f>IF($A161=$C$2,runs!AU156,1/0)</f>
        <v>#DIV/0!</v>
      </c>
      <c r="F161" s="29" t="e">
        <f>IF($A161=$C$2,runs!AX156,1/0)</f>
        <v>#DIV/0!</v>
      </c>
      <c r="G161" s="29" t="e">
        <f>IF($A161=$C$2,runs!AY156,1/0)</f>
        <v>#DIV/0!</v>
      </c>
      <c r="H161" s="29" t="e">
        <f>IF($A161=$C$2,runs!O156/runs!M156,1/0)</f>
        <v>#DIV/0!</v>
      </c>
      <c r="I161" s="29" t="e">
        <f>IF($A161=$C$2,runs!AR156,1/0)</f>
        <v>#DIV/0!</v>
      </c>
    </row>
    <row r="162" spans="1:9" x14ac:dyDescent="0.2">
      <c r="A162" s="29">
        <f>runs!C157</f>
        <v>35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IF($A162=$C$2,runs!AT157,1/0)</f>
        <v>#DIV/0!</v>
      </c>
      <c r="E162" s="29" t="e">
        <f>IF($A162=$C$2,runs!AU157,1/0)</f>
        <v>#DIV/0!</v>
      </c>
      <c r="F162" s="29" t="e">
        <f>IF($A162=$C$2,runs!AX157,1/0)</f>
        <v>#DIV/0!</v>
      </c>
      <c r="G162" s="29" t="e">
        <f>IF($A162=$C$2,runs!AY157,1/0)</f>
        <v>#DIV/0!</v>
      </c>
      <c r="H162" s="29" t="e">
        <f>IF($A162=$C$2,runs!O157/runs!M157,1/0)</f>
        <v>#DIV/0!</v>
      </c>
      <c r="I162" s="29" t="e">
        <f>IF($A162=$C$2,runs!AR157,1/0)</f>
        <v>#DIV/0!</v>
      </c>
    </row>
    <row r="163" spans="1:9" x14ac:dyDescent="0.2">
      <c r="A163" s="29">
        <f>runs!C158</f>
        <v>30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IF($A163=$C$2,runs!AT158,1/0)</f>
        <v>#DIV/0!</v>
      </c>
      <c r="E163" s="29" t="e">
        <f>IF($A163=$C$2,runs!AU158,1/0)</f>
        <v>#DIV/0!</v>
      </c>
      <c r="F163" s="29" t="e">
        <f>IF($A163=$C$2,runs!AX158,1/0)</f>
        <v>#DIV/0!</v>
      </c>
      <c r="G163" s="29" t="e">
        <f>IF($A163=$C$2,runs!AY158,1/0)</f>
        <v>#DIV/0!</v>
      </c>
      <c r="H163" s="29" t="e">
        <f>IF($A163=$C$2,runs!O158/runs!M158,1/0)</f>
        <v>#DIV/0!</v>
      </c>
      <c r="I163" s="29" t="e">
        <f>IF($A163=$C$2,runs!AR158,1/0)</f>
        <v>#DIV/0!</v>
      </c>
    </row>
    <row r="164" spans="1:9" x14ac:dyDescent="0.2">
      <c r="A164" s="29">
        <f>runs!C159</f>
        <v>30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IF($A164=$C$2,runs!AT159,1/0)</f>
        <v>#DIV/0!</v>
      </c>
      <c r="E164" s="29" t="e">
        <f>IF($A164=$C$2,runs!AU159,1/0)</f>
        <v>#DIV/0!</v>
      </c>
      <c r="F164" s="29" t="e">
        <f>IF($A164=$C$2,runs!AX159,1/0)</f>
        <v>#DIV/0!</v>
      </c>
      <c r="G164" s="29" t="e">
        <f>IF($A164=$C$2,runs!AY159,1/0)</f>
        <v>#DIV/0!</v>
      </c>
      <c r="H164" s="29" t="e">
        <f>IF($A164=$C$2,runs!O159/runs!M159,1/0)</f>
        <v>#DIV/0!</v>
      </c>
      <c r="I164" s="29" t="e">
        <f>IF($A164=$C$2,runs!AR159,1/0)</f>
        <v>#DIV/0!</v>
      </c>
    </row>
    <row r="165" spans="1:9" x14ac:dyDescent="0.2">
      <c r="A165" s="29">
        <f>runs!C160</f>
        <v>35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IF($A165=$C$2,runs!AT160,1/0)</f>
        <v>#DIV/0!</v>
      </c>
      <c r="E165" s="29" t="e">
        <f>IF($A165=$C$2,runs!AU160,1/0)</f>
        <v>#DIV/0!</v>
      </c>
      <c r="F165" s="29" t="e">
        <f>IF($A165=$C$2,runs!AX160,1/0)</f>
        <v>#DIV/0!</v>
      </c>
      <c r="G165" s="29" t="e">
        <f>IF($A165=$C$2,runs!AY160,1/0)</f>
        <v>#DIV/0!</v>
      </c>
      <c r="H165" s="29" t="e">
        <f>IF($A165=$C$2,runs!O160/runs!M160,1/0)</f>
        <v>#DIV/0!</v>
      </c>
      <c r="I165" s="29" t="e">
        <f>IF($A165=$C$2,runs!AR160,1/0)</f>
        <v>#DIV/0!</v>
      </c>
    </row>
    <row r="166" spans="1:9" x14ac:dyDescent="0.2">
      <c r="A166" s="29">
        <f>runs!C161</f>
        <v>30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IF($A166=$C$2,runs!AT161,1/0)</f>
        <v>#DIV/0!</v>
      </c>
      <c r="E166" s="29" t="e">
        <f>IF($A166=$C$2,runs!AU161,1/0)</f>
        <v>#DIV/0!</v>
      </c>
      <c r="F166" s="29" t="e">
        <f>IF($A166=$C$2,runs!AX161,1/0)</f>
        <v>#DIV/0!</v>
      </c>
      <c r="G166" s="29" t="e">
        <f>IF($A166=$C$2,runs!AY161,1/0)</f>
        <v>#DIV/0!</v>
      </c>
      <c r="H166" s="29" t="e">
        <f>IF($A166=$C$2,runs!O161/runs!M161,1/0)</f>
        <v>#DIV/0!</v>
      </c>
      <c r="I166" s="29" t="e">
        <f>IF($A166=$C$2,runs!AR161,1/0)</f>
        <v>#DIV/0!</v>
      </c>
    </row>
    <row r="167" spans="1:9" x14ac:dyDescent="0.2">
      <c r="A167" s="29">
        <f>runs!C162</f>
        <v>30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IF($A167=$C$2,runs!AT162,1/0)</f>
        <v>#DIV/0!</v>
      </c>
      <c r="E167" s="29" t="e">
        <f>IF($A167=$C$2,runs!AU162,1/0)</f>
        <v>#DIV/0!</v>
      </c>
      <c r="F167" s="29" t="e">
        <f>IF($A167=$C$2,runs!AX162,1/0)</f>
        <v>#DIV/0!</v>
      </c>
      <c r="G167" s="29" t="e">
        <f>IF($A167=$C$2,runs!AY162,1/0)</f>
        <v>#DIV/0!</v>
      </c>
      <c r="H167" s="29" t="e">
        <f>IF($A167=$C$2,runs!O162/runs!M162,1/0)</f>
        <v>#DIV/0!</v>
      </c>
      <c r="I167" s="29" t="e">
        <f>IF($A167=$C$2,runs!AR162,1/0)</f>
        <v>#DIV/0!</v>
      </c>
    </row>
    <row r="168" spans="1:9" x14ac:dyDescent="0.2">
      <c r="A168" s="29">
        <f>runs!C163</f>
        <v>35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IF($A168=$C$2,runs!AT163,1/0)</f>
        <v>#DIV/0!</v>
      </c>
      <c r="E168" s="29" t="e">
        <f>IF($A168=$C$2,runs!AU163,1/0)</f>
        <v>#DIV/0!</v>
      </c>
      <c r="F168" s="29" t="e">
        <f>IF($A168=$C$2,runs!AX163,1/0)</f>
        <v>#DIV/0!</v>
      </c>
      <c r="G168" s="29" t="e">
        <f>IF($A168=$C$2,runs!AY163,1/0)</f>
        <v>#DIV/0!</v>
      </c>
      <c r="H168" s="29" t="e">
        <f>IF($A168=$C$2,runs!O163/runs!M163,1/0)</f>
        <v>#DIV/0!</v>
      </c>
      <c r="I168" s="29" t="e">
        <f>IF($A168=$C$2,runs!AR163,1/0)</f>
        <v>#DIV/0!</v>
      </c>
    </row>
    <row r="169" spans="1:9" x14ac:dyDescent="0.2">
      <c r="A169" s="29">
        <f>runs!C164</f>
        <v>30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IF($A169=$C$2,runs!AT164,1/0)</f>
        <v>#DIV/0!</v>
      </c>
      <c r="E169" s="29" t="e">
        <f>IF($A169=$C$2,runs!AU164,1/0)</f>
        <v>#DIV/0!</v>
      </c>
      <c r="F169" s="29" t="e">
        <f>IF($A169=$C$2,runs!AX164,1/0)</f>
        <v>#DIV/0!</v>
      </c>
      <c r="G169" s="29" t="e">
        <f>IF($A169=$C$2,runs!AY164,1/0)</f>
        <v>#DIV/0!</v>
      </c>
      <c r="H169" s="29" t="e">
        <f>IF($A169=$C$2,runs!O164/runs!M164,1/0)</f>
        <v>#DIV/0!</v>
      </c>
      <c r="I169" s="29" t="e">
        <f>IF($A169=$C$2,runs!AR164,1/0)</f>
        <v>#DIV/0!</v>
      </c>
    </row>
    <row r="170" spans="1:9" x14ac:dyDescent="0.2">
      <c r="A170" s="29">
        <f>runs!C165</f>
        <v>30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IF($A170=$C$2,runs!AT165,1/0)</f>
        <v>#DIV/0!</v>
      </c>
      <c r="E170" s="29" t="e">
        <f>IF($A170=$C$2,runs!AU165,1/0)</f>
        <v>#DIV/0!</v>
      </c>
      <c r="F170" s="29" t="e">
        <f>IF($A170=$C$2,runs!AX165,1/0)</f>
        <v>#DIV/0!</v>
      </c>
      <c r="G170" s="29" t="e">
        <f>IF($A170=$C$2,runs!AY165,1/0)</f>
        <v>#DIV/0!</v>
      </c>
      <c r="H170" s="29" t="e">
        <f>IF($A170=$C$2,runs!O165/runs!M165,1/0)</f>
        <v>#DIV/0!</v>
      </c>
      <c r="I170" s="29" t="e">
        <f>IF($A170=$C$2,runs!AR165,1/0)</f>
        <v>#DIV/0!</v>
      </c>
    </row>
    <row r="171" spans="1:9" x14ac:dyDescent="0.2">
      <c r="A171" s="29">
        <f>runs!C166</f>
        <v>35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IF($A171=$C$2,runs!AT166,1/0)</f>
        <v>#DIV/0!</v>
      </c>
      <c r="E171" s="29" t="e">
        <f>IF($A171=$C$2,runs!AU166,1/0)</f>
        <v>#DIV/0!</v>
      </c>
      <c r="F171" s="29" t="e">
        <f>IF($A171=$C$2,runs!AX166,1/0)</f>
        <v>#DIV/0!</v>
      </c>
      <c r="G171" s="29" t="e">
        <f>IF($A171=$C$2,runs!AY166,1/0)</f>
        <v>#DIV/0!</v>
      </c>
      <c r="H171" s="29" t="e">
        <f>IF($A171=$C$2,runs!O166/runs!M166,1/0)</f>
        <v>#DIV/0!</v>
      </c>
      <c r="I171" s="29" t="e">
        <f>IF($A171=$C$2,runs!AR166,1/0)</f>
        <v>#DIV/0!</v>
      </c>
    </row>
    <row r="172" spans="1:9" x14ac:dyDescent="0.2">
      <c r="A172" s="29">
        <f>runs!C167</f>
        <v>30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IF($A172=$C$2,runs!AT167,1/0)</f>
        <v>#DIV/0!</v>
      </c>
      <c r="E172" s="29" t="e">
        <f>IF($A172=$C$2,runs!AU167,1/0)</f>
        <v>#DIV/0!</v>
      </c>
      <c r="F172" s="29" t="e">
        <f>IF($A172=$C$2,runs!AX167,1/0)</f>
        <v>#DIV/0!</v>
      </c>
      <c r="G172" s="29" t="e">
        <f>IF($A172=$C$2,runs!AY167,1/0)</f>
        <v>#DIV/0!</v>
      </c>
      <c r="H172" s="29" t="e">
        <f>IF($A172=$C$2,runs!O167/runs!M167,1/0)</f>
        <v>#DIV/0!</v>
      </c>
      <c r="I172" s="29" t="e">
        <f>IF($A172=$C$2,runs!AR167,1/0)</f>
        <v>#DIV/0!</v>
      </c>
    </row>
    <row r="173" spans="1:9" x14ac:dyDescent="0.2">
      <c r="A173" s="29">
        <f>runs!C168</f>
        <v>30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IF($A173=$C$2,runs!AT168,1/0)</f>
        <v>#DIV/0!</v>
      </c>
      <c r="E173" s="29" t="e">
        <f>IF($A173=$C$2,runs!AU168,1/0)</f>
        <v>#DIV/0!</v>
      </c>
      <c r="F173" s="29" t="e">
        <f>IF($A173=$C$2,runs!AX168,1/0)</f>
        <v>#DIV/0!</v>
      </c>
      <c r="G173" s="29" t="e">
        <f>IF($A173=$C$2,runs!AY168,1/0)</f>
        <v>#DIV/0!</v>
      </c>
      <c r="H173" s="29" t="e">
        <f>IF($A173=$C$2,runs!O168/runs!M168,1/0)</f>
        <v>#DIV/0!</v>
      </c>
      <c r="I173" s="29" t="e">
        <f>IF($A173=$C$2,runs!AR168,1/0)</f>
        <v>#DIV/0!</v>
      </c>
    </row>
    <row r="174" spans="1:9" x14ac:dyDescent="0.2">
      <c r="A174" s="29">
        <f>runs!C169</f>
        <v>35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IF($A174=$C$2,runs!AT169,1/0)</f>
        <v>#DIV/0!</v>
      </c>
      <c r="E174" s="29" t="e">
        <f>IF($A174=$C$2,runs!AU169,1/0)</f>
        <v>#DIV/0!</v>
      </c>
      <c r="F174" s="29" t="e">
        <f>IF($A174=$C$2,runs!AX169,1/0)</f>
        <v>#DIV/0!</v>
      </c>
      <c r="G174" s="29" t="e">
        <f>IF($A174=$C$2,runs!AY169,1/0)</f>
        <v>#DIV/0!</v>
      </c>
      <c r="H174" s="29" t="e">
        <f>IF($A174=$C$2,runs!O169/runs!M169,1/0)</f>
        <v>#DIV/0!</v>
      </c>
      <c r="I174" s="29" t="e">
        <f>IF($A174=$C$2,runs!AR169,1/0)</f>
        <v>#DIV/0!</v>
      </c>
    </row>
    <row r="175" spans="1:9" x14ac:dyDescent="0.2">
      <c r="A175" s="29">
        <f>runs!C170</f>
        <v>30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IF($A175=$C$2,runs!AT170,1/0)</f>
        <v>#DIV/0!</v>
      </c>
      <c r="E175" s="29" t="e">
        <f>IF($A175=$C$2,runs!AU170,1/0)</f>
        <v>#DIV/0!</v>
      </c>
      <c r="F175" s="29" t="e">
        <f>IF($A175=$C$2,runs!AX170,1/0)</f>
        <v>#DIV/0!</v>
      </c>
      <c r="G175" s="29" t="e">
        <f>IF($A175=$C$2,runs!AY170,1/0)</f>
        <v>#DIV/0!</v>
      </c>
      <c r="H175" s="29" t="e">
        <f>IF($A175=$C$2,runs!O170/runs!M170,1/0)</f>
        <v>#DIV/0!</v>
      </c>
      <c r="I175" s="29" t="e">
        <f>IF($A175=$C$2,runs!AR170,1/0)</f>
        <v>#DIV/0!</v>
      </c>
    </row>
    <row r="176" spans="1:9" x14ac:dyDescent="0.2">
      <c r="A176" s="29">
        <f>runs!C171</f>
        <v>30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IF($A176=$C$2,runs!AT171,1/0)</f>
        <v>#DIV/0!</v>
      </c>
      <c r="E176" s="29" t="e">
        <f>IF($A176=$C$2,runs!AU171,1/0)</f>
        <v>#DIV/0!</v>
      </c>
      <c r="F176" s="29" t="e">
        <f>IF($A176=$C$2,runs!AX171,1/0)</f>
        <v>#DIV/0!</v>
      </c>
      <c r="G176" s="29" t="e">
        <f>IF($A176=$C$2,runs!AY171,1/0)</f>
        <v>#DIV/0!</v>
      </c>
      <c r="H176" s="29" t="e">
        <f>IF($A176=$C$2,runs!O171/runs!M171,1/0)</f>
        <v>#DIV/0!</v>
      </c>
      <c r="I176" s="29" t="e">
        <f>IF($A176=$C$2,runs!AR171,1/0)</f>
        <v>#DIV/0!</v>
      </c>
    </row>
    <row r="177" spans="1:9" x14ac:dyDescent="0.2">
      <c r="A177" s="29">
        <f>runs!C172</f>
        <v>30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IF($A177=$C$2,runs!AT172,1/0)</f>
        <v>#DIV/0!</v>
      </c>
      <c r="E177" s="29" t="e">
        <f>IF($A177=$C$2,runs!AU172,1/0)</f>
        <v>#DIV/0!</v>
      </c>
      <c r="F177" s="29" t="e">
        <f>IF($A177=$C$2,runs!AX172,1/0)</f>
        <v>#DIV/0!</v>
      </c>
      <c r="G177" s="29" t="e">
        <f>IF($A177=$C$2,runs!AY172,1/0)</f>
        <v>#DIV/0!</v>
      </c>
      <c r="H177" s="29" t="e">
        <f>IF($A177=$C$2,runs!O172/runs!M172,1/0)</f>
        <v>#DIV/0!</v>
      </c>
      <c r="I177" s="29" t="e">
        <f>IF($A177=$C$2,runs!AR172,1/0)</f>
        <v>#DIV/0!</v>
      </c>
    </row>
    <row r="178" spans="1:9" x14ac:dyDescent="0.2">
      <c r="A178" s="29">
        <f>runs!C173</f>
        <v>0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IF($A178=$C$2,runs!AT173,1/0)</f>
        <v>#DIV/0!</v>
      </c>
      <c r="E178" s="29" t="e">
        <f>IF($A178=$C$2,runs!AU173,1/0)</f>
        <v>#DIV/0!</v>
      </c>
      <c r="F178" s="29" t="e">
        <f>IF($A178=$C$2,runs!AX173,1/0)</f>
        <v>#DIV/0!</v>
      </c>
      <c r="G178" s="29" t="e">
        <f>IF($A178=$C$2,runs!AY173,1/0)</f>
        <v>#DIV/0!</v>
      </c>
      <c r="H178" s="29" t="e">
        <f>IF($A178=$C$2,runs!O173/runs!M173,1/0)</f>
        <v>#DIV/0!</v>
      </c>
      <c r="I178" s="29" t="e">
        <f>IF($A178=$C$2,runs!AR173,1/0)</f>
        <v>#DIV/0!</v>
      </c>
    </row>
    <row r="179" spans="1:9" x14ac:dyDescent="0.2">
      <c r="A179" s="29">
        <f>runs!C174</f>
        <v>0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IF($A179=$C$2,runs!AT174,1/0)</f>
        <v>#DIV/0!</v>
      </c>
      <c r="E179" s="29" t="e">
        <f>IF($A179=$C$2,runs!AU174,1/0)</f>
        <v>#DIV/0!</v>
      </c>
      <c r="F179" s="29" t="e">
        <f>IF($A179=$C$2,runs!AX174,1/0)</f>
        <v>#DIV/0!</v>
      </c>
      <c r="G179" s="29" t="e">
        <f>IF($A179=$C$2,runs!AY174,1/0)</f>
        <v>#DIV/0!</v>
      </c>
      <c r="H179" s="29" t="e">
        <f>IF($A179=$C$2,runs!O174/runs!M174,1/0)</f>
        <v>#DIV/0!</v>
      </c>
      <c r="I179" s="29" t="e">
        <f>IF($A179=$C$2,runs!AR174,1/0)</f>
        <v>#DIV/0!</v>
      </c>
    </row>
    <row r="180" spans="1:9" x14ac:dyDescent="0.2">
      <c r="A180" s="29">
        <f>runs!C175</f>
        <v>0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IF($A180=$C$2,runs!AT175,1/0)</f>
        <v>#DIV/0!</v>
      </c>
      <c r="E180" s="29" t="e">
        <f>IF($A180=$C$2,runs!AU175,1/0)</f>
        <v>#DIV/0!</v>
      </c>
      <c r="F180" s="29" t="e">
        <f>IF($A180=$C$2,runs!AX175,1/0)</f>
        <v>#DIV/0!</v>
      </c>
      <c r="G180" s="29" t="e">
        <f>IF($A180=$C$2,runs!AY175,1/0)</f>
        <v>#DIV/0!</v>
      </c>
      <c r="H180" s="29" t="e">
        <f>IF($A180=$C$2,runs!O175/runs!M175,1/0)</f>
        <v>#DIV/0!</v>
      </c>
      <c r="I180" s="29" t="e">
        <f>IF($A180=$C$2,runs!AR175,1/0)</f>
        <v>#DIV/0!</v>
      </c>
    </row>
    <row r="181" spans="1:9" x14ac:dyDescent="0.2">
      <c r="A181" s="29">
        <f>runs!C176</f>
        <v>0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IF($A181=$C$2,runs!AT176,1/0)</f>
        <v>#DIV/0!</v>
      </c>
      <c r="E181" s="29" t="e">
        <f>IF($A181=$C$2,runs!AU176,1/0)</f>
        <v>#DIV/0!</v>
      </c>
      <c r="F181" s="29" t="e">
        <f>IF($A181=$C$2,runs!AX176,1/0)</f>
        <v>#DIV/0!</v>
      </c>
      <c r="G181" s="29" t="e">
        <f>IF($A181=$C$2,runs!AY176,1/0)</f>
        <v>#DIV/0!</v>
      </c>
      <c r="H181" s="29" t="e">
        <f>IF($A181=$C$2,runs!O176/runs!M176,1/0)</f>
        <v>#DIV/0!</v>
      </c>
      <c r="I181" s="29" t="e">
        <f>IF($A181=$C$2,runs!AR176,1/0)</f>
        <v>#DIV/0!</v>
      </c>
    </row>
    <row r="182" spans="1:9" x14ac:dyDescent="0.2">
      <c r="A182" s="29">
        <f>runs!C177</f>
        <v>0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IF($A182=$C$2,runs!AT177,1/0)</f>
        <v>#DIV/0!</v>
      </c>
      <c r="E182" s="29" t="e">
        <f>IF($A182=$C$2,runs!AU177,1/0)</f>
        <v>#DIV/0!</v>
      </c>
      <c r="F182" s="29" t="e">
        <f>IF($A182=$C$2,runs!AX177,1/0)</f>
        <v>#DIV/0!</v>
      </c>
      <c r="G182" s="29" t="e">
        <f>IF($A182=$C$2,runs!AY177,1/0)</f>
        <v>#DIV/0!</v>
      </c>
      <c r="H182" s="29" t="e">
        <f>IF($A182=$C$2,runs!O177/runs!M177,1/0)</f>
        <v>#DIV/0!</v>
      </c>
      <c r="I182" s="29" t="e">
        <f>IF($A182=$C$2,runs!AR177,1/0)</f>
        <v>#DIV/0!</v>
      </c>
    </row>
    <row r="183" spans="1:9" x14ac:dyDescent="0.2">
      <c r="A183" s="29">
        <f>runs!C178</f>
        <v>0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IF($A183=$C$2,runs!AT178,1/0)</f>
        <v>#DIV/0!</v>
      </c>
      <c r="E183" s="29" t="e">
        <f>IF($A183=$C$2,runs!AU178,1/0)</f>
        <v>#DIV/0!</v>
      </c>
      <c r="F183" s="29" t="e">
        <f>IF($A183=$C$2,runs!AX178,1/0)</f>
        <v>#DIV/0!</v>
      </c>
      <c r="G183" s="29" t="e">
        <f>IF($A183=$C$2,runs!AY178,1/0)</f>
        <v>#DIV/0!</v>
      </c>
      <c r="H183" s="29" t="e">
        <f>IF($A183=$C$2,runs!O178/runs!M178,1/0)</f>
        <v>#DIV/0!</v>
      </c>
      <c r="I183" s="29" t="e">
        <f>IF($A183=$C$2,runs!AR178,1/0)</f>
        <v>#DIV/0!</v>
      </c>
    </row>
    <row r="184" spans="1:9" x14ac:dyDescent="0.2">
      <c r="A184" s="29">
        <f>runs!C179</f>
        <v>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IF($A184=$C$2,runs!AT179,1/0)</f>
        <v>#DIV/0!</v>
      </c>
      <c r="E184" s="29" t="e">
        <f>IF($A184=$C$2,runs!AU179,1/0)</f>
        <v>#DIV/0!</v>
      </c>
      <c r="F184" s="29" t="e">
        <f>IF($A184=$C$2,runs!AX179,1/0)</f>
        <v>#DIV/0!</v>
      </c>
      <c r="G184" s="29" t="e">
        <f>IF($A184=$C$2,runs!AY179,1/0)</f>
        <v>#DIV/0!</v>
      </c>
      <c r="H184" s="29" t="e">
        <f>IF($A184=$C$2,runs!O179/runs!M179,1/0)</f>
        <v>#DIV/0!</v>
      </c>
      <c r="I184" s="29" t="e">
        <f>IF($A184=$C$2,runs!AR179,1/0)</f>
        <v>#DIV/0!</v>
      </c>
    </row>
    <row r="185" spans="1:9" x14ac:dyDescent="0.2">
      <c r="A185" s="29">
        <f>runs!C180</f>
        <v>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IF($A185=$C$2,runs!AT180,1/0)</f>
        <v>#DIV/0!</v>
      </c>
      <c r="E185" s="29" t="e">
        <f>IF($A185=$C$2,runs!AU180,1/0)</f>
        <v>#DIV/0!</v>
      </c>
      <c r="F185" s="29" t="e">
        <f>IF($A185=$C$2,runs!AX180,1/0)</f>
        <v>#DIV/0!</v>
      </c>
      <c r="G185" s="29" t="e">
        <f>IF($A185=$C$2,runs!AY180,1/0)</f>
        <v>#DIV/0!</v>
      </c>
      <c r="H185" s="29" t="e">
        <f>IF($A185=$C$2,runs!O180/runs!M180,1/0)</f>
        <v>#DIV/0!</v>
      </c>
      <c r="I185" s="29" t="e">
        <f>IF($A185=$C$2,runs!AR180,1/0)</f>
        <v>#DIV/0!</v>
      </c>
    </row>
    <row r="186" spans="1:9" x14ac:dyDescent="0.2">
      <c r="A186" s="29">
        <f>runs!C181</f>
        <v>0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IF($A186=$C$2,runs!AT181,1/0)</f>
        <v>#DIV/0!</v>
      </c>
      <c r="E186" s="29" t="e">
        <f>IF($A186=$C$2,runs!AU181,1/0)</f>
        <v>#DIV/0!</v>
      </c>
      <c r="F186" s="29" t="e">
        <f>IF($A186=$C$2,runs!AX181,1/0)</f>
        <v>#DIV/0!</v>
      </c>
      <c r="G186" s="29" t="e">
        <f>IF($A186=$C$2,runs!AY181,1/0)</f>
        <v>#DIV/0!</v>
      </c>
      <c r="H186" s="29" t="e">
        <f>IF($A186=$C$2,runs!O181/runs!M181,1/0)</f>
        <v>#DIV/0!</v>
      </c>
      <c r="I186" s="29" t="e">
        <f>IF($A186=$C$2,runs!AR181,1/0)</f>
        <v>#DIV/0!</v>
      </c>
    </row>
    <row r="187" spans="1:9" x14ac:dyDescent="0.2">
      <c r="A187" s="29">
        <f>runs!C182</f>
        <v>0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IF($A187=$C$2,runs!AT182,1/0)</f>
        <v>#DIV/0!</v>
      </c>
      <c r="E187" s="29" t="e">
        <f>IF($A187=$C$2,runs!AU182,1/0)</f>
        <v>#DIV/0!</v>
      </c>
      <c r="F187" s="29" t="e">
        <f>IF($A187=$C$2,runs!AX182,1/0)</f>
        <v>#DIV/0!</v>
      </c>
      <c r="G187" s="29" t="e">
        <f>IF($A187=$C$2,runs!AY182,1/0)</f>
        <v>#DIV/0!</v>
      </c>
      <c r="H187" s="29" t="e">
        <f>IF($A187=$C$2,runs!O182/runs!M182,1/0)</f>
        <v>#DIV/0!</v>
      </c>
      <c r="I187" s="29" t="e">
        <f>IF($A187=$C$2,runs!AR182,1/0)</f>
        <v>#DIV/0!</v>
      </c>
    </row>
    <row r="188" spans="1:9" x14ac:dyDescent="0.2">
      <c r="A188" s="29">
        <f>runs!C183</f>
        <v>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IF($A188=$C$2,runs!AT183,1/0)</f>
        <v>#DIV/0!</v>
      </c>
      <c r="E188" s="29" t="e">
        <f>IF($A188=$C$2,runs!AU183,1/0)</f>
        <v>#DIV/0!</v>
      </c>
      <c r="F188" s="29" t="e">
        <f>IF($A188=$C$2,runs!AX183,1/0)</f>
        <v>#DIV/0!</v>
      </c>
      <c r="G188" s="29" t="e">
        <f>IF($A188=$C$2,runs!AY183,1/0)</f>
        <v>#DIV/0!</v>
      </c>
      <c r="H188" s="29" t="e">
        <f>IF($A188=$C$2,runs!O183/runs!M183,1/0)</f>
        <v>#DIV/0!</v>
      </c>
      <c r="I188" s="29" t="e">
        <f>IF($A188=$C$2,runs!AR183,1/0)</f>
        <v>#DIV/0!</v>
      </c>
    </row>
    <row r="189" spans="1:9" x14ac:dyDescent="0.2">
      <c r="A189" s="29">
        <f>runs!C184</f>
        <v>0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IF($A189=$C$2,runs!AT184,1/0)</f>
        <v>#DIV/0!</v>
      </c>
      <c r="E189" s="29" t="e">
        <f>IF($A189=$C$2,runs!AU184,1/0)</f>
        <v>#DIV/0!</v>
      </c>
      <c r="F189" s="29" t="e">
        <f>IF($A189=$C$2,runs!AX184,1/0)</f>
        <v>#DIV/0!</v>
      </c>
      <c r="G189" s="29" t="e">
        <f>IF($A189=$C$2,runs!AY184,1/0)</f>
        <v>#DIV/0!</v>
      </c>
      <c r="H189" s="29" t="e">
        <f>IF($A189=$C$2,runs!O184/runs!M184,1/0)</f>
        <v>#DIV/0!</v>
      </c>
      <c r="I189" s="29" t="e">
        <f>IF($A189=$C$2,runs!AR184,1/0)</f>
        <v>#DIV/0!</v>
      </c>
    </row>
    <row r="190" spans="1:9" x14ac:dyDescent="0.2">
      <c r="A190" s="29">
        <f>runs!C185</f>
        <v>0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IF($A190=$C$2,runs!AT185,1/0)</f>
        <v>#DIV/0!</v>
      </c>
      <c r="E190" s="29" t="e">
        <f>IF($A190=$C$2,runs!AU185,1/0)</f>
        <v>#DIV/0!</v>
      </c>
      <c r="F190" s="29" t="e">
        <f>IF($A190=$C$2,runs!AX185,1/0)</f>
        <v>#DIV/0!</v>
      </c>
      <c r="G190" s="29" t="e">
        <f>IF($A190=$C$2,runs!AY185,1/0)</f>
        <v>#DIV/0!</v>
      </c>
      <c r="H190" s="29" t="e">
        <f>IF($A190=$C$2,runs!O185/runs!M185,1/0)</f>
        <v>#DIV/0!</v>
      </c>
      <c r="I190" s="29" t="e">
        <f>IF($A190=$C$2,runs!AR185,1/0)</f>
        <v>#DIV/0!</v>
      </c>
    </row>
    <row r="191" spans="1:9" x14ac:dyDescent="0.2">
      <c r="A191" s="29">
        <f>runs!C186</f>
        <v>0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IF($A191=$C$2,runs!AT186,1/0)</f>
        <v>#DIV/0!</v>
      </c>
      <c r="E191" s="29" t="e">
        <f>IF($A191=$C$2,runs!AU186,1/0)</f>
        <v>#DIV/0!</v>
      </c>
      <c r="F191" s="29" t="e">
        <f>IF($A191=$C$2,runs!AX186,1/0)</f>
        <v>#DIV/0!</v>
      </c>
      <c r="G191" s="29" t="e">
        <f>IF($A191=$C$2,runs!AY186,1/0)</f>
        <v>#DIV/0!</v>
      </c>
      <c r="H191" s="29" t="e">
        <f>IF($A191=$C$2,runs!O186/runs!M186,1/0)</f>
        <v>#DIV/0!</v>
      </c>
      <c r="I191" s="29" t="e">
        <f>IF($A191=$C$2,runs!AR186,1/0)</f>
        <v>#DIV/0!</v>
      </c>
    </row>
    <row r="192" spans="1:9" x14ac:dyDescent="0.2">
      <c r="A192" s="29">
        <f>runs!C187</f>
        <v>0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IF($A192=$C$2,runs!AT187,1/0)</f>
        <v>#DIV/0!</v>
      </c>
      <c r="E192" s="29" t="e">
        <f>IF($A192=$C$2,runs!AU187,1/0)</f>
        <v>#DIV/0!</v>
      </c>
      <c r="F192" s="29" t="e">
        <f>IF($A192=$C$2,runs!AX187,1/0)</f>
        <v>#DIV/0!</v>
      </c>
      <c r="G192" s="29" t="e">
        <f>IF($A192=$C$2,runs!AY187,1/0)</f>
        <v>#DIV/0!</v>
      </c>
      <c r="H192" s="29" t="e">
        <f>IF($A192=$C$2,runs!O187/runs!M187,1/0)</f>
        <v>#DIV/0!</v>
      </c>
      <c r="I192" s="29" t="e">
        <f>IF($A192=$C$2,runs!AR187,1/0)</f>
        <v>#DIV/0!</v>
      </c>
    </row>
    <row r="193" spans="1:9" x14ac:dyDescent="0.2">
      <c r="A193" s="29">
        <f>runs!C188</f>
        <v>0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IF($A193=$C$2,runs!AT188,1/0)</f>
        <v>#DIV/0!</v>
      </c>
      <c r="E193" s="29" t="e">
        <f>IF($A193=$C$2,runs!AU188,1/0)</f>
        <v>#DIV/0!</v>
      </c>
      <c r="F193" s="29" t="e">
        <f>IF($A193=$C$2,runs!AX188,1/0)</f>
        <v>#DIV/0!</v>
      </c>
      <c r="G193" s="29" t="e">
        <f>IF($A193=$C$2,runs!AY188,1/0)</f>
        <v>#DIV/0!</v>
      </c>
      <c r="H193" s="29" t="e">
        <f>IF($A193=$C$2,runs!O188/runs!M188,1/0)</f>
        <v>#DIV/0!</v>
      </c>
      <c r="I193" s="29" t="e">
        <f>IF($A193=$C$2,runs!AR188,1/0)</f>
        <v>#DIV/0!</v>
      </c>
    </row>
    <row r="194" spans="1:9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IF($A194=$C$2,runs!AT189,1/0)</f>
        <v>#DIV/0!</v>
      </c>
      <c r="E194" s="29" t="e">
        <f>IF($A194=$C$2,runs!AU189,1/0)</f>
        <v>#DIV/0!</v>
      </c>
      <c r="F194" s="29" t="e">
        <f>IF($A194=$C$2,runs!AX189,1/0)</f>
        <v>#DIV/0!</v>
      </c>
      <c r="G194" s="29" t="e">
        <f>IF($A194=$C$2,runs!AY189,1/0)</f>
        <v>#DIV/0!</v>
      </c>
      <c r="H194" s="29" t="e">
        <f>IF($A194=$C$2,runs!O189/runs!M189,1/0)</f>
        <v>#DIV/0!</v>
      </c>
      <c r="I194" s="29" t="e">
        <f>IF($A194=$C$2,runs!AR189,1/0)</f>
        <v>#DIV/0!</v>
      </c>
    </row>
    <row r="195" spans="1:9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IF($A195=$C$2,runs!AT190,1/0)</f>
        <v>#DIV/0!</v>
      </c>
      <c r="E195" s="29" t="e">
        <f>IF($A195=$C$2,runs!AU190,1/0)</f>
        <v>#DIV/0!</v>
      </c>
      <c r="F195" s="29" t="e">
        <f>IF($A195=$C$2,runs!AX190,1/0)</f>
        <v>#DIV/0!</v>
      </c>
      <c r="G195" s="29" t="e">
        <f>IF($A195=$C$2,runs!AY190,1/0)</f>
        <v>#DIV/0!</v>
      </c>
      <c r="H195" s="29" t="e">
        <f>IF($A195=$C$2,runs!O190/runs!M190,1/0)</f>
        <v>#DIV/0!</v>
      </c>
      <c r="I195" s="29" t="e">
        <f>IF($A195=$C$2,runs!AR190,1/0)</f>
        <v>#DIV/0!</v>
      </c>
    </row>
    <row r="196" spans="1:9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IF($A196=$C$2,runs!AT191,1/0)</f>
        <v>#DIV/0!</v>
      </c>
      <c r="E196" s="29" t="e">
        <f>IF($A196=$C$2,runs!AU191,1/0)</f>
        <v>#DIV/0!</v>
      </c>
      <c r="F196" s="29" t="e">
        <f>IF($A196=$C$2,runs!AX191,1/0)</f>
        <v>#DIV/0!</v>
      </c>
      <c r="G196" s="29" t="e">
        <f>IF($A196=$C$2,runs!AY191,1/0)</f>
        <v>#DIV/0!</v>
      </c>
      <c r="H196" s="29" t="e">
        <f>IF($A196=$C$2,runs!O191/runs!M191,1/0)</f>
        <v>#DIV/0!</v>
      </c>
      <c r="I196" s="29" t="e">
        <f>IF($A196=$C$2,runs!AR191,1/0)</f>
        <v>#DIV/0!</v>
      </c>
    </row>
    <row r="197" spans="1:9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IF($A197=$C$2,runs!AT192,1/0)</f>
        <v>#DIV/0!</v>
      </c>
      <c r="E197" s="29" t="e">
        <f>IF($A197=$C$2,runs!AU192,1/0)</f>
        <v>#DIV/0!</v>
      </c>
      <c r="F197" s="29" t="e">
        <f>IF($A197=$C$2,runs!AX192,1/0)</f>
        <v>#DIV/0!</v>
      </c>
      <c r="G197" s="29" t="e">
        <f>IF($A197=$C$2,runs!AY192,1/0)</f>
        <v>#DIV/0!</v>
      </c>
      <c r="H197" s="29" t="e">
        <f>IF($A197=$C$2,runs!O192/runs!M192,1/0)</f>
        <v>#DIV/0!</v>
      </c>
      <c r="I197" s="29" t="e">
        <f>IF($A197=$C$2,runs!AR192,1/0)</f>
        <v>#DIV/0!</v>
      </c>
    </row>
    <row r="198" spans="1:9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IF($A198=$C$2,runs!AT193,1/0)</f>
        <v>#DIV/0!</v>
      </c>
      <c r="E198" s="29" t="e">
        <f>IF($A198=$C$2,runs!AU193,1/0)</f>
        <v>#DIV/0!</v>
      </c>
      <c r="F198" s="29" t="e">
        <f>IF($A198=$C$2,runs!AX193,1/0)</f>
        <v>#DIV/0!</v>
      </c>
      <c r="G198" s="29" t="e">
        <f>IF($A198=$C$2,runs!AY193,1/0)</f>
        <v>#DIV/0!</v>
      </c>
      <c r="H198" s="29" t="e">
        <f>IF($A198=$C$2,runs!O193/runs!M193,1/0)</f>
        <v>#DIV/0!</v>
      </c>
      <c r="I198" s="29" t="e">
        <f>IF($A198=$C$2,runs!AR193,1/0)</f>
        <v>#DIV/0!</v>
      </c>
    </row>
    <row r="199" spans="1:9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IF($A199=$C$2,runs!AT194,1/0)</f>
        <v>#DIV/0!</v>
      </c>
      <c r="E199" s="29" t="e">
        <f>IF($A199=$C$2,runs!AU194,1/0)</f>
        <v>#DIV/0!</v>
      </c>
      <c r="F199" s="29" t="e">
        <f>IF($A199=$C$2,runs!AX194,1/0)</f>
        <v>#DIV/0!</v>
      </c>
      <c r="G199" s="29" t="e">
        <f>IF($A199=$C$2,runs!AY194,1/0)</f>
        <v>#DIV/0!</v>
      </c>
      <c r="H199" s="29" t="e">
        <f>IF($A199=$C$2,runs!O194/runs!M194,1/0)</f>
        <v>#DIV/0!</v>
      </c>
      <c r="I199" s="29" t="e">
        <f>IF($A199=$C$2,runs!AR194,1/0)</f>
        <v>#DIV/0!</v>
      </c>
    </row>
    <row r="200" spans="1:9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IF($A200=$C$2,runs!AT195,1/0)</f>
        <v>#DIV/0!</v>
      </c>
      <c r="E200" s="29" t="e">
        <f>IF($A200=$C$2,runs!AU195,1/0)</f>
        <v>#DIV/0!</v>
      </c>
      <c r="F200" s="29" t="e">
        <f>IF($A200=$C$2,runs!AX195,1/0)</f>
        <v>#DIV/0!</v>
      </c>
      <c r="G200" s="29" t="e">
        <f>IF($A200=$C$2,runs!AY195,1/0)</f>
        <v>#DIV/0!</v>
      </c>
      <c r="H200" s="29" t="e">
        <f>IF($A200=$C$2,runs!O195/runs!M195,1/0)</f>
        <v>#DIV/0!</v>
      </c>
      <c r="I200" s="29" t="e">
        <f>IF($A200=$C$2,runs!AR195,1/0)</f>
        <v>#DIV/0!</v>
      </c>
    </row>
    <row r="201" spans="1:9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IF($A201=$C$2,runs!AT196,1/0)</f>
        <v>#DIV/0!</v>
      </c>
      <c r="E201" s="29" t="e">
        <f>IF($A201=$C$2,runs!AU196,1/0)</f>
        <v>#DIV/0!</v>
      </c>
      <c r="F201" s="29" t="e">
        <f>IF($A201=$C$2,runs!AX196,1/0)</f>
        <v>#DIV/0!</v>
      </c>
      <c r="G201" s="29" t="e">
        <f>IF($A201=$C$2,runs!AY196,1/0)</f>
        <v>#DIV/0!</v>
      </c>
      <c r="H201" s="29" t="e">
        <f>IF($A201=$C$2,runs!O196/runs!M196,1/0)</f>
        <v>#DIV/0!</v>
      </c>
      <c r="I201" s="29" t="e">
        <f>IF($A201=$C$2,runs!AR196,1/0)</f>
        <v>#DIV/0!</v>
      </c>
    </row>
    <row r="202" spans="1:9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IF($A202=$C$2,runs!AT197,1/0)</f>
        <v>#DIV/0!</v>
      </c>
      <c r="E202" s="29" t="e">
        <f>IF($A202=$C$2,runs!AU197,1/0)</f>
        <v>#DIV/0!</v>
      </c>
      <c r="F202" s="29" t="e">
        <f>IF($A202=$C$2,runs!AX197,1/0)</f>
        <v>#DIV/0!</v>
      </c>
      <c r="G202" s="29" t="e">
        <f>IF($A202=$C$2,runs!AY197,1/0)</f>
        <v>#DIV/0!</v>
      </c>
      <c r="H202" s="29" t="e">
        <f>IF($A202=$C$2,runs!O197/runs!M197,1/0)</f>
        <v>#DIV/0!</v>
      </c>
      <c r="I202" s="29" t="e">
        <f>IF($A202=$C$2,runs!AR197,1/0)</f>
        <v>#DIV/0!</v>
      </c>
    </row>
    <row r="203" spans="1:9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IF($A203=$C$2,runs!AT198,1/0)</f>
        <v>#DIV/0!</v>
      </c>
      <c r="E203" s="29" t="e">
        <f>IF($A203=$C$2,runs!AU198,1/0)</f>
        <v>#DIV/0!</v>
      </c>
      <c r="F203" s="29" t="e">
        <f>IF($A203=$C$2,runs!AX198,1/0)</f>
        <v>#DIV/0!</v>
      </c>
      <c r="G203" s="29" t="e">
        <f>IF($A203=$C$2,runs!AY198,1/0)</f>
        <v>#DIV/0!</v>
      </c>
      <c r="H203" s="29" t="e">
        <f>IF($A203=$C$2,runs!O198/runs!M198,1/0)</f>
        <v>#DIV/0!</v>
      </c>
      <c r="I203" s="29" t="e">
        <f>IF($A203=$C$2,runs!AR198,1/0)</f>
        <v>#DIV/0!</v>
      </c>
    </row>
    <row r="204" spans="1:9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IF($A204=$C$2,runs!AT199,1/0)</f>
        <v>#DIV/0!</v>
      </c>
      <c r="E204" s="29" t="e">
        <f>IF($A204=$C$2,runs!AU199,1/0)</f>
        <v>#DIV/0!</v>
      </c>
      <c r="F204" s="29" t="e">
        <f>IF($A204=$C$2,runs!AX199,1/0)</f>
        <v>#DIV/0!</v>
      </c>
      <c r="G204" s="29" t="e">
        <f>IF($A204=$C$2,runs!AY199,1/0)</f>
        <v>#DIV/0!</v>
      </c>
      <c r="H204" s="29" t="e">
        <f>IF($A204=$C$2,runs!O199/runs!M199,1/0)</f>
        <v>#DIV/0!</v>
      </c>
      <c r="I204" s="29" t="e">
        <f>IF($A204=$C$2,runs!AR199,1/0)</f>
        <v>#DIV/0!</v>
      </c>
    </row>
    <row r="205" spans="1:9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IF($A205=$C$2,runs!AT200,1/0)</f>
        <v>#DIV/0!</v>
      </c>
      <c r="E205" s="29" t="e">
        <f>IF($A205=$C$2,runs!AU200,1/0)</f>
        <v>#DIV/0!</v>
      </c>
      <c r="F205" s="29" t="e">
        <f>IF($A205=$C$2,runs!AX200,1/0)</f>
        <v>#DIV/0!</v>
      </c>
      <c r="G205" s="29" t="e">
        <f>IF($A205=$C$2,runs!AY200,1/0)</f>
        <v>#DIV/0!</v>
      </c>
      <c r="H205" s="29" t="e">
        <f>IF($A205=$C$2,runs!O200/runs!M200,1/0)</f>
        <v>#DIV/0!</v>
      </c>
      <c r="I205" s="29" t="e">
        <f>IF($A205=$C$2,runs!AR200,1/0)</f>
        <v>#DIV/0!</v>
      </c>
    </row>
    <row r="206" spans="1:9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IF($A206=$C$2,runs!AT201,1/0)</f>
        <v>#DIV/0!</v>
      </c>
      <c r="E206" s="29" t="e">
        <f>IF($A206=$C$2,runs!AU201,1/0)</f>
        <v>#DIV/0!</v>
      </c>
      <c r="F206" s="29" t="e">
        <f>IF($A206=$C$2,runs!AX201,1/0)</f>
        <v>#DIV/0!</v>
      </c>
      <c r="G206" s="29" t="e">
        <f>IF($A206=$C$2,runs!AY201,1/0)</f>
        <v>#DIV/0!</v>
      </c>
      <c r="H206" s="29" t="e">
        <f>IF($A206=$C$2,runs!O201/runs!M201,1/0)</f>
        <v>#DIV/0!</v>
      </c>
      <c r="I206" s="29" t="e">
        <f>IF($A206=$C$2,runs!AR201,1/0)</f>
        <v>#DIV/0!</v>
      </c>
    </row>
    <row r="207" spans="1:9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IF($A207=$C$2,runs!AT202,1/0)</f>
        <v>#DIV/0!</v>
      </c>
      <c r="E207" s="29" t="e">
        <f>IF($A207=$C$2,runs!AU202,1/0)</f>
        <v>#DIV/0!</v>
      </c>
      <c r="F207" s="29" t="e">
        <f>IF($A207=$C$2,runs!AX202,1/0)</f>
        <v>#DIV/0!</v>
      </c>
      <c r="G207" s="29" t="e">
        <f>IF($A207=$C$2,runs!AY202,1/0)</f>
        <v>#DIV/0!</v>
      </c>
      <c r="H207" s="29" t="e">
        <f>IF($A207=$C$2,runs!O202/runs!M202,1/0)</f>
        <v>#DIV/0!</v>
      </c>
      <c r="I207" s="29" t="e">
        <f>IF($A207=$C$2,runs!AR202,1/0)</f>
        <v>#DIV/0!</v>
      </c>
    </row>
    <row r="208" spans="1:9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IF($A208=$C$2,runs!AT203,1/0)</f>
        <v>#DIV/0!</v>
      </c>
      <c r="E208" s="29" t="e">
        <f>IF($A208=$C$2,runs!AU203,1/0)</f>
        <v>#DIV/0!</v>
      </c>
      <c r="F208" s="29" t="e">
        <f>IF($A208=$C$2,runs!AX203,1/0)</f>
        <v>#DIV/0!</v>
      </c>
      <c r="G208" s="29" t="e">
        <f>IF($A208=$C$2,runs!AY203,1/0)</f>
        <v>#DIV/0!</v>
      </c>
      <c r="H208" s="29" t="e">
        <f>IF($A208=$C$2,runs!O203/runs!M203,1/0)</f>
        <v>#DIV/0!</v>
      </c>
      <c r="I208" s="29" t="e">
        <f>IF($A208=$C$2,runs!AR203,1/0)</f>
        <v>#DIV/0!</v>
      </c>
    </row>
    <row r="209" spans="1:9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IF($A209=$C$2,runs!AT204,1/0)</f>
        <v>#DIV/0!</v>
      </c>
      <c r="E209" s="29" t="e">
        <f>IF($A209=$C$2,runs!AU204,1/0)</f>
        <v>#DIV/0!</v>
      </c>
      <c r="F209" s="29" t="e">
        <f>IF($A209=$C$2,runs!AX204,1/0)</f>
        <v>#DIV/0!</v>
      </c>
      <c r="G209" s="29" t="e">
        <f>IF($A209=$C$2,runs!AY204,1/0)</f>
        <v>#DIV/0!</v>
      </c>
      <c r="H209" s="29" t="e">
        <f>IF($A209=$C$2,runs!O204/runs!M204,1/0)</f>
        <v>#DIV/0!</v>
      </c>
      <c r="I209" s="29" t="e">
        <f>IF($A209=$C$2,runs!AR204,1/0)</f>
        <v>#DIV/0!</v>
      </c>
    </row>
    <row r="210" spans="1:9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IF($A210=$C$2,runs!AT205,1/0)</f>
        <v>#DIV/0!</v>
      </c>
      <c r="E210" s="29" t="e">
        <f>IF($A210=$C$2,runs!AU205,1/0)</f>
        <v>#DIV/0!</v>
      </c>
      <c r="F210" s="29" t="e">
        <f>IF($A210=$C$2,runs!AX205,1/0)</f>
        <v>#DIV/0!</v>
      </c>
      <c r="G210" s="29" t="e">
        <f>IF($A210=$C$2,runs!AY205,1/0)</f>
        <v>#DIV/0!</v>
      </c>
      <c r="H210" s="29" t="e">
        <f>IF($A210=$C$2,runs!O205/runs!M205,1/0)</f>
        <v>#DIV/0!</v>
      </c>
      <c r="I210" s="29" t="e">
        <f>IF($A210=$C$2,runs!AR205,1/0)</f>
        <v>#DIV/0!</v>
      </c>
    </row>
    <row r="211" spans="1:9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IF($A211=$C$2,runs!AT206,1/0)</f>
        <v>#DIV/0!</v>
      </c>
      <c r="E211" s="29" t="e">
        <f>IF($A211=$C$2,runs!AU206,1/0)</f>
        <v>#DIV/0!</v>
      </c>
      <c r="F211" s="29" t="e">
        <f>IF($A211=$C$2,runs!AX206,1/0)</f>
        <v>#DIV/0!</v>
      </c>
      <c r="G211" s="29" t="e">
        <f>IF($A211=$C$2,runs!AY206,1/0)</f>
        <v>#DIV/0!</v>
      </c>
      <c r="H211" s="29" t="e">
        <f>IF($A211=$C$2,runs!O206/runs!M206,1/0)</f>
        <v>#DIV/0!</v>
      </c>
      <c r="I211" s="29" t="e">
        <f>IF($A211=$C$2,runs!AR206,1/0)</f>
        <v>#DIV/0!</v>
      </c>
    </row>
    <row r="212" spans="1:9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IF($A212=$C$2,runs!AT207,1/0)</f>
        <v>#DIV/0!</v>
      </c>
      <c r="E212" s="29" t="e">
        <f>IF($A212=$C$2,runs!AU207,1/0)</f>
        <v>#DIV/0!</v>
      </c>
      <c r="F212" s="29" t="e">
        <f>IF($A212=$C$2,runs!AX207,1/0)</f>
        <v>#DIV/0!</v>
      </c>
      <c r="G212" s="29" t="e">
        <f>IF($A212=$C$2,runs!AY207,1/0)</f>
        <v>#DIV/0!</v>
      </c>
      <c r="H212" s="29" t="e">
        <f>IF($A212=$C$2,runs!O207/runs!M207,1/0)</f>
        <v>#DIV/0!</v>
      </c>
      <c r="I212" s="29" t="e">
        <f>IF($A212=$C$2,runs!AR207,1/0)</f>
        <v>#DIV/0!</v>
      </c>
    </row>
    <row r="213" spans="1:9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IF($A213=$C$2,runs!AT208,1/0)</f>
        <v>#DIV/0!</v>
      </c>
      <c r="E213" s="29" t="e">
        <f>IF($A213=$C$2,runs!AU208,1/0)</f>
        <v>#DIV/0!</v>
      </c>
      <c r="F213" s="29" t="e">
        <f>IF($A213=$C$2,runs!AX208,1/0)</f>
        <v>#DIV/0!</v>
      </c>
      <c r="G213" s="29" t="e">
        <f>IF($A213=$C$2,runs!AY208,1/0)</f>
        <v>#DIV/0!</v>
      </c>
      <c r="H213" s="29" t="e">
        <f>IF($A213=$C$2,runs!O208/runs!M208,1/0)</f>
        <v>#DIV/0!</v>
      </c>
      <c r="I213" s="29" t="e">
        <f>IF($A213=$C$2,runs!AR208,1/0)</f>
        <v>#DIV/0!</v>
      </c>
    </row>
    <row r="214" spans="1:9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IF($A214=$C$2,runs!AT209,1/0)</f>
        <v>#DIV/0!</v>
      </c>
      <c r="E214" s="29" t="e">
        <f>IF($A214=$C$2,runs!AU209,1/0)</f>
        <v>#DIV/0!</v>
      </c>
      <c r="F214" s="29" t="e">
        <f>IF($A214=$C$2,runs!AX209,1/0)</f>
        <v>#DIV/0!</v>
      </c>
      <c r="G214" s="29" t="e">
        <f>IF($A214=$C$2,runs!AY209,1/0)</f>
        <v>#DIV/0!</v>
      </c>
      <c r="H214" s="29" t="e">
        <f>IF($A214=$C$2,runs!O209/runs!M209,1/0)</f>
        <v>#DIV/0!</v>
      </c>
      <c r="I214" s="29" t="e">
        <f>IF($A214=$C$2,runs!AR209,1/0)</f>
        <v>#DIV/0!</v>
      </c>
    </row>
    <row r="215" spans="1:9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IF($A215=$C$2,runs!AT210,1/0)</f>
        <v>#DIV/0!</v>
      </c>
      <c r="E215" s="29" t="e">
        <f>IF($A215=$C$2,runs!AU210,1/0)</f>
        <v>#DIV/0!</v>
      </c>
      <c r="F215" s="29" t="e">
        <f>IF($A215=$C$2,runs!AX210,1/0)</f>
        <v>#DIV/0!</v>
      </c>
      <c r="G215" s="29" t="e">
        <f>IF($A215=$C$2,runs!AY210,1/0)</f>
        <v>#DIV/0!</v>
      </c>
      <c r="H215" s="29" t="e">
        <f>IF($A215=$C$2,runs!O210/runs!M210,1/0)</f>
        <v>#DIV/0!</v>
      </c>
      <c r="I215" s="29" t="e">
        <f>IF($A215=$C$2,runs!AR210,1/0)</f>
        <v>#DIV/0!</v>
      </c>
    </row>
    <row r="216" spans="1:9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IF($A216=$C$2,runs!AT211,1/0)</f>
        <v>#DIV/0!</v>
      </c>
      <c r="E216" s="29" t="e">
        <f>IF($A216=$C$2,runs!AU211,1/0)</f>
        <v>#DIV/0!</v>
      </c>
      <c r="F216" s="29" t="e">
        <f>IF($A216=$C$2,runs!AX211,1/0)</f>
        <v>#DIV/0!</v>
      </c>
      <c r="G216" s="29" t="e">
        <f>IF($A216=$C$2,runs!AY211,1/0)</f>
        <v>#DIV/0!</v>
      </c>
      <c r="H216" s="29" t="e">
        <f>IF($A216=$C$2,runs!O211/runs!M211,1/0)</f>
        <v>#DIV/0!</v>
      </c>
      <c r="I216" s="29" t="e">
        <f>IF($A216=$C$2,runs!AR211,1/0)</f>
        <v>#DIV/0!</v>
      </c>
    </row>
    <row r="217" spans="1:9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IF($A217=$C$2,runs!AT212,1/0)</f>
        <v>#DIV/0!</v>
      </c>
      <c r="E217" s="29" t="e">
        <f>IF($A217=$C$2,runs!AU212,1/0)</f>
        <v>#DIV/0!</v>
      </c>
      <c r="F217" s="29" t="e">
        <f>IF($A217=$C$2,runs!AX212,1/0)</f>
        <v>#DIV/0!</v>
      </c>
      <c r="G217" s="29" t="e">
        <f>IF($A217=$C$2,runs!AY212,1/0)</f>
        <v>#DIV/0!</v>
      </c>
      <c r="H217" s="29" t="e">
        <f>IF($A217=$C$2,runs!O212/runs!M212,1/0)</f>
        <v>#DIV/0!</v>
      </c>
      <c r="I217" s="29" t="e">
        <f>IF($A217=$C$2,runs!AR212,1/0)</f>
        <v>#DIV/0!</v>
      </c>
    </row>
    <row r="218" spans="1:9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IF($A218=$C$2,runs!AT213,1/0)</f>
        <v>#DIV/0!</v>
      </c>
      <c r="E218" s="29" t="e">
        <f>IF($A218=$C$2,runs!AU213,1/0)</f>
        <v>#DIV/0!</v>
      </c>
      <c r="F218" s="29" t="e">
        <f>IF($A218=$C$2,runs!AX213,1/0)</f>
        <v>#DIV/0!</v>
      </c>
      <c r="G218" s="29" t="e">
        <f>IF($A218=$C$2,runs!AY213,1/0)</f>
        <v>#DIV/0!</v>
      </c>
      <c r="H218" s="29" t="e">
        <f>IF($A218=$C$2,runs!O213/runs!M213,1/0)</f>
        <v>#DIV/0!</v>
      </c>
      <c r="I218" s="29" t="e">
        <f>IF($A218=$C$2,runs!AR213,1/0)</f>
        <v>#DIV/0!</v>
      </c>
    </row>
    <row r="219" spans="1:9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IF($A219=$C$2,runs!AT214,1/0)</f>
        <v>#DIV/0!</v>
      </c>
      <c r="E219" s="29" t="e">
        <f>IF($A219=$C$2,runs!AU214,1/0)</f>
        <v>#DIV/0!</v>
      </c>
      <c r="F219" s="29" t="e">
        <f>IF($A219=$C$2,runs!AX214,1/0)</f>
        <v>#DIV/0!</v>
      </c>
      <c r="G219" s="29" t="e">
        <f>IF($A219=$C$2,runs!AY214,1/0)</f>
        <v>#DIV/0!</v>
      </c>
      <c r="H219" s="29" t="e">
        <f>IF($A219=$C$2,runs!O214/runs!M214,1/0)</f>
        <v>#DIV/0!</v>
      </c>
      <c r="I219" s="29" t="e">
        <f>IF($A219=$C$2,runs!AR214,1/0)</f>
        <v>#DIV/0!</v>
      </c>
    </row>
    <row r="220" spans="1:9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IF($A220=$C$2,runs!AT215,1/0)</f>
        <v>#DIV/0!</v>
      </c>
      <c r="E220" s="29" t="e">
        <f>IF($A220=$C$2,runs!AU215,1/0)</f>
        <v>#DIV/0!</v>
      </c>
      <c r="F220" s="29" t="e">
        <f>IF($A220=$C$2,runs!AX215,1/0)</f>
        <v>#DIV/0!</v>
      </c>
      <c r="G220" s="29" t="e">
        <f>IF($A220=$C$2,runs!AY215,1/0)</f>
        <v>#DIV/0!</v>
      </c>
      <c r="H220" s="29" t="e">
        <f>IF($A220=$C$2,runs!O215/runs!M215,1/0)</f>
        <v>#DIV/0!</v>
      </c>
      <c r="I220" s="29" t="e">
        <f>IF($A220=$C$2,runs!AR215,1/0)</f>
        <v>#DIV/0!</v>
      </c>
    </row>
    <row r="221" spans="1:9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IF($A221=$C$2,runs!AT216,1/0)</f>
        <v>#DIV/0!</v>
      </c>
      <c r="E221" s="29" t="e">
        <f>IF($A221=$C$2,runs!AU216,1/0)</f>
        <v>#DIV/0!</v>
      </c>
      <c r="F221" s="29" t="e">
        <f>IF($A221=$C$2,runs!AX216,1/0)</f>
        <v>#DIV/0!</v>
      </c>
      <c r="G221" s="29" t="e">
        <f>IF($A221=$C$2,runs!AY216,1/0)</f>
        <v>#DIV/0!</v>
      </c>
      <c r="H221" s="29" t="e">
        <f>IF($A221=$C$2,runs!O216/runs!M216,1/0)</f>
        <v>#DIV/0!</v>
      </c>
      <c r="I221" s="29" t="e">
        <f>IF($A221=$C$2,runs!AR216,1/0)</f>
        <v>#DIV/0!</v>
      </c>
    </row>
    <row r="222" spans="1:9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IF($A222=$C$2,runs!AT217,1/0)</f>
        <v>#DIV/0!</v>
      </c>
      <c r="E222" s="29" t="e">
        <f>IF($A222=$C$2,runs!AU217,1/0)</f>
        <v>#DIV/0!</v>
      </c>
      <c r="F222" s="29" t="e">
        <f>IF($A222=$C$2,runs!AX217,1/0)</f>
        <v>#DIV/0!</v>
      </c>
      <c r="G222" s="29" t="e">
        <f>IF($A222=$C$2,runs!AY217,1/0)</f>
        <v>#DIV/0!</v>
      </c>
      <c r="H222" s="29" t="e">
        <f>IF($A222=$C$2,runs!O217/runs!M217,1/0)</f>
        <v>#DIV/0!</v>
      </c>
      <c r="I222" s="29" t="e">
        <f>IF($A222=$C$2,runs!AR217,1/0)</f>
        <v>#DIV/0!</v>
      </c>
    </row>
    <row r="223" spans="1:9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IF($A223=$C$2,runs!AT218,1/0)</f>
        <v>#DIV/0!</v>
      </c>
      <c r="E223" s="29" t="e">
        <f>IF($A223=$C$2,runs!AU218,1/0)</f>
        <v>#DIV/0!</v>
      </c>
      <c r="F223" s="29" t="e">
        <f>IF($A223=$C$2,runs!AX218,1/0)</f>
        <v>#DIV/0!</v>
      </c>
      <c r="G223" s="29" t="e">
        <f>IF($A223=$C$2,runs!AY218,1/0)</f>
        <v>#DIV/0!</v>
      </c>
      <c r="H223" s="29" t="e">
        <f>IF($A223=$C$2,runs!O218/runs!M218,1/0)</f>
        <v>#DIV/0!</v>
      </c>
      <c r="I223" s="29" t="e">
        <f>IF($A223=$C$2,runs!AR218,1/0)</f>
        <v>#DIV/0!</v>
      </c>
    </row>
    <row r="224" spans="1:9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IF($A224=$C$2,runs!AT219,1/0)</f>
        <v>#DIV/0!</v>
      </c>
      <c r="E224" s="29" t="e">
        <f>IF($A224=$C$2,runs!AU219,1/0)</f>
        <v>#DIV/0!</v>
      </c>
      <c r="F224" s="29" t="e">
        <f>IF($A224=$C$2,runs!AX219,1/0)</f>
        <v>#DIV/0!</v>
      </c>
      <c r="G224" s="29" t="e">
        <f>IF($A224=$C$2,runs!AY219,1/0)</f>
        <v>#DIV/0!</v>
      </c>
      <c r="H224" s="29" t="e">
        <f>IF($A224=$C$2,runs!O219/runs!M219,1/0)</f>
        <v>#DIV/0!</v>
      </c>
      <c r="I224" s="29" t="e">
        <f>IF($A224=$C$2,runs!AR219,1/0)</f>
        <v>#DIV/0!</v>
      </c>
    </row>
    <row r="225" spans="1:9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IF($A225=$C$2,runs!AT220,1/0)</f>
        <v>#DIV/0!</v>
      </c>
      <c r="E225" s="29" t="e">
        <f>IF($A225=$C$2,runs!AU220,1/0)</f>
        <v>#DIV/0!</v>
      </c>
      <c r="F225" s="29" t="e">
        <f>IF($A225=$C$2,runs!AX220,1/0)</f>
        <v>#DIV/0!</v>
      </c>
      <c r="G225" s="29" t="e">
        <f>IF($A225=$C$2,runs!AY220,1/0)</f>
        <v>#DIV/0!</v>
      </c>
      <c r="H225" s="29" t="e">
        <f>IF($A225=$C$2,runs!O220/runs!M220,1/0)</f>
        <v>#DIV/0!</v>
      </c>
      <c r="I225" s="29" t="e">
        <f>IF($A225=$C$2,runs!AR220,1/0)</f>
        <v>#DIV/0!</v>
      </c>
    </row>
    <row r="226" spans="1:9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IF($A226=$C$2,runs!AT221,1/0)</f>
        <v>#DIV/0!</v>
      </c>
      <c r="E226" s="29" t="e">
        <f>IF($A226=$C$2,runs!AU221,1/0)</f>
        <v>#DIV/0!</v>
      </c>
      <c r="F226" s="29" t="e">
        <f>IF($A226=$C$2,runs!AX221,1/0)</f>
        <v>#DIV/0!</v>
      </c>
      <c r="G226" s="29" t="e">
        <f>IF($A226=$C$2,runs!AY221,1/0)</f>
        <v>#DIV/0!</v>
      </c>
      <c r="H226" s="29" t="e">
        <f>IF($A226=$C$2,runs!O221/runs!M221,1/0)</f>
        <v>#DIV/0!</v>
      </c>
      <c r="I226" s="29" t="e">
        <f>IF($A226=$C$2,runs!AR221,1/0)</f>
        <v>#DIV/0!</v>
      </c>
    </row>
    <row r="227" spans="1:9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IF($A227=$C$2,runs!AT222,1/0)</f>
        <v>#DIV/0!</v>
      </c>
      <c r="E227" s="29" t="e">
        <f>IF($A227=$C$2,runs!AU222,1/0)</f>
        <v>#DIV/0!</v>
      </c>
      <c r="F227" s="29" t="e">
        <f>IF($A227=$C$2,runs!AX222,1/0)</f>
        <v>#DIV/0!</v>
      </c>
      <c r="G227" s="29" t="e">
        <f>IF($A227=$C$2,runs!AY222,1/0)</f>
        <v>#DIV/0!</v>
      </c>
      <c r="H227" s="29" t="e">
        <f>IF($A227=$C$2,runs!O222/runs!M222,1/0)</f>
        <v>#DIV/0!</v>
      </c>
      <c r="I227" s="29" t="e">
        <f>IF($A227=$C$2,runs!AR222,1/0)</f>
        <v>#DIV/0!</v>
      </c>
    </row>
    <row r="228" spans="1:9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IF($A228=$C$2,runs!AT223,1/0)</f>
        <v>#DIV/0!</v>
      </c>
      <c r="E228" s="29" t="e">
        <f>IF($A228=$C$2,runs!AU223,1/0)</f>
        <v>#DIV/0!</v>
      </c>
      <c r="F228" s="29" t="e">
        <f>IF($A228=$C$2,runs!AX223,1/0)</f>
        <v>#DIV/0!</v>
      </c>
      <c r="G228" s="29" t="e">
        <f>IF($A228=$C$2,runs!AY223,1/0)</f>
        <v>#DIV/0!</v>
      </c>
      <c r="H228" s="29" t="e">
        <f>IF($A228=$C$2,runs!O223/runs!M223,1/0)</f>
        <v>#DIV/0!</v>
      </c>
      <c r="I228" s="29" t="e">
        <f>IF($A228=$C$2,runs!AR223,1/0)</f>
        <v>#DIV/0!</v>
      </c>
    </row>
    <row r="229" spans="1:9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IF($A229=$C$2,runs!AT224,1/0)</f>
        <v>#DIV/0!</v>
      </c>
      <c r="E229" s="29" t="e">
        <f>IF($A229=$C$2,runs!AU224,1/0)</f>
        <v>#DIV/0!</v>
      </c>
      <c r="F229" s="29" t="e">
        <f>IF($A229=$C$2,runs!AX224,1/0)</f>
        <v>#DIV/0!</v>
      </c>
      <c r="G229" s="29" t="e">
        <f>IF($A229=$C$2,runs!AY224,1/0)</f>
        <v>#DIV/0!</v>
      </c>
      <c r="H229" s="29" t="e">
        <f>IF($A229=$C$2,runs!O224/runs!M224,1/0)</f>
        <v>#DIV/0!</v>
      </c>
      <c r="I229" s="29" t="e">
        <f>IF($A229=$C$2,runs!AR224,1/0)</f>
        <v>#DIV/0!</v>
      </c>
    </row>
    <row r="230" spans="1:9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IF($A230=$C$2,runs!AT225,1/0)</f>
        <v>#DIV/0!</v>
      </c>
      <c r="E230" s="29" t="e">
        <f>IF($A230=$C$2,runs!AU225,1/0)</f>
        <v>#DIV/0!</v>
      </c>
      <c r="F230" s="29" t="e">
        <f>IF($A230=$C$2,runs!AX225,1/0)</f>
        <v>#DIV/0!</v>
      </c>
      <c r="G230" s="29" t="e">
        <f>IF($A230=$C$2,runs!AY225,1/0)</f>
        <v>#DIV/0!</v>
      </c>
      <c r="H230" s="29" t="e">
        <f>IF($A230=$C$2,runs!O225/runs!M225,1/0)</f>
        <v>#DIV/0!</v>
      </c>
      <c r="I230" s="29" t="e">
        <f>IF($A230=$C$2,runs!AR225,1/0)</f>
        <v>#DIV/0!</v>
      </c>
    </row>
    <row r="231" spans="1:9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IF($A231=$C$2,runs!AT226,1/0)</f>
        <v>#DIV/0!</v>
      </c>
      <c r="E231" s="29" t="e">
        <f>IF($A231=$C$2,runs!AU226,1/0)</f>
        <v>#DIV/0!</v>
      </c>
      <c r="F231" s="29" t="e">
        <f>IF($A231=$C$2,runs!AX226,1/0)</f>
        <v>#DIV/0!</v>
      </c>
      <c r="G231" s="29" t="e">
        <f>IF($A231=$C$2,runs!AY226,1/0)</f>
        <v>#DIV/0!</v>
      </c>
      <c r="H231" s="29" t="e">
        <f>IF($A231=$C$2,runs!O226/runs!M226,1/0)</f>
        <v>#DIV/0!</v>
      </c>
      <c r="I231" s="29" t="e">
        <f>IF($A231=$C$2,runs!AR226,1/0)</f>
        <v>#DIV/0!</v>
      </c>
    </row>
    <row r="232" spans="1:9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IF($A232=$C$2,runs!AT227,1/0)</f>
        <v>#DIV/0!</v>
      </c>
      <c r="E232" s="29" t="e">
        <f>IF($A232=$C$2,runs!AU227,1/0)</f>
        <v>#DIV/0!</v>
      </c>
      <c r="F232" s="29" t="e">
        <f>IF($A232=$C$2,runs!AX227,1/0)</f>
        <v>#DIV/0!</v>
      </c>
      <c r="G232" s="29" t="e">
        <f>IF($A232=$C$2,runs!AY227,1/0)</f>
        <v>#DIV/0!</v>
      </c>
      <c r="H232" s="29" t="e">
        <f>IF($A232=$C$2,runs!O227/runs!M227,1/0)</f>
        <v>#DIV/0!</v>
      </c>
      <c r="I232" s="29" t="e">
        <f>IF($A232=$C$2,runs!AR227,1/0)</f>
        <v>#DIV/0!</v>
      </c>
    </row>
    <row r="233" spans="1:9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IF($A233=$C$2,runs!AT228,1/0)</f>
        <v>#DIV/0!</v>
      </c>
      <c r="E233" s="29" t="e">
        <f>IF($A233=$C$2,runs!AU228,1/0)</f>
        <v>#DIV/0!</v>
      </c>
      <c r="F233" s="29" t="e">
        <f>IF($A233=$C$2,runs!AX228,1/0)</f>
        <v>#DIV/0!</v>
      </c>
      <c r="G233" s="29" t="e">
        <f>IF($A233=$C$2,runs!AY228,1/0)</f>
        <v>#DIV/0!</v>
      </c>
      <c r="H233" s="29" t="e">
        <f>IF($A233=$C$2,runs!O228/runs!M228,1/0)</f>
        <v>#DIV/0!</v>
      </c>
      <c r="I233" s="29" t="e">
        <f>IF($A233=$C$2,runs!AR228,1/0)</f>
        <v>#DIV/0!</v>
      </c>
    </row>
    <row r="234" spans="1:9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IF($A234=$C$2,runs!AT229,1/0)</f>
        <v>#DIV/0!</v>
      </c>
      <c r="E234" s="29" t="e">
        <f>IF($A234=$C$2,runs!AU229,1/0)</f>
        <v>#DIV/0!</v>
      </c>
      <c r="F234" s="29" t="e">
        <f>IF($A234=$C$2,runs!AX229,1/0)</f>
        <v>#DIV/0!</v>
      </c>
      <c r="G234" s="29" t="e">
        <f>IF($A234=$C$2,runs!AY229,1/0)</f>
        <v>#DIV/0!</v>
      </c>
      <c r="H234" s="29" t="e">
        <f>IF($A234=$C$2,runs!O229/runs!M229,1/0)</f>
        <v>#DIV/0!</v>
      </c>
      <c r="I234" s="29" t="e">
        <f>IF($A234=$C$2,runs!AR229,1/0)</f>
        <v>#DIV/0!</v>
      </c>
    </row>
    <row r="235" spans="1:9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IF($A235=$C$2,runs!AT230,1/0)</f>
        <v>#DIV/0!</v>
      </c>
      <c r="E235" s="29" t="e">
        <f>IF($A235=$C$2,runs!AU230,1/0)</f>
        <v>#DIV/0!</v>
      </c>
      <c r="F235" s="29" t="e">
        <f>IF($A235=$C$2,runs!AX230,1/0)</f>
        <v>#DIV/0!</v>
      </c>
      <c r="G235" s="29" t="e">
        <f>IF($A235=$C$2,runs!AY230,1/0)</f>
        <v>#DIV/0!</v>
      </c>
      <c r="H235" s="29" t="e">
        <f>IF($A235=$C$2,runs!O230/runs!M230,1/0)</f>
        <v>#DIV/0!</v>
      </c>
      <c r="I235" s="29" t="e">
        <f>IF($A235=$C$2,runs!AR230,1/0)</f>
        <v>#DIV/0!</v>
      </c>
    </row>
    <row r="236" spans="1:9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IF($A236=$C$2,runs!AT231,1/0)</f>
        <v>#DIV/0!</v>
      </c>
      <c r="E236" s="29" t="e">
        <f>IF($A236=$C$2,runs!AU231,1/0)</f>
        <v>#DIV/0!</v>
      </c>
      <c r="F236" s="29" t="e">
        <f>IF($A236=$C$2,runs!AX231,1/0)</f>
        <v>#DIV/0!</v>
      </c>
      <c r="G236" s="29" t="e">
        <f>IF($A236=$C$2,runs!AY231,1/0)</f>
        <v>#DIV/0!</v>
      </c>
      <c r="H236" s="29" t="e">
        <f>IF($A236=$C$2,runs!O231/runs!M231,1/0)</f>
        <v>#DIV/0!</v>
      </c>
      <c r="I236" s="29" t="e">
        <f>IF($A236=$C$2,runs!AR231,1/0)</f>
        <v>#DIV/0!</v>
      </c>
    </row>
    <row r="237" spans="1:9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IF($A237=$C$2,runs!AT232,1/0)</f>
        <v>#DIV/0!</v>
      </c>
      <c r="E237" s="29" t="e">
        <f>IF($A237=$C$2,runs!AU232,1/0)</f>
        <v>#DIV/0!</v>
      </c>
      <c r="F237" s="29" t="e">
        <f>IF($A237=$C$2,runs!AX232,1/0)</f>
        <v>#DIV/0!</v>
      </c>
      <c r="G237" s="29" t="e">
        <f>IF($A237=$C$2,runs!AY232,1/0)</f>
        <v>#DIV/0!</v>
      </c>
      <c r="H237" s="29" t="e">
        <f>IF($A237=$C$2,runs!O232/runs!M232,1/0)</f>
        <v>#DIV/0!</v>
      </c>
      <c r="I237" s="29" t="e">
        <f>IF($A237=$C$2,runs!AR232,1/0)</f>
        <v>#DIV/0!</v>
      </c>
    </row>
    <row r="238" spans="1:9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IF($A238=$C$2,runs!AT233,1/0)</f>
        <v>#DIV/0!</v>
      </c>
      <c r="E238" s="29" t="e">
        <f>IF($A238=$C$2,runs!AU233,1/0)</f>
        <v>#DIV/0!</v>
      </c>
      <c r="F238" s="29" t="e">
        <f>IF($A238=$C$2,runs!AX233,1/0)</f>
        <v>#DIV/0!</v>
      </c>
      <c r="G238" s="29" t="e">
        <f>IF($A238=$C$2,runs!AY233,1/0)</f>
        <v>#DIV/0!</v>
      </c>
      <c r="H238" s="29" t="e">
        <f>IF($A238=$C$2,runs!O233/runs!M233,1/0)</f>
        <v>#DIV/0!</v>
      </c>
      <c r="I238" s="29" t="e">
        <f>IF($A238=$C$2,runs!AR233,1/0)</f>
        <v>#DIV/0!</v>
      </c>
    </row>
    <row r="239" spans="1:9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IF($A239=$C$2,runs!AT234,1/0)</f>
        <v>#DIV/0!</v>
      </c>
      <c r="E239" s="29" t="e">
        <f>IF($A239=$C$2,runs!AU234,1/0)</f>
        <v>#DIV/0!</v>
      </c>
      <c r="F239" s="29" t="e">
        <f>IF($A239=$C$2,runs!AX234,1/0)</f>
        <v>#DIV/0!</v>
      </c>
      <c r="G239" s="29" t="e">
        <f>IF($A239=$C$2,runs!AY234,1/0)</f>
        <v>#DIV/0!</v>
      </c>
      <c r="H239" s="29" t="e">
        <f>IF($A239=$C$2,runs!O234/runs!M234,1/0)</f>
        <v>#DIV/0!</v>
      </c>
      <c r="I239" s="29" t="e">
        <f>IF($A239=$C$2,runs!AR234,1/0)</f>
        <v>#DIV/0!</v>
      </c>
    </row>
    <row r="240" spans="1:9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IF($A240=$C$2,runs!AT235,1/0)</f>
        <v>#DIV/0!</v>
      </c>
      <c r="E240" s="29" t="e">
        <f>IF($A240=$C$2,runs!AU235,1/0)</f>
        <v>#DIV/0!</v>
      </c>
      <c r="F240" s="29" t="e">
        <f>IF($A240=$C$2,runs!AX235,1/0)</f>
        <v>#DIV/0!</v>
      </c>
      <c r="G240" s="29" t="e">
        <f>IF($A240=$C$2,runs!AY235,1/0)</f>
        <v>#DIV/0!</v>
      </c>
      <c r="H240" s="29" t="e">
        <f>IF($A240=$C$2,runs!O235/runs!M235,1/0)</f>
        <v>#DIV/0!</v>
      </c>
      <c r="I240" s="29" t="e">
        <f>IF($A240=$C$2,runs!AR235,1/0)</f>
        <v>#DIV/0!</v>
      </c>
    </row>
    <row r="241" spans="1:9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IF($A241=$C$2,runs!AT236,1/0)</f>
        <v>#DIV/0!</v>
      </c>
      <c r="E241" s="29" t="e">
        <f>IF($A241=$C$2,runs!AU236,1/0)</f>
        <v>#DIV/0!</v>
      </c>
      <c r="F241" s="29" t="e">
        <f>IF($A241=$C$2,runs!AX236,1/0)</f>
        <v>#DIV/0!</v>
      </c>
      <c r="G241" s="29" t="e">
        <f>IF($A241=$C$2,runs!AY236,1/0)</f>
        <v>#DIV/0!</v>
      </c>
      <c r="H241" s="29" t="e">
        <f>IF($A241=$C$2,runs!O236/runs!M236,1/0)</f>
        <v>#DIV/0!</v>
      </c>
      <c r="I241" s="29" t="e">
        <f>IF($A241=$C$2,runs!AR236,1/0)</f>
        <v>#DIV/0!</v>
      </c>
    </row>
    <row r="242" spans="1:9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IF($A242=$C$2,runs!AT237,1/0)</f>
        <v>#DIV/0!</v>
      </c>
      <c r="E242" s="29" t="e">
        <f>IF($A242=$C$2,runs!AU237,1/0)</f>
        <v>#DIV/0!</v>
      </c>
      <c r="F242" s="29" t="e">
        <f>IF($A242=$C$2,runs!AX237,1/0)</f>
        <v>#DIV/0!</v>
      </c>
      <c r="G242" s="29" t="e">
        <f>IF($A242=$C$2,runs!AY237,1/0)</f>
        <v>#DIV/0!</v>
      </c>
      <c r="H242" s="29" t="e">
        <f>IF($A242=$C$2,runs!O237/runs!M237,1/0)</f>
        <v>#DIV/0!</v>
      </c>
      <c r="I242" s="29" t="e">
        <f>IF($A242=$C$2,runs!AR237,1/0)</f>
        <v>#DIV/0!</v>
      </c>
    </row>
    <row r="243" spans="1:9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IF($A243=$C$2,runs!AT238,1/0)</f>
        <v>#DIV/0!</v>
      </c>
      <c r="E243" s="29" t="e">
        <f>IF($A243=$C$2,runs!AU238,1/0)</f>
        <v>#DIV/0!</v>
      </c>
      <c r="F243" s="29" t="e">
        <f>IF($A243=$C$2,runs!AX238,1/0)</f>
        <v>#DIV/0!</v>
      </c>
      <c r="G243" s="29" t="e">
        <f>IF($A243=$C$2,runs!AY238,1/0)</f>
        <v>#DIV/0!</v>
      </c>
      <c r="H243" s="29" t="e">
        <f>IF($A243=$C$2,runs!O238/runs!M238,1/0)</f>
        <v>#DIV/0!</v>
      </c>
      <c r="I243" s="29" t="e">
        <f>IF($A243=$C$2,runs!AR238,1/0)</f>
        <v>#DIV/0!</v>
      </c>
    </row>
    <row r="244" spans="1:9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IF($A244=$C$2,runs!AT239,1/0)</f>
        <v>#DIV/0!</v>
      </c>
      <c r="E244" s="29" t="e">
        <f>IF($A244=$C$2,runs!AU239,1/0)</f>
        <v>#DIV/0!</v>
      </c>
      <c r="F244" s="29" t="e">
        <f>IF($A244=$C$2,runs!AX239,1/0)</f>
        <v>#DIV/0!</v>
      </c>
      <c r="G244" s="29" t="e">
        <f>IF($A244=$C$2,runs!AY239,1/0)</f>
        <v>#DIV/0!</v>
      </c>
      <c r="H244" s="29" t="e">
        <f>IF($A244=$C$2,runs!O239/runs!M239,1/0)</f>
        <v>#DIV/0!</v>
      </c>
      <c r="I244" s="29" t="e">
        <f>IF($A244=$C$2,runs!AR239,1/0)</f>
        <v>#DIV/0!</v>
      </c>
    </row>
    <row r="245" spans="1:9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IF($A245=$C$2,runs!AT240,1/0)</f>
        <v>#DIV/0!</v>
      </c>
      <c r="E245" s="29" t="e">
        <f>IF($A245=$C$2,runs!AU240,1/0)</f>
        <v>#DIV/0!</v>
      </c>
      <c r="F245" s="29" t="e">
        <f>IF($A245=$C$2,runs!AX240,1/0)</f>
        <v>#DIV/0!</v>
      </c>
      <c r="G245" s="29" t="e">
        <f>IF($A245=$C$2,runs!AY240,1/0)</f>
        <v>#DIV/0!</v>
      </c>
      <c r="H245" s="29" t="e">
        <f>IF($A245=$C$2,runs!O240/runs!M240,1/0)</f>
        <v>#DIV/0!</v>
      </c>
      <c r="I245" s="29" t="e">
        <f>IF($A245=$C$2,runs!AR240,1/0)</f>
        <v>#DIV/0!</v>
      </c>
    </row>
    <row r="246" spans="1:9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IF($A246=$C$2,runs!AT241,1/0)</f>
        <v>#DIV/0!</v>
      </c>
      <c r="E246" s="29" t="e">
        <f>IF($A246=$C$2,runs!AU241,1/0)</f>
        <v>#DIV/0!</v>
      </c>
      <c r="F246" s="29" t="e">
        <f>IF($A246=$C$2,runs!AX241,1/0)</f>
        <v>#DIV/0!</v>
      </c>
      <c r="G246" s="29" t="e">
        <f>IF($A246=$C$2,runs!AY241,1/0)</f>
        <v>#DIV/0!</v>
      </c>
      <c r="H246" s="29" t="e">
        <f>IF($A246=$C$2,runs!O241/runs!M241,1/0)</f>
        <v>#DIV/0!</v>
      </c>
      <c r="I246" s="29" t="e">
        <f>IF($A246=$C$2,runs!AR241,1/0)</f>
        <v>#DIV/0!</v>
      </c>
    </row>
    <row r="247" spans="1:9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IF($A247=$C$2,runs!AT242,1/0)</f>
        <v>#DIV/0!</v>
      </c>
      <c r="E247" s="29" t="e">
        <f>IF($A247=$C$2,runs!AU242,1/0)</f>
        <v>#DIV/0!</v>
      </c>
      <c r="F247" s="29" t="e">
        <f>IF($A247=$C$2,runs!AX242,1/0)</f>
        <v>#DIV/0!</v>
      </c>
      <c r="G247" s="29" t="e">
        <f>IF($A247=$C$2,runs!AY242,1/0)</f>
        <v>#DIV/0!</v>
      </c>
      <c r="H247" s="29" t="e">
        <f>IF($A247=$C$2,runs!O242/runs!M242,1/0)</f>
        <v>#DIV/0!</v>
      </c>
      <c r="I247" s="29" t="e">
        <f>IF($A247=$C$2,runs!AR242,1/0)</f>
        <v>#DIV/0!</v>
      </c>
    </row>
    <row r="248" spans="1:9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IF($A248=$C$2,runs!AT243,1/0)</f>
        <v>#DIV/0!</v>
      </c>
      <c r="E248" s="29" t="e">
        <f>IF($A248=$C$2,runs!AU243,1/0)</f>
        <v>#DIV/0!</v>
      </c>
      <c r="F248" s="29" t="e">
        <f>IF($A248=$C$2,runs!AX243,1/0)</f>
        <v>#DIV/0!</v>
      </c>
      <c r="G248" s="29" t="e">
        <f>IF($A248=$C$2,runs!AY243,1/0)</f>
        <v>#DIV/0!</v>
      </c>
      <c r="H248" s="29" t="e">
        <f>IF($A248=$C$2,runs!O243/runs!M243,1/0)</f>
        <v>#DIV/0!</v>
      </c>
      <c r="I248" s="29" t="e">
        <f>IF($A248=$C$2,runs!AR243,1/0)</f>
        <v>#DIV/0!</v>
      </c>
    </row>
    <row r="249" spans="1:9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IF($A249=$C$2,runs!AT244,1/0)</f>
        <v>#DIV/0!</v>
      </c>
      <c r="E249" s="29" t="e">
        <f>IF($A249=$C$2,runs!AU244,1/0)</f>
        <v>#DIV/0!</v>
      </c>
      <c r="F249" s="29" t="e">
        <f>IF($A249=$C$2,runs!AX244,1/0)</f>
        <v>#DIV/0!</v>
      </c>
      <c r="G249" s="29" t="e">
        <f>IF($A249=$C$2,runs!AY244,1/0)</f>
        <v>#DIV/0!</v>
      </c>
      <c r="H249" s="29" t="e">
        <f>IF($A249=$C$2,runs!O244/runs!M244,1/0)</f>
        <v>#DIV/0!</v>
      </c>
      <c r="I249" s="29" t="e">
        <f>IF($A249=$C$2,runs!AR244,1/0)</f>
        <v>#DIV/0!</v>
      </c>
    </row>
    <row r="250" spans="1:9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IF($A250=$C$2,runs!AT245,1/0)</f>
        <v>#DIV/0!</v>
      </c>
      <c r="E250" s="29" t="e">
        <f>IF($A250=$C$2,runs!AU245,1/0)</f>
        <v>#DIV/0!</v>
      </c>
      <c r="F250" s="29" t="e">
        <f>IF($A250=$C$2,runs!AX245,1/0)</f>
        <v>#DIV/0!</v>
      </c>
      <c r="G250" s="29" t="e">
        <f>IF($A250=$C$2,runs!AY245,1/0)</f>
        <v>#DIV/0!</v>
      </c>
      <c r="H250" s="29" t="e">
        <f>IF($A250=$C$2,runs!O245/runs!M245,1/0)</f>
        <v>#DIV/0!</v>
      </c>
      <c r="I250" s="29" t="e">
        <f>IF($A250=$C$2,runs!AR245,1/0)</f>
        <v>#DIV/0!</v>
      </c>
    </row>
    <row r="251" spans="1:9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IF($A251=$C$2,runs!AT246,1/0)</f>
        <v>#DIV/0!</v>
      </c>
      <c r="E251" s="29" t="e">
        <f>IF($A251=$C$2,runs!AU246,1/0)</f>
        <v>#DIV/0!</v>
      </c>
      <c r="F251" s="29" t="e">
        <f>IF($A251=$C$2,runs!AX246,1/0)</f>
        <v>#DIV/0!</v>
      </c>
      <c r="G251" s="29" t="e">
        <f>IF($A251=$C$2,runs!AY246,1/0)</f>
        <v>#DIV/0!</v>
      </c>
      <c r="H251" s="29" t="e">
        <f>IF($A251=$C$2,runs!O246/runs!M246,1/0)</f>
        <v>#DIV/0!</v>
      </c>
      <c r="I251" s="29" t="e">
        <f>IF($A251=$C$2,runs!AR246,1/0)</f>
        <v>#DIV/0!</v>
      </c>
    </row>
    <row r="252" spans="1:9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IF($A252=$C$2,runs!AT247,1/0)</f>
        <v>#DIV/0!</v>
      </c>
      <c r="E252" s="29" t="e">
        <f>IF($A252=$C$2,runs!AU247,1/0)</f>
        <v>#DIV/0!</v>
      </c>
      <c r="F252" s="29" t="e">
        <f>IF($A252=$C$2,runs!AX247,1/0)</f>
        <v>#DIV/0!</v>
      </c>
      <c r="G252" s="29" t="e">
        <f>IF($A252=$C$2,runs!AY247,1/0)</f>
        <v>#DIV/0!</v>
      </c>
      <c r="H252" s="29" t="e">
        <f>IF($A252=$C$2,runs!O247/runs!M247,1/0)</f>
        <v>#DIV/0!</v>
      </c>
      <c r="I252" s="29" t="e">
        <f>IF($A252=$C$2,runs!AR247,1/0)</f>
        <v>#DIV/0!</v>
      </c>
    </row>
    <row r="253" spans="1:9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IF($A253=$C$2,runs!AT248,1/0)</f>
        <v>#DIV/0!</v>
      </c>
      <c r="E253" s="29" t="e">
        <f>IF($A253=$C$2,runs!AU248,1/0)</f>
        <v>#DIV/0!</v>
      </c>
      <c r="F253" s="29" t="e">
        <f>IF($A253=$C$2,runs!AX248,1/0)</f>
        <v>#DIV/0!</v>
      </c>
      <c r="G253" s="29" t="e">
        <f>IF($A253=$C$2,runs!AY248,1/0)</f>
        <v>#DIV/0!</v>
      </c>
      <c r="H253" s="29" t="e">
        <f>IF($A253=$C$2,runs!O248/runs!M248,1/0)</f>
        <v>#DIV/0!</v>
      </c>
      <c r="I253" s="29" t="e">
        <f>IF($A253=$C$2,runs!AR248,1/0)</f>
        <v>#DIV/0!</v>
      </c>
    </row>
    <row r="254" spans="1:9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IF($A254=$C$2,runs!AT249,1/0)</f>
        <v>#DIV/0!</v>
      </c>
      <c r="E254" s="29" t="e">
        <f>IF($A254=$C$2,runs!AU249,1/0)</f>
        <v>#DIV/0!</v>
      </c>
      <c r="F254" s="29" t="e">
        <f>IF($A254=$C$2,runs!AX249,1/0)</f>
        <v>#DIV/0!</v>
      </c>
      <c r="G254" s="29" t="e">
        <f>IF($A254=$C$2,runs!AY249,1/0)</f>
        <v>#DIV/0!</v>
      </c>
      <c r="H254" s="29" t="e">
        <f>IF($A254=$C$2,runs!O249/runs!M249,1/0)</f>
        <v>#DIV/0!</v>
      </c>
      <c r="I254" s="29" t="e">
        <f>IF($A254=$C$2,runs!AR249,1/0)</f>
        <v>#DIV/0!</v>
      </c>
    </row>
    <row r="255" spans="1:9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IF($A255=$C$2,runs!AT250,1/0)</f>
        <v>#DIV/0!</v>
      </c>
      <c r="E255" s="29" t="e">
        <f>IF($A255=$C$2,runs!AU250,1/0)</f>
        <v>#DIV/0!</v>
      </c>
      <c r="F255" s="29" t="e">
        <f>IF($A255=$C$2,runs!AX250,1/0)</f>
        <v>#DIV/0!</v>
      </c>
      <c r="G255" s="29" t="e">
        <f>IF($A255=$C$2,runs!AY250,1/0)</f>
        <v>#DIV/0!</v>
      </c>
      <c r="H255" s="29" t="e">
        <f>IF($A255=$C$2,runs!O250/runs!M250,1/0)</f>
        <v>#DIV/0!</v>
      </c>
      <c r="I255" s="29" t="e">
        <f>IF($A255=$C$2,runs!AR250,1/0)</f>
        <v>#DIV/0!</v>
      </c>
    </row>
    <row r="256" spans="1:9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IF($A256=$C$2,runs!AT251,1/0)</f>
        <v>#DIV/0!</v>
      </c>
      <c r="E256" s="29" t="e">
        <f>IF($A256=$C$2,runs!AU251,1/0)</f>
        <v>#DIV/0!</v>
      </c>
      <c r="F256" s="29" t="e">
        <f>IF($A256=$C$2,runs!AX251,1/0)</f>
        <v>#DIV/0!</v>
      </c>
      <c r="G256" s="29" t="e">
        <f>IF($A256=$C$2,runs!AY251,1/0)</f>
        <v>#DIV/0!</v>
      </c>
      <c r="H256" s="29" t="e">
        <f>IF($A256=$C$2,runs!O251/runs!M251,1/0)</f>
        <v>#DIV/0!</v>
      </c>
      <c r="I256" s="29" t="e">
        <f>IF($A256=$C$2,runs!AR251,1/0)</f>
        <v>#DIV/0!</v>
      </c>
    </row>
    <row r="257" spans="1:9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IF($A257=$C$2,runs!AT252,1/0)</f>
        <v>#DIV/0!</v>
      </c>
      <c r="E257" s="29" t="e">
        <f>IF($A257=$C$2,runs!AU252,1/0)</f>
        <v>#DIV/0!</v>
      </c>
      <c r="F257" s="29" t="e">
        <f>IF($A257=$C$2,runs!AX252,1/0)</f>
        <v>#DIV/0!</v>
      </c>
      <c r="G257" s="29" t="e">
        <f>IF($A257=$C$2,runs!AY252,1/0)</f>
        <v>#DIV/0!</v>
      </c>
      <c r="H257" s="29" t="e">
        <f>IF($A257=$C$2,runs!O252/runs!M252,1/0)</f>
        <v>#DIV/0!</v>
      </c>
      <c r="I257" s="29" t="e">
        <f>IF($A257=$C$2,runs!AR252,1/0)</f>
        <v>#DIV/0!</v>
      </c>
    </row>
    <row r="258" spans="1:9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IF($A258=$C$2,runs!AT253,1/0)</f>
        <v>#DIV/0!</v>
      </c>
      <c r="E258" s="29" t="e">
        <f>IF($A258=$C$2,runs!AU253,1/0)</f>
        <v>#DIV/0!</v>
      </c>
      <c r="F258" s="29" t="e">
        <f>IF($A258=$C$2,runs!AX253,1/0)</f>
        <v>#DIV/0!</v>
      </c>
      <c r="G258" s="29" t="e">
        <f>IF($A258=$C$2,runs!AY253,1/0)</f>
        <v>#DIV/0!</v>
      </c>
      <c r="H258" s="29" t="e">
        <f>IF($A258=$C$2,runs!O253/runs!M253,1/0)</f>
        <v>#DIV/0!</v>
      </c>
      <c r="I258" s="29" t="e">
        <f>IF($A258=$C$2,runs!AR253,1/0)</f>
        <v>#DIV/0!</v>
      </c>
    </row>
    <row r="259" spans="1:9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IF($A259=$C$2,runs!AT254,1/0)</f>
        <v>#DIV/0!</v>
      </c>
      <c r="E259" s="29" t="e">
        <f>IF($A259=$C$2,runs!AU254,1/0)</f>
        <v>#DIV/0!</v>
      </c>
      <c r="F259" s="29" t="e">
        <f>IF($A259=$C$2,runs!AX254,1/0)</f>
        <v>#DIV/0!</v>
      </c>
      <c r="G259" s="29" t="e">
        <f>IF($A259=$C$2,runs!AY254,1/0)</f>
        <v>#DIV/0!</v>
      </c>
      <c r="H259" s="29" t="e">
        <f>IF($A259=$C$2,runs!O254/runs!M254,1/0)</f>
        <v>#DIV/0!</v>
      </c>
      <c r="I259" s="29" t="e">
        <f>IF($A259=$C$2,runs!AR254,1/0)</f>
        <v>#DIV/0!</v>
      </c>
    </row>
    <row r="260" spans="1:9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IF($A260=$C$2,runs!AT255,1/0)</f>
        <v>#DIV/0!</v>
      </c>
      <c r="E260" s="29" t="e">
        <f>IF($A260=$C$2,runs!AU255,1/0)</f>
        <v>#DIV/0!</v>
      </c>
      <c r="F260" s="29" t="e">
        <f>IF($A260=$C$2,runs!AX255,1/0)</f>
        <v>#DIV/0!</v>
      </c>
      <c r="G260" s="29" t="e">
        <f>IF($A260=$C$2,runs!AY255,1/0)</f>
        <v>#DIV/0!</v>
      </c>
      <c r="H260" s="29" t="e">
        <f>IF($A260=$C$2,runs!O255/runs!M255,1/0)</f>
        <v>#DIV/0!</v>
      </c>
      <c r="I260" s="29" t="e">
        <f>IF($A260=$C$2,runs!AR255,1/0)</f>
        <v>#DIV/0!</v>
      </c>
    </row>
    <row r="261" spans="1:9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IF($A261=$C$2,runs!AT256,1/0)</f>
        <v>#DIV/0!</v>
      </c>
      <c r="E261" s="29" t="e">
        <f>IF($A261=$C$2,runs!AU256,1/0)</f>
        <v>#DIV/0!</v>
      </c>
      <c r="F261" s="29" t="e">
        <f>IF($A261=$C$2,runs!AX256,1/0)</f>
        <v>#DIV/0!</v>
      </c>
      <c r="G261" s="29" t="e">
        <f>IF($A261=$C$2,runs!AY256,1/0)</f>
        <v>#DIV/0!</v>
      </c>
      <c r="H261" s="29" t="e">
        <f>IF($A261=$C$2,runs!O256/runs!M256,1/0)</f>
        <v>#DIV/0!</v>
      </c>
      <c r="I261" s="29" t="e">
        <f>IF($A261=$C$2,runs!AR256,1/0)</f>
        <v>#DIV/0!</v>
      </c>
    </row>
    <row r="262" spans="1:9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IF($A262=$C$2,runs!AT257,1/0)</f>
        <v>#DIV/0!</v>
      </c>
      <c r="E262" s="29" t="e">
        <f>IF($A262=$C$2,runs!AU257,1/0)</f>
        <v>#DIV/0!</v>
      </c>
      <c r="F262" s="29" t="e">
        <f>IF($A262=$C$2,runs!AX257,1/0)</f>
        <v>#DIV/0!</v>
      </c>
      <c r="G262" s="29" t="e">
        <f>IF($A262=$C$2,runs!AY257,1/0)</f>
        <v>#DIV/0!</v>
      </c>
      <c r="H262" s="29" t="e">
        <f>IF($A262=$C$2,runs!O257/runs!M257,1/0)</f>
        <v>#DIV/0!</v>
      </c>
      <c r="I262" s="29" t="e">
        <f>IF($A262=$C$2,runs!AR257,1/0)</f>
        <v>#DIV/0!</v>
      </c>
    </row>
    <row r="263" spans="1:9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IF($A263=$C$2,runs!AT258,1/0)</f>
        <v>#DIV/0!</v>
      </c>
      <c r="E263" s="29" t="e">
        <f>IF($A263=$C$2,runs!AU258,1/0)</f>
        <v>#DIV/0!</v>
      </c>
      <c r="F263" s="29" t="e">
        <f>IF($A263=$C$2,runs!AX258,1/0)</f>
        <v>#DIV/0!</v>
      </c>
      <c r="G263" s="29" t="e">
        <f>IF($A263=$C$2,runs!AY258,1/0)</f>
        <v>#DIV/0!</v>
      </c>
      <c r="H263" s="29" t="e">
        <f>IF($A263=$C$2,runs!O258/runs!M258,1/0)</f>
        <v>#DIV/0!</v>
      </c>
      <c r="I263" s="29" t="e">
        <f>IF($A263=$C$2,runs!AR258,1/0)</f>
        <v>#DIV/0!</v>
      </c>
    </row>
    <row r="264" spans="1:9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IF($A264=$C$2,runs!AT259,1/0)</f>
        <v>#DIV/0!</v>
      </c>
      <c r="E264" s="29" t="e">
        <f>IF($A264=$C$2,runs!AU259,1/0)</f>
        <v>#DIV/0!</v>
      </c>
      <c r="F264" s="29" t="e">
        <f>IF($A264=$C$2,runs!AX259,1/0)</f>
        <v>#DIV/0!</v>
      </c>
      <c r="G264" s="29" t="e">
        <f>IF($A264=$C$2,runs!AY259,1/0)</f>
        <v>#DIV/0!</v>
      </c>
      <c r="H264" s="29" t="e">
        <f>IF($A264=$C$2,runs!O259/runs!M259,1/0)</f>
        <v>#DIV/0!</v>
      </c>
      <c r="I264" s="29" t="e">
        <f>IF($A264=$C$2,runs!AR259,1/0)</f>
        <v>#DIV/0!</v>
      </c>
    </row>
    <row r="265" spans="1:9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IF($A265=$C$2,runs!AT260,1/0)</f>
        <v>#DIV/0!</v>
      </c>
      <c r="E265" s="29" t="e">
        <f>IF($A265=$C$2,runs!AU260,1/0)</f>
        <v>#DIV/0!</v>
      </c>
      <c r="F265" s="29" t="e">
        <f>IF($A265=$C$2,runs!AX260,1/0)</f>
        <v>#DIV/0!</v>
      </c>
      <c r="G265" s="29" t="e">
        <f>IF($A265=$C$2,runs!AY260,1/0)</f>
        <v>#DIV/0!</v>
      </c>
      <c r="H265" s="29" t="e">
        <f>IF($A265=$C$2,runs!O260/runs!M260,1/0)</f>
        <v>#DIV/0!</v>
      </c>
      <c r="I265" s="29" t="e">
        <f>IF($A265=$C$2,runs!AR260,1/0)</f>
        <v>#DIV/0!</v>
      </c>
    </row>
    <row r="266" spans="1:9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IF($A266=$C$2,runs!AT261,1/0)</f>
        <v>#DIV/0!</v>
      </c>
      <c r="E266" s="29" t="e">
        <f>IF($A266=$C$2,runs!AU261,1/0)</f>
        <v>#DIV/0!</v>
      </c>
      <c r="F266" s="29" t="e">
        <f>IF($A266=$C$2,runs!AX261,1/0)</f>
        <v>#DIV/0!</v>
      </c>
      <c r="G266" s="29" t="e">
        <f>IF($A266=$C$2,runs!AY261,1/0)</f>
        <v>#DIV/0!</v>
      </c>
      <c r="H266" s="29" t="e">
        <f>IF($A266=$C$2,runs!O261/runs!M261,1/0)</f>
        <v>#DIV/0!</v>
      </c>
      <c r="I266" s="29" t="e">
        <f>IF($A266=$C$2,runs!AR261,1/0)</f>
        <v>#DIV/0!</v>
      </c>
    </row>
    <row r="267" spans="1:9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IF($A267=$C$2,runs!AT262,1/0)</f>
        <v>#DIV/0!</v>
      </c>
      <c r="E267" s="29" t="e">
        <f>IF($A267=$C$2,runs!AU262,1/0)</f>
        <v>#DIV/0!</v>
      </c>
      <c r="F267" s="29" t="e">
        <f>IF($A267=$C$2,runs!AX262,1/0)</f>
        <v>#DIV/0!</v>
      </c>
      <c r="G267" s="29" t="e">
        <f>IF($A267=$C$2,runs!AY262,1/0)</f>
        <v>#DIV/0!</v>
      </c>
      <c r="H267" s="29" t="e">
        <f>IF($A267=$C$2,runs!O262/runs!M262,1/0)</f>
        <v>#DIV/0!</v>
      </c>
      <c r="I267" s="29" t="e">
        <f>IF($A267=$C$2,runs!AR262,1/0)</f>
        <v>#DIV/0!</v>
      </c>
    </row>
    <row r="268" spans="1:9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IF($A268=$C$2,runs!AT263,1/0)</f>
        <v>#DIV/0!</v>
      </c>
      <c r="E268" s="29" t="e">
        <f>IF($A268=$C$2,runs!AU263,1/0)</f>
        <v>#DIV/0!</v>
      </c>
      <c r="F268" s="29" t="e">
        <f>IF($A268=$C$2,runs!AX263,1/0)</f>
        <v>#DIV/0!</v>
      </c>
      <c r="G268" s="29" t="e">
        <f>IF($A268=$C$2,runs!AY263,1/0)</f>
        <v>#DIV/0!</v>
      </c>
      <c r="H268" s="29" t="e">
        <f>IF($A268=$C$2,runs!O263/runs!M263,1/0)</f>
        <v>#DIV/0!</v>
      </c>
      <c r="I268" s="29" t="e">
        <f>IF($A268=$C$2,runs!AR263,1/0)</f>
        <v>#DIV/0!</v>
      </c>
    </row>
    <row r="269" spans="1:9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IF($A269=$C$2,runs!AT264,1/0)</f>
        <v>#DIV/0!</v>
      </c>
      <c r="E269" s="29" t="e">
        <f>IF($A269=$C$2,runs!AU264,1/0)</f>
        <v>#DIV/0!</v>
      </c>
      <c r="F269" s="29" t="e">
        <f>IF($A269=$C$2,runs!AX264,1/0)</f>
        <v>#DIV/0!</v>
      </c>
      <c r="G269" s="29" t="e">
        <f>IF($A269=$C$2,runs!AY264,1/0)</f>
        <v>#DIV/0!</v>
      </c>
      <c r="H269" s="29" t="e">
        <f>IF($A269=$C$2,runs!O264/runs!M264,1/0)</f>
        <v>#DIV/0!</v>
      </c>
      <c r="I269" s="29" t="e">
        <f>IF($A269=$C$2,runs!AR264,1/0)</f>
        <v>#DIV/0!</v>
      </c>
    </row>
    <row r="270" spans="1:9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IF($A270=$C$2,runs!AT265,1/0)</f>
        <v>#DIV/0!</v>
      </c>
      <c r="E270" s="29" t="e">
        <f>IF($A270=$C$2,runs!AU265,1/0)</f>
        <v>#DIV/0!</v>
      </c>
      <c r="F270" s="29" t="e">
        <f>IF($A270=$C$2,runs!AX265,1/0)</f>
        <v>#DIV/0!</v>
      </c>
      <c r="G270" s="29" t="e">
        <f>IF($A270=$C$2,runs!AY265,1/0)</f>
        <v>#DIV/0!</v>
      </c>
      <c r="H270" s="29" t="e">
        <f>IF($A270=$C$2,runs!O265/runs!M265,1/0)</f>
        <v>#DIV/0!</v>
      </c>
      <c r="I270" s="29" t="e">
        <f>IF($A270=$C$2,runs!AR265,1/0)</f>
        <v>#DIV/0!</v>
      </c>
    </row>
    <row r="271" spans="1:9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IF($A271=$C$2,runs!AT266,1/0)</f>
        <v>#DIV/0!</v>
      </c>
      <c r="E271" s="29" t="e">
        <f>IF($A271=$C$2,runs!AU266,1/0)</f>
        <v>#DIV/0!</v>
      </c>
      <c r="F271" s="29" t="e">
        <f>IF($A271=$C$2,runs!AX266,1/0)</f>
        <v>#DIV/0!</v>
      </c>
      <c r="G271" s="29" t="e">
        <f>IF($A271=$C$2,runs!AY266,1/0)</f>
        <v>#DIV/0!</v>
      </c>
      <c r="H271" s="29" t="e">
        <f>IF($A271=$C$2,runs!O266/runs!M266,1/0)</f>
        <v>#DIV/0!</v>
      </c>
      <c r="I271" s="29" t="e">
        <f>IF($A271=$C$2,runs!AR266,1/0)</f>
        <v>#DIV/0!</v>
      </c>
    </row>
    <row r="272" spans="1:9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IF($A272=$C$2,runs!AT267,1/0)</f>
        <v>#DIV/0!</v>
      </c>
      <c r="E272" s="29" t="e">
        <f>IF($A272=$C$2,runs!AU267,1/0)</f>
        <v>#DIV/0!</v>
      </c>
      <c r="F272" s="29" t="e">
        <f>IF($A272=$C$2,runs!AX267,1/0)</f>
        <v>#DIV/0!</v>
      </c>
      <c r="G272" s="29" t="e">
        <f>IF($A272=$C$2,runs!AY267,1/0)</f>
        <v>#DIV/0!</v>
      </c>
      <c r="H272" s="29" t="e">
        <f>IF($A272=$C$2,runs!O267/runs!M267,1/0)</f>
        <v>#DIV/0!</v>
      </c>
      <c r="I272" s="29" t="e">
        <f>IF($A272=$C$2,runs!AR267,1/0)</f>
        <v>#DIV/0!</v>
      </c>
    </row>
    <row r="273" spans="1:9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IF($A273=$C$2,runs!AT268,1/0)</f>
        <v>#DIV/0!</v>
      </c>
      <c r="E273" s="29" t="e">
        <f>IF($A273=$C$2,runs!AU268,1/0)</f>
        <v>#DIV/0!</v>
      </c>
      <c r="F273" s="29" t="e">
        <f>IF($A273=$C$2,runs!AX268,1/0)</f>
        <v>#DIV/0!</v>
      </c>
      <c r="G273" s="29" t="e">
        <f>IF($A273=$C$2,runs!AY268,1/0)</f>
        <v>#DIV/0!</v>
      </c>
      <c r="H273" s="29" t="e">
        <f>IF($A273=$C$2,runs!O268/runs!M268,1/0)</f>
        <v>#DIV/0!</v>
      </c>
      <c r="I273" s="29" t="e">
        <f>IF($A273=$C$2,runs!AR268,1/0)</f>
        <v>#DIV/0!</v>
      </c>
    </row>
    <row r="274" spans="1:9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IF($A274=$C$2,runs!AT269,1/0)</f>
        <v>#DIV/0!</v>
      </c>
      <c r="E274" s="29" t="e">
        <f>IF($A274=$C$2,runs!AU269,1/0)</f>
        <v>#DIV/0!</v>
      </c>
      <c r="F274" s="29" t="e">
        <f>IF($A274=$C$2,runs!AX269,1/0)</f>
        <v>#DIV/0!</v>
      </c>
      <c r="G274" s="29" t="e">
        <f>IF($A274=$C$2,runs!AY269,1/0)</f>
        <v>#DIV/0!</v>
      </c>
      <c r="H274" s="29" t="e">
        <f>IF($A274=$C$2,runs!O269/runs!M269,1/0)</f>
        <v>#DIV/0!</v>
      </c>
      <c r="I274" s="29" t="e">
        <f>IF($A274=$C$2,runs!AR269,1/0)</f>
        <v>#DIV/0!</v>
      </c>
    </row>
    <row r="275" spans="1:9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IF($A275=$C$2,runs!AT270,1/0)</f>
        <v>#DIV/0!</v>
      </c>
      <c r="E275" s="29" t="e">
        <f>IF($A275=$C$2,runs!AU270,1/0)</f>
        <v>#DIV/0!</v>
      </c>
      <c r="F275" s="29" t="e">
        <f>IF($A275=$C$2,runs!AX270,1/0)</f>
        <v>#DIV/0!</v>
      </c>
      <c r="G275" s="29" t="e">
        <f>IF($A275=$C$2,runs!AY270,1/0)</f>
        <v>#DIV/0!</v>
      </c>
      <c r="H275" s="29" t="e">
        <f>IF($A275=$C$2,runs!O270/runs!M270,1/0)</f>
        <v>#DIV/0!</v>
      </c>
      <c r="I275" s="29" t="e">
        <f>IF($A275=$C$2,runs!AR270,1/0)</f>
        <v>#DIV/0!</v>
      </c>
    </row>
    <row r="276" spans="1:9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IF($A276=$C$2,runs!AT271,1/0)</f>
        <v>#DIV/0!</v>
      </c>
      <c r="E276" s="29" t="e">
        <f>IF($A276=$C$2,runs!AU271,1/0)</f>
        <v>#DIV/0!</v>
      </c>
      <c r="F276" s="29" t="e">
        <f>IF($A276=$C$2,runs!AX271,1/0)</f>
        <v>#DIV/0!</v>
      </c>
      <c r="G276" s="29" t="e">
        <f>IF($A276=$C$2,runs!AY271,1/0)</f>
        <v>#DIV/0!</v>
      </c>
      <c r="H276" s="29" t="e">
        <f>IF($A276=$C$2,runs!O271/runs!M271,1/0)</f>
        <v>#DIV/0!</v>
      </c>
      <c r="I276" s="29" t="e">
        <f>IF($A276=$C$2,runs!AR271,1/0)</f>
        <v>#DIV/0!</v>
      </c>
    </row>
    <row r="277" spans="1:9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IF($A277=$C$2,runs!AT272,1/0)</f>
        <v>#DIV/0!</v>
      </c>
      <c r="E277" s="29" t="e">
        <f>IF($A277=$C$2,runs!AU272,1/0)</f>
        <v>#DIV/0!</v>
      </c>
      <c r="F277" s="29" t="e">
        <f>IF($A277=$C$2,runs!AX272,1/0)</f>
        <v>#DIV/0!</v>
      </c>
      <c r="G277" s="29" t="e">
        <f>IF($A277=$C$2,runs!AY272,1/0)</f>
        <v>#DIV/0!</v>
      </c>
      <c r="H277" s="29" t="e">
        <f>IF($A277=$C$2,runs!O272/runs!M272,1/0)</f>
        <v>#DIV/0!</v>
      </c>
      <c r="I277" s="29" t="e">
        <f>IF($A277=$C$2,runs!AR272,1/0)</f>
        <v>#DIV/0!</v>
      </c>
    </row>
    <row r="278" spans="1:9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IF($A278=$C$2,runs!AT273,1/0)</f>
        <v>#DIV/0!</v>
      </c>
      <c r="E278" s="29" t="e">
        <f>IF($A278=$C$2,runs!AU273,1/0)</f>
        <v>#DIV/0!</v>
      </c>
      <c r="F278" s="29" t="e">
        <f>IF($A278=$C$2,runs!AX273,1/0)</f>
        <v>#DIV/0!</v>
      </c>
      <c r="G278" s="29" t="e">
        <f>IF($A278=$C$2,runs!AY273,1/0)</f>
        <v>#DIV/0!</v>
      </c>
      <c r="H278" s="29" t="e">
        <f>IF($A278=$C$2,runs!O273/runs!M273,1/0)</f>
        <v>#DIV/0!</v>
      </c>
      <c r="I278" s="29" t="e">
        <f>IF($A278=$C$2,runs!AR273,1/0)</f>
        <v>#DIV/0!</v>
      </c>
    </row>
    <row r="279" spans="1:9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IF($A279=$C$2,runs!AT274,1/0)</f>
        <v>#DIV/0!</v>
      </c>
      <c r="E279" s="29" t="e">
        <f>IF($A279=$C$2,runs!AU274,1/0)</f>
        <v>#DIV/0!</v>
      </c>
      <c r="F279" s="29" t="e">
        <f>IF($A279=$C$2,runs!AX274,1/0)</f>
        <v>#DIV/0!</v>
      </c>
      <c r="G279" s="29" t="e">
        <f>IF($A279=$C$2,runs!AY274,1/0)</f>
        <v>#DIV/0!</v>
      </c>
      <c r="H279" s="29" t="e">
        <f>IF($A279=$C$2,runs!O274/runs!M274,1/0)</f>
        <v>#DIV/0!</v>
      </c>
      <c r="I279" s="29" t="e">
        <f>IF($A279=$C$2,runs!AR274,1/0)</f>
        <v>#DIV/0!</v>
      </c>
    </row>
    <row r="280" spans="1:9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IF($A280=$C$2,runs!AT275,1/0)</f>
        <v>#DIV/0!</v>
      </c>
      <c r="E280" s="29" t="e">
        <f>IF($A280=$C$2,runs!AU275,1/0)</f>
        <v>#DIV/0!</v>
      </c>
      <c r="F280" s="29" t="e">
        <f>IF($A280=$C$2,runs!AX275,1/0)</f>
        <v>#DIV/0!</v>
      </c>
      <c r="G280" s="29" t="e">
        <f>IF($A280=$C$2,runs!AY275,1/0)</f>
        <v>#DIV/0!</v>
      </c>
      <c r="H280" s="29" t="e">
        <f>IF($A280=$C$2,runs!O275/runs!M275,1/0)</f>
        <v>#DIV/0!</v>
      </c>
      <c r="I280" s="29" t="e">
        <f>IF($A280=$C$2,runs!AR275,1/0)</f>
        <v>#DIV/0!</v>
      </c>
    </row>
    <row r="281" spans="1:9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IF($A281=$C$2,runs!AT276,1/0)</f>
        <v>#DIV/0!</v>
      </c>
      <c r="E281" s="29" t="e">
        <f>IF($A281=$C$2,runs!AU276,1/0)</f>
        <v>#DIV/0!</v>
      </c>
      <c r="F281" s="29" t="e">
        <f>IF($A281=$C$2,runs!AX276,1/0)</f>
        <v>#DIV/0!</v>
      </c>
      <c r="G281" s="29" t="e">
        <f>IF($A281=$C$2,runs!AY276,1/0)</f>
        <v>#DIV/0!</v>
      </c>
      <c r="H281" s="29" t="e">
        <f>IF($A281=$C$2,runs!O276/runs!M276,1/0)</f>
        <v>#DIV/0!</v>
      </c>
      <c r="I281" s="29" t="e">
        <f>IF($A281=$C$2,runs!AR276,1/0)</f>
        <v>#DIV/0!</v>
      </c>
    </row>
    <row r="282" spans="1:9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IF($A282=$C$2,runs!AT277,1/0)</f>
        <v>#DIV/0!</v>
      </c>
      <c r="E282" s="29" t="e">
        <f>IF($A282=$C$2,runs!AU277,1/0)</f>
        <v>#DIV/0!</v>
      </c>
      <c r="F282" s="29" t="e">
        <f>IF($A282=$C$2,runs!AX277,1/0)</f>
        <v>#DIV/0!</v>
      </c>
      <c r="G282" s="29" t="e">
        <f>IF($A282=$C$2,runs!AY277,1/0)</f>
        <v>#DIV/0!</v>
      </c>
      <c r="H282" s="29" t="e">
        <f>IF($A282=$C$2,runs!O277/runs!M277,1/0)</f>
        <v>#DIV/0!</v>
      </c>
      <c r="I282" s="29" t="e">
        <f>IF($A282=$C$2,runs!AR277,1/0)</f>
        <v>#DIV/0!</v>
      </c>
    </row>
    <row r="283" spans="1:9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IF($A283=$C$2,runs!AT278,1/0)</f>
        <v>#DIV/0!</v>
      </c>
      <c r="E283" s="29" t="e">
        <f>IF($A283=$C$2,runs!AU278,1/0)</f>
        <v>#DIV/0!</v>
      </c>
      <c r="F283" s="29" t="e">
        <f>IF($A283=$C$2,runs!AX278,1/0)</f>
        <v>#DIV/0!</v>
      </c>
      <c r="G283" s="29" t="e">
        <f>IF($A283=$C$2,runs!AY278,1/0)</f>
        <v>#DIV/0!</v>
      </c>
      <c r="H283" s="29" t="e">
        <f>IF($A283=$C$2,runs!O278/runs!M278,1/0)</f>
        <v>#DIV/0!</v>
      </c>
      <c r="I283" s="29" t="e">
        <f>IF($A283=$C$2,runs!AR278,1/0)</f>
        <v>#DIV/0!</v>
      </c>
    </row>
    <row r="284" spans="1:9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IF($A284=$C$2,runs!AT279,1/0)</f>
        <v>#DIV/0!</v>
      </c>
      <c r="E284" s="29" t="e">
        <f>IF($A284=$C$2,runs!AU279,1/0)</f>
        <v>#DIV/0!</v>
      </c>
      <c r="F284" s="29" t="e">
        <f>IF($A284=$C$2,runs!AX279,1/0)</f>
        <v>#DIV/0!</v>
      </c>
      <c r="G284" s="29" t="e">
        <f>IF($A284=$C$2,runs!AY279,1/0)</f>
        <v>#DIV/0!</v>
      </c>
      <c r="H284" s="29" t="e">
        <f>IF($A284=$C$2,runs!O279/runs!M279,1/0)</f>
        <v>#DIV/0!</v>
      </c>
      <c r="I284" s="29" t="e">
        <f>IF($A284=$C$2,runs!AR279,1/0)</f>
        <v>#DIV/0!</v>
      </c>
    </row>
    <row r="285" spans="1:9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IF($A285=$C$2,runs!AT280,1/0)</f>
        <v>#DIV/0!</v>
      </c>
      <c r="E285" s="29" t="e">
        <f>IF($A285=$C$2,runs!AU280,1/0)</f>
        <v>#DIV/0!</v>
      </c>
      <c r="F285" s="29" t="e">
        <f>IF($A285=$C$2,runs!AX280,1/0)</f>
        <v>#DIV/0!</v>
      </c>
      <c r="G285" s="29" t="e">
        <f>IF($A285=$C$2,runs!AY280,1/0)</f>
        <v>#DIV/0!</v>
      </c>
      <c r="H285" s="29" t="e">
        <f>IF($A285=$C$2,runs!O280/runs!M280,1/0)</f>
        <v>#DIV/0!</v>
      </c>
      <c r="I285" s="29" t="e">
        <f>IF($A285=$C$2,runs!AR280,1/0)</f>
        <v>#DIV/0!</v>
      </c>
    </row>
    <row r="286" spans="1:9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IF($A286=$C$2,runs!AT281,1/0)</f>
        <v>#DIV/0!</v>
      </c>
      <c r="E286" s="29" t="e">
        <f>IF($A286=$C$2,runs!AU281,1/0)</f>
        <v>#DIV/0!</v>
      </c>
      <c r="F286" s="29" t="e">
        <f>IF($A286=$C$2,runs!AX281,1/0)</f>
        <v>#DIV/0!</v>
      </c>
      <c r="G286" s="29" t="e">
        <f>IF($A286=$C$2,runs!AY281,1/0)</f>
        <v>#DIV/0!</v>
      </c>
      <c r="H286" s="29" t="e">
        <f>IF($A286=$C$2,runs!O281/runs!M281,1/0)</f>
        <v>#DIV/0!</v>
      </c>
      <c r="I286" s="29" t="e">
        <f>IF($A286=$C$2,runs!AR281,1/0)</f>
        <v>#DIV/0!</v>
      </c>
    </row>
    <row r="287" spans="1:9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IF($A287=$C$2,runs!AT282,1/0)</f>
        <v>#DIV/0!</v>
      </c>
      <c r="E287" s="29" t="e">
        <f>IF($A287=$C$2,runs!AU282,1/0)</f>
        <v>#DIV/0!</v>
      </c>
      <c r="F287" s="29" t="e">
        <f>IF($A287=$C$2,runs!AX282,1/0)</f>
        <v>#DIV/0!</v>
      </c>
      <c r="G287" s="29" t="e">
        <f>IF($A287=$C$2,runs!AY282,1/0)</f>
        <v>#DIV/0!</v>
      </c>
      <c r="H287" s="29" t="e">
        <f>IF($A287=$C$2,runs!O282/runs!M282,1/0)</f>
        <v>#DIV/0!</v>
      </c>
      <c r="I287" s="29" t="e">
        <f>IF($A287=$C$2,runs!AR282,1/0)</f>
        <v>#DIV/0!</v>
      </c>
    </row>
    <row r="288" spans="1:9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IF($A288=$C$2,runs!AT283,1/0)</f>
        <v>#DIV/0!</v>
      </c>
      <c r="E288" s="29" t="e">
        <f>IF($A288=$C$2,runs!AU283,1/0)</f>
        <v>#DIV/0!</v>
      </c>
      <c r="F288" s="29" t="e">
        <f>IF($A288=$C$2,runs!AX283,1/0)</f>
        <v>#DIV/0!</v>
      </c>
      <c r="G288" s="29" t="e">
        <f>IF($A288=$C$2,runs!AY283,1/0)</f>
        <v>#DIV/0!</v>
      </c>
      <c r="H288" s="29" t="e">
        <f>IF($A288=$C$2,runs!O283/runs!M283,1/0)</f>
        <v>#DIV/0!</v>
      </c>
      <c r="I288" s="29" t="e">
        <f>IF($A288=$C$2,runs!AR283,1/0)</f>
        <v>#DIV/0!</v>
      </c>
    </row>
    <row r="289" spans="1:9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IF($A289=$C$2,runs!AT284,1/0)</f>
        <v>#DIV/0!</v>
      </c>
      <c r="E289" s="29" t="e">
        <f>IF($A289=$C$2,runs!AU284,1/0)</f>
        <v>#DIV/0!</v>
      </c>
      <c r="F289" s="29" t="e">
        <f>IF($A289=$C$2,runs!AX284,1/0)</f>
        <v>#DIV/0!</v>
      </c>
      <c r="G289" s="29" t="e">
        <f>IF($A289=$C$2,runs!AY284,1/0)</f>
        <v>#DIV/0!</v>
      </c>
      <c r="H289" s="29" t="e">
        <f>IF($A289=$C$2,runs!O284/runs!M284,1/0)</f>
        <v>#DIV/0!</v>
      </c>
      <c r="I289" s="29" t="e">
        <f>IF($A289=$C$2,runs!AR284,1/0)</f>
        <v>#DIV/0!</v>
      </c>
    </row>
    <row r="290" spans="1:9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IF($A290=$C$2,runs!AT285,1/0)</f>
        <v>#DIV/0!</v>
      </c>
      <c r="E290" s="29" t="e">
        <f>IF($A290=$C$2,runs!AU285,1/0)</f>
        <v>#DIV/0!</v>
      </c>
      <c r="F290" s="29" t="e">
        <f>IF($A290=$C$2,runs!AX285,1/0)</f>
        <v>#DIV/0!</v>
      </c>
      <c r="G290" s="29" t="e">
        <f>IF($A290=$C$2,runs!AY285,1/0)</f>
        <v>#DIV/0!</v>
      </c>
      <c r="H290" s="29" t="e">
        <f>IF($A290=$C$2,runs!O285/runs!M285,1/0)</f>
        <v>#DIV/0!</v>
      </c>
      <c r="I290" s="29" t="e">
        <f>IF($A290=$C$2,runs!AR285,1/0)</f>
        <v>#DIV/0!</v>
      </c>
    </row>
    <row r="291" spans="1:9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IF($A291=$C$2,runs!AT286,1/0)</f>
        <v>#DIV/0!</v>
      </c>
      <c r="E291" s="29" t="e">
        <f>IF($A291=$C$2,runs!AU286,1/0)</f>
        <v>#DIV/0!</v>
      </c>
      <c r="F291" s="29" t="e">
        <f>IF($A291=$C$2,runs!AX286,1/0)</f>
        <v>#DIV/0!</v>
      </c>
      <c r="G291" s="29" t="e">
        <f>IF($A291=$C$2,runs!AY286,1/0)</f>
        <v>#DIV/0!</v>
      </c>
      <c r="H291" s="29" t="e">
        <f>IF($A291=$C$2,runs!O286/runs!M286,1/0)</f>
        <v>#DIV/0!</v>
      </c>
      <c r="I291" s="29" t="e">
        <f>IF($A291=$C$2,runs!AR286,1/0)</f>
        <v>#DIV/0!</v>
      </c>
    </row>
    <row r="292" spans="1:9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IF($A292=$C$2,runs!AT287,1/0)</f>
        <v>#DIV/0!</v>
      </c>
      <c r="E292" s="29" t="e">
        <f>IF($A292=$C$2,runs!AU287,1/0)</f>
        <v>#DIV/0!</v>
      </c>
      <c r="F292" s="29" t="e">
        <f>IF($A292=$C$2,runs!AX287,1/0)</f>
        <v>#DIV/0!</v>
      </c>
      <c r="G292" s="29" t="e">
        <f>IF($A292=$C$2,runs!AY287,1/0)</f>
        <v>#DIV/0!</v>
      </c>
      <c r="H292" s="29" t="e">
        <f>IF($A292=$C$2,runs!O287/runs!M287,1/0)</f>
        <v>#DIV/0!</v>
      </c>
      <c r="I292" s="29" t="e">
        <f>IF($A292=$C$2,runs!AR287,1/0)</f>
        <v>#DIV/0!</v>
      </c>
    </row>
    <row r="293" spans="1:9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IF($A293=$C$2,runs!AT288,1/0)</f>
        <v>#DIV/0!</v>
      </c>
      <c r="E293" s="29" t="e">
        <f>IF($A293=$C$2,runs!AU288,1/0)</f>
        <v>#DIV/0!</v>
      </c>
      <c r="F293" s="29" t="e">
        <f>IF($A293=$C$2,runs!AX288,1/0)</f>
        <v>#DIV/0!</v>
      </c>
      <c r="G293" s="29" t="e">
        <f>IF($A293=$C$2,runs!AY288,1/0)</f>
        <v>#DIV/0!</v>
      </c>
      <c r="H293" s="29" t="e">
        <f>IF($A293=$C$2,runs!O288/runs!M288,1/0)</f>
        <v>#DIV/0!</v>
      </c>
      <c r="I293" s="29" t="e">
        <f>IF($A293=$C$2,runs!AR288,1/0)</f>
        <v>#DIV/0!</v>
      </c>
    </row>
    <row r="294" spans="1:9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IF($A294=$C$2,runs!AT289,1/0)</f>
        <v>#DIV/0!</v>
      </c>
      <c r="E294" s="29" t="e">
        <f>IF($A294=$C$2,runs!AU289,1/0)</f>
        <v>#DIV/0!</v>
      </c>
      <c r="F294" s="29" t="e">
        <f>IF($A294=$C$2,runs!AX289,1/0)</f>
        <v>#DIV/0!</v>
      </c>
      <c r="G294" s="29" t="e">
        <f>IF($A294=$C$2,runs!AY289,1/0)</f>
        <v>#DIV/0!</v>
      </c>
      <c r="H294" s="29" t="e">
        <f>IF($A294=$C$2,runs!O289/runs!M289,1/0)</f>
        <v>#DIV/0!</v>
      </c>
      <c r="I294" s="29" t="e">
        <f>IF($A294=$C$2,runs!AR289,1/0)</f>
        <v>#DIV/0!</v>
      </c>
    </row>
    <row r="295" spans="1:9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IF($A295=$C$2,runs!AT290,1/0)</f>
        <v>#DIV/0!</v>
      </c>
      <c r="E295" s="29" t="e">
        <f>IF($A295=$C$2,runs!AU290,1/0)</f>
        <v>#DIV/0!</v>
      </c>
      <c r="F295" s="29" t="e">
        <f>IF($A295=$C$2,runs!AX290,1/0)</f>
        <v>#DIV/0!</v>
      </c>
      <c r="G295" s="29" t="e">
        <f>IF($A295=$C$2,runs!AY290,1/0)</f>
        <v>#DIV/0!</v>
      </c>
      <c r="H295" s="29" t="e">
        <f>IF($A295=$C$2,runs!O290/runs!M290,1/0)</f>
        <v>#DIV/0!</v>
      </c>
      <c r="I295" s="29" t="e">
        <f>IF($A295=$C$2,runs!AR290,1/0)</f>
        <v>#DIV/0!</v>
      </c>
    </row>
    <row r="296" spans="1:9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IF($A296=$C$2,runs!AT291,1/0)</f>
        <v>#DIV/0!</v>
      </c>
      <c r="E296" s="29" t="e">
        <f>IF($A296=$C$2,runs!AU291,1/0)</f>
        <v>#DIV/0!</v>
      </c>
      <c r="F296" s="29" t="e">
        <f>IF($A296=$C$2,runs!AX291,1/0)</f>
        <v>#DIV/0!</v>
      </c>
      <c r="G296" s="29" t="e">
        <f>IF($A296=$C$2,runs!AY291,1/0)</f>
        <v>#DIV/0!</v>
      </c>
      <c r="H296" s="29" t="e">
        <f>IF($A296=$C$2,runs!O291/runs!M291,1/0)</f>
        <v>#DIV/0!</v>
      </c>
      <c r="I296" s="29" t="e">
        <f>IF($A296=$C$2,runs!AR291,1/0)</f>
        <v>#DIV/0!</v>
      </c>
    </row>
    <row r="297" spans="1:9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IF($A297=$C$2,runs!AT292,1/0)</f>
        <v>#DIV/0!</v>
      </c>
      <c r="E297" s="29" t="e">
        <f>IF($A297=$C$2,runs!AU292,1/0)</f>
        <v>#DIV/0!</v>
      </c>
      <c r="F297" s="29" t="e">
        <f>IF($A297=$C$2,runs!AX292,1/0)</f>
        <v>#DIV/0!</v>
      </c>
      <c r="G297" s="29" t="e">
        <f>IF($A297=$C$2,runs!AY292,1/0)</f>
        <v>#DIV/0!</v>
      </c>
      <c r="H297" s="29" t="e">
        <f>IF($A297=$C$2,runs!O292/runs!M292,1/0)</f>
        <v>#DIV/0!</v>
      </c>
      <c r="I297" s="29" t="e">
        <f>IF($A297=$C$2,runs!AR292,1/0)</f>
        <v>#DIV/0!</v>
      </c>
    </row>
    <row r="298" spans="1:9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IF($A298=$C$2,runs!AT293,1/0)</f>
        <v>#DIV/0!</v>
      </c>
      <c r="E298" s="29" t="e">
        <f>IF($A298=$C$2,runs!AU293,1/0)</f>
        <v>#DIV/0!</v>
      </c>
      <c r="F298" s="29" t="e">
        <f>IF($A298=$C$2,runs!AX293,1/0)</f>
        <v>#DIV/0!</v>
      </c>
      <c r="G298" s="29" t="e">
        <f>IF($A298=$C$2,runs!AY293,1/0)</f>
        <v>#DIV/0!</v>
      </c>
      <c r="H298" s="29" t="e">
        <f>IF($A298=$C$2,runs!O293/runs!M293,1/0)</f>
        <v>#DIV/0!</v>
      </c>
      <c r="I298" s="29" t="e">
        <f>IF($A298=$C$2,runs!AR293,1/0)</f>
        <v>#DIV/0!</v>
      </c>
    </row>
    <row r="299" spans="1:9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IF($A299=$C$2,runs!AT294,1/0)</f>
        <v>#DIV/0!</v>
      </c>
      <c r="E299" s="29" t="e">
        <f>IF($A299=$C$2,runs!AU294,1/0)</f>
        <v>#DIV/0!</v>
      </c>
      <c r="F299" s="29" t="e">
        <f>IF($A299=$C$2,runs!AX294,1/0)</f>
        <v>#DIV/0!</v>
      </c>
      <c r="G299" s="29" t="e">
        <f>IF($A299=$C$2,runs!AY294,1/0)</f>
        <v>#DIV/0!</v>
      </c>
      <c r="H299" s="29" t="e">
        <f>IF($A299=$C$2,runs!O294/runs!M294,1/0)</f>
        <v>#DIV/0!</v>
      </c>
      <c r="I299" s="29" t="e">
        <f>IF($A299=$C$2,runs!AR294,1/0)</f>
        <v>#DIV/0!</v>
      </c>
    </row>
    <row r="300" spans="1:9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IF($A300=$C$2,runs!AT295,1/0)</f>
        <v>#DIV/0!</v>
      </c>
      <c r="E300" s="29" t="e">
        <f>IF($A300=$C$2,runs!AU295,1/0)</f>
        <v>#DIV/0!</v>
      </c>
      <c r="F300" s="29" t="e">
        <f>IF($A300=$C$2,runs!AX295,1/0)</f>
        <v>#DIV/0!</v>
      </c>
      <c r="G300" s="29" t="e">
        <f>IF($A300=$C$2,runs!AY295,1/0)</f>
        <v>#DIV/0!</v>
      </c>
      <c r="H300" s="29" t="e">
        <f>IF($A300=$C$2,runs!O295/runs!M295,1/0)</f>
        <v>#DIV/0!</v>
      </c>
      <c r="I300" s="29" t="e">
        <f>IF($A300=$C$2,runs!AR295,1/0)</f>
        <v>#DIV/0!</v>
      </c>
    </row>
    <row r="301" spans="1:9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IF($A301=$C$2,runs!AT296,1/0)</f>
        <v>#DIV/0!</v>
      </c>
      <c r="E301" s="29" t="e">
        <f>IF($A301=$C$2,runs!AU296,1/0)</f>
        <v>#DIV/0!</v>
      </c>
      <c r="F301" s="29" t="e">
        <f>IF($A301=$C$2,runs!AX296,1/0)</f>
        <v>#DIV/0!</v>
      </c>
      <c r="G301" s="29" t="e">
        <f>IF($A301=$C$2,runs!AY296,1/0)</f>
        <v>#DIV/0!</v>
      </c>
      <c r="H301" s="29" t="e">
        <f>IF($A301=$C$2,runs!O296/runs!M296,1/0)</f>
        <v>#DIV/0!</v>
      </c>
      <c r="I301" s="29" t="e">
        <f>IF($A301=$C$2,runs!AR296,1/0)</f>
        <v>#DIV/0!</v>
      </c>
    </row>
    <row r="302" spans="1:9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IF($A302=$C$2,runs!AT297,1/0)</f>
        <v>#DIV/0!</v>
      </c>
      <c r="E302" s="29" t="e">
        <f>IF($A302=$C$2,runs!AU297,1/0)</f>
        <v>#DIV/0!</v>
      </c>
      <c r="F302" s="29" t="e">
        <f>IF($A302=$C$2,runs!AX297,1/0)</f>
        <v>#DIV/0!</v>
      </c>
      <c r="G302" s="29" t="e">
        <f>IF($A302=$C$2,runs!AY297,1/0)</f>
        <v>#DIV/0!</v>
      </c>
      <c r="H302" s="29" t="e">
        <f>IF($A302=$C$2,runs!O297/runs!M297,1/0)</f>
        <v>#DIV/0!</v>
      </c>
      <c r="I302" s="29" t="e">
        <f>IF($A302=$C$2,runs!AR297,1/0)</f>
        <v>#DIV/0!</v>
      </c>
    </row>
    <row r="303" spans="1:9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IF($A303=$C$2,runs!AT298,1/0)</f>
        <v>#DIV/0!</v>
      </c>
      <c r="E303" s="29" t="e">
        <f>IF($A303=$C$2,runs!AU298,1/0)</f>
        <v>#DIV/0!</v>
      </c>
      <c r="F303" s="29" t="e">
        <f>IF($A303=$C$2,runs!AX298,1/0)</f>
        <v>#DIV/0!</v>
      </c>
      <c r="G303" s="29" t="e">
        <f>IF($A303=$C$2,runs!AY298,1/0)</f>
        <v>#DIV/0!</v>
      </c>
      <c r="H303" s="29" t="e">
        <f>IF($A303=$C$2,runs!O298/runs!M298,1/0)</f>
        <v>#DIV/0!</v>
      </c>
      <c r="I303" s="29" t="e">
        <f>IF($A303=$C$2,runs!AR298,1/0)</f>
        <v>#DIV/0!</v>
      </c>
    </row>
    <row r="304" spans="1:9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IF($A304=$C$2,runs!AT299,1/0)</f>
        <v>#DIV/0!</v>
      </c>
      <c r="E304" s="29" t="e">
        <f>IF($A304=$C$2,runs!AU299,1/0)</f>
        <v>#DIV/0!</v>
      </c>
      <c r="F304" s="29" t="e">
        <f>IF($A304=$C$2,runs!AX299,1/0)</f>
        <v>#DIV/0!</v>
      </c>
      <c r="G304" s="29" t="e">
        <f>IF($A304=$C$2,runs!AY299,1/0)</f>
        <v>#DIV/0!</v>
      </c>
      <c r="H304" s="29" t="e">
        <f>IF($A304=$C$2,runs!O299/runs!M299,1/0)</f>
        <v>#DIV/0!</v>
      </c>
      <c r="I304" s="29" t="e">
        <f>IF($A304=$C$2,runs!AR299,1/0)</f>
        <v>#DIV/0!</v>
      </c>
    </row>
    <row r="305" spans="1:9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IF($A305=$C$2,runs!AT300,1/0)</f>
        <v>#DIV/0!</v>
      </c>
      <c r="E305" s="29" t="e">
        <f>IF($A305=$C$2,runs!AU300,1/0)</f>
        <v>#DIV/0!</v>
      </c>
      <c r="F305" s="29" t="e">
        <f>IF($A305=$C$2,runs!AX300,1/0)</f>
        <v>#DIV/0!</v>
      </c>
      <c r="G305" s="29" t="e">
        <f>IF($A305=$C$2,runs!AY300,1/0)</f>
        <v>#DIV/0!</v>
      </c>
      <c r="H305" s="29" t="e">
        <f>IF($A305=$C$2,runs!O300/runs!M300,1/0)</f>
        <v>#DIV/0!</v>
      </c>
      <c r="I305" s="29" t="e">
        <f>IF($A305=$C$2,runs!AR300,1/0)</f>
        <v>#DIV/0!</v>
      </c>
    </row>
    <row r="306" spans="1:9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IF($A306=$C$2,runs!AT301,1/0)</f>
        <v>#DIV/0!</v>
      </c>
      <c r="E306" s="29" t="e">
        <f>IF($A306=$C$2,runs!AU301,1/0)</f>
        <v>#DIV/0!</v>
      </c>
      <c r="F306" s="29" t="e">
        <f>IF($A306=$C$2,runs!AX301,1/0)</f>
        <v>#DIV/0!</v>
      </c>
      <c r="G306" s="29" t="e">
        <f>IF($A306=$C$2,runs!AY301,1/0)</f>
        <v>#DIV/0!</v>
      </c>
      <c r="H306" s="29" t="e">
        <f>IF($A306=$C$2,runs!O301/runs!M301,1/0)</f>
        <v>#DIV/0!</v>
      </c>
      <c r="I306" s="29" t="e">
        <f>IF($A306=$C$2,runs!AR301,1/0)</f>
        <v>#DIV/0!</v>
      </c>
    </row>
    <row r="307" spans="1:9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IF($A307=$C$2,runs!AT302,1/0)</f>
        <v>#DIV/0!</v>
      </c>
      <c r="E307" s="29" t="e">
        <f>IF($A307=$C$2,runs!AU302,1/0)</f>
        <v>#DIV/0!</v>
      </c>
      <c r="F307" s="29" t="e">
        <f>IF($A307=$C$2,runs!AX302,1/0)</f>
        <v>#DIV/0!</v>
      </c>
      <c r="G307" s="29" t="e">
        <f>IF($A307=$C$2,runs!AY302,1/0)</f>
        <v>#DIV/0!</v>
      </c>
      <c r="H307" s="29" t="e">
        <f>IF($A307=$C$2,runs!O302/runs!M302,1/0)</f>
        <v>#DIV/0!</v>
      </c>
      <c r="I307" s="29" t="e">
        <f>IF($A307=$C$2,runs!AR302,1/0)</f>
        <v>#DIV/0!</v>
      </c>
    </row>
    <row r="308" spans="1:9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IF($A308=$C$2,runs!AT303,1/0)</f>
        <v>#DIV/0!</v>
      </c>
      <c r="E308" s="29" t="e">
        <f>IF($A308=$C$2,runs!AU303,1/0)</f>
        <v>#DIV/0!</v>
      </c>
      <c r="F308" s="29" t="e">
        <f>IF($A308=$C$2,runs!AX303,1/0)</f>
        <v>#DIV/0!</v>
      </c>
      <c r="G308" s="29" t="e">
        <f>IF($A308=$C$2,runs!AY303,1/0)</f>
        <v>#DIV/0!</v>
      </c>
      <c r="H308" s="29" t="e">
        <f>IF($A308=$C$2,runs!O303/runs!M303,1/0)</f>
        <v>#DIV/0!</v>
      </c>
      <c r="I308" s="29" t="e">
        <f>IF($A308=$C$2,runs!AR303,1/0)</f>
        <v>#DIV/0!</v>
      </c>
    </row>
    <row r="309" spans="1:9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IF($A309=$C$2,runs!AT304,1/0)</f>
        <v>#DIV/0!</v>
      </c>
      <c r="E309" s="29" t="e">
        <f>IF($A309=$C$2,runs!AU304,1/0)</f>
        <v>#DIV/0!</v>
      </c>
      <c r="F309" s="29" t="e">
        <f>IF($A309=$C$2,runs!AX304,1/0)</f>
        <v>#DIV/0!</v>
      </c>
      <c r="G309" s="29" t="e">
        <f>IF($A309=$C$2,runs!AY304,1/0)</f>
        <v>#DIV/0!</v>
      </c>
      <c r="H309" s="29" t="e">
        <f>IF($A309=$C$2,runs!O304/runs!M304,1/0)</f>
        <v>#DIV/0!</v>
      </c>
      <c r="I309" s="29" t="e">
        <f>IF($A309=$C$2,runs!AR304,1/0)</f>
        <v>#DIV/0!</v>
      </c>
    </row>
    <row r="310" spans="1:9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IF($A310=$C$2,runs!AT305,1/0)</f>
        <v>#DIV/0!</v>
      </c>
      <c r="E310" s="29" t="e">
        <f>IF($A310=$C$2,runs!AU305,1/0)</f>
        <v>#DIV/0!</v>
      </c>
      <c r="F310" s="29" t="e">
        <f>IF($A310=$C$2,runs!AX305,1/0)</f>
        <v>#DIV/0!</v>
      </c>
      <c r="G310" s="29" t="e">
        <f>IF($A310=$C$2,runs!AY305,1/0)</f>
        <v>#DIV/0!</v>
      </c>
      <c r="H310" s="29" t="e">
        <f>IF($A310=$C$2,runs!O305/runs!M305,1/0)</f>
        <v>#DIV/0!</v>
      </c>
      <c r="I310" s="29" t="e">
        <f>IF($A310=$C$2,runs!AR305,1/0)</f>
        <v>#DIV/0!</v>
      </c>
    </row>
    <row r="311" spans="1:9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IF($A311=$C$2,runs!AT306,1/0)</f>
        <v>#DIV/0!</v>
      </c>
      <c r="E311" s="29" t="e">
        <f>IF($A311=$C$2,runs!AU306,1/0)</f>
        <v>#DIV/0!</v>
      </c>
      <c r="F311" s="29" t="e">
        <f>IF($A311=$C$2,runs!AX306,1/0)</f>
        <v>#DIV/0!</v>
      </c>
      <c r="G311" s="29" t="e">
        <f>IF($A311=$C$2,runs!AY306,1/0)</f>
        <v>#DIV/0!</v>
      </c>
      <c r="H311" s="29" t="e">
        <f>IF($A311=$C$2,runs!O306/runs!M306,1/0)</f>
        <v>#DIV/0!</v>
      </c>
      <c r="I311" s="29" t="e">
        <f>IF($A311=$C$2,runs!AR306,1/0)</f>
        <v>#DIV/0!</v>
      </c>
    </row>
    <row r="312" spans="1:9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IF($A312=$C$2,runs!AT307,1/0)</f>
        <v>#DIV/0!</v>
      </c>
      <c r="E312" s="29" t="e">
        <f>IF($A312=$C$2,runs!AU307,1/0)</f>
        <v>#DIV/0!</v>
      </c>
      <c r="F312" s="29" t="e">
        <f>IF($A312=$C$2,runs!AX307,1/0)</f>
        <v>#DIV/0!</v>
      </c>
      <c r="G312" s="29" t="e">
        <f>IF($A312=$C$2,runs!AY307,1/0)</f>
        <v>#DIV/0!</v>
      </c>
      <c r="H312" s="29" t="e">
        <f>IF($A312=$C$2,runs!O307/runs!M307,1/0)</f>
        <v>#DIV/0!</v>
      </c>
      <c r="I312" s="29" t="e">
        <f>IF($A312=$C$2,runs!AR307,1/0)</f>
        <v>#DIV/0!</v>
      </c>
    </row>
    <row r="313" spans="1:9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IF($A313=$C$2,runs!AT308,1/0)</f>
        <v>#DIV/0!</v>
      </c>
      <c r="E313" s="29" t="e">
        <f>IF($A313=$C$2,runs!AU308,1/0)</f>
        <v>#DIV/0!</v>
      </c>
      <c r="F313" s="29" t="e">
        <f>IF($A313=$C$2,runs!AX308,1/0)</f>
        <v>#DIV/0!</v>
      </c>
      <c r="G313" s="29" t="e">
        <f>IF($A313=$C$2,runs!AY308,1/0)</f>
        <v>#DIV/0!</v>
      </c>
      <c r="H313" s="29" t="e">
        <f>IF($A313=$C$2,runs!O308/runs!M308,1/0)</f>
        <v>#DIV/0!</v>
      </c>
      <c r="I313" s="29" t="e">
        <f>IF($A313=$C$2,runs!AR308,1/0)</f>
        <v>#DIV/0!</v>
      </c>
    </row>
    <row r="314" spans="1:9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IF($A314=$C$2,runs!AT309,1/0)</f>
        <v>#DIV/0!</v>
      </c>
      <c r="E314" s="29" t="e">
        <f>IF($A314=$C$2,runs!AU309,1/0)</f>
        <v>#DIV/0!</v>
      </c>
      <c r="F314" s="29" t="e">
        <f>IF($A314=$C$2,runs!AX309,1/0)</f>
        <v>#DIV/0!</v>
      </c>
      <c r="G314" s="29" t="e">
        <f>IF($A314=$C$2,runs!AY309,1/0)</f>
        <v>#DIV/0!</v>
      </c>
      <c r="H314" s="29" t="e">
        <f>IF($A314=$C$2,runs!O309/runs!M309,1/0)</f>
        <v>#DIV/0!</v>
      </c>
      <c r="I314" s="29" t="e">
        <f>IF($A314=$C$2,runs!AR309,1/0)</f>
        <v>#DIV/0!</v>
      </c>
    </row>
    <row r="315" spans="1:9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IF($A315=$C$2,runs!AT310,1/0)</f>
        <v>#DIV/0!</v>
      </c>
      <c r="E315" s="29" t="e">
        <f>IF($A315=$C$2,runs!AU310,1/0)</f>
        <v>#DIV/0!</v>
      </c>
      <c r="F315" s="29" t="e">
        <f>IF($A315=$C$2,runs!AX310,1/0)</f>
        <v>#DIV/0!</v>
      </c>
      <c r="G315" s="29" t="e">
        <f>IF($A315=$C$2,runs!AY310,1/0)</f>
        <v>#DIV/0!</v>
      </c>
      <c r="H315" s="29" t="e">
        <f>IF($A315=$C$2,runs!O310/runs!M310,1/0)</f>
        <v>#DIV/0!</v>
      </c>
      <c r="I315" s="29" t="e">
        <f>IF($A315=$C$2,runs!AR310,1/0)</f>
        <v>#DIV/0!</v>
      </c>
    </row>
    <row r="316" spans="1:9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IF($A316=$C$2,runs!AT311,1/0)</f>
        <v>#DIV/0!</v>
      </c>
      <c r="E316" s="29" t="e">
        <f>IF($A316=$C$2,runs!AU311,1/0)</f>
        <v>#DIV/0!</v>
      </c>
      <c r="F316" s="29" t="e">
        <f>IF($A316=$C$2,runs!AX311,1/0)</f>
        <v>#DIV/0!</v>
      </c>
      <c r="G316" s="29" t="e">
        <f>IF($A316=$C$2,runs!AY311,1/0)</f>
        <v>#DIV/0!</v>
      </c>
      <c r="H316" s="29" t="e">
        <f>IF($A316=$C$2,runs!O311/runs!M311,1/0)</f>
        <v>#DIV/0!</v>
      </c>
      <c r="I316" s="29" t="e">
        <f>IF($A316=$C$2,runs!AR311,1/0)</f>
        <v>#DIV/0!</v>
      </c>
    </row>
    <row r="317" spans="1:9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IF($A317=$C$2,runs!AT312,1/0)</f>
        <v>#DIV/0!</v>
      </c>
      <c r="E317" s="29" t="e">
        <f>IF($A317=$C$2,runs!AU312,1/0)</f>
        <v>#DIV/0!</v>
      </c>
      <c r="F317" s="29" t="e">
        <f>IF($A317=$C$2,runs!AX312,1/0)</f>
        <v>#DIV/0!</v>
      </c>
      <c r="G317" s="29" t="e">
        <f>IF($A317=$C$2,runs!AY312,1/0)</f>
        <v>#DIV/0!</v>
      </c>
      <c r="H317" s="29" t="e">
        <f>IF($A317=$C$2,runs!O312/runs!M312,1/0)</f>
        <v>#DIV/0!</v>
      </c>
      <c r="I317" s="29" t="e">
        <f>IF($A317=$C$2,runs!AR312,1/0)</f>
        <v>#DIV/0!</v>
      </c>
    </row>
    <row r="318" spans="1:9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IF($A318=$C$2,runs!AT313,1/0)</f>
        <v>#DIV/0!</v>
      </c>
      <c r="E318" s="29" t="e">
        <f>IF($A318=$C$2,runs!AU313,1/0)</f>
        <v>#DIV/0!</v>
      </c>
      <c r="F318" s="29" t="e">
        <f>IF($A318=$C$2,runs!AX313,1/0)</f>
        <v>#DIV/0!</v>
      </c>
      <c r="G318" s="29" t="e">
        <f>IF($A318=$C$2,runs!AY313,1/0)</f>
        <v>#DIV/0!</v>
      </c>
      <c r="H318" s="29" t="e">
        <f>IF($A318=$C$2,runs!O313/runs!M313,1/0)</f>
        <v>#DIV/0!</v>
      </c>
      <c r="I318" s="29" t="e">
        <f>IF($A318=$C$2,runs!AR313,1/0)</f>
        <v>#DIV/0!</v>
      </c>
    </row>
    <row r="319" spans="1:9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IF($A319=$C$2,runs!AT314,1/0)</f>
        <v>#DIV/0!</v>
      </c>
      <c r="E319" s="29" t="e">
        <f>IF($A319=$C$2,runs!AU314,1/0)</f>
        <v>#DIV/0!</v>
      </c>
      <c r="F319" s="29" t="e">
        <f>IF($A319=$C$2,runs!AX314,1/0)</f>
        <v>#DIV/0!</v>
      </c>
      <c r="G319" s="29" t="e">
        <f>IF($A319=$C$2,runs!AY314,1/0)</f>
        <v>#DIV/0!</v>
      </c>
      <c r="H319" s="29" t="e">
        <f>IF($A319=$C$2,runs!O314/runs!M314,1/0)</f>
        <v>#DIV/0!</v>
      </c>
      <c r="I319" s="29" t="e">
        <f>IF($A319=$C$2,runs!AR314,1/0)</f>
        <v>#DIV/0!</v>
      </c>
    </row>
    <row r="320" spans="1:9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IF($A320=$C$2,runs!AT315,1/0)</f>
        <v>#DIV/0!</v>
      </c>
      <c r="E320" s="29" t="e">
        <f>IF($A320=$C$2,runs!AU315,1/0)</f>
        <v>#DIV/0!</v>
      </c>
      <c r="F320" s="29" t="e">
        <f>IF($A320=$C$2,runs!AX315,1/0)</f>
        <v>#DIV/0!</v>
      </c>
      <c r="G320" s="29" t="e">
        <f>IF($A320=$C$2,runs!AY315,1/0)</f>
        <v>#DIV/0!</v>
      </c>
      <c r="H320" s="29" t="e">
        <f>IF($A320=$C$2,runs!O315/runs!M315,1/0)</f>
        <v>#DIV/0!</v>
      </c>
      <c r="I320" s="29" t="e">
        <f>IF($A320=$C$2,runs!AR315,1/0)</f>
        <v>#DIV/0!</v>
      </c>
    </row>
    <row r="321" spans="1:9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IF($A321=$C$2,runs!AT316,1/0)</f>
        <v>#DIV/0!</v>
      </c>
      <c r="E321" s="29" t="e">
        <f>IF($A321=$C$2,runs!AU316,1/0)</f>
        <v>#DIV/0!</v>
      </c>
      <c r="F321" s="29" t="e">
        <f>IF($A321=$C$2,runs!AX316,1/0)</f>
        <v>#DIV/0!</v>
      </c>
      <c r="G321" s="29" t="e">
        <f>IF($A321=$C$2,runs!AY316,1/0)</f>
        <v>#DIV/0!</v>
      </c>
      <c r="H321" s="29" t="e">
        <f>IF($A321=$C$2,runs!O316/runs!M316,1/0)</f>
        <v>#DIV/0!</v>
      </c>
      <c r="I321" s="29" t="e">
        <f>IF($A321=$C$2,runs!AR316,1/0)</f>
        <v>#DIV/0!</v>
      </c>
    </row>
    <row r="322" spans="1:9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IF($A322=$C$2,runs!AT317,1/0)</f>
        <v>#DIV/0!</v>
      </c>
      <c r="E322" s="29" t="e">
        <f>IF($A322=$C$2,runs!AU317,1/0)</f>
        <v>#DIV/0!</v>
      </c>
      <c r="F322" s="29" t="e">
        <f>IF($A322=$C$2,runs!AX317,1/0)</f>
        <v>#DIV/0!</v>
      </c>
      <c r="G322" s="29" t="e">
        <f>IF($A322=$C$2,runs!AY317,1/0)</f>
        <v>#DIV/0!</v>
      </c>
      <c r="H322" s="29" t="e">
        <f>IF($A322=$C$2,runs!O317/runs!M317,1/0)</f>
        <v>#DIV/0!</v>
      </c>
      <c r="I322" s="29" t="e">
        <f>IF($A322=$C$2,runs!AR317,1/0)</f>
        <v>#DIV/0!</v>
      </c>
    </row>
    <row r="323" spans="1:9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IF($A323=$C$2,runs!AT318,1/0)</f>
        <v>#DIV/0!</v>
      </c>
      <c r="E323" s="29" t="e">
        <f>IF($A323=$C$2,runs!AU318,1/0)</f>
        <v>#DIV/0!</v>
      </c>
      <c r="F323" s="29" t="e">
        <f>IF($A323=$C$2,runs!AX318,1/0)</f>
        <v>#DIV/0!</v>
      </c>
      <c r="G323" s="29" t="e">
        <f>IF($A323=$C$2,runs!AY318,1/0)</f>
        <v>#DIV/0!</v>
      </c>
      <c r="H323" s="29" t="e">
        <f>IF($A323=$C$2,runs!O318/runs!M318,1/0)</f>
        <v>#DIV/0!</v>
      </c>
      <c r="I323" s="29" t="e">
        <f>IF($A323=$C$2,runs!AR318,1/0)</f>
        <v>#DIV/0!</v>
      </c>
    </row>
    <row r="324" spans="1:9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IF($A324=$C$2,runs!AT319,1/0)</f>
        <v>#DIV/0!</v>
      </c>
      <c r="E324" s="29" t="e">
        <f>IF($A324=$C$2,runs!AU319,1/0)</f>
        <v>#DIV/0!</v>
      </c>
      <c r="F324" s="29" t="e">
        <f>IF($A324=$C$2,runs!AX319,1/0)</f>
        <v>#DIV/0!</v>
      </c>
      <c r="G324" s="29" t="e">
        <f>IF($A324=$C$2,runs!AY319,1/0)</f>
        <v>#DIV/0!</v>
      </c>
      <c r="H324" s="29" t="e">
        <f>IF($A324=$C$2,runs!O319/runs!M319,1/0)</f>
        <v>#DIV/0!</v>
      </c>
      <c r="I324" s="29" t="e">
        <f>IF($A324=$C$2,runs!AR319,1/0)</f>
        <v>#DIV/0!</v>
      </c>
    </row>
    <row r="325" spans="1:9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IF($A325=$C$2,runs!AT320,1/0)</f>
        <v>#DIV/0!</v>
      </c>
      <c r="E325" s="29" t="e">
        <f>IF($A325=$C$2,runs!AU320,1/0)</f>
        <v>#DIV/0!</v>
      </c>
      <c r="F325" s="29" t="e">
        <f>IF($A325=$C$2,runs!AX320,1/0)</f>
        <v>#DIV/0!</v>
      </c>
      <c r="G325" s="29" t="e">
        <f>IF($A325=$C$2,runs!AY320,1/0)</f>
        <v>#DIV/0!</v>
      </c>
      <c r="H325" s="29" t="e">
        <f>IF($A325=$C$2,runs!O320/runs!M320,1/0)</f>
        <v>#DIV/0!</v>
      </c>
      <c r="I325" s="29" t="e">
        <f>IF($A325=$C$2,runs!AR320,1/0)</f>
        <v>#DIV/0!</v>
      </c>
    </row>
    <row r="326" spans="1:9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IF($A326=$C$2,runs!AT321,1/0)</f>
        <v>#DIV/0!</v>
      </c>
      <c r="E326" s="29" t="e">
        <f>IF($A326=$C$2,runs!AU321,1/0)</f>
        <v>#DIV/0!</v>
      </c>
      <c r="F326" s="29" t="e">
        <f>IF($A326=$C$2,runs!AX321,1/0)</f>
        <v>#DIV/0!</v>
      </c>
      <c r="G326" s="29" t="e">
        <f>IF($A326=$C$2,runs!AY321,1/0)</f>
        <v>#DIV/0!</v>
      </c>
      <c r="H326" s="29" t="e">
        <f>IF($A326=$C$2,runs!O321/runs!M321,1/0)</f>
        <v>#DIV/0!</v>
      </c>
      <c r="I326" s="29" t="e">
        <f>IF($A326=$C$2,runs!AR321,1/0)</f>
        <v>#DIV/0!</v>
      </c>
    </row>
    <row r="327" spans="1:9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IF($A327=$C$2,runs!AT322,1/0)</f>
        <v>#DIV/0!</v>
      </c>
      <c r="E327" s="29" t="e">
        <f>IF($A327=$C$2,runs!AU322,1/0)</f>
        <v>#DIV/0!</v>
      </c>
      <c r="F327" s="29" t="e">
        <f>IF($A327=$C$2,runs!AX322,1/0)</f>
        <v>#DIV/0!</v>
      </c>
      <c r="G327" s="29" t="e">
        <f>IF($A327=$C$2,runs!AY322,1/0)</f>
        <v>#DIV/0!</v>
      </c>
      <c r="H327" s="29" t="e">
        <f>IF($A327=$C$2,runs!O322/runs!M322,1/0)</f>
        <v>#DIV/0!</v>
      </c>
      <c r="I327" s="29" t="e">
        <f>IF($A327=$C$2,runs!AR322,1/0)</f>
        <v>#DIV/0!</v>
      </c>
    </row>
    <row r="328" spans="1:9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IF($A328=$C$2,runs!AT323,1/0)</f>
        <v>#DIV/0!</v>
      </c>
      <c r="E328" s="29" t="e">
        <f>IF($A328=$C$2,runs!AU323,1/0)</f>
        <v>#DIV/0!</v>
      </c>
      <c r="F328" s="29" t="e">
        <f>IF($A328=$C$2,runs!AX323,1/0)</f>
        <v>#DIV/0!</v>
      </c>
      <c r="G328" s="29" t="e">
        <f>IF($A328=$C$2,runs!AY323,1/0)</f>
        <v>#DIV/0!</v>
      </c>
      <c r="H328" s="29" t="e">
        <f>IF($A328=$C$2,runs!O323/runs!M323,1/0)</f>
        <v>#DIV/0!</v>
      </c>
      <c r="I328" s="29" t="e">
        <f>IF($A328=$C$2,runs!AR323,1/0)</f>
        <v>#DIV/0!</v>
      </c>
    </row>
    <row r="329" spans="1:9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IF($A329=$C$2,runs!AT324,1/0)</f>
        <v>#DIV/0!</v>
      </c>
      <c r="E329" s="29" t="e">
        <f>IF($A329=$C$2,runs!AU324,1/0)</f>
        <v>#DIV/0!</v>
      </c>
      <c r="F329" s="29" t="e">
        <f>IF($A329=$C$2,runs!AX324,1/0)</f>
        <v>#DIV/0!</v>
      </c>
      <c r="G329" s="29" t="e">
        <f>IF($A329=$C$2,runs!AY324,1/0)</f>
        <v>#DIV/0!</v>
      </c>
      <c r="H329" s="29" t="e">
        <f>IF($A329=$C$2,runs!O324/runs!M324,1/0)</f>
        <v>#DIV/0!</v>
      </c>
      <c r="I329" s="29" t="e">
        <f>IF($A329=$C$2,runs!AR324,1/0)</f>
        <v>#DIV/0!</v>
      </c>
    </row>
    <row r="330" spans="1:9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IF($A330=$C$2,runs!AT325,1/0)</f>
        <v>#DIV/0!</v>
      </c>
      <c r="E330" s="29" t="e">
        <f>IF($A330=$C$2,runs!AU325,1/0)</f>
        <v>#DIV/0!</v>
      </c>
      <c r="F330" s="29" t="e">
        <f>IF($A330=$C$2,runs!AX325,1/0)</f>
        <v>#DIV/0!</v>
      </c>
      <c r="G330" s="29" t="e">
        <f>IF($A330=$C$2,runs!AY325,1/0)</f>
        <v>#DIV/0!</v>
      </c>
      <c r="H330" s="29" t="e">
        <f>IF($A330=$C$2,runs!O325/runs!M325,1/0)</f>
        <v>#DIV/0!</v>
      </c>
      <c r="I330" s="29" t="e">
        <f>IF($A330=$C$2,runs!AR325,1/0)</f>
        <v>#DIV/0!</v>
      </c>
    </row>
    <row r="331" spans="1:9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IF($A331=$C$2,runs!AT326,1/0)</f>
        <v>#DIV/0!</v>
      </c>
      <c r="E331" s="29" t="e">
        <f>IF($A331=$C$2,runs!AU326,1/0)</f>
        <v>#DIV/0!</v>
      </c>
      <c r="F331" s="29" t="e">
        <f>IF($A331=$C$2,runs!AX326,1/0)</f>
        <v>#DIV/0!</v>
      </c>
      <c r="G331" s="29" t="e">
        <f>IF($A331=$C$2,runs!AY326,1/0)</f>
        <v>#DIV/0!</v>
      </c>
      <c r="H331" s="29" t="e">
        <f>IF($A331=$C$2,runs!O326/runs!M326,1/0)</f>
        <v>#DIV/0!</v>
      </c>
      <c r="I331" s="29" t="e">
        <f>IF($A331=$C$2,runs!AR326,1/0)</f>
        <v>#DIV/0!</v>
      </c>
    </row>
    <row r="332" spans="1:9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IF($A332=$C$2,runs!AT327,1/0)</f>
        <v>#DIV/0!</v>
      </c>
      <c r="E332" s="29" t="e">
        <f>IF($A332=$C$2,runs!AU327,1/0)</f>
        <v>#DIV/0!</v>
      </c>
      <c r="F332" s="29" t="e">
        <f>IF($A332=$C$2,runs!AX327,1/0)</f>
        <v>#DIV/0!</v>
      </c>
      <c r="G332" s="29" t="e">
        <f>IF($A332=$C$2,runs!AY327,1/0)</f>
        <v>#DIV/0!</v>
      </c>
      <c r="H332" s="29" t="e">
        <f>IF($A332=$C$2,runs!O327/runs!M327,1/0)</f>
        <v>#DIV/0!</v>
      </c>
      <c r="I332" s="29" t="e">
        <f>IF($A332=$C$2,runs!AR327,1/0)</f>
        <v>#DIV/0!</v>
      </c>
    </row>
    <row r="333" spans="1:9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IF($A333=$C$2,runs!AT328,1/0)</f>
        <v>#DIV/0!</v>
      </c>
      <c r="E333" s="29" t="e">
        <f>IF($A333=$C$2,runs!AU328,1/0)</f>
        <v>#DIV/0!</v>
      </c>
      <c r="F333" s="29" t="e">
        <f>IF($A333=$C$2,runs!AX328,1/0)</f>
        <v>#DIV/0!</v>
      </c>
      <c r="G333" s="29" t="e">
        <f>IF($A333=$C$2,runs!AY328,1/0)</f>
        <v>#DIV/0!</v>
      </c>
      <c r="H333" s="29" t="e">
        <f>IF($A333=$C$2,runs!O328/runs!M328,1/0)</f>
        <v>#DIV/0!</v>
      </c>
      <c r="I333" s="29" t="e">
        <f>IF($A333=$C$2,runs!AR328,1/0)</f>
        <v>#DIV/0!</v>
      </c>
    </row>
    <row r="334" spans="1:9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IF($A334=$C$2,runs!AT329,1/0)</f>
        <v>#DIV/0!</v>
      </c>
      <c r="E334" s="29" t="e">
        <f>IF($A334=$C$2,runs!AU329,1/0)</f>
        <v>#DIV/0!</v>
      </c>
      <c r="F334" s="29" t="e">
        <f>IF($A334=$C$2,runs!AX329,1/0)</f>
        <v>#DIV/0!</v>
      </c>
      <c r="G334" s="29" t="e">
        <f>IF($A334=$C$2,runs!AY329,1/0)</f>
        <v>#DIV/0!</v>
      </c>
      <c r="H334" s="29" t="e">
        <f>IF($A334=$C$2,runs!O329/runs!M329,1/0)</f>
        <v>#DIV/0!</v>
      </c>
      <c r="I334" s="29" t="e">
        <f>IF($A334=$C$2,runs!AR329,1/0)</f>
        <v>#DIV/0!</v>
      </c>
    </row>
    <row r="335" spans="1:9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IF($A335=$C$2,runs!AT330,1/0)</f>
        <v>#DIV/0!</v>
      </c>
      <c r="E335" s="29" t="e">
        <f>IF($A335=$C$2,runs!AU330,1/0)</f>
        <v>#DIV/0!</v>
      </c>
      <c r="F335" s="29" t="e">
        <f>IF($A335=$C$2,runs!AX330,1/0)</f>
        <v>#DIV/0!</v>
      </c>
      <c r="G335" s="29" t="e">
        <f>IF($A335=$C$2,runs!AY330,1/0)</f>
        <v>#DIV/0!</v>
      </c>
      <c r="H335" s="29" t="e">
        <f>IF($A335=$C$2,runs!O330/runs!M330,1/0)</f>
        <v>#DIV/0!</v>
      </c>
      <c r="I335" s="29" t="e">
        <f>IF($A335=$C$2,runs!AR330,1/0)</f>
        <v>#DIV/0!</v>
      </c>
    </row>
    <row r="336" spans="1:9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IF($A336=$C$2,runs!AT331,1/0)</f>
        <v>#DIV/0!</v>
      </c>
      <c r="E336" s="29" t="e">
        <f>IF($A336=$C$2,runs!AU331,1/0)</f>
        <v>#DIV/0!</v>
      </c>
      <c r="F336" s="29" t="e">
        <f>IF($A336=$C$2,runs!AX331,1/0)</f>
        <v>#DIV/0!</v>
      </c>
      <c r="G336" s="29" t="e">
        <f>IF($A336=$C$2,runs!AY331,1/0)</f>
        <v>#DIV/0!</v>
      </c>
      <c r="H336" s="29" t="e">
        <f>IF($A336=$C$2,runs!O331/runs!M331,1/0)</f>
        <v>#DIV/0!</v>
      </c>
      <c r="I336" s="29" t="e">
        <f>IF($A336=$C$2,runs!AR331,1/0)</f>
        <v>#DIV/0!</v>
      </c>
    </row>
    <row r="337" spans="1:9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IF($A337=$C$2,runs!AT332,1/0)</f>
        <v>#DIV/0!</v>
      </c>
      <c r="E337" s="29" t="e">
        <f>IF($A337=$C$2,runs!AU332,1/0)</f>
        <v>#DIV/0!</v>
      </c>
      <c r="F337" s="29" t="e">
        <f>IF($A337=$C$2,runs!AX332,1/0)</f>
        <v>#DIV/0!</v>
      </c>
      <c r="G337" s="29" t="e">
        <f>IF($A337=$C$2,runs!AY332,1/0)</f>
        <v>#DIV/0!</v>
      </c>
      <c r="H337" s="29" t="e">
        <f>IF($A337=$C$2,runs!O332/runs!M332,1/0)</f>
        <v>#DIV/0!</v>
      </c>
      <c r="I337" s="29" t="e">
        <f>IF($A337=$C$2,runs!AR332,1/0)</f>
        <v>#DIV/0!</v>
      </c>
    </row>
    <row r="338" spans="1:9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IF($A338=$C$2,runs!AT333,1/0)</f>
        <v>#DIV/0!</v>
      </c>
      <c r="E338" s="29" t="e">
        <f>IF($A338=$C$2,runs!AU333,1/0)</f>
        <v>#DIV/0!</v>
      </c>
      <c r="F338" s="29" t="e">
        <f>IF($A338=$C$2,runs!AX333,1/0)</f>
        <v>#DIV/0!</v>
      </c>
      <c r="G338" s="29" t="e">
        <f>IF($A338=$C$2,runs!AY333,1/0)</f>
        <v>#DIV/0!</v>
      </c>
      <c r="H338" s="29" t="e">
        <f>IF($A338=$C$2,runs!O333/runs!M333,1/0)</f>
        <v>#DIV/0!</v>
      </c>
      <c r="I338" s="29" t="e">
        <f>IF($A338=$C$2,runs!AR333,1/0)</f>
        <v>#DIV/0!</v>
      </c>
    </row>
    <row r="339" spans="1:9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IF($A339=$C$2,runs!AT334,1/0)</f>
        <v>#DIV/0!</v>
      </c>
      <c r="E339" s="29" t="e">
        <f>IF($A339=$C$2,runs!AU334,1/0)</f>
        <v>#DIV/0!</v>
      </c>
      <c r="F339" s="29" t="e">
        <f>IF($A339=$C$2,runs!AX334,1/0)</f>
        <v>#DIV/0!</v>
      </c>
      <c r="G339" s="29" t="e">
        <f>IF($A339=$C$2,runs!AY334,1/0)</f>
        <v>#DIV/0!</v>
      </c>
      <c r="H339" s="29" t="e">
        <f>IF($A339=$C$2,runs!O334/runs!M334,1/0)</f>
        <v>#DIV/0!</v>
      </c>
      <c r="I339" s="29" t="e">
        <f>IF($A339=$C$2,runs!AR334,1/0)</f>
        <v>#DIV/0!</v>
      </c>
    </row>
    <row r="340" spans="1:9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IF($A340=$C$2,runs!AT335,1/0)</f>
        <v>#DIV/0!</v>
      </c>
      <c r="E340" s="29" t="e">
        <f>IF($A340=$C$2,runs!AU335,1/0)</f>
        <v>#DIV/0!</v>
      </c>
      <c r="F340" s="29" t="e">
        <f>IF($A340=$C$2,runs!AX335,1/0)</f>
        <v>#DIV/0!</v>
      </c>
      <c r="G340" s="29" t="e">
        <f>IF($A340=$C$2,runs!AY335,1/0)</f>
        <v>#DIV/0!</v>
      </c>
      <c r="H340" s="29" t="e">
        <f>IF($A340=$C$2,runs!O335/runs!M335,1/0)</f>
        <v>#DIV/0!</v>
      </c>
      <c r="I340" s="29" t="e">
        <f>IF($A340=$C$2,runs!AR335,1/0)</f>
        <v>#DIV/0!</v>
      </c>
    </row>
    <row r="341" spans="1:9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IF($A341=$C$2,runs!AT336,1/0)</f>
        <v>#DIV/0!</v>
      </c>
      <c r="E341" s="29" t="e">
        <f>IF($A341=$C$2,runs!AU336,1/0)</f>
        <v>#DIV/0!</v>
      </c>
      <c r="F341" s="29" t="e">
        <f>IF($A341=$C$2,runs!AX336,1/0)</f>
        <v>#DIV/0!</v>
      </c>
      <c r="G341" s="29" t="e">
        <f>IF($A341=$C$2,runs!AY336,1/0)</f>
        <v>#DIV/0!</v>
      </c>
      <c r="H341" s="29" t="e">
        <f>IF($A341=$C$2,runs!O336/runs!M336,1/0)</f>
        <v>#DIV/0!</v>
      </c>
      <c r="I341" s="29" t="e">
        <f>IF($A341=$C$2,runs!AR336,1/0)</f>
        <v>#DIV/0!</v>
      </c>
    </row>
    <row r="342" spans="1:9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IF($A342=$C$2,runs!AT337,1/0)</f>
        <v>#DIV/0!</v>
      </c>
      <c r="E342" s="29" t="e">
        <f>IF($A342=$C$2,runs!AU337,1/0)</f>
        <v>#DIV/0!</v>
      </c>
      <c r="F342" s="29" t="e">
        <f>IF($A342=$C$2,runs!AX337,1/0)</f>
        <v>#DIV/0!</v>
      </c>
      <c r="G342" s="29" t="e">
        <f>IF($A342=$C$2,runs!AY337,1/0)</f>
        <v>#DIV/0!</v>
      </c>
      <c r="H342" s="29" t="e">
        <f>IF($A342=$C$2,runs!O337/runs!M337,1/0)</f>
        <v>#DIV/0!</v>
      </c>
      <c r="I342" s="29" t="e">
        <f>IF($A342=$C$2,runs!AR337,1/0)</f>
        <v>#DIV/0!</v>
      </c>
    </row>
    <row r="343" spans="1:9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IF($A343=$C$2,runs!AT338,1/0)</f>
        <v>#DIV/0!</v>
      </c>
      <c r="E343" s="29" t="e">
        <f>IF($A343=$C$2,runs!AU338,1/0)</f>
        <v>#DIV/0!</v>
      </c>
      <c r="F343" s="29" t="e">
        <f>IF($A343=$C$2,runs!AX338,1/0)</f>
        <v>#DIV/0!</v>
      </c>
      <c r="G343" s="29" t="e">
        <f>IF($A343=$C$2,runs!AY338,1/0)</f>
        <v>#DIV/0!</v>
      </c>
      <c r="H343" s="29" t="e">
        <f>IF($A343=$C$2,runs!O338/runs!M338,1/0)</f>
        <v>#DIV/0!</v>
      </c>
      <c r="I343" s="29" t="e">
        <f>IF($A343=$C$2,runs!AR338,1/0)</f>
        <v>#DIV/0!</v>
      </c>
    </row>
    <row r="344" spans="1:9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IF($A344=$C$2,runs!AT339,1/0)</f>
        <v>#DIV/0!</v>
      </c>
      <c r="E344" s="29" t="e">
        <f>IF($A344=$C$2,runs!AU339,1/0)</f>
        <v>#DIV/0!</v>
      </c>
      <c r="F344" s="29" t="e">
        <f>IF($A344=$C$2,runs!AX339,1/0)</f>
        <v>#DIV/0!</v>
      </c>
      <c r="G344" s="29" t="e">
        <f>IF($A344=$C$2,runs!AY339,1/0)</f>
        <v>#DIV/0!</v>
      </c>
      <c r="H344" s="29" t="e">
        <f>IF($A344=$C$2,runs!O339/runs!M339,1/0)</f>
        <v>#DIV/0!</v>
      </c>
      <c r="I344" s="29" t="e">
        <f>IF($A344=$C$2,runs!AR339,1/0)</f>
        <v>#DIV/0!</v>
      </c>
    </row>
    <row r="345" spans="1:9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IF($A345=$C$2,runs!AT340,1/0)</f>
        <v>#DIV/0!</v>
      </c>
      <c r="E345" s="29" t="e">
        <f>IF($A345=$C$2,runs!AU340,1/0)</f>
        <v>#DIV/0!</v>
      </c>
      <c r="F345" s="29" t="e">
        <f>IF($A345=$C$2,runs!AX340,1/0)</f>
        <v>#DIV/0!</v>
      </c>
      <c r="G345" s="29" t="e">
        <f>IF($A345=$C$2,runs!AY340,1/0)</f>
        <v>#DIV/0!</v>
      </c>
      <c r="H345" s="29" t="e">
        <f>IF($A345=$C$2,runs!O340/runs!M340,1/0)</f>
        <v>#DIV/0!</v>
      </c>
      <c r="I345" s="29" t="e">
        <f>IF($A345=$C$2,runs!AR340,1/0)</f>
        <v>#DIV/0!</v>
      </c>
    </row>
    <row r="346" spans="1:9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IF($A346=$C$2,runs!AT341,1/0)</f>
        <v>#DIV/0!</v>
      </c>
      <c r="E346" s="29" t="e">
        <f>IF($A346=$C$2,runs!AU341,1/0)</f>
        <v>#DIV/0!</v>
      </c>
      <c r="F346" s="29" t="e">
        <f>IF($A346=$C$2,runs!AX341,1/0)</f>
        <v>#DIV/0!</v>
      </c>
      <c r="G346" s="29" t="e">
        <f>IF($A346=$C$2,runs!AY341,1/0)</f>
        <v>#DIV/0!</v>
      </c>
      <c r="H346" s="29" t="e">
        <f>IF($A346=$C$2,runs!O341/runs!M341,1/0)</f>
        <v>#DIV/0!</v>
      </c>
      <c r="I346" s="29" t="e">
        <f>IF($A346=$C$2,runs!AR341,1/0)</f>
        <v>#DIV/0!</v>
      </c>
    </row>
    <row r="347" spans="1:9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IF($A347=$C$2,runs!AT342,1/0)</f>
        <v>#DIV/0!</v>
      </c>
      <c r="E347" s="29" t="e">
        <f>IF($A347=$C$2,runs!AU342,1/0)</f>
        <v>#DIV/0!</v>
      </c>
      <c r="F347" s="29" t="e">
        <f>IF($A347=$C$2,runs!AX342,1/0)</f>
        <v>#DIV/0!</v>
      </c>
      <c r="G347" s="29" t="e">
        <f>IF($A347=$C$2,runs!AY342,1/0)</f>
        <v>#DIV/0!</v>
      </c>
      <c r="H347" s="29" t="e">
        <f>IF($A347=$C$2,runs!O342/runs!M342,1/0)</f>
        <v>#DIV/0!</v>
      </c>
      <c r="I347" s="29" t="e">
        <f>IF($A347=$C$2,runs!AR342,1/0)</f>
        <v>#DIV/0!</v>
      </c>
    </row>
    <row r="348" spans="1:9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IF($A348=$C$2,runs!AT343,1/0)</f>
        <v>#DIV/0!</v>
      </c>
      <c r="E348" s="29" t="e">
        <f>IF($A348=$C$2,runs!AU343,1/0)</f>
        <v>#DIV/0!</v>
      </c>
      <c r="F348" s="29" t="e">
        <f>IF($A348=$C$2,runs!AX343,1/0)</f>
        <v>#DIV/0!</v>
      </c>
      <c r="G348" s="29" t="e">
        <f>IF($A348=$C$2,runs!AY343,1/0)</f>
        <v>#DIV/0!</v>
      </c>
      <c r="H348" s="29" t="e">
        <f>IF($A348=$C$2,runs!O343/runs!M343,1/0)</f>
        <v>#DIV/0!</v>
      </c>
      <c r="I348" s="29" t="e">
        <f>IF($A348=$C$2,runs!AR343,1/0)</f>
        <v>#DIV/0!</v>
      </c>
    </row>
    <row r="349" spans="1:9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IF($A349=$C$2,runs!AT344,1/0)</f>
        <v>#DIV/0!</v>
      </c>
      <c r="E349" s="29" t="e">
        <f>IF($A349=$C$2,runs!AU344,1/0)</f>
        <v>#DIV/0!</v>
      </c>
      <c r="F349" s="29" t="e">
        <f>IF($A349=$C$2,runs!AX344,1/0)</f>
        <v>#DIV/0!</v>
      </c>
      <c r="G349" s="29" t="e">
        <f>IF($A349=$C$2,runs!AY344,1/0)</f>
        <v>#DIV/0!</v>
      </c>
      <c r="H349" s="29" t="e">
        <f>IF($A349=$C$2,runs!O344/runs!M344,1/0)</f>
        <v>#DIV/0!</v>
      </c>
      <c r="I349" s="29" t="e">
        <f>IF($A349=$C$2,runs!AR344,1/0)</f>
        <v>#DIV/0!</v>
      </c>
    </row>
    <row r="350" spans="1:9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IF($A350=$C$2,runs!AT345,1/0)</f>
        <v>#DIV/0!</v>
      </c>
      <c r="E350" s="29" t="e">
        <f>IF($A350=$C$2,runs!AU345,1/0)</f>
        <v>#DIV/0!</v>
      </c>
      <c r="F350" s="29" t="e">
        <f>IF($A350=$C$2,runs!AX345,1/0)</f>
        <v>#DIV/0!</v>
      </c>
      <c r="G350" s="29" t="e">
        <f>IF($A350=$C$2,runs!AY345,1/0)</f>
        <v>#DIV/0!</v>
      </c>
      <c r="H350" s="29" t="e">
        <f>IF($A350=$C$2,runs!O345/runs!M345,1/0)</f>
        <v>#DIV/0!</v>
      </c>
      <c r="I350" s="29" t="e">
        <f>IF($A350=$C$2,runs!AR345,1/0)</f>
        <v>#DIV/0!</v>
      </c>
    </row>
    <row r="351" spans="1:9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IF($A351=$C$2,runs!AT346,1/0)</f>
        <v>#DIV/0!</v>
      </c>
      <c r="E351" s="29" t="e">
        <f>IF($A351=$C$2,runs!AU346,1/0)</f>
        <v>#DIV/0!</v>
      </c>
      <c r="F351" s="29" t="e">
        <f>IF($A351=$C$2,runs!AX346,1/0)</f>
        <v>#DIV/0!</v>
      </c>
      <c r="G351" s="29" t="e">
        <f>IF($A351=$C$2,runs!AY346,1/0)</f>
        <v>#DIV/0!</v>
      </c>
      <c r="H351" s="29" t="e">
        <f>IF($A351=$C$2,runs!O346/runs!M346,1/0)</f>
        <v>#DIV/0!</v>
      </c>
      <c r="I351" s="29" t="e">
        <f>IF($A351=$C$2,runs!AR346,1/0)</f>
        <v>#DIV/0!</v>
      </c>
    </row>
    <row r="352" spans="1:9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IF($A352=$C$2,runs!AT347,1/0)</f>
        <v>#DIV/0!</v>
      </c>
      <c r="E352" s="29" t="e">
        <f>IF($A352=$C$2,runs!AU347,1/0)</f>
        <v>#DIV/0!</v>
      </c>
      <c r="F352" s="29" t="e">
        <f>IF($A352=$C$2,runs!AX347,1/0)</f>
        <v>#DIV/0!</v>
      </c>
      <c r="G352" s="29" t="e">
        <f>IF($A352=$C$2,runs!AY347,1/0)</f>
        <v>#DIV/0!</v>
      </c>
      <c r="H352" s="29" t="e">
        <f>IF($A352=$C$2,runs!O347/runs!M347,1/0)</f>
        <v>#DIV/0!</v>
      </c>
      <c r="I352" s="29" t="e">
        <f>IF($A352=$C$2,runs!AR347,1/0)</f>
        <v>#DIV/0!</v>
      </c>
    </row>
    <row r="353" spans="1:9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IF($A353=$C$2,runs!AT348,1/0)</f>
        <v>#DIV/0!</v>
      </c>
      <c r="E353" s="29" t="e">
        <f>IF($A353=$C$2,runs!AU348,1/0)</f>
        <v>#DIV/0!</v>
      </c>
      <c r="F353" s="29" t="e">
        <f>IF($A353=$C$2,runs!AX348,1/0)</f>
        <v>#DIV/0!</v>
      </c>
      <c r="G353" s="29" t="e">
        <f>IF($A353=$C$2,runs!AY348,1/0)</f>
        <v>#DIV/0!</v>
      </c>
      <c r="H353" s="29" t="e">
        <f>IF($A353=$C$2,runs!O348/runs!M348,1/0)</f>
        <v>#DIV/0!</v>
      </c>
      <c r="I353" s="29" t="e">
        <f>IF($A353=$C$2,runs!AR348,1/0)</f>
        <v>#DIV/0!</v>
      </c>
    </row>
    <row r="354" spans="1:9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IF($A354=$C$2,runs!AT349,1/0)</f>
        <v>#DIV/0!</v>
      </c>
      <c r="E354" s="29" t="e">
        <f>IF($A354=$C$2,runs!AU349,1/0)</f>
        <v>#DIV/0!</v>
      </c>
      <c r="F354" s="29" t="e">
        <f>IF($A354=$C$2,runs!AX349,1/0)</f>
        <v>#DIV/0!</v>
      </c>
      <c r="G354" s="29" t="e">
        <f>IF($A354=$C$2,runs!AY349,1/0)</f>
        <v>#DIV/0!</v>
      </c>
      <c r="H354" s="29" t="e">
        <f>IF($A354=$C$2,runs!O349/runs!M349,1/0)</f>
        <v>#DIV/0!</v>
      </c>
      <c r="I354" s="29" t="e">
        <f>IF($A354=$C$2,runs!AR349,1/0)</f>
        <v>#DIV/0!</v>
      </c>
    </row>
    <row r="355" spans="1:9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IF($A355=$C$2,runs!AT350,1/0)</f>
        <v>#DIV/0!</v>
      </c>
      <c r="E355" s="29" t="e">
        <f>IF($A355=$C$2,runs!AU350,1/0)</f>
        <v>#DIV/0!</v>
      </c>
      <c r="F355" s="29" t="e">
        <f>IF($A355=$C$2,runs!AX350,1/0)</f>
        <v>#DIV/0!</v>
      </c>
      <c r="G355" s="29" t="e">
        <f>IF($A355=$C$2,runs!AY350,1/0)</f>
        <v>#DIV/0!</v>
      </c>
      <c r="H355" s="29" t="e">
        <f>IF($A355=$C$2,runs!O350/runs!M350,1/0)</f>
        <v>#DIV/0!</v>
      </c>
      <c r="I355" s="29" t="e">
        <f>IF($A355=$C$2,runs!AR350,1/0)</f>
        <v>#DIV/0!</v>
      </c>
    </row>
    <row r="356" spans="1:9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IF($A356=$C$2,runs!AT351,1/0)</f>
        <v>#DIV/0!</v>
      </c>
      <c r="E356" s="29" t="e">
        <f>IF($A356=$C$2,runs!AU351,1/0)</f>
        <v>#DIV/0!</v>
      </c>
      <c r="F356" s="29" t="e">
        <f>IF($A356=$C$2,runs!AX351,1/0)</f>
        <v>#DIV/0!</v>
      </c>
      <c r="G356" s="29" t="e">
        <f>IF($A356=$C$2,runs!AY351,1/0)</f>
        <v>#DIV/0!</v>
      </c>
      <c r="H356" s="29" t="e">
        <f>IF($A356=$C$2,runs!O351/runs!M351,1/0)</f>
        <v>#DIV/0!</v>
      </c>
      <c r="I356" s="29" t="e">
        <f>IF($A356=$C$2,runs!AR351,1/0)</f>
        <v>#DIV/0!</v>
      </c>
    </row>
    <row r="357" spans="1:9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IF($A357=$C$2,runs!AT352,1/0)</f>
        <v>#DIV/0!</v>
      </c>
      <c r="E357" s="29" t="e">
        <f>IF($A357=$C$2,runs!AU352,1/0)</f>
        <v>#DIV/0!</v>
      </c>
      <c r="F357" s="29" t="e">
        <f>IF($A357=$C$2,runs!AX352,1/0)</f>
        <v>#DIV/0!</v>
      </c>
      <c r="G357" s="29" t="e">
        <f>IF($A357=$C$2,runs!AY352,1/0)</f>
        <v>#DIV/0!</v>
      </c>
      <c r="H357" s="29" t="e">
        <f>IF($A357=$C$2,runs!O352/runs!M352,1/0)</f>
        <v>#DIV/0!</v>
      </c>
      <c r="I357" s="29" t="e">
        <f>IF($A357=$C$2,runs!AR352,1/0)</f>
        <v>#DIV/0!</v>
      </c>
    </row>
    <row r="358" spans="1:9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IF($A358=$C$2,runs!AT353,1/0)</f>
        <v>#DIV/0!</v>
      </c>
      <c r="E358" s="29" t="e">
        <f>IF($A358=$C$2,runs!AU353,1/0)</f>
        <v>#DIV/0!</v>
      </c>
      <c r="F358" s="29" t="e">
        <f>IF($A358=$C$2,runs!AX353,1/0)</f>
        <v>#DIV/0!</v>
      </c>
      <c r="G358" s="29" t="e">
        <f>IF($A358=$C$2,runs!AY353,1/0)</f>
        <v>#DIV/0!</v>
      </c>
      <c r="H358" s="29" t="e">
        <f>IF($A358=$C$2,runs!O353/runs!M353,1/0)</f>
        <v>#DIV/0!</v>
      </c>
      <c r="I358" s="29" t="e">
        <f>IF($A358=$C$2,runs!AR353,1/0)</f>
        <v>#DIV/0!</v>
      </c>
    </row>
    <row r="359" spans="1:9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IF($A359=$C$2,runs!AT354,1/0)</f>
        <v>#DIV/0!</v>
      </c>
      <c r="E359" s="29" t="e">
        <f>IF($A359=$C$2,runs!AU354,1/0)</f>
        <v>#DIV/0!</v>
      </c>
      <c r="F359" s="29" t="e">
        <f>IF($A359=$C$2,runs!AX354,1/0)</f>
        <v>#DIV/0!</v>
      </c>
      <c r="G359" s="29" t="e">
        <f>IF($A359=$C$2,runs!AY354,1/0)</f>
        <v>#DIV/0!</v>
      </c>
      <c r="H359" s="29" t="e">
        <f>IF($A359=$C$2,runs!O354/runs!M354,1/0)</f>
        <v>#DIV/0!</v>
      </c>
      <c r="I359" s="29" t="e">
        <f>IF($A359=$C$2,runs!AR354,1/0)</f>
        <v>#DIV/0!</v>
      </c>
    </row>
    <row r="360" spans="1:9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IF($A360=$C$2,runs!AT355,1/0)</f>
        <v>#DIV/0!</v>
      </c>
      <c r="E360" s="29" t="e">
        <f>IF($A360=$C$2,runs!AU355,1/0)</f>
        <v>#DIV/0!</v>
      </c>
      <c r="F360" s="29" t="e">
        <f>IF($A360=$C$2,runs!AX355,1/0)</f>
        <v>#DIV/0!</v>
      </c>
      <c r="G360" s="29" t="e">
        <f>IF($A360=$C$2,runs!AY355,1/0)</f>
        <v>#DIV/0!</v>
      </c>
      <c r="H360" s="29" t="e">
        <f>IF($A360=$C$2,runs!O355/runs!M355,1/0)</f>
        <v>#DIV/0!</v>
      </c>
      <c r="I360" s="29" t="e">
        <f>IF($A360=$C$2,runs!AR355,1/0)</f>
        <v>#DIV/0!</v>
      </c>
    </row>
    <row r="361" spans="1:9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IF($A361=$C$2,runs!AT356,1/0)</f>
        <v>#DIV/0!</v>
      </c>
      <c r="E361" s="29" t="e">
        <f>IF($A361=$C$2,runs!AU356,1/0)</f>
        <v>#DIV/0!</v>
      </c>
      <c r="F361" s="29" t="e">
        <f>IF($A361=$C$2,runs!AX356,1/0)</f>
        <v>#DIV/0!</v>
      </c>
      <c r="G361" s="29" t="e">
        <f>IF($A361=$C$2,runs!AY356,1/0)</f>
        <v>#DIV/0!</v>
      </c>
      <c r="H361" s="29" t="e">
        <f>IF($A361=$C$2,runs!O356/runs!M356,1/0)</f>
        <v>#DIV/0!</v>
      </c>
      <c r="I361" s="29" t="e">
        <f>IF($A361=$C$2,runs!AR356,1/0)</f>
        <v>#DIV/0!</v>
      </c>
    </row>
    <row r="362" spans="1:9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IF($A362=$C$2,runs!AT357,1/0)</f>
        <v>#DIV/0!</v>
      </c>
      <c r="E362" s="29" t="e">
        <f>IF($A362=$C$2,runs!AU357,1/0)</f>
        <v>#DIV/0!</v>
      </c>
      <c r="F362" s="29" t="e">
        <f>IF($A362=$C$2,runs!AX357,1/0)</f>
        <v>#DIV/0!</v>
      </c>
      <c r="G362" s="29" t="e">
        <f>IF($A362=$C$2,runs!AY357,1/0)</f>
        <v>#DIV/0!</v>
      </c>
      <c r="H362" s="29" t="e">
        <f>IF($A362=$C$2,runs!O357/runs!M357,1/0)</f>
        <v>#DIV/0!</v>
      </c>
      <c r="I362" s="29" t="e">
        <f>IF($A362=$C$2,runs!AR357,1/0)</f>
        <v>#DIV/0!</v>
      </c>
    </row>
    <row r="363" spans="1:9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IF($A363=$C$2,runs!AT358,1/0)</f>
        <v>#DIV/0!</v>
      </c>
      <c r="E363" s="29" t="e">
        <f>IF($A363=$C$2,runs!AU358,1/0)</f>
        <v>#DIV/0!</v>
      </c>
      <c r="F363" s="29" t="e">
        <f>IF($A363=$C$2,runs!AX358,1/0)</f>
        <v>#DIV/0!</v>
      </c>
      <c r="G363" s="29" t="e">
        <f>IF($A363=$C$2,runs!AY358,1/0)</f>
        <v>#DIV/0!</v>
      </c>
      <c r="H363" s="29" t="e">
        <f>IF($A363=$C$2,runs!O358/runs!M358,1/0)</f>
        <v>#DIV/0!</v>
      </c>
      <c r="I363" s="29" t="e">
        <f>IF($A363=$C$2,runs!AR358,1/0)</f>
        <v>#DIV/0!</v>
      </c>
    </row>
    <row r="364" spans="1:9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IF($A364=$C$2,runs!AT359,1/0)</f>
        <v>#DIV/0!</v>
      </c>
      <c r="E364" s="29" t="e">
        <f>IF($A364=$C$2,runs!AU359,1/0)</f>
        <v>#DIV/0!</v>
      </c>
      <c r="F364" s="29" t="e">
        <f>IF($A364=$C$2,runs!AX359,1/0)</f>
        <v>#DIV/0!</v>
      </c>
      <c r="G364" s="29" t="e">
        <f>IF($A364=$C$2,runs!AY359,1/0)</f>
        <v>#DIV/0!</v>
      </c>
      <c r="H364" s="29" t="e">
        <f>IF($A364=$C$2,runs!O359/runs!M359,1/0)</f>
        <v>#DIV/0!</v>
      </c>
      <c r="I364" s="29" t="e">
        <f>IF($A364=$C$2,runs!AR359,1/0)</f>
        <v>#DIV/0!</v>
      </c>
    </row>
    <row r="365" spans="1:9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IF($A365=$C$2,runs!AT360,1/0)</f>
        <v>#DIV/0!</v>
      </c>
      <c r="E365" s="29" t="e">
        <f>IF($A365=$C$2,runs!AU360,1/0)</f>
        <v>#DIV/0!</v>
      </c>
      <c r="F365" s="29" t="e">
        <f>IF($A365=$C$2,runs!AX360,1/0)</f>
        <v>#DIV/0!</v>
      </c>
      <c r="G365" s="29" t="e">
        <f>IF($A365=$C$2,runs!AY360,1/0)</f>
        <v>#DIV/0!</v>
      </c>
      <c r="H365" s="29" t="e">
        <f>IF($A365=$C$2,runs!O360/runs!M360,1/0)</f>
        <v>#DIV/0!</v>
      </c>
      <c r="I365" s="29" t="e">
        <f>IF($A365=$C$2,runs!AR360,1/0)</f>
        <v>#DIV/0!</v>
      </c>
    </row>
    <row r="366" spans="1:9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IF($A366=$C$2,runs!AT361,1/0)</f>
        <v>#DIV/0!</v>
      </c>
      <c r="E366" s="29" t="e">
        <f>IF($A366=$C$2,runs!AU361,1/0)</f>
        <v>#DIV/0!</v>
      </c>
      <c r="F366" s="29" t="e">
        <f>IF($A366=$C$2,runs!AX361,1/0)</f>
        <v>#DIV/0!</v>
      </c>
      <c r="G366" s="29" t="e">
        <f>IF($A366=$C$2,runs!AY361,1/0)</f>
        <v>#DIV/0!</v>
      </c>
      <c r="H366" s="29" t="e">
        <f>IF($A366=$C$2,runs!O361/runs!M361,1/0)</f>
        <v>#DIV/0!</v>
      </c>
      <c r="I366" s="29" t="e">
        <f>IF($A366=$C$2,runs!AR361,1/0)</f>
        <v>#DIV/0!</v>
      </c>
    </row>
    <row r="367" spans="1:9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IF($A367=$C$2,runs!AT362,1/0)</f>
        <v>#DIV/0!</v>
      </c>
      <c r="E367" s="29" t="e">
        <f>IF($A367=$C$2,runs!AU362,1/0)</f>
        <v>#DIV/0!</v>
      </c>
      <c r="F367" s="29" t="e">
        <f>IF($A367=$C$2,runs!AX362,1/0)</f>
        <v>#DIV/0!</v>
      </c>
      <c r="G367" s="29" t="e">
        <f>IF($A367=$C$2,runs!AY362,1/0)</f>
        <v>#DIV/0!</v>
      </c>
      <c r="H367" s="29" t="e">
        <f>IF($A367=$C$2,runs!O362/runs!M362,1/0)</f>
        <v>#DIV/0!</v>
      </c>
      <c r="I367" s="29" t="e">
        <f>IF($A367=$C$2,runs!AR362,1/0)</f>
        <v>#DIV/0!</v>
      </c>
    </row>
    <row r="368" spans="1:9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IF($A368=$C$2,runs!AT363,1/0)</f>
        <v>#DIV/0!</v>
      </c>
      <c r="E368" s="29" t="e">
        <f>IF($A368=$C$2,runs!AU363,1/0)</f>
        <v>#DIV/0!</v>
      </c>
      <c r="F368" s="29" t="e">
        <f>IF($A368=$C$2,runs!AX363,1/0)</f>
        <v>#DIV/0!</v>
      </c>
      <c r="G368" s="29" t="e">
        <f>IF($A368=$C$2,runs!AY363,1/0)</f>
        <v>#DIV/0!</v>
      </c>
      <c r="H368" s="29" t="e">
        <f>IF($A368=$C$2,runs!O363/runs!M363,1/0)</f>
        <v>#DIV/0!</v>
      </c>
      <c r="I368" s="29" t="e">
        <f>IF($A368=$C$2,runs!AR363,1/0)</f>
        <v>#DIV/0!</v>
      </c>
    </row>
    <row r="369" spans="1:9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IF($A369=$C$2,runs!AT364,1/0)</f>
        <v>#DIV/0!</v>
      </c>
      <c r="E369" s="29" t="e">
        <f>IF($A369=$C$2,runs!AU364,1/0)</f>
        <v>#DIV/0!</v>
      </c>
      <c r="F369" s="29" t="e">
        <f>IF($A369=$C$2,runs!AX364,1/0)</f>
        <v>#DIV/0!</v>
      </c>
      <c r="G369" s="29" t="e">
        <f>IF($A369=$C$2,runs!AY364,1/0)</f>
        <v>#DIV/0!</v>
      </c>
      <c r="H369" s="29" t="e">
        <f>IF($A369=$C$2,runs!O364/runs!M364,1/0)</f>
        <v>#DIV/0!</v>
      </c>
      <c r="I369" s="29" t="e">
        <f>IF($A369=$C$2,runs!AR364,1/0)</f>
        <v>#DIV/0!</v>
      </c>
    </row>
    <row r="370" spans="1:9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IF($A370=$C$2,runs!AT365,1/0)</f>
        <v>#DIV/0!</v>
      </c>
      <c r="E370" s="29" t="e">
        <f>IF($A370=$C$2,runs!AU365,1/0)</f>
        <v>#DIV/0!</v>
      </c>
      <c r="F370" s="29" t="e">
        <f>IF($A370=$C$2,runs!AX365,1/0)</f>
        <v>#DIV/0!</v>
      </c>
      <c r="G370" s="29" t="e">
        <f>IF($A370=$C$2,runs!AY365,1/0)</f>
        <v>#DIV/0!</v>
      </c>
      <c r="H370" s="29" t="e">
        <f>IF($A370=$C$2,runs!O365/runs!M365,1/0)</f>
        <v>#DIV/0!</v>
      </c>
      <c r="I370" s="29" t="e">
        <f>IF($A370=$C$2,runs!AR365,1/0)</f>
        <v>#DIV/0!</v>
      </c>
    </row>
    <row r="371" spans="1:9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IF($A371=$C$2,runs!AT366,1/0)</f>
        <v>#DIV/0!</v>
      </c>
      <c r="E371" s="29" t="e">
        <f>IF($A371=$C$2,runs!AU366,1/0)</f>
        <v>#DIV/0!</v>
      </c>
      <c r="F371" s="29" t="e">
        <f>IF($A371=$C$2,runs!AX366,1/0)</f>
        <v>#DIV/0!</v>
      </c>
      <c r="G371" s="29" t="e">
        <f>IF($A371=$C$2,runs!AY366,1/0)</f>
        <v>#DIV/0!</v>
      </c>
      <c r="H371" s="29" t="e">
        <f>IF($A371=$C$2,runs!O366/runs!M366,1/0)</f>
        <v>#DIV/0!</v>
      </c>
      <c r="I371" s="29" t="e">
        <f>IF($A371=$C$2,runs!AR366,1/0)</f>
        <v>#DIV/0!</v>
      </c>
    </row>
    <row r="372" spans="1:9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IF($A372=$C$2,runs!AT367,1/0)</f>
        <v>#DIV/0!</v>
      </c>
      <c r="E372" s="29" t="e">
        <f>IF($A372=$C$2,runs!AU367,1/0)</f>
        <v>#DIV/0!</v>
      </c>
      <c r="F372" s="29" t="e">
        <f>IF($A372=$C$2,runs!AX367,1/0)</f>
        <v>#DIV/0!</v>
      </c>
      <c r="G372" s="29" t="e">
        <f>IF($A372=$C$2,runs!AY367,1/0)</f>
        <v>#DIV/0!</v>
      </c>
      <c r="H372" s="29" t="e">
        <f>IF($A372=$C$2,runs!O367/runs!M367,1/0)</f>
        <v>#DIV/0!</v>
      </c>
      <c r="I372" s="29" t="e">
        <f>IF($A372=$C$2,runs!AR367,1/0)</f>
        <v>#DIV/0!</v>
      </c>
    </row>
    <row r="373" spans="1:9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IF($A373=$C$2,runs!AT368,1/0)</f>
        <v>#DIV/0!</v>
      </c>
      <c r="E373" s="29" t="e">
        <f>IF($A373=$C$2,runs!AU368,1/0)</f>
        <v>#DIV/0!</v>
      </c>
      <c r="F373" s="29" t="e">
        <f>IF($A373=$C$2,runs!AX368,1/0)</f>
        <v>#DIV/0!</v>
      </c>
      <c r="G373" s="29" t="e">
        <f>IF($A373=$C$2,runs!AY368,1/0)</f>
        <v>#DIV/0!</v>
      </c>
      <c r="H373" s="29" t="e">
        <f>IF($A373=$C$2,runs!O368/runs!M368,1/0)</f>
        <v>#DIV/0!</v>
      </c>
      <c r="I373" s="29" t="e">
        <f>IF($A373=$C$2,runs!AR368,1/0)</f>
        <v>#DIV/0!</v>
      </c>
    </row>
    <row r="374" spans="1:9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IF($A374=$C$2,runs!AT369,1/0)</f>
        <v>#DIV/0!</v>
      </c>
      <c r="E374" s="29" t="e">
        <f>IF($A374=$C$2,runs!AU369,1/0)</f>
        <v>#DIV/0!</v>
      </c>
      <c r="F374" s="29" t="e">
        <f>IF($A374=$C$2,runs!AX369,1/0)</f>
        <v>#DIV/0!</v>
      </c>
      <c r="G374" s="29" t="e">
        <f>IF($A374=$C$2,runs!AY369,1/0)</f>
        <v>#DIV/0!</v>
      </c>
      <c r="H374" s="29" t="e">
        <f>IF($A374=$C$2,runs!O369/runs!M369,1/0)</f>
        <v>#DIV/0!</v>
      </c>
      <c r="I374" s="29" t="e">
        <f>IF($A374=$C$2,runs!AR369,1/0)</f>
        <v>#DIV/0!</v>
      </c>
    </row>
    <row r="375" spans="1:9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IF($A375=$C$2,runs!AT370,1/0)</f>
        <v>#DIV/0!</v>
      </c>
      <c r="E375" s="29" t="e">
        <f>IF($A375=$C$2,runs!AU370,1/0)</f>
        <v>#DIV/0!</v>
      </c>
      <c r="F375" s="29" t="e">
        <f>IF($A375=$C$2,runs!AX370,1/0)</f>
        <v>#DIV/0!</v>
      </c>
      <c r="G375" s="29" t="e">
        <f>IF($A375=$C$2,runs!AY370,1/0)</f>
        <v>#DIV/0!</v>
      </c>
      <c r="H375" s="29" t="e">
        <f>IF($A375=$C$2,runs!O370/runs!M370,1/0)</f>
        <v>#DIV/0!</v>
      </c>
      <c r="I375" s="29" t="e">
        <f>IF($A375=$C$2,runs!AR370,1/0)</f>
        <v>#DIV/0!</v>
      </c>
    </row>
    <row r="376" spans="1:9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IF($A376=$C$2,runs!AT371,1/0)</f>
        <v>#DIV/0!</v>
      </c>
      <c r="E376" s="29" t="e">
        <f>IF($A376=$C$2,runs!AU371,1/0)</f>
        <v>#DIV/0!</v>
      </c>
      <c r="F376" s="29" t="e">
        <f>IF($A376=$C$2,runs!AX371,1/0)</f>
        <v>#DIV/0!</v>
      </c>
      <c r="G376" s="29" t="e">
        <f>IF($A376=$C$2,runs!AY371,1/0)</f>
        <v>#DIV/0!</v>
      </c>
      <c r="H376" s="29" t="e">
        <f>IF($A376=$C$2,runs!O371/runs!M371,1/0)</f>
        <v>#DIV/0!</v>
      </c>
      <c r="I376" s="29" t="e">
        <f>IF($A376=$C$2,runs!AR371,1/0)</f>
        <v>#DIV/0!</v>
      </c>
    </row>
    <row r="377" spans="1:9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IF($A377=$C$2,runs!AT372,1/0)</f>
        <v>#DIV/0!</v>
      </c>
      <c r="E377" s="29" t="e">
        <f>IF($A377=$C$2,runs!AU372,1/0)</f>
        <v>#DIV/0!</v>
      </c>
      <c r="F377" s="29" t="e">
        <f>IF($A377=$C$2,runs!AX372,1/0)</f>
        <v>#DIV/0!</v>
      </c>
      <c r="G377" s="29" t="e">
        <f>IF($A377=$C$2,runs!AY372,1/0)</f>
        <v>#DIV/0!</v>
      </c>
      <c r="H377" s="29" t="e">
        <f>IF($A377=$C$2,runs!O372/runs!M372,1/0)</f>
        <v>#DIV/0!</v>
      </c>
      <c r="I377" s="29" t="e">
        <f>IF($A377=$C$2,runs!AR372,1/0)</f>
        <v>#DIV/0!</v>
      </c>
    </row>
    <row r="378" spans="1:9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IF($A378=$C$2,runs!AT373,1/0)</f>
        <v>#DIV/0!</v>
      </c>
      <c r="E378" s="29" t="e">
        <f>IF($A378=$C$2,runs!AU373,1/0)</f>
        <v>#DIV/0!</v>
      </c>
      <c r="F378" s="29" t="e">
        <f>IF($A378=$C$2,runs!AX373,1/0)</f>
        <v>#DIV/0!</v>
      </c>
      <c r="G378" s="29" t="e">
        <f>IF($A378=$C$2,runs!AY373,1/0)</f>
        <v>#DIV/0!</v>
      </c>
      <c r="H378" s="29" t="e">
        <f>IF($A378=$C$2,runs!O373/runs!M373,1/0)</f>
        <v>#DIV/0!</v>
      </c>
      <c r="I378" s="29" t="e">
        <f>IF($A378=$C$2,runs!AR373,1/0)</f>
        <v>#DIV/0!</v>
      </c>
    </row>
    <row r="379" spans="1:9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IF($A379=$C$2,runs!AT374,1/0)</f>
        <v>#DIV/0!</v>
      </c>
      <c r="E379" s="29" t="e">
        <f>IF($A379=$C$2,runs!AU374,1/0)</f>
        <v>#DIV/0!</v>
      </c>
      <c r="F379" s="29" t="e">
        <f>IF($A379=$C$2,runs!AX374,1/0)</f>
        <v>#DIV/0!</v>
      </c>
      <c r="G379" s="29" t="e">
        <f>IF($A379=$C$2,runs!AY374,1/0)</f>
        <v>#DIV/0!</v>
      </c>
      <c r="H379" s="29" t="e">
        <f>IF($A379=$C$2,runs!O374/runs!M374,1/0)</f>
        <v>#DIV/0!</v>
      </c>
      <c r="I379" s="29" t="e">
        <f>IF($A379=$C$2,runs!AR374,1/0)</f>
        <v>#DIV/0!</v>
      </c>
    </row>
    <row r="380" spans="1:9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IF($A380=$C$2,runs!AT375,1/0)</f>
        <v>#DIV/0!</v>
      </c>
      <c r="E380" s="29" t="e">
        <f>IF($A380=$C$2,runs!AU375,1/0)</f>
        <v>#DIV/0!</v>
      </c>
      <c r="F380" s="29" t="e">
        <f>IF($A380=$C$2,runs!AX375,1/0)</f>
        <v>#DIV/0!</v>
      </c>
      <c r="G380" s="29" t="e">
        <f>IF($A380=$C$2,runs!AY375,1/0)</f>
        <v>#DIV/0!</v>
      </c>
      <c r="H380" s="29" t="e">
        <f>IF($A380=$C$2,runs!O375/runs!M375,1/0)</f>
        <v>#DIV/0!</v>
      </c>
      <c r="I380" s="29" t="e">
        <f>IF($A380=$C$2,runs!AR375,1/0)</f>
        <v>#DIV/0!</v>
      </c>
    </row>
    <row r="381" spans="1:9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IF($A381=$C$2,runs!AT376,1/0)</f>
        <v>#DIV/0!</v>
      </c>
      <c r="E381" s="29" t="e">
        <f>IF($A381=$C$2,runs!AU376,1/0)</f>
        <v>#DIV/0!</v>
      </c>
      <c r="F381" s="29" t="e">
        <f>IF($A381=$C$2,runs!AX376,1/0)</f>
        <v>#DIV/0!</v>
      </c>
      <c r="G381" s="29" t="e">
        <f>IF($A381=$C$2,runs!AY376,1/0)</f>
        <v>#DIV/0!</v>
      </c>
      <c r="H381" s="29" t="e">
        <f>IF($A381=$C$2,runs!O376/runs!M376,1/0)</f>
        <v>#DIV/0!</v>
      </c>
      <c r="I381" s="29" t="e">
        <f>IF($A381=$C$2,runs!AR376,1/0)</f>
        <v>#DIV/0!</v>
      </c>
    </row>
    <row r="382" spans="1:9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IF($A382=$C$2,runs!AT377,1/0)</f>
        <v>#DIV/0!</v>
      </c>
      <c r="E382" s="29" t="e">
        <f>IF($A382=$C$2,runs!AU377,1/0)</f>
        <v>#DIV/0!</v>
      </c>
      <c r="F382" s="29" t="e">
        <f>IF($A382=$C$2,runs!AX377,1/0)</f>
        <v>#DIV/0!</v>
      </c>
      <c r="G382" s="29" t="e">
        <f>IF($A382=$C$2,runs!AY377,1/0)</f>
        <v>#DIV/0!</v>
      </c>
      <c r="H382" s="29" t="e">
        <f>IF($A382=$C$2,runs!O377/runs!M377,1/0)</f>
        <v>#DIV/0!</v>
      </c>
      <c r="I382" s="29" t="e">
        <f>IF($A382=$C$2,runs!AR377,1/0)</f>
        <v>#DIV/0!</v>
      </c>
    </row>
    <row r="383" spans="1:9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IF($A383=$C$2,runs!AT378,1/0)</f>
        <v>#DIV/0!</v>
      </c>
      <c r="E383" s="29" t="e">
        <f>IF($A383=$C$2,runs!AU378,1/0)</f>
        <v>#DIV/0!</v>
      </c>
      <c r="F383" s="29" t="e">
        <f>IF($A383=$C$2,runs!AX378,1/0)</f>
        <v>#DIV/0!</v>
      </c>
      <c r="G383" s="29" t="e">
        <f>IF($A383=$C$2,runs!AY378,1/0)</f>
        <v>#DIV/0!</v>
      </c>
      <c r="H383" s="29" t="e">
        <f>IF($A383=$C$2,runs!O378/runs!M378,1/0)</f>
        <v>#DIV/0!</v>
      </c>
      <c r="I383" s="29" t="e">
        <f>IF($A383=$C$2,runs!AR378,1/0)</f>
        <v>#DIV/0!</v>
      </c>
    </row>
    <row r="384" spans="1:9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IF($A384=$C$2,runs!AT379,1/0)</f>
        <v>#DIV/0!</v>
      </c>
      <c r="E384" s="29" t="e">
        <f>IF($A384=$C$2,runs!AU379,1/0)</f>
        <v>#DIV/0!</v>
      </c>
      <c r="F384" s="29" t="e">
        <f>IF($A384=$C$2,runs!AX379,1/0)</f>
        <v>#DIV/0!</v>
      </c>
      <c r="G384" s="29" t="e">
        <f>IF($A384=$C$2,runs!AY379,1/0)</f>
        <v>#DIV/0!</v>
      </c>
      <c r="H384" s="29" t="e">
        <f>IF($A384=$C$2,runs!O379/runs!M379,1/0)</f>
        <v>#DIV/0!</v>
      </c>
      <c r="I384" s="29" t="e">
        <f>IF($A384=$C$2,runs!AR379,1/0)</f>
        <v>#DIV/0!</v>
      </c>
    </row>
    <row r="385" spans="1:9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IF($A385=$C$2,runs!AT380,1/0)</f>
        <v>#DIV/0!</v>
      </c>
      <c r="E385" s="29" t="e">
        <f>IF($A385=$C$2,runs!AU380,1/0)</f>
        <v>#DIV/0!</v>
      </c>
      <c r="F385" s="29" t="e">
        <f>IF($A385=$C$2,runs!AX380,1/0)</f>
        <v>#DIV/0!</v>
      </c>
      <c r="G385" s="29" t="e">
        <f>IF($A385=$C$2,runs!AY380,1/0)</f>
        <v>#DIV/0!</v>
      </c>
      <c r="H385" s="29" t="e">
        <f>IF($A385=$C$2,runs!O380/runs!M380,1/0)</f>
        <v>#DIV/0!</v>
      </c>
      <c r="I385" s="29" t="e">
        <f>IF($A385=$C$2,runs!AR380,1/0)</f>
        <v>#DIV/0!</v>
      </c>
    </row>
    <row r="386" spans="1:9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IF($A386=$C$2,runs!AT381,1/0)</f>
        <v>#DIV/0!</v>
      </c>
      <c r="E386" s="29" t="e">
        <f>IF($A386=$C$2,runs!AU381,1/0)</f>
        <v>#DIV/0!</v>
      </c>
      <c r="F386" s="29" t="e">
        <f>IF($A386=$C$2,runs!AX381,1/0)</f>
        <v>#DIV/0!</v>
      </c>
      <c r="G386" s="29" t="e">
        <f>IF($A386=$C$2,runs!AY381,1/0)</f>
        <v>#DIV/0!</v>
      </c>
      <c r="H386" s="29" t="e">
        <f>IF($A386=$C$2,runs!O381/runs!M381,1/0)</f>
        <v>#DIV/0!</v>
      </c>
      <c r="I386" s="29" t="e">
        <f>IF($A386=$C$2,runs!AR381,1/0)</f>
        <v>#DIV/0!</v>
      </c>
    </row>
    <row r="387" spans="1:9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IF($A387=$C$2,runs!AT382,1/0)</f>
        <v>#DIV/0!</v>
      </c>
      <c r="E387" s="29" t="e">
        <f>IF($A387=$C$2,runs!AU382,1/0)</f>
        <v>#DIV/0!</v>
      </c>
      <c r="F387" s="29" t="e">
        <f>IF($A387=$C$2,runs!AX382,1/0)</f>
        <v>#DIV/0!</v>
      </c>
      <c r="G387" s="29" t="e">
        <f>IF($A387=$C$2,runs!AY382,1/0)</f>
        <v>#DIV/0!</v>
      </c>
      <c r="H387" s="29" t="e">
        <f>IF($A387=$C$2,runs!O382/runs!M382,1/0)</f>
        <v>#DIV/0!</v>
      </c>
      <c r="I387" s="29" t="e">
        <f>IF($A387=$C$2,runs!AR382,1/0)</f>
        <v>#DIV/0!</v>
      </c>
    </row>
    <row r="388" spans="1:9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IF($A388=$C$2,runs!AT383,1/0)</f>
        <v>#DIV/0!</v>
      </c>
      <c r="E388" s="29" t="e">
        <f>IF($A388=$C$2,runs!AU383,1/0)</f>
        <v>#DIV/0!</v>
      </c>
      <c r="F388" s="29" t="e">
        <f>IF($A388=$C$2,runs!AX383,1/0)</f>
        <v>#DIV/0!</v>
      </c>
      <c r="G388" s="29" t="e">
        <f>IF($A388=$C$2,runs!AY383,1/0)</f>
        <v>#DIV/0!</v>
      </c>
      <c r="H388" s="29" t="e">
        <f>IF($A388=$C$2,runs!O383/runs!M383,1/0)</f>
        <v>#DIV/0!</v>
      </c>
      <c r="I388" s="29" t="e">
        <f>IF($A388=$C$2,runs!AR383,1/0)</f>
        <v>#DIV/0!</v>
      </c>
    </row>
    <row r="389" spans="1:9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IF($A389=$C$2,runs!AT384,1/0)</f>
        <v>#DIV/0!</v>
      </c>
      <c r="E389" s="29" t="e">
        <f>IF($A389=$C$2,runs!AU384,1/0)</f>
        <v>#DIV/0!</v>
      </c>
      <c r="F389" s="29" t="e">
        <f>IF($A389=$C$2,runs!AX384,1/0)</f>
        <v>#DIV/0!</v>
      </c>
      <c r="G389" s="29" t="e">
        <f>IF($A389=$C$2,runs!AY384,1/0)</f>
        <v>#DIV/0!</v>
      </c>
      <c r="H389" s="29" t="e">
        <f>IF($A389=$C$2,runs!O384/runs!M384,1/0)</f>
        <v>#DIV/0!</v>
      </c>
      <c r="I389" s="29" t="e">
        <f>IF($A389=$C$2,runs!AR384,1/0)</f>
        <v>#DIV/0!</v>
      </c>
    </row>
    <row r="390" spans="1:9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IF($A390=$C$2,runs!AT385,1/0)</f>
        <v>#DIV/0!</v>
      </c>
      <c r="E390" s="29" t="e">
        <f>IF($A390=$C$2,runs!AU385,1/0)</f>
        <v>#DIV/0!</v>
      </c>
      <c r="F390" s="29" t="e">
        <f>IF($A390=$C$2,runs!AX385,1/0)</f>
        <v>#DIV/0!</v>
      </c>
      <c r="G390" s="29" t="e">
        <f>IF($A390=$C$2,runs!AY385,1/0)</f>
        <v>#DIV/0!</v>
      </c>
      <c r="H390" s="29" t="e">
        <f>IF($A390=$C$2,runs!O385/runs!M385,1/0)</f>
        <v>#DIV/0!</v>
      </c>
      <c r="I390" s="29" t="e">
        <f>IF($A390=$C$2,runs!AR385,1/0)</f>
        <v>#DIV/0!</v>
      </c>
    </row>
    <row r="391" spans="1:9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IF($A391=$C$2,runs!AT386,1/0)</f>
        <v>#DIV/0!</v>
      </c>
      <c r="E391" s="29" t="e">
        <f>IF($A391=$C$2,runs!AU386,1/0)</f>
        <v>#DIV/0!</v>
      </c>
      <c r="F391" s="29" t="e">
        <f>IF($A391=$C$2,runs!AX386,1/0)</f>
        <v>#DIV/0!</v>
      </c>
      <c r="G391" s="29" t="e">
        <f>IF($A391=$C$2,runs!AY386,1/0)</f>
        <v>#DIV/0!</v>
      </c>
      <c r="H391" s="29" t="e">
        <f>IF($A391=$C$2,runs!O386/runs!M386,1/0)</f>
        <v>#DIV/0!</v>
      </c>
      <c r="I391" s="29" t="e">
        <f>IF($A391=$C$2,runs!AR386,1/0)</f>
        <v>#DIV/0!</v>
      </c>
    </row>
    <row r="392" spans="1:9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IF($A392=$C$2,runs!AT387,1/0)</f>
        <v>#DIV/0!</v>
      </c>
      <c r="E392" s="29" t="e">
        <f>IF($A392=$C$2,runs!AU387,1/0)</f>
        <v>#DIV/0!</v>
      </c>
      <c r="F392" s="29" t="e">
        <f>IF($A392=$C$2,runs!AX387,1/0)</f>
        <v>#DIV/0!</v>
      </c>
      <c r="G392" s="29" t="e">
        <f>IF($A392=$C$2,runs!AY387,1/0)</f>
        <v>#DIV/0!</v>
      </c>
      <c r="H392" s="29" t="e">
        <f>IF($A392=$C$2,runs!O387/runs!M387,1/0)</f>
        <v>#DIV/0!</v>
      </c>
      <c r="I392" s="29" t="e">
        <f>IF($A392=$C$2,runs!AR387,1/0)</f>
        <v>#DIV/0!</v>
      </c>
    </row>
    <row r="393" spans="1:9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IF($A393=$C$2,runs!AT388,1/0)</f>
        <v>#DIV/0!</v>
      </c>
      <c r="E393" s="29" t="e">
        <f>IF($A393=$C$2,runs!AU388,1/0)</f>
        <v>#DIV/0!</v>
      </c>
      <c r="F393" s="29" t="e">
        <f>IF($A393=$C$2,runs!AX388,1/0)</f>
        <v>#DIV/0!</v>
      </c>
      <c r="G393" s="29" t="e">
        <f>IF($A393=$C$2,runs!AY388,1/0)</f>
        <v>#DIV/0!</v>
      </c>
      <c r="H393" s="29" t="e">
        <f>IF($A393=$C$2,runs!O388/runs!M388,1/0)</f>
        <v>#DIV/0!</v>
      </c>
      <c r="I393" s="29" t="e">
        <f>IF($A393=$C$2,runs!AR388,1/0)</f>
        <v>#DIV/0!</v>
      </c>
    </row>
    <row r="394" spans="1:9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IF($A394=$C$2,runs!AT389,1/0)</f>
        <v>#DIV/0!</v>
      </c>
      <c r="E394" s="29" t="e">
        <f>IF($A394=$C$2,runs!AU389,1/0)</f>
        <v>#DIV/0!</v>
      </c>
      <c r="F394" s="29" t="e">
        <f>IF($A394=$C$2,runs!AX389,1/0)</f>
        <v>#DIV/0!</v>
      </c>
      <c r="G394" s="29" t="e">
        <f>IF($A394=$C$2,runs!AY389,1/0)</f>
        <v>#DIV/0!</v>
      </c>
      <c r="H394" s="29" t="e">
        <f>IF($A394=$C$2,runs!O389/runs!M389,1/0)</f>
        <v>#DIV/0!</v>
      </c>
      <c r="I394" s="29" t="e">
        <f>IF($A394=$C$2,runs!AR389,1/0)</f>
        <v>#DIV/0!</v>
      </c>
    </row>
    <row r="395" spans="1:9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IF($A395=$C$2,runs!AT390,1/0)</f>
        <v>#DIV/0!</v>
      </c>
      <c r="E395" s="29" t="e">
        <f>IF($A395=$C$2,runs!AU390,1/0)</f>
        <v>#DIV/0!</v>
      </c>
      <c r="F395" s="29" t="e">
        <f>IF($A395=$C$2,runs!AX390,1/0)</f>
        <v>#DIV/0!</v>
      </c>
      <c r="G395" s="29" t="e">
        <f>IF($A395=$C$2,runs!AY390,1/0)</f>
        <v>#DIV/0!</v>
      </c>
      <c r="H395" s="29" t="e">
        <f>IF($A395=$C$2,runs!O390/runs!M390,1/0)</f>
        <v>#DIV/0!</v>
      </c>
      <c r="I395" s="29" t="e">
        <f>IF($A395=$C$2,runs!AR390,1/0)</f>
        <v>#DIV/0!</v>
      </c>
    </row>
    <row r="396" spans="1:9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IF($A396=$C$2,runs!AT391,1/0)</f>
        <v>#DIV/0!</v>
      </c>
      <c r="E396" s="29" t="e">
        <f>IF($A396=$C$2,runs!AU391,1/0)</f>
        <v>#DIV/0!</v>
      </c>
      <c r="F396" s="29" t="e">
        <f>IF($A396=$C$2,runs!AX391,1/0)</f>
        <v>#DIV/0!</v>
      </c>
      <c r="G396" s="29" t="e">
        <f>IF($A396=$C$2,runs!AY391,1/0)</f>
        <v>#DIV/0!</v>
      </c>
      <c r="H396" s="29" t="e">
        <f>IF($A396=$C$2,runs!O391/runs!M391,1/0)</f>
        <v>#DIV/0!</v>
      </c>
      <c r="I396" s="29" t="e">
        <f>IF($A396=$C$2,runs!AR391,1/0)</f>
        <v>#DIV/0!</v>
      </c>
    </row>
    <row r="397" spans="1:9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IF($A397=$C$2,runs!AT392,1/0)</f>
        <v>#DIV/0!</v>
      </c>
      <c r="E397" s="29" t="e">
        <f>IF($A397=$C$2,runs!AU392,1/0)</f>
        <v>#DIV/0!</v>
      </c>
      <c r="F397" s="29" t="e">
        <f>IF($A397=$C$2,runs!AX392,1/0)</f>
        <v>#DIV/0!</v>
      </c>
      <c r="G397" s="29" t="e">
        <f>IF($A397=$C$2,runs!AY392,1/0)</f>
        <v>#DIV/0!</v>
      </c>
      <c r="H397" s="29" t="e">
        <f>IF($A397=$C$2,runs!O392/runs!M392,1/0)</f>
        <v>#DIV/0!</v>
      </c>
      <c r="I397" s="29" t="e">
        <f>IF($A397=$C$2,runs!AR392,1/0)</f>
        <v>#DIV/0!</v>
      </c>
    </row>
    <row r="398" spans="1:9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IF($A398=$C$2,runs!AT393,1/0)</f>
        <v>#DIV/0!</v>
      </c>
      <c r="E398" s="29" t="e">
        <f>IF($A398=$C$2,runs!AU393,1/0)</f>
        <v>#DIV/0!</v>
      </c>
      <c r="F398" s="29" t="e">
        <f>IF($A398=$C$2,runs!AX393,1/0)</f>
        <v>#DIV/0!</v>
      </c>
      <c r="G398" s="29" t="e">
        <f>IF($A398=$C$2,runs!AY393,1/0)</f>
        <v>#DIV/0!</v>
      </c>
      <c r="H398" s="29" t="e">
        <f>IF($A398=$C$2,runs!O393/runs!M393,1/0)</f>
        <v>#DIV/0!</v>
      </c>
      <c r="I398" s="29" t="e">
        <f>IF($A398=$C$2,runs!AR393,1/0)</f>
        <v>#DIV/0!</v>
      </c>
    </row>
    <row r="399" spans="1:9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IF($A399=$C$2,runs!AT394,1/0)</f>
        <v>#DIV/0!</v>
      </c>
      <c r="E399" s="29" t="e">
        <f>IF($A399=$C$2,runs!AU394,1/0)</f>
        <v>#DIV/0!</v>
      </c>
      <c r="F399" s="29" t="e">
        <f>IF($A399=$C$2,runs!AX394,1/0)</f>
        <v>#DIV/0!</v>
      </c>
      <c r="G399" s="29" t="e">
        <f>IF($A399=$C$2,runs!AY394,1/0)</f>
        <v>#DIV/0!</v>
      </c>
      <c r="H399" s="29" t="e">
        <f>IF($A399=$C$2,runs!O394/runs!M394,1/0)</f>
        <v>#DIV/0!</v>
      </c>
      <c r="I399" s="29" t="e">
        <f>IF($A399=$C$2,runs!AR394,1/0)</f>
        <v>#DIV/0!</v>
      </c>
    </row>
    <row r="400" spans="1:9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IF($A400=$C$2,runs!AT395,1/0)</f>
        <v>#DIV/0!</v>
      </c>
      <c r="E400" s="29" t="e">
        <f>IF($A400=$C$2,runs!AU395,1/0)</f>
        <v>#DIV/0!</v>
      </c>
      <c r="F400" s="29" t="e">
        <f>IF($A400=$C$2,runs!AX395,1/0)</f>
        <v>#DIV/0!</v>
      </c>
      <c r="G400" s="29" t="e">
        <f>IF($A400=$C$2,runs!AY395,1/0)</f>
        <v>#DIV/0!</v>
      </c>
      <c r="H400" s="29" t="e">
        <f>IF($A400=$C$2,runs!O395/runs!M395,1/0)</f>
        <v>#DIV/0!</v>
      </c>
      <c r="I400" s="29" t="e">
        <f>IF($A400=$C$2,runs!AR395,1/0)</f>
        <v>#DIV/0!</v>
      </c>
    </row>
    <row r="401" spans="1:9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IF($A401=$C$2,runs!AT396,1/0)</f>
        <v>#DIV/0!</v>
      </c>
      <c r="E401" s="29" t="e">
        <f>IF($A401=$C$2,runs!AU396,1/0)</f>
        <v>#DIV/0!</v>
      </c>
      <c r="F401" s="29" t="e">
        <f>IF($A401=$C$2,runs!AX396,1/0)</f>
        <v>#DIV/0!</v>
      </c>
      <c r="G401" s="29" t="e">
        <f>IF($A401=$C$2,runs!AY396,1/0)</f>
        <v>#DIV/0!</v>
      </c>
      <c r="H401" s="29" t="e">
        <f>IF($A401=$C$2,runs!O396/runs!M396,1/0)</f>
        <v>#DIV/0!</v>
      </c>
      <c r="I401" s="29" t="e">
        <f>IF($A401=$C$2,runs!AR396,1/0)</f>
        <v>#DIV/0!</v>
      </c>
    </row>
    <row r="402" spans="1:9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IF($A402=$C$2,runs!AT397,1/0)</f>
        <v>#DIV/0!</v>
      </c>
      <c r="E402" s="29" t="e">
        <f>IF($A402=$C$2,runs!AU397,1/0)</f>
        <v>#DIV/0!</v>
      </c>
      <c r="F402" s="29" t="e">
        <f>IF($A402=$C$2,runs!AX397,1/0)</f>
        <v>#DIV/0!</v>
      </c>
      <c r="G402" s="29" t="e">
        <f>IF($A402=$C$2,runs!AY397,1/0)</f>
        <v>#DIV/0!</v>
      </c>
      <c r="H402" s="29" t="e">
        <f>IF($A402=$C$2,runs!O397/runs!M397,1/0)</f>
        <v>#DIV/0!</v>
      </c>
      <c r="I402" s="29" t="e">
        <f>IF($A402=$C$2,runs!AR397,1/0)</f>
        <v>#DIV/0!</v>
      </c>
    </row>
    <row r="403" spans="1:9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IF($A403=$C$2,runs!AT398,1/0)</f>
        <v>#DIV/0!</v>
      </c>
      <c r="E403" s="29" t="e">
        <f>IF($A403=$C$2,runs!AU398,1/0)</f>
        <v>#DIV/0!</v>
      </c>
      <c r="F403" s="29" t="e">
        <f>IF($A403=$C$2,runs!AX398,1/0)</f>
        <v>#DIV/0!</v>
      </c>
      <c r="G403" s="29" t="e">
        <f>IF($A403=$C$2,runs!AY398,1/0)</f>
        <v>#DIV/0!</v>
      </c>
      <c r="H403" s="29" t="e">
        <f>IF($A403=$C$2,runs!O398/runs!M398,1/0)</f>
        <v>#DIV/0!</v>
      </c>
      <c r="I403" s="29" t="e">
        <f>IF($A403=$C$2,runs!AR398,1/0)</f>
        <v>#DIV/0!</v>
      </c>
    </row>
    <row r="404" spans="1:9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IF($A404=$C$2,runs!AT399,1/0)</f>
        <v>#DIV/0!</v>
      </c>
      <c r="E404" s="29" t="e">
        <f>IF($A404=$C$2,runs!AU399,1/0)</f>
        <v>#DIV/0!</v>
      </c>
      <c r="F404" s="29" t="e">
        <f>IF($A404=$C$2,runs!AX399,1/0)</f>
        <v>#DIV/0!</v>
      </c>
      <c r="G404" s="29" t="e">
        <f>IF($A404=$C$2,runs!AY399,1/0)</f>
        <v>#DIV/0!</v>
      </c>
      <c r="H404" s="29" t="e">
        <f>IF($A404=$C$2,runs!O399/runs!M399,1/0)</f>
        <v>#DIV/0!</v>
      </c>
      <c r="I404" s="29" t="e">
        <f>IF($A404=$C$2,runs!AR399,1/0)</f>
        <v>#DIV/0!</v>
      </c>
    </row>
    <row r="405" spans="1:9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IF($A405=$C$2,runs!AT400,1/0)</f>
        <v>#DIV/0!</v>
      </c>
      <c r="E405" s="29" t="e">
        <f>IF($A405=$C$2,runs!AU400,1/0)</f>
        <v>#DIV/0!</v>
      </c>
      <c r="F405" s="29" t="e">
        <f>IF($A405=$C$2,runs!AX400,1/0)</f>
        <v>#DIV/0!</v>
      </c>
      <c r="G405" s="29" t="e">
        <f>IF($A405=$C$2,runs!AY400,1/0)</f>
        <v>#DIV/0!</v>
      </c>
      <c r="H405" s="29" t="e">
        <f>IF($A405=$C$2,runs!O400/runs!M400,1/0)</f>
        <v>#DIV/0!</v>
      </c>
      <c r="I405" s="29" t="e">
        <f>IF($A405=$C$2,runs!AR400,1/0)</f>
        <v>#DIV/0!</v>
      </c>
    </row>
    <row r="406" spans="1:9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IF($A406=$C$2,runs!AT401,1/0)</f>
        <v>#DIV/0!</v>
      </c>
      <c r="E406" s="29" t="e">
        <f>IF($A406=$C$2,runs!AU401,1/0)</f>
        <v>#DIV/0!</v>
      </c>
      <c r="F406" s="29" t="e">
        <f>IF($A406=$C$2,runs!AX401,1/0)</f>
        <v>#DIV/0!</v>
      </c>
      <c r="G406" s="29" t="e">
        <f>IF($A406=$C$2,runs!AY401,1/0)</f>
        <v>#DIV/0!</v>
      </c>
      <c r="H406" s="29" t="e">
        <f>IF($A406=$C$2,runs!O401/runs!M401,1/0)</f>
        <v>#DIV/0!</v>
      </c>
      <c r="I406" s="29" t="e">
        <f>IF($A406=$C$2,runs!AR401,1/0)</f>
        <v>#DIV/0!</v>
      </c>
    </row>
    <row r="407" spans="1:9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IF($A407=$C$2,runs!AT402,1/0)</f>
        <v>#DIV/0!</v>
      </c>
      <c r="E407" s="29" t="e">
        <f>IF($A407=$C$2,runs!AU402,1/0)</f>
        <v>#DIV/0!</v>
      </c>
      <c r="F407" s="29" t="e">
        <f>IF($A407=$C$2,runs!AX402,1/0)</f>
        <v>#DIV/0!</v>
      </c>
      <c r="G407" s="29" t="e">
        <f>IF($A407=$C$2,runs!AY402,1/0)</f>
        <v>#DIV/0!</v>
      </c>
      <c r="H407" s="29" t="e">
        <f>IF($A407=$C$2,runs!O402/runs!M402,1/0)</f>
        <v>#DIV/0!</v>
      </c>
      <c r="I407" s="29" t="e">
        <f>IF($A407=$C$2,runs!AR402,1/0)</f>
        <v>#DIV/0!</v>
      </c>
    </row>
    <row r="408" spans="1:9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IF($A408=$C$2,runs!AT403,1/0)</f>
        <v>#DIV/0!</v>
      </c>
      <c r="E408" s="29" t="e">
        <f>IF($A408=$C$2,runs!AU403,1/0)</f>
        <v>#DIV/0!</v>
      </c>
      <c r="F408" s="29" t="e">
        <f>IF($A408=$C$2,runs!AX403,1/0)</f>
        <v>#DIV/0!</v>
      </c>
      <c r="G408" s="29" t="e">
        <f>IF($A408=$C$2,runs!AY403,1/0)</f>
        <v>#DIV/0!</v>
      </c>
      <c r="H408" s="29" t="e">
        <f>IF($A408=$C$2,runs!O403/runs!M403,1/0)</f>
        <v>#DIV/0!</v>
      </c>
      <c r="I408" s="29" t="e">
        <f>IF($A408=$C$2,runs!AR403,1/0)</f>
        <v>#DIV/0!</v>
      </c>
    </row>
    <row r="409" spans="1:9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IF($A409=$C$2,runs!AT404,1/0)</f>
        <v>#DIV/0!</v>
      </c>
      <c r="E409" s="29" t="e">
        <f>IF($A409=$C$2,runs!AU404,1/0)</f>
        <v>#DIV/0!</v>
      </c>
      <c r="F409" s="29" t="e">
        <f>IF($A409=$C$2,runs!AX404,1/0)</f>
        <v>#DIV/0!</v>
      </c>
      <c r="G409" s="29" t="e">
        <f>IF($A409=$C$2,runs!AY404,1/0)</f>
        <v>#DIV/0!</v>
      </c>
      <c r="H409" s="29" t="e">
        <f>IF($A409=$C$2,runs!O404/runs!M404,1/0)</f>
        <v>#DIV/0!</v>
      </c>
      <c r="I409" s="29" t="e">
        <f>IF($A409=$C$2,runs!AR404,1/0)</f>
        <v>#DIV/0!</v>
      </c>
    </row>
    <row r="410" spans="1:9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IF($A410=$C$2,runs!AT405,1/0)</f>
        <v>#DIV/0!</v>
      </c>
      <c r="E410" s="29" t="e">
        <f>IF($A410=$C$2,runs!AU405,1/0)</f>
        <v>#DIV/0!</v>
      </c>
      <c r="F410" s="29" t="e">
        <f>IF($A410=$C$2,runs!AX405,1/0)</f>
        <v>#DIV/0!</v>
      </c>
      <c r="G410" s="29" t="e">
        <f>IF($A410=$C$2,runs!AY405,1/0)</f>
        <v>#DIV/0!</v>
      </c>
      <c r="H410" s="29" t="e">
        <f>IF($A410=$C$2,runs!O405/runs!M405,1/0)</f>
        <v>#DIV/0!</v>
      </c>
      <c r="I410" s="29" t="e">
        <f>IF($A410=$C$2,runs!AR405,1/0)</f>
        <v>#DIV/0!</v>
      </c>
    </row>
    <row r="411" spans="1:9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IF($A411=$C$2,runs!AT406,1/0)</f>
        <v>#DIV/0!</v>
      </c>
      <c r="E411" s="29" t="e">
        <f>IF($A411=$C$2,runs!AU406,1/0)</f>
        <v>#DIV/0!</v>
      </c>
      <c r="F411" s="29" t="e">
        <f>IF($A411=$C$2,runs!AX406,1/0)</f>
        <v>#DIV/0!</v>
      </c>
      <c r="G411" s="29" t="e">
        <f>IF($A411=$C$2,runs!AY406,1/0)</f>
        <v>#DIV/0!</v>
      </c>
      <c r="H411" s="29" t="e">
        <f>IF($A411=$C$2,runs!O406/runs!M406,1/0)</f>
        <v>#DIV/0!</v>
      </c>
      <c r="I411" s="29" t="e">
        <f>IF($A411=$C$2,runs!AR406,1/0)</f>
        <v>#DIV/0!</v>
      </c>
    </row>
    <row r="412" spans="1:9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IF($A412=$C$2,runs!AT407,1/0)</f>
        <v>#DIV/0!</v>
      </c>
      <c r="E412" s="29" t="e">
        <f>IF($A412=$C$2,runs!AU407,1/0)</f>
        <v>#DIV/0!</v>
      </c>
      <c r="F412" s="29" t="e">
        <f>IF($A412=$C$2,runs!AX407,1/0)</f>
        <v>#DIV/0!</v>
      </c>
      <c r="G412" s="29" t="e">
        <f>IF($A412=$C$2,runs!AY407,1/0)</f>
        <v>#DIV/0!</v>
      </c>
      <c r="H412" s="29" t="e">
        <f>IF($A412=$C$2,runs!O407/runs!M407,1/0)</f>
        <v>#DIV/0!</v>
      </c>
      <c r="I412" s="29" t="e">
        <f>IF($A412=$C$2,runs!AR407,1/0)</f>
        <v>#DIV/0!</v>
      </c>
    </row>
    <row r="413" spans="1:9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IF($A413=$C$2,runs!AT408,1/0)</f>
        <v>#DIV/0!</v>
      </c>
      <c r="E413" s="29" t="e">
        <f>IF($A413=$C$2,runs!AU408,1/0)</f>
        <v>#DIV/0!</v>
      </c>
      <c r="F413" s="29" t="e">
        <f>IF($A413=$C$2,runs!AX408,1/0)</f>
        <v>#DIV/0!</v>
      </c>
      <c r="G413" s="29" t="e">
        <f>IF($A413=$C$2,runs!AY408,1/0)</f>
        <v>#DIV/0!</v>
      </c>
      <c r="H413" s="29" t="e">
        <f>IF($A413=$C$2,runs!O408/runs!M408,1/0)</f>
        <v>#DIV/0!</v>
      </c>
      <c r="I413" s="29" t="e">
        <f>IF($A413=$C$2,runs!AR408,1/0)</f>
        <v>#DIV/0!</v>
      </c>
    </row>
    <row r="414" spans="1:9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IF($A414=$C$2,runs!AT409,1/0)</f>
        <v>#DIV/0!</v>
      </c>
      <c r="E414" s="29" t="e">
        <f>IF($A414=$C$2,runs!AU409,1/0)</f>
        <v>#DIV/0!</v>
      </c>
      <c r="F414" s="29" t="e">
        <f>IF($A414=$C$2,runs!AX409,1/0)</f>
        <v>#DIV/0!</v>
      </c>
      <c r="G414" s="29" t="e">
        <f>IF($A414=$C$2,runs!AY409,1/0)</f>
        <v>#DIV/0!</v>
      </c>
      <c r="H414" s="29" t="e">
        <f>IF($A414=$C$2,runs!O409/runs!M409,1/0)</f>
        <v>#DIV/0!</v>
      </c>
      <c r="I414" s="29" t="e">
        <f>IF($A414=$C$2,runs!AR409,1/0)</f>
        <v>#DIV/0!</v>
      </c>
    </row>
    <row r="415" spans="1:9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IF($A415=$C$2,runs!AT410,1/0)</f>
        <v>#DIV/0!</v>
      </c>
      <c r="E415" s="29" t="e">
        <f>IF($A415=$C$2,runs!AU410,1/0)</f>
        <v>#DIV/0!</v>
      </c>
      <c r="F415" s="29" t="e">
        <f>IF($A415=$C$2,runs!AX410,1/0)</f>
        <v>#DIV/0!</v>
      </c>
      <c r="G415" s="29" t="e">
        <f>IF($A415=$C$2,runs!AY410,1/0)</f>
        <v>#DIV/0!</v>
      </c>
      <c r="H415" s="29" t="e">
        <f>IF($A415=$C$2,runs!O410/runs!M410,1/0)</f>
        <v>#DIV/0!</v>
      </c>
      <c r="I415" s="29" t="e">
        <f>IF($A415=$C$2,runs!AR410,1/0)</f>
        <v>#DIV/0!</v>
      </c>
    </row>
    <row r="416" spans="1:9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IF($A416=$C$2,runs!AT411,1/0)</f>
        <v>#DIV/0!</v>
      </c>
      <c r="E416" s="29" t="e">
        <f>IF($A416=$C$2,runs!AU411,1/0)</f>
        <v>#DIV/0!</v>
      </c>
      <c r="F416" s="29" t="e">
        <f>IF($A416=$C$2,runs!AX411,1/0)</f>
        <v>#DIV/0!</v>
      </c>
      <c r="G416" s="29" t="e">
        <f>IF($A416=$C$2,runs!AY411,1/0)</f>
        <v>#DIV/0!</v>
      </c>
      <c r="H416" s="29" t="e">
        <f>IF($A416=$C$2,runs!O411/runs!M411,1/0)</f>
        <v>#DIV/0!</v>
      </c>
      <c r="I416" s="29" t="e">
        <f>IF($A416=$C$2,runs!AR411,1/0)</f>
        <v>#DIV/0!</v>
      </c>
    </row>
    <row r="417" spans="1:9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IF($A417=$C$2,runs!AT412,1/0)</f>
        <v>#DIV/0!</v>
      </c>
      <c r="E417" s="29" t="e">
        <f>IF($A417=$C$2,runs!AU412,1/0)</f>
        <v>#DIV/0!</v>
      </c>
      <c r="F417" s="29" t="e">
        <f>IF($A417=$C$2,runs!AX412,1/0)</f>
        <v>#DIV/0!</v>
      </c>
      <c r="G417" s="29" t="e">
        <f>IF($A417=$C$2,runs!AY412,1/0)</f>
        <v>#DIV/0!</v>
      </c>
      <c r="H417" s="29" t="e">
        <f>IF($A417=$C$2,runs!O412/runs!M412,1/0)</f>
        <v>#DIV/0!</v>
      </c>
      <c r="I417" s="29" t="e">
        <f>IF($A417=$C$2,runs!AR412,1/0)</f>
        <v>#DIV/0!</v>
      </c>
    </row>
    <row r="418" spans="1:9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IF($A418=$C$2,runs!AT413,1/0)</f>
        <v>#DIV/0!</v>
      </c>
      <c r="E418" s="29" t="e">
        <f>IF($A418=$C$2,runs!AU413,1/0)</f>
        <v>#DIV/0!</v>
      </c>
      <c r="F418" s="29" t="e">
        <f>IF($A418=$C$2,runs!AX413,1/0)</f>
        <v>#DIV/0!</v>
      </c>
      <c r="G418" s="29" t="e">
        <f>IF($A418=$C$2,runs!AY413,1/0)</f>
        <v>#DIV/0!</v>
      </c>
      <c r="H418" s="29" t="e">
        <f>IF($A418=$C$2,runs!O413/runs!M413,1/0)</f>
        <v>#DIV/0!</v>
      </c>
      <c r="I418" s="29" t="e">
        <f>IF($A418=$C$2,runs!AR413,1/0)</f>
        <v>#DIV/0!</v>
      </c>
    </row>
    <row r="419" spans="1:9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IF($A419=$C$2,runs!AT414,1/0)</f>
        <v>#DIV/0!</v>
      </c>
      <c r="E419" s="29" t="e">
        <f>IF($A419=$C$2,runs!AU414,1/0)</f>
        <v>#DIV/0!</v>
      </c>
      <c r="F419" s="29" t="e">
        <f>IF($A419=$C$2,runs!AX414,1/0)</f>
        <v>#DIV/0!</v>
      </c>
      <c r="G419" s="29" t="e">
        <f>IF($A419=$C$2,runs!AY414,1/0)</f>
        <v>#DIV/0!</v>
      </c>
      <c r="H419" s="29" t="e">
        <f>IF($A419=$C$2,runs!O414/runs!M414,1/0)</f>
        <v>#DIV/0!</v>
      </c>
      <c r="I419" s="29" t="e">
        <f>IF($A419=$C$2,runs!AR414,1/0)</f>
        <v>#DIV/0!</v>
      </c>
    </row>
    <row r="420" spans="1:9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IF($A420=$C$2,runs!AT415,1/0)</f>
        <v>#DIV/0!</v>
      </c>
      <c r="E420" s="29" t="e">
        <f>IF($A420=$C$2,runs!AU415,1/0)</f>
        <v>#DIV/0!</v>
      </c>
      <c r="F420" s="29" t="e">
        <f>IF($A420=$C$2,runs!AX415,1/0)</f>
        <v>#DIV/0!</v>
      </c>
      <c r="G420" s="29" t="e">
        <f>IF($A420=$C$2,runs!AY415,1/0)</f>
        <v>#DIV/0!</v>
      </c>
      <c r="H420" s="29" t="e">
        <f>IF($A420=$C$2,runs!O415/runs!M415,1/0)</f>
        <v>#DIV/0!</v>
      </c>
      <c r="I420" s="29" t="e">
        <f>IF($A420=$C$2,runs!AR415,1/0)</f>
        <v>#DIV/0!</v>
      </c>
    </row>
    <row r="421" spans="1:9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IF($A421=$C$2,runs!AT416,1/0)</f>
        <v>#DIV/0!</v>
      </c>
      <c r="E421" s="29" t="e">
        <f>IF($A421=$C$2,runs!AU416,1/0)</f>
        <v>#DIV/0!</v>
      </c>
      <c r="F421" s="29" t="e">
        <f>IF($A421=$C$2,runs!AX416,1/0)</f>
        <v>#DIV/0!</v>
      </c>
      <c r="G421" s="29" t="e">
        <f>IF($A421=$C$2,runs!AY416,1/0)</f>
        <v>#DIV/0!</v>
      </c>
      <c r="H421" s="29" t="e">
        <f>IF($A421=$C$2,runs!O416/runs!M416,1/0)</f>
        <v>#DIV/0!</v>
      </c>
      <c r="I421" s="29" t="e">
        <f>IF($A421=$C$2,runs!AR416,1/0)</f>
        <v>#DIV/0!</v>
      </c>
    </row>
    <row r="422" spans="1:9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IF($A422=$C$2,runs!AT417,1/0)</f>
        <v>#DIV/0!</v>
      </c>
      <c r="E422" s="29" t="e">
        <f>IF($A422=$C$2,runs!AU417,1/0)</f>
        <v>#DIV/0!</v>
      </c>
      <c r="F422" s="29" t="e">
        <f>IF($A422=$C$2,runs!AX417,1/0)</f>
        <v>#DIV/0!</v>
      </c>
      <c r="G422" s="29" t="e">
        <f>IF($A422=$C$2,runs!AY417,1/0)</f>
        <v>#DIV/0!</v>
      </c>
      <c r="H422" s="29" t="e">
        <f>IF($A422=$C$2,runs!O417/runs!M417,1/0)</f>
        <v>#DIV/0!</v>
      </c>
      <c r="I422" s="29" t="e">
        <f>IF($A422=$C$2,runs!AR417,1/0)</f>
        <v>#DIV/0!</v>
      </c>
    </row>
    <row r="423" spans="1:9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IF($A423=$C$2,runs!AT418,1/0)</f>
        <v>#DIV/0!</v>
      </c>
      <c r="E423" s="29" t="e">
        <f>IF($A423=$C$2,runs!AU418,1/0)</f>
        <v>#DIV/0!</v>
      </c>
      <c r="F423" s="29" t="e">
        <f>IF($A423=$C$2,runs!AX418,1/0)</f>
        <v>#DIV/0!</v>
      </c>
      <c r="G423" s="29" t="e">
        <f>IF($A423=$C$2,runs!AY418,1/0)</f>
        <v>#DIV/0!</v>
      </c>
      <c r="H423" s="29" t="e">
        <f>IF($A423=$C$2,runs!O418/runs!M418,1/0)</f>
        <v>#DIV/0!</v>
      </c>
      <c r="I423" s="29" t="e">
        <f>IF($A423=$C$2,runs!AR418,1/0)</f>
        <v>#DIV/0!</v>
      </c>
    </row>
    <row r="424" spans="1:9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IF($A424=$C$2,runs!AT419,1/0)</f>
        <v>#DIV/0!</v>
      </c>
      <c r="E424" s="29" t="e">
        <f>IF($A424=$C$2,runs!AU419,1/0)</f>
        <v>#DIV/0!</v>
      </c>
      <c r="F424" s="29" t="e">
        <f>IF($A424=$C$2,runs!AX419,1/0)</f>
        <v>#DIV/0!</v>
      </c>
      <c r="G424" s="29" t="e">
        <f>IF($A424=$C$2,runs!AY419,1/0)</f>
        <v>#DIV/0!</v>
      </c>
      <c r="H424" s="29" t="e">
        <f>IF($A424=$C$2,runs!O419/runs!M419,1/0)</f>
        <v>#DIV/0!</v>
      </c>
      <c r="I424" s="29" t="e">
        <f>IF($A424=$C$2,runs!AR419,1/0)</f>
        <v>#DIV/0!</v>
      </c>
    </row>
    <row r="425" spans="1:9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IF($A425=$C$2,runs!AT420,1/0)</f>
        <v>#DIV/0!</v>
      </c>
      <c r="E425" s="29" t="e">
        <f>IF($A425=$C$2,runs!AU420,1/0)</f>
        <v>#DIV/0!</v>
      </c>
      <c r="F425" s="29" t="e">
        <f>IF($A425=$C$2,runs!AX420,1/0)</f>
        <v>#DIV/0!</v>
      </c>
      <c r="G425" s="29" t="e">
        <f>IF($A425=$C$2,runs!AY420,1/0)</f>
        <v>#DIV/0!</v>
      </c>
      <c r="H425" s="29" t="e">
        <f>IF($A425=$C$2,runs!O420/runs!M420,1/0)</f>
        <v>#DIV/0!</v>
      </c>
      <c r="I425" s="29" t="e">
        <f>IF($A425=$C$2,runs!AR420,1/0)</f>
        <v>#DIV/0!</v>
      </c>
    </row>
    <row r="426" spans="1:9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IF($A426=$C$2,runs!AT421,1/0)</f>
        <v>#DIV/0!</v>
      </c>
      <c r="E426" s="29" t="e">
        <f>IF($A426=$C$2,runs!AU421,1/0)</f>
        <v>#DIV/0!</v>
      </c>
      <c r="F426" s="29" t="e">
        <f>IF($A426=$C$2,runs!AX421,1/0)</f>
        <v>#DIV/0!</v>
      </c>
      <c r="G426" s="29" t="e">
        <f>IF($A426=$C$2,runs!AY421,1/0)</f>
        <v>#DIV/0!</v>
      </c>
      <c r="H426" s="29" t="e">
        <f>IF($A426=$C$2,runs!O421/runs!M421,1/0)</f>
        <v>#DIV/0!</v>
      </c>
      <c r="I426" s="29" t="e">
        <f>IF($A426=$C$2,runs!AR421,1/0)</f>
        <v>#DIV/0!</v>
      </c>
    </row>
    <row r="427" spans="1:9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IF($A427=$C$2,runs!AT422,1/0)</f>
        <v>#DIV/0!</v>
      </c>
      <c r="E427" s="29" t="e">
        <f>IF($A427=$C$2,runs!AU422,1/0)</f>
        <v>#DIV/0!</v>
      </c>
      <c r="F427" s="29" t="e">
        <f>IF($A427=$C$2,runs!AX422,1/0)</f>
        <v>#DIV/0!</v>
      </c>
      <c r="G427" s="29" t="e">
        <f>IF($A427=$C$2,runs!AY422,1/0)</f>
        <v>#DIV/0!</v>
      </c>
      <c r="H427" s="29" t="e">
        <f>IF($A427=$C$2,runs!O422/runs!M422,1/0)</f>
        <v>#DIV/0!</v>
      </c>
      <c r="I427" s="29" t="e">
        <f>IF($A427=$C$2,runs!AR422,1/0)</f>
        <v>#DIV/0!</v>
      </c>
    </row>
    <row r="428" spans="1:9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IF($A428=$C$2,runs!AT423,1/0)</f>
        <v>#DIV/0!</v>
      </c>
      <c r="E428" s="29" t="e">
        <f>IF($A428=$C$2,runs!AU423,1/0)</f>
        <v>#DIV/0!</v>
      </c>
      <c r="F428" s="29" t="e">
        <f>IF($A428=$C$2,runs!AX423,1/0)</f>
        <v>#DIV/0!</v>
      </c>
      <c r="G428" s="29" t="e">
        <f>IF($A428=$C$2,runs!AY423,1/0)</f>
        <v>#DIV/0!</v>
      </c>
      <c r="H428" s="29" t="e">
        <f>IF($A428=$C$2,runs!O423/runs!M423,1/0)</f>
        <v>#DIV/0!</v>
      </c>
      <c r="I428" s="29" t="e">
        <f>IF($A428=$C$2,runs!AR423,1/0)</f>
        <v>#DIV/0!</v>
      </c>
    </row>
    <row r="429" spans="1:9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IF($A429=$C$2,runs!AT424,1/0)</f>
        <v>#DIV/0!</v>
      </c>
      <c r="E429" s="29" t="e">
        <f>IF($A429=$C$2,runs!AU424,1/0)</f>
        <v>#DIV/0!</v>
      </c>
      <c r="F429" s="29" t="e">
        <f>IF($A429=$C$2,runs!AX424,1/0)</f>
        <v>#DIV/0!</v>
      </c>
      <c r="G429" s="29" t="e">
        <f>IF($A429=$C$2,runs!AY424,1/0)</f>
        <v>#DIV/0!</v>
      </c>
      <c r="H429" s="29" t="e">
        <f>IF($A429=$C$2,runs!O424/runs!M424,1/0)</f>
        <v>#DIV/0!</v>
      </c>
      <c r="I429" s="29" t="e">
        <f>IF($A429=$C$2,runs!AR424,1/0)</f>
        <v>#DIV/0!</v>
      </c>
    </row>
    <row r="430" spans="1:9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IF($A430=$C$2,runs!AT425,1/0)</f>
        <v>#DIV/0!</v>
      </c>
      <c r="E430" s="29" t="e">
        <f>IF($A430=$C$2,runs!AU425,1/0)</f>
        <v>#DIV/0!</v>
      </c>
      <c r="F430" s="29" t="e">
        <f>IF($A430=$C$2,runs!AX425,1/0)</f>
        <v>#DIV/0!</v>
      </c>
      <c r="G430" s="29" t="e">
        <f>IF($A430=$C$2,runs!AY425,1/0)</f>
        <v>#DIV/0!</v>
      </c>
      <c r="H430" s="29" t="e">
        <f>IF($A430=$C$2,runs!O425/runs!M425,1/0)</f>
        <v>#DIV/0!</v>
      </c>
      <c r="I430" s="29" t="e">
        <f>IF($A430=$C$2,runs!AR425,1/0)</f>
        <v>#DIV/0!</v>
      </c>
    </row>
    <row r="431" spans="1:9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IF($A431=$C$2,runs!AT426,1/0)</f>
        <v>#DIV/0!</v>
      </c>
      <c r="E431" s="29" t="e">
        <f>IF($A431=$C$2,runs!AU426,1/0)</f>
        <v>#DIV/0!</v>
      </c>
      <c r="F431" s="29" t="e">
        <f>IF($A431=$C$2,runs!AX426,1/0)</f>
        <v>#DIV/0!</v>
      </c>
      <c r="G431" s="29" t="e">
        <f>IF($A431=$C$2,runs!AY426,1/0)</f>
        <v>#DIV/0!</v>
      </c>
      <c r="H431" s="29" t="e">
        <f>IF($A431=$C$2,runs!O426/runs!M426,1/0)</f>
        <v>#DIV/0!</v>
      </c>
      <c r="I431" s="29" t="e">
        <f>IF($A431=$C$2,runs!AR426,1/0)</f>
        <v>#DIV/0!</v>
      </c>
    </row>
    <row r="432" spans="1:9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IF($A432=$C$2,runs!AT427,1/0)</f>
        <v>#DIV/0!</v>
      </c>
      <c r="E432" s="29" t="e">
        <f>IF($A432=$C$2,runs!AU427,1/0)</f>
        <v>#DIV/0!</v>
      </c>
      <c r="F432" s="29" t="e">
        <f>IF($A432=$C$2,runs!AX427,1/0)</f>
        <v>#DIV/0!</v>
      </c>
      <c r="G432" s="29" t="e">
        <f>IF($A432=$C$2,runs!AY427,1/0)</f>
        <v>#DIV/0!</v>
      </c>
      <c r="H432" s="29" t="e">
        <f>IF($A432=$C$2,runs!O427/runs!M427,1/0)</f>
        <v>#DIV/0!</v>
      </c>
      <c r="I432" s="29" t="e">
        <f>IF($A432=$C$2,runs!AR427,1/0)</f>
        <v>#DIV/0!</v>
      </c>
    </row>
    <row r="433" spans="1:9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IF($A433=$C$2,runs!AT428,1/0)</f>
        <v>#DIV/0!</v>
      </c>
      <c r="E433" s="29" t="e">
        <f>IF($A433=$C$2,runs!AU428,1/0)</f>
        <v>#DIV/0!</v>
      </c>
      <c r="F433" s="29" t="e">
        <f>IF($A433=$C$2,runs!AX428,1/0)</f>
        <v>#DIV/0!</v>
      </c>
      <c r="G433" s="29" t="e">
        <f>IF($A433=$C$2,runs!AY428,1/0)</f>
        <v>#DIV/0!</v>
      </c>
      <c r="H433" s="29" t="e">
        <f>IF($A433=$C$2,runs!O428/runs!M428,1/0)</f>
        <v>#DIV/0!</v>
      </c>
      <c r="I433" s="29" t="e">
        <f>IF($A433=$C$2,runs!AR428,1/0)</f>
        <v>#DIV/0!</v>
      </c>
    </row>
    <row r="434" spans="1:9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IF($A434=$C$2,runs!AT429,1/0)</f>
        <v>#DIV/0!</v>
      </c>
      <c r="E434" s="29" t="e">
        <f>IF($A434=$C$2,runs!AU429,1/0)</f>
        <v>#DIV/0!</v>
      </c>
      <c r="F434" s="29" t="e">
        <f>IF($A434=$C$2,runs!AX429,1/0)</f>
        <v>#DIV/0!</v>
      </c>
      <c r="G434" s="29" t="e">
        <f>IF($A434=$C$2,runs!AY429,1/0)</f>
        <v>#DIV/0!</v>
      </c>
      <c r="H434" s="29" t="e">
        <f>IF($A434=$C$2,runs!O429/runs!M429,1/0)</f>
        <v>#DIV/0!</v>
      </c>
      <c r="I434" s="29" t="e">
        <f>IF($A434=$C$2,runs!AR429,1/0)</f>
        <v>#DIV/0!</v>
      </c>
    </row>
    <row r="435" spans="1:9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IF($A435=$C$2,runs!AT430,1/0)</f>
        <v>#DIV/0!</v>
      </c>
      <c r="E435" s="29" t="e">
        <f>IF($A435=$C$2,runs!AU430,1/0)</f>
        <v>#DIV/0!</v>
      </c>
      <c r="F435" s="29" t="e">
        <f>IF($A435=$C$2,runs!AX430,1/0)</f>
        <v>#DIV/0!</v>
      </c>
      <c r="G435" s="29" t="e">
        <f>IF($A435=$C$2,runs!AY430,1/0)</f>
        <v>#DIV/0!</v>
      </c>
      <c r="H435" s="29" t="e">
        <f>IF($A435=$C$2,runs!O430/runs!M430,1/0)</f>
        <v>#DIV/0!</v>
      </c>
      <c r="I435" s="29" t="e">
        <f>IF($A435=$C$2,runs!AR430,1/0)</f>
        <v>#DIV/0!</v>
      </c>
    </row>
    <row r="436" spans="1:9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IF($A436=$C$2,runs!AT431,1/0)</f>
        <v>#DIV/0!</v>
      </c>
      <c r="E436" s="29" t="e">
        <f>IF($A436=$C$2,runs!AU431,1/0)</f>
        <v>#DIV/0!</v>
      </c>
      <c r="F436" s="29" t="e">
        <f>IF($A436=$C$2,runs!AX431,1/0)</f>
        <v>#DIV/0!</v>
      </c>
      <c r="G436" s="29" t="e">
        <f>IF($A436=$C$2,runs!AY431,1/0)</f>
        <v>#DIV/0!</v>
      </c>
      <c r="H436" s="29" t="e">
        <f>IF($A436=$C$2,runs!O431/runs!M431,1/0)</f>
        <v>#DIV/0!</v>
      </c>
      <c r="I436" s="29" t="e">
        <f>IF($A436=$C$2,runs!AR431,1/0)</f>
        <v>#DIV/0!</v>
      </c>
    </row>
    <row r="437" spans="1:9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IF($A437=$C$2,runs!AT432,1/0)</f>
        <v>#DIV/0!</v>
      </c>
      <c r="E437" s="29" t="e">
        <f>IF($A437=$C$2,runs!AU432,1/0)</f>
        <v>#DIV/0!</v>
      </c>
      <c r="F437" s="29" t="e">
        <f>IF($A437=$C$2,runs!AX432,1/0)</f>
        <v>#DIV/0!</v>
      </c>
      <c r="G437" s="29" t="e">
        <f>IF($A437=$C$2,runs!AY432,1/0)</f>
        <v>#DIV/0!</v>
      </c>
      <c r="H437" s="29" t="e">
        <f>IF($A437=$C$2,runs!O432/runs!M432,1/0)</f>
        <v>#DIV/0!</v>
      </c>
      <c r="I437" s="29" t="e">
        <f>IF($A437=$C$2,runs!AR432,1/0)</f>
        <v>#DIV/0!</v>
      </c>
    </row>
    <row r="438" spans="1:9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IF($A438=$C$2,runs!AT433,1/0)</f>
        <v>#DIV/0!</v>
      </c>
      <c r="E438" s="29" t="e">
        <f>IF($A438=$C$2,runs!AU433,1/0)</f>
        <v>#DIV/0!</v>
      </c>
      <c r="F438" s="29" t="e">
        <f>IF($A438=$C$2,runs!AX433,1/0)</f>
        <v>#DIV/0!</v>
      </c>
      <c r="G438" s="29" t="e">
        <f>IF($A438=$C$2,runs!AY433,1/0)</f>
        <v>#DIV/0!</v>
      </c>
      <c r="H438" s="29" t="e">
        <f>IF($A438=$C$2,runs!O433/runs!M433,1/0)</f>
        <v>#DIV/0!</v>
      </c>
      <c r="I438" s="29" t="e">
        <f>IF($A438=$C$2,runs!AR433,1/0)</f>
        <v>#DIV/0!</v>
      </c>
    </row>
    <row r="439" spans="1:9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IF($A439=$C$2,runs!AT434,1/0)</f>
        <v>#DIV/0!</v>
      </c>
      <c r="E439" s="29" t="e">
        <f>IF($A439=$C$2,runs!AU434,1/0)</f>
        <v>#DIV/0!</v>
      </c>
      <c r="F439" s="29" t="e">
        <f>IF($A439=$C$2,runs!AX434,1/0)</f>
        <v>#DIV/0!</v>
      </c>
      <c r="G439" s="29" t="e">
        <f>IF($A439=$C$2,runs!AY434,1/0)</f>
        <v>#DIV/0!</v>
      </c>
      <c r="H439" s="29" t="e">
        <f>IF($A439=$C$2,runs!O434/runs!M434,1/0)</f>
        <v>#DIV/0!</v>
      </c>
      <c r="I439" s="29" t="e">
        <f>IF($A439=$C$2,runs!AR434,1/0)</f>
        <v>#DIV/0!</v>
      </c>
    </row>
    <row r="440" spans="1:9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IF($A440=$C$2,runs!AT435,1/0)</f>
        <v>#DIV/0!</v>
      </c>
      <c r="E440" s="29" t="e">
        <f>IF($A440=$C$2,runs!AU435,1/0)</f>
        <v>#DIV/0!</v>
      </c>
      <c r="F440" s="29" t="e">
        <f>IF($A440=$C$2,runs!AX435,1/0)</f>
        <v>#DIV/0!</v>
      </c>
      <c r="G440" s="29" t="e">
        <f>IF($A440=$C$2,runs!AY435,1/0)</f>
        <v>#DIV/0!</v>
      </c>
      <c r="H440" s="29" t="e">
        <f>IF($A440=$C$2,runs!O435/runs!M435,1/0)</f>
        <v>#DIV/0!</v>
      </c>
      <c r="I440" s="29" t="e">
        <f>IF($A440=$C$2,runs!AR435,1/0)</f>
        <v>#DIV/0!</v>
      </c>
    </row>
    <row r="441" spans="1:9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IF($A441=$C$2,runs!AT436,1/0)</f>
        <v>#DIV/0!</v>
      </c>
      <c r="E441" s="29" t="e">
        <f>IF($A441=$C$2,runs!AU436,1/0)</f>
        <v>#DIV/0!</v>
      </c>
      <c r="F441" s="29" t="e">
        <f>IF($A441=$C$2,runs!AX436,1/0)</f>
        <v>#DIV/0!</v>
      </c>
      <c r="G441" s="29" t="e">
        <f>IF($A441=$C$2,runs!AY436,1/0)</f>
        <v>#DIV/0!</v>
      </c>
      <c r="H441" s="29" t="e">
        <f>IF($A441=$C$2,runs!O436/runs!M436,1/0)</f>
        <v>#DIV/0!</v>
      </c>
      <c r="I441" s="29" t="e">
        <f>IF($A441=$C$2,runs!AR436,1/0)</f>
        <v>#DIV/0!</v>
      </c>
    </row>
    <row r="442" spans="1:9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IF($A442=$C$2,runs!AT437,1/0)</f>
        <v>#DIV/0!</v>
      </c>
      <c r="E442" s="29" t="e">
        <f>IF($A442=$C$2,runs!AU437,1/0)</f>
        <v>#DIV/0!</v>
      </c>
      <c r="F442" s="29" t="e">
        <f>IF($A442=$C$2,runs!AX437,1/0)</f>
        <v>#DIV/0!</v>
      </c>
      <c r="G442" s="29" t="e">
        <f>IF($A442=$C$2,runs!AY437,1/0)</f>
        <v>#DIV/0!</v>
      </c>
      <c r="H442" s="29" t="e">
        <f>IF($A442=$C$2,runs!O437/runs!M437,1/0)</f>
        <v>#DIV/0!</v>
      </c>
      <c r="I442" s="29" t="e">
        <f>IF($A442=$C$2,runs!AR437,1/0)</f>
        <v>#DIV/0!</v>
      </c>
    </row>
    <row r="443" spans="1:9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IF($A443=$C$2,runs!AT438,1/0)</f>
        <v>#DIV/0!</v>
      </c>
      <c r="E443" s="29" t="e">
        <f>IF($A443=$C$2,runs!AU438,1/0)</f>
        <v>#DIV/0!</v>
      </c>
      <c r="F443" s="29" t="e">
        <f>IF($A443=$C$2,runs!AX438,1/0)</f>
        <v>#DIV/0!</v>
      </c>
      <c r="G443" s="29" t="e">
        <f>IF($A443=$C$2,runs!AY438,1/0)</f>
        <v>#DIV/0!</v>
      </c>
      <c r="H443" s="29" t="e">
        <f>IF($A443=$C$2,runs!O438/runs!M438,1/0)</f>
        <v>#DIV/0!</v>
      </c>
      <c r="I443" s="29" t="e">
        <f>IF($A443=$C$2,runs!AR438,1/0)</f>
        <v>#DIV/0!</v>
      </c>
    </row>
    <row r="444" spans="1:9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IF($A444=$C$2,runs!AT439,1/0)</f>
        <v>#DIV/0!</v>
      </c>
      <c r="E444" s="29" t="e">
        <f>IF($A444=$C$2,runs!AU439,1/0)</f>
        <v>#DIV/0!</v>
      </c>
      <c r="F444" s="29" t="e">
        <f>IF($A444=$C$2,runs!AX439,1/0)</f>
        <v>#DIV/0!</v>
      </c>
      <c r="G444" s="29" t="e">
        <f>IF($A444=$C$2,runs!AY439,1/0)</f>
        <v>#DIV/0!</v>
      </c>
      <c r="H444" s="29" t="e">
        <f>IF($A444=$C$2,runs!O439/runs!M439,1/0)</f>
        <v>#DIV/0!</v>
      </c>
      <c r="I444" s="29" t="e">
        <f>IF($A444=$C$2,runs!AR439,1/0)</f>
        <v>#DIV/0!</v>
      </c>
    </row>
    <row r="445" spans="1:9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IF($A445=$C$2,runs!AT440,1/0)</f>
        <v>#DIV/0!</v>
      </c>
      <c r="E445" s="29" t="e">
        <f>IF($A445=$C$2,runs!AU440,1/0)</f>
        <v>#DIV/0!</v>
      </c>
      <c r="F445" s="29" t="e">
        <f>IF($A445=$C$2,runs!AX440,1/0)</f>
        <v>#DIV/0!</v>
      </c>
      <c r="G445" s="29" t="e">
        <f>IF($A445=$C$2,runs!AY440,1/0)</f>
        <v>#DIV/0!</v>
      </c>
      <c r="H445" s="29" t="e">
        <f>IF($A445=$C$2,runs!O440/runs!M440,1/0)</f>
        <v>#DIV/0!</v>
      </c>
      <c r="I445" s="29" t="e">
        <f>IF($A445=$C$2,runs!AR440,1/0)</f>
        <v>#DIV/0!</v>
      </c>
    </row>
    <row r="446" spans="1:9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IF($A446=$C$2,runs!AT441,1/0)</f>
        <v>#DIV/0!</v>
      </c>
      <c r="E446" s="29" t="e">
        <f>IF($A446=$C$2,runs!AU441,1/0)</f>
        <v>#DIV/0!</v>
      </c>
      <c r="F446" s="29" t="e">
        <f>IF($A446=$C$2,runs!AX441,1/0)</f>
        <v>#DIV/0!</v>
      </c>
      <c r="G446" s="29" t="e">
        <f>IF($A446=$C$2,runs!AY441,1/0)</f>
        <v>#DIV/0!</v>
      </c>
      <c r="H446" s="29" t="e">
        <f>IF($A446=$C$2,runs!O441/runs!M441,1/0)</f>
        <v>#DIV/0!</v>
      </c>
      <c r="I446" s="29" t="e">
        <f>IF($A446=$C$2,runs!AR441,1/0)</f>
        <v>#DIV/0!</v>
      </c>
    </row>
    <row r="447" spans="1:9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IF($A447=$C$2,runs!AT442,1/0)</f>
        <v>#DIV/0!</v>
      </c>
      <c r="E447" s="29" t="e">
        <f>IF($A447=$C$2,runs!AU442,1/0)</f>
        <v>#DIV/0!</v>
      </c>
      <c r="F447" s="29" t="e">
        <f>IF($A447=$C$2,runs!AX442,1/0)</f>
        <v>#DIV/0!</v>
      </c>
      <c r="G447" s="29" t="e">
        <f>IF($A447=$C$2,runs!AY442,1/0)</f>
        <v>#DIV/0!</v>
      </c>
      <c r="H447" s="29" t="e">
        <f>IF($A447=$C$2,runs!O442/runs!M442,1/0)</f>
        <v>#DIV/0!</v>
      </c>
      <c r="I447" s="29" t="e">
        <f>IF($A447=$C$2,runs!AR442,1/0)</f>
        <v>#DIV/0!</v>
      </c>
    </row>
    <row r="448" spans="1:9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IF($A448=$C$2,runs!AT443,1/0)</f>
        <v>#DIV/0!</v>
      </c>
      <c r="E448" s="29" t="e">
        <f>IF($A448=$C$2,runs!AU443,1/0)</f>
        <v>#DIV/0!</v>
      </c>
      <c r="F448" s="29" t="e">
        <f>IF($A448=$C$2,runs!AX443,1/0)</f>
        <v>#DIV/0!</v>
      </c>
      <c r="G448" s="29" t="e">
        <f>IF($A448=$C$2,runs!AY443,1/0)</f>
        <v>#DIV/0!</v>
      </c>
      <c r="H448" s="29" t="e">
        <f>IF($A448=$C$2,runs!O443/runs!M443,1/0)</f>
        <v>#DIV/0!</v>
      </c>
      <c r="I448" s="29" t="e">
        <f>IF($A448=$C$2,runs!AR443,1/0)</f>
        <v>#DIV/0!</v>
      </c>
    </row>
    <row r="449" spans="1:9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IF($A449=$C$2,runs!AT444,1/0)</f>
        <v>#DIV/0!</v>
      </c>
      <c r="E449" s="29" t="e">
        <f>IF($A449=$C$2,runs!AU444,1/0)</f>
        <v>#DIV/0!</v>
      </c>
      <c r="F449" s="29" t="e">
        <f>IF($A449=$C$2,runs!AX444,1/0)</f>
        <v>#DIV/0!</v>
      </c>
      <c r="G449" s="29" t="e">
        <f>IF($A449=$C$2,runs!AY444,1/0)</f>
        <v>#DIV/0!</v>
      </c>
      <c r="H449" s="29" t="e">
        <f>IF($A449=$C$2,runs!O444/runs!M444,1/0)</f>
        <v>#DIV/0!</v>
      </c>
      <c r="I449" s="29" t="e">
        <f>IF($A449=$C$2,runs!AR444,1/0)</f>
        <v>#DIV/0!</v>
      </c>
    </row>
    <row r="450" spans="1:9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IF($A450=$C$2,runs!AT445,1/0)</f>
        <v>#DIV/0!</v>
      </c>
      <c r="E450" s="29" t="e">
        <f>IF($A450=$C$2,runs!AU445,1/0)</f>
        <v>#DIV/0!</v>
      </c>
      <c r="F450" s="29" t="e">
        <f>IF($A450=$C$2,runs!AX445,1/0)</f>
        <v>#DIV/0!</v>
      </c>
      <c r="G450" s="29" t="e">
        <f>IF($A450=$C$2,runs!AY445,1/0)</f>
        <v>#DIV/0!</v>
      </c>
      <c r="H450" s="29" t="e">
        <f>IF($A450=$C$2,runs!O445/runs!M445,1/0)</f>
        <v>#DIV/0!</v>
      </c>
      <c r="I450" s="29" t="e">
        <f>IF($A450=$C$2,runs!AR445,1/0)</f>
        <v>#DIV/0!</v>
      </c>
    </row>
    <row r="451" spans="1:9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IF($A451=$C$2,runs!AT446,1/0)</f>
        <v>#DIV/0!</v>
      </c>
      <c r="E451" s="29" t="e">
        <f>IF($A451=$C$2,runs!AU446,1/0)</f>
        <v>#DIV/0!</v>
      </c>
      <c r="F451" s="29" t="e">
        <f>IF($A451=$C$2,runs!AX446,1/0)</f>
        <v>#DIV/0!</v>
      </c>
      <c r="G451" s="29" t="e">
        <f>IF($A451=$C$2,runs!AY446,1/0)</f>
        <v>#DIV/0!</v>
      </c>
      <c r="H451" s="29" t="e">
        <f>IF($A451=$C$2,runs!O446/runs!M446,1/0)</f>
        <v>#DIV/0!</v>
      </c>
      <c r="I451" s="29" t="e">
        <f>IF($A451=$C$2,runs!AR446,1/0)</f>
        <v>#DIV/0!</v>
      </c>
    </row>
    <row r="452" spans="1:9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IF($A452=$C$2,runs!AT447,1/0)</f>
        <v>#DIV/0!</v>
      </c>
      <c r="E452" s="29" t="e">
        <f>IF($A452=$C$2,runs!AU447,1/0)</f>
        <v>#DIV/0!</v>
      </c>
      <c r="F452" s="29" t="e">
        <f>IF($A452=$C$2,runs!AX447,1/0)</f>
        <v>#DIV/0!</v>
      </c>
      <c r="G452" s="29" t="e">
        <f>IF($A452=$C$2,runs!AY447,1/0)</f>
        <v>#DIV/0!</v>
      </c>
      <c r="H452" s="29" t="e">
        <f>IF($A452=$C$2,runs!O447/runs!M447,1/0)</f>
        <v>#DIV/0!</v>
      </c>
      <c r="I452" s="29" t="e">
        <f>IF($A452=$C$2,runs!AR447,1/0)</f>
        <v>#DIV/0!</v>
      </c>
    </row>
    <row r="453" spans="1:9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IF($A453=$C$2,runs!AT448,1/0)</f>
        <v>#DIV/0!</v>
      </c>
      <c r="E453" s="29" t="e">
        <f>IF($A453=$C$2,runs!AU448,1/0)</f>
        <v>#DIV/0!</v>
      </c>
      <c r="F453" s="29" t="e">
        <f>IF($A453=$C$2,runs!AX448,1/0)</f>
        <v>#DIV/0!</v>
      </c>
      <c r="G453" s="29" t="e">
        <f>IF($A453=$C$2,runs!AY448,1/0)</f>
        <v>#DIV/0!</v>
      </c>
      <c r="H453" s="29" t="e">
        <f>IF($A453=$C$2,runs!O448/runs!M448,1/0)</f>
        <v>#DIV/0!</v>
      </c>
      <c r="I453" s="29" t="e">
        <f>IF($A453=$C$2,runs!AR448,1/0)</f>
        <v>#DIV/0!</v>
      </c>
    </row>
    <row r="454" spans="1:9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IF($A454=$C$2,runs!AT449,1/0)</f>
        <v>#DIV/0!</v>
      </c>
      <c r="E454" s="29" t="e">
        <f>IF($A454=$C$2,runs!AU449,1/0)</f>
        <v>#DIV/0!</v>
      </c>
      <c r="F454" s="29" t="e">
        <f>IF($A454=$C$2,runs!AX449,1/0)</f>
        <v>#DIV/0!</v>
      </c>
      <c r="G454" s="29" t="e">
        <f>IF($A454=$C$2,runs!AY449,1/0)</f>
        <v>#DIV/0!</v>
      </c>
      <c r="H454" s="29" t="e">
        <f>IF($A454=$C$2,runs!O449/runs!M449,1/0)</f>
        <v>#DIV/0!</v>
      </c>
      <c r="I454" s="29" t="e">
        <f>IF($A454=$C$2,runs!AR449,1/0)</f>
        <v>#DIV/0!</v>
      </c>
    </row>
    <row r="455" spans="1:9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IF($A455=$C$2,runs!AT450,1/0)</f>
        <v>#DIV/0!</v>
      </c>
      <c r="E455" s="29" t="e">
        <f>IF($A455=$C$2,runs!AU450,1/0)</f>
        <v>#DIV/0!</v>
      </c>
      <c r="F455" s="29" t="e">
        <f>IF($A455=$C$2,runs!AX450,1/0)</f>
        <v>#DIV/0!</v>
      </c>
      <c r="G455" s="29" t="e">
        <f>IF($A455=$C$2,runs!AY450,1/0)</f>
        <v>#DIV/0!</v>
      </c>
      <c r="H455" s="29" t="e">
        <f>IF($A455=$C$2,runs!O450/runs!M450,1/0)</f>
        <v>#DIV/0!</v>
      </c>
      <c r="I455" s="29" t="e">
        <f>IF($A455=$C$2,runs!AR450,1/0)</f>
        <v>#DIV/0!</v>
      </c>
    </row>
    <row r="456" spans="1:9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IF($A456=$C$2,runs!AT451,1/0)</f>
        <v>#DIV/0!</v>
      </c>
      <c r="E456" s="29" t="e">
        <f>IF($A456=$C$2,runs!AU451,1/0)</f>
        <v>#DIV/0!</v>
      </c>
      <c r="F456" s="29" t="e">
        <f>IF($A456=$C$2,runs!AX451,1/0)</f>
        <v>#DIV/0!</v>
      </c>
      <c r="G456" s="29" t="e">
        <f>IF($A456=$C$2,runs!AY451,1/0)</f>
        <v>#DIV/0!</v>
      </c>
      <c r="H456" s="29" t="e">
        <f>IF($A456=$C$2,runs!O451/runs!M451,1/0)</f>
        <v>#DIV/0!</v>
      </c>
      <c r="I456" s="29" t="e">
        <f>IF($A456=$C$2,runs!AR451,1/0)</f>
        <v>#DIV/0!</v>
      </c>
    </row>
    <row r="457" spans="1:9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IF($A457=$C$2,runs!AT452,1/0)</f>
        <v>#DIV/0!</v>
      </c>
      <c r="E457" s="29" t="e">
        <f>IF($A457=$C$2,runs!AU452,1/0)</f>
        <v>#DIV/0!</v>
      </c>
      <c r="F457" s="29" t="e">
        <f>IF($A457=$C$2,runs!AX452,1/0)</f>
        <v>#DIV/0!</v>
      </c>
      <c r="G457" s="29" t="e">
        <f>IF($A457=$C$2,runs!AY452,1/0)</f>
        <v>#DIV/0!</v>
      </c>
      <c r="H457" s="29" t="e">
        <f>IF($A457=$C$2,runs!O452/runs!M452,1/0)</f>
        <v>#DIV/0!</v>
      </c>
      <c r="I457" s="29" t="e">
        <f>IF($A457=$C$2,runs!AR452,1/0)</f>
        <v>#DIV/0!</v>
      </c>
    </row>
    <row r="458" spans="1:9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IF($A458=$C$2,runs!AT453,1/0)</f>
        <v>#DIV/0!</v>
      </c>
      <c r="E458" s="29" t="e">
        <f>IF($A458=$C$2,runs!AU453,1/0)</f>
        <v>#DIV/0!</v>
      </c>
      <c r="F458" s="29" t="e">
        <f>IF($A458=$C$2,runs!AX453,1/0)</f>
        <v>#DIV/0!</v>
      </c>
      <c r="G458" s="29" t="e">
        <f>IF($A458=$C$2,runs!AY453,1/0)</f>
        <v>#DIV/0!</v>
      </c>
      <c r="H458" s="29" t="e">
        <f>IF($A458=$C$2,runs!O453/runs!M453,1/0)</f>
        <v>#DIV/0!</v>
      </c>
      <c r="I458" s="29" t="e">
        <f>IF($A458=$C$2,runs!AR453,1/0)</f>
        <v>#DIV/0!</v>
      </c>
    </row>
    <row r="459" spans="1:9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IF($A459=$C$2,runs!AT454,1/0)</f>
        <v>#DIV/0!</v>
      </c>
      <c r="E459" s="29" t="e">
        <f>IF($A459=$C$2,runs!AU454,1/0)</f>
        <v>#DIV/0!</v>
      </c>
      <c r="F459" s="29" t="e">
        <f>IF($A459=$C$2,runs!AX454,1/0)</f>
        <v>#DIV/0!</v>
      </c>
      <c r="G459" s="29" t="e">
        <f>IF($A459=$C$2,runs!AY454,1/0)</f>
        <v>#DIV/0!</v>
      </c>
      <c r="H459" s="29" t="e">
        <f>IF($A459=$C$2,runs!O454/runs!M454,1/0)</f>
        <v>#DIV/0!</v>
      </c>
      <c r="I459" s="29" t="e">
        <f>IF($A459=$C$2,runs!AR454,1/0)</f>
        <v>#DIV/0!</v>
      </c>
    </row>
    <row r="460" spans="1:9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IF($A460=$C$2,runs!AT455,1/0)</f>
        <v>#DIV/0!</v>
      </c>
      <c r="E460" s="29" t="e">
        <f>IF($A460=$C$2,runs!AU455,1/0)</f>
        <v>#DIV/0!</v>
      </c>
      <c r="F460" s="29" t="e">
        <f>IF($A460=$C$2,runs!AX455,1/0)</f>
        <v>#DIV/0!</v>
      </c>
      <c r="G460" s="29" t="e">
        <f>IF($A460=$C$2,runs!AY455,1/0)</f>
        <v>#DIV/0!</v>
      </c>
      <c r="H460" s="29" t="e">
        <f>IF($A460=$C$2,runs!O455/runs!M455,1/0)</f>
        <v>#DIV/0!</v>
      </c>
      <c r="I460" s="29" t="e">
        <f>IF($A460=$C$2,runs!AR455,1/0)</f>
        <v>#DIV/0!</v>
      </c>
    </row>
    <row r="461" spans="1:9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IF($A461=$C$2,runs!AT456,1/0)</f>
        <v>#DIV/0!</v>
      </c>
      <c r="E461" s="29" t="e">
        <f>IF($A461=$C$2,runs!AU456,1/0)</f>
        <v>#DIV/0!</v>
      </c>
      <c r="F461" s="29" t="e">
        <f>IF($A461=$C$2,runs!AX456,1/0)</f>
        <v>#DIV/0!</v>
      </c>
      <c r="G461" s="29" t="e">
        <f>IF($A461=$C$2,runs!AY456,1/0)</f>
        <v>#DIV/0!</v>
      </c>
      <c r="H461" s="29" t="e">
        <f>IF($A461=$C$2,runs!O456/runs!M456,1/0)</f>
        <v>#DIV/0!</v>
      </c>
      <c r="I461" s="29" t="e">
        <f>IF($A461=$C$2,runs!AR456,1/0)</f>
        <v>#DIV/0!</v>
      </c>
    </row>
    <row r="462" spans="1:9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IF($A462=$C$2,runs!AT457,1/0)</f>
        <v>#DIV/0!</v>
      </c>
      <c r="E462" s="29" t="e">
        <f>IF($A462=$C$2,runs!AU457,1/0)</f>
        <v>#DIV/0!</v>
      </c>
      <c r="F462" s="29" t="e">
        <f>IF($A462=$C$2,runs!AX457,1/0)</f>
        <v>#DIV/0!</v>
      </c>
      <c r="G462" s="29" t="e">
        <f>IF($A462=$C$2,runs!AY457,1/0)</f>
        <v>#DIV/0!</v>
      </c>
      <c r="H462" s="29" t="e">
        <f>IF($A462=$C$2,runs!O457/runs!M457,1/0)</f>
        <v>#DIV/0!</v>
      </c>
      <c r="I462" s="29" t="e">
        <f>IF($A462=$C$2,runs!AR457,1/0)</f>
        <v>#DIV/0!</v>
      </c>
    </row>
    <row r="463" spans="1:9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IF($A463=$C$2,runs!AT458,1/0)</f>
        <v>#DIV/0!</v>
      </c>
      <c r="E463" s="29" t="e">
        <f>IF($A463=$C$2,runs!AU458,1/0)</f>
        <v>#DIV/0!</v>
      </c>
      <c r="F463" s="29" t="e">
        <f>IF($A463=$C$2,runs!AX458,1/0)</f>
        <v>#DIV/0!</v>
      </c>
      <c r="G463" s="29" t="e">
        <f>IF($A463=$C$2,runs!AY458,1/0)</f>
        <v>#DIV/0!</v>
      </c>
      <c r="H463" s="29" t="e">
        <f>IF($A463=$C$2,runs!O458/runs!M458,1/0)</f>
        <v>#DIV/0!</v>
      </c>
      <c r="I463" s="29" t="e">
        <f>IF($A463=$C$2,runs!AR458,1/0)</f>
        <v>#DIV/0!</v>
      </c>
    </row>
    <row r="464" spans="1:9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IF($A464=$C$2,runs!AT459,1/0)</f>
        <v>#DIV/0!</v>
      </c>
      <c r="E464" s="29" t="e">
        <f>IF($A464=$C$2,runs!AU459,1/0)</f>
        <v>#DIV/0!</v>
      </c>
      <c r="F464" s="29" t="e">
        <f>IF($A464=$C$2,runs!AX459,1/0)</f>
        <v>#DIV/0!</v>
      </c>
      <c r="G464" s="29" t="e">
        <f>IF($A464=$C$2,runs!AY459,1/0)</f>
        <v>#DIV/0!</v>
      </c>
      <c r="H464" s="29" t="e">
        <f>IF($A464=$C$2,runs!O459/runs!M459,1/0)</f>
        <v>#DIV/0!</v>
      </c>
      <c r="I464" s="29" t="e">
        <f>IF($A464=$C$2,runs!AR459,1/0)</f>
        <v>#DIV/0!</v>
      </c>
    </row>
    <row r="465" spans="1:9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IF($A465=$C$2,runs!AT460,1/0)</f>
        <v>#DIV/0!</v>
      </c>
      <c r="E465" s="29" t="e">
        <f>IF($A465=$C$2,runs!AU460,1/0)</f>
        <v>#DIV/0!</v>
      </c>
      <c r="F465" s="29" t="e">
        <f>IF($A465=$C$2,runs!AX460,1/0)</f>
        <v>#DIV/0!</v>
      </c>
      <c r="G465" s="29" t="e">
        <f>IF($A465=$C$2,runs!AY460,1/0)</f>
        <v>#DIV/0!</v>
      </c>
      <c r="H465" s="29" t="e">
        <f>IF($A465=$C$2,runs!O460/runs!M460,1/0)</f>
        <v>#DIV/0!</v>
      </c>
      <c r="I465" s="29" t="e">
        <f>IF($A465=$C$2,runs!AR460,1/0)</f>
        <v>#DIV/0!</v>
      </c>
    </row>
    <row r="466" spans="1:9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IF($A466=$C$2,runs!AT461,1/0)</f>
        <v>#DIV/0!</v>
      </c>
      <c r="E466" s="29" t="e">
        <f>IF($A466=$C$2,runs!AU461,1/0)</f>
        <v>#DIV/0!</v>
      </c>
      <c r="F466" s="29" t="e">
        <f>IF($A466=$C$2,runs!AX461,1/0)</f>
        <v>#DIV/0!</v>
      </c>
      <c r="G466" s="29" t="e">
        <f>IF($A466=$C$2,runs!AY461,1/0)</f>
        <v>#DIV/0!</v>
      </c>
      <c r="H466" s="29" t="e">
        <f>IF($A466=$C$2,runs!O461/runs!M461,1/0)</f>
        <v>#DIV/0!</v>
      </c>
      <c r="I466" s="29" t="e">
        <f>IF($A466=$C$2,runs!AR461,1/0)</f>
        <v>#DIV/0!</v>
      </c>
    </row>
    <row r="467" spans="1:9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IF($A467=$C$2,runs!AT462,1/0)</f>
        <v>#DIV/0!</v>
      </c>
      <c r="E467" s="29" t="e">
        <f>IF($A467=$C$2,runs!AU462,1/0)</f>
        <v>#DIV/0!</v>
      </c>
      <c r="F467" s="29" t="e">
        <f>IF($A467=$C$2,runs!AX462,1/0)</f>
        <v>#DIV/0!</v>
      </c>
      <c r="G467" s="29" t="e">
        <f>IF($A467=$C$2,runs!AY462,1/0)</f>
        <v>#DIV/0!</v>
      </c>
      <c r="H467" s="29" t="e">
        <f>IF($A467=$C$2,runs!O462/runs!M462,1/0)</f>
        <v>#DIV/0!</v>
      </c>
      <c r="I467" s="29" t="e">
        <f>IF($A467=$C$2,runs!AR462,1/0)</f>
        <v>#DIV/0!</v>
      </c>
    </row>
    <row r="468" spans="1:9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IF($A468=$C$2,runs!AT463,1/0)</f>
        <v>#DIV/0!</v>
      </c>
      <c r="E468" s="29" t="e">
        <f>IF($A468=$C$2,runs!AU463,1/0)</f>
        <v>#DIV/0!</v>
      </c>
      <c r="F468" s="29" t="e">
        <f>IF($A468=$C$2,runs!AX463,1/0)</f>
        <v>#DIV/0!</v>
      </c>
      <c r="G468" s="29" t="e">
        <f>IF($A468=$C$2,runs!AY463,1/0)</f>
        <v>#DIV/0!</v>
      </c>
      <c r="H468" s="29" t="e">
        <f>IF($A468=$C$2,runs!O463/runs!M463,1/0)</f>
        <v>#DIV/0!</v>
      </c>
      <c r="I468" s="29" t="e">
        <f>IF($A468=$C$2,runs!AR463,1/0)</f>
        <v>#DIV/0!</v>
      </c>
    </row>
    <row r="469" spans="1:9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IF($A469=$C$2,runs!AT464,1/0)</f>
        <v>#DIV/0!</v>
      </c>
      <c r="E469" s="29" t="e">
        <f>IF($A469=$C$2,runs!AU464,1/0)</f>
        <v>#DIV/0!</v>
      </c>
      <c r="F469" s="29" t="e">
        <f>IF($A469=$C$2,runs!AX464,1/0)</f>
        <v>#DIV/0!</v>
      </c>
      <c r="G469" s="29" t="e">
        <f>IF($A469=$C$2,runs!AY464,1/0)</f>
        <v>#DIV/0!</v>
      </c>
      <c r="H469" s="29" t="e">
        <f>IF($A469=$C$2,runs!O464/runs!M464,1/0)</f>
        <v>#DIV/0!</v>
      </c>
      <c r="I469" s="29" t="e">
        <f>IF($A469=$C$2,runs!AR464,1/0)</f>
        <v>#DIV/0!</v>
      </c>
    </row>
    <row r="470" spans="1:9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IF($A470=$C$2,runs!AT465,1/0)</f>
        <v>#DIV/0!</v>
      </c>
      <c r="E470" s="29" t="e">
        <f>IF($A470=$C$2,runs!AU465,1/0)</f>
        <v>#DIV/0!</v>
      </c>
      <c r="F470" s="29" t="e">
        <f>IF($A470=$C$2,runs!AX465,1/0)</f>
        <v>#DIV/0!</v>
      </c>
      <c r="G470" s="29" t="e">
        <f>IF($A470=$C$2,runs!AY465,1/0)</f>
        <v>#DIV/0!</v>
      </c>
      <c r="H470" s="29" t="e">
        <f>IF($A470=$C$2,runs!O465/runs!M465,1/0)</f>
        <v>#DIV/0!</v>
      </c>
      <c r="I470" s="29" t="e">
        <f>IF($A470=$C$2,runs!AR465,1/0)</f>
        <v>#DIV/0!</v>
      </c>
    </row>
    <row r="471" spans="1:9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IF($A471=$C$2,runs!AT466,1/0)</f>
        <v>#DIV/0!</v>
      </c>
      <c r="E471" s="29" t="e">
        <f>IF($A471=$C$2,runs!AU466,1/0)</f>
        <v>#DIV/0!</v>
      </c>
      <c r="F471" s="29" t="e">
        <f>IF($A471=$C$2,runs!AX466,1/0)</f>
        <v>#DIV/0!</v>
      </c>
      <c r="G471" s="29" t="e">
        <f>IF($A471=$C$2,runs!AY466,1/0)</f>
        <v>#DIV/0!</v>
      </c>
      <c r="H471" s="29" t="e">
        <f>IF($A471=$C$2,runs!O466/runs!M466,1/0)</f>
        <v>#DIV/0!</v>
      </c>
      <c r="I471" s="29" t="e">
        <f>IF($A471=$C$2,runs!AR466,1/0)</f>
        <v>#DIV/0!</v>
      </c>
    </row>
    <row r="472" spans="1:9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IF($A472=$C$2,runs!AT467,1/0)</f>
        <v>#DIV/0!</v>
      </c>
      <c r="E472" s="29" t="e">
        <f>IF($A472=$C$2,runs!AU467,1/0)</f>
        <v>#DIV/0!</v>
      </c>
      <c r="F472" s="29" t="e">
        <f>IF($A472=$C$2,runs!AX467,1/0)</f>
        <v>#DIV/0!</v>
      </c>
      <c r="G472" s="29" t="e">
        <f>IF($A472=$C$2,runs!AY467,1/0)</f>
        <v>#DIV/0!</v>
      </c>
      <c r="H472" s="29" t="e">
        <f>IF($A472=$C$2,runs!O467/runs!M467,1/0)</f>
        <v>#DIV/0!</v>
      </c>
      <c r="I472" s="29" t="e">
        <f>IF($A472=$C$2,runs!AR467,1/0)</f>
        <v>#DIV/0!</v>
      </c>
    </row>
    <row r="473" spans="1:9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IF($A473=$C$2,runs!AT468,1/0)</f>
        <v>#DIV/0!</v>
      </c>
      <c r="E473" s="29" t="e">
        <f>IF($A473=$C$2,runs!AU468,1/0)</f>
        <v>#DIV/0!</v>
      </c>
      <c r="F473" s="29" t="e">
        <f>IF($A473=$C$2,runs!AX468,1/0)</f>
        <v>#DIV/0!</v>
      </c>
      <c r="G473" s="29" t="e">
        <f>IF($A473=$C$2,runs!AY468,1/0)</f>
        <v>#DIV/0!</v>
      </c>
      <c r="H473" s="29" t="e">
        <f>IF($A473=$C$2,runs!O468/runs!M468,1/0)</f>
        <v>#DIV/0!</v>
      </c>
      <c r="I473" s="29" t="e">
        <f>IF($A473=$C$2,runs!AR468,1/0)</f>
        <v>#DIV/0!</v>
      </c>
    </row>
    <row r="474" spans="1:9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IF($A474=$C$2,runs!AT469,1/0)</f>
        <v>#DIV/0!</v>
      </c>
      <c r="E474" s="29" t="e">
        <f>IF($A474=$C$2,runs!AU469,1/0)</f>
        <v>#DIV/0!</v>
      </c>
      <c r="F474" s="29" t="e">
        <f>IF($A474=$C$2,runs!AX469,1/0)</f>
        <v>#DIV/0!</v>
      </c>
      <c r="G474" s="29" t="e">
        <f>IF($A474=$C$2,runs!AY469,1/0)</f>
        <v>#DIV/0!</v>
      </c>
      <c r="H474" s="29" t="e">
        <f>IF($A474=$C$2,runs!O469/runs!M469,1/0)</f>
        <v>#DIV/0!</v>
      </c>
      <c r="I474" s="29" t="e">
        <f>IF($A474=$C$2,runs!AR469,1/0)</f>
        <v>#DIV/0!</v>
      </c>
    </row>
    <row r="475" spans="1:9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IF($A475=$C$2,runs!AT470,1/0)</f>
        <v>#DIV/0!</v>
      </c>
      <c r="E475" s="29" t="e">
        <f>IF($A475=$C$2,runs!AU470,1/0)</f>
        <v>#DIV/0!</v>
      </c>
      <c r="F475" s="29" t="e">
        <f>IF($A475=$C$2,runs!AX470,1/0)</f>
        <v>#DIV/0!</v>
      </c>
      <c r="G475" s="29" t="e">
        <f>IF($A475=$C$2,runs!AY470,1/0)</f>
        <v>#DIV/0!</v>
      </c>
      <c r="H475" s="29" t="e">
        <f>IF($A475=$C$2,runs!O470/runs!M470,1/0)</f>
        <v>#DIV/0!</v>
      </c>
      <c r="I475" s="29" t="e">
        <f>IF($A475=$C$2,runs!AR470,1/0)</f>
        <v>#DIV/0!</v>
      </c>
    </row>
    <row r="476" spans="1:9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IF($A476=$C$2,runs!AT471,1/0)</f>
        <v>#DIV/0!</v>
      </c>
      <c r="E476" s="29" t="e">
        <f>IF($A476=$C$2,runs!AU471,1/0)</f>
        <v>#DIV/0!</v>
      </c>
      <c r="F476" s="29" t="e">
        <f>IF($A476=$C$2,runs!AX471,1/0)</f>
        <v>#DIV/0!</v>
      </c>
      <c r="G476" s="29" t="e">
        <f>IF($A476=$C$2,runs!AY471,1/0)</f>
        <v>#DIV/0!</v>
      </c>
      <c r="H476" s="29" t="e">
        <f>IF($A476=$C$2,runs!O471/runs!M471,1/0)</f>
        <v>#DIV/0!</v>
      </c>
      <c r="I476" s="29" t="e">
        <f>IF($A476=$C$2,runs!AR471,1/0)</f>
        <v>#DIV/0!</v>
      </c>
    </row>
    <row r="477" spans="1:9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IF($A477=$C$2,runs!AT472,1/0)</f>
        <v>#DIV/0!</v>
      </c>
      <c r="E477" s="29" t="e">
        <f>IF($A477=$C$2,runs!AU472,1/0)</f>
        <v>#DIV/0!</v>
      </c>
      <c r="F477" s="29" t="e">
        <f>IF($A477=$C$2,runs!AX472,1/0)</f>
        <v>#DIV/0!</v>
      </c>
      <c r="G477" s="29" t="e">
        <f>IF($A477=$C$2,runs!AY472,1/0)</f>
        <v>#DIV/0!</v>
      </c>
      <c r="H477" s="29" t="e">
        <f>IF($A477=$C$2,runs!O472/runs!M472,1/0)</f>
        <v>#DIV/0!</v>
      </c>
      <c r="I477" s="29" t="e">
        <f>IF($A477=$C$2,runs!AR472,1/0)</f>
        <v>#DIV/0!</v>
      </c>
    </row>
    <row r="478" spans="1:9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IF($A478=$C$2,runs!AT473,1/0)</f>
        <v>#DIV/0!</v>
      </c>
      <c r="E478" s="29" t="e">
        <f>IF($A478=$C$2,runs!AU473,1/0)</f>
        <v>#DIV/0!</v>
      </c>
      <c r="F478" s="29" t="e">
        <f>IF($A478=$C$2,runs!AX473,1/0)</f>
        <v>#DIV/0!</v>
      </c>
      <c r="G478" s="29" t="e">
        <f>IF($A478=$C$2,runs!AY473,1/0)</f>
        <v>#DIV/0!</v>
      </c>
      <c r="H478" s="29" t="e">
        <f>IF($A478=$C$2,runs!O473/runs!M473,1/0)</f>
        <v>#DIV/0!</v>
      </c>
      <c r="I478" s="29" t="e">
        <f>IF($A478=$C$2,runs!AR473,1/0)</f>
        <v>#DIV/0!</v>
      </c>
    </row>
    <row r="479" spans="1:9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IF($A479=$C$2,runs!AT474,1/0)</f>
        <v>#DIV/0!</v>
      </c>
      <c r="E479" s="29" t="e">
        <f>IF($A479=$C$2,runs!AU474,1/0)</f>
        <v>#DIV/0!</v>
      </c>
      <c r="F479" s="29" t="e">
        <f>IF($A479=$C$2,runs!AX474,1/0)</f>
        <v>#DIV/0!</v>
      </c>
      <c r="G479" s="29" t="e">
        <f>IF($A479=$C$2,runs!AY474,1/0)</f>
        <v>#DIV/0!</v>
      </c>
      <c r="H479" s="29" t="e">
        <f>IF($A479=$C$2,runs!O474/runs!M474,1/0)</f>
        <v>#DIV/0!</v>
      </c>
      <c r="I479" s="29" t="e">
        <f>IF($A479=$C$2,runs!AR474,1/0)</f>
        <v>#DIV/0!</v>
      </c>
    </row>
    <row r="480" spans="1:9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IF($A480=$C$2,runs!AT475,1/0)</f>
        <v>#DIV/0!</v>
      </c>
      <c r="E480" s="29" t="e">
        <f>IF($A480=$C$2,runs!AU475,1/0)</f>
        <v>#DIV/0!</v>
      </c>
      <c r="F480" s="29" t="e">
        <f>IF($A480=$C$2,runs!AX475,1/0)</f>
        <v>#DIV/0!</v>
      </c>
      <c r="G480" s="29" t="e">
        <f>IF($A480=$C$2,runs!AY475,1/0)</f>
        <v>#DIV/0!</v>
      </c>
      <c r="H480" s="29" t="e">
        <f>IF($A480=$C$2,runs!O475/runs!M475,1/0)</f>
        <v>#DIV/0!</v>
      </c>
      <c r="I480" s="29" t="e">
        <f>IF($A480=$C$2,runs!AR475,1/0)</f>
        <v>#DIV/0!</v>
      </c>
    </row>
    <row r="481" spans="1:9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IF($A481=$C$2,runs!AT476,1/0)</f>
        <v>#DIV/0!</v>
      </c>
      <c r="E481" s="29" t="e">
        <f>IF($A481=$C$2,runs!AU476,1/0)</f>
        <v>#DIV/0!</v>
      </c>
      <c r="F481" s="29" t="e">
        <f>IF($A481=$C$2,runs!AX476,1/0)</f>
        <v>#DIV/0!</v>
      </c>
      <c r="G481" s="29" t="e">
        <f>IF($A481=$C$2,runs!AY476,1/0)</f>
        <v>#DIV/0!</v>
      </c>
      <c r="H481" s="29" t="e">
        <f>IF($A481=$C$2,runs!O476/runs!M476,1/0)</f>
        <v>#DIV/0!</v>
      </c>
      <c r="I481" s="29" t="e">
        <f>IF($A481=$C$2,runs!AR476,1/0)</f>
        <v>#DIV/0!</v>
      </c>
    </row>
    <row r="482" spans="1:9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IF($A482=$C$2,runs!AT477,1/0)</f>
        <v>#DIV/0!</v>
      </c>
      <c r="E482" s="29" t="e">
        <f>IF($A482=$C$2,runs!AU477,1/0)</f>
        <v>#DIV/0!</v>
      </c>
      <c r="F482" s="29" t="e">
        <f>IF($A482=$C$2,runs!AX477,1/0)</f>
        <v>#DIV/0!</v>
      </c>
      <c r="G482" s="29" t="e">
        <f>IF($A482=$C$2,runs!AY477,1/0)</f>
        <v>#DIV/0!</v>
      </c>
      <c r="H482" s="29" t="e">
        <f>IF($A482=$C$2,runs!O477/runs!M477,1/0)</f>
        <v>#DIV/0!</v>
      </c>
      <c r="I482" s="29" t="e">
        <f>IF($A482=$C$2,runs!AR477,1/0)</f>
        <v>#DIV/0!</v>
      </c>
    </row>
    <row r="483" spans="1:9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IF($A483=$C$2,runs!AT478,1/0)</f>
        <v>#DIV/0!</v>
      </c>
      <c r="E483" s="29" t="e">
        <f>IF($A483=$C$2,runs!AU478,1/0)</f>
        <v>#DIV/0!</v>
      </c>
      <c r="F483" s="29" t="e">
        <f>IF($A483=$C$2,runs!AX478,1/0)</f>
        <v>#DIV/0!</v>
      </c>
      <c r="G483" s="29" t="e">
        <f>IF($A483=$C$2,runs!AY478,1/0)</f>
        <v>#DIV/0!</v>
      </c>
      <c r="H483" s="29" t="e">
        <f>IF($A483=$C$2,runs!O478/runs!M478,1/0)</f>
        <v>#DIV/0!</v>
      </c>
      <c r="I483" s="29" t="e">
        <f>IF($A483=$C$2,runs!AR478,1/0)</f>
        <v>#DIV/0!</v>
      </c>
    </row>
    <row r="484" spans="1:9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IF($A484=$C$2,runs!AT479,1/0)</f>
        <v>#DIV/0!</v>
      </c>
      <c r="E484" s="29" t="e">
        <f>IF($A484=$C$2,runs!AU479,1/0)</f>
        <v>#DIV/0!</v>
      </c>
      <c r="F484" s="29" t="e">
        <f>IF($A484=$C$2,runs!AX479,1/0)</f>
        <v>#DIV/0!</v>
      </c>
      <c r="G484" s="29" t="e">
        <f>IF($A484=$C$2,runs!AY479,1/0)</f>
        <v>#DIV/0!</v>
      </c>
      <c r="H484" s="29" t="e">
        <f>IF($A484=$C$2,runs!O479/runs!M479,1/0)</f>
        <v>#DIV/0!</v>
      </c>
      <c r="I484" s="29" t="e">
        <f>IF($A484=$C$2,runs!AR479,1/0)</f>
        <v>#DIV/0!</v>
      </c>
    </row>
    <row r="485" spans="1:9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IF($A485=$C$2,runs!AT480,1/0)</f>
        <v>#DIV/0!</v>
      </c>
      <c r="E485" s="29" t="e">
        <f>IF($A485=$C$2,runs!AU480,1/0)</f>
        <v>#DIV/0!</v>
      </c>
      <c r="F485" s="29" t="e">
        <f>IF($A485=$C$2,runs!AX480,1/0)</f>
        <v>#DIV/0!</v>
      </c>
      <c r="G485" s="29" t="e">
        <f>IF($A485=$C$2,runs!AY480,1/0)</f>
        <v>#DIV/0!</v>
      </c>
      <c r="H485" s="29" t="e">
        <f>IF($A485=$C$2,runs!O480/runs!M480,1/0)</f>
        <v>#DIV/0!</v>
      </c>
      <c r="I485" s="29" t="e">
        <f>IF($A485=$C$2,runs!AR480,1/0)</f>
        <v>#DIV/0!</v>
      </c>
    </row>
    <row r="486" spans="1:9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IF($A486=$C$2,runs!AT481,1/0)</f>
        <v>#DIV/0!</v>
      </c>
      <c r="E486" s="29" t="e">
        <f>IF($A486=$C$2,runs!AU481,1/0)</f>
        <v>#DIV/0!</v>
      </c>
      <c r="F486" s="29" t="e">
        <f>IF($A486=$C$2,runs!AX481,1/0)</f>
        <v>#DIV/0!</v>
      </c>
      <c r="G486" s="29" t="e">
        <f>IF($A486=$C$2,runs!AY481,1/0)</f>
        <v>#DIV/0!</v>
      </c>
      <c r="H486" s="29" t="e">
        <f>IF($A486=$C$2,runs!O481/runs!M481,1/0)</f>
        <v>#DIV/0!</v>
      </c>
      <c r="I486" s="29" t="e">
        <f>IF($A486=$C$2,runs!AR481,1/0)</f>
        <v>#DIV/0!</v>
      </c>
    </row>
    <row r="487" spans="1:9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IF($A487=$C$2,runs!AT482,1/0)</f>
        <v>#DIV/0!</v>
      </c>
      <c r="E487" s="29" t="e">
        <f>IF($A487=$C$2,runs!AU482,1/0)</f>
        <v>#DIV/0!</v>
      </c>
      <c r="F487" s="29" t="e">
        <f>IF($A487=$C$2,runs!AX482,1/0)</f>
        <v>#DIV/0!</v>
      </c>
      <c r="G487" s="29" t="e">
        <f>IF($A487=$C$2,runs!AY482,1/0)</f>
        <v>#DIV/0!</v>
      </c>
      <c r="H487" s="29" t="e">
        <f>IF($A487=$C$2,runs!O482/runs!M482,1/0)</f>
        <v>#DIV/0!</v>
      </c>
      <c r="I487" s="29" t="e">
        <f>IF($A487=$C$2,runs!AR482,1/0)</f>
        <v>#DIV/0!</v>
      </c>
    </row>
    <row r="488" spans="1:9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IF($A488=$C$2,runs!AT483,1/0)</f>
        <v>#DIV/0!</v>
      </c>
      <c r="E488" s="29" t="e">
        <f>IF($A488=$C$2,runs!AU483,1/0)</f>
        <v>#DIV/0!</v>
      </c>
      <c r="F488" s="29" t="e">
        <f>IF($A488=$C$2,runs!AX483,1/0)</f>
        <v>#DIV/0!</v>
      </c>
      <c r="G488" s="29" t="e">
        <f>IF($A488=$C$2,runs!AY483,1/0)</f>
        <v>#DIV/0!</v>
      </c>
      <c r="H488" s="29" t="e">
        <f>IF($A488=$C$2,runs!O483/runs!M483,1/0)</f>
        <v>#DIV/0!</v>
      </c>
      <c r="I488" s="29" t="e">
        <f>IF($A488=$C$2,runs!AR483,1/0)</f>
        <v>#DIV/0!</v>
      </c>
    </row>
    <row r="489" spans="1:9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IF($A489=$C$2,runs!AT484,1/0)</f>
        <v>#DIV/0!</v>
      </c>
      <c r="E489" s="29" t="e">
        <f>IF($A489=$C$2,runs!AU484,1/0)</f>
        <v>#DIV/0!</v>
      </c>
      <c r="F489" s="29" t="e">
        <f>IF($A489=$C$2,runs!AX484,1/0)</f>
        <v>#DIV/0!</v>
      </c>
      <c r="G489" s="29" t="e">
        <f>IF($A489=$C$2,runs!AY484,1/0)</f>
        <v>#DIV/0!</v>
      </c>
      <c r="H489" s="29" t="e">
        <f>IF($A489=$C$2,runs!O484/runs!M484,1/0)</f>
        <v>#DIV/0!</v>
      </c>
      <c r="I489" s="29" t="e">
        <f>IF($A489=$C$2,runs!AR484,1/0)</f>
        <v>#DIV/0!</v>
      </c>
    </row>
    <row r="490" spans="1:9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IF($A490=$C$2,runs!AT485,1/0)</f>
        <v>#DIV/0!</v>
      </c>
      <c r="E490" s="29" t="e">
        <f>IF($A490=$C$2,runs!AU485,1/0)</f>
        <v>#DIV/0!</v>
      </c>
      <c r="F490" s="29" t="e">
        <f>IF($A490=$C$2,runs!AX485,1/0)</f>
        <v>#DIV/0!</v>
      </c>
      <c r="G490" s="29" t="e">
        <f>IF($A490=$C$2,runs!AY485,1/0)</f>
        <v>#DIV/0!</v>
      </c>
      <c r="H490" s="29" t="e">
        <f>IF($A490=$C$2,runs!O485/runs!M485,1/0)</f>
        <v>#DIV/0!</v>
      </c>
      <c r="I490" s="29" t="e">
        <f>IF($A490=$C$2,runs!AR485,1/0)</f>
        <v>#DIV/0!</v>
      </c>
    </row>
    <row r="491" spans="1:9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IF($A491=$C$2,runs!AT486,1/0)</f>
        <v>#DIV/0!</v>
      </c>
      <c r="E491" s="29" t="e">
        <f>IF($A491=$C$2,runs!AU486,1/0)</f>
        <v>#DIV/0!</v>
      </c>
      <c r="F491" s="29" t="e">
        <f>IF($A491=$C$2,runs!AX486,1/0)</f>
        <v>#DIV/0!</v>
      </c>
      <c r="G491" s="29" t="e">
        <f>IF($A491=$C$2,runs!AY486,1/0)</f>
        <v>#DIV/0!</v>
      </c>
      <c r="H491" s="29" t="e">
        <f>IF($A491=$C$2,runs!O486/runs!M486,1/0)</f>
        <v>#DIV/0!</v>
      </c>
      <c r="I491" s="29" t="e">
        <f>IF($A491=$C$2,runs!AR486,1/0)</f>
        <v>#DIV/0!</v>
      </c>
    </row>
    <row r="492" spans="1:9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IF($A492=$C$2,runs!AT487,1/0)</f>
        <v>#DIV/0!</v>
      </c>
      <c r="E492" s="29" t="e">
        <f>IF($A492=$C$2,runs!AU487,1/0)</f>
        <v>#DIV/0!</v>
      </c>
      <c r="F492" s="29" t="e">
        <f>IF($A492=$C$2,runs!AX487,1/0)</f>
        <v>#DIV/0!</v>
      </c>
      <c r="G492" s="29" t="e">
        <f>IF($A492=$C$2,runs!AY487,1/0)</f>
        <v>#DIV/0!</v>
      </c>
      <c r="H492" s="29" t="e">
        <f>IF($A492=$C$2,runs!O487/runs!M487,1/0)</f>
        <v>#DIV/0!</v>
      </c>
      <c r="I492" s="29" t="e">
        <f>IF($A492=$C$2,runs!AR487,1/0)</f>
        <v>#DIV/0!</v>
      </c>
    </row>
    <row r="493" spans="1:9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IF($A493=$C$2,runs!AT488,1/0)</f>
        <v>#DIV/0!</v>
      </c>
      <c r="E493" s="29" t="e">
        <f>IF($A493=$C$2,runs!AU488,1/0)</f>
        <v>#DIV/0!</v>
      </c>
      <c r="F493" s="29" t="e">
        <f>IF($A493=$C$2,runs!AX488,1/0)</f>
        <v>#DIV/0!</v>
      </c>
      <c r="G493" s="29" t="e">
        <f>IF($A493=$C$2,runs!AY488,1/0)</f>
        <v>#DIV/0!</v>
      </c>
      <c r="H493" s="29" t="e">
        <f>IF($A493=$C$2,runs!O488/runs!M488,1/0)</f>
        <v>#DIV/0!</v>
      </c>
      <c r="I493" s="29" t="e">
        <f>IF($A493=$C$2,runs!AR488,1/0)</f>
        <v>#DIV/0!</v>
      </c>
    </row>
    <row r="494" spans="1:9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IF($A494=$C$2,runs!AT489,1/0)</f>
        <v>#DIV/0!</v>
      </c>
      <c r="E494" s="29" t="e">
        <f>IF($A494=$C$2,runs!AU489,1/0)</f>
        <v>#DIV/0!</v>
      </c>
      <c r="F494" s="29" t="e">
        <f>IF($A494=$C$2,runs!AX489,1/0)</f>
        <v>#DIV/0!</v>
      </c>
      <c r="G494" s="29" t="e">
        <f>IF($A494=$C$2,runs!AY489,1/0)</f>
        <v>#DIV/0!</v>
      </c>
      <c r="H494" s="29" t="e">
        <f>IF($A494=$C$2,runs!O489/runs!M489,1/0)</f>
        <v>#DIV/0!</v>
      </c>
      <c r="I494" s="29" t="e">
        <f>IF($A494=$C$2,runs!AR489,1/0)</f>
        <v>#DIV/0!</v>
      </c>
    </row>
    <row r="495" spans="1:9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IF($A495=$C$2,runs!AT490,1/0)</f>
        <v>#DIV/0!</v>
      </c>
      <c r="E495" s="29" t="e">
        <f>IF($A495=$C$2,runs!AU490,1/0)</f>
        <v>#DIV/0!</v>
      </c>
      <c r="F495" s="29" t="e">
        <f>IF($A495=$C$2,runs!AX490,1/0)</f>
        <v>#DIV/0!</v>
      </c>
      <c r="G495" s="29" t="e">
        <f>IF($A495=$C$2,runs!AY490,1/0)</f>
        <v>#DIV/0!</v>
      </c>
      <c r="H495" s="29" t="e">
        <f>IF($A495=$C$2,runs!O490/runs!M490,1/0)</f>
        <v>#DIV/0!</v>
      </c>
      <c r="I495" s="29" t="e">
        <f>IF($A495=$C$2,runs!AR490,1/0)</f>
        <v>#DIV/0!</v>
      </c>
    </row>
    <row r="496" spans="1:9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IF($A496=$C$2,runs!AT491,1/0)</f>
        <v>#DIV/0!</v>
      </c>
      <c r="E496" s="29" t="e">
        <f>IF($A496=$C$2,runs!AU491,1/0)</f>
        <v>#DIV/0!</v>
      </c>
      <c r="F496" s="29" t="e">
        <f>IF($A496=$C$2,runs!AX491,1/0)</f>
        <v>#DIV/0!</v>
      </c>
      <c r="G496" s="29" t="e">
        <f>IF($A496=$C$2,runs!AY491,1/0)</f>
        <v>#DIV/0!</v>
      </c>
      <c r="H496" s="29" t="e">
        <f>IF($A496=$C$2,runs!O491/runs!M491,1/0)</f>
        <v>#DIV/0!</v>
      </c>
      <c r="I496" s="29" t="e">
        <f>IF($A496=$C$2,runs!AR491,1/0)</f>
        <v>#DIV/0!</v>
      </c>
    </row>
    <row r="497" spans="1:9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IF($A497=$C$2,runs!AT492,1/0)</f>
        <v>#DIV/0!</v>
      </c>
      <c r="E497" s="29" t="e">
        <f>IF($A497=$C$2,runs!AU492,1/0)</f>
        <v>#DIV/0!</v>
      </c>
      <c r="F497" s="29" t="e">
        <f>IF($A497=$C$2,runs!AX492,1/0)</f>
        <v>#DIV/0!</v>
      </c>
      <c r="G497" s="29" t="e">
        <f>IF($A497=$C$2,runs!AY492,1/0)</f>
        <v>#DIV/0!</v>
      </c>
      <c r="H497" s="29" t="e">
        <f>IF($A497=$C$2,runs!O492/runs!M492,1/0)</f>
        <v>#DIV/0!</v>
      </c>
      <c r="I497" s="29" t="e">
        <f>IF($A497=$C$2,runs!AR492,1/0)</f>
        <v>#DIV/0!</v>
      </c>
    </row>
    <row r="498" spans="1:9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IF($A498=$C$2,runs!AT493,1/0)</f>
        <v>#DIV/0!</v>
      </c>
      <c r="E498" s="29" t="e">
        <f>IF($A498=$C$2,runs!AU493,1/0)</f>
        <v>#DIV/0!</v>
      </c>
      <c r="F498" s="29" t="e">
        <f>IF($A498=$C$2,runs!AX493,1/0)</f>
        <v>#DIV/0!</v>
      </c>
      <c r="G498" s="29" t="e">
        <f>IF($A498=$C$2,runs!AY493,1/0)</f>
        <v>#DIV/0!</v>
      </c>
      <c r="H498" s="29" t="e">
        <f>IF($A498=$C$2,runs!O493/runs!M493,1/0)</f>
        <v>#DIV/0!</v>
      </c>
      <c r="I498" s="29" t="e">
        <f>IF($A498=$C$2,runs!AR493,1/0)</f>
        <v>#DIV/0!</v>
      </c>
    </row>
    <row r="499" spans="1:9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IF($A499=$C$2,runs!AT494,1/0)</f>
        <v>#DIV/0!</v>
      </c>
      <c r="E499" s="29" t="e">
        <f>IF($A499=$C$2,runs!AU494,1/0)</f>
        <v>#DIV/0!</v>
      </c>
      <c r="F499" s="29" t="e">
        <f>IF($A499=$C$2,runs!AX494,1/0)</f>
        <v>#DIV/0!</v>
      </c>
      <c r="G499" s="29" t="e">
        <f>IF($A499=$C$2,runs!AY494,1/0)</f>
        <v>#DIV/0!</v>
      </c>
      <c r="H499" s="29" t="e">
        <f>IF($A499=$C$2,runs!O494/runs!M494,1/0)</f>
        <v>#DIV/0!</v>
      </c>
      <c r="I499" s="29" t="e">
        <f>IF($A499=$C$2,runs!AR494,1/0)</f>
        <v>#DIV/0!</v>
      </c>
    </row>
    <row r="500" spans="1:9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IF($A500=$C$2,runs!AT495,1/0)</f>
        <v>#DIV/0!</v>
      </c>
      <c r="E500" s="29" t="e">
        <f>IF($A500=$C$2,runs!AU495,1/0)</f>
        <v>#DIV/0!</v>
      </c>
      <c r="F500" s="29" t="e">
        <f>IF($A500=$C$2,runs!AX495,1/0)</f>
        <v>#DIV/0!</v>
      </c>
      <c r="G500" s="29" t="e">
        <f>IF($A500=$C$2,runs!AY495,1/0)</f>
        <v>#DIV/0!</v>
      </c>
      <c r="H500" s="29" t="e">
        <f>IF($A500=$C$2,runs!O495/runs!M495,1/0)</f>
        <v>#DIV/0!</v>
      </c>
      <c r="I500" s="29" t="e">
        <f>IF($A500=$C$2,runs!AR495,1/0)</f>
        <v>#DIV/0!</v>
      </c>
    </row>
    <row r="501" spans="1:9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IF($A501=$C$2,runs!AT496,1/0)</f>
        <v>#DIV/0!</v>
      </c>
      <c r="E501" s="29" t="e">
        <f>IF($A501=$C$2,runs!AU496,1/0)</f>
        <v>#DIV/0!</v>
      </c>
      <c r="F501" s="29" t="e">
        <f>IF($A501=$C$2,runs!AX496,1/0)</f>
        <v>#DIV/0!</v>
      </c>
      <c r="G501" s="29" t="e">
        <f>IF($A501=$C$2,runs!AY496,1/0)</f>
        <v>#DIV/0!</v>
      </c>
      <c r="H501" s="29" t="e">
        <f>IF($A501=$C$2,runs!O496/runs!M496,1/0)</f>
        <v>#DIV/0!</v>
      </c>
      <c r="I501" s="29" t="e">
        <f>IF($A501=$C$2,runs!AR496,1/0)</f>
        <v>#DIV/0!</v>
      </c>
    </row>
    <row r="502" spans="1:9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IF($A502=$C$2,runs!AT497,1/0)</f>
        <v>#DIV/0!</v>
      </c>
      <c r="E502" s="29" t="e">
        <f>IF($A502=$C$2,runs!AU497,1/0)</f>
        <v>#DIV/0!</v>
      </c>
      <c r="F502" s="29" t="e">
        <f>IF($A502=$C$2,runs!AX497,1/0)</f>
        <v>#DIV/0!</v>
      </c>
      <c r="G502" s="29" t="e">
        <f>IF($A502=$C$2,runs!AY497,1/0)</f>
        <v>#DIV/0!</v>
      </c>
      <c r="H502" s="29" t="e">
        <f>IF($A502=$C$2,runs!O497/runs!M497,1/0)</f>
        <v>#DIV/0!</v>
      </c>
      <c r="I502" s="29" t="e">
        <f>IF($A502=$C$2,runs!AR497,1/0)</f>
        <v>#DIV/0!</v>
      </c>
    </row>
    <row r="503" spans="1:9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IF($A503=$C$2,runs!AT498,1/0)</f>
        <v>#DIV/0!</v>
      </c>
      <c r="E503" s="29" t="e">
        <f>IF($A503=$C$2,runs!AU498,1/0)</f>
        <v>#DIV/0!</v>
      </c>
      <c r="F503" s="29" t="e">
        <f>IF($A503=$C$2,runs!AX498,1/0)</f>
        <v>#DIV/0!</v>
      </c>
      <c r="G503" s="29" t="e">
        <f>IF($A503=$C$2,runs!AY498,1/0)</f>
        <v>#DIV/0!</v>
      </c>
      <c r="H503" s="29" t="e">
        <f>IF($A503=$C$2,runs!O498/runs!M498,1/0)</f>
        <v>#DIV/0!</v>
      </c>
      <c r="I503" s="29" t="e">
        <f>IF($A503=$C$2,runs!AR498,1/0)</f>
        <v>#DIV/0!</v>
      </c>
    </row>
    <row r="504" spans="1:9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IF($A504=$C$2,runs!AT499,1/0)</f>
        <v>#DIV/0!</v>
      </c>
      <c r="E504" s="29" t="e">
        <f>IF($A504=$C$2,runs!AU499,1/0)</f>
        <v>#DIV/0!</v>
      </c>
      <c r="F504" s="29" t="e">
        <f>IF($A504=$C$2,runs!AX499,1/0)</f>
        <v>#DIV/0!</v>
      </c>
      <c r="G504" s="29" t="e">
        <f>IF($A504=$C$2,runs!AY499,1/0)</f>
        <v>#DIV/0!</v>
      </c>
      <c r="H504" s="29" t="e">
        <f>IF($A504=$C$2,runs!O499/runs!M499,1/0)</f>
        <v>#DIV/0!</v>
      </c>
      <c r="I504" s="29" t="e">
        <f>IF($A504=$C$2,runs!AR499,1/0)</f>
        <v>#DIV/0!</v>
      </c>
    </row>
    <row r="505" spans="1:9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IF($A505=$C$2,runs!AT500,1/0)</f>
        <v>#DIV/0!</v>
      </c>
      <c r="E505" s="29" t="e">
        <f>IF($A505=$C$2,runs!AU500,1/0)</f>
        <v>#DIV/0!</v>
      </c>
      <c r="F505" s="29" t="e">
        <f>IF($A505=$C$2,runs!AX500,1/0)</f>
        <v>#DIV/0!</v>
      </c>
      <c r="G505" s="29" t="e">
        <f>IF($A505=$C$2,runs!AY500,1/0)</f>
        <v>#DIV/0!</v>
      </c>
      <c r="H505" s="29" t="e">
        <f>IF($A505=$C$2,runs!O500/runs!M500,1/0)</f>
        <v>#DIV/0!</v>
      </c>
      <c r="I505" s="29" t="e">
        <f>IF($A505=$C$2,runs!AR500,1/0)</f>
        <v>#DIV/0!</v>
      </c>
    </row>
    <row r="506" spans="1:9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IF($A506=$C$2,runs!AT501,1/0)</f>
        <v>#DIV/0!</v>
      </c>
      <c r="E506" s="29" t="e">
        <f>IF($A506=$C$2,runs!AU501,1/0)</f>
        <v>#DIV/0!</v>
      </c>
      <c r="F506" s="29" t="e">
        <f>IF($A506=$C$2,runs!AX501,1/0)</f>
        <v>#DIV/0!</v>
      </c>
      <c r="G506" s="29" t="e">
        <f>IF($A506=$C$2,runs!AY501,1/0)</f>
        <v>#DIV/0!</v>
      </c>
      <c r="H506" s="29" t="e">
        <f>IF($A506=$C$2,runs!O501/runs!M501,1/0)</f>
        <v>#DIV/0!</v>
      </c>
      <c r="I506" s="29" t="e">
        <f>IF($A506=$C$2,runs!AR501,1/0)</f>
        <v>#DIV/0!</v>
      </c>
    </row>
    <row r="507" spans="1:9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IF($A507=$C$2,runs!AT502,1/0)</f>
        <v>#DIV/0!</v>
      </c>
      <c r="E507" s="29" t="e">
        <f>IF($A507=$C$2,runs!AU502,1/0)</f>
        <v>#DIV/0!</v>
      </c>
      <c r="F507" s="29" t="e">
        <f>IF($A507=$C$2,runs!AX502,1/0)</f>
        <v>#DIV/0!</v>
      </c>
      <c r="G507" s="29" t="e">
        <f>IF($A507=$C$2,runs!AY502,1/0)</f>
        <v>#DIV/0!</v>
      </c>
      <c r="H507" s="29" t="e">
        <f>IF($A507=$C$2,runs!O502/runs!M502,1/0)</f>
        <v>#DIV/0!</v>
      </c>
      <c r="I507" s="29" t="e">
        <f>IF($A507=$C$2,runs!AR502,1/0)</f>
        <v>#DIV/0!</v>
      </c>
    </row>
    <row r="508" spans="1:9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IF($A508=$C$2,runs!AT503,1/0)</f>
        <v>#DIV/0!</v>
      </c>
      <c r="E508" s="29" t="e">
        <f>IF($A508=$C$2,runs!AU503,1/0)</f>
        <v>#DIV/0!</v>
      </c>
      <c r="F508" s="29" t="e">
        <f>IF($A508=$C$2,runs!AX503,1/0)</f>
        <v>#DIV/0!</v>
      </c>
      <c r="G508" s="29" t="e">
        <f>IF($A508=$C$2,runs!AY503,1/0)</f>
        <v>#DIV/0!</v>
      </c>
      <c r="H508" s="29" t="e">
        <f>IF($A508=$C$2,runs!O503/runs!M503,1/0)</f>
        <v>#DIV/0!</v>
      </c>
      <c r="I508" s="29" t="e">
        <f>IF($A508=$C$2,runs!AR503,1/0)</f>
        <v>#DIV/0!</v>
      </c>
    </row>
    <row r="509" spans="1:9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IF($A509=$C$2,runs!AT504,1/0)</f>
        <v>#DIV/0!</v>
      </c>
      <c r="E509" s="29" t="e">
        <f>IF($A509=$C$2,runs!AU504,1/0)</f>
        <v>#DIV/0!</v>
      </c>
      <c r="F509" s="29" t="e">
        <f>IF($A509=$C$2,runs!AX504,1/0)</f>
        <v>#DIV/0!</v>
      </c>
      <c r="G509" s="29" t="e">
        <f>IF($A509=$C$2,runs!AY504,1/0)</f>
        <v>#DIV/0!</v>
      </c>
      <c r="H509" s="29" t="e">
        <f>IF($A509=$C$2,runs!O504/runs!M504,1/0)</f>
        <v>#DIV/0!</v>
      </c>
      <c r="I509" s="29" t="e">
        <f>IF($A509=$C$2,runs!AR504,1/0)</f>
        <v>#DIV/0!</v>
      </c>
    </row>
    <row r="510" spans="1:9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IF($A510=$C$2,runs!AT505,1/0)</f>
        <v>#DIV/0!</v>
      </c>
      <c r="E510" s="29" t="e">
        <f>IF($A510=$C$2,runs!AU505,1/0)</f>
        <v>#DIV/0!</v>
      </c>
      <c r="F510" s="29" t="e">
        <f>IF($A510=$C$2,runs!AX505,1/0)</f>
        <v>#DIV/0!</v>
      </c>
      <c r="G510" s="29" t="e">
        <f>IF($A510=$C$2,runs!AY505,1/0)</f>
        <v>#DIV/0!</v>
      </c>
      <c r="H510" s="29" t="e">
        <f>IF($A510=$C$2,runs!O505/runs!M505,1/0)</f>
        <v>#DIV/0!</v>
      </c>
      <c r="I510" s="29" t="e">
        <f>IF($A510=$C$2,runs!AR505,1/0)</f>
        <v>#DIV/0!</v>
      </c>
    </row>
    <row r="511" spans="1:9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IF($A511=$C$2,runs!AT506,1/0)</f>
        <v>#DIV/0!</v>
      </c>
      <c r="E511" s="29" t="e">
        <f>IF($A511=$C$2,runs!AU506,1/0)</f>
        <v>#DIV/0!</v>
      </c>
      <c r="F511" s="29" t="e">
        <f>IF($A511=$C$2,runs!AX506,1/0)</f>
        <v>#DIV/0!</v>
      </c>
      <c r="G511" s="29" t="e">
        <f>IF($A511=$C$2,runs!AY506,1/0)</f>
        <v>#DIV/0!</v>
      </c>
      <c r="H511" s="29" t="e">
        <f>IF($A511=$C$2,runs!O506/runs!M506,1/0)</f>
        <v>#DIV/0!</v>
      </c>
      <c r="I511" s="29" t="e">
        <f>IF($A511=$C$2,runs!AR506,1/0)</f>
        <v>#DIV/0!</v>
      </c>
    </row>
    <row r="512" spans="1:9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IF($A512=$C$2,runs!AT507,1/0)</f>
        <v>#DIV/0!</v>
      </c>
      <c r="E512" s="29" t="e">
        <f>IF($A512=$C$2,runs!AU507,1/0)</f>
        <v>#DIV/0!</v>
      </c>
      <c r="F512" s="29" t="e">
        <f>IF($A512=$C$2,runs!AX507,1/0)</f>
        <v>#DIV/0!</v>
      </c>
      <c r="G512" s="29" t="e">
        <f>IF($A512=$C$2,runs!AY507,1/0)</f>
        <v>#DIV/0!</v>
      </c>
      <c r="H512" s="29" t="e">
        <f>IF($A512=$C$2,runs!O507/runs!M507,1/0)</f>
        <v>#DIV/0!</v>
      </c>
      <c r="I512" s="29" t="e">
        <f>IF($A512=$C$2,runs!AR507,1/0)</f>
        <v>#DIV/0!</v>
      </c>
    </row>
    <row r="513" spans="1:9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IF($A513=$C$2,runs!AT508,1/0)</f>
        <v>#DIV/0!</v>
      </c>
      <c r="E513" s="29" t="e">
        <f>IF($A513=$C$2,runs!AU508,1/0)</f>
        <v>#DIV/0!</v>
      </c>
      <c r="F513" s="29" t="e">
        <f>IF($A513=$C$2,runs!AX508,1/0)</f>
        <v>#DIV/0!</v>
      </c>
      <c r="G513" s="29" t="e">
        <f>IF($A513=$C$2,runs!AY508,1/0)</f>
        <v>#DIV/0!</v>
      </c>
      <c r="H513" s="29" t="e">
        <f>IF($A513=$C$2,runs!O508/runs!M508,1/0)</f>
        <v>#DIV/0!</v>
      </c>
      <c r="I513" s="29" t="e">
        <f>IF($A513=$C$2,runs!AR508,1/0)</f>
        <v>#DIV/0!</v>
      </c>
    </row>
    <row r="514" spans="1:9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IF($A514=$C$2,runs!AT509,1/0)</f>
        <v>#DIV/0!</v>
      </c>
      <c r="E514" s="29" t="e">
        <f>IF($A514=$C$2,runs!AU509,1/0)</f>
        <v>#DIV/0!</v>
      </c>
      <c r="F514" s="29" t="e">
        <f>IF($A514=$C$2,runs!AX509,1/0)</f>
        <v>#DIV/0!</v>
      </c>
      <c r="G514" s="29" t="e">
        <f>IF($A514=$C$2,runs!AY509,1/0)</f>
        <v>#DIV/0!</v>
      </c>
      <c r="H514" s="29" t="e">
        <f>IF($A514=$C$2,runs!O509/runs!M509,1/0)</f>
        <v>#DIV/0!</v>
      </c>
      <c r="I514" s="29" t="e">
        <f>IF($A514=$C$2,runs!AR509,1/0)</f>
        <v>#DIV/0!</v>
      </c>
    </row>
    <row r="515" spans="1:9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IF($A515=$C$2,runs!AT510,1/0)</f>
        <v>#DIV/0!</v>
      </c>
      <c r="E515" s="29" t="e">
        <f>IF($A515=$C$2,runs!AU510,1/0)</f>
        <v>#DIV/0!</v>
      </c>
      <c r="F515" s="29" t="e">
        <f>IF($A515=$C$2,runs!AX510,1/0)</f>
        <v>#DIV/0!</v>
      </c>
      <c r="G515" s="29" t="e">
        <f>IF($A515=$C$2,runs!AY510,1/0)</f>
        <v>#DIV/0!</v>
      </c>
      <c r="H515" s="29" t="e">
        <f>IF($A515=$C$2,runs!O510/runs!M510,1/0)</f>
        <v>#DIV/0!</v>
      </c>
      <c r="I515" s="29" t="e">
        <f>IF($A515=$C$2,runs!AR510,1/0)</f>
        <v>#DIV/0!</v>
      </c>
    </row>
    <row r="516" spans="1:9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IF($A516=$C$2,runs!AT511,1/0)</f>
        <v>#DIV/0!</v>
      </c>
      <c r="E516" s="29" t="e">
        <f>IF($A516=$C$2,runs!AU511,1/0)</f>
        <v>#DIV/0!</v>
      </c>
      <c r="F516" s="29" t="e">
        <f>IF($A516=$C$2,runs!AX511,1/0)</f>
        <v>#DIV/0!</v>
      </c>
      <c r="G516" s="29" t="e">
        <f>IF($A516=$C$2,runs!AY511,1/0)</f>
        <v>#DIV/0!</v>
      </c>
      <c r="H516" s="29" t="e">
        <f>IF($A516=$C$2,runs!O511/runs!M511,1/0)</f>
        <v>#DIV/0!</v>
      </c>
      <c r="I516" s="29" t="e">
        <f>IF($A516=$C$2,runs!AR511,1/0)</f>
        <v>#DIV/0!</v>
      </c>
    </row>
    <row r="517" spans="1:9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IF($A517=$C$2,runs!AT512,1/0)</f>
        <v>#DIV/0!</v>
      </c>
      <c r="E517" s="29" t="e">
        <f>IF($A517=$C$2,runs!AU512,1/0)</f>
        <v>#DIV/0!</v>
      </c>
      <c r="F517" s="29" t="e">
        <f>IF($A517=$C$2,runs!AX512,1/0)</f>
        <v>#DIV/0!</v>
      </c>
      <c r="G517" s="29" t="e">
        <f>IF($A517=$C$2,runs!AY512,1/0)</f>
        <v>#DIV/0!</v>
      </c>
      <c r="H517" s="29" t="e">
        <f>IF($A517=$C$2,runs!O512/runs!M512,1/0)</f>
        <v>#DIV/0!</v>
      </c>
      <c r="I517" s="29" t="e">
        <f>IF($A517=$C$2,runs!AR512,1/0)</f>
        <v>#DIV/0!</v>
      </c>
    </row>
    <row r="518" spans="1:9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IF($A518=$C$2,runs!AT513,1/0)</f>
        <v>#DIV/0!</v>
      </c>
      <c r="E518" s="29" t="e">
        <f>IF($A518=$C$2,runs!AU513,1/0)</f>
        <v>#DIV/0!</v>
      </c>
      <c r="F518" s="29" t="e">
        <f>IF($A518=$C$2,runs!AX513,1/0)</f>
        <v>#DIV/0!</v>
      </c>
      <c r="G518" s="29" t="e">
        <f>IF($A518=$C$2,runs!AY513,1/0)</f>
        <v>#DIV/0!</v>
      </c>
      <c r="H518" s="29" t="e">
        <f>IF($A518=$C$2,runs!O513/runs!M513,1/0)</f>
        <v>#DIV/0!</v>
      </c>
      <c r="I518" s="29" t="e">
        <f>IF($A518=$C$2,runs!AR513,1/0)</f>
        <v>#DIV/0!</v>
      </c>
    </row>
    <row r="519" spans="1:9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IF($A519=$C$2,runs!AT514,1/0)</f>
        <v>#DIV/0!</v>
      </c>
      <c r="E519" s="29" t="e">
        <f>IF($A519=$C$2,runs!AU514,1/0)</f>
        <v>#DIV/0!</v>
      </c>
      <c r="F519" s="29" t="e">
        <f>IF($A519=$C$2,runs!AX514,1/0)</f>
        <v>#DIV/0!</v>
      </c>
      <c r="G519" s="29" t="e">
        <f>IF($A519=$C$2,runs!AY514,1/0)</f>
        <v>#DIV/0!</v>
      </c>
      <c r="H519" s="29" t="e">
        <f>IF($A519=$C$2,runs!O514/runs!M514,1/0)</f>
        <v>#DIV/0!</v>
      </c>
      <c r="I519" s="29" t="e">
        <f>IF($A519=$C$2,runs!AR514,1/0)</f>
        <v>#DIV/0!</v>
      </c>
    </row>
    <row r="520" spans="1:9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IF($A520=$C$2,runs!AT515,1/0)</f>
        <v>#DIV/0!</v>
      </c>
      <c r="E520" s="29" t="e">
        <f>IF($A520=$C$2,runs!AU515,1/0)</f>
        <v>#DIV/0!</v>
      </c>
      <c r="F520" s="29" t="e">
        <f>IF($A520=$C$2,runs!AX515,1/0)</f>
        <v>#DIV/0!</v>
      </c>
      <c r="G520" s="29" t="e">
        <f>IF($A520=$C$2,runs!AY515,1/0)</f>
        <v>#DIV/0!</v>
      </c>
      <c r="H520" s="29" t="e">
        <f>IF($A520=$C$2,runs!O515/runs!M515,1/0)</f>
        <v>#DIV/0!</v>
      </c>
      <c r="I520" s="29" t="e">
        <f>IF($A520=$C$2,runs!AR515,1/0)</f>
        <v>#DIV/0!</v>
      </c>
    </row>
    <row r="521" spans="1:9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IF($A521=$C$2,runs!AT516,1/0)</f>
        <v>#DIV/0!</v>
      </c>
      <c r="E521" s="29" t="e">
        <f>IF($A521=$C$2,runs!AU516,1/0)</f>
        <v>#DIV/0!</v>
      </c>
      <c r="F521" s="29" t="e">
        <f>IF($A521=$C$2,runs!AX516,1/0)</f>
        <v>#DIV/0!</v>
      </c>
      <c r="G521" s="29" t="e">
        <f>IF($A521=$C$2,runs!AY516,1/0)</f>
        <v>#DIV/0!</v>
      </c>
      <c r="H521" s="29" t="e">
        <f>IF($A521=$C$2,runs!O516/runs!M516,1/0)</f>
        <v>#DIV/0!</v>
      </c>
      <c r="I521" s="29" t="e">
        <f>IF($A521=$C$2,runs!AR516,1/0)</f>
        <v>#DIV/0!</v>
      </c>
    </row>
    <row r="522" spans="1:9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IF($A522=$C$2,runs!AT517,1/0)</f>
        <v>#DIV/0!</v>
      </c>
      <c r="E522" s="29" t="e">
        <f>IF($A522=$C$2,runs!AU517,1/0)</f>
        <v>#DIV/0!</v>
      </c>
      <c r="F522" s="29" t="e">
        <f>IF($A522=$C$2,runs!AX517,1/0)</f>
        <v>#DIV/0!</v>
      </c>
      <c r="G522" s="29" t="e">
        <f>IF($A522=$C$2,runs!AY517,1/0)</f>
        <v>#DIV/0!</v>
      </c>
      <c r="H522" s="29" t="e">
        <f>IF($A522=$C$2,runs!O517/runs!M517,1/0)</f>
        <v>#DIV/0!</v>
      </c>
      <c r="I522" s="29" t="e">
        <f>IF($A522=$C$2,runs!AR517,1/0)</f>
        <v>#DIV/0!</v>
      </c>
    </row>
    <row r="523" spans="1:9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IF($A523=$C$2,runs!AT518,1/0)</f>
        <v>#DIV/0!</v>
      </c>
      <c r="E523" s="29" t="e">
        <f>IF($A523=$C$2,runs!AU518,1/0)</f>
        <v>#DIV/0!</v>
      </c>
      <c r="F523" s="29" t="e">
        <f>IF($A523=$C$2,runs!AX518,1/0)</f>
        <v>#DIV/0!</v>
      </c>
      <c r="G523" s="29" t="e">
        <f>IF($A523=$C$2,runs!AY518,1/0)</f>
        <v>#DIV/0!</v>
      </c>
      <c r="H523" s="29" t="e">
        <f>IF($A523=$C$2,runs!O518/runs!M518,1/0)</f>
        <v>#DIV/0!</v>
      </c>
      <c r="I523" s="29" t="e">
        <f>IF($A523=$C$2,runs!AR518,1/0)</f>
        <v>#DIV/0!</v>
      </c>
    </row>
    <row r="524" spans="1:9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IF($A524=$C$2,runs!AT519,1/0)</f>
        <v>#DIV/0!</v>
      </c>
      <c r="E524" s="29" t="e">
        <f>IF($A524=$C$2,runs!AU519,1/0)</f>
        <v>#DIV/0!</v>
      </c>
      <c r="F524" s="29" t="e">
        <f>IF($A524=$C$2,runs!AX519,1/0)</f>
        <v>#DIV/0!</v>
      </c>
      <c r="G524" s="29" t="e">
        <f>IF($A524=$C$2,runs!AY519,1/0)</f>
        <v>#DIV/0!</v>
      </c>
      <c r="H524" s="29" t="e">
        <f>IF($A524=$C$2,runs!O519/runs!M519,1/0)</f>
        <v>#DIV/0!</v>
      </c>
      <c r="I524" s="29" t="e">
        <f>IF($A524=$C$2,runs!AR519,1/0)</f>
        <v>#DIV/0!</v>
      </c>
    </row>
    <row r="525" spans="1:9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IF($A525=$C$2,runs!AT520,1/0)</f>
        <v>#DIV/0!</v>
      </c>
      <c r="E525" s="29" t="e">
        <f>IF($A525=$C$2,runs!AU520,1/0)</f>
        <v>#DIV/0!</v>
      </c>
      <c r="F525" s="29" t="e">
        <f>IF($A525=$C$2,runs!AX520,1/0)</f>
        <v>#DIV/0!</v>
      </c>
      <c r="G525" s="29" t="e">
        <f>IF($A525=$C$2,runs!AY520,1/0)</f>
        <v>#DIV/0!</v>
      </c>
      <c r="H525" s="29" t="e">
        <f>IF($A525=$C$2,runs!O520/runs!M520,1/0)</f>
        <v>#DIV/0!</v>
      </c>
      <c r="I525" s="29" t="e">
        <f>IF($A525=$C$2,runs!AR520,1/0)</f>
        <v>#DIV/0!</v>
      </c>
    </row>
    <row r="526" spans="1:9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IF($A526=$C$2,runs!AT521,1/0)</f>
        <v>#DIV/0!</v>
      </c>
      <c r="E526" s="29" t="e">
        <f>IF($A526=$C$2,runs!AU521,1/0)</f>
        <v>#DIV/0!</v>
      </c>
      <c r="F526" s="29" t="e">
        <f>IF($A526=$C$2,runs!AX521,1/0)</f>
        <v>#DIV/0!</v>
      </c>
      <c r="G526" s="29" t="e">
        <f>IF($A526=$C$2,runs!AY521,1/0)</f>
        <v>#DIV/0!</v>
      </c>
      <c r="H526" s="29" t="e">
        <f>IF($A526=$C$2,runs!O521/runs!M521,1/0)</f>
        <v>#DIV/0!</v>
      </c>
      <c r="I526" s="29" t="e">
        <f>IF($A526=$C$2,runs!AR521,1/0)</f>
        <v>#DIV/0!</v>
      </c>
    </row>
    <row r="527" spans="1:9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IF($A527=$C$2,runs!AT522,1/0)</f>
        <v>#DIV/0!</v>
      </c>
      <c r="E527" s="29" t="e">
        <f>IF($A527=$C$2,runs!AU522,1/0)</f>
        <v>#DIV/0!</v>
      </c>
      <c r="F527" s="29" t="e">
        <f>IF($A527=$C$2,runs!AX522,1/0)</f>
        <v>#DIV/0!</v>
      </c>
      <c r="G527" s="29" t="e">
        <f>IF($A527=$C$2,runs!AY522,1/0)</f>
        <v>#DIV/0!</v>
      </c>
      <c r="H527" s="29" t="e">
        <f>IF($A527=$C$2,runs!O522/runs!M522,1/0)</f>
        <v>#DIV/0!</v>
      </c>
      <c r="I527" s="29" t="e">
        <f>IF($A527=$C$2,runs!AR522,1/0)</f>
        <v>#DIV/0!</v>
      </c>
    </row>
    <row r="528" spans="1:9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IF($A528=$C$2,runs!AT523,1/0)</f>
        <v>#DIV/0!</v>
      </c>
      <c r="E528" s="29" t="e">
        <f>IF($A528=$C$2,runs!AU523,1/0)</f>
        <v>#DIV/0!</v>
      </c>
      <c r="F528" s="29" t="e">
        <f>IF($A528=$C$2,runs!AX523,1/0)</f>
        <v>#DIV/0!</v>
      </c>
      <c r="G528" s="29" t="e">
        <f>IF($A528=$C$2,runs!AY523,1/0)</f>
        <v>#DIV/0!</v>
      </c>
      <c r="H528" s="29" t="e">
        <f>IF($A528=$C$2,runs!O523/runs!M523,1/0)</f>
        <v>#DIV/0!</v>
      </c>
      <c r="I528" s="29" t="e">
        <f>IF($A528=$C$2,runs!AR523,1/0)</f>
        <v>#DIV/0!</v>
      </c>
    </row>
    <row r="529" spans="1:9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IF($A529=$C$2,runs!AT524,1/0)</f>
        <v>#DIV/0!</v>
      </c>
      <c r="E529" s="29" t="e">
        <f>IF($A529=$C$2,runs!AU524,1/0)</f>
        <v>#DIV/0!</v>
      </c>
      <c r="F529" s="29" t="e">
        <f>IF($A529=$C$2,runs!AX524,1/0)</f>
        <v>#DIV/0!</v>
      </c>
      <c r="G529" s="29" t="e">
        <f>IF($A529=$C$2,runs!AY524,1/0)</f>
        <v>#DIV/0!</v>
      </c>
      <c r="H529" s="29" t="e">
        <f>IF($A529=$C$2,runs!O524/runs!M524,1/0)</f>
        <v>#DIV/0!</v>
      </c>
      <c r="I529" s="29" t="e">
        <f>IF($A529=$C$2,runs!AR524,1/0)</f>
        <v>#DIV/0!</v>
      </c>
    </row>
    <row r="530" spans="1:9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IF($A530=$C$2,runs!AT525,1/0)</f>
        <v>#DIV/0!</v>
      </c>
      <c r="E530" s="29" t="e">
        <f>IF($A530=$C$2,runs!AU525,1/0)</f>
        <v>#DIV/0!</v>
      </c>
      <c r="F530" s="29" t="e">
        <f>IF($A530=$C$2,runs!AX525,1/0)</f>
        <v>#DIV/0!</v>
      </c>
      <c r="G530" s="29" t="e">
        <f>IF($A530=$C$2,runs!AY525,1/0)</f>
        <v>#DIV/0!</v>
      </c>
      <c r="H530" s="29" t="e">
        <f>IF($A530=$C$2,runs!O525/runs!M525,1/0)</f>
        <v>#DIV/0!</v>
      </c>
      <c r="I530" s="29" t="e">
        <f>IF($A530=$C$2,runs!AR525,1/0)</f>
        <v>#DIV/0!</v>
      </c>
    </row>
    <row r="531" spans="1:9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IF($A531=$C$2,runs!AT526,1/0)</f>
        <v>#DIV/0!</v>
      </c>
      <c r="E531" s="29" t="e">
        <f>IF($A531=$C$2,runs!AU526,1/0)</f>
        <v>#DIV/0!</v>
      </c>
      <c r="F531" s="29" t="e">
        <f>IF($A531=$C$2,runs!AX526,1/0)</f>
        <v>#DIV/0!</v>
      </c>
      <c r="G531" s="29" t="e">
        <f>IF($A531=$C$2,runs!AY526,1/0)</f>
        <v>#DIV/0!</v>
      </c>
      <c r="H531" s="29" t="e">
        <f>IF($A531=$C$2,runs!O526/runs!M526,1/0)</f>
        <v>#DIV/0!</v>
      </c>
      <c r="I531" s="29" t="e">
        <f>IF($A531=$C$2,runs!AR526,1/0)</f>
        <v>#DIV/0!</v>
      </c>
    </row>
    <row r="532" spans="1:9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IF($A532=$C$2,runs!AT527,1/0)</f>
        <v>#DIV/0!</v>
      </c>
      <c r="E532" s="29" t="e">
        <f>IF($A532=$C$2,runs!AU527,1/0)</f>
        <v>#DIV/0!</v>
      </c>
      <c r="F532" s="29" t="e">
        <f>IF($A532=$C$2,runs!AX527,1/0)</f>
        <v>#DIV/0!</v>
      </c>
      <c r="G532" s="29" t="e">
        <f>IF($A532=$C$2,runs!AY527,1/0)</f>
        <v>#DIV/0!</v>
      </c>
      <c r="H532" s="29" t="e">
        <f>IF($A532=$C$2,runs!O527/runs!M527,1/0)</f>
        <v>#DIV/0!</v>
      </c>
      <c r="I532" s="29" t="e">
        <f>IF($A532=$C$2,runs!AR527,1/0)</f>
        <v>#DIV/0!</v>
      </c>
    </row>
    <row r="533" spans="1:9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IF($A533=$C$2,runs!AT528,1/0)</f>
        <v>#DIV/0!</v>
      </c>
      <c r="E533" s="29" t="e">
        <f>IF($A533=$C$2,runs!AU528,1/0)</f>
        <v>#DIV/0!</v>
      </c>
      <c r="F533" s="29" t="e">
        <f>IF($A533=$C$2,runs!AX528,1/0)</f>
        <v>#DIV/0!</v>
      </c>
      <c r="G533" s="29" t="e">
        <f>IF($A533=$C$2,runs!AY528,1/0)</f>
        <v>#DIV/0!</v>
      </c>
      <c r="H533" s="29" t="e">
        <f>IF($A533=$C$2,runs!O528/runs!M528,1/0)</f>
        <v>#DIV/0!</v>
      </c>
      <c r="I533" s="29" t="e">
        <f>IF($A533=$C$2,runs!AR528,1/0)</f>
        <v>#DIV/0!</v>
      </c>
    </row>
    <row r="534" spans="1:9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IF($A534=$C$2,runs!AT529,1/0)</f>
        <v>#DIV/0!</v>
      </c>
      <c r="E534" s="29" t="e">
        <f>IF($A534=$C$2,runs!AU529,1/0)</f>
        <v>#DIV/0!</v>
      </c>
      <c r="F534" s="29" t="e">
        <f>IF($A534=$C$2,runs!AX529,1/0)</f>
        <v>#DIV/0!</v>
      </c>
      <c r="G534" s="29" t="e">
        <f>IF($A534=$C$2,runs!AY529,1/0)</f>
        <v>#DIV/0!</v>
      </c>
      <c r="H534" s="29" t="e">
        <f>IF($A534=$C$2,runs!O529/runs!M529,1/0)</f>
        <v>#DIV/0!</v>
      </c>
      <c r="I534" s="29" t="e">
        <f>IF($A534=$C$2,runs!AR529,1/0)</f>
        <v>#DIV/0!</v>
      </c>
    </row>
    <row r="535" spans="1:9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IF($A535=$C$2,runs!AT530,1/0)</f>
        <v>#DIV/0!</v>
      </c>
      <c r="E535" s="29" t="e">
        <f>IF($A535=$C$2,runs!AU530,1/0)</f>
        <v>#DIV/0!</v>
      </c>
      <c r="F535" s="29" t="e">
        <f>IF($A535=$C$2,runs!AX530,1/0)</f>
        <v>#DIV/0!</v>
      </c>
      <c r="G535" s="29" t="e">
        <f>IF($A535=$C$2,runs!AY530,1/0)</f>
        <v>#DIV/0!</v>
      </c>
      <c r="H535" s="29" t="e">
        <f>IF($A535=$C$2,runs!O530/runs!M530,1/0)</f>
        <v>#DIV/0!</v>
      </c>
      <c r="I535" s="29" t="e">
        <f>IF($A535=$C$2,runs!AR530,1/0)</f>
        <v>#DIV/0!</v>
      </c>
    </row>
    <row r="536" spans="1:9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IF($A536=$C$2,runs!AT531,1/0)</f>
        <v>#DIV/0!</v>
      </c>
      <c r="E536" s="29" t="e">
        <f>IF($A536=$C$2,runs!AU531,1/0)</f>
        <v>#DIV/0!</v>
      </c>
      <c r="F536" s="29" t="e">
        <f>IF($A536=$C$2,runs!AX531,1/0)</f>
        <v>#DIV/0!</v>
      </c>
      <c r="G536" s="29" t="e">
        <f>IF($A536=$C$2,runs!AY531,1/0)</f>
        <v>#DIV/0!</v>
      </c>
      <c r="H536" s="29" t="e">
        <f>IF($A536=$C$2,runs!O531/runs!M531,1/0)</f>
        <v>#DIV/0!</v>
      </c>
      <c r="I536" s="29" t="e">
        <f>IF($A536=$C$2,runs!AR531,1/0)</f>
        <v>#DIV/0!</v>
      </c>
    </row>
    <row r="537" spans="1:9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IF($A537=$C$2,runs!AT532,1/0)</f>
        <v>#DIV/0!</v>
      </c>
      <c r="E537" s="29" t="e">
        <f>IF($A537=$C$2,runs!AU532,1/0)</f>
        <v>#DIV/0!</v>
      </c>
      <c r="F537" s="29" t="e">
        <f>IF($A537=$C$2,runs!AX532,1/0)</f>
        <v>#DIV/0!</v>
      </c>
      <c r="G537" s="29" t="e">
        <f>IF($A537=$C$2,runs!AY532,1/0)</f>
        <v>#DIV/0!</v>
      </c>
      <c r="H537" s="29" t="e">
        <f>IF($A537=$C$2,runs!O532/runs!M532,1/0)</f>
        <v>#DIV/0!</v>
      </c>
      <c r="I537" s="29" t="e">
        <f>IF($A537=$C$2,runs!AR532,1/0)</f>
        <v>#DIV/0!</v>
      </c>
    </row>
    <row r="538" spans="1:9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IF($A538=$C$2,runs!AT533,1/0)</f>
        <v>#DIV/0!</v>
      </c>
      <c r="E538" s="29" t="e">
        <f>IF($A538=$C$2,runs!AU533,1/0)</f>
        <v>#DIV/0!</v>
      </c>
      <c r="F538" s="29" t="e">
        <f>IF($A538=$C$2,runs!AX533,1/0)</f>
        <v>#DIV/0!</v>
      </c>
      <c r="G538" s="29" t="e">
        <f>IF($A538=$C$2,runs!AY533,1/0)</f>
        <v>#DIV/0!</v>
      </c>
      <c r="H538" s="29" t="e">
        <f>IF($A538=$C$2,runs!O533/runs!M533,1/0)</f>
        <v>#DIV/0!</v>
      </c>
      <c r="I538" s="29" t="e">
        <f>IF($A538=$C$2,runs!AR533,1/0)</f>
        <v>#DIV/0!</v>
      </c>
    </row>
    <row r="539" spans="1:9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IF($A539=$C$2,runs!AT534,1/0)</f>
        <v>#DIV/0!</v>
      </c>
      <c r="E539" s="29" t="e">
        <f>IF($A539=$C$2,runs!AU534,1/0)</f>
        <v>#DIV/0!</v>
      </c>
      <c r="F539" s="29" t="e">
        <f>IF($A539=$C$2,runs!AX534,1/0)</f>
        <v>#DIV/0!</v>
      </c>
      <c r="G539" s="29" t="e">
        <f>IF($A539=$C$2,runs!AY534,1/0)</f>
        <v>#DIV/0!</v>
      </c>
      <c r="H539" s="29" t="e">
        <f>IF($A539=$C$2,runs!O534/runs!M534,1/0)</f>
        <v>#DIV/0!</v>
      </c>
      <c r="I539" s="29" t="e">
        <f>IF($A539=$C$2,runs!AR534,1/0)</f>
        <v>#DIV/0!</v>
      </c>
    </row>
    <row r="540" spans="1:9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IF($A540=$C$2,runs!AT535,1/0)</f>
        <v>#DIV/0!</v>
      </c>
      <c r="E540" s="29" t="e">
        <f>IF($A540=$C$2,runs!AU535,1/0)</f>
        <v>#DIV/0!</v>
      </c>
      <c r="F540" s="29" t="e">
        <f>IF($A540=$C$2,runs!AX535,1/0)</f>
        <v>#DIV/0!</v>
      </c>
      <c r="G540" s="29" t="e">
        <f>IF($A540=$C$2,runs!AY535,1/0)</f>
        <v>#DIV/0!</v>
      </c>
      <c r="H540" s="29" t="e">
        <f>IF($A540=$C$2,runs!O535/runs!M535,1/0)</f>
        <v>#DIV/0!</v>
      </c>
      <c r="I540" s="29" t="e">
        <f>IF($A540=$C$2,runs!AR535,1/0)</f>
        <v>#DIV/0!</v>
      </c>
    </row>
    <row r="541" spans="1:9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IF($A541=$C$2,runs!AT536,1/0)</f>
        <v>#DIV/0!</v>
      </c>
      <c r="E541" s="29" t="e">
        <f>IF($A541=$C$2,runs!AU536,1/0)</f>
        <v>#DIV/0!</v>
      </c>
      <c r="F541" s="29" t="e">
        <f>IF($A541=$C$2,runs!AX536,1/0)</f>
        <v>#DIV/0!</v>
      </c>
      <c r="G541" s="29" t="e">
        <f>IF($A541=$C$2,runs!AY536,1/0)</f>
        <v>#DIV/0!</v>
      </c>
      <c r="H541" s="29" t="e">
        <f>IF($A541=$C$2,runs!O536/runs!M536,1/0)</f>
        <v>#DIV/0!</v>
      </c>
      <c r="I541" s="29" t="e">
        <f>IF($A541=$C$2,runs!AR536,1/0)</f>
        <v>#DIV/0!</v>
      </c>
    </row>
    <row r="542" spans="1:9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IF($A542=$C$2,runs!AT537,1/0)</f>
        <v>#DIV/0!</v>
      </c>
      <c r="E542" s="29" t="e">
        <f>IF($A542=$C$2,runs!AU537,1/0)</f>
        <v>#DIV/0!</v>
      </c>
      <c r="F542" s="29" t="e">
        <f>IF($A542=$C$2,runs!AX537,1/0)</f>
        <v>#DIV/0!</v>
      </c>
      <c r="G542" s="29" t="e">
        <f>IF($A542=$C$2,runs!AY537,1/0)</f>
        <v>#DIV/0!</v>
      </c>
      <c r="H542" s="29" t="e">
        <f>IF($A542=$C$2,runs!O537/runs!M537,1/0)</f>
        <v>#DIV/0!</v>
      </c>
      <c r="I542" s="29" t="e">
        <f>IF($A542=$C$2,runs!AR537,1/0)</f>
        <v>#DIV/0!</v>
      </c>
    </row>
    <row r="543" spans="1:9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IF($A543=$C$2,runs!AT538,1/0)</f>
        <v>#DIV/0!</v>
      </c>
      <c r="E543" s="29" t="e">
        <f>IF($A543=$C$2,runs!AU538,1/0)</f>
        <v>#DIV/0!</v>
      </c>
      <c r="F543" s="29" t="e">
        <f>IF($A543=$C$2,runs!AX538,1/0)</f>
        <v>#DIV/0!</v>
      </c>
      <c r="G543" s="29" t="e">
        <f>IF($A543=$C$2,runs!AY538,1/0)</f>
        <v>#DIV/0!</v>
      </c>
      <c r="H543" s="29" t="e">
        <f>IF($A543=$C$2,runs!O538/runs!M538,1/0)</f>
        <v>#DIV/0!</v>
      </c>
      <c r="I543" s="29" t="e">
        <f>IF($A543=$C$2,runs!AR538,1/0)</f>
        <v>#DIV/0!</v>
      </c>
    </row>
    <row r="544" spans="1:9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IF($A544=$C$2,runs!AT539,1/0)</f>
        <v>#DIV/0!</v>
      </c>
      <c r="E544" s="29" t="e">
        <f>IF($A544=$C$2,runs!AU539,1/0)</f>
        <v>#DIV/0!</v>
      </c>
      <c r="F544" s="29" t="e">
        <f>IF($A544=$C$2,runs!AX539,1/0)</f>
        <v>#DIV/0!</v>
      </c>
      <c r="G544" s="29" t="e">
        <f>IF($A544=$C$2,runs!AY539,1/0)</f>
        <v>#DIV/0!</v>
      </c>
      <c r="H544" s="29" t="e">
        <f>IF($A544=$C$2,runs!O539/runs!M539,1/0)</f>
        <v>#DIV/0!</v>
      </c>
      <c r="I544" s="29" t="e">
        <f>IF($A544=$C$2,runs!AR539,1/0)</f>
        <v>#DIV/0!</v>
      </c>
    </row>
    <row r="545" spans="1:9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IF($A545=$C$2,runs!AT540,1/0)</f>
        <v>#DIV/0!</v>
      </c>
      <c r="E545" s="29" t="e">
        <f>IF($A545=$C$2,runs!AU540,1/0)</f>
        <v>#DIV/0!</v>
      </c>
      <c r="F545" s="29" t="e">
        <f>IF($A545=$C$2,runs!AX540,1/0)</f>
        <v>#DIV/0!</v>
      </c>
      <c r="G545" s="29" t="e">
        <f>IF($A545=$C$2,runs!AY540,1/0)</f>
        <v>#DIV/0!</v>
      </c>
      <c r="H545" s="29" t="e">
        <f>IF($A545=$C$2,runs!O540/runs!M540,1/0)</f>
        <v>#DIV/0!</v>
      </c>
      <c r="I545" s="29" t="e">
        <f>IF($A545=$C$2,runs!AR540,1/0)</f>
        <v>#DIV/0!</v>
      </c>
    </row>
    <row r="546" spans="1:9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IF($A546=$C$2,runs!AT541,1/0)</f>
        <v>#DIV/0!</v>
      </c>
      <c r="E546" s="29" t="e">
        <f>IF($A546=$C$2,runs!AU541,1/0)</f>
        <v>#DIV/0!</v>
      </c>
      <c r="F546" s="29" t="e">
        <f>IF($A546=$C$2,runs!AX541,1/0)</f>
        <v>#DIV/0!</v>
      </c>
      <c r="G546" s="29" t="e">
        <f>IF($A546=$C$2,runs!AY541,1/0)</f>
        <v>#DIV/0!</v>
      </c>
      <c r="H546" s="29" t="e">
        <f>IF($A546=$C$2,runs!O541/runs!M541,1/0)</f>
        <v>#DIV/0!</v>
      </c>
      <c r="I546" s="29" t="e">
        <f>IF($A546=$C$2,runs!AR541,1/0)</f>
        <v>#DIV/0!</v>
      </c>
    </row>
    <row r="547" spans="1:9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IF($A547=$C$2,runs!AT542,1/0)</f>
        <v>#DIV/0!</v>
      </c>
      <c r="E547" s="29" t="e">
        <f>IF($A547=$C$2,runs!AU542,1/0)</f>
        <v>#DIV/0!</v>
      </c>
      <c r="F547" s="29" t="e">
        <f>IF($A547=$C$2,runs!AX542,1/0)</f>
        <v>#DIV/0!</v>
      </c>
      <c r="G547" s="29" t="e">
        <f>IF($A547=$C$2,runs!AY542,1/0)</f>
        <v>#DIV/0!</v>
      </c>
      <c r="H547" s="29" t="e">
        <f>IF($A547=$C$2,runs!O542/runs!M542,1/0)</f>
        <v>#DIV/0!</v>
      </c>
      <c r="I547" s="29" t="e">
        <f>IF($A547=$C$2,runs!AR542,1/0)</f>
        <v>#DIV/0!</v>
      </c>
    </row>
    <row r="548" spans="1:9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IF($A548=$C$2,runs!AT543,1/0)</f>
        <v>#DIV/0!</v>
      </c>
      <c r="E548" s="29" t="e">
        <f>IF($A548=$C$2,runs!AU543,1/0)</f>
        <v>#DIV/0!</v>
      </c>
      <c r="F548" s="29" t="e">
        <f>IF($A548=$C$2,runs!AX543,1/0)</f>
        <v>#DIV/0!</v>
      </c>
      <c r="G548" s="29" t="e">
        <f>IF($A548=$C$2,runs!AY543,1/0)</f>
        <v>#DIV/0!</v>
      </c>
      <c r="H548" s="29" t="e">
        <f>IF($A548=$C$2,runs!O543/runs!M543,1/0)</f>
        <v>#DIV/0!</v>
      </c>
      <c r="I548" s="29" t="e">
        <f>IF($A548=$C$2,runs!AR543,1/0)</f>
        <v>#DIV/0!</v>
      </c>
    </row>
    <row r="549" spans="1:9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IF($A549=$C$2,runs!AT544,1/0)</f>
        <v>#DIV/0!</v>
      </c>
      <c r="E549" s="29" t="e">
        <f>IF($A549=$C$2,runs!AU544,1/0)</f>
        <v>#DIV/0!</v>
      </c>
      <c r="F549" s="29" t="e">
        <f>IF($A549=$C$2,runs!AX544,1/0)</f>
        <v>#DIV/0!</v>
      </c>
      <c r="G549" s="29" t="e">
        <f>IF($A549=$C$2,runs!AY544,1/0)</f>
        <v>#DIV/0!</v>
      </c>
      <c r="H549" s="29" t="e">
        <f>IF($A549=$C$2,runs!O544/runs!M544,1/0)</f>
        <v>#DIV/0!</v>
      </c>
      <c r="I549" s="29" t="e">
        <f>IF($A549=$C$2,runs!AR544,1/0)</f>
        <v>#DIV/0!</v>
      </c>
    </row>
    <row r="550" spans="1:9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IF($A550=$C$2,runs!AT545,1/0)</f>
        <v>#DIV/0!</v>
      </c>
      <c r="E550" s="29" t="e">
        <f>IF($A550=$C$2,runs!AU545,1/0)</f>
        <v>#DIV/0!</v>
      </c>
      <c r="F550" s="29" t="e">
        <f>IF($A550=$C$2,runs!AX545,1/0)</f>
        <v>#DIV/0!</v>
      </c>
      <c r="G550" s="29" t="e">
        <f>IF($A550=$C$2,runs!AY545,1/0)</f>
        <v>#DIV/0!</v>
      </c>
      <c r="H550" s="29" t="e">
        <f>IF($A550=$C$2,runs!O545/runs!M545,1/0)</f>
        <v>#DIV/0!</v>
      </c>
      <c r="I550" s="29" t="e">
        <f>IF($A550=$C$2,runs!AR545,1/0)</f>
        <v>#DIV/0!</v>
      </c>
    </row>
    <row r="551" spans="1:9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IF($A551=$C$2,runs!AT546,1/0)</f>
        <v>#DIV/0!</v>
      </c>
      <c r="E551" s="29" t="e">
        <f>IF($A551=$C$2,runs!AU546,1/0)</f>
        <v>#DIV/0!</v>
      </c>
      <c r="F551" s="29" t="e">
        <f>IF($A551=$C$2,runs!AX546,1/0)</f>
        <v>#DIV/0!</v>
      </c>
      <c r="G551" s="29" t="e">
        <f>IF($A551=$C$2,runs!AY546,1/0)</f>
        <v>#DIV/0!</v>
      </c>
      <c r="H551" s="29" t="e">
        <f>IF($A551=$C$2,runs!O546/runs!M546,1/0)</f>
        <v>#DIV/0!</v>
      </c>
      <c r="I551" s="29" t="e">
        <f>IF($A551=$C$2,runs!AR546,1/0)</f>
        <v>#DIV/0!</v>
      </c>
    </row>
    <row r="552" spans="1:9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IF($A552=$C$2,runs!AT547,1/0)</f>
        <v>#DIV/0!</v>
      </c>
      <c r="E552" s="29" t="e">
        <f>IF($A552=$C$2,runs!AU547,1/0)</f>
        <v>#DIV/0!</v>
      </c>
      <c r="F552" s="29" t="e">
        <f>IF($A552=$C$2,runs!AX547,1/0)</f>
        <v>#DIV/0!</v>
      </c>
      <c r="G552" s="29" t="e">
        <f>IF($A552=$C$2,runs!AY547,1/0)</f>
        <v>#DIV/0!</v>
      </c>
      <c r="H552" s="29" t="e">
        <f>IF($A552=$C$2,runs!O547/runs!M547,1/0)</f>
        <v>#DIV/0!</v>
      </c>
      <c r="I552" s="29" t="e">
        <f>IF($A552=$C$2,runs!AR547,1/0)</f>
        <v>#DIV/0!</v>
      </c>
    </row>
    <row r="553" spans="1:9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IF($A553=$C$2,runs!AT548,1/0)</f>
        <v>#DIV/0!</v>
      </c>
      <c r="E553" s="29" t="e">
        <f>IF($A553=$C$2,runs!AU548,1/0)</f>
        <v>#DIV/0!</v>
      </c>
      <c r="F553" s="29" t="e">
        <f>IF($A553=$C$2,runs!AX548,1/0)</f>
        <v>#DIV/0!</v>
      </c>
      <c r="G553" s="29" t="e">
        <f>IF($A553=$C$2,runs!AY548,1/0)</f>
        <v>#DIV/0!</v>
      </c>
      <c r="H553" s="29" t="e">
        <f>IF($A553=$C$2,runs!O548/runs!M548,1/0)</f>
        <v>#DIV/0!</v>
      </c>
      <c r="I553" s="29" t="e">
        <f>IF($A553=$C$2,runs!AR548,1/0)</f>
        <v>#DIV/0!</v>
      </c>
    </row>
    <row r="554" spans="1:9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IF($A554=$C$2,runs!AT549,1/0)</f>
        <v>#DIV/0!</v>
      </c>
      <c r="E554" s="29" t="e">
        <f>IF($A554=$C$2,runs!AU549,1/0)</f>
        <v>#DIV/0!</v>
      </c>
      <c r="F554" s="29" t="e">
        <f>IF($A554=$C$2,runs!AX549,1/0)</f>
        <v>#DIV/0!</v>
      </c>
      <c r="G554" s="29" t="e">
        <f>IF($A554=$C$2,runs!AY549,1/0)</f>
        <v>#DIV/0!</v>
      </c>
      <c r="H554" s="29" t="e">
        <f>IF($A554=$C$2,runs!O549/runs!M549,1/0)</f>
        <v>#DIV/0!</v>
      </c>
      <c r="I554" s="29" t="e">
        <f>IF($A554=$C$2,runs!AR549,1/0)</f>
        <v>#DIV/0!</v>
      </c>
    </row>
    <row r="555" spans="1:9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IF($A555=$C$2,runs!AT550,1/0)</f>
        <v>#DIV/0!</v>
      </c>
      <c r="E555" s="29" t="e">
        <f>IF($A555=$C$2,runs!AU550,1/0)</f>
        <v>#DIV/0!</v>
      </c>
      <c r="F555" s="29" t="e">
        <f>IF($A555=$C$2,runs!AX550,1/0)</f>
        <v>#DIV/0!</v>
      </c>
      <c r="G555" s="29" t="e">
        <f>IF($A555=$C$2,runs!AY550,1/0)</f>
        <v>#DIV/0!</v>
      </c>
      <c r="H555" s="29" t="e">
        <f>IF($A555=$C$2,runs!O550/runs!M550,1/0)</f>
        <v>#DIV/0!</v>
      </c>
      <c r="I555" s="29" t="e">
        <f>IF($A555=$C$2,runs!AR550,1/0)</f>
        <v>#DIV/0!</v>
      </c>
    </row>
    <row r="556" spans="1:9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IF($A556=$C$2,runs!AT551,1/0)</f>
        <v>#DIV/0!</v>
      </c>
      <c r="E556" s="29" t="e">
        <f>IF($A556=$C$2,runs!AU551,1/0)</f>
        <v>#DIV/0!</v>
      </c>
      <c r="F556" s="29" t="e">
        <f>IF($A556=$C$2,runs!AX551,1/0)</f>
        <v>#DIV/0!</v>
      </c>
      <c r="G556" s="29" t="e">
        <f>IF($A556=$C$2,runs!AY551,1/0)</f>
        <v>#DIV/0!</v>
      </c>
      <c r="H556" s="29" t="e">
        <f>IF($A556=$C$2,runs!O551/runs!M551,1/0)</f>
        <v>#DIV/0!</v>
      </c>
      <c r="I556" s="29" t="e">
        <f>IF($A556=$C$2,runs!AR551,1/0)</f>
        <v>#DIV/0!</v>
      </c>
    </row>
    <row r="557" spans="1:9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IF($A557=$C$2,runs!AT552,1/0)</f>
        <v>#DIV/0!</v>
      </c>
      <c r="E557" s="29" t="e">
        <f>IF($A557=$C$2,runs!AU552,1/0)</f>
        <v>#DIV/0!</v>
      </c>
      <c r="F557" s="29" t="e">
        <f>IF($A557=$C$2,runs!AX552,1/0)</f>
        <v>#DIV/0!</v>
      </c>
      <c r="G557" s="29" t="e">
        <f>IF($A557=$C$2,runs!AY552,1/0)</f>
        <v>#DIV/0!</v>
      </c>
      <c r="H557" s="29" t="e">
        <f>IF($A557=$C$2,runs!O552/runs!M552,1/0)</f>
        <v>#DIV/0!</v>
      </c>
      <c r="I557" s="29" t="e">
        <f>IF($A557=$C$2,runs!AR552,1/0)</f>
        <v>#DIV/0!</v>
      </c>
    </row>
    <row r="558" spans="1:9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IF($A558=$C$2,runs!AT553,1/0)</f>
        <v>#DIV/0!</v>
      </c>
      <c r="E558" s="29" t="e">
        <f>IF($A558=$C$2,runs!AU553,1/0)</f>
        <v>#DIV/0!</v>
      </c>
      <c r="F558" s="29" t="e">
        <f>IF($A558=$C$2,runs!AX553,1/0)</f>
        <v>#DIV/0!</v>
      </c>
      <c r="G558" s="29" t="e">
        <f>IF($A558=$C$2,runs!AY553,1/0)</f>
        <v>#DIV/0!</v>
      </c>
      <c r="H558" s="29" t="e">
        <f>IF($A558=$C$2,runs!O553/runs!M553,1/0)</f>
        <v>#DIV/0!</v>
      </c>
      <c r="I558" s="29" t="e">
        <f>IF($A558=$C$2,runs!AR553,1/0)</f>
        <v>#DIV/0!</v>
      </c>
    </row>
    <row r="559" spans="1:9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IF($A559=$C$2,runs!AT554,1/0)</f>
        <v>#DIV/0!</v>
      </c>
      <c r="E559" s="29" t="e">
        <f>IF($A559=$C$2,runs!AU554,1/0)</f>
        <v>#DIV/0!</v>
      </c>
      <c r="F559" s="29" t="e">
        <f>IF($A559=$C$2,runs!AX554,1/0)</f>
        <v>#DIV/0!</v>
      </c>
      <c r="G559" s="29" t="e">
        <f>IF($A559=$C$2,runs!AY554,1/0)</f>
        <v>#DIV/0!</v>
      </c>
      <c r="H559" s="29" t="e">
        <f>IF($A559=$C$2,runs!O554/runs!M554,1/0)</f>
        <v>#DIV/0!</v>
      </c>
      <c r="I559" s="29" t="e">
        <f>IF($A559=$C$2,runs!AR554,1/0)</f>
        <v>#DIV/0!</v>
      </c>
    </row>
    <row r="560" spans="1:9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IF($A560=$C$2,runs!AT555,1/0)</f>
        <v>#DIV/0!</v>
      </c>
      <c r="E560" s="29" t="e">
        <f>IF($A560=$C$2,runs!AU555,1/0)</f>
        <v>#DIV/0!</v>
      </c>
      <c r="F560" s="29" t="e">
        <f>IF($A560=$C$2,runs!AX555,1/0)</f>
        <v>#DIV/0!</v>
      </c>
      <c r="G560" s="29" t="e">
        <f>IF($A560=$C$2,runs!AY555,1/0)</f>
        <v>#DIV/0!</v>
      </c>
      <c r="H560" s="29" t="e">
        <f>IF($A560=$C$2,runs!O555/runs!M555,1/0)</f>
        <v>#DIV/0!</v>
      </c>
      <c r="I560" s="29" t="e">
        <f>IF($A560=$C$2,runs!AR555,1/0)</f>
        <v>#DIV/0!</v>
      </c>
    </row>
    <row r="561" spans="1:9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IF($A561=$C$2,runs!AT556,1/0)</f>
        <v>#DIV/0!</v>
      </c>
      <c r="E561" s="29" t="e">
        <f>IF($A561=$C$2,runs!AU556,1/0)</f>
        <v>#DIV/0!</v>
      </c>
      <c r="F561" s="29" t="e">
        <f>IF($A561=$C$2,runs!AX556,1/0)</f>
        <v>#DIV/0!</v>
      </c>
      <c r="G561" s="29" t="e">
        <f>IF($A561=$C$2,runs!AY556,1/0)</f>
        <v>#DIV/0!</v>
      </c>
      <c r="H561" s="29" t="e">
        <f>IF($A561=$C$2,runs!O556/runs!M556,1/0)</f>
        <v>#DIV/0!</v>
      </c>
      <c r="I561" s="29" t="e">
        <f>IF($A561=$C$2,runs!AR556,1/0)</f>
        <v>#DIV/0!</v>
      </c>
    </row>
    <row r="562" spans="1:9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IF($A562=$C$2,runs!AT557,1/0)</f>
        <v>#DIV/0!</v>
      </c>
      <c r="E562" s="29" t="e">
        <f>IF($A562=$C$2,runs!AU557,1/0)</f>
        <v>#DIV/0!</v>
      </c>
      <c r="F562" s="29" t="e">
        <f>IF($A562=$C$2,runs!AX557,1/0)</f>
        <v>#DIV/0!</v>
      </c>
      <c r="G562" s="29" t="e">
        <f>IF($A562=$C$2,runs!AY557,1/0)</f>
        <v>#DIV/0!</v>
      </c>
      <c r="H562" s="29" t="e">
        <f>IF($A562=$C$2,runs!O557/runs!M557,1/0)</f>
        <v>#DIV/0!</v>
      </c>
      <c r="I562" s="29" t="e">
        <f>IF($A562=$C$2,runs!AR557,1/0)</f>
        <v>#DIV/0!</v>
      </c>
    </row>
    <row r="563" spans="1:9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IF($A563=$C$2,runs!AT558,1/0)</f>
        <v>#DIV/0!</v>
      </c>
      <c r="E563" s="29" t="e">
        <f>IF($A563=$C$2,runs!AU558,1/0)</f>
        <v>#DIV/0!</v>
      </c>
      <c r="F563" s="29" t="e">
        <f>IF($A563=$C$2,runs!AX558,1/0)</f>
        <v>#DIV/0!</v>
      </c>
      <c r="G563" s="29" t="e">
        <f>IF($A563=$C$2,runs!AY558,1/0)</f>
        <v>#DIV/0!</v>
      </c>
      <c r="H563" s="29" t="e">
        <f>IF($A563=$C$2,runs!O558/runs!M558,1/0)</f>
        <v>#DIV/0!</v>
      </c>
      <c r="I563" s="29" t="e">
        <f>IF($A563=$C$2,runs!AR558,1/0)</f>
        <v>#DIV/0!</v>
      </c>
    </row>
    <row r="564" spans="1:9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IF($A564=$C$2,runs!AT559,1/0)</f>
        <v>#DIV/0!</v>
      </c>
      <c r="E564" s="29" t="e">
        <f>IF($A564=$C$2,runs!AU559,1/0)</f>
        <v>#DIV/0!</v>
      </c>
      <c r="F564" s="29" t="e">
        <f>IF($A564=$C$2,runs!AX559,1/0)</f>
        <v>#DIV/0!</v>
      </c>
      <c r="G564" s="29" t="e">
        <f>IF($A564=$C$2,runs!AY559,1/0)</f>
        <v>#DIV/0!</v>
      </c>
      <c r="H564" s="29" t="e">
        <f>IF($A564=$C$2,runs!O559/runs!M559,1/0)</f>
        <v>#DIV/0!</v>
      </c>
      <c r="I564" s="29" t="e">
        <f>IF($A564=$C$2,runs!AR559,1/0)</f>
        <v>#DIV/0!</v>
      </c>
    </row>
    <row r="565" spans="1:9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IF($A565=$C$2,runs!AT560,1/0)</f>
        <v>#DIV/0!</v>
      </c>
      <c r="E565" s="29" t="e">
        <f>IF($A565=$C$2,runs!AU560,1/0)</f>
        <v>#DIV/0!</v>
      </c>
      <c r="F565" s="29" t="e">
        <f>IF($A565=$C$2,runs!AX560,1/0)</f>
        <v>#DIV/0!</v>
      </c>
      <c r="G565" s="29" t="e">
        <f>IF($A565=$C$2,runs!AY560,1/0)</f>
        <v>#DIV/0!</v>
      </c>
      <c r="H565" s="29" t="e">
        <f>IF($A565=$C$2,runs!O560/runs!M560,1/0)</f>
        <v>#DIV/0!</v>
      </c>
      <c r="I565" s="29" t="e">
        <f>IF($A565=$C$2,runs!AR560,1/0)</f>
        <v>#DIV/0!</v>
      </c>
    </row>
    <row r="566" spans="1:9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IF($A566=$C$2,runs!AT561,1/0)</f>
        <v>#DIV/0!</v>
      </c>
      <c r="E566" s="29" t="e">
        <f>IF($A566=$C$2,runs!AU561,1/0)</f>
        <v>#DIV/0!</v>
      </c>
      <c r="F566" s="29" t="e">
        <f>IF($A566=$C$2,runs!AX561,1/0)</f>
        <v>#DIV/0!</v>
      </c>
      <c r="G566" s="29" t="e">
        <f>IF($A566=$C$2,runs!AY561,1/0)</f>
        <v>#DIV/0!</v>
      </c>
      <c r="H566" s="29" t="e">
        <f>IF($A566=$C$2,runs!O561/runs!M561,1/0)</f>
        <v>#DIV/0!</v>
      </c>
      <c r="I566" s="29" t="e">
        <f>IF($A566=$C$2,runs!AR561,1/0)</f>
        <v>#DIV/0!</v>
      </c>
    </row>
    <row r="567" spans="1:9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IF($A567=$C$2,runs!AT562,1/0)</f>
        <v>#DIV/0!</v>
      </c>
      <c r="E567" s="29" t="e">
        <f>IF($A567=$C$2,runs!AU562,1/0)</f>
        <v>#DIV/0!</v>
      </c>
      <c r="F567" s="29" t="e">
        <f>IF($A567=$C$2,runs!AX562,1/0)</f>
        <v>#DIV/0!</v>
      </c>
      <c r="G567" s="29" t="e">
        <f>IF($A567=$C$2,runs!AY562,1/0)</f>
        <v>#DIV/0!</v>
      </c>
      <c r="H567" s="29" t="e">
        <f>IF($A567=$C$2,runs!O562/runs!M562,1/0)</f>
        <v>#DIV/0!</v>
      </c>
      <c r="I567" s="29" t="e">
        <f>IF($A567=$C$2,runs!AR562,1/0)</f>
        <v>#DIV/0!</v>
      </c>
    </row>
    <row r="568" spans="1:9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IF($A568=$C$2,runs!AT563,1/0)</f>
        <v>#DIV/0!</v>
      </c>
      <c r="E568" s="29" t="e">
        <f>IF($A568=$C$2,runs!AU563,1/0)</f>
        <v>#DIV/0!</v>
      </c>
      <c r="F568" s="29" t="e">
        <f>IF($A568=$C$2,runs!AX563,1/0)</f>
        <v>#DIV/0!</v>
      </c>
      <c r="G568" s="29" t="e">
        <f>IF($A568=$C$2,runs!AY563,1/0)</f>
        <v>#DIV/0!</v>
      </c>
      <c r="H568" s="29" t="e">
        <f>IF($A568=$C$2,runs!O563/runs!M563,1/0)</f>
        <v>#DIV/0!</v>
      </c>
      <c r="I568" s="29" t="e">
        <f>IF($A568=$C$2,runs!AR563,1/0)</f>
        <v>#DIV/0!</v>
      </c>
    </row>
    <row r="569" spans="1:9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IF($A569=$C$2,runs!AT564,1/0)</f>
        <v>#DIV/0!</v>
      </c>
      <c r="E569" s="29" t="e">
        <f>IF($A569=$C$2,runs!AU564,1/0)</f>
        <v>#DIV/0!</v>
      </c>
      <c r="F569" s="29" t="e">
        <f>IF($A569=$C$2,runs!AX564,1/0)</f>
        <v>#DIV/0!</v>
      </c>
      <c r="G569" s="29" t="e">
        <f>IF($A569=$C$2,runs!AY564,1/0)</f>
        <v>#DIV/0!</v>
      </c>
      <c r="H569" s="29" t="e">
        <f>IF($A569=$C$2,runs!O564/runs!M564,1/0)</f>
        <v>#DIV/0!</v>
      </c>
      <c r="I569" s="29" t="e">
        <f>IF($A569=$C$2,runs!AR564,1/0)</f>
        <v>#DIV/0!</v>
      </c>
    </row>
    <row r="570" spans="1:9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IF($A570=$C$2,runs!AT565,1/0)</f>
        <v>#DIV/0!</v>
      </c>
      <c r="E570" s="29" t="e">
        <f>IF($A570=$C$2,runs!AU565,1/0)</f>
        <v>#DIV/0!</v>
      </c>
      <c r="F570" s="29" t="e">
        <f>IF($A570=$C$2,runs!AX565,1/0)</f>
        <v>#DIV/0!</v>
      </c>
      <c r="G570" s="29" t="e">
        <f>IF($A570=$C$2,runs!AY565,1/0)</f>
        <v>#DIV/0!</v>
      </c>
      <c r="H570" s="29" t="e">
        <f>IF($A570=$C$2,runs!O565/runs!M565,1/0)</f>
        <v>#DIV/0!</v>
      </c>
      <c r="I570" s="29" t="e">
        <f>IF($A570=$C$2,runs!AR565,1/0)</f>
        <v>#DIV/0!</v>
      </c>
    </row>
    <row r="571" spans="1:9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IF($A571=$C$2,runs!AT566,1/0)</f>
        <v>#DIV/0!</v>
      </c>
      <c r="E571" s="29" t="e">
        <f>IF($A571=$C$2,runs!AU566,1/0)</f>
        <v>#DIV/0!</v>
      </c>
      <c r="F571" s="29" t="e">
        <f>IF($A571=$C$2,runs!AX566,1/0)</f>
        <v>#DIV/0!</v>
      </c>
      <c r="G571" s="29" t="e">
        <f>IF($A571=$C$2,runs!AY566,1/0)</f>
        <v>#DIV/0!</v>
      </c>
      <c r="H571" s="29" t="e">
        <f>IF($A571=$C$2,runs!O566/runs!M566,1/0)</f>
        <v>#DIV/0!</v>
      </c>
      <c r="I571" s="29" t="e">
        <f>IF($A571=$C$2,runs!AR566,1/0)</f>
        <v>#DIV/0!</v>
      </c>
    </row>
    <row r="572" spans="1:9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IF($A572=$C$2,runs!AT567,1/0)</f>
        <v>#DIV/0!</v>
      </c>
      <c r="E572" s="29" t="e">
        <f>IF($A572=$C$2,runs!AU567,1/0)</f>
        <v>#DIV/0!</v>
      </c>
      <c r="F572" s="29" t="e">
        <f>IF($A572=$C$2,runs!AX567,1/0)</f>
        <v>#DIV/0!</v>
      </c>
      <c r="G572" s="29" t="e">
        <f>IF($A572=$C$2,runs!AY567,1/0)</f>
        <v>#DIV/0!</v>
      </c>
      <c r="H572" s="29" t="e">
        <f>IF($A572=$C$2,runs!O567/runs!M567,1/0)</f>
        <v>#DIV/0!</v>
      </c>
      <c r="I572" s="29" t="e">
        <f>IF($A572=$C$2,runs!AR567,1/0)</f>
        <v>#DIV/0!</v>
      </c>
    </row>
    <row r="573" spans="1:9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IF($A573=$C$2,runs!AT568,1/0)</f>
        <v>#DIV/0!</v>
      </c>
      <c r="E573" s="29" t="e">
        <f>IF($A573=$C$2,runs!AU568,1/0)</f>
        <v>#DIV/0!</v>
      </c>
      <c r="F573" s="29" t="e">
        <f>IF($A573=$C$2,runs!AX568,1/0)</f>
        <v>#DIV/0!</v>
      </c>
      <c r="G573" s="29" t="e">
        <f>IF($A573=$C$2,runs!AY568,1/0)</f>
        <v>#DIV/0!</v>
      </c>
      <c r="H573" s="29" t="e">
        <f>IF($A573=$C$2,runs!O568/runs!M568,1/0)</f>
        <v>#DIV/0!</v>
      </c>
      <c r="I573" s="29" t="e">
        <f>IF($A573=$C$2,runs!AR568,1/0)</f>
        <v>#DIV/0!</v>
      </c>
    </row>
    <row r="574" spans="1:9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IF($A574=$C$2,runs!AT569,1/0)</f>
        <v>#DIV/0!</v>
      </c>
      <c r="E574" s="29" t="e">
        <f>IF($A574=$C$2,runs!AU569,1/0)</f>
        <v>#DIV/0!</v>
      </c>
      <c r="F574" s="29" t="e">
        <f>IF($A574=$C$2,runs!AX569,1/0)</f>
        <v>#DIV/0!</v>
      </c>
      <c r="G574" s="29" t="e">
        <f>IF($A574=$C$2,runs!AY569,1/0)</f>
        <v>#DIV/0!</v>
      </c>
      <c r="H574" s="29" t="e">
        <f>IF($A574=$C$2,runs!O569/runs!M569,1/0)</f>
        <v>#DIV/0!</v>
      </c>
      <c r="I574" s="29" t="e">
        <f>IF($A574=$C$2,runs!AR569,1/0)</f>
        <v>#DIV/0!</v>
      </c>
    </row>
    <row r="575" spans="1:9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IF($A575=$C$2,runs!AT570,1/0)</f>
        <v>#DIV/0!</v>
      </c>
      <c r="E575" s="29" t="e">
        <f>IF($A575=$C$2,runs!AU570,1/0)</f>
        <v>#DIV/0!</v>
      </c>
      <c r="F575" s="29" t="e">
        <f>IF($A575=$C$2,runs!AX570,1/0)</f>
        <v>#DIV/0!</v>
      </c>
      <c r="G575" s="29" t="e">
        <f>IF($A575=$C$2,runs!AY570,1/0)</f>
        <v>#DIV/0!</v>
      </c>
      <c r="H575" s="29" t="e">
        <f>IF($A575=$C$2,runs!O570/runs!M570,1/0)</f>
        <v>#DIV/0!</v>
      </c>
      <c r="I575" s="29" t="e">
        <f>IF($A575=$C$2,runs!AR570,1/0)</f>
        <v>#DIV/0!</v>
      </c>
    </row>
    <row r="576" spans="1:9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IF($A576=$C$2,runs!AT571,1/0)</f>
        <v>#DIV/0!</v>
      </c>
      <c r="E576" s="29" t="e">
        <f>IF($A576=$C$2,runs!AU571,1/0)</f>
        <v>#DIV/0!</v>
      </c>
      <c r="F576" s="29" t="e">
        <f>IF($A576=$C$2,runs!AX571,1/0)</f>
        <v>#DIV/0!</v>
      </c>
      <c r="G576" s="29" t="e">
        <f>IF($A576=$C$2,runs!AY571,1/0)</f>
        <v>#DIV/0!</v>
      </c>
      <c r="H576" s="29" t="e">
        <f>IF($A576=$C$2,runs!O571/runs!M571,1/0)</f>
        <v>#DIV/0!</v>
      </c>
      <c r="I576" s="29" t="e">
        <f>IF($A576=$C$2,runs!AR571,1/0)</f>
        <v>#DIV/0!</v>
      </c>
    </row>
    <row r="577" spans="1:9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IF($A577=$C$2,runs!AT572,1/0)</f>
        <v>#DIV/0!</v>
      </c>
      <c r="E577" s="29" t="e">
        <f>IF($A577=$C$2,runs!AU572,1/0)</f>
        <v>#DIV/0!</v>
      </c>
      <c r="F577" s="29" t="e">
        <f>IF($A577=$C$2,runs!AX572,1/0)</f>
        <v>#DIV/0!</v>
      </c>
      <c r="G577" s="29" t="e">
        <f>IF($A577=$C$2,runs!AY572,1/0)</f>
        <v>#DIV/0!</v>
      </c>
      <c r="H577" s="29" t="e">
        <f>IF($A577=$C$2,runs!O572/runs!M572,1/0)</f>
        <v>#DIV/0!</v>
      </c>
      <c r="I577" s="29" t="e">
        <f>IF($A577=$C$2,runs!AR572,1/0)</f>
        <v>#DIV/0!</v>
      </c>
    </row>
    <row r="578" spans="1:9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IF($A578=$C$2,runs!AT573,1/0)</f>
        <v>#DIV/0!</v>
      </c>
      <c r="E578" s="29" t="e">
        <f>IF($A578=$C$2,runs!AU573,1/0)</f>
        <v>#DIV/0!</v>
      </c>
      <c r="F578" s="29" t="e">
        <f>IF($A578=$C$2,runs!AX573,1/0)</f>
        <v>#DIV/0!</v>
      </c>
      <c r="G578" s="29" t="e">
        <f>IF($A578=$C$2,runs!AY573,1/0)</f>
        <v>#DIV/0!</v>
      </c>
      <c r="H578" s="29" t="e">
        <f>IF($A578=$C$2,runs!O573/runs!M573,1/0)</f>
        <v>#DIV/0!</v>
      </c>
      <c r="I578" s="29" t="e">
        <f>IF($A578=$C$2,runs!AR573,1/0)</f>
        <v>#DIV/0!</v>
      </c>
    </row>
    <row r="579" spans="1:9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IF($A579=$C$2,runs!AT574,1/0)</f>
        <v>#DIV/0!</v>
      </c>
      <c r="E579" s="29" t="e">
        <f>IF($A579=$C$2,runs!AU574,1/0)</f>
        <v>#DIV/0!</v>
      </c>
      <c r="F579" s="29" t="e">
        <f>IF($A579=$C$2,runs!AX574,1/0)</f>
        <v>#DIV/0!</v>
      </c>
      <c r="G579" s="29" t="e">
        <f>IF($A579=$C$2,runs!AY574,1/0)</f>
        <v>#DIV/0!</v>
      </c>
      <c r="H579" s="29" t="e">
        <f>IF($A579=$C$2,runs!O574/runs!M574,1/0)</f>
        <v>#DIV/0!</v>
      </c>
      <c r="I579" s="29" t="e">
        <f>IF($A579=$C$2,runs!AR574,1/0)</f>
        <v>#DIV/0!</v>
      </c>
    </row>
    <row r="580" spans="1:9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IF($A580=$C$2,runs!AT575,1/0)</f>
        <v>#DIV/0!</v>
      </c>
      <c r="E580" s="29" t="e">
        <f>IF($A580=$C$2,runs!AU575,1/0)</f>
        <v>#DIV/0!</v>
      </c>
      <c r="F580" s="29" t="e">
        <f>IF($A580=$C$2,runs!AX575,1/0)</f>
        <v>#DIV/0!</v>
      </c>
      <c r="G580" s="29" t="e">
        <f>IF($A580=$C$2,runs!AY575,1/0)</f>
        <v>#DIV/0!</v>
      </c>
      <c r="H580" s="29" t="e">
        <f>IF($A580=$C$2,runs!O575/runs!M575,1/0)</f>
        <v>#DIV/0!</v>
      </c>
      <c r="I580" s="29" t="e">
        <f>IF($A580=$C$2,runs!AR575,1/0)</f>
        <v>#DIV/0!</v>
      </c>
    </row>
    <row r="581" spans="1:9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IF($A581=$C$2,runs!AT576,1/0)</f>
        <v>#DIV/0!</v>
      </c>
      <c r="E581" s="29" t="e">
        <f>IF($A581=$C$2,runs!AU576,1/0)</f>
        <v>#DIV/0!</v>
      </c>
      <c r="F581" s="29" t="e">
        <f>IF($A581=$C$2,runs!AX576,1/0)</f>
        <v>#DIV/0!</v>
      </c>
      <c r="G581" s="29" t="e">
        <f>IF($A581=$C$2,runs!AY576,1/0)</f>
        <v>#DIV/0!</v>
      </c>
      <c r="H581" s="29" t="e">
        <f>IF($A581=$C$2,runs!O576/runs!M576,1/0)</f>
        <v>#DIV/0!</v>
      </c>
      <c r="I581" s="29" t="e">
        <f>IF($A581=$C$2,runs!AR576,1/0)</f>
        <v>#DIV/0!</v>
      </c>
    </row>
    <row r="582" spans="1:9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IF($A582=$C$2,runs!AT577,1/0)</f>
        <v>#DIV/0!</v>
      </c>
      <c r="E582" s="29" t="e">
        <f>IF($A582=$C$2,runs!AU577,1/0)</f>
        <v>#DIV/0!</v>
      </c>
      <c r="F582" s="29" t="e">
        <f>IF($A582=$C$2,runs!AX577,1/0)</f>
        <v>#DIV/0!</v>
      </c>
      <c r="G582" s="29" t="e">
        <f>IF($A582=$C$2,runs!AY577,1/0)</f>
        <v>#DIV/0!</v>
      </c>
      <c r="H582" s="29" t="e">
        <f>IF($A582=$C$2,runs!O577/runs!M577,1/0)</f>
        <v>#DIV/0!</v>
      </c>
      <c r="I582" s="29" t="e">
        <f>IF($A582=$C$2,runs!AR577,1/0)</f>
        <v>#DIV/0!</v>
      </c>
    </row>
    <row r="583" spans="1:9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IF($A583=$C$2,runs!AT578,1/0)</f>
        <v>#DIV/0!</v>
      </c>
      <c r="E583" s="29" t="e">
        <f>IF($A583=$C$2,runs!AU578,1/0)</f>
        <v>#DIV/0!</v>
      </c>
      <c r="F583" s="29" t="e">
        <f>IF($A583=$C$2,runs!AX578,1/0)</f>
        <v>#DIV/0!</v>
      </c>
      <c r="G583" s="29" t="e">
        <f>IF($A583=$C$2,runs!AY578,1/0)</f>
        <v>#DIV/0!</v>
      </c>
      <c r="H583" s="29" t="e">
        <f>IF($A583=$C$2,runs!O578/runs!M578,1/0)</f>
        <v>#DIV/0!</v>
      </c>
      <c r="I583" s="29" t="e">
        <f>IF($A583=$C$2,runs!AR578,1/0)</f>
        <v>#DIV/0!</v>
      </c>
    </row>
    <row r="584" spans="1:9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IF($A584=$C$2,runs!AT579,1/0)</f>
        <v>#DIV/0!</v>
      </c>
      <c r="E584" s="29" t="e">
        <f>IF($A584=$C$2,runs!AU579,1/0)</f>
        <v>#DIV/0!</v>
      </c>
      <c r="F584" s="29" t="e">
        <f>IF($A584=$C$2,runs!AX579,1/0)</f>
        <v>#DIV/0!</v>
      </c>
      <c r="G584" s="29" t="e">
        <f>IF($A584=$C$2,runs!AY579,1/0)</f>
        <v>#DIV/0!</v>
      </c>
      <c r="H584" s="29" t="e">
        <f>IF($A584=$C$2,runs!O579/runs!M579,1/0)</f>
        <v>#DIV/0!</v>
      </c>
      <c r="I584" s="29" t="e">
        <f>IF($A584=$C$2,runs!AR579,1/0)</f>
        <v>#DIV/0!</v>
      </c>
    </row>
    <row r="585" spans="1:9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IF($A585=$C$2,runs!AT580,1/0)</f>
        <v>#DIV/0!</v>
      </c>
      <c r="E585" s="29" t="e">
        <f>IF($A585=$C$2,runs!AU580,1/0)</f>
        <v>#DIV/0!</v>
      </c>
      <c r="F585" s="29" t="e">
        <f>IF($A585=$C$2,runs!AX580,1/0)</f>
        <v>#DIV/0!</v>
      </c>
      <c r="G585" s="29" t="e">
        <f>IF($A585=$C$2,runs!AY580,1/0)</f>
        <v>#DIV/0!</v>
      </c>
      <c r="H585" s="29" t="e">
        <f>IF($A585=$C$2,runs!O580/runs!M580,1/0)</f>
        <v>#DIV/0!</v>
      </c>
      <c r="I585" s="29" t="e">
        <f>IF($A585=$C$2,runs!AR580,1/0)</f>
        <v>#DIV/0!</v>
      </c>
    </row>
    <row r="586" spans="1:9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IF($A586=$C$2,runs!AT581,1/0)</f>
        <v>#DIV/0!</v>
      </c>
      <c r="E586" s="29" t="e">
        <f>IF($A586=$C$2,runs!AU581,1/0)</f>
        <v>#DIV/0!</v>
      </c>
      <c r="F586" s="29" t="e">
        <f>IF($A586=$C$2,runs!AX581,1/0)</f>
        <v>#DIV/0!</v>
      </c>
      <c r="G586" s="29" t="e">
        <f>IF($A586=$C$2,runs!AY581,1/0)</f>
        <v>#DIV/0!</v>
      </c>
      <c r="H586" s="29" t="e">
        <f>IF($A586=$C$2,runs!O581/runs!M581,1/0)</f>
        <v>#DIV/0!</v>
      </c>
      <c r="I586" s="29" t="e">
        <f>IF($A586=$C$2,runs!AR581,1/0)</f>
        <v>#DIV/0!</v>
      </c>
    </row>
    <row r="587" spans="1:9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IF($A587=$C$2,runs!AT582,1/0)</f>
        <v>#DIV/0!</v>
      </c>
      <c r="E587" s="29" t="e">
        <f>IF($A587=$C$2,runs!AU582,1/0)</f>
        <v>#DIV/0!</v>
      </c>
      <c r="F587" s="29" t="e">
        <f>IF($A587=$C$2,runs!AX582,1/0)</f>
        <v>#DIV/0!</v>
      </c>
      <c r="G587" s="29" t="e">
        <f>IF($A587=$C$2,runs!AY582,1/0)</f>
        <v>#DIV/0!</v>
      </c>
      <c r="H587" s="29" t="e">
        <f>IF($A587=$C$2,runs!O582/runs!M582,1/0)</f>
        <v>#DIV/0!</v>
      </c>
      <c r="I587" s="29" t="e">
        <f>IF($A587=$C$2,runs!AR582,1/0)</f>
        <v>#DIV/0!</v>
      </c>
    </row>
    <row r="588" spans="1:9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IF($A588=$C$2,runs!AT583,1/0)</f>
        <v>#DIV/0!</v>
      </c>
      <c r="E588" s="29" t="e">
        <f>IF($A588=$C$2,runs!AU583,1/0)</f>
        <v>#DIV/0!</v>
      </c>
      <c r="F588" s="29" t="e">
        <f>IF($A588=$C$2,runs!AX583,1/0)</f>
        <v>#DIV/0!</v>
      </c>
      <c r="G588" s="29" t="e">
        <f>IF($A588=$C$2,runs!AY583,1/0)</f>
        <v>#DIV/0!</v>
      </c>
      <c r="H588" s="29" t="e">
        <f>IF($A588=$C$2,runs!O583/runs!M583,1/0)</f>
        <v>#DIV/0!</v>
      </c>
      <c r="I588" s="29" t="e">
        <f>IF($A588=$C$2,runs!AR583,1/0)</f>
        <v>#DIV/0!</v>
      </c>
    </row>
    <row r="589" spans="1:9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IF($A589=$C$2,runs!AT584,1/0)</f>
        <v>#DIV/0!</v>
      </c>
      <c r="E589" s="29" t="e">
        <f>IF($A589=$C$2,runs!AU584,1/0)</f>
        <v>#DIV/0!</v>
      </c>
      <c r="F589" s="29" t="e">
        <f>IF($A589=$C$2,runs!AX584,1/0)</f>
        <v>#DIV/0!</v>
      </c>
      <c r="G589" s="29" t="e">
        <f>IF($A589=$C$2,runs!AY584,1/0)</f>
        <v>#DIV/0!</v>
      </c>
      <c r="H589" s="29" t="e">
        <f>IF($A589=$C$2,runs!O584/runs!M584,1/0)</f>
        <v>#DIV/0!</v>
      </c>
      <c r="I589" s="29" t="e">
        <f>IF($A589=$C$2,runs!AR584,1/0)</f>
        <v>#DIV/0!</v>
      </c>
    </row>
    <row r="590" spans="1:9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IF($A590=$C$2,runs!AT585,1/0)</f>
        <v>#DIV/0!</v>
      </c>
      <c r="E590" s="29" t="e">
        <f>IF($A590=$C$2,runs!AU585,1/0)</f>
        <v>#DIV/0!</v>
      </c>
      <c r="F590" s="29" t="e">
        <f>IF($A590=$C$2,runs!AX585,1/0)</f>
        <v>#DIV/0!</v>
      </c>
      <c r="G590" s="29" t="e">
        <f>IF($A590=$C$2,runs!AY585,1/0)</f>
        <v>#DIV/0!</v>
      </c>
      <c r="H590" s="29" t="e">
        <f>IF($A590=$C$2,runs!O585/runs!M585,1/0)</f>
        <v>#DIV/0!</v>
      </c>
      <c r="I590" s="29" t="e">
        <f>IF($A590=$C$2,runs!AR585,1/0)</f>
        <v>#DIV/0!</v>
      </c>
    </row>
    <row r="591" spans="1:9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IF($A591=$C$2,runs!AT586,1/0)</f>
        <v>#DIV/0!</v>
      </c>
      <c r="E591" s="29" t="e">
        <f>IF($A591=$C$2,runs!AU586,1/0)</f>
        <v>#DIV/0!</v>
      </c>
      <c r="F591" s="29" t="e">
        <f>IF($A591=$C$2,runs!AX586,1/0)</f>
        <v>#DIV/0!</v>
      </c>
      <c r="G591" s="29" t="e">
        <f>IF($A591=$C$2,runs!AY586,1/0)</f>
        <v>#DIV/0!</v>
      </c>
      <c r="H591" s="29" t="e">
        <f>IF($A591=$C$2,runs!O586/runs!M586,1/0)</f>
        <v>#DIV/0!</v>
      </c>
      <c r="I591" s="29" t="e">
        <f>IF($A591=$C$2,runs!AR586,1/0)</f>
        <v>#DIV/0!</v>
      </c>
    </row>
    <row r="592" spans="1:9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IF($A592=$C$2,runs!AT587,1/0)</f>
        <v>#DIV/0!</v>
      </c>
      <c r="E592" s="29" t="e">
        <f>IF($A592=$C$2,runs!AU587,1/0)</f>
        <v>#DIV/0!</v>
      </c>
      <c r="F592" s="29" t="e">
        <f>IF($A592=$C$2,runs!AX587,1/0)</f>
        <v>#DIV/0!</v>
      </c>
      <c r="G592" s="29" t="e">
        <f>IF($A592=$C$2,runs!AY587,1/0)</f>
        <v>#DIV/0!</v>
      </c>
      <c r="H592" s="29" t="e">
        <f>IF($A592=$C$2,runs!O587/runs!M587,1/0)</f>
        <v>#DIV/0!</v>
      </c>
      <c r="I592" s="29" t="e">
        <f>IF($A592=$C$2,runs!AR587,1/0)</f>
        <v>#DIV/0!</v>
      </c>
    </row>
    <row r="593" spans="1:9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IF($A593=$C$2,runs!AT588,1/0)</f>
        <v>#DIV/0!</v>
      </c>
      <c r="E593" s="29" t="e">
        <f>IF($A593=$C$2,runs!AU588,1/0)</f>
        <v>#DIV/0!</v>
      </c>
      <c r="F593" s="29" t="e">
        <f>IF($A593=$C$2,runs!AX588,1/0)</f>
        <v>#DIV/0!</v>
      </c>
      <c r="G593" s="29" t="e">
        <f>IF($A593=$C$2,runs!AY588,1/0)</f>
        <v>#DIV/0!</v>
      </c>
      <c r="H593" s="29" t="e">
        <f>IF($A593=$C$2,runs!O588/runs!M588,1/0)</f>
        <v>#DIV/0!</v>
      </c>
      <c r="I593" s="29" t="e">
        <f>IF($A593=$C$2,runs!AR588,1/0)</f>
        <v>#DIV/0!</v>
      </c>
    </row>
    <row r="594" spans="1:9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IF($A594=$C$2,runs!AT589,1/0)</f>
        <v>#DIV/0!</v>
      </c>
      <c r="E594" s="29" t="e">
        <f>IF($A594=$C$2,runs!AU589,1/0)</f>
        <v>#DIV/0!</v>
      </c>
      <c r="F594" s="29" t="e">
        <f>IF($A594=$C$2,runs!AX589,1/0)</f>
        <v>#DIV/0!</v>
      </c>
      <c r="G594" s="29" t="e">
        <f>IF($A594=$C$2,runs!AY589,1/0)</f>
        <v>#DIV/0!</v>
      </c>
      <c r="H594" s="29" t="e">
        <f>IF($A594=$C$2,runs!O589/runs!M589,1/0)</f>
        <v>#DIV/0!</v>
      </c>
      <c r="I594" s="29" t="e">
        <f>IF($A594=$C$2,runs!AR589,1/0)</f>
        <v>#DIV/0!</v>
      </c>
    </row>
    <row r="595" spans="1:9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IF($A595=$C$2,runs!AT590,1/0)</f>
        <v>#DIV/0!</v>
      </c>
      <c r="E595" s="29" t="e">
        <f>IF($A595=$C$2,runs!AU590,1/0)</f>
        <v>#DIV/0!</v>
      </c>
      <c r="F595" s="29" t="e">
        <f>IF($A595=$C$2,runs!AX590,1/0)</f>
        <v>#DIV/0!</v>
      </c>
      <c r="G595" s="29" t="e">
        <f>IF($A595=$C$2,runs!AY590,1/0)</f>
        <v>#DIV/0!</v>
      </c>
      <c r="H595" s="29" t="e">
        <f>IF($A595=$C$2,runs!O590/runs!M590,1/0)</f>
        <v>#DIV/0!</v>
      </c>
      <c r="I595" s="29" t="e">
        <f>IF($A595=$C$2,runs!AR590,1/0)</f>
        <v>#DIV/0!</v>
      </c>
    </row>
    <row r="596" spans="1:9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IF($A596=$C$2,runs!AT591,1/0)</f>
        <v>#DIV/0!</v>
      </c>
      <c r="E596" s="29" t="e">
        <f>IF($A596=$C$2,runs!AU591,1/0)</f>
        <v>#DIV/0!</v>
      </c>
      <c r="F596" s="29" t="e">
        <f>IF($A596=$C$2,runs!AX591,1/0)</f>
        <v>#DIV/0!</v>
      </c>
      <c r="G596" s="29" t="e">
        <f>IF($A596=$C$2,runs!AY591,1/0)</f>
        <v>#DIV/0!</v>
      </c>
      <c r="H596" s="29" t="e">
        <f>IF($A596=$C$2,runs!O591/runs!M591,1/0)</f>
        <v>#DIV/0!</v>
      </c>
      <c r="I596" s="29" t="e">
        <f>IF($A596=$C$2,runs!AR591,1/0)</f>
        <v>#DIV/0!</v>
      </c>
    </row>
    <row r="597" spans="1:9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IF($A597=$C$2,runs!AT592,1/0)</f>
        <v>#DIV/0!</v>
      </c>
      <c r="E597" s="29" t="e">
        <f>IF($A597=$C$2,runs!AU592,1/0)</f>
        <v>#DIV/0!</v>
      </c>
      <c r="F597" s="29" t="e">
        <f>IF($A597=$C$2,runs!AX592,1/0)</f>
        <v>#DIV/0!</v>
      </c>
      <c r="G597" s="29" t="e">
        <f>IF($A597=$C$2,runs!AY592,1/0)</f>
        <v>#DIV/0!</v>
      </c>
      <c r="H597" s="29" t="e">
        <f>IF($A597=$C$2,runs!O592/runs!M592,1/0)</f>
        <v>#DIV/0!</v>
      </c>
      <c r="I597" s="29" t="e">
        <f>IF($A597=$C$2,runs!AR592,1/0)</f>
        <v>#DIV/0!</v>
      </c>
    </row>
    <row r="598" spans="1:9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IF($A598=$C$2,runs!AT593,1/0)</f>
        <v>#DIV/0!</v>
      </c>
      <c r="E598" s="29" t="e">
        <f>IF($A598=$C$2,runs!AU593,1/0)</f>
        <v>#DIV/0!</v>
      </c>
      <c r="F598" s="29" t="e">
        <f>IF($A598=$C$2,runs!AX593,1/0)</f>
        <v>#DIV/0!</v>
      </c>
      <c r="G598" s="29" t="e">
        <f>IF($A598=$C$2,runs!AY593,1/0)</f>
        <v>#DIV/0!</v>
      </c>
      <c r="H598" s="29" t="e">
        <f>IF($A598=$C$2,runs!O593/runs!M593,1/0)</f>
        <v>#DIV/0!</v>
      </c>
      <c r="I598" s="29" t="e">
        <f>IF($A598=$C$2,runs!AR593,1/0)</f>
        <v>#DIV/0!</v>
      </c>
    </row>
    <row r="599" spans="1:9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IF($A599=$C$2,runs!AT594,1/0)</f>
        <v>#DIV/0!</v>
      </c>
      <c r="E599" s="29" t="e">
        <f>IF($A599=$C$2,runs!AU594,1/0)</f>
        <v>#DIV/0!</v>
      </c>
      <c r="F599" s="29" t="e">
        <f>IF($A599=$C$2,runs!AX594,1/0)</f>
        <v>#DIV/0!</v>
      </c>
      <c r="G599" s="29" t="e">
        <f>IF($A599=$C$2,runs!AY594,1/0)</f>
        <v>#DIV/0!</v>
      </c>
      <c r="H599" s="29" t="e">
        <f>IF($A599=$C$2,runs!O594/runs!M594,1/0)</f>
        <v>#DIV/0!</v>
      </c>
      <c r="I599" s="29" t="e">
        <f>IF($A599=$C$2,runs!AR594,1/0)</f>
        <v>#DIV/0!</v>
      </c>
    </row>
    <row r="600" spans="1:9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IF($A600=$C$2,runs!AT595,1/0)</f>
        <v>#DIV/0!</v>
      </c>
      <c r="E600" s="29" t="e">
        <f>IF($A600=$C$2,runs!AU595,1/0)</f>
        <v>#DIV/0!</v>
      </c>
      <c r="F600" s="29" t="e">
        <f>IF($A600=$C$2,runs!AX595,1/0)</f>
        <v>#DIV/0!</v>
      </c>
      <c r="G600" s="29" t="e">
        <f>IF($A600=$C$2,runs!AY595,1/0)</f>
        <v>#DIV/0!</v>
      </c>
      <c r="H600" s="29" t="e">
        <f>IF($A600=$C$2,runs!O595/runs!M595,1/0)</f>
        <v>#DIV/0!</v>
      </c>
      <c r="I600" s="29" t="e">
        <f>IF($A600=$C$2,runs!AR595,1/0)</f>
        <v>#DIV/0!</v>
      </c>
    </row>
    <row r="601" spans="1:9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IF($A601=$C$2,runs!AT596,1/0)</f>
        <v>#DIV/0!</v>
      </c>
      <c r="E601" s="29" t="e">
        <f>IF($A601=$C$2,runs!AU596,1/0)</f>
        <v>#DIV/0!</v>
      </c>
      <c r="F601" s="29" t="e">
        <f>IF($A601=$C$2,runs!AX596,1/0)</f>
        <v>#DIV/0!</v>
      </c>
      <c r="G601" s="29" t="e">
        <f>IF($A601=$C$2,runs!AY596,1/0)</f>
        <v>#DIV/0!</v>
      </c>
      <c r="H601" s="29" t="e">
        <f>IF($A601=$C$2,runs!O596/runs!M596,1/0)</f>
        <v>#DIV/0!</v>
      </c>
      <c r="I601" s="29" t="e">
        <f>IF($A601=$C$2,runs!AR596,1/0)</f>
        <v>#DIV/0!</v>
      </c>
    </row>
    <row r="602" spans="1:9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IF($A602=$C$2,runs!AT597,1/0)</f>
        <v>#DIV/0!</v>
      </c>
      <c r="E602" s="29" t="e">
        <f>IF($A602=$C$2,runs!AU597,1/0)</f>
        <v>#DIV/0!</v>
      </c>
      <c r="F602" s="29" t="e">
        <f>IF($A602=$C$2,runs!AX597,1/0)</f>
        <v>#DIV/0!</v>
      </c>
      <c r="G602" s="29" t="e">
        <f>IF($A602=$C$2,runs!AY597,1/0)</f>
        <v>#DIV/0!</v>
      </c>
      <c r="H602" s="29" t="e">
        <f>IF($A602=$C$2,runs!O597/runs!M597,1/0)</f>
        <v>#DIV/0!</v>
      </c>
      <c r="I602" s="29" t="e">
        <f>IF($A602=$C$2,runs!AR597,1/0)</f>
        <v>#DIV/0!</v>
      </c>
    </row>
    <row r="603" spans="1:9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IF($A603=$C$2,runs!AT598,1/0)</f>
        <v>#DIV/0!</v>
      </c>
      <c r="E603" s="29" t="e">
        <f>IF($A603=$C$2,runs!AU598,1/0)</f>
        <v>#DIV/0!</v>
      </c>
      <c r="F603" s="29" t="e">
        <f>IF($A603=$C$2,runs!AX598,1/0)</f>
        <v>#DIV/0!</v>
      </c>
      <c r="G603" s="29" t="e">
        <f>IF($A603=$C$2,runs!AY598,1/0)</f>
        <v>#DIV/0!</v>
      </c>
      <c r="H603" s="29" t="e">
        <f>IF($A603=$C$2,runs!O598/runs!M598,1/0)</f>
        <v>#DIV/0!</v>
      </c>
      <c r="I603" s="29" t="e">
        <f>IF($A603=$C$2,runs!AR598,1/0)</f>
        <v>#DIV/0!</v>
      </c>
    </row>
    <row r="604" spans="1:9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IF($A604=$C$2,runs!AT599,1/0)</f>
        <v>#DIV/0!</v>
      </c>
      <c r="E604" s="29" t="e">
        <f>IF($A604=$C$2,runs!AU599,1/0)</f>
        <v>#DIV/0!</v>
      </c>
      <c r="F604" s="29" t="e">
        <f>IF($A604=$C$2,runs!AX599,1/0)</f>
        <v>#DIV/0!</v>
      </c>
      <c r="G604" s="29" t="e">
        <f>IF($A604=$C$2,runs!AY599,1/0)</f>
        <v>#DIV/0!</v>
      </c>
      <c r="H604" s="29" t="e">
        <f>IF($A604=$C$2,runs!O599/runs!M599,1/0)</f>
        <v>#DIV/0!</v>
      </c>
      <c r="I604" s="29" t="e">
        <f>IF($A604=$C$2,runs!AR599,1/0)</f>
        <v>#DIV/0!</v>
      </c>
    </row>
    <row r="605" spans="1:9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IF($A605=$C$2,runs!AT600,1/0)</f>
        <v>#DIV/0!</v>
      </c>
      <c r="E605" s="29" t="e">
        <f>IF($A605=$C$2,runs!AU600,1/0)</f>
        <v>#DIV/0!</v>
      </c>
      <c r="F605" s="29" t="e">
        <f>IF($A605=$C$2,runs!AX600,1/0)</f>
        <v>#DIV/0!</v>
      </c>
      <c r="G605" s="29" t="e">
        <f>IF($A605=$C$2,runs!AY600,1/0)</f>
        <v>#DIV/0!</v>
      </c>
      <c r="H605" s="29" t="e">
        <f>IF($A605=$C$2,runs!O600/runs!M600,1/0)</f>
        <v>#DIV/0!</v>
      </c>
      <c r="I605" s="29" t="e">
        <f>IF($A605=$C$2,runs!AR600,1/0)</f>
        <v>#DIV/0!</v>
      </c>
    </row>
    <row r="606" spans="1:9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IF($A606=$C$2,runs!AT601,1/0)</f>
        <v>#DIV/0!</v>
      </c>
      <c r="E606" s="29" t="e">
        <f>IF($A606=$C$2,runs!AU601,1/0)</f>
        <v>#DIV/0!</v>
      </c>
      <c r="F606" s="29" t="e">
        <f>IF($A606=$C$2,runs!AX601,1/0)</f>
        <v>#DIV/0!</v>
      </c>
      <c r="G606" s="29" t="e">
        <f>IF($A606=$C$2,runs!AY601,1/0)</f>
        <v>#DIV/0!</v>
      </c>
      <c r="H606" s="29" t="e">
        <f>IF($A606=$C$2,runs!O601/runs!M601,1/0)</f>
        <v>#DIV/0!</v>
      </c>
      <c r="I606" s="29" t="e">
        <f>IF($A606=$C$2,runs!AR601,1/0)</f>
        <v>#DIV/0!</v>
      </c>
    </row>
    <row r="607" spans="1:9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IF($A607=$C$2,runs!AT602,1/0)</f>
        <v>#DIV/0!</v>
      </c>
      <c r="E607" s="29" t="e">
        <f>IF($A607=$C$2,runs!AU602,1/0)</f>
        <v>#DIV/0!</v>
      </c>
      <c r="F607" s="29" t="e">
        <f>IF($A607=$C$2,runs!AX602,1/0)</f>
        <v>#DIV/0!</v>
      </c>
      <c r="G607" s="29" t="e">
        <f>IF($A607=$C$2,runs!AY602,1/0)</f>
        <v>#DIV/0!</v>
      </c>
      <c r="H607" s="29" t="e">
        <f>IF($A607=$C$2,runs!O602/runs!M602,1/0)</f>
        <v>#DIV/0!</v>
      </c>
      <c r="I607" s="29" t="e">
        <f>IF($A607=$C$2,runs!AR602,1/0)</f>
        <v>#DIV/0!</v>
      </c>
    </row>
    <row r="608" spans="1:9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IF($A608=$C$2,runs!AT603,1/0)</f>
        <v>#DIV/0!</v>
      </c>
      <c r="E608" s="29" t="e">
        <f>IF($A608=$C$2,runs!AU603,1/0)</f>
        <v>#DIV/0!</v>
      </c>
      <c r="F608" s="29" t="e">
        <f>IF($A608=$C$2,runs!AX603,1/0)</f>
        <v>#DIV/0!</v>
      </c>
      <c r="G608" s="29" t="e">
        <f>IF($A608=$C$2,runs!AY603,1/0)</f>
        <v>#DIV/0!</v>
      </c>
      <c r="H608" s="29" t="e">
        <f>IF($A608=$C$2,runs!O603/runs!M603,1/0)</f>
        <v>#DIV/0!</v>
      </c>
      <c r="I608" s="29" t="e">
        <f>IF($A608=$C$2,runs!AR603,1/0)</f>
        <v>#DIV/0!</v>
      </c>
    </row>
    <row r="609" spans="1:9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IF($A609=$C$2,runs!AT604,1/0)</f>
        <v>#DIV/0!</v>
      </c>
      <c r="E609" s="29" t="e">
        <f>IF($A609=$C$2,runs!AU604,1/0)</f>
        <v>#DIV/0!</v>
      </c>
      <c r="F609" s="29" t="e">
        <f>IF($A609=$C$2,runs!AX604,1/0)</f>
        <v>#DIV/0!</v>
      </c>
      <c r="G609" s="29" t="e">
        <f>IF($A609=$C$2,runs!AY604,1/0)</f>
        <v>#DIV/0!</v>
      </c>
      <c r="H609" s="29" t="e">
        <f>IF($A609=$C$2,runs!O604/runs!M604,1/0)</f>
        <v>#DIV/0!</v>
      </c>
      <c r="I609" s="29" t="e">
        <f>IF($A609=$C$2,runs!AR604,1/0)</f>
        <v>#DIV/0!</v>
      </c>
    </row>
    <row r="610" spans="1:9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IF($A610=$C$2,runs!AT605,1/0)</f>
        <v>#DIV/0!</v>
      </c>
      <c r="E610" s="29" t="e">
        <f>IF($A610=$C$2,runs!AU605,1/0)</f>
        <v>#DIV/0!</v>
      </c>
      <c r="F610" s="29" t="e">
        <f>IF($A610=$C$2,runs!AX605,1/0)</f>
        <v>#DIV/0!</v>
      </c>
      <c r="G610" s="29" t="e">
        <f>IF($A610=$C$2,runs!AY605,1/0)</f>
        <v>#DIV/0!</v>
      </c>
      <c r="H610" s="29" t="e">
        <f>IF($A610=$C$2,runs!O605/runs!M605,1/0)</f>
        <v>#DIV/0!</v>
      </c>
      <c r="I610" s="29" t="e">
        <f>IF($A610=$C$2,runs!AR605,1/0)</f>
        <v>#DIV/0!</v>
      </c>
    </row>
    <row r="611" spans="1:9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IF($A611=$C$2,runs!AT606,1/0)</f>
        <v>#DIV/0!</v>
      </c>
      <c r="E611" s="29" t="e">
        <f>IF($A611=$C$2,runs!AU606,1/0)</f>
        <v>#DIV/0!</v>
      </c>
      <c r="F611" s="29" t="e">
        <f>IF($A611=$C$2,runs!AX606,1/0)</f>
        <v>#DIV/0!</v>
      </c>
      <c r="G611" s="29" t="e">
        <f>IF($A611=$C$2,runs!AY606,1/0)</f>
        <v>#DIV/0!</v>
      </c>
      <c r="H611" s="29" t="e">
        <f>IF($A611=$C$2,runs!O606/runs!M606,1/0)</f>
        <v>#DIV/0!</v>
      </c>
      <c r="I611" s="29" t="e">
        <f>IF($A611=$C$2,runs!AR606,1/0)</f>
        <v>#DIV/0!</v>
      </c>
    </row>
    <row r="612" spans="1:9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IF($A612=$C$2,runs!AT607,1/0)</f>
        <v>#DIV/0!</v>
      </c>
      <c r="E612" s="29" t="e">
        <f>IF($A612=$C$2,runs!AU607,1/0)</f>
        <v>#DIV/0!</v>
      </c>
      <c r="F612" s="29" t="e">
        <f>IF($A612=$C$2,runs!AX607,1/0)</f>
        <v>#DIV/0!</v>
      </c>
      <c r="G612" s="29" t="e">
        <f>IF($A612=$C$2,runs!AY607,1/0)</f>
        <v>#DIV/0!</v>
      </c>
      <c r="H612" s="29" t="e">
        <f>IF($A612=$C$2,runs!O607/runs!M607,1/0)</f>
        <v>#DIV/0!</v>
      </c>
      <c r="I612" s="29" t="e">
        <f>IF($A612=$C$2,runs!AR607,1/0)</f>
        <v>#DIV/0!</v>
      </c>
    </row>
    <row r="613" spans="1:9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IF($A613=$C$2,runs!AT608,1/0)</f>
        <v>#DIV/0!</v>
      </c>
      <c r="E613" s="29" t="e">
        <f>IF($A613=$C$2,runs!AU608,1/0)</f>
        <v>#DIV/0!</v>
      </c>
      <c r="F613" s="29" t="e">
        <f>IF($A613=$C$2,runs!AX608,1/0)</f>
        <v>#DIV/0!</v>
      </c>
      <c r="G613" s="29" t="e">
        <f>IF($A613=$C$2,runs!AY608,1/0)</f>
        <v>#DIV/0!</v>
      </c>
      <c r="H613" s="29" t="e">
        <f>IF($A613=$C$2,runs!O608/runs!M608,1/0)</f>
        <v>#DIV/0!</v>
      </c>
      <c r="I613" s="29" t="e">
        <f>IF($A613=$C$2,runs!AR608,1/0)</f>
        <v>#DIV/0!</v>
      </c>
    </row>
    <row r="614" spans="1:9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IF($A614=$C$2,runs!AT609,1/0)</f>
        <v>#DIV/0!</v>
      </c>
      <c r="E614" s="29" t="e">
        <f>IF($A614=$C$2,runs!AU609,1/0)</f>
        <v>#DIV/0!</v>
      </c>
      <c r="F614" s="29" t="e">
        <f>IF($A614=$C$2,runs!AX609,1/0)</f>
        <v>#DIV/0!</v>
      </c>
      <c r="G614" s="29" t="e">
        <f>IF($A614=$C$2,runs!AY609,1/0)</f>
        <v>#DIV/0!</v>
      </c>
      <c r="H614" s="29" t="e">
        <f>IF($A614=$C$2,runs!O609/runs!M609,1/0)</f>
        <v>#DIV/0!</v>
      </c>
      <c r="I614" s="29" t="e">
        <f>IF($A614=$C$2,runs!AR609,1/0)</f>
        <v>#DIV/0!</v>
      </c>
    </row>
    <row r="615" spans="1:9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IF($A615=$C$2,runs!AT610,1/0)</f>
        <v>#DIV/0!</v>
      </c>
      <c r="E615" s="29" t="e">
        <f>IF($A615=$C$2,runs!AU610,1/0)</f>
        <v>#DIV/0!</v>
      </c>
      <c r="F615" s="29" t="e">
        <f>IF($A615=$C$2,runs!AX610,1/0)</f>
        <v>#DIV/0!</v>
      </c>
      <c r="G615" s="29" t="e">
        <f>IF($A615=$C$2,runs!AY610,1/0)</f>
        <v>#DIV/0!</v>
      </c>
      <c r="H615" s="29" t="e">
        <f>IF($A615=$C$2,runs!O610/runs!M610,1/0)</f>
        <v>#DIV/0!</v>
      </c>
      <c r="I615" s="29" t="e">
        <f>IF($A615=$C$2,runs!AR610,1/0)</f>
        <v>#DIV/0!</v>
      </c>
    </row>
    <row r="616" spans="1:9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IF($A616=$C$2,runs!AT611,1/0)</f>
        <v>#DIV/0!</v>
      </c>
      <c r="E616" s="29" t="e">
        <f>IF($A616=$C$2,runs!AU611,1/0)</f>
        <v>#DIV/0!</v>
      </c>
      <c r="F616" s="29" t="e">
        <f>IF($A616=$C$2,runs!AX611,1/0)</f>
        <v>#DIV/0!</v>
      </c>
      <c r="G616" s="29" t="e">
        <f>IF($A616=$C$2,runs!AY611,1/0)</f>
        <v>#DIV/0!</v>
      </c>
      <c r="H616" s="29" t="e">
        <f>IF($A616=$C$2,runs!O611/runs!M611,1/0)</f>
        <v>#DIV/0!</v>
      </c>
      <c r="I616" s="29" t="e">
        <f>IF($A616=$C$2,runs!AR611,1/0)</f>
        <v>#DIV/0!</v>
      </c>
    </row>
    <row r="617" spans="1:9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IF($A617=$C$2,runs!AT612,1/0)</f>
        <v>#DIV/0!</v>
      </c>
      <c r="E617" s="29" t="e">
        <f>IF($A617=$C$2,runs!AU612,1/0)</f>
        <v>#DIV/0!</v>
      </c>
      <c r="F617" s="29" t="e">
        <f>IF($A617=$C$2,runs!AX612,1/0)</f>
        <v>#DIV/0!</v>
      </c>
      <c r="G617" s="29" t="e">
        <f>IF($A617=$C$2,runs!AY612,1/0)</f>
        <v>#DIV/0!</v>
      </c>
      <c r="H617" s="29" t="e">
        <f>IF($A617=$C$2,runs!O612/runs!M612,1/0)</f>
        <v>#DIV/0!</v>
      </c>
      <c r="I617" s="29" t="e">
        <f>IF($A617=$C$2,runs!AR612,1/0)</f>
        <v>#DIV/0!</v>
      </c>
    </row>
    <row r="618" spans="1:9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IF($A618=$C$2,runs!AT613,1/0)</f>
        <v>#DIV/0!</v>
      </c>
      <c r="E618" s="29" t="e">
        <f>IF($A618=$C$2,runs!AU613,1/0)</f>
        <v>#DIV/0!</v>
      </c>
      <c r="F618" s="29" t="e">
        <f>IF($A618=$C$2,runs!AX613,1/0)</f>
        <v>#DIV/0!</v>
      </c>
      <c r="G618" s="29" t="e">
        <f>IF($A618=$C$2,runs!AY613,1/0)</f>
        <v>#DIV/0!</v>
      </c>
      <c r="H618" s="29" t="e">
        <f>IF($A618=$C$2,runs!O613/runs!M613,1/0)</f>
        <v>#DIV/0!</v>
      </c>
      <c r="I618" s="29" t="e">
        <f>IF($A618=$C$2,runs!AR613,1/0)</f>
        <v>#DIV/0!</v>
      </c>
    </row>
    <row r="619" spans="1:9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IF($A619=$C$2,runs!AT614,1/0)</f>
        <v>#DIV/0!</v>
      </c>
      <c r="E619" s="29" t="e">
        <f>IF($A619=$C$2,runs!AU614,1/0)</f>
        <v>#DIV/0!</v>
      </c>
      <c r="F619" s="29" t="e">
        <f>IF($A619=$C$2,runs!AX614,1/0)</f>
        <v>#DIV/0!</v>
      </c>
      <c r="G619" s="29" t="e">
        <f>IF($A619=$C$2,runs!AY614,1/0)</f>
        <v>#DIV/0!</v>
      </c>
      <c r="H619" s="29" t="e">
        <f>IF($A619=$C$2,runs!O614/runs!M614,1/0)</f>
        <v>#DIV/0!</v>
      </c>
      <c r="I619" s="29" t="e">
        <f>IF($A619=$C$2,runs!AR614,1/0)</f>
        <v>#DIV/0!</v>
      </c>
    </row>
    <row r="620" spans="1:9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IF($A620=$C$2,runs!AT615,1/0)</f>
        <v>#DIV/0!</v>
      </c>
      <c r="E620" s="29" t="e">
        <f>IF($A620=$C$2,runs!AU615,1/0)</f>
        <v>#DIV/0!</v>
      </c>
      <c r="F620" s="29" t="e">
        <f>IF($A620=$C$2,runs!AX615,1/0)</f>
        <v>#DIV/0!</v>
      </c>
      <c r="G620" s="29" t="e">
        <f>IF($A620=$C$2,runs!AY615,1/0)</f>
        <v>#DIV/0!</v>
      </c>
      <c r="H620" s="29" t="e">
        <f>IF($A620=$C$2,runs!O615/runs!M615,1/0)</f>
        <v>#DIV/0!</v>
      </c>
      <c r="I620" s="29" t="e">
        <f>IF($A620=$C$2,runs!AR615,1/0)</f>
        <v>#DIV/0!</v>
      </c>
    </row>
    <row r="621" spans="1:9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IF($A621=$C$2,runs!AT616,1/0)</f>
        <v>#DIV/0!</v>
      </c>
      <c r="E621" s="29" t="e">
        <f>IF($A621=$C$2,runs!AU616,1/0)</f>
        <v>#DIV/0!</v>
      </c>
      <c r="F621" s="29" t="e">
        <f>IF($A621=$C$2,runs!AX616,1/0)</f>
        <v>#DIV/0!</v>
      </c>
      <c r="G621" s="29" t="e">
        <f>IF($A621=$C$2,runs!AY616,1/0)</f>
        <v>#DIV/0!</v>
      </c>
      <c r="H621" s="29" t="e">
        <f>IF($A621=$C$2,runs!O616/runs!M616,1/0)</f>
        <v>#DIV/0!</v>
      </c>
      <c r="I621" s="29" t="e">
        <f>IF($A621=$C$2,runs!AR616,1/0)</f>
        <v>#DIV/0!</v>
      </c>
    </row>
    <row r="622" spans="1:9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IF($A622=$C$2,runs!AT617,1/0)</f>
        <v>#DIV/0!</v>
      </c>
      <c r="E622" s="29" t="e">
        <f>IF($A622=$C$2,runs!AU617,1/0)</f>
        <v>#DIV/0!</v>
      </c>
      <c r="F622" s="29" t="e">
        <f>IF($A622=$C$2,runs!AX617,1/0)</f>
        <v>#DIV/0!</v>
      </c>
      <c r="G622" s="29" t="e">
        <f>IF($A622=$C$2,runs!AY617,1/0)</f>
        <v>#DIV/0!</v>
      </c>
      <c r="H622" s="29" t="e">
        <f>IF($A622=$C$2,runs!O617/runs!M617,1/0)</f>
        <v>#DIV/0!</v>
      </c>
      <c r="I622" s="29" t="e">
        <f>IF($A622=$C$2,runs!AR617,1/0)</f>
        <v>#DIV/0!</v>
      </c>
    </row>
    <row r="623" spans="1:9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IF($A623=$C$2,runs!AT618,1/0)</f>
        <v>#DIV/0!</v>
      </c>
      <c r="E623" s="29" t="e">
        <f>IF($A623=$C$2,runs!AU618,1/0)</f>
        <v>#DIV/0!</v>
      </c>
      <c r="F623" s="29" t="e">
        <f>IF($A623=$C$2,runs!AX618,1/0)</f>
        <v>#DIV/0!</v>
      </c>
      <c r="G623" s="29" t="e">
        <f>IF($A623=$C$2,runs!AY618,1/0)</f>
        <v>#DIV/0!</v>
      </c>
      <c r="H623" s="29" t="e">
        <f>IF($A623=$C$2,runs!O618/runs!M618,1/0)</f>
        <v>#DIV/0!</v>
      </c>
      <c r="I623" s="29" t="e">
        <f>IF($A623=$C$2,runs!AR618,1/0)</f>
        <v>#DIV/0!</v>
      </c>
    </row>
    <row r="624" spans="1:9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IF($A624=$C$2,runs!AT619,1/0)</f>
        <v>#DIV/0!</v>
      </c>
      <c r="E624" s="29" t="e">
        <f>IF($A624=$C$2,runs!AU619,1/0)</f>
        <v>#DIV/0!</v>
      </c>
      <c r="F624" s="29" t="e">
        <f>IF($A624=$C$2,runs!AX619,1/0)</f>
        <v>#DIV/0!</v>
      </c>
      <c r="G624" s="29" t="e">
        <f>IF($A624=$C$2,runs!AY619,1/0)</f>
        <v>#DIV/0!</v>
      </c>
      <c r="H624" s="29" t="e">
        <f>IF($A624=$C$2,runs!O619/runs!M619,1/0)</f>
        <v>#DIV/0!</v>
      </c>
      <c r="I624" s="29" t="e">
        <f>IF($A624=$C$2,runs!AR619,1/0)</f>
        <v>#DIV/0!</v>
      </c>
    </row>
    <row r="625" spans="1:9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IF($A625=$C$2,runs!AT620,1/0)</f>
        <v>#DIV/0!</v>
      </c>
      <c r="E625" s="29" t="e">
        <f>IF($A625=$C$2,runs!AU620,1/0)</f>
        <v>#DIV/0!</v>
      </c>
      <c r="F625" s="29" t="e">
        <f>IF($A625=$C$2,runs!AX620,1/0)</f>
        <v>#DIV/0!</v>
      </c>
      <c r="G625" s="29" t="e">
        <f>IF($A625=$C$2,runs!AY620,1/0)</f>
        <v>#DIV/0!</v>
      </c>
      <c r="H625" s="29" t="e">
        <f>IF($A625=$C$2,runs!O620/runs!M620,1/0)</f>
        <v>#DIV/0!</v>
      </c>
      <c r="I625" s="29" t="e">
        <f>IF($A625=$C$2,runs!AR620,1/0)</f>
        <v>#DIV/0!</v>
      </c>
    </row>
    <row r="626" spans="1:9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IF($A626=$C$2,runs!AT621,1/0)</f>
        <v>#DIV/0!</v>
      </c>
      <c r="E626" s="29" t="e">
        <f>IF($A626=$C$2,runs!AU621,1/0)</f>
        <v>#DIV/0!</v>
      </c>
      <c r="F626" s="29" t="e">
        <f>IF($A626=$C$2,runs!AX621,1/0)</f>
        <v>#DIV/0!</v>
      </c>
      <c r="G626" s="29" t="e">
        <f>IF($A626=$C$2,runs!AY621,1/0)</f>
        <v>#DIV/0!</v>
      </c>
      <c r="H626" s="29" t="e">
        <f>IF($A626=$C$2,runs!O621/runs!M621,1/0)</f>
        <v>#DIV/0!</v>
      </c>
      <c r="I626" s="29" t="e">
        <f>IF($A626=$C$2,runs!AR621,1/0)</f>
        <v>#DIV/0!</v>
      </c>
    </row>
    <row r="627" spans="1:9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IF($A627=$C$2,runs!AT622,1/0)</f>
        <v>#DIV/0!</v>
      </c>
      <c r="E627" s="29" t="e">
        <f>IF($A627=$C$2,runs!AU622,1/0)</f>
        <v>#DIV/0!</v>
      </c>
      <c r="F627" s="29" t="e">
        <f>IF($A627=$C$2,runs!AX622,1/0)</f>
        <v>#DIV/0!</v>
      </c>
      <c r="G627" s="29" t="e">
        <f>IF($A627=$C$2,runs!AY622,1/0)</f>
        <v>#DIV/0!</v>
      </c>
      <c r="H627" s="29" t="e">
        <f>IF($A627=$C$2,runs!O622/runs!M622,1/0)</f>
        <v>#DIV/0!</v>
      </c>
      <c r="I627" s="29" t="e">
        <f>IF($A627=$C$2,runs!AR622,1/0)</f>
        <v>#DIV/0!</v>
      </c>
    </row>
    <row r="628" spans="1:9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IF($A628=$C$2,runs!AT623,1/0)</f>
        <v>#DIV/0!</v>
      </c>
      <c r="E628" s="29" t="e">
        <f>IF($A628=$C$2,runs!AU623,1/0)</f>
        <v>#DIV/0!</v>
      </c>
      <c r="F628" s="29" t="e">
        <f>IF($A628=$C$2,runs!AX623,1/0)</f>
        <v>#DIV/0!</v>
      </c>
      <c r="G628" s="29" t="e">
        <f>IF($A628=$C$2,runs!AY623,1/0)</f>
        <v>#DIV/0!</v>
      </c>
      <c r="H628" s="29" t="e">
        <f>IF($A628=$C$2,runs!O623/runs!M623,1/0)</f>
        <v>#DIV/0!</v>
      </c>
      <c r="I628" s="29" t="e">
        <f>IF($A628=$C$2,runs!AR623,1/0)</f>
        <v>#DIV/0!</v>
      </c>
    </row>
    <row r="629" spans="1:9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IF($A629=$C$2,runs!AT624,1/0)</f>
        <v>#DIV/0!</v>
      </c>
      <c r="E629" s="29" t="e">
        <f>IF($A629=$C$2,runs!AU624,1/0)</f>
        <v>#DIV/0!</v>
      </c>
      <c r="F629" s="29" t="e">
        <f>IF($A629=$C$2,runs!AX624,1/0)</f>
        <v>#DIV/0!</v>
      </c>
      <c r="G629" s="29" t="e">
        <f>IF($A629=$C$2,runs!AY624,1/0)</f>
        <v>#DIV/0!</v>
      </c>
      <c r="H629" s="29" t="e">
        <f>IF($A629=$C$2,runs!O624/runs!M624,1/0)</f>
        <v>#DIV/0!</v>
      </c>
      <c r="I629" s="29" t="e">
        <f>IF($A629=$C$2,runs!AR624,1/0)</f>
        <v>#DIV/0!</v>
      </c>
    </row>
    <row r="630" spans="1:9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IF($A630=$C$2,runs!AT625,1/0)</f>
        <v>#DIV/0!</v>
      </c>
      <c r="E630" s="29" t="e">
        <f>IF($A630=$C$2,runs!AU625,1/0)</f>
        <v>#DIV/0!</v>
      </c>
      <c r="F630" s="29" t="e">
        <f>IF($A630=$C$2,runs!AX625,1/0)</f>
        <v>#DIV/0!</v>
      </c>
      <c r="G630" s="29" t="e">
        <f>IF($A630=$C$2,runs!AY625,1/0)</f>
        <v>#DIV/0!</v>
      </c>
      <c r="H630" s="29" t="e">
        <f>IF($A630=$C$2,runs!O625/runs!M625,1/0)</f>
        <v>#DIV/0!</v>
      </c>
      <c r="I630" s="29" t="e">
        <f>IF($A630=$C$2,runs!AR625,1/0)</f>
        <v>#DIV/0!</v>
      </c>
    </row>
    <row r="631" spans="1:9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IF($A631=$C$2,runs!AT626,1/0)</f>
        <v>#DIV/0!</v>
      </c>
      <c r="E631" s="29" t="e">
        <f>IF($A631=$C$2,runs!AU626,1/0)</f>
        <v>#DIV/0!</v>
      </c>
      <c r="F631" s="29" t="e">
        <f>IF($A631=$C$2,runs!AX626,1/0)</f>
        <v>#DIV/0!</v>
      </c>
      <c r="G631" s="29" t="e">
        <f>IF($A631=$C$2,runs!AY626,1/0)</f>
        <v>#DIV/0!</v>
      </c>
      <c r="H631" s="29" t="e">
        <f>IF($A631=$C$2,runs!O626/runs!M626,1/0)</f>
        <v>#DIV/0!</v>
      </c>
      <c r="I631" s="29" t="e">
        <f>IF($A631=$C$2,runs!AR626,1/0)</f>
        <v>#DIV/0!</v>
      </c>
    </row>
    <row r="632" spans="1:9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IF($A632=$C$2,runs!AT627,1/0)</f>
        <v>#DIV/0!</v>
      </c>
      <c r="E632" s="29" t="e">
        <f>IF($A632=$C$2,runs!AU627,1/0)</f>
        <v>#DIV/0!</v>
      </c>
      <c r="F632" s="29" t="e">
        <f>IF($A632=$C$2,runs!AX627,1/0)</f>
        <v>#DIV/0!</v>
      </c>
      <c r="G632" s="29" t="e">
        <f>IF($A632=$C$2,runs!AY627,1/0)</f>
        <v>#DIV/0!</v>
      </c>
      <c r="H632" s="29" t="e">
        <f>IF($A632=$C$2,runs!O627/runs!M627,1/0)</f>
        <v>#DIV/0!</v>
      </c>
      <c r="I632" s="29" t="e">
        <f>IF($A632=$C$2,runs!AR627,1/0)</f>
        <v>#DIV/0!</v>
      </c>
    </row>
    <row r="633" spans="1:9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IF($A633=$C$2,runs!AT628,1/0)</f>
        <v>#DIV/0!</v>
      </c>
      <c r="E633" s="29" t="e">
        <f>IF($A633=$C$2,runs!AU628,1/0)</f>
        <v>#DIV/0!</v>
      </c>
      <c r="F633" s="29" t="e">
        <f>IF($A633=$C$2,runs!AX628,1/0)</f>
        <v>#DIV/0!</v>
      </c>
      <c r="G633" s="29" t="e">
        <f>IF($A633=$C$2,runs!AY628,1/0)</f>
        <v>#DIV/0!</v>
      </c>
      <c r="H633" s="29" t="e">
        <f>IF($A633=$C$2,runs!O628/runs!M628,1/0)</f>
        <v>#DIV/0!</v>
      </c>
      <c r="I633" s="29" t="e">
        <f>IF($A633=$C$2,runs!AR628,1/0)</f>
        <v>#DIV/0!</v>
      </c>
    </row>
    <row r="634" spans="1:9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IF($A634=$C$2,runs!AT629,1/0)</f>
        <v>#DIV/0!</v>
      </c>
      <c r="E634" s="29" t="e">
        <f>IF($A634=$C$2,runs!AU629,1/0)</f>
        <v>#DIV/0!</v>
      </c>
      <c r="F634" s="29" t="e">
        <f>IF($A634=$C$2,runs!AX629,1/0)</f>
        <v>#DIV/0!</v>
      </c>
      <c r="G634" s="29" t="e">
        <f>IF($A634=$C$2,runs!AY629,1/0)</f>
        <v>#DIV/0!</v>
      </c>
      <c r="H634" s="29" t="e">
        <f>IF($A634=$C$2,runs!O629/runs!M629,1/0)</f>
        <v>#DIV/0!</v>
      </c>
      <c r="I634" s="29" t="e">
        <f>IF($A634=$C$2,runs!AR629,1/0)</f>
        <v>#DIV/0!</v>
      </c>
    </row>
    <row r="635" spans="1:9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IF($A635=$C$2,runs!AT630,1/0)</f>
        <v>#DIV/0!</v>
      </c>
      <c r="E635" s="29" t="e">
        <f>IF($A635=$C$2,runs!AU630,1/0)</f>
        <v>#DIV/0!</v>
      </c>
      <c r="F635" s="29" t="e">
        <f>IF($A635=$C$2,runs!AX630,1/0)</f>
        <v>#DIV/0!</v>
      </c>
      <c r="G635" s="29" t="e">
        <f>IF($A635=$C$2,runs!AY630,1/0)</f>
        <v>#DIV/0!</v>
      </c>
      <c r="H635" s="29" t="e">
        <f>IF($A635=$C$2,runs!O630/runs!M630,1/0)</f>
        <v>#DIV/0!</v>
      </c>
      <c r="I635" s="29" t="e">
        <f>IF($A635=$C$2,runs!AR630,1/0)</f>
        <v>#DIV/0!</v>
      </c>
    </row>
    <row r="636" spans="1:9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IF($A636=$C$2,runs!AT631,1/0)</f>
        <v>#DIV/0!</v>
      </c>
      <c r="E636" s="29" t="e">
        <f>IF($A636=$C$2,runs!AU631,1/0)</f>
        <v>#DIV/0!</v>
      </c>
      <c r="F636" s="29" t="e">
        <f>IF($A636=$C$2,runs!AX631,1/0)</f>
        <v>#DIV/0!</v>
      </c>
      <c r="G636" s="29" t="e">
        <f>IF($A636=$C$2,runs!AY631,1/0)</f>
        <v>#DIV/0!</v>
      </c>
      <c r="H636" s="29" t="e">
        <f>IF($A636=$C$2,runs!O631/runs!M631,1/0)</f>
        <v>#DIV/0!</v>
      </c>
      <c r="I636" s="29" t="e">
        <f>IF($A636=$C$2,runs!AR631,1/0)</f>
        <v>#DIV/0!</v>
      </c>
    </row>
    <row r="637" spans="1:9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IF($A637=$C$2,runs!AT632,1/0)</f>
        <v>#DIV/0!</v>
      </c>
      <c r="E637" s="29" t="e">
        <f>IF($A637=$C$2,runs!AU632,1/0)</f>
        <v>#DIV/0!</v>
      </c>
      <c r="F637" s="29" t="e">
        <f>IF($A637=$C$2,runs!AX632,1/0)</f>
        <v>#DIV/0!</v>
      </c>
      <c r="G637" s="29" t="e">
        <f>IF($A637=$C$2,runs!AY632,1/0)</f>
        <v>#DIV/0!</v>
      </c>
      <c r="H637" s="29" t="e">
        <f>IF($A637=$C$2,runs!O632/runs!M632,1/0)</f>
        <v>#DIV/0!</v>
      </c>
      <c r="I637" s="29" t="e">
        <f>IF($A637=$C$2,runs!AR632,1/0)</f>
        <v>#DIV/0!</v>
      </c>
    </row>
    <row r="638" spans="1:9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IF($A638=$C$2,runs!AT633,1/0)</f>
        <v>#DIV/0!</v>
      </c>
      <c r="E638" s="29" t="e">
        <f>IF($A638=$C$2,runs!AU633,1/0)</f>
        <v>#DIV/0!</v>
      </c>
      <c r="F638" s="29" t="e">
        <f>IF($A638=$C$2,runs!AX633,1/0)</f>
        <v>#DIV/0!</v>
      </c>
      <c r="G638" s="29" t="e">
        <f>IF($A638=$C$2,runs!AY633,1/0)</f>
        <v>#DIV/0!</v>
      </c>
      <c r="H638" s="29" t="e">
        <f>IF($A638=$C$2,runs!O633/runs!M633,1/0)</f>
        <v>#DIV/0!</v>
      </c>
      <c r="I638" s="29" t="e">
        <f>IF($A638=$C$2,runs!AR633,1/0)</f>
        <v>#DIV/0!</v>
      </c>
    </row>
    <row r="639" spans="1:9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IF($A639=$C$2,runs!AT634,1/0)</f>
        <v>#DIV/0!</v>
      </c>
      <c r="E639" s="29" t="e">
        <f>IF($A639=$C$2,runs!AU634,1/0)</f>
        <v>#DIV/0!</v>
      </c>
      <c r="F639" s="29" t="e">
        <f>IF($A639=$C$2,runs!AX634,1/0)</f>
        <v>#DIV/0!</v>
      </c>
      <c r="G639" s="29" t="e">
        <f>IF($A639=$C$2,runs!AY634,1/0)</f>
        <v>#DIV/0!</v>
      </c>
      <c r="H639" s="29" t="e">
        <f>IF($A639=$C$2,runs!O634/runs!M634,1/0)</f>
        <v>#DIV/0!</v>
      </c>
      <c r="I639" s="29" t="e">
        <f>IF($A639=$C$2,runs!AR634,1/0)</f>
        <v>#DIV/0!</v>
      </c>
    </row>
    <row r="640" spans="1:9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IF($A640=$C$2,runs!AT635,1/0)</f>
        <v>#DIV/0!</v>
      </c>
      <c r="E640" s="29" t="e">
        <f>IF($A640=$C$2,runs!AU635,1/0)</f>
        <v>#DIV/0!</v>
      </c>
      <c r="F640" s="29" t="e">
        <f>IF($A640=$C$2,runs!AX635,1/0)</f>
        <v>#DIV/0!</v>
      </c>
      <c r="G640" s="29" t="e">
        <f>IF($A640=$C$2,runs!AY635,1/0)</f>
        <v>#DIV/0!</v>
      </c>
      <c r="H640" s="29" t="e">
        <f>IF($A640=$C$2,runs!O635/runs!M635,1/0)</f>
        <v>#DIV/0!</v>
      </c>
      <c r="I640" s="29" t="e">
        <f>IF($A640=$C$2,runs!AR635,1/0)</f>
        <v>#DIV/0!</v>
      </c>
    </row>
    <row r="641" spans="1:9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IF($A641=$C$2,runs!AT636,1/0)</f>
        <v>#DIV/0!</v>
      </c>
      <c r="E641" s="29" t="e">
        <f>IF($A641=$C$2,runs!AU636,1/0)</f>
        <v>#DIV/0!</v>
      </c>
      <c r="F641" s="29" t="e">
        <f>IF($A641=$C$2,runs!AX636,1/0)</f>
        <v>#DIV/0!</v>
      </c>
      <c r="G641" s="29" t="e">
        <f>IF($A641=$C$2,runs!AY636,1/0)</f>
        <v>#DIV/0!</v>
      </c>
      <c r="H641" s="29" t="e">
        <f>IF($A641=$C$2,runs!O636/runs!M636,1/0)</f>
        <v>#DIV/0!</v>
      </c>
      <c r="I641" s="29" t="e">
        <f>IF($A641=$C$2,runs!AR636,1/0)</f>
        <v>#DIV/0!</v>
      </c>
    </row>
    <row r="642" spans="1:9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IF($A642=$C$2,runs!AT637,1/0)</f>
        <v>#DIV/0!</v>
      </c>
      <c r="E642" s="29" t="e">
        <f>IF($A642=$C$2,runs!AU637,1/0)</f>
        <v>#DIV/0!</v>
      </c>
      <c r="F642" s="29" t="e">
        <f>IF($A642=$C$2,runs!AX637,1/0)</f>
        <v>#DIV/0!</v>
      </c>
      <c r="G642" s="29" t="e">
        <f>IF($A642=$C$2,runs!AY637,1/0)</f>
        <v>#DIV/0!</v>
      </c>
      <c r="H642" s="29" t="e">
        <f>IF($A642=$C$2,runs!O637/runs!M637,1/0)</f>
        <v>#DIV/0!</v>
      </c>
      <c r="I642" s="29" t="e">
        <f>IF($A642=$C$2,runs!AR637,1/0)</f>
        <v>#DIV/0!</v>
      </c>
    </row>
    <row r="643" spans="1:9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IF($A643=$C$2,runs!AT638,1/0)</f>
        <v>#DIV/0!</v>
      </c>
      <c r="E643" s="29" t="e">
        <f>IF($A643=$C$2,runs!AU638,1/0)</f>
        <v>#DIV/0!</v>
      </c>
      <c r="F643" s="29" t="e">
        <f>IF($A643=$C$2,runs!AX638,1/0)</f>
        <v>#DIV/0!</v>
      </c>
      <c r="G643" s="29" t="e">
        <f>IF($A643=$C$2,runs!AY638,1/0)</f>
        <v>#DIV/0!</v>
      </c>
      <c r="H643" s="29" t="e">
        <f>IF($A643=$C$2,runs!O638/runs!M638,1/0)</f>
        <v>#DIV/0!</v>
      </c>
      <c r="I643" s="29" t="e">
        <f>IF($A643=$C$2,runs!AR638,1/0)</f>
        <v>#DIV/0!</v>
      </c>
    </row>
    <row r="644" spans="1:9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IF($A644=$C$2,runs!AT639,1/0)</f>
        <v>#DIV/0!</v>
      </c>
      <c r="E644" s="29" t="e">
        <f>IF($A644=$C$2,runs!AU639,1/0)</f>
        <v>#DIV/0!</v>
      </c>
      <c r="F644" s="29" t="e">
        <f>IF($A644=$C$2,runs!AX639,1/0)</f>
        <v>#DIV/0!</v>
      </c>
      <c r="G644" s="29" t="e">
        <f>IF($A644=$C$2,runs!AY639,1/0)</f>
        <v>#DIV/0!</v>
      </c>
      <c r="H644" s="29" t="e">
        <f>IF($A644=$C$2,runs!O639/runs!M639,1/0)</f>
        <v>#DIV/0!</v>
      </c>
      <c r="I644" s="29" t="e">
        <f>IF($A644=$C$2,runs!AR639,1/0)</f>
        <v>#DIV/0!</v>
      </c>
    </row>
    <row r="645" spans="1:9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IF($A645=$C$2,runs!AT640,1/0)</f>
        <v>#DIV/0!</v>
      </c>
      <c r="E645" s="29" t="e">
        <f>IF($A645=$C$2,runs!AU640,1/0)</f>
        <v>#DIV/0!</v>
      </c>
      <c r="F645" s="29" t="e">
        <f>IF($A645=$C$2,runs!AX640,1/0)</f>
        <v>#DIV/0!</v>
      </c>
      <c r="G645" s="29" t="e">
        <f>IF($A645=$C$2,runs!AY640,1/0)</f>
        <v>#DIV/0!</v>
      </c>
      <c r="H645" s="29" t="e">
        <f>IF($A645=$C$2,runs!O640/runs!M640,1/0)</f>
        <v>#DIV/0!</v>
      </c>
      <c r="I645" s="29" t="e">
        <f>IF($A645=$C$2,runs!AR640,1/0)</f>
        <v>#DIV/0!</v>
      </c>
    </row>
    <row r="646" spans="1:9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IF($A646=$C$2,runs!AT641,1/0)</f>
        <v>#DIV/0!</v>
      </c>
      <c r="E646" s="29" t="e">
        <f>IF($A646=$C$2,runs!AU641,1/0)</f>
        <v>#DIV/0!</v>
      </c>
      <c r="F646" s="29" t="e">
        <f>IF($A646=$C$2,runs!AX641,1/0)</f>
        <v>#DIV/0!</v>
      </c>
      <c r="G646" s="29" t="e">
        <f>IF($A646=$C$2,runs!AY641,1/0)</f>
        <v>#DIV/0!</v>
      </c>
      <c r="H646" s="29" t="e">
        <f>IF($A646=$C$2,runs!O641/runs!M641,1/0)</f>
        <v>#DIV/0!</v>
      </c>
      <c r="I646" s="29" t="e">
        <f>IF($A646=$C$2,runs!AR641,1/0)</f>
        <v>#DIV/0!</v>
      </c>
    </row>
    <row r="647" spans="1:9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IF($A647=$C$2,runs!AT642,1/0)</f>
        <v>#DIV/0!</v>
      </c>
      <c r="E647" s="29" t="e">
        <f>IF($A647=$C$2,runs!AU642,1/0)</f>
        <v>#DIV/0!</v>
      </c>
      <c r="F647" s="29" t="e">
        <f>IF($A647=$C$2,runs!AX642,1/0)</f>
        <v>#DIV/0!</v>
      </c>
      <c r="G647" s="29" t="e">
        <f>IF($A647=$C$2,runs!AY642,1/0)</f>
        <v>#DIV/0!</v>
      </c>
      <c r="H647" s="29" t="e">
        <f>IF($A647=$C$2,runs!O642/runs!M642,1/0)</f>
        <v>#DIV/0!</v>
      </c>
      <c r="I647" s="29" t="e">
        <f>IF($A647=$C$2,runs!AR642,1/0)</f>
        <v>#DIV/0!</v>
      </c>
    </row>
    <row r="648" spans="1:9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IF($A648=$C$2,runs!AT643,1/0)</f>
        <v>#DIV/0!</v>
      </c>
      <c r="E648" s="29" t="e">
        <f>IF($A648=$C$2,runs!AU643,1/0)</f>
        <v>#DIV/0!</v>
      </c>
      <c r="F648" s="29" t="e">
        <f>IF($A648=$C$2,runs!AX643,1/0)</f>
        <v>#DIV/0!</v>
      </c>
      <c r="G648" s="29" t="e">
        <f>IF($A648=$C$2,runs!AY643,1/0)</f>
        <v>#DIV/0!</v>
      </c>
      <c r="H648" s="29" t="e">
        <f>IF($A648=$C$2,runs!O643/runs!M643,1/0)</f>
        <v>#DIV/0!</v>
      </c>
      <c r="I648" s="29" t="e">
        <f>IF($A648=$C$2,runs!AR643,1/0)</f>
        <v>#DIV/0!</v>
      </c>
    </row>
    <row r="649" spans="1:9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IF($A649=$C$2,runs!AT644,1/0)</f>
        <v>#DIV/0!</v>
      </c>
      <c r="E649" s="29" t="e">
        <f>IF($A649=$C$2,runs!AU644,1/0)</f>
        <v>#DIV/0!</v>
      </c>
      <c r="F649" s="29" t="e">
        <f>IF($A649=$C$2,runs!AX644,1/0)</f>
        <v>#DIV/0!</v>
      </c>
      <c r="G649" s="29" t="e">
        <f>IF($A649=$C$2,runs!AY644,1/0)</f>
        <v>#DIV/0!</v>
      </c>
      <c r="H649" s="29" t="e">
        <f>IF($A649=$C$2,runs!O644/runs!M644,1/0)</f>
        <v>#DIV/0!</v>
      </c>
      <c r="I649" s="29" t="e">
        <f>IF($A649=$C$2,runs!AR644,1/0)</f>
        <v>#DIV/0!</v>
      </c>
    </row>
    <row r="650" spans="1:9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IF($A650=$C$2,runs!AT645,1/0)</f>
        <v>#DIV/0!</v>
      </c>
      <c r="E650" s="29" t="e">
        <f>IF($A650=$C$2,runs!AU645,1/0)</f>
        <v>#DIV/0!</v>
      </c>
      <c r="F650" s="29" t="e">
        <f>IF($A650=$C$2,runs!AX645,1/0)</f>
        <v>#DIV/0!</v>
      </c>
      <c r="G650" s="29" t="e">
        <f>IF($A650=$C$2,runs!AY645,1/0)</f>
        <v>#DIV/0!</v>
      </c>
      <c r="H650" s="29" t="e">
        <f>IF($A650=$C$2,runs!O645/runs!M645,1/0)</f>
        <v>#DIV/0!</v>
      </c>
      <c r="I650" s="29" t="e">
        <f>IF($A650=$C$2,runs!AR645,1/0)</f>
        <v>#DIV/0!</v>
      </c>
    </row>
    <row r="651" spans="1:9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IF($A651=$C$2,runs!AT646,1/0)</f>
        <v>#DIV/0!</v>
      </c>
      <c r="E651" s="29" t="e">
        <f>IF($A651=$C$2,runs!AU646,1/0)</f>
        <v>#DIV/0!</v>
      </c>
      <c r="F651" s="29" t="e">
        <f>IF($A651=$C$2,runs!AX646,1/0)</f>
        <v>#DIV/0!</v>
      </c>
      <c r="G651" s="29" t="e">
        <f>IF($A651=$C$2,runs!AY646,1/0)</f>
        <v>#DIV/0!</v>
      </c>
      <c r="H651" s="29" t="e">
        <f>IF($A651=$C$2,runs!O646/runs!M646,1/0)</f>
        <v>#DIV/0!</v>
      </c>
      <c r="I651" s="29" t="e">
        <f>IF($A651=$C$2,runs!AR646,1/0)</f>
        <v>#DIV/0!</v>
      </c>
    </row>
    <row r="652" spans="1:9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IF($A652=$C$2,runs!AT647,1/0)</f>
        <v>#DIV/0!</v>
      </c>
      <c r="E652" s="29" t="e">
        <f>IF($A652=$C$2,runs!AU647,1/0)</f>
        <v>#DIV/0!</v>
      </c>
      <c r="F652" s="29" t="e">
        <f>IF($A652=$C$2,runs!AX647,1/0)</f>
        <v>#DIV/0!</v>
      </c>
      <c r="G652" s="29" t="e">
        <f>IF($A652=$C$2,runs!AY647,1/0)</f>
        <v>#DIV/0!</v>
      </c>
      <c r="H652" s="29" t="e">
        <f>IF($A652=$C$2,runs!O647/runs!M647,1/0)</f>
        <v>#DIV/0!</v>
      </c>
      <c r="I652" s="29" t="e">
        <f>IF($A652=$C$2,runs!AR647,1/0)</f>
        <v>#DIV/0!</v>
      </c>
    </row>
    <row r="653" spans="1:9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IF($A653=$C$2,runs!AT648,1/0)</f>
        <v>#DIV/0!</v>
      </c>
      <c r="E653" s="29" t="e">
        <f>IF($A653=$C$2,runs!AU648,1/0)</f>
        <v>#DIV/0!</v>
      </c>
      <c r="F653" s="29" t="e">
        <f>IF($A653=$C$2,runs!AX648,1/0)</f>
        <v>#DIV/0!</v>
      </c>
      <c r="G653" s="29" t="e">
        <f>IF($A653=$C$2,runs!AY648,1/0)</f>
        <v>#DIV/0!</v>
      </c>
      <c r="H653" s="29" t="e">
        <f>IF($A653=$C$2,runs!O648/runs!M648,1/0)</f>
        <v>#DIV/0!</v>
      </c>
      <c r="I653" s="29" t="e">
        <f>IF($A653=$C$2,runs!AR648,1/0)</f>
        <v>#DIV/0!</v>
      </c>
    </row>
    <row r="654" spans="1:9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IF($A654=$C$2,runs!AT649,1/0)</f>
        <v>#DIV/0!</v>
      </c>
      <c r="E654" s="29" t="e">
        <f>IF($A654=$C$2,runs!AU649,1/0)</f>
        <v>#DIV/0!</v>
      </c>
      <c r="F654" s="29" t="e">
        <f>IF($A654=$C$2,runs!AX649,1/0)</f>
        <v>#DIV/0!</v>
      </c>
      <c r="G654" s="29" t="e">
        <f>IF($A654=$C$2,runs!AY649,1/0)</f>
        <v>#DIV/0!</v>
      </c>
      <c r="H654" s="29" t="e">
        <f>IF($A654=$C$2,runs!O649/runs!M649,1/0)</f>
        <v>#DIV/0!</v>
      </c>
      <c r="I654" s="29" t="e">
        <f>IF($A654=$C$2,runs!AR649,1/0)</f>
        <v>#DIV/0!</v>
      </c>
    </row>
    <row r="655" spans="1:9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IF($A655=$C$2,runs!AT650,1/0)</f>
        <v>#DIV/0!</v>
      </c>
      <c r="E655" s="29" t="e">
        <f>IF($A655=$C$2,runs!AU650,1/0)</f>
        <v>#DIV/0!</v>
      </c>
      <c r="F655" s="29" t="e">
        <f>IF($A655=$C$2,runs!AX650,1/0)</f>
        <v>#DIV/0!</v>
      </c>
      <c r="G655" s="29" t="e">
        <f>IF($A655=$C$2,runs!AY650,1/0)</f>
        <v>#DIV/0!</v>
      </c>
      <c r="H655" s="29" t="e">
        <f>IF($A655=$C$2,runs!O650/runs!M650,1/0)</f>
        <v>#DIV/0!</v>
      </c>
      <c r="I655" s="29" t="e">
        <f>IF($A655=$C$2,runs!AR650,1/0)</f>
        <v>#DIV/0!</v>
      </c>
    </row>
    <row r="656" spans="1:9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IF($A656=$C$2,runs!AT651,1/0)</f>
        <v>#DIV/0!</v>
      </c>
      <c r="E656" s="29" t="e">
        <f>IF($A656=$C$2,runs!AU651,1/0)</f>
        <v>#DIV/0!</v>
      </c>
      <c r="F656" s="29" t="e">
        <f>IF($A656=$C$2,runs!AX651,1/0)</f>
        <v>#DIV/0!</v>
      </c>
      <c r="G656" s="29" t="e">
        <f>IF($A656=$C$2,runs!AY651,1/0)</f>
        <v>#DIV/0!</v>
      </c>
      <c r="H656" s="29" t="e">
        <f>IF($A656=$C$2,runs!O651/runs!M651,1/0)</f>
        <v>#DIV/0!</v>
      </c>
      <c r="I656" s="29" t="e">
        <f>IF($A656=$C$2,runs!AR651,1/0)</f>
        <v>#DIV/0!</v>
      </c>
    </row>
    <row r="657" spans="1:9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IF($A657=$C$2,runs!AT652,1/0)</f>
        <v>#DIV/0!</v>
      </c>
      <c r="E657" s="29" t="e">
        <f>IF($A657=$C$2,runs!AU652,1/0)</f>
        <v>#DIV/0!</v>
      </c>
      <c r="F657" s="29" t="e">
        <f>IF($A657=$C$2,runs!AX652,1/0)</f>
        <v>#DIV/0!</v>
      </c>
      <c r="G657" s="29" t="e">
        <f>IF($A657=$C$2,runs!AY652,1/0)</f>
        <v>#DIV/0!</v>
      </c>
      <c r="H657" s="29" t="e">
        <f>IF($A657=$C$2,runs!O652/runs!M652,1/0)</f>
        <v>#DIV/0!</v>
      </c>
      <c r="I657" s="29" t="e">
        <f>IF($A657=$C$2,runs!AR652,1/0)</f>
        <v>#DIV/0!</v>
      </c>
    </row>
    <row r="658" spans="1:9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IF($A658=$C$2,runs!AT653,1/0)</f>
        <v>#DIV/0!</v>
      </c>
      <c r="E658" s="29" t="e">
        <f>IF($A658=$C$2,runs!AU653,1/0)</f>
        <v>#DIV/0!</v>
      </c>
      <c r="F658" s="29" t="e">
        <f>IF($A658=$C$2,runs!AX653,1/0)</f>
        <v>#DIV/0!</v>
      </c>
      <c r="G658" s="29" t="e">
        <f>IF($A658=$C$2,runs!AY653,1/0)</f>
        <v>#DIV/0!</v>
      </c>
      <c r="H658" s="29" t="e">
        <f>IF($A658=$C$2,runs!O653/runs!M653,1/0)</f>
        <v>#DIV/0!</v>
      </c>
      <c r="I658" s="29" t="e">
        <f>IF($A658=$C$2,runs!AR653,1/0)</f>
        <v>#DIV/0!</v>
      </c>
    </row>
    <row r="659" spans="1:9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IF($A659=$C$2,runs!AT654,1/0)</f>
        <v>#DIV/0!</v>
      </c>
      <c r="E659" s="29" t="e">
        <f>IF($A659=$C$2,runs!AU654,1/0)</f>
        <v>#DIV/0!</v>
      </c>
      <c r="F659" s="29" t="e">
        <f>IF($A659=$C$2,runs!AX654,1/0)</f>
        <v>#DIV/0!</v>
      </c>
      <c r="G659" s="29" t="e">
        <f>IF($A659=$C$2,runs!AY654,1/0)</f>
        <v>#DIV/0!</v>
      </c>
      <c r="H659" s="29" t="e">
        <f>IF($A659=$C$2,runs!O654/runs!M654,1/0)</f>
        <v>#DIV/0!</v>
      </c>
      <c r="I659" s="29" t="e">
        <f>IF($A659=$C$2,runs!AR654,1/0)</f>
        <v>#DIV/0!</v>
      </c>
    </row>
    <row r="660" spans="1:9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IF($A660=$C$2,runs!AT655,1/0)</f>
        <v>#DIV/0!</v>
      </c>
      <c r="E660" s="29" t="e">
        <f>IF($A660=$C$2,runs!AU655,1/0)</f>
        <v>#DIV/0!</v>
      </c>
      <c r="F660" s="29" t="e">
        <f>IF($A660=$C$2,runs!AX655,1/0)</f>
        <v>#DIV/0!</v>
      </c>
      <c r="G660" s="29" t="e">
        <f>IF($A660=$C$2,runs!AY655,1/0)</f>
        <v>#DIV/0!</v>
      </c>
      <c r="H660" s="29" t="e">
        <f>IF($A660=$C$2,runs!O655/runs!M655,1/0)</f>
        <v>#DIV/0!</v>
      </c>
      <c r="I660" s="29" t="e">
        <f>IF($A660=$C$2,runs!AR655,1/0)</f>
        <v>#DIV/0!</v>
      </c>
    </row>
    <row r="661" spans="1:9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IF($A661=$C$2,runs!AT656,1/0)</f>
        <v>#DIV/0!</v>
      </c>
      <c r="E661" s="29" t="e">
        <f>IF($A661=$C$2,runs!AU656,1/0)</f>
        <v>#DIV/0!</v>
      </c>
      <c r="F661" s="29" t="e">
        <f>IF($A661=$C$2,runs!AX656,1/0)</f>
        <v>#DIV/0!</v>
      </c>
      <c r="G661" s="29" t="e">
        <f>IF($A661=$C$2,runs!AY656,1/0)</f>
        <v>#DIV/0!</v>
      </c>
      <c r="H661" s="29" t="e">
        <f>IF($A661=$C$2,runs!O656/runs!M656,1/0)</f>
        <v>#DIV/0!</v>
      </c>
      <c r="I661" s="29" t="e">
        <f>IF($A661=$C$2,runs!AR656,1/0)</f>
        <v>#DIV/0!</v>
      </c>
    </row>
    <row r="662" spans="1:9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IF($A662=$C$2,runs!AT657,1/0)</f>
        <v>#DIV/0!</v>
      </c>
      <c r="E662" s="29" t="e">
        <f>IF($A662=$C$2,runs!AU657,1/0)</f>
        <v>#DIV/0!</v>
      </c>
      <c r="F662" s="29" t="e">
        <f>IF($A662=$C$2,runs!AX657,1/0)</f>
        <v>#DIV/0!</v>
      </c>
      <c r="G662" s="29" t="e">
        <f>IF($A662=$C$2,runs!AY657,1/0)</f>
        <v>#DIV/0!</v>
      </c>
      <c r="H662" s="29" t="e">
        <f>IF($A662=$C$2,runs!O657/runs!M657,1/0)</f>
        <v>#DIV/0!</v>
      </c>
      <c r="I662" s="29" t="e">
        <f>IF($A662=$C$2,runs!AR657,1/0)</f>
        <v>#DIV/0!</v>
      </c>
    </row>
    <row r="663" spans="1:9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IF($A663=$C$2,runs!AT658,1/0)</f>
        <v>#DIV/0!</v>
      </c>
      <c r="E663" s="29" t="e">
        <f>IF($A663=$C$2,runs!AU658,1/0)</f>
        <v>#DIV/0!</v>
      </c>
      <c r="F663" s="29" t="e">
        <f>IF($A663=$C$2,runs!AX658,1/0)</f>
        <v>#DIV/0!</v>
      </c>
      <c r="G663" s="29" t="e">
        <f>IF($A663=$C$2,runs!AY658,1/0)</f>
        <v>#DIV/0!</v>
      </c>
      <c r="H663" s="29" t="e">
        <f>IF($A663=$C$2,runs!O658/runs!M658,1/0)</f>
        <v>#DIV/0!</v>
      </c>
      <c r="I663" s="29" t="e">
        <f>IF($A663=$C$2,runs!AR658,1/0)</f>
        <v>#DIV/0!</v>
      </c>
    </row>
    <row r="664" spans="1:9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IF($A664=$C$2,runs!AT659,1/0)</f>
        <v>#DIV/0!</v>
      </c>
      <c r="E664" s="29" t="e">
        <f>IF($A664=$C$2,runs!AU659,1/0)</f>
        <v>#DIV/0!</v>
      </c>
      <c r="F664" s="29" t="e">
        <f>IF($A664=$C$2,runs!AX659,1/0)</f>
        <v>#DIV/0!</v>
      </c>
      <c r="G664" s="29" t="e">
        <f>IF($A664=$C$2,runs!AY659,1/0)</f>
        <v>#DIV/0!</v>
      </c>
      <c r="H664" s="29" t="e">
        <f>IF($A664=$C$2,runs!O659/runs!M659,1/0)</f>
        <v>#DIV/0!</v>
      </c>
      <c r="I664" s="29" t="e">
        <f>IF($A664=$C$2,runs!AR659,1/0)</f>
        <v>#DIV/0!</v>
      </c>
    </row>
    <row r="665" spans="1:9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IF($A665=$C$2,runs!AT660,1/0)</f>
        <v>#DIV/0!</v>
      </c>
      <c r="E665" s="29" t="e">
        <f>IF($A665=$C$2,runs!AU660,1/0)</f>
        <v>#DIV/0!</v>
      </c>
      <c r="F665" s="29" t="e">
        <f>IF($A665=$C$2,runs!AX660,1/0)</f>
        <v>#DIV/0!</v>
      </c>
      <c r="G665" s="29" t="e">
        <f>IF($A665=$C$2,runs!AY660,1/0)</f>
        <v>#DIV/0!</v>
      </c>
      <c r="H665" s="29" t="e">
        <f>IF($A665=$C$2,runs!O660/runs!M660,1/0)</f>
        <v>#DIV/0!</v>
      </c>
      <c r="I665" s="29" t="e">
        <f>IF($A665=$C$2,runs!AR660,1/0)</f>
        <v>#DIV/0!</v>
      </c>
    </row>
    <row r="666" spans="1:9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IF($A666=$C$2,runs!AT661,1/0)</f>
        <v>#DIV/0!</v>
      </c>
      <c r="E666" s="29" t="e">
        <f>IF($A666=$C$2,runs!AU661,1/0)</f>
        <v>#DIV/0!</v>
      </c>
      <c r="F666" s="29" t="e">
        <f>IF($A666=$C$2,runs!AX661,1/0)</f>
        <v>#DIV/0!</v>
      </c>
      <c r="G666" s="29" t="e">
        <f>IF($A666=$C$2,runs!AY661,1/0)</f>
        <v>#DIV/0!</v>
      </c>
      <c r="H666" s="29" t="e">
        <f>IF($A666=$C$2,runs!O661/runs!M661,1/0)</f>
        <v>#DIV/0!</v>
      </c>
      <c r="I666" s="29" t="e">
        <f>IF($A666=$C$2,runs!AR661,1/0)</f>
        <v>#DIV/0!</v>
      </c>
    </row>
    <row r="667" spans="1:9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IF($A667=$C$2,runs!AT662,1/0)</f>
        <v>#DIV/0!</v>
      </c>
      <c r="E667" s="29" t="e">
        <f>IF($A667=$C$2,runs!AU662,1/0)</f>
        <v>#DIV/0!</v>
      </c>
      <c r="F667" s="29" t="e">
        <f>IF($A667=$C$2,runs!AX662,1/0)</f>
        <v>#DIV/0!</v>
      </c>
      <c r="G667" s="29" t="e">
        <f>IF($A667=$C$2,runs!AY662,1/0)</f>
        <v>#DIV/0!</v>
      </c>
      <c r="H667" s="29" t="e">
        <f>IF($A667=$C$2,runs!O662/runs!M662,1/0)</f>
        <v>#DIV/0!</v>
      </c>
      <c r="I667" s="29" t="e">
        <f>IF($A667=$C$2,runs!AR662,1/0)</f>
        <v>#DIV/0!</v>
      </c>
    </row>
    <row r="668" spans="1:9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IF($A668=$C$2,runs!AT663,1/0)</f>
        <v>#DIV/0!</v>
      </c>
      <c r="E668" s="29" t="e">
        <f>IF($A668=$C$2,runs!AU663,1/0)</f>
        <v>#DIV/0!</v>
      </c>
      <c r="F668" s="29" t="e">
        <f>IF($A668=$C$2,runs!AX663,1/0)</f>
        <v>#DIV/0!</v>
      </c>
      <c r="G668" s="29" t="e">
        <f>IF($A668=$C$2,runs!AY663,1/0)</f>
        <v>#DIV/0!</v>
      </c>
      <c r="H668" s="29" t="e">
        <f>IF($A668=$C$2,runs!O663/runs!M663,1/0)</f>
        <v>#DIV/0!</v>
      </c>
      <c r="I668" s="29" t="e">
        <f>IF($A668=$C$2,runs!AR663,1/0)</f>
        <v>#DIV/0!</v>
      </c>
    </row>
    <row r="669" spans="1:9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IF($A669=$C$2,runs!AT664,1/0)</f>
        <v>#DIV/0!</v>
      </c>
      <c r="E669" s="29" t="e">
        <f>IF($A669=$C$2,runs!AU664,1/0)</f>
        <v>#DIV/0!</v>
      </c>
      <c r="F669" s="29" t="e">
        <f>IF($A669=$C$2,runs!AX664,1/0)</f>
        <v>#DIV/0!</v>
      </c>
      <c r="G669" s="29" t="e">
        <f>IF($A669=$C$2,runs!AY664,1/0)</f>
        <v>#DIV/0!</v>
      </c>
      <c r="H669" s="29" t="e">
        <f>IF($A669=$C$2,runs!O664/runs!M664,1/0)</f>
        <v>#DIV/0!</v>
      </c>
      <c r="I669" s="29" t="e">
        <f>IF($A669=$C$2,runs!AR664,1/0)</f>
        <v>#DIV/0!</v>
      </c>
    </row>
    <row r="670" spans="1:9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IF($A670=$C$2,runs!AT665,1/0)</f>
        <v>#DIV/0!</v>
      </c>
      <c r="E670" s="29" t="e">
        <f>IF($A670=$C$2,runs!AU665,1/0)</f>
        <v>#DIV/0!</v>
      </c>
      <c r="F670" s="29" t="e">
        <f>IF($A670=$C$2,runs!AX665,1/0)</f>
        <v>#DIV/0!</v>
      </c>
      <c r="G670" s="29" t="e">
        <f>IF($A670=$C$2,runs!AY665,1/0)</f>
        <v>#DIV/0!</v>
      </c>
      <c r="H670" s="29" t="e">
        <f>IF($A670=$C$2,runs!O665/runs!M665,1/0)</f>
        <v>#DIV/0!</v>
      </c>
      <c r="I670" s="29" t="e">
        <f>IF($A670=$C$2,runs!AR665,1/0)</f>
        <v>#DIV/0!</v>
      </c>
    </row>
    <row r="671" spans="1:9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IF($A671=$C$2,runs!AT666,1/0)</f>
        <v>#DIV/0!</v>
      </c>
      <c r="E671" s="29" t="e">
        <f>IF($A671=$C$2,runs!AU666,1/0)</f>
        <v>#DIV/0!</v>
      </c>
      <c r="F671" s="29" t="e">
        <f>IF($A671=$C$2,runs!AX666,1/0)</f>
        <v>#DIV/0!</v>
      </c>
      <c r="G671" s="29" t="e">
        <f>IF($A671=$C$2,runs!AY666,1/0)</f>
        <v>#DIV/0!</v>
      </c>
      <c r="H671" s="29" t="e">
        <f>IF($A671=$C$2,runs!O666/runs!M666,1/0)</f>
        <v>#DIV/0!</v>
      </c>
      <c r="I671" s="29" t="e">
        <f>IF($A671=$C$2,runs!AR666,1/0)</f>
        <v>#DIV/0!</v>
      </c>
    </row>
    <row r="672" spans="1:9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IF($A672=$C$2,runs!AT667,1/0)</f>
        <v>#DIV/0!</v>
      </c>
      <c r="E672" s="29" t="e">
        <f>IF($A672=$C$2,runs!AU667,1/0)</f>
        <v>#DIV/0!</v>
      </c>
      <c r="F672" s="29" t="e">
        <f>IF($A672=$C$2,runs!AX667,1/0)</f>
        <v>#DIV/0!</v>
      </c>
      <c r="G672" s="29" t="e">
        <f>IF($A672=$C$2,runs!AY667,1/0)</f>
        <v>#DIV/0!</v>
      </c>
      <c r="H672" s="29" t="e">
        <f>IF($A672=$C$2,runs!O667/runs!M667,1/0)</f>
        <v>#DIV/0!</v>
      </c>
      <c r="I672" s="29" t="e">
        <f>IF($A672=$C$2,runs!AR667,1/0)</f>
        <v>#DIV/0!</v>
      </c>
    </row>
    <row r="673" spans="1:9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IF($A673=$C$2,runs!AT668,1/0)</f>
        <v>#DIV/0!</v>
      </c>
      <c r="E673" s="29" t="e">
        <f>IF($A673=$C$2,runs!AU668,1/0)</f>
        <v>#DIV/0!</v>
      </c>
      <c r="F673" s="29" t="e">
        <f>IF($A673=$C$2,runs!AX668,1/0)</f>
        <v>#DIV/0!</v>
      </c>
      <c r="G673" s="29" t="e">
        <f>IF($A673=$C$2,runs!AY668,1/0)</f>
        <v>#DIV/0!</v>
      </c>
      <c r="H673" s="29" t="e">
        <f>IF($A673=$C$2,runs!O668/runs!M668,1/0)</f>
        <v>#DIV/0!</v>
      </c>
      <c r="I673" s="29" t="e">
        <f>IF($A673=$C$2,runs!AR668,1/0)</f>
        <v>#DIV/0!</v>
      </c>
    </row>
    <row r="674" spans="1:9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IF($A674=$C$2,runs!AT669,1/0)</f>
        <v>#DIV/0!</v>
      </c>
      <c r="E674" s="29" t="e">
        <f>IF($A674=$C$2,runs!AU669,1/0)</f>
        <v>#DIV/0!</v>
      </c>
      <c r="F674" s="29" t="e">
        <f>IF($A674=$C$2,runs!AX669,1/0)</f>
        <v>#DIV/0!</v>
      </c>
      <c r="G674" s="29" t="e">
        <f>IF($A674=$C$2,runs!AY669,1/0)</f>
        <v>#DIV/0!</v>
      </c>
      <c r="H674" s="29" t="e">
        <f>IF($A674=$C$2,runs!O669/runs!M669,1/0)</f>
        <v>#DIV/0!</v>
      </c>
      <c r="I674" s="29" t="e">
        <f>IF($A674=$C$2,runs!AR669,1/0)</f>
        <v>#DIV/0!</v>
      </c>
    </row>
    <row r="675" spans="1:9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IF($A675=$C$2,runs!AT670,1/0)</f>
        <v>#DIV/0!</v>
      </c>
      <c r="E675" s="29" t="e">
        <f>IF($A675=$C$2,runs!AU670,1/0)</f>
        <v>#DIV/0!</v>
      </c>
      <c r="F675" s="29" t="e">
        <f>IF($A675=$C$2,runs!AX670,1/0)</f>
        <v>#DIV/0!</v>
      </c>
      <c r="G675" s="29" t="e">
        <f>IF($A675=$C$2,runs!AY670,1/0)</f>
        <v>#DIV/0!</v>
      </c>
      <c r="H675" s="29" t="e">
        <f>IF($A675=$C$2,runs!O670/runs!M670,1/0)</f>
        <v>#DIV/0!</v>
      </c>
      <c r="I675" s="29" t="e">
        <f>IF($A675=$C$2,runs!AR670,1/0)</f>
        <v>#DIV/0!</v>
      </c>
    </row>
    <row r="676" spans="1:9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IF($A676=$C$2,runs!AT671,1/0)</f>
        <v>#DIV/0!</v>
      </c>
      <c r="E676" s="29" t="e">
        <f>IF($A676=$C$2,runs!AU671,1/0)</f>
        <v>#DIV/0!</v>
      </c>
      <c r="F676" s="29" t="e">
        <f>IF($A676=$C$2,runs!AX671,1/0)</f>
        <v>#DIV/0!</v>
      </c>
      <c r="G676" s="29" t="e">
        <f>IF($A676=$C$2,runs!AY671,1/0)</f>
        <v>#DIV/0!</v>
      </c>
      <c r="H676" s="29" t="e">
        <f>IF($A676=$C$2,runs!O671/runs!M671,1/0)</f>
        <v>#DIV/0!</v>
      </c>
      <c r="I676" s="29" t="e">
        <f>IF($A676=$C$2,runs!AR671,1/0)</f>
        <v>#DIV/0!</v>
      </c>
    </row>
    <row r="677" spans="1:9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IF($A677=$C$2,runs!AT672,1/0)</f>
        <v>#DIV/0!</v>
      </c>
      <c r="E677" s="29" t="e">
        <f>IF($A677=$C$2,runs!AU672,1/0)</f>
        <v>#DIV/0!</v>
      </c>
      <c r="F677" s="29" t="e">
        <f>IF($A677=$C$2,runs!AX672,1/0)</f>
        <v>#DIV/0!</v>
      </c>
      <c r="G677" s="29" t="e">
        <f>IF($A677=$C$2,runs!AY672,1/0)</f>
        <v>#DIV/0!</v>
      </c>
      <c r="H677" s="29" t="e">
        <f>IF($A677=$C$2,runs!O672/runs!M672,1/0)</f>
        <v>#DIV/0!</v>
      </c>
      <c r="I677" s="29" t="e">
        <f>IF($A677=$C$2,runs!AR672,1/0)</f>
        <v>#DIV/0!</v>
      </c>
    </row>
    <row r="678" spans="1:9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IF($A678=$C$2,runs!AT673,1/0)</f>
        <v>#DIV/0!</v>
      </c>
      <c r="E678" s="29" t="e">
        <f>IF($A678=$C$2,runs!AU673,1/0)</f>
        <v>#DIV/0!</v>
      </c>
      <c r="F678" s="29" t="e">
        <f>IF($A678=$C$2,runs!AX673,1/0)</f>
        <v>#DIV/0!</v>
      </c>
      <c r="G678" s="29" t="e">
        <f>IF($A678=$C$2,runs!AY673,1/0)</f>
        <v>#DIV/0!</v>
      </c>
      <c r="H678" s="29" t="e">
        <f>IF($A678=$C$2,runs!O673/runs!M673,1/0)</f>
        <v>#DIV/0!</v>
      </c>
      <c r="I678" s="29" t="e">
        <f>IF($A678=$C$2,runs!AR673,1/0)</f>
        <v>#DIV/0!</v>
      </c>
    </row>
    <row r="679" spans="1:9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IF($A679=$C$2,runs!AT674,1/0)</f>
        <v>#DIV/0!</v>
      </c>
      <c r="E679" s="29" t="e">
        <f>IF($A679=$C$2,runs!AU674,1/0)</f>
        <v>#DIV/0!</v>
      </c>
      <c r="F679" s="29" t="e">
        <f>IF($A679=$C$2,runs!AX674,1/0)</f>
        <v>#DIV/0!</v>
      </c>
      <c r="G679" s="29" t="e">
        <f>IF($A679=$C$2,runs!AY674,1/0)</f>
        <v>#DIV/0!</v>
      </c>
      <c r="H679" s="29" t="e">
        <f>IF($A679=$C$2,runs!O674/runs!M674,1/0)</f>
        <v>#DIV/0!</v>
      </c>
      <c r="I679" s="29" t="e">
        <f>IF($A679=$C$2,runs!AR674,1/0)</f>
        <v>#DIV/0!</v>
      </c>
    </row>
    <row r="680" spans="1:9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IF($A680=$C$2,runs!AT675,1/0)</f>
        <v>#DIV/0!</v>
      </c>
      <c r="E680" s="29" t="e">
        <f>IF($A680=$C$2,runs!AU675,1/0)</f>
        <v>#DIV/0!</v>
      </c>
      <c r="F680" s="29" t="e">
        <f>IF($A680=$C$2,runs!AX675,1/0)</f>
        <v>#DIV/0!</v>
      </c>
      <c r="G680" s="29" t="e">
        <f>IF($A680=$C$2,runs!AY675,1/0)</f>
        <v>#DIV/0!</v>
      </c>
      <c r="H680" s="29" t="e">
        <f>IF($A680=$C$2,runs!O675/runs!M675,1/0)</f>
        <v>#DIV/0!</v>
      </c>
      <c r="I680" s="29" t="e">
        <f>IF($A680=$C$2,runs!AR675,1/0)</f>
        <v>#DIV/0!</v>
      </c>
    </row>
    <row r="681" spans="1:9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IF($A681=$C$2,runs!AT676,1/0)</f>
        <v>#DIV/0!</v>
      </c>
      <c r="E681" s="29" t="e">
        <f>IF($A681=$C$2,runs!AU676,1/0)</f>
        <v>#DIV/0!</v>
      </c>
      <c r="F681" s="29" t="e">
        <f>IF($A681=$C$2,runs!AX676,1/0)</f>
        <v>#DIV/0!</v>
      </c>
      <c r="G681" s="29" t="e">
        <f>IF($A681=$C$2,runs!AY676,1/0)</f>
        <v>#DIV/0!</v>
      </c>
      <c r="H681" s="29" t="e">
        <f>IF($A681=$C$2,runs!O676/runs!M676,1/0)</f>
        <v>#DIV/0!</v>
      </c>
      <c r="I681" s="29" t="e">
        <f>IF($A681=$C$2,runs!AR676,1/0)</f>
        <v>#DIV/0!</v>
      </c>
    </row>
    <row r="682" spans="1:9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IF($A682=$C$2,runs!AT677,1/0)</f>
        <v>#DIV/0!</v>
      </c>
      <c r="E682" s="29" t="e">
        <f>IF($A682=$C$2,runs!AU677,1/0)</f>
        <v>#DIV/0!</v>
      </c>
      <c r="F682" s="29" t="e">
        <f>IF($A682=$C$2,runs!AX677,1/0)</f>
        <v>#DIV/0!</v>
      </c>
      <c r="G682" s="29" t="e">
        <f>IF($A682=$C$2,runs!AY677,1/0)</f>
        <v>#DIV/0!</v>
      </c>
      <c r="H682" s="29" t="e">
        <f>IF($A682=$C$2,runs!O677/runs!M677,1/0)</f>
        <v>#DIV/0!</v>
      </c>
      <c r="I682" s="29" t="e">
        <f>IF($A682=$C$2,runs!AR677,1/0)</f>
        <v>#DIV/0!</v>
      </c>
    </row>
    <row r="683" spans="1:9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IF($A683=$C$2,runs!AT678,1/0)</f>
        <v>#DIV/0!</v>
      </c>
      <c r="E683" s="29" t="e">
        <f>IF($A683=$C$2,runs!AU678,1/0)</f>
        <v>#DIV/0!</v>
      </c>
      <c r="F683" s="29" t="e">
        <f>IF($A683=$C$2,runs!AX678,1/0)</f>
        <v>#DIV/0!</v>
      </c>
      <c r="G683" s="29" t="e">
        <f>IF($A683=$C$2,runs!AY678,1/0)</f>
        <v>#DIV/0!</v>
      </c>
      <c r="H683" s="29" t="e">
        <f>IF($A683=$C$2,runs!O678/runs!M678,1/0)</f>
        <v>#DIV/0!</v>
      </c>
      <c r="I683" s="29" t="e">
        <f>IF($A683=$C$2,runs!AR678,1/0)</f>
        <v>#DIV/0!</v>
      </c>
    </row>
    <row r="684" spans="1:9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IF($A684=$C$2,runs!AT679,1/0)</f>
        <v>#DIV/0!</v>
      </c>
      <c r="E684" s="29" t="e">
        <f>IF($A684=$C$2,runs!AU679,1/0)</f>
        <v>#DIV/0!</v>
      </c>
      <c r="F684" s="29" t="e">
        <f>IF($A684=$C$2,runs!AX679,1/0)</f>
        <v>#DIV/0!</v>
      </c>
      <c r="G684" s="29" t="e">
        <f>IF($A684=$C$2,runs!AY679,1/0)</f>
        <v>#DIV/0!</v>
      </c>
      <c r="H684" s="29" t="e">
        <f>IF($A684=$C$2,runs!O679/runs!M679,1/0)</f>
        <v>#DIV/0!</v>
      </c>
      <c r="I684" s="29" t="e">
        <f>IF($A684=$C$2,runs!AR679,1/0)</f>
        <v>#DIV/0!</v>
      </c>
    </row>
    <row r="685" spans="1:9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IF($A685=$C$2,runs!AT680,1/0)</f>
        <v>#DIV/0!</v>
      </c>
      <c r="E685" s="29" t="e">
        <f>IF($A685=$C$2,runs!AU680,1/0)</f>
        <v>#DIV/0!</v>
      </c>
      <c r="F685" s="29" t="e">
        <f>IF($A685=$C$2,runs!AX680,1/0)</f>
        <v>#DIV/0!</v>
      </c>
      <c r="G685" s="29" t="e">
        <f>IF($A685=$C$2,runs!AY680,1/0)</f>
        <v>#DIV/0!</v>
      </c>
      <c r="H685" s="29" t="e">
        <f>IF($A685=$C$2,runs!O680/runs!M680,1/0)</f>
        <v>#DIV/0!</v>
      </c>
      <c r="I685" s="29" t="e">
        <f>IF($A685=$C$2,runs!AR680,1/0)</f>
        <v>#DIV/0!</v>
      </c>
    </row>
    <row r="686" spans="1:9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IF($A686=$C$2,runs!AT681,1/0)</f>
        <v>#DIV/0!</v>
      </c>
      <c r="E686" s="29" t="e">
        <f>IF($A686=$C$2,runs!AU681,1/0)</f>
        <v>#DIV/0!</v>
      </c>
      <c r="F686" s="29" t="e">
        <f>IF($A686=$C$2,runs!AX681,1/0)</f>
        <v>#DIV/0!</v>
      </c>
      <c r="G686" s="29" t="e">
        <f>IF($A686=$C$2,runs!AY681,1/0)</f>
        <v>#DIV/0!</v>
      </c>
      <c r="H686" s="29" t="e">
        <f>IF($A686=$C$2,runs!O681/runs!M681,1/0)</f>
        <v>#DIV/0!</v>
      </c>
      <c r="I686" s="29" t="e">
        <f>IF($A686=$C$2,runs!AR681,1/0)</f>
        <v>#DIV/0!</v>
      </c>
    </row>
    <row r="687" spans="1:9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IF($A687=$C$2,runs!AT682,1/0)</f>
        <v>#DIV/0!</v>
      </c>
      <c r="E687" s="29" t="e">
        <f>IF($A687=$C$2,runs!AU682,1/0)</f>
        <v>#DIV/0!</v>
      </c>
      <c r="F687" s="29" t="e">
        <f>IF($A687=$C$2,runs!AX682,1/0)</f>
        <v>#DIV/0!</v>
      </c>
      <c r="G687" s="29" t="e">
        <f>IF($A687=$C$2,runs!AY682,1/0)</f>
        <v>#DIV/0!</v>
      </c>
      <c r="H687" s="29" t="e">
        <f>IF($A687=$C$2,runs!O682/runs!M682,1/0)</f>
        <v>#DIV/0!</v>
      </c>
      <c r="I687" s="29" t="e">
        <f>IF($A687=$C$2,runs!AR682,1/0)</f>
        <v>#DIV/0!</v>
      </c>
    </row>
    <row r="688" spans="1:9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IF($A688=$C$2,runs!AT683,1/0)</f>
        <v>#DIV/0!</v>
      </c>
      <c r="E688" s="29" t="e">
        <f>IF($A688=$C$2,runs!AU683,1/0)</f>
        <v>#DIV/0!</v>
      </c>
      <c r="F688" s="29" t="e">
        <f>IF($A688=$C$2,runs!AX683,1/0)</f>
        <v>#DIV/0!</v>
      </c>
      <c r="G688" s="29" t="e">
        <f>IF($A688=$C$2,runs!AY683,1/0)</f>
        <v>#DIV/0!</v>
      </c>
      <c r="H688" s="29" t="e">
        <f>IF($A688=$C$2,runs!O683/runs!M683,1/0)</f>
        <v>#DIV/0!</v>
      </c>
      <c r="I688" s="29" t="e">
        <f>IF($A688=$C$2,runs!AR683,1/0)</f>
        <v>#DIV/0!</v>
      </c>
    </row>
    <row r="689" spans="1:9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IF($A689=$C$2,runs!AT684,1/0)</f>
        <v>#DIV/0!</v>
      </c>
      <c r="E689" s="29" t="e">
        <f>IF($A689=$C$2,runs!AU684,1/0)</f>
        <v>#DIV/0!</v>
      </c>
      <c r="F689" s="29" t="e">
        <f>IF($A689=$C$2,runs!AX684,1/0)</f>
        <v>#DIV/0!</v>
      </c>
      <c r="G689" s="29" t="e">
        <f>IF($A689=$C$2,runs!AY684,1/0)</f>
        <v>#DIV/0!</v>
      </c>
      <c r="H689" s="29" t="e">
        <f>IF($A689=$C$2,runs!O684/runs!M684,1/0)</f>
        <v>#DIV/0!</v>
      </c>
      <c r="I689" s="29" t="e">
        <f>IF($A689=$C$2,runs!AR684,1/0)</f>
        <v>#DIV/0!</v>
      </c>
    </row>
    <row r="690" spans="1:9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IF($A690=$C$2,runs!AT685,1/0)</f>
        <v>#DIV/0!</v>
      </c>
      <c r="E690" s="29" t="e">
        <f>IF($A690=$C$2,runs!AU685,1/0)</f>
        <v>#DIV/0!</v>
      </c>
      <c r="F690" s="29" t="e">
        <f>IF($A690=$C$2,runs!AX685,1/0)</f>
        <v>#DIV/0!</v>
      </c>
      <c r="G690" s="29" t="e">
        <f>IF($A690=$C$2,runs!AY685,1/0)</f>
        <v>#DIV/0!</v>
      </c>
      <c r="H690" s="29" t="e">
        <f>IF($A690=$C$2,runs!O685/runs!M685,1/0)</f>
        <v>#DIV/0!</v>
      </c>
      <c r="I690" s="29" t="e">
        <f>IF($A690=$C$2,runs!AR685,1/0)</f>
        <v>#DIV/0!</v>
      </c>
    </row>
    <row r="691" spans="1:9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IF($A691=$C$2,runs!AT686,1/0)</f>
        <v>#DIV/0!</v>
      </c>
      <c r="E691" s="29" t="e">
        <f>IF($A691=$C$2,runs!AU686,1/0)</f>
        <v>#DIV/0!</v>
      </c>
      <c r="F691" s="29" t="e">
        <f>IF($A691=$C$2,runs!AX686,1/0)</f>
        <v>#DIV/0!</v>
      </c>
      <c r="G691" s="29" t="e">
        <f>IF($A691=$C$2,runs!AY686,1/0)</f>
        <v>#DIV/0!</v>
      </c>
      <c r="H691" s="29" t="e">
        <f>IF($A691=$C$2,runs!O686/runs!M686,1/0)</f>
        <v>#DIV/0!</v>
      </c>
      <c r="I691" s="29" t="e">
        <f>IF($A691=$C$2,runs!AR686,1/0)</f>
        <v>#DIV/0!</v>
      </c>
    </row>
    <row r="692" spans="1:9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IF($A692=$C$2,runs!AT687,1/0)</f>
        <v>#DIV/0!</v>
      </c>
      <c r="E692" s="29" t="e">
        <f>IF($A692=$C$2,runs!AU687,1/0)</f>
        <v>#DIV/0!</v>
      </c>
      <c r="F692" s="29" t="e">
        <f>IF($A692=$C$2,runs!AX687,1/0)</f>
        <v>#DIV/0!</v>
      </c>
      <c r="G692" s="29" t="e">
        <f>IF($A692=$C$2,runs!AY687,1/0)</f>
        <v>#DIV/0!</v>
      </c>
      <c r="H692" s="29" t="e">
        <f>IF($A692=$C$2,runs!O687/runs!M687,1/0)</f>
        <v>#DIV/0!</v>
      </c>
      <c r="I692" s="29" t="e">
        <f>IF($A692=$C$2,runs!AR687,1/0)</f>
        <v>#DIV/0!</v>
      </c>
    </row>
    <row r="693" spans="1:9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IF($A693=$C$2,runs!AT688,1/0)</f>
        <v>#DIV/0!</v>
      </c>
      <c r="E693" s="29" t="e">
        <f>IF($A693=$C$2,runs!AU688,1/0)</f>
        <v>#DIV/0!</v>
      </c>
      <c r="F693" s="29" t="e">
        <f>IF($A693=$C$2,runs!AX688,1/0)</f>
        <v>#DIV/0!</v>
      </c>
      <c r="G693" s="29" t="e">
        <f>IF($A693=$C$2,runs!AY688,1/0)</f>
        <v>#DIV/0!</v>
      </c>
      <c r="H693" s="29" t="e">
        <f>IF($A693=$C$2,runs!O688/runs!M688,1/0)</f>
        <v>#DIV/0!</v>
      </c>
      <c r="I693" s="29" t="e">
        <f>IF($A693=$C$2,runs!AR688,1/0)</f>
        <v>#DIV/0!</v>
      </c>
    </row>
    <row r="694" spans="1:9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IF($A694=$C$2,runs!AT689,1/0)</f>
        <v>#DIV/0!</v>
      </c>
      <c r="E694" s="29" t="e">
        <f>IF($A694=$C$2,runs!AU689,1/0)</f>
        <v>#DIV/0!</v>
      </c>
      <c r="F694" s="29" t="e">
        <f>IF($A694=$C$2,runs!AX689,1/0)</f>
        <v>#DIV/0!</v>
      </c>
      <c r="G694" s="29" t="e">
        <f>IF($A694=$C$2,runs!AY689,1/0)</f>
        <v>#DIV/0!</v>
      </c>
      <c r="H694" s="29" t="e">
        <f>IF($A694=$C$2,runs!O689/runs!M689,1/0)</f>
        <v>#DIV/0!</v>
      </c>
      <c r="I694" s="29" t="e">
        <f>IF($A694=$C$2,runs!AR689,1/0)</f>
        <v>#DIV/0!</v>
      </c>
    </row>
    <row r="695" spans="1:9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IF($A695=$C$2,runs!AT690,1/0)</f>
        <v>#DIV/0!</v>
      </c>
      <c r="E695" s="29" t="e">
        <f>IF($A695=$C$2,runs!AU690,1/0)</f>
        <v>#DIV/0!</v>
      </c>
      <c r="F695" s="29" t="e">
        <f>IF($A695=$C$2,runs!AX690,1/0)</f>
        <v>#DIV/0!</v>
      </c>
      <c r="G695" s="29" t="e">
        <f>IF($A695=$C$2,runs!AY690,1/0)</f>
        <v>#DIV/0!</v>
      </c>
      <c r="H695" s="29" t="e">
        <f>IF($A695=$C$2,runs!O690/runs!M690,1/0)</f>
        <v>#DIV/0!</v>
      </c>
      <c r="I695" s="29" t="e">
        <f>IF($A695=$C$2,runs!AR690,1/0)</f>
        <v>#DIV/0!</v>
      </c>
    </row>
    <row r="696" spans="1:9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IF($A696=$C$2,runs!AT691,1/0)</f>
        <v>#DIV/0!</v>
      </c>
      <c r="E696" s="29" t="e">
        <f>IF($A696=$C$2,runs!AU691,1/0)</f>
        <v>#DIV/0!</v>
      </c>
      <c r="F696" s="29" t="e">
        <f>IF($A696=$C$2,runs!AX691,1/0)</f>
        <v>#DIV/0!</v>
      </c>
      <c r="G696" s="29" t="e">
        <f>IF($A696=$C$2,runs!AY691,1/0)</f>
        <v>#DIV/0!</v>
      </c>
      <c r="H696" s="29" t="e">
        <f>IF($A696=$C$2,runs!O691/runs!M691,1/0)</f>
        <v>#DIV/0!</v>
      </c>
      <c r="I696" s="29" t="e">
        <f>IF($A696=$C$2,runs!AR691,1/0)</f>
        <v>#DIV/0!</v>
      </c>
    </row>
    <row r="697" spans="1:9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IF($A697=$C$2,runs!AT692,1/0)</f>
        <v>#DIV/0!</v>
      </c>
      <c r="E697" s="29" t="e">
        <f>IF($A697=$C$2,runs!AU692,1/0)</f>
        <v>#DIV/0!</v>
      </c>
      <c r="F697" s="29" t="e">
        <f>IF($A697=$C$2,runs!AX692,1/0)</f>
        <v>#DIV/0!</v>
      </c>
      <c r="G697" s="29" t="e">
        <f>IF($A697=$C$2,runs!AY692,1/0)</f>
        <v>#DIV/0!</v>
      </c>
      <c r="H697" s="29" t="e">
        <f>IF($A697=$C$2,runs!O692/runs!M692,1/0)</f>
        <v>#DIV/0!</v>
      </c>
      <c r="I697" s="29" t="e">
        <f>IF($A697=$C$2,runs!AR692,1/0)</f>
        <v>#DIV/0!</v>
      </c>
    </row>
    <row r="698" spans="1:9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IF($A698=$C$2,runs!AT693,1/0)</f>
        <v>#DIV/0!</v>
      </c>
      <c r="E698" s="29" t="e">
        <f>IF($A698=$C$2,runs!AU693,1/0)</f>
        <v>#DIV/0!</v>
      </c>
      <c r="F698" s="29" t="e">
        <f>IF($A698=$C$2,runs!AX693,1/0)</f>
        <v>#DIV/0!</v>
      </c>
      <c r="G698" s="29" t="e">
        <f>IF($A698=$C$2,runs!AY693,1/0)</f>
        <v>#DIV/0!</v>
      </c>
      <c r="H698" s="29" t="e">
        <f>IF($A698=$C$2,runs!O693/runs!M693,1/0)</f>
        <v>#DIV/0!</v>
      </c>
      <c r="I698" s="29" t="e">
        <f>IF($A698=$C$2,runs!AR693,1/0)</f>
        <v>#DIV/0!</v>
      </c>
    </row>
    <row r="699" spans="1:9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IF($A699=$C$2,runs!AT694,1/0)</f>
        <v>#DIV/0!</v>
      </c>
      <c r="E699" s="29" t="e">
        <f>IF($A699=$C$2,runs!AU694,1/0)</f>
        <v>#DIV/0!</v>
      </c>
      <c r="F699" s="29" t="e">
        <f>IF($A699=$C$2,runs!AX694,1/0)</f>
        <v>#DIV/0!</v>
      </c>
      <c r="G699" s="29" t="e">
        <f>IF($A699=$C$2,runs!AY694,1/0)</f>
        <v>#DIV/0!</v>
      </c>
      <c r="H699" s="29" t="e">
        <f>IF($A699=$C$2,runs!O694/runs!M694,1/0)</f>
        <v>#DIV/0!</v>
      </c>
      <c r="I699" s="29" t="e">
        <f>IF($A699=$C$2,runs!AR694,1/0)</f>
        <v>#DIV/0!</v>
      </c>
    </row>
    <row r="700" spans="1:9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IF($A700=$C$2,runs!AT695,1/0)</f>
        <v>#DIV/0!</v>
      </c>
      <c r="E700" s="29" t="e">
        <f>IF($A700=$C$2,runs!AU695,1/0)</f>
        <v>#DIV/0!</v>
      </c>
      <c r="F700" s="29" t="e">
        <f>IF($A700=$C$2,runs!AX695,1/0)</f>
        <v>#DIV/0!</v>
      </c>
      <c r="G700" s="29" t="e">
        <f>IF($A700=$C$2,runs!AY695,1/0)</f>
        <v>#DIV/0!</v>
      </c>
      <c r="H700" s="29" t="e">
        <f>IF($A700=$C$2,runs!O695/runs!M695,1/0)</f>
        <v>#DIV/0!</v>
      </c>
      <c r="I700" s="29" t="e">
        <f>IF($A700=$C$2,runs!AR695,1/0)</f>
        <v>#DIV/0!</v>
      </c>
    </row>
    <row r="701" spans="1:9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IF($A701=$C$2,runs!AT696,1/0)</f>
        <v>#DIV/0!</v>
      </c>
      <c r="E701" s="29" t="e">
        <f>IF($A701=$C$2,runs!AU696,1/0)</f>
        <v>#DIV/0!</v>
      </c>
      <c r="F701" s="29" t="e">
        <f>IF($A701=$C$2,runs!AX696,1/0)</f>
        <v>#DIV/0!</v>
      </c>
      <c r="G701" s="29" t="e">
        <f>IF($A701=$C$2,runs!AY696,1/0)</f>
        <v>#DIV/0!</v>
      </c>
      <c r="H701" s="29" t="e">
        <f>IF($A701=$C$2,runs!O696/runs!M696,1/0)</f>
        <v>#DIV/0!</v>
      </c>
      <c r="I701" s="29" t="e">
        <f>IF($A701=$C$2,runs!AR696,1/0)</f>
        <v>#DIV/0!</v>
      </c>
    </row>
    <row r="702" spans="1:9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IF($A702=$C$2,runs!AT697,1/0)</f>
        <v>#DIV/0!</v>
      </c>
      <c r="E702" s="29" t="e">
        <f>IF($A702=$C$2,runs!AU697,1/0)</f>
        <v>#DIV/0!</v>
      </c>
      <c r="F702" s="29" t="e">
        <f>IF($A702=$C$2,runs!AX697,1/0)</f>
        <v>#DIV/0!</v>
      </c>
      <c r="G702" s="29" t="e">
        <f>IF($A702=$C$2,runs!AY697,1/0)</f>
        <v>#DIV/0!</v>
      </c>
      <c r="H702" s="29" t="e">
        <f>IF($A702=$C$2,runs!O697/runs!M697,1/0)</f>
        <v>#DIV/0!</v>
      </c>
      <c r="I702" s="29" t="e">
        <f>IF($A702=$C$2,runs!AR697,1/0)</f>
        <v>#DIV/0!</v>
      </c>
    </row>
    <row r="703" spans="1:9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IF($A703=$C$2,runs!AT698,1/0)</f>
        <v>#DIV/0!</v>
      </c>
      <c r="E703" s="29" t="e">
        <f>IF($A703=$C$2,runs!AU698,1/0)</f>
        <v>#DIV/0!</v>
      </c>
      <c r="F703" s="29" t="e">
        <f>IF($A703=$C$2,runs!AX698,1/0)</f>
        <v>#DIV/0!</v>
      </c>
      <c r="G703" s="29" t="e">
        <f>IF($A703=$C$2,runs!AY698,1/0)</f>
        <v>#DIV/0!</v>
      </c>
      <c r="H703" s="29" t="e">
        <f>IF($A703=$C$2,runs!O698/runs!M698,1/0)</f>
        <v>#DIV/0!</v>
      </c>
      <c r="I703" s="29" t="e">
        <f>IF($A703=$C$2,runs!AR698,1/0)</f>
        <v>#DIV/0!</v>
      </c>
    </row>
    <row r="704" spans="1:9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IF($A704=$C$2,runs!AT699,1/0)</f>
        <v>#DIV/0!</v>
      </c>
      <c r="E704" s="29" t="e">
        <f>IF($A704=$C$2,runs!AU699,1/0)</f>
        <v>#DIV/0!</v>
      </c>
      <c r="F704" s="29" t="e">
        <f>IF($A704=$C$2,runs!AX699,1/0)</f>
        <v>#DIV/0!</v>
      </c>
      <c r="G704" s="29" t="e">
        <f>IF($A704=$C$2,runs!AY699,1/0)</f>
        <v>#DIV/0!</v>
      </c>
      <c r="H704" s="29" t="e">
        <f>IF($A704=$C$2,runs!O699/runs!M699,1/0)</f>
        <v>#DIV/0!</v>
      </c>
      <c r="I704" s="29" t="e">
        <f>IF($A704=$C$2,runs!AR699,1/0)</f>
        <v>#DIV/0!</v>
      </c>
    </row>
    <row r="705" spans="1:9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IF($A705=$C$2,runs!AT700,1/0)</f>
        <v>#DIV/0!</v>
      </c>
      <c r="E705" s="29" t="e">
        <f>IF($A705=$C$2,runs!AU700,1/0)</f>
        <v>#DIV/0!</v>
      </c>
      <c r="F705" s="29" t="e">
        <f>IF($A705=$C$2,runs!AX700,1/0)</f>
        <v>#DIV/0!</v>
      </c>
      <c r="G705" s="29" t="e">
        <f>IF($A705=$C$2,runs!AY700,1/0)</f>
        <v>#DIV/0!</v>
      </c>
      <c r="H705" s="29" t="e">
        <f>IF($A705=$C$2,runs!O700/runs!M700,1/0)</f>
        <v>#DIV/0!</v>
      </c>
      <c r="I705" s="29" t="e">
        <f>IF($A705=$C$2,runs!AR700,1/0)</f>
        <v>#DIV/0!</v>
      </c>
    </row>
    <row r="706" spans="1:9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IF($A706=$C$2,runs!AT701,1/0)</f>
        <v>#DIV/0!</v>
      </c>
      <c r="E706" s="29" t="e">
        <f>IF($A706=$C$2,runs!AU701,1/0)</f>
        <v>#DIV/0!</v>
      </c>
      <c r="F706" s="29" t="e">
        <f>IF($A706=$C$2,runs!AX701,1/0)</f>
        <v>#DIV/0!</v>
      </c>
      <c r="G706" s="29" t="e">
        <f>IF($A706=$C$2,runs!AY701,1/0)</f>
        <v>#DIV/0!</v>
      </c>
      <c r="H706" s="29" t="e">
        <f>IF($A706=$C$2,runs!O701/runs!M701,1/0)</f>
        <v>#DIV/0!</v>
      </c>
      <c r="I706" s="29" t="e">
        <f>IF($A706=$C$2,runs!AR701,1/0)</f>
        <v>#DIV/0!</v>
      </c>
    </row>
    <row r="707" spans="1:9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IF($A707=$C$2,runs!AT702,1/0)</f>
        <v>#DIV/0!</v>
      </c>
      <c r="E707" s="29" t="e">
        <f>IF($A707=$C$2,runs!AU702,1/0)</f>
        <v>#DIV/0!</v>
      </c>
      <c r="F707" s="29" t="e">
        <f>IF($A707=$C$2,runs!AX702,1/0)</f>
        <v>#DIV/0!</v>
      </c>
      <c r="G707" s="29" t="e">
        <f>IF($A707=$C$2,runs!AY702,1/0)</f>
        <v>#DIV/0!</v>
      </c>
      <c r="H707" s="29" t="e">
        <f>IF($A707=$C$2,runs!O702/runs!M702,1/0)</f>
        <v>#DIV/0!</v>
      </c>
      <c r="I707" s="29" t="e">
        <f>IF($A707=$C$2,runs!AR702,1/0)</f>
        <v>#DIV/0!</v>
      </c>
    </row>
    <row r="708" spans="1:9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IF($A708=$C$2,runs!AT703,1/0)</f>
        <v>#DIV/0!</v>
      </c>
      <c r="E708" s="29" t="e">
        <f>IF($A708=$C$2,runs!AU703,1/0)</f>
        <v>#DIV/0!</v>
      </c>
      <c r="F708" s="29" t="e">
        <f>IF($A708=$C$2,runs!AX703,1/0)</f>
        <v>#DIV/0!</v>
      </c>
      <c r="G708" s="29" t="e">
        <f>IF($A708=$C$2,runs!AY703,1/0)</f>
        <v>#DIV/0!</v>
      </c>
      <c r="H708" s="29" t="e">
        <f>IF($A708=$C$2,runs!O703/runs!M703,1/0)</f>
        <v>#DIV/0!</v>
      </c>
      <c r="I708" s="29" t="e">
        <f>IF($A708=$C$2,runs!AR703,1/0)</f>
        <v>#DIV/0!</v>
      </c>
    </row>
    <row r="709" spans="1:9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IF($A709=$C$2,runs!AT704,1/0)</f>
        <v>#DIV/0!</v>
      </c>
      <c r="E709" s="29" t="e">
        <f>IF($A709=$C$2,runs!AU704,1/0)</f>
        <v>#DIV/0!</v>
      </c>
      <c r="F709" s="29" t="e">
        <f>IF($A709=$C$2,runs!AX704,1/0)</f>
        <v>#DIV/0!</v>
      </c>
      <c r="G709" s="29" t="e">
        <f>IF($A709=$C$2,runs!AY704,1/0)</f>
        <v>#DIV/0!</v>
      </c>
      <c r="H709" s="29" t="e">
        <f>IF($A709=$C$2,runs!O704/runs!M704,1/0)</f>
        <v>#DIV/0!</v>
      </c>
      <c r="I709" s="29" t="e">
        <f>IF($A709=$C$2,runs!AR704,1/0)</f>
        <v>#DIV/0!</v>
      </c>
    </row>
    <row r="710" spans="1:9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IF($A710=$C$2,runs!AT705,1/0)</f>
        <v>#DIV/0!</v>
      </c>
      <c r="E710" s="29" t="e">
        <f>IF($A710=$C$2,runs!AU705,1/0)</f>
        <v>#DIV/0!</v>
      </c>
      <c r="F710" s="29" t="e">
        <f>IF($A710=$C$2,runs!AX705,1/0)</f>
        <v>#DIV/0!</v>
      </c>
      <c r="G710" s="29" t="e">
        <f>IF($A710=$C$2,runs!AY705,1/0)</f>
        <v>#DIV/0!</v>
      </c>
      <c r="H710" s="29" t="e">
        <f>IF($A710=$C$2,runs!O705/runs!M705,1/0)</f>
        <v>#DIV/0!</v>
      </c>
      <c r="I710" s="29" t="e">
        <f>IF($A710=$C$2,runs!AR705,1/0)</f>
        <v>#DIV/0!</v>
      </c>
    </row>
    <row r="711" spans="1:9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IF($A711=$C$2,runs!AT706,1/0)</f>
        <v>#DIV/0!</v>
      </c>
      <c r="E711" s="29" t="e">
        <f>IF($A711=$C$2,runs!AU706,1/0)</f>
        <v>#DIV/0!</v>
      </c>
      <c r="F711" s="29" t="e">
        <f>IF($A711=$C$2,runs!AX706,1/0)</f>
        <v>#DIV/0!</v>
      </c>
      <c r="G711" s="29" t="e">
        <f>IF($A711=$C$2,runs!AY706,1/0)</f>
        <v>#DIV/0!</v>
      </c>
      <c r="H711" s="29" t="e">
        <f>IF($A711=$C$2,runs!O706/runs!M706,1/0)</f>
        <v>#DIV/0!</v>
      </c>
      <c r="I711" s="29" t="e">
        <f>IF($A711=$C$2,runs!AR706,1/0)</f>
        <v>#DIV/0!</v>
      </c>
    </row>
    <row r="712" spans="1:9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IF($A712=$C$2,runs!AT707,1/0)</f>
        <v>#DIV/0!</v>
      </c>
      <c r="E712" s="29" t="e">
        <f>IF($A712=$C$2,runs!AU707,1/0)</f>
        <v>#DIV/0!</v>
      </c>
      <c r="F712" s="29" t="e">
        <f>IF($A712=$C$2,runs!AX707,1/0)</f>
        <v>#DIV/0!</v>
      </c>
      <c r="G712" s="29" t="e">
        <f>IF($A712=$C$2,runs!AY707,1/0)</f>
        <v>#DIV/0!</v>
      </c>
      <c r="H712" s="29" t="e">
        <f>IF($A712=$C$2,runs!O707/runs!M707,1/0)</f>
        <v>#DIV/0!</v>
      </c>
      <c r="I712" s="29" t="e">
        <f>IF($A712=$C$2,runs!AR707,1/0)</f>
        <v>#DIV/0!</v>
      </c>
    </row>
    <row r="713" spans="1:9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IF($A713=$C$2,runs!AT708,1/0)</f>
        <v>#DIV/0!</v>
      </c>
      <c r="E713" s="29" t="e">
        <f>IF($A713=$C$2,runs!AU708,1/0)</f>
        <v>#DIV/0!</v>
      </c>
      <c r="F713" s="29" t="e">
        <f>IF($A713=$C$2,runs!AX708,1/0)</f>
        <v>#DIV/0!</v>
      </c>
      <c r="G713" s="29" t="e">
        <f>IF($A713=$C$2,runs!AY708,1/0)</f>
        <v>#DIV/0!</v>
      </c>
      <c r="H713" s="29" t="e">
        <f>IF($A713=$C$2,runs!O708/runs!M708,1/0)</f>
        <v>#DIV/0!</v>
      </c>
      <c r="I713" s="29" t="e">
        <f>IF($A713=$C$2,runs!AR708,1/0)</f>
        <v>#DIV/0!</v>
      </c>
    </row>
    <row r="714" spans="1:9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IF($A714=$C$2,runs!AT709,1/0)</f>
        <v>#DIV/0!</v>
      </c>
      <c r="E714" s="29" t="e">
        <f>IF($A714=$C$2,runs!AU709,1/0)</f>
        <v>#DIV/0!</v>
      </c>
      <c r="F714" s="29" t="e">
        <f>IF($A714=$C$2,runs!AX709,1/0)</f>
        <v>#DIV/0!</v>
      </c>
      <c r="G714" s="29" t="e">
        <f>IF($A714=$C$2,runs!AY709,1/0)</f>
        <v>#DIV/0!</v>
      </c>
      <c r="H714" s="29" t="e">
        <f>IF($A714=$C$2,runs!O709/runs!M709,1/0)</f>
        <v>#DIV/0!</v>
      </c>
      <c r="I714" s="29" t="e">
        <f>IF($A714=$C$2,runs!AR709,1/0)</f>
        <v>#DIV/0!</v>
      </c>
    </row>
    <row r="715" spans="1:9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IF($A715=$C$2,runs!AT710,1/0)</f>
        <v>#DIV/0!</v>
      </c>
      <c r="E715" s="29" t="e">
        <f>IF($A715=$C$2,runs!AU710,1/0)</f>
        <v>#DIV/0!</v>
      </c>
      <c r="F715" s="29" t="e">
        <f>IF($A715=$C$2,runs!AX710,1/0)</f>
        <v>#DIV/0!</v>
      </c>
      <c r="G715" s="29" t="e">
        <f>IF($A715=$C$2,runs!AY710,1/0)</f>
        <v>#DIV/0!</v>
      </c>
      <c r="H715" s="29" t="e">
        <f>IF($A715=$C$2,runs!O710/runs!M710,1/0)</f>
        <v>#DIV/0!</v>
      </c>
      <c r="I715" s="29" t="e">
        <f>IF($A715=$C$2,runs!AR710,1/0)</f>
        <v>#DIV/0!</v>
      </c>
    </row>
    <row r="716" spans="1:9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IF($A716=$C$2,runs!AT711,1/0)</f>
        <v>#DIV/0!</v>
      </c>
      <c r="E716" s="29" t="e">
        <f>IF($A716=$C$2,runs!AU711,1/0)</f>
        <v>#DIV/0!</v>
      </c>
      <c r="F716" s="29" t="e">
        <f>IF($A716=$C$2,runs!AX711,1/0)</f>
        <v>#DIV/0!</v>
      </c>
      <c r="G716" s="29" t="e">
        <f>IF($A716=$C$2,runs!AY711,1/0)</f>
        <v>#DIV/0!</v>
      </c>
      <c r="H716" s="29" t="e">
        <f>IF($A716=$C$2,runs!O711/runs!M711,1/0)</f>
        <v>#DIV/0!</v>
      </c>
      <c r="I716" s="29" t="e">
        <f>IF($A716=$C$2,runs!AR711,1/0)</f>
        <v>#DIV/0!</v>
      </c>
    </row>
    <row r="717" spans="1:9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IF($A717=$C$2,runs!AT712,1/0)</f>
        <v>#DIV/0!</v>
      </c>
      <c r="E717" s="29" t="e">
        <f>IF($A717=$C$2,runs!AU712,1/0)</f>
        <v>#DIV/0!</v>
      </c>
      <c r="F717" s="29" t="e">
        <f>IF($A717=$C$2,runs!AX712,1/0)</f>
        <v>#DIV/0!</v>
      </c>
      <c r="G717" s="29" t="e">
        <f>IF($A717=$C$2,runs!AY712,1/0)</f>
        <v>#DIV/0!</v>
      </c>
      <c r="H717" s="29" t="e">
        <f>IF($A717=$C$2,runs!O712/runs!M712,1/0)</f>
        <v>#DIV/0!</v>
      </c>
      <c r="I717" s="29" t="e">
        <f>IF($A717=$C$2,runs!AR712,1/0)</f>
        <v>#DIV/0!</v>
      </c>
    </row>
    <row r="718" spans="1:9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IF($A718=$C$2,runs!AT713,1/0)</f>
        <v>#DIV/0!</v>
      </c>
      <c r="E718" s="29" t="e">
        <f>IF($A718=$C$2,runs!AU713,1/0)</f>
        <v>#DIV/0!</v>
      </c>
      <c r="F718" s="29" t="e">
        <f>IF($A718=$C$2,runs!AX713,1/0)</f>
        <v>#DIV/0!</v>
      </c>
      <c r="G718" s="29" t="e">
        <f>IF($A718=$C$2,runs!AY713,1/0)</f>
        <v>#DIV/0!</v>
      </c>
      <c r="H718" s="29" t="e">
        <f>IF($A718=$C$2,runs!O713/runs!M713,1/0)</f>
        <v>#DIV/0!</v>
      </c>
      <c r="I718" s="29" t="e">
        <f>IF($A718=$C$2,runs!AR713,1/0)</f>
        <v>#DIV/0!</v>
      </c>
    </row>
    <row r="719" spans="1:9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IF($A719=$C$2,runs!AT714,1/0)</f>
        <v>#DIV/0!</v>
      </c>
      <c r="E719" s="29" t="e">
        <f>IF($A719=$C$2,runs!AU714,1/0)</f>
        <v>#DIV/0!</v>
      </c>
      <c r="F719" s="29" t="e">
        <f>IF($A719=$C$2,runs!AX714,1/0)</f>
        <v>#DIV/0!</v>
      </c>
      <c r="G719" s="29" t="e">
        <f>IF($A719=$C$2,runs!AY714,1/0)</f>
        <v>#DIV/0!</v>
      </c>
      <c r="H719" s="29" t="e">
        <f>IF($A719=$C$2,runs!O714/runs!M714,1/0)</f>
        <v>#DIV/0!</v>
      </c>
      <c r="I719" s="29" t="e">
        <f>IF($A719=$C$2,runs!AR714,1/0)</f>
        <v>#DIV/0!</v>
      </c>
    </row>
    <row r="720" spans="1:9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IF($A720=$C$2,runs!AT715,1/0)</f>
        <v>#DIV/0!</v>
      </c>
      <c r="E720" s="29" t="e">
        <f>IF($A720=$C$2,runs!AU715,1/0)</f>
        <v>#DIV/0!</v>
      </c>
      <c r="F720" s="29" t="e">
        <f>IF($A720=$C$2,runs!AX715,1/0)</f>
        <v>#DIV/0!</v>
      </c>
      <c r="G720" s="29" t="e">
        <f>IF($A720=$C$2,runs!AY715,1/0)</f>
        <v>#DIV/0!</v>
      </c>
      <c r="H720" s="29" t="e">
        <f>IF($A720=$C$2,runs!O715/runs!M715,1/0)</f>
        <v>#DIV/0!</v>
      </c>
      <c r="I720" s="29" t="e">
        <f>IF($A720=$C$2,runs!AR715,1/0)</f>
        <v>#DIV/0!</v>
      </c>
    </row>
    <row r="721" spans="1:9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IF($A721=$C$2,runs!AT716,1/0)</f>
        <v>#DIV/0!</v>
      </c>
      <c r="E721" s="29" t="e">
        <f>IF($A721=$C$2,runs!AU716,1/0)</f>
        <v>#DIV/0!</v>
      </c>
      <c r="F721" s="29" t="e">
        <f>IF($A721=$C$2,runs!AX716,1/0)</f>
        <v>#DIV/0!</v>
      </c>
      <c r="G721" s="29" t="e">
        <f>IF($A721=$C$2,runs!AY716,1/0)</f>
        <v>#DIV/0!</v>
      </c>
      <c r="H721" s="29" t="e">
        <f>IF($A721=$C$2,runs!O716/runs!M716,1/0)</f>
        <v>#DIV/0!</v>
      </c>
      <c r="I721" s="29" t="e">
        <f>IF($A721=$C$2,runs!AR716,1/0)</f>
        <v>#DIV/0!</v>
      </c>
    </row>
    <row r="722" spans="1:9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IF($A722=$C$2,runs!AT717,1/0)</f>
        <v>#DIV/0!</v>
      </c>
      <c r="E722" s="29" t="e">
        <f>IF($A722=$C$2,runs!AU717,1/0)</f>
        <v>#DIV/0!</v>
      </c>
      <c r="F722" s="29" t="e">
        <f>IF($A722=$C$2,runs!AX717,1/0)</f>
        <v>#DIV/0!</v>
      </c>
      <c r="G722" s="29" t="e">
        <f>IF($A722=$C$2,runs!AY717,1/0)</f>
        <v>#DIV/0!</v>
      </c>
      <c r="H722" s="29" t="e">
        <f>IF($A722=$C$2,runs!O717/runs!M717,1/0)</f>
        <v>#DIV/0!</v>
      </c>
      <c r="I722" s="29" t="e">
        <f>IF($A722=$C$2,runs!AR717,1/0)</f>
        <v>#DIV/0!</v>
      </c>
    </row>
    <row r="723" spans="1:9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IF($A723=$C$2,runs!AT718,1/0)</f>
        <v>#DIV/0!</v>
      </c>
      <c r="E723" s="29" t="e">
        <f>IF($A723=$C$2,runs!AU718,1/0)</f>
        <v>#DIV/0!</v>
      </c>
      <c r="F723" s="29" t="e">
        <f>IF($A723=$C$2,runs!AX718,1/0)</f>
        <v>#DIV/0!</v>
      </c>
      <c r="G723" s="29" t="e">
        <f>IF($A723=$C$2,runs!AY718,1/0)</f>
        <v>#DIV/0!</v>
      </c>
      <c r="H723" s="29" t="e">
        <f>IF($A723=$C$2,runs!O718/runs!M718,1/0)</f>
        <v>#DIV/0!</v>
      </c>
      <c r="I723" s="29" t="e">
        <f>IF($A723=$C$2,runs!AR718,1/0)</f>
        <v>#DIV/0!</v>
      </c>
    </row>
    <row r="724" spans="1:9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IF($A724=$C$2,runs!AT719,1/0)</f>
        <v>#DIV/0!</v>
      </c>
      <c r="E724" s="29" t="e">
        <f>IF($A724=$C$2,runs!AU719,1/0)</f>
        <v>#DIV/0!</v>
      </c>
      <c r="F724" s="29" t="e">
        <f>IF($A724=$C$2,runs!AX719,1/0)</f>
        <v>#DIV/0!</v>
      </c>
      <c r="G724" s="29" t="e">
        <f>IF($A724=$C$2,runs!AY719,1/0)</f>
        <v>#DIV/0!</v>
      </c>
      <c r="H724" s="29" t="e">
        <f>IF($A724=$C$2,runs!O719/runs!M719,1/0)</f>
        <v>#DIV/0!</v>
      </c>
      <c r="I724" s="29" t="e">
        <f>IF($A724=$C$2,runs!AR719,1/0)</f>
        <v>#DIV/0!</v>
      </c>
    </row>
    <row r="725" spans="1:9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IF($A725=$C$2,runs!AT720,1/0)</f>
        <v>#DIV/0!</v>
      </c>
      <c r="E725" s="29" t="e">
        <f>IF($A725=$C$2,runs!AU720,1/0)</f>
        <v>#DIV/0!</v>
      </c>
      <c r="F725" s="29" t="e">
        <f>IF($A725=$C$2,runs!AX720,1/0)</f>
        <v>#DIV/0!</v>
      </c>
      <c r="G725" s="29" t="e">
        <f>IF($A725=$C$2,runs!AY720,1/0)</f>
        <v>#DIV/0!</v>
      </c>
      <c r="H725" s="29" t="e">
        <f>IF($A725=$C$2,runs!O720/runs!M720,1/0)</f>
        <v>#DIV/0!</v>
      </c>
      <c r="I725" s="29" t="e">
        <f>IF($A725=$C$2,runs!AR720,1/0)</f>
        <v>#DIV/0!</v>
      </c>
    </row>
    <row r="726" spans="1:9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IF($A726=$C$2,runs!AT721,1/0)</f>
        <v>#DIV/0!</v>
      </c>
      <c r="E726" s="29" t="e">
        <f>IF($A726=$C$2,runs!AU721,1/0)</f>
        <v>#DIV/0!</v>
      </c>
      <c r="F726" s="29" t="e">
        <f>IF($A726=$C$2,runs!AX721,1/0)</f>
        <v>#DIV/0!</v>
      </c>
      <c r="G726" s="29" t="e">
        <f>IF($A726=$C$2,runs!AY721,1/0)</f>
        <v>#DIV/0!</v>
      </c>
      <c r="H726" s="29" t="e">
        <f>IF($A726=$C$2,runs!O721/runs!M721,1/0)</f>
        <v>#DIV/0!</v>
      </c>
      <c r="I726" s="29" t="e">
        <f>IF($A726=$C$2,runs!AR721,1/0)</f>
        <v>#DIV/0!</v>
      </c>
    </row>
    <row r="727" spans="1:9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IF($A727=$C$2,runs!AT722,1/0)</f>
        <v>#DIV/0!</v>
      </c>
      <c r="E727" s="29" t="e">
        <f>IF($A727=$C$2,runs!AU722,1/0)</f>
        <v>#DIV/0!</v>
      </c>
      <c r="F727" s="29" t="e">
        <f>IF($A727=$C$2,runs!AX722,1/0)</f>
        <v>#DIV/0!</v>
      </c>
      <c r="G727" s="29" t="e">
        <f>IF($A727=$C$2,runs!AY722,1/0)</f>
        <v>#DIV/0!</v>
      </c>
      <c r="H727" s="29" t="e">
        <f>IF($A727=$C$2,runs!O722/runs!M722,1/0)</f>
        <v>#DIV/0!</v>
      </c>
      <c r="I727" s="29" t="e">
        <f>IF($A727=$C$2,runs!AR722,1/0)</f>
        <v>#DIV/0!</v>
      </c>
    </row>
    <row r="728" spans="1:9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IF($A728=$C$2,runs!AT723,1/0)</f>
        <v>#DIV/0!</v>
      </c>
      <c r="E728" s="29" t="e">
        <f>IF($A728=$C$2,runs!AU723,1/0)</f>
        <v>#DIV/0!</v>
      </c>
      <c r="F728" s="29" t="e">
        <f>IF($A728=$C$2,runs!AX723,1/0)</f>
        <v>#DIV/0!</v>
      </c>
      <c r="G728" s="29" t="e">
        <f>IF($A728=$C$2,runs!AY723,1/0)</f>
        <v>#DIV/0!</v>
      </c>
      <c r="H728" s="29" t="e">
        <f>IF($A728=$C$2,runs!O723/runs!M723,1/0)</f>
        <v>#DIV/0!</v>
      </c>
      <c r="I728" s="29" t="e">
        <f>IF($A728=$C$2,runs!AR723,1/0)</f>
        <v>#DIV/0!</v>
      </c>
    </row>
    <row r="729" spans="1:9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IF($A729=$C$2,runs!AT724,1/0)</f>
        <v>#DIV/0!</v>
      </c>
      <c r="E729" s="29" t="e">
        <f>IF($A729=$C$2,runs!AU724,1/0)</f>
        <v>#DIV/0!</v>
      </c>
      <c r="F729" s="29" t="e">
        <f>IF($A729=$C$2,runs!AX724,1/0)</f>
        <v>#DIV/0!</v>
      </c>
      <c r="G729" s="29" t="e">
        <f>IF($A729=$C$2,runs!AY724,1/0)</f>
        <v>#DIV/0!</v>
      </c>
      <c r="H729" s="29" t="e">
        <f>IF($A729=$C$2,runs!O724/runs!M724,1/0)</f>
        <v>#DIV/0!</v>
      </c>
      <c r="I729" s="29" t="e">
        <f>IF($A729=$C$2,runs!AR724,1/0)</f>
        <v>#DIV/0!</v>
      </c>
    </row>
    <row r="730" spans="1:9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IF($A730=$C$2,runs!AT725,1/0)</f>
        <v>#DIV/0!</v>
      </c>
      <c r="E730" s="29" t="e">
        <f>IF($A730=$C$2,runs!AU725,1/0)</f>
        <v>#DIV/0!</v>
      </c>
      <c r="F730" s="29" t="e">
        <f>IF($A730=$C$2,runs!AX725,1/0)</f>
        <v>#DIV/0!</v>
      </c>
      <c r="G730" s="29" t="e">
        <f>IF($A730=$C$2,runs!AY725,1/0)</f>
        <v>#DIV/0!</v>
      </c>
      <c r="H730" s="29" t="e">
        <f>IF($A730=$C$2,runs!O725/runs!M725,1/0)</f>
        <v>#DIV/0!</v>
      </c>
      <c r="I730" s="29" t="e">
        <f>IF($A730=$C$2,runs!AR725,1/0)</f>
        <v>#DIV/0!</v>
      </c>
    </row>
    <row r="731" spans="1:9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IF($A731=$C$2,runs!AT726,1/0)</f>
        <v>#DIV/0!</v>
      </c>
      <c r="E731" s="29" t="e">
        <f>IF($A731=$C$2,runs!AU726,1/0)</f>
        <v>#DIV/0!</v>
      </c>
      <c r="F731" s="29" t="e">
        <f>IF($A731=$C$2,runs!AX726,1/0)</f>
        <v>#DIV/0!</v>
      </c>
      <c r="G731" s="29" t="e">
        <f>IF($A731=$C$2,runs!AY726,1/0)</f>
        <v>#DIV/0!</v>
      </c>
      <c r="H731" s="29" t="e">
        <f>IF($A731=$C$2,runs!O726/runs!M726,1/0)</f>
        <v>#DIV/0!</v>
      </c>
      <c r="I731" s="29" t="e">
        <f>IF($A731=$C$2,runs!AR726,1/0)</f>
        <v>#DIV/0!</v>
      </c>
    </row>
    <row r="732" spans="1:9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IF($A732=$C$2,runs!AT727,1/0)</f>
        <v>#DIV/0!</v>
      </c>
      <c r="E732" s="29" t="e">
        <f>IF($A732=$C$2,runs!AU727,1/0)</f>
        <v>#DIV/0!</v>
      </c>
      <c r="F732" s="29" t="e">
        <f>IF($A732=$C$2,runs!AX727,1/0)</f>
        <v>#DIV/0!</v>
      </c>
      <c r="G732" s="29" t="e">
        <f>IF($A732=$C$2,runs!AY727,1/0)</f>
        <v>#DIV/0!</v>
      </c>
      <c r="H732" s="29" t="e">
        <f>IF($A732=$C$2,runs!O727/runs!M727,1/0)</f>
        <v>#DIV/0!</v>
      </c>
      <c r="I732" s="29" t="e">
        <f>IF($A732=$C$2,runs!AR727,1/0)</f>
        <v>#DIV/0!</v>
      </c>
    </row>
    <row r="733" spans="1:9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IF($A733=$C$2,runs!AT728,1/0)</f>
        <v>#DIV/0!</v>
      </c>
      <c r="E733" s="29" t="e">
        <f>IF($A733=$C$2,runs!AU728,1/0)</f>
        <v>#DIV/0!</v>
      </c>
      <c r="F733" s="29" t="e">
        <f>IF($A733=$C$2,runs!AX728,1/0)</f>
        <v>#DIV/0!</v>
      </c>
      <c r="G733" s="29" t="e">
        <f>IF($A733=$C$2,runs!AY728,1/0)</f>
        <v>#DIV/0!</v>
      </c>
      <c r="H733" s="29" t="e">
        <f>IF($A733=$C$2,runs!O728/runs!M728,1/0)</f>
        <v>#DIV/0!</v>
      </c>
      <c r="I733" s="29" t="e">
        <f>IF($A733=$C$2,runs!AR728,1/0)</f>
        <v>#DIV/0!</v>
      </c>
    </row>
    <row r="734" spans="1:9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IF($A734=$C$2,runs!AT729,1/0)</f>
        <v>#DIV/0!</v>
      </c>
      <c r="E734" s="29" t="e">
        <f>IF($A734=$C$2,runs!AU729,1/0)</f>
        <v>#DIV/0!</v>
      </c>
      <c r="F734" s="29" t="e">
        <f>IF($A734=$C$2,runs!AX729,1/0)</f>
        <v>#DIV/0!</v>
      </c>
      <c r="G734" s="29" t="e">
        <f>IF($A734=$C$2,runs!AY729,1/0)</f>
        <v>#DIV/0!</v>
      </c>
      <c r="H734" s="29" t="e">
        <f>IF($A734=$C$2,runs!O729/runs!M729,1/0)</f>
        <v>#DIV/0!</v>
      </c>
      <c r="I734" s="29" t="e">
        <f>IF($A734=$C$2,runs!AR729,1/0)</f>
        <v>#DIV/0!</v>
      </c>
    </row>
    <row r="735" spans="1:9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IF($A735=$C$2,runs!AT730,1/0)</f>
        <v>#DIV/0!</v>
      </c>
      <c r="E735" s="29" t="e">
        <f>IF($A735=$C$2,runs!AU730,1/0)</f>
        <v>#DIV/0!</v>
      </c>
      <c r="F735" s="29" t="e">
        <f>IF($A735=$C$2,runs!AX730,1/0)</f>
        <v>#DIV/0!</v>
      </c>
      <c r="G735" s="29" t="e">
        <f>IF($A735=$C$2,runs!AY730,1/0)</f>
        <v>#DIV/0!</v>
      </c>
      <c r="H735" s="29" t="e">
        <f>IF($A735=$C$2,runs!O730/runs!M730,1/0)</f>
        <v>#DIV/0!</v>
      </c>
      <c r="I735" s="29" t="e">
        <f>IF($A735=$C$2,runs!AR730,1/0)</f>
        <v>#DIV/0!</v>
      </c>
    </row>
    <row r="736" spans="1:9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IF($A736=$C$2,runs!AT731,1/0)</f>
        <v>#DIV/0!</v>
      </c>
      <c r="E736" s="29" t="e">
        <f>IF($A736=$C$2,runs!AU731,1/0)</f>
        <v>#DIV/0!</v>
      </c>
      <c r="F736" s="29" t="e">
        <f>IF($A736=$C$2,runs!AX731,1/0)</f>
        <v>#DIV/0!</v>
      </c>
      <c r="G736" s="29" t="e">
        <f>IF($A736=$C$2,runs!AY731,1/0)</f>
        <v>#DIV/0!</v>
      </c>
      <c r="H736" s="29" t="e">
        <f>IF($A736=$C$2,runs!O731/runs!M731,1/0)</f>
        <v>#DIV/0!</v>
      </c>
      <c r="I736" s="29" t="e">
        <f>IF($A736=$C$2,runs!AR731,1/0)</f>
        <v>#DIV/0!</v>
      </c>
    </row>
    <row r="737" spans="1:9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IF($A737=$C$2,runs!AT732,1/0)</f>
        <v>#DIV/0!</v>
      </c>
      <c r="E737" s="29" t="e">
        <f>IF($A737=$C$2,runs!AU732,1/0)</f>
        <v>#DIV/0!</v>
      </c>
      <c r="F737" s="29" t="e">
        <f>IF($A737=$C$2,runs!AX732,1/0)</f>
        <v>#DIV/0!</v>
      </c>
      <c r="G737" s="29" t="e">
        <f>IF($A737=$C$2,runs!AY732,1/0)</f>
        <v>#DIV/0!</v>
      </c>
      <c r="H737" s="29" t="e">
        <f>IF($A737=$C$2,runs!O732/runs!M732,1/0)</f>
        <v>#DIV/0!</v>
      </c>
      <c r="I737" s="29" t="e">
        <f>IF($A737=$C$2,runs!AR732,1/0)</f>
        <v>#DIV/0!</v>
      </c>
    </row>
    <row r="738" spans="1:9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IF($A738=$C$2,runs!AT733,1/0)</f>
        <v>#DIV/0!</v>
      </c>
      <c r="E738" s="29" t="e">
        <f>IF($A738=$C$2,runs!AU733,1/0)</f>
        <v>#DIV/0!</v>
      </c>
      <c r="F738" s="29" t="e">
        <f>IF($A738=$C$2,runs!AX733,1/0)</f>
        <v>#DIV/0!</v>
      </c>
      <c r="G738" s="29" t="e">
        <f>IF($A738=$C$2,runs!AY733,1/0)</f>
        <v>#DIV/0!</v>
      </c>
      <c r="H738" s="29" t="e">
        <f>IF($A738=$C$2,runs!O733/runs!M733,1/0)</f>
        <v>#DIV/0!</v>
      </c>
      <c r="I738" s="29" t="e">
        <f>IF($A738=$C$2,runs!AR733,1/0)</f>
        <v>#DIV/0!</v>
      </c>
    </row>
    <row r="739" spans="1:9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IF($A739=$C$2,runs!AT734,1/0)</f>
        <v>#DIV/0!</v>
      </c>
      <c r="E739" s="29" t="e">
        <f>IF($A739=$C$2,runs!AU734,1/0)</f>
        <v>#DIV/0!</v>
      </c>
      <c r="F739" s="29" t="e">
        <f>IF($A739=$C$2,runs!AX734,1/0)</f>
        <v>#DIV/0!</v>
      </c>
      <c r="G739" s="29" t="e">
        <f>IF($A739=$C$2,runs!AY734,1/0)</f>
        <v>#DIV/0!</v>
      </c>
      <c r="H739" s="29" t="e">
        <f>IF($A739=$C$2,runs!O734/runs!M734,1/0)</f>
        <v>#DIV/0!</v>
      </c>
      <c r="I739" s="29" t="e">
        <f>IF($A739=$C$2,runs!AR734,1/0)</f>
        <v>#DIV/0!</v>
      </c>
    </row>
    <row r="740" spans="1:9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IF($A740=$C$2,runs!AT735,1/0)</f>
        <v>#DIV/0!</v>
      </c>
      <c r="E740" s="29" t="e">
        <f>IF($A740=$C$2,runs!AU735,1/0)</f>
        <v>#DIV/0!</v>
      </c>
      <c r="F740" s="29" t="e">
        <f>IF($A740=$C$2,runs!AX735,1/0)</f>
        <v>#DIV/0!</v>
      </c>
      <c r="G740" s="29" t="e">
        <f>IF($A740=$C$2,runs!AY735,1/0)</f>
        <v>#DIV/0!</v>
      </c>
      <c r="H740" s="29" t="e">
        <f>IF($A740=$C$2,runs!O735/runs!M735,1/0)</f>
        <v>#DIV/0!</v>
      </c>
      <c r="I740" s="29" t="e">
        <f>IF($A740=$C$2,runs!AR735,1/0)</f>
        <v>#DIV/0!</v>
      </c>
    </row>
    <row r="741" spans="1:9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IF($A741=$C$2,runs!AT736,1/0)</f>
        <v>#DIV/0!</v>
      </c>
      <c r="E741" s="29" t="e">
        <f>IF($A741=$C$2,runs!AU736,1/0)</f>
        <v>#DIV/0!</v>
      </c>
      <c r="F741" s="29" t="e">
        <f>IF($A741=$C$2,runs!AX736,1/0)</f>
        <v>#DIV/0!</v>
      </c>
      <c r="G741" s="29" t="e">
        <f>IF($A741=$C$2,runs!AY736,1/0)</f>
        <v>#DIV/0!</v>
      </c>
      <c r="H741" s="29" t="e">
        <f>IF($A741=$C$2,runs!O736/runs!M736,1/0)</f>
        <v>#DIV/0!</v>
      </c>
      <c r="I741" s="29" t="e">
        <f>IF($A741=$C$2,runs!AR736,1/0)</f>
        <v>#DIV/0!</v>
      </c>
    </row>
    <row r="742" spans="1:9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IF($A742=$C$2,runs!AT737,1/0)</f>
        <v>#DIV/0!</v>
      </c>
      <c r="E742" s="29" t="e">
        <f>IF($A742=$C$2,runs!AU737,1/0)</f>
        <v>#DIV/0!</v>
      </c>
      <c r="F742" s="29" t="e">
        <f>IF($A742=$C$2,runs!AX737,1/0)</f>
        <v>#DIV/0!</v>
      </c>
      <c r="G742" s="29" t="e">
        <f>IF($A742=$C$2,runs!AY737,1/0)</f>
        <v>#DIV/0!</v>
      </c>
      <c r="H742" s="29" t="e">
        <f>IF($A742=$C$2,runs!O737/runs!M737,1/0)</f>
        <v>#DIV/0!</v>
      </c>
      <c r="I742" s="29" t="e">
        <f>IF($A742=$C$2,runs!AR737,1/0)</f>
        <v>#DIV/0!</v>
      </c>
    </row>
    <row r="743" spans="1:9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IF($A743=$C$2,runs!AT738,1/0)</f>
        <v>#DIV/0!</v>
      </c>
      <c r="E743" s="29" t="e">
        <f>IF($A743=$C$2,runs!AU738,1/0)</f>
        <v>#DIV/0!</v>
      </c>
      <c r="F743" s="29" t="e">
        <f>IF($A743=$C$2,runs!AX738,1/0)</f>
        <v>#DIV/0!</v>
      </c>
      <c r="G743" s="29" t="e">
        <f>IF($A743=$C$2,runs!AY738,1/0)</f>
        <v>#DIV/0!</v>
      </c>
      <c r="H743" s="29" t="e">
        <f>IF($A743=$C$2,runs!O738/runs!M738,1/0)</f>
        <v>#DIV/0!</v>
      </c>
      <c r="I743" s="29" t="e">
        <f>IF($A743=$C$2,runs!AR738,1/0)</f>
        <v>#DIV/0!</v>
      </c>
    </row>
    <row r="744" spans="1:9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IF($A744=$C$2,runs!AT739,1/0)</f>
        <v>#DIV/0!</v>
      </c>
      <c r="E744" s="29" t="e">
        <f>IF($A744=$C$2,runs!AU739,1/0)</f>
        <v>#DIV/0!</v>
      </c>
      <c r="F744" s="29" t="e">
        <f>IF($A744=$C$2,runs!AX739,1/0)</f>
        <v>#DIV/0!</v>
      </c>
      <c r="G744" s="29" t="e">
        <f>IF($A744=$C$2,runs!AY739,1/0)</f>
        <v>#DIV/0!</v>
      </c>
      <c r="H744" s="29" t="e">
        <f>IF($A744=$C$2,runs!O739/runs!M739,1/0)</f>
        <v>#DIV/0!</v>
      </c>
      <c r="I744" s="29" t="e">
        <f>IF($A744=$C$2,runs!AR739,1/0)</f>
        <v>#DIV/0!</v>
      </c>
    </row>
    <row r="745" spans="1:9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IF($A745=$C$2,runs!AT740,1/0)</f>
        <v>#DIV/0!</v>
      </c>
      <c r="E745" s="29" t="e">
        <f>IF($A745=$C$2,runs!AU740,1/0)</f>
        <v>#DIV/0!</v>
      </c>
      <c r="F745" s="29" t="e">
        <f>IF($A745=$C$2,runs!AX740,1/0)</f>
        <v>#DIV/0!</v>
      </c>
      <c r="G745" s="29" t="e">
        <f>IF($A745=$C$2,runs!AY740,1/0)</f>
        <v>#DIV/0!</v>
      </c>
      <c r="H745" s="29" t="e">
        <f>IF($A745=$C$2,runs!O740/runs!M740,1/0)</f>
        <v>#DIV/0!</v>
      </c>
      <c r="I745" s="29" t="e">
        <f>IF($A745=$C$2,runs!AR740,1/0)</f>
        <v>#DIV/0!</v>
      </c>
    </row>
    <row r="746" spans="1:9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IF($A746=$C$2,runs!AT741,1/0)</f>
        <v>#DIV/0!</v>
      </c>
      <c r="E746" s="29" t="e">
        <f>IF($A746=$C$2,runs!AU741,1/0)</f>
        <v>#DIV/0!</v>
      </c>
      <c r="F746" s="29" t="e">
        <f>IF($A746=$C$2,runs!AX741,1/0)</f>
        <v>#DIV/0!</v>
      </c>
      <c r="G746" s="29" t="e">
        <f>IF($A746=$C$2,runs!AY741,1/0)</f>
        <v>#DIV/0!</v>
      </c>
      <c r="H746" s="29" t="e">
        <f>IF($A746=$C$2,runs!O741/runs!M741,1/0)</f>
        <v>#DIV/0!</v>
      </c>
      <c r="I746" s="29" t="e">
        <f>IF($A746=$C$2,runs!AR741,1/0)</f>
        <v>#DIV/0!</v>
      </c>
    </row>
    <row r="747" spans="1:9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IF($A747=$C$2,runs!AT742,1/0)</f>
        <v>#DIV/0!</v>
      </c>
      <c r="E747" s="29" t="e">
        <f>IF($A747=$C$2,runs!AU742,1/0)</f>
        <v>#DIV/0!</v>
      </c>
      <c r="F747" s="29" t="e">
        <f>IF($A747=$C$2,runs!AX742,1/0)</f>
        <v>#DIV/0!</v>
      </c>
      <c r="G747" s="29" t="e">
        <f>IF($A747=$C$2,runs!AY742,1/0)</f>
        <v>#DIV/0!</v>
      </c>
      <c r="H747" s="29" t="e">
        <f>IF($A747=$C$2,runs!O742/runs!M742,1/0)</f>
        <v>#DIV/0!</v>
      </c>
      <c r="I747" s="29" t="e">
        <f>IF($A747=$C$2,runs!AR742,1/0)</f>
        <v>#DIV/0!</v>
      </c>
    </row>
    <row r="748" spans="1:9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IF($A748=$C$2,runs!AT743,1/0)</f>
        <v>#DIV/0!</v>
      </c>
      <c r="E748" s="29" t="e">
        <f>IF($A748=$C$2,runs!AU743,1/0)</f>
        <v>#DIV/0!</v>
      </c>
      <c r="F748" s="29" t="e">
        <f>IF($A748=$C$2,runs!AX743,1/0)</f>
        <v>#DIV/0!</v>
      </c>
      <c r="G748" s="29" t="e">
        <f>IF($A748=$C$2,runs!AY743,1/0)</f>
        <v>#DIV/0!</v>
      </c>
      <c r="H748" s="29" t="e">
        <f>IF($A748=$C$2,runs!O743/runs!M743,1/0)</f>
        <v>#DIV/0!</v>
      </c>
      <c r="I748" s="29" t="e">
        <f>IF($A748=$C$2,runs!AR743,1/0)</f>
        <v>#DIV/0!</v>
      </c>
    </row>
    <row r="749" spans="1:9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IF($A749=$C$2,runs!AT744,1/0)</f>
        <v>#DIV/0!</v>
      </c>
      <c r="E749" s="29" t="e">
        <f>IF($A749=$C$2,runs!AU744,1/0)</f>
        <v>#DIV/0!</v>
      </c>
      <c r="F749" s="29" t="e">
        <f>IF($A749=$C$2,runs!AX744,1/0)</f>
        <v>#DIV/0!</v>
      </c>
      <c r="G749" s="29" t="e">
        <f>IF($A749=$C$2,runs!AY744,1/0)</f>
        <v>#DIV/0!</v>
      </c>
      <c r="H749" s="29" t="e">
        <f>IF($A749=$C$2,runs!O744/runs!M744,1/0)</f>
        <v>#DIV/0!</v>
      </c>
      <c r="I749" s="29" t="e">
        <f>IF($A749=$C$2,runs!AR744,1/0)</f>
        <v>#DIV/0!</v>
      </c>
    </row>
    <row r="750" spans="1:9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IF($A750=$C$2,runs!AT745,1/0)</f>
        <v>#DIV/0!</v>
      </c>
      <c r="E750" s="29" t="e">
        <f>IF($A750=$C$2,runs!AU745,1/0)</f>
        <v>#DIV/0!</v>
      </c>
      <c r="F750" s="29" t="e">
        <f>IF($A750=$C$2,runs!AX745,1/0)</f>
        <v>#DIV/0!</v>
      </c>
      <c r="G750" s="29" t="e">
        <f>IF($A750=$C$2,runs!AY745,1/0)</f>
        <v>#DIV/0!</v>
      </c>
      <c r="H750" s="29" t="e">
        <f>IF($A750=$C$2,runs!O745/runs!M745,1/0)</f>
        <v>#DIV/0!</v>
      </c>
      <c r="I750" s="29" t="e">
        <f>IF($A750=$C$2,runs!AR745,1/0)</f>
        <v>#DIV/0!</v>
      </c>
    </row>
    <row r="751" spans="1:9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IF($A751=$C$2,runs!AT746,1/0)</f>
        <v>#DIV/0!</v>
      </c>
      <c r="E751" s="29" t="e">
        <f>IF($A751=$C$2,runs!AU746,1/0)</f>
        <v>#DIV/0!</v>
      </c>
      <c r="F751" s="29" t="e">
        <f>IF($A751=$C$2,runs!AX746,1/0)</f>
        <v>#DIV/0!</v>
      </c>
      <c r="G751" s="29" t="e">
        <f>IF($A751=$C$2,runs!AY746,1/0)</f>
        <v>#DIV/0!</v>
      </c>
      <c r="H751" s="29" t="e">
        <f>IF($A751=$C$2,runs!O746/runs!M746,1/0)</f>
        <v>#DIV/0!</v>
      </c>
      <c r="I751" s="29" t="e">
        <f>IF($A751=$C$2,runs!AR746,1/0)</f>
        <v>#DIV/0!</v>
      </c>
    </row>
    <row r="752" spans="1:9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IF($A752=$C$2,runs!AT747,1/0)</f>
        <v>#DIV/0!</v>
      </c>
      <c r="E752" s="29" t="e">
        <f>IF($A752=$C$2,runs!AU747,1/0)</f>
        <v>#DIV/0!</v>
      </c>
      <c r="F752" s="29" t="e">
        <f>IF($A752=$C$2,runs!AX747,1/0)</f>
        <v>#DIV/0!</v>
      </c>
      <c r="G752" s="29" t="e">
        <f>IF($A752=$C$2,runs!AY747,1/0)</f>
        <v>#DIV/0!</v>
      </c>
      <c r="H752" s="29" t="e">
        <f>IF($A752=$C$2,runs!O747/runs!M747,1/0)</f>
        <v>#DIV/0!</v>
      </c>
      <c r="I752" s="29" t="e">
        <f>IF($A752=$C$2,runs!AR747,1/0)</f>
        <v>#DIV/0!</v>
      </c>
    </row>
    <row r="753" spans="1:9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IF($A753=$C$2,runs!AT748,1/0)</f>
        <v>#DIV/0!</v>
      </c>
      <c r="E753" s="29" t="e">
        <f>IF($A753=$C$2,runs!AU748,1/0)</f>
        <v>#DIV/0!</v>
      </c>
      <c r="F753" s="29" t="e">
        <f>IF($A753=$C$2,runs!AX748,1/0)</f>
        <v>#DIV/0!</v>
      </c>
      <c r="G753" s="29" t="e">
        <f>IF($A753=$C$2,runs!AY748,1/0)</f>
        <v>#DIV/0!</v>
      </c>
      <c r="H753" s="29" t="e">
        <f>IF($A753=$C$2,runs!O748/runs!M748,1/0)</f>
        <v>#DIV/0!</v>
      </c>
      <c r="I753" s="29" t="e">
        <f>IF($A753=$C$2,runs!AR748,1/0)</f>
        <v>#DIV/0!</v>
      </c>
    </row>
    <row r="754" spans="1:9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IF($A754=$C$2,runs!AT749,1/0)</f>
        <v>#DIV/0!</v>
      </c>
      <c r="E754" s="29" t="e">
        <f>IF($A754=$C$2,runs!AU749,1/0)</f>
        <v>#DIV/0!</v>
      </c>
      <c r="F754" s="29" t="e">
        <f>IF($A754=$C$2,runs!AX749,1/0)</f>
        <v>#DIV/0!</v>
      </c>
      <c r="G754" s="29" t="e">
        <f>IF($A754=$C$2,runs!AY749,1/0)</f>
        <v>#DIV/0!</v>
      </c>
      <c r="H754" s="29" t="e">
        <f>IF($A754=$C$2,runs!O749/runs!M749,1/0)</f>
        <v>#DIV/0!</v>
      </c>
      <c r="I754" s="29" t="e">
        <f>IF($A754=$C$2,runs!AR749,1/0)</f>
        <v>#DIV/0!</v>
      </c>
    </row>
    <row r="755" spans="1:9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IF($A755=$C$2,runs!AT750,1/0)</f>
        <v>#DIV/0!</v>
      </c>
      <c r="E755" s="29" t="e">
        <f>IF($A755=$C$2,runs!AU750,1/0)</f>
        <v>#DIV/0!</v>
      </c>
      <c r="F755" s="29" t="e">
        <f>IF($A755=$C$2,runs!AX750,1/0)</f>
        <v>#DIV/0!</v>
      </c>
      <c r="G755" s="29" t="e">
        <f>IF($A755=$C$2,runs!AY750,1/0)</f>
        <v>#DIV/0!</v>
      </c>
      <c r="H755" s="29" t="e">
        <f>IF($A755=$C$2,runs!O750/runs!M750,1/0)</f>
        <v>#DIV/0!</v>
      </c>
      <c r="I755" s="29" t="e">
        <f>IF($A755=$C$2,runs!AR750,1/0)</f>
        <v>#DIV/0!</v>
      </c>
    </row>
    <row r="756" spans="1:9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IF($A756=$C$2,runs!AT751,1/0)</f>
        <v>#DIV/0!</v>
      </c>
      <c r="E756" s="29" t="e">
        <f>IF($A756=$C$2,runs!AU751,1/0)</f>
        <v>#DIV/0!</v>
      </c>
      <c r="F756" s="29" t="e">
        <f>IF($A756=$C$2,runs!AX751,1/0)</f>
        <v>#DIV/0!</v>
      </c>
      <c r="G756" s="29" t="e">
        <f>IF($A756=$C$2,runs!AY751,1/0)</f>
        <v>#DIV/0!</v>
      </c>
      <c r="H756" s="29" t="e">
        <f>IF($A756=$C$2,runs!O751/runs!M751,1/0)</f>
        <v>#DIV/0!</v>
      </c>
      <c r="I756" s="29" t="e">
        <f>IF($A756=$C$2,runs!AR751,1/0)</f>
        <v>#DIV/0!</v>
      </c>
    </row>
    <row r="757" spans="1:9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IF($A757=$C$2,runs!AT752,1/0)</f>
        <v>#DIV/0!</v>
      </c>
      <c r="E757" s="29" t="e">
        <f>IF($A757=$C$2,runs!AU752,1/0)</f>
        <v>#DIV/0!</v>
      </c>
      <c r="F757" s="29" t="e">
        <f>IF($A757=$C$2,runs!AX752,1/0)</f>
        <v>#DIV/0!</v>
      </c>
      <c r="G757" s="29" t="e">
        <f>IF($A757=$C$2,runs!AY752,1/0)</f>
        <v>#DIV/0!</v>
      </c>
      <c r="H757" s="29" t="e">
        <f>IF($A757=$C$2,runs!O752/runs!M752,1/0)</f>
        <v>#DIV/0!</v>
      </c>
      <c r="I757" s="29" t="e">
        <f>IF($A757=$C$2,runs!AR752,1/0)</f>
        <v>#DIV/0!</v>
      </c>
    </row>
    <row r="758" spans="1:9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IF($A758=$C$2,runs!AT753,1/0)</f>
        <v>#DIV/0!</v>
      </c>
      <c r="E758" s="29" t="e">
        <f>IF($A758=$C$2,runs!AU753,1/0)</f>
        <v>#DIV/0!</v>
      </c>
      <c r="F758" s="29" t="e">
        <f>IF($A758=$C$2,runs!AX753,1/0)</f>
        <v>#DIV/0!</v>
      </c>
      <c r="G758" s="29" t="e">
        <f>IF($A758=$C$2,runs!AY753,1/0)</f>
        <v>#DIV/0!</v>
      </c>
      <c r="H758" s="29" t="e">
        <f>IF($A758=$C$2,runs!O753/runs!M753,1/0)</f>
        <v>#DIV/0!</v>
      </c>
      <c r="I758" s="29" t="e">
        <f>IF($A758=$C$2,runs!AR753,1/0)</f>
        <v>#DIV/0!</v>
      </c>
    </row>
    <row r="759" spans="1:9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IF($A759=$C$2,runs!AT754,1/0)</f>
        <v>#DIV/0!</v>
      </c>
      <c r="E759" s="29" t="e">
        <f>IF($A759=$C$2,runs!AU754,1/0)</f>
        <v>#DIV/0!</v>
      </c>
      <c r="F759" s="29" t="e">
        <f>IF($A759=$C$2,runs!AX754,1/0)</f>
        <v>#DIV/0!</v>
      </c>
      <c r="G759" s="29" t="e">
        <f>IF($A759=$C$2,runs!AY754,1/0)</f>
        <v>#DIV/0!</v>
      </c>
      <c r="H759" s="29" t="e">
        <f>IF($A759=$C$2,runs!O754/runs!M754,1/0)</f>
        <v>#DIV/0!</v>
      </c>
      <c r="I759" s="29" t="e">
        <f>IF($A759=$C$2,runs!AR754,1/0)</f>
        <v>#DIV/0!</v>
      </c>
    </row>
    <row r="760" spans="1:9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IF($A760=$C$2,runs!AT755,1/0)</f>
        <v>#DIV/0!</v>
      </c>
      <c r="E760" s="29" t="e">
        <f>IF($A760=$C$2,runs!AU755,1/0)</f>
        <v>#DIV/0!</v>
      </c>
      <c r="F760" s="29" t="e">
        <f>IF($A760=$C$2,runs!AX755,1/0)</f>
        <v>#DIV/0!</v>
      </c>
      <c r="G760" s="29" t="e">
        <f>IF($A760=$C$2,runs!AY755,1/0)</f>
        <v>#DIV/0!</v>
      </c>
      <c r="H760" s="29" t="e">
        <f>IF($A760=$C$2,runs!O755/runs!M755,1/0)</f>
        <v>#DIV/0!</v>
      </c>
      <c r="I760" s="29" t="e">
        <f>IF($A760=$C$2,runs!AR755,1/0)</f>
        <v>#DIV/0!</v>
      </c>
    </row>
    <row r="761" spans="1:9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IF($A761=$C$2,runs!AT756,1/0)</f>
        <v>#DIV/0!</v>
      </c>
      <c r="E761" s="29" t="e">
        <f>IF($A761=$C$2,runs!AU756,1/0)</f>
        <v>#DIV/0!</v>
      </c>
      <c r="F761" s="29" t="e">
        <f>IF($A761=$C$2,runs!AX756,1/0)</f>
        <v>#DIV/0!</v>
      </c>
      <c r="G761" s="29" t="e">
        <f>IF($A761=$C$2,runs!AY756,1/0)</f>
        <v>#DIV/0!</v>
      </c>
      <c r="H761" s="29" t="e">
        <f>IF($A761=$C$2,runs!O756/runs!M756,1/0)</f>
        <v>#DIV/0!</v>
      </c>
      <c r="I761" s="29" t="e">
        <f>IF($A761=$C$2,runs!AR756,1/0)</f>
        <v>#DIV/0!</v>
      </c>
    </row>
    <row r="762" spans="1:9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IF($A762=$C$2,runs!AT757,1/0)</f>
        <v>#DIV/0!</v>
      </c>
      <c r="E762" s="29" t="e">
        <f>IF($A762=$C$2,runs!AU757,1/0)</f>
        <v>#DIV/0!</v>
      </c>
      <c r="F762" s="29" t="e">
        <f>IF($A762=$C$2,runs!AX757,1/0)</f>
        <v>#DIV/0!</v>
      </c>
      <c r="G762" s="29" t="e">
        <f>IF($A762=$C$2,runs!AY757,1/0)</f>
        <v>#DIV/0!</v>
      </c>
      <c r="H762" s="29" t="e">
        <f>IF($A762=$C$2,runs!O757/runs!M757,1/0)</f>
        <v>#DIV/0!</v>
      </c>
      <c r="I762" s="29" t="e">
        <f>IF($A762=$C$2,runs!AR757,1/0)</f>
        <v>#DIV/0!</v>
      </c>
    </row>
    <row r="763" spans="1:9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IF($A763=$C$2,runs!AT758,1/0)</f>
        <v>#DIV/0!</v>
      </c>
      <c r="E763" s="29" t="e">
        <f>IF($A763=$C$2,runs!AU758,1/0)</f>
        <v>#DIV/0!</v>
      </c>
      <c r="F763" s="29" t="e">
        <f>IF($A763=$C$2,runs!AX758,1/0)</f>
        <v>#DIV/0!</v>
      </c>
      <c r="G763" s="29" t="e">
        <f>IF($A763=$C$2,runs!AY758,1/0)</f>
        <v>#DIV/0!</v>
      </c>
      <c r="H763" s="29" t="e">
        <f>IF($A763=$C$2,runs!O758/runs!M758,1/0)</f>
        <v>#DIV/0!</v>
      </c>
      <c r="I763" s="29" t="e">
        <f>IF($A763=$C$2,runs!AR758,1/0)</f>
        <v>#DIV/0!</v>
      </c>
    </row>
    <row r="764" spans="1:9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IF($A764=$C$2,runs!AT759,1/0)</f>
        <v>#DIV/0!</v>
      </c>
      <c r="E764" s="29" t="e">
        <f>IF($A764=$C$2,runs!AU759,1/0)</f>
        <v>#DIV/0!</v>
      </c>
      <c r="F764" s="29" t="e">
        <f>IF($A764=$C$2,runs!AX759,1/0)</f>
        <v>#DIV/0!</v>
      </c>
      <c r="G764" s="29" t="e">
        <f>IF($A764=$C$2,runs!AY759,1/0)</f>
        <v>#DIV/0!</v>
      </c>
      <c r="H764" s="29" t="e">
        <f>IF($A764=$C$2,runs!O759/runs!M759,1/0)</f>
        <v>#DIV/0!</v>
      </c>
      <c r="I764" s="29" t="e">
        <f>IF($A764=$C$2,runs!AR759,1/0)</f>
        <v>#DIV/0!</v>
      </c>
    </row>
    <row r="765" spans="1:9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IF($A765=$C$2,runs!AT760,1/0)</f>
        <v>#DIV/0!</v>
      </c>
      <c r="E765" s="29" t="e">
        <f>IF($A765=$C$2,runs!AU760,1/0)</f>
        <v>#DIV/0!</v>
      </c>
      <c r="F765" s="29" t="e">
        <f>IF($A765=$C$2,runs!AX760,1/0)</f>
        <v>#DIV/0!</v>
      </c>
      <c r="G765" s="29" t="e">
        <f>IF($A765=$C$2,runs!AY760,1/0)</f>
        <v>#DIV/0!</v>
      </c>
      <c r="H765" s="29" t="e">
        <f>IF($A765=$C$2,runs!O760/runs!M760,1/0)</f>
        <v>#DIV/0!</v>
      </c>
      <c r="I765" s="29" t="e">
        <f>IF($A765=$C$2,runs!AR760,1/0)</f>
        <v>#DIV/0!</v>
      </c>
    </row>
    <row r="766" spans="1:9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IF($A766=$C$2,runs!AT761,1/0)</f>
        <v>#DIV/0!</v>
      </c>
      <c r="E766" s="29" t="e">
        <f>IF($A766=$C$2,runs!AU761,1/0)</f>
        <v>#DIV/0!</v>
      </c>
      <c r="F766" s="29" t="e">
        <f>IF($A766=$C$2,runs!AX761,1/0)</f>
        <v>#DIV/0!</v>
      </c>
      <c r="G766" s="29" t="e">
        <f>IF($A766=$C$2,runs!AY761,1/0)</f>
        <v>#DIV/0!</v>
      </c>
      <c r="H766" s="29" t="e">
        <f>IF($A766=$C$2,runs!O761/runs!M761,1/0)</f>
        <v>#DIV/0!</v>
      </c>
      <c r="I766" s="29" t="e">
        <f>IF($A766=$C$2,runs!AR761,1/0)</f>
        <v>#DIV/0!</v>
      </c>
    </row>
    <row r="767" spans="1:9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IF($A767=$C$2,runs!AT762,1/0)</f>
        <v>#DIV/0!</v>
      </c>
      <c r="E767" s="29" t="e">
        <f>IF($A767=$C$2,runs!AU762,1/0)</f>
        <v>#DIV/0!</v>
      </c>
      <c r="F767" s="29" t="e">
        <f>IF($A767=$C$2,runs!AX762,1/0)</f>
        <v>#DIV/0!</v>
      </c>
      <c r="G767" s="29" t="e">
        <f>IF($A767=$C$2,runs!AY762,1/0)</f>
        <v>#DIV/0!</v>
      </c>
      <c r="H767" s="29" t="e">
        <f>IF($A767=$C$2,runs!O762/runs!M762,1/0)</f>
        <v>#DIV/0!</v>
      </c>
      <c r="I767" s="29" t="e">
        <f>IF($A767=$C$2,runs!AR762,1/0)</f>
        <v>#DIV/0!</v>
      </c>
    </row>
    <row r="768" spans="1:9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IF($A768=$C$2,runs!AT763,1/0)</f>
        <v>#DIV/0!</v>
      </c>
      <c r="E768" s="29" t="e">
        <f>IF($A768=$C$2,runs!AU763,1/0)</f>
        <v>#DIV/0!</v>
      </c>
      <c r="F768" s="29" t="e">
        <f>IF($A768=$C$2,runs!AX763,1/0)</f>
        <v>#DIV/0!</v>
      </c>
      <c r="G768" s="29" t="e">
        <f>IF($A768=$C$2,runs!AY763,1/0)</f>
        <v>#DIV/0!</v>
      </c>
      <c r="H768" s="29" t="e">
        <f>IF($A768=$C$2,runs!O763/runs!M763,1/0)</f>
        <v>#DIV/0!</v>
      </c>
      <c r="I768" s="29" t="e">
        <f>IF($A768=$C$2,runs!AR763,1/0)</f>
        <v>#DIV/0!</v>
      </c>
    </row>
    <row r="769" spans="1:9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IF($A769=$C$2,runs!AT764,1/0)</f>
        <v>#DIV/0!</v>
      </c>
      <c r="E769" s="29" t="e">
        <f>IF($A769=$C$2,runs!AU764,1/0)</f>
        <v>#DIV/0!</v>
      </c>
      <c r="F769" s="29" t="e">
        <f>IF($A769=$C$2,runs!AX764,1/0)</f>
        <v>#DIV/0!</v>
      </c>
      <c r="G769" s="29" t="e">
        <f>IF($A769=$C$2,runs!AY764,1/0)</f>
        <v>#DIV/0!</v>
      </c>
      <c r="H769" s="29" t="e">
        <f>IF($A769=$C$2,runs!O764/runs!M764,1/0)</f>
        <v>#DIV/0!</v>
      </c>
      <c r="I769" s="29" t="e">
        <f>IF($A769=$C$2,runs!AR764,1/0)</f>
        <v>#DIV/0!</v>
      </c>
    </row>
    <row r="770" spans="1:9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IF($A770=$C$2,runs!AT765,1/0)</f>
        <v>#DIV/0!</v>
      </c>
      <c r="E770" s="29" t="e">
        <f>IF($A770=$C$2,runs!AU765,1/0)</f>
        <v>#DIV/0!</v>
      </c>
      <c r="F770" s="29" t="e">
        <f>IF($A770=$C$2,runs!AX765,1/0)</f>
        <v>#DIV/0!</v>
      </c>
      <c r="G770" s="29" t="e">
        <f>IF($A770=$C$2,runs!AY765,1/0)</f>
        <v>#DIV/0!</v>
      </c>
      <c r="H770" s="29" t="e">
        <f>IF($A770=$C$2,runs!O765/runs!M765,1/0)</f>
        <v>#DIV/0!</v>
      </c>
      <c r="I770" s="29" t="e">
        <f>IF($A770=$C$2,runs!AR765,1/0)</f>
        <v>#DIV/0!</v>
      </c>
    </row>
    <row r="771" spans="1:9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IF($A771=$C$2,runs!AT766,1/0)</f>
        <v>#DIV/0!</v>
      </c>
      <c r="E771" s="29" t="e">
        <f>IF($A771=$C$2,runs!AU766,1/0)</f>
        <v>#DIV/0!</v>
      </c>
      <c r="F771" s="29" t="e">
        <f>IF($A771=$C$2,runs!AX766,1/0)</f>
        <v>#DIV/0!</v>
      </c>
      <c r="G771" s="29" t="e">
        <f>IF($A771=$C$2,runs!AY766,1/0)</f>
        <v>#DIV/0!</v>
      </c>
      <c r="H771" s="29" t="e">
        <f>IF($A771=$C$2,runs!O766/runs!M766,1/0)</f>
        <v>#DIV/0!</v>
      </c>
      <c r="I771" s="29" t="e">
        <f>IF($A771=$C$2,runs!AR766,1/0)</f>
        <v>#DIV/0!</v>
      </c>
    </row>
    <row r="772" spans="1:9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IF($A772=$C$2,runs!AT767,1/0)</f>
        <v>#DIV/0!</v>
      </c>
      <c r="E772" s="29" t="e">
        <f>IF($A772=$C$2,runs!AU767,1/0)</f>
        <v>#DIV/0!</v>
      </c>
      <c r="F772" s="29" t="e">
        <f>IF($A772=$C$2,runs!AX767,1/0)</f>
        <v>#DIV/0!</v>
      </c>
      <c r="G772" s="29" t="e">
        <f>IF($A772=$C$2,runs!AY767,1/0)</f>
        <v>#DIV/0!</v>
      </c>
      <c r="H772" s="29" t="e">
        <f>IF($A772=$C$2,runs!O767/runs!M767,1/0)</f>
        <v>#DIV/0!</v>
      </c>
      <c r="I772" s="29" t="e">
        <f>IF($A772=$C$2,runs!AR767,1/0)</f>
        <v>#DIV/0!</v>
      </c>
    </row>
    <row r="773" spans="1:9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IF($A773=$C$2,runs!AT768,1/0)</f>
        <v>#DIV/0!</v>
      </c>
      <c r="E773" s="29" t="e">
        <f>IF($A773=$C$2,runs!AU768,1/0)</f>
        <v>#DIV/0!</v>
      </c>
      <c r="F773" s="29" t="e">
        <f>IF($A773=$C$2,runs!AX768,1/0)</f>
        <v>#DIV/0!</v>
      </c>
      <c r="G773" s="29" t="e">
        <f>IF($A773=$C$2,runs!AY768,1/0)</f>
        <v>#DIV/0!</v>
      </c>
      <c r="H773" s="29" t="e">
        <f>IF($A773=$C$2,runs!O768/runs!M768,1/0)</f>
        <v>#DIV/0!</v>
      </c>
      <c r="I773" s="29" t="e">
        <f>IF($A773=$C$2,runs!AR768,1/0)</f>
        <v>#DIV/0!</v>
      </c>
    </row>
    <row r="774" spans="1:9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IF($A774=$C$2,runs!AT769,1/0)</f>
        <v>#DIV/0!</v>
      </c>
      <c r="E774" s="29" t="e">
        <f>IF($A774=$C$2,runs!AU769,1/0)</f>
        <v>#DIV/0!</v>
      </c>
      <c r="F774" s="29" t="e">
        <f>IF($A774=$C$2,runs!AX769,1/0)</f>
        <v>#DIV/0!</v>
      </c>
      <c r="G774" s="29" t="e">
        <f>IF($A774=$C$2,runs!AY769,1/0)</f>
        <v>#DIV/0!</v>
      </c>
      <c r="H774" s="29" t="e">
        <f>IF($A774=$C$2,runs!O769/runs!M769,1/0)</f>
        <v>#DIV/0!</v>
      </c>
      <c r="I774" s="29" t="e">
        <f>IF($A774=$C$2,runs!AR769,1/0)</f>
        <v>#DIV/0!</v>
      </c>
    </row>
    <row r="775" spans="1:9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IF($A775=$C$2,runs!AT770,1/0)</f>
        <v>#DIV/0!</v>
      </c>
      <c r="E775" s="29" t="e">
        <f>IF($A775=$C$2,runs!AU770,1/0)</f>
        <v>#DIV/0!</v>
      </c>
      <c r="F775" s="29" t="e">
        <f>IF($A775=$C$2,runs!AX770,1/0)</f>
        <v>#DIV/0!</v>
      </c>
      <c r="G775" s="29" t="e">
        <f>IF($A775=$C$2,runs!AY770,1/0)</f>
        <v>#DIV/0!</v>
      </c>
      <c r="H775" s="29" t="e">
        <f>IF($A775=$C$2,runs!O770/runs!M770,1/0)</f>
        <v>#DIV/0!</v>
      </c>
      <c r="I775" s="29" t="e">
        <f>IF($A775=$C$2,runs!AR770,1/0)</f>
        <v>#DIV/0!</v>
      </c>
    </row>
    <row r="776" spans="1:9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IF($A776=$C$2,runs!AT771,1/0)</f>
        <v>#DIV/0!</v>
      </c>
      <c r="E776" s="29" t="e">
        <f>IF($A776=$C$2,runs!AU771,1/0)</f>
        <v>#DIV/0!</v>
      </c>
      <c r="F776" s="29" t="e">
        <f>IF($A776=$C$2,runs!AX771,1/0)</f>
        <v>#DIV/0!</v>
      </c>
      <c r="G776" s="29" t="e">
        <f>IF($A776=$C$2,runs!AY771,1/0)</f>
        <v>#DIV/0!</v>
      </c>
      <c r="H776" s="29" t="e">
        <f>IF($A776=$C$2,runs!O771/runs!M771,1/0)</f>
        <v>#DIV/0!</v>
      </c>
      <c r="I776" s="29" t="e">
        <f>IF($A776=$C$2,runs!AR771,1/0)</f>
        <v>#DIV/0!</v>
      </c>
    </row>
    <row r="777" spans="1:9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IF($A777=$C$2,runs!AT772,1/0)</f>
        <v>#DIV/0!</v>
      </c>
      <c r="E777" s="29" t="e">
        <f>IF($A777=$C$2,runs!AU772,1/0)</f>
        <v>#DIV/0!</v>
      </c>
      <c r="F777" s="29" t="e">
        <f>IF($A777=$C$2,runs!AX772,1/0)</f>
        <v>#DIV/0!</v>
      </c>
      <c r="G777" s="29" t="e">
        <f>IF($A777=$C$2,runs!AY772,1/0)</f>
        <v>#DIV/0!</v>
      </c>
      <c r="H777" s="29" t="e">
        <f>IF($A777=$C$2,runs!O772/runs!M772,1/0)</f>
        <v>#DIV/0!</v>
      </c>
      <c r="I777" s="29" t="e">
        <f>IF($A777=$C$2,runs!AR772,1/0)</f>
        <v>#DIV/0!</v>
      </c>
    </row>
    <row r="778" spans="1:9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IF($A778=$C$2,runs!AT773,1/0)</f>
        <v>#DIV/0!</v>
      </c>
      <c r="E778" s="29" t="e">
        <f>IF($A778=$C$2,runs!AU773,1/0)</f>
        <v>#DIV/0!</v>
      </c>
      <c r="F778" s="29" t="e">
        <f>IF($A778=$C$2,runs!AX773,1/0)</f>
        <v>#DIV/0!</v>
      </c>
      <c r="G778" s="29" t="e">
        <f>IF($A778=$C$2,runs!AY773,1/0)</f>
        <v>#DIV/0!</v>
      </c>
      <c r="H778" s="29" t="e">
        <f>IF($A778=$C$2,runs!O773/runs!M773,1/0)</f>
        <v>#DIV/0!</v>
      </c>
      <c r="I778" s="29" t="e">
        <f>IF($A778=$C$2,runs!AR773,1/0)</f>
        <v>#DIV/0!</v>
      </c>
    </row>
    <row r="779" spans="1:9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IF($A779=$C$2,runs!AT774,1/0)</f>
        <v>#DIV/0!</v>
      </c>
      <c r="E779" s="29" t="e">
        <f>IF($A779=$C$2,runs!AU774,1/0)</f>
        <v>#DIV/0!</v>
      </c>
      <c r="F779" s="29" t="e">
        <f>IF($A779=$C$2,runs!AX774,1/0)</f>
        <v>#DIV/0!</v>
      </c>
      <c r="G779" s="29" t="e">
        <f>IF($A779=$C$2,runs!AY774,1/0)</f>
        <v>#DIV/0!</v>
      </c>
      <c r="H779" s="29" t="e">
        <f>IF($A779=$C$2,runs!O774/runs!M774,1/0)</f>
        <v>#DIV/0!</v>
      </c>
      <c r="I779" s="29" t="e">
        <f>IF($A779=$C$2,runs!AR774,1/0)</f>
        <v>#DIV/0!</v>
      </c>
    </row>
    <row r="780" spans="1:9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IF($A780=$C$2,runs!AT775,1/0)</f>
        <v>#DIV/0!</v>
      </c>
      <c r="E780" s="29" t="e">
        <f>IF($A780=$C$2,runs!AU775,1/0)</f>
        <v>#DIV/0!</v>
      </c>
      <c r="F780" s="29" t="e">
        <f>IF($A780=$C$2,runs!AX775,1/0)</f>
        <v>#DIV/0!</v>
      </c>
      <c r="G780" s="29" t="e">
        <f>IF($A780=$C$2,runs!AY775,1/0)</f>
        <v>#DIV/0!</v>
      </c>
      <c r="H780" s="29" t="e">
        <f>IF($A780=$C$2,runs!O775/runs!M775,1/0)</f>
        <v>#DIV/0!</v>
      </c>
      <c r="I780" s="29" t="e">
        <f>IF($A780=$C$2,runs!AR775,1/0)</f>
        <v>#DIV/0!</v>
      </c>
    </row>
    <row r="781" spans="1:9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IF($A781=$C$2,runs!AT776,1/0)</f>
        <v>#DIV/0!</v>
      </c>
      <c r="E781" s="29" t="e">
        <f>IF($A781=$C$2,runs!AU776,1/0)</f>
        <v>#DIV/0!</v>
      </c>
      <c r="F781" s="29" t="e">
        <f>IF($A781=$C$2,runs!AX776,1/0)</f>
        <v>#DIV/0!</v>
      </c>
      <c r="G781" s="29" t="e">
        <f>IF($A781=$C$2,runs!AY776,1/0)</f>
        <v>#DIV/0!</v>
      </c>
      <c r="H781" s="29" t="e">
        <f>IF($A781=$C$2,runs!O776/runs!M776,1/0)</f>
        <v>#DIV/0!</v>
      </c>
      <c r="I781" s="29" t="e">
        <f>IF($A781=$C$2,runs!AR776,1/0)</f>
        <v>#DIV/0!</v>
      </c>
    </row>
    <row r="782" spans="1:9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IF($A782=$C$2,runs!AT777,1/0)</f>
        <v>#DIV/0!</v>
      </c>
      <c r="E782" s="29" t="e">
        <f>IF($A782=$C$2,runs!AU777,1/0)</f>
        <v>#DIV/0!</v>
      </c>
      <c r="F782" s="29" t="e">
        <f>IF($A782=$C$2,runs!AX777,1/0)</f>
        <v>#DIV/0!</v>
      </c>
      <c r="G782" s="29" t="e">
        <f>IF($A782=$C$2,runs!AY777,1/0)</f>
        <v>#DIV/0!</v>
      </c>
      <c r="H782" s="29" t="e">
        <f>IF($A782=$C$2,runs!O777/runs!M777,1/0)</f>
        <v>#DIV/0!</v>
      </c>
      <c r="I782" s="29" t="e">
        <f>IF($A782=$C$2,runs!AR777,1/0)</f>
        <v>#DIV/0!</v>
      </c>
    </row>
    <row r="783" spans="1:9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IF($A783=$C$2,runs!AT778,1/0)</f>
        <v>#DIV/0!</v>
      </c>
      <c r="E783" s="29" t="e">
        <f>IF($A783=$C$2,runs!AU778,1/0)</f>
        <v>#DIV/0!</v>
      </c>
      <c r="F783" s="29" t="e">
        <f>IF($A783=$C$2,runs!AX778,1/0)</f>
        <v>#DIV/0!</v>
      </c>
      <c r="G783" s="29" t="e">
        <f>IF($A783=$C$2,runs!AY778,1/0)</f>
        <v>#DIV/0!</v>
      </c>
      <c r="H783" s="29" t="e">
        <f>IF($A783=$C$2,runs!O778/runs!M778,1/0)</f>
        <v>#DIV/0!</v>
      </c>
      <c r="I783" s="29" t="e">
        <f>IF($A783=$C$2,runs!AR778,1/0)</f>
        <v>#DIV/0!</v>
      </c>
    </row>
    <row r="784" spans="1:9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IF($A784=$C$2,runs!AT779,1/0)</f>
        <v>#DIV/0!</v>
      </c>
      <c r="E784" s="29" t="e">
        <f>IF($A784=$C$2,runs!AU779,1/0)</f>
        <v>#DIV/0!</v>
      </c>
      <c r="F784" s="29" t="e">
        <f>IF($A784=$C$2,runs!AX779,1/0)</f>
        <v>#DIV/0!</v>
      </c>
      <c r="G784" s="29" t="e">
        <f>IF($A784=$C$2,runs!AY779,1/0)</f>
        <v>#DIV/0!</v>
      </c>
      <c r="H784" s="29" t="e">
        <f>IF($A784=$C$2,runs!O779/runs!M779,1/0)</f>
        <v>#DIV/0!</v>
      </c>
      <c r="I784" s="29" t="e">
        <f>IF($A784=$C$2,runs!AR779,1/0)</f>
        <v>#DIV/0!</v>
      </c>
    </row>
    <row r="785" spans="1:9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IF($A785=$C$2,runs!AT780,1/0)</f>
        <v>#DIV/0!</v>
      </c>
      <c r="E785" s="29" t="e">
        <f>IF($A785=$C$2,runs!AU780,1/0)</f>
        <v>#DIV/0!</v>
      </c>
      <c r="F785" s="29" t="e">
        <f>IF($A785=$C$2,runs!AX780,1/0)</f>
        <v>#DIV/0!</v>
      </c>
      <c r="G785" s="29" t="e">
        <f>IF($A785=$C$2,runs!AY780,1/0)</f>
        <v>#DIV/0!</v>
      </c>
      <c r="H785" s="29" t="e">
        <f>IF($A785=$C$2,runs!O780/runs!M780,1/0)</f>
        <v>#DIV/0!</v>
      </c>
      <c r="I785" s="29" t="e">
        <f>IF($A785=$C$2,runs!AR780,1/0)</f>
        <v>#DIV/0!</v>
      </c>
    </row>
    <row r="786" spans="1:9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IF($A786=$C$2,runs!AT781,1/0)</f>
        <v>#DIV/0!</v>
      </c>
      <c r="E786" s="29" t="e">
        <f>IF($A786=$C$2,runs!AU781,1/0)</f>
        <v>#DIV/0!</v>
      </c>
      <c r="F786" s="29" t="e">
        <f>IF($A786=$C$2,runs!AX781,1/0)</f>
        <v>#DIV/0!</v>
      </c>
      <c r="G786" s="29" t="e">
        <f>IF($A786=$C$2,runs!AY781,1/0)</f>
        <v>#DIV/0!</v>
      </c>
      <c r="H786" s="29" t="e">
        <f>IF($A786=$C$2,runs!O781/runs!M781,1/0)</f>
        <v>#DIV/0!</v>
      </c>
      <c r="I786" s="29" t="e">
        <f>IF($A786=$C$2,runs!AR781,1/0)</f>
        <v>#DIV/0!</v>
      </c>
    </row>
    <row r="787" spans="1:9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IF($A787=$C$2,runs!AT782,1/0)</f>
        <v>#DIV/0!</v>
      </c>
      <c r="E787" s="29" t="e">
        <f>IF($A787=$C$2,runs!AU782,1/0)</f>
        <v>#DIV/0!</v>
      </c>
      <c r="F787" s="29" t="e">
        <f>IF($A787=$C$2,runs!AX782,1/0)</f>
        <v>#DIV/0!</v>
      </c>
      <c r="G787" s="29" t="e">
        <f>IF($A787=$C$2,runs!AY782,1/0)</f>
        <v>#DIV/0!</v>
      </c>
      <c r="H787" s="29" t="e">
        <f>IF($A787=$C$2,runs!O782/runs!M782,1/0)</f>
        <v>#DIV/0!</v>
      </c>
      <c r="I787" s="29" t="e">
        <f>IF($A787=$C$2,runs!AR782,1/0)</f>
        <v>#DIV/0!</v>
      </c>
    </row>
    <row r="788" spans="1:9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IF($A788=$C$2,runs!AT783,1/0)</f>
        <v>#DIV/0!</v>
      </c>
      <c r="E788" s="29" t="e">
        <f>IF($A788=$C$2,runs!AU783,1/0)</f>
        <v>#DIV/0!</v>
      </c>
      <c r="F788" s="29" t="e">
        <f>IF($A788=$C$2,runs!AX783,1/0)</f>
        <v>#DIV/0!</v>
      </c>
      <c r="G788" s="29" t="e">
        <f>IF($A788=$C$2,runs!AY783,1/0)</f>
        <v>#DIV/0!</v>
      </c>
      <c r="H788" s="29" t="e">
        <f>IF($A788=$C$2,runs!O783/runs!M783,1/0)</f>
        <v>#DIV/0!</v>
      </c>
      <c r="I788" s="29" t="e">
        <f>IF($A788=$C$2,runs!AR783,1/0)</f>
        <v>#DIV/0!</v>
      </c>
    </row>
    <row r="789" spans="1:9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IF($A789=$C$2,runs!AT784,1/0)</f>
        <v>#DIV/0!</v>
      </c>
      <c r="E789" s="29" t="e">
        <f>IF($A789=$C$2,runs!AU784,1/0)</f>
        <v>#DIV/0!</v>
      </c>
      <c r="F789" s="29" t="e">
        <f>IF($A789=$C$2,runs!AX784,1/0)</f>
        <v>#DIV/0!</v>
      </c>
      <c r="G789" s="29" t="e">
        <f>IF($A789=$C$2,runs!AY784,1/0)</f>
        <v>#DIV/0!</v>
      </c>
      <c r="H789" s="29" t="e">
        <f>IF($A789=$C$2,runs!O784/runs!M784,1/0)</f>
        <v>#DIV/0!</v>
      </c>
      <c r="I789" s="29" t="e">
        <f>IF($A789=$C$2,runs!AR784,1/0)</f>
        <v>#DIV/0!</v>
      </c>
    </row>
    <row r="790" spans="1:9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IF($A790=$C$2,runs!AT785,1/0)</f>
        <v>#DIV/0!</v>
      </c>
      <c r="E790" s="29" t="e">
        <f>IF($A790=$C$2,runs!AU785,1/0)</f>
        <v>#DIV/0!</v>
      </c>
      <c r="F790" s="29" t="e">
        <f>IF($A790=$C$2,runs!AX785,1/0)</f>
        <v>#DIV/0!</v>
      </c>
      <c r="G790" s="29" t="e">
        <f>IF($A790=$C$2,runs!AY785,1/0)</f>
        <v>#DIV/0!</v>
      </c>
      <c r="H790" s="29" t="e">
        <f>IF($A790=$C$2,runs!O785/runs!M785,1/0)</f>
        <v>#DIV/0!</v>
      </c>
      <c r="I790" s="29" t="e">
        <f>IF($A790=$C$2,runs!AR785,1/0)</f>
        <v>#DIV/0!</v>
      </c>
    </row>
    <row r="791" spans="1:9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IF($A791=$C$2,runs!AT786,1/0)</f>
        <v>#DIV/0!</v>
      </c>
      <c r="E791" s="29" t="e">
        <f>IF($A791=$C$2,runs!AU786,1/0)</f>
        <v>#DIV/0!</v>
      </c>
      <c r="F791" s="29" t="e">
        <f>IF($A791=$C$2,runs!AX786,1/0)</f>
        <v>#DIV/0!</v>
      </c>
      <c r="G791" s="29" t="e">
        <f>IF($A791=$C$2,runs!AY786,1/0)</f>
        <v>#DIV/0!</v>
      </c>
      <c r="H791" s="29" t="e">
        <f>IF($A791=$C$2,runs!O786/runs!M786,1/0)</f>
        <v>#DIV/0!</v>
      </c>
      <c r="I791" s="29" t="e">
        <f>IF($A791=$C$2,runs!AR786,1/0)</f>
        <v>#DIV/0!</v>
      </c>
    </row>
    <row r="792" spans="1:9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IF($A792=$C$2,runs!AT787,1/0)</f>
        <v>#DIV/0!</v>
      </c>
      <c r="E792" s="29" t="e">
        <f>IF($A792=$C$2,runs!AU787,1/0)</f>
        <v>#DIV/0!</v>
      </c>
      <c r="F792" s="29" t="e">
        <f>IF($A792=$C$2,runs!AX787,1/0)</f>
        <v>#DIV/0!</v>
      </c>
      <c r="G792" s="29" t="e">
        <f>IF($A792=$C$2,runs!AY787,1/0)</f>
        <v>#DIV/0!</v>
      </c>
      <c r="H792" s="29" t="e">
        <f>IF($A792=$C$2,runs!O787/runs!M787,1/0)</f>
        <v>#DIV/0!</v>
      </c>
      <c r="I792" s="29" t="e">
        <f>IF($A792=$C$2,runs!AR787,1/0)</f>
        <v>#DIV/0!</v>
      </c>
    </row>
    <row r="793" spans="1:9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IF($A793=$C$2,runs!AT788,1/0)</f>
        <v>#DIV/0!</v>
      </c>
      <c r="E793" s="29" t="e">
        <f>IF($A793=$C$2,runs!AU788,1/0)</f>
        <v>#DIV/0!</v>
      </c>
      <c r="F793" s="29" t="e">
        <f>IF($A793=$C$2,runs!AX788,1/0)</f>
        <v>#DIV/0!</v>
      </c>
      <c r="G793" s="29" t="e">
        <f>IF($A793=$C$2,runs!AY788,1/0)</f>
        <v>#DIV/0!</v>
      </c>
      <c r="H793" s="29" t="e">
        <f>IF($A793=$C$2,runs!O788/runs!M788,1/0)</f>
        <v>#DIV/0!</v>
      </c>
      <c r="I793" s="29" t="e">
        <f>IF($A793=$C$2,runs!AR788,1/0)</f>
        <v>#DIV/0!</v>
      </c>
    </row>
    <row r="794" spans="1:9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IF($A794=$C$2,runs!AT789,1/0)</f>
        <v>#DIV/0!</v>
      </c>
      <c r="E794" s="29" t="e">
        <f>IF($A794=$C$2,runs!AU789,1/0)</f>
        <v>#DIV/0!</v>
      </c>
      <c r="F794" s="29" t="e">
        <f>IF($A794=$C$2,runs!AX789,1/0)</f>
        <v>#DIV/0!</v>
      </c>
      <c r="G794" s="29" t="e">
        <f>IF($A794=$C$2,runs!AY789,1/0)</f>
        <v>#DIV/0!</v>
      </c>
      <c r="H794" s="29" t="e">
        <f>IF($A794=$C$2,runs!O789/runs!M789,1/0)</f>
        <v>#DIV/0!</v>
      </c>
      <c r="I794" s="29" t="e">
        <f>IF($A794=$C$2,runs!AR789,1/0)</f>
        <v>#DIV/0!</v>
      </c>
    </row>
    <row r="795" spans="1:9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IF($A795=$C$2,runs!AT790,1/0)</f>
        <v>#DIV/0!</v>
      </c>
      <c r="E795" s="29" t="e">
        <f>IF($A795=$C$2,runs!AU790,1/0)</f>
        <v>#DIV/0!</v>
      </c>
      <c r="F795" s="29" t="e">
        <f>IF($A795=$C$2,runs!AX790,1/0)</f>
        <v>#DIV/0!</v>
      </c>
      <c r="G795" s="29" t="e">
        <f>IF($A795=$C$2,runs!AY790,1/0)</f>
        <v>#DIV/0!</v>
      </c>
      <c r="H795" s="29" t="e">
        <f>IF($A795=$C$2,runs!O790/runs!M790,1/0)</f>
        <v>#DIV/0!</v>
      </c>
      <c r="I795" s="29" t="e">
        <f>IF($A795=$C$2,runs!AR790,1/0)</f>
        <v>#DIV/0!</v>
      </c>
    </row>
    <row r="796" spans="1:9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IF($A796=$C$2,runs!AT791,1/0)</f>
        <v>#DIV/0!</v>
      </c>
      <c r="E796" s="29" t="e">
        <f>IF($A796=$C$2,runs!AU791,1/0)</f>
        <v>#DIV/0!</v>
      </c>
      <c r="F796" s="29" t="e">
        <f>IF($A796=$C$2,runs!AX791,1/0)</f>
        <v>#DIV/0!</v>
      </c>
      <c r="G796" s="29" t="e">
        <f>IF($A796=$C$2,runs!AY791,1/0)</f>
        <v>#DIV/0!</v>
      </c>
      <c r="H796" s="29" t="e">
        <f>IF($A796=$C$2,runs!O791/runs!M791,1/0)</f>
        <v>#DIV/0!</v>
      </c>
      <c r="I796" s="29" t="e">
        <f>IF($A796=$C$2,runs!AR791,1/0)</f>
        <v>#DIV/0!</v>
      </c>
    </row>
    <row r="797" spans="1:9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IF($A797=$C$2,runs!AT792,1/0)</f>
        <v>#DIV/0!</v>
      </c>
      <c r="E797" s="29" t="e">
        <f>IF($A797=$C$2,runs!AU792,1/0)</f>
        <v>#DIV/0!</v>
      </c>
      <c r="F797" s="29" t="e">
        <f>IF($A797=$C$2,runs!AX792,1/0)</f>
        <v>#DIV/0!</v>
      </c>
      <c r="G797" s="29" t="e">
        <f>IF($A797=$C$2,runs!AY792,1/0)</f>
        <v>#DIV/0!</v>
      </c>
      <c r="H797" s="29" t="e">
        <f>IF($A797=$C$2,runs!O792/runs!M792,1/0)</f>
        <v>#DIV/0!</v>
      </c>
      <c r="I797" s="29" t="e">
        <f>IF($A797=$C$2,runs!AR792,1/0)</f>
        <v>#DIV/0!</v>
      </c>
    </row>
    <row r="798" spans="1:9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IF($A798=$C$2,runs!AT793,1/0)</f>
        <v>#DIV/0!</v>
      </c>
      <c r="E798" s="29" t="e">
        <f>IF($A798=$C$2,runs!AU793,1/0)</f>
        <v>#DIV/0!</v>
      </c>
      <c r="F798" s="29" t="e">
        <f>IF($A798=$C$2,runs!AX793,1/0)</f>
        <v>#DIV/0!</v>
      </c>
      <c r="G798" s="29" t="e">
        <f>IF($A798=$C$2,runs!AY793,1/0)</f>
        <v>#DIV/0!</v>
      </c>
      <c r="H798" s="29" t="e">
        <f>IF($A798=$C$2,runs!O793/runs!M793,1/0)</f>
        <v>#DIV/0!</v>
      </c>
      <c r="I798" s="29" t="e">
        <f>IF($A798=$C$2,runs!AR793,1/0)</f>
        <v>#DIV/0!</v>
      </c>
    </row>
    <row r="799" spans="1:9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IF($A799=$C$2,runs!AT794,1/0)</f>
        <v>#DIV/0!</v>
      </c>
      <c r="E799" s="29" t="e">
        <f>IF($A799=$C$2,runs!AU794,1/0)</f>
        <v>#DIV/0!</v>
      </c>
      <c r="F799" s="29" t="e">
        <f>IF($A799=$C$2,runs!AX794,1/0)</f>
        <v>#DIV/0!</v>
      </c>
      <c r="G799" s="29" t="e">
        <f>IF($A799=$C$2,runs!AY794,1/0)</f>
        <v>#DIV/0!</v>
      </c>
      <c r="H799" s="29" t="e">
        <f>IF($A799=$C$2,runs!O794/runs!M794,1/0)</f>
        <v>#DIV/0!</v>
      </c>
      <c r="I799" s="29" t="e">
        <f>IF($A799=$C$2,runs!AR794,1/0)</f>
        <v>#DIV/0!</v>
      </c>
    </row>
    <row r="800" spans="1:9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IF($A800=$C$2,runs!AT795,1/0)</f>
        <v>#DIV/0!</v>
      </c>
      <c r="E800" s="29" t="e">
        <f>IF($A800=$C$2,runs!AU795,1/0)</f>
        <v>#DIV/0!</v>
      </c>
      <c r="F800" s="29" t="e">
        <f>IF($A800=$C$2,runs!AX795,1/0)</f>
        <v>#DIV/0!</v>
      </c>
      <c r="G800" s="29" t="e">
        <f>IF($A800=$C$2,runs!AY795,1/0)</f>
        <v>#DIV/0!</v>
      </c>
      <c r="H800" s="29" t="e">
        <f>IF($A800=$C$2,runs!O795/runs!M795,1/0)</f>
        <v>#DIV/0!</v>
      </c>
      <c r="I800" s="29" t="e">
        <f>IF($A800=$C$2,runs!AR795,1/0)</f>
        <v>#DIV/0!</v>
      </c>
    </row>
    <row r="801" spans="1:9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IF($A801=$C$2,runs!AT796,1/0)</f>
        <v>#DIV/0!</v>
      </c>
      <c r="E801" s="29" t="e">
        <f>IF($A801=$C$2,runs!AU796,1/0)</f>
        <v>#DIV/0!</v>
      </c>
      <c r="F801" s="29" t="e">
        <f>IF($A801=$C$2,runs!AX796,1/0)</f>
        <v>#DIV/0!</v>
      </c>
      <c r="G801" s="29" t="e">
        <f>IF($A801=$C$2,runs!AY796,1/0)</f>
        <v>#DIV/0!</v>
      </c>
      <c r="H801" s="29" t="e">
        <f>IF($A801=$C$2,runs!O796/runs!M796,1/0)</f>
        <v>#DIV/0!</v>
      </c>
      <c r="I801" s="29" t="e">
        <f>IF($A801=$C$2,runs!AR796,1/0)</f>
        <v>#DIV/0!</v>
      </c>
    </row>
    <row r="802" spans="1:9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IF($A802=$C$2,runs!AT797,1/0)</f>
        <v>#DIV/0!</v>
      </c>
      <c r="E802" s="29" t="e">
        <f>IF($A802=$C$2,runs!AU797,1/0)</f>
        <v>#DIV/0!</v>
      </c>
      <c r="F802" s="29" t="e">
        <f>IF($A802=$C$2,runs!AX797,1/0)</f>
        <v>#DIV/0!</v>
      </c>
      <c r="G802" s="29" t="e">
        <f>IF($A802=$C$2,runs!AY797,1/0)</f>
        <v>#DIV/0!</v>
      </c>
      <c r="H802" s="29" t="e">
        <f>IF($A802=$C$2,runs!O797/runs!M797,1/0)</f>
        <v>#DIV/0!</v>
      </c>
      <c r="I802" s="29" t="e">
        <f>IF($A802=$C$2,runs!AR797,1/0)</f>
        <v>#DIV/0!</v>
      </c>
    </row>
    <row r="803" spans="1:9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IF($A803=$C$2,runs!AT798,1/0)</f>
        <v>#DIV/0!</v>
      </c>
      <c r="E803" s="29" t="e">
        <f>IF($A803=$C$2,runs!AU798,1/0)</f>
        <v>#DIV/0!</v>
      </c>
      <c r="F803" s="29" t="e">
        <f>IF($A803=$C$2,runs!AX798,1/0)</f>
        <v>#DIV/0!</v>
      </c>
      <c r="G803" s="29" t="e">
        <f>IF($A803=$C$2,runs!AY798,1/0)</f>
        <v>#DIV/0!</v>
      </c>
      <c r="H803" s="29" t="e">
        <f>IF($A803=$C$2,runs!O798/runs!M798,1/0)</f>
        <v>#DIV/0!</v>
      </c>
      <c r="I803" s="29" t="e">
        <f>IF($A803=$C$2,runs!AR798,1/0)</f>
        <v>#DIV/0!</v>
      </c>
    </row>
    <row r="804" spans="1:9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IF($A804=$C$2,runs!AT799,1/0)</f>
        <v>#DIV/0!</v>
      </c>
      <c r="E804" s="29" t="e">
        <f>IF($A804=$C$2,runs!AU799,1/0)</f>
        <v>#DIV/0!</v>
      </c>
      <c r="F804" s="29" t="e">
        <f>IF($A804=$C$2,runs!AX799,1/0)</f>
        <v>#DIV/0!</v>
      </c>
      <c r="G804" s="29" t="e">
        <f>IF($A804=$C$2,runs!AY799,1/0)</f>
        <v>#DIV/0!</v>
      </c>
      <c r="H804" s="29" t="e">
        <f>IF($A804=$C$2,runs!O799/runs!M799,1/0)</f>
        <v>#DIV/0!</v>
      </c>
      <c r="I804" s="29" t="e">
        <f>IF($A804=$C$2,runs!AR799,1/0)</f>
        <v>#DIV/0!</v>
      </c>
    </row>
    <row r="805" spans="1:9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IF($A805=$C$2,runs!AT800,1/0)</f>
        <v>#DIV/0!</v>
      </c>
      <c r="E805" s="29" t="e">
        <f>IF($A805=$C$2,runs!AU800,1/0)</f>
        <v>#DIV/0!</v>
      </c>
      <c r="F805" s="29" t="e">
        <f>IF($A805=$C$2,runs!AX800,1/0)</f>
        <v>#DIV/0!</v>
      </c>
      <c r="G805" s="29" t="e">
        <f>IF($A805=$C$2,runs!AY800,1/0)</f>
        <v>#DIV/0!</v>
      </c>
      <c r="H805" s="29" t="e">
        <f>IF($A805=$C$2,runs!O800/runs!M800,1/0)</f>
        <v>#DIV/0!</v>
      </c>
      <c r="I805" s="29" t="e">
        <f>IF($A805=$C$2,runs!AR800,1/0)</f>
        <v>#DIV/0!</v>
      </c>
    </row>
    <row r="806" spans="1:9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IF($A806=$C$2,runs!AT801,1/0)</f>
        <v>#DIV/0!</v>
      </c>
      <c r="E806" s="29" t="e">
        <f>IF($A806=$C$2,runs!AU801,1/0)</f>
        <v>#DIV/0!</v>
      </c>
      <c r="F806" s="29" t="e">
        <f>IF($A806=$C$2,runs!AX801,1/0)</f>
        <v>#DIV/0!</v>
      </c>
      <c r="G806" s="29" t="e">
        <f>IF($A806=$C$2,runs!AY801,1/0)</f>
        <v>#DIV/0!</v>
      </c>
      <c r="H806" s="29" t="e">
        <f>IF($A806=$C$2,runs!O801/runs!M801,1/0)</f>
        <v>#DIV/0!</v>
      </c>
      <c r="I806" s="29" t="e">
        <f>IF($A806=$C$2,runs!AR801,1/0)</f>
        <v>#DIV/0!</v>
      </c>
    </row>
    <row r="807" spans="1:9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IF($A807=$C$2,runs!AT802,1/0)</f>
        <v>#DIV/0!</v>
      </c>
      <c r="E807" s="29" t="e">
        <f>IF($A807=$C$2,runs!AU802,1/0)</f>
        <v>#DIV/0!</v>
      </c>
      <c r="F807" s="29" t="e">
        <f>IF($A807=$C$2,runs!AX802,1/0)</f>
        <v>#DIV/0!</v>
      </c>
      <c r="G807" s="29" t="e">
        <f>IF($A807=$C$2,runs!AY802,1/0)</f>
        <v>#DIV/0!</v>
      </c>
      <c r="H807" s="29" t="e">
        <f>IF($A807=$C$2,runs!O802/runs!M802,1/0)</f>
        <v>#DIV/0!</v>
      </c>
      <c r="I807" s="29" t="e">
        <f>IF($A807=$C$2,runs!AR802,1/0)</f>
        <v>#DIV/0!</v>
      </c>
    </row>
    <row r="808" spans="1:9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IF($A808=$C$2,runs!AT803,1/0)</f>
        <v>#DIV/0!</v>
      </c>
      <c r="E808" s="29" t="e">
        <f>IF($A808=$C$2,runs!AU803,1/0)</f>
        <v>#DIV/0!</v>
      </c>
      <c r="F808" s="29" t="e">
        <f>IF($A808=$C$2,runs!AX803,1/0)</f>
        <v>#DIV/0!</v>
      </c>
      <c r="G808" s="29" t="e">
        <f>IF($A808=$C$2,runs!AY803,1/0)</f>
        <v>#DIV/0!</v>
      </c>
      <c r="H808" s="29" t="e">
        <f>IF($A808=$C$2,runs!O803/runs!M803,1/0)</f>
        <v>#DIV/0!</v>
      </c>
      <c r="I808" s="29" t="e">
        <f>IF($A808=$C$2,runs!AR803,1/0)</f>
        <v>#DIV/0!</v>
      </c>
    </row>
    <row r="809" spans="1:9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IF($A809=$C$2,runs!AT804,1/0)</f>
        <v>#DIV/0!</v>
      </c>
      <c r="E809" s="29" t="e">
        <f>IF($A809=$C$2,runs!AU804,1/0)</f>
        <v>#DIV/0!</v>
      </c>
      <c r="F809" s="29" t="e">
        <f>IF($A809=$C$2,runs!AX804,1/0)</f>
        <v>#DIV/0!</v>
      </c>
      <c r="G809" s="29" t="e">
        <f>IF($A809=$C$2,runs!AY804,1/0)</f>
        <v>#DIV/0!</v>
      </c>
      <c r="H809" s="29" t="e">
        <f>IF($A809=$C$2,runs!O804/runs!M804,1/0)</f>
        <v>#DIV/0!</v>
      </c>
      <c r="I809" s="29" t="e">
        <f>IF($A809=$C$2,runs!AR804,1/0)</f>
        <v>#DIV/0!</v>
      </c>
    </row>
    <row r="810" spans="1:9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IF($A810=$C$2,runs!AT805,1/0)</f>
        <v>#DIV/0!</v>
      </c>
      <c r="E810" s="29" t="e">
        <f>IF($A810=$C$2,runs!AU805,1/0)</f>
        <v>#DIV/0!</v>
      </c>
      <c r="F810" s="29" t="e">
        <f>IF($A810=$C$2,runs!AX805,1/0)</f>
        <v>#DIV/0!</v>
      </c>
      <c r="G810" s="29" t="e">
        <f>IF($A810=$C$2,runs!AY805,1/0)</f>
        <v>#DIV/0!</v>
      </c>
      <c r="H810" s="29" t="e">
        <f>IF($A810=$C$2,runs!O805/runs!M805,1/0)</f>
        <v>#DIV/0!</v>
      </c>
      <c r="I810" s="29" t="e">
        <f>IF($A810=$C$2,runs!AR805,1/0)</f>
        <v>#DIV/0!</v>
      </c>
    </row>
    <row r="811" spans="1:9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IF($A811=$C$2,runs!AT806,1/0)</f>
        <v>#DIV/0!</v>
      </c>
      <c r="E811" s="29" t="e">
        <f>IF($A811=$C$2,runs!AU806,1/0)</f>
        <v>#DIV/0!</v>
      </c>
      <c r="F811" s="29" t="e">
        <f>IF($A811=$C$2,runs!AX806,1/0)</f>
        <v>#DIV/0!</v>
      </c>
      <c r="G811" s="29" t="e">
        <f>IF($A811=$C$2,runs!AY806,1/0)</f>
        <v>#DIV/0!</v>
      </c>
      <c r="H811" s="29" t="e">
        <f>IF($A811=$C$2,runs!O806/runs!M806,1/0)</f>
        <v>#DIV/0!</v>
      </c>
      <c r="I811" s="29" t="e">
        <f>IF($A811=$C$2,runs!AR806,1/0)</f>
        <v>#DIV/0!</v>
      </c>
    </row>
    <row r="812" spans="1:9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IF($A812=$C$2,runs!AT807,1/0)</f>
        <v>#DIV/0!</v>
      </c>
      <c r="E812" s="29" t="e">
        <f>IF($A812=$C$2,runs!AU807,1/0)</f>
        <v>#DIV/0!</v>
      </c>
      <c r="F812" s="29" t="e">
        <f>IF($A812=$C$2,runs!AX807,1/0)</f>
        <v>#DIV/0!</v>
      </c>
      <c r="G812" s="29" t="e">
        <f>IF($A812=$C$2,runs!AY807,1/0)</f>
        <v>#DIV/0!</v>
      </c>
      <c r="H812" s="29" t="e">
        <f>IF($A812=$C$2,runs!O807/runs!M807,1/0)</f>
        <v>#DIV/0!</v>
      </c>
      <c r="I812" s="29" t="e">
        <f>IF($A812=$C$2,runs!AR807,1/0)</f>
        <v>#DIV/0!</v>
      </c>
    </row>
    <row r="813" spans="1:9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IF($A813=$C$2,runs!AT808,1/0)</f>
        <v>#DIV/0!</v>
      </c>
      <c r="E813" s="29" t="e">
        <f>IF($A813=$C$2,runs!AU808,1/0)</f>
        <v>#DIV/0!</v>
      </c>
      <c r="F813" s="29" t="e">
        <f>IF($A813=$C$2,runs!AX808,1/0)</f>
        <v>#DIV/0!</v>
      </c>
      <c r="G813" s="29" t="e">
        <f>IF($A813=$C$2,runs!AY808,1/0)</f>
        <v>#DIV/0!</v>
      </c>
      <c r="H813" s="29" t="e">
        <f>IF($A813=$C$2,runs!O808/runs!M808,1/0)</f>
        <v>#DIV/0!</v>
      </c>
      <c r="I813" s="29" t="e">
        <f>IF($A813=$C$2,runs!AR808,1/0)</f>
        <v>#DIV/0!</v>
      </c>
    </row>
    <row r="814" spans="1:9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IF($A814=$C$2,runs!AT809,1/0)</f>
        <v>#DIV/0!</v>
      </c>
      <c r="E814" s="29" t="e">
        <f>IF($A814=$C$2,runs!AU809,1/0)</f>
        <v>#DIV/0!</v>
      </c>
      <c r="F814" s="29" t="e">
        <f>IF($A814=$C$2,runs!AX809,1/0)</f>
        <v>#DIV/0!</v>
      </c>
      <c r="G814" s="29" t="e">
        <f>IF($A814=$C$2,runs!AY809,1/0)</f>
        <v>#DIV/0!</v>
      </c>
      <c r="H814" s="29" t="e">
        <f>IF($A814=$C$2,runs!O809/runs!M809,1/0)</f>
        <v>#DIV/0!</v>
      </c>
      <c r="I814" s="29" t="e">
        <f>IF($A814=$C$2,runs!AR809,1/0)</f>
        <v>#DIV/0!</v>
      </c>
    </row>
    <row r="815" spans="1:9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IF($A815=$C$2,runs!AT810,1/0)</f>
        <v>#DIV/0!</v>
      </c>
      <c r="E815" s="29" t="e">
        <f>IF($A815=$C$2,runs!AU810,1/0)</f>
        <v>#DIV/0!</v>
      </c>
      <c r="F815" s="29" t="e">
        <f>IF($A815=$C$2,runs!AX810,1/0)</f>
        <v>#DIV/0!</v>
      </c>
      <c r="G815" s="29" t="e">
        <f>IF($A815=$C$2,runs!AY810,1/0)</f>
        <v>#DIV/0!</v>
      </c>
      <c r="H815" s="29" t="e">
        <f>IF($A815=$C$2,runs!O810/runs!M810,1/0)</f>
        <v>#DIV/0!</v>
      </c>
      <c r="I815" s="29" t="e">
        <f>IF($A815=$C$2,runs!AR810,1/0)</f>
        <v>#DIV/0!</v>
      </c>
    </row>
    <row r="816" spans="1:9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IF($A816=$C$2,runs!AT811,1/0)</f>
        <v>#DIV/0!</v>
      </c>
      <c r="E816" s="29" t="e">
        <f>IF($A816=$C$2,runs!AU811,1/0)</f>
        <v>#DIV/0!</v>
      </c>
      <c r="F816" s="29" t="e">
        <f>IF($A816=$C$2,runs!AX811,1/0)</f>
        <v>#DIV/0!</v>
      </c>
      <c r="G816" s="29" t="e">
        <f>IF($A816=$C$2,runs!AY811,1/0)</f>
        <v>#DIV/0!</v>
      </c>
      <c r="H816" s="29" t="e">
        <f>IF($A816=$C$2,runs!O811/runs!M811,1/0)</f>
        <v>#DIV/0!</v>
      </c>
      <c r="I816" s="29" t="e">
        <f>IF($A816=$C$2,runs!AR811,1/0)</f>
        <v>#DIV/0!</v>
      </c>
    </row>
    <row r="817" spans="1:9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IF($A817=$C$2,runs!AT812,1/0)</f>
        <v>#DIV/0!</v>
      </c>
      <c r="E817" s="29" t="e">
        <f>IF($A817=$C$2,runs!AU812,1/0)</f>
        <v>#DIV/0!</v>
      </c>
      <c r="F817" s="29" t="e">
        <f>IF($A817=$C$2,runs!AX812,1/0)</f>
        <v>#DIV/0!</v>
      </c>
      <c r="G817" s="29" t="e">
        <f>IF($A817=$C$2,runs!AY812,1/0)</f>
        <v>#DIV/0!</v>
      </c>
      <c r="H817" s="29" t="e">
        <f>IF($A817=$C$2,runs!O812/runs!M812,1/0)</f>
        <v>#DIV/0!</v>
      </c>
      <c r="I817" s="29" t="e">
        <f>IF($A817=$C$2,runs!AR812,1/0)</f>
        <v>#DIV/0!</v>
      </c>
    </row>
    <row r="818" spans="1:9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IF($A818=$C$2,runs!AT813,1/0)</f>
        <v>#DIV/0!</v>
      </c>
      <c r="E818" s="29" t="e">
        <f>IF($A818=$C$2,runs!AU813,1/0)</f>
        <v>#DIV/0!</v>
      </c>
      <c r="F818" s="29" t="e">
        <f>IF($A818=$C$2,runs!AX813,1/0)</f>
        <v>#DIV/0!</v>
      </c>
      <c r="G818" s="29" t="e">
        <f>IF($A818=$C$2,runs!AY813,1/0)</f>
        <v>#DIV/0!</v>
      </c>
      <c r="H818" s="29" t="e">
        <f>IF($A818=$C$2,runs!O813/runs!M813,1/0)</f>
        <v>#DIV/0!</v>
      </c>
      <c r="I818" s="29" t="e">
        <f>IF($A818=$C$2,runs!AR813,1/0)</f>
        <v>#DIV/0!</v>
      </c>
    </row>
    <row r="819" spans="1:9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IF($A819=$C$2,runs!AT814,1/0)</f>
        <v>#DIV/0!</v>
      </c>
      <c r="E819" s="29" t="e">
        <f>IF($A819=$C$2,runs!AU814,1/0)</f>
        <v>#DIV/0!</v>
      </c>
      <c r="F819" s="29" t="e">
        <f>IF($A819=$C$2,runs!AX814,1/0)</f>
        <v>#DIV/0!</v>
      </c>
      <c r="G819" s="29" t="e">
        <f>IF($A819=$C$2,runs!AY814,1/0)</f>
        <v>#DIV/0!</v>
      </c>
      <c r="H819" s="29" t="e">
        <f>IF($A819=$C$2,runs!O814/runs!M814,1/0)</f>
        <v>#DIV/0!</v>
      </c>
      <c r="I819" s="29" t="e">
        <f>IF($A819=$C$2,runs!AR814,1/0)</f>
        <v>#DIV/0!</v>
      </c>
    </row>
    <row r="820" spans="1:9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IF($A820=$C$2,runs!AT815,1/0)</f>
        <v>#DIV/0!</v>
      </c>
      <c r="E820" s="29" t="e">
        <f>IF($A820=$C$2,runs!AU815,1/0)</f>
        <v>#DIV/0!</v>
      </c>
      <c r="F820" s="29" t="e">
        <f>IF($A820=$C$2,runs!AX815,1/0)</f>
        <v>#DIV/0!</v>
      </c>
      <c r="G820" s="29" t="e">
        <f>IF($A820=$C$2,runs!AY815,1/0)</f>
        <v>#DIV/0!</v>
      </c>
      <c r="H820" s="29" t="e">
        <f>IF($A820=$C$2,runs!O815/runs!M815,1/0)</f>
        <v>#DIV/0!</v>
      </c>
      <c r="I820" s="29" t="e">
        <f>IF($A820=$C$2,runs!AR815,1/0)</f>
        <v>#DIV/0!</v>
      </c>
    </row>
    <row r="821" spans="1:9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IF($A821=$C$2,runs!AT816,1/0)</f>
        <v>#DIV/0!</v>
      </c>
      <c r="E821" s="29" t="e">
        <f>IF($A821=$C$2,runs!AU816,1/0)</f>
        <v>#DIV/0!</v>
      </c>
      <c r="F821" s="29" t="e">
        <f>IF($A821=$C$2,runs!AX816,1/0)</f>
        <v>#DIV/0!</v>
      </c>
      <c r="G821" s="29" t="e">
        <f>IF($A821=$C$2,runs!AY816,1/0)</f>
        <v>#DIV/0!</v>
      </c>
      <c r="H821" s="29" t="e">
        <f>IF($A821=$C$2,runs!O816/runs!M816,1/0)</f>
        <v>#DIV/0!</v>
      </c>
      <c r="I821" s="29" t="e">
        <f>IF($A821=$C$2,runs!AR816,1/0)</f>
        <v>#DIV/0!</v>
      </c>
    </row>
    <row r="822" spans="1:9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IF($A822=$C$2,runs!AT817,1/0)</f>
        <v>#DIV/0!</v>
      </c>
      <c r="E822" s="29" t="e">
        <f>IF($A822=$C$2,runs!AU817,1/0)</f>
        <v>#DIV/0!</v>
      </c>
      <c r="F822" s="29" t="e">
        <f>IF($A822=$C$2,runs!AX817,1/0)</f>
        <v>#DIV/0!</v>
      </c>
      <c r="G822" s="29" t="e">
        <f>IF($A822=$C$2,runs!AY817,1/0)</f>
        <v>#DIV/0!</v>
      </c>
      <c r="H822" s="29" t="e">
        <f>IF($A822=$C$2,runs!O817/runs!M817,1/0)</f>
        <v>#DIV/0!</v>
      </c>
      <c r="I822" s="29" t="e">
        <f>IF($A822=$C$2,runs!AR817,1/0)</f>
        <v>#DIV/0!</v>
      </c>
    </row>
    <row r="823" spans="1:9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IF($A823=$C$2,runs!AT818,1/0)</f>
        <v>#DIV/0!</v>
      </c>
      <c r="E823" s="29" t="e">
        <f>IF($A823=$C$2,runs!AU818,1/0)</f>
        <v>#DIV/0!</v>
      </c>
      <c r="F823" s="29" t="e">
        <f>IF($A823=$C$2,runs!AX818,1/0)</f>
        <v>#DIV/0!</v>
      </c>
      <c r="G823" s="29" t="e">
        <f>IF($A823=$C$2,runs!AY818,1/0)</f>
        <v>#DIV/0!</v>
      </c>
      <c r="H823" s="29" t="e">
        <f>IF($A823=$C$2,runs!O818/runs!M818,1/0)</f>
        <v>#DIV/0!</v>
      </c>
      <c r="I823" s="29" t="e">
        <f>IF($A823=$C$2,runs!AR818,1/0)</f>
        <v>#DIV/0!</v>
      </c>
    </row>
    <row r="824" spans="1:9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IF($A824=$C$2,runs!AT819,1/0)</f>
        <v>#DIV/0!</v>
      </c>
      <c r="E824" s="29" t="e">
        <f>IF($A824=$C$2,runs!AU819,1/0)</f>
        <v>#DIV/0!</v>
      </c>
      <c r="F824" s="29" t="e">
        <f>IF($A824=$C$2,runs!AX819,1/0)</f>
        <v>#DIV/0!</v>
      </c>
      <c r="G824" s="29" t="e">
        <f>IF($A824=$C$2,runs!AY819,1/0)</f>
        <v>#DIV/0!</v>
      </c>
      <c r="H824" s="29" t="e">
        <f>IF($A824=$C$2,runs!O819/runs!M819,1/0)</f>
        <v>#DIV/0!</v>
      </c>
      <c r="I824" s="29" t="e">
        <f>IF($A824=$C$2,runs!AR819,1/0)</f>
        <v>#DIV/0!</v>
      </c>
    </row>
    <row r="825" spans="1:9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IF($A825=$C$2,runs!AT820,1/0)</f>
        <v>#DIV/0!</v>
      </c>
      <c r="E825" s="29" t="e">
        <f>IF($A825=$C$2,runs!AU820,1/0)</f>
        <v>#DIV/0!</v>
      </c>
      <c r="F825" s="29" t="e">
        <f>IF($A825=$C$2,runs!AX820,1/0)</f>
        <v>#DIV/0!</v>
      </c>
      <c r="G825" s="29" t="e">
        <f>IF($A825=$C$2,runs!AY820,1/0)</f>
        <v>#DIV/0!</v>
      </c>
      <c r="H825" s="29" t="e">
        <f>IF($A825=$C$2,runs!O820/runs!M820,1/0)</f>
        <v>#DIV/0!</v>
      </c>
      <c r="I825" s="29" t="e">
        <f>IF($A825=$C$2,runs!AR820,1/0)</f>
        <v>#DIV/0!</v>
      </c>
    </row>
    <row r="826" spans="1:9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IF($A826=$C$2,runs!AT821,1/0)</f>
        <v>#DIV/0!</v>
      </c>
      <c r="E826" s="29" t="e">
        <f>IF($A826=$C$2,runs!AU821,1/0)</f>
        <v>#DIV/0!</v>
      </c>
      <c r="F826" s="29" t="e">
        <f>IF($A826=$C$2,runs!AX821,1/0)</f>
        <v>#DIV/0!</v>
      </c>
      <c r="G826" s="29" t="e">
        <f>IF($A826=$C$2,runs!AY821,1/0)</f>
        <v>#DIV/0!</v>
      </c>
      <c r="H826" s="29" t="e">
        <f>IF($A826=$C$2,runs!O821/runs!M821,1/0)</f>
        <v>#DIV/0!</v>
      </c>
      <c r="I826" s="29" t="e">
        <f>IF($A826=$C$2,runs!AR821,1/0)</f>
        <v>#DIV/0!</v>
      </c>
    </row>
    <row r="827" spans="1:9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IF($A827=$C$2,runs!AT822,1/0)</f>
        <v>#DIV/0!</v>
      </c>
      <c r="E827" s="29" t="e">
        <f>IF($A827=$C$2,runs!AU822,1/0)</f>
        <v>#DIV/0!</v>
      </c>
      <c r="F827" s="29" t="e">
        <f>IF($A827=$C$2,runs!AX822,1/0)</f>
        <v>#DIV/0!</v>
      </c>
      <c r="G827" s="29" t="e">
        <f>IF($A827=$C$2,runs!AY822,1/0)</f>
        <v>#DIV/0!</v>
      </c>
      <c r="H827" s="29" t="e">
        <f>IF($A827=$C$2,runs!O822/runs!M822,1/0)</f>
        <v>#DIV/0!</v>
      </c>
      <c r="I827" s="29" t="e">
        <f>IF($A827=$C$2,runs!AR822,1/0)</f>
        <v>#DIV/0!</v>
      </c>
    </row>
    <row r="828" spans="1:9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IF($A828=$C$2,runs!AT823,1/0)</f>
        <v>#DIV/0!</v>
      </c>
      <c r="E828" s="29" t="e">
        <f>IF($A828=$C$2,runs!AU823,1/0)</f>
        <v>#DIV/0!</v>
      </c>
      <c r="F828" s="29" t="e">
        <f>IF($A828=$C$2,runs!AX823,1/0)</f>
        <v>#DIV/0!</v>
      </c>
      <c r="G828" s="29" t="e">
        <f>IF($A828=$C$2,runs!AY823,1/0)</f>
        <v>#DIV/0!</v>
      </c>
      <c r="H828" s="29" t="e">
        <f>IF($A828=$C$2,runs!O823/runs!M823,1/0)</f>
        <v>#DIV/0!</v>
      </c>
      <c r="I828" s="29" t="e">
        <f>IF($A828=$C$2,runs!AR823,1/0)</f>
        <v>#DIV/0!</v>
      </c>
    </row>
    <row r="829" spans="1:9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IF($A829=$C$2,runs!AT824,1/0)</f>
        <v>#DIV/0!</v>
      </c>
      <c r="E829" s="29" t="e">
        <f>IF($A829=$C$2,runs!AU824,1/0)</f>
        <v>#DIV/0!</v>
      </c>
      <c r="F829" s="29" t="e">
        <f>IF($A829=$C$2,runs!AX824,1/0)</f>
        <v>#DIV/0!</v>
      </c>
      <c r="G829" s="29" t="e">
        <f>IF($A829=$C$2,runs!AY824,1/0)</f>
        <v>#DIV/0!</v>
      </c>
      <c r="H829" s="29" t="e">
        <f>IF($A829=$C$2,runs!O824/runs!M824,1/0)</f>
        <v>#DIV/0!</v>
      </c>
      <c r="I829" s="29" t="e">
        <f>IF($A829=$C$2,runs!AR824,1/0)</f>
        <v>#DIV/0!</v>
      </c>
    </row>
    <row r="830" spans="1:9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IF($A830=$C$2,runs!AT825,1/0)</f>
        <v>#DIV/0!</v>
      </c>
      <c r="E830" s="29" t="e">
        <f>IF($A830=$C$2,runs!AU825,1/0)</f>
        <v>#DIV/0!</v>
      </c>
      <c r="F830" s="29" t="e">
        <f>IF($A830=$C$2,runs!AX825,1/0)</f>
        <v>#DIV/0!</v>
      </c>
      <c r="G830" s="29" t="e">
        <f>IF($A830=$C$2,runs!AY825,1/0)</f>
        <v>#DIV/0!</v>
      </c>
      <c r="H830" s="29" t="e">
        <f>IF($A830=$C$2,runs!O825/runs!M825,1/0)</f>
        <v>#DIV/0!</v>
      </c>
      <c r="I830" s="29" t="e">
        <f>IF($A830=$C$2,runs!AR825,1/0)</f>
        <v>#DIV/0!</v>
      </c>
    </row>
    <row r="831" spans="1:9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IF($A831=$C$2,runs!AT826,1/0)</f>
        <v>#DIV/0!</v>
      </c>
      <c r="E831" s="29" t="e">
        <f>IF($A831=$C$2,runs!AU826,1/0)</f>
        <v>#DIV/0!</v>
      </c>
      <c r="F831" s="29" t="e">
        <f>IF($A831=$C$2,runs!AX826,1/0)</f>
        <v>#DIV/0!</v>
      </c>
      <c r="G831" s="29" t="e">
        <f>IF($A831=$C$2,runs!AY826,1/0)</f>
        <v>#DIV/0!</v>
      </c>
      <c r="H831" s="29" t="e">
        <f>IF($A831=$C$2,runs!O826/runs!M826,1/0)</f>
        <v>#DIV/0!</v>
      </c>
      <c r="I831" s="29" t="e">
        <f>IF($A831=$C$2,runs!AR826,1/0)</f>
        <v>#DIV/0!</v>
      </c>
    </row>
    <row r="832" spans="1:9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IF($A832=$C$2,runs!AT827,1/0)</f>
        <v>#DIV/0!</v>
      </c>
      <c r="E832" s="29" t="e">
        <f>IF($A832=$C$2,runs!AU827,1/0)</f>
        <v>#DIV/0!</v>
      </c>
      <c r="F832" s="29" t="e">
        <f>IF($A832=$C$2,runs!AX827,1/0)</f>
        <v>#DIV/0!</v>
      </c>
      <c r="G832" s="29" t="e">
        <f>IF($A832=$C$2,runs!AY827,1/0)</f>
        <v>#DIV/0!</v>
      </c>
      <c r="H832" s="29" t="e">
        <f>IF($A832=$C$2,runs!O827/runs!M827,1/0)</f>
        <v>#DIV/0!</v>
      </c>
      <c r="I832" s="29" t="e">
        <f>IF($A832=$C$2,runs!AR827,1/0)</f>
        <v>#DIV/0!</v>
      </c>
    </row>
    <row r="833" spans="1:9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IF($A833=$C$2,runs!AT828,1/0)</f>
        <v>#DIV/0!</v>
      </c>
      <c r="E833" s="29" t="e">
        <f>IF($A833=$C$2,runs!AU828,1/0)</f>
        <v>#DIV/0!</v>
      </c>
      <c r="F833" s="29" t="e">
        <f>IF($A833=$C$2,runs!AX828,1/0)</f>
        <v>#DIV/0!</v>
      </c>
      <c r="G833" s="29" t="e">
        <f>IF($A833=$C$2,runs!AY828,1/0)</f>
        <v>#DIV/0!</v>
      </c>
      <c r="H833" s="29" t="e">
        <f>IF($A833=$C$2,runs!O828/runs!M828,1/0)</f>
        <v>#DIV/0!</v>
      </c>
      <c r="I833" s="29" t="e">
        <f>IF($A833=$C$2,runs!AR828,1/0)</f>
        <v>#DIV/0!</v>
      </c>
    </row>
    <row r="834" spans="1:9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IF($A834=$C$2,runs!AT829,1/0)</f>
        <v>#DIV/0!</v>
      </c>
      <c r="E834" s="29" t="e">
        <f>IF($A834=$C$2,runs!AU829,1/0)</f>
        <v>#DIV/0!</v>
      </c>
      <c r="F834" s="29" t="e">
        <f>IF($A834=$C$2,runs!AX829,1/0)</f>
        <v>#DIV/0!</v>
      </c>
      <c r="G834" s="29" t="e">
        <f>IF($A834=$C$2,runs!AY829,1/0)</f>
        <v>#DIV/0!</v>
      </c>
      <c r="H834" s="29" t="e">
        <f>IF($A834=$C$2,runs!O829/runs!M829,1/0)</f>
        <v>#DIV/0!</v>
      </c>
      <c r="I834" s="29" t="e">
        <f>IF($A834=$C$2,runs!AR829,1/0)</f>
        <v>#DIV/0!</v>
      </c>
    </row>
    <row r="835" spans="1:9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IF($A835=$C$2,runs!AT830,1/0)</f>
        <v>#DIV/0!</v>
      </c>
      <c r="E835" s="29" t="e">
        <f>IF($A835=$C$2,runs!AU830,1/0)</f>
        <v>#DIV/0!</v>
      </c>
      <c r="F835" s="29" t="e">
        <f>IF($A835=$C$2,runs!AX830,1/0)</f>
        <v>#DIV/0!</v>
      </c>
      <c r="G835" s="29" t="e">
        <f>IF($A835=$C$2,runs!AY830,1/0)</f>
        <v>#DIV/0!</v>
      </c>
      <c r="H835" s="29" t="e">
        <f>IF($A835=$C$2,runs!O830/runs!M830,1/0)</f>
        <v>#DIV/0!</v>
      </c>
      <c r="I835" s="29" t="e">
        <f>IF($A835=$C$2,runs!AR830,1/0)</f>
        <v>#DIV/0!</v>
      </c>
    </row>
    <row r="836" spans="1:9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IF($A836=$C$2,runs!AT831,1/0)</f>
        <v>#DIV/0!</v>
      </c>
      <c r="E836" s="29" t="e">
        <f>IF($A836=$C$2,runs!AU831,1/0)</f>
        <v>#DIV/0!</v>
      </c>
      <c r="F836" s="29" t="e">
        <f>IF($A836=$C$2,runs!AX831,1/0)</f>
        <v>#DIV/0!</v>
      </c>
      <c r="G836" s="29" t="e">
        <f>IF($A836=$C$2,runs!AY831,1/0)</f>
        <v>#DIV/0!</v>
      </c>
      <c r="H836" s="29" t="e">
        <f>IF($A836=$C$2,runs!O831/runs!M831,1/0)</f>
        <v>#DIV/0!</v>
      </c>
      <c r="I836" s="29" t="e">
        <f>IF($A836=$C$2,runs!AR831,1/0)</f>
        <v>#DIV/0!</v>
      </c>
    </row>
    <row r="837" spans="1:9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IF($A837=$C$2,runs!AT832,1/0)</f>
        <v>#DIV/0!</v>
      </c>
      <c r="E837" s="29" t="e">
        <f>IF($A837=$C$2,runs!AU832,1/0)</f>
        <v>#DIV/0!</v>
      </c>
      <c r="F837" s="29" t="e">
        <f>IF($A837=$C$2,runs!AX832,1/0)</f>
        <v>#DIV/0!</v>
      </c>
      <c r="G837" s="29" t="e">
        <f>IF($A837=$C$2,runs!AY832,1/0)</f>
        <v>#DIV/0!</v>
      </c>
      <c r="H837" s="29" t="e">
        <f>IF($A837=$C$2,runs!O832/runs!M832,1/0)</f>
        <v>#DIV/0!</v>
      </c>
      <c r="I837" s="29" t="e">
        <f>IF($A837=$C$2,runs!AR832,1/0)</f>
        <v>#DIV/0!</v>
      </c>
    </row>
    <row r="838" spans="1:9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IF($A838=$C$2,runs!AT833,1/0)</f>
        <v>#DIV/0!</v>
      </c>
      <c r="E838" s="29" t="e">
        <f>IF($A838=$C$2,runs!AU833,1/0)</f>
        <v>#DIV/0!</v>
      </c>
      <c r="F838" s="29" t="e">
        <f>IF($A838=$C$2,runs!AX833,1/0)</f>
        <v>#DIV/0!</v>
      </c>
      <c r="G838" s="29" t="e">
        <f>IF($A838=$C$2,runs!AY833,1/0)</f>
        <v>#DIV/0!</v>
      </c>
      <c r="H838" s="29" t="e">
        <f>IF($A838=$C$2,runs!O833/runs!M833,1/0)</f>
        <v>#DIV/0!</v>
      </c>
      <c r="I838" s="29" t="e">
        <f>IF($A838=$C$2,runs!AR833,1/0)</f>
        <v>#DIV/0!</v>
      </c>
    </row>
    <row r="839" spans="1:9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IF($A839=$C$2,runs!AT834,1/0)</f>
        <v>#DIV/0!</v>
      </c>
      <c r="E839" s="29" t="e">
        <f>IF($A839=$C$2,runs!AU834,1/0)</f>
        <v>#DIV/0!</v>
      </c>
      <c r="F839" s="29" t="e">
        <f>IF($A839=$C$2,runs!AX834,1/0)</f>
        <v>#DIV/0!</v>
      </c>
      <c r="G839" s="29" t="e">
        <f>IF($A839=$C$2,runs!AY834,1/0)</f>
        <v>#DIV/0!</v>
      </c>
      <c r="H839" s="29" t="e">
        <f>IF($A839=$C$2,runs!O834/runs!M834,1/0)</f>
        <v>#DIV/0!</v>
      </c>
      <c r="I839" s="29" t="e">
        <f>IF($A839=$C$2,runs!AR834,1/0)</f>
        <v>#DIV/0!</v>
      </c>
    </row>
    <row r="840" spans="1:9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IF($A840=$C$2,runs!AT835,1/0)</f>
        <v>#DIV/0!</v>
      </c>
      <c r="E840" s="29" t="e">
        <f>IF($A840=$C$2,runs!AU835,1/0)</f>
        <v>#DIV/0!</v>
      </c>
      <c r="F840" s="29" t="e">
        <f>IF($A840=$C$2,runs!AX835,1/0)</f>
        <v>#DIV/0!</v>
      </c>
      <c r="G840" s="29" t="e">
        <f>IF($A840=$C$2,runs!AY835,1/0)</f>
        <v>#DIV/0!</v>
      </c>
      <c r="H840" s="29" t="e">
        <f>IF($A840=$C$2,runs!O835/runs!M835,1/0)</f>
        <v>#DIV/0!</v>
      </c>
      <c r="I840" s="29" t="e">
        <f>IF($A840=$C$2,runs!AR835,1/0)</f>
        <v>#DIV/0!</v>
      </c>
    </row>
    <row r="841" spans="1:9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IF($A841=$C$2,runs!AT836,1/0)</f>
        <v>#DIV/0!</v>
      </c>
      <c r="E841" s="29" t="e">
        <f>IF($A841=$C$2,runs!AU836,1/0)</f>
        <v>#DIV/0!</v>
      </c>
      <c r="F841" s="29" t="e">
        <f>IF($A841=$C$2,runs!AX836,1/0)</f>
        <v>#DIV/0!</v>
      </c>
      <c r="G841" s="29" t="e">
        <f>IF($A841=$C$2,runs!AY836,1/0)</f>
        <v>#DIV/0!</v>
      </c>
      <c r="H841" s="29" t="e">
        <f>IF($A841=$C$2,runs!O836/runs!M836,1/0)</f>
        <v>#DIV/0!</v>
      </c>
      <c r="I841" s="29" t="e">
        <f>IF($A841=$C$2,runs!AR836,1/0)</f>
        <v>#DIV/0!</v>
      </c>
    </row>
    <row r="842" spans="1:9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IF($A842=$C$2,runs!AT837,1/0)</f>
        <v>#DIV/0!</v>
      </c>
      <c r="E842" s="29" t="e">
        <f>IF($A842=$C$2,runs!AU837,1/0)</f>
        <v>#DIV/0!</v>
      </c>
      <c r="F842" s="29" t="e">
        <f>IF($A842=$C$2,runs!AX837,1/0)</f>
        <v>#DIV/0!</v>
      </c>
      <c r="G842" s="29" t="e">
        <f>IF($A842=$C$2,runs!AY837,1/0)</f>
        <v>#DIV/0!</v>
      </c>
      <c r="H842" s="29" t="e">
        <f>IF($A842=$C$2,runs!O837/runs!M837,1/0)</f>
        <v>#DIV/0!</v>
      </c>
      <c r="I842" s="29" t="e">
        <f>IF($A842=$C$2,runs!AR837,1/0)</f>
        <v>#DIV/0!</v>
      </c>
    </row>
    <row r="843" spans="1:9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IF($A843=$C$2,runs!AT838,1/0)</f>
        <v>#DIV/0!</v>
      </c>
      <c r="E843" s="29" t="e">
        <f>IF($A843=$C$2,runs!AU838,1/0)</f>
        <v>#DIV/0!</v>
      </c>
      <c r="F843" s="29" t="e">
        <f>IF($A843=$C$2,runs!AX838,1/0)</f>
        <v>#DIV/0!</v>
      </c>
      <c r="G843" s="29" t="e">
        <f>IF($A843=$C$2,runs!AY838,1/0)</f>
        <v>#DIV/0!</v>
      </c>
      <c r="H843" s="29" t="e">
        <f>IF($A843=$C$2,runs!O838/runs!M838,1/0)</f>
        <v>#DIV/0!</v>
      </c>
      <c r="I843" s="29" t="e">
        <f>IF($A843=$C$2,runs!AR838,1/0)</f>
        <v>#DIV/0!</v>
      </c>
    </row>
    <row r="844" spans="1:9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IF($A844=$C$2,runs!AT839,1/0)</f>
        <v>#DIV/0!</v>
      </c>
      <c r="E844" s="29" t="e">
        <f>IF($A844=$C$2,runs!AU839,1/0)</f>
        <v>#DIV/0!</v>
      </c>
      <c r="F844" s="29" t="e">
        <f>IF($A844=$C$2,runs!AX839,1/0)</f>
        <v>#DIV/0!</v>
      </c>
      <c r="G844" s="29" t="e">
        <f>IF($A844=$C$2,runs!AY839,1/0)</f>
        <v>#DIV/0!</v>
      </c>
      <c r="H844" s="29" t="e">
        <f>IF($A844=$C$2,runs!O839/runs!M839,1/0)</f>
        <v>#DIV/0!</v>
      </c>
      <c r="I844" s="29" t="e">
        <f>IF($A844=$C$2,runs!AR839,1/0)</f>
        <v>#DIV/0!</v>
      </c>
    </row>
    <row r="845" spans="1:9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IF($A845=$C$2,runs!AT840,1/0)</f>
        <v>#DIV/0!</v>
      </c>
      <c r="E845" s="29" t="e">
        <f>IF($A845=$C$2,runs!AU840,1/0)</f>
        <v>#DIV/0!</v>
      </c>
      <c r="F845" s="29" t="e">
        <f>IF($A845=$C$2,runs!AX840,1/0)</f>
        <v>#DIV/0!</v>
      </c>
      <c r="G845" s="29" t="e">
        <f>IF($A845=$C$2,runs!AY840,1/0)</f>
        <v>#DIV/0!</v>
      </c>
      <c r="H845" s="29" t="e">
        <f>IF($A845=$C$2,runs!O840/runs!M840,1/0)</f>
        <v>#DIV/0!</v>
      </c>
      <c r="I845" s="29" t="e">
        <f>IF($A845=$C$2,runs!AR840,1/0)</f>
        <v>#DIV/0!</v>
      </c>
    </row>
    <row r="846" spans="1:9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IF($A846=$C$2,runs!AT841,1/0)</f>
        <v>#DIV/0!</v>
      </c>
      <c r="E846" s="29" t="e">
        <f>IF($A846=$C$2,runs!AU841,1/0)</f>
        <v>#DIV/0!</v>
      </c>
      <c r="F846" s="29" t="e">
        <f>IF($A846=$C$2,runs!AX841,1/0)</f>
        <v>#DIV/0!</v>
      </c>
      <c r="G846" s="29" t="e">
        <f>IF($A846=$C$2,runs!AY841,1/0)</f>
        <v>#DIV/0!</v>
      </c>
      <c r="H846" s="29" t="e">
        <f>IF($A846=$C$2,runs!O841/runs!M841,1/0)</f>
        <v>#DIV/0!</v>
      </c>
      <c r="I846" s="29" t="e">
        <f>IF($A846=$C$2,runs!AR841,1/0)</f>
        <v>#DIV/0!</v>
      </c>
    </row>
    <row r="847" spans="1:9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IF($A847=$C$2,runs!AT842,1/0)</f>
        <v>#DIV/0!</v>
      </c>
      <c r="E847" s="29" t="e">
        <f>IF($A847=$C$2,runs!AU842,1/0)</f>
        <v>#DIV/0!</v>
      </c>
      <c r="F847" s="29" t="e">
        <f>IF($A847=$C$2,runs!AX842,1/0)</f>
        <v>#DIV/0!</v>
      </c>
      <c r="G847" s="29" t="e">
        <f>IF($A847=$C$2,runs!AY842,1/0)</f>
        <v>#DIV/0!</v>
      </c>
      <c r="H847" s="29" t="e">
        <f>IF($A847=$C$2,runs!O842/runs!M842,1/0)</f>
        <v>#DIV/0!</v>
      </c>
      <c r="I847" s="29" t="e">
        <f>IF($A847=$C$2,runs!AR842,1/0)</f>
        <v>#DIV/0!</v>
      </c>
    </row>
    <row r="848" spans="1:9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IF($A848=$C$2,runs!AT843,1/0)</f>
        <v>#DIV/0!</v>
      </c>
      <c r="E848" s="29" t="e">
        <f>IF($A848=$C$2,runs!AU843,1/0)</f>
        <v>#DIV/0!</v>
      </c>
      <c r="F848" s="29" t="e">
        <f>IF($A848=$C$2,runs!AX843,1/0)</f>
        <v>#DIV/0!</v>
      </c>
      <c r="G848" s="29" t="e">
        <f>IF($A848=$C$2,runs!AY843,1/0)</f>
        <v>#DIV/0!</v>
      </c>
      <c r="H848" s="29" t="e">
        <f>IF($A848=$C$2,runs!O843/runs!M843,1/0)</f>
        <v>#DIV/0!</v>
      </c>
      <c r="I848" s="29" t="e">
        <f>IF($A848=$C$2,runs!AR843,1/0)</f>
        <v>#DIV/0!</v>
      </c>
    </row>
    <row r="849" spans="1:9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IF($A849=$C$2,runs!AT844,1/0)</f>
        <v>#DIV/0!</v>
      </c>
      <c r="E849" s="29" t="e">
        <f>IF($A849=$C$2,runs!AU844,1/0)</f>
        <v>#DIV/0!</v>
      </c>
      <c r="F849" s="29" t="e">
        <f>IF($A849=$C$2,runs!AX844,1/0)</f>
        <v>#DIV/0!</v>
      </c>
      <c r="G849" s="29" t="e">
        <f>IF($A849=$C$2,runs!AY844,1/0)</f>
        <v>#DIV/0!</v>
      </c>
      <c r="H849" s="29" t="e">
        <f>IF($A849=$C$2,runs!O844/runs!M844,1/0)</f>
        <v>#DIV/0!</v>
      </c>
      <c r="I849" s="29" t="e">
        <f>IF($A849=$C$2,runs!AR844,1/0)</f>
        <v>#DIV/0!</v>
      </c>
    </row>
    <row r="850" spans="1:9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IF($A850=$C$2,runs!AT845,1/0)</f>
        <v>#DIV/0!</v>
      </c>
      <c r="E850" s="29" t="e">
        <f>IF($A850=$C$2,runs!AU845,1/0)</f>
        <v>#DIV/0!</v>
      </c>
      <c r="F850" s="29" t="e">
        <f>IF($A850=$C$2,runs!AX845,1/0)</f>
        <v>#DIV/0!</v>
      </c>
      <c r="G850" s="29" t="e">
        <f>IF($A850=$C$2,runs!AY845,1/0)</f>
        <v>#DIV/0!</v>
      </c>
      <c r="H850" s="29" t="e">
        <f>IF($A850=$C$2,runs!O845/runs!M845,1/0)</f>
        <v>#DIV/0!</v>
      </c>
      <c r="I850" s="29" t="e">
        <f>IF($A850=$C$2,runs!AR845,1/0)</f>
        <v>#DIV/0!</v>
      </c>
    </row>
    <row r="851" spans="1:9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IF($A851=$C$2,runs!AT846,1/0)</f>
        <v>#DIV/0!</v>
      </c>
      <c r="E851" s="29" t="e">
        <f>IF($A851=$C$2,runs!AU846,1/0)</f>
        <v>#DIV/0!</v>
      </c>
      <c r="F851" s="29" t="e">
        <f>IF($A851=$C$2,runs!AX846,1/0)</f>
        <v>#DIV/0!</v>
      </c>
      <c r="G851" s="29" t="e">
        <f>IF($A851=$C$2,runs!AY846,1/0)</f>
        <v>#DIV/0!</v>
      </c>
      <c r="H851" s="29" t="e">
        <f>IF($A851=$C$2,runs!O846/runs!M846,1/0)</f>
        <v>#DIV/0!</v>
      </c>
      <c r="I851" s="29" t="e">
        <f>IF($A851=$C$2,runs!AR846,1/0)</f>
        <v>#DIV/0!</v>
      </c>
    </row>
    <row r="852" spans="1:9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IF($A852=$C$2,runs!AT847,1/0)</f>
        <v>#DIV/0!</v>
      </c>
      <c r="E852" s="29" t="e">
        <f>IF($A852=$C$2,runs!AU847,1/0)</f>
        <v>#DIV/0!</v>
      </c>
      <c r="F852" s="29" t="e">
        <f>IF($A852=$C$2,runs!AX847,1/0)</f>
        <v>#DIV/0!</v>
      </c>
      <c r="G852" s="29" t="e">
        <f>IF($A852=$C$2,runs!AY847,1/0)</f>
        <v>#DIV/0!</v>
      </c>
      <c r="H852" s="29" t="e">
        <f>IF($A852=$C$2,runs!O847/runs!M847,1/0)</f>
        <v>#DIV/0!</v>
      </c>
      <c r="I852" s="29" t="e">
        <f>IF($A852=$C$2,runs!AR847,1/0)</f>
        <v>#DIV/0!</v>
      </c>
    </row>
    <row r="853" spans="1:9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IF($A853=$C$2,runs!AT848,1/0)</f>
        <v>#DIV/0!</v>
      </c>
      <c r="E853" s="29" t="e">
        <f>IF($A853=$C$2,runs!AU848,1/0)</f>
        <v>#DIV/0!</v>
      </c>
      <c r="F853" s="29" t="e">
        <f>IF($A853=$C$2,runs!AX848,1/0)</f>
        <v>#DIV/0!</v>
      </c>
      <c r="G853" s="29" t="e">
        <f>IF($A853=$C$2,runs!AY848,1/0)</f>
        <v>#DIV/0!</v>
      </c>
      <c r="H853" s="29" t="e">
        <f>IF($A853=$C$2,runs!O848/runs!M848,1/0)</f>
        <v>#DIV/0!</v>
      </c>
      <c r="I853" s="29" t="e">
        <f>IF($A853=$C$2,runs!AR848,1/0)</f>
        <v>#DIV/0!</v>
      </c>
    </row>
    <row r="854" spans="1:9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IF($A854=$C$2,runs!AT849,1/0)</f>
        <v>#DIV/0!</v>
      </c>
      <c r="E854" s="29" t="e">
        <f>IF($A854=$C$2,runs!AU849,1/0)</f>
        <v>#DIV/0!</v>
      </c>
      <c r="F854" s="29" t="e">
        <f>IF($A854=$C$2,runs!AX849,1/0)</f>
        <v>#DIV/0!</v>
      </c>
      <c r="G854" s="29" t="e">
        <f>IF($A854=$C$2,runs!AY849,1/0)</f>
        <v>#DIV/0!</v>
      </c>
      <c r="H854" s="29" t="e">
        <f>IF($A854=$C$2,runs!O849/runs!M849,1/0)</f>
        <v>#DIV/0!</v>
      </c>
      <c r="I854" s="29" t="e">
        <f>IF($A854=$C$2,runs!AR849,1/0)</f>
        <v>#DIV/0!</v>
      </c>
    </row>
    <row r="855" spans="1:9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IF($A855=$C$2,runs!AT850,1/0)</f>
        <v>#DIV/0!</v>
      </c>
      <c r="E855" s="29" t="e">
        <f>IF($A855=$C$2,runs!AU850,1/0)</f>
        <v>#DIV/0!</v>
      </c>
      <c r="F855" s="29" t="e">
        <f>IF($A855=$C$2,runs!AX850,1/0)</f>
        <v>#DIV/0!</v>
      </c>
      <c r="G855" s="29" t="e">
        <f>IF($A855=$C$2,runs!AY850,1/0)</f>
        <v>#DIV/0!</v>
      </c>
      <c r="H855" s="29" t="e">
        <f>IF($A855=$C$2,runs!O850/runs!M850,1/0)</f>
        <v>#DIV/0!</v>
      </c>
      <c r="I855" s="29" t="e">
        <f>IF($A855=$C$2,runs!AR850,1/0)</f>
        <v>#DIV/0!</v>
      </c>
    </row>
    <row r="856" spans="1:9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IF($A856=$C$2,runs!AT851,1/0)</f>
        <v>#DIV/0!</v>
      </c>
      <c r="E856" s="29" t="e">
        <f>IF($A856=$C$2,runs!AU851,1/0)</f>
        <v>#DIV/0!</v>
      </c>
      <c r="F856" s="29" t="e">
        <f>IF($A856=$C$2,runs!AX851,1/0)</f>
        <v>#DIV/0!</v>
      </c>
      <c r="G856" s="29" t="e">
        <f>IF($A856=$C$2,runs!AY851,1/0)</f>
        <v>#DIV/0!</v>
      </c>
      <c r="H856" s="29" t="e">
        <f>IF($A856=$C$2,runs!O851/runs!M851,1/0)</f>
        <v>#DIV/0!</v>
      </c>
      <c r="I856" s="29" t="e">
        <f>IF($A856=$C$2,runs!AR851,1/0)</f>
        <v>#DIV/0!</v>
      </c>
    </row>
    <row r="857" spans="1:9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IF($A857=$C$2,runs!AT852,1/0)</f>
        <v>#DIV/0!</v>
      </c>
      <c r="E857" s="29" t="e">
        <f>IF($A857=$C$2,runs!AU852,1/0)</f>
        <v>#DIV/0!</v>
      </c>
      <c r="F857" s="29" t="e">
        <f>IF($A857=$C$2,runs!AX852,1/0)</f>
        <v>#DIV/0!</v>
      </c>
      <c r="G857" s="29" t="e">
        <f>IF($A857=$C$2,runs!AY852,1/0)</f>
        <v>#DIV/0!</v>
      </c>
      <c r="H857" s="29" t="e">
        <f>IF($A857=$C$2,runs!O852/runs!M852,1/0)</f>
        <v>#DIV/0!</v>
      </c>
      <c r="I857" s="29" t="e">
        <f>IF($A857=$C$2,runs!AR852,1/0)</f>
        <v>#DIV/0!</v>
      </c>
    </row>
    <row r="858" spans="1:9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IF($A858=$C$2,runs!AT853,1/0)</f>
        <v>#DIV/0!</v>
      </c>
      <c r="E858" s="29" t="e">
        <f>IF($A858=$C$2,runs!AU853,1/0)</f>
        <v>#DIV/0!</v>
      </c>
      <c r="F858" s="29" t="e">
        <f>IF($A858=$C$2,runs!AX853,1/0)</f>
        <v>#DIV/0!</v>
      </c>
      <c r="G858" s="29" t="e">
        <f>IF($A858=$C$2,runs!AY853,1/0)</f>
        <v>#DIV/0!</v>
      </c>
      <c r="H858" s="29" t="e">
        <f>IF($A858=$C$2,runs!O853/runs!M853,1/0)</f>
        <v>#DIV/0!</v>
      </c>
      <c r="I858" s="29" t="e">
        <f>IF($A858=$C$2,runs!AR853,1/0)</f>
        <v>#DIV/0!</v>
      </c>
    </row>
    <row r="859" spans="1:9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IF($A859=$C$2,runs!AT854,1/0)</f>
        <v>#DIV/0!</v>
      </c>
      <c r="E859" s="29" t="e">
        <f>IF($A859=$C$2,runs!AU854,1/0)</f>
        <v>#DIV/0!</v>
      </c>
      <c r="F859" s="29" t="e">
        <f>IF($A859=$C$2,runs!AX854,1/0)</f>
        <v>#DIV/0!</v>
      </c>
      <c r="G859" s="29" t="e">
        <f>IF($A859=$C$2,runs!AY854,1/0)</f>
        <v>#DIV/0!</v>
      </c>
      <c r="H859" s="29" t="e">
        <f>IF($A859=$C$2,runs!O854/runs!M854,1/0)</f>
        <v>#DIV/0!</v>
      </c>
      <c r="I859" s="29" t="e">
        <f>IF($A859=$C$2,runs!AR854,1/0)</f>
        <v>#DIV/0!</v>
      </c>
    </row>
    <row r="860" spans="1:9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IF($A860=$C$2,runs!AT855,1/0)</f>
        <v>#DIV/0!</v>
      </c>
      <c r="E860" s="29" t="e">
        <f>IF($A860=$C$2,runs!AU855,1/0)</f>
        <v>#DIV/0!</v>
      </c>
      <c r="F860" s="29" t="e">
        <f>IF($A860=$C$2,runs!AX855,1/0)</f>
        <v>#DIV/0!</v>
      </c>
      <c r="G860" s="29" t="e">
        <f>IF($A860=$C$2,runs!AY855,1/0)</f>
        <v>#DIV/0!</v>
      </c>
      <c r="H860" s="29" t="e">
        <f>IF($A860=$C$2,runs!O855/runs!M855,1/0)</f>
        <v>#DIV/0!</v>
      </c>
      <c r="I860" s="29" t="e">
        <f>IF($A860=$C$2,runs!AR855,1/0)</f>
        <v>#DIV/0!</v>
      </c>
    </row>
    <row r="861" spans="1:9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IF($A861=$C$2,runs!AT856,1/0)</f>
        <v>#DIV/0!</v>
      </c>
      <c r="E861" s="29" t="e">
        <f>IF($A861=$C$2,runs!AU856,1/0)</f>
        <v>#DIV/0!</v>
      </c>
      <c r="F861" s="29" t="e">
        <f>IF($A861=$C$2,runs!AX856,1/0)</f>
        <v>#DIV/0!</v>
      </c>
      <c r="G861" s="29" t="e">
        <f>IF($A861=$C$2,runs!AY856,1/0)</f>
        <v>#DIV/0!</v>
      </c>
      <c r="H861" s="29" t="e">
        <f>IF($A861=$C$2,runs!O856/runs!M856,1/0)</f>
        <v>#DIV/0!</v>
      </c>
      <c r="I861" s="29" t="e">
        <f>IF($A861=$C$2,runs!AR856,1/0)</f>
        <v>#DIV/0!</v>
      </c>
    </row>
    <row r="862" spans="1:9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IF($A862=$C$2,runs!AT857,1/0)</f>
        <v>#DIV/0!</v>
      </c>
      <c r="E862" s="29" t="e">
        <f>IF($A862=$C$2,runs!AU857,1/0)</f>
        <v>#DIV/0!</v>
      </c>
      <c r="F862" s="29" t="e">
        <f>IF($A862=$C$2,runs!AX857,1/0)</f>
        <v>#DIV/0!</v>
      </c>
      <c r="G862" s="29" t="e">
        <f>IF($A862=$C$2,runs!AY857,1/0)</f>
        <v>#DIV/0!</v>
      </c>
      <c r="H862" s="29" t="e">
        <f>IF($A862=$C$2,runs!O857/runs!M857,1/0)</f>
        <v>#DIV/0!</v>
      </c>
      <c r="I862" s="29" t="e">
        <f>IF($A862=$C$2,runs!AR857,1/0)</f>
        <v>#DIV/0!</v>
      </c>
    </row>
    <row r="863" spans="1:9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IF($A863=$C$2,runs!AT858,1/0)</f>
        <v>#DIV/0!</v>
      </c>
      <c r="E863" s="29" t="e">
        <f>IF($A863=$C$2,runs!AU858,1/0)</f>
        <v>#DIV/0!</v>
      </c>
      <c r="F863" s="29" t="e">
        <f>IF($A863=$C$2,runs!AX858,1/0)</f>
        <v>#DIV/0!</v>
      </c>
      <c r="G863" s="29" t="e">
        <f>IF($A863=$C$2,runs!AY858,1/0)</f>
        <v>#DIV/0!</v>
      </c>
      <c r="H863" s="29" t="e">
        <f>IF($A863=$C$2,runs!O858/runs!M858,1/0)</f>
        <v>#DIV/0!</v>
      </c>
      <c r="I863" s="29" t="e">
        <f>IF($A863=$C$2,runs!AR858,1/0)</f>
        <v>#DIV/0!</v>
      </c>
    </row>
    <row r="864" spans="1:9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IF($A864=$C$2,runs!AT859,1/0)</f>
        <v>#DIV/0!</v>
      </c>
      <c r="E864" s="29" t="e">
        <f>IF($A864=$C$2,runs!AU859,1/0)</f>
        <v>#DIV/0!</v>
      </c>
      <c r="F864" s="29" t="e">
        <f>IF($A864=$C$2,runs!AX859,1/0)</f>
        <v>#DIV/0!</v>
      </c>
      <c r="G864" s="29" t="e">
        <f>IF($A864=$C$2,runs!AY859,1/0)</f>
        <v>#DIV/0!</v>
      </c>
      <c r="H864" s="29" t="e">
        <f>IF($A864=$C$2,runs!O859/runs!M859,1/0)</f>
        <v>#DIV/0!</v>
      </c>
      <c r="I864" s="29" t="e">
        <f>IF($A864=$C$2,runs!AR859,1/0)</f>
        <v>#DIV/0!</v>
      </c>
    </row>
    <row r="865" spans="1:9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IF($A865=$C$2,runs!AT860,1/0)</f>
        <v>#DIV/0!</v>
      </c>
      <c r="E865" s="29" t="e">
        <f>IF($A865=$C$2,runs!AU860,1/0)</f>
        <v>#DIV/0!</v>
      </c>
      <c r="F865" s="29" t="e">
        <f>IF($A865=$C$2,runs!AX860,1/0)</f>
        <v>#DIV/0!</v>
      </c>
      <c r="G865" s="29" t="e">
        <f>IF($A865=$C$2,runs!AY860,1/0)</f>
        <v>#DIV/0!</v>
      </c>
      <c r="H865" s="29" t="e">
        <f>IF($A865=$C$2,runs!O860/runs!M860,1/0)</f>
        <v>#DIV/0!</v>
      </c>
      <c r="I865" s="29" t="e">
        <f>IF($A865=$C$2,runs!AR860,1/0)</f>
        <v>#DIV/0!</v>
      </c>
    </row>
    <row r="866" spans="1:9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IF($A866=$C$2,runs!AT861,1/0)</f>
        <v>#DIV/0!</v>
      </c>
      <c r="E866" s="29" t="e">
        <f>IF($A866=$C$2,runs!AU861,1/0)</f>
        <v>#DIV/0!</v>
      </c>
      <c r="F866" s="29" t="e">
        <f>IF($A866=$C$2,runs!AX861,1/0)</f>
        <v>#DIV/0!</v>
      </c>
      <c r="G866" s="29" t="e">
        <f>IF($A866=$C$2,runs!AY861,1/0)</f>
        <v>#DIV/0!</v>
      </c>
      <c r="H866" s="29" t="e">
        <f>IF($A866=$C$2,runs!O861/runs!M861,1/0)</f>
        <v>#DIV/0!</v>
      </c>
      <c r="I866" s="29" t="e">
        <f>IF($A866=$C$2,runs!AR861,1/0)</f>
        <v>#DIV/0!</v>
      </c>
    </row>
    <row r="867" spans="1:9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IF($A867=$C$2,runs!AT862,1/0)</f>
        <v>#DIV/0!</v>
      </c>
      <c r="E867" s="29" t="e">
        <f>IF($A867=$C$2,runs!AU862,1/0)</f>
        <v>#DIV/0!</v>
      </c>
      <c r="F867" s="29" t="e">
        <f>IF($A867=$C$2,runs!AX862,1/0)</f>
        <v>#DIV/0!</v>
      </c>
      <c r="G867" s="29" t="e">
        <f>IF($A867=$C$2,runs!AY862,1/0)</f>
        <v>#DIV/0!</v>
      </c>
      <c r="H867" s="29" t="e">
        <f>IF($A867=$C$2,runs!O862/runs!M862,1/0)</f>
        <v>#DIV/0!</v>
      </c>
      <c r="I867" s="29" t="e">
        <f>IF($A867=$C$2,runs!AR862,1/0)</f>
        <v>#DIV/0!</v>
      </c>
    </row>
    <row r="868" spans="1:9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IF($A868=$C$2,runs!AT863,1/0)</f>
        <v>#DIV/0!</v>
      </c>
      <c r="E868" s="29" t="e">
        <f>IF($A868=$C$2,runs!AU863,1/0)</f>
        <v>#DIV/0!</v>
      </c>
      <c r="F868" s="29" t="e">
        <f>IF($A868=$C$2,runs!AX863,1/0)</f>
        <v>#DIV/0!</v>
      </c>
      <c r="G868" s="29" t="e">
        <f>IF($A868=$C$2,runs!AY863,1/0)</f>
        <v>#DIV/0!</v>
      </c>
      <c r="H868" s="29" t="e">
        <f>IF($A868=$C$2,runs!O863/runs!M863,1/0)</f>
        <v>#DIV/0!</v>
      </c>
      <c r="I868" s="29" t="e">
        <f>IF($A868=$C$2,runs!AR863,1/0)</f>
        <v>#DIV/0!</v>
      </c>
    </row>
    <row r="869" spans="1:9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IF($A869=$C$2,runs!AT864,1/0)</f>
        <v>#DIV/0!</v>
      </c>
      <c r="E869" s="29" t="e">
        <f>IF($A869=$C$2,runs!AU864,1/0)</f>
        <v>#DIV/0!</v>
      </c>
      <c r="F869" s="29" t="e">
        <f>IF($A869=$C$2,runs!AX864,1/0)</f>
        <v>#DIV/0!</v>
      </c>
      <c r="G869" s="29" t="e">
        <f>IF($A869=$C$2,runs!AY864,1/0)</f>
        <v>#DIV/0!</v>
      </c>
      <c r="H869" s="29" t="e">
        <f>IF($A869=$C$2,runs!O864/runs!M864,1/0)</f>
        <v>#DIV/0!</v>
      </c>
      <c r="I869" s="29" t="e">
        <f>IF($A869=$C$2,runs!AR864,1/0)</f>
        <v>#DIV/0!</v>
      </c>
    </row>
    <row r="870" spans="1:9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IF($A870=$C$2,runs!AT865,1/0)</f>
        <v>#DIV/0!</v>
      </c>
      <c r="E870" s="29" t="e">
        <f>IF($A870=$C$2,runs!AU865,1/0)</f>
        <v>#DIV/0!</v>
      </c>
      <c r="F870" s="29" t="e">
        <f>IF($A870=$C$2,runs!AX865,1/0)</f>
        <v>#DIV/0!</v>
      </c>
      <c r="G870" s="29" t="e">
        <f>IF($A870=$C$2,runs!AY865,1/0)</f>
        <v>#DIV/0!</v>
      </c>
      <c r="H870" s="29" t="e">
        <f>IF($A870=$C$2,runs!O865/runs!M865,1/0)</f>
        <v>#DIV/0!</v>
      </c>
      <c r="I870" s="29" t="e">
        <f>IF($A870=$C$2,runs!AR865,1/0)</f>
        <v>#DIV/0!</v>
      </c>
    </row>
    <row r="871" spans="1:9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IF($A871=$C$2,runs!AT866,1/0)</f>
        <v>#DIV/0!</v>
      </c>
      <c r="E871" s="29" t="e">
        <f>IF($A871=$C$2,runs!AU866,1/0)</f>
        <v>#DIV/0!</v>
      </c>
      <c r="F871" s="29" t="e">
        <f>IF($A871=$C$2,runs!AX866,1/0)</f>
        <v>#DIV/0!</v>
      </c>
      <c r="G871" s="29" t="e">
        <f>IF($A871=$C$2,runs!AY866,1/0)</f>
        <v>#DIV/0!</v>
      </c>
      <c r="H871" s="29" t="e">
        <f>IF($A871=$C$2,runs!O866/runs!M866,1/0)</f>
        <v>#DIV/0!</v>
      </c>
      <c r="I871" s="29" t="e">
        <f>IF($A871=$C$2,runs!AR866,1/0)</f>
        <v>#DIV/0!</v>
      </c>
    </row>
    <row r="872" spans="1:9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IF($A872=$C$2,runs!AT867,1/0)</f>
        <v>#DIV/0!</v>
      </c>
      <c r="E872" s="29" t="e">
        <f>IF($A872=$C$2,runs!AU867,1/0)</f>
        <v>#DIV/0!</v>
      </c>
      <c r="F872" s="29" t="e">
        <f>IF($A872=$C$2,runs!AX867,1/0)</f>
        <v>#DIV/0!</v>
      </c>
      <c r="G872" s="29" t="e">
        <f>IF($A872=$C$2,runs!AY867,1/0)</f>
        <v>#DIV/0!</v>
      </c>
      <c r="H872" s="29" t="e">
        <f>IF($A872=$C$2,runs!O867/runs!M867,1/0)</f>
        <v>#DIV/0!</v>
      </c>
      <c r="I872" s="29" t="e">
        <f>IF($A872=$C$2,runs!AR867,1/0)</f>
        <v>#DIV/0!</v>
      </c>
    </row>
    <row r="873" spans="1:9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IF($A873=$C$2,runs!AT868,1/0)</f>
        <v>#DIV/0!</v>
      </c>
      <c r="E873" s="29" t="e">
        <f>IF($A873=$C$2,runs!AU868,1/0)</f>
        <v>#DIV/0!</v>
      </c>
      <c r="F873" s="29" t="e">
        <f>IF($A873=$C$2,runs!AX868,1/0)</f>
        <v>#DIV/0!</v>
      </c>
      <c r="G873" s="29" t="e">
        <f>IF($A873=$C$2,runs!AY868,1/0)</f>
        <v>#DIV/0!</v>
      </c>
      <c r="H873" s="29" t="e">
        <f>IF($A873=$C$2,runs!O868/runs!M868,1/0)</f>
        <v>#DIV/0!</v>
      </c>
      <c r="I873" s="29" t="e">
        <f>IF($A873=$C$2,runs!AR868,1/0)</f>
        <v>#DIV/0!</v>
      </c>
    </row>
    <row r="874" spans="1:9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IF($A874=$C$2,runs!AT869,1/0)</f>
        <v>#DIV/0!</v>
      </c>
      <c r="E874" s="29" t="e">
        <f>IF($A874=$C$2,runs!AU869,1/0)</f>
        <v>#DIV/0!</v>
      </c>
      <c r="F874" s="29" t="e">
        <f>IF($A874=$C$2,runs!AX869,1/0)</f>
        <v>#DIV/0!</v>
      </c>
      <c r="G874" s="29" t="e">
        <f>IF($A874=$C$2,runs!AY869,1/0)</f>
        <v>#DIV/0!</v>
      </c>
      <c r="H874" s="29" t="e">
        <f>IF($A874=$C$2,runs!O869/runs!M869,1/0)</f>
        <v>#DIV/0!</v>
      </c>
      <c r="I874" s="29" t="e">
        <f>IF($A874=$C$2,runs!AR869,1/0)</f>
        <v>#DIV/0!</v>
      </c>
    </row>
    <row r="875" spans="1:9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IF($A875=$C$2,runs!AT870,1/0)</f>
        <v>#DIV/0!</v>
      </c>
      <c r="E875" s="29" t="e">
        <f>IF($A875=$C$2,runs!AU870,1/0)</f>
        <v>#DIV/0!</v>
      </c>
      <c r="F875" s="29" t="e">
        <f>IF($A875=$C$2,runs!AX870,1/0)</f>
        <v>#DIV/0!</v>
      </c>
      <c r="G875" s="29" t="e">
        <f>IF($A875=$C$2,runs!AY870,1/0)</f>
        <v>#DIV/0!</v>
      </c>
      <c r="H875" s="29" t="e">
        <f>IF($A875=$C$2,runs!O870/runs!M870,1/0)</f>
        <v>#DIV/0!</v>
      </c>
      <c r="I875" s="29" t="e">
        <f>IF($A875=$C$2,runs!AR870,1/0)</f>
        <v>#DIV/0!</v>
      </c>
    </row>
    <row r="876" spans="1:9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IF($A876=$C$2,runs!AT871,1/0)</f>
        <v>#DIV/0!</v>
      </c>
      <c r="E876" s="29" t="e">
        <f>IF($A876=$C$2,runs!AU871,1/0)</f>
        <v>#DIV/0!</v>
      </c>
      <c r="F876" s="29" t="e">
        <f>IF($A876=$C$2,runs!AX871,1/0)</f>
        <v>#DIV/0!</v>
      </c>
      <c r="G876" s="29" t="e">
        <f>IF($A876=$C$2,runs!AY871,1/0)</f>
        <v>#DIV/0!</v>
      </c>
      <c r="H876" s="29" t="e">
        <f>IF($A876=$C$2,runs!O871/runs!M871,1/0)</f>
        <v>#DIV/0!</v>
      </c>
      <c r="I876" s="29" t="e">
        <f>IF($A876=$C$2,runs!AR871,1/0)</f>
        <v>#DIV/0!</v>
      </c>
    </row>
    <row r="877" spans="1:9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IF($A877=$C$2,runs!AT872,1/0)</f>
        <v>#DIV/0!</v>
      </c>
      <c r="E877" s="29" t="e">
        <f>IF($A877=$C$2,runs!AU872,1/0)</f>
        <v>#DIV/0!</v>
      </c>
      <c r="F877" s="29" t="e">
        <f>IF($A877=$C$2,runs!AX872,1/0)</f>
        <v>#DIV/0!</v>
      </c>
      <c r="G877" s="29" t="e">
        <f>IF($A877=$C$2,runs!AY872,1/0)</f>
        <v>#DIV/0!</v>
      </c>
      <c r="H877" s="29" t="e">
        <f>IF($A877=$C$2,runs!O872/runs!M872,1/0)</f>
        <v>#DIV/0!</v>
      </c>
      <c r="I877" s="29" t="e">
        <f>IF($A877=$C$2,runs!AR872,1/0)</f>
        <v>#DIV/0!</v>
      </c>
    </row>
    <row r="878" spans="1:9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IF($A878=$C$2,runs!AT873,1/0)</f>
        <v>#DIV/0!</v>
      </c>
      <c r="E878" s="29" t="e">
        <f>IF($A878=$C$2,runs!AU873,1/0)</f>
        <v>#DIV/0!</v>
      </c>
      <c r="F878" s="29" t="e">
        <f>IF($A878=$C$2,runs!AX873,1/0)</f>
        <v>#DIV/0!</v>
      </c>
      <c r="G878" s="29" t="e">
        <f>IF($A878=$C$2,runs!AY873,1/0)</f>
        <v>#DIV/0!</v>
      </c>
      <c r="H878" s="29" t="e">
        <f>IF($A878=$C$2,runs!O873/runs!M873,1/0)</f>
        <v>#DIV/0!</v>
      </c>
      <c r="I878" s="29" t="e">
        <f>IF($A878=$C$2,runs!AR873,1/0)</f>
        <v>#DIV/0!</v>
      </c>
    </row>
    <row r="879" spans="1:9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IF($A879=$C$2,runs!AT874,1/0)</f>
        <v>#DIV/0!</v>
      </c>
      <c r="E879" s="29" t="e">
        <f>IF($A879=$C$2,runs!AU874,1/0)</f>
        <v>#DIV/0!</v>
      </c>
      <c r="F879" s="29" t="e">
        <f>IF($A879=$C$2,runs!AX874,1/0)</f>
        <v>#DIV/0!</v>
      </c>
      <c r="G879" s="29" t="e">
        <f>IF($A879=$C$2,runs!AY874,1/0)</f>
        <v>#DIV/0!</v>
      </c>
      <c r="H879" s="29" t="e">
        <f>IF($A879=$C$2,runs!O874/runs!M874,1/0)</f>
        <v>#DIV/0!</v>
      </c>
      <c r="I879" s="29" t="e">
        <f>IF($A879=$C$2,runs!AR874,1/0)</f>
        <v>#DIV/0!</v>
      </c>
    </row>
    <row r="880" spans="1:9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IF($A880=$C$2,runs!AT875,1/0)</f>
        <v>#DIV/0!</v>
      </c>
      <c r="E880" s="29" t="e">
        <f>IF($A880=$C$2,runs!AU875,1/0)</f>
        <v>#DIV/0!</v>
      </c>
      <c r="F880" s="29" t="e">
        <f>IF($A880=$C$2,runs!AX875,1/0)</f>
        <v>#DIV/0!</v>
      </c>
      <c r="G880" s="29" t="e">
        <f>IF($A880=$C$2,runs!AY875,1/0)</f>
        <v>#DIV/0!</v>
      </c>
      <c r="H880" s="29" t="e">
        <f>IF($A880=$C$2,runs!O875/runs!M875,1/0)</f>
        <v>#DIV/0!</v>
      </c>
      <c r="I880" s="29" t="e">
        <f>IF($A880=$C$2,runs!AR875,1/0)</f>
        <v>#DIV/0!</v>
      </c>
    </row>
    <row r="881" spans="1:9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IF($A881=$C$2,runs!AT876,1/0)</f>
        <v>#DIV/0!</v>
      </c>
      <c r="E881" s="29" t="e">
        <f>IF($A881=$C$2,runs!AU876,1/0)</f>
        <v>#DIV/0!</v>
      </c>
      <c r="F881" s="29" t="e">
        <f>IF($A881=$C$2,runs!AX876,1/0)</f>
        <v>#DIV/0!</v>
      </c>
      <c r="G881" s="29" t="e">
        <f>IF($A881=$C$2,runs!AY876,1/0)</f>
        <v>#DIV/0!</v>
      </c>
      <c r="H881" s="29" t="e">
        <f>IF($A881=$C$2,runs!O876/runs!M876,1/0)</f>
        <v>#DIV/0!</v>
      </c>
      <c r="I881" s="29" t="e">
        <f>IF($A881=$C$2,runs!AR876,1/0)</f>
        <v>#DIV/0!</v>
      </c>
    </row>
    <row r="882" spans="1:9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IF($A882=$C$2,runs!AT877,1/0)</f>
        <v>#DIV/0!</v>
      </c>
      <c r="E882" s="29" t="e">
        <f>IF($A882=$C$2,runs!AU877,1/0)</f>
        <v>#DIV/0!</v>
      </c>
      <c r="F882" s="29" t="e">
        <f>IF($A882=$C$2,runs!AX877,1/0)</f>
        <v>#DIV/0!</v>
      </c>
      <c r="G882" s="29" t="e">
        <f>IF($A882=$C$2,runs!AY877,1/0)</f>
        <v>#DIV/0!</v>
      </c>
      <c r="H882" s="29" t="e">
        <f>IF($A882=$C$2,runs!O877/runs!M877,1/0)</f>
        <v>#DIV/0!</v>
      </c>
      <c r="I882" s="29" t="e">
        <f>IF($A882=$C$2,runs!AR877,1/0)</f>
        <v>#DIV/0!</v>
      </c>
    </row>
    <row r="883" spans="1:9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IF($A883=$C$2,runs!AT878,1/0)</f>
        <v>#DIV/0!</v>
      </c>
      <c r="E883" s="29" t="e">
        <f>IF($A883=$C$2,runs!AU878,1/0)</f>
        <v>#DIV/0!</v>
      </c>
      <c r="F883" s="29" t="e">
        <f>IF($A883=$C$2,runs!AX878,1/0)</f>
        <v>#DIV/0!</v>
      </c>
      <c r="G883" s="29" t="e">
        <f>IF($A883=$C$2,runs!AY878,1/0)</f>
        <v>#DIV/0!</v>
      </c>
      <c r="H883" s="29" t="e">
        <f>IF($A883=$C$2,runs!O878/runs!M878,1/0)</f>
        <v>#DIV/0!</v>
      </c>
      <c r="I883" s="29" t="e">
        <f>IF($A883=$C$2,runs!AR878,1/0)</f>
        <v>#DIV/0!</v>
      </c>
    </row>
    <row r="884" spans="1:9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IF($A884=$C$2,runs!AT879,1/0)</f>
        <v>#DIV/0!</v>
      </c>
      <c r="E884" s="29" t="e">
        <f>IF($A884=$C$2,runs!AU879,1/0)</f>
        <v>#DIV/0!</v>
      </c>
      <c r="F884" s="29" t="e">
        <f>IF($A884=$C$2,runs!AX879,1/0)</f>
        <v>#DIV/0!</v>
      </c>
      <c r="G884" s="29" t="e">
        <f>IF($A884=$C$2,runs!AY879,1/0)</f>
        <v>#DIV/0!</v>
      </c>
      <c r="H884" s="29" t="e">
        <f>IF($A884=$C$2,runs!O879/runs!M879,1/0)</f>
        <v>#DIV/0!</v>
      </c>
      <c r="I884" s="29" t="e">
        <f>IF($A884=$C$2,runs!AR879,1/0)</f>
        <v>#DIV/0!</v>
      </c>
    </row>
    <row r="885" spans="1:9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IF($A885=$C$2,runs!AT880,1/0)</f>
        <v>#DIV/0!</v>
      </c>
      <c r="E885" s="29" t="e">
        <f>IF($A885=$C$2,runs!AU880,1/0)</f>
        <v>#DIV/0!</v>
      </c>
      <c r="F885" s="29" t="e">
        <f>IF($A885=$C$2,runs!AX880,1/0)</f>
        <v>#DIV/0!</v>
      </c>
      <c r="G885" s="29" t="e">
        <f>IF($A885=$C$2,runs!AY880,1/0)</f>
        <v>#DIV/0!</v>
      </c>
      <c r="H885" s="29" t="e">
        <f>IF($A885=$C$2,runs!O880/runs!M880,1/0)</f>
        <v>#DIV/0!</v>
      </c>
      <c r="I885" s="29" t="e">
        <f>IF($A885=$C$2,runs!AR880,1/0)</f>
        <v>#DIV/0!</v>
      </c>
    </row>
    <row r="886" spans="1:9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IF($A886=$C$2,runs!AT881,1/0)</f>
        <v>#DIV/0!</v>
      </c>
      <c r="E886" s="29" t="e">
        <f>IF($A886=$C$2,runs!AU881,1/0)</f>
        <v>#DIV/0!</v>
      </c>
      <c r="F886" s="29" t="e">
        <f>IF($A886=$C$2,runs!AX881,1/0)</f>
        <v>#DIV/0!</v>
      </c>
      <c r="G886" s="29" t="e">
        <f>IF($A886=$C$2,runs!AY881,1/0)</f>
        <v>#DIV/0!</v>
      </c>
      <c r="H886" s="29" t="e">
        <f>IF($A886=$C$2,runs!O881/runs!M881,1/0)</f>
        <v>#DIV/0!</v>
      </c>
      <c r="I886" s="29" t="e">
        <f>IF($A886=$C$2,runs!AR881,1/0)</f>
        <v>#DIV/0!</v>
      </c>
    </row>
    <row r="887" spans="1:9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IF($A887=$C$2,runs!AT882,1/0)</f>
        <v>#DIV/0!</v>
      </c>
      <c r="E887" s="29" t="e">
        <f>IF($A887=$C$2,runs!AU882,1/0)</f>
        <v>#DIV/0!</v>
      </c>
      <c r="F887" s="29" t="e">
        <f>IF($A887=$C$2,runs!AX882,1/0)</f>
        <v>#DIV/0!</v>
      </c>
      <c r="G887" s="29" t="e">
        <f>IF($A887=$C$2,runs!AY882,1/0)</f>
        <v>#DIV/0!</v>
      </c>
      <c r="H887" s="29" t="e">
        <f>IF($A887=$C$2,runs!O882/runs!M882,1/0)</f>
        <v>#DIV/0!</v>
      </c>
      <c r="I887" s="29" t="e">
        <f>IF($A887=$C$2,runs!AR882,1/0)</f>
        <v>#DIV/0!</v>
      </c>
    </row>
    <row r="888" spans="1:9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IF($A888=$C$2,runs!AT883,1/0)</f>
        <v>#DIV/0!</v>
      </c>
      <c r="E888" s="29" t="e">
        <f>IF($A888=$C$2,runs!AU883,1/0)</f>
        <v>#DIV/0!</v>
      </c>
      <c r="F888" s="29" t="e">
        <f>IF($A888=$C$2,runs!AX883,1/0)</f>
        <v>#DIV/0!</v>
      </c>
      <c r="G888" s="29" t="e">
        <f>IF($A888=$C$2,runs!AY883,1/0)</f>
        <v>#DIV/0!</v>
      </c>
      <c r="H888" s="29" t="e">
        <f>IF($A888=$C$2,runs!O883/runs!M883,1/0)</f>
        <v>#DIV/0!</v>
      </c>
      <c r="I888" s="29" t="e">
        <f>IF($A888=$C$2,runs!AR883,1/0)</f>
        <v>#DIV/0!</v>
      </c>
    </row>
    <row r="889" spans="1:9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IF($A889=$C$2,runs!AT884,1/0)</f>
        <v>#DIV/0!</v>
      </c>
      <c r="E889" s="29" t="e">
        <f>IF($A889=$C$2,runs!AU884,1/0)</f>
        <v>#DIV/0!</v>
      </c>
      <c r="F889" s="29" t="e">
        <f>IF($A889=$C$2,runs!AX884,1/0)</f>
        <v>#DIV/0!</v>
      </c>
      <c r="G889" s="29" t="e">
        <f>IF($A889=$C$2,runs!AY884,1/0)</f>
        <v>#DIV/0!</v>
      </c>
      <c r="H889" s="29" t="e">
        <f>IF($A889=$C$2,runs!O884/runs!M884,1/0)</f>
        <v>#DIV/0!</v>
      </c>
      <c r="I889" s="29" t="e">
        <f>IF($A889=$C$2,runs!AR884,1/0)</f>
        <v>#DIV/0!</v>
      </c>
    </row>
    <row r="890" spans="1:9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IF($A890=$C$2,runs!AT885,1/0)</f>
        <v>#DIV/0!</v>
      </c>
      <c r="E890" s="29" t="e">
        <f>IF($A890=$C$2,runs!AU885,1/0)</f>
        <v>#DIV/0!</v>
      </c>
      <c r="F890" s="29" t="e">
        <f>IF($A890=$C$2,runs!AX885,1/0)</f>
        <v>#DIV/0!</v>
      </c>
      <c r="G890" s="29" t="e">
        <f>IF($A890=$C$2,runs!AY885,1/0)</f>
        <v>#DIV/0!</v>
      </c>
      <c r="H890" s="29" t="e">
        <f>IF($A890=$C$2,runs!O885/runs!M885,1/0)</f>
        <v>#DIV/0!</v>
      </c>
      <c r="I890" s="29" t="e">
        <f>IF($A890=$C$2,runs!AR885,1/0)</f>
        <v>#DIV/0!</v>
      </c>
    </row>
    <row r="891" spans="1:9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IF($A891=$C$2,runs!AT886,1/0)</f>
        <v>#DIV/0!</v>
      </c>
      <c r="E891" s="29" t="e">
        <f>IF($A891=$C$2,runs!AU886,1/0)</f>
        <v>#DIV/0!</v>
      </c>
      <c r="F891" s="29" t="e">
        <f>IF($A891=$C$2,runs!AX886,1/0)</f>
        <v>#DIV/0!</v>
      </c>
      <c r="G891" s="29" t="e">
        <f>IF($A891=$C$2,runs!AY886,1/0)</f>
        <v>#DIV/0!</v>
      </c>
      <c r="H891" s="29" t="e">
        <f>IF($A891=$C$2,runs!O886/runs!M886,1/0)</f>
        <v>#DIV/0!</v>
      </c>
      <c r="I891" s="29" t="e">
        <f>IF($A891=$C$2,runs!AR886,1/0)</f>
        <v>#DIV/0!</v>
      </c>
    </row>
    <row r="892" spans="1:9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IF($A892=$C$2,runs!AT887,1/0)</f>
        <v>#DIV/0!</v>
      </c>
      <c r="E892" s="29" t="e">
        <f>IF($A892=$C$2,runs!AU887,1/0)</f>
        <v>#DIV/0!</v>
      </c>
      <c r="F892" s="29" t="e">
        <f>IF($A892=$C$2,runs!AX887,1/0)</f>
        <v>#DIV/0!</v>
      </c>
      <c r="G892" s="29" t="e">
        <f>IF($A892=$C$2,runs!AY887,1/0)</f>
        <v>#DIV/0!</v>
      </c>
      <c r="H892" s="29" t="e">
        <f>IF($A892=$C$2,runs!O887/runs!M887,1/0)</f>
        <v>#DIV/0!</v>
      </c>
      <c r="I892" s="29" t="e">
        <f>IF($A892=$C$2,runs!AR887,1/0)</f>
        <v>#DIV/0!</v>
      </c>
    </row>
    <row r="893" spans="1:9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IF($A893=$C$2,runs!AT888,1/0)</f>
        <v>#DIV/0!</v>
      </c>
      <c r="E893" s="29" t="e">
        <f>IF($A893=$C$2,runs!AU888,1/0)</f>
        <v>#DIV/0!</v>
      </c>
      <c r="F893" s="29" t="e">
        <f>IF($A893=$C$2,runs!AX888,1/0)</f>
        <v>#DIV/0!</v>
      </c>
      <c r="G893" s="29" t="e">
        <f>IF($A893=$C$2,runs!AY888,1/0)</f>
        <v>#DIV/0!</v>
      </c>
      <c r="H893" s="29" t="e">
        <f>IF($A893=$C$2,runs!O888/runs!M888,1/0)</f>
        <v>#DIV/0!</v>
      </c>
      <c r="I893" s="29" t="e">
        <f>IF($A893=$C$2,runs!AR888,1/0)</f>
        <v>#DIV/0!</v>
      </c>
    </row>
    <row r="894" spans="1:9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IF($A894=$C$2,runs!AT889,1/0)</f>
        <v>#DIV/0!</v>
      </c>
      <c r="E894" s="29" t="e">
        <f>IF($A894=$C$2,runs!AU889,1/0)</f>
        <v>#DIV/0!</v>
      </c>
      <c r="F894" s="29" t="e">
        <f>IF($A894=$C$2,runs!AX889,1/0)</f>
        <v>#DIV/0!</v>
      </c>
      <c r="G894" s="29" t="e">
        <f>IF($A894=$C$2,runs!AY889,1/0)</f>
        <v>#DIV/0!</v>
      </c>
      <c r="H894" s="29" t="e">
        <f>IF($A894=$C$2,runs!O889/runs!M889,1/0)</f>
        <v>#DIV/0!</v>
      </c>
      <c r="I894" s="29" t="e">
        <f>IF($A894=$C$2,runs!AR889,1/0)</f>
        <v>#DIV/0!</v>
      </c>
    </row>
    <row r="895" spans="1:9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IF($A895=$C$2,runs!AT890,1/0)</f>
        <v>#DIV/0!</v>
      </c>
      <c r="E895" s="29" t="e">
        <f>IF($A895=$C$2,runs!AU890,1/0)</f>
        <v>#DIV/0!</v>
      </c>
      <c r="F895" s="29" t="e">
        <f>IF($A895=$C$2,runs!AX890,1/0)</f>
        <v>#DIV/0!</v>
      </c>
      <c r="G895" s="29" t="e">
        <f>IF($A895=$C$2,runs!AY890,1/0)</f>
        <v>#DIV/0!</v>
      </c>
      <c r="H895" s="29" t="e">
        <f>IF($A895=$C$2,runs!O890/runs!M890,1/0)</f>
        <v>#DIV/0!</v>
      </c>
      <c r="I895" s="29" t="e">
        <f>IF($A895=$C$2,runs!AR890,1/0)</f>
        <v>#DIV/0!</v>
      </c>
    </row>
    <row r="896" spans="1:9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IF($A896=$C$2,runs!AT891,1/0)</f>
        <v>#DIV/0!</v>
      </c>
      <c r="E896" s="29" t="e">
        <f>IF($A896=$C$2,runs!AU891,1/0)</f>
        <v>#DIV/0!</v>
      </c>
      <c r="F896" s="29" t="e">
        <f>IF($A896=$C$2,runs!AX891,1/0)</f>
        <v>#DIV/0!</v>
      </c>
      <c r="G896" s="29" t="e">
        <f>IF($A896=$C$2,runs!AY891,1/0)</f>
        <v>#DIV/0!</v>
      </c>
      <c r="H896" s="29" t="e">
        <f>IF($A896=$C$2,runs!O891/runs!M891,1/0)</f>
        <v>#DIV/0!</v>
      </c>
      <c r="I896" s="29" t="e">
        <f>IF($A896=$C$2,runs!AR891,1/0)</f>
        <v>#DIV/0!</v>
      </c>
    </row>
    <row r="897" spans="1:9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IF($A897=$C$2,runs!AT892,1/0)</f>
        <v>#DIV/0!</v>
      </c>
      <c r="E897" s="29" t="e">
        <f>IF($A897=$C$2,runs!AU892,1/0)</f>
        <v>#DIV/0!</v>
      </c>
      <c r="F897" s="29" t="e">
        <f>IF($A897=$C$2,runs!AX892,1/0)</f>
        <v>#DIV/0!</v>
      </c>
      <c r="G897" s="29" t="e">
        <f>IF($A897=$C$2,runs!AY892,1/0)</f>
        <v>#DIV/0!</v>
      </c>
      <c r="H897" s="29" t="e">
        <f>IF($A897=$C$2,runs!O892/runs!M892,1/0)</f>
        <v>#DIV/0!</v>
      </c>
      <c r="I897" s="29" t="e">
        <f>IF($A897=$C$2,runs!AR892,1/0)</f>
        <v>#DIV/0!</v>
      </c>
    </row>
    <row r="898" spans="1:9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IF($A898=$C$2,runs!AT893,1/0)</f>
        <v>#DIV/0!</v>
      </c>
      <c r="E898" s="29" t="e">
        <f>IF($A898=$C$2,runs!AU893,1/0)</f>
        <v>#DIV/0!</v>
      </c>
      <c r="F898" s="29" t="e">
        <f>IF($A898=$C$2,runs!AX893,1/0)</f>
        <v>#DIV/0!</v>
      </c>
      <c r="G898" s="29" t="e">
        <f>IF($A898=$C$2,runs!AY893,1/0)</f>
        <v>#DIV/0!</v>
      </c>
      <c r="H898" s="29" t="e">
        <f>IF($A898=$C$2,runs!O893/runs!M893,1/0)</f>
        <v>#DIV/0!</v>
      </c>
      <c r="I898" s="29" t="e">
        <f>IF($A898=$C$2,runs!AR893,1/0)</f>
        <v>#DIV/0!</v>
      </c>
    </row>
    <row r="899" spans="1:9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IF($A899=$C$2,runs!AT894,1/0)</f>
        <v>#DIV/0!</v>
      </c>
      <c r="E899" s="29" t="e">
        <f>IF($A899=$C$2,runs!AU894,1/0)</f>
        <v>#DIV/0!</v>
      </c>
      <c r="F899" s="29" t="e">
        <f>IF($A899=$C$2,runs!AX894,1/0)</f>
        <v>#DIV/0!</v>
      </c>
      <c r="G899" s="29" t="e">
        <f>IF($A899=$C$2,runs!AY894,1/0)</f>
        <v>#DIV/0!</v>
      </c>
      <c r="H899" s="29" t="e">
        <f>IF($A899=$C$2,runs!O894/runs!M894,1/0)</f>
        <v>#DIV/0!</v>
      </c>
      <c r="I899" s="29" t="e">
        <f>IF($A899=$C$2,runs!AR894,1/0)</f>
        <v>#DIV/0!</v>
      </c>
    </row>
    <row r="900" spans="1:9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IF($A900=$C$2,runs!AT895,1/0)</f>
        <v>#DIV/0!</v>
      </c>
      <c r="E900" s="29" t="e">
        <f>IF($A900=$C$2,runs!AU895,1/0)</f>
        <v>#DIV/0!</v>
      </c>
      <c r="F900" s="29" t="e">
        <f>IF($A900=$C$2,runs!AX895,1/0)</f>
        <v>#DIV/0!</v>
      </c>
      <c r="G900" s="29" t="e">
        <f>IF($A900=$C$2,runs!AY895,1/0)</f>
        <v>#DIV/0!</v>
      </c>
      <c r="H900" s="29" t="e">
        <f>IF($A900=$C$2,runs!O895/runs!M895,1/0)</f>
        <v>#DIV/0!</v>
      </c>
      <c r="I900" s="29" t="e">
        <f>IF($A900=$C$2,runs!AR895,1/0)</f>
        <v>#DIV/0!</v>
      </c>
    </row>
    <row r="901" spans="1:9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IF($A901=$C$2,runs!AT896,1/0)</f>
        <v>#DIV/0!</v>
      </c>
      <c r="E901" s="29" t="e">
        <f>IF($A901=$C$2,runs!AU896,1/0)</f>
        <v>#DIV/0!</v>
      </c>
      <c r="F901" s="29" t="e">
        <f>IF($A901=$C$2,runs!AX896,1/0)</f>
        <v>#DIV/0!</v>
      </c>
      <c r="G901" s="29" t="e">
        <f>IF($A901=$C$2,runs!AY896,1/0)</f>
        <v>#DIV/0!</v>
      </c>
      <c r="H901" s="29" t="e">
        <f>IF($A901=$C$2,runs!O896/runs!M896,1/0)</f>
        <v>#DIV/0!</v>
      </c>
      <c r="I901" s="29" t="e">
        <f>IF($A901=$C$2,runs!AR896,1/0)</f>
        <v>#DIV/0!</v>
      </c>
    </row>
    <row r="902" spans="1:9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IF($A902=$C$2,runs!AT897,1/0)</f>
        <v>#DIV/0!</v>
      </c>
      <c r="E902" s="29" t="e">
        <f>IF($A902=$C$2,runs!AU897,1/0)</f>
        <v>#DIV/0!</v>
      </c>
      <c r="F902" s="29" t="e">
        <f>IF($A902=$C$2,runs!AX897,1/0)</f>
        <v>#DIV/0!</v>
      </c>
      <c r="G902" s="29" t="e">
        <f>IF($A902=$C$2,runs!AY897,1/0)</f>
        <v>#DIV/0!</v>
      </c>
      <c r="H902" s="29" t="e">
        <f>IF($A902=$C$2,runs!O897/runs!M897,1/0)</f>
        <v>#DIV/0!</v>
      </c>
      <c r="I902" s="29" t="e">
        <f>IF($A902=$C$2,runs!AR897,1/0)</f>
        <v>#DIV/0!</v>
      </c>
    </row>
    <row r="903" spans="1:9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IF($A903=$C$2,runs!AT898,1/0)</f>
        <v>#DIV/0!</v>
      </c>
      <c r="E903" s="29" t="e">
        <f>IF($A903=$C$2,runs!AU898,1/0)</f>
        <v>#DIV/0!</v>
      </c>
      <c r="F903" s="29" t="e">
        <f>IF($A903=$C$2,runs!AX898,1/0)</f>
        <v>#DIV/0!</v>
      </c>
      <c r="G903" s="29" t="e">
        <f>IF($A903=$C$2,runs!AY898,1/0)</f>
        <v>#DIV/0!</v>
      </c>
      <c r="H903" s="29" t="e">
        <f>IF($A903=$C$2,runs!O898/runs!M898,1/0)</f>
        <v>#DIV/0!</v>
      </c>
      <c r="I903" s="29" t="e">
        <f>IF($A903=$C$2,runs!AR898,1/0)</f>
        <v>#DIV/0!</v>
      </c>
    </row>
    <row r="904" spans="1:9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IF($A904=$C$2,runs!AT899,1/0)</f>
        <v>#DIV/0!</v>
      </c>
      <c r="E904" s="29" t="e">
        <f>IF($A904=$C$2,runs!AU899,1/0)</f>
        <v>#DIV/0!</v>
      </c>
      <c r="F904" s="29" t="e">
        <f>IF($A904=$C$2,runs!AX899,1/0)</f>
        <v>#DIV/0!</v>
      </c>
      <c r="G904" s="29" t="e">
        <f>IF($A904=$C$2,runs!AY899,1/0)</f>
        <v>#DIV/0!</v>
      </c>
      <c r="H904" s="29" t="e">
        <f>IF($A904=$C$2,runs!O899/runs!M899,1/0)</f>
        <v>#DIV/0!</v>
      </c>
      <c r="I904" s="29" t="e">
        <f>IF($A904=$C$2,runs!AR899,1/0)</f>
        <v>#DIV/0!</v>
      </c>
    </row>
    <row r="905" spans="1:9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IF($A905=$C$2,runs!AT900,1/0)</f>
        <v>#DIV/0!</v>
      </c>
      <c r="E905" s="29" t="e">
        <f>IF($A905=$C$2,runs!AU900,1/0)</f>
        <v>#DIV/0!</v>
      </c>
      <c r="F905" s="29" t="e">
        <f>IF($A905=$C$2,runs!AX900,1/0)</f>
        <v>#DIV/0!</v>
      </c>
      <c r="G905" s="29" t="e">
        <f>IF($A905=$C$2,runs!AY900,1/0)</f>
        <v>#DIV/0!</v>
      </c>
      <c r="H905" s="29" t="e">
        <f>IF($A905=$C$2,runs!O900/runs!M900,1/0)</f>
        <v>#DIV/0!</v>
      </c>
      <c r="I905" s="29" t="e">
        <f>IF($A905=$C$2,runs!AR900,1/0)</f>
        <v>#DIV/0!</v>
      </c>
    </row>
    <row r="906" spans="1:9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IF($A906=$C$2,runs!AT901,1/0)</f>
        <v>#DIV/0!</v>
      </c>
      <c r="E906" s="29" t="e">
        <f>IF($A906=$C$2,runs!AU901,1/0)</f>
        <v>#DIV/0!</v>
      </c>
      <c r="F906" s="29" t="e">
        <f>IF($A906=$C$2,runs!AX901,1/0)</f>
        <v>#DIV/0!</v>
      </c>
      <c r="G906" s="29" t="e">
        <f>IF($A906=$C$2,runs!AY901,1/0)</f>
        <v>#DIV/0!</v>
      </c>
      <c r="H906" s="29" t="e">
        <f>IF($A906=$C$2,runs!O901/runs!M901,1/0)</f>
        <v>#DIV/0!</v>
      </c>
      <c r="I906" s="29" t="e">
        <f>IF($A906=$C$2,runs!AR901,1/0)</f>
        <v>#DIV/0!</v>
      </c>
    </row>
    <row r="907" spans="1:9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IF($A907=$C$2,runs!AT902,1/0)</f>
        <v>#DIV/0!</v>
      </c>
      <c r="E907" s="29" t="e">
        <f>IF($A907=$C$2,runs!AU902,1/0)</f>
        <v>#DIV/0!</v>
      </c>
      <c r="F907" s="29" t="e">
        <f>IF($A907=$C$2,runs!AX902,1/0)</f>
        <v>#DIV/0!</v>
      </c>
      <c r="G907" s="29" t="e">
        <f>IF($A907=$C$2,runs!AY902,1/0)</f>
        <v>#DIV/0!</v>
      </c>
      <c r="H907" s="29" t="e">
        <f>IF($A907=$C$2,runs!O902/runs!M902,1/0)</f>
        <v>#DIV/0!</v>
      </c>
      <c r="I907" s="29" t="e">
        <f>IF($A907=$C$2,runs!AR902,1/0)</f>
        <v>#DIV/0!</v>
      </c>
    </row>
    <row r="908" spans="1:9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IF($A908=$C$2,runs!AT903,1/0)</f>
        <v>#DIV/0!</v>
      </c>
      <c r="E908" s="29" t="e">
        <f>IF($A908=$C$2,runs!AU903,1/0)</f>
        <v>#DIV/0!</v>
      </c>
      <c r="F908" s="29" t="e">
        <f>IF($A908=$C$2,runs!AX903,1/0)</f>
        <v>#DIV/0!</v>
      </c>
      <c r="G908" s="29" t="e">
        <f>IF($A908=$C$2,runs!AY903,1/0)</f>
        <v>#DIV/0!</v>
      </c>
      <c r="H908" s="29" t="e">
        <f>IF($A908=$C$2,runs!O903/runs!M903,1/0)</f>
        <v>#DIV/0!</v>
      </c>
      <c r="I908" s="29" t="e">
        <f>IF($A908=$C$2,runs!AR903,1/0)</f>
        <v>#DIV/0!</v>
      </c>
    </row>
    <row r="909" spans="1:9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IF($A909=$C$2,runs!AT904,1/0)</f>
        <v>#DIV/0!</v>
      </c>
      <c r="E909" s="29" t="e">
        <f>IF($A909=$C$2,runs!AU904,1/0)</f>
        <v>#DIV/0!</v>
      </c>
      <c r="F909" s="29" t="e">
        <f>IF($A909=$C$2,runs!AX904,1/0)</f>
        <v>#DIV/0!</v>
      </c>
      <c r="G909" s="29" t="e">
        <f>IF($A909=$C$2,runs!AY904,1/0)</f>
        <v>#DIV/0!</v>
      </c>
      <c r="H909" s="29" t="e">
        <f>IF($A909=$C$2,runs!O904/runs!M904,1/0)</f>
        <v>#DIV/0!</v>
      </c>
      <c r="I909" s="29" t="e">
        <f>IF($A909=$C$2,runs!AR904,1/0)</f>
        <v>#DIV/0!</v>
      </c>
    </row>
    <row r="910" spans="1:9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IF($A910=$C$2,runs!AT905,1/0)</f>
        <v>#DIV/0!</v>
      </c>
      <c r="E910" s="29" t="e">
        <f>IF($A910=$C$2,runs!AU905,1/0)</f>
        <v>#DIV/0!</v>
      </c>
      <c r="F910" s="29" t="e">
        <f>IF($A910=$C$2,runs!AX905,1/0)</f>
        <v>#DIV/0!</v>
      </c>
      <c r="G910" s="29" t="e">
        <f>IF($A910=$C$2,runs!AY905,1/0)</f>
        <v>#DIV/0!</v>
      </c>
      <c r="H910" s="29" t="e">
        <f>IF($A910=$C$2,runs!O905/runs!M905,1/0)</f>
        <v>#DIV/0!</v>
      </c>
      <c r="I910" s="29" t="e">
        <f>IF($A910=$C$2,runs!AR905,1/0)</f>
        <v>#DIV/0!</v>
      </c>
    </row>
    <row r="911" spans="1:9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IF($A911=$C$2,runs!AT906,1/0)</f>
        <v>#DIV/0!</v>
      </c>
      <c r="E911" s="29" t="e">
        <f>IF($A911=$C$2,runs!AU906,1/0)</f>
        <v>#DIV/0!</v>
      </c>
      <c r="F911" s="29" t="e">
        <f>IF($A911=$C$2,runs!AX906,1/0)</f>
        <v>#DIV/0!</v>
      </c>
      <c r="G911" s="29" t="e">
        <f>IF($A911=$C$2,runs!AY906,1/0)</f>
        <v>#DIV/0!</v>
      </c>
      <c r="H911" s="29" t="e">
        <f>IF($A911=$C$2,runs!O906/runs!M906,1/0)</f>
        <v>#DIV/0!</v>
      </c>
      <c r="I911" s="29" t="e">
        <f>IF($A911=$C$2,runs!AR906,1/0)</f>
        <v>#DIV/0!</v>
      </c>
    </row>
    <row r="912" spans="1:9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IF($A912=$C$2,runs!AT907,1/0)</f>
        <v>#DIV/0!</v>
      </c>
      <c r="E912" s="29" t="e">
        <f>IF($A912=$C$2,runs!AU907,1/0)</f>
        <v>#DIV/0!</v>
      </c>
      <c r="F912" s="29" t="e">
        <f>IF($A912=$C$2,runs!AX907,1/0)</f>
        <v>#DIV/0!</v>
      </c>
      <c r="G912" s="29" t="e">
        <f>IF($A912=$C$2,runs!AY907,1/0)</f>
        <v>#DIV/0!</v>
      </c>
      <c r="H912" s="29" t="e">
        <f>IF($A912=$C$2,runs!O907/runs!M907,1/0)</f>
        <v>#DIV/0!</v>
      </c>
      <c r="I912" s="29" t="e">
        <f>IF($A912=$C$2,runs!AR907,1/0)</f>
        <v>#DIV/0!</v>
      </c>
    </row>
    <row r="913" spans="1:9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IF($A913=$C$2,runs!AT908,1/0)</f>
        <v>#DIV/0!</v>
      </c>
      <c r="E913" s="29" t="e">
        <f>IF($A913=$C$2,runs!AU908,1/0)</f>
        <v>#DIV/0!</v>
      </c>
      <c r="F913" s="29" t="e">
        <f>IF($A913=$C$2,runs!AX908,1/0)</f>
        <v>#DIV/0!</v>
      </c>
      <c r="G913" s="29" t="e">
        <f>IF($A913=$C$2,runs!AY908,1/0)</f>
        <v>#DIV/0!</v>
      </c>
      <c r="H913" s="29" t="e">
        <f>IF($A913=$C$2,runs!O908/runs!M908,1/0)</f>
        <v>#DIV/0!</v>
      </c>
      <c r="I913" s="29" t="e">
        <f>IF($A913=$C$2,runs!AR908,1/0)</f>
        <v>#DIV/0!</v>
      </c>
    </row>
    <row r="914" spans="1:9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IF($A914=$C$2,runs!AT909,1/0)</f>
        <v>#DIV/0!</v>
      </c>
      <c r="E914" s="29" t="e">
        <f>IF($A914=$C$2,runs!AU909,1/0)</f>
        <v>#DIV/0!</v>
      </c>
      <c r="F914" s="29" t="e">
        <f>IF($A914=$C$2,runs!AX909,1/0)</f>
        <v>#DIV/0!</v>
      </c>
      <c r="G914" s="29" t="e">
        <f>IF($A914=$C$2,runs!AY909,1/0)</f>
        <v>#DIV/0!</v>
      </c>
      <c r="H914" s="29" t="e">
        <f>IF($A914=$C$2,runs!O909/runs!M909,1/0)</f>
        <v>#DIV/0!</v>
      </c>
      <c r="I914" s="29" t="e">
        <f>IF($A914=$C$2,runs!AR909,1/0)</f>
        <v>#DIV/0!</v>
      </c>
    </row>
    <row r="915" spans="1:9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IF($A915=$C$2,runs!AT910,1/0)</f>
        <v>#DIV/0!</v>
      </c>
      <c r="E915" s="29" t="e">
        <f>IF($A915=$C$2,runs!AU910,1/0)</f>
        <v>#DIV/0!</v>
      </c>
      <c r="F915" s="29" t="e">
        <f>IF($A915=$C$2,runs!AX910,1/0)</f>
        <v>#DIV/0!</v>
      </c>
      <c r="G915" s="29" t="e">
        <f>IF($A915=$C$2,runs!AY910,1/0)</f>
        <v>#DIV/0!</v>
      </c>
      <c r="H915" s="29" t="e">
        <f>IF($A915=$C$2,runs!O910/runs!M910,1/0)</f>
        <v>#DIV/0!</v>
      </c>
      <c r="I915" s="29" t="e">
        <f>IF($A915=$C$2,runs!AR910,1/0)</f>
        <v>#DIV/0!</v>
      </c>
    </row>
    <row r="916" spans="1:9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IF($A916=$C$2,runs!AT911,1/0)</f>
        <v>#DIV/0!</v>
      </c>
      <c r="E916" s="29" t="e">
        <f>IF($A916=$C$2,runs!AU911,1/0)</f>
        <v>#DIV/0!</v>
      </c>
      <c r="F916" s="29" t="e">
        <f>IF($A916=$C$2,runs!AX911,1/0)</f>
        <v>#DIV/0!</v>
      </c>
      <c r="G916" s="29" t="e">
        <f>IF($A916=$C$2,runs!AY911,1/0)</f>
        <v>#DIV/0!</v>
      </c>
      <c r="H916" s="29" t="e">
        <f>IF($A916=$C$2,runs!O911/runs!M911,1/0)</f>
        <v>#DIV/0!</v>
      </c>
      <c r="I916" s="29" t="e">
        <f>IF($A916=$C$2,runs!AR911,1/0)</f>
        <v>#DIV/0!</v>
      </c>
    </row>
    <row r="917" spans="1:9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IF($A917=$C$2,runs!AT912,1/0)</f>
        <v>#DIV/0!</v>
      </c>
      <c r="E917" s="29" t="e">
        <f>IF($A917=$C$2,runs!AU912,1/0)</f>
        <v>#DIV/0!</v>
      </c>
      <c r="F917" s="29" t="e">
        <f>IF($A917=$C$2,runs!AX912,1/0)</f>
        <v>#DIV/0!</v>
      </c>
      <c r="G917" s="29" t="e">
        <f>IF($A917=$C$2,runs!AY912,1/0)</f>
        <v>#DIV/0!</v>
      </c>
      <c r="H917" s="29" t="e">
        <f>IF($A917=$C$2,runs!O912/runs!M912,1/0)</f>
        <v>#DIV/0!</v>
      </c>
      <c r="I917" s="29" t="e">
        <f>IF($A917=$C$2,runs!AR912,1/0)</f>
        <v>#DIV/0!</v>
      </c>
    </row>
    <row r="918" spans="1:9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IF($A918=$C$2,runs!AT913,1/0)</f>
        <v>#DIV/0!</v>
      </c>
      <c r="E918" s="29" t="e">
        <f>IF($A918=$C$2,runs!AU913,1/0)</f>
        <v>#DIV/0!</v>
      </c>
      <c r="F918" s="29" t="e">
        <f>IF($A918=$C$2,runs!AX913,1/0)</f>
        <v>#DIV/0!</v>
      </c>
      <c r="G918" s="29" t="e">
        <f>IF($A918=$C$2,runs!AY913,1/0)</f>
        <v>#DIV/0!</v>
      </c>
      <c r="H918" s="29" t="e">
        <f>IF($A918=$C$2,runs!O913/runs!M913,1/0)</f>
        <v>#DIV/0!</v>
      </c>
      <c r="I918" s="29" t="e">
        <f>IF($A918=$C$2,runs!AR913,1/0)</f>
        <v>#DIV/0!</v>
      </c>
    </row>
    <row r="919" spans="1:9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IF($A919=$C$2,runs!AT914,1/0)</f>
        <v>#DIV/0!</v>
      </c>
      <c r="E919" s="29" t="e">
        <f>IF($A919=$C$2,runs!AU914,1/0)</f>
        <v>#DIV/0!</v>
      </c>
      <c r="F919" s="29" t="e">
        <f>IF($A919=$C$2,runs!AX914,1/0)</f>
        <v>#DIV/0!</v>
      </c>
      <c r="G919" s="29" t="e">
        <f>IF($A919=$C$2,runs!AY914,1/0)</f>
        <v>#DIV/0!</v>
      </c>
      <c r="H919" s="29" t="e">
        <f>IF($A919=$C$2,runs!O914/runs!M914,1/0)</f>
        <v>#DIV/0!</v>
      </c>
      <c r="I919" s="29" t="e">
        <f>IF($A919=$C$2,runs!AR914,1/0)</f>
        <v>#DIV/0!</v>
      </c>
    </row>
    <row r="920" spans="1:9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IF($A920=$C$2,runs!AT915,1/0)</f>
        <v>#DIV/0!</v>
      </c>
      <c r="E920" s="29" t="e">
        <f>IF($A920=$C$2,runs!AU915,1/0)</f>
        <v>#DIV/0!</v>
      </c>
      <c r="F920" s="29" t="e">
        <f>IF($A920=$C$2,runs!AX915,1/0)</f>
        <v>#DIV/0!</v>
      </c>
      <c r="G920" s="29" t="e">
        <f>IF($A920=$C$2,runs!AY915,1/0)</f>
        <v>#DIV/0!</v>
      </c>
      <c r="H920" s="29" t="e">
        <f>IF($A920=$C$2,runs!O915/runs!M915,1/0)</f>
        <v>#DIV/0!</v>
      </c>
      <c r="I920" s="29" t="e">
        <f>IF($A920=$C$2,runs!AR915,1/0)</f>
        <v>#DIV/0!</v>
      </c>
    </row>
    <row r="921" spans="1:9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IF($A921=$C$2,runs!AT916,1/0)</f>
        <v>#DIV/0!</v>
      </c>
      <c r="E921" s="29" t="e">
        <f>IF($A921=$C$2,runs!AU916,1/0)</f>
        <v>#DIV/0!</v>
      </c>
      <c r="F921" s="29" t="e">
        <f>IF($A921=$C$2,runs!AX916,1/0)</f>
        <v>#DIV/0!</v>
      </c>
      <c r="G921" s="29" t="e">
        <f>IF($A921=$C$2,runs!AY916,1/0)</f>
        <v>#DIV/0!</v>
      </c>
      <c r="H921" s="29" t="e">
        <f>IF($A921=$C$2,runs!O916/runs!M916,1/0)</f>
        <v>#DIV/0!</v>
      </c>
      <c r="I921" s="29" t="e">
        <f>IF($A921=$C$2,runs!AR916,1/0)</f>
        <v>#DIV/0!</v>
      </c>
    </row>
    <row r="922" spans="1:9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IF($A922=$C$2,runs!AT917,1/0)</f>
        <v>#DIV/0!</v>
      </c>
      <c r="E922" s="29" t="e">
        <f>IF($A922=$C$2,runs!AU917,1/0)</f>
        <v>#DIV/0!</v>
      </c>
      <c r="F922" s="29" t="e">
        <f>IF($A922=$C$2,runs!AX917,1/0)</f>
        <v>#DIV/0!</v>
      </c>
      <c r="G922" s="29" t="e">
        <f>IF($A922=$C$2,runs!AY917,1/0)</f>
        <v>#DIV/0!</v>
      </c>
      <c r="H922" s="29" t="e">
        <f>IF($A922=$C$2,runs!O917/runs!M917,1/0)</f>
        <v>#DIV/0!</v>
      </c>
      <c r="I922" s="29" t="e">
        <f>IF($A922=$C$2,runs!AR917,1/0)</f>
        <v>#DIV/0!</v>
      </c>
    </row>
    <row r="923" spans="1:9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IF($A923=$C$2,runs!AT918,1/0)</f>
        <v>#DIV/0!</v>
      </c>
      <c r="E923" s="29" t="e">
        <f>IF($A923=$C$2,runs!AU918,1/0)</f>
        <v>#DIV/0!</v>
      </c>
      <c r="F923" s="29" t="e">
        <f>IF($A923=$C$2,runs!AX918,1/0)</f>
        <v>#DIV/0!</v>
      </c>
      <c r="G923" s="29" t="e">
        <f>IF($A923=$C$2,runs!AY918,1/0)</f>
        <v>#DIV/0!</v>
      </c>
      <c r="H923" s="29" t="e">
        <f>IF($A923=$C$2,runs!O918/runs!M918,1/0)</f>
        <v>#DIV/0!</v>
      </c>
      <c r="I923" s="29" t="e">
        <f>IF($A923=$C$2,runs!AR918,1/0)</f>
        <v>#DIV/0!</v>
      </c>
    </row>
    <row r="924" spans="1:9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IF($A924=$C$2,runs!AT919,1/0)</f>
        <v>#DIV/0!</v>
      </c>
      <c r="E924" s="29" t="e">
        <f>IF($A924=$C$2,runs!AU919,1/0)</f>
        <v>#DIV/0!</v>
      </c>
      <c r="F924" s="29" t="e">
        <f>IF($A924=$C$2,runs!AX919,1/0)</f>
        <v>#DIV/0!</v>
      </c>
      <c r="G924" s="29" t="e">
        <f>IF($A924=$C$2,runs!AY919,1/0)</f>
        <v>#DIV/0!</v>
      </c>
      <c r="H924" s="29" t="e">
        <f>IF($A924=$C$2,runs!O919/runs!M919,1/0)</f>
        <v>#DIV/0!</v>
      </c>
      <c r="I924" s="29" t="e">
        <f>IF($A924=$C$2,runs!AR919,1/0)</f>
        <v>#DIV/0!</v>
      </c>
    </row>
    <row r="925" spans="1:9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IF($A925=$C$2,runs!AT920,1/0)</f>
        <v>#DIV/0!</v>
      </c>
      <c r="E925" s="29" t="e">
        <f>IF($A925=$C$2,runs!AU920,1/0)</f>
        <v>#DIV/0!</v>
      </c>
      <c r="F925" s="29" t="e">
        <f>IF($A925=$C$2,runs!AX920,1/0)</f>
        <v>#DIV/0!</v>
      </c>
      <c r="G925" s="29" t="e">
        <f>IF($A925=$C$2,runs!AY920,1/0)</f>
        <v>#DIV/0!</v>
      </c>
      <c r="H925" s="29" t="e">
        <f>IF($A925=$C$2,runs!O920/runs!M920,1/0)</f>
        <v>#DIV/0!</v>
      </c>
      <c r="I925" s="29" t="e">
        <f>IF($A925=$C$2,runs!AR920,1/0)</f>
        <v>#DIV/0!</v>
      </c>
    </row>
    <row r="926" spans="1:9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IF($A926=$C$2,runs!AT921,1/0)</f>
        <v>#DIV/0!</v>
      </c>
      <c r="E926" s="29" t="e">
        <f>IF($A926=$C$2,runs!AU921,1/0)</f>
        <v>#DIV/0!</v>
      </c>
      <c r="F926" s="29" t="e">
        <f>IF($A926=$C$2,runs!AX921,1/0)</f>
        <v>#DIV/0!</v>
      </c>
      <c r="G926" s="29" t="e">
        <f>IF($A926=$C$2,runs!AY921,1/0)</f>
        <v>#DIV/0!</v>
      </c>
      <c r="H926" s="29" t="e">
        <f>IF($A926=$C$2,runs!O921/runs!M921,1/0)</f>
        <v>#DIV/0!</v>
      </c>
      <c r="I926" s="29" t="e">
        <f>IF($A926=$C$2,runs!AR921,1/0)</f>
        <v>#DIV/0!</v>
      </c>
    </row>
    <row r="927" spans="1:9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IF($A927=$C$2,runs!AT922,1/0)</f>
        <v>#DIV/0!</v>
      </c>
      <c r="E927" s="29" t="e">
        <f>IF($A927=$C$2,runs!AU922,1/0)</f>
        <v>#DIV/0!</v>
      </c>
      <c r="F927" s="29" t="e">
        <f>IF($A927=$C$2,runs!AX922,1/0)</f>
        <v>#DIV/0!</v>
      </c>
      <c r="G927" s="29" t="e">
        <f>IF($A927=$C$2,runs!AY922,1/0)</f>
        <v>#DIV/0!</v>
      </c>
      <c r="H927" s="29" t="e">
        <f>IF($A927=$C$2,runs!O922/runs!M922,1/0)</f>
        <v>#DIV/0!</v>
      </c>
      <c r="I927" s="29" t="e">
        <f>IF($A927=$C$2,runs!AR922,1/0)</f>
        <v>#DIV/0!</v>
      </c>
    </row>
    <row r="928" spans="1:9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IF($A928=$C$2,runs!AT923,1/0)</f>
        <v>#DIV/0!</v>
      </c>
      <c r="E928" s="29" t="e">
        <f>IF($A928=$C$2,runs!AU923,1/0)</f>
        <v>#DIV/0!</v>
      </c>
      <c r="F928" s="29" t="e">
        <f>IF($A928=$C$2,runs!AX923,1/0)</f>
        <v>#DIV/0!</v>
      </c>
      <c r="G928" s="29" t="e">
        <f>IF($A928=$C$2,runs!AY923,1/0)</f>
        <v>#DIV/0!</v>
      </c>
      <c r="H928" s="29" t="e">
        <f>IF($A928=$C$2,runs!O923/runs!M923,1/0)</f>
        <v>#DIV/0!</v>
      </c>
      <c r="I928" s="29" t="e">
        <f>IF($A928=$C$2,runs!AR923,1/0)</f>
        <v>#DIV/0!</v>
      </c>
    </row>
    <row r="929" spans="1:9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IF($A929=$C$2,runs!AT924,1/0)</f>
        <v>#DIV/0!</v>
      </c>
      <c r="E929" s="29" t="e">
        <f>IF($A929=$C$2,runs!AU924,1/0)</f>
        <v>#DIV/0!</v>
      </c>
      <c r="F929" s="29" t="e">
        <f>IF($A929=$C$2,runs!AX924,1/0)</f>
        <v>#DIV/0!</v>
      </c>
      <c r="G929" s="29" t="e">
        <f>IF($A929=$C$2,runs!AY924,1/0)</f>
        <v>#DIV/0!</v>
      </c>
      <c r="H929" s="29" t="e">
        <f>IF($A929=$C$2,runs!O924/runs!M924,1/0)</f>
        <v>#DIV/0!</v>
      </c>
      <c r="I929" s="29" t="e">
        <f>IF($A929=$C$2,runs!AR924,1/0)</f>
        <v>#DIV/0!</v>
      </c>
    </row>
    <row r="930" spans="1:9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IF($A930=$C$2,runs!AT925,1/0)</f>
        <v>#DIV/0!</v>
      </c>
      <c r="E930" s="29" t="e">
        <f>IF($A930=$C$2,runs!AU925,1/0)</f>
        <v>#DIV/0!</v>
      </c>
      <c r="F930" s="29" t="e">
        <f>IF($A930=$C$2,runs!AX925,1/0)</f>
        <v>#DIV/0!</v>
      </c>
      <c r="G930" s="29" t="e">
        <f>IF($A930=$C$2,runs!AY925,1/0)</f>
        <v>#DIV/0!</v>
      </c>
      <c r="H930" s="29" t="e">
        <f>IF($A930=$C$2,runs!O925/runs!M925,1/0)</f>
        <v>#DIV/0!</v>
      </c>
      <c r="I930" s="29" t="e">
        <f>IF($A930=$C$2,runs!AR925,1/0)</f>
        <v>#DIV/0!</v>
      </c>
    </row>
    <row r="931" spans="1:9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IF($A931=$C$2,runs!AT926,1/0)</f>
        <v>#DIV/0!</v>
      </c>
      <c r="E931" s="29" t="e">
        <f>IF($A931=$C$2,runs!AU926,1/0)</f>
        <v>#DIV/0!</v>
      </c>
      <c r="F931" s="29" t="e">
        <f>IF($A931=$C$2,runs!AX926,1/0)</f>
        <v>#DIV/0!</v>
      </c>
      <c r="G931" s="29" t="e">
        <f>IF($A931=$C$2,runs!AY926,1/0)</f>
        <v>#DIV/0!</v>
      </c>
      <c r="H931" s="29" t="e">
        <f>IF($A931=$C$2,runs!O926/runs!M926,1/0)</f>
        <v>#DIV/0!</v>
      </c>
      <c r="I931" s="29" t="e">
        <f>IF($A931=$C$2,runs!AR926,1/0)</f>
        <v>#DIV/0!</v>
      </c>
    </row>
    <row r="932" spans="1:9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IF($A932=$C$2,runs!AT927,1/0)</f>
        <v>#DIV/0!</v>
      </c>
      <c r="E932" s="29" t="e">
        <f>IF($A932=$C$2,runs!AU927,1/0)</f>
        <v>#DIV/0!</v>
      </c>
      <c r="F932" s="29" t="e">
        <f>IF($A932=$C$2,runs!AX927,1/0)</f>
        <v>#DIV/0!</v>
      </c>
      <c r="G932" s="29" t="e">
        <f>IF($A932=$C$2,runs!AY927,1/0)</f>
        <v>#DIV/0!</v>
      </c>
      <c r="H932" s="29" t="e">
        <f>IF($A932=$C$2,runs!O927/runs!M927,1/0)</f>
        <v>#DIV/0!</v>
      </c>
      <c r="I932" s="29" t="e">
        <f>IF($A932=$C$2,runs!AR927,1/0)</f>
        <v>#DIV/0!</v>
      </c>
    </row>
    <row r="933" spans="1:9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IF($A933=$C$2,runs!AT928,1/0)</f>
        <v>#DIV/0!</v>
      </c>
      <c r="E933" s="29" t="e">
        <f>IF($A933=$C$2,runs!AU928,1/0)</f>
        <v>#DIV/0!</v>
      </c>
      <c r="F933" s="29" t="e">
        <f>IF($A933=$C$2,runs!AX928,1/0)</f>
        <v>#DIV/0!</v>
      </c>
      <c r="G933" s="29" t="e">
        <f>IF($A933=$C$2,runs!AY928,1/0)</f>
        <v>#DIV/0!</v>
      </c>
      <c r="H933" s="29" t="e">
        <f>IF($A933=$C$2,runs!O928/runs!M928,1/0)</f>
        <v>#DIV/0!</v>
      </c>
      <c r="I933" s="29" t="e">
        <f>IF($A933=$C$2,runs!AR928,1/0)</f>
        <v>#DIV/0!</v>
      </c>
    </row>
    <row r="934" spans="1:9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IF($A934=$C$2,runs!AT929,1/0)</f>
        <v>#DIV/0!</v>
      </c>
      <c r="E934" s="29" t="e">
        <f>IF($A934=$C$2,runs!AU929,1/0)</f>
        <v>#DIV/0!</v>
      </c>
      <c r="F934" s="29" t="e">
        <f>IF($A934=$C$2,runs!AX929,1/0)</f>
        <v>#DIV/0!</v>
      </c>
      <c r="G934" s="29" t="e">
        <f>IF($A934=$C$2,runs!AY929,1/0)</f>
        <v>#DIV/0!</v>
      </c>
      <c r="H934" s="29" t="e">
        <f>IF($A934=$C$2,runs!O929/runs!M929,1/0)</f>
        <v>#DIV/0!</v>
      </c>
      <c r="I934" s="29" t="e">
        <f>IF($A934=$C$2,runs!AR929,1/0)</f>
        <v>#DIV/0!</v>
      </c>
    </row>
    <row r="935" spans="1:9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IF($A935=$C$2,runs!AT930,1/0)</f>
        <v>#DIV/0!</v>
      </c>
      <c r="E935" s="29" t="e">
        <f>IF($A935=$C$2,runs!AU930,1/0)</f>
        <v>#DIV/0!</v>
      </c>
      <c r="F935" s="29" t="e">
        <f>IF($A935=$C$2,runs!AX930,1/0)</f>
        <v>#DIV/0!</v>
      </c>
      <c r="G935" s="29" t="e">
        <f>IF($A935=$C$2,runs!AY930,1/0)</f>
        <v>#DIV/0!</v>
      </c>
      <c r="H935" s="29" t="e">
        <f>IF($A935=$C$2,runs!O930/runs!M930,1/0)</f>
        <v>#DIV/0!</v>
      </c>
      <c r="I935" s="29" t="e">
        <f>IF($A935=$C$2,runs!AR930,1/0)</f>
        <v>#DIV/0!</v>
      </c>
    </row>
    <row r="936" spans="1:9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IF($A936=$C$2,runs!AT931,1/0)</f>
        <v>#DIV/0!</v>
      </c>
      <c r="E936" s="29" t="e">
        <f>IF($A936=$C$2,runs!AU931,1/0)</f>
        <v>#DIV/0!</v>
      </c>
      <c r="F936" s="29" t="e">
        <f>IF($A936=$C$2,runs!AX931,1/0)</f>
        <v>#DIV/0!</v>
      </c>
      <c r="G936" s="29" t="e">
        <f>IF($A936=$C$2,runs!AY931,1/0)</f>
        <v>#DIV/0!</v>
      </c>
      <c r="H936" s="29" t="e">
        <f>IF($A936=$C$2,runs!O931/runs!M931,1/0)</f>
        <v>#DIV/0!</v>
      </c>
      <c r="I936" s="29" t="e">
        <f>IF($A936=$C$2,runs!AR931,1/0)</f>
        <v>#DIV/0!</v>
      </c>
    </row>
    <row r="937" spans="1:9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IF($A937=$C$2,runs!AT932,1/0)</f>
        <v>#DIV/0!</v>
      </c>
      <c r="E937" s="29" t="e">
        <f>IF($A937=$C$2,runs!AU932,1/0)</f>
        <v>#DIV/0!</v>
      </c>
      <c r="F937" s="29" t="e">
        <f>IF($A937=$C$2,runs!AX932,1/0)</f>
        <v>#DIV/0!</v>
      </c>
      <c r="G937" s="29" t="e">
        <f>IF($A937=$C$2,runs!AY932,1/0)</f>
        <v>#DIV/0!</v>
      </c>
      <c r="H937" s="29" t="e">
        <f>IF($A937=$C$2,runs!O932/runs!M932,1/0)</f>
        <v>#DIV/0!</v>
      </c>
      <c r="I937" s="29" t="e">
        <f>IF($A937=$C$2,runs!AR932,1/0)</f>
        <v>#DIV/0!</v>
      </c>
    </row>
    <row r="938" spans="1:9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IF($A938=$C$2,runs!AT933,1/0)</f>
        <v>#DIV/0!</v>
      </c>
      <c r="E938" s="29" t="e">
        <f>IF($A938=$C$2,runs!AU933,1/0)</f>
        <v>#DIV/0!</v>
      </c>
      <c r="F938" s="29" t="e">
        <f>IF($A938=$C$2,runs!AX933,1/0)</f>
        <v>#DIV/0!</v>
      </c>
      <c r="G938" s="29" t="e">
        <f>IF($A938=$C$2,runs!AY933,1/0)</f>
        <v>#DIV/0!</v>
      </c>
      <c r="H938" s="29" t="e">
        <f>IF($A938=$C$2,runs!O933/runs!M933,1/0)</f>
        <v>#DIV/0!</v>
      </c>
      <c r="I938" s="29" t="e">
        <f>IF($A938=$C$2,runs!AR933,1/0)</f>
        <v>#DIV/0!</v>
      </c>
    </row>
    <row r="939" spans="1:9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IF($A939=$C$2,runs!AT934,1/0)</f>
        <v>#DIV/0!</v>
      </c>
      <c r="E939" s="29" t="e">
        <f>IF($A939=$C$2,runs!AU934,1/0)</f>
        <v>#DIV/0!</v>
      </c>
      <c r="F939" s="29" t="e">
        <f>IF($A939=$C$2,runs!AX934,1/0)</f>
        <v>#DIV/0!</v>
      </c>
      <c r="G939" s="29" t="e">
        <f>IF($A939=$C$2,runs!AY934,1/0)</f>
        <v>#DIV/0!</v>
      </c>
      <c r="H939" s="29" t="e">
        <f>IF($A939=$C$2,runs!O934/runs!M934,1/0)</f>
        <v>#DIV/0!</v>
      </c>
      <c r="I939" s="29" t="e">
        <f>IF($A939=$C$2,runs!AR934,1/0)</f>
        <v>#DIV/0!</v>
      </c>
    </row>
    <row r="940" spans="1:9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IF($A940=$C$2,runs!AT935,1/0)</f>
        <v>#DIV/0!</v>
      </c>
      <c r="E940" s="29" t="e">
        <f>IF($A940=$C$2,runs!AU935,1/0)</f>
        <v>#DIV/0!</v>
      </c>
      <c r="F940" s="29" t="e">
        <f>IF($A940=$C$2,runs!AX935,1/0)</f>
        <v>#DIV/0!</v>
      </c>
      <c r="G940" s="29" t="e">
        <f>IF($A940=$C$2,runs!AY935,1/0)</f>
        <v>#DIV/0!</v>
      </c>
      <c r="H940" s="29" t="e">
        <f>IF($A940=$C$2,runs!O935/runs!M935,1/0)</f>
        <v>#DIV/0!</v>
      </c>
      <c r="I940" s="29" t="e">
        <f>IF($A940=$C$2,runs!AR935,1/0)</f>
        <v>#DIV/0!</v>
      </c>
    </row>
    <row r="941" spans="1:9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IF($A941=$C$2,runs!AT936,1/0)</f>
        <v>#DIV/0!</v>
      </c>
      <c r="E941" s="29" t="e">
        <f>IF($A941=$C$2,runs!AU936,1/0)</f>
        <v>#DIV/0!</v>
      </c>
      <c r="F941" s="29" t="e">
        <f>IF($A941=$C$2,runs!AX936,1/0)</f>
        <v>#DIV/0!</v>
      </c>
      <c r="G941" s="29" t="e">
        <f>IF($A941=$C$2,runs!AY936,1/0)</f>
        <v>#DIV/0!</v>
      </c>
      <c r="H941" s="29" t="e">
        <f>IF($A941=$C$2,runs!O936/runs!M936,1/0)</f>
        <v>#DIV/0!</v>
      </c>
      <c r="I941" s="29" t="e">
        <f>IF($A941=$C$2,runs!AR936,1/0)</f>
        <v>#DIV/0!</v>
      </c>
    </row>
    <row r="942" spans="1:9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IF($A942=$C$2,runs!AT937,1/0)</f>
        <v>#DIV/0!</v>
      </c>
      <c r="E942" s="29" t="e">
        <f>IF($A942=$C$2,runs!AU937,1/0)</f>
        <v>#DIV/0!</v>
      </c>
      <c r="F942" s="29" t="e">
        <f>IF($A942=$C$2,runs!AX937,1/0)</f>
        <v>#DIV/0!</v>
      </c>
      <c r="G942" s="29" t="e">
        <f>IF($A942=$C$2,runs!AY937,1/0)</f>
        <v>#DIV/0!</v>
      </c>
      <c r="H942" s="29" t="e">
        <f>IF($A942=$C$2,runs!O937/runs!M937,1/0)</f>
        <v>#DIV/0!</v>
      </c>
      <c r="I942" s="29" t="e">
        <f>IF($A942=$C$2,runs!AR937,1/0)</f>
        <v>#DIV/0!</v>
      </c>
    </row>
    <row r="943" spans="1:9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IF($A943=$C$2,runs!AT938,1/0)</f>
        <v>#DIV/0!</v>
      </c>
      <c r="E943" s="29" t="e">
        <f>IF($A943=$C$2,runs!AU938,1/0)</f>
        <v>#DIV/0!</v>
      </c>
      <c r="F943" s="29" t="e">
        <f>IF($A943=$C$2,runs!AX938,1/0)</f>
        <v>#DIV/0!</v>
      </c>
      <c r="G943" s="29" t="e">
        <f>IF($A943=$C$2,runs!AY938,1/0)</f>
        <v>#DIV/0!</v>
      </c>
      <c r="H943" s="29" t="e">
        <f>IF($A943=$C$2,runs!O938/runs!M938,1/0)</f>
        <v>#DIV/0!</v>
      </c>
      <c r="I943" s="29" t="e">
        <f>IF($A943=$C$2,runs!AR938,1/0)</f>
        <v>#DIV/0!</v>
      </c>
    </row>
    <row r="944" spans="1:9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IF($A944=$C$2,runs!AT939,1/0)</f>
        <v>#DIV/0!</v>
      </c>
      <c r="E944" s="29" t="e">
        <f>IF($A944=$C$2,runs!AU939,1/0)</f>
        <v>#DIV/0!</v>
      </c>
      <c r="F944" s="29" t="e">
        <f>IF($A944=$C$2,runs!AX939,1/0)</f>
        <v>#DIV/0!</v>
      </c>
      <c r="G944" s="29" t="e">
        <f>IF($A944=$C$2,runs!AY939,1/0)</f>
        <v>#DIV/0!</v>
      </c>
      <c r="H944" s="29" t="e">
        <f>IF($A944=$C$2,runs!O939/runs!M939,1/0)</f>
        <v>#DIV/0!</v>
      </c>
      <c r="I944" s="29" t="e">
        <f>IF($A944=$C$2,runs!AR939,1/0)</f>
        <v>#DIV/0!</v>
      </c>
    </row>
    <row r="945" spans="1:9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IF($A945=$C$2,runs!AT940,1/0)</f>
        <v>#DIV/0!</v>
      </c>
      <c r="E945" s="29" t="e">
        <f>IF($A945=$C$2,runs!AU940,1/0)</f>
        <v>#DIV/0!</v>
      </c>
      <c r="F945" s="29" t="e">
        <f>IF($A945=$C$2,runs!AX940,1/0)</f>
        <v>#DIV/0!</v>
      </c>
      <c r="G945" s="29" t="e">
        <f>IF($A945=$C$2,runs!AY940,1/0)</f>
        <v>#DIV/0!</v>
      </c>
      <c r="H945" s="29" t="e">
        <f>IF($A945=$C$2,runs!O940/runs!M940,1/0)</f>
        <v>#DIV/0!</v>
      </c>
      <c r="I945" s="29" t="e">
        <f>IF($A945=$C$2,runs!AR940,1/0)</f>
        <v>#DIV/0!</v>
      </c>
    </row>
    <row r="946" spans="1:9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IF($A946=$C$2,runs!AT941,1/0)</f>
        <v>#DIV/0!</v>
      </c>
      <c r="E946" s="29" t="e">
        <f>IF($A946=$C$2,runs!AU941,1/0)</f>
        <v>#DIV/0!</v>
      </c>
      <c r="F946" s="29" t="e">
        <f>IF($A946=$C$2,runs!AX941,1/0)</f>
        <v>#DIV/0!</v>
      </c>
      <c r="G946" s="29" t="e">
        <f>IF($A946=$C$2,runs!AY941,1/0)</f>
        <v>#DIV/0!</v>
      </c>
      <c r="H946" s="29" t="e">
        <f>IF($A946=$C$2,runs!O941/runs!M941,1/0)</f>
        <v>#DIV/0!</v>
      </c>
      <c r="I946" s="29" t="e">
        <f>IF($A946=$C$2,runs!AR941,1/0)</f>
        <v>#DIV/0!</v>
      </c>
    </row>
    <row r="947" spans="1:9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IF($A947=$C$2,runs!AT942,1/0)</f>
        <v>#DIV/0!</v>
      </c>
      <c r="E947" s="29" t="e">
        <f>IF($A947=$C$2,runs!AU942,1/0)</f>
        <v>#DIV/0!</v>
      </c>
      <c r="F947" s="29" t="e">
        <f>IF($A947=$C$2,runs!AX942,1/0)</f>
        <v>#DIV/0!</v>
      </c>
      <c r="G947" s="29" t="e">
        <f>IF($A947=$C$2,runs!AY942,1/0)</f>
        <v>#DIV/0!</v>
      </c>
      <c r="H947" s="29" t="e">
        <f>IF($A947=$C$2,runs!O942/runs!M942,1/0)</f>
        <v>#DIV/0!</v>
      </c>
      <c r="I947" s="29" t="e">
        <f>IF($A947=$C$2,runs!AR942,1/0)</f>
        <v>#DIV/0!</v>
      </c>
    </row>
    <row r="948" spans="1:9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IF($A948=$C$2,runs!AT943,1/0)</f>
        <v>#DIV/0!</v>
      </c>
      <c r="E948" s="29" t="e">
        <f>IF($A948=$C$2,runs!AU943,1/0)</f>
        <v>#DIV/0!</v>
      </c>
      <c r="F948" s="29" t="e">
        <f>IF($A948=$C$2,runs!AX943,1/0)</f>
        <v>#DIV/0!</v>
      </c>
      <c r="G948" s="29" t="e">
        <f>IF($A948=$C$2,runs!AY943,1/0)</f>
        <v>#DIV/0!</v>
      </c>
      <c r="H948" s="29" t="e">
        <f>IF($A948=$C$2,runs!O943/runs!M943,1/0)</f>
        <v>#DIV/0!</v>
      </c>
      <c r="I948" s="29" t="e">
        <f>IF($A948=$C$2,runs!AR943,1/0)</f>
        <v>#DIV/0!</v>
      </c>
    </row>
    <row r="949" spans="1:9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IF($A949=$C$2,runs!AT944,1/0)</f>
        <v>#DIV/0!</v>
      </c>
      <c r="E949" s="29" t="e">
        <f>IF($A949=$C$2,runs!AU944,1/0)</f>
        <v>#DIV/0!</v>
      </c>
      <c r="F949" s="29" t="e">
        <f>IF($A949=$C$2,runs!AX944,1/0)</f>
        <v>#DIV/0!</v>
      </c>
      <c r="G949" s="29" t="e">
        <f>IF($A949=$C$2,runs!AY944,1/0)</f>
        <v>#DIV/0!</v>
      </c>
      <c r="H949" s="29" t="e">
        <f>IF($A949=$C$2,runs!O944/runs!M944,1/0)</f>
        <v>#DIV/0!</v>
      </c>
      <c r="I949" s="29" t="e">
        <f>IF($A949=$C$2,runs!AR944,1/0)</f>
        <v>#DIV/0!</v>
      </c>
    </row>
    <row r="950" spans="1:9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IF($A950=$C$2,runs!AT945,1/0)</f>
        <v>#DIV/0!</v>
      </c>
      <c r="E950" s="29" t="e">
        <f>IF($A950=$C$2,runs!AU945,1/0)</f>
        <v>#DIV/0!</v>
      </c>
      <c r="F950" s="29" t="e">
        <f>IF($A950=$C$2,runs!AX945,1/0)</f>
        <v>#DIV/0!</v>
      </c>
      <c r="G950" s="29" t="e">
        <f>IF($A950=$C$2,runs!AY945,1/0)</f>
        <v>#DIV/0!</v>
      </c>
      <c r="H950" s="29" t="e">
        <f>IF($A950=$C$2,runs!O945/runs!M945,1/0)</f>
        <v>#DIV/0!</v>
      </c>
      <c r="I950" s="29" t="e">
        <f>IF($A950=$C$2,runs!AR945,1/0)</f>
        <v>#DIV/0!</v>
      </c>
    </row>
    <row r="951" spans="1:9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IF($A951=$C$2,runs!AT946,1/0)</f>
        <v>#DIV/0!</v>
      </c>
      <c r="E951" s="29" t="e">
        <f>IF($A951=$C$2,runs!AU946,1/0)</f>
        <v>#DIV/0!</v>
      </c>
      <c r="F951" s="29" t="e">
        <f>IF($A951=$C$2,runs!AX946,1/0)</f>
        <v>#DIV/0!</v>
      </c>
      <c r="G951" s="29" t="e">
        <f>IF($A951=$C$2,runs!AY946,1/0)</f>
        <v>#DIV/0!</v>
      </c>
      <c r="H951" s="29" t="e">
        <f>IF($A951=$C$2,runs!O946/runs!M946,1/0)</f>
        <v>#DIV/0!</v>
      </c>
      <c r="I951" s="29" t="e">
        <f>IF($A951=$C$2,runs!AR946,1/0)</f>
        <v>#DIV/0!</v>
      </c>
    </row>
    <row r="952" spans="1:9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IF($A952=$C$2,runs!AT947,1/0)</f>
        <v>#DIV/0!</v>
      </c>
      <c r="E952" s="29" t="e">
        <f>IF($A952=$C$2,runs!AU947,1/0)</f>
        <v>#DIV/0!</v>
      </c>
      <c r="F952" s="29" t="e">
        <f>IF($A952=$C$2,runs!AX947,1/0)</f>
        <v>#DIV/0!</v>
      </c>
      <c r="G952" s="29" t="e">
        <f>IF($A952=$C$2,runs!AY947,1/0)</f>
        <v>#DIV/0!</v>
      </c>
      <c r="H952" s="29" t="e">
        <f>IF($A952=$C$2,runs!O947/runs!M947,1/0)</f>
        <v>#DIV/0!</v>
      </c>
      <c r="I952" s="29" t="e">
        <f>IF($A952=$C$2,runs!AR947,1/0)</f>
        <v>#DIV/0!</v>
      </c>
    </row>
    <row r="953" spans="1:9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IF($A953=$C$2,runs!AT948,1/0)</f>
        <v>#DIV/0!</v>
      </c>
      <c r="E953" s="29" t="e">
        <f>IF($A953=$C$2,runs!AU948,1/0)</f>
        <v>#DIV/0!</v>
      </c>
      <c r="F953" s="29" t="e">
        <f>IF($A953=$C$2,runs!AX948,1/0)</f>
        <v>#DIV/0!</v>
      </c>
      <c r="G953" s="29" t="e">
        <f>IF($A953=$C$2,runs!AY948,1/0)</f>
        <v>#DIV/0!</v>
      </c>
      <c r="H953" s="29" t="e">
        <f>IF($A953=$C$2,runs!O948/runs!M948,1/0)</f>
        <v>#DIV/0!</v>
      </c>
      <c r="I953" s="29" t="e">
        <f>IF($A953=$C$2,runs!AR948,1/0)</f>
        <v>#DIV/0!</v>
      </c>
    </row>
    <row r="954" spans="1:9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IF($A954=$C$2,runs!AT949,1/0)</f>
        <v>#DIV/0!</v>
      </c>
      <c r="E954" s="29" t="e">
        <f>IF($A954=$C$2,runs!AU949,1/0)</f>
        <v>#DIV/0!</v>
      </c>
      <c r="F954" s="29" t="e">
        <f>IF($A954=$C$2,runs!AX949,1/0)</f>
        <v>#DIV/0!</v>
      </c>
      <c r="G954" s="29" t="e">
        <f>IF($A954=$C$2,runs!AY949,1/0)</f>
        <v>#DIV/0!</v>
      </c>
      <c r="H954" s="29" t="e">
        <f>IF($A954=$C$2,runs!O949/runs!M949,1/0)</f>
        <v>#DIV/0!</v>
      </c>
      <c r="I954" s="29" t="e">
        <f>IF($A954=$C$2,runs!AR949,1/0)</f>
        <v>#DIV/0!</v>
      </c>
    </row>
    <row r="955" spans="1:9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IF($A955=$C$2,runs!AT950,1/0)</f>
        <v>#DIV/0!</v>
      </c>
      <c r="E955" s="29" t="e">
        <f>IF($A955=$C$2,runs!AU950,1/0)</f>
        <v>#DIV/0!</v>
      </c>
      <c r="F955" s="29" t="e">
        <f>IF($A955=$C$2,runs!AX950,1/0)</f>
        <v>#DIV/0!</v>
      </c>
      <c r="G955" s="29" t="e">
        <f>IF($A955=$C$2,runs!AY950,1/0)</f>
        <v>#DIV/0!</v>
      </c>
      <c r="H955" s="29" t="e">
        <f>IF($A955=$C$2,runs!O950/runs!M950,1/0)</f>
        <v>#DIV/0!</v>
      </c>
      <c r="I955" s="29" t="e">
        <f>IF($A955=$C$2,runs!AR950,1/0)</f>
        <v>#DIV/0!</v>
      </c>
    </row>
    <row r="956" spans="1:9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IF($A956=$C$2,runs!AT951,1/0)</f>
        <v>#DIV/0!</v>
      </c>
      <c r="E956" s="29" t="e">
        <f>IF($A956=$C$2,runs!AU951,1/0)</f>
        <v>#DIV/0!</v>
      </c>
      <c r="F956" s="29" t="e">
        <f>IF($A956=$C$2,runs!AX951,1/0)</f>
        <v>#DIV/0!</v>
      </c>
      <c r="G956" s="29" t="e">
        <f>IF($A956=$C$2,runs!AY951,1/0)</f>
        <v>#DIV/0!</v>
      </c>
      <c r="H956" s="29" t="e">
        <f>IF($A956=$C$2,runs!O951/runs!M951,1/0)</f>
        <v>#DIV/0!</v>
      </c>
      <c r="I956" s="29" t="e">
        <f>IF($A956=$C$2,runs!AR951,1/0)</f>
        <v>#DIV/0!</v>
      </c>
    </row>
    <row r="957" spans="1:9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IF($A957=$C$2,runs!AT952,1/0)</f>
        <v>#DIV/0!</v>
      </c>
      <c r="E957" s="29" t="e">
        <f>IF($A957=$C$2,runs!AU952,1/0)</f>
        <v>#DIV/0!</v>
      </c>
      <c r="F957" s="29" t="e">
        <f>IF($A957=$C$2,runs!AX952,1/0)</f>
        <v>#DIV/0!</v>
      </c>
      <c r="G957" s="29" t="e">
        <f>IF($A957=$C$2,runs!AY952,1/0)</f>
        <v>#DIV/0!</v>
      </c>
      <c r="H957" s="29" t="e">
        <f>IF($A957=$C$2,runs!O952/runs!M952,1/0)</f>
        <v>#DIV/0!</v>
      </c>
      <c r="I957" s="29" t="e">
        <f>IF($A957=$C$2,runs!AR952,1/0)</f>
        <v>#DIV/0!</v>
      </c>
    </row>
    <row r="958" spans="1:9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IF($A958=$C$2,runs!AT953,1/0)</f>
        <v>#DIV/0!</v>
      </c>
      <c r="E958" s="29" t="e">
        <f>IF($A958=$C$2,runs!AU953,1/0)</f>
        <v>#DIV/0!</v>
      </c>
      <c r="F958" s="29" t="e">
        <f>IF($A958=$C$2,runs!AX953,1/0)</f>
        <v>#DIV/0!</v>
      </c>
      <c r="G958" s="29" t="e">
        <f>IF($A958=$C$2,runs!AY953,1/0)</f>
        <v>#DIV/0!</v>
      </c>
      <c r="H958" s="29" t="e">
        <f>IF($A958=$C$2,runs!O953/runs!M953,1/0)</f>
        <v>#DIV/0!</v>
      </c>
      <c r="I958" s="29" t="e">
        <f>IF($A958=$C$2,runs!AR953,1/0)</f>
        <v>#DIV/0!</v>
      </c>
    </row>
    <row r="959" spans="1:9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IF($A959=$C$2,runs!AT954,1/0)</f>
        <v>#DIV/0!</v>
      </c>
      <c r="E959" s="29" t="e">
        <f>IF($A959=$C$2,runs!AU954,1/0)</f>
        <v>#DIV/0!</v>
      </c>
      <c r="F959" s="29" t="e">
        <f>IF($A959=$C$2,runs!AX954,1/0)</f>
        <v>#DIV/0!</v>
      </c>
      <c r="G959" s="29" t="e">
        <f>IF($A959=$C$2,runs!AY954,1/0)</f>
        <v>#DIV/0!</v>
      </c>
      <c r="H959" s="29" t="e">
        <f>IF($A959=$C$2,runs!O954/runs!M954,1/0)</f>
        <v>#DIV/0!</v>
      </c>
      <c r="I959" s="29" t="e">
        <f>IF($A959=$C$2,runs!AR954,1/0)</f>
        <v>#DIV/0!</v>
      </c>
    </row>
    <row r="960" spans="1:9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IF($A960=$C$2,runs!AT955,1/0)</f>
        <v>#DIV/0!</v>
      </c>
      <c r="E960" s="29" t="e">
        <f>IF($A960=$C$2,runs!AU955,1/0)</f>
        <v>#DIV/0!</v>
      </c>
      <c r="F960" s="29" t="e">
        <f>IF($A960=$C$2,runs!AX955,1/0)</f>
        <v>#DIV/0!</v>
      </c>
      <c r="G960" s="29" t="e">
        <f>IF($A960=$C$2,runs!AY955,1/0)</f>
        <v>#DIV/0!</v>
      </c>
      <c r="H960" s="29" t="e">
        <f>IF($A960=$C$2,runs!O955/runs!M955,1/0)</f>
        <v>#DIV/0!</v>
      </c>
      <c r="I960" s="29" t="e">
        <f>IF($A960=$C$2,runs!AR955,1/0)</f>
        <v>#DIV/0!</v>
      </c>
    </row>
    <row r="961" spans="1:9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IF($A961=$C$2,runs!AT956,1/0)</f>
        <v>#DIV/0!</v>
      </c>
      <c r="E961" s="29" t="e">
        <f>IF($A961=$C$2,runs!AU956,1/0)</f>
        <v>#DIV/0!</v>
      </c>
      <c r="F961" s="29" t="e">
        <f>IF($A961=$C$2,runs!AX956,1/0)</f>
        <v>#DIV/0!</v>
      </c>
      <c r="G961" s="29" t="e">
        <f>IF($A961=$C$2,runs!AY956,1/0)</f>
        <v>#DIV/0!</v>
      </c>
      <c r="H961" s="29" t="e">
        <f>IF($A961=$C$2,runs!O956/runs!M956,1/0)</f>
        <v>#DIV/0!</v>
      </c>
      <c r="I961" s="29" t="e">
        <f>IF($A961=$C$2,runs!AR956,1/0)</f>
        <v>#DIV/0!</v>
      </c>
    </row>
    <row r="962" spans="1:9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IF($A962=$C$2,runs!AT957,1/0)</f>
        <v>#DIV/0!</v>
      </c>
      <c r="E962" s="29" t="e">
        <f>IF($A962=$C$2,runs!AU957,1/0)</f>
        <v>#DIV/0!</v>
      </c>
      <c r="F962" s="29" t="e">
        <f>IF($A962=$C$2,runs!AX957,1/0)</f>
        <v>#DIV/0!</v>
      </c>
      <c r="G962" s="29" t="e">
        <f>IF($A962=$C$2,runs!AY957,1/0)</f>
        <v>#DIV/0!</v>
      </c>
      <c r="H962" s="29" t="e">
        <f>IF($A962=$C$2,runs!O957/runs!M957,1/0)</f>
        <v>#DIV/0!</v>
      </c>
      <c r="I962" s="29" t="e">
        <f>IF($A962=$C$2,runs!AR957,1/0)</f>
        <v>#DIV/0!</v>
      </c>
    </row>
    <row r="963" spans="1:9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IF($A963=$C$2,runs!AT958,1/0)</f>
        <v>#DIV/0!</v>
      </c>
      <c r="E963" s="29" t="e">
        <f>IF($A963=$C$2,runs!AU958,1/0)</f>
        <v>#DIV/0!</v>
      </c>
      <c r="F963" s="29" t="e">
        <f>IF($A963=$C$2,runs!AX958,1/0)</f>
        <v>#DIV/0!</v>
      </c>
      <c r="G963" s="29" t="e">
        <f>IF($A963=$C$2,runs!AY958,1/0)</f>
        <v>#DIV/0!</v>
      </c>
      <c r="H963" s="29" t="e">
        <f>IF($A963=$C$2,runs!O958/runs!M958,1/0)</f>
        <v>#DIV/0!</v>
      </c>
      <c r="I963" s="29" t="e">
        <f>IF($A963=$C$2,runs!AR958,1/0)</f>
        <v>#DIV/0!</v>
      </c>
    </row>
    <row r="964" spans="1:9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IF($A964=$C$2,runs!AT959,1/0)</f>
        <v>#DIV/0!</v>
      </c>
      <c r="E964" s="29" t="e">
        <f>IF($A964=$C$2,runs!AU959,1/0)</f>
        <v>#DIV/0!</v>
      </c>
      <c r="F964" s="29" t="e">
        <f>IF($A964=$C$2,runs!AX959,1/0)</f>
        <v>#DIV/0!</v>
      </c>
      <c r="G964" s="29" t="e">
        <f>IF($A964=$C$2,runs!AY959,1/0)</f>
        <v>#DIV/0!</v>
      </c>
      <c r="H964" s="29" t="e">
        <f>IF($A964=$C$2,runs!O959/runs!M959,1/0)</f>
        <v>#DIV/0!</v>
      </c>
      <c r="I964" s="29" t="e">
        <f>IF($A964=$C$2,runs!AR959,1/0)</f>
        <v>#DIV/0!</v>
      </c>
    </row>
    <row r="965" spans="1:9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IF($A965=$C$2,runs!AT960,1/0)</f>
        <v>#DIV/0!</v>
      </c>
      <c r="E965" s="29" t="e">
        <f>IF($A965=$C$2,runs!AU960,1/0)</f>
        <v>#DIV/0!</v>
      </c>
      <c r="F965" s="29" t="e">
        <f>IF($A965=$C$2,runs!AX960,1/0)</f>
        <v>#DIV/0!</v>
      </c>
      <c r="G965" s="29" t="e">
        <f>IF($A965=$C$2,runs!AY960,1/0)</f>
        <v>#DIV/0!</v>
      </c>
      <c r="H965" s="29" t="e">
        <f>IF($A965=$C$2,runs!O960/runs!M960,1/0)</f>
        <v>#DIV/0!</v>
      </c>
      <c r="I965" s="29" t="e">
        <f>IF($A965=$C$2,runs!AR960,1/0)</f>
        <v>#DIV/0!</v>
      </c>
    </row>
    <row r="966" spans="1:9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IF($A966=$C$2,runs!AT961,1/0)</f>
        <v>#DIV/0!</v>
      </c>
      <c r="E966" s="29" t="e">
        <f>IF($A966=$C$2,runs!AU961,1/0)</f>
        <v>#DIV/0!</v>
      </c>
      <c r="F966" s="29" t="e">
        <f>IF($A966=$C$2,runs!AX961,1/0)</f>
        <v>#DIV/0!</v>
      </c>
      <c r="G966" s="29" t="e">
        <f>IF($A966=$C$2,runs!AY961,1/0)</f>
        <v>#DIV/0!</v>
      </c>
      <c r="H966" s="29" t="e">
        <f>IF($A966=$C$2,runs!O961/runs!M961,1/0)</f>
        <v>#DIV/0!</v>
      </c>
      <c r="I966" s="29" t="e">
        <f>IF($A966=$C$2,runs!AR961,1/0)</f>
        <v>#DIV/0!</v>
      </c>
    </row>
    <row r="967" spans="1:9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IF($A967=$C$2,runs!AT962,1/0)</f>
        <v>#DIV/0!</v>
      </c>
      <c r="E967" s="29" t="e">
        <f>IF($A967=$C$2,runs!AU962,1/0)</f>
        <v>#DIV/0!</v>
      </c>
      <c r="F967" s="29" t="e">
        <f>IF($A967=$C$2,runs!AX962,1/0)</f>
        <v>#DIV/0!</v>
      </c>
      <c r="G967" s="29" t="e">
        <f>IF($A967=$C$2,runs!AY962,1/0)</f>
        <v>#DIV/0!</v>
      </c>
      <c r="H967" s="29" t="e">
        <f>IF($A967=$C$2,runs!O962/runs!M962,1/0)</f>
        <v>#DIV/0!</v>
      </c>
      <c r="I967" s="29" t="e">
        <f>IF($A967=$C$2,runs!AR962,1/0)</f>
        <v>#DIV/0!</v>
      </c>
    </row>
    <row r="968" spans="1:9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IF($A968=$C$2,runs!AT963,1/0)</f>
        <v>#DIV/0!</v>
      </c>
      <c r="E968" s="29" t="e">
        <f>IF($A968=$C$2,runs!AU963,1/0)</f>
        <v>#DIV/0!</v>
      </c>
      <c r="F968" s="29" t="e">
        <f>IF($A968=$C$2,runs!AX963,1/0)</f>
        <v>#DIV/0!</v>
      </c>
      <c r="G968" s="29" t="e">
        <f>IF($A968=$C$2,runs!AY963,1/0)</f>
        <v>#DIV/0!</v>
      </c>
      <c r="H968" s="29" t="e">
        <f>IF($A968=$C$2,runs!O963/runs!M963,1/0)</f>
        <v>#DIV/0!</v>
      </c>
      <c r="I968" s="29" t="e">
        <f>IF($A968=$C$2,runs!AR963,1/0)</f>
        <v>#DIV/0!</v>
      </c>
    </row>
    <row r="969" spans="1:9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IF($A969=$C$2,runs!AT964,1/0)</f>
        <v>#DIV/0!</v>
      </c>
      <c r="E969" s="29" t="e">
        <f>IF($A969=$C$2,runs!AU964,1/0)</f>
        <v>#DIV/0!</v>
      </c>
      <c r="F969" s="29" t="e">
        <f>IF($A969=$C$2,runs!AX964,1/0)</f>
        <v>#DIV/0!</v>
      </c>
      <c r="G969" s="29" t="e">
        <f>IF($A969=$C$2,runs!AY964,1/0)</f>
        <v>#DIV/0!</v>
      </c>
      <c r="H969" s="29" t="e">
        <f>IF($A969=$C$2,runs!O964/runs!M964,1/0)</f>
        <v>#DIV/0!</v>
      </c>
      <c r="I969" s="29" t="e">
        <f>IF($A969=$C$2,runs!AR964,1/0)</f>
        <v>#DIV/0!</v>
      </c>
    </row>
    <row r="970" spans="1:9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IF($A970=$C$2,runs!AT965,1/0)</f>
        <v>#DIV/0!</v>
      </c>
      <c r="E970" s="29" t="e">
        <f>IF($A970=$C$2,runs!AU965,1/0)</f>
        <v>#DIV/0!</v>
      </c>
      <c r="F970" s="29" t="e">
        <f>IF($A970=$C$2,runs!AX965,1/0)</f>
        <v>#DIV/0!</v>
      </c>
      <c r="G970" s="29" t="e">
        <f>IF($A970=$C$2,runs!AY965,1/0)</f>
        <v>#DIV/0!</v>
      </c>
      <c r="H970" s="29" t="e">
        <f>IF($A970=$C$2,runs!O965/runs!M965,1/0)</f>
        <v>#DIV/0!</v>
      </c>
      <c r="I970" s="29" t="e">
        <f>IF($A970=$C$2,runs!AR965,1/0)</f>
        <v>#DIV/0!</v>
      </c>
    </row>
    <row r="971" spans="1:9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IF($A971=$C$2,runs!AT966,1/0)</f>
        <v>#DIV/0!</v>
      </c>
      <c r="E971" s="29" t="e">
        <f>IF($A971=$C$2,runs!AU966,1/0)</f>
        <v>#DIV/0!</v>
      </c>
      <c r="F971" s="29" t="e">
        <f>IF($A971=$C$2,runs!AX966,1/0)</f>
        <v>#DIV/0!</v>
      </c>
      <c r="G971" s="29" t="e">
        <f>IF($A971=$C$2,runs!AY966,1/0)</f>
        <v>#DIV/0!</v>
      </c>
      <c r="H971" s="29" t="e">
        <f>IF($A971=$C$2,runs!O966/runs!M966,1/0)</f>
        <v>#DIV/0!</v>
      </c>
      <c r="I971" s="29" t="e">
        <f>IF($A971=$C$2,runs!AR966,1/0)</f>
        <v>#DIV/0!</v>
      </c>
    </row>
    <row r="972" spans="1:9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IF($A972=$C$2,runs!AT967,1/0)</f>
        <v>#DIV/0!</v>
      </c>
      <c r="E972" s="29" t="e">
        <f>IF($A972=$C$2,runs!AU967,1/0)</f>
        <v>#DIV/0!</v>
      </c>
      <c r="F972" s="29" t="e">
        <f>IF($A972=$C$2,runs!AX967,1/0)</f>
        <v>#DIV/0!</v>
      </c>
      <c r="G972" s="29" t="e">
        <f>IF($A972=$C$2,runs!AY967,1/0)</f>
        <v>#DIV/0!</v>
      </c>
      <c r="H972" s="29" t="e">
        <f>IF($A972=$C$2,runs!O967/runs!M967,1/0)</f>
        <v>#DIV/0!</v>
      </c>
      <c r="I972" s="29" t="e">
        <f>IF($A972=$C$2,runs!AR967,1/0)</f>
        <v>#DIV/0!</v>
      </c>
    </row>
    <row r="973" spans="1:9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IF($A973=$C$2,runs!AT968,1/0)</f>
        <v>#DIV/0!</v>
      </c>
      <c r="E973" s="29" t="e">
        <f>IF($A973=$C$2,runs!AU968,1/0)</f>
        <v>#DIV/0!</v>
      </c>
      <c r="F973" s="29" t="e">
        <f>IF($A973=$C$2,runs!AX968,1/0)</f>
        <v>#DIV/0!</v>
      </c>
      <c r="G973" s="29" t="e">
        <f>IF($A973=$C$2,runs!AY968,1/0)</f>
        <v>#DIV/0!</v>
      </c>
      <c r="H973" s="29" t="e">
        <f>IF($A973=$C$2,runs!O968/runs!M968,1/0)</f>
        <v>#DIV/0!</v>
      </c>
      <c r="I973" s="29" t="e">
        <f>IF($A973=$C$2,runs!AR968,1/0)</f>
        <v>#DIV/0!</v>
      </c>
    </row>
    <row r="974" spans="1:9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IF($A974=$C$2,runs!AT969,1/0)</f>
        <v>#DIV/0!</v>
      </c>
      <c r="E974" s="29" t="e">
        <f>IF($A974=$C$2,runs!AU969,1/0)</f>
        <v>#DIV/0!</v>
      </c>
      <c r="F974" s="29" t="e">
        <f>IF($A974=$C$2,runs!AX969,1/0)</f>
        <v>#DIV/0!</v>
      </c>
      <c r="G974" s="29" t="e">
        <f>IF($A974=$C$2,runs!AY969,1/0)</f>
        <v>#DIV/0!</v>
      </c>
      <c r="H974" s="29" t="e">
        <f>IF($A974=$C$2,runs!O969/runs!M969,1/0)</f>
        <v>#DIV/0!</v>
      </c>
      <c r="I974" s="29" t="e">
        <f>IF($A974=$C$2,runs!AR969,1/0)</f>
        <v>#DIV/0!</v>
      </c>
    </row>
    <row r="975" spans="1:9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IF($A975=$C$2,runs!AT970,1/0)</f>
        <v>#DIV/0!</v>
      </c>
      <c r="E975" s="29" t="e">
        <f>IF($A975=$C$2,runs!AU970,1/0)</f>
        <v>#DIV/0!</v>
      </c>
      <c r="F975" s="29" t="e">
        <f>IF($A975=$C$2,runs!AX970,1/0)</f>
        <v>#DIV/0!</v>
      </c>
      <c r="G975" s="29" t="e">
        <f>IF($A975=$C$2,runs!AY970,1/0)</f>
        <v>#DIV/0!</v>
      </c>
      <c r="H975" s="29" t="e">
        <f>IF($A975=$C$2,runs!O970/runs!M970,1/0)</f>
        <v>#DIV/0!</v>
      </c>
      <c r="I975" s="29" t="e">
        <f>IF($A975=$C$2,runs!AR970,1/0)</f>
        <v>#DIV/0!</v>
      </c>
    </row>
    <row r="976" spans="1:9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IF($A976=$C$2,runs!AT971,1/0)</f>
        <v>#DIV/0!</v>
      </c>
      <c r="E976" s="29" t="e">
        <f>IF($A976=$C$2,runs!AU971,1/0)</f>
        <v>#DIV/0!</v>
      </c>
      <c r="F976" s="29" t="e">
        <f>IF($A976=$C$2,runs!AX971,1/0)</f>
        <v>#DIV/0!</v>
      </c>
      <c r="G976" s="29" t="e">
        <f>IF($A976=$C$2,runs!AY971,1/0)</f>
        <v>#DIV/0!</v>
      </c>
      <c r="H976" s="29" t="e">
        <f>IF($A976=$C$2,runs!O971/runs!M971,1/0)</f>
        <v>#DIV/0!</v>
      </c>
      <c r="I976" s="29" t="e">
        <f>IF($A976=$C$2,runs!AR971,1/0)</f>
        <v>#DIV/0!</v>
      </c>
    </row>
    <row r="977" spans="1:9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IF($A977=$C$2,runs!AT972,1/0)</f>
        <v>#DIV/0!</v>
      </c>
      <c r="E977" s="29" t="e">
        <f>IF($A977=$C$2,runs!AU972,1/0)</f>
        <v>#DIV/0!</v>
      </c>
      <c r="F977" s="29" t="e">
        <f>IF($A977=$C$2,runs!AX972,1/0)</f>
        <v>#DIV/0!</v>
      </c>
      <c r="G977" s="29" t="e">
        <f>IF($A977=$C$2,runs!AY972,1/0)</f>
        <v>#DIV/0!</v>
      </c>
      <c r="H977" s="29" t="e">
        <f>IF($A977=$C$2,runs!O972/runs!M972,1/0)</f>
        <v>#DIV/0!</v>
      </c>
      <c r="I977" s="29" t="e">
        <f>IF($A977=$C$2,runs!AR972,1/0)</f>
        <v>#DIV/0!</v>
      </c>
    </row>
    <row r="978" spans="1:9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IF($A978=$C$2,runs!AT973,1/0)</f>
        <v>#DIV/0!</v>
      </c>
      <c r="E978" s="29" t="e">
        <f>IF($A978=$C$2,runs!AU973,1/0)</f>
        <v>#DIV/0!</v>
      </c>
      <c r="F978" s="29" t="e">
        <f>IF($A978=$C$2,runs!AX973,1/0)</f>
        <v>#DIV/0!</v>
      </c>
      <c r="G978" s="29" t="e">
        <f>IF($A978=$C$2,runs!AY973,1/0)</f>
        <v>#DIV/0!</v>
      </c>
      <c r="H978" s="29" t="e">
        <f>IF($A978=$C$2,runs!O973/runs!M973,1/0)</f>
        <v>#DIV/0!</v>
      </c>
      <c r="I978" s="29" t="e">
        <f>IF($A978=$C$2,runs!AR973,1/0)</f>
        <v>#DIV/0!</v>
      </c>
    </row>
    <row r="979" spans="1:9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IF($A979=$C$2,runs!AT974,1/0)</f>
        <v>#DIV/0!</v>
      </c>
      <c r="E979" s="29" t="e">
        <f>IF($A979=$C$2,runs!AU974,1/0)</f>
        <v>#DIV/0!</v>
      </c>
      <c r="F979" s="29" t="e">
        <f>IF($A979=$C$2,runs!AX974,1/0)</f>
        <v>#DIV/0!</v>
      </c>
      <c r="G979" s="29" t="e">
        <f>IF($A979=$C$2,runs!AY974,1/0)</f>
        <v>#DIV/0!</v>
      </c>
      <c r="H979" s="29" t="e">
        <f>IF($A979=$C$2,runs!O974/runs!M974,1/0)</f>
        <v>#DIV/0!</v>
      </c>
      <c r="I979" s="29" t="e">
        <f>IF($A979=$C$2,runs!AR974,1/0)</f>
        <v>#DIV/0!</v>
      </c>
    </row>
    <row r="980" spans="1:9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IF($A980=$C$2,runs!AT975,1/0)</f>
        <v>#DIV/0!</v>
      </c>
      <c r="E980" s="29" t="e">
        <f>IF($A980=$C$2,runs!AU975,1/0)</f>
        <v>#DIV/0!</v>
      </c>
      <c r="F980" s="29" t="e">
        <f>IF($A980=$C$2,runs!AX975,1/0)</f>
        <v>#DIV/0!</v>
      </c>
      <c r="G980" s="29" t="e">
        <f>IF($A980=$C$2,runs!AY975,1/0)</f>
        <v>#DIV/0!</v>
      </c>
      <c r="H980" s="29" t="e">
        <f>IF($A980=$C$2,runs!O975/runs!M975,1/0)</f>
        <v>#DIV/0!</v>
      </c>
      <c r="I980" s="29" t="e">
        <f>IF($A980=$C$2,runs!AR975,1/0)</f>
        <v>#DIV/0!</v>
      </c>
    </row>
    <row r="981" spans="1:9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IF($A981=$C$2,runs!AT976,1/0)</f>
        <v>#DIV/0!</v>
      </c>
      <c r="E981" s="29" t="e">
        <f>IF($A981=$C$2,runs!AU976,1/0)</f>
        <v>#DIV/0!</v>
      </c>
      <c r="F981" s="29" t="e">
        <f>IF($A981=$C$2,runs!AX976,1/0)</f>
        <v>#DIV/0!</v>
      </c>
      <c r="G981" s="29" t="e">
        <f>IF($A981=$C$2,runs!AY976,1/0)</f>
        <v>#DIV/0!</v>
      </c>
      <c r="H981" s="29" t="e">
        <f>IF($A981=$C$2,runs!O976/runs!M976,1/0)</f>
        <v>#DIV/0!</v>
      </c>
      <c r="I981" s="29" t="e">
        <f>IF($A981=$C$2,runs!AR976,1/0)</f>
        <v>#DIV/0!</v>
      </c>
    </row>
    <row r="982" spans="1:9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IF($A982=$C$2,runs!AT977,1/0)</f>
        <v>#DIV/0!</v>
      </c>
      <c r="E982" s="29" t="e">
        <f>IF($A982=$C$2,runs!AU977,1/0)</f>
        <v>#DIV/0!</v>
      </c>
      <c r="F982" s="29" t="e">
        <f>IF($A982=$C$2,runs!AX977,1/0)</f>
        <v>#DIV/0!</v>
      </c>
      <c r="G982" s="29" t="e">
        <f>IF($A982=$C$2,runs!AY977,1/0)</f>
        <v>#DIV/0!</v>
      </c>
      <c r="H982" s="29" t="e">
        <f>IF($A982=$C$2,runs!O977/runs!M977,1/0)</f>
        <v>#DIV/0!</v>
      </c>
      <c r="I982" s="29" t="e">
        <f>IF($A982=$C$2,runs!AR977,1/0)</f>
        <v>#DIV/0!</v>
      </c>
    </row>
    <row r="983" spans="1:9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IF($A983=$C$2,runs!AT978,1/0)</f>
        <v>#DIV/0!</v>
      </c>
      <c r="E983" s="29" t="e">
        <f>IF($A983=$C$2,runs!AU978,1/0)</f>
        <v>#DIV/0!</v>
      </c>
      <c r="F983" s="29" t="e">
        <f>IF($A983=$C$2,runs!AX978,1/0)</f>
        <v>#DIV/0!</v>
      </c>
      <c r="G983" s="29" t="e">
        <f>IF($A983=$C$2,runs!AY978,1/0)</f>
        <v>#DIV/0!</v>
      </c>
      <c r="H983" s="29" t="e">
        <f>IF($A983=$C$2,runs!O978/runs!M978,1/0)</f>
        <v>#DIV/0!</v>
      </c>
      <c r="I983" s="29" t="e">
        <f>IF($A983=$C$2,runs!AR978,1/0)</f>
        <v>#DIV/0!</v>
      </c>
    </row>
    <row r="984" spans="1:9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IF($A984=$C$2,runs!AT979,1/0)</f>
        <v>#DIV/0!</v>
      </c>
      <c r="E984" s="29" t="e">
        <f>IF($A984=$C$2,runs!AU979,1/0)</f>
        <v>#DIV/0!</v>
      </c>
      <c r="F984" s="29" t="e">
        <f>IF($A984=$C$2,runs!AX979,1/0)</f>
        <v>#DIV/0!</v>
      </c>
      <c r="G984" s="29" t="e">
        <f>IF($A984=$C$2,runs!AY979,1/0)</f>
        <v>#DIV/0!</v>
      </c>
      <c r="H984" s="29" t="e">
        <f>IF($A984=$C$2,runs!O979/runs!M979,1/0)</f>
        <v>#DIV/0!</v>
      </c>
      <c r="I984" s="29" t="e">
        <f>IF($A984=$C$2,runs!AR979,1/0)</f>
        <v>#DIV/0!</v>
      </c>
    </row>
    <row r="985" spans="1:9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IF($A985=$C$2,runs!AT980,1/0)</f>
        <v>#DIV/0!</v>
      </c>
      <c r="E985" s="29" t="e">
        <f>IF($A985=$C$2,runs!AU980,1/0)</f>
        <v>#DIV/0!</v>
      </c>
      <c r="F985" s="29" t="e">
        <f>IF($A985=$C$2,runs!AX980,1/0)</f>
        <v>#DIV/0!</v>
      </c>
      <c r="G985" s="29" t="e">
        <f>IF($A985=$C$2,runs!AY980,1/0)</f>
        <v>#DIV/0!</v>
      </c>
      <c r="H985" s="29" t="e">
        <f>IF($A985=$C$2,runs!O980/runs!M980,1/0)</f>
        <v>#DIV/0!</v>
      </c>
      <c r="I985" s="29" t="e">
        <f>IF($A985=$C$2,runs!AR980,1/0)</f>
        <v>#DIV/0!</v>
      </c>
    </row>
    <row r="986" spans="1:9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IF($A986=$C$2,runs!AT981,1/0)</f>
        <v>#DIV/0!</v>
      </c>
      <c r="E986" s="29" t="e">
        <f>IF($A986=$C$2,runs!AU981,1/0)</f>
        <v>#DIV/0!</v>
      </c>
      <c r="F986" s="29" t="e">
        <f>IF($A986=$C$2,runs!AX981,1/0)</f>
        <v>#DIV/0!</v>
      </c>
      <c r="G986" s="29" t="e">
        <f>IF($A986=$C$2,runs!AY981,1/0)</f>
        <v>#DIV/0!</v>
      </c>
      <c r="H986" s="29" t="e">
        <f>IF($A986=$C$2,runs!O981/runs!M981,1/0)</f>
        <v>#DIV/0!</v>
      </c>
      <c r="I986" s="29" t="e">
        <f>IF($A986=$C$2,runs!AR981,1/0)</f>
        <v>#DIV/0!</v>
      </c>
    </row>
    <row r="987" spans="1:9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IF($A987=$C$2,runs!AT982,1/0)</f>
        <v>#DIV/0!</v>
      </c>
      <c r="E987" s="29" t="e">
        <f>IF($A987=$C$2,runs!AU982,1/0)</f>
        <v>#DIV/0!</v>
      </c>
      <c r="F987" s="29" t="e">
        <f>IF($A987=$C$2,runs!AX982,1/0)</f>
        <v>#DIV/0!</v>
      </c>
      <c r="G987" s="29" t="e">
        <f>IF($A987=$C$2,runs!AY982,1/0)</f>
        <v>#DIV/0!</v>
      </c>
      <c r="H987" s="29" t="e">
        <f>IF($A987=$C$2,runs!O982/runs!M982,1/0)</f>
        <v>#DIV/0!</v>
      </c>
      <c r="I987" s="29" t="e">
        <f>IF($A987=$C$2,runs!AR982,1/0)</f>
        <v>#DIV/0!</v>
      </c>
    </row>
    <row r="988" spans="1:9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IF($A988=$C$2,runs!AT983,1/0)</f>
        <v>#DIV/0!</v>
      </c>
      <c r="E988" s="29" t="e">
        <f>IF($A988=$C$2,runs!AU983,1/0)</f>
        <v>#DIV/0!</v>
      </c>
      <c r="F988" s="29" t="e">
        <f>IF($A988=$C$2,runs!AX983,1/0)</f>
        <v>#DIV/0!</v>
      </c>
      <c r="G988" s="29" t="e">
        <f>IF($A988=$C$2,runs!AY983,1/0)</f>
        <v>#DIV/0!</v>
      </c>
      <c r="H988" s="29" t="e">
        <f>IF($A988=$C$2,runs!O983/runs!M983,1/0)</f>
        <v>#DIV/0!</v>
      </c>
      <c r="I988" s="29" t="e">
        <f>IF($A988=$C$2,runs!AR983,1/0)</f>
        <v>#DIV/0!</v>
      </c>
    </row>
    <row r="989" spans="1:9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IF($A989=$C$2,runs!AT984,1/0)</f>
        <v>#DIV/0!</v>
      </c>
      <c r="E989" s="29" t="e">
        <f>IF($A989=$C$2,runs!AU984,1/0)</f>
        <v>#DIV/0!</v>
      </c>
      <c r="F989" s="29" t="e">
        <f>IF($A989=$C$2,runs!AX984,1/0)</f>
        <v>#DIV/0!</v>
      </c>
      <c r="G989" s="29" t="e">
        <f>IF($A989=$C$2,runs!AY984,1/0)</f>
        <v>#DIV/0!</v>
      </c>
      <c r="H989" s="29" t="e">
        <f>IF($A989=$C$2,runs!O984/runs!M984,1/0)</f>
        <v>#DIV/0!</v>
      </c>
      <c r="I989" s="29" t="e">
        <f>IF($A989=$C$2,runs!AR984,1/0)</f>
        <v>#DIV/0!</v>
      </c>
    </row>
    <row r="990" spans="1:9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IF($A990=$C$2,runs!AT985,1/0)</f>
        <v>#DIV/0!</v>
      </c>
      <c r="E990" s="29" t="e">
        <f>IF($A990=$C$2,runs!AU985,1/0)</f>
        <v>#DIV/0!</v>
      </c>
      <c r="F990" s="29" t="e">
        <f>IF($A990=$C$2,runs!AX985,1/0)</f>
        <v>#DIV/0!</v>
      </c>
      <c r="G990" s="29" t="e">
        <f>IF($A990=$C$2,runs!AY985,1/0)</f>
        <v>#DIV/0!</v>
      </c>
      <c r="H990" s="29" t="e">
        <f>IF($A990=$C$2,runs!O985/runs!M985,1/0)</f>
        <v>#DIV/0!</v>
      </c>
      <c r="I990" s="29" t="e">
        <f>IF($A990=$C$2,runs!AR985,1/0)</f>
        <v>#DIV/0!</v>
      </c>
    </row>
    <row r="991" spans="1:9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IF($A991=$C$2,runs!AT986,1/0)</f>
        <v>#DIV/0!</v>
      </c>
      <c r="E991" s="29" t="e">
        <f>IF($A991=$C$2,runs!AU986,1/0)</f>
        <v>#DIV/0!</v>
      </c>
      <c r="F991" s="29" t="e">
        <f>IF($A991=$C$2,runs!AX986,1/0)</f>
        <v>#DIV/0!</v>
      </c>
      <c r="G991" s="29" t="e">
        <f>IF($A991=$C$2,runs!AY986,1/0)</f>
        <v>#DIV/0!</v>
      </c>
      <c r="H991" s="29" t="e">
        <f>IF($A991=$C$2,runs!O986/runs!M986,1/0)</f>
        <v>#DIV/0!</v>
      </c>
      <c r="I991" s="29" t="e">
        <f>IF($A991=$C$2,runs!AR986,1/0)</f>
        <v>#DIV/0!</v>
      </c>
    </row>
    <row r="992" spans="1:9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IF($A992=$C$2,runs!AT987,1/0)</f>
        <v>#DIV/0!</v>
      </c>
      <c r="E992" s="29" t="e">
        <f>IF($A992=$C$2,runs!AU987,1/0)</f>
        <v>#DIV/0!</v>
      </c>
      <c r="F992" s="29" t="e">
        <f>IF($A992=$C$2,runs!AX987,1/0)</f>
        <v>#DIV/0!</v>
      </c>
      <c r="G992" s="29" t="e">
        <f>IF($A992=$C$2,runs!AY987,1/0)</f>
        <v>#DIV/0!</v>
      </c>
      <c r="H992" s="29" t="e">
        <f>IF($A992=$C$2,runs!O987/runs!M987,1/0)</f>
        <v>#DIV/0!</v>
      </c>
      <c r="I992" s="29" t="e">
        <f>IF($A992=$C$2,runs!AR987,1/0)</f>
        <v>#DIV/0!</v>
      </c>
    </row>
    <row r="993" spans="1:9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IF($A993=$C$2,runs!AT988,1/0)</f>
        <v>#DIV/0!</v>
      </c>
      <c r="E993" s="29" t="e">
        <f>IF($A993=$C$2,runs!AU988,1/0)</f>
        <v>#DIV/0!</v>
      </c>
      <c r="F993" s="29" t="e">
        <f>IF($A993=$C$2,runs!AX988,1/0)</f>
        <v>#DIV/0!</v>
      </c>
      <c r="G993" s="29" t="e">
        <f>IF($A993=$C$2,runs!AY988,1/0)</f>
        <v>#DIV/0!</v>
      </c>
      <c r="H993" s="29" t="e">
        <f>IF($A993=$C$2,runs!O988/runs!M988,1/0)</f>
        <v>#DIV/0!</v>
      </c>
      <c r="I993" s="29" t="e">
        <f>IF($A993=$C$2,runs!AR988,1/0)</f>
        <v>#DIV/0!</v>
      </c>
    </row>
    <row r="994" spans="1:9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IF($A994=$C$2,runs!AT989,1/0)</f>
        <v>#DIV/0!</v>
      </c>
      <c r="E994" s="29" t="e">
        <f>IF($A994=$C$2,runs!AU989,1/0)</f>
        <v>#DIV/0!</v>
      </c>
      <c r="F994" s="29" t="e">
        <f>IF($A994=$C$2,runs!AX989,1/0)</f>
        <v>#DIV/0!</v>
      </c>
      <c r="G994" s="29" t="e">
        <f>IF($A994=$C$2,runs!AY989,1/0)</f>
        <v>#DIV/0!</v>
      </c>
      <c r="H994" s="29" t="e">
        <f>IF($A994=$C$2,runs!O989/runs!M989,1/0)</f>
        <v>#DIV/0!</v>
      </c>
      <c r="I994" s="29" t="e">
        <f>IF($A994=$C$2,runs!AR989,1/0)</f>
        <v>#DIV/0!</v>
      </c>
    </row>
    <row r="995" spans="1:9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IF($A995=$C$2,runs!AT990,1/0)</f>
        <v>#DIV/0!</v>
      </c>
      <c r="E995" s="29" t="e">
        <f>IF($A995=$C$2,runs!AU990,1/0)</f>
        <v>#DIV/0!</v>
      </c>
      <c r="F995" s="29" t="e">
        <f>IF($A995=$C$2,runs!AX990,1/0)</f>
        <v>#DIV/0!</v>
      </c>
      <c r="G995" s="29" t="e">
        <f>IF($A995=$C$2,runs!AY990,1/0)</f>
        <v>#DIV/0!</v>
      </c>
      <c r="H995" s="29" t="e">
        <f>IF($A995=$C$2,runs!O990/runs!M990,1/0)</f>
        <v>#DIV/0!</v>
      </c>
      <c r="I995" s="29" t="e">
        <f>IF($A995=$C$2,runs!AR990,1/0)</f>
        <v>#DIV/0!</v>
      </c>
    </row>
    <row r="996" spans="1:9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IF($A996=$C$2,runs!AT991,1/0)</f>
        <v>#DIV/0!</v>
      </c>
      <c r="E996" s="29" t="e">
        <f>IF($A996=$C$2,runs!AU991,1/0)</f>
        <v>#DIV/0!</v>
      </c>
      <c r="F996" s="29" t="e">
        <f>IF($A996=$C$2,runs!AX991,1/0)</f>
        <v>#DIV/0!</v>
      </c>
      <c r="G996" s="29" t="e">
        <f>IF($A996=$C$2,runs!AY991,1/0)</f>
        <v>#DIV/0!</v>
      </c>
      <c r="H996" s="29" t="e">
        <f>IF($A996=$C$2,runs!O991/runs!M991,1/0)</f>
        <v>#DIV/0!</v>
      </c>
      <c r="I996" s="29" t="e">
        <f>IF($A996=$C$2,runs!AR991,1/0)</f>
        <v>#DIV/0!</v>
      </c>
    </row>
    <row r="997" spans="1:9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IF($A997=$C$2,runs!AT992,1/0)</f>
        <v>#DIV/0!</v>
      </c>
      <c r="E997" s="29" t="e">
        <f>IF($A997=$C$2,runs!AU992,1/0)</f>
        <v>#DIV/0!</v>
      </c>
      <c r="F997" s="29" t="e">
        <f>IF($A997=$C$2,runs!AX992,1/0)</f>
        <v>#DIV/0!</v>
      </c>
      <c r="G997" s="29" t="e">
        <f>IF($A997=$C$2,runs!AY992,1/0)</f>
        <v>#DIV/0!</v>
      </c>
      <c r="H997" s="29" t="e">
        <f>IF($A997=$C$2,runs!O992/runs!M992,1/0)</f>
        <v>#DIV/0!</v>
      </c>
      <c r="I997" s="29" t="e">
        <f>IF($A997=$C$2,runs!AR992,1/0)</f>
        <v>#DIV/0!</v>
      </c>
    </row>
    <row r="998" spans="1:9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IF($A998=$C$2,runs!AT993,1/0)</f>
        <v>#DIV/0!</v>
      </c>
      <c r="E998" s="29" t="e">
        <f>IF($A998=$C$2,runs!AU993,1/0)</f>
        <v>#DIV/0!</v>
      </c>
      <c r="F998" s="29" t="e">
        <f>IF($A998=$C$2,runs!AX993,1/0)</f>
        <v>#DIV/0!</v>
      </c>
      <c r="G998" s="29" t="e">
        <f>IF($A998=$C$2,runs!AY993,1/0)</f>
        <v>#DIV/0!</v>
      </c>
      <c r="H998" s="29" t="e">
        <f>IF($A998=$C$2,runs!O993/runs!M993,1/0)</f>
        <v>#DIV/0!</v>
      </c>
      <c r="I998" s="29" t="e">
        <f>IF($A998=$C$2,runs!AR993,1/0)</f>
        <v>#DIV/0!</v>
      </c>
    </row>
    <row r="999" spans="1:9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IF($A999=$C$2,runs!AT994,1/0)</f>
        <v>#DIV/0!</v>
      </c>
      <c r="E999" s="29" t="e">
        <f>IF($A999=$C$2,runs!AU994,1/0)</f>
        <v>#DIV/0!</v>
      </c>
      <c r="F999" s="29" t="e">
        <f>IF($A999=$C$2,runs!AX994,1/0)</f>
        <v>#DIV/0!</v>
      </c>
      <c r="G999" s="29" t="e">
        <f>IF($A999=$C$2,runs!AY994,1/0)</f>
        <v>#DIV/0!</v>
      </c>
      <c r="H999" s="29" t="e">
        <f>IF($A999=$C$2,runs!O994/runs!M994,1/0)</f>
        <v>#DIV/0!</v>
      </c>
      <c r="I999" s="29" t="e">
        <f>IF($A999=$C$2,runs!AR994,1/0)</f>
        <v>#DIV/0!</v>
      </c>
    </row>
    <row r="1000" spans="1:9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IF($A1000=$C$2,runs!AT995,1/0)</f>
        <v>#DIV/0!</v>
      </c>
      <c r="E1000" s="29" t="e">
        <f>IF($A1000=$C$2,runs!AU995,1/0)</f>
        <v>#DIV/0!</v>
      </c>
      <c r="F1000" s="29" t="e">
        <f>IF($A1000=$C$2,runs!AX995,1/0)</f>
        <v>#DIV/0!</v>
      </c>
      <c r="G1000" s="29" t="e">
        <f>IF($A1000=$C$2,runs!AY995,1/0)</f>
        <v>#DIV/0!</v>
      </c>
      <c r="H1000" s="29" t="e">
        <f>IF($A1000=$C$2,runs!O995/runs!M995,1/0)</f>
        <v>#DIV/0!</v>
      </c>
      <c r="I1000" s="29" t="e">
        <f>IF($A1000=$C$2,runs!AR995,1/0)</f>
        <v>#DIV/0!</v>
      </c>
    </row>
    <row r="1001" spans="1:9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IF($A1001=$C$2,runs!AT996,1/0)</f>
        <v>#DIV/0!</v>
      </c>
      <c r="E1001" s="29" t="e">
        <f>IF($A1001=$C$2,runs!AU996,1/0)</f>
        <v>#DIV/0!</v>
      </c>
      <c r="F1001" s="29" t="e">
        <f>IF($A1001=$C$2,runs!AX996,1/0)</f>
        <v>#DIV/0!</v>
      </c>
      <c r="G1001" s="29" t="e">
        <f>IF($A1001=$C$2,runs!AY996,1/0)</f>
        <v>#DIV/0!</v>
      </c>
      <c r="H1001" s="29" t="e">
        <f>IF($A1001=$C$2,runs!O996/runs!M996,1/0)</f>
        <v>#DIV/0!</v>
      </c>
      <c r="I1001" s="29" t="e">
        <f>IF($A1001=$C$2,runs!AR996,1/0)</f>
        <v>#DIV/0!</v>
      </c>
    </row>
    <row r="1002" spans="1:9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IF($A1002=$C$2,runs!AT997,1/0)</f>
        <v>#DIV/0!</v>
      </c>
      <c r="E1002" s="29" t="e">
        <f>IF($A1002=$C$2,runs!AU997,1/0)</f>
        <v>#DIV/0!</v>
      </c>
      <c r="F1002" s="29" t="e">
        <f>IF($A1002=$C$2,runs!AX997,1/0)</f>
        <v>#DIV/0!</v>
      </c>
      <c r="G1002" s="29" t="e">
        <f>IF($A1002=$C$2,runs!AY997,1/0)</f>
        <v>#DIV/0!</v>
      </c>
      <c r="H1002" s="29" t="e">
        <f>IF($A1002=$C$2,runs!O997/runs!M997,1/0)</f>
        <v>#DIV/0!</v>
      </c>
      <c r="I1002" s="29" t="e">
        <f>IF($A1002=$C$2,runs!AR997,1/0)</f>
        <v>#DIV/0!</v>
      </c>
    </row>
    <row r="1003" spans="1:9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IF($A1003=$C$2,runs!AT998,1/0)</f>
        <v>#DIV/0!</v>
      </c>
      <c r="E1003" s="29" t="e">
        <f>IF($A1003=$C$2,runs!AU998,1/0)</f>
        <v>#DIV/0!</v>
      </c>
      <c r="F1003" s="29" t="e">
        <f>IF($A1003=$C$2,runs!AX998,1/0)</f>
        <v>#DIV/0!</v>
      </c>
      <c r="G1003" s="29" t="e">
        <f>IF($A1003=$C$2,runs!AY998,1/0)</f>
        <v>#DIV/0!</v>
      </c>
      <c r="H1003" s="29" t="e">
        <f>IF($A1003=$C$2,runs!O998/runs!M998,1/0)</f>
        <v>#DIV/0!</v>
      </c>
      <c r="I1003" s="29" t="e">
        <f>IF($A1003=$C$2,runs!AR998,1/0)</f>
        <v>#DIV/0!</v>
      </c>
    </row>
    <row r="1004" spans="1:9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IF($A1004=$C$2,runs!AT999,1/0)</f>
        <v>#DIV/0!</v>
      </c>
      <c r="E1004" s="29" t="e">
        <f>IF($A1004=$C$2,runs!AU999,1/0)</f>
        <v>#DIV/0!</v>
      </c>
      <c r="F1004" s="29" t="e">
        <f>IF($A1004=$C$2,runs!AX999,1/0)</f>
        <v>#DIV/0!</v>
      </c>
      <c r="G1004" s="29" t="e">
        <f>IF($A1004=$C$2,runs!AY999,1/0)</f>
        <v>#DIV/0!</v>
      </c>
      <c r="H1004" s="29" t="e">
        <f>IF($A1004=$C$2,runs!O999/runs!M999,1/0)</f>
        <v>#DIV/0!</v>
      </c>
      <c r="I1004" s="29" t="e">
        <f>IF($A1004=$C$2,runs!AR999,1/0)</f>
        <v>#DIV/0!</v>
      </c>
    </row>
    <row r="1005" spans="1:9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IF($A1005=$C$2,runs!AT1000,1/0)</f>
        <v>#DIV/0!</v>
      </c>
      <c r="E1005" s="29" t="e">
        <f>IF($A1005=$C$2,runs!AU1000,1/0)</f>
        <v>#DIV/0!</v>
      </c>
      <c r="F1005" s="29" t="e">
        <f>IF($A1005=$C$2,runs!AX1000,1/0)</f>
        <v>#DIV/0!</v>
      </c>
      <c r="G1005" s="29" t="e">
        <f>IF($A1005=$C$2,runs!AY1000,1/0)</f>
        <v>#DIV/0!</v>
      </c>
      <c r="H1005" s="29" t="e">
        <f>IF($A1005=$C$2,runs!O1000/runs!M1000,1/0)</f>
        <v>#DIV/0!</v>
      </c>
      <c r="I1005" s="29" t="e">
        <f>IF($A1005=$C$2,runs!AR1000,1/0)</f>
        <v>#DIV/0!</v>
      </c>
    </row>
    <row r="1006" spans="1:9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IF($A1006=$C$2,runs!AT1001,1/0)</f>
        <v>#DIV/0!</v>
      </c>
      <c r="E1006" s="29" t="e">
        <f>IF($A1006=$C$2,runs!AU1001,1/0)</f>
        <v>#DIV/0!</v>
      </c>
      <c r="F1006" s="29" t="e">
        <f>IF($A1006=$C$2,runs!AX1001,1/0)</f>
        <v>#DIV/0!</v>
      </c>
      <c r="G1006" s="29" t="e">
        <f>IF($A1006=$C$2,runs!AY1001,1/0)</f>
        <v>#DIV/0!</v>
      </c>
      <c r="H1006" s="29" t="e">
        <f>IF($A1006=$C$2,runs!O1001/runs!M1001,1/0)</f>
        <v>#DIV/0!</v>
      </c>
      <c r="I1006" s="29" t="e">
        <f>IF($A1006=$C$2,runs!AR1001,1/0)</f>
        <v>#DIV/0!</v>
      </c>
    </row>
    <row r="1007" spans="1:9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IF($A1007=$C$2,runs!AT1002,1/0)</f>
        <v>#DIV/0!</v>
      </c>
      <c r="E1007" s="29" t="e">
        <f>IF($A1007=$C$2,runs!AU1002,1/0)</f>
        <v>#DIV/0!</v>
      </c>
      <c r="F1007" s="29" t="e">
        <f>IF($A1007=$C$2,runs!AX1002,1/0)</f>
        <v>#DIV/0!</v>
      </c>
      <c r="G1007" s="29" t="e">
        <f>IF($A1007=$C$2,runs!AY1002,1/0)</f>
        <v>#DIV/0!</v>
      </c>
      <c r="H1007" s="29" t="e">
        <f>IF($A1007=$C$2,runs!O1002/runs!M1002,1/0)</f>
        <v>#DIV/0!</v>
      </c>
      <c r="I1007" s="29" t="e">
        <f>IF($A1007=$C$2,runs!AR1002,1/0)</f>
        <v>#DIV/0!</v>
      </c>
    </row>
    <row r="1008" spans="1:9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IF($A1008=$C$2,runs!AT1003,1/0)</f>
        <v>#DIV/0!</v>
      </c>
      <c r="E1008" s="29" t="e">
        <f>IF($A1008=$C$2,runs!AU1003,1/0)</f>
        <v>#DIV/0!</v>
      </c>
      <c r="F1008" s="29" t="e">
        <f>IF($A1008=$C$2,runs!AX1003,1/0)</f>
        <v>#DIV/0!</v>
      </c>
      <c r="G1008" s="29" t="e">
        <f>IF($A1008=$C$2,runs!AY1003,1/0)</f>
        <v>#DIV/0!</v>
      </c>
      <c r="H1008" s="29" t="e">
        <f>IF($A1008=$C$2,runs!O1003/runs!M1003,1/0)</f>
        <v>#DIV/0!</v>
      </c>
      <c r="I1008" s="29" t="e">
        <f>IF($A1008=$C$2,runs!AR1003,1/0)</f>
        <v>#DIV/0!</v>
      </c>
    </row>
    <row r="1009" spans="1:9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IF($A1009=$C$2,runs!AT1004,1/0)</f>
        <v>#DIV/0!</v>
      </c>
      <c r="E1009" s="29" t="e">
        <f>IF($A1009=$C$2,runs!AU1004,1/0)</f>
        <v>#DIV/0!</v>
      </c>
      <c r="F1009" s="29" t="e">
        <f>IF($A1009=$C$2,runs!AX1004,1/0)</f>
        <v>#DIV/0!</v>
      </c>
      <c r="G1009" s="29" t="e">
        <f>IF($A1009=$C$2,runs!AY1004,1/0)</f>
        <v>#DIV/0!</v>
      </c>
      <c r="H1009" s="29" t="e">
        <f>IF($A1009=$C$2,runs!O1004/runs!M1004,1/0)</f>
        <v>#DIV/0!</v>
      </c>
      <c r="I1009" s="29" t="e">
        <f>IF($A1009=$C$2,runs!AR1004,1/0)</f>
        <v>#DIV/0!</v>
      </c>
    </row>
    <row r="1010" spans="1:9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IF($A1010=$C$2,runs!AT1005,1/0)</f>
        <v>#DIV/0!</v>
      </c>
      <c r="E1010" s="29" t="e">
        <f>IF($A1010=$C$2,runs!AU1005,1/0)</f>
        <v>#DIV/0!</v>
      </c>
      <c r="F1010" s="29" t="e">
        <f>IF($A1010=$C$2,runs!AX1005,1/0)</f>
        <v>#DIV/0!</v>
      </c>
      <c r="G1010" s="29" t="e">
        <f>IF($A1010=$C$2,runs!AY1005,1/0)</f>
        <v>#DIV/0!</v>
      </c>
      <c r="H1010" s="29" t="e">
        <f>IF($A1010=$C$2,runs!O1005/runs!M1005,1/0)</f>
        <v>#DIV/0!</v>
      </c>
      <c r="I1010" s="29" t="e">
        <f>IF($A1010=$C$2,runs!AR1005,1/0)</f>
        <v>#DIV/0!</v>
      </c>
    </row>
    <row r="1011" spans="1:9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IF($A1011=$C$2,runs!AT1006,1/0)</f>
        <v>#DIV/0!</v>
      </c>
      <c r="E1011" s="29" t="e">
        <f>IF($A1011=$C$2,runs!AU1006,1/0)</f>
        <v>#DIV/0!</v>
      </c>
      <c r="F1011" s="29" t="e">
        <f>IF($A1011=$C$2,runs!AX1006,1/0)</f>
        <v>#DIV/0!</v>
      </c>
      <c r="G1011" s="29" t="e">
        <f>IF($A1011=$C$2,runs!AY1006,1/0)</f>
        <v>#DIV/0!</v>
      </c>
      <c r="H1011" s="29" t="e">
        <f>IF($A1011=$C$2,runs!O1006/runs!M1006,1/0)</f>
        <v>#DIV/0!</v>
      </c>
      <c r="I1011" s="29" t="e">
        <f>IF($A1011=$C$2,runs!AR1006,1/0)</f>
        <v>#DIV/0!</v>
      </c>
    </row>
    <row r="1012" spans="1:9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IF($A1012=$C$2,runs!AT1007,1/0)</f>
        <v>#DIV/0!</v>
      </c>
      <c r="E1012" s="29" t="e">
        <f>IF($A1012=$C$2,runs!AU1007,1/0)</f>
        <v>#DIV/0!</v>
      </c>
      <c r="F1012" s="29" t="e">
        <f>IF($A1012=$C$2,runs!AX1007,1/0)</f>
        <v>#DIV/0!</v>
      </c>
      <c r="G1012" s="29" t="e">
        <f>IF($A1012=$C$2,runs!AY1007,1/0)</f>
        <v>#DIV/0!</v>
      </c>
      <c r="H1012" s="29" t="e">
        <f>IF($A1012=$C$2,runs!O1007/runs!M1007,1/0)</f>
        <v>#DIV/0!</v>
      </c>
      <c r="I1012" s="29" t="e">
        <f>IF($A1012=$C$2,runs!AR1007,1/0)</f>
        <v>#DIV/0!</v>
      </c>
    </row>
    <row r="1013" spans="1:9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IF($A1013=$C$2,runs!AT1008,1/0)</f>
        <v>#DIV/0!</v>
      </c>
      <c r="E1013" s="29" t="e">
        <f>IF($A1013=$C$2,runs!AU1008,1/0)</f>
        <v>#DIV/0!</v>
      </c>
      <c r="F1013" s="29" t="e">
        <f>IF($A1013=$C$2,runs!AX1008,1/0)</f>
        <v>#DIV/0!</v>
      </c>
      <c r="G1013" s="29" t="e">
        <f>IF($A1013=$C$2,runs!AY1008,1/0)</f>
        <v>#DIV/0!</v>
      </c>
      <c r="H1013" s="29" t="e">
        <f>IF($A1013=$C$2,runs!O1008/runs!M1008,1/0)</f>
        <v>#DIV/0!</v>
      </c>
      <c r="I1013" s="29" t="e">
        <f>IF($A1013=$C$2,runs!AR1008,1/0)</f>
        <v>#DIV/0!</v>
      </c>
    </row>
    <row r="1014" spans="1:9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IF($A1014=$C$2,runs!AT1009,1/0)</f>
        <v>#DIV/0!</v>
      </c>
      <c r="E1014" s="29" t="e">
        <f>IF($A1014=$C$2,runs!AU1009,1/0)</f>
        <v>#DIV/0!</v>
      </c>
      <c r="F1014" s="29" t="e">
        <f>IF($A1014=$C$2,runs!AX1009,1/0)</f>
        <v>#DIV/0!</v>
      </c>
      <c r="G1014" s="29" t="e">
        <f>IF($A1014=$C$2,runs!AY1009,1/0)</f>
        <v>#DIV/0!</v>
      </c>
      <c r="H1014" s="29" t="e">
        <f>IF($A1014=$C$2,runs!O1009/runs!M1009,1/0)</f>
        <v>#DIV/0!</v>
      </c>
      <c r="I1014" s="29" t="e">
        <f>IF($A1014=$C$2,runs!AR1009,1/0)</f>
        <v>#DIV/0!</v>
      </c>
    </row>
    <row r="1015" spans="1:9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IF($A1015=$C$2,runs!AT1010,1/0)</f>
        <v>#DIV/0!</v>
      </c>
      <c r="E1015" s="29" t="e">
        <f>IF($A1015=$C$2,runs!AU1010,1/0)</f>
        <v>#DIV/0!</v>
      </c>
      <c r="F1015" s="29" t="e">
        <f>IF($A1015=$C$2,runs!AX1010,1/0)</f>
        <v>#DIV/0!</v>
      </c>
      <c r="G1015" s="29" t="e">
        <f>IF($A1015=$C$2,runs!AY1010,1/0)</f>
        <v>#DIV/0!</v>
      </c>
      <c r="H1015" s="29" t="e">
        <f>IF($A1015=$C$2,runs!O1010/runs!M1010,1/0)</f>
        <v>#DIV/0!</v>
      </c>
      <c r="I1015" s="29" t="e">
        <f>IF($A1015=$C$2,runs!AR1010,1/0)</f>
        <v>#DIV/0!</v>
      </c>
    </row>
    <row r="1016" spans="1:9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IF($A1016=$C$2,runs!AT1011,1/0)</f>
        <v>#DIV/0!</v>
      </c>
      <c r="E1016" s="29" t="e">
        <f>IF($A1016=$C$2,runs!AU1011,1/0)</f>
        <v>#DIV/0!</v>
      </c>
      <c r="F1016" s="29" t="e">
        <f>IF($A1016=$C$2,runs!AX1011,1/0)</f>
        <v>#DIV/0!</v>
      </c>
      <c r="G1016" s="29" t="e">
        <f>IF($A1016=$C$2,runs!AY1011,1/0)</f>
        <v>#DIV/0!</v>
      </c>
      <c r="H1016" s="29" t="e">
        <f>IF($A1016=$C$2,runs!O1011/runs!M1011,1/0)</f>
        <v>#DIV/0!</v>
      </c>
      <c r="I1016" s="29" t="e">
        <f>IF($A1016=$C$2,runs!AR1011,1/0)</f>
        <v>#DIV/0!</v>
      </c>
    </row>
    <row r="1017" spans="1:9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IF($A1017=$C$2,runs!AT1012,1/0)</f>
        <v>#DIV/0!</v>
      </c>
      <c r="E1017" s="29" t="e">
        <f>IF($A1017=$C$2,runs!AU1012,1/0)</f>
        <v>#DIV/0!</v>
      </c>
      <c r="F1017" s="29" t="e">
        <f>IF($A1017=$C$2,runs!AX1012,1/0)</f>
        <v>#DIV/0!</v>
      </c>
      <c r="G1017" s="29" t="e">
        <f>IF($A1017=$C$2,runs!AY1012,1/0)</f>
        <v>#DIV/0!</v>
      </c>
      <c r="H1017" s="29" t="e">
        <f>IF($A1017=$C$2,runs!O1012/runs!M1012,1/0)</f>
        <v>#DIV/0!</v>
      </c>
      <c r="I1017" s="29" t="e">
        <f>IF($A1017=$C$2,runs!AR1012,1/0)</f>
        <v>#DIV/0!</v>
      </c>
    </row>
    <row r="1018" spans="1:9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IF($A1018=$C$2,runs!AT1013,1/0)</f>
        <v>#DIV/0!</v>
      </c>
      <c r="E1018" s="29" t="e">
        <f>IF($A1018=$C$2,runs!AU1013,1/0)</f>
        <v>#DIV/0!</v>
      </c>
      <c r="F1018" s="29" t="e">
        <f>IF($A1018=$C$2,runs!AX1013,1/0)</f>
        <v>#DIV/0!</v>
      </c>
      <c r="G1018" s="29" t="e">
        <f>IF($A1018=$C$2,runs!AY1013,1/0)</f>
        <v>#DIV/0!</v>
      </c>
      <c r="H1018" s="29" t="e">
        <f>IF($A1018=$C$2,runs!O1013/runs!M1013,1/0)</f>
        <v>#DIV/0!</v>
      </c>
      <c r="I1018" s="29" t="e">
        <f>IF($A1018=$C$2,runs!AR1013,1/0)</f>
        <v>#DIV/0!</v>
      </c>
    </row>
    <row r="1019" spans="1:9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IF($A1019=$C$2,runs!AT1014,1/0)</f>
        <v>#DIV/0!</v>
      </c>
      <c r="E1019" s="29" t="e">
        <f>IF($A1019=$C$2,runs!AU1014,1/0)</f>
        <v>#DIV/0!</v>
      </c>
      <c r="F1019" s="29" t="e">
        <f>IF($A1019=$C$2,runs!AX1014,1/0)</f>
        <v>#DIV/0!</v>
      </c>
      <c r="G1019" s="29" t="e">
        <f>IF($A1019=$C$2,runs!AY1014,1/0)</f>
        <v>#DIV/0!</v>
      </c>
      <c r="H1019" s="29" t="e">
        <f>IF($A1019=$C$2,runs!O1014/runs!M1014,1/0)</f>
        <v>#DIV/0!</v>
      </c>
      <c r="I1019" s="29" t="e">
        <f>IF($A1019=$C$2,runs!AR1014,1/0)</f>
        <v>#DIV/0!</v>
      </c>
    </row>
    <row r="1020" spans="1:9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IF($A1020=$C$2,runs!AT1015,1/0)</f>
        <v>#DIV/0!</v>
      </c>
      <c r="E1020" s="29" t="e">
        <f>IF($A1020=$C$2,runs!AU1015,1/0)</f>
        <v>#DIV/0!</v>
      </c>
      <c r="F1020" s="29" t="e">
        <f>IF($A1020=$C$2,runs!AX1015,1/0)</f>
        <v>#DIV/0!</v>
      </c>
      <c r="G1020" s="29" t="e">
        <f>IF($A1020=$C$2,runs!AY1015,1/0)</f>
        <v>#DIV/0!</v>
      </c>
      <c r="H1020" s="29" t="e">
        <f>IF($A1020=$C$2,runs!O1015/runs!M1015,1/0)</f>
        <v>#DIV/0!</v>
      </c>
      <c r="I1020" s="29" t="e">
        <f>IF($A1020=$C$2,runs!AR1015,1/0)</f>
        <v>#DIV/0!</v>
      </c>
    </row>
    <row r="1021" spans="1:9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IF($A1021=$C$2,runs!AT1016,1/0)</f>
        <v>#DIV/0!</v>
      </c>
      <c r="E1021" s="29" t="e">
        <f>IF($A1021=$C$2,runs!AU1016,1/0)</f>
        <v>#DIV/0!</v>
      </c>
      <c r="F1021" s="29" t="e">
        <f>IF($A1021=$C$2,runs!AX1016,1/0)</f>
        <v>#DIV/0!</v>
      </c>
      <c r="G1021" s="29" t="e">
        <f>IF($A1021=$C$2,runs!AY1016,1/0)</f>
        <v>#DIV/0!</v>
      </c>
      <c r="H1021" s="29" t="e">
        <f>IF($A1021=$C$2,runs!O1016/runs!M1016,1/0)</f>
        <v>#DIV/0!</v>
      </c>
      <c r="I1021" s="29" t="e">
        <f>IF($A1021=$C$2,runs!AR1016,1/0)</f>
        <v>#DIV/0!</v>
      </c>
    </row>
    <row r="1022" spans="1:9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IF($A1022=$C$2,runs!AT1017,1/0)</f>
        <v>#DIV/0!</v>
      </c>
      <c r="E1022" s="29" t="e">
        <f>IF($A1022=$C$2,runs!AU1017,1/0)</f>
        <v>#DIV/0!</v>
      </c>
      <c r="F1022" s="29" t="e">
        <f>IF($A1022=$C$2,runs!AX1017,1/0)</f>
        <v>#DIV/0!</v>
      </c>
      <c r="G1022" s="29" t="e">
        <f>IF($A1022=$C$2,runs!AY1017,1/0)</f>
        <v>#DIV/0!</v>
      </c>
      <c r="H1022" s="29" t="e">
        <f>IF($A1022=$C$2,runs!O1017/runs!M1017,1/0)</f>
        <v>#DIV/0!</v>
      </c>
      <c r="I1022" s="29" t="e">
        <f>IF($A1022=$C$2,runs!AR1017,1/0)</f>
        <v>#DIV/0!</v>
      </c>
    </row>
    <row r="1023" spans="1:9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IF($A1023=$C$2,runs!AT1018,1/0)</f>
        <v>#DIV/0!</v>
      </c>
      <c r="E1023" s="29" t="e">
        <f>IF($A1023=$C$2,runs!AU1018,1/0)</f>
        <v>#DIV/0!</v>
      </c>
      <c r="F1023" s="29" t="e">
        <f>IF($A1023=$C$2,runs!AX1018,1/0)</f>
        <v>#DIV/0!</v>
      </c>
      <c r="G1023" s="29" t="e">
        <f>IF($A1023=$C$2,runs!AY1018,1/0)</f>
        <v>#DIV/0!</v>
      </c>
      <c r="H1023" s="29" t="e">
        <f>IF($A1023=$C$2,runs!O1018/runs!M1018,1/0)</f>
        <v>#DIV/0!</v>
      </c>
      <c r="I1023" s="29" t="e">
        <f>IF($A1023=$C$2,runs!AR1018,1/0)</f>
        <v>#DIV/0!</v>
      </c>
    </row>
    <row r="1024" spans="1:9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IF($A1024=$C$2,runs!AT1019,1/0)</f>
        <v>#DIV/0!</v>
      </c>
      <c r="E1024" s="29" t="e">
        <f>IF($A1024=$C$2,runs!AU1019,1/0)</f>
        <v>#DIV/0!</v>
      </c>
      <c r="F1024" s="29" t="e">
        <f>IF($A1024=$C$2,runs!AX1019,1/0)</f>
        <v>#DIV/0!</v>
      </c>
      <c r="G1024" s="29" t="e">
        <f>IF($A1024=$C$2,runs!AY1019,1/0)</f>
        <v>#DIV/0!</v>
      </c>
      <c r="H1024" s="29" t="e">
        <f>IF($A1024=$C$2,runs!O1019/runs!M1019,1/0)</f>
        <v>#DIV/0!</v>
      </c>
      <c r="I1024" s="29" t="e">
        <f>IF($A1024=$C$2,runs!AR1019,1/0)</f>
        <v>#DIV/0!</v>
      </c>
    </row>
    <row r="1025" spans="1:9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IF($A1025=$C$2,runs!AT1020,1/0)</f>
        <v>#DIV/0!</v>
      </c>
      <c r="E1025" s="29" t="e">
        <f>IF($A1025=$C$2,runs!AU1020,1/0)</f>
        <v>#DIV/0!</v>
      </c>
      <c r="F1025" s="29" t="e">
        <f>IF($A1025=$C$2,runs!AX1020,1/0)</f>
        <v>#DIV/0!</v>
      </c>
      <c r="G1025" s="29" t="e">
        <f>IF($A1025=$C$2,runs!AY1020,1/0)</f>
        <v>#DIV/0!</v>
      </c>
      <c r="H1025" s="29" t="e">
        <f>IF($A1025=$C$2,runs!O1020/runs!M1020,1/0)</f>
        <v>#DIV/0!</v>
      </c>
      <c r="I1025" s="29" t="e">
        <f>IF($A1025=$C$2,runs!AR1020,1/0)</f>
        <v>#DIV/0!</v>
      </c>
    </row>
    <row r="1026" spans="1:9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IF($A1026=$C$2,runs!AT1021,1/0)</f>
        <v>#DIV/0!</v>
      </c>
      <c r="E1026" s="29" t="e">
        <f>IF($A1026=$C$2,runs!AU1021,1/0)</f>
        <v>#DIV/0!</v>
      </c>
      <c r="F1026" s="29" t="e">
        <f>IF($A1026=$C$2,runs!AX1021,1/0)</f>
        <v>#DIV/0!</v>
      </c>
      <c r="G1026" s="29" t="e">
        <f>IF($A1026=$C$2,runs!AY1021,1/0)</f>
        <v>#DIV/0!</v>
      </c>
      <c r="H1026" s="29" t="e">
        <f>IF($A1026=$C$2,runs!O1021/runs!M1021,1/0)</f>
        <v>#DIV/0!</v>
      </c>
      <c r="I1026" s="29" t="e">
        <f>IF($A1026=$C$2,runs!AR1021,1/0)</f>
        <v>#DIV/0!</v>
      </c>
    </row>
    <row r="1027" spans="1:9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IF($A1027=$C$2,runs!AT1022,1/0)</f>
        <v>#DIV/0!</v>
      </c>
      <c r="E1027" s="29" t="e">
        <f>IF($A1027=$C$2,runs!AU1022,1/0)</f>
        <v>#DIV/0!</v>
      </c>
      <c r="F1027" s="29" t="e">
        <f>IF($A1027=$C$2,runs!AX1022,1/0)</f>
        <v>#DIV/0!</v>
      </c>
      <c r="G1027" s="29" t="e">
        <f>IF($A1027=$C$2,runs!AY1022,1/0)</f>
        <v>#DIV/0!</v>
      </c>
      <c r="H1027" s="29" t="e">
        <f>IF($A1027=$C$2,runs!O1022/runs!M1022,1/0)</f>
        <v>#DIV/0!</v>
      </c>
      <c r="I1027" s="29" t="e">
        <f>IF($A1027=$C$2,runs!AR1022,1/0)</f>
        <v>#DIV/0!</v>
      </c>
    </row>
    <row r="1028" spans="1:9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IF($A1028=$C$2,runs!AT1023,1/0)</f>
        <v>#DIV/0!</v>
      </c>
      <c r="E1028" s="29" t="e">
        <f>IF($A1028=$C$2,runs!AU1023,1/0)</f>
        <v>#DIV/0!</v>
      </c>
      <c r="F1028" s="29" t="e">
        <f>IF($A1028=$C$2,runs!AX1023,1/0)</f>
        <v>#DIV/0!</v>
      </c>
      <c r="G1028" s="29" t="e">
        <f>IF($A1028=$C$2,runs!AY1023,1/0)</f>
        <v>#DIV/0!</v>
      </c>
      <c r="H1028" s="29" t="e">
        <f>IF($A1028=$C$2,runs!O1023/runs!M1023,1/0)</f>
        <v>#DIV/0!</v>
      </c>
      <c r="I1028" s="29" t="e">
        <f>IF($A1028=$C$2,runs!AR1023,1/0)</f>
        <v>#DIV/0!</v>
      </c>
    </row>
    <row r="1029" spans="1:9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IF($A1029=$C$2,runs!AT1024,1/0)</f>
        <v>#DIV/0!</v>
      </c>
      <c r="E1029" s="29" t="e">
        <f>IF($A1029=$C$2,runs!AU1024,1/0)</f>
        <v>#DIV/0!</v>
      </c>
      <c r="F1029" s="29" t="e">
        <f>IF($A1029=$C$2,runs!AX1024,1/0)</f>
        <v>#DIV/0!</v>
      </c>
      <c r="G1029" s="29" t="e">
        <f>IF($A1029=$C$2,runs!AY1024,1/0)</f>
        <v>#DIV/0!</v>
      </c>
      <c r="H1029" s="29" t="e">
        <f>IF($A1029=$C$2,runs!O1024/runs!M1024,1/0)</f>
        <v>#DIV/0!</v>
      </c>
      <c r="I1029" s="29" t="e">
        <f>IF($A1029=$C$2,runs!AR1024,1/0)</f>
        <v>#DIV/0!</v>
      </c>
    </row>
    <row r="1030" spans="1:9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IF($A1030=$C$2,runs!AT1025,1/0)</f>
        <v>#DIV/0!</v>
      </c>
      <c r="E1030" s="29" t="e">
        <f>IF($A1030=$C$2,runs!AU1025,1/0)</f>
        <v>#DIV/0!</v>
      </c>
      <c r="F1030" s="29" t="e">
        <f>IF($A1030=$C$2,runs!AX1025,1/0)</f>
        <v>#DIV/0!</v>
      </c>
      <c r="G1030" s="29" t="e">
        <f>IF($A1030=$C$2,runs!AY1025,1/0)</f>
        <v>#DIV/0!</v>
      </c>
      <c r="H1030" s="29" t="e">
        <f>IF($A1030=$C$2,runs!O1025/runs!M1025,1/0)</f>
        <v>#DIV/0!</v>
      </c>
      <c r="I1030" s="29" t="e">
        <f>IF($A1030=$C$2,runs!AR1025,1/0)</f>
        <v>#DIV/0!</v>
      </c>
    </row>
    <row r="1031" spans="1:9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IF($A1031=$C$2,runs!AT1026,1/0)</f>
        <v>#DIV/0!</v>
      </c>
      <c r="E1031" s="29" t="e">
        <f>IF($A1031=$C$2,runs!AU1026,1/0)</f>
        <v>#DIV/0!</v>
      </c>
      <c r="F1031" s="29" t="e">
        <f>IF($A1031=$C$2,runs!AX1026,1/0)</f>
        <v>#DIV/0!</v>
      </c>
      <c r="G1031" s="29" t="e">
        <f>IF($A1031=$C$2,runs!AY1026,1/0)</f>
        <v>#DIV/0!</v>
      </c>
      <c r="H1031" s="29" t="e">
        <f>IF($A1031=$C$2,runs!O1026/runs!M1026,1/0)</f>
        <v>#DIV/0!</v>
      </c>
      <c r="I1031" s="29" t="e">
        <f>IF($A1031=$C$2,runs!AR1026,1/0)</f>
        <v>#DIV/0!</v>
      </c>
    </row>
    <row r="1032" spans="1:9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IF($A1032=$C$2,runs!AT1027,1/0)</f>
        <v>#DIV/0!</v>
      </c>
      <c r="E1032" s="29" t="e">
        <f>IF($A1032=$C$2,runs!AU1027,1/0)</f>
        <v>#DIV/0!</v>
      </c>
      <c r="F1032" s="29" t="e">
        <f>IF($A1032=$C$2,runs!AX1027,1/0)</f>
        <v>#DIV/0!</v>
      </c>
      <c r="G1032" s="29" t="e">
        <f>IF($A1032=$C$2,runs!AY1027,1/0)</f>
        <v>#DIV/0!</v>
      </c>
      <c r="H1032" s="29" t="e">
        <f>IF($A1032=$C$2,runs!O1027/runs!M1027,1/0)</f>
        <v>#DIV/0!</v>
      </c>
      <c r="I1032" s="29" t="e">
        <f>IF($A1032=$C$2,runs!AR1027,1/0)</f>
        <v>#DIV/0!</v>
      </c>
    </row>
    <row r="1033" spans="1:9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IF($A1033=$C$2,runs!AT1028,1/0)</f>
        <v>#DIV/0!</v>
      </c>
      <c r="E1033" s="29" t="e">
        <f>IF($A1033=$C$2,runs!AU1028,1/0)</f>
        <v>#DIV/0!</v>
      </c>
      <c r="F1033" s="29" t="e">
        <f>IF($A1033=$C$2,runs!AX1028,1/0)</f>
        <v>#DIV/0!</v>
      </c>
      <c r="G1033" s="29" t="e">
        <f>IF($A1033=$C$2,runs!AY1028,1/0)</f>
        <v>#DIV/0!</v>
      </c>
      <c r="H1033" s="29" t="e">
        <f>IF($A1033=$C$2,runs!O1028/runs!M1028,1/0)</f>
        <v>#DIV/0!</v>
      </c>
      <c r="I1033" s="29" t="e">
        <f>IF($A1033=$C$2,runs!AR1028,1/0)</f>
        <v>#DIV/0!</v>
      </c>
    </row>
    <row r="1034" spans="1:9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IF($A1034=$C$2,runs!AT1029,1/0)</f>
        <v>#DIV/0!</v>
      </c>
      <c r="E1034" s="29" t="e">
        <f>IF($A1034=$C$2,runs!AU1029,1/0)</f>
        <v>#DIV/0!</v>
      </c>
      <c r="F1034" s="29" t="e">
        <f>IF($A1034=$C$2,runs!AX1029,1/0)</f>
        <v>#DIV/0!</v>
      </c>
      <c r="G1034" s="29" t="e">
        <f>IF($A1034=$C$2,runs!AY1029,1/0)</f>
        <v>#DIV/0!</v>
      </c>
      <c r="H1034" s="29" t="e">
        <f>IF($A1034=$C$2,runs!O1029/runs!M1029,1/0)</f>
        <v>#DIV/0!</v>
      </c>
      <c r="I1034" s="29" t="e">
        <f>IF($A1034=$C$2,runs!AR1029,1/0)</f>
        <v>#DIV/0!</v>
      </c>
    </row>
    <row r="1035" spans="1:9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IF($A1035=$C$2,runs!AT1030,1/0)</f>
        <v>#DIV/0!</v>
      </c>
      <c r="E1035" s="29" t="e">
        <f>IF($A1035=$C$2,runs!AU1030,1/0)</f>
        <v>#DIV/0!</v>
      </c>
      <c r="F1035" s="29" t="e">
        <f>IF($A1035=$C$2,runs!AX1030,1/0)</f>
        <v>#DIV/0!</v>
      </c>
      <c r="G1035" s="29" t="e">
        <f>IF($A1035=$C$2,runs!AY1030,1/0)</f>
        <v>#DIV/0!</v>
      </c>
      <c r="H1035" s="29" t="e">
        <f>IF($A1035=$C$2,runs!O1030/runs!M1030,1/0)</f>
        <v>#DIV/0!</v>
      </c>
      <c r="I1035" s="29" t="e">
        <f>IF($A1035=$C$2,runs!AR1030,1/0)</f>
        <v>#DIV/0!</v>
      </c>
    </row>
    <row r="1036" spans="1:9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IF($A1036=$C$2,runs!AT1031,1/0)</f>
        <v>#DIV/0!</v>
      </c>
      <c r="E1036" s="29" t="e">
        <f>IF($A1036=$C$2,runs!AU1031,1/0)</f>
        <v>#DIV/0!</v>
      </c>
      <c r="F1036" s="29" t="e">
        <f>IF($A1036=$C$2,runs!AX1031,1/0)</f>
        <v>#DIV/0!</v>
      </c>
      <c r="G1036" s="29" t="e">
        <f>IF($A1036=$C$2,runs!AY1031,1/0)</f>
        <v>#DIV/0!</v>
      </c>
      <c r="H1036" s="29" t="e">
        <f>IF($A1036=$C$2,runs!O1031/runs!M1031,1/0)</f>
        <v>#DIV/0!</v>
      </c>
      <c r="I1036" s="29" t="e">
        <f>IF($A1036=$C$2,runs!AR1031,1/0)</f>
        <v>#DIV/0!</v>
      </c>
    </row>
    <row r="1037" spans="1:9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IF($A1037=$C$2,runs!AT1032,1/0)</f>
        <v>#DIV/0!</v>
      </c>
      <c r="E1037" s="29" t="e">
        <f>IF($A1037=$C$2,runs!AU1032,1/0)</f>
        <v>#DIV/0!</v>
      </c>
      <c r="F1037" s="29" t="e">
        <f>IF($A1037=$C$2,runs!AX1032,1/0)</f>
        <v>#DIV/0!</v>
      </c>
      <c r="G1037" s="29" t="e">
        <f>IF($A1037=$C$2,runs!AY1032,1/0)</f>
        <v>#DIV/0!</v>
      </c>
      <c r="H1037" s="29" t="e">
        <f>IF($A1037=$C$2,runs!O1032/runs!M1032,1/0)</f>
        <v>#DIV/0!</v>
      </c>
      <c r="I1037" s="29" t="e">
        <f>IF($A1037=$C$2,runs!AR1032,1/0)</f>
        <v>#DIV/0!</v>
      </c>
    </row>
    <row r="1038" spans="1:9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IF($A1038=$C$2,runs!AT1033,1/0)</f>
        <v>#DIV/0!</v>
      </c>
      <c r="E1038" s="29" t="e">
        <f>IF($A1038=$C$2,runs!AU1033,1/0)</f>
        <v>#DIV/0!</v>
      </c>
      <c r="F1038" s="29" t="e">
        <f>IF($A1038=$C$2,runs!AX1033,1/0)</f>
        <v>#DIV/0!</v>
      </c>
      <c r="G1038" s="29" t="e">
        <f>IF($A1038=$C$2,runs!AY1033,1/0)</f>
        <v>#DIV/0!</v>
      </c>
      <c r="H1038" s="29" t="e">
        <f>IF($A1038=$C$2,runs!O1033/runs!M1033,1/0)</f>
        <v>#DIV/0!</v>
      </c>
      <c r="I1038" s="29" t="e">
        <f>IF($A1038=$C$2,runs!AR1033,1/0)</f>
        <v>#DIV/0!</v>
      </c>
    </row>
    <row r="1039" spans="1:9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IF($A1039=$C$2,runs!AT1034,1/0)</f>
        <v>#DIV/0!</v>
      </c>
      <c r="E1039" s="29" t="e">
        <f>IF($A1039=$C$2,runs!AU1034,1/0)</f>
        <v>#DIV/0!</v>
      </c>
      <c r="F1039" s="29" t="e">
        <f>IF($A1039=$C$2,runs!AX1034,1/0)</f>
        <v>#DIV/0!</v>
      </c>
      <c r="G1039" s="29" t="e">
        <f>IF($A1039=$C$2,runs!AY1034,1/0)</f>
        <v>#DIV/0!</v>
      </c>
      <c r="H1039" s="29" t="e">
        <f>IF($A1039=$C$2,runs!O1034/runs!M1034,1/0)</f>
        <v>#DIV/0!</v>
      </c>
      <c r="I1039" s="29" t="e">
        <f>IF($A1039=$C$2,runs!AR1034,1/0)</f>
        <v>#DIV/0!</v>
      </c>
    </row>
    <row r="1040" spans="1:9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IF($A1040=$C$2,runs!AT1035,1/0)</f>
        <v>#DIV/0!</v>
      </c>
      <c r="E1040" s="29" t="e">
        <f>IF($A1040=$C$2,runs!AU1035,1/0)</f>
        <v>#DIV/0!</v>
      </c>
      <c r="F1040" s="29" t="e">
        <f>IF($A1040=$C$2,runs!AX1035,1/0)</f>
        <v>#DIV/0!</v>
      </c>
      <c r="G1040" s="29" t="e">
        <f>IF($A1040=$C$2,runs!AY1035,1/0)</f>
        <v>#DIV/0!</v>
      </c>
      <c r="H1040" s="29" t="e">
        <f>IF($A1040=$C$2,runs!O1035/runs!M1035,1/0)</f>
        <v>#DIV/0!</v>
      </c>
      <c r="I1040" s="29" t="e">
        <f>IF($A1040=$C$2,runs!AR1035,1/0)</f>
        <v>#DIV/0!</v>
      </c>
    </row>
    <row r="1041" spans="1:9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IF($A1041=$C$2,runs!AT1036,1/0)</f>
        <v>#DIV/0!</v>
      </c>
      <c r="E1041" s="29" t="e">
        <f>IF($A1041=$C$2,runs!AU1036,1/0)</f>
        <v>#DIV/0!</v>
      </c>
      <c r="F1041" s="29" t="e">
        <f>IF($A1041=$C$2,runs!AX1036,1/0)</f>
        <v>#DIV/0!</v>
      </c>
      <c r="G1041" s="29" t="e">
        <f>IF($A1041=$C$2,runs!AY1036,1/0)</f>
        <v>#DIV/0!</v>
      </c>
      <c r="H1041" s="29" t="e">
        <f>IF($A1041=$C$2,runs!O1036/runs!M1036,1/0)</f>
        <v>#DIV/0!</v>
      </c>
      <c r="I1041" s="29" t="e">
        <f>IF($A1041=$C$2,runs!AR1036,1/0)</f>
        <v>#DIV/0!</v>
      </c>
    </row>
    <row r="1042" spans="1:9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IF($A1042=$C$2,runs!AT1037,1/0)</f>
        <v>#DIV/0!</v>
      </c>
      <c r="E1042" s="29" t="e">
        <f>IF($A1042=$C$2,runs!AU1037,1/0)</f>
        <v>#DIV/0!</v>
      </c>
      <c r="F1042" s="29" t="e">
        <f>IF($A1042=$C$2,runs!AX1037,1/0)</f>
        <v>#DIV/0!</v>
      </c>
      <c r="G1042" s="29" t="e">
        <f>IF($A1042=$C$2,runs!AY1037,1/0)</f>
        <v>#DIV/0!</v>
      </c>
      <c r="H1042" s="29" t="e">
        <f>IF($A1042=$C$2,runs!O1037/runs!M1037,1/0)</f>
        <v>#DIV/0!</v>
      </c>
      <c r="I1042" s="29" t="e">
        <f>IF($A1042=$C$2,runs!AR1037,1/0)</f>
        <v>#DIV/0!</v>
      </c>
    </row>
    <row r="1043" spans="1:9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IF($A1043=$C$2,runs!AT1038,1/0)</f>
        <v>#DIV/0!</v>
      </c>
      <c r="E1043" s="29" t="e">
        <f>IF($A1043=$C$2,runs!AU1038,1/0)</f>
        <v>#DIV/0!</v>
      </c>
      <c r="F1043" s="29" t="e">
        <f>IF($A1043=$C$2,runs!AX1038,1/0)</f>
        <v>#DIV/0!</v>
      </c>
      <c r="G1043" s="29" t="e">
        <f>IF($A1043=$C$2,runs!AY1038,1/0)</f>
        <v>#DIV/0!</v>
      </c>
      <c r="H1043" s="29" t="e">
        <f>IF($A1043=$C$2,runs!O1038/runs!M1038,1/0)</f>
        <v>#DIV/0!</v>
      </c>
      <c r="I1043" s="29" t="e">
        <f>IF($A1043=$C$2,runs!AR1038,1/0)</f>
        <v>#DIV/0!</v>
      </c>
    </row>
    <row r="1044" spans="1:9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IF($A1044=$C$2,runs!AT1039,1/0)</f>
        <v>#DIV/0!</v>
      </c>
      <c r="E1044" s="29" t="e">
        <f>IF($A1044=$C$2,runs!AU1039,1/0)</f>
        <v>#DIV/0!</v>
      </c>
      <c r="F1044" s="29" t="e">
        <f>IF($A1044=$C$2,runs!AX1039,1/0)</f>
        <v>#DIV/0!</v>
      </c>
      <c r="G1044" s="29" t="e">
        <f>IF($A1044=$C$2,runs!AY1039,1/0)</f>
        <v>#DIV/0!</v>
      </c>
      <c r="H1044" s="29" t="e">
        <f>IF($A1044=$C$2,runs!O1039/runs!M1039,1/0)</f>
        <v>#DIV/0!</v>
      </c>
      <c r="I1044" s="29" t="e">
        <f>IF($A1044=$C$2,runs!AR1039,1/0)</f>
        <v>#DIV/0!</v>
      </c>
    </row>
    <row r="1045" spans="1:9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IF($A1045=$C$2,runs!AT1040,1/0)</f>
        <v>#DIV/0!</v>
      </c>
      <c r="E1045" s="29" t="e">
        <f>IF($A1045=$C$2,runs!AU1040,1/0)</f>
        <v>#DIV/0!</v>
      </c>
      <c r="F1045" s="29" t="e">
        <f>IF($A1045=$C$2,runs!AX1040,1/0)</f>
        <v>#DIV/0!</v>
      </c>
      <c r="G1045" s="29" t="e">
        <f>IF($A1045=$C$2,runs!AY1040,1/0)</f>
        <v>#DIV/0!</v>
      </c>
      <c r="H1045" s="29" t="e">
        <f>IF($A1045=$C$2,runs!O1040/runs!M1040,1/0)</f>
        <v>#DIV/0!</v>
      </c>
      <c r="I1045" s="29" t="e">
        <f>IF($A1045=$C$2,runs!AR1040,1/0)</f>
        <v>#DIV/0!</v>
      </c>
    </row>
    <row r="1046" spans="1:9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IF($A1046=$C$2,runs!AT1041,1/0)</f>
        <v>#DIV/0!</v>
      </c>
      <c r="E1046" s="29" t="e">
        <f>IF($A1046=$C$2,runs!AU1041,1/0)</f>
        <v>#DIV/0!</v>
      </c>
      <c r="F1046" s="29" t="e">
        <f>IF($A1046=$C$2,runs!AX1041,1/0)</f>
        <v>#DIV/0!</v>
      </c>
      <c r="G1046" s="29" t="e">
        <f>IF($A1046=$C$2,runs!AY1041,1/0)</f>
        <v>#DIV/0!</v>
      </c>
      <c r="H1046" s="29" t="e">
        <f>IF($A1046=$C$2,runs!O1041/runs!M1041,1/0)</f>
        <v>#DIV/0!</v>
      </c>
      <c r="I1046" s="29" t="e">
        <f>IF($A1046=$C$2,runs!AR1041,1/0)</f>
        <v>#DIV/0!</v>
      </c>
    </row>
    <row r="1047" spans="1:9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IF($A1047=$C$2,runs!AT1042,1/0)</f>
        <v>#DIV/0!</v>
      </c>
      <c r="E1047" s="29" t="e">
        <f>IF($A1047=$C$2,runs!AU1042,1/0)</f>
        <v>#DIV/0!</v>
      </c>
      <c r="F1047" s="29" t="e">
        <f>IF($A1047=$C$2,runs!AX1042,1/0)</f>
        <v>#DIV/0!</v>
      </c>
      <c r="G1047" s="29" t="e">
        <f>IF($A1047=$C$2,runs!AY1042,1/0)</f>
        <v>#DIV/0!</v>
      </c>
      <c r="H1047" s="29" t="e">
        <f>IF($A1047=$C$2,runs!O1042/runs!M1042,1/0)</f>
        <v>#DIV/0!</v>
      </c>
      <c r="I1047" s="29" t="e">
        <f>IF($A1047=$C$2,runs!AR1042,1/0)</f>
        <v>#DIV/0!</v>
      </c>
    </row>
    <row r="1048" spans="1:9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IF($A1048=$C$2,runs!AT1043,1/0)</f>
        <v>#DIV/0!</v>
      </c>
      <c r="E1048" s="29" t="e">
        <f>IF($A1048=$C$2,runs!AU1043,1/0)</f>
        <v>#DIV/0!</v>
      </c>
      <c r="F1048" s="29" t="e">
        <f>IF($A1048=$C$2,runs!AX1043,1/0)</f>
        <v>#DIV/0!</v>
      </c>
      <c r="G1048" s="29" t="e">
        <f>IF($A1048=$C$2,runs!AY1043,1/0)</f>
        <v>#DIV/0!</v>
      </c>
      <c r="H1048" s="29" t="e">
        <f>IF($A1048=$C$2,runs!O1043/runs!M1043,1/0)</f>
        <v>#DIV/0!</v>
      </c>
      <c r="I1048" s="29" t="e">
        <f>IF($A1048=$C$2,runs!AR1043,1/0)</f>
        <v>#DIV/0!</v>
      </c>
    </row>
    <row r="1049" spans="1:9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IF($A1049=$C$2,runs!AT1044,1/0)</f>
        <v>#DIV/0!</v>
      </c>
      <c r="E1049" s="29" t="e">
        <f>IF($A1049=$C$2,runs!AU1044,1/0)</f>
        <v>#DIV/0!</v>
      </c>
      <c r="F1049" s="29" t="e">
        <f>IF($A1049=$C$2,runs!AX1044,1/0)</f>
        <v>#DIV/0!</v>
      </c>
      <c r="G1049" s="29" t="e">
        <f>IF($A1049=$C$2,runs!AY1044,1/0)</f>
        <v>#DIV/0!</v>
      </c>
      <c r="H1049" s="29" t="e">
        <f>IF($A1049=$C$2,runs!O1044/runs!M1044,1/0)</f>
        <v>#DIV/0!</v>
      </c>
      <c r="I1049" s="29" t="e">
        <f>IF($A1049=$C$2,runs!AR1044,1/0)</f>
        <v>#DIV/0!</v>
      </c>
    </row>
    <row r="1050" spans="1:9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IF($A1050=$C$2,runs!AT1045,1/0)</f>
        <v>#DIV/0!</v>
      </c>
      <c r="E1050" s="29" t="e">
        <f>IF($A1050=$C$2,runs!AU1045,1/0)</f>
        <v>#DIV/0!</v>
      </c>
      <c r="F1050" s="29" t="e">
        <f>IF($A1050=$C$2,runs!AX1045,1/0)</f>
        <v>#DIV/0!</v>
      </c>
      <c r="G1050" s="29" t="e">
        <f>IF($A1050=$C$2,runs!AY1045,1/0)</f>
        <v>#DIV/0!</v>
      </c>
      <c r="H1050" s="29" t="e">
        <f>IF($A1050=$C$2,runs!O1045/runs!M1045,1/0)</f>
        <v>#DIV/0!</v>
      </c>
      <c r="I1050" s="29" t="e">
        <f>IF($A1050=$C$2,runs!AR1045,1/0)</f>
        <v>#DIV/0!</v>
      </c>
    </row>
    <row r="1051" spans="1:9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IF($A1051=$C$2,runs!AT1046,1/0)</f>
        <v>#DIV/0!</v>
      </c>
      <c r="E1051" s="29" t="e">
        <f>IF($A1051=$C$2,runs!AU1046,1/0)</f>
        <v>#DIV/0!</v>
      </c>
      <c r="F1051" s="29" t="e">
        <f>IF($A1051=$C$2,runs!AX1046,1/0)</f>
        <v>#DIV/0!</v>
      </c>
      <c r="G1051" s="29" t="e">
        <f>IF($A1051=$C$2,runs!AY1046,1/0)</f>
        <v>#DIV/0!</v>
      </c>
      <c r="H1051" s="29" t="e">
        <f>IF($A1051=$C$2,runs!O1046/runs!M1046,1/0)</f>
        <v>#DIV/0!</v>
      </c>
      <c r="I1051" s="29" t="e">
        <f>IF($A1051=$C$2,runs!AR1046,1/0)</f>
        <v>#DIV/0!</v>
      </c>
    </row>
    <row r="1052" spans="1:9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IF($A1052=$C$2,runs!AT1047,1/0)</f>
        <v>#DIV/0!</v>
      </c>
      <c r="E1052" s="29" t="e">
        <f>IF($A1052=$C$2,runs!AU1047,1/0)</f>
        <v>#DIV/0!</v>
      </c>
      <c r="F1052" s="29" t="e">
        <f>IF($A1052=$C$2,runs!AX1047,1/0)</f>
        <v>#DIV/0!</v>
      </c>
      <c r="G1052" s="29" t="e">
        <f>IF($A1052=$C$2,runs!AY1047,1/0)</f>
        <v>#DIV/0!</v>
      </c>
      <c r="H1052" s="29" t="e">
        <f>IF($A1052=$C$2,runs!O1047/runs!M1047,1/0)</f>
        <v>#DIV/0!</v>
      </c>
      <c r="I1052" s="29" t="e">
        <f>IF($A1052=$C$2,runs!AR1047,1/0)</f>
        <v>#DIV/0!</v>
      </c>
    </row>
    <row r="1053" spans="1:9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IF($A1053=$C$2,runs!AT1048,1/0)</f>
        <v>#DIV/0!</v>
      </c>
      <c r="E1053" s="29" t="e">
        <f>IF($A1053=$C$2,runs!AU1048,1/0)</f>
        <v>#DIV/0!</v>
      </c>
      <c r="F1053" s="29" t="e">
        <f>IF($A1053=$C$2,runs!AX1048,1/0)</f>
        <v>#DIV/0!</v>
      </c>
      <c r="G1053" s="29" t="e">
        <f>IF($A1053=$C$2,runs!AY1048,1/0)</f>
        <v>#DIV/0!</v>
      </c>
      <c r="H1053" s="29" t="e">
        <f>IF($A1053=$C$2,runs!O1048/runs!M1048,1/0)</f>
        <v>#DIV/0!</v>
      </c>
      <c r="I1053" s="29" t="e">
        <f>IF($A1053=$C$2,runs!AR1048,1/0)</f>
        <v>#DIV/0!</v>
      </c>
    </row>
    <row r="1054" spans="1:9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IF($A1054=$C$2,runs!AT1049,1/0)</f>
        <v>#DIV/0!</v>
      </c>
      <c r="E1054" s="29" t="e">
        <f>IF($A1054=$C$2,runs!AU1049,1/0)</f>
        <v>#DIV/0!</v>
      </c>
      <c r="F1054" s="29" t="e">
        <f>IF($A1054=$C$2,runs!AX1049,1/0)</f>
        <v>#DIV/0!</v>
      </c>
      <c r="G1054" s="29" t="e">
        <f>IF($A1054=$C$2,runs!AY1049,1/0)</f>
        <v>#DIV/0!</v>
      </c>
      <c r="H1054" s="29" t="e">
        <f>IF($A1054=$C$2,runs!O1049/runs!M1049,1/0)</f>
        <v>#DIV/0!</v>
      </c>
      <c r="I1054" s="29" t="e">
        <f>IF($A1054=$C$2,runs!AR1049,1/0)</f>
        <v>#DIV/0!</v>
      </c>
    </row>
    <row r="1055" spans="1:9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IF($A1055=$C$2,runs!AT1050,1/0)</f>
        <v>#DIV/0!</v>
      </c>
      <c r="E1055" s="29" t="e">
        <f>IF($A1055=$C$2,runs!AU1050,1/0)</f>
        <v>#DIV/0!</v>
      </c>
      <c r="F1055" s="29" t="e">
        <f>IF($A1055=$C$2,runs!AX1050,1/0)</f>
        <v>#DIV/0!</v>
      </c>
      <c r="G1055" s="29" t="e">
        <f>IF($A1055=$C$2,runs!AY1050,1/0)</f>
        <v>#DIV/0!</v>
      </c>
      <c r="H1055" s="29" t="e">
        <f>IF($A1055=$C$2,runs!O1050/runs!M1050,1/0)</f>
        <v>#DIV/0!</v>
      </c>
      <c r="I1055" s="29" t="e">
        <f>IF($A1055=$C$2,runs!AR1050,1/0)</f>
        <v>#DIV/0!</v>
      </c>
    </row>
    <row r="1056" spans="1:9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IF($A1056=$C$2,runs!AT1051,1/0)</f>
        <v>#DIV/0!</v>
      </c>
      <c r="E1056" s="29" t="e">
        <f>IF($A1056=$C$2,runs!AU1051,1/0)</f>
        <v>#DIV/0!</v>
      </c>
      <c r="F1056" s="29" t="e">
        <f>IF($A1056=$C$2,runs!AX1051,1/0)</f>
        <v>#DIV/0!</v>
      </c>
      <c r="G1056" s="29" t="e">
        <f>IF($A1056=$C$2,runs!AY1051,1/0)</f>
        <v>#DIV/0!</v>
      </c>
      <c r="H1056" s="29" t="e">
        <f>IF($A1056=$C$2,runs!O1051/runs!M1051,1/0)</f>
        <v>#DIV/0!</v>
      </c>
      <c r="I1056" s="29" t="e">
        <f>IF($A1056=$C$2,runs!AR1051,1/0)</f>
        <v>#DIV/0!</v>
      </c>
    </row>
    <row r="1057" spans="1:9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IF($A1057=$C$2,runs!AT1052,1/0)</f>
        <v>#DIV/0!</v>
      </c>
      <c r="E1057" s="29" t="e">
        <f>IF($A1057=$C$2,runs!AU1052,1/0)</f>
        <v>#DIV/0!</v>
      </c>
      <c r="F1057" s="29" t="e">
        <f>IF($A1057=$C$2,runs!AX1052,1/0)</f>
        <v>#DIV/0!</v>
      </c>
      <c r="G1057" s="29" t="e">
        <f>IF($A1057=$C$2,runs!AY1052,1/0)</f>
        <v>#DIV/0!</v>
      </c>
      <c r="H1057" s="29" t="e">
        <f>IF($A1057=$C$2,runs!O1052/runs!M1052,1/0)</f>
        <v>#DIV/0!</v>
      </c>
      <c r="I1057" s="29" t="e">
        <f>IF($A1057=$C$2,runs!AR1052,1/0)</f>
        <v>#DIV/0!</v>
      </c>
    </row>
    <row r="1058" spans="1:9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IF($A1058=$C$2,runs!AT1053,1/0)</f>
        <v>#DIV/0!</v>
      </c>
      <c r="E1058" s="29" t="e">
        <f>IF($A1058=$C$2,runs!AU1053,1/0)</f>
        <v>#DIV/0!</v>
      </c>
      <c r="F1058" s="29" t="e">
        <f>IF($A1058=$C$2,runs!AX1053,1/0)</f>
        <v>#DIV/0!</v>
      </c>
      <c r="G1058" s="29" t="e">
        <f>IF($A1058=$C$2,runs!AY1053,1/0)</f>
        <v>#DIV/0!</v>
      </c>
      <c r="H1058" s="29" t="e">
        <f>IF($A1058=$C$2,runs!O1053/runs!M1053,1/0)</f>
        <v>#DIV/0!</v>
      </c>
      <c r="I1058" s="29" t="e">
        <f>IF($A1058=$C$2,runs!AR1053,1/0)</f>
        <v>#DIV/0!</v>
      </c>
    </row>
    <row r="1059" spans="1:9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IF($A1059=$C$2,runs!AT1054,1/0)</f>
        <v>#DIV/0!</v>
      </c>
      <c r="E1059" s="29" t="e">
        <f>IF($A1059=$C$2,runs!AU1054,1/0)</f>
        <v>#DIV/0!</v>
      </c>
      <c r="F1059" s="29" t="e">
        <f>IF($A1059=$C$2,runs!AX1054,1/0)</f>
        <v>#DIV/0!</v>
      </c>
      <c r="G1059" s="29" t="e">
        <f>IF($A1059=$C$2,runs!AY1054,1/0)</f>
        <v>#DIV/0!</v>
      </c>
      <c r="H1059" s="29" t="e">
        <f>IF($A1059=$C$2,runs!O1054/runs!M1054,1/0)</f>
        <v>#DIV/0!</v>
      </c>
      <c r="I1059" s="29" t="e">
        <f>IF($A1059=$C$2,runs!AR1054,1/0)</f>
        <v>#DIV/0!</v>
      </c>
    </row>
    <row r="1060" spans="1:9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IF($A1060=$C$2,runs!AT1055,1/0)</f>
        <v>#DIV/0!</v>
      </c>
      <c r="E1060" s="29" t="e">
        <f>IF($A1060=$C$2,runs!AU1055,1/0)</f>
        <v>#DIV/0!</v>
      </c>
      <c r="F1060" s="29" t="e">
        <f>IF($A1060=$C$2,runs!AX1055,1/0)</f>
        <v>#DIV/0!</v>
      </c>
      <c r="G1060" s="29" t="e">
        <f>IF($A1060=$C$2,runs!AY1055,1/0)</f>
        <v>#DIV/0!</v>
      </c>
      <c r="H1060" s="29" t="e">
        <f>IF($A1060=$C$2,runs!O1055/runs!M1055,1/0)</f>
        <v>#DIV/0!</v>
      </c>
      <c r="I1060" s="29" t="e">
        <f>IF($A1060=$C$2,runs!AR1055,1/0)</f>
        <v>#DIV/0!</v>
      </c>
    </row>
    <row r="1061" spans="1:9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IF($A1061=$C$2,runs!AT1056,1/0)</f>
        <v>#DIV/0!</v>
      </c>
      <c r="E1061" s="29" t="e">
        <f>IF($A1061=$C$2,runs!AU1056,1/0)</f>
        <v>#DIV/0!</v>
      </c>
      <c r="F1061" s="29" t="e">
        <f>IF($A1061=$C$2,runs!AX1056,1/0)</f>
        <v>#DIV/0!</v>
      </c>
      <c r="G1061" s="29" t="e">
        <f>IF($A1061=$C$2,runs!AY1056,1/0)</f>
        <v>#DIV/0!</v>
      </c>
      <c r="H1061" s="29" t="e">
        <f>IF($A1061=$C$2,runs!O1056/runs!M1056,1/0)</f>
        <v>#DIV/0!</v>
      </c>
      <c r="I1061" s="29" t="e">
        <f>IF($A1061=$C$2,runs!AR1056,1/0)</f>
        <v>#DIV/0!</v>
      </c>
    </row>
    <row r="1062" spans="1:9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IF($A1062=$C$2,runs!AT1057,1/0)</f>
        <v>#DIV/0!</v>
      </c>
      <c r="E1062" s="29" t="e">
        <f>IF($A1062=$C$2,runs!AU1057,1/0)</f>
        <v>#DIV/0!</v>
      </c>
      <c r="F1062" s="29" t="e">
        <f>IF($A1062=$C$2,runs!AX1057,1/0)</f>
        <v>#DIV/0!</v>
      </c>
      <c r="G1062" s="29" t="e">
        <f>IF($A1062=$C$2,runs!AY1057,1/0)</f>
        <v>#DIV/0!</v>
      </c>
      <c r="H1062" s="29" t="e">
        <f>IF($A1062=$C$2,runs!O1057/runs!M1057,1/0)</f>
        <v>#DIV/0!</v>
      </c>
      <c r="I1062" s="29" t="e">
        <f>IF($A1062=$C$2,runs!AR1057,1/0)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topLeftCell="B1" zoomScale="85" zoomScaleNormal="85" zoomScalePageLayoutView="85" workbookViewId="0">
      <selection activeCell="C2" sqref="C2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147</v>
      </c>
      <c r="C2" s="41">
        <v>3</v>
      </c>
    </row>
    <row r="5" spans="1:11" x14ac:dyDescent="0.2">
      <c r="K5" s="29" t="s">
        <v>248</v>
      </c>
    </row>
    <row r="6" spans="1:11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  <c r="I6" s="29" t="s">
        <v>246</v>
      </c>
      <c r="J6" s="29" t="s">
        <v>247</v>
      </c>
      <c r="K6" s="29" t="s">
        <v>249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IF($A7=$C$2,runs!BH2,1/0)</f>
        <v>#DIV/0!</v>
      </c>
      <c r="E7" s="29" t="e">
        <f>IF($A7=$C$2,runs!BI2,1/0)</f>
        <v>#DIV/0!</v>
      </c>
      <c r="F7" s="29" t="e">
        <f>IF($A7=$C$2,runs!BL2,1/0)</f>
        <v>#DIV/0!</v>
      </c>
      <c r="G7" s="29" t="e">
        <f>IF($A7=$C$2,runs!BM2,1/0)</f>
        <v>#DIV/0!</v>
      </c>
      <c r="H7" s="29" t="e">
        <f>IF($A7=$C$2,runs!BG2/runs!BF2,1/0)</f>
        <v>#DIV/0!</v>
      </c>
      <c r="I7" s="29" t="e">
        <f>IF($A7=$C$2,runs!BH2/runs!V2,1/0)</f>
        <v>#DIV/0!</v>
      </c>
      <c r="J7" s="29" t="e">
        <f>IF($A7=$C$2,runs!BI2/runs!V2,1/0)</f>
        <v>#DIV/0!</v>
      </c>
      <c r="K7" s="29" t="e">
        <f>IF($A7=$C$2,runs!BP2,1/0)</f>
        <v>#DIV/0!</v>
      </c>
    </row>
    <row r="8" spans="1:11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IF($A8=$C$2,runs!BH3,1/0)</f>
        <v>#DIV/0!</v>
      </c>
      <c r="E8" s="29" t="e">
        <f>IF($A8=$C$2,runs!BI3,1/0)</f>
        <v>#DIV/0!</v>
      </c>
      <c r="F8" s="29" t="e">
        <f>IF($A8=$C$2,runs!BL3,1/0)</f>
        <v>#DIV/0!</v>
      </c>
      <c r="G8" s="29" t="e">
        <f>IF($A8=$C$2,runs!BM3,1/0)</f>
        <v>#DIV/0!</v>
      </c>
      <c r="H8" s="29" t="e">
        <f>IF($A8=$C$2,runs!BG3/runs!BF3,1/0)</f>
        <v>#DIV/0!</v>
      </c>
      <c r="I8" s="29" t="e">
        <f>IF($A8=$C$2,runs!BH3/runs!V3,1/0)</f>
        <v>#DIV/0!</v>
      </c>
      <c r="J8" s="29" t="e">
        <f>IF($A8=$C$2,runs!BI3/runs!V3,1/0)</f>
        <v>#DIV/0!</v>
      </c>
      <c r="K8" s="29" t="e">
        <f>IF($A8=$C$2,runs!BP3,1/0)</f>
        <v>#DIV/0!</v>
      </c>
    </row>
    <row r="9" spans="1:11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IF($A9=$C$2,runs!BH4,1/0)</f>
        <v>#DIV/0!</v>
      </c>
      <c r="E9" s="29" t="e">
        <f>IF($A9=$C$2,runs!BI4,1/0)</f>
        <v>#DIV/0!</v>
      </c>
      <c r="F9" s="29" t="e">
        <f>IF($A9=$C$2,runs!BL4,1/0)</f>
        <v>#DIV/0!</v>
      </c>
      <c r="G9" s="29" t="e">
        <f>IF($A9=$C$2,runs!BM4,1/0)</f>
        <v>#DIV/0!</v>
      </c>
      <c r="H9" s="29" t="e">
        <f>IF($A9=$C$2,runs!BG4/runs!BF4,1/0)</f>
        <v>#DIV/0!</v>
      </c>
      <c r="I9" s="29" t="e">
        <f>IF($A9=$C$2,runs!BH4/runs!V4,1/0)</f>
        <v>#DIV/0!</v>
      </c>
      <c r="J9" s="29" t="e">
        <f>IF($A9=$C$2,runs!BI4/runs!V4,1/0)</f>
        <v>#DIV/0!</v>
      </c>
      <c r="K9" s="29" t="e">
        <f>IF($A9=$C$2,runs!BP4,1/0)</f>
        <v>#DIV/0!</v>
      </c>
    </row>
    <row r="10" spans="1:11" x14ac:dyDescent="0.2">
      <c r="A10" s="29">
        <f>runs!C5</f>
        <v>15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IF($A10=$C$2,runs!BH5,1/0)</f>
        <v>#DIV/0!</v>
      </c>
      <c r="E10" s="29" t="e">
        <f>IF($A10=$C$2,runs!BI5,1/0)</f>
        <v>#DIV/0!</v>
      </c>
      <c r="F10" s="29" t="e">
        <f>IF($A10=$C$2,runs!BL5,1/0)</f>
        <v>#DIV/0!</v>
      </c>
      <c r="G10" s="29" t="e">
        <f>IF($A10=$C$2,runs!BM5,1/0)</f>
        <v>#DIV/0!</v>
      </c>
      <c r="H10" s="29" t="e">
        <f>IF($A10=$C$2,runs!BG5/runs!BF5,1/0)</f>
        <v>#DIV/0!</v>
      </c>
      <c r="I10" s="29" t="e">
        <f>IF($A10=$C$2,runs!BH5/runs!V5,1/0)</f>
        <v>#DIV/0!</v>
      </c>
      <c r="J10" s="29" t="e">
        <f>IF($A10=$C$2,runs!BI5/runs!V5,1/0)</f>
        <v>#DIV/0!</v>
      </c>
      <c r="K10" s="29" t="e">
        <f>IF($A10=$C$2,runs!BP5,1/0)</f>
        <v>#DIV/0!</v>
      </c>
    </row>
    <row r="11" spans="1:11" x14ac:dyDescent="0.2">
      <c r="A11" s="29">
        <f>runs!C6</f>
        <v>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IF($A11=$C$2,runs!BH6,1/0)</f>
        <v>#DIV/0!</v>
      </c>
      <c r="E11" s="29" t="e">
        <f>IF($A11=$C$2,runs!BI6,1/0)</f>
        <v>#DIV/0!</v>
      </c>
      <c r="F11" s="29" t="e">
        <f>IF($A11=$C$2,runs!BL6,1/0)</f>
        <v>#DIV/0!</v>
      </c>
      <c r="G11" s="29" t="e">
        <f>IF($A11=$C$2,runs!BM6,1/0)</f>
        <v>#DIV/0!</v>
      </c>
      <c r="H11" s="29" t="e">
        <f>IF($A11=$C$2,runs!BG6/runs!BF6,1/0)</f>
        <v>#DIV/0!</v>
      </c>
      <c r="I11" s="29" t="e">
        <f>IF($A11=$C$2,runs!BH6/runs!V6,1/0)</f>
        <v>#DIV/0!</v>
      </c>
      <c r="J11" s="29" t="e">
        <f>IF($A11=$C$2,runs!BI6/runs!V6,1/0)</f>
        <v>#DIV/0!</v>
      </c>
      <c r="K11" s="29" t="e">
        <f>IF($A11=$C$2,runs!BP6,1/0)</f>
        <v>#DIV/0!</v>
      </c>
    </row>
    <row r="12" spans="1:11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IF($A12=$C$2,runs!BH7,1/0)</f>
        <v>#DIV/0!</v>
      </c>
      <c r="E12" s="29" t="e">
        <f>IF($A12=$C$2,runs!BI7,1/0)</f>
        <v>#DIV/0!</v>
      </c>
      <c r="F12" s="29" t="e">
        <f>IF($A12=$C$2,runs!BL7,1/0)</f>
        <v>#DIV/0!</v>
      </c>
      <c r="G12" s="29" t="e">
        <f>IF($A12=$C$2,runs!BM7,1/0)</f>
        <v>#DIV/0!</v>
      </c>
      <c r="H12" s="29" t="e">
        <f>IF($A12=$C$2,runs!BG7/runs!BF7,1/0)</f>
        <v>#DIV/0!</v>
      </c>
      <c r="I12" s="29" t="e">
        <f>IF($A12=$C$2,runs!BH7/runs!V7,1/0)</f>
        <v>#DIV/0!</v>
      </c>
      <c r="J12" s="29" t="e">
        <f>IF($A12=$C$2,runs!BI7/runs!V7,1/0)</f>
        <v>#DIV/0!</v>
      </c>
      <c r="K12" s="29" t="e">
        <f>IF($A12=$C$2,runs!BP7,1/0)</f>
        <v>#DIV/0!</v>
      </c>
    </row>
    <row r="13" spans="1:11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IF($A13=$C$2,runs!BH8,1/0)</f>
        <v>#DIV/0!</v>
      </c>
      <c r="E13" s="29" t="e">
        <f>IF($A13=$C$2,runs!BI8,1/0)</f>
        <v>#DIV/0!</v>
      </c>
      <c r="F13" s="29" t="e">
        <f>IF($A13=$C$2,runs!BL8,1/0)</f>
        <v>#DIV/0!</v>
      </c>
      <c r="G13" s="29" t="e">
        <f>IF($A13=$C$2,runs!BM8,1/0)</f>
        <v>#DIV/0!</v>
      </c>
      <c r="H13" s="29" t="e">
        <f>IF($A13=$C$2,runs!BG8/runs!BF8,1/0)</f>
        <v>#DIV/0!</v>
      </c>
      <c r="I13" s="29" t="e">
        <f>IF($A13=$C$2,runs!BH8/runs!V8,1/0)</f>
        <v>#DIV/0!</v>
      </c>
      <c r="J13" s="29" t="e">
        <f>IF($A13=$C$2,runs!BI8/runs!V8,1/0)</f>
        <v>#DIV/0!</v>
      </c>
      <c r="K13" s="29" t="e">
        <f>IF($A13=$C$2,runs!BP8,1/0)</f>
        <v>#DIV/0!</v>
      </c>
    </row>
    <row r="14" spans="1:11" x14ac:dyDescent="0.2">
      <c r="A14" s="29">
        <f>runs!C9</f>
        <v>7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IF($A14=$C$2,runs!BH9,1/0)</f>
        <v>#DIV/0!</v>
      </c>
      <c r="E14" s="29" t="e">
        <f>IF($A14=$C$2,runs!BI9,1/0)</f>
        <v>#DIV/0!</v>
      </c>
      <c r="F14" s="29" t="e">
        <f>IF($A14=$C$2,runs!BL9,1/0)</f>
        <v>#DIV/0!</v>
      </c>
      <c r="G14" s="29" t="e">
        <f>IF($A14=$C$2,runs!BM9,1/0)</f>
        <v>#DIV/0!</v>
      </c>
      <c r="H14" s="29" t="e">
        <f>IF($A14=$C$2,runs!BG9/runs!BF9,1/0)</f>
        <v>#DIV/0!</v>
      </c>
      <c r="I14" s="29" t="e">
        <f>IF($A14=$C$2,runs!BH9/runs!V9,1/0)</f>
        <v>#DIV/0!</v>
      </c>
      <c r="J14" s="29" t="e">
        <f>IF($A14=$C$2,runs!BI9/runs!V9,1/0)</f>
        <v>#DIV/0!</v>
      </c>
      <c r="K14" s="29" t="e">
        <f>IF($A14=$C$2,runs!BP9,1/0)</f>
        <v>#DIV/0!</v>
      </c>
    </row>
    <row r="15" spans="1:11" x14ac:dyDescent="0.2">
      <c r="A15" s="29">
        <f>runs!C10</f>
        <v>8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IF($A15=$C$2,runs!BH10,1/0)</f>
        <v>#DIV/0!</v>
      </c>
      <c r="E15" s="29" t="e">
        <f>IF($A15=$C$2,runs!BI10,1/0)</f>
        <v>#DIV/0!</v>
      </c>
      <c r="F15" s="29" t="e">
        <f>IF($A15=$C$2,runs!BL10,1/0)</f>
        <v>#DIV/0!</v>
      </c>
      <c r="G15" s="29" t="e">
        <f>IF($A15=$C$2,runs!BM10,1/0)</f>
        <v>#DIV/0!</v>
      </c>
      <c r="H15" s="29" t="e">
        <f>IF($A15=$C$2,runs!BG10/runs!BF10,1/0)</f>
        <v>#DIV/0!</v>
      </c>
      <c r="I15" s="29" t="e">
        <f>IF($A15=$C$2,runs!BH10/runs!V10,1/0)</f>
        <v>#DIV/0!</v>
      </c>
      <c r="J15" s="29" t="e">
        <f>IF($A15=$C$2,runs!BI10/runs!V10,1/0)</f>
        <v>#DIV/0!</v>
      </c>
      <c r="K15" s="29" t="e">
        <f>IF($A15=$C$2,runs!BP10,1/0)</f>
        <v>#DIV/0!</v>
      </c>
    </row>
    <row r="16" spans="1:11" x14ac:dyDescent="0.2">
      <c r="A16" s="29">
        <f>runs!C11</f>
        <v>9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IF($A16=$C$2,runs!BH11,1/0)</f>
        <v>#DIV/0!</v>
      </c>
      <c r="E16" s="29" t="e">
        <f>IF($A16=$C$2,runs!BI11,1/0)</f>
        <v>#DIV/0!</v>
      </c>
      <c r="F16" s="29" t="e">
        <f>IF($A16=$C$2,runs!BL11,1/0)</f>
        <v>#DIV/0!</v>
      </c>
      <c r="G16" s="29" t="e">
        <f>IF($A16=$C$2,runs!BM11,1/0)</f>
        <v>#DIV/0!</v>
      </c>
      <c r="H16" s="29" t="e">
        <f>IF($A16=$C$2,runs!BG11/runs!BF11,1/0)</f>
        <v>#DIV/0!</v>
      </c>
      <c r="I16" s="29" t="e">
        <f>IF($A16=$C$2,runs!BH11/runs!V11,1/0)</f>
        <v>#DIV/0!</v>
      </c>
      <c r="J16" s="29" t="e">
        <f>IF($A16=$C$2,runs!BI11/runs!V11,1/0)</f>
        <v>#DIV/0!</v>
      </c>
      <c r="K16" s="29" t="e">
        <f>IF($A16=$C$2,runs!BP11,1/0)</f>
        <v>#DIV/0!</v>
      </c>
    </row>
    <row r="17" spans="1:11" x14ac:dyDescent="0.2">
      <c r="A17" s="29">
        <f>runs!C12</f>
        <v>10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IF($A17=$C$2,runs!BH12,1/0)</f>
        <v>#DIV/0!</v>
      </c>
      <c r="E17" s="29" t="e">
        <f>IF($A17=$C$2,runs!BI12,1/0)</f>
        <v>#DIV/0!</v>
      </c>
      <c r="F17" s="29" t="e">
        <f>IF($A17=$C$2,runs!BL12,1/0)</f>
        <v>#DIV/0!</v>
      </c>
      <c r="G17" s="29" t="e">
        <f>IF($A17=$C$2,runs!BM12,1/0)</f>
        <v>#DIV/0!</v>
      </c>
      <c r="H17" s="29" t="e">
        <f>IF($A17=$C$2,runs!BG12/runs!BF12,1/0)</f>
        <v>#DIV/0!</v>
      </c>
      <c r="I17" s="29" t="e">
        <f>IF($A17=$C$2,runs!BH12/runs!V12,1/0)</f>
        <v>#DIV/0!</v>
      </c>
      <c r="J17" s="29" t="e">
        <f>IF($A17=$C$2,runs!BI12/runs!V12,1/0)</f>
        <v>#DIV/0!</v>
      </c>
      <c r="K17" s="29" t="e">
        <f>IF($A17=$C$2,runs!BP12,1/0)</f>
        <v>#DIV/0!</v>
      </c>
    </row>
    <row r="18" spans="1:11" x14ac:dyDescent="0.2">
      <c r="A18" s="29">
        <f>runs!C13</f>
        <v>11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IF($A18=$C$2,runs!BH13,1/0)</f>
        <v>#DIV/0!</v>
      </c>
      <c r="E18" s="29" t="e">
        <f>IF($A18=$C$2,runs!BI13,1/0)</f>
        <v>#DIV/0!</v>
      </c>
      <c r="F18" s="29" t="e">
        <f>IF($A18=$C$2,runs!BL13,1/0)</f>
        <v>#DIV/0!</v>
      </c>
      <c r="G18" s="29" t="e">
        <f>IF($A18=$C$2,runs!BM13,1/0)</f>
        <v>#DIV/0!</v>
      </c>
      <c r="H18" s="29" t="e">
        <f>IF($A18=$C$2,runs!BG13/runs!BF13,1/0)</f>
        <v>#DIV/0!</v>
      </c>
      <c r="I18" s="29" t="e">
        <f>IF($A18=$C$2,runs!BH13/runs!V13,1/0)</f>
        <v>#DIV/0!</v>
      </c>
      <c r="J18" s="29" t="e">
        <f>IF($A18=$C$2,runs!BI13/runs!V13,1/0)</f>
        <v>#DIV/0!</v>
      </c>
      <c r="K18" s="29" t="e">
        <f>IF($A18=$C$2,runs!BP13,1/0)</f>
        <v>#DIV/0!</v>
      </c>
    </row>
    <row r="19" spans="1:11" x14ac:dyDescent="0.2">
      <c r="A19" s="29">
        <f>runs!C14</f>
        <v>12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IF($A19=$C$2,runs!BH14,1/0)</f>
        <v>#DIV/0!</v>
      </c>
      <c r="E19" s="29" t="e">
        <f>IF($A19=$C$2,runs!BI14,1/0)</f>
        <v>#DIV/0!</v>
      </c>
      <c r="F19" s="29" t="e">
        <f>IF($A19=$C$2,runs!BL14,1/0)</f>
        <v>#DIV/0!</v>
      </c>
      <c r="G19" s="29" t="e">
        <f>IF($A19=$C$2,runs!BM14,1/0)</f>
        <v>#DIV/0!</v>
      </c>
      <c r="H19" s="29" t="e">
        <f>IF($A19=$C$2,runs!BG14/runs!BF14,1/0)</f>
        <v>#DIV/0!</v>
      </c>
      <c r="I19" s="29" t="e">
        <f>IF($A19=$C$2,runs!BH14/runs!V14,1/0)</f>
        <v>#DIV/0!</v>
      </c>
      <c r="J19" s="29" t="e">
        <f>IF($A19=$C$2,runs!BI14/runs!V14,1/0)</f>
        <v>#DIV/0!</v>
      </c>
      <c r="K19" s="29" t="e">
        <f>IF($A19=$C$2,runs!BP14,1/0)</f>
        <v>#DIV/0!</v>
      </c>
    </row>
    <row r="20" spans="1:11" x14ac:dyDescent="0.2">
      <c r="A20" s="29">
        <f>runs!C15</f>
        <v>13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IF($A20=$C$2,runs!BH15,1/0)</f>
        <v>#DIV/0!</v>
      </c>
      <c r="E20" s="29" t="e">
        <f>IF($A20=$C$2,runs!BI15,1/0)</f>
        <v>#DIV/0!</v>
      </c>
      <c r="F20" s="29" t="e">
        <f>IF($A20=$C$2,runs!BL15,1/0)</f>
        <v>#DIV/0!</v>
      </c>
      <c r="G20" s="29" t="e">
        <f>IF($A20=$C$2,runs!BM15,1/0)</f>
        <v>#DIV/0!</v>
      </c>
      <c r="H20" s="29" t="e">
        <f>IF($A20=$C$2,runs!BG15/runs!BF15,1/0)</f>
        <v>#DIV/0!</v>
      </c>
      <c r="I20" s="29" t="e">
        <f>IF($A20=$C$2,runs!BH15/runs!V15,1/0)</f>
        <v>#DIV/0!</v>
      </c>
      <c r="J20" s="29" t="e">
        <f>IF($A20=$C$2,runs!BI15/runs!V15,1/0)</f>
        <v>#DIV/0!</v>
      </c>
      <c r="K20" s="29" t="e">
        <f>IF($A20=$C$2,runs!BP15,1/0)</f>
        <v>#DIV/0!</v>
      </c>
    </row>
    <row r="21" spans="1:11" x14ac:dyDescent="0.2">
      <c r="A21" s="29">
        <f>runs!C16</f>
        <v>14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IF($A21=$C$2,runs!BH16,1/0)</f>
        <v>#DIV/0!</v>
      </c>
      <c r="E21" s="29" t="e">
        <f>IF($A21=$C$2,runs!BI16,1/0)</f>
        <v>#DIV/0!</v>
      </c>
      <c r="F21" s="29" t="e">
        <f>IF($A21=$C$2,runs!BL16,1/0)</f>
        <v>#DIV/0!</v>
      </c>
      <c r="G21" s="29" t="e">
        <f>IF($A21=$C$2,runs!BM16,1/0)</f>
        <v>#DIV/0!</v>
      </c>
      <c r="H21" s="29" t="e">
        <f>IF($A21=$C$2,runs!BG16/runs!BF16,1/0)</f>
        <v>#DIV/0!</v>
      </c>
      <c r="I21" s="29" t="e">
        <f>IF($A21=$C$2,runs!BH16/runs!V16,1/0)</f>
        <v>#DIV/0!</v>
      </c>
      <c r="J21" s="29" t="e">
        <f>IF($A21=$C$2,runs!BI16/runs!V16,1/0)</f>
        <v>#DIV/0!</v>
      </c>
      <c r="K21" s="29" t="e">
        <f>IF($A21=$C$2,runs!BP16,1/0)</f>
        <v>#DIV/0!</v>
      </c>
    </row>
    <row r="22" spans="1:11" x14ac:dyDescent="0.2">
      <c r="A22" s="29">
        <f>runs!C17</f>
        <v>16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IF($A22=$C$2,runs!BH17,1/0)</f>
        <v>#DIV/0!</v>
      </c>
      <c r="E22" s="29" t="e">
        <f>IF($A22=$C$2,runs!BI17,1/0)</f>
        <v>#DIV/0!</v>
      </c>
      <c r="F22" s="29" t="e">
        <f>IF($A22=$C$2,runs!BL17,1/0)</f>
        <v>#DIV/0!</v>
      </c>
      <c r="G22" s="29" t="e">
        <f>IF($A22=$C$2,runs!BM17,1/0)</f>
        <v>#DIV/0!</v>
      </c>
      <c r="H22" s="29" t="e">
        <f>IF($A22=$C$2,runs!BG17/runs!BF17,1/0)</f>
        <v>#DIV/0!</v>
      </c>
      <c r="I22" s="29" t="e">
        <f>IF($A22=$C$2,runs!BH17/runs!V17,1/0)</f>
        <v>#DIV/0!</v>
      </c>
      <c r="J22" s="29" t="e">
        <f>IF($A22=$C$2,runs!BI17/runs!V17,1/0)</f>
        <v>#DIV/0!</v>
      </c>
      <c r="K22" s="29" t="e">
        <f>IF($A22=$C$2,runs!BP17,1/0)</f>
        <v>#DIV/0!</v>
      </c>
    </row>
    <row r="23" spans="1:11" x14ac:dyDescent="0.2">
      <c r="A23" s="29">
        <f>runs!C18</f>
        <v>17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IF($A23=$C$2,runs!BH18,1/0)</f>
        <v>#DIV/0!</v>
      </c>
      <c r="E23" s="29" t="e">
        <f>IF($A23=$C$2,runs!BI18,1/0)</f>
        <v>#DIV/0!</v>
      </c>
      <c r="F23" s="29" t="e">
        <f>IF($A23=$C$2,runs!BL18,1/0)</f>
        <v>#DIV/0!</v>
      </c>
      <c r="G23" s="29" t="e">
        <f>IF($A23=$C$2,runs!BM18,1/0)</f>
        <v>#DIV/0!</v>
      </c>
      <c r="H23" s="29" t="e">
        <f>IF($A23=$C$2,runs!BG18/runs!BF18,1/0)</f>
        <v>#DIV/0!</v>
      </c>
      <c r="I23" s="29" t="e">
        <f>IF($A23=$C$2,runs!BH18/runs!V18,1/0)</f>
        <v>#DIV/0!</v>
      </c>
      <c r="J23" s="29" t="e">
        <f>IF($A23=$C$2,runs!BI18/runs!V18,1/0)</f>
        <v>#DIV/0!</v>
      </c>
      <c r="K23" s="29" t="e">
        <f>IF($A23=$C$2,runs!BP18,1/0)</f>
        <v>#DIV/0!</v>
      </c>
    </row>
    <row r="24" spans="1:11" x14ac:dyDescent="0.2">
      <c r="A24" s="29">
        <f>runs!C19</f>
        <v>18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IF($A24=$C$2,runs!BH19,1/0)</f>
        <v>#DIV/0!</v>
      </c>
      <c r="E24" s="29" t="e">
        <f>IF($A24=$C$2,runs!BI19,1/0)</f>
        <v>#DIV/0!</v>
      </c>
      <c r="F24" s="29" t="e">
        <f>IF($A24=$C$2,runs!BL19,1/0)</f>
        <v>#DIV/0!</v>
      </c>
      <c r="G24" s="29" t="e">
        <f>IF($A24=$C$2,runs!BM19,1/0)</f>
        <v>#DIV/0!</v>
      </c>
      <c r="H24" s="29" t="e">
        <f>IF($A24=$C$2,runs!BG19/runs!BF19,1/0)</f>
        <v>#DIV/0!</v>
      </c>
      <c r="I24" s="29" t="e">
        <f>IF($A24=$C$2,runs!BH19/runs!V19,1/0)</f>
        <v>#DIV/0!</v>
      </c>
      <c r="J24" s="29" t="e">
        <f>IF($A24=$C$2,runs!BI19/runs!V19,1/0)</f>
        <v>#DIV/0!</v>
      </c>
      <c r="K24" s="29" t="e">
        <f>IF($A24=$C$2,runs!BP19,1/0)</f>
        <v>#DIV/0!</v>
      </c>
    </row>
    <row r="25" spans="1:11" x14ac:dyDescent="0.2">
      <c r="A25" s="29">
        <f>runs!C20</f>
        <v>0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IF($A25=$C$2,runs!BH20,1/0)</f>
        <v>#DIV/0!</v>
      </c>
      <c r="E25" s="29" t="e">
        <f>IF($A25=$C$2,runs!BI20,1/0)</f>
        <v>#DIV/0!</v>
      </c>
      <c r="F25" s="29" t="e">
        <f>IF($A25=$C$2,runs!BL20,1/0)</f>
        <v>#DIV/0!</v>
      </c>
      <c r="G25" s="29" t="e">
        <f>IF($A25=$C$2,runs!BM20,1/0)</f>
        <v>#DIV/0!</v>
      </c>
      <c r="H25" s="29" t="e">
        <f>IF($A25=$C$2,runs!BG20/runs!BF20,1/0)</f>
        <v>#DIV/0!</v>
      </c>
      <c r="I25" s="29" t="e">
        <f>IF($A25=$C$2,runs!BH20/runs!V20,1/0)</f>
        <v>#DIV/0!</v>
      </c>
      <c r="J25" s="29" t="e">
        <f>IF($A25=$C$2,runs!BI20/runs!V20,1/0)</f>
        <v>#DIV/0!</v>
      </c>
      <c r="K25" s="29" t="e">
        <f>IF($A25=$C$2,runs!BP20,1/0)</f>
        <v>#DIV/0!</v>
      </c>
    </row>
    <row r="26" spans="1:11" x14ac:dyDescent="0.2">
      <c r="A26" s="29">
        <f>runs!C21</f>
        <v>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IF($A26=$C$2,runs!BH21,1/0)</f>
        <v>#DIV/0!</v>
      </c>
      <c r="E26" s="29" t="e">
        <f>IF($A26=$C$2,runs!BI21,1/0)</f>
        <v>#DIV/0!</v>
      </c>
      <c r="F26" s="29" t="e">
        <f>IF($A26=$C$2,runs!BL21,1/0)</f>
        <v>#DIV/0!</v>
      </c>
      <c r="G26" s="29" t="e">
        <f>IF($A26=$C$2,runs!BM21,1/0)</f>
        <v>#DIV/0!</v>
      </c>
      <c r="H26" s="29" t="e">
        <f>IF($A26=$C$2,runs!BG21/runs!BF21,1/0)</f>
        <v>#DIV/0!</v>
      </c>
      <c r="I26" s="29" t="e">
        <f>IF($A26=$C$2,runs!BH21/runs!V21,1/0)</f>
        <v>#DIV/0!</v>
      </c>
      <c r="J26" s="29" t="e">
        <f>IF($A26=$C$2,runs!BI21/runs!V21,1/0)</f>
        <v>#DIV/0!</v>
      </c>
      <c r="K26" s="29" t="e">
        <f>IF($A26=$C$2,runs!BP21,1/0)</f>
        <v>#DIV/0!</v>
      </c>
    </row>
    <row r="27" spans="1:11" x14ac:dyDescent="0.2">
      <c r="A27" s="29">
        <f>runs!C22</f>
        <v>0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IF($A27=$C$2,runs!BH22,1/0)</f>
        <v>#DIV/0!</v>
      </c>
      <c r="E27" s="29" t="e">
        <f>IF($A27=$C$2,runs!BI22,1/0)</f>
        <v>#DIV/0!</v>
      </c>
      <c r="F27" s="29" t="e">
        <f>IF($A27=$C$2,runs!BL22,1/0)</f>
        <v>#DIV/0!</v>
      </c>
      <c r="G27" s="29" t="e">
        <f>IF($A27=$C$2,runs!BM22,1/0)</f>
        <v>#DIV/0!</v>
      </c>
      <c r="H27" s="29" t="e">
        <f>IF($A27=$C$2,runs!BG22/runs!BF22,1/0)</f>
        <v>#DIV/0!</v>
      </c>
      <c r="I27" s="29" t="e">
        <f>IF($A27=$C$2,runs!BH22/runs!V22,1/0)</f>
        <v>#DIV/0!</v>
      </c>
      <c r="J27" s="29" t="e">
        <f>IF($A27=$C$2,runs!BI22/runs!V22,1/0)</f>
        <v>#DIV/0!</v>
      </c>
      <c r="K27" s="29" t="e">
        <f>IF($A27=$C$2,runs!BP22,1/0)</f>
        <v>#DIV/0!</v>
      </c>
    </row>
    <row r="28" spans="1:11" x14ac:dyDescent="0.2">
      <c r="A28" s="29">
        <f>runs!C23</f>
        <v>25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IF($A28=$C$2,runs!BH23,1/0)</f>
        <v>#DIV/0!</v>
      </c>
      <c r="E28" s="29" t="e">
        <f>IF($A28=$C$2,runs!BI23,1/0)</f>
        <v>#DIV/0!</v>
      </c>
      <c r="F28" s="29" t="e">
        <f>IF($A28=$C$2,runs!BL23,1/0)</f>
        <v>#DIV/0!</v>
      </c>
      <c r="G28" s="29" t="e">
        <f>IF($A28=$C$2,runs!BM23,1/0)</f>
        <v>#DIV/0!</v>
      </c>
      <c r="H28" s="29" t="e">
        <f>IF($A28=$C$2,runs!BG23/runs!BF23,1/0)</f>
        <v>#DIV/0!</v>
      </c>
      <c r="I28" s="29" t="e">
        <f>IF($A28=$C$2,runs!BH23/runs!V23,1/0)</f>
        <v>#DIV/0!</v>
      </c>
      <c r="J28" s="29" t="e">
        <f>IF($A28=$C$2,runs!BI23/runs!V23,1/0)</f>
        <v>#DIV/0!</v>
      </c>
      <c r="K28" s="29" t="e">
        <f>IF($A28=$C$2,runs!BP23,1/0)</f>
        <v>#DIV/0!</v>
      </c>
    </row>
    <row r="29" spans="1:11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IF($A29=$C$2,runs!BH24,1/0)</f>
        <v>#DIV/0!</v>
      </c>
      <c r="E29" s="29" t="e">
        <f>IF($A29=$C$2,runs!BI24,1/0)</f>
        <v>#DIV/0!</v>
      </c>
      <c r="F29" s="29" t="e">
        <f>IF($A29=$C$2,runs!BL24,1/0)</f>
        <v>#DIV/0!</v>
      </c>
      <c r="G29" s="29" t="e">
        <f>IF($A29=$C$2,runs!BM24,1/0)</f>
        <v>#DIV/0!</v>
      </c>
      <c r="H29" s="29" t="e">
        <f>IF($A29=$C$2,runs!BG24/runs!BF24,1/0)</f>
        <v>#DIV/0!</v>
      </c>
      <c r="I29" s="29" t="e">
        <f>IF($A29=$C$2,runs!BH24/runs!V24,1/0)</f>
        <v>#DIV/0!</v>
      </c>
      <c r="J29" s="29" t="e">
        <f>IF($A29=$C$2,runs!BI24/runs!V24,1/0)</f>
        <v>#DIV/0!</v>
      </c>
      <c r="K29" s="29" t="e">
        <f>IF($A29=$C$2,runs!BP24,1/0)</f>
        <v>#DIV/0!</v>
      </c>
    </row>
    <row r="30" spans="1:11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IF($A30=$C$2,runs!BH25,1/0)</f>
        <v>#DIV/0!</v>
      </c>
      <c r="E30" s="29" t="e">
        <f>IF($A30=$C$2,runs!BI25,1/0)</f>
        <v>#DIV/0!</v>
      </c>
      <c r="F30" s="29" t="e">
        <f>IF($A30=$C$2,runs!BL25,1/0)</f>
        <v>#DIV/0!</v>
      </c>
      <c r="G30" s="29" t="e">
        <f>IF($A30=$C$2,runs!BM25,1/0)</f>
        <v>#DIV/0!</v>
      </c>
      <c r="H30" s="29" t="e">
        <f>IF($A30=$C$2,runs!BG25/runs!BF25,1/0)</f>
        <v>#DIV/0!</v>
      </c>
      <c r="I30" s="29" t="e">
        <f>IF($A30=$C$2,runs!BH25/runs!V25,1/0)</f>
        <v>#DIV/0!</v>
      </c>
      <c r="J30" s="29" t="e">
        <f>IF($A30=$C$2,runs!BI25/runs!V25,1/0)</f>
        <v>#DIV/0!</v>
      </c>
      <c r="K30" s="29" t="e">
        <f>IF($A30=$C$2,runs!BP25,1/0)</f>
        <v>#DIV/0!</v>
      </c>
    </row>
    <row r="31" spans="1:11" x14ac:dyDescent="0.2">
      <c r="A31" s="29">
        <f>runs!C26</f>
        <v>0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IF($A31=$C$2,runs!BH26,1/0)</f>
        <v>#DIV/0!</v>
      </c>
      <c r="E31" s="29" t="e">
        <f>IF($A31=$C$2,runs!BI26,1/0)</f>
        <v>#DIV/0!</v>
      </c>
      <c r="F31" s="29" t="e">
        <f>IF($A31=$C$2,runs!BL26,1/0)</f>
        <v>#DIV/0!</v>
      </c>
      <c r="G31" s="29" t="e">
        <f>IF($A31=$C$2,runs!BM26,1/0)</f>
        <v>#DIV/0!</v>
      </c>
      <c r="H31" s="29" t="e">
        <f>IF($A31=$C$2,runs!BG26/runs!BF26,1/0)</f>
        <v>#DIV/0!</v>
      </c>
      <c r="I31" s="29" t="e">
        <f>IF($A31=$C$2,runs!BH26/runs!V26,1/0)</f>
        <v>#DIV/0!</v>
      </c>
      <c r="J31" s="29" t="e">
        <f>IF($A31=$C$2,runs!BI26/runs!V26,1/0)</f>
        <v>#DIV/0!</v>
      </c>
      <c r="K31" s="29" t="e">
        <f>IF($A31=$C$2,runs!BP26,1/0)</f>
        <v>#DIV/0!</v>
      </c>
    </row>
    <row r="32" spans="1:11" x14ac:dyDescent="0.2">
      <c r="A32" s="29">
        <f>runs!C27</f>
        <v>0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IF($A32=$C$2,runs!BH27,1/0)</f>
        <v>#DIV/0!</v>
      </c>
      <c r="E32" s="29" t="e">
        <f>IF($A32=$C$2,runs!BI27,1/0)</f>
        <v>#DIV/0!</v>
      </c>
      <c r="F32" s="29" t="e">
        <f>IF($A32=$C$2,runs!BL27,1/0)</f>
        <v>#DIV/0!</v>
      </c>
      <c r="G32" s="29" t="e">
        <f>IF($A32=$C$2,runs!BM27,1/0)</f>
        <v>#DIV/0!</v>
      </c>
      <c r="H32" s="29" t="e">
        <f>IF($A32=$C$2,runs!BG27/runs!BF27,1/0)</f>
        <v>#DIV/0!</v>
      </c>
      <c r="I32" s="29" t="e">
        <f>IF($A32=$C$2,runs!BH27/runs!V27,1/0)</f>
        <v>#DIV/0!</v>
      </c>
      <c r="J32" s="29" t="e">
        <f>IF($A32=$C$2,runs!BI27/runs!V27,1/0)</f>
        <v>#DIV/0!</v>
      </c>
      <c r="K32" s="29" t="e">
        <f>IF($A32=$C$2,runs!BP27,1/0)</f>
        <v>#DIV/0!</v>
      </c>
    </row>
    <row r="33" spans="1:11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IF($A33=$C$2,runs!BH28,1/0)</f>
        <v>#DIV/0!</v>
      </c>
      <c r="E33" s="29" t="e">
        <f>IF($A33=$C$2,runs!BI28,1/0)</f>
        <v>#DIV/0!</v>
      </c>
      <c r="F33" s="29" t="e">
        <f>IF($A33=$C$2,runs!BL28,1/0)</f>
        <v>#DIV/0!</v>
      </c>
      <c r="G33" s="29" t="e">
        <f>IF($A33=$C$2,runs!BM28,1/0)</f>
        <v>#DIV/0!</v>
      </c>
      <c r="H33" s="29" t="e">
        <f>IF($A33=$C$2,runs!BG28/runs!BF28,1/0)</f>
        <v>#DIV/0!</v>
      </c>
      <c r="I33" s="29" t="e">
        <f>IF($A33=$C$2,runs!BH28/runs!V28,1/0)</f>
        <v>#DIV/0!</v>
      </c>
      <c r="J33" s="29" t="e">
        <f>IF($A33=$C$2,runs!BI28/runs!V28,1/0)</f>
        <v>#DIV/0!</v>
      </c>
      <c r="K33" s="29" t="e">
        <f>IF($A33=$C$2,runs!BP28,1/0)</f>
        <v>#DIV/0!</v>
      </c>
    </row>
    <row r="34" spans="1:11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IF($A34=$C$2,runs!BH29,1/0)</f>
        <v>#DIV/0!</v>
      </c>
      <c r="E34" s="29" t="e">
        <f>IF($A34=$C$2,runs!BI29,1/0)</f>
        <v>#DIV/0!</v>
      </c>
      <c r="F34" s="29" t="e">
        <f>IF($A34=$C$2,runs!BL29,1/0)</f>
        <v>#DIV/0!</v>
      </c>
      <c r="G34" s="29" t="e">
        <f>IF($A34=$C$2,runs!BM29,1/0)</f>
        <v>#DIV/0!</v>
      </c>
      <c r="H34" s="29" t="e">
        <f>IF($A34=$C$2,runs!BG29/runs!BF29,1/0)</f>
        <v>#DIV/0!</v>
      </c>
      <c r="I34" s="29" t="e">
        <f>IF($A34=$C$2,runs!BH29/runs!V29,1/0)</f>
        <v>#DIV/0!</v>
      </c>
      <c r="J34" s="29" t="e">
        <f>IF($A34=$C$2,runs!BI29/runs!V29,1/0)</f>
        <v>#DIV/0!</v>
      </c>
      <c r="K34" s="29" t="e">
        <f>IF($A34=$C$2,runs!BP29,1/0)</f>
        <v>#DIV/0!</v>
      </c>
    </row>
    <row r="35" spans="1:11" x14ac:dyDescent="0.2">
      <c r="A35" s="29">
        <f>runs!C30</f>
        <v>0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IF($A35=$C$2,runs!BH30,1/0)</f>
        <v>#DIV/0!</v>
      </c>
      <c r="E35" s="29" t="e">
        <f>IF($A35=$C$2,runs!BI30,1/0)</f>
        <v>#DIV/0!</v>
      </c>
      <c r="F35" s="29" t="e">
        <f>IF($A35=$C$2,runs!BL30,1/0)</f>
        <v>#DIV/0!</v>
      </c>
      <c r="G35" s="29" t="e">
        <f>IF($A35=$C$2,runs!BM30,1/0)</f>
        <v>#DIV/0!</v>
      </c>
      <c r="H35" s="29" t="e">
        <f>IF($A35=$C$2,runs!BG30/runs!BF30,1/0)</f>
        <v>#DIV/0!</v>
      </c>
      <c r="I35" s="29" t="e">
        <f>IF($A35=$C$2,runs!BH30/runs!V30,1/0)</f>
        <v>#DIV/0!</v>
      </c>
      <c r="J35" s="29" t="e">
        <f>IF($A35=$C$2,runs!BI30/runs!V30,1/0)</f>
        <v>#DIV/0!</v>
      </c>
      <c r="K35" s="29" t="e">
        <f>IF($A35=$C$2,runs!BP30,1/0)</f>
        <v>#DIV/0!</v>
      </c>
    </row>
    <row r="36" spans="1:11" x14ac:dyDescent="0.2">
      <c r="A36" s="29">
        <f>runs!C31</f>
        <v>30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IF($A36=$C$2,runs!BH31,1/0)</f>
        <v>#DIV/0!</v>
      </c>
      <c r="E36" s="29" t="e">
        <f>IF($A36=$C$2,runs!BI31,1/0)</f>
        <v>#DIV/0!</v>
      </c>
      <c r="F36" s="29" t="e">
        <f>IF($A36=$C$2,runs!BL31,1/0)</f>
        <v>#DIV/0!</v>
      </c>
      <c r="G36" s="29" t="e">
        <f>IF($A36=$C$2,runs!BM31,1/0)</f>
        <v>#DIV/0!</v>
      </c>
      <c r="H36" s="29" t="e">
        <f>IF($A36=$C$2,runs!BG31/runs!BF31,1/0)</f>
        <v>#DIV/0!</v>
      </c>
      <c r="I36" s="29" t="e">
        <f>IF($A36=$C$2,runs!BH31/runs!V31,1/0)</f>
        <v>#DIV/0!</v>
      </c>
      <c r="J36" s="29" t="e">
        <f>IF($A36=$C$2,runs!BI31/runs!V31,1/0)</f>
        <v>#DIV/0!</v>
      </c>
      <c r="K36" s="29" t="e">
        <f>IF($A36=$C$2,runs!BP31,1/0)</f>
        <v>#DIV/0!</v>
      </c>
    </row>
    <row r="37" spans="1:11" x14ac:dyDescent="0.2">
      <c r="A37" s="29">
        <f>runs!C32</f>
        <v>35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IF($A37=$C$2,runs!BH32,1/0)</f>
        <v>#DIV/0!</v>
      </c>
      <c r="E37" s="29" t="e">
        <f>IF($A37=$C$2,runs!BI32,1/0)</f>
        <v>#DIV/0!</v>
      </c>
      <c r="F37" s="29" t="e">
        <f>IF($A37=$C$2,runs!BL32,1/0)</f>
        <v>#DIV/0!</v>
      </c>
      <c r="G37" s="29" t="e">
        <f>IF($A37=$C$2,runs!BM32,1/0)</f>
        <v>#DIV/0!</v>
      </c>
      <c r="H37" s="29" t="e">
        <f>IF($A37=$C$2,runs!BG32/runs!BF32,1/0)</f>
        <v>#DIV/0!</v>
      </c>
      <c r="I37" s="29" t="e">
        <f>IF($A37=$C$2,runs!BH32/runs!V32,1/0)</f>
        <v>#DIV/0!</v>
      </c>
      <c r="J37" s="29" t="e">
        <f>IF($A37=$C$2,runs!BI32/runs!V32,1/0)</f>
        <v>#DIV/0!</v>
      </c>
      <c r="K37" s="29" t="e">
        <f>IF($A37=$C$2,runs!BP32,1/0)</f>
        <v>#DIV/0!</v>
      </c>
    </row>
    <row r="38" spans="1:11" x14ac:dyDescent="0.2">
      <c r="A38" s="29">
        <f>runs!C33</f>
        <v>30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IF($A38=$C$2,runs!BH33,1/0)</f>
        <v>#DIV/0!</v>
      </c>
      <c r="E38" s="29" t="e">
        <f>IF($A38=$C$2,runs!BI33,1/0)</f>
        <v>#DIV/0!</v>
      </c>
      <c r="F38" s="29" t="e">
        <f>IF($A38=$C$2,runs!BL33,1/0)</f>
        <v>#DIV/0!</v>
      </c>
      <c r="G38" s="29" t="e">
        <f>IF($A38=$C$2,runs!BM33,1/0)</f>
        <v>#DIV/0!</v>
      </c>
      <c r="H38" s="29" t="e">
        <f>IF($A38=$C$2,runs!BG33/runs!BF33,1/0)</f>
        <v>#DIV/0!</v>
      </c>
      <c r="I38" s="29" t="e">
        <f>IF($A38=$C$2,runs!BH33/runs!V33,1/0)</f>
        <v>#DIV/0!</v>
      </c>
      <c r="J38" s="29" t="e">
        <f>IF($A38=$C$2,runs!BI33/runs!V33,1/0)</f>
        <v>#DIV/0!</v>
      </c>
      <c r="K38" s="29" t="e">
        <f>IF($A38=$C$2,runs!BP33,1/0)</f>
        <v>#DIV/0!</v>
      </c>
    </row>
    <row r="39" spans="1:11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IF($A39=$C$2,runs!BH34,1/0)</f>
        <v>#DIV/0!</v>
      </c>
      <c r="E39" s="29" t="e">
        <f>IF($A39=$C$2,runs!BI34,1/0)</f>
        <v>#DIV/0!</v>
      </c>
      <c r="F39" s="29" t="e">
        <f>IF($A39=$C$2,runs!BL34,1/0)</f>
        <v>#DIV/0!</v>
      </c>
      <c r="G39" s="29" t="e">
        <f>IF($A39=$C$2,runs!BM34,1/0)</f>
        <v>#DIV/0!</v>
      </c>
      <c r="H39" s="29" t="e">
        <f>IF($A39=$C$2,runs!BG34/runs!BF34,1/0)</f>
        <v>#DIV/0!</v>
      </c>
      <c r="I39" s="29" t="e">
        <f>IF($A39=$C$2,runs!BH34/runs!V34,1/0)</f>
        <v>#DIV/0!</v>
      </c>
      <c r="J39" s="29" t="e">
        <f>IF($A39=$C$2,runs!BI34/runs!V34,1/0)</f>
        <v>#DIV/0!</v>
      </c>
      <c r="K39" s="29" t="e">
        <f>IF($A39=$C$2,runs!BP34,1/0)</f>
        <v>#DIV/0!</v>
      </c>
    </row>
    <row r="40" spans="1:11" x14ac:dyDescent="0.2">
      <c r="A40" s="29">
        <f>runs!C35</f>
        <v>15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IF($A40=$C$2,runs!BH35,1/0)</f>
        <v>#DIV/0!</v>
      </c>
      <c r="E40" s="29" t="e">
        <f>IF($A40=$C$2,runs!BI35,1/0)</f>
        <v>#DIV/0!</v>
      </c>
      <c r="F40" s="29" t="e">
        <f>IF($A40=$C$2,runs!BL35,1/0)</f>
        <v>#DIV/0!</v>
      </c>
      <c r="G40" s="29" t="e">
        <f>IF($A40=$C$2,runs!BM35,1/0)</f>
        <v>#DIV/0!</v>
      </c>
      <c r="H40" s="29" t="e">
        <f>IF($A40=$C$2,runs!BG35/runs!BF35,1/0)</f>
        <v>#DIV/0!</v>
      </c>
      <c r="I40" s="29" t="e">
        <f>IF($A40=$C$2,runs!BH35/runs!V35,1/0)</f>
        <v>#DIV/0!</v>
      </c>
      <c r="J40" s="29" t="e">
        <f>IF($A40=$C$2,runs!BI35/runs!V35,1/0)</f>
        <v>#DIV/0!</v>
      </c>
      <c r="K40" s="29" t="e">
        <f>IF($A40=$C$2,runs!BP35,1/0)</f>
        <v>#DIV/0!</v>
      </c>
    </row>
    <row r="41" spans="1:11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IF($A41=$C$2,runs!BH36,1/0)</f>
        <v>#DIV/0!</v>
      </c>
      <c r="E41" s="29" t="e">
        <f>IF($A41=$C$2,runs!BI36,1/0)</f>
        <v>#DIV/0!</v>
      </c>
      <c r="F41" s="29" t="e">
        <f>IF($A41=$C$2,runs!BL36,1/0)</f>
        <v>#DIV/0!</v>
      </c>
      <c r="G41" s="29" t="e">
        <f>IF($A41=$C$2,runs!BM36,1/0)</f>
        <v>#DIV/0!</v>
      </c>
      <c r="H41" s="29" t="e">
        <f>IF($A41=$C$2,runs!BG36/runs!BF36,1/0)</f>
        <v>#DIV/0!</v>
      </c>
      <c r="I41" s="29" t="e">
        <f>IF($A41=$C$2,runs!BH36/runs!V36,1/0)</f>
        <v>#DIV/0!</v>
      </c>
      <c r="J41" s="29" t="e">
        <f>IF($A41=$C$2,runs!BI36/runs!V36,1/0)</f>
        <v>#DIV/0!</v>
      </c>
      <c r="K41" s="29" t="e">
        <f>IF($A41=$C$2,runs!BP36,1/0)</f>
        <v>#DIV/0!</v>
      </c>
    </row>
    <row r="42" spans="1:11" x14ac:dyDescent="0.2">
      <c r="A42" s="29">
        <f>runs!C37</f>
        <v>0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IF($A42=$C$2,runs!BH37,1/0)</f>
        <v>#DIV/0!</v>
      </c>
      <c r="E42" s="29" t="e">
        <f>IF($A42=$C$2,runs!BI37,1/0)</f>
        <v>#DIV/0!</v>
      </c>
      <c r="F42" s="29" t="e">
        <f>IF($A42=$C$2,runs!BL37,1/0)</f>
        <v>#DIV/0!</v>
      </c>
      <c r="G42" s="29" t="e">
        <f>IF($A42=$C$2,runs!BM37,1/0)</f>
        <v>#DIV/0!</v>
      </c>
      <c r="H42" s="29" t="e">
        <f>IF($A42=$C$2,runs!BG37/runs!BF37,1/0)</f>
        <v>#DIV/0!</v>
      </c>
      <c r="I42" s="29" t="e">
        <f>IF($A42=$C$2,runs!BH37/runs!V37,1/0)</f>
        <v>#DIV/0!</v>
      </c>
      <c r="J42" s="29" t="e">
        <f>IF($A42=$C$2,runs!BI37/runs!V37,1/0)</f>
        <v>#DIV/0!</v>
      </c>
      <c r="K42" s="29" t="e">
        <f>IF($A42=$C$2,runs!BP37,1/0)</f>
        <v>#DIV/0!</v>
      </c>
    </row>
    <row r="43" spans="1:11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IF($A43=$C$2,runs!BH38,1/0)</f>
        <v>#DIV/0!</v>
      </c>
      <c r="E43" s="29" t="e">
        <f>IF($A43=$C$2,runs!BI38,1/0)</f>
        <v>#DIV/0!</v>
      </c>
      <c r="F43" s="29" t="e">
        <f>IF($A43=$C$2,runs!BL38,1/0)</f>
        <v>#DIV/0!</v>
      </c>
      <c r="G43" s="29" t="e">
        <f>IF($A43=$C$2,runs!BM38,1/0)</f>
        <v>#DIV/0!</v>
      </c>
      <c r="H43" s="29" t="e">
        <f>IF($A43=$C$2,runs!BG38/runs!BF38,1/0)</f>
        <v>#DIV/0!</v>
      </c>
      <c r="I43" s="29" t="e">
        <f>IF($A43=$C$2,runs!BH38/runs!V38,1/0)</f>
        <v>#DIV/0!</v>
      </c>
      <c r="J43" s="29" t="e">
        <f>IF($A43=$C$2,runs!BI38/runs!V38,1/0)</f>
        <v>#DIV/0!</v>
      </c>
      <c r="K43" s="29" t="e">
        <f>IF($A43=$C$2,runs!BP38,1/0)</f>
        <v>#DIV/0!</v>
      </c>
    </row>
    <row r="44" spans="1:11" x14ac:dyDescent="0.2">
      <c r="A44" s="29">
        <f>runs!C39</f>
        <v>7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IF($A44=$C$2,runs!BH39,1/0)</f>
        <v>#DIV/0!</v>
      </c>
      <c r="E44" s="29" t="e">
        <f>IF($A44=$C$2,runs!BI39,1/0)</f>
        <v>#DIV/0!</v>
      </c>
      <c r="F44" s="29" t="e">
        <f>IF($A44=$C$2,runs!BL39,1/0)</f>
        <v>#DIV/0!</v>
      </c>
      <c r="G44" s="29" t="e">
        <f>IF($A44=$C$2,runs!BM39,1/0)</f>
        <v>#DIV/0!</v>
      </c>
      <c r="H44" s="29" t="e">
        <f>IF($A44=$C$2,runs!BG39/runs!BF39,1/0)</f>
        <v>#DIV/0!</v>
      </c>
      <c r="I44" s="29" t="e">
        <f>IF($A44=$C$2,runs!BH39/runs!V39,1/0)</f>
        <v>#DIV/0!</v>
      </c>
      <c r="J44" s="29" t="e">
        <f>IF($A44=$C$2,runs!BI39/runs!V39,1/0)</f>
        <v>#DIV/0!</v>
      </c>
      <c r="K44" s="29" t="e">
        <f>IF($A44=$C$2,runs!BP39,1/0)</f>
        <v>#DIV/0!</v>
      </c>
    </row>
    <row r="45" spans="1:11" x14ac:dyDescent="0.2">
      <c r="A45" s="29">
        <f>runs!C40</f>
        <v>8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IF($A45=$C$2,runs!BH40,1/0)</f>
        <v>#DIV/0!</v>
      </c>
      <c r="E45" s="29" t="e">
        <f>IF($A45=$C$2,runs!BI40,1/0)</f>
        <v>#DIV/0!</v>
      </c>
      <c r="F45" s="29" t="e">
        <f>IF($A45=$C$2,runs!BL40,1/0)</f>
        <v>#DIV/0!</v>
      </c>
      <c r="G45" s="29" t="e">
        <f>IF($A45=$C$2,runs!BM40,1/0)</f>
        <v>#DIV/0!</v>
      </c>
      <c r="H45" s="29" t="e">
        <f>IF($A45=$C$2,runs!BG40/runs!BF40,1/0)</f>
        <v>#DIV/0!</v>
      </c>
      <c r="I45" s="29" t="e">
        <f>IF($A45=$C$2,runs!BH40/runs!V40,1/0)</f>
        <v>#DIV/0!</v>
      </c>
      <c r="J45" s="29" t="e">
        <f>IF($A45=$C$2,runs!BI40/runs!V40,1/0)</f>
        <v>#DIV/0!</v>
      </c>
      <c r="K45" s="29" t="e">
        <f>IF($A45=$C$2,runs!BP40,1/0)</f>
        <v>#DIV/0!</v>
      </c>
    </row>
    <row r="46" spans="1:11" x14ac:dyDescent="0.2">
      <c r="A46" s="29">
        <f>runs!C41</f>
        <v>9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IF($A46=$C$2,runs!BH41,1/0)</f>
        <v>#DIV/0!</v>
      </c>
      <c r="E46" s="29" t="e">
        <f>IF($A46=$C$2,runs!BI41,1/0)</f>
        <v>#DIV/0!</v>
      </c>
      <c r="F46" s="29" t="e">
        <f>IF($A46=$C$2,runs!BL41,1/0)</f>
        <v>#DIV/0!</v>
      </c>
      <c r="G46" s="29" t="e">
        <f>IF($A46=$C$2,runs!BM41,1/0)</f>
        <v>#DIV/0!</v>
      </c>
      <c r="H46" s="29" t="e">
        <f>IF($A46=$C$2,runs!BG41/runs!BF41,1/0)</f>
        <v>#DIV/0!</v>
      </c>
      <c r="I46" s="29" t="e">
        <f>IF($A46=$C$2,runs!BH41/runs!V41,1/0)</f>
        <v>#DIV/0!</v>
      </c>
      <c r="J46" s="29" t="e">
        <f>IF($A46=$C$2,runs!BI41/runs!V41,1/0)</f>
        <v>#DIV/0!</v>
      </c>
      <c r="K46" s="29" t="e">
        <f>IF($A46=$C$2,runs!BP41,1/0)</f>
        <v>#DIV/0!</v>
      </c>
    </row>
    <row r="47" spans="1:11" x14ac:dyDescent="0.2">
      <c r="A47" s="29">
        <f>runs!C42</f>
        <v>10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IF($A47=$C$2,runs!BH42,1/0)</f>
        <v>#DIV/0!</v>
      </c>
      <c r="E47" s="29" t="e">
        <f>IF($A47=$C$2,runs!BI42,1/0)</f>
        <v>#DIV/0!</v>
      </c>
      <c r="F47" s="29" t="e">
        <f>IF($A47=$C$2,runs!BL42,1/0)</f>
        <v>#DIV/0!</v>
      </c>
      <c r="G47" s="29" t="e">
        <f>IF($A47=$C$2,runs!BM42,1/0)</f>
        <v>#DIV/0!</v>
      </c>
      <c r="H47" s="29" t="e">
        <f>IF($A47=$C$2,runs!BG42/runs!BF42,1/0)</f>
        <v>#DIV/0!</v>
      </c>
      <c r="I47" s="29" t="e">
        <f>IF($A47=$C$2,runs!BH42/runs!V42,1/0)</f>
        <v>#DIV/0!</v>
      </c>
      <c r="J47" s="29" t="e">
        <f>IF($A47=$C$2,runs!BI42/runs!V42,1/0)</f>
        <v>#DIV/0!</v>
      </c>
      <c r="K47" s="29" t="e">
        <f>IF($A47=$C$2,runs!BP42,1/0)</f>
        <v>#DIV/0!</v>
      </c>
    </row>
    <row r="48" spans="1:11" x14ac:dyDescent="0.2">
      <c r="A48" s="29">
        <f>runs!C43</f>
        <v>11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IF($A48=$C$2,runs!BH43,1/0)</f>
        <v>#DIV/0!</v>
      </c>
      <c r="E48" s="29" t="e">
        <f>IF($A48=$C$2,runs!BI43,1/0)</f>
        <v>#DIV/0!</v>
      </c>
      <c r="F48" s="29" t="e">
        <f>IF($A48=$C$2,runs!BL43,1/0)</f>
        <v>#DIV/0!</v>
      </c>
      <c r="G48" s="29" t="e">
        <f>IF($A48=$C$2,runs!BM43,1/0)</f>
        <v>#DIV/0!</v>
      </c>
      <c r="H48" s="29" t="e">
        <f>IF($A48=$C$2,runs!BG43/runs!BF43,1/0)</f>
        <v>#DIV/0!</v>
      </c>
      <c r="I48" s="29" t="e">
        <f>IF($A48=$C$2,runs!BH43/runs!V43,1/0)</f>
        <v>#DIV/0!</v>
      </c>
      <c r="J48" s="29" t="e">
        <f>IF($A48=$C$2,runs!BI43/runs!V43,1/0)</f>
        <v>#DIV/0!</v>
      </c>
      <c r="K48" s="29" t="e">
        <f>IF($A48=$C$2,runs!BP43,1/0)</f>
        <v>#DIV/0!</v>
      </c>
    </row>
    <row r="49" spans="1:11" x14ac:dyDescent="0.2">
      <c r="A49" s="29">
        <f>runs!C44</f>
        <v>12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IF($A49=$C$2,runs!BH44,1/0)</f>
        <v>#DIV/0!</v>
      </c>
      <c r="E49" s="29" t="e">
        <f>IF($A49=$C$2,runs!BI44,1/0)</f>
        <v>#DIV/0!</v>
      </c>
      <c r="F49" s="29" t="e">
        <f>IF($A49=$C$2,runs!BL44,1/0)</f>
        <v>#DIV/0!</v>
      </c>
      <c r="G49" s="29" t="e">
        <f>IF($A49=$C$2,runs!BM44,1/0)</f>
        <v>#DIV/0!</v>
      </c>
      <c r="H49" s="29" t="e">
        <f>IF($A49=$C$2,runs!BG44/runs!BF44,1/0)</f>
        <v>#DIV/0!</v>
      </c>
      <c r="I49" s="29" t="e">
        <f>IF($A49=$C$2,runs!BH44/runs!V44,1/0)</f>
        <v>#DIV/0!</v>
      </c>
      <c r="J49" s="29" t="e">
        <f>IF($A49=$C$2,runs!BI44/runs!V44,1/0)</f>
        <v>#DIV/0!</v>
      </c>
      <c r="K49" s="29" t="e">
        <f>IF($A49=$C$2,runs!BP44,1/0)</f>
        <v>#DIV/0!</v>
      </c>
    </row>
    <row r="50" spans="1:11" x14ac:dyDescent="0.2">
      <c r="A50" s="29">
        <f>runs!C45</f>
        <v>13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IF($A50=$C$2,runs!BH45,1/0)</f>
        <v>#DIV/0!</v>
      </c>
      <c r="E50" s="29" t="e">
        <f>IF($A50=$C$2,runs!BI45,1/0)</f>
        <v>#DIV/0!</v>
      </c>
      <c r="F50" s="29" t="e">
        <f>IF($A50=$C$2,runs!BL45,1/0)</f>
        <v>#DIV/0!</v>
      </c>
      <c r="G50" s="29" t="e">
        <f>IF($A50=$C$2,runs!BM45,1/0)</f>
        <v>#DIV/0!</v>
      </c>
      <c r="H50" s="29" t="e">
        <f>IF($A50=$C$2,runs!BG45/runs!BF45,1/0)</f>
        <v>#DIV/0!</v>
      </c>
      <c r="I50" s="29" t="e">
        <f>IF($A50=$C$2,runs!BH45/runs!V45,1/0)</f>
        <v>#DIV/0!</v>
      </c>
      <c r="J50" s="29" t="e">
        <f>IF($A50=$C$2,runs!BI45/runs!V45,1/0)</f>
        <v>#DIV/0!</v>
      </c>
      <c r="K50" s="29" t="e">
        <f>IF($A50=$C$2,runs!BP45,1/0)</f>
        <v>#DIV/0!</v>
      </c>
    </row>
    <row r="51" spans="1:11" x14ac:dyDescent="0.2">
      <c r="A51" s="29">
        <f>runs!C46</f>
        <v>14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IF($A51=$C$2,runs!BH46,1/0)</f>
        <v>#DIV/0!</v>
      </c>
      <c r="E51" s="29" t="e">
        <f>IF($A51=$C$2,runs!BI46,1/0)</f>
        <v>#DIV/0!</v>
      </c>
      <c r="F51" s="29" t="e">
        <f>IF($A51=$C$2,runs!BL46,1/0)</f>
        <v>#DIV/0!</v>
      </c>
      <c r="G51" s="29" t="e">
        <f>IF($A51=$C$2,runs!BM46,1/0)</f>
        <v>#DIV/0!</v>
      </c>
      <c r="H51" s="29" t="e">
        <f>IF($A51=$C$2,runs!BG46/runs!BF46,1/0)</f>
        <v>#DIV/0!</v>
      </c>
      <c r="I51" s="29" t="e">
        <f>IF($A51=$C$2,runs!BH46/runs!V46,1/0)</f>
        <v>#DIV/0!</v>
      </c>
      <c r="J51" s="29" t="e">
        <f>IF($A51=$C$2,runs!BI46/runs!V46,1/0)</f>
        <v>#DIV/0!</v>
      </c>
      <c r="K51" s="29" t="e">
        <f>IF($A51=$C$2,runs!BP46,1/0)</f>
        <v>#DIV/0!</v>
      </c>
    </row>
    <row r="52" spans="1:11" x14ac:dyDescent="0.2">
      <c r="A52" s="29">
        <f>runs!C47</f>
        <v>16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IF($A52=$C$2,runs!BH47,1/0)</f>
        <v>#DIV/0!</v>
      </c>
      <c r="E52" s="29" t="e">
        <f>IF($A52=$C$2,runs!BI47,1/0)</f>
        <v>#DIV/0!</v>
      </c>
      <c r="F52" s="29" t="e">
        <f>IF($A52=$C$2,runs!BL47,1/0)</f>
        <v>#DIV/0!</v>
      </c>
      <c r="G52" s="29" t="e">
        <f>IF($A52=$C$2,runs!BM47,1/0)</f>
        <v>#DIV/0!</v>
      </c>
      <c r="H52" s="29" t="e">
        <f>IF($A52=$C$2,runs!BG47/runs!BF47,1/0)</f>
        <v>#DIV/0!</v>
      </c>
      <c r="I52" s="29" t="e">
        <f>IF($A52=$C$2,runs!BH47/runs!V47,1/0)</f>
        <v>#DIV/0!</v>
      </c>
      <c r="J52" s="29" t="e">
        <f>IF($A52=$C$2,runs!BI47/runs!V47,1/0)</f>
        <v>#DIV/0!</v>
      </c>
      <c r="K52" s="29" t="e">
        <f>IF($A52=$C$2,runs!BP47,1/0)</f>
        <v>#DIV/0!</v>
      </c>
    </row>
    <row r="53" spans="1:11" x14ac:dyDescent="0.2">
      <c r="A53" s="29">
        <f>runs!C48</f>
        <v>17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IF($A53=$C$2,runs!BH48,1/0)</f>
        <v>#DIV/0!</v>
      </c>
      <c r="E53" s="29" t="e">
        <f>IF($A53=$C$2,runs!BI48,1/0)</f>
        <v>#DIV/0!</v>
      </c>
      <c r="F53" s="29" t="e">
        <f>IF($A53=$C$2,runs!BL48,1/0)</f>
        <v>#DIV/0!</v>
      </c>
      <c r="G53" s="29" t="e">
        <f>IF($A53=$C$2,runs!BM48,1/0)</f>
        <v>#DIV/0!</v>
      </c>
      <c r="H53" s="29" t="e">
        <f>IF($A53=$C$2,runs!BG48/runs!BF48,1/0)</f>
        <v>#DIV/0!</v>
      </c>
      <c r="I53" s="29" t="e">
        <f>IF($A53=$C$2,runs!BH48/runs!V48,1/0)</f>
        <v>#DIV/0!</v>
      </c>
      <c r="J53" s="29" t="e">
        <f>IF($A53=$C$2,runs!BI48/runs!V48,1/0)</f>
        <v>#DIV/0!</v>
      </c>
      <c r="K53" s="29" t="e">
        <f>IF($A53=$C$2,runs!BP48,1/0)</f>
        <v>#DIV/0!</v>
      </c>
    </row>
    <row r="54" spans="1:11" x14ac:dyDescent="0.2">
      <c r="A54" s="29">
        <f>runs!C49</f>
        <v>18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IF($A54=$C$2,runs!BH49,1/0)</f>
        <v>#DIV/0!</v>
      </c>
      <c r="E54" s="29" t="e">
        <f>IF($A54=$C$2,runs!BI49,1/0)</f>
        <v>#DIV/0!</v>
      </c>
      <c r="F54" s="29" t="e">
        <f>IF($A54=$C$2,runs!BL49,1/0)</f>
        <v>#DIV/0!</v>
      </c>
      <c r="G54" s="29" t="e">
        <f>IF($A54=$C$2,runs!BM49,1/0)</f>
        <v>#DIV/0!</v>
      </c>
      <c r="H54" s="29" t="e">
        <f>IF($A54=$C$2,runs!BG49/runs!BF49,1/0)</f>
        <v>#DIV/0!</v>
      </c>
      <c r="I54" s="29" t="e">
        <f>IF($A54=$C$2,runs!BH49/runs!V49,1/0)</f>
        <v>#DIV/0!</v>
      </c>
      <c r="J54" s="29" t="e">
        <f>IF($A54=$C$2,runs!BI49/runs!V49,1/0)</f>
        <v>#DIV/0!</v>
      </c>
      <c r="K54" s="29" t="e">
        <f>IF($A54=$C$2,runs!BP49,1/0)</f>
        <v>#DIV/0!</v>
      </c>
    </row>
    <row r="55" spans="1:11" x14ac:dyDescent="0.2">
      <c r="A55" s="29">
        <f>runs!C50</f>
        <v>30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IF($A55=$C$2,runs!BH50,1/0)</f>
        <v>#DIV/0!</v>
      </c>
      <c r="E55" s="29" t="e">
        <f>IF($A55=$C$2,runs!BI50,1/0)</f>
        <v>#DIV/0!</v>
      </c>
      <c r="F55" s="29" t="e">
        <f>IF($A55=$C$2,runs!BL50,1/0)</f>
        <v>#DIV/0!</v>
      </c>
      <c r="G55" s="29" t="e">
        <f>IF($A55=$C$2,runs!BM50,1/0)</f>
        <v>#DIV/0!</v>
      </c>
      <c r="H55" s="29" t="e">
        <f>IF($A55=$C$2,runs!BG50/runs!BF50,1/0)</f>
        <v>#DIV/0!</v>
      </c>
      <c r="I55" s="29" t="e">
        <f>IF($A55=$C$2,runs!BH50/runs!V50,1/0)</f>
        <v>#DIV/0!</v>
      </c>
      <c r="J55" s="29" t="e">
        <f>IF($A55=$C$2,runs!BI50/runs!V50,1/0)</f>
        <v>#DIV/0!</v>
      </c>
      <c r="K55" s="29" t="e">
        <f>IF($A55=$C$2,runs!BP50,1/0)</f>
        <v>#DIV/0!</v>
      </c>
    </row>
    <row r="56" spans="1:11" x14ac:dyDescent="0.2">
      <c r="A56" s="29">
        <f>runs!C51</f>
        <v>35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IF($A56=$C$2,runs!BH51,1/0)</f>
        <v>#DIV/0!</v>
      </c>
      <c r="E56" s="29" t="e">
        <f>IF($A56=$C$2,runs!BI51,1/0)</f>
        <v>#DIV/0!</v>
      </c>
      <c r="F56" s="29" t="e">
        <f>IF($A56=$C$2,runs!BL51,1/0)</f>
        <v>#DIV/0!</v>
      </c>
      <c r="G56" s="29" t="e">
        <f>IF($A56=$C$2,runs!BM51,1/0)</f>
        <v>#DIV/0!</v>
      </c>
      <c r="H56" s="29" t="e">
        <f>IF($A56=$C$2,runs!BG51/runs!BF51,1/0)</f>
        <v>#DIV/0!</v>
      </c>
      <c r="I56" s="29" t="e">
        <f>IF($A56=$C$2,runs!BH51/runs!V51,1/0)</f>
        <v>#DIV/0!</v>
      </c>
      <c r="J56" s="29" t="e">
        <f>IF($A56=$C$2,runs!BI51/runs!V51,1/0)</f>
        <v>#DIV/0!</v>
      </c>
      <c r="K56" s="29" t="e">
        <f>IF($A56=$C$2,runs!BP51,1/0)</f>
        <v>#DIV/0!</v>
      </c>
    </row>
    <row r="57" spans="1:11" x14ac:dyDescent="0.2">
      <c r="A57" s="29">
        <f>runs!C52</f>
        <v>30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IF($A57=$C$2,runs!BH52,1/0)</f>
        <v>#DIV/0!</v>
      </c>
      <c r="E57" s="29" t="e">
        <f>IF($A57=$C$2,runs!BI52,1/0)</f>
        <v>#DIV/0!</v>
      </c>
      <c r="F57" s="29" t="e">
        <f>IF($A57=$C$2,runs!BL52,1/0)</f>
        <v>#DIV/0!</v>
      </c>
      <c r="G57" s="29" t="e">
        <f>IF($A57=$C$2,runs!BM52,1/0)</f>
        <v>#DIV/0!</v>
      </c>
      <c r="H57" s="29" t="e">
        <f>IF($A57=$C$2,runs!BG52/runs!BF52,1/0)</f>
        <v>#DIV/0!</v>
      </c>
      <c r="I57" s="29" t="e">
        <f>IF($A57=$C$2,runs!BH52/runs!V52,1/0)</f>
        <v>#DIV/0!</v>
      </c>
      <c r="J57" s="29" t="e">
        <f>IF($A57=$C$2,runs!BI52/runs!V52,1/0)</f>
        <v>#DIV/0!</v>
      </c>
      <c r="K57" s="29" t="e">
        <f>IF($A57=$C$2,runs!BP52,1/0)</f>
        <v>#DIV/0!</v>
      </c>
    </row>
    <row r="58" spans="1:11" x14ac:dyDescent="0.2">
      <c r="A58" s="29">
        <f>runs!C53</f>
        <v>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IF($A58=$C$2,runs!BH53,1/0)</f>
        <v>#DIV/0!</v>
      </c>
      <c r="E58" s="29" t="e">
        <f>IF($A58=$C$2,runs!BI53,1/0)</f>
        <v>#DIV/0!</v>
      </c>
      <c r="F58" s="29" t="e">
        <f>IF($A58=$C$2,runs!BL53,1/0)</f>
        <v>#DIV/0!</v>
      </c>
      <c r="G58" s="29" t="e">
        <f>IF($A58=$C$2,runs!BM53,1/0)</f>
        <v>#DIV/0!</v>
      </c>
      <c r="H58" s="29" t="e">
        <f>IF($A58=$C$2,runs!BG53/runs!BF53,1/0)</f>
        <v>#DIV/0!</v>
      </c>
      <c r="I58" s="29" t="e">
        <f>IF($A58=$C$2,runs!BH53/runs!V53,1/0)</f>
        <v>#DIV/0!</v>
      </c>
      <c r="J58" s="29" t="e">
        <f>IF($A58=$C$2,runs!BI53/runs!V53,1/0)</f>
        <v>#DIV/0!</v>
      </c>
      <c r="K58" s="29" t="e">
        <f>IF($A58=$C$2,runs!BP53,1/0)</f>
        <v>#DIV/0!</v>
      </c>
    </row>
    <row r="59" spans="1:11" x14ac:dyDescent="0.2">
      <c r="A59" s="29">
        <f>runs!C54</f>
        <v>15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IF($A59=$C$2,runs!BH54,1/0)</f>
        <v>#DIV/0!</v>
      </c>
      <c r="E59" s="29" t="e">
        <f>IF($A59=$C$2,runs!BI54,1/0)</f>
        <v>#DIV/0!</v>
      </c>
      <c r="F59" s="29" t="e">
        <f>IF($A59=$C$2,runs!BL54,1/0)</f>
        <v>#DIV/0!</v>
      </c>
      <c r="G59" s="29" t="e">
        <f>IF($A59=$C$2,runs!BM54,1/0)</f>
        <v>#DIV/0!</v>
      </c>
      <c r="H59" s="29" t="e">
        <f>IF($A59=$C$2,runs!BG54/runs!BF54,1/0)</f>
        <v>#DIV/0!</v>
      </c>
      <c r="I59" s="29" t="e">
        <f>IF($A59=$C$2,runs!BH54/runs!V54,1/0)</f>
        <v>#DIV/0!</v>
      </c>
      <c r="J59" s="29" t="e">
        <f>IF($A59=$C$2,runs!BI54/runs!V54,1/0)</f>
        <v>#DIV/0!</v>
      </c>
      <c r="K59" s="29" t="e">
        <f>IF($A59=$C$2,runs!BP54,1/0)</f>
        <v>#DIV/0!</v>
      </c>
    </row>
    <row r="60" spans="1:11" x14ac:dyDescent="0.2">
      <c r="A60" s="29">
        <f>runs!C55</f>
        <v>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IF($A60=$C$2,runs!BH55,1/0)</f>
        <v>#DIV/0!</v>
      </c>
      <c r="E60" s="29" t="e">
        <f>IF($A60=$C$2,runs!BI55,1/0)</f>
        <v>#DIV/0!</v>
      </c>
      <c r="F60" s="29" t="e">
        <f>IF($A60=$C$2,runs!BL55,1/0)</f>
        <v>#DIV/0!</v>
      </c>
      <c r="G60" s="29" t="e">
        <f>IF($A60=$C$2,runs!BM55,1/0)</f>
        <v>#DIV/0!</v>
      </c>
      <c r="H60" s="29" t="e">
        <f>IF($A60=$C$2,runs!BG55/runs!BF55,1/0)</f>
        <v>#DIV/0!</v>
      </c>
      <c r="I60" s="29" t="e">
        <f>IF($A60=$C$2,runs!BH55/runs!V55,1/0)</f>
        <v>#DIV/0!</v>
      </c>
      <c r="J60" s="29" t="e">
        <f>IF($A60=$C$2,runs!BI55/runs!V55,1/0)</f>
        <v>#DIV/0!</v>
      </c>
      <c r="K60" s="29" t="e">
        <f>IF($A60=$C$2,runs!BP55,1/0)</f>
        <v>#DIV/0!</v>
      </c>
    </row>
    <row r="61" spans="1:11" x14ac:dyDescent="0.2">
      <c r="A61" s="29">
        <f>runs!C56</f>
        <v>0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IF($A61=$C$2,runs!BH56,1/0)</f>
        <v>#DIV/0!</v>
      </c>
      <c r="E61" s="29" t="e">
        <f>IF($A61=$C$2,runs!BI56,1/0)</f>
        <v>#DIV/0!</v>
      </c>
      <c r="F61" s="29" t="e">
        <f>IF($A61=$C$2,runs!BL56,1/0)</f>
        <v>#DIV/0!</v>
      </c>
      <c r="G61" s="29" t="e">
        <f>IF($A61=$C$2,runs!BM56,1/0)</f>
        <v>#DIV/0!</v>
      </c>
      <c r="H61" s="29" t="e">
        <f>IF($A61=$C$2,runs!BG56/runs!BF56,1/0)</f>
        <v>#DIV/0!</v>
      </c>
      <c r="I61" s="29" t="e">
        <f>IF($A61=$C$2,runs!BH56/runs!V56,1/0)</f>
        <v>#DIV/0!</v>
      </c>
      <c r="J61" s="29" t="e">
        <f>IF($A61=$C$2,runs!BI56/runs!V56,1/0)</f>
        <v>#DIV/0!</v>
      </c>
      <c r="K61" s="29" t="e">
        <f>IF($A61=$C$2,runs!BP56,1/0)</f>
        <v>#DIV/0!</v>
      </c>
    </row>
    <row r="62" spans="1:11" x14ac:dyDescent="0.2">
      <c r="A62" s="29">
        <f>runs!C57</f>
        <v>0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IF($A62=$C$2,runs!BH57,1/0)</f>
        <v>#DIV/0!</v>
      </c>
      <c r="E62" s="29" t="e">
        <f>IF($A62=$C$2,runs!BI57,1/0)</f>
        <v>#DIV/0!</v>
      </c>
      <c r="F62" s="29" t="e">
        <f>IF($A62=$C$2,runs!BL57,1/0)</f>
        <v>#DIV/0!</v>
      </c>
      <c r="G62" s="29" t="e">
        <f>IF($A62=$C$2,runs!BM57,1/0)</f>
        <v>#DIV/0!</v>
      </c>
      <c r="H62" s="29" t="e">
        <f>IF($A62=$C$2,runs!BG57/runs!BF57,1/0)</f>
        <v>#DIV/0!</v>
      </c>
      <c r="I62" s="29" t="e">
        <f>IF($A62=$C$2,runs!BH57/runs!V57,1/0)</f>
        <v>#DIV/0!</v>
      </c>
      <c r="J62" s="29" t="e">
        <f>IF($A62=$C$2,runs!BI57/runs!V57,1/0)</f>
        <v>#DIV/0!</v>
      </c>
      <c r="K62" s="29" t="e">
        <f>IF($A62=$C$2,runs!BP57,1/0)</f>
        <v>#DIV/0!</v>
      </c>
    </row>
    <row r="63" spans="1:11" x14ac:dyDescent="0.2">
      <c r="A63" s="29">
        <f>runs!C58</f>
        <v>7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IF($A63=$C$2,runs!BH58,1/0)</f>
        <v>#DIV/0!</v>
      </c>
      <c r="E63" s="29" t="e">
        <f>IF($A63=$C$2,runs!BI58,1/0)</f>
        <v>#DIV/0!</v>
      </c>
      <c r="F63" s="29" t="e">
        <f>IF($A63=$C$2,runs!BL58,1/0)</f>
        <v>#DIV/0!</v>
      </c>
      <c r="G63" s="29" t="e">
        <f>IF($A63=$C$2,runs!BM58,1/0)</f>
        <v>#DIV/0!</v>
      </c>
      <c r="H63" s="29" t="e">
        <f>IF($A63=$C$2,runs!BG58/runs!BF58,1/0)</f>
        <v>#DIV/0!</v>
      </c>
      <c r="I63" s="29" t="e">
        <f>IF($A63=$C$2,runs!BH58/runs!V58,1/0)</f>
        <v>#DIV/0!</v>
      </c>
      <c r="J63" s="29" t="e">
        <f>IF($A63=$C$2,runs!BI58/runs!V58,1/0)</f>
        <v>#DIV/0!</v>
      </c>
      <c r="K63" s="29" t="e">
        <f>IF($A63=$C$2,runs!BP58,1/0)</f>
        <v>#DIV/0!</v>
      </c>
    </row>
    <row r="64" spans="1:11" x14ac:dyDescent="0.2">
      <c r="A64" s="29">
        <f>runs!C59</f>
        <v>8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IF($A64=$C$2,runs!BH59,1/0)</f>
        <v>#DIV/0!</v>
      </c>
      <c r="E64" s="29" t="e">
        <f>IF($A64=$C$2,runs!BI59,1/0)</f>
        <v>#DIV/0!</v>
      </c>
      <c r="F64" s="29" t="e">
        <f>IF($A64=$C$2,runs!BL59,1/0)</f>
        <v>#DIV/0!</v>
      </c>
      <c r="G64" s="29" t="e">
        <f>IF($A64=$C$2,runs!BM59,1/0)</f>
        <v>#DIV/0!</v>
      </c>
      <c r="H64" s="29" t="e">
        <f>IF($A64=$C$2,runs!BG59/runs!BF59,1/0)</f>
        <v>#DIV/0!</v>
      </c>
      <c r="I64" s="29" t="e">
        <f>IF($A64=$C$2,runs!BH59/runs!V59,1/0)</f>
        <v>#DIV/0!</v>
      </c>
      <c r="J64" s="29" t="e">
        <f>IF($A64=$C$2,runs!BI59/runs!V59,1/0)</f>
        <v>#DIV/0!</v>
      </c>
      <c r="K64" s="29" t="e">
        <f>IF($A64=$C$2,runs!BP59,1/0)</f>
        <v>#DIV/0!</v>
      </c>
    </row>
    <row r="65" spans="1:11" x14ac:dyDescent="0.2">
      <c r="A65" s="29">
        <f>runs!C60</f>
        <v>9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IF($A65=$C$2,runs!BH60,1/0)</f>
        <v>#DIV/0!</v>
      </c>
      <c r="E65" s="29" t="e">
        <f>IF($A65=$C$2,runs!BI60,1/0)</f>
        <v>#DIV/0!</v>
      </c>
      <c r="F65" s="29" t="e">
        <f>IF($A65=$C$2,runs!BL60,1/0)</f>
        <v>#DIV/0!</v>
      </c>
      <c r="G65" s="29" t="e">
        <f>IF($A65=$C$2,runs!BM60,1/0)</f>
        <v>#DIV/0!</v>
      </c>
      <c r="H65" s="29" t="e">
        <f>IF($A65=$C$2,runs!BG60/runs!BF60,1/0)</f>
        <v>#DIV/0!</v>
      </c>
      <c r="I65" s="29" t="e">
        <f>IF($A65=$C$2,runs!BH60/runs!V60,1/0)</f>
        <v>#DIV/0!</v>
      </c>
      <c r="J65" s="29" t="e">
        <f>IF($A65=$C$2,runs!BI60/runs!V60,1/0)</f>
        <v>#DIV/0!</v>
      </c>
      <c r="K65" s="29" t="e">
        <f>IF($A65=$C$2,runs!BP60,1/0)</f>
        <v>#DIV/0!</v>
      </c>
    </row>
    <row r="66" spans="1:11" x14ac:dyDescent="0.2">
      <c r="A66" s="29">
        <f>runs!C61</f>
        <v>10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IF($A66=$C$2,runs!BH61,1/0)</f>
        <v>#DIV/0!</v>
      </c>
      <c r="E66" s="29" t="e">
        <f>IF($A66=$C$2,runs!BI61,1/0)</f>
        <v>#DIV/0!</v>
      </c>
      <c r="F66" s="29" t="e">
        <f>IF($A66=$C$2,runs!BL61,1/0)</f>
        <v>#DIV/0!</v>
      </c>
      <c r="G66" s="29" t="e">
        <f>IF($A66=$C$2,runs!BM61,1/0)</f>
        <v>#DIV/0!</v>
      </c>
      <c r="H66" s="29" t="e">
        <f>IF($A66=$C$2,runs!BG61/runs!BF61,1/0)</f>
        <v>#DIV/0!</v>
      </c>
      <c r="I66" s="29" t="e">
        <f>IF($A66=$C$2,runs!BH61/runs!V61,1/0)</f>
        <v>#DIV/0!</v>
      </c>
      <c r="J66" s="29" t="e">
        <f>IF($A66=$C$2,runs!BI61/runs!V61,1/0)</f>
        <v>#DIV/0!</v>
      </c>
      <c r="K66" s="29" t="e">
        <f>IF($A66=$C$2,runs!BP61,1/0)</f>
        <v>#DIV/0!</v>
      </c>
    </row>
    <row r="67" spans="1:11" x14ac:dyDescent="0.2">
      <c r="A67" s="29">
        <f>runs!C62</f>
        <v>11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IF($A67=$C$2,runs!BH62,1/0)</f>
        <v>#DIV/0!</v>
      </c>
      <c r="E67" s="29" t="e">
        <f>IF($A67=$C$2,runs!BI62,1/0)</f>
        <v>#DIV/0!</v>
      </c>
      <c r="F67" s="29" t="e">
        <f>IF($A67=$C$2,runs!BL62,1/0)</f>
        <v>#DIV/0!</v>
      </c>
      <c r="G67" s="29" t="e">
        <f>IF($A67=$C$2,runs!BM62,1/0)</f>
        <v>#DIV/0!</v>
      </c>
      <c r="H67" s="29" t="e">
        <f>IF($A67=$C$2,runs!BG62/runs!BF62,1/0)</f>
        <v>#DIV/0!</v>
      </c>
      <c r="I67" s="29" t="e">
        <f>IF($A67=$C$2,runs!BH62/runs!V62,1/0)</f>
        <v>#DIV/0!</v>
      </c>
      <c r="J67" s="29" t="e">
        <f>IF($A67=$C$2,runs!BI62/runs!V62,1/0)</f>
        <v>#DIV/0!</v>
      </c>
      <c r="K67" s="29" t="e">
        <f>IF($A67=$C$2,runs!BP62,1/0)</f>
        <v>#DIV/0!</v>
      </c>
    </row>
    <row r="68" spans="1:11" x14ac:dyDescent="0.2">
      <c r="A68" s="29">
        <f>runs!C63</f>
        <v>12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IF($A68=$C$2,runs!BH63,1/0)</f>
        <v>#DIV/0!</v>
      </c>
      <c r="E68" s="29" t="e">
        <f>IF($A68=$C$2,runs!BI63,1/0)</f>
        <v>#DIV/0!</v>
      </c>
      <c r="F68" s="29" t="e">
        <f>IF($A68=$C$2,runs!BL63,1/0)</f>
        <v>#DIV/0!</v>
      </c>
      <c r="G68" s="29" t="e">
        <f>IF($A68=$C$2,runs!BM63,1/0)</f>
        <v>#DIV/0!</v>
      </c>
      <c r="H68" s="29" t="e">
        <f>IF($A68=$C$2,runs!BG63/runs!BF63,1/0)</f>
        <v>#DIV/0!</v>
      </c>
      <c r="I68" s="29" t="e">
        <f>IF($A68=$C$2,runs!BH63/runs!V63,1/0)</f>
        <v>#DIV/0!</v>
      </c>
      <c r="J68" s="29" t="e">
        <f>IF($A68=$C$2,runs!BI63/runs!V63,1/0)</f>
        <v>#DIV/0!</v>
      </c>
      <c r="K68" s="29" t="e">
        <f>IF($A68=$C$2,runs!BP63,1/0)</f>
        <v>#DIV/0!</v>
      </c>
    </row>
    <row r="69" spans="1:11" x14ac:dyDescent="0.2">
      <c r="A69" s="29">
        <f>runs!C64</f>
        <v>13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IF($A69=$C$2,runs!BH64,1/0)</f>
        <v>#DIV/0!</v>
      </c>
      <c r="E69" s="29" t="e">
        <f>IF($A69=$C$2,runs!BI64,1/0)</f>
        <v>#DIV/0!</v>
      </c>
      <c r="F69" s="29" t="e">
        <f>IF($A69=$C$2,runs!BL64,1/0)</f>
        <v>#DIV/0!</v>
      </c>
      <c r="G69" s="29" t="e">
        <f>IF($A69=$C$2,runs!BM64,1/0)</f>
        <v>#DIV/0!</v>
      </c>
      <c r="H69" s="29" t="e">
        <f>IF($A69=$C$2,runs!BG64/runs!BF64,1/0)</f>
        <v>#DIV/0!</v>
      </c>
      <c r="I69" s="29" t="e">
        <f>IF($A69=$C$2,runs!BH64/runs!V64,1/0)</f>
        <v>#DIV/0!</v>
      </c>
      <c r="J69" s="29" t="e">
        <f>IF($A69=$C$2,runs!BI64/runs!V64,1/0)</f>
        <v>#DIV/0!</v>
      </c>
      <c r="K69" s="29" t="e">
        <f>IF($A69=$C$2,runs!BP64,1/0)</f>
        <v>#DIV/0!</v>
      </c>
    </row>
    <row r="70" spans="1:11" x14ac:dyDescent="0.2">
      <c r="A70" s="29">
        <f>runs!C65</f>
        <v>14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IF($A70=$C$2,runs!BH65,1/0)</f>
        <v>#DIV/0!</v>
      </c>
      <c r="E70" s="29" t="e">
        <f>IF($A70=$C$2,runs!BI65,1/0)</f>
        <v>#DIV/0!</v>
      </c>
      <c r="F70" s="29" t="e">
        <f>IF($A70=$C$2,runs!BL65,1/0)</f>
        <v>#DIV/0!</v>
      </c>
      <c r="G70" s="29" t="e">
        <f>IF($A70=$C$2,runs!BM65,1/0)</f>
        <v>#DIV/0!</v>
      </c>
      <c r="H70" s="29" t="e">
        <f>IF($A70=$C$2,runs!BG65/runs!BF65,1/0)</f>
        <v>#DIV/0!</v>
      </c>
      <c r="I70" s="29" t="e">
        <f>IF($A70=$C$2,runs!BH65/runs!V65,1/0)</f>
        <v>#DIV/0!</v>
      </c>
      <c r="J70" s="29" t="e">
        <f>IF($A70=$C$2,runs!BI65/runs!V65,1/0)</f>
        <v>#DIV/0!</v>
      </c>
      <c r="K70" s="29" t="e">
        <f>IF($A70=$C$2,runs!BP65,1/0)</f>
        <v>#DIV/0!</v>
      </c>
    </row>
    <row r="71" spans="1:11" x14ac:dyDescent="0.2">
      <c r="A71" s="29">
        <f>runs!C66</f>
        <v>16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IF($A71=$C$2,runs!BH66,1/0)</f>
        <v>#DIV/0!</v>
      </c>
      <c r="E71" s="29" t="e">
        <f>IF($A71=$C$2,runs!BI66,1/0)</f>
        <v>#DIV/0!</v>
      </c>
      <c r="F71" s="29" t="e">
        <f>IF($A71=$C$2,runs!BL66,1/0)</f>
        <v>#DIV/0!</v>
      </c>
      <c r="G71" s="29" t="e">
        <f>IF($A71=$C$2,runs!BM66,1/0)</f>
        <v>#DIV/0!</v>
      </c>
      <c r="H71" s="29" t="e">
        <f>IF($A71=$C$2,runs!BG66/runs!BF66,1/0)</f>
        <v>#DIV/0!</v>
      </c>
      <c r="I71" s="29" t="e">
        <f>IF($A71=$C$2,runs!BH66/runs!V66,1/0)</f>
        <v>#DIV/0!</v>
      </c>
      <c r="J71" s="29" t="e">
        <f>IF($A71=$C$2,runs!BI66/runs!V66,1/0)</f>
        <v>#DIV/0!</v>
      </c>
      <c r="K71" s="29" t="e">
        <f>IF($A71=$C$2,runs!BP66,1/0)</f>
        <v>#DIV/0!</v>
      </c>
    </row>
    <row r="72" spans="1:11" x14ac:dyDescent="0.2">
      <c r="A72" s="29">
        <f>runs!C67</f>
        <v>17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IF($A72=$C$2,runs!BH67,1/0)</f>
        <v>#DIV/0!</v>
      </c>
      <c r="E72" s="29" t="e">
        <f>IF($A72=$C$2,runs!BI67,1/0)</f>
        <v>#DIV/0!</v>
      </c>
      <c r="F72" s="29" t="e">
        <f>IF($A72=$C$2,runs!BL67,1/0)</f>
        <v>#DIV/0!</v>
      </c>
      <c r="G72" s="29" t="e">
        <f>IF($A72=$C$2,runs!BM67,1/0)</f>
        <v>#DIV/0!</v>
      </c>
      <c r="H72" s="29" t="e">
        <f>IF($A72=$C$2,runs!BG67/runs!BF67,1/0)</f>
        <v>#DIV/0!</v>
      </c>
      <c r="I72" s="29" t="e">
        <f>IF($A72=$C$2,runs!BH67/runs!V67,1/0)</f>
        <v>#DIV/0!</v>
      </c>
      <c r="J72" s="29" t="e">
        <f>IF($A72=$C$2,runs!BI67/runs!V67,1/0)</f>
        <v>#DIV/0!</v>
      </c>
      <c r="K72" s="29" t="e">
        <f>IF($A72=$C$2,runs!BP67,1/0)</f>
        <v>#DIV/0!</v>
      </c>
    </row>
    <row r="73" spans="1:11" x14ac:dyDescent="0.2">
      <c r="A73" s="29">
        <f>runs!C68</f>
        <v>18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IF($A73=$C$2,runs!BH68,1/0)</f>
        <v>#DIV/0!</v>
      </c>
      <c r="E73" s="29" t="e">
        <f>IF($A73=$C$2,runs!BI68,1/0)</f>
        <v>#DIV/0!</v>
      </c>
      <c r="F73" s="29" t="e">
        <f>IF($A73=$C$2,runs!BL68,1/0)</f>
        <v>#DIV/0!</v>
      </c>
      <c r="G73" s="29" t="e">
        <f>IF($A73=$C$2,runs!BM68,1/0)</f>
        <v>#DIV/0!</v>
      </c>
      <c r="H73" s="29" t="e">
        <f>IF($A73=$C$2,runs!BG68/runs!BF68,1/0)</f>
        <v>#DIV/0!</v>
      </c>
      <c r="I73" s="29" t="e">
        <f>IF($A73=$C$2,runs!BH68/runs!V68,1/0)</f>
        <v>#DIV/0!</v>
      </c>
      <c r="J73" s="29" t="e">
        <f>IF($A73=$C$2,runs!BI68/runs!V68,1/0)</f>
        <v>#DIV/0!</v>
      </c>
      <c r="K73" s="29" t="e">
        <f>IF($A73=$C$2,runs!BP68,1/0)</f>
        <v>#DIV/0!</v>
      </c>
    </row>
    <row r="74" spans="1:11" x14ac:dyDescent="0.2">
      <c r="A74" s="29">
        <f>runs!C69</f>
        <v>30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IF($A74=$C$2,runs!BH69,1/0)</f>
        <v>#DIV/0!</v>
      </c>
      <c r="E74" s="29" t="e">
        <f>IF($A74=$C$2,runs!BI69,1/0)</f>
        <v>#DIV/0!</v>
      </c>
      <c r="F74" s="29" t="e">
        <f>IF($A74=$C$2,runs!BL69,1/0)</f>
        <v>#DIV/0!</v>
      </c>
      <c r="G74" s="29" t="e">
        <f>IF($A74=$C$2,runs!BM69,1/0)</f>
        <v>#DIV/0!</v>
      </c>
      <c r="H74" s="29" t="e">
        <f>IF($A74=$C$2,runs!BG69/runs!BF69,1/0)</f>
        <v>#DIV/0!</v>
      </c>
      <c r="I74" s="29" t="e">
        <f>IF($A74=$C$2,runs!BH69/runs!V69,1/0)</f>
        <v>#DIV/0!</v>
      </c>
      <c r="J74" s="29" t="e">
        <f>IF($A74=$C$2,runs!BI69/runs!V69,1/0)</f>
        <v>#DIV/0!</v>
      </c>
      <c r="K74" s="29" t="e">
        <f>IF($A74=$C$2,runs!BP69,1/0)</f>
        <v>#DIV/0!</v>
      </c>
    </row>
    <row r="75" spans="1:11" x14ac:dyDescent="0.2">
      <c r="A75" s="29">
        <f>runs!C70</f>
        <v>35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IF($A75=$C$2,runs!BH70,1/0)</f>
        <v>#DIV/0!</v>
      </c>
      <c r="E75" s="29" t="e">
        <f>IF($A75=$C$2,runs!BI70,1/0)</f>
        <v>#DIV/0!</v>
      </c>
      <c r="F75" s="29" t="e">
        <f>IF($A75=$C$2,runs!BL70,1/0)</f>
        <v>#DIV/0!</v>
      </c>
      <c r="G75" s="29" t="e">
        <f>IF($A75=$C$2,runs!BM70,1/0)</f>
        <v>#DIV/0!</v>
      </c>
      <c r="H75" s="29" t="e">
        <f>IF($A75=$C$2,runs!BG70/runs!BF70,1/0)</f>
        <v>#DIV/0!</v>
      </c>
      <c r="I75" s="29" t="e">
        <f>IF($A75=$C$2,runs!BH70/runs!V70,1/0)</f>
        <v>#DIV/0!</v>
      </c>
      <c r="J75" s="29" t="e">
        <f>IF($A75=$C$2,runs!BI70/runs!V70,1/0)</f>
        <v>#DIV/0!</v>
      </c>
      <c r="K75" s="29" t="e">
        <f>IF($A75=$C$2,runs!BP70,1/0)</f>
        <v>#DIV/0!</v>
      </c>
    </row>
    <row r="76" spans="1:11" x14ac:dyDescent="0.2">
      <c r="A76" s="29">
        <f>runs!C71</f>
        <v>30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IF($A76=$C$2,runs!BH71,1/0)</f>
        <v>#DIV/0!</v>
      </c>
      <c r="E76" s="29" t="e">
        <f>IF($A76=$C$2,runs!BI71,1/0)</f>
        <v>#DIV/0!</v>
      </c>
      <c r="F76" s="29" t="e">
        <f>IF($A76=$C$2,runs!BL71,1/0)</f>
        <v>#DIV/0!</v>
      </c>
      <c r="G76" s="29" t="e">
        <f>IF($A76=$C$2,runs!BM71,1/0)</f>
        <v>#DIV/0!</v>
      </c>
      <c r="H76" s="29" t="e">
        <f>IF($A76=$C$2,runs!BG71/runs!BF71,1/0)</f>
        <v>#DIV/0!</v>
      </c>
      <c r="I76" s="29" t="e">
        <f>IF($A76=$C$2,runs!BH71/runs!V71,1/0)</f>
        <v>#DIV/0!</v>
      </c>
      <c r="J76" s="29" t="e">
        <f>IF($A76=$C$2,runs!BI71/runs!V71,1/0)</f>
        <v>#DIV/0!</v>
      </c>
      <c r="K76" s="29" t="e">
        <f>IF($A76=$C$2,runs!BP71,1/0)</f>
        <v>#DIV/0!</v>
      </c>
    </row>
    <row r="77" spans="1:11" x14ac:dyDescent="0.2">
      <c r="A77" s="29">
        <f>runs!C72</f>
        <v>0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IF($A77=$C$2,runs!BH72,1/0)</f>
        <v>#DIV/0!</v>
      </c>
      <c r="E77" s="29" t="e">
        <f>IF($A77=$C$2,runs!BI72,1/0)</f>
        <v>#DIV/0!</v>
      </c>
      <c r="F77" s="29" t="e">
        <f>IF($A77=$C$2,runs!BL72,1/0)</f>
        <v>#DIV/0!</v>
      </c>
      <c r="G77" s="29" t="e">
        <f>IF($A77=$C$2,runs!BM72,1/0)</f>
        <v>#DIV/0!</v>
      </c>
      <c r="H77" s="29" t="e">
        <f>IF($A77=$C$2,runs!BG72/runs!BF72,1/0)</f>
        <v>#DIV/0!</v>
      </c>
      <c r="I77" s="29" t="e">
        <f>IF($A77=$C$2,runs!BH72/runs!V72,1/0)</f>
        <v>#DIV/0!</v>
      </c>
      <c r="J77" s="29" t="e">
        <f>IF($A77=$C$2,runs!BI72/runs!V72,1/0)</f>
        <v>#DIV/0!</v>
      </c>
      <c r="K77" s="29" t="e">
        <f>IF($A77=$C$2,runs!BP72,1/0)</f>
        <v>#DIV/0!</v>
      </c>
    </row>
    <row r="78" spans="1:11" x14ac:dyDescent="0.2">
      <c r="A78" s="29">
        <f>runs!C73</f>
        <v>15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IF($A78=$C$2,runs!BH73,1/0)</f>
        <v>#DIV/0!</v>
      </c>
      <c r="E78" s="29" t="e">
        <f>IF($A78=$C$2,runs!BI73,1/0)</f>
        <v>#DIV/0!</v>
      </c>
      <c r="F78" s="29" t="e">
        <f>IF($A78=$C$2,runs!BL73,1/0)</f>
        <v>#DIV/0!</v>
      </c>
      <c r="G78" s="29" t="e">
        <f>IF($A78=$C$2,runs!BM73,1/0)</f>
        <v>#DIV/0!</v>
      </c>
      <c r="H78" s="29" t="e">
        <f>IF($A78=$C$2,runs!BG73/runs!BF73,1/0)</f>
        <v>#DIV/0!</v>
      </c>
      <c r="I78" s="29" t="e">
        <f>IF($A78=$C$2,runs!BH73/runs!V73,1/0)</f>
        <v>#DIV/0!</v>
      </c>
      <c r="J78" s="29" t="e">
        <f>IF($A78=$C$2,runs!BI73/runs!V73,1/0)</f>
        <v>#DIV/0!</v>
      </c>
      <c r="K78" s="29" t="e">
        <f>IF($A78=$C$2,runs!BP73,1/0)</f>
        <v>#DIV/0!</v>
      </c>
    </row>
    <row r="79" spans="1:11" x14ac:dyDescent="0.2">
      <c r="A79" s="29">
        <f>runs!C74</f>
        <v>0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IF($A79=$C$2,runs!BH74,1/0)</f>
        <v>#DIV/0!</v>
      </c>
      <c r="E79" s="29" t="e">
        <f>IF($A79=$C$2,runs!BI74,1/0)</f>
        <v>#DIV/0!</v>
      </c>
      <c r="F79" s="29" t="e">
        <f>IF($A79=$C$2,runs!BL74,1/0)</f>
        <v>#DIV/0!</v>
      </c>
      <c r="G79" s="29" t="e">
        <f>IF($A79=$C$2,runs!BM74,1/0)</f>
        <v>#DIV/0!</v>
      </c>
      <c r="H79" s="29" t="e">
        <f>IF($A79=$C$2,runs!BG74/runs!BF74,1/0)</f>
        <v>#DIV/0!</v>
      </c>
      <c r="I79" s="29" t="e">
        <f>IF($A79=$C$2,runs!BH74/runs!V74,1/0)</f>
        <v>#DIV/0!</v>
      </c>
      <c r="J79" s="29" t="e">
        <f>IF($A79=$C$2,runs!BI74/runs!V74,1/0)</f>
        <v>#DIV/0!</v>
      </c>
      <c r="K79" s="29" t="e">
        <f>IF($A79=$C$2,runs!BP74,1/0)</f>
        <v>#DIV/0!</v>
      </c>
    </row>
    <row r="80" spans="1:11" x14ac:dyDescent="0.2">
      <c r="A80" s="29">
        <f>runs!C75</f>
        <v>0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IF($A80=$C$2,runs!BH75,1/0)</f>
        <v>#DIV/0!</v>
      </c>
      <c r="E80" s="29" t="e">
        <f>IF($A80=$C$2,runs!BI75,1/0)</f>
        <v>#DIV/0!</v>
      </c>
      <c r="F80" s="29" t="e">
        <f>IF($A80=$C$2,runs!BL75,1/0)</f>
        <v>#DIV/0!</v>
      </c>
      <c r="G80" s="29" t="e">
        <f>IF($A80=$C$2,runs!BM75,1/0)</f>
        <v>#DIV/0!</v>
      </c>
      <c r="H80" s="29" t="e">
        <f>IF($A80=$C$2,runs!BG75/runs!BF75,1/0)</f>
        <v>#DIV/0!</v>
      </c>
      <c r="I80" s="29" t="e">
        <f>IF($A80=$C$2,runs!BH75/runs!V75,1/0)</f>
        <v>#DIV/0!</v>
      </c>
      <c r="J80" s="29" t="e">
        <f>IF($A80=$C$2,runs!BI75/runs!V75,1/0)</f>
        <v>#DIV/0!</v>
      </c>
      <c r="K80" s="29" t="e">
        <f>IF($A80=$C$2,runs!BP75,1/0)</f>
        <v>#DIV/0!</v>
      </c>
    </row>
    <row r="81" spans="1:11" x14ac:dyDescent="0.2">
      <c r="A81" s="29">
        <f>runs!C76</f>
        <v>0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IF($A81=$C$2,runs!BH76,1/0)</f>
        <v>#DIV/0!</v>
      </c>
      <c r="E81" s="29" t="e">
        <f>IF($A81=$C$2,runs!BI76,1/0)</f>
        <v>#DIV/0!</v>
      </c>
      <c r="F81" s="29" t="e">
        <f>IF($A81=$C$2,runs!BL76,1/0)</f>
        <v>#DIV/0!</v>
      </c>
      <c r="G81" s="29" t="e">
        <f>IF($A81=$C$2,runs!BM76,1/0)</f>
        <v>#DIV/0!</v>
      </c>
      <c r="H81" s="29" t="e">
        <f>IF($A81=$C$2,runs!BG76/runs!BF76,1/0)</f>
        <v>#DIV/0!</v>
      </c>
      <c r="I81" s="29" t="e">
        <f>IF($A81=$C$2,runs!BH76/runs!V76,1/0)</f>
        <v>#DIV/0!</v>
      </c>
      <c r="J81" s="29" t="e">
        <f>IF($A81=$C$2,runs!BI76/runs!V76,1/0)</f>
        <v>#DIV/0!</v>
      </c>
      <c r="K81" s="29" t="e">
        <f>IF($A81=$C$2,runs!BP76,1/0)</f>
        <v>#DIV/0!</v>
      </c>
    </row>
    <row r="82" spans="1:11" x14ac:dyDescent="0.2">
      <c r="A82" s="29">
        <f>runs!C77</f>
        <v>7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IF($A82=$C$2,runs!BH77,1/0)</f>
        <v>#DIV/0!</v>
      </c>
      <c r="E82" s="29" t="e">
        <f>IF($A82=$C$2,runs!BI77,1/0)</f>
        <v>#DIV/0!</v>
      </c>
      <c r="F82" s="29" t="e">
        <f>IF($A82=$C$2,runs!BL77,1/0)</f>
        <v>#DIV/0!</v>
      </c>
      <c r="G82" s="29" t="e">
        <f>IF($A82=$C$2,runs!BM77,1/0)</f>
        <v>#DIV/0!</v>
      </c>
      <c r="H82" s="29" t="e">
        <f>IF($A82=$C$2,runs!BG77/runs!BF77,1/0)</f>
        <v>#DIV/0!</v>
      </c>
      <c r="I82" s="29" t="e">
        <f>IF($A82=$C$2,runs!BH77/runs!V77,1/0)</f>
        <v>#DIV/0!</v>
      </c>
      <c r="J82" s="29" t="e">
        <f>IF($A82=$C$2,runs!BI77/runs!V77,1/0)</f>
        <v>#DIV/0!</v>
      </c>
      <c r="K82" s="29" t="e">
        <f>IF($A82=$C$2,runs!BP77,1/0)</f>
        <v>#DIV/0!</v>
      </c>
    </row>
    <row r="83" spans="1:11" x14ac:dyDescent="0.2">
      <c r="A83" s="29">
        <f>runs!C78</f>
        <v>8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IF($A83=$C$2,runs!BH78,1/0)</f>
        <v>#DIV/0!</v>
      </c>
      <c r="E83" s="29" t="e">
        <f>IF($A83=$C$2,runs!BI78,1/0)</f>
        <v>#DIV/0!</v>
      </c>
      <c r="F83" s="29" t="e">
        <f>IF($A83=$C$2,runs!BL78,1/0)</f>
        <v>#DIV/0!</v>
      </c>
      <c r="G83" s="29" t="e">
        <f>IF($A83=$C$2,runs!BM78,1/0)</f>
        <v>#DIV/0!</v>
      </c>
      <c r="H83" s="29" t="e">
        <f>IF($A83=$C$2,runs!BG78/runs!BF78,1/0)</f>
        <v>#DIV/0!</v>
      </c>
      <c r="I83" s="29" t="e">
        <f>IF($A83=$C$2,runs!BH78/runs!V78,1/0)</f>
        <v>#DIV/0!</v>
      </c>
      <c r="J83" s="29" t="e">
        <f>IF($A83=$C$2,runs!BI78/runs!V78,1/0)</f>
        <v>#DIV/0!</v>
      </c>
      <c r="K83" s="29" t="e">
        <f>IF($A83=$C$2,runs!BP78,1/0)</f>
        <v>#DIV/0!</v>
      </c>
    </row>
    <row r="84" spans="1:11" x14ac:dyDescent="0.2">
      <c r="A84" s="29">
        <f>runs!C79</f>
        <v>9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IF($A84=$C$2,runs!BH79,1/0)</f>
        <v>#DIV/0!</v>
      </c>
      <c r="E84" s="29" t="e">
        <f>IF($A84=$C$2,runs!BI79,1/0)</f>
        <v>#DIV/0!</v>
      </c>
      <c r="F84" s="29" t="e">
        <f>IF($A84=$C$2,runs!BL79,1/0)</f>
        <v>#DIV/0!</v>
      </c>
      <c r="G84" s="29" t="e">
        <f>IF($A84=$C$2,runs!BM79,1/0)</f>
        <v>#DIV/0!</v>
      </c>
      <c r="H84" s="29" t="e">
        <f>IF($A84=$C$2,runs!BG79/runs!BF79,1/0)</f>
        <v>#DIV/0!</v>
      </c>
      <c r="I84" s="29" t="e">
        <f>IF($A84=$C$2,runs!BH79/runs!V79,1/0)</f>
        <v>#DIV/0!</v>
      </c>
      <c r="J84" s="29" t="e">
        <f>IF($A84=$C$2,runs!BI79/runs!V79,1/0)</f>
        <v>#DIV/0!</v>
      </c>
      <c r="K84" s="29" t="e">
        <f>IF($A84=$C$2,runs!BP79,1/0)</f>
        <v>#DIV/0!</v>
      </c>
    </row>
    <row r="85" spans="1:11" x14ac:dyDescent="0.2">
      <c r="A85" s="29">
        <f>runs!C80</f>
        <v>10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IF($A85=$C$2,runs!BH80,1/0)</f>
        <v>#DIV/0!</v>
      </c>
      <c r="E85" s="29" t="e">
        <f>IF($A85=$C$2,runs!BI80,1/0)</f>
        <v>#DIV/0!</v>
      </c>
      <c r="F85" s="29" t="e">
        <f>IF($A85=$C$2,runs!BL80,1/0)</f>
        <v>#DIV/0!</v>
      </c>
      <c r="G85" s="29" t="e">
        <f>IF($A85=$C$2,runs!BM80,1/0)</f>
        <v>#DIV/0!</v>
      </c>
      <c r="H85" s="29" t="e">
        <f>IF($A85=$C$2,runs!BG80/runs!BF80,1/0)</f>
        <v>#DIV/0!</v>
      </c>
      <c r="I85" s="29" t="e">
        <f>IF($A85=$C$2,runs!BH80/runs!V80,1/0)</f>
        <v>#DIV/0!</v>
      </c>
      <c r="J85" s="29" t="e">
        <f>IF($A85=$C$2,runs!BI80/runs!V80,1/0)</f>
        <v>#DIV/0!</v>
      </c>
      <c r="K85" s="29" t="e">
        <f>IF($A85=$C$2,runs!BP80,1/0)</f>
        <v>#DIV/0!</v>
      </c>
    </row>
    <row r="86" spans="1:11" x14ac:dyDescent="0.2">
      <c r="A86" s="29">
        <f>runs!C81</f>
        <v>11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IF($A86=$C$2,runs!BH81,1/0)</f>
        <v>#DIV/0!</v>
      </c>
      <c r="E86" s="29" t="e">
        <f>IF($A86=$C$2,runs!BI81,1/0)</f>
        <v>#DIV/0!</v>
      </c>
      <c r="F86" s="29" t="e">
        <f>IF($A86=$C$2,runs!BL81,1/0)</f>
        <v>#DIV/0!</v>
      </c>
      <c r="G86" s="29" t="e">
        <f>IF($A86=$C$2,runs!BM81,1/0)</f>
        <v>#DIV/0!</v>
      </c>
      <c r="H86" s="29" t="e">
        <f>IF($A86=$C$2,runs!BG81/runs!BF81,1/0)</f>
        <v>#DIV/0!</v>
      </c>
      <c r="I86" s="29" t="e">
        <f>IF($A86=$C$2,runs!BH81/runs!V81,1/0)</f>
        <v>#DIV/0!</v>
      </c>
      <c r="J86" s="29" t="e">
        <f>IF($A86=$C$2,runs!BI81/runs!V81,1/0)</f>
        <v>#DIV/0!</v>
      </c>
      <c r="K86" s="29" t="e">
        <f>IF($A86=$C$2,runs!BP81,1/0)</f>
        <v>#DIV/0!</v>
      </c>
    </row>
    <row r="87" spans="1:11" x14ac:dyDescent="0.2">
      <c r="A87" s="29">
        <f>runs!C82</f>
        <v>12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IF($A87=$C$2,runs!BH82,1/0)</f>
        <v>#DIV/0!</v>
      </c>
      <c r="E87" s="29" t="e">
        <f>IF($A87=$C$2,runs!BI82,1/0)</f>
        <v>#DIV/0!</v>
      </c>
      <c r="F87" s="29" t="e">
        <f>IF($A87=$C$2,runs!BL82,1/0)</f>
        <v>#DIV/0!</v>
      </c>
      <c r="G87" s="29" t="e">
        <f>IF($A87=$C$2,runs!BM82,1/0)</f>
        <v>#DIV/0!</v>
      </c>
      <c r="H87" s="29" t="e">
        <f>IF($A87=$C$2,runs!BG82/runs!BF82,1/0)</f>
        <v>#DIV/0!</v>
      </c>
      <c r="I87" s="29" t="e">
        <f>IF($A87=$C$2,runs!BH82/runs!V82,1/0)</f>
        <v>#DIV/0!</v>
      </c>
      <c r="J87" s="29" t="e">
        <f>IF($A87=$C$2,runs!BI82/runs!V82,1/0)</f>
        <v>#DIV/0!</v>
      </c>
      <c r="K87" s="29" t="e">
        <f>IF($A87=$C$2,runs!BP82,1/0)</f>
        <v>#DIV/0!</v>
      </c>
    </row>
    <row r="88" spans="1:11" x14ac:dyDescent="0.2">
      <c r="A88" s="29">
        <f>runs!C83</f>
        <v>13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IF($A88=$C$2,runs!BH83,1/0)</f>
        <v>#DIV/0!</v>
      </c>
      <c r="E88" s="29" t="e">
        <f>IF($A88=$C$2,runs!BI83,1/0)</f>
        <v>#DIV/0!</v>
      </c>
      <c r="F88" s="29" t="e">
        <f>IF($A88=$C$2,runs!BL83,1/0)</f>
        <v>#DIV/0!</v>
      </c>
      <c r="G88" s="29" t="e">
        <f>IF($A88=$C$2,runs!BM83,1/0)</f>
        <v>#DIV/0!</v>
      </c>
      <c r="H88" s="29" t="e">
        <f>IF($A88=$C$2,runs!BG83/runs!BF83,1/0)</f>
        <v>#DIV/0!</v>
      </c>
      <c r="I88" s="29" t="e">
        <f>IF($A88=$C$2,runs!BH83/runs!V83,1/0)</f>
        <v>#DIV/0!</v>
      </c>
      <c r="J88" s="29" t="e">
        <f>IF($A88=$C$2,runs!BI83/runs!V83,1/0)</f>
        <v>#DIV/0!</v>
      </c>
      <c r="K88" s="29" t="e">
        <f>IF($A88=$C$2,runs!BP83,1/0)</f>
        <v>#DIV/0!</v>
      </c>
    </row>
    <row r="89" spans="1:11" x14ac:dyDescent="0.2">
      <c r="A89" s="29">
        <f>runs!C84</f>
        <v>14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IF($A89=$C$2,runs!BH84,1/0)</f>
        <v>#DIV/0!</v>
      </c>
      <c r="E89" s="29" t="e">
        <f>IF($A89=$C$2,runs!BI84,1/0)</f>
        <v>#DIV/0!</v>
      </c>
      <c r="F89" s="29" t="e">
        <f>IF($A89=$C$2,runs!BL84,1/0)</f>
        <v>#DIV/0!</v>
      </c>
      <c r="G89" s="29" t="e">
        <f>IF($A89=$C$2,runs!BM84,1/0)</f>
        <v>#DIV/0!</v>
      </c>
      <c r="H89" s="29" t="e">
        <f>IF($A89=$C$2,runs!BG84/runs!BF84,1/0)</f>
        <v>#DIV/0!</v>
      </c>
      <c r="I89" s="29" t="e">
        <f>IF($A89=$C$2,runs!BH84/runs!V84,1/0)</f>
        <v>#DIV/0!</v>
      </c>
      <c r="J89" s="29" t="e">
        <f>IF($A89=$C$2,runs!BI84/runs!V84,1/0)</f>
        <v>#DIV/0!</v>
      </c>
      <c r="K89" s="29" t="e">
        <f>IF($A89=$C$2,runs!BP84,1/0)</f>
        <v>#DIV/0!</v>
      </c>
    </row>
    <row r="90" spans="1:11" x14ac:dyDescent="0.2">
      <c r="A90" s="29">
        <f>runs!C85</f>
        <v>16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IF($A90=$C$2,runs!BH85,1/0)</f>
        <v>#DIV/0!</v>
      </c>
      <c r="E90" s="29" t="e">
        <f>IF($A90=$C$2,runs!BI85,1/0)</f>
        <v>#DIV/0!</v>
      </c>
      <c r="F90" s="29" t="e">
        <f>IF($A90=$C$2,runs!BL85,1/0)</f>
        <v>#DIV/0!</v>
      </c>
      <c r="G90" s="29" t="e">
        <f>IF($A90=$C$2,runs!BM85,1/0)</f>
        <v>#DIV/0!</v>
      </c>
      <c r="H90" s="29" t="e">
        <f>IF($A90=$C$2,runs!BG85/runs!BF85,1/0)</f>
        <v>#DIV/0!</v>
      </c>
      <c r="I90" s="29" t="e">
        <f>IF($A90=$C$2,runs!BH85/runs!V85,1/0)</f>
        <v>#DIV/0!</v>
      </c>
      <c r="J90" s="29" t="e">
        <f>IF($A90=$C$2,runs!BI85/runs!V85,1/0)</f>
        <v>#DIV/0!</v>
      </c>
      <c r="K90" s="29" t="e">
        <f>IF($A90=$C$2,runs!BP85,1/0)</f>
        <v>#DIV/0!</v>
      </c>
    </row>
    <row r="91" spans="1:11" x14ac:dyDescent="0.2">
      <c r="A91" s="29">
        <f>runs!C86</f>
        <v>17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IF($A91=$C$2,runs!BH86,1/0)</f>
        <v>#DIV/0!</v>
      </c>
      <c r="E91" s="29" t="e">
        <f>IF($A91=$C$2,runs!BI86,1/0)</f>
        <v>#DIV/0!</v>
      </c>
      <c r="F91" s="29" t="e">
        <f>IF($A91=$C$2,runs!BL86,1/0)</f>
        <v>#DIV/0!</v>
      </c>
      <c r="G91" s="29" t="e">
        <f>IF($A91=$C$2,runs!BM86,1/0)</f>
        <v>#DIV/0!</v>
      </c>
      <c r="H91" s="29" t="e">
        <f>IF($A91=$C$2,runs!BG86/runs!BF86,1/0)</f>
        <v>#DIV/0!</v>
      </c>
      <c r="I91" s="29" t="e">
        <f>IF($A91=$C$2,runs!BH86/runs!V86,1/0)</f>
        <v>#DIV/0!</v>
      </c>
      <c r="J91" s="29" t="e">
        <f>IF($A91=$C$2,runs!BI86/runs!V86,1/0)</f>
        <v>#DIV/0!</v>
      </c>
      <c r="K91" s="29" t="e">
        <f>IF($A91=$C$2,runs!BP86,1/0)</f>
        <v>#DIV/0!</v>
      </c>
    </row>
    <row r="92" spans="1:11" x14ac:dyDescent="0.2">
      <c r="A92" s="29">
        <f>runs!C87</f>
        <v>18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IF($A92=$C$2,runs!BH87,1/0)</f>
        <v>#DIV/0!</v>
      </c>
      <c r="E92" s="29" t="e">
        <f>IF($A92=$C$2,runs!BI87,1/0)</f>
        <v>#DIV/0!</v>
      </c>
      <c r="F92" s="29" t="e">
        <f>IF($A92=$C$2,runs!BL87,1/0)</f>
        <v>#DIV/0!</v>
      </c>
      <c r="G92" s="29" t="e">
        <f>IF($A92=$C$2,runs!BM87,1/0)</f>
        <v>#DIV/0!</v>
      </c>
      <c r="H92" s="29" t="e">
        <f>IF($A92=$C$2,runs!BG87/runs!BF87,1/0)</f>
        <v>#DIV/0!</v>
      </c>
      <c r="I92" s="29" t="e">
        <f>IF($A92=$C$2,runs!BH87/runs!V87,1/0)</f>
        <v>#DIV/0!</v>
      </c>
      <c r="J92" s="29" t="e">
        <f>IF($A92=$C$2,runs!BI87/runs!V87,1/0)</f>
        <v>#DIV/0!</v>
      </c>
      <c r="K92" s="29" t="e">
        <f>IF($A92=$C$2,runs!BP87,1/0)</f>
        <v>#DIV/0!</v>
      </c>
    </row>
    <row r="93" spans="1:11" x14ac:dyDescent="0.2">
      <c r="A93" s="29">
        <f>runs!C88</f>
        <v>30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IF($A93=$C$2,runs!BH88,1/0)</f>
        <v>#DIV/0!</v>
      </c>
      <c r="E93" s="29" t="e">
        <f>IF($A93=$C$2,runs!BI88,1/0)</f>
        <v>#DIV/0!</v>
      </c>
      <c r="F93" s="29" t="e">
        <f>IF($A93=$C$2,runs!BL88,1/0)</f>
        <v>#DIV/0!</v>
      </c>
      <c r="G93" s="29" t="e">
        <f>IF($A93=$C$2,runs!BM88,1/0)</f>
        <v>#DIV/0!</v>
      </c>
      <c r="H93" s="29" t="e">
        <f>IF($A93=$C$2,runs!BG88/runs!BF88,1/0)</f>
        <v>#DIV/0!</v>
      </c>
      <c r="I93" s="29" t="e">
        <f>IF($A93=$C$2,runs!BH88/runs!V88,1/0)</f>
        <v>#DIV/0!</v>
      </c>
      <c r="J93" s="29" t="e">
        <f>IF($A93=$C$2,runs!BI88/runs!V88,1/0)</f>
        <v>#DIV/0!</v>
      </c>
      <c r="K93" s="29" t="e">
        <f>IF($A93=$C$2,runs!BP88,1/0)</f>
        <v>#DIV/0!</v>
      </c>
    </row>
    <row r="94" spans="1:11" x14ac:dyDescent="0.2">
      <c r="A94" s="29">
        <f>runs!C89</f>
        <v>35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IF($A94=$C$2,runs!BH89,1/0)</f>
        <v>#DIV/0!</v>
      </c>
      <c r="E94" s="29" t="e">
        <f>IF($A94=$C$2,runs!BI89,1/0)</f>
        <v>#DIV/0!</v>
      </c>
      <c r="F94" s="29" t="e">
        <f>IF($A94=$C$2,runs!BL89,1/0)</f>
        <v>#DIV/0!</v>
      </c>
      <c r="G94" s="29" t="e">
        <f>IF($A94=$C$2,runs!BM89,1/0)</f>
        <v>#DIV/0!</v>
      </c>
      <c r="H94" s="29" t="e">
        <f>IF($A94=$C$2,runs!BG89/runs!BF89,1/0)</f>
        <v>#DIV/0!</v>
      </c>
      <c r="I94" s="29" t="e">
        <f>IF($A94=$C$2,runs!BH89/runs!V89,1/0)</f>
        <v>#DIV/0!</v>
      </c>
      <c r="J94" s="29" t="e">
        <f>IF($A94=$C$2,runs!BI89/runs!V89,1/0)</f>
        <v>#DIV/0!</v>
      </c>
      <c r="K94" s="29" t="e">
        <f>IF($A94=$C$2,runs!BP89,1/0)</f>
        <v>#DIV/0!</v>
      </c>
    </row>
    <row r="95" spans="1:11" x14ac:dyDescent="0.2">
      <c r="A95" s="29">
        <f>runs!C90</f>
        <v>30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IF($A95=$C$2,runs!BH90,1/0)</f>
        <v>#DIV/0!</v>
      </c>
      <c r="E95" s="29" t="e">
        <f>IF($A95=$C$2,runs!BI90,1/0)</f>
        <v>#DIV/0!</v>
      </c>
      <c r="F95" s="29" t="e">
        <f>IF($A95=$C$2,runs!BL90,1/0)</f>
        <v>#DIV/0!</v>
      </c>
      <c r="G95" s="29" t="e">
        <f>IF($A95=$C$2,runs!BM90,1/0)</f>
        <v>#DIV/0!</v>
      </c>
      <c r="H95" s="29" t="e">
        <f>IF($A95=$C$2,runs!BG90/runs!BF90,1/0)</f>
        <v>#DIV/0!</v>
      </c>
      <c r="I95" s="29" t="e">
        <f>IF($A95=$C$2,runs!BH90/runs!V90,1/0)</f>
        <v>#DIV/0!</v>
      </c>
      <c r="J95" s="29" t="e">
        <f>IF($A95=$C$2,runs!BI90/runs!V90,1/0)</f>
        <v>#DIV/0!</v>
      </c>
      <c r="K95" s="29" t="e">
        <f>IF($A95=$C$2,runs!BP90,1/0)</f>
        <v>#DIV/0!</v>
      </c>
    </row>
    <row r="96" spans="1:11" x14ac:dyDescent="0.2">
      <c r="A96" s="29">
        <f>runs!C91</f>
        <v>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IF($A96=$C$2,runs!BH91,1/0)</f>
        <v>#DIV/0!</v>
      </c>
      <c r="E96" s="29" t="e">
        <f>IF($A96=$C$2,runs!BI91,1/0)</f>
        <v>#DIV/0!</v>
      </c>
      <c r="F96" s="29" t="e">
        <f>IF($A96=$C$2,runs!BL91,1/0)</f>
        <v>#DIV/0!</v>
      </c>
      <c r="G96" s="29" t="e">
        <f>IF($A96=$C$2,runs!BM91,1/0)</f>
        <v>#DIV/0!</v>
      </c>
      <c r="H96" s="29" t="e">
        <f>IF($A96=$C$2,runs!BG91/runs!BF91,1/0)</f>
        <v>#DIV/0!</v>
      </c>
      <c r="I96" s="29" t="e">
        <f>IF($A96=$C$2,runs!BH91/runs!V91,1/0)</f>
        <v>#DIV/0!</v>
      </c>
      <c r="J96" s="29" t="e">
        <f>IF($A96=$C$2,runs!BI91/runs!V91,1/0)</f>
        <v>#DIV/0!</v>
      </c>
      <c r="K96" s="29" t="e">
        <f>IF($A96=$C$2,runs!BP91,1/0)</f>
        <v>#DIV/0!</v>
      </c>
    </row>
    <row r="97" spans="1:11" x14ac:dyDescent="0.2">
      <c r="A97" s="29">
        <f>runs!C92</f>
        <v>15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IF($A97=$C$2,runs!BH92,1/0)</f>
        <v>#DIV/0!</v>
      </c>
      <c r="E97" s="29" t="e">
        <f>IF($A97=$C$2,runs!BI92,1/0)</f>
        <v>#DIV/0!</v>
      </c>
      <c r="F97" s="29" t="e">
        <f>IF($A97=$C$2,runs!BL92,1/0)</f>
        <v>#DIV/0!</v>
      </c>
      <c r="G97" s="29" t="e">
        <f>IF($A97=$C$2,runs!BM92,1/0)</f>
        <v>#DIV/0!</v>
      </c>
      <c r="H97" s="29" t="e">
        <f>IF($A97=$C$2,runs!BG92/runs!BF92,1/0)</f>
        <v>#DIV/0!</v>
      </c>
      <c r="I97" s="29" t="e">
        <f>IF($A97=$C$2,runs!BH92/runs!V92,1/0)</f>
        <v>#DIV/0!</v>
      </c>
      <c r="J97" s="29" t="e">
        <f>IF($A97=$C$2,runs!BI92/runs!V92,1/0)</f>
        <v>#DIV/0!</v>
      </c>
      <c r="K97" s="29" t="e">
        <f>IF($A97=$C$2,runs!BP92,1/0)</f>
        <v>#DIV/0!</v>
      </c>
    </row>
    <row r="98" spans="1:11" x14ac:dyDescent="0.2">
      <c r="A98" s="29">
        <f>runs!C93</f>
        <v>0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IF($A98=$C$2,runs!BH93,1/0)</f>
        <v>#DIV/0!</v>
      </c>
      <c r="E98" s="29" t="e">
        <f>IF($A98=$C$2,runs!BI93,1/0)</f>
        <v>#DIV/0!</v>
      </c>
      <c r="F98" s="29" t="e">
        <f>IF($A98=$C$2,runs!BL93,1/0)</f>
        <v>#DIV/0!</v>
      </c>
      <c r="G98" s="29" t="e">
        <f>IF($A98=$C$2,runs!BM93,1/0)</f>
        <v>#DIV/0!</v>
      </c>
      <c r="H98" s="29" t="e">
        <f>IF($A98=$C$2,runs!BG93/runs!BF93,1/0)</f>
        <v>#DIV/0!</v>
      </c>
      <c r="I98" s="29" t="e">
        <f>IF($A98=$C$2,runs!BH93/runs!V93,1/0)</f>
        <v>#DIV/0!</v>
      </c>
      <c r="J98" s="29" t="e">
        <f>IF($A98=$C$2,runs!BI93/runs!V93,1/0)</f>
        <v>#DIV/0!</v>
      </c>
      <c r="K98" s="29" t="e">
        <f>IF($A98=$C$2,runs!BP93,1/0)</f>
        <v>#DIV/0!</v>
      </c>
    </row>
    <row r="99" spans="1:11" x14ac:dyDescent="0.2">
      <c r="A99" s="29">
        <f>runs!C94</f>
        <v>0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IF($A99=$C$2,runs!BH94,1/0)</f>
        <v>#DIV/0!</v>
      </c>
      <c r="E99" s="29" t="e">
        <f>IF($A99=$C$2,runs!BI94,1/0)</f>
        <v>#DIV/0!</v>
      </c>
      <c r="F99" s="29" t="e">
        <f>IF($A99=$C$2,runs!BL94,1/0)</f>
        <v>#DIV/0!</v>
      </c>
      <c r="G99" s="29" t="e">
        <f>IF($A99=$C$2,runs!BM94,1/0)</f>
        <v>#DIV/0!</v>
      </c>
      <c r="H99" s="29" t="e">
        <f>IF($A99=$C$2,runs!BG94/runs!BF94,1/0)</f>
        <v>#DIV/0!</v>
      </c>
      <c r="I99" s="29" t="e">
        <f>IF($A99=$C$2,runs!BH94/runs!V94,1/0)</f>
        <v>#DIV/0!</v>
      </c>
      <c r="J99" s="29" t="e">
        <f>IF($A99=$C$2,runs!BI94/runs!V94,1/0)</f>
        <v>#DIV/0!</v>
      </c>
      <c r="K99" s="29" t="e">
        <f>IF($A99=$C$2,runs!BP94,1/0)</f>
        <v>#DIV/0!</v>
      </c>
    </row>
    <row r="100" spans="1:11" x14ac:dyDescent="0.2">
      <c r="A100" s="29">
        <f>runs!C95</f>
        <v>0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IF($A100=$C$2,runs!BH95,1/0)</f>
        <v>#DIV/0!</v>
      </c>
      <c r="E100" s="29" t="e">
        <f>IF($A100=$C$2,runs!BI95,1/0)</f>
        <v>#DIV/0!</v>
      </c>
      <c r="F100" s="29" t="e">
        <f>IF($A100=$C$2,runs!BL95,1/0)</f>
        <v>#DIV/0!</v>
      </c>
      <c r="G100" s="29" t="e">
        <f>IF($A100=$C$2,runs!BM95,1/0)</f>
        <v>#DIV/0!</v>
      </c>
      <c r="H100" s="29" t="e">
        <f>IF($A100=$C$2,runs!BG95/runs!BF95,1/0)</f>
        <v>#DIV/0!</v>
      </c>
      <c r="I100" s="29" t="e">
        <f>IF($A100=$C$2,runs!BH95/runs!V95,1/0)</f>
        <v>#DIV/0!</v>
      </c>
      <c r="J100" s="29" t="e">
        <f>IF($A100=$C$2,runs!BI95/runs!V95,1/0)</f>
        <v>#DIV/0!</v>
      </c>
      <c r="K100" s="29" t="e">
        <f>IF($A100=$C$2,runs!BP95,1/0)</f>
        <v>#DIV/0!</v>
      </c>
    </row>
    <row r="101" spans="1:11" x14ac:dyDescent="0.2">
      <c r="A101" s="29">
        <f>runs!C96</f>
        <v>7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IF($A101=$C$2,runs!BH96,1/0)</f>
        <v>#DIV/0!</v>
      </c>
      <c r="E101" s="29" t="e">
        <f>IF($A101=$C$2,runs!BI96,1/0)</f>
        <v>#DIV/0!</v>
      </c>
      <c r="F101" s="29" t="e">
        <f>IF($A101=$C$2,runs!BL96,1/0)</f>
        <v>#DIV/0!</v>
      </c>
      <c r="G101" s="29" t="e">
        <f>IF($A101=$C$2,runs!BM96,1/0)</f>
        <v>#DIV/0!</v>
      </c>
      <c r="H101" s="29" t="e">
        <f>IF($A101=$C$2,runs!BG96/runs!BF96,1/0)</f>
        <v>#DIV/0!</v>
      </c>
      <c r="I101" s="29" t="e">
        <f>IF($A101=$C$2,runs!BH96/runs!V96,1/0)</f>
        <v>#DIV/0!</v>
      </c>
      <c r="J101" s="29" t="e">
        <f>IF($A101=$C$2,runs!BI96/runs!V96,1/0)</f>
        <v>#DIV/0!</v>
      </c>
      <c r="K101" s="29" t="e">
        <f>IF($A101=$C$2,runs!BP96,1/0)</f>
        <v>#DIV/0!</v>
      </c>
    </row>
    <row r="102" spans="1:11" x14ac:dyDescent="0.2">
      <c r="A102" s="29">
        <f>runs!C97</f>
        <v>8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IF($A102=$C$2,runs!BH97,1/0)</f>
        <v>#DIV/0!</v>
      </c>
      <c r="E102" s="29" t="e">
        <f>IF($A102=$C$2,runs!BI97,1/0)</f>
        <v>#DIV/0!</v>
      </c>
      <c r="F102" s="29" t="e">
        <f>IF($A102=$C$2,runs!BL97,1/0)</f>
        <v>#DIV/0!</v>
      </c>
      <c r="G102" s="29" t="e">
        <f>IF($A102=$C$2,runs!BM97,1/0)</f>
        <v>#DIV/0!</v>
      </c>
      <c r="H102" s="29" t="e">
        <f>IF($A102=$C$2,runs!BG97/runs!BF97,1/0)</f>
        <v>#DIV/0!</v>
      </c>
      <c r="I102" s="29" t="e">
        <f>IF($A102=$C$2,runs!BH97/runs!V97,1/0)</f>
        <v>#DIV/0!</v>
      </c>
      <c r="J102" s="29" t="e">
        <f>IF($A102=$C$2,runs!BI97/runs!V97,1/0)</f>
        <v>#DIV/0!</v>
      </c>
      <c r="K102" s="29" t="e">
        <f>IF($A102=$C$2,runs!BP97,1/0)</f>
        <v>#DIV/0!</v>
      </c>
    </row>
    <row r="103" spans="1:11" x14ac:dyDescent="0.2">
      <c r="A103" s="29">
        <f>runs!C98</f>
        <v>9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IF($A103=$C$2,runs!BH98,1/0)</f>
        <v>#DIV/0!</v>
      </c>
      <c r="E103" s="29" t="e">
        <f>IF($A103=$C$2,runs!BI98,1/0)</f>
        <v>#DIV/0!</v>
      </c>
      <c r="F103" s="29" t="e">
        <f>IF($A103=$C$2,runs!BL98,1/0)</f>
        <v>#DIV/0!</v>
      </c>
      <c r="G103" s="29" t="e">
        <f>IF($A103=$C$2,runs!BM98,1/0)</f>
        <v>#DIV/0!</v>
      </c>
      <c r="H103" s="29" t="e">
        <f>IF($A103=$C$2,runs!BG98/runs!BF98,1/0)</f>
        <v>#DIV/0!</v>
      </c>
      <c r="I103" s="29" t="e">
        <f>IF($A103=$C$2,runs!BH98/runs!V98,1/0)</f>
        <v>#DIV/0!</v>
      </c>
      <c r="J103" s="29" t="e">
        <f>IF($A103=$C$2,runs!BI98/runs!V98,1/0)</f>
        <v>#DIV/0!</v>
      </c>
      <c r="K103" s="29" t="e">
        <f>IF($A103=$C$2,runs!BP98,1/0)</f>
        <v>#DIV/0!</v>
      </c>
    </row>
    <row r="104" spans="1:11" x14ac:dyDescent="0.2">
      <c r="A104" s="29">
        <f>runs!C99</f>
        <v>10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IF($A104=$C$2,runs!BH99,1/0)</f>
        <v>#DIV/0!</v>
      </c>
      <c r="E104" s="29" t="e">
        <f>IF($A104=$C$2,runs!BI99,1/0)</f>
        <v>#DIV/0!</v>
      </c>
      <c r="F104" s="29" t="e">
        <f>IF($A104=$C$2,runs!BL99,1/0)</f>
        <v>#DIV/0!</v>
      </c>
      <c r="G104" s="29" t="e">
        <f>IF($A104=$C$2,runs!BM99,1/0)</f>
        <v>#DIV/0!</v>
      </c>
      <c r="H104" s="29" t="e">
        <f>IF($A104=$C$2,runs!BG99/runs!BF99,1/0)</f>
        <v>#DIV/0!</v>
      </c>
      <c r="I104" s="29" t="e">
        <f>IF($A104=$C$2,runs!BH99/runs!V99,1/0)</f>
        <v>#DIV/0!</v>
      </c>
      <c r="J104" s="29" t="e">
        <f>IF($A104=$C$2,runs!BI99/runs!V99,1/0)</f>
        <v>#DIV/0!</v>
      </c>
      <c r="K104" s="29" t="e">
        <f>IF($A104=$C$2,runs!BP99,1/0)</f>
        <v>#DIV/0!</v>
      </c>
    </row>
    <row r="105" spans="1:11" x14ac:dyDescent="0.2">
      <c r="A105" s="29">
        <f>runs!C100</f>
        <v>11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IF($A105=$C$2,runs!BH100,1/0)</f>
        <v>#DIV/0!</v>
      </c>
      <c r="E105" s="29" t="e">
        <f>IF($A105=$C$2,runs!BI100,1/0)</f>
        <v>#DIV/0!</v>
      </c>
      <c r="F105" s="29" t="e">
        <f>IF($A105=$C$2,runs!BL100,1/0)</f>
        <v>#DIV/0!</v>
      </c>
      <c r="G105" s="29" t="e">
        <f>IF($A105=$C$2,runs!BM100,1/0)</f>
        <v>#DIV/0!</v>
      </c>
      <c r="H105" s="29" t="e">
        <f>IF($A105=$C$2,runs!BG100/runs!BF100,1/0)</f>
        <v>#DIV/0!</v>
      </c>
      <c r="I105" s="29" t="e">
        <f>IF($A105=$C$2,runs!BH100/runs!V100,1/0)</f>
        <v>#DIV/0!</v>
      </c>
      <c r="J105" s="29" t="e">
        <f>IF($A105=$C$2,runs!BI100/runs!V100,1/0)</f>
        <v>#DIV/0!</v>
      </c>
      <c r="K105" s="29" t="e">
        <f>IF($A105=$C$2,runs!BP100,1/0)</f>
        <v>#DIV/0!</v>
      </c>
    </row>
    <row r="106" spans="1:11" x14ac:dyDescent="0.2">
      <c r="A106" s="29">
        <f>runs!C101</f>
        <v>12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IF($A106=$C$2,runs!BH101,1/0)</f>
        <v>#DIV/0!</v>
      </c>
      <c r="E106" s="29" t="e">
        <f>IF($A106=$C$2,runs!BI101,1/0)</f>
        <v>#DIV/0!</v>
      </c>
      <c r="F106" s="29" t="e">
        <f>IF($A106=$C$2,runs!BL101,1/0)</f>
        <v>#DIV/0!</v>
      </c>
      <c r="G106" s="29" t="e">
        <f>IF($A106=$C$2,runs!BM101,1/0)</f>
        <v>#DIV/0!</v>
      </c>
      <c r="H106" s="29" t="e">
        <f>IF($A106=$C$2,runs!BG101/runs!BF101,1/0)</f>
        <v>#DIV/0!</v>
      </c>
      <c r="I106" s="29" t="e">
        <f>IF($A106=$C$2,runs!BH101/runs!V101,1/0)</f>
        <v>#DIV/0!</v>
      </c>
      <c r="J106" s="29" t="e">
        <f>IF($A106=$C$2,runs!BI101/runs!V101,1/0)</f>
        <v>#DIV/0!</v>
      </c>
      <c r="K106" s="29" t="e">
        <f>IF($A106=$C$2,runs!BP101,1/0)</f>
        <v>#DIV/0!</v>
      </c>
    </row>
    <row r="107" spans="1:11" x14ac:dyDescent="0.2">
      <c r="A107" s="29">
        <f>runs!C102</f>
        <v>13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IF($A107=$C$2,runs!BH102,1/0)</f>
        <v>#DIV/0!</v>
      </c>
      <c r="E107" s="29" t="e">
        <f>IF($A107=$C$2,runs!BI102,1/0)</f>
        <v>#DIV/0!</v>
      </c>
      <c r="F107" s="29" t="e">
        <f>IF($A107=$C$2,runs!BL102,1/0)</f>
        <v>#DIV/0!</v>
      </c>
      <c r="G107" s="29" t="e">
        <f>IF($A107=$C$2,runs!BM102,1/0)</f>
        <v>#DIV/0!</v>
      </c>
      <c r="H107" s="29" t="e">
        <f>IF($A107=$C$2,runs!BG102/runs!BF102,1/0)</f>
        <v>#DIV/0!</v>
      </c>
      <c r="I107" s="29" t="e">
        <f>IF($A107=$C$2,runs!BH102/runs!V102,1/0)</f>
        <v>#DIV/0!</v>
      </c>
      <c r="J107" s="29" t="e">
        <f>IF($A107=$C$2,runs!BI102/runs!V102,1/0)</f>
        <v>#DIV/0!</v>
      </c>
      <c r="K107" s="29" t="e">
        <f>IF($A107=$C$2,runs!BP102,1/0)</f>
        <v>#DIV/0!</v>
      </c>
    </row>
    <row r="108" spans="1:11" x14ac:dyDescent="0.2">
      <c r="A108" s="29">
        <f>runs!C103</f>
        <v>14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IF($A108=$C$2,runs!BH103,1/0)</f>
        <v>#DIV/0!</v>
      </c>
      <c r="E108" s="29" t="e">
        <f>IF($A108=$C$2,runs!BI103,1/0)</f>
        <v>#DIV/0!</v>
      </c>
      <c r="F108" s="29" t="e">
        <f>IF($A108=$C$2,runs!BL103,1/0)</f>
        <v>#DIV/0!</v>
      </c>
      <c r="G108" s="29" t="e">
        <f>IF($A108=$C$2,runs!BM103,1/0)</f>
        <v>#DIV/0!</v>
      </c>
      <c r="H108" s="29" t="e">
        <f>IF($A108=$C$2,runs!BG103/runs!BF103,1/0)</f>
        <v>#DIV/0!</v>
      </c>
      <c r="I108" s="29" t="e">
        <f>IF($A108=$C$2,runs!BH103/runs!V103,1/0)</f>
        <v>#DIV/0!</v>
      </c>
      <c r="J108" s="29" t="e">
        <f>IF($A108=$C$2,runs!BI103/runs!V103,1/0)</f>
        <v>#DIV/0!</v>
      </c>
      <c r="K108" s="29" t="e">
        <f>IF($A108=$C$2,runs!BP103,1/0)</f>
        <v>#DIV/0!</v>
      </c>
    </row>
    <row r="109" spans="1:11" x14ac:dyDescent="0.2">
      <c r="A109" s="29">
        <f>runs!C104</f>
        <v>16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IF($A109=$C$2,runs!BH104,1/0)</f>
        <v>#DIV/0!</v>
      </c>
      <c r="E109" s="29" t="e">
        <f>IF($A109=$C$2,runs!BI104,1/0)</f>
        <v>#DIV/0!</v>
      </c>
      <c r="F109" s="29" t="e">
        <f>IF($A109=$C$2,runs!BL104,1/0)</f>
        <v>#DIV/0!</v>
      </c>
      <c r="G109" s="29" t="e">
        <f>IF($A109=$C$2,runs!BM104,1/0)</f>
        <v>#DIV/0!</v>
      </c>
      <c r="H109" s="29" t="e">
        <f>IF($A109=$C$2,runs!BG104/runs!BF104,1/0)</f>
        <v>#DIV/0!</v>
      </c>
      <c r="I109" s="29" t="e">
        <f>IF($A109=$C$2,runs!BH104/runs!V104,1/0)</f>
        <v>#DIV/0!</v>
      </c>
      <c r="J109" s="29" t="e">
        <f>IF($A109=$C$2,runs!BI104/runs!V104,1/0)</f>
        <v>#DIV/0!</v>
      </c>
      <c r="K109" s="29" t="e">
        <f>IF($A109=$C$2,runs!BP104,1/0)</f>
        <v>#DIV/0!</v>
      </c>
    </row>
    <row r="110" spans="1:11" x14ac:dyDescent="0.2">
      <c r="A110" s="29">
        <f>runs!C105</f>
        <v>17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IF($A110=$C$2,runs!BH105,1/0)</f>
        <v>#DIV/0!</v>
      </c>
      <c r="E110" s="29" t="e">
        <f>IF($A110=$C$2,runs!BI105,1/0)</f>
        <v>#DIV/0!</v>
      </c>
      <c r="F110" s="29" t="e">
        <f>IF($A110=$C$2,runs!BL105,1/0)</f>
        <v>#DIV/0!</v>
      </c>
      <c r="G110" s="29" t="e">
        <f>IF($A110=$C$2,runs!BM105,1/0)</f>
        <v>#DIV/0!</v>
      </c>
      <c r="H110" s="29" t="e">
        <f>IF($A110=$C$2,runs!BG105/runs!BF105,1/0)</f>
        <v>#DIV/0!</v>
      </c>
      <c r="I110" s="29" t="e">
        <f>IF($A110=$C$2,runs!BH105/runs!V105,1/0)</f>
        <v>#DIV/0!</v>
      </c>
      <c r="J110" s="29" t="e">
        <f>IF($A110=$C$2,runs!BI105/runs!V105,1/0)</f>
        <v>#DIV/0!</v>
      </c>
      <c r="K110" s="29" t="e">
        <f>IF($A110=$C$2,runs!BP105,1/0)</f>
        <v>#DIV/0!</v>
      </c>
    </row>
    <row r="111" spans="1:11" x14ac:dyDescent="0.2">
      <c r="A111" s="29">
        <f>runs!C106</f>
        <v>18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IF($A111=$C$2,runs!BH106,1/0)</f>
        <v>#DIV/0!</v>
      </c>
      <c r="E111" s="29" t="e">
        <f>IF($A111=$C$2,runs!BI106,1/0)</f>
        <v>#DIV/0!</v>
      </c>
      <c r="F111" s="29" t="e">
        <f>IF($A111=$C$2,runs!BL106,1/0)</f>
        <v>#DIV/0!</v>
      </c>
      <c r="G111" s="29" t="e">
        <f>IF($A111=$C$2,runs!BM106,1/0)</f>
        <v>#DIV/0!</v>
      </c>
      <c r="H111" s="29" t="e">
        <f>IF($A111=$C$2,runs!BG106/runs!BF106,1/0)</f>
        <v>#DIV/0!</v>
      </c>
      <c r="I111" s="29" t="e">
        <f>IF($A111=$C$2,runs!BH106/runs!V106,1/0)</f>
        <v>#DIV/0!</v>
      </c>
      <c r="J111" s="29" t="e">
        <f>IF($A111=$C$2,runs!BI106/runs!V106,1/0)</f>
        <v>#DIV/0!</v>
      </c>
      <c r="K111" s="29" t="e">
        <f>IF($A111=$C$2,runs!BP106,1/0)</f>
        <v>#DIV/0!</v>
      </c>
    </row>
    <row r="112" spans="1:11" x14ac:dyDescent="0.2">
      <c r="A112" s="29">
        <f>runs!C107</f>
        <v>30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IF($A112=$C$2,runs!BH107,1/0)</f>
        <v>#DIV/0!</v>
      </c>
      <c r="E112" s="29" t="e">
        <f>IF($A112=$C$2,runs!BI107,1/0)</f>
        <v>#DIV/0!</v>
      </c>
      <c r="F112" s="29" t="e">
        <f>IF($A112=$C$2,runs!BL107,1/0)</f>
        <v>#DIV/0!</v>
      </c>
      <c r="G112" s="29" t="e">
        <f>IF($A112=$C$2,runs!BM107,1/0)</f>
        <v>#DIV/0!</v>
      </c>
      <c r="H112" s="29" t="e">
        <f>IF($A112=$C$2,runs!BG107/runs!BF107,1/0)</f>
        <v>#DIV/0!</v>
      </c>
      <c r="I112" s="29" t="e">
        <f>IF($A112=$C$2,runs!BH107/runs!V107,1/0)</f>
        <v>#DIV/0!</v>
      </c>
      <c r="J112" s="29" t="e">
        <f>IF($A112=$C$2,runs!BI107/runs!V107,1/0)</f>
        <v>#DIV/0!</v>
      </c>
      <c r="K112" s="29" t="e">
        <f>IF($A112=$C$2,runs!BP107,1/0)</f>
        <v>#DIV/0!</v>
      </c>
    </row>
    <row r="113" spans="1:11" x14ac:dyDescent="0.2">
      <c r="A113" s="29">
        <f>runs!C108</f>
        <v>35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IF($A113=$C$2,runs!BH108,1/0)</f>
        <v>#DIV/0!</v>
      </c>
      <c r="E113" s="29" t="e">
        <f>IF($A113=$C$2,runs!BI108,1/0)</f>
        <v>#DIV/0!</v>
      </c>
      <c r="F113" s="29" t="e">
        <f>IF($A113=$C$2,runs!BL108,1/0)</f>
        <v>#DIV/0!</v>
      </c>
      <c r="G113" s="29" t="e">
        <f>IF($A113=$C$2,runs!BM108,1/0)</f>
        <v>#DIV/0!</v>
      </c>
      <c r="H113" s="29" t="e">
        <f>IF($A113=$C$2,runs!BG108/runs!BF108,1/0)</f>
        <v>#DIV/0!</v>
      </c>
      <c r="I113" s="29" t="e">
        <f>IF($A113=$C$2,runs!BH108/runs!V108,1/0)</f>
        <v>#DIV/0!</v>
      </c>
      <c r="J113" s="29" t="e">
        <f>IF($A113=$C$2,runs!BI108/runs!V108,1/0)</f>
        <v>#DIV/0!</v>
      </c>
      <c r="K113" s="29" t="e">
        <f>IF($A113=$C$2,runs!BP108,1/0)</f>
        <v>#DIV/0!</v>
      </c>
    </row>
    <row r="114" spans="1:11" x14ac:dyDescent="0.2">
      <c r="A114" s="29">
        <f>runs!C109</f>
        <v>30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IF($A114=$C$2,runs!BH109,1/0)</f>
        <v>#DIV/0!</v>
      </c>
      <c r="E114" s="29" t="e">
        <f>IF($A114=$C$2,runs!BI109,1/0)</f>
        <v>#DIV/0!</v>
      </c>
      <c r="F114" s="29" t="e">
        <f>IF($A114=$C$2,runs!BL109,1/0)</f>
        <v>#DIV/0!</v>
      </c>
      <c r="G114" s="29" t="e">
        <f>IF($A114=$C$2,runs!BM109,1/0)</f>
        <v>#DIV/0!</v>
      </c>
      <c r="H114" s="29" t="e">
        <f>IF($A114=$C$2,runs!BG109/runs!BF109,1/0)</f>
        <v>#DIV/0!</v>
      </c>
      <c r="I114" s="29" t="e">
        <f>IF($A114=$C$2,runs!BH109/runs!V109,1/0)</f>
        <v>#DIV/0!</v>
      </c>
      <c r="J114" s="29" t="e">
        <f>IF($A114=$C$2,runs!BI109/runs!V109,1/0)</f>
        <v>#DIV/0!</v>
      </c>
      <c r="K114" s="29" t="e">
        <f>IF($A114=$C$2,runs!BP109,1/0)</f>
        <v>#DIV/0!</v>
      </c>
    </row>
    <row r="115" spans="1:11" x14ac:dyDescent="0.2">
      <c r="A115" s="29">
        <f>runs!C110</f>
        <v>0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IF($A115=$C$2,runs!BH110,1/0)</f>
        <v>#DIV/0!</v>
      </c>
      <c r="E115" s="29" t="e">
        <f>IF($A115=$C$2,runs!BI110,1/0)</f>
        <v>#DIV/0!</v>
      </c>
      <c r="F115" s="29" t="e">
        <f>IF($A115=$C$2,runs!BL110,1/0)</f>
        <v>#DIV/0!</v>
      </c>
      <c r="G115" s="29" t="e">
        <f>IF($A115=$C$2,runs!BM110,1/0)</f>
        <v>#DIV/0!</v>
      </c>
      <c r="H115" s="29" t="e">
        <f>IF($A115=$C$2,runs!BG110/runs!BF110,1/0)</f>
        <v>#DIV/0!</v>
      </c>
      <c r="I115" s="29" t="e">
        <f>IF($A115=$C$2,runs!BH110/runs!V110,1/0)</f>
        <v>#DIV/0!</v>
      </c>
      <c r="J115" s="29" t="e">
        <f>IF($A115=$C$2,runs!BI110/runs!V110,1/0)</f>
        <v>#DIV/0!</v>
      </c>
      <c r="K115" s="29" t="e">
        <f>IF($A115=$C$2,runs!BP110,1/0)</f>
        <v>#DIV/0!</v>
      </c>
    </row>
    <row r="116" spans="1:11" x14ac:dyDescent="0.2">
      <c r="A116" s="29">
        <f>runs!C111</f>
        <v>15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IF($A116=$C$2,runs!BH111,1/0)</f>
        <v>#DIV/0!</v>
      </c>
      <c r="E116" s="29" t="e">
        <f>IF($A116=$C$2,runs!BI111,1/0)</f>
        <v>#DIV/0!</v>
      </c>
      <c r="F116" s="29" t="e">
        <f>IF($A116=$C$2,runs!BL111,1/0)</f>
        <v>#DIV/0!</v>
      </c>
      <c r="G116" s="29" t="e">
        <f>IF($A116=$C$2,runs!BM111,1/0)</f>
        <v>#DIV/0!</v>
      </c>
      <c r="H116" s="29" t="e">
        <f>IF($A116=$C$2,runs!BG111/runs!BF111,1/0)</f>
        <v>#DIV/0!</v>
      </c>
      <c r="I116" s="29" t="e">
        <f>IF($A116=$C$2,runs!BH111/runs!V111,1/0)</f>
        <v>#DIV/0!</v>
      </c>
      <c r="J116" s="29" t="e">
        <f>IF($A116=$C$2,runs!BI111/runs!V111,1/0)</f>
        <v>#DIV/0!</v>
      </c>
      <c r="K116" s="29" t="e">
        <f>IF($A116=$C$2,runs!BP111,1/0)</f>
        <v>#DIV/0!</v>
      </c>
    </row>
    <row r="117" spans="1:11" x14ac:dyDescent="0.2">
      <c r="A117" s="29">
        <f>runs!C112</f>
        <v>0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IF($A117=$C$2,runs!BH112,1/0)</f>
        <v>#DIV/0!</v>
      </c>
      <c r="E117" s="29" t="e">
        <f>IF($A117=$C$2,runs!BI112,1/0)</f>
        <v>#DIV/0!</v>
      </c>
      <c r="F117" s="29" t="e">
        <f>IF($A117=$C$2,runs!BL112,1/0)</f>
        <v>#DIV/0!</v>
      </c>
      <c r="G117" s="29" t="e">
        <f>IF($A117=$C$2,runs!BM112,1/0)</f>
        <v>#DIV/0!</v>
      </c>
      <c r="H117" s="29" t="e">
        <f>IF($A117=$C$2,runs!BG112/runs!BF112,1/0)</f>
        <v>#DIV/0!</v>
      </c>
      <c r="I117" s="29" t="e">
        <f>IF($A117=$C$2,runs!BH112/runs!V112,1/0)</f>
        <v>#DIV/0!</v>
      </c>
      <c r="J117" s="29" t="e">
        <f>IF($A117=$C$2,runs!BI112/runs!V112,1/0)</f>
        <v>#DIV/0!</v>
      </c>
      <c r="K117" s="29" t="e">
        <f>IF($A117=$C$2,runs!BP112,1/0)</f>
        <v>#DIV/0!</v>
      </c>
    </row>
    <row r="118" spans="1:11" x14ac:dyDescent="0.2">
      <c r="A118" s="29">
        <f>runs!C113</f>
        <v>0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IF($A118=$C$2,runs!BH113,1/0)</f>
        <v>#DIV/0!</v>
      </c>
      <c r="E118" s="29" t="e">
        <f>IF($A118=$C$2,runs!BI113,1/0)</f>
        <v>#DIV/0!</v>
      </c>
      <c r="F118" s="29" t="e">
        <f>IF($A118=$C$2,runs!BL113,1/0)</f>
        <v>#DIV/0!</v>
      </c>
      <c r="G118" s="29" t="e">
        <f>IF($A118=$C$2,runs!BM113,1/0)</f>
        <v>#DIV/0!</v>
      </c>
      <c r="H118" s="29" t="e">
        <f>IF($A118=$C$2,runs!BG113/runs!BF113,1/0)</f>
        <v>#DIV/0!</v>
      </c>
      <c r="I118" s="29" t="e">
        <f>IF($A118=$C$2,runs!BH113/runs!V113,1/0)</f>
        <v>#DIV/0!</v>
      </c>
      <c r="J118" s="29" t="e">
        <f>IF($A118=$C$2,runs!BI113/runs!V113,1/0)</f>
        <v>#DIV/0!</v>
      </c>
      <c r="K118" s="29" t="e">
        <f>IF($A118=$C$2,runs!BP113,1/0)</f>
        <v>#DIV/0!</v>
      </c>
    </row>
    <row r="119" spans="1:11" x14ac:dyDescent="0.2">
      <c r="A119" s="29">
        <f>runs!C114</f>
        <v>0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IF($A119=$C$2,runs!BH114,1/0)</f>
        <v>#DIV/0!</v>
      </c>
      <c r="E119" s="29" t="e">
        <f>IF($A119=$C$2,runs!BI114,1/0)</f>
        <v>#DIV/0!</v>
      </c>
      <c r="F119" s="29" t="e">
        <f>IF($A119=$C$2,runs!BL114,1/0)</f>
        <v>#DIV/0!</v>
      </c>
      <c r="G119" s="29" t="e">
        <f>IF($A119=$C$2,runs!BM114,1/0)</f>
        <v>#DIV/0!</v>
      </c>
      <c r="H119" s="29" t="e">
        <f>IF($A119=$C$2,runs!BG114/runs!BF114,1/0)</f>
        <v>#DIV/0!</v>
      </c>
      <c r="I119" s="29" t="e">
        <f>IF($A119=$C$2,runs!BH114/runs!V114,1/0)</f>
        <v>#DIV/0!</v>
      </c>
      <c r="J119" s="29" t="e">
        <f>IF($A119=$C$2,runs!BI114/runs!V114,1/0)</f>
        <v>#DIV/0!</v>
      </c>
      <c r="K119" s="29" t="e">
        <f>IF($A119=$C$2,runs!BP114,1/0)</f>
        <v>#DIV/0!</v>
      </c>
    </row>
    <row r="120" spans="1:11" x14ac:dyDescent="0.2">
      <c r="A120" s="29">
        <f>runs!C115</f>
        <v>7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IF($A120=$C$2,runs!BH115,1/0)</f>
        <v>#DIV/0!</v>
      </c>
      <c r="E120" s="29" t="e">
        <f>IF($A120=$C$2,runs!BI115,1/0)</f>
        <v>#DIV/0!</v>
      </c>
      <c r="F120" s="29" t="e">
        <f>IF($A120=$C$2,runs!BL115,1/0)</f>
        <v>#DIV/0!</v>
      </c>
      <c r="G120" s="29" t="e">
        <f>IF($A120=$C$2,runs!BM115,1/0)</f>
        <v>#DIV/0!</v>
      </c>
      <c r="H120" s="29" t="e">
        <f>IF($A120=$C$2,runs!BG115/runs!BF115,1/0)</f>
        <v>#DIV/0!</v>
      </c>
      <c r="I120" s="29" t="e">
        <f>IF($A120=$C$2,runs!BH115/runs!V115,1/0)</f>
        <v>#DIV/0!</v>
      </c>
      <c r="J120" s="29" t="e">
        <f>IF($A120=$C$2,runs!BI115/runs!V115,1/0)</f>
        <v>#DIV/0!</v>
      </c>
      <c r="K120" s="29" t="e">
        <f>IF($A120=$C$2,runs!BP115,1/0)</f>
        <v>#DIV/0!</v>
      </c>
    </row>
    <row r="121" spans="1:11" x14ac:dyDescent="0.2">
      <c r="A121" s="29">
        <f>runs!C116</f>
        <v>8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IF($A121=$C$2,runs!BH116,1/0)</f>
        <v>#DIV/0!</v>
      </c>
      <c r="E121" s="29" t="e">
        <f>IF($A121=$C$2,runs!BI116,1/0)</f>
        <v>#DIV/0!</v>
      </c>
      <c r="F121" s="29" t="e">
        <f>IF($A121=$C$2,runs!BL116,1/0)</f>
        <v>#DIV/0!</v>
      </c>
      <c r="G121" s="29" t="e">
        <f>IF($A121=$C$2,runs!BM116,1/0)</f>
        <v>#DIV/0!</v>
      </c>
      <c r="H121" s="29" t="e">
        <f>IF($A121=$C$2,runs!BG116/runs!BF116,1/0)</f>
        <v>#DIV/0!</v>
      </c>
      <c r="I121" s="29" t="e">
        <f>IF($A121=$C$2,runs!BH116/runs!V116,1/0)</f>
        <v>#DIV/0!</v>
      </c>
      <c r="J121" s="29" t="e">
        <f>IF($A121=$C$2,runs!BI116/runs!V116,1/0)</f>
        <v>#DIV/0!</v>
      </c>
      <c r="K121" s="29" t="e">
        <f>IF($A121=$C$2,runs!BP116,1/0)</f>
        <v>#DIV/0!</v>
      </c>
    </row>
    <row r="122" spans="1:11" x14ac:dyDescent="0.2">
      <c r="A122" s="29">
        <f>runs!C117</f>
        <v>9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IF($A122=$C$2,runs!BH117,1/0)</f>
        <v>#DIV/0!</v>
      </c>
      <c r="E122" s="29" t="e">
        <f>IF($A122=$C$2,runs!BI117,1/0)</f>
        <v>#DIV/0!</v>
      </c>
      <c r="F122" s="29" t="e">
        <f>IF($A122=$C$2,runs!BL117,1/0)</f>
        <v>#DIV/0!</v>
      </c>
      <c r="G122" s="29" t="e">
        <f>IF($A122=$C$2,runs!BM117,1/0)</f>
        <v>#DIV/0!</v>
      </c>
      <c r="H122" s="29" t="e">
        <f>IF($A122=$C$2,runs!BG117/runs!BF117,1/0)</f>
        <v>#DIV/0!</v>
      </c>
      <c r="I122" s="29" t="e">
        <f>IF($A122=$C$2,runs!BH117/runs!V117,1/0)</f>
        <v>#DIV/0!</v>
      </c>
      <c r="J122" s="29" t="e">
        <f>IF($A122=$C$2,runs!BI117/runs!V117,1/0)</f>
        <v>#DIV/0!</v>
      </c>
      <c r="K122" s="29" t="e">
        <f>IF($A122=$C$2,runs!BP117,1/0)</f>
        <v>#DIV/0!</v>
      </c>
    </row>
    <row r="123" spans="1:11" x14ac:dyDescent="0.2">
      <c r="A123" s="29">
        <f>runs!C118</f>
        <v>10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IF($A123=$C$2,runs!BH118,1/0)</f>
        <v>#DIV/0!</v>
      </c>
      <c r="E123" s="29" t="e">
        <f>IF($A123=$C$2,runs!BI118,1/0)</f>
        <v>#DIV/0!</v>
      </c>
      <c r="F123" s="29" t="e">
        <f>IF($A123=$C$2,runs!BL118,1/0)</f>
        <v>#DIV/0!</v>
      </c>
      <c r="G123" s="29" t="e">
        <f>IF($A123=$C$2,runs!BM118,1/0)</f>
        <v>#DIV/0!</v>
      </c>
      <c r="H123" s="29" t="e">
        <f>IF($A123=$C$2,runs!BG118/runs!BF118,1/0)</f>
        <v>#DIV/0!</v>
      </c>
      <c r="I123" s="29" t="e">
        <f>IF($A123=$C$2,runs!BH118/runs!V118,1/0)</f>
        <v>#DIV/0!</v>
      </c>
      <c r="J123" s="29" t="e">
        <f>IF($A123=$C$2,runs!BI118/runs!V118,1/0)</f>
        <v>#DIV/0!</v>
      </c>
      <c r="K123" s="29" t="e">
        <f>IF($A123=$C$2,runs!BP118,1/0)</f>
        <v>#DIV/0!</v>
      </c>
    </row>
    <row r="124" spans="1:11" x14ac:dyDescent="0.2">
      <c r="A124" s="29">
        <f>runs!C119</f>
        <v>11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IF($A124=$C$2,runs!BH119,1/0)</f>
        <v>#DIV/0!</v>
      </c>
      <c r="E124" s="29" t="e">
        <f>IF($A124=$C$2,runs!BI119,1/0)</f>
        <v>#DIV/0!</v>
      </c>
      <c r="F124" s="29" t="e">
        <f>IF($A124=$C$2,runs!BL119,1/0)</f>
        <v>#DIV/0!</v>
      </c>
      <c r="G124" s="29" t="e">
        <f>IF($A124=$C$2,runs!BM119,1/0)</f>
        <v>#DIV/0!</v>
      </c>
      <c r="H124" s="29" t="e">
        <f>IF($A124=$C$2,runs!BG119/runs!BF119,1/0)</f>
        <v>#DIV/0!</v>
      </c>
      <c r="I124" s="29" t="e">
        <f>IF($A124=$C$2,runs!BH119/runs!V119,1/0)</f>
        <v>#DIV/0!</v>
      </c>
      <c r="J124" s="29" t="e">
        <f>IF($A124=$C$2,runs!BI119/runs!V119,1/0)</f>
        <v>#DIV/0!</v>
      </c>
      <c r="K124" s="29" t="e">
        <f>IF($A124=$C$2,runs!BP119,1/0)</f>
        <v>#DIV/0!</v>
      </c>
    </row>
    <row r="125" spans="1:11" x14ac:dyDescent="0.2">
      <c r="A125" s="29">
        <f>runs!C120</f>
        <v>12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IF($A125=$C$2,runs!BH120,1/0)</f>
        <v>#DIV/0!</v>
      </c>
      <c r="E125" s="29" t="e">
        <f>IF($A125=$C$2,runs!BI120,1/0)</f>
        <v>#DIV/0!</v>
      </c>
      <c r="F125" s="29" t="e">
        <f>IF($A125=$C$2,runs!BL120,1/0)</f>
        <v>#DIV/0!</v>
      </c>
      <c r="G125" s="29" t="e">
        <f>IF($A125=$C$2,runs!BM120,1/0)</f>
        <v>#DIV/0!</v>
      </c>
      <c r="H125" s="29" t="e">
        <f>IF($A125=$C$2,runs!BG120/runs!BF120,1/0)</f>
        <v>#DIV/0!</v>
      </c>
      <c r="I125" s="29" t="e">
        <f>IF($A125=$C$2,runs!BH120/runs!V120,1/0)</f>
        <v>#DIV/0!</v>
      </c>
      <c r="J125" s="29" t="e">
        <f>IF($A125=$C$2,runs!BI120/runs!V120,1/0)</f>
        <v>#DIV/0!</v>
      </c>
      <c r="K125" s="29" t="e">
        <f>IF($A125=$C$2,runs!BP120,1/0)</f>
        <v>#DIV/0!</v>
      </c>
    </row>
    <row r="126" spans="1:11" x14ac:dyDescent="0.2">
      <c r="A126" s="29">
        <f>runs!C121</f>
        <v>13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IF($A126=$C$2,runs!BH121,1/0)</f>
        <v>#DIV/0!</v>
      </c>
      <c r="E126" s="29" t="e">
        <f>IF($A126=$C$2,runs!BI121,1/0)</f>
        <v>#DIV/0!</v>
      </c>
      <c r="F126" s="29" t="e">
        <f>IF($A126=$C$2,runs!BL121,1/0)</f>
        <v>#DIV/0!</v>
      </c>
      <c r="G126" s="29" t="e">
        <f>IF($A126=$C$2,runs!BM121,1/0)</f>
        <v>#DIV/0!</v>
      </c>
      <c r="H126" s="29" t="e">
        <f>IF($A126=$C$2,runs!BG121/runs!BF121,1/0)</f>
        <v>#DIV/0!</v>
      </c>
      <c r="I126" s="29" t="e">
        <f>IF($A126=$C$2,runs!BH121/runs!V121,1/0)</f>
        <v>#DIV/0!</v>
      </c>
      <c r="J126" s="29" t="e">
        <f>IF($A126=$C$2,runs!BI121/runs!V121,1/0)</f>
        <v>#DIV/0!</v>
      </c>
      <c r="K126" s="29" t="e">
        <f>IF($A126=$C$2,runs!BP121,1/0)</f>
        <v>#DIV/0!</v>
      </c>
    </row>
    <row r="127" spans="1:11" x14ac:dyDescent="0.2">
      <c r="A127" s="29">
        <f>runs!C122</f>
        <v>14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IF($A127=$C$2,runs!BH122,1/0)</f>
        <v>#DIV/0!</v>
      </c>
      <c r="E127" s="29" t="e">
        <f>IF($A127=$C$2,runs!BI122,1/0)</f>
        <v>#DIV/0!</v>
      </c>
      <c r="F127" s="29" t="e">
        <f>IF($A127=$C$2,runs!BL122,1/0)</f>
        <v>#DIV/0!</v>
      </c>
      <c r="G127" s="29" t="e">
        <f>IF($A127=$C$2,runs!BM122,1/0)</f>
        <v>#DIV/0!</v>
      </c>
      <c r="H127" s="29" t="e">
        <f>IF($A127=$C$2,runs!BG122/runs!BF122,1/0)</f>
        <v>#DIV/0!</v>
      </c>
      <c r="I127" s="29" t="e">
        <f>IF($A127=$C$2,runs!BH122/runs!V122,1/0)</f>
        <v>#DIV/0!</v>
      </c>
      <c r="J127" s="29" t="e">
        <f>IF($A127=$C$2,runs!BI122/runs!V122,1/0)</f>
        <v>#DIV/0!</v>
      </c>
      <c r="K127" s="29" t="e">
        <f>IF($A127=$C$2,runs!BP122,1/0)</f>
        <v>#DIV/0!</v>
      </c>
    </row>
    <row r="128" spans="1:11" x14ac:dyDescent="0.2">
      <c r="A128" s="29">
        <f>runs!C123</f>
        <v>16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IF($A128=$C$2,runs!BH123,1/0)</f>
        <v>#DIV/0!</v>
      </c>
      <c r="E128" s="29" t="e">
        <f>IF($A128=$C$2,runs!BI123,1/0)</f>
        <v>#DIV/0!</v>
      </c>
      <c r="F128" s="29" t="e">
        <f>IF($A128=$C$2,runs!BL123,1/0)</f>
        <v>#DIV/0!</v>
      </c>
      <c r="G128" s="29" t="e">
        <f>IF($A128=$C$2,runs!BM123,1/0)</f>
        <v>#DIV/0!</v>
      </c>
      <c r="H128" s="29" t="e">
        <f>IF($A128=$C$2,runs!BG123/runs!BF123,1/0)</f>
        <v>#DIV/0!</v>
      </c>
      <c r="I128" s="29" t="e">
        <f>IF($A128=$C$2,runs!BH123/runs!V123,1/0)</f>
        <v>#DIV/0!</v>
      </c>
      <c r="J128" s="29" t="e">
        <f>IF($A128=$C$2,runs!BI123/runs!V123,1/0)</f>
        <v>#DIV/0!</v>
      </c>
      <c r="K128" s="29" t="e">
        <f>IF($A128=$C$2,runs!BP123,1/0)</f>
        <v>#DIV/0!</v>
      </c>
    </row>
    <row r="129" spans="1:11" x14ac:dyDescent="0.2">
      <c r="A129" s="29">
        <f>runs!C124</f>
        <v>17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IF($A129=$C$2,runs!BH124,1/0)</f>
        <v>#DIV/0!</v>
      </c>
      <c r="E129" s="29" t="e">
        <f>IF($A129=$C$2,runs!BI124,1/0)</f>
        <v>#DIV/0!</v>
      </c>
      <c r="F129" s="29" t="e">
        <f>IF($A129=$C$2,runs!BL124,1/0)</f>
        <v>#DIV/0!</v>
      </c>
      <c r="G129" s="29" t="e">
        <f>IF($A129=$C$2,runs!BM124,1/0)</f>
        <v>#DIV/0!</v>
      </c>
      <c r="H129" s="29" t="e">
        <f>IF($A129=$C$2,runs!BG124/runs!BF124,1/0)</f>
        <v>#DIV/0!</v>
      </c>
      <c r="I129" s="29" t="e">
        <f>IF($A129=$C$2,runs!BH124/runs!V124,1/0)</f>
        <v>#DIV/0!</v>
      </c>
      <c r="J129" s="29" t="e">
        <f>IF($A129=$C$2,runs!BI124/runs!V124,1/0)</f>
        <v>#DIV/0!</v>
      </c>
      <c r="K129" s="29" t="e">
        <f>IF($A129=$C$2,runs!BP124,1/0)</f>
        <v>#DIV/0!</v>
      </c>
    </row>
    <row r="130" spans="1:11" x14ac:dyDescent="0.2">
      <c r="A130" s="29">
        <f>runs!C125</f>
        <v>18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IF($A130=$C$2,runs!BH125,1/0)</f>
        <v>#DIV/0!</v>
      </c>
      <c r="E130" s="29" t="e">
        <f>IF($A130=$C$2,runs!BI125,1/0)</f>
        <v>#DIV/0!</v>
      </c>
      <c r="F130" s="29" t="e">
        <f>IF($A130=$C$2,runs!BL125,1/0)</f>
        <v>#DIV/0!</v>
      </c>
      <c r="G130" s="29" t="e">
        <f>IF($A130=$C$2,runs!BM125,1/0)</f>
        <v>#DIV/0!</v>
      </c>
      <c r="H130" s="29" t="e">
        <f>IF($A130=$C$2,runs!BG125/runs!BF125,1/0)</f>
        <v>#DIV/0!</v>
      </c>
      <c r="I130" s="29" t="e">
        <f>IF($A130=$C$2,runs!BH125/runs!V125,1/0)</f>
        <v>#DIV/0!</v>
      </c>
      <c r="J130" s="29" t="e">
        <f>IF($A130=$C$2,runs!BI125/runs!V125,1/0)</f>
        <v>#DIV/0!</v>
      </c>
      <c r="K130" s="29" t="e">
        <f>IF($A130=$C$2,runs!BP125,1/0)</f>
        <v>#DIV/0!</v>
      </c>
    </row>
    <row r="131" spans="1:11" x14ac:dyDescent="0.2">
      <c r="A131" s="29">
        <f>runs!C126</f>
        <v>30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IF($A131=$C$2,runs!BH126,1/0)</f>
        <v>#DIV/0!</v>
      </c>
      <c r="E131" s="29" t="e">
        <f>IF($A131=$C$2,runs!BI126,1/0)</f>
        <v>#DIV/0!</v>
      </c>
      <c r="F131" s="29" t="e">
        <f>IF($A131=$C$2,runs!BL126,1/0)</f>
        <v>#DIV/0!</v>
      </c>
      <c r="G131" s="29" t="e">
        <f>IF($A131=$C$2,runs!BM126,1/0)</f>
        <v>#DIV/0!</v>
      </c>
      <c r="H131" s="29" t="e">
        <f>IF($A131=$C$2,runs!BG126/runs!BF126,1/0)</f>
        <v>#DIV/0!</v>
      </c>
      <c r="I131" s="29" t="e">
        <f>IF($A131=$C$2,runs!BH126/runs!V126,1/0)</f>
        <v>#DIV/0!</v>
      </c>
      <c r="J131" s="29" t="e">
        <f>IF($A131=$C$2,runs!BI126/runs!V126,1/0)</f>
        <v>#DIV/0!</v>
      </c>
      <c r="K131" s="29" t="e">
        <f>IF($A131=$C$2,runs!BP126,1/0)</f>
        <v>#DIV/0!</v>
      </c>
    </row>
    <row r="132" spans="1:11" x14ac:dyDescent="0.2">
      <c r="A132" s="29">
        <f>runs!C127</f>
        <v>35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IF($A132=$C$2,runs!BH127,1/0)</f>
        <v>#DIV/0!</v>
      </c>
      <c r="E132" s="29" t="e">
        <f>IF($A132=$C$2,runs!BI127,1/0)</f>
        <v>#DIV/0!</v>
      </c>
      <c r="F132" s="29" t="e">
        <f>IF($A132=$C$2,runs!BL127,1/0)</f>
        <v>#DIV/0!</v>
      </c>
      <c r="G132" s="29" t="e">
        <f>IF($A132=$C$2,runs!BM127,1/0)</f>
        <v>#DIV/0!</v>
      </c>
      <c r="H132" s="29" t="e">
        <f>IF($A132=$C$2,runs!BG127/runs!BF127,1/0)</f>
        <v>#DIV/0!</v>
      </c>
      <c r="I132" s="29" t="e">
        <f>IF($A132=$C$2,runs!BH127/runs!V127,1/0)</f>
        <v>#DIV/0!</v>
      </c>
      <c r="J132" s="29" t="e">
        <f>IF($A132=$C$2,runs!BI127/runs!V127,1/0)</f>
        <v>#DIV/0!</v>
      </c>
      <c r="K132" s="29" t="e">
        <f>IF($A132=$C$2,runs!BP127,1/0)</f>
        <v>#DIV/0!</v>
      </c>
    </row>
    <row r="133" spans="1:11" x14ac:dyDescent="0.2">
      <c r="A133" s="29">
        <f>runs!C128</f>
        <v>30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IF($A133=$C$2,runs!BH128,1/0)</f>
        <v>#DIV/0!</v>
      </c>
      <c r="E133" s="29" t="e">
        <f>IF($A133=$C$2,runs!BI128,1/0)</f>
        <v>#DIV/0!</v>
      </c>
      <c r="F133" s="29" t="e">
        <f>IF($A133=$C$2,runs!BL128,1/0)</f>
        <v>#DIV/0!</v>
      </c>
      <c r="G133" s="29" t="e">
        <f>IF($A133=$C$2,runs!BM128,1/0)</f>
        <v>#DIV/0!</v>
      </c>
      <c r="H133" s="29" t="e">
        <f>IF($A133=$C$2,runs!BG128/runs!BF128,1/0)</f>
        <v>#DIV/0!</v>
      </c>
      <c r="I133" s="29" t="e">
        <f>IF($A133=$C$2,runs!BH128/runs!V128,1/0)</f>
        <v>#DIV/0!</v>
      </c>
      <c r="J133" s="29" t="e">
        <f>IF($A133=$C$2,runs!BI128/runs!V128,1/0)</f>
        <v>#DIV/0!</v>
      </c>
      <c r="K133" s="29" t="e">
        <f>IF($A133=$C$2,runs!BP128,1/0)</f>
        <v>#DIV/0!</v>
      </c>
    </row>
    <row r="134" spans="1:11" x14ac:dyDescent="0.2">
      <c r="A134" s="29">
        <f>runs!C129</f>
        <v>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IF($A134=$C$2,runs!BH129,1/0)</f>
        <v>#DIV/0!</v>
      </c>
      <c r="E134" s="29" t="e">
        <f>IF($A134=$C$2,runs!BI129,1/0)</f>
        <v>#DIV/0!</v>
      </c>
      <c r="F134" s="29" t="e">
        <f>IF($A134=$C$2,runs!BL129,1/0)</f>
        <v>#DIV/0!</v>
      </c>
      <c r="G134" s="29" t="e">
        <f>IF($A134=$C$2,runs!BM129,1/0)</f>
        <v>#DIV/0!</v>
      </c>
      <c r="H134" s="29" t="e">
        <f>IF($A134=$C$2,runs!BG129/runs!BF129,1/0)</f>
        <v>#DIV/0!</v>
      </c>
      <c r="I134" s="29" t="e">
        <f>IF($A134=$C$2,runs!BH129/runs!V129,1/0)</f>
        <v>#DIV/0!</v>
      </c>
      <c r="J134" s="29" t="e">
        <f>IF($A134=$C$2,runs!BI129/runs!V129,1/0)</f>
        <v>#DIV/0!</v>
      </c>
      <c r="K134" s="29" t="e">
        <f>IF($A134=$C$2,runs!BP129,1/0)</f>
        <v>#DIV/0!</v>
      </c>
    </row>
    <row r="135" spans="1:11" x14ac:dyDescent="0.2">
      <c r="A135" s="29">
        <f>runs!C130</f>
        <v>15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IF($A135=$C$2,runs!BH130,1/0)</f>
        <v>#DIV/0!</v>
      </c>
      <c r="E135" s="29" t="e">
        <f>IF($A135=$C$2,runs!BI130,1/0)</f>
        <v>#DIV/0!</v>
      </c>
      <c r="F135" s="29" t="e">
        <f>IF($A135=$C$2,runs!BL130,1/0)</f>
        <v>#DIV/0!</v>
      </c>
      <c r="G135" s="29" t="e">
        <f>IF($A135=$C$2,runs!BM130,1/0)</f>
        <v>#DIV/0!</v>
      </c>
      <c r="H135" s="29" t="e">
        <f>IF($A135=$C$2,runs!BG130/runs!BF130,1/0)</f>
        <v>#DIV/0!</v>
      </c>
      <c r="I135" s="29" t="e">
        <f>IF($A135=$C$2,runs!BH130/runs!V130,1/0)</f>
        <v>#DIV/0!</v>
      </c>
      <c r="J135" s="29" t="e">
        <f>IF($A135=$C$2,runs!BI130/runs!V130,1/0)</f>
        <v>#DIV/0!</v>
      </c>
      <c r="K135" s="29" t="e">
        <f>IF($A135=$C$2,runs!BP130,1/0)</f>
        <v>#DIV/0!</v>
      </c>
    </row>
    <row r="136" spans="1:11" x14ac:dyDescent="0.2">
      <c r="A136" s="29">
        <f>runs!C131</f>
        <v>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IF($A136=$C$2,runs!BH131,1/0)</f>
        <v>#DIV/0!</v>
      </c>
      <c r="E136" s="29" t="e">
        <f>IF($A136=$C$2,runs!BI131,1/0)</f>
        <v>#DIV/0!</v>
      </c>
      <c r="F136" s="29" t="e">
        <f>IF($A136=$C$2,runs!BL131,1/0)</f>
        <v>#DIV/0!</v>
      </c>
      <c r="G136" s="29" t="e">
        <f>IF($A136=$C$2,runs!BM131,1/0)</f>
        <v>#DIV/0!</v>
      </c>
      <c r="H136" s="29" t="e">
        <f>IF($A136=$C$2,runs!BG131/runs!BF131,1/0)</f>
        <v>#DIV/0!</v>
      </c>
      <c r="I136" s="29" t="e">
        <f>IF($A136=$C$2,runs!BH131/runs!V131,1/0)</f>
        <v>#DIV/0!</v>
      </c>
      <c r="J136" s="29" t="e">
        <f>IF($A136=$C$2,runs!BI131/runs!V131,1/0)</f>
        <v>#DIV/0!</v>
      </c>
      <c r="K136" s="29" t="e">
        <f>IF($A136=$C$2,runs!BP131,1/0)</f>
        <v>#DIV/0!</v>
      </c>
    </row>
    <row r="137" spans="1:11" x14ac:dyDescent="0.2">
      <c r="A137" s="29">
        <f>runs!C132</f>
        <v>0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IF($A137=$C$2,runs!BH132,1/0)</f>
        <v>#DIV/0!</v>
      </c>
      <c r="E137" s="29" t="e">
        <f>IF($A137=$C$2,runs!BI132,1/0)</f>
        <v>#DIV/0!</v>
      </c>
      <c r="F137" s="29" t="e">
        <f>IF($A137=$C$2,runs!BL132,1/0)</f>
        <v>#DIV/0!</v>
      </c>
      <c r="G137" s="29" t="e">
        <f>IF($A137=$C$2,runs!BM132,1/0)</f>
        <v>#DIV/0!</v>
      </c>
      <c r="H137" s="29" t="e">
        <f>IF($A137=$C$2,runs!BG132/runs!BF132,1/0)</f>
        <v>#DIV/0!</v>
      </c>
      <c r="I137" s="29" t="e">
        <f>IF($A137=$C$2,runs!BH132/runs!V132,1/0)</f>
        <v>#DIV/0!</v>
      </c>
      <c r="J137" s="29" t="e">
        <f>IF($A137=$C$2,runs!BI132/runs!V132,1/0)</f>
        <v>#DIV/0!</v>
      </c>
      <c r="K137" s="29" t="e">
        <f>IF($A137=$C$2,runs!BP132,1/0)</f>
        <v>#DIV/0!</v>
      </c>
    </row>
    <row r="138" spans="1:11" x14ac:dyDescent="0.2">
      <c r="A138" s="29">
        <f>runs!C133</f>
        <v>0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IF($A138=$C$2,runs!BH133,1/0)</f>
        <v>#DIV/0!</v>
      </c>
      <c r="E138" s="29" t="e">
        <f>IF($A138=$C$2,runs!BI133,1/0)</f>
        <v>#DIV/0!</v>
      </c>
      <c r="F138" s="29" t="e">
        <f>IF($A138=$C$2,runs!BL133,1/0)</f>
        <v>#DIV/0!</v>
      </c>
      <c r="G138" s="29" t="e">
        <f>IF($A138=$C$2,runs!BM133,1/0)</f>
        <v>#DIV/0!</v>
      </c>
      <c r="H138" s="29" t="e">
        <f>IF($A138=$C$2,runs!BG133/runs!BF133,1/0)</f>
        <v>#DIV/0!</v>
      </c>
      <c r="I138" s="29" t="e">
        <f>IF($A138=$C$2,runs!BH133/runs!V133,1/0)</f>
        <v>#DIV/0!</v>
      </c>
      <c r="J138" s="29" t="e">
        <f>IF($A138=$C$2,runs!BI133/runs!V133,1/0)</f>
        <v>#DIV/0!</v>
      </c>
      <c r="K138" s="29" t="e">
        <f>IF($A138=$C$2,runs!BP133,1/0)</f>
        <v>#DIV/0!</v>
      </c>
    </row>
    <row r="139" spans="1:11" x14ac:dyDescent="0.2">
      <c r="A139" s="29">
        <f>runs!C134</f>
        <v>7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IF($A139=$C$2,runs!BH134,1/0)</f>
        <v>#DIV/0!</v>
      </c>
      <c r="E139" s="29" t="e">
        <f>IF($A139=$C$2,runs!BI134,1/0)</f>
        <v>#DIV/0!</v>
      </c>
      <c r="F139" s="29" t="e">
        <f>IF($A139=$C$2,runs!BL134,1/0)</f>
        <v>#DIV/0!</v>
      </c>
      <c r="G139" s="29" t="e">
        <f>IF($A139=$C$2,runs!BM134,1/0)</f>
        <v>#DIV/0!</v>
      </c>
      <c r="H139" s="29" t="e">
        <f>IF($A139=$C$2,runs!BG134/runs!BF134,1/0)</f>
        <v>#DIV/0!</v>
      </c>
      <c r="I139" s="29" t="e">
        <f>IF($A139=$C$2,runs!BH134/runs!V134,1/0)</f>
        <v>#DIV/0!</v>
      </c>
      <c r="J139" s="29" t="e">
        <f>IF($A139=$C$2,runs!BI134/runs!V134,1/0)</f>
        <v>#DIV/0!</v>
      </c>
      <c r="K139" s="29" t="e">
        <f>IF($A139=$C$2,runs!BP134,1/0)</f>
        <v>#DIV/0!</v>
      </c>
    </row>
    <row r="140" spans="1:11" x14ac:dyDescent="0.2">
      <c r="A140" s="29">
        <f>runs!C135</f>
        <v>8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IF($A140=$C$2,runs!BH135,1/0)</f>
        <v>#DIV/0!</v>
      </c>
      <c r="E140" s="29" t="e">
        <f>IF($A140=$C$2,runs!BI135,1/0)</f>
        <v>#DIV/0!</v>
      </c>
      <c r="F140" s="29" t="e">
        <f>IF($A140=$C$2,runs!BL135,1/0)</f>
        <v>#DIV/0!</v>
      </c>
      <c r="G140" s="29" t="e">
        <f>IF($A140=$C$2,runs!BM135,1/0)</f>
        <v>#DIV/0!</v>
      </c>
      <c r="H140" s="29" t="e">
        <f>IF($A140=$C$2,runs!BG135/runs!BF135,1/0)</f>
        <v>#DIV/0!</v>
      </c>
      <c r="I140" s="29" t="e">
        <f>IF($A140=$C$2,runs!BH135/runs!V135,1/0)</f>
        <v>#DIV/0!</v>
      </c>
      <c r="J140" s="29" t="e">
        <f>IF($A140=$C$2,runs!BI135/runs!V135,1/0)</f>
        <v>#DIV/0!</v>
      </c>
      <c r="K140" s="29" t="e">
        <f>IF($A140=$C$2,runs!BP135,1/0)</f>
        <v>#DIV/0!</v>
      </c>
    </row>
    <row r="141" spans="1:11" x14ac:dyDescent="0.2">
      <c r="A141" s="29">
        <f>runs!C136</f>
        <v>9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IF($A141=$C$2,runs!BH136,1/0)</f>
        <v>#DIV/0!</v>
      </c>
      <c r="E141" s="29" t="e">
        <f>IF($A141=$C$2,runs!BI136,1/0)</f>
        <v>#DIV/0!</v>
      </c>
      <c r="F141" s="29" t="e">
        <f>IF($A141=$C$2,runs!BL136,1/0)</f>
        <v>#DIV/0!</v>
      </c>
      <c r="G141" s="29" t="e">
        <f>IF($A141=$C$2,runs!BM136,1/0)</f>
        <v>#DIV/0!</v>
      </c>
      <c r="H141" s="29" t="e">
        <f>IF($A141=$C$2,runs!BG136/runs!BF136,1/0)</f>
        <v>#DIV/0!</v>
      </c>
      <c r="I141" s="29" t="e">
        <f>IF($A141=$C$2,runs!BH136/runs!V136,1/0)</f>
        <v>#DIV/0!</v>
      </c>
      <c r="J141" s="29" t="e">
        <f>IF($A141=$C$2,runs!BI136/runs!V136,1/0)</f>
        <v>#DIV/0!</v>
      </c>
      <c r="K141" s="29" t="e">
        <f>IF($A141=$C$2,runs!BP136,1/0)</f>
        <v>#DIV/0!</v>
      </c>
    </row>
    <row r="142" spans="1:11" x14ac:dyDescent="0.2">
      <c r="A142" s="29">
        <f>runs!C137</f>
        <v>10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IF($A142=$C$2,runs!BH137,1/0)</f>
        <v>#DIV/0!</v>
      </c>
      <c r="E142" s="29" t="e">
        <f>IF($A142=$C$2,runs!BI137,1/0)</f>
        <v>#DIV/0!</v>
      </c>
      <c r="F142" s="29" t="e">
        <f>IF($A142=$C$2,runs!BL137,1/0)</f>
        <v>#DIV/0!</v>
      </c>
      <c r="G142" s="29" t="e">
        <f>IF($A142=$C$2,runs!BM137,1/0)</f>
        <v>#DIV/0!</v>
      </c>
      <c r="H142" s="29" t="e">
        <f>IF($A142=$C$2,runs!BG137/runs!BF137,1/0)</f>
        <v>#DIV/0!</v>
      </c>
      <c r="I142" s="29" t="e">
        <f>IF($A142=$C$2,runs!BH137/runs!V137,1/0)</f>
        <v>#DIV/0!</v>
      </c>
      <c r="J142" s="29" t="e">
        <f>IF($A142=$C$2,runs!BI137/runs!V137,1/0)</f>
        <v>#DIV/0!</v>
      </c>
      <c r="K142" s="29" t="e">
        <f>IF($A142=$C$2,runs!BP137,1/0)</f>
        <v>#DIV/0!</v>
      </c>
    </row>
    <row r="143" spans="1:11" x14ac:dyDescent="0.2">
      <c r="A143" s="29">
        <f>runs!C138</f>
        <v>11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IF($A143=$C$2,runs!BH138,1/0)</f>
        <v>#DIV/0!</v>
      </c>
      <c r="E143" s="29" t="e">
        <f>IF($A143=$C$2,runs!BI138,1/0)</f>
        <v>#DIV/0!</v>
      </c>
      <c r="F143" s="29" t="e">
        <f>IF($A143=$C$2,runs!BL138,1/0)</f>
        <v>#DIV/0!</v>
      </c>
      <c r="G143" s="29" t="e">
        <f>IF($A143=$C$2,runs!BM138,1/0)</f>
        <v>#DIV/0!</v>
      </c>
      <c r="H143" s="29" t="e">
        <f>IF($A143=$C$2,runs!BG138/runs!BF138,1/0)</f>
        <v>#DIV/0!</v>
      </c>
      <c r="I143" s="29" t="e">
        <f>IF($A143=$C$2,runs!BH138/runs!V138,1/0)</f>
        <v>#DIV/0!</v>
      </c>
      <c r="J143" s="29" t="e">
        <f>IF($A143=$C$2,runs!BI138/runs!V138,1/0)</f>
        <v>#DIV/0!</v>
      </c>
      <c r="K143" s="29" t="e">
        <f>IF($A143=$C$2,runs!BP138,1/0)</f>
        <v>#DIV/0!</v>
      </c>
    </row>
    <row r="144" spans="1:11" x14ac:dyDescent="0.2">
      <c r="A144" s="29">
        <f>runs!C139</f>
        <v>12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IF($A144=$C$2,runs!BH139,1/0)</f>
        <v>#DIV/0!</v>
      </c>
      <c r="E144" s="29" t="e">
        <f>IF($A144=$C$2,runs!BI139,1/0)</f>
        <v>#DIV/0!</v>
      </c>
      <c r="F144" s="29" t="e">
        <f>IF($A144=$C$2,runs!BL139,1/0)</f>
        <v>#DIV/0!</v>
      </c>
      <c r="G144" s="29" t="e">
        <f>IF($A144=$C$2,runs!BM139,1/0)</f>
        <v>#DIV/0!</v>
      </c>
      <c r="H144" s="29" t="e">
        <f>IF($A144=$C$2,runs!BG139/runs!BF139,1/0)</f>
        <v>#DIV/0!</v>
      </c>
      <c r="I144" s="29" t="e">
        <f>IF($A144=$C$2,runs!BH139/runs!V139,1/0)</f>
        <v>#DIV/0!</v>
      </c>
      <c r="J144" s="29" t="e">
        <f>IF($A144=$C$2,runs!BI139/runs!V139,1/0)</f>
        <v>#DIV/0!</v>
      </c>
      <c r="K144" s="29" t="e">
        <f>IF($A144=$C$2,runs!BP139,1/0)</f>
        <v>#DIV/0!</v>
      </c>
    </row>
    <row r="145" spans="1:11" x14ac:dyDescent="0.2">
      <c r="A145" s="29">
        <f>runs!C140</f>
        <v>13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IF($A145=$C$2,runs!BH140,1/0)</f>
        <v>#DIV/0!</v>
      </c>
      <c r="E145" s="29" t="e">
        <f>IF($A145=$C$2,runs!BI140,1/0)</f>
        <v>#DIV/0!</v>
      </c>
      <c r="F145" s="29" t="e">
        <f>IF($A145=$C$2,runs!BL140,1/0)</f>
        <v>#DIV/0!</v>
      </c>
      <c r="G145" s="29" t="e">
        <f>IF($A145=$C$2,runs!BM140,1/0)</f>
        <v>#DIV/0!</v>
      </c>
      <c r="H145" s="29" t="e">
        <f>IF($A145=$C$2,runs!BG140/runs!BF140,1/0)</f>
        <v>#DIV/0!</v>
      </c>
      <c r="I145" s="29" t="e">
        <f>IF($A145=$C$2,runs!BH140/runs!V140,1/0)</f>
        <v>#DIV/0!</v>
      </c>
      <c r="J145" s="29" t="e">
        <f>IF($A145=$C$2,runs!BI140/runs!V140,1/0)</f>
        <v>#DIV/0!</v>
      </c>
      <c r="K145" s="29" t="e">
        <f>IF($A145=$C$2,runs!BP140,1/0)</f>
        <v>#DIV/0!</v>
      </c>
    </row>
    <row r="146" spans="1:11" x14ac:dyDescent="0.2">
      <c r="A146" s="29">
        <f>runs!C141</f>
        <v>14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IF($A146=$C$2,runs!BH141,1/0)</f>
        <v>#DIV/0!</v>
      </c>
      <c r="E146" s="29" t="e">
        <f>IF($A146=$C$2,runs!BI141,1/0)</f>
        <v>#DIV/0!</v>
      </c>
      <c r="F146" s="29" t="e">
        <f>IF($A146=$C$2,runs!BL141,1/0)</f>
        <v>#DIV/0!</v>
      </c>
      <c r="G146" s="29" t="e">
        <f>IF($A146=$C$2,runs!BM141,1/0)</f>
        <v>#DIV/0!</v>
      </c>
      <c r="H146" s="29" t="e">
        <f>IF($A146=$C$2,runs!BG141/runs!BF141,1/0)</f>
        <v>#DIV/0!</v>
      </c>
      <c r="I146" s="29" t="e">
        <f>IF($A146=$C$2,runs!BH141/runs!V141,1/0)</f>
        <v>#DIV/0!</v>
      </c>
      <c r="J146" s="29" t="e">
        <f>IF($A146=$C$2,runs!BI141/runs!V141,1/0)</f>
        <v>#DIV/0!</v>
      </c>
      <c r="K146" s="29" t="e">
        <f>IF($A146=$C$2,runs!BP141,1/0)</f>
        <v>#DIV/0!</v>
      </c>
    </row>
    <row r="147" spans="1:11" x14ac:dyDescent="0.2">
      <c r="A147" s="29">
        <f>runs!C142</f>
        <v>16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IF($A147=$C$2,runs!BH142,1/0)</f>
        <v>#DIV/0!</v>
      </c>
      <c r="E147" s="29" t="e">
        <f>IF($A147=$C$2,runs!BI142,1/0)</f>
        <v>#DIV/0!</v>
      </c>
      <c r="F147" s="29" t="e">
        <f>IF($A147=$C$2,runs!BL142,1/0)</f>
        <v>#DIV/0!</v>
      </c>
      <c r="G147" s="29" t="e">
        <f>IF($A147=$C$2,runs!BM142,1/0)</f>
        <v>#DIV/0!</v>
      </c>
      <c r="H147" s="29" t="e">
        <f>IF($A147=$C$2,runs!BG142/runs!BF142,1/0)</f>
        <v>#DIV/0!</v>
      </c>
      <c r="I147" s="29" t="e">
        <f>IF($A147=$C$2,runs!BH142/runs!V142,1/0)</f>
        <v>#DIV/0!</v>
      </c>
      <c r="J147" s="29" t="e">
        <f>IF($A147=$C$2,runs!BI142/runs!V142,1/0)</f>
        <v>#DIV/0!</v>
      </c>
      <c r="K147" s="29" t="e">
        <f>IF($A147=$C$2,runs!BP142,1/0)</f>
        <v>#DIV/0!</v>
      </c>
    </row>
    <row r="148" spans="1:11" x14ac:dyDescent="0.2">
      <c r="A148" s="29">
        <f>runs!C143</f>
        <v>17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IF($A148=$C$2,runs!BH143,1/0)</f>
        <v>#DIV/0!</v>
      </c>
      <c r="E148" s="29" t="e">
        <f>IF($A148=$C$2,runs!BI143,1/0)</f>
        <v>#DIV/0!</v>
      </c>
      <c r="F148" s="29" t="e">
        <f>IF($A148=$C$2,runs!BL143,1/0)</f>
        <v>#DIV/0!</v>
      </c>
      <c r="G148" s="29" t="e">
        <f>IF($A148=$C$2,runs!BM143,1/0)</f>
        <v>#DIV/0!</v>
      </c>
      <c r="H148" s="29" t="e">
        <f>IF($A148=$C$2,runs!BG143/runs!BF143,1/0)</f>
        <v>#DIV/0!</v>
      </c>
      <c r="I148" s="29" t="e">
        <f>IF($A148=$C$2,runs!BH143/runs!V143,1/0)</f>
        <v>#DIV/0!</v>
      </c>
      <c r="J148" s="29" t="e">
        <f>IF($A148=$C$2,runs!BI143/runs!V143,1/0)</f>
        <v>#DIV/0!</v>
      </c>
      <c r="K148" s="29" t="e">
        <f>IF($A148=$C$2,runs!BP143,1/0)</f>
        <v>#DIV/0!</v>
      </c>
    </row>
    <row r="149" spans="1:11" x14ac:dyDescent="0.2">
      <c r="A149" s="29">
        <f>runs!C144</f>
        <v>18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IF($A149=$C$2,runs!BH144,1/0)</f>
        <v>#DIV/0!</v>
      </c>
      <c r="E149" s="29" t="e">
        <f>IF($A149=$C$2,runs!BI144,1/0)</f>
        <v>#DIV/0!</v>
      </c>
      <c r="F149" s="29" t="e">
        <f>IF($A149=$C$2,runs!BL144,1/0)</f>
        <v>#DIV/0!</v>
      </c>
      <c r="G149" s="29" t="e">
        <f>IF($A149=$C$2,runs!BM144,1/0)</f>
        <v>#DIV/0!</v>
      </c>
      <c r="H149" s="29" t="e">
        <f>IF($A149=$C$2,runs!BG144/runs!BF144,1/0)</f>
        <v>#DIV/0!</v>
      </c>
      <c r="I149" s="29" t="e">
        <f>IF($A149=$C$2,runs!BH144/runs!V144,1/0)</f>
        <v>#DIV/0!</v>
      </c>
      <c r="J149" s="29" t="e">
        <f>IF($A149=$C$2,runs!BI144/runs!V144,1/0)</f>
        <v>#DIV/0!</v>
      </c>
      <c r="K149" s="29" t="e">
        <f>IF($A149=$C$2,runs!BP144,1/0)</f>
        <v>#DIV/0!</v>
      </c>
    </row>
    <row r="150" spans="1:11" x14ac:dyDescent="0.2">
      <c r="A150" s="29">
        <f>runs!C145</f>
        <v>30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IF($A150=$C$2,runs!BH145,1/0)</f>
        <v>#DIV/0!</v>
      </c>
      <c r="E150" s="29" t="e">
        <f>IF($A150=$C$2,runs!BI145,1/0)</f>
        <v>#DIV/0!</v>
      </c>
      <c r="F150" s="29" t="e">
        <f>IF($A150=$C$2,runs!BL145,1/0)</f>
        <v>#DIV/0!</v>
      </c>
      <c r="G150" s="29" t="e">
        <f>IF($A150=$C$2,runs!BM145,1/0)</f>
        <v>#DIV/0!</v>
      </c>
      <c r="H150" s="29" t="e">
        <f>IF($A150=$C$2,runs!BG145/runs!BF145,1/0)</f>
        <v>#DIV/0!</v>
      </c>
      <c r="I150" s="29" t="e">
        <f>IF($A150=$C$2,runs!BH145/runs!V145,1/0)</f>
        <v>#DIV/0!</v>
      </c>
      <c r="J150" s="29" t="e">
        <f>IF($A150=$C$2,runs!BI145/runs!V145,1/0)</f>
        <v>#DIV/0!</v>
      </c>
      <c r="K150" s="29" t="e">
        <f>IF($A150=$C$2,runs!BP145,1/0)</f>
        <v>#DIV/0!</v>
      </c>
    </row>
    <row r="151" spans="1:11" x14ac:dyDescent="0.2">
      <c r="A151" s="29">
        <f>runs!C146</f>
        <v>35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IF($A151=$C$2,runs!BH146,1/0)</f>
        <v>#DIV/0!</v>
      </c>
      <c r="E151" s="29" t="e">
        <f>IF($A151=$C$2,runs!BI146,1/0)</f>
        <v>#DIV/0!</v>
      </c>
      <c r="F151" s="29" t="e">
        <f>IF($A151=$C$2,runs!BL146,1/0)</f>
        <v>#DIV/0!</v>
      </c>
      <c r="G151" s="29" t="e">
        <f>IF($A151=$C$2,runs!BM146,1/0)</f>
        <v>#DIV/0!</v>
      </c>
      <c r="H151" s="29" t="e">
        <f>IF($A151=$C$2,runs!BG146/runs!BF146,1/0)</f>
        <v>#DIV/0!</v>
      </c>
      <c r="I151" s="29" t="e">
        <f>IF($A151=$C$2,runs!BH146/runs!V146,1/0)</f>
        <v>#DIV/0!</v>
      </c>
      <c r="J151" s="29" t="e">
        <f>IF($A151=$C$2,runs!BI146/runs!V146,1/0)</f>
        <v>#DIV/0!</v>
      </c>
      <c r="K151" s="29" t="e">
        <f>IF($A151=$C$2,runs!BP146,1/0)</f>
        <v>#DIV/0!</v>
      </c>
    </row>
    <row r="152" spans="1:11" x14ac:dyDescent="0.2">
      <c r="A152" s="29">
        <f>runs!C147</f>
        <v>30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IF($A152=$C$2,runs!BH147,1/0)</f>
        <v>#DIV/0!</v>
      </c>
      <c r="E152" s="29" t="e">
        <f>IF($A152=$C$2,runs!BI147,1/0)</f>
        <v>#DIV/0!</v>
      </c>
      <c r="F152" s="29" t="e">
        <f>IF($A152=$C$2,runs!BL147,1/0)</f>
        <v>#DIV/0!</v>
      </c>
      <c r="G152" s="29" t="e">
        <f>IF($A152=$C$2,runs!BM147,1/0)</f>
        <v>#DIV/0!</v>
      </c>
      <c r="H152" s="29" t="e">
        <f>IF($A152=$C$2,runs!BG147/runs!BF147,1/0)</f>
        <v>#DIV/0!</v>
      </c>
      <c r="I152" s="29" t="e">
        <f>IF($A152=$C$2,runs!BH147/runs!V147,1/0)</f>
        <v>#DIV/0!</v>
      </c>
      <c r="J152" s="29" t="e">
        <f>IF($A152=$C$2,runs!BI147/runs!V147,1/0)</f>
        <v>#DIV/0!</v>
      </c>
      <c r="K152" s="29" t="e">
        <f>IF($A152=$C$2,runs!BP147,1/0)</f>
        <v>#DIV/0!</v>
      </c>
    </row>
    <row r="153" spans="1:11" x14ac:dyDescent="0.2">
      <c r="A153" s="29">
        <f>runs!C148</f>
        <v>15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IF($A153=$C$2,runs!BH148,1/0)</f>
        <v>#DIV/0!</v>
      </c>
      <c r="E153" s="29" t="e">
        <f>IF($A153=$C$2,runs!BI148,1/0)</f>
        <v>#DIV/0!</v>
      </c>
      <c r="F153" s="29" t="e">
        <f>IF($A153=$C$2,runs!BL148,1/0)</f>
        <v>#DIV/0!</v>
      </c>
      <c r="G153" s="29" t="e">
        <f>IF($A153=$C$2,runs!BM148,1/0)</f>
        <v>#DIV/0!</v>
      </c>
      <c r="H153" s="29" t="e">
        <f>IF($A153=$C$2,runs!BG148/runs!BF148,1/0)</f>
        <v>#DIV/0!</v>
      </c>
      <c r="I153" s="29" t="e">
        <f>IF($A153=$C$2,runs!BH148/runs!V148,1/0)</f>
        <v>#DIV/0!</v>
      </c>
      <c r="J153" s="29" t="e">
        <f>IF($A153=$C$2,runs!BI148/runs!V148,1/0)</f>
        <v>#DIV/0!</v>
      </c>
      <c r="K153" s="29" t="e">
        <f>IF($A153=$C$2,runs!BP148,1/0)</f>
        <v>#DIV/0!</v>
      </c>
    </row>
    <row r="154" spans="1:11" x14ac:dyDescent="0.2">
      <c r="A154" s="29">
        <f>runs!C149</f>
        <v>10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IF($A154=$C$2,runs!BH149,1/0)</f>
        <v>#DIV/0!</v>
      </c>
      <c r="E154" s="29" t="e">
        <f>IF($A154=$C$2,runs!BI149,1/0)</f>
        <v>#DIV/0!</v>
      </c>
      <c r="F154" s="29" t="e">
        <f>IF($A154=$C$2,runs!BL149,1/0)</f>
        <v>#DIV/0!</v>
      </c>
      <c r="G154" s="29" t="e">
        <f>IF($A154=$C$2,runs!BM149,1/0)</f>
        <v>#DIV/0!</v>
      </c>
      <c r="H154" s="29" t="e">
        <f>IF($A154=$C$2,runs!BG149/runs!BF149,1/0)</f>
        <v>#DIV/0!</v>
      </c>
      <c r="I154" s="29" t="e">
        <f>IF($A154=$C$2,runs!BH149/runs!V149,1/0)</f>
        <v>#DIV/0!</v>
      </c>
      <c r="J154" s="29" t="e">
        <f>IF($A154=$C$2,runs!BI149/runs!V149,1/0)</f>
        <v>#DIV/0!</v>
      </c>
      <c r="K154" s="29" t="e">
        <f>IF($A154=$C$2,runs!BP149,1/0)</f>
        <v>#DIV/0!</v>
      </c>
    </row>
    <row r="155" spans="1:11" x14ac:dyDescent="0.2">
      <c r="A155" s="29">
        <f>runs!C150</f>
        <v>30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IF($A155=$C$2,runs!BH150,1/0)</f>
        <v>#DIV/0!</v>
      </c>
      <c r="E155" s="29" t="e">
        <f>IF($A155=$C$2,runs!BI150,1/0)</f>
        <v>#DIV/0!</v>
      </c>
      <c r="F155" s="29" t="e">
        <f>IF($A155=$C$2,runs!BL150,1/0)</f>
        <v>#DIV/0!</v>
      </c>
      <c r="G155" s="29" t="e">
        <f>IF($A155=$C$2,runs!BM150,1/0)</f>
        <v>#DIV/0!</v>
      </c>
      <c r="H155" s="29" t="e">
        <f>IF($A155=$C$2,runs!BG150/runs!BF150,1/0)</f>
        <v>#DIV/0!</v>
      </c>
      <c r="I155" s="29" t="e">
        <f>IF($A155=$C$2,runs!BH150/runs!V150,1/0)</f>
        <v>#DIV/0!</v>
      </c>
      <c r="J155" s="29" t="e">
        <f>IF($A155=$C$2,runs!BI150/runs!V150,1/0)</f>
        <v>#DIV/0!</v>
      </c>
      <c r="K155" s="29" t="e">
        <f>IF($A155=$C$2,runs!BP150,1/0)</f>
        <v>#DIV/0!</v>
      </c>
    </row>
    <row r="156" spans="1:11" x14ac:dyDescent="0.2">
      <c r="A156" s="29">
        <f>runs!C151</f>
        <v>35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IF($A156=$C$2,runs!BH151,1/0)</f>
        <v>#DIV/0!</v>
      </c>
      <c r="E156" s="29" t="e">
        <f>IF($A156=$C$2,runs!BI151,1/0)</f>
        <v>#DIV/0!</v>
      </c>
      <c r="F156" s="29" t="e">
        <f>IF($A156=$C$2,runs!BL151,1/0)</f>
        <v>#DIV/0!</v>
      </c>
      <c r="G156" s="29" t="e">
        <f>IF($A156=$C$2,runs!BM151,1/0)</f>
        <v>#DIV/0!</v>
      </c>
      <c r="H156" s="29" t="e">
        <f>IF($A156=$C$2,runs!BG151/runs!BF151,1/0)</f>
        <v>#DIV/0!</v>
      </c>
      <c r="I156" s="29" t="e">
        <f>IF($A156=$C$2,runs!BH151/runs!V151,1/0)</f>
        <v>#DIV/0!</v>
      </c>
      <c r="J156" s="29" t="e">
        <f>IF($A156=$C$2,runs!BI151/runs!V151,1/0)</f>
        <v>#DIV/0!</v>
      </c>
      <c r="K156" s="29" t="e">
        <f>IF($A156=$C$2,runs!BP151,1/0)</f>
        <v>#DIV/0!</v>
      </c>
    </row>
    <row r="157" spans="1:11" x14ac:dyDescent="0.2">
      <c r="A157" s="29">
        <f>runs!C152</f>
        <v>30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IF($A157=$C$2,runs!BH152,1/0)</f>
        <v>#DIV/0!</v>
      </c>
      <c r="E157" s="29" t="e">
        <f>IF($A157=$C$2,runs!BI152,1/0)</f>
        <v>#DIV/0!</v>
      </c>
      <c r="F157" s="29" t="e">
        <f>IF($A157=$C$2,runs!BL152,1/0)</f>
        <v>#DIV/0!</v>
      </c>
      <c r="G157" s="29" t="e">
        <f>IF($A157=$C$2,runs!BM152,1/0)</f>
        <v>#DIV/0!</v>
      </c>
      <c r="H157" s="29" t="e">
        <f>IF($A157=$C$2,runs!BG152/runs!BF152,1/0)</f>
        <v>#DIV/0!</v>
      </c>
      <c r="I157" s="29" t="e">
        <f>IF($A157=$C$2,runs!BH152/runs!V152,1/0)</f>
        <v>#DIV/0!</v>
      </c>
      <c r="J157" s="29" t="e">
        <f>IF($A157=$C$2,runs!BI152/runs!V152,1/0)</f>
        <v>#DIV/0!</v>
      </c>
      <c r="K157" s="29" t="e">
        <f>IF($A157=$C$2,runs!BP152,1/0)</f>
        <v>#DIV/0!</v>
      </c>
    </row>
    <row r="158" spans="1:11" x14ac:dyDescent="0.2">
      <c r="A158" s="29">
        <f>runs!C153</f>
        <v>30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IF($A158=$C$2,runs!BH153,1/0)</f>
        <v>#DIV/0!</v>
      </c>
      <c r="E158" s="29" t="e">
        <f>IF($A158=$C$2,runs!BI153,1/0)</f>
        <v>#DIV/0!</v>
      </c>
      <c r="F158" s="29" t="e">
        <f>IF($A158=$C$2,runs!BL153,1/0)</f>
        <v>#DIV/0!</v>
      </c>
      <c r="G158" s="29" t="e">
        <f>IF($A158=$C$2,runs!BM153,1/0)</f>
        <v>#DIV/0!</v>
      </c>
      <c r="H158" s="29" t="e">
        <f>IF($A158=$C$2,runs!BG153/runs!BF153,1/0)</f>
        <v>#DIV/0!</v>
      </c>
      <c r="I158" s="29" t="e">
        <f>IF($A158=$C$2,runs!BH153/runs!V153,1/0)</f>
        <v>#DIV/0!</v>
      </c>
      <c r="J158" s="29" t="e">
        <f>IF($A158=$C$2,runs!BI153/runs!V153,1/0)</f>
        <v>#DIV/0!</v>
      </c>
      <c r="K158" s="29" t="e">
        <f>IF($A158=$C$2,runs!BP153,1/0)</f>
        <v>#DIV/0!</v>
      </c>
    </row>
    <row r="159" spans="1:11" x14ac:dyDescent="0.2">
      <c r="A159" s="29">
        <f>runs!C154</f>
        <v>35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IF($A159=$C$2,runs!BH154,1/0)</f>
        <v>#DIV/0!</v>
      </c>
      <c r="E159" s="29" t="e">
        <f>IF($A159=$C$2,runs!BI154,1/0)</f>
        <v>#DIV/0!</v>
      </c>
      <c r="F159" s="29" t="e">
        <f>IF($A159=$C$2,runs!BL154,1/0)</f>
        <v>#DIV/0!</v>
      </c>
      <c r="G159" s="29" t="e">
        <f>IF($A159=$C$2,runs!BM154,1/0)</f>
        <v>#DIV/0!</v>
      </c>
      <c r="H159" s="29" t="e">
        <f>IF($A159=$C$2,runs!BG154/runs!BF154,1/0)</f>
        <v>#DIV/0!</v>
      </c>
      <c r="I159" s="29" t="e">
        <f>IF($A159=$C$2,runs!BH154/runs!V154,1/0)</f>
        <v>#DIV/0!</v>
      </c>
      <c r="J159" s="29" t="e">
        <f>IF($A159=$C$2,runs!BI154/runs!V154,1/0)</f>
        <v>#DIV/0!</v>
      </c>
      <c r="K159" s="29" t="e">
        <f>IF($A159=$C$2,runs!BP154,1/0)</f>
        <v>#DIV/0!</v>
      </c>
    </row>
    <row r="160" spans="1:11" x14ac:dyDescent="0.2">
      <c r="A160" s="29">
        <f>runs!C155</f>
        <v>30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IF($A160=$C$2,runs!BH155,1/0)</f>
        <v>#DIV/0!</v>
      </c>
      <c r="E160" s="29" t="e">
        <f>IF($A160=$C$2,runs!BI155,1/0)</f>
        <v>#DIV/0!</v>
      </c>
      <c r="F160" s="29" t="e">
        <f>IF($A160=$C$2,runs!BL155,1/0)</f>
        <v>#DIV/0!</v>
      </c>
      <c r="G160" s="29" t="e">
        <f>IF($A160=$C$2,runs!BM155,1/0)</f>
        <v>#DIV/0!</v>
      </c>
      <c r="H160" s="29" t="e">
        <f>IF($A160=$C$2,runs!BG155/runs!BF155,1/0)</f>
        <v>#DIV/0!</v>
      </c>
      <c r="I160" s="29" t="e">
        <f>IF($A160=$C$2,runs!BH155/runs!V155,1/0)</f>
        <v>#DIV/0!</v>
      </c>
      <c r="J160" s="29" t="e">
        <f>IF($A160=$C$2,runs!BI155/runs!V155,1/0)</f>
        <v>#DIV/0!</v>
      </c>
      <c r="K160" s="29" t="e">
        <f>IF($A160=$C$2,runs!BP155,1/0)</f>
        <v>#DIV/0!</v>
      </c>
    </row>
    <row r="161" spans="1:11" x14ac:dyDescent="0.2">
      <c r="A161" s="29">
        <f>runs!C156</f>
        <v>30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IF($A161=$C$2,runs!BH156,1/0)</f>
        <v>#DIV/0!</v>
      </c>
      <c r="E161" s="29" t="e">
        <f>IF($A161=$C$2,runs!BI156,1/0)</f>
        <v>#DIV/0!</v>
      </c>
      <c r="F161" s="29" t="e">
        <f>IF($A161=$C$2,runs!BL156,1/0)</f>
        <v>#DIV/0!</v>
      </c>
      <c r="G161" s="29" t="e">
        <f>IF($A161=$C$2,runs!BM156,1/0)</f>
        <v>#DIV/0!</v>
      </c>
      <c r="H161" s="29" t="e">
        <f>IF($A161=$C$2,runs!BG156/runs!BF156,1/0)</f>
        <v>#DIV/0!</v>
      </c>
      <c r="I161" s="29" t="e">
        <f>IF($A161=$C$2,runs!BH156/runs!V156,1/0)</f>
        <v>#DIV/0!</v>
      </c>
      <c r="J161" s="29" t="e">
        <f>IF($A161=$C$2,runs!BI156/runs!V156,1/0)</f>
        <v>#DIV/0!</v>
      </c>
      <c r="K161" s="29" t="e">
        <f>IF($A161=$C$2,runs!BP156,1/0)</f>
        <v>#DIV/0!</v>
      </c>
    </row>
    <row r="162" spans="1:11" x14ac:dyDescent="0.2">
      <c r="A162" s="29">
        <f>runs!C157</f>
        <v>35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IF($A162=$C$2,runs!BH157,1/0)</f>
        <v>#DIV/0!</v>
      </c>
      <c r="E162" s="29" t="e">
        <f>IF($A162=$C$2,runs!BI157,1/0)</f>
        <v>#DIV/0!</v>
      </c>
      <c r="F162" s="29" t="e">
        <f>IF($A162=$C$2,runs!BL157,1/0)</f>
        <v>#DIV/0!</v>
      </c>
      <c r="G162" s="29" t="e">
        <f>IF($A162=$C$2,runs!BM157,1/0)</f>
        <v>#DIV/0!</v>
      </c>
      <c r="H162" s="29" t="e">
        <f>IF($A162=$C$2,runs!BG157/runs!BF157,1/0)</f>
        <v>#DIV/0!</v>
      </c>
      <c r="I162" s="29" t="e">
        <f>IF($A162=$C$2,runs!BH157/runs!V157,1/0)</f>
        <v>#DIV/0!</v>
      </c>
      <c r="J162" s="29" t="e">
        <f>IF($A162=$C$2,runs!BI157/runs!V157,1/0)</f>
        <v>#DIV/0!</v>
      </c>
      <c r="K162" s="29" t="e">
        <f>IF($A162=$C$2,runs!BP157,1/0)</f>
        <v>#DIV/0!</v>
      </c>
    </row>
    <row r="163" spans="1:11" x14ac:dyDescent="0.2">
      <c r="A163" s="29">
        <f>runs!C158</f>
        <v>30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IF($A163=$C$2,runs!BH158,1/0)</f>
        <v>#DIV/0!</v>
      </c>
      <c r="E163" s="29" t="e">
        <f>IF($A163=$C$2,runs!BI158,1/0)</f>
        <v>#DIV/0!</v>
      </c>
      <c r="F163" s="29" t="e">
        <f>IF($A163=$C$2,runs!BL158,1/0)</f>
        <v>#DIV/0!</v>
      </c>
      <c r="G163" s="29" t="e">
        <f>IF($A163=$C$2,runs!BM158,1/0)</f>
        <v>#DIV/0!</v>
      </c>
      <c r="H163" s="29" t="e">
        <f>IF($A163=$C$2,runs!BG158/runs!BF158,1/0)</f>
        <v>#DIV/0!</v>
      </c>
      <c r="I163" s="29" t="e">
        <f>IF($A163=$C$2,runs!BH158/runs!V158,1/0)</f>
        <v>#DIV/0!</v>
      </c>
      <c r="J163" s="29" t="e">
        <f>IF($A163=$C$2,runs!BI158/runs!V158,1/0)</f>
        <v>#DIV/0!</v>
      </c>
      <c r="K163" s="29" t="e">
        <f>IF($A163=$C$2,runs!BP158,1/0)</f>
        <v>#DIV/0!</v>
      </c>
    </row>
    <row r="164" spans="1:11" x14ac:dyDescent="0.2">
      <c r="A164" s="29">
        <f>runs!C159</f>
        <v>30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IF($A164=$C$2,runs!BH159,1/0)</f>
        <v>#DIV/0!</v>
      </c>
      <c r="E164" s="29" t="e">
        <f>IF($A164=$C$2,runs!BI159,1/0)</f>
        <v>#DIV/0!</v>
      </c>
      <c r="F164" s="29" t="e">
        <f>IF($A164=$C$2,runs!BL159,1/0)</f>
        <v>#DIV/0!</v>
      </c>
      <c r="G164" s="29" t="e">
        <f>IF($A164=$C$2,runs!BM159,1/0)</f>
        <v>#DIV/0!</v>
      </c>
      <c r="H164" s="29" t="e">
        <f>IF($A164=$C$2,runs!BG159/runs!BF159,1/0)</f>
        <v>#DIV/0!</v>
      </c>
      <c r="I164" s="29" t="e">
        <f>IF($A164=$C$2,runs!BH159/runs!V159,1/0)</f>
        <v>#DIV/0!</v>
      </c>
      <c r="J164" s="29" t="e">
        <f>IF($A164=$C$2,runs!BI159/runs!V159,1/0)</f>
        <v>#DIV/0!</v>
      </c>
      <c r="K164" s="29" t="e">
        <f>IF($A164=$C$2,runs!BP159,1/0)</f>
        <v>#DIV/0!</v>
      </c>
    </row>
    <row r="165" spans="1:11" x14ac:dyDescent="0.2">
      <c r="A165" s="29">
        <f>runs!C160</f>
        <v>35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IF($A165=$C$2,runs!BH160,1/0)</f>
        <v>#DIV/0!</v>
      </c>
      <c r="E165" s="29" t="e">
        <f>IF($A165=$C$2,runs!BI160,1/0)</f>
        <v>#DIV/0!</v>
      </c>
      <c r="F165" s="29" t="e">
        <f>IF($A165=$C$2,runs!BL160,1/0)</f>
        <v>#DIV/0!</v>
      </c>
      <c r="G165" s="29" t="e">
        <f>IF($A165=$C$2,runs!BM160,1/0)</f>
        <v>#DIV/0!</v>
      </c>
      <c r="H165" s="29" t="e">
        <f>IF($A165=$C$2,runs!BG160/runs!BF160,1/0)</f>
        <v>#DIV/0!</v>
      </c>
      <c r="I165" s="29" t="e">
        <f>IF($A165=$C$2,runs!BH160/runs!V160,1/0)</f>
        <v>#DIV/0!</v>
      </c>
      <c r="J165" s="29" t="e">
        <f>IF($A165=$C$2,runs!BI160/runs!V160,1/0)</f>
        <v>#DIV/0!</v>
      </c>
      <c r="K165" s="29" t="e">
        <f>IF($A165=$C$2,runs!BP160,1/0)</f>
        <v>#DIV/0!</v>
      </c>
    </row>
    <row r="166" spans="1:11" x14ac:dyDescent="0.2">
      <c r="A166" s="29">
        <f>runs!C161</f>
        <v>30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IF($A166=$C$2,runs!BH161,1/0)</f>
        <v>#DIV/0!</v>
      </c>
      <c r="E166" s="29" t="e">
        <f>IF($A166=$C$2,runs!BI161,1/0)</f>
        <v>#DIV/0!</v>
      </c>
      <c r="F166" s="29" t="e">
        <f>IF($A166=$C$2,runs!BL161,1/0)</f>
        <v>#DIV/0!</v>
      </c>
      <c r="G166" s="29" t="e">
        <f>IF($A166=$C$2,runs!BM161,1/0)</f>
        <v>#DIV/0!</v>
      </c>
      <c r="H166" s="29" t="e">
        <f>IF($A166=$C$2,runs!BG161/runs!BF161,1/0)</f>
        <v>#DIV/0!</v>
      </c>
      <c r="I166" s="29" t="e">
        <f>IF($A166=$C$2,runs!BH161/runs!V161,1/0)</f>
        <v>#DIV/0!</v>
      </c>
      <c r="J166" s="29" t="e">
        <f>IF($A166=$C$2,runs!BI161/runs!V161,1/0)</f>
        <v>#DIV/0!</v>
      </c>
      <c r="K166" s="29" t="e">
        <f>IF($A166=$C$2,runs!BP161,1/0)</f>
        <v>#DIV/0!</v>
      </c>
    </row>
    <row r="167" spans="1:11" x14ac:dyDescent="0.2">
      <c r="A167" s="29">
        <f>runs!C162</f>
        <v>30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IF($A167=$C$2,runs!BH162,1/0)</f>
        <v>#DIV/0!</v>
      </c>
      <c r="E167" s="29" t="e">
        <f>IF($A167=$C$2,runs!BI162,1/0)</f>
        <v>#DIV/0!</v>
      </c>
      <c r="F167" s="29" t="e">
        <f>IF($A167=$C$2,runs!BL162,1/0)</f>
        <v>#DIV/0!</v>
      </c>
      <c r="G167" s="29" t="e">
        <f>IF($A167=$C$2,runs!BM162,1/0)</f>
        <v>#DIV/0!</v>
      </c>
      <c r="H167" s="29" t="e">
        <f>IF($A167=$C$2,runs!BG162/runs!BF162,1/0)</f>
        <v>#DIV/0!</v>
      </c>
      <c r="I167" s="29" t="e">
        <f>IF($A167=$C$2,runs!BH162/runs!V162,1/0)</f>
        <v>#DIV/0!</v>
      </c>
      <c r="J167" s="29" t="e">
        <f>IF($A167=$C$2,runs!BI162/runs!V162,1/0)</f>
        <v>#DIV/0!</v>
      </c>
      <c r="K167" s="29" t="e">
        <f>IF($A167=$C$2,runs!BP162,1/0)</f>
        <v>#DIV/0!</v>
      </c>
    </row>
    <row r="168" spans="1:11" x14ac:dyDescent="0.2">
      <c r="A168" s="29">
        <f>runs!C163</f>
        <v>35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IF($A168=$C$2,runs!BH163,1/0)</f>
        <v>#DIV/0!</v>
      </c>
      <c r="E168" s="29" t="e">
        <f>IF($A168=$C$2,runs!BI163,1/0)</f>
        <v>#DIV/0!</v>
      </c>
      <c r="F168" s="29" t="e">
        <f>IF($A168=$C$2,runs!BL163,1/0)</f>
        <v>#DIV/0!</v>
      </c>
      <c r="G168" s="29" t="e">
        <f>IF($A168=$C$2,runs!BM163,1/0)</f>
        <v>#DIV/0!</v>
      </c>
      <c r="H168" s="29" t="e">
        <f>IF($A168=$C$2,runs!BG163/runs!BF163,1/0)</f>
        <v>#DIV/0!</v>
      </c>
      <c r="I168" s="29" t="e">
        <f>IF($A168=$C$2,runs!BH163/runs!V163,1/0)</f>
        <v>#DIV/0!</v>
      </c>
      <c r="J168" s="29" t="e">
        <f>IF($A168=$C$2,runs!BI163/runs!V163,1/0)</f>
        <v>#DIV/0!</v>
      </c>
      <c r="K168" s="29" t="e">
        <f>IF($A168=$C$2,runs!BP163,1/0)</f>
        <v>#DIV/0!</v>
      </c>
    </row>
    <row r="169" spans="1:11" x14ac:dyDescent="0.2">
      <c r="A169" s="29">
        <f>runs!C164</f>
        <v>30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IF($A169=$C$2,runs!BH164,1/0)</f>
        <v>#DIV/0!</v>
      </c>
      <c r="E169" s="29" t="e">
        <f>IF($A169=$C$2,runs!BI164,1/0)</f>
        <v>#DIV/0!</v>
      </c>
      <c r="F169" s="29" t="e">
        <f>IF($A169=$C$2,runs!BL164,1/0)</f>
        <v>#DIV/0!</v>
      </c>
      <c r="G169" s="29" t="e">
        <f>IF($A169=$C$2,runs!BM164,1/0)</f>
        <v>#DIV/0!</v>
      </c>
      <c r="H169" s="29" t="e">
        <f>IF($A169=$C$2,runs!BG164/runs!BF164,1/0)</f>
        <v>#DIV/0!</v>
      </c>
      <c r="I169" s="29" t="e">
        <f>IF($A169=$C$2,runs!BH164/runs!V164,1/0)</f>
        <v>#DIV/0!</v>
      </c>
      <c r="J169" s="29" t="e">
        <f>IF($A169=$C$2,runs!BI164/runs!V164,1/0)</f>
        <v>#DIV/0!</v>
      </c>
      <c r="K169" s="29" t="e">
        <f>IF($A169=$C$2,runs!BP164,1/0)</f>
        <v>#DIV/0!</v>
      </c>
    </row>
    <row r="170" spans="1:11" x14ac:dyDescent="0.2">
      <c r="A170" s="29">
        <f>runs!C165</f>
        <v>30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IF($A170=$C$2,runs!BH165,1/0)</f>
        <v>#DIV/0!</v>
      </c>
      <c r="E170" s="29" t="e">
        <f>IF($A170=$C$2,runs!BI165,1/0)</f>
        <v>#DIV/0!</v>
      </c>
      <c r="F170" s="29" t="e">
        <f>IF($A170=$C$2,runs!BL165,1/0)</f>
        <v>#DIV/0!</v>
      </c>
      <c r="G170" s="29" t="e">
        <f>IF($A170=$C$2,runs!BM165,1/0)</f>
        <v>#DIV/0!</v>
      </c>
      <c r="H170" s="29" t="e">
        <f>IF($A170=$C$2,runs!BG165/runs!BF165,1/0)</f>
        <v>#DIV/0!</v>
      </c>
      <c r="I170" s="29" t="e">
        <f>IF($A170=$C$2,runs!BH165/runs!V165,1/0)</f>
        <v>#DIV/0!</v>
      </c>
      <c r="J170" s="29" t="e">
        <f>IF($A170=$C$2,runs!BI165/runs!V165,1/0)</f>
        <v>#DIV/0!</v>
      </c>
      <c r="K170" s="29" t="e">
        <f>IF($A170=$C$2,runs!BP165,1/0)</f>
        <v>#DIV/0!</v>
      </c>
    </row>
    <row r="171" spans="1:11" x14ac:dyDescent="0.2">
      <c r="A171" s="29">
        <f>runs!C166</f>
        <v>35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IF($A171=$C$2,runs!BH166,1/0)</f>
        <v>#DIV/0!</v>
      </c>
      <c r="E171" s="29" t="e">
        <f>IF($A171=$C$2,runs!BI166,1/0)</f>
        <v>#DIV/0!</v>
      </c>
      <c r="F171" s="29" t="e">
        <f>IF($A171=$C$2,runs!BL166,1/0)</f>
        <v>#DIV/0!</v>
      </c>
      <c r="G171" s="29" t="e">
        <f>IF($A171=$C$2,runs!BM166,1/0)</f>
        <v>#DIV/0!</v>
      </c>
      <c r="H171" s="29" t="e">
        <f>IF($A171=$C$2,runs!BG166/runs!BF166,1/0)</f>
        <v>#DIV/0!</v>
      </c>
      <c r="I171" s="29" t="e">
        <f>IF($A171=$C$2,runs!BH166/runs!V166,1/0)</f>
        <v>#DIV/0!</v>
      </c>
      <c r="J171" s="29" t="e">
        <f>IF($A171=$C$2,runs!BI166/runs!V166,1/0)</f>
        <v>#DIV/0!</v>
      </c>
      <c r="K171" s="29" t="e">
        <f>IF($A171=$C$2,runs!BP166,1/0)</f>
        <v>#DIV/0!</v>
      </c>
    </row>
    <row r="172" spans="1:11" x14ac:dyDescent="0.2">
      <c r="A172" s="29">
        <f>runs!C167</f>
        <v>30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IF($A172=$C$2,runs!BH167,1/0)</f>
        <v>#DIV/0!</v>
      </c>
      <c r="E172" s="29" t="e">
        <f>IF($A172=$C$2,runs!BI167,1/0)</f>
        <v>#DIV/0!</v>
      </c>
      <c r="F172" s="29" t="e">
        <f>IF($A172=$C$2,runs!BL167,1/0)</f>
        <v>#DIV/0!</v>
      </c>
      <c r="G172" s="29" t="e">
        <f>IF($A172=$C$2,runs!BM167,1/0)</f>
        <v>#DIV/0!</v>
      </c>
      <c r="H172" s="29" t="e">
        <f>IF($A172=$C$2,runs!BG167/runs!BF167,1/0)</f>
        <v>#DIV/0!</v>
      </c>
      <c r="I172" s="29" t="e">
        <f>IF($A172=$C$2,runs!BH167/runs!V167,1/0)</f>
        <v>#DIV/0!</v>
      </c>
      <c r="J172" s="29" t="e">
        <f>IF($A172=$C$2,runs!BI167/runs!V167,1/0)</f>
        <v>#DIV/0!</v>
      </c>
      <c r="K172" s="29" t="e">
        <f>IF($A172=$C$2,runs!BP167,1/0)</f>
        <v>#DIV/0!</v>
      </c>
    </row>
    <row r="173" spans="1:11" x14ac:dyDescent="0.2">
      <c r="A173" s="29">
        <f>runs!C168</f>
        <v>30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IF($A173=$C$2,runs!BH168,1/0)</f>
        <v>#DIV/0!</v>
      </c>
      <c r="E173" s="29" t="e">
        <f>IF($A173=$C$2,runs!BI168,1/0)</f>
        <v>#DIV/0!</v>
      </c>
      <c r="F173" s="29" t="e">
        <f>IF($A173=$C$2,runs!BL168,1/0)</f>
        <v>#DIV/0!</v>
      </c>
      <c r="G173" s="29" t="e">
        <f>IF($A173=$C$2,runs!BM168,1/0)</f>
        <v>#DIV/0!</v>
      </c>
      <c r="H173" s="29" t="e">
        <f>IF($A173=$C$2,runs!BG168/runs!BF168,1/0)</f>
        <v>#DIV/0!</v>
      </c>
      <c r="I173" s="29" t="e">
        <f>IF($A173=$C$2,runs!BH168/runs!V168,1/0)</f>
        <v>#DIV/0!</v>
      </c>
      <c r="J173" s="29" t="e">
        <f>IF($A173=$C$2,runs!BI168/runs!V168,1/0)</f>
        <v>#DIV/0!</v>
      </c>
      <c r="K173" s="29" t="e">
        <f>IF($A173=$C$2,runs!BP168,1/0)</f>
        <v>#DIV/0!</v>
      </c>
    </row>
    <row r="174" spans="1:11" x14ac:dyDescent="0.2">
      <c r="A174" s="29">
        <f>runs!C169</f>
        <v>35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IF($A174=$C$2,runs!BH169,1/0)</f>
        <v>#DIV/0!</v>
      </c>
      <c r="E174" s="29" t="e">
        <f>IF($A174=$C$2,runs!BI169,1/0)</f>
        <v>#DIV/0!</v>
      </c>
      <c r="F174" s="29" t="e">
        <f>IF($A174=$C$2,runs!BL169,1/0)</f>
        <v>#DIV/0!</v>
      </c>
      <c r="G174" s="29" t="e">
        <f>IF($A174=$C$2,runs!BM169,1/0)</f>
        <v>#DIV/0!</v>
      </c>
      <c r="H174" s="29" t="e">
        <f>IF($A174=$C$2,runs!BG169/runs!BF169,1/0)</f>
        <v>#DIV/0!</v>
      </c>
      <c r="I174" s="29" t="e">
        <f>IF($A174=$C$2,runs!BH169/runs!V169,1/0)</f>
        <v>#DIV/0!</v>
      </c>
      <c r="J174" s="29" t="e">
        <f>IF($A174=$C$2,runs!BI169/runs!V169,1/0)</f>
        <v>#DIV/0!</v>
      </c>
      <c r="K174" s="29" t="e">
        <f>IF($A174=$C$2,runs!BP169,1/0)</f>
        <v>#DIV/0!</v>
      </c>
    </row>
    <row r="175" spans="1:11" x14ac:dyDescent="0.2">
      <c r="A175" s="29">
        <f>runs!C170</f>
        <v>30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IF($A175=$C$2,runs!BH170,1/0)</f>
        <v>#DIV/0!</v>
      </c>
      <c r="E175" s="29" t="e">
        <f>IF($A175=$C$2,runs!BI170,1/0)</f>
        <v>#DIV/0!</v>
      </c>
      <c r="F175" s="29" t="e">
        <f>IF($A175=$C$2,runs!BL170,1/0)</f>
        <v>#DIV/0!</v>
      </c>
      <c r="G175" s="29" t="e">
        <f>IF($A175=$C$2,runs!BM170,1/0)</f>
        <v>#DIV/0!</v>
      </c>
      <c r="H175" s="29" t="e">
        <f>IF($A175=$C$2,runs!BG170/runs!BF170,1/0)</f>
        <v>#DIV/0!</v>
      </c>
      <c r="I175" s="29" t="e">
        <f>IF($A175=$C$2,runs!BH170/runs!V170,1/0)</f>
        <v>#DIV/0!</v>
      </c>
      <c r="J175" s="29" t="e">
        <f>IF($A175=$C$2,runs!BI170/runs!V170,1/0)</f>
        <v>#DIV/0!</v>
      </c>
      <c r="K175" s="29" t="e">
        <f>IF($A175=$C$2,runs!BP170,1/0)</f>
        <v>#DIV/0!</v>
      </c>
    </row>
    <row r="176" spans="1:11" x14ac:dyDescent="0.2">
      <c r="A176" s="29">
        <f>runs!C171</f>
        <v>30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IF($A176=$C$2,runs!BH171,1/0)</f>
        <v>#DIV/0!</v>
      </c>
      <c r="E176" s="29" t="e">
        <f>IF($A176=$C$2,runs!BI171,1/0)</f>
        <v>#DIV/0!</v>
      </c>
      <c r="F176" s="29" t="e">
        <f>IF($A176=$C$2,runs!BL171,1/0)</f>
        <v>#DIV/0!</v>
      </c>
      <c r="G176" s="29" t="e">
        <f>IF($A176=$C$2,runs!BM171,1/0)</f>
        <v>#DIV/0!</v>
      </c>
      <c r="H176" s="29" t="e">
        <f>IF($A176=$C$2,runs!BG171/runs!BF171,1/0)</f>
        <v>#DIV/0!</v>
      </c>
      <c r="I176" s="29" t="e">
        <f>IF($A176=$C$2,runs!BH171/runs!V171,1/0)</f>
        <v>#DIV/0!</v>
      </c>
      <c r="J176" s="29" t="e">
        <f>IF($A176=$C$2,runs!BI171/runs!V171,1/0)</f>
        <v>#DIV/0!</v>
      </c>
      <c r="K176" s="29" t="e">
        <f>IF($A176=$C$2,runs!BP171,1/0)</f>
        <v>#DIV/0!</v>
      </c>
    </row>
    <row r="177" spans="1:11" x14ac:dyDescent="0.2">
      <c r="A177" s="29">
        <f>runs!C172</f>
        <v>30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IF($A177=$C$2,runs!BH172,1/0)</f>
        <v>#DIV/0!</v>
      </c>
      <c r="E177" s="29" t="e">
        <f>IF($A177=$C$2,runs!BI172,1/0)</f>
        <v>#DIV/0!</v>
      </c>
      <c r="F177" s="29" t="e">
        <f>IF($A177=$C$2,runs!BL172,1/0)</f>
        <v>#DIV/0!</v>
      </c>
      <c r="G177" s="29" t="e">
        <f>IF($A177=$C$2,runs!BM172,1/0)</f>
        <v>#DIV/0!</v>
      </c>
      <c r="H177" s="29" t="e">
        <f>IF($A177=$C$2,runs!BG172/runs!BF172,1/0)</f>
        <v>#DIV/0!</v>
      </c>
      <c r="I177" s="29" t="e">
        <f>IF($A177=$C$2,runs!BH172/runs!V172,1/0)</f>
        <v>#DIV/0!</v>
      </c>
      <c r="J177" s="29" t="e">
        <f>IF($A177=$C$2,runs!BI172/runs!V172,1/0)</f>
        <v>#DIV/0!</v>
      </c>
      <c r="K177" s="29" t="e">
        <f>IF($A177=$C$2,runs!BP172,1/0)</f>
        <v>#DIV/0!</v>
      </c>
    </row>
    <row r="178" spans="1:11" x14ac:dyDescent="0.2">
      <c r="A178" s="29">
        <f>runs!C173</f>
        <v>0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IF($A178=$C$2,runs!BH173,1/0)</f>
        <v>#DIV/0!</v>
      </c>
      <c r="E178" s="29" t="e">
        <f>IF($A178=$C$2,runs!BI173,1/0)</f>
        <v>#DIV/0!</v>
      </c>
      <c r="F178" s="29" t="e">
        <f>IF($A178=$C$2,runs!BL173,1/0)</f>
        <v>#DIV/0!</v>
      </c>
      <c r="G178" s="29" t="e">
        <f>IF($A178=$C$2,runs!BM173,1/0)</f>
        <v>#DIV/0!</v>
      </c>
      <c r="H178" s="29" t="e">
        <f>IF($A178=$C$2,runs!BG173/runs!BF173,1/0)</f>
        <v>#DIV/0!</v>
      </c>
      <c r="I178" s="29" t="e">
        <f>IF($A178=$C$2,runs!BH173/runs!V173,1/0)</f>
        <v>#DIV/0!</v>
      </c>
      <c r="J178" s="29" t="e">
        <f>IF($A178=$C$2,runs!BI173/runs!V173,1/0)</f>
        <v>#DIV/0!</v>
      </c>
      <c r="K178" s="29" t="e">
        <f>IF($A178=$C$2,runs!BP173,1/0)</f>
        <v>#DIV/0!</v>
      </c>
    </row>
    <row r="179" spans="1:11" x14ac:dyDescent="0.2">
      <c r="A179" s="29">
        <f>runs!C174</f>
        <v>0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IF($A179=$C$2,runs!BH174,1/0)</f>
        <v>#DIV/0!</v>
      </c>
      <c r="E179" s="29" t="e">
        <f>IF($A179=$C$2,runs!BI174,1/0)</f>
        <v>#DIV/0!</v>
      </c>
      <c r="F179" s="29" t="e">
        <f>IF($A179=$C$2,runs!BL174,1/0)</f>
        <v>#DIV/0!</v>
      </c>
      <c r="G179" s="29" t="e">
        <f>IF($A179=$C$2,runs!BM174,1/0)</f>
        <v>#DIV/0!</v>
      </c>
      <c r="H179" s="29" t="e">
        <f>IF($A179=$C$2,runs!BG174/runs!BF174,1/0)</f>
        <v>#DIV/0!</v>
      </c>
      <c r="I179" s="29" t="e">
        <f>IF($A179=$C$2,runs!BH174/runs!V174,1/0)</f>
        <v>#DIV/0!</v>
      </c>
      <c r="J179" s="29" t="e">
        <f>IF($A179=$C$2,runs!BI174/runs!V174,1/0)</f>
        <v>#DIV/0!</v>
      </c>
      <c r="K179" s="29" t="e">
        <f>IF($A179=$C$2,runs!BP174,1/0)</f>
        <v>#DIV/0!</v>
      </c>
    </row>
    <row r="180" spans="1:11" x14ac:dyDescent="0.2">
      <c r="A180" s="29">
        <f>runs!C175</f>
        <v>0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IF($A180=$C$2,runs!BH175,1/0)</f>
        <v>#DIV/0!</v>
      </c>
      <c r="E180" s="29" t="e">
        <f>IF($A180=$C$2,runs!BI175,1/0)</f>
        <v>#DIV/0!</v>
      </c>
      <c r="F180" s="29" t="e">
        <f>IF($A180=$C$2,runs!BL175,1/0)</f>
        <v>#DIV/0!</v>
      </c>
      <c r="G180" s="29" t="e">
        <f>IF($A180=$C$2,runs!BM175,1/0)</f>
        <v>#DIV/0!</v>
      </c>
      <c r="H180" s="29" t="e">
        <f>IF($A180=$C$2,runs!BG175/runs!BF175,1/0)</f>
        <v>#DIV/0!</v>
      </c>
      <c r="I180" s="29" t="e">
        <f>IF($A180=$C$2,runs!BH175/runs!V175,1/0)</f>
        <v>#DIV/0!</v>
      </c>
      <c r="J180" s="29" t="e">
        <f>IF($A180=$C$2,runs!BI175/runs!V175,1/0)</f>
        <v>#DIV/0!</v>
      </c>
      <c r="K180" s="29" t="e">
        <f>IF($A180=$C$2,runs!BP175,1/0)</f>
        <v>#DIV/0!</v>
      </c>
    </row>
    <row r="181" spans="1:11" x14ac:dyDescent="0.2">
      <c r="A181" s="29">
        <f>runs!C176</f>
        <v>0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IF($A181=$C$2,runs!BH176,1/0)</f>
        <v>#DIV/0!</v>
      </c>
      <c r="E181" s="29" t="e">
        <f>IF($A181=$C$2,runs!BI176,1/0)</f>
        <v>#DIV/0!</v>
      </c>
      <c r="F181" s="29" t="e">
        <f>IF($A181=$C$2,runs!BL176,1/0)</f>
        <v>#DIV/0!</v>
      </c>
      <c r="G181" s="29" t="e">
        <f>IF($A181=$C$2,runs!BM176,1/0)</f>
        <v>#DIV/0!</v>
      </c>
      <c r="H181" s="29" t="e">
        <f>IF($A181=$C$2,runs!BG176/runs!BF176,1/0)</f>
        <v>#DIV/0!</v>
      </c>
      <c r="I181" s="29" t="e">
        <f>IF($A181=$C$2,runs!BH176/runs!V176,1/0)</f>
        <v>#DIV/0!</v>
      </c>
      <c r="J181" s="29" t="e">
        <f>IF($A181=$C$2,runs!BI176/runs!V176,1/0)</f>
        <v>#DIV/0!</v>
      </c>
      <c r="K181" s="29" t="e">
        <f>IF($A181=$C$2,runs!BP176,1/0)</f>
        <v>#DIV/0!</v>
      </c>
    </row>
    <row r="182" spans="1:11" x14ac:dyDescent="0.2">
      <c r="A182" s="29">
        <f>runs!C177</f>
        <v>0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IF($A182=$C$2,runs!BH177,1/0)</f>
        <v>#DIV/0!</v>
      </c>
      <c r="E182" s="29" t="e">
        <f>IF($A182=$C$2,runs!BI177,1/0)</f>
        <v>#DIV/0!</v>
      </c>
      <c r="F182" s="29" t="e">
        <f>IF($A182=$C$2,runs!BL177,1/0)</f>
        <v>#DIV/0!</v>
      </c>
      <c r="G182" s="29" t="e">
        <f>IF($A182=$C$2,runs!BM177,1/0)</f>
        <v>#DIV/0!</v>
      </c>
      <c r="H182" s="29" t="e">
        <f>IF($A182=$C$2,runs!BG177/runs!BF177,1/0)</f>
        <v>#DIV/0!</v>
      </c>
      <c r="I182" s="29" t="e">
        <f>IF($A182=$C$2,runs!BH177/runs!V177,1/0)</f>
        <v>#DIV/0!</v>
      </c>
      <c r="J182" s="29" t="e">
        <f>IF($A182=$C$2,runs!BI177/runs!V177,1/0)</f>
        <v>#DIV/0!</v>
      </c>
      <c r="K182" s="29" t="e">
        <f>IF($A182=$C$2,runs!BP177,1/0)</f>
        <v>#DIV/0!</v>
      </c>
    </row>
    <row r="183" spans="1:11" x14ac:dyDescent="0.2">
      <c r="A183" s="29">
        <f>runs!C178</f>
        <v>0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IF($A183=$C$2,runs!BH178,1/0)</f>
        <v>#DIV/0!</v>
      </c>
      <c r="E183" s="29" t="e">
        <f>IF($A183=$C$2,runs!BI178,1/0)</f>
        <v>#DIV/0!</v>
      </c>
      <c r="F183" s="29" t="e">
        <f>IF($A183=$C$2,runs!BL178,1/0)</f>
        <v>#DIV/0!</v>
      </c>
      <c r="G183" s="29" t="e">
        <f>IF($A183=$C$2,runs!BM178,1/0)</f>
        <v>#DIV/0!</v>
      </c>
      <c r="H183" s="29" t="e">
        <f>IF($A183=$C$2,runs!BG178/runs!BF178,1/0)</f>
        <v>#DIV/0!</v>
      </c>
      <c r="I183" s="29" t="e">
        <f>IF($A183=$C$2,runs!BH178/runs!V178,1/0)</f>
        <v>#DIV/0!</v>
      </c>
      <c r="J183" s="29" t="e">
        <f>IF($A183=$C$2,runs!BI178/runs!V178,1/0)</f>
        <v>#DIV/0!</v>
      </c>
      <c r="K183" s="29" t="e">
        <f>IF($A183=$C$2,runs!BP178,1/0)</f>
        <v>#DIV/0!</v>
      </c>
    </row>
    <row r="184" spans="1:11" x14ac:dyDescent="0.2">
      <c r="A184" s="29">
        <f>runs!C179</f>
        <v>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IF($A184=$C$2,runs!BH179,1/0)</f>
        <v>#DIV/0!</v>
      </c>
      <c r="E184" s="29" t="e">
        <f>IF($A184=$C$2,runs!BI179,1/0)</f>
        <v>#DIV/0!</v>
      </c>
      <c r="F184" s="29" t="e">
        <f>IF($A184=$C$2,runs!BL179,1/0)</f>
        <v>#DIV/0!</v>
      </c>
      <c r="G184" s="29" t="e">
        <f>IF($A184=$C$2,runs!BM179,1/0)</f>
        <v>#DIV/0!</v>
      </c>
      <c r="H184" s="29" t="e">
        <f>IF($A184=$C$2,runs!BG179/runs!BF179,1/0)</f>
        <v>#DIV/0!</v>
      </c>
      <c r="I184" s="29" t="e">
        <f>IF($A184=$C$2,runs!BH179/runs!V179,1/0)</f>
        <v>#DIV/0!</v>
      </c>
      <c r="J184" s="29" t="e">
        <f>IF($A184=$C$2,runs!BI179/runs!V179,1/0)</f>
        <v>#DIV/0!</v>
      </c>
      <c r="K184" s="29" t="e">
        <f>IF($A184=$C$2,runs!BP179,1/0)</f>
        <v>#DIV/0!</v>
      </c>
    </row>
    <row r="185" spans="1:11" x14ac:dyDescent="0.2">
      <c r="A185" s="29">
        <f>runs!C180</f>
        <v>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IF($A185=$C$2,runs!BH180,1/0)</f>
        <v>#DIV/0!</v>
      </c>
      <c r="E185" s="29" t="e">
        <f>IF($A185=$C$2,runs!BI180,1/0)</f>
        <v>#DIV/0!</v>
      </c>
      <c r="F185" s="29" t="e">
        <f>IF($A185=$C$2,runs!BL180,1/0)</f>
        <v>#DIV/0!</v>
      </c>
      <c r="G185" s="29" t="e">
        <f>IF($A185=$C$2,runs!BM180,1/0)</f>
        <v>#DIV/0!</v>
      </c>
      <c r="H185" s="29" t="e">
        <f>IF($A185=$C$2,runs!BG180/runs!BF180,1/0)</f>
        <v>#DIV/0!</v>
      </c>
      <c r="I185" s="29" t="e">
        <f>IF($A185=$C$2,runs!BH180/runs!V180,1/0)</f>
        <v>#DIV/0!</v>
      </c>
      <c r="J185" s="29" t="e">
        <f>IF($A185=$C$2,runs!BI180/runs!V180,1/0)</f>
        <v>#DIV/0!</v>
      </c>
      <c r="K185" s="29" t="e">
        <f>IF($A185=$C$2,runs!BP180,1/0)</f>
        <v>#DIV/0!</v>
      </c>
    </row>
    <row r="186" spans="1:11" x14ac:dyDescent="0.2">
      <c r="A186" s="29">
        <f>runs!C181</f>
        <v>0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IF($A186=$C$2,runs!BH181,1/0)</f>
        <v>#DIV/0!</v>
      </c>
      <c r="E186" s="29" t="e">
        <f>IF($A186=$C$2,runs!BI181,1/0)</f>
        <v>#DIV/0!</v>
      </c>
      <c r="F186" s="29" t="e">
        <f>IF($A186=$C$2,runs!BL181,1/0)</f>
        <v>#DIV/0!</v>
      </c>
      <c r="G186" s="29" t="e">
        <f>IF($A186=$C$2,runs!BM181,1/0)</f>
        <v>#DIV/0!</v>
      </c>
      <c r="H186" s="29" t="e">
        <f>IF($A186=$C$2,runs!BG181/runs!BF181,1/0)</f>
        <v>#DIV/0!</v>
      </c>
      <c r="I186" s="29" t="e">
        <f>IF($A186=$C$2,runs!BH181/runs!V181,1/0)</f>
        <v>#DIV/0!</v>
      </c>
      <c r="J186" s="29" t="e">
        <f>IF($A186=$C$2,runs!BI181/runs!V181,1/0)</f>
        <v>#DIV/0!</v>
      </c>
      <c r="K186" s="29" t="e">
        <f>IF($A186=$C$2,runs!BP181,1/0)</f>
        <v>#DIV/0!</v>
      </c>
    </row>
    <row r="187" spans="1:11" x14ac:dyDescent="0.2">
      <c r="A187" s="29">
        <f>runs!C182</f>
        <v>0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IF($A187=$C$2,runs!BH182,1/0)</f>
        <v>#DIV/0!</v>
      </c>
      <c r="E187" s="29" t="e">
        <f>IF($A187=$C$2,runs!BI182,1/0)</f>
        <v>#DIV/0!</v>
      </c>
      <c r="F187" s="29" t="e">
        <f>IF($A187=$C$2,runs!BL182,1/0)</f>
        <v>#DIV/0!</v>
      </c>
      <c r="G187" s="29" t="e">
        <f>IF($A187=$C$2,runs!BM182,1/0)</f>
        <v>#DIV/0!</v>
      </c>
      <c r="H187" s="29" t="e">
        <f>IF($A187=$C$2,runs!BG182/runs!BF182,1/0)</f>
        <v>#DIV/0!</v>
      </c>
      <c r="I187" s="29" t="e">
        <f>IF($A187=$C$2,runs!BH182/runs!V182,1/0)</f>
        <v>#DIV/0!</v>
      </c>
      <c r="J187" s="29" t="e">
        <f>IF($A187=$C$2,runs!BI182/runs!V182,1/0)</f>
        <v>#DIV/0!</v>
      </c>
      <c r="K187" s="29" t="e">
        <f>IF($A187=$C$2,runs!BP182,1/0)</f>
        <v>#DIV/0!</v>
      </c>
    </row>
    <row r="188" spans="1:11" x14ac:dyDescent="0.2">
      <c r="A188" s="29">
        <f>runs!C183</f>
        <v>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IF($A188=$C$2,runs!BH183,1/0)</f>
        <v>#DIV/0!</v>
      </c>
      <c r="E188" s="29" t="e">
        <f>IF($A188=$C$2,runs!BI183,1/0)</f>
        <v>#DIV/0!</v>
      </c>
      <c r="F188" s="29" t="e">
        <f>IF($A188=$C$2,runs!BL183,1/0)</f>
        <v>#DIV/0!</v>
      </c>
      <c r="G188" s="29" t="e">
        <f>IF($A188=$C$2,runs!BM183,1/0)</f>
        <v>#DIV/0!</v>
      </c>
      <c r="H188" s="29" t="e">
        <f>IF($A188=$C$2,runs!BG183/runs!BF183,1/0)</f>
        <v>#DIV/0!</v>
      </c>
      <c r="I188" s="29" t="e">
        <f>IF($A188=$C$2,runs!BH183/runs!V183,1/0)</f>
        <v>#DIV/0!</v>
      </c>
      <c r="J188" s="29" t="e">
        <f>IF($A188=$C$2,runs!BI183/runs!V183,1/0)</f>
        <v>#DIV/0!</v>
      </c>
      <c r="K188" s="29" t="e">
        <f>IF($A188=$C$2,runs!BP183,1/0)</f>
        <v>#DIV/0!</v>
      </c>
    </row>
    <row r="189" spans="1:11" x14ac:dyDescent="0.2">
      <c r="A189" s="29">
        <f>runs!C184</f>
        <v>0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IF($A189=$C$2,runs!BH184,1/0)</f>
        <v>#DIV/0!</v>
      </c>
      <c r="E189" s="29" t="e">
        <f>IF($A189=$C$2,runs!BI184,1/0)</f>
        <v>#DIV/0!</v>
      </c>
      <c r="F189" s="29" t="e">
        <f>IF($A189=$C$2,runs!BL184,1/0)</f>
        <v>#DIV/0!</v>
      </c>
      <c r="G189" s="29" t="e">
        <f>IF($A189=$C$2,runs!BM184,1/0)</f>
        <v>#DIV/0!</v>
      </c>
      <c r="H189" s="29" t="e">
        <f>IF($A189=$C$2,runs!BG184/runs!BF184,1/0)</f>
        <v>#DIV/0!</v>
      </c>
      <c r="I189" s="29" t="e">
        <f>IF($A189=$C$2,runs!BH184/runs!V184,1/0)</f>
        <v>#DIV/0!</v>
      </c>
      <c r="J189" s="29" t="e">
        <f>IF($A189=$C$2,runs!BI184/runs!V184,1/0)</f>
        <v>#DIV/0!</v>
      </c>
      <c r="K189" s="29" t="e">
        <f>IF($A189=$C$2,runs!BP184,1/0)</f>
        <v>#DIV/0!</v>
      </c>
    </row>
    <row r="190" spans="1:11" x14ac:dyDescent="0.2">
      <c r="A190" s="29">
        <f>runs!C185</f>
        <v>0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IF($A190=$C$2,runs!BH185,1/0)</f>
        <v>#DIV/0!</v>
      </c>
      <c r="E190" s="29" t="e">
        <f>IF($A190=$C$2,runs!BI185,1/0)</f>
        <v>#DIV/0!</v>
      </c>
      <c r="F190" s="29" t="e">
        <f>IF($A190=$C$2,runs!BL185,1/0)</f>
        <v>#DIV/0!</v>
      </c>
      <c r="G190" s="29" t="e">
        <f>IF($A190=$C$2,runs!BM185,1/0)</f>
        <v>#DIV/0!</v>
      </c>
      <c r="H190" s="29" t="e">
        <f>IF($A190=$C$2,runs!BG185/runs!BF185,1/0)</f>
        <v>#DIV/0!</v>
      </c>
      <c r="I190" s="29" t="e">
        <f>IF($A190=$C$2,runs!BH185/runs!V185,1/0)</f>
        <v>#DIV/0!</v>
      </c>
      <c r="J190" s="29" t="e">
        <f>IF($A190=$C$2,runs!BI185/runs!V185,1/0)</f>
        <v>#DIV/0!</v>
      </c>
      <c r="K190" s="29" t="e">
        <f>IF($A190=$C$2,runs!BP185,1/0)</f>
        <v>#DIV/0!</v>
      </c>
    </row>
    <row r="191" spans="1:11" x14ac:dyDescent="0.2">
      <c r="A191" s="29">
        <f>runs!C186</f>
        <v>0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IF($A191=$C$2,runs!BH186,1/0)</f>
        <v>#DIV/0!</v>
      </c>
      <c r="E191" s="29" t="e">
        <f>IF($A191=$C$2,runs!BI186,1/0)</f>
        <v>#DIV/0!</v>
      </c>
      <c r="F191" s="29" t="e">
        <f>IF($A191=$C$2,runs!BL186,1/0)</f>
        <v>#DIV/0!</v>
      </c>
      <c r="G191" s="29" t="e">
        <f>IF($A191=$C$2,runs!BM186,1/0)</f>
        <v>#DIV/0!</v>
      </c>
      <c r="H191" s="29" t="e">
        <f>IF($A191=$C$2,runs!BG186/runs!BF186,1/0)</f>
        <v>#DIV/0!</v>
      </c>
      <c r="I191" s="29" t="e">
        <f>IF($A191=$C$2,runs!BH186/runs!V186,1/0)</f>
        <v>#DIV/0!</v>
      </c>
      <c r="J191" s="29" t="e">
        <f>IF($A191=$C$2,runs!BI186/runs!V186,1/0)</f>
        <v>#DIV/0!</v>
      </c>
      <c r="K191" s="29" t="e">
        <f>IF($A191=$C$2,runs!BP186,1/0)</f>
        <v>#DIV/0!</v>
      </c>
    </row>
    <row r="192" spans="1:11" x14ac:dyDescent="0.2">
      <c r="A192" s="29">
        <f>runs!C187</f>
        <v>0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IF($A192=$C$2,runs!BH187,1/0)</f>
        <v>#DIV/0!</v>
      </c>
      <c r="E192" s="29" t="e">
        <f>IF($A192=$C$2,runs!BI187,1/0)</f>
        <v>#DIV/0!</v>
      </c>
      <c r="F192" s="29" t="e">
        <f>IF($A192=$C$2,runs!BL187,1/0)</f>
        <v>#DIV/0!</v>
      </c>
      <c r="G192" s="29" t="e">
        <f>IF($A192=$C$2,runs!BM187,1/0)</f>
        <v>#DIV/0!</v>
      </c>
      <c r="H192" s="29" t="e">
        <f>IF($A192=$C$2,runs!BG187/runs!BF187,1/0)</f>
        <v>#DIV/0!</v>
      </c>
      <c r="I192" s="29" t="e">
        <f>IF($A192=$C$2,runs!BH187/runs!V187,1/0)</f>
        <v>#DIV/0!</v>
      </c>
      <c r="J192" s="29" t="e">
        <f>IF($A192=$C$2,runs!BI187/runs!V187,1/0)</f>
        <v>#DIV/0!</v>
      </c>
      <c r="K192" s="29" t="e">
        <f>IF($A192=$C$2,runs!BP187,1/0)</f>
        <v>#DIV/0!</v>
      </c>
    </row>
    <row r="193" spans="1:11" x14ac:dyDescent="0.2">
      <c r="A193" s="29">
        <f>runs!C188</f>
        <v>0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IF($A193=$C$2,runs!BH188,1/0)</f>
        <v>#DIV/0!</v>
      </c>
      <c r="E193" s="29" t="e">
        <f>IF($A193=$C$2,runs!BI188,1/0)</f>
        <v>#DIV/0!</v>
      </c>
      <c r="F193" s="29" t="e">
        <f>IF($A193=$C$2,runs!BL188,1/0)</f>
        <v>#DIV/0!</v>
      </c>
      <c r="G193" s="29" t="e">
        <f>IF($A193=$C$2,runs!BM188,1/0)</f>
        <v>#DIV/0!</v>
      </c>
      <c r="H193" s="29" t="e">
        <f>IF($A193=$C$2,runs!BG188/runs!BF188,1/0)</f>
        <v>#DIV/0!</v>
      </c>
      <c r="I193" s="29" t="e">
        <f>IF($A193=$C$2,runs!BH188/runs!V188,1/0)</f>
        <v>#DIV/0!</v>
      </c>
      <c r="J193" s="29" t="e">
        <f>IF($A193=$C$2,runs!BI188/runs!V188,1/0)</f>
        <v>#DIV/0!</v>
      </c>
      <c r="K193" s="29" t="e">
        <f>IF($A193=$C$2,runs!BP188,1/0)</f>
        <v>#DIV/0!</v>
      </c>
    </row>
    <row r="194" spans="1:11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IF($A194=$C$2,runs!BH189,1/0)</f>
        <v>#DIV/0!</v>
      </c>
      <c r="E194" s="29" t="e">
        <f>IF($A194=$C$2,runs!BI189,1/0)</f>
        <v>#DIV/0!</v>
      </c>
      <c r="F194" s="29" t="e">
        <f>IF($A194=$C$2,runs!BL189,1/0)</f>
        <v>#DIV/0!</v>
      </c>
      <c r="G194" s="29" t="e">
        <f>IF($A194=$C$2,runs!BM189,1/0)</f>
        <v>#DIV/0!</v>
      </c>
      <c r="H194" s="29" t="e">
        <f>IF($A194=$C$2,runs!BG189/runs!BF189,1/0)</f>
        <v>#DIV/0!</v>
      </c>
      <c r="I194" s="29" t="e">
        <f>IF($A194=$C$2,runs!BH189/runs!V189,1/0)</f>
        <v>#DIV/0!</v>
      </c>
      <c r="J194" s="29" t="e">
        <f>IF($A194=$C$2,runs!BI189/runs!V189,1/0)</f>
        <v>#DIV/0!</v>
      </c>
      <c r="K194" s="29" t="e">
        <f>IF($A194=$C$2,runs!BP189,1/0)</f>
        <v>#DIV/0!</v>
      </c>
    </row>
    <row r="195" spans="1:11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IF($A195=$C$2,runs!BH190,1/0)</f>
        <v>#DIV/0!</v>
      </c>
      <c r="E195" s="29" t="e">
        <f>IF($A195=$C$2,runs!BI190,1/0)</f>
        <v>#DIV/0!</v>
      </c>
      <c r="F195" s="29" t="e">
        <f>IF($A195=$C$2,runs!BL190,1/0)</f>
        <v>#DIV/0!</v>
      </c>
      <c r="G195" s="29" t="e">
        <f>IF($A195=$C$2,runs!BM190,1/0)</f>
        <v>#DIV/0!</v>
      </c>
      <c r="H195" s="29" t="e">
        <f>IF($A195=$C$2,runs!BG190/runs!BF190,1/0)</f>
        <v>#DIV/0!</v>
      </c>
      <c r="I195" s="29" t="e">
        <f>IF($A195=$C$2,runs!BH190/runs!V190,1/0)</f>
        <v>#DIV/0!</v>
      </c>
      <c r="J195" s="29" t="e">
        <f>IF($A195=$C$2,runs!BI190/runs!V190,1/0)</f>
        <v>#DIV/0!</v>
      </c>
      <c r="K195" s="29" t="e">
        <f>IF($A195=$C$2,runs!BP190,1/0)</f>
        <v>#DIV/0!</v>
      </c>
    </row>
    <row r="196" spans="1:11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IF($A196=$C$2,runs!BH191,1/0)</f>
        <v>#DIV/0!</v>
      </c>
      <c r="E196" s="29" t="e">
        <f>IF($A196=$C$2,runs!BI191,1/0)</f>
        <v>#DIV/0!</v>
      </c>
      <c r="F196" s="29" t="e">
        <f>IF($A196=$C$2,runs!BL191,1/0)</f>
        <v>#DIV/0!</v>
      </c>
      <c r="G196" s="29" t="e">
        <f>IF($A196=$C$2,runs!BM191,1/0)</f>
        <v>#DIV/0!</v>
      </c>
      <c r="H196" s="29" t="e">
        <f>IF($A196=$C$2,runs!BG191/runs!BF191,1/0)</f>
        <v>#DIV/0!</v>
      </c>
      <c r="I196" s="29" t="e">
        <f>IF($A196=$C$2,runs!BH191/runs!V191,1/0)</f>
        <v>#DIV/0!</v>
      </c>
      <c r="J196" s="29" t="e">
        <f>IF($A196=$C$2,runs!BI191/runs!V191,1/0)</f>
        <v>#DIV/0!</v>
      </c>
      <c r="K196" s="29" t="e">
        <f>IF($A196=$C$2,runs!BP191,1/0)</f>
        <v>#DIV/0!</v>
      </c>
    </row>
    <row r="197" spans="1:11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IF($A197=$C$2,runs!BH192,1/0)</f>
        <v>#DIV/0!</v>
      </c>
      <c r="E197" s="29" t="e">
        <f>IF($A197=$C$2,runs!BI192,1/0)</f>
        <v>#DIV/0!</v>
      </c>
      <c r="F197" s="29" t="e">
        <f>IF($A197=$C$2,runs!BL192,1/0)</f>
        <v>#DIV/0!</v>
      </c>
      <c r="G197" s="29" t="e">
        <f>IF($A197=$C$2,runs!BM192,1/0)</f>
        <v>#DIV/0!</v>
      </c>
      <c r="H197" s="29" t="e">
        <f>IF($A197=$C$2,runs!BG192/runs!BF192,1/0)</f>
        <v>#DIV/0!</v>
      </c>
      <c r="I197" s="29" t="e">
        <f>IF($A197=$C$2,runs!BH192/runs!V192,1/0)</f>
        <v>#DIV/0!</v>
      </c>
      <c r="J197" s="29" t="e">
        <f>IF($A197=$C$2,runs!BI192/runs!V192,1/0)</f>
        <v>#DIV/0!</v>
      </c>
      <c r="K197" s="29" t="e">
        <f>IF($A197=$C$2,runs!BP192,1/0)</f>
        <v>#DIV/0!</v>
      </c>
    </row>
    <row r="198" spans="1:11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IF($A198=$C$2,runs!BH193,1/0)</f>
        <v>#DIV/0!</v>
      </c>
      <c r="E198" s="29" t="e">
        <f>IF($A198=$C$2,runs!BI193,1/0)</f>
        <v>#DIV/0!</v>
      </c>
      <c r="F198" s="29" t="e">
        <f>IF($A198=$C$2,runs!BL193,1/0)</f>
        <v>#DIV/0!</v>
      </c>
      <c r="G198" s="29" t="e">
        <f>IF($A198=$C$2,runs!BM193,1/0)</f>
        <v>#DIV/0!</v>
      </c>
      <c r="H198" s="29" t="e">
        <f>IF($A198=$C$2,runs!BG193/runs!BF193,1/0)</f>
        <v>#DIV/0!</v>
      </c>
      <c r="I198" s="29" t="e">
        <f>IF($A198=$C$2,runs!BH193/runs!V193,1/0)</f>
        <v>#DIV/0!</v>
      </c>
      <c r="J198" s="29" t="e">
        <f>IF($A198=$C$2,runs!BI193/runs!V193,1/0)</f>
        <v>#DIV/0!</v>
      </c>
      <c r="K198" s="29" t="e">
        <f>IF($A198=$C$2,runs!BP193,1/0)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IF($A199=$C$2,runs!BH194,1/0)</f>
        <v>#DIV/0!</v>
      </c>
      <c r="E199" s="29" t="e">
        <f>IF($A199=$C$2,runs!BI194,1/0)</f>
        <v>#DIV/0!</v>
      </c>
      <c r="F199" s="29" t="e">
        <f>IF($A199=$C$2,runs!BL194,1/0)</f>
        <v>#DIV/0!</v>
      </c>
      <c r="G199" s="29" t="e">
        <f>IF($A199=$C$2,runs!BM194,1/0)</f>
        <v>#DIV/0!</v>
      </c>
      <c r="H199" s="29" t="e">
        <f>IF($A199=$C$2,runs!BG194/runs!BF194,1/0)</f>
        <v>#DIV/0!</v>
      </c>
      <c r="I199" s="29" t="e">
        <f>IF($A199=$C$2,runs!BH194/runs!V194,1/0)</f>
        <v>#DIV/0!</v>
      </c>
      <c r="J199" s="29" t="e">
        <f>IF($A199=$C$2,runs!BI194/runs!V194,1/0)</f>
        <v>#DIV/0!</v>
      </c>
      <c r="K199" s="29" t="e">
        <f>IF($A199=$C$2,runs!BP194,1/0)</f>
        <v>#DIV/0!</v>
      </c>
    </row>
    <row r="200" spans="1:11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IF($A200=$C$2,runs!BH195,1/0)</f>
        <v>#DIV/0!</v>
      </c>
      <c r="E200" s="29" t="e">
        <f>IF($A200=$C$2,runs!BI195,1/0)</f>
        <v>#DIV/0!</v>
      </c>
      <c r="F200" s="29" t="e">
        <f>IF($A200=$C$2,runs!BL195,1/0)</f>
        <v>#DIV/0!</v>
      </c>
      <c r="G200" s="29" t="e">
        <f>IF($A200=$C$2,runs!BM195,1/0)</f>
        <v>#DIV/0!</v>
      </c>
      <c r="H200" s="29" t="e">
        <f>IF($A200=$C$2,runs!BG195/runs!BF195,1/0)</f>
        <v>#DIV/0!</v>
      </c>
      <c r="I200" s="29" t="e">
        <f>IF($A200=$C$2,runs!BH195/runs!V195,1/0)</f>
        <v>#DIV/0!</v>
      </c>
      <c r="J200" s="29" t="e">
        <f>IF($A200=$C$2,runs!BI195/runs!V195,1/0)</f>
        <v>#DIV/0!</v>
      </c>
      <c r="K200" s="29" t="e">
        <f>IF($A200=$C$2,runs!BP195,1/0)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IF($A201=$C$2,runs!BH196,1/0)</f>
        <v>#DIV/0!</v>
      </c>
      <c r="E201" s="29" t="e">
        <f>IF($A201=$C$2,runs!BI196,1/0)</f>
        <v>#DIV/0!</v>
      </c>
      <c r="F201" s="29" t="e">
        <f>IF($A201=$C$2,runs!BL196,1/0)</f>
        <v>#DIV/0!</v>
      </c>
      <c r="G201" s="29" t="e">
        <f>IF($A201=$C$2,runs!BM196,1/0)</f>
        <v>#DIV/0!</v>
      </c>
      <c r="H201" s="29" t="e">
        <f>IF($A201=$C$2,runs!BG196/runs!BF196,1/0)</f>
        <v>#DIV/0!</v>
      </c>
      <c r="I201" s="29" t="e">
        <f>IF($A201=$C$2,runs!BH196/runs!V196,1/0)</f>
        <v>#DIV/0!</v>
      </c>
      <c r="J201" s="29" t="e">
        <f>IF($A201=$C$2,runs!BI196/runs!V196,1/0)</f>
        <v>#DIV/0!</v>
      </c>
      <c r="K201" s="29" t="e">
        <f>IF($A201=$C$2,runs!BP196,1/0)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IF($A202=$C$2,runs!BH197,1/0)</f>
        <v>#DIV/0!</v>
      </c>
      <c r="E202" s="29" t="e">
        <f>IF($A202=$C$2,runs!BI197,1/0)</f>
        <v>#DIV/0!</v>
      </c>
      <c r="F202" s="29" t="e">
        <f>IF($A202=$C$2,runs!BL197,1/0)</f>
        <v>#DIV/0!</v>
      </c>
      <c r="G202" s="29" t="e">
        <f>IF($A202=$C$2,runs!BM197,1/0)</f>
        <v>#DIV/0!</v>
      </c>
      <c r="H202" s="29" t="e">
        <f>IF($A202=$C$2,runs!BG197/runs!BF197,1/0)</f>
        <v>#DIV/0!</v>
      </c>
      <c r="I202" s="29" t="e">
        <f>IF($A202=$C$2,runs!BH197/runs!V197,1/0)</f>
        <v>#DIV/0!</v>
      </c>
      <c r="J202" s="29" t="e">
        <f>IF($A202=$C$2,runs!BI197/runs!V197,1/0)</f>
        <v>#DIV/0!</v>
      </c>
      <c r="K202" s="29" t="e">
        <f>IF($A202=$C$2,runs!BP197,1/0)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IF($A203=$C$2,runs!BH198,1/0)</f>
        <v>#DIV/0!</v>
      </c>
      <c r="E203" s="29" t="e">
        <f>IF($A203=$C$2,runs!BI198,1/0)</f>
        <v>#DIV/0!</v>
      </c>
      <c r="F203" s="29" t="e">
        <f>IF($A203=$C$2,runs!BL198,1/0)</f>
        <v>#DIV/0!</v>
      </c>
      <c r="G203" s="29" t="e">
        <f>IF($A203=$C$2,runs!BM198,1/0)</f>
        <v>#DIV/0!</v>
      </c>
      <c r="H203" s="29" t="e">
        <f>IF($A203=$C$2,runs!BG198/runs!BF198,1/0)</f>
        <v>#DIV/0!</v>
      </c>
      <c r="I203" s="29" t="e">
        <f>IF($A203=$C$2,runs!BH198/runs!V198,1/0)</f>
        <v>#DIV/0!</v>
      </c>
      <c r="J203" s="29" t="e">
        <f>IF($A203=$C$2,runs!BI198/runs!V198,1/0)</f>
        <v>#DIV/0!</v>
      </c>
      <c r="K203" s="29" t="e">
        <f>IF($A203=$C$2,runs!BP198,1/0)</f>
        <v>#DIV/0!</v>
      </c>
    </row>
    <row r="204" spans="1:11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IF($A204=$C$2,runs!BH199,1/0)</f>
        <v>#DIV/0!</v>
      </c>
      <c r="E204" s="29" t="e">
        <f>IF($A204=$C$2,runs!BI199,1/0)</f>
        <v>#DIV/0!</v>
      </c>
      <c r="F204" s="29" t="e">
        <f>IF($A204=$C$2,runs!BL199,1/0)</f>
        <v>#DIV/0!</v>
      </c>
      <c r="G204" s="29" t="e">
        <f>IF($A204=$C$2,runs!BM199,1/0)</f>
        <v>#DIV/0!</v>
      </c>
      <c r="H204" s="29" t="e">
        <f>IF($A204=$C$2,runs!BG199/runs!BF199,1/0)</f>
        <v>#DIV/0!</v>
      </c>
      <c r="I204" s="29" t="e">
        <f>IF($A204=$C$2,runs!BH199/runs!V199,1/0)</f>
        <v>#DIV/0!</v>
      </c>
      <c r="J204" s="29" t="e">
        <f>IF($A204=$C$2,runs!BI199/runs!V199,1/0)</f>
        <v>#DIV/0!</v>
      </c>
      <c r="K204" s="29" t="e">
        <f>IF($A204=$C$2,runs!BP199,1/0)</f>
        <v>#DIV/0!</v>
      </c>
    </row>
    <row r="205" spans="1:11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IF($A205=$C$2,runs!BH200,1/0)</f>
        <v>#DIV/0!</v>
      </c>
      <c r="E205" s="29" t="e">
        <f>IF($A205=$C$2,runs!BI200,1/0)</f>
        <v>#DIV/0!</v>
      </c>
      <c r="F205" s="29" t="e">
        <f>IF($A205=$C$2,runs!BL200,1/0)</f>
        <v>#DIV/0!</v>
      </c>
      <c r="G205" s="29" t="e">
        <f>IF($A205=$C$2,runs!BM200,1/0)</f>
        <v>#DIV/0!</v>
      </c>
      <c r="H205" s="29" t="e">
        <f>IF($A205=$C$2,runs!BG200/runs!BF200,1/0)</f>
        <v>#DIV/0!</v>
      </c>
      <c r="I205" s="29" t="e">
        <f>IF($A205=$C$2,runs!BH200/runs!V200,1/0)</f>
        <v>#DIV/0!</v>
      </c>
      <c r="J205" s="29" t="e">
        <f>IF($A205=$C$2,runs!BI200/runs!V200,1/0)</f>
        <v>#DIV/0!</v>
      </c>
      <c r="K205" s="29" t="e">
        <f>IF($A205=$C$2,runs!BP200,1/0)</f>
        <v>#DIV/0!</v>
      </c>
    </row>
    <row r="206" spans="1:11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IF($A206=$C$2,runs!BH201,1/0)</f>
        <v>#DIV/0!</v>
      </c>
      <c r="E206" s="29" t="e">
        <f>IF($A206=$C$2,runs!BI201,1/0)</f>
        <v>#DIV/0!</v>
      </c>
      <c r="F206" s="29" t="e">
        <f>IF($A206=$C$2,runs!BL201,1/0)</f>
        <v>#DIV/0!</v>
      </c>
      <c r="G206" s="29" t="e">
        <f>IF($A206=$C$2,runs!BM201,1/0)</f>
        <v>#DIV/0!</v>
      </c>
      <c r="H206" s="29" t="e">
        <f>IF($A206=$C$2,runs!BG201/runs!BF201,1/0)</f>
        <v>#DIV/0!</v>
      </c>
      <c r="I206" s="29" t="e">
        <f>IF($A206=$C$2,runs!BH201/runs!V201,1/0)</f>
        <v>#DIV/0!</v>
      </c>
      <c r="J206" s="29" t="e">
        <f>IF($A206=$C$2,runs!BI201/runs!V201,1/0)</f>
        <v>#DIV/0!</v>
      </c>
      <c r="K206" s="29" t="e">
        <f>IF($A206=$C$2,runs!BP201,1/0)</f>
        <v>#DIV/0!</v>
      </c>
    </row>
    <row r="207" spans="1:11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IF($A207=$C$2,runs!BH202,1/0)</f>
        <v>#DIV/0!</v>
      </c>
      <c r="E207" s="29" t="e">
        <f>IF($A207=$C$2,runs!BI202,1/0)</f>
        <v>#DIV/0!</v>
      </c>
      <c r="F207" s="29" t="e">
        <f>IF($A207=$C$2,runs!BL202,1/0)</f>
        <v>#DIV/0!</v>
      </c>
      <c r="G207" s="29" t="e">
        <f>IF($A207=$C$2,runs!BM202,1/0)</f>
        <v>#DIV/0!</v>
      </c>
      <c r="H207" s="29" t="e">
        <f>IF($A207=$C$2,runs!BG202/runs!BF202,1/0)</f>
        <v>#DIV/0!</v>
      </c>
      <c r="I207" s="29" t="e">
        <f>IF($A207=$C$2,runs!BH202/runs!V202,1/0)</f>
        <v>#DIV/0!</v>
      </c>
      <c r="J207" s="29" t="e">
        <f>IF($A207=$C$2,runs!BI202/runs!V202,1/0)</f>
        <v>#DIV/0!</v>
      </c>
      <c r="K207" s="29" t="e">
        <f>IF($A207=$C$2,runs!BP202,1/0)</f>
        <v>#DIV/0!</v>
      </c>
    </row>
    <row r="208" spans="1:11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IF($A208=$C$2,runs!BH203,1/0)</f>
        <v>#DIV/0!</v>
      </c>
      <c r="E208" s="29" t="e">
        <f>IF($A208=$C$2,runs!BI203,1/0)</f>
        <v>#DIV/0!</v>
      </c>
      <c r="F208" s="29" t="e">
        <f>IF($A208=$C$2,runs!BL203,1/0)</f>
        <v>#DIV/0!</v>
      </c>
      <c r="G208" s="29" t="e">
        <f>IF($A208=$C$2,runs!BM203,1/0)</f>
        <v>#DIV/0!</v>
      </c>
      <c r="H208" s="29" t="e">
        <f>IF($A208=$C$2,runs!BG203/runs!BF203,1/0)</f>
        <v>#DIV/0!</v>
      </c>
      <c r="I208" s="29" t="e">
        <f>IF($A208=$C$2,runs!BH203/runs!V203,1/0)</f>
        <v>#DIV/0!</v>
      </c>
      <c r="J208" s="29" t="e">
        <f>IF($A208=$C$2,runs!BI203/runs!V203,1/0)</f>
        <v>#DIV/0!</v>
      </c>
      <c r="K208" s="29" t="e">
        <f>IF($A208=$C$2,runs!BP203,1/0)</f>
        <v>#DIV/0!</v>
      </c>
    </row>
    <row r="209" spans="1:11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IF($A209=$C$2,runs!BH204,1/0)</f>
        <v>#DIV/0!</v>
      </c>
      <c r="E209" s="29" t="e">
        <f>IF($A209=$C$2,runs!BI204,1/0)</f>
        <v>#DIV/0!</v>
      </c>
      <c r="F209" s="29" t="e">
        <f>IF($A209=$C$2,runs!BL204,1/0)</f>
        <v>#DIV/0!</v>
      </c>
      <c r="G209" s="29" t="e">
        <f>IF($A209=$C$2,runs!BM204,1/0)</f>
        <v>#DIV/0!</v>
      </c>
      <c r="H209" s="29" t="e">
        <f>IF($A209=$C$2,runs!BG204/runs!BF204,1/0)</f>
        <v>#DIV/0!</v>
      </c>
      <c r="I209" s="29" t="e">
        <f>IF($A209=$C$2,runs!BH204/runs!V204,1/0)</f>
        <v>#DIV/0!</v>
      </c>
      <c r="J209" s="29" t="e">
        <f>IF($A209=$C$2,runs!BI204/runs!V204,1/0)</f>
        <v>#DIV/0!</v>
      </c>
      <c r="K209" s="29" t="e">
        <f>IF($A209=$C$2,runs!BP204,1/0)</f>
        <v>#DIV/0!</v>
      </c>
    </row>
    <row r="210" spans="1:11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IF($A210=$C$2,runs!BH205,1/0)</f>
        <v>#DIV/0!</v>
      </c>
      <c r="E210" s="29" t="e">
        <f>IF($A210=$C$2,runs!BI205,1/0)</f>
        <v>#DIV/0!</v>
      </c>
      <c r="F210" s="29" t="e">
        <f>IF($A210=$C$2,runs!BL205,1/0)</f>
        <v>#DIV/0!</v>
      </c>
      <c r="G210" s="29" t="e">
        <f>IF($A210=$C$2,runs!BM205,1/0)</f>
        <v>#DIV/0!</v>
      </c>
      <c r="H210" s="29" t="e">
        <f>IF($A210=$C$2,runs!BG205/runs!BF205,1/0)</f>
        <v>#DIV/0!</v>
      </c>
      <c r="I210" s="29" t="e">
        <f>IF($A210=$C$2,runs!BH205/runs!V205,1/0)</f>
        <v>#DIV/0!</v>
      </c>
      <c r="J210" s="29" t="e">
        <f>IF($A210=$C$2,runs!BI205/runs!V205,1/0)</f>
        <v>#DIV/0!</v>
      </c>
      <c r="K210" s="29" t="e">
        <f>IF($A210=$C$2,runs!BP205,1/0)</f>
        <v>#DIV/0!</v>
      </c>
    </row>
    <row r="211" spans="1:11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IF($A211=$C$2,runs!BH206,1/0)</f>
        <v>#DIV/0!</v>
      </c>
      <c r="E211" s="29" t="e">
        <f>IF($A211=$C$2,runs!BI206,1/0)</f>
        <v>#DIV/0!</v>
      </c>
      <c r="F211" s="29" t="e">
        <f>IF($A211=$C$2,runs!BL206,1/0)</f>
        <v>#DIV/0!</v>
      </c>
      <c r="G211" s="29" t="e">
        <f>IF($A211=$C$2,runs!BM206,1/0)</f>
        <v>#DIV/0!</v>
      </c>
      <c r="H211" s="29" t="e">
        <f>IF($A211=$C$2,runs!BG206/runs!BF206,1/0)</f>
        <v>#DIV/0!</v>
      </c>
      <c r="I211" s="29" t="e">
        <f>IF($A211=$C$2,runs!BH206/runs!V206,1/0)</f>
        <v>#DIV/0!</v>
      </c>
      <c r="J211" s="29" t="e">
        <f>IF($A211=$C$2,runs!BI206/runs!V206,1/0)</f>
        <v>#DIV/0!</v>
      </c>
      <c r="K211" s="29" t="e">
        <f>IF($A211=$C$2,runs!BP206,1/0)</f>
        <v>#DIV/0!</v>
      </c>
    </row>
    <row r="212" spans="1:11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IF($A212=$C$2,runs!BH207,1/0)</f>
        <v>#DIV/0!</v>
      </c>
      <c r="E212" s="29" t="e">
        <f>IF($A212=$C$2,runs!BI207,1/0)</f>
        <v>#DIV/0!</v>
      </c>
      <c r="F212" s="29" t="e">
        <f>IF($A212=$C$2,runs!BL207,1/0)</f>
        <v>#DIV/0!</v>
      </c>
      <c r="G212" s="29" t="e">
        <f>IF($A212=$C$2,runs!BM207,1/0)</f>
        <v>#DIV/0!</v>
      </c>
      <c r="H212" s="29" t="e">
        <f>IF($A212=$C$2,runs!BG207/runs!BF207,1/0)</f>
        <v>#DIV/0!</v>
      </c>
      <c r="I212" s="29" t="e">
        <f>IF($A212=$C$2,runs!BH207/runs!V207,1/0)</f>
        <v>#DIV/0!</v>
      </c>
      <c r="J212" s="29" t="e">
        <f>IF($A212=$C$2,runs!BI207/runs!V207,1/0)</f>
        <v>#DIV/0!</v>
      </c>
      <c r="K212" s="29" t="e">
        <f>IF($A212=$C$2,runs!BP207,1/0)</f>
        <v>#DIV/0!</v>
      </c>
    </row>
    <row r="213" spans="1:11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IF($A213=$C$2,runs!BH208,1/0)</f>
        <v>#DIV/0!</v>
      </c>
      <c r="E213" s="29" t="e">
        <f>IF($A213=$C$2,runs!BI208,1/0)</f>
        <v>#DIV/0!</v>
      </c>
      <c r="F213" s="29" t="e">
        <f>IF($A213=$C$2,runs!BL208,1/0)</f>
        <v>#DIV/0!</v>
      </c>
      <c r="G213" s="29" t="e">
        <f>IF($A213=$C$2,runs!BM208,1/0)</f>
        <v>#DIV/0!</v>
      </c>
      <c r="H213" s="29" t="e">
        <f>IF($A213=$C$2,runs!BG208/runs!BF208,1/0)</f>
        <v>#DIV/0!</v>
      </c>
      <c r="I213" s="29" t="e">
        <f>IF($A213=$C$2,runs!BH208/runs!V208,1/0)</f>
        <v>#DIV/0!</v>
      </c>
      <c r="J213" s="29" t="e">
        <f>IF($A213=$C$2,runs!BI208/runs!V208,1/0)</f>
        <v>#DIV/0!</v>
      </c>
      <c r="K213" s="29" t="e">
        <f>IF($A213=$C$2,runs!BP208,1/0)</f>
        <v>#DIV/0!</v>
      </c>
    </row>
    <row r="214" spans="1:11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IF($A214=$C$2,runs!BH209,1/0)</f>
        <v>#DIV/0!</v>
      </c>
      <c r="E214" s="29" t="e">
        <f>IF($A214=$C$2,runs!BI209,1/0)</f>
        <v>#DIV/0!</v>
      </c>
      <c r="F214" s="29" t="e">
        <f>IF($A214=$C$2,runs!BL209,1/0)</f>
        <v>#DIV/0!</v>
      </c>
      <c r="G214" s="29" t="e">
        <f>IF($A214=$C$2,runs!BM209,1/0)</f>
        <v>#DIV/0!</v>
      </c>
      <c r="H214" s="29" t="e">
        <f>IF($A214=$C$2,runs!BG209/runs!BF209,1/0)</f>
        <v>#DIV/0!</v>
      </c>
      <c r="I214" s="29" t="e">
        <f>IF($A214=$C$2,runs!BH209/runs!V209,1/0)</f>
        <v>#DIV/0!</v>
      </c>
      <c r="J214" s="29" t="e">
        <f>IF($A214=$C$2,runs!BI209/runs!V209,1/0)</f>
        <v>#DIV/0!</v>
      </c>
      <c r="K214" s="29" t="e">
        <f>IF($A214=$C$2,runs!BP209,1/0)</f>
        <v>#DIV/0!</v>
      </c>
    </row>
    <row r="215" spans="1:11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IF($A215=$C$2,runs!BH210,1/0)</f>
        <v>#DIV/0!</v>
      </c>
      <c r="E215" s="29" t="e">
        <f>IF($A215=$C$2,runs!BI210,1/0)</f>
        <v>#DIV/0!</v>
      </c>
      <c r="F215" s="29" t="e">
        <f>IF($A215=$C$2,runs!BL210,1/0)</f>
        <v>#DIV/0!</v>
      </c>
      <c r="G215" s="29" t="e">
        <f>IF($A215=$C$2,runs!BM210,1/0)</f>
        <v>#DIV/0!</v>
      </c>
      <c r="H215" s="29" t="e">
        <f>IF($A215=$C$2,runs!BG210/runs!BF210,1/0)</f>
        <v>#DIV/0!</v>
      </c>
      <c r="I215" s="29" t="e">
        <f>IF($A215=$C$2,runs!BH210/runs!V210,1/0)</f>
        <v>#DIV/0!</v>
      </c>
      <c r="J215" s="29" t="e">
        <f>IF($A215=$C$2,runs!BI210/runs!V210,1/0)</f>
        <v>#DIV/0!</v>
      </c>
      <c r="K215" s="29" t="e">
        <f>IF($A215=$C$2,runs!BP210,1/0)</f>
        <v>#DIV/0!</v>
      </c>
    </row>
    <row r="216" spans="1:11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IF($A216=$C$2,runs!BH211,1/0)</f>
        <v>#DIV/0!</v>
      </c>
      <c r="E216" s="29" t="e">
        <f>IF($A216=$C$2,runs!BI211,1/0)</f>
        <v>#DIV/0!</v>
      </c>
      <c r="F216" s="29" t="e">
        <f>IF($A216=$C$2,runs!BL211,1/0)</f>
        <v>#DIV/0!</v>
      </c>
      <c r="G216" s="29" t="e">
        <f>IF($A216=$C$2,runs!BM211,1/0)</f>
        <v>#DIV/0!</v>
      </c>
      <c r="H216" s="29" t="e">
        <f>IF($A216=$C$2,runs!BG211/runs!BF211,1/0)</f>
        <v>#DIV/0!</v>
      </c>
      <c r="I216" s="29" t="e">
        <f>IF($A216=$C$2,runs!BH211/runs!V211,1/0)</f>
        <v>#DIV/0!</v>
      </c>
      <c r="J216" s="29" t="e">
        <f>IF($A216=$C$2,runs!BI211/runs!V211,1/0)</f>
        <v>#DIV/0!</v>
      </c>
      <c r="K216" s="29" t="e">
        <f>IF($A216=$C$2,runs!BP211,1/0)</f>
        <v>#DIV/0!</v>
      </c>
    </row>
    <row r="217" spans="1:11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IF($A217=$C$2,runs!BH212,1/0)</f>
        <v>#DIV/0!</v>
      </c>
      <c r="E217" s="29" t="e">
        <f>IF($A217=$C$2,runs!BI212,1/0)</f>
        <v>#DIV/0!</v>
      </c>
      <c r="F217" s="29" t="e">
        <f>IF($A217=$C$2,runs!BL212,1/0)</f>
        <v>#DIV/0!</v>
      </c>
      <c r="G217" s="29" t="e">
        <f>IF($A217=$C$2,runs!BM212,1/0)</f>
        <v>#DIV/0!</v>
      </c>
      <c r="H217" s="29" t="e">
        <f>IF($A217=$C$2,runs!BG212/runs!BF212,1/0)</f>
        <v>#DIV/0!</v>
      </c>
      <c r="I217" s="29" t="e">
        <f>IF($A217=$C$2,runs!BH212/runs!V212,1/0)</f>
        <v>#DIV/0!</v>
      </c>
      <c r="J217" s="29" t="e">
        <f>IF($A217=$C$2,runs!BI212/runs!V212,1/0)</f>
        <v>#DIV/0!</v>
      </c>
      <c r="K217" s="29" t="e">
        <f>IF($A217=$C$2,runs!BP212,1/0)</f>
        <v>#DIV/0!</v>
      </c>
    </row>
    <row r="218" spans="1:11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IF($A218=$C$2,runs!BH213,1/0)</f>
        <v>#DIV/0!</v>
      </c>
      <c r="E218" s="29" t="e">
        <f>IF($A218=$C$2,runs!BI213,1/0)</f>
        <v>#DIV/0!</v>
      </c>
      <c r="F218" s="29" t="e">
        <f>IF($A218=$C$2,runs!BL213,1/0)</f>
        <v>#DIV/0!</v>
      </c>
      <c r="G218" s="29" t="e">
        <f>IF($A218=$C$2,runs!BM213,1/0)</f>
        <v>#DIV/0!</v>
      </c>
      <c r="H218" s="29" t="e">
        <f>IF($A218=$C$2,runs!BG213/runs!BF213,1/0)</f>
        <v>#DIV/0!</v>
      </c>
      <c r="I218" s="29" t="e">
        <f>IF($A218=$C$2,runs!BH213/runs!V213,1/0)</f>
        <v>#DIV/0!</v>
      </c>
      <c r="J218" s="29" t="e">
        <f>IF($A218=$C$2,runs!BI213/runs!V213,1/0)</f>
        <v>#DIV/0!</v>
      </c>
      <c r="K218" s="29" t="e">
        <f>IF($A218=$C$2,runs!BP213,1/0)</f>
        <v>#DIV/0!</v>
      </c>
    </row>
    <row r="219" spans="1:11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IF($A219=$C$2,runs!BH214,1/0)</f>
        <v>#DIV/0!</v>
      </c>
      <c r="E219" s="29" t="e">
        <f>IF($A219=$C$2,runs!BI214,1/0)</f>
        <v>#DIV/0!</v>
      </c>
      <c r="F219" s="29" t="e">
        <f>IF($A219=$C$2,runs!BL214,1/0)</f>
        <v>#DIV/0!</v>
      </c>
      <c r="G219" s="29" t="e">
        <f>IF($A219=$C$2,runs!BM214,1/0)</f>
        <v>#DIV/0!</v>
      </c>
      <c r="H219" s="29" t="e">
        <f>IF($A219=$C$2,runs!BG214/runs!BF214,1/0)</f>
        <v>#DIV/0!</v>
      </c>
      <c r="I219" s="29" t="e">
        <f>IF($A219=$C$2,runs!BH214/runs!V214,1/0)</f>
        <v>#DIV/0!</v>
      </c>
      <c r="J219" s="29" t="e">
        <f>IF($A219=$C$2,runs!BI214/runs!V214,1/0)</f>
        <v>#DIV/0!</v>
      </c>
      <c r="K219" s="29" t="e">
        <f>IF($A219=$C$2,runs!BP214,1/0)</f>
        <v>#DIV/0!</v>
      </c>
    </row>
    <row r="220" spans="1:11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IF($A220=$C$2,runs!BH215,1/0)</f>
        <v>#DIV/0!</v>
      </c>
      <c r="E220" s="29" t="e">
        <f>IF($A220=$C$2,runs!BI215,1/0)</f>
        <v>#DIV/0!</v>
      </c>
      <c r="F220" s="29" t="e">
        <f>IF($A220=$C$2,runs!BL215,1/0)</f>
        <v>#DIV/0!</v>
      </c>
      <c r="G220" s="29" t="e">
        <f>IF($A220=$C$2,runs!BM215,1/0)</f>
        <v>#DIV/0!</v>
      </c>
      <c r="H220" s="29" t="e">
        <f>IF($A220=$C$2,runs!BG215/runs!BF215,1/0)</f>
        <v>#DIV/0!</v>
      </c>
      <c r="I220" s="29" t="e">
        <f>IF($A220=$C$2,runs!BH215/runs!V215,1/0)</f>
        <v>#DIV/0!</v>
      </c>
      <c r="J220" s="29" t="e">
        <f>IF($A220=$C$2,runs!BI215/runs!V215,1/0)</f>
        <v>#DIV/0!</v>
      </c>
      <c r="K220" s="29" t="e">
        <f>IF($A220=$C$2,runs!BP215,1/0)</f>
        <v>#DIV/0!</v>
      </c>
    </row>
    <row r="221" spans="1:11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IF($A221=$C$2,runs!BH216,1/0)</f>
        <v>#DIV/0!</v>
      </c>
      <c r="E221" s="29" t="e">
        <f>IF($A221=$C$2,runs!BI216,1/0)</f>
        <v>#DIV/0!</v>
      </c>
      <c r="F221" s="29" t="e">
        <f>IF($A221=$C$2,runs!BL216,1/0)</f>
        <v>#DIV/0!</v>
      </c>
      <c r="G221" s="29" t="e">
        <f>IF($A221=$C$2,runs!BM216,1/0)</f>
        <v>#DIV/0!</v>
      </c>
      <c r="H221" s="29" t="e">
        <f>IF($A221=$C$2,runs!BG216/runs!BF216,1/0)</f>
        <v>#DIV/0!</v>
      </c>
      <c r="I221" s="29" t="e">
        <f>IF($A221=$C$2,runs!BH216/runs!V216,1/0)</f>
        <v>#DIV/0!</v>
      </c>
      <c r="J221" s="29" t="e">
        <f>IF($A221=$C$2,runs!BI216/runs!V216,1/0)</f>
        <v>#DIV/0!</v>
      </c>
      <c r="K221" s="29" t="e">
        <f>IF($A221=$C$2,runs!BP216,1/0)</f>
        <v>#DIV/0!</v>
      </c>
    </row>
    <row r="222" spans="1:11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IF($A222=$C$2,runs!BH217,1/0)</f>
        <v>#DIV/0!</v>
      </c>
      <c r="E222" s="29" t="e">
        <f>IF($A222=$C$2,runs!BI217,1/0)</f>
        <v>#DIV/0!</v>
      </c>
      <c r="F222" s="29" t="e">
        <f>IF($A222=$C$2,runs!BL217,1/0)</f>
        <v>#DIV/0!</v>
      </c>
      <c r="G222" s="29" t="e">
        <f>IF($A222=$C$2,runs!BM217,1/0)</f>
        <v>#DIV/0!</v>
      </c>
      <c r="H222" s="29" t="e">
        <f>IF($A222=$C$2,runs!BG217/runs!BF217,1/0)</f>
        <v>#DIV/0!</v>
      </c>
      <c r="I222" s="29" t="e">
        <f>IF($A222=$C$2,runs!BH217/runs!V217,1/0)</f>
        <v>#DIV/0!</v>
      </c>
      <c r="J222" s="29" t="e">
        <f>IF($A222=$C$2,runs!BI217/runs!V217,1/0)</f>
        <v>#DIV/0!</v>
      </c>
      <c r="K222" s="29" t="e">
        <f>IF($A222=$C$2,runs!BP217,1/0)</f>
        <v>#DIV/0!</v>
      </c>
    </row>
    <row r="223" spans="1:11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IF($A223=$C$2,runs!BH218,1/0)</f>
        <v>#DIV/0!</v>
      </c>
      <c r="E223" s="29" t="e">
        <f>IF($A223=$C$2,runs!BI218,1/0)</f>
        <v>#DIV/0!</v>
      </c>
      <c r="F223" s="29" t="e">
        <f>IF($A223=$C$2,runs!BL218,1/0)</f>
        <v>#DIV/0!</v>
      </c>
      <c r="G223" s="29" t="e">
        <f>IF($A223=$C$2,runs!BM218,1/0)</f>
        <v>#DIV/0!</v>
      </c>
      <c r="H223" s="29" t="e">
        <f>IF($A223=$C$2,runs!BG218/runs!BF218,1/0)</f>
        <v>#DIV/0!</v>
      </c>
      <c r="I223" s="29" t="e">
        <f>IF($A223=$C$2,runs!BH218/runs!V218,1/0)</f>
        <v>#DIV/0!</v>
      </c>
      <c r="J223" s="29" t="e">
        <f>IF($A223=$C$2,runs!BI218/runs!V218,1/0)</f>
        <v>#DIV/0!</v>
      </c>
      <c r="K223" s="29" t="e">
        <f>IF($A223=$C$2,runs!BP218,1/0)</f>
        <v>#DIV/0!</v>
      </c>
    </row>
    <row r="224" spans="1:11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IF($A224=$C$2,runs!BH219,1/0)</f>
        <v>#DIV/0!</v>
      </c>
      <c r="E224" s="29" t="e">
        <f>IF($A224=$C$2,runs!BI219,1/0)</f>
        <v>#DIV/0!</v>
      </c>
      <c r="F224" s="29" t="e">
        <f>IF($A224=$C$2,runs!BL219,1/0)</f>
        <v>#DIV/0!</v>
      </c>
      <c r="G224" s="29" t="e">
        <f>IF($A224=$C$2,runs!BM219,1/0)</f>
        <v>#DIV/0!</v>
      </c>
      <c r="H224" s="29" t="e">
        <f>IF($A224=$C$2,runs!BG219/runs!BF219,1/0)</f>
        <v>#DIV/0!</v>
      </c>
      <c r="I224" s="29" t="e">
        <f>IF($A224=$C$2,runs!BH219/runs!V219,1/0)</f>
        <v>#DIV/0!</v>
      </c>
      <c r="J224" s="29" t="e">
        <f>IF($A224=$C$2,runs!BI219/runs!V219,1/0)</f>
        <v>#DIV/0!</v>
      </c>
      <c r="K224" s="29" t="e">
        <f>IF($A224=$C$2,runs!BP219,1/0)</f>
        <v>#DIV/0!</v>
      </c>
    </row>
    <row r="225" spans="1:11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IF($A225=$C$2,runs!BH220,1/0)</f>
        <v>#DIV/0!</v>
      </c>
      <c r="E225" s="29" t="e">
        <f>IF($A225=$C$2,runs!BI220,1/0)</f>
        <v>#DIV/0!</v>
      </c>
      <c r="F225" s="29" t="e">
        <f>IF($A225=$C$2,runs!BL220,1/0)</f>
        <v>#DIV/0!</v>
      </c>
      <c r="G225" s="29" t="e">
        <f>IF($A225=$C$2,runs!BM220,1/0)</f>
        <v>#DIV/0!</v>
      </c>
      <c r="H225" s="29" t="e">
        <f>IF($A225=$C$2,runs!BG220/runs!BF220,1/0)</f>
        <v>#DIV/0!</v>
      </c>
      <c r="I225" s="29" t="e">
        <f>IF($A225=$C$2,runs!BH220/runs!V220,1/0)</f>
        <v>#DIV/0!</v>
      </c>
      <c r="J225" s="29" t="e">
        <f>IF($A225=$C$2,runs!BI220/runs!V220,1/0)</f>
        <v>#DIV/0!</v>
      </c>
      <c r="K225" s="29" t="e">
        <f>IF($A225=$C$2,runs!BP220,1/0)</f>
        <v>#DIV/0!</v>
      </c>
    </row>
    <row r="226" spans="1:11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IF($A226=$C$2,runs!BH221,1/0)</f>
        <v>#DIV/0!</v>
      </c>
      <c r="E226" s="29" t="e">
        <f>IF($A226=$C$2,runs!BI221,1/0)</f>
        <v>#DIV/0!</v>
      </c>
      <c r="F226" s="29" t="e">
        <f>IF($A226=$C$2,runs!BL221,1/0)</f>
        <v>#DIV/0!</v>
      </c>
      <c r="G226" s="29" t="e">
        <f>IF($A226=$C$2,runs!BM221,1/0)</f>
        <v>#DIV/0!</v>
      </c>
      <c r="H226" s="29" t="e">
        <f>IF($A226=$C$2,runs!BG221/runs!BF221,1/0)</f>
        <v>#DIV/0!</v>
      </c>
      <c r="I226" s="29" t="e">
        <f>IF($A226=$C$2,runs!BH221/runs!V221,1/0)</f>
        <v>#DIV/0!</v>
      </c>
      <c r="J226" s="29" t="e">
        <f>IF($A226=$C$2,runs!BI221/runs!V221,1/0)</f>
        <v>#DIV/0!</v>
      </c>
      <c r="K226" s="29" t="e">
        <f>IF($A226=$C$2,runs!BP221,1/0)</f>
        <v>#DIV/0!</v>
      </c>
    </row>
    <row r="227" spans="1:11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IF($A227=$C$2,runs!BH222,1/0)</f>
        <v>#DIV/0!</v>
      </c>
      <c r="E227" s="29" t="e">
        <f>IF($A227=$C$2,runs!BI222,1/0)</f>
        <v>#DIV/0!</v>
      </c>
      <c r="F227" s="29" t="e">
        <f>IF($A227=$C$2,runs!BL222,1/0)</f>
        <v>#DIV/0!</v>
      </c>
      <c r="G227" s="29" t="e">
        <f>IF($A227=$C$2,runs!BM222,1/0)</f>
        <v>#DIV/0!</v>
      </c>
      <c r="H227" s="29" t="e">
        <f>IF($A227=$C$2,runs!BG222/runs!BF222,1/0)</f>
        <v>#DIV/0!</v>
      </c>
      <c r="I227" s="29" t="e">
        <f>IF($A227=$C$2,runs!BH222/runs!V222,1/0)</f>
        <v>#DIV/0!</v>
      </c>
      <c r="J227" s="29" t="e">
        <f>IF($A227=$C$2,runs!BI222/runs!V222,1/0)</f>
        <v>#DIV/0!</v>
      </c>
      <c r="K227" s="29" t="e">
        <f>IF($A227=$C$2,runs!BP222,1/0)</f>
        <v>#DIV/0!</v>
      </c>
    </row>
    <row r="228" spans="1:11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IF($A228=$C$2,runs!BH223,1/0)</f>
        <v>#DIV/0!</v>
      </c>
      <c r="E228" s="29" t="e">
        <f>IF($A228=$C$2,runs!BI223,1/0)</f>
        <v>#DIV/0!</v>
      </c>
      <c r="F228" s="29" t="e">
        <f>IF($A228=$C$2,runs!BL223,1/0)</f>
        <v>#DIV/0!</v>
      </c>
      <c r="G228" s="29" t="e">
        <f>IF($A228=$C$2,runs!BM223,1/0)</f>
        <v>#DIV/0!</v>
      </c>
      <c r="H228" s="29" t="e">
        <f>IF($A228=$C$2,runs!BG223/runs!BF223,1/0)</f>
        <v>#DIV/0!</v>
      </c>
      <c r="I228" s="29" t="e">
        <f>IF($A228=$C$2,runs!BH223/runs!V223,1/0)</f>
        <v>#DIV/0!</v>
      </c>
      <c r="J228" s="29" t="e">
        <f>IF($A228=$C$2,runs!BI223/runs!V223,1/0)</f>
        <v>#DIV/0!</v>
      </c>
      <c r="K228" s="29" t="e">
        <f>IF($A228=$C$2,runs!BP223,1/0)</f>
        <v>#DIV/0!</v>
      </c>
    </row>
    <row r="229" spans="1:11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IF($A229=$C$2,runs!BH224,1/0)</f>
        <v>#DIV/0!</v>
      </c>
      <c r="E229" s="29" t="e">
        <f>IF($A229=$C$2,runs!BI224,1/0)</f>
        <v>#DIV/0!</v>
      </c>
      <c r="F229" s="29" t="e">
        <f>IF($A229=$C$2,runs!BL224,1/0)</f>
        <v>#DIV/0!</v>
      </c>
      <c r="G229" s="29" t="e">
        <f>IF($A229=$C$2,runs!BM224,1/0)</f>
        <v>#DIV/0!</v>
      </c>
      <c r="H229" s="29" t="e">
        <f>IF($A229=$C$2,runs!BG224/runs!BF224,1/0)</f>
        <v>#DIV/0!</v>
      </c>
      <c r="I229" s="29" t="e">
        <f>IF($A229=$C$2,runs!BH224/runs!V224,1/0)</f>
        <v>#DIV/0!</v>
      </c>
      <c r="J229" s="29" t="e">
        <f>IF($A229=$C$2,runs!BI224/runs!V224,1/0)</f>
        <v>#DIV/0!</v>
      </c>
      <c r="K229" s="29" t="e">
        <f>IF($A229=$C$2,runs!BP224,1/0)</f>
        <v>#DIV/0!</v>
      </c>
    </row>
    <row r="230" spans="1:11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IF($A230=$C$2,runs!BH225,1/0)</f>
        <v>#DIV/0!</v>
      </c>
      <c r="E230" s="29" t="e">
        <f>IF($A230=$C$2,runs!BI225,1/0)</f>
        <v>#DIV/0!</v>
      </c>
      <c r="F230" s="29" t="e">
        <f>IF($A230=$C$2,runs!BL225,1/0)</f>
        <v>#DIV/0!</v>
      </c>
      <c r="G230" s="29" t="e">
        <f>IF($A230=$C$2,runs!BM225,1/0)</f>
        <v>#DIV/0!</v>
      </c>
      <c r="H230" s="29" t="e">
        <f>IF($A230=$C$2,runs!BG225/runs!BF225,1/0)</f>
        <v>#DIV/0!</v>
      </c>
      <c r="I230" s="29" t="e">
        <f>IF($A230=$C$2,runs!BH225/runs!V225,1/0)</f>
        <v>#DIV/0!</v>
      </c>
      <c r="J230" s="29" t="e">
        <f>IF($A230=$C$2,runs!BI225/runs!V225,1/0)</f>
        <v>#DIV/0!</v>
      </c>
      <c r="K230" s="29" t="e">
        <f>IF($A230=$C$2,runs!BP225,1/0)</f>
        <v>#DIV/0!</v>
      </c>
    </row>
    <row r="231" spans="1:11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IF($A231=$C$2,runs!BH226,1/0)</f>
        <v>#DIV/0!</v>
      </c>
      <c r="E231" s="29" t="e">
        <f>IF($A231=$C$2,runs!BI226,1/0)</f>
        <v>#DIV/0!</v>
      </c>
      <c r="F231" s="29" t="e">
        <f>IF($A231=$C$2,runs!BL226,1/0)</f>
        <v>#DIV/0!</v>
      </c>
      <c r="G231" s="29" t="e">
        <f>IF($A231=$C$2,runs!BM226,1/0)</f>
        <v>#DIV/0!</v>
      </c>
      <c r="H231" s="29" t="e">
        <f>IF($A231=$C$2,runs!BG226/runs!BF226,1/0)</f>
        <v>#DIV/0!</v>
      </c>
      <c r="I231" s="29" t="e">
        <f>IF($A231=$C$2,runs!BH226/runs!V226,1/0)</f>
        <v>#DIV/0!</v>
      </c>
      <c r="J231" s="29" t="e">
        <f>IF($A231=$C$2,runs!BI226/runs!V226,1/0)</f>
        <v>#DIV/0!</v>
      </c>
      <c r="K231" s="29" t="e">
        <f>IF($A231=$C$2,runs!BP226,1/0)</f>
        <v>#DIV/0!</v>
      </c>
    </row>
    <row r="232" spans="1:11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IF($A232=$C$2,runs!BH227,1/0)</f>
        <v>#DIV/0!</v>
      </c>
      <c r="E232" s="29" t="e">
        <f>IF($A232=$C$2,runs!BI227,1/0)</f>
        <v>#DIV/0!</v>
      </c>
      <c r="F232" s="29" t="e">
        <f>IF($A232=$C$2,runs!BL227,1/0)</f>
        <v>#DIV/0!</v>
      </c>
      <c r="G232" s="29" t="e">
        <f>IF($A232=$C$2,runs!BM227,1/0)</f>
        <v>#DIV/0!</v>
      </c>
      <c r="H232" s="29" t="e">
        <f>IF($A232=$C$2,runs!BG227/runs!BF227,1/0)</f>
        <v>#DIV/0!</v>
      </c>
      <c r="I232" s="29" t="e">
        <f>IF($A232=$C$2,runs!BH227/runs!V227,1/0)</f>
        <v>#DIV/0!</v>
      </c>
      <c r="J232" s="29" t="e">
        <f>IF($A232=$C$2,runs!BI227/runs!V227,1/0)</f>
        <v>#DIV/0!</v>
      </c>
      <c r="K232" s="29" t="e">
        <f>IF($A232=$C$2,runs!BP227,1/0)</f>
        <v>#DIV/0!</v>
      </c>
    </row>
    <row r="233" spans="1:11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IF($A233=$C$2,runs!BH228,1/0)</f>
        <v>#DIV/0!</v>
      </c>
      <c r="E233" s="29" t="e">
        <f>IF($A233=$C$2,runs!BI228,1/0)</f>
        <v>#DIV/0!</v>
      </c>
      <c r="F233" s="29" t="e">
        <f>IF($A233=$C$2,runs!BL228,1/0)</f>
        <v>#DIV/0!</v>
      </c>
      <c r="G233" s="29" t="e">
        <f>IF($A233=$C$2,runs!BM228,1/0)</f>
        <v>#DIV/0!</v>
      </c>
      <c r="H233" s="29" t="e">
        <f>IF($A233=$C$2,runs!BG228/runs!BF228,1/0)</f>
        <v>#DIV/0!</v>
      </c>
      <c r="I233" s="29" t="e">
        <f>IF($A233=$C$2,runs!BH228/runs!V228,1/0)</f>
        <v>#DIV/0!</v>
      </c>
      <c r="J233" s="29" t="e">
        <f>IF($A233=$C$2,runs!BI228/runs!V228,1/0)</f>
        <v>#DIV/0!</v>
      </c>
      <c r="K233" s="29" t="e">
        <f>IF($A233=$C$2,runs!BP228,1/0)</f>
        <v>#DIV/0!</v>
      </c>
    </row>
    <row r="234" spans="1:11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IF($A234=$C$2,runs!BH229,1/0)</f>
        <v>#DIV/0!</v>
      </c>
      <c r="E234" s="29" t="e">
        <f>IF($A234=$C$2,runs!BI229,1/0)</f>
        <v>#DIV/0!</v>
      </c>
      <c r="F234" s="29" t="e">
        <f>IF($A234=$C$2,runs!BL229,1/0)</f>
        <v>#DIV/0!</v>
      </c>
      <c r="G234" s="29" t="e">
        <f>IF($A234=$C$2,runs!BM229,1/0)</f>
        <v>#DIV/0!</v>
      </c>
      <c r="H234" s="29" t="e">
        <f>IF($A234=$C$2,runs!BG229/runs!BF229,1/0)</f>
        <v>#DIV/0!</v>
      </c>
      <c r="I234" s="29" t="e">
        <f>IF($A234=$C$2,runs!BH229/runs!V229,1/0)</f>
        <v>#DIV/0!</v>
      </c>
      <c r="J234" s="29" t="e">
        <f>IF($A234=$C$2,runs!BI229/runs!V229,1/0)</f>
        <v>#DIV/0!</v>
      </c>
      <c r="K234" s="29" t="e">
        <f>IF($A234=$C$2,runs!BP229,1/0)</f>
        <v>#DIV/0!</v>
      </c>
    </row>
    <row r="235" spans="1:11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IF($A235=$C$2,runs!BH230,1/0)</f>
        <v>#DIV/0!</v>
      </c>
      <c r="E235" s="29" t="e">
        <f>IF($A235=$C$2,runs!BI230,1/0)</f>
        <v>#DIV/0!</v>
      </c>
      <c r="F235" s="29" t="e">
        <f>IF($A235=$C$2,runs!BL230,1/0)</f>
        <v>#DIV/0!</v>
      </c>
      <c r="G235" s="29" t="e">
        <f>IF($A235=$C$2,runs!BM230,1/0)</f>
        <v>#DIV/0!</v>
      </c>
      <c r="H235" s="29" t="e">
        <f>IF($A235=$C$2,runs!BG230/runs!BF230,1/0)</f>
        <v>#DIV/0!</v>
      </c>
      <c r="I235" s="29" t="e">
        <f>IF($A235=$C$2,runs!BH230/runs!V230,1/0)</f>
        <v>#DIV/0!</v>
      </c>
      <c r="J235" s="29" t="e">
        <f>IF($A235=$C$2,runs!BI230/runs!V230,1/0)</f>
        <v>#DIV/0!</v>
      </c>
      <c r="K235" s="29" t="e">
        <f>IF($A235=$C$2,runs!BP230,1/0)</f>
        <v>#DIV/0!</v>
      </c>
    </row>
    <row r="236" spans="1:11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IF($A236=$C$2,runs!BH231,1/0)</f>
        <v>#DIV/0!</v>
      </c>
      <c r="E236" s="29" t="e">
        <f>IF($A236=$C$2,runs!BI231,1/0)</f>
        <v>#DIV/0!</v>
      </c>
      <c r="F236" s="29" t="e">
        <f>IF($A236=$C$2,runs!BL231,1/0)</f>
        <v>#DIV/0!</v>
      </c>
      <c r="G236" s="29" t="e">
        <f>IF($A236=$C$2,runs!BM231,1/0)</f>
        <v>#DIV/0!</v>
      </c>
      <c r="H236" s="29" t="e">
        <f>IF($A236=$C$2,runs!BG231/runs!BF231,1/0)</f>
        <v>#DIV/0!</v>
      </c>
      <c r="I236" s="29" t="e">
        <f>IF($A236=$C$2,runs!BH231/runs!V231,1/0)</f>
        <v>#DIV/0!</v>
      </c>
      <c r="J236" s="29" t="e">
        <f>IF($A236=$C$2,runs!BI231/runs!V231,1/0)</f>
        <v>#DIV/0!</v>
      </c>
      <c r="K236" s="29" t="e">
        <f>IF($A236=$C$2,runs!BP231,1/0)</f>
        <v>#DIV/0!</v>
      </c>
    </row>
    <row r="237" spans="1:11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IF($A237=$C$2,runs!BH232,1/0)</f>
        <v>#DIV/0!</v>
      </c>
      <c r="E237" s="29" t="e">
        <f>IF($A237=$C$2,runs!BI232,1/0)</f>
        <v>#DIV/0!</v>
      </c>
      <c r="F237" s="29" t="e">
        <f>IF($A237=$C$2,runs!BL232,1/0)</f>
        <v>#DIV/0!</v>
      </c>
      <c r="G237" s="29" t="e">
        <f>IF($A237=$C$2,runs!BM232,1/0)</f>
        <v>#DIV/0!</v>
      </c>
      <c r="H237" s="29" t="e">
        <f>IF($A237=$C$2,runs!BG232/runs!BF232,1/0)</f>
        <v>#DIV/0!</v>
      </c>
      <c r="I237" s="29" t="e">
        <f>IF($A237=$C$2,runs!BH232/runs!V232,1/0)</f>
        <v>#DIV/0!</v>
      </c>
      <c r="J237" s="29" t="e">
        <f>IF($A237=$C$2,runs!BI232/runs!V232,1/0)</f>
        <v>#DIV/0!</v>
      </c>
      <c r="K237" s="29" t="e">
        <f>IF($A237=$C$2,runs!BP232,1/0)</f>
        <v>#DIV/0!</v>
      </c>
    </row>
    <row r="238" spans="1:11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IF($A238=$C$2,runs!BH233,1/0)</f>
        <v>#DIV/0!</v>
      </c>
      <c r="E238" s="29" t="e">
        <f>IF($A238=$C$2,runs!BI233,1/0)</f>
        <v>#DIV/0!</v>
      </c>
      <c r="F238" s="29" t="e">
        <f>IF($A238=$C$2,runs!BL233,1/0)</f>
        <v>#DIV/0!</v>
      </c>
      <c r="G238" s="29" t="e">
        <f>IF($A238=$C$2,runs!BM233,1/0)</f>
        <v>#DIV/0!</v>
      </c>
      <c r="H238" s="29" t="e">
        <f>IF($A238=$C$2,runs!BG233/runs!BF233,1/0)</f>
        <v>#DIV/0!</v>
      </c>
      <c r="I238" s="29" t="e">
        <f>IF($A238=$C$2,runs!BH233/runs!V233,1/0)</f>
        <v>#DIV/0!</v>
      </c>
      <c r="J238" s="29" t="e">
        <f>IF($A238=$C$2,runs!BI233/runs!V233,1/0)</f>
        <v>#DIV/0!</v>
      </c>
      <c r="K238" s="29" t="e">
        <f>IF($A238=$C$2,runs!BP233,1/0)</f>
        <v>#DIV/0!</v>
      </c>
    </row>
    <row r="239" spans="1:11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IF($A239=$C$2,runs!BH234,1/0)</f>
        <v>#DIV/0!</v>
      </c>
      <c r="E239" s="29" t="e">
        <f>IF($A239=$C$2,runs!BI234,1/0)</f>
        <v>#DIV/0!</v>
      </c>
      <c r="F239" s="29" t="e">
        <f>IF($A239=$C$2,runs!BL234,1/0)</f>
        <v>#DIV/0!</v>
      </c>
      <c r="G239" s="29" t="e">
        <f>IF($A239=$C$2,runs!BM234,1/0)</f>
        <v>#DIV/0!</v>
      </c>
      <c r="H239" s="29" t="e">
        <f>IF($A239=$C$2,runs!BG234/runs!BF234,1/0)</f>
        <v>#DIV/0!</v>
      </c>
      <c r="I239" s="29" t="e">
        <f>IF($A239=$C$2,runs!BH234/runs!V234,1/0)</f>
        <v>#DIV/0!</v>
      </c>
      <c r="J239" s="29" t="e">
        <f>IF($A239=$C$2,runs!BI234/runs!V234,1/0)</f>
        <v>#DIV/0!</v>
      </c>
      <c r="K239" s="29" t="e">
        <f>IF($A239=$C$2,runs!BP234,1/0)</f>
        <v>#DIV/0!</v>
      </c>
    </row>
    <row r="240" spans="1:11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IF($A240=$C$2,runs!BH235,1/0)</f>
        <v>#DIV/0!</v>
      </c>
      <c r="E240" s="29" t="e">
        <f>IF($A240=$C$2,runs!BI235,1/0)</f>
        <v>#DIV/0!</v>
      </c>
      <c r="F240" s="29" t="e">
        <f>IF($A240=$C$2,runs!BL235,1/0)</f>
        <v>#DIV/0!</v>
      </c>
      <c r="G240" s="29" t="e">
        <f>IF($A240=$C$2,runs!BM235,1/0)</f>
        <v>#DIV/0!</v>
      </c>
      <c r="H240" s="29" t="e">
        <f>IF($A240=$C$2,runs!BG235/runs!BF235,1/0)</f>
        <v>#DIV/0!</v>
      </c>
      <c r="I240" s="29" t="e">
        <f>IF($A240=$C$2,runs!BH235/runs!V235,1/0)</f>
        <v>#DIV/0!</v>
      </c>
      <c r="J240" s="29" t="e">
        <f>IF($A240=$C$2,runs!BI235/runs!V235,1/0)</f>
        <v>#DIV/0!</v>
      </c>
      <c r="K240" s="29" t="e">
        <f>IF($A240=$C$2,runs!BP235,1/0)</f>
        <v>#DIV/0!</v>
      </c>
    </row>
    <row r="241" spans="1:11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IF($A241=$C$2,runs!BH236,1/0)</f>
        <v>#DIV/0!</v>
      </c>
      <c r="E241" s="29" t="e">
        <f>IF($A241=$C$2,runs!BI236,1/0)</f>
        <v>#DIV/0!</v>
      </c>
      <c r="F241" s="29" t="e">
        <f>IF($A241=$C$2,runs!BL236,1/0)</f>
        <v>#DIV/0!</v>
      </c>
      <c r="G241" s="29" t="e">
        <f>IF($A241=$C$2,runs!BM236,1/0)</f>
        <v>#DIV/0!</v>
      </c>
      <c r="H241" s="29" t="e">
        <f>IF($A241=$C$2,runs!BG236/runs!BF236,1/0)</f>
        <v>#DIV/0!</v>
      </c>
      <c r="I241" s="29" t="e">
        <f>IF($A241=$C$2,runs!BH236/runs!V236,1/0)</f>
        <v>#DIV/0!</v>
      </c>
      <c r="J241" s="29" t="e">
        <f>IF($A241=$C$2,runs!BI236/runs!V236,1/0)</f>
        <v>#DIV/0!</v>
      </c>
      <c r="K241" s="29" t="e">
        <f>IF($A241=$C$2,runs!BP236,1/0)</f>
        <v>#DIV/0!</v>
      </c>
    </row>
    <row r="242" spans="1:11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IF($A242=$C$2,runs!BH237,1/0)</f>
        <v>#DIV/0!</v>
      </c>
      <c r="E242" s="29" t="e">
        <f>IF($A242=$C$2,runs!BI237,1/0)</f>
        <v>#DIV/0!</v>
      </c>
      <c r="F242" s="29" t="e">
        <f>IF($A242=$C$2,runs!BL237,1/0)</f>
        <v>#DIV/0!</v>
      </c>
      <c r="G242" s="29" t="e">
        <f>IF($A242=$C$2,runs!BM237,1/0)</f>
        <v>#DIV/0!</v>
      </c>
      <c r="H242" s="29" t="e">
        <f>IF($A242=$C$2,runs!BG237/runs!BF237,1/0)</f>
        <v>#DIV/0!</v>
      </c>
      <c r="I242" s="29" t="e">
        <f>IF($A242=$C$2,runs!BH237/runs!V237,1/0)</f>
        <v>#DIV/0!</v>
      </c>
      <c r="J242" s="29" t="e">
        <f>IF($A242=$C$2,runs!BI237/runs!V237,1/0)</f>
        <v>#DIV/0!</v>
      </c>
      <c r="K242" s="29" t="e">
        <f>IF($A242=$C$2,runs!BP237,1/0)</f>
        <v>#DIV/0!</v>
      </c>
    </row>
    <row r="243" spans="1:11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IF($A243=$C$2,runs!BH238,1/0)</f>
        <v>#DIV/0!</v>
      </c>
      <c r="E243" s="29" t="e">
        <f>IF($A243=$C$2,runs!BI238,1/0)</f>
        <v>#DIV/0!</v>
      </c>
      <c r="F243" s="29" t="e">
        <f>IF($A243=$C$2,runs!BL238,1/0)</f>
        <v>#DIV/0!</v>
      </c>
      <c r="G243" s="29" t="e">
        <f>IF($A243=$C$2,runs!BM238,1/0)</f>
        <v>#DIV/0!</v>
      </c>
      <c r="H243" s="29" t="e">
        <f>IF($A243=$C$2,runs!BG238/runs!BF238,1/0)</f>
        <v>#DIV/0!</v>
      </c>
      <c r="I243" s="29" t="e">
        <f>IF($A243=$C$2,runs!BH238/runs!V238,1/0)</f>
        <v>#DIV/0!</v>
      </c>
      <c r="J243" s="29" t="e">
        <f>IF($A243=$C$2,runs!BI238/runs!V238,1/0)</f>
        <v>#DIV/0!</v>
      </c>
      <c r="K243" s="29" t="e">
        <f>IF($A243=$C$2,runs!BP238,1/0)</f>
        <v>#DIV/0!</v>
      </c>
    </row>
    <row r="244" spans="1:11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IF($A244=$C$2,runs!BH239,1/0)</f>
        <v>#DIV/0!</v>
      </c>
      <c r="E244" s="29" t="e">
        <f>IF($A244=$C$2,runs!BI239,1/0)</f>
        <v>#DIV/0!</v>
      </c>
      <c r="F244" s="29" t="e">
        <f>IF($A244=$C$2,runs!BL239,1/0)</f>
        <v>#DIV/0!</v>
      </c>
      <c r="G244" s="29" t="e">
        <f>IF($A244=$C$2,runs!BM239,1/0)</f>
        <v>#DIV/0!</v>
      </c>
      <c r="H244" s="29" t="e">
        <f>IF($A244=$C$2,runs!BG239/runs!BF239,1/0)</f>
        <v>#DIV/0!</v>
      </c>
      <c r="I244" s="29" t="e">
        <f>IF($A244=$C$2,runs!BH239/runs!V239,1/0)</f>
        <v>#DIV/0!</v>
      </c>
      <c r="J244" s="29" t="e">
        <f>IF($A244=$C$2,runs!BI239/runs!V239,1/0)</f>
        <v>#DIV/0!</v>
      </c>
      <c r="K244" s="29" t="e">
        <f>IF($A244=$C$2,runs!BP239,1/0)</f>
        <v>#DIV/0!</v>
      </c>
    </row>
    <row r="245" spans="1:11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IF($A245=$C$2,runs!BH240,1/0)</f>
        <v>#DIV/0!</v>
      </c>
      <c r="E245" s="29" t="e">
        <f>IF($A245=$C$2,runs!BI240,1/0)</f>
        <v>#DIV/0!</v>
      </c>
      <c r="F245" s="29" t="e">
        <f>IF($A245=$C$2,runs!BL240,1/0)</f>
        <v>#DIV/0!</v>
      </c>
      <c r="G245" s="29" t="e">
        <f>IF($A245=$C$2,runs!BM240,1/0)</f>
        <v>#DIV/0!</v>
      </c>
      <c r="H245" s="29" t="e">
        <f>IF($A245=$C$2,runs!BG240/runs!BF240,1/0)</f>
        <v>#DIV/0!</v>
      </c>
      <c r="I245" s="29" t="e">
        <f>IF($A245=$C$2,runs!BH240/runs!V240,1/0)</f>
        <v>#DIV/0!</v>
      </c>
      <c r="J245" s="29" t="e">
        <f>IF($A245=$C$2,runs!BI240/runs!V240,1/0)</f>
        <v>#DIV/0!</v>
      </c>
      <c r="K245" s="29" t="e">
        <f>IF($A245=$C$2,runs!BP240,1/0)</f>
        <v>#DIV/0!</v>
      </c>
    </row>
    <row r="246" spans="1:11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IF($A246=$C$2,runs!BH241,1/0)</f>
        <v>#DIV/0!</v>
      </c>
      <c r="E246" s="29" t="e">
        <f>IF($A246=$C$2,runs!BI241,1/0)</f>
        <v>#DIV/0!</v>
      </c>
      <c r="F246" s="29" t="e">
        <f>IF($A246=$C$2,runs!BL241,1/0)</f>
        <v>#DIV/0!</v>
      </c>
      <c r="G246" s="29" t="e">
        <f>IF($A246=$C$2,runs!BM241,1/0)</f>
        <v>#DIV/0!</v>
      </c>
      <c r="H246" s="29" t="e">
        <f>IF($A246=$C$2,runs!BG241/runs!BF241,1/0)</f>
        <v>#DIV/0!</v>
      </c>
      <c r="I246" s="29" t="e">
        <f>IF($A246=$C$2,runs!BH241/runs!V241,1/0)</f>
        <v>#DIV/0!</v>
      </c>
      <c r="J246" s="29" t="e">
        <f>IF($A246=$C$2,runs!BI241/runs!V241,1/0)</f>
        <v>#DIV/0!</v>
      </c>
      <c r="K246" s="29" t="e">
        <f>IF($A246=$C$2,runs!BP241,1/0)</f>
        <v>#DIV/0!</v>
      </c>
    </row>
    <row r="247" spans="1:11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IF($A247=$C$2,runs!BH242,1/0)</f>
        <v>#DIV/0!</v>
      </c>
      <c r="E247" s="29" t="e">
        <f>IF($A247=$C$2,runs!BI242,1/0)</f>
        <v>#DIV/0!</v>
      </c>
      <c r="F247" s="29" t="e">
        <f>IF($A247=$C$2,runs!BL242,1/0)</f>
        <v>#DIV/0!</v>
      </c>
      <c r="G247" s="29" t="e">
        <f>IF($A247=$C$2,runs!BM242,1/0)</f>
        <v>#DIV/0!</v>
      </c>
      <c r="H247" s="29" t="e">
        <f>IF($A247=$C$2,runs!BG242/runs!BF242,1/0)</f>
        <v>#DIV/0!</v>
      </c>
      <c r="I247" s="29" t="e">
        <f>IF($A247=$C$2,runs!BH242/runs!V242,1/0)</f>
        <v>#DIV/0!</v>
      </c>
      <c r="J247" s="29" t="e">
        <f>IF($A247=$C$2,runs!BI242/runs!V242,1/0)</f>
        <v>#DIV/0!</v>
      </c>
      <c r="K247" s="29" t="e">
        <f>IF($A247=$C$2,runs!BP242,1/0)</f>
        <v>#DIV/0!</v>
      </c>
    </row>
    <row r="248" spans="1:11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IF($A248=$C$2,runs!BH243,1/0)</f>
        <v>#DIV/0!</v>
      </c>
      <c r="E248" s="29" t="e">
        <f>IF($A248=$C$2,runs!BI243,1/0)</f>
        <v>#DIV/0!</v>
      </c>
      <c r="F248" s="29" t="e">
        <f>IF($A248=$C$2,runs!BL243,1/0)</f>
        <v>#DIV/0!</v>
      </c>
      <c r="G248" s="29" t="e">
        <f>IF($A248=$C$2,runs!BM243,1/0)</f>
        <v>#DIV/0!</v>
      </c>
      <c r="H248" s="29" t="e">
        <f>IF($A248=$C$2,runs!BG243/runs!BF243,1/0)</f>
        <v>#DIV/0!</v>
      </c>
      <c r="I248" s="29" t="e">
        <f>IF($A248=$C$2,runs!BH243/runs!V243,1/0)</f>
        <v>#DIV/0!</v>
      </c>
      <c r="J248" s="29" t="e">
        <f>IF($A248=$C$2,runs!BI243/runs!V243,1/0)</f>
        <v>#DIV/0!</v>
      </c>
      <c r="K248" s="29" t="e">
        <f>IF($A248=$C$2,runs!BP243,1/0)</f>
        <v>#DIV/0!</v>
      </c>
    </row>
    <row r="249" spans="1:11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IF($A249=$C$2,runs!BH244,1/0)</f>
        <v>#DIV/0!</v>
      </c>
      <c r="E249" s="29" t="e">
        <f>IF($A249=$C$2,runs!BI244,1/0)</f>
        <v>#DIV/0!</v>
      </c>
      <c r="F249" s="29" t="e">
        <f>IF($A249=$C$2,runs!BL244,1/0)</f>
        <v>#DIV/0!</v>
      </c>
      <c r="G249" s="29" t="e">
        <f>IF($A249=$C$2,runs!BM244,1/0)</f>
        <v>#DIV/0!</v>
      </c>
      <c r="H249" s="29" t="e">
        <f>IF($A249=$C$2,runs!BG244/runs!BF244,1/0)</f>
        <v>#DIV/0!</v>
      </c>
      <c r="I249" s="29" t="e">
        <f>IF($A249=$C$2,runs!BH244/runs!V244,1/0)</f>
        <v>#DIV/0!</v>
      </c>
      <c r="J249" s="29" t="e">
        <f>IF($A249=$C$2,runs!BI244/runs!V244,1/0)</f>
        <v>#DIV/0!</v>
      </c>
      <c r="K249" s="29" t="e">
        <f>IF($A249=$C$2,runs!BP244,1/0)</f>
        <v>#DIV/0!</v>
      </c>
    </row>
    <row r="250" spans="1:11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IF($A250=$C$2,runs!BH245,1/0)</f>
        <v>#DIV/0!</v>
      </c>
      <c r="E250" s="29" t="e">
        <f>IF($A250=$C$2,runs!BI245,1/0)</f>
        <v>#DIV/0!</v>
      </c>
      <c r="F250" s="29" t="e">
        <f>IF($A250=$C$2,runs!BL245,1/0)</f>
        <v>#DIV/0!</v>
      </c>
      <c r="G250" s="29" t="e">
        <f>IF($A250=$C$2,runs!BM245,1/0)</f>
        <v>#DIV/0!</v>
      </c>
      <c r="H250" s="29" t="e">
        <f>IF($A250=$C$2,runs!BG245/runs!BF245,1/0)</f>
        <v>#DIV/0!</v>
      </c>
      <c r="I250" s="29" t="e">
        <f>IF($A250=$C$2,runs!BH245/runs!V245,1/0)</f>
        <v>#DIV/0!</v>
      </c>
      <c r="J250" s="29" t="e">
        <f>IF($A250=$C$2,runs!BI245/runs!V245,1/0)</f>
        <v>#DIV/0!</v>
      </c>
      <c r="K250" s="29" t="e">
        <f>IF($A250=$C$2,runs!BP245,1/0)</f>
        <v>#DIV/0!</v>
      </c>
    </row>
    <row r="251" spans="1:11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IF($A251=$C$2,runs!BH246,1/0)</f>
        <v>#DIV/0!</v>
      </c>
      <c r="E251" s="29" t="e">
        <f>IF($A251=$C$2,runs!BI246,1/0)</f>
        <v>#DIV/0!</v>
      </c>
      <c r="F251" s="29" t="e">
        <f>IF($A251=$C$2,runs!BL246,1/0)</f>
        <v>#DIV/0!</v>
      </c>
      <c r="G251" s="29" t="e">
        <f>IF($A251=$C$2,runs!BM246,1/0)</f>
        <v>#DIV/0!</v>
      </c>
      <c r="H251" s="29" t="e">
        <f>IF($A251=$C$2,runs!BG246/runs!BF246,1/0)</f>
        <v>#DIV/0!</v>
      </c>
      <c r="I251" s="29" t="e">
        <f>IF($A251=$C$2,runs!BH246/runs!V246,1/0)</f>
        <v>#DIV/0!</v>
      </c>
      <c r="J251" s="29" t="e">
        <f>IF($A251=$C$2,runs!BI246/runs!V246,1/0)</f>
        <v>#DIV/0!</v>
      </c>
      <c r="K251" s="29" t="e">
        <f>IF($A251=$C$2,runs!BP246,1/0)</f>
        <v>#DIV/0!</v>
      </c>
    </row>
    <row r="252" spans="1:11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IF($A252=$C$2,runs!BH247,1/0)</f>
        <v>#DIV/0!</v>
      </c>
      <c r="E252" s="29" t="e">
        <f>IF($A252=$C$2,runs!BI247,1/0)</f>
        <v>#DIV/0!</v>
      </c>
      <c r="F252" s="29" t="e">
        <f>IF($A252=$C$2,runs!BL247,1/0)</f>
        <v>#DIV/0!</v>
      </c>
      <c r="G252" s="29" t="e">
        <f>IF($A252=$C$2,runs!BM247,1/0)</f>
        <v>#DIV/0!</v>
      </c>
      <c r="H252" s="29" t="e">
        <f>IF($A252=$C$2,runs!BG247/runs!BF247,1/0)</f>
        <v>#DIV/0!</v>
      </c>
      <c r="I252" s="29" t="e">
        <f>IF($A252=$C$2,runs!BH247/runs!V247,1/0)</f>
        <v>#DIV/0!</v>
      </c>
      <c r="J252" s="29" t="e">
        <f>IF($A252=$C$2,runs!BI247/runs!V247,1/0)</f>
        <v>#DIV/0!</v>
      </c>
      <c r="K252" s="29" t="e">
        <f>IF($A252=$C$2,runs!BP247,1/0)</f>
        <v>#DIV/0!</v>
      </c>
    </row>
    <row r="253" spans="1:11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IF($A253=$C$2,runs!BH248,1/0)</f>
        <v>#DIV/0!</v>
      </c>
      <c r="E253" s="29" t="e">
        <f>IF($A253=$C$2,runs!BI248,1/0)</f>
        <v>#DIV/0!</v>
      </c>
      <c r="F253" s="29" t="e">
        <f>IF($A253=$C$2,runs!BL248,1/0)</f>
        <v>#DIV/0!</v>
      </c>
      <c r="G253" s="29" t="e">
        <f>IF($A253=$C$2,runs!BM248,1/0)</f>
        <v>#DIV/0!</v>
      </c>
      <c r="H253" s="29" t="e">
        <f>IF($A253=$C$2,runs!BG248/runs!BF248,1/0)</f>
        <v>#DIV/0!</v>
      </c>
      <c r="I253" s="29" t="e">
        <f>IF($A253=$C$2,runs!BH248/runs!V248,1/0)</f>
        <v>#DIV/0!</v>
      </c>
      <c r="J253" s="29" t="e">
        <f>IF($A253=$C$2,runs!BI248/runs!V248,1/0)</f>
        <v>#DIV/0!</v>
      </c>
      <c r="K253" s="29" t="e">
        <f>IF($A253=$C$2,runs!BP248,1/0)</f>
        <v>#DIV/0!</v>
      </c>
    </row>
    <row r="254" spans="1:11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IF($A254=$C$2,runs!BH249,1/0)</f>
        <v>#DIV/0!</v>
      </c>
      <c r="E254" s="29" t="e">
        <f>IF($A254=$C$2,runs!BI249,1/0)</f>
        <v>#DIV/0!</v>
      </c>
      <c r="F254" s="29" t="e">
        <f>IF($A254=$C$2,runs!BL249,1/0)</f>
        <v>#DIV/0!</v>
      </c>
      <c r="G254" s="29" t="e">
        <f>IF($A254=$C$2,runs!BM249,1/0)</f>
        <v>#DIV/0!</v>
      </c>
      <c r="H254" s="29" t="e">
        <f>IF($A254=$C$2,runs!BG249/runs!BF249,1/0)</f>
        <v>#DIV/0!</v>
      </c>
      <c r="I254" s="29" t="e">
        <f>IF($A254=$C$2,runs!BH249/runs!V249,1/0)</f>
        <v>#DIV/0!</v>
      </c>
      <c r="J254" s="29" t="e">
        <f>IF($A254=$C$2,runs!BI249/runs!V249,1/0)</f>
        <v>#DIV/0!</v>
      </c>
      <c r="K254" s="29" t="e">
        <f>IF($A254=$C$2,runs!BP249,1/0)</f>
        <v>#DIV/0!</v>
      </c>
    </row>
    <row r="255" spans="1:11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IF($A255=$C$2,runs!BH250,1/0)</f>
        <v>#DIV/0!</v>
      </c>
      <c r="E255" s="29" t="e">
        <f>IF($A255=$C$2,runs!BI250,1/0)</f>
        <v>#DIV/0!</v>
      </c>
      <c r="F255" s="29" t="e">
        <f>IF($A255=$C$2,runs!BL250,1/0)</f>
        <v>#DIV/0!</v>
      </c>
      <c r="G255" s="29" t="e">
        <f>IF($A255=$C$2,runs!BM250,1/0)</f>
        <v>#DIV/0!</v>
      </c>
      <c r="H255" s="29" t="e">
        <f>IF($A255=$C$2,runs!BG250/runs!BF250,1/0)</f>
        <v>#DIV/0!</v>
      </c>
      <c r="I255" s="29" t="e">
        <f>IF($A255=$C$2,runs!BH250/runs!V250,1/0)</f>
        <v>#DIV/0!</v>
      </c>
      <c r="J255" s="29" t="e">
        <f>IF($A255=$C$2,runs!BI250/runs!V250,1/0)</f>
        <v>#DIV/0!</v>
      </c>
      <c r="K255" s="29" t="e">
        <f>IF($A255=$C$2,runs!BP250,1/0)</f>
        <v>#DIV/0!</v>
      </c>
    </row>
    <row r="256" spans="1:11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IF($A256=$C$2,runs!BH251,1/0)</f>
        <v>#DIV/0!</v>
      </c>
      <c r="E256" s="29" t="e">
        <f>IF($A256=$C$2,runs!BI251,1/0)</f>
        <v>#DIV/0!</v>
      </c>
      <c r="F256" s="29" t="e">
        <f>IF($A256=$C$2,runs!BL251,1/0)</f>
        <v>#DIV/0!</v>
      </c>
      <c r="G256" s="29" t="e">
        <f>IF($A256=$C$2,runs!BM251,1/0)</f>
        <v>#DIV/0!</v>
      </c>
      <c r="H256" s="29" t="e">
        <f>IF($A256=$C$2,runs!BG251/runs!BF251,1/0)</f>
        <v>#DIV/0!</v>
      </c>
      <c r="I256" s="29" t="e">
        <f>IF($A256=$C$2,runs!BH251/runs!V251,1/0)</f>
        <v>#DIV/0!</v>
      </c>
      <c r="J256" s="29" t="e">
        <f>IF($A256=$C$2,runs!BI251/runs!V251,1/0)</f>
        <v>#DIV/0!</v>
      </c>
      <c r="K256" s="29" t="e">
        <f>IF($A256=$C$2,runs!BP251,1/0)</f>
        <v>#DIV/0!</v>
      </c>
    </row>
    <row r="257" spans="1:11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IF($A257=$C$2,runs!BH252,1/0)</f>
        <v>#DIV/0!</v>
      </c>
      <c r="E257" s="29" t="e">
        <f>IF($A257=$C$2,runs!BI252,1/0)</f>
        <v>#DIV/0!</v>
      </c>
      <c r="F257" s="29" t="e">
        <f>IF($A257=$C$2,runs!BL252,1/0)</f>
        <v>#DIV/0!</v>
      </c>
      <c r="G257" s="29" t="e">
        <f>IF($A257=$C$2,runs!BM252,1/0)</f>
        <v>#DIV/0!</v>
      </c>
      <c r="H257" s="29" t="e">
        <f>IF($A257=$C$2,runs!BG252/runs!BF252,1/0)</f>
        <v>#DIV/0!</v>
      </c>
      <c r="I257" s="29" t="e">
        <f>IF($A257=$C$2,runs!BH252/runs!V252,1/0)</f>
        <v>#DIV/0!</v>
      </c>
      <c r="J257" s="29" t="e">
        <f>IF($A257=$C$2,runs!BI252/runs!V252,1/0)</f>
        <v>#DIV/0!</v>
      </c>
      <c r="K257" s="29" t="e">
        <f>IF($A257=$C$2,runs!BP252,1/0)</f>
        <v>#DIV/0!</v>
      </c>
    </row>
    <row r="258" spans="1:11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IF($A258=$C$2,runs!BH253,1/0)</f>
        <v>#DIV/0!</v>
      </c>
      <c r="E258" s="29" t="e">
        <f>IF($A258=$C$2,runs!BI253,1/0)</f>
        <v>#DIV/0!</v>
      </c>
      <c r="F258" s="29" t="e">
        <f>IF($A258=$C$2,runs!BL253,1/0)</f>
        <v>#DIV/0!</v>
      </c>
      <c r="G258" s="29" t="e">
        <f>IF($A258=$C$2,runs!BM253,1/0)</f>
        <v>#DIV/0!</v>
      </c>
      <c r="H258" s="29" t="e">
        <f>IF($A258=$C$2,runs!BG253/runs!BF253,1/0)</f>
        <v>#DIV/0!</v>
      </c>
      <c r="I258" s="29" t="e">
        <f>IF($A258=$C$2,runs!BH253/runs!V253,1/0)</f>
        <v>#DIV/0!</v>
      </c>
      <c r="J258" s="29" t="e">
        <f>IF($A258=$C$2,runs!BI253/runs!V253,1/0)</f>
        <v>#DIV/0!</v>
      </c>
      <c r="K258" s="29" t="e">
        <f>IF($A258=$C$2,runs!BP253,1/0)</f>
        <v>#DIV/0!</v>
      </c>
    </row>
    <row r="259" spans="1:11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IF($A259=$C$2,runs!BH254,1/0)</f>
        <v>#DIV/0!</v>
      </c>
      <c r="E259" s="29" t="e">
        <f>IF($A259=$C$2,runs!BI254,1/0)</f>
        <v>#DIV/0!</v>
      </c>
      <c r="F259" s="29" t="e">
        <f>IF($A259=$C$2,runs!BL254,1/0)</f>
        <v>#DIV/0!</v>
      </c>
      <c r="G259" s="29" t="e">
        <f>IF($A259=$C$2,runs!BM254,1/0)</f>
        <v>#DIV/0!</v>
      </c>
      <c r="H259" s="29" t="e">
        <f>IF($A259=$C$2,runs!BG254/runs!BF254,1/0)</f>
        <v>#DIV/0!</v>
      </c>
      <c r="I259" s="29" t="e">
        <f>IF($A259=$C$2,runs!BH254/runs!V254,1/0)</f>
        <v>#DIV/0!</v>
      </c>
      <c r="J259" s="29" t="e">
        <f>IF($A259=$C$2,runs!BI254/runs!V254,1/0)</f>
        <v>#DIV/0!</v>
      </c>
      <c r="K259" s="29" t="e">
        <f>IF($A259=$C$2,runs!BP254,1/0)</f>
        <v>#DIV/0!</v>
      </c>
    </row>
    <row r="260" spans="1:11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IF($A260=$C$2,runs!BH255,1/0)</f>
        <v>#DIV/0!</v>
      </c>
      <c r="E260" s="29" t="e">
        <f>IF($A260=$C$2,runs!BI255,1/0)</f>
        <v>#DIV/0!</v>
      </c>
      <c r="F260" s="29" t="e">
        <f>IF($A260=$C$2,runs!BL255,1/0)</f>
        <v>#DIV/0!</v>
      </c>
      <c r="G260" s="29" t="e">
        <f>IF($A260=$C$2,runs!BM255,1/0)</f>
        <v>#DIV/0!</v>
      </c>
      <c r="H260" s="29" t="e">
        <f>IF($A260=$C$2,runs!BG255/runs!BF255,1/0)</f>
        <v>#DIV/0!</v>
      </c>
      <c r="I260" s="29" t="e">
        <f>IF($A260=$C$2,runs!BH255/runs!V255,1/0)</f>
        <v>#DIV/0!</v>
      </c>
      <c r="J260" s="29" t="e">
        <f>IF($A260=$C$2,runs!BI255/runs!V255,1/0)</f>
        <v>#DIV/0!</v>
      </c>
      <c r="K260" s="29" t="e">
        <f>IF($A260=$C$2,runs!BP255,1/0)</f>
        <v>#DIV/0!</v>
      </c>
    </row>
    <row r="261" spans="1:11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IF($A261=$C$2,runs!BH256,1/0)</f>
        <v>#DIV/0!</v>
      </c>
      <c r="E261" s="29" t="e">
        <f>IF($A261=$C$2,runs!BI256,1/0)</f>
        <v>#DIV/0!</v>
      </c>
      <c r="F261" s="29" t="e">
        <f>IF($A261=$C$2,runs!BL256,1/0)</f>
        <v>#DIV/0!</v>
      </c>
      <c r="G261" s="29" t="e">
        <f>IF($A261=$C$2,runs!BM256,1/0)</f>
        <v>#DIV/0!</v>
      </c>
      <c r="H261" s="29" t="e">
        <f>IF($A261=$C$2,runs!BG256/runs!BF256,1/0)</f>
        <v>#DIV/0!</v>
      </c>
      <c r="I261" s="29" t="e">
        <f>IF($A261=$C$2,runs!BH256/runs!V256,1/0)</f>
        <v>#DIV/0!</v>
      </c>
      <c r="J261" s="29" t="e">
        <f>IF($A261=$C$2,runs!BI256/runs!V256,1/0)</f>
        <v>#DIV/0!</v>
      </c>
      <c r="K261" s="29" t="e">
        <f>IF($A261=$C$2,runs!BP256,1/0)</f>
        <v>#DIV/0!</v>
      </c>
    </row>
    <row r="262" spans="1:11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IF($A262=$C$2,runs!BH257,1/0)</f>
        <v>#DIV/0!</v>
      </c>
      <c r="E262" s="29" t="e">
        <f>IF($A262=$C$2,runs!BI257,1/0)</f>
        <v>#DIV/0!</v>
      </c>
      <c r="F262" s="29" t="e">
        <f>IF($A262=$C$2,runs!BL257,1/0)</f>
        <v>#DIV/0!</v>
      </c>
      <c r="G262" s="29" t="e">
        <f>IF($A262=$C$2,runs!BM257,1/0)</f>
        <v>#DIV/0!</v>
      </c>
      <c r="H262" s="29" t="e">
        <f>IF($A262=$C$2,runs!BG257/runs!BF257,1/0)</f>
        <v>#DIV/0!</v>
      </c>
      <c r="I262" s="29" t="e">
        <f>IF($A262=$C$2,runs!BH257/runs!V257,1/0)</f>
        <v>#DIV/0!</v>
      </c>
      <c r="J262" s="29" t="e">
        <f>IF($A262=$C$2,runs!BI257/runs!V257,1/0)</f>
        <v>#DIV/0!</v>
      </c>
      <c r="K262" s="29" t="e">
        <f>IF($A262=$C$2,runs!BP257,1/0)</f>
        <v>#DIV/0!</v>
      </c>
    </row>
    <row r="263" spans="1:11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IF($A263=$C$2,runs!BH258,1/0)</f>
        <v>#DIV/0!</v>
      </c>
      <c r="E263" s="29" t="e">
        <f>IF($A263=$C$2,runs!BI258,1/0)</f>
        <v>#DIV/0!</v>
      </c>
      <c r="F263" s="29" t="e">
        <f>IF($A263=$C$2,runs!BL258,1/0)</f>
        <v>#DIV/0!</v>
      </c>
      <c r="G263" s="29" t="e">
        <f>IF($A263=$C$2,runs!BM258,1/0)</f>
        <v>#DIV/0!</v>
      </c>
      <c r="H263" s="29" t="e">
        <f>IF($A263=$C$2,runs!BG258/runs!BF258,1/0)</f>
        <v>#DIV/0!</v>
      </c>
      <c r="I263" s="29" t="e">
        <f>IF($A263=$C$2,runs!BH258/runs!V258,1/0)</f>
        <v>#DIV/0!</v>
      </c>
      <c r="J263" s="29" t="e">
        <f>IF($A263=$C$2,runs!BI258/runs!V258,1/0)</f>
        <v>#DIV/0!</v>
      </c>
      <c r="K263" s="29" t="e">
        <f>IF($A263=$C$2,runs!BP258,1/0)</f>
        <v>#DIV/0!</v>
      </c>
    </row>
    <row r="264" spans="1:11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IF($A264=$C$2,runs!BH259,1/0)</f>
        <v>#DIV/0!</v>
      </c>
      <c r="E264" s="29" t="e">
        <f>IF($A264=$C$2,runs!BI259,1/0)</f>
        <v>#DIV/0!</v>
      </c>
      <c r="F264" s="29" t="e">
        <f>IF($A264=$C$2,runs!BL259,1/0)</f>
        <v>#DIV/0!</v>
      </c>
      <c r="G264" s="29" t="e">
        <f>IF($A264=$C$2,runs!BM259,1/0)</f>
        <v>#DIV/0!</v>
      </c>
      <c r="H264" s="29" t="e">
        <f>IF($A264=$C$2,runs!BG259/runs!BF259,1/0)</f>
        <v>#DIV/0!</v>
      </c>
      <c r="I264" s="29" t="e">
        <f>IF($A264=$C$2,runs!BH259/runs!V259,1/0)</f>
        <v>#DIV/0!</v>
      </c>
      <c r="J264" s="29" t="e">
        <f>IF($A264=$C$2,runs!BI259/runs!V259,1/0)</f>
        <v>#DIV/0!</v>
      </c>
      <c r="K264" s="29" t="e">
        <f>IF($A264=$C$2,runs!BP259,1/0)</f>
        <v>#DIV/0!</v>
      </c>
    </row>
    <row r="265" spans="1:11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IF($A265=$C$2,runs!BH260,1/0)</f>
        <v>#DIV/0!</v>
      </c>
      <c r="E265" s="29" t="e">
        <f>IF($A265=$C$2,runs!BI260,1/0)</f>
        <v>#DIV/0!</v>
      </c>
      <c r="F265" s="29" t="e">
        <f>IF($A265=$C$2,runs!BL260,1/0)</f>
        <v>#DIV/0!</v>
      </c>
      <c r="G265" s="29" t="e">
        <f>IF($A265=$C$2,runs!BM260,1/0)</f>
        <v>#DIV/0!</v>
      </c>
      <c r="H265" s="29" t="e">
        <f>IF($A265=$C$2,runs!BG260/runs!BF260,1/0)</f>
        <v>#DIV/0!</v>
      </c>
      <c r="I265" s="29" t="e">
        <f>IF($A265=$C$2,runs!BH260/runs!V260,1/0)</f>
        <v>#DIV/0!</v>
      </c>
      <c r="J265" s="29" t="e">
        <f>IF($A265=$C$2,runs!BI260/runs!V260,1/0)</f>
        <v>#DIV/0!</v>
      </c>
      <c r="K265" s="29" t="e">
        <f>IF($A265=$C$2,runs!BP260,1/0)</f>
        <v>#DIV/0!</v>
      </c>
    </row>
    <row r="266" spans="1:11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IF($A266=$C$2,runs!BH261,1/0)</f>
        <v>#DIV/0!</v>
      </c>
      <c r="E266" s="29" t="e">
        <f>IF($A266=$C$2,runs!BI261,1/0)</f>
        <v>#DIV/0!</v>
      </c>
      <c r="F266" s="29" t="e">
        <f>IF($A266=$C$2,runs!BL261,1/0)</f>
        <v>#DIV/0!</v>
      </c>
      <c r="G266" s="29" t="e">
        <f>IF($A266=$C$2,runs!BM261,1/0)</f>
        <v>#DIV/0!</v>
      </c>
      <c r="H266" s="29" t="e">
        <f>IF($A266=$C$2,runs!BG261/runs!BF261,1/0)</f>
        <v>#DIV/0!</v>
      </c>
      <c r="I266" s="29" t="e">
        <f>IF($A266=$C$2,runs!BH261/runs!V261,1/0)</f>
        <v>#DIV/0!</v>
      </c>
      <c r="J266" s="29" t="e">
        <f>IF($A266=$C$2,runs!BI261/runs!V261,1/0)</f>
        <v>#DIV/0!</v>
      </c>
      <c r="K266" s="29" t="e">
        <f>IF($A266=$C$2,runs!BP261,1/0)</f>
        <v>#DIV/0!</v>
      </c>
    </row>
    <row r="267" spans="1:11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IF($A267=$C$2,runs!BH262,1/0)</f>
        <v>#DIV/0!</v>
      </c>
      <c r="E267" s="29" t="e">
        <f>IF($A267=$C$2,runs!BI262,1/0)</f>
        <v>#DIV/0!</v>
      </c>
      <c r="F267" s="29" t="e">
        <f>IF($A267=$C$2,runs!BL262,1/0)</f>
        <v>#DIV/0!</v>
      </c>
      <c r="G267" s="29" t="e">
        <f>IF($A267=$C$2,runs!BM262,1/0)</f>
        <v>#DIV/0!</v>
      </c>
      <c r="H267" s="29" t="e">
        <f>IF($A267=$C$2,runs!BG262/runs!BF262,1/0)</f>
        <v>#DIV/0!</v>
      </c>
      <c r="I267" s="29" t="e">
        <f>IF($A267=$C$2,runs!BH262/runs!V262,1/0)</f>
        <v>#DIV/0!</v>
      </c>
      <c r="J267" s="29" t="e">
        <f>IF($A267=$C$2,runs!BI262/runs!V262,1/0)</f>
        <v>#DIV/0!</v>
      </c>
      <c r="K267" s="29" t="e">
        <f>IF($A267=$C$2,runs!BP262,1/0)</f>
        <v>#DIV/0!</v>
      </c>
    </row>
    <row r="268" spans="1:11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IF($A268=$C$2,runs!BH263,1/0)</f>
        <v>#DIV/0!</v>
      </c>
      <c r="E268" s="29" t="e">
        <f>IF($A268=$C$2,runs!BI263,1/0)</f>
        <v>#DIV/0!</v>
      </c>
      <c r="F268" s="29" t="e">
        <f>IF($A268=$C$2,runs!BL263,1/0)</f>
        <v>#DIV/0!</v>
      </c>
      <c r="G268" s="29" t="e">
        <f>IF($A268=$C$2,runs!BM263,1/0)</f>
        <v>#DIV/0!</v>
      </c>
      <c r="H268" s="29" t="e">
        <f>IF($A268=$C$2,runs!BG263/runs!BF263,1/0)</f>
        <v>#DIV/0!</v>
      </c>
      <c r="I268" s="29" t="e">
        <f>IF($A268=$C$2,runs!BH263/runs!V263,1/0)</f>
        <v>#DIV/0!</v>
      </c>
      <c r="J268" s="29" t="e">
        <f>IF($A268=$C$2,runs!BI263/runs!V263,1/0)</f>
        <v>#DIV/0!</v>
      </c>
      <c r="K268" s="29" t="e">
        <f>IF($A268=$C$2,runs!BP263,1/0)</f>
        <v>#DIV/0!</v>
      </c>
    </row>
    <row r="269" spans="1:11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IF($A269=$C$2,runs!BH264,1/0)</f>
        <v>#DIV/0!</v>
      </c>
      <c r="E269" s="29" t="e">
        <f>IF($A269=$C$2,runs!BI264,1/0)</f>
        <v>#DIV/0!</v>
      </c>
      <c r="F269" s="29" t="e">
        <f>IF($A269=$C$2,runs!BL264,1/0)</f>
        <v>#DIV/0!</v>
      </c>
      <c r="G269" s="29" t="e">
        <f>IF($A269=$C$2,runs!BM264,1/0)</f>
        <v>#DIV/0!</v>
      </c>
      <c r="H269" s="29" t="e">
        <f>IF($A269=$C$2,runs!BG264/runs!BF264,1/0)</f>
        <v>#DIV/0!</v>
      </c>
      <c r="I269" s="29" t="e">
        <f>IF($A269=$C$2,runs!BH264/runs!V264,1/0)</f>
        <v>#DIV/0!</v>
      </c>
      <c r="J269" s="29" t="e">
        <f>IF($A269=$C$2,runs!BI264/runs!V264,1/0)</f>
        <v>#DIV/0!</v>
      </c>
      <c r="K269" s="29" t="e">
        <f>IF($A269=$C$2,runs!BP264,1/0)</f>
        <v>#DIV/0!</v>
      </c>
    </row>
    <row r="270" spans="1:11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IF($A270=$C$2,runs!BH265,1/0)</f>
        <v>#DIV/0!</v>
      </c>
      <c r="E270" s="29" t="e">
        <f>IF($A270=$C$2,runs!BI265,1/0)</f>
        <v>#DIV/0!</v>
      </c>
      <c r="F270" s="29" t="e">
        <f>IF($A270=$C$2,runs!BL265,1/0)</f>
        <v>#DIV/0!</v>
      </c>
      <c r="G270" s="29" t="e">
        <f>IF($A270=$C$2,runs!BM265,1/0)</f>
        <v>#DIV/0!</v>
      </c>
      <c r="H270" s="29" t="e">
        <f>IF($A270=$C$2,runs!BG265/runs!BF265,1/0)</f>
        <v>#DIV/0!</v>
      </c>
      <c r="I270" s="29" t="e">
        <f>IF($A270=$C$2,runs!BH265/runs!V265,1/0)</f>
        <v>#DIV/0!</v>
      </c>
      <c r="J270" s="29" t="e">
        <f>IF($A270=$C$2,runs!BI265/runs!V265,1/0)</f>
        <v>#DIV/0!</v>
      </c>
      <c r="K270" s="29" t="e">
        <f>IF($A270=$C$2,runs!BP265,1/0)</f>
        <v>#DIV/0!</v>
      </c>
    </row>
    <row r="271" spans="1:11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IF($A271=$C$2,runs!BH266,1/0)</f>
        <v>#DIV/0!</v>
      </c>
      <c r="E271" s="29" t="e">
        <f>IF($A271=$C$2,runs!BI266,1/0)</f>
        <v>#DIV/0!</v>
      </c>
      <c r="F271" s="29" t="e">
        <f>IF($A271=$C$2,runs!BL266,1/0)</f>
        <v>#DIV/0!</v>
      </c>
      <c r="G271" s="29" t="e">
        <f>IF($A271=$C$2,runs!BM266,1/0)</f>
        <v>#DIV/0!</v>
      </c>
      <c r="H271" s="29" t="e">
        <f>IF($A271=$C$2,runs!BG266/runs!BF266,1/0)</f>
        <v>#DIV/0!</v>
      </c>
      <c r="I271" s="29" t="e">
        <f>IF($A271=$C$2,runs!BH266/runs!V266,1/0)</f>
        <v>#DIV/0!</v>
      </c>
      <c r="J271" s="29" t="e">
        <f>IF($A271=$C$2,runs!BI266/runs!V266,1/0)</f>
        <v>#DIV/0!</v>
      </c>
      <c r="K271" s="29" t="e">
        <f>IF($A271=$C$2,runs!BP266,1/0)</f>
        <v>#DIV/0!</v>
      </c>
    </row>
    <row r="272" spans="1:11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IF($A272=$C$2,runs!BH267,1/0)</f>
        <v>#DIV/0!</v>
      </c>
      <c r="E272" s="29" t="e">
        <f>IF($A272=$C$2,runs!BI267,1/0)</f>
        <v>#DIV/0!</v>
      </c>
      <c r="F272" s="29" t="e">
        <f>IF($A272=$C$2,runs!BL267,1/0)</f>
        <v>#DIV/0!</v>
      </c>
      <c r="G272" s="29" t="e">
        <f>IF($A272=$C$2,runs!BM267,1/0)</f>
        <v>#DIV/0!</v>
      </c>
      <c r="H272" s="29" t="e">
        <f>IF($A272=$C$2,runs!BG267/runs!BF267,1/0)</f>
        <v>#DIV/0!</v>
      </c>
      <c r="I272" s="29" t="e">
        <f>IF($A272=$C$2,runs!BH267/runs!V267,1/0)</f>
        <v>#DIV/0!</v>
      </c>
      <c r="J272" s="29" t="e">
        <f>IF($A272=$C$2,runs!BI267/runs!V267,1/0)</f>
        <v>#DIV/0!</v>
      </c>
      <c r="K272" s="29" t="e">
        <f>IF($A272=$C$2,runs!BP267,1/0)</f>
        <v>#DIV/0!</v>
      </c>
    </row>
    <row r="273" spans="1:11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IF($A273=$C$2,runs!BH268,1/0)</f>
        <v>#DIV/0!</v>
      </c>
      <c r="E273" s="29" t="e">
        <f>IF($A273=$C$2,runs!BI268,1/0)</f>
        <v>#DIV/0!</v>
      </c>
      <c r="F273" s="29" t="e">
        <f>IF($A273=$C$2,runs!BL268,1/0)</f>
        <v>#DIV/0!</v>
      </c>
      <c r="G273" s="29" t="e">
        <f>IF($A273=$C$2,runs!BM268,1/0)</f>
        <v>#DIV/0!</v>
      </c>
      <c r="H273" s="29" t="e">
        <f>IF($A273=$C$2,runs!BG268/runs!BF268,1/0)</f>
        <v>#DIV/0!</v>
      </c>
      <c r="I273" s="29" t="e">
        <f>IF($A273=$C$2,runs!BH268/runs!V268,1/0)</f>
        <v>#DIV/0!</v>
      </c>
      <c r="J273" s="29" t="e">
        <f>IF($A273=$C$2,runs!BI268/runs!V268,1/0)</f>
        <v>#DIV/0!</v>
      </c>
      <c r="K273" s="29" t="e">
        <f>IF($A273=$C$2,runs!BP268,1/0)</f>
        <v>#DIV/0!</v>
      </c>
    </row>
    <row r="274" spans="1:11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IF($A274=$C$2,runs!BH269,1/0)</f>
        <v>#DIV/0!</v>
      </c>
      <c r="E274" s="29" t="e">
        <f>IF($A274=$C$2,runs!BI269,1/0)</f>
        <v>#DIV/0!</v>
      </c>
      <c r="F274" s="29" t="e">
        <f>IF($A274=$C$2,runs!BL269,1/0)</f>
        <v>#DIV/0!</v>
      </c>
      <c r="G274" s="29" t="e">
        <f>IF($A274=$C$2,runs!BM269,1/0)</f>
        <v>#DIV/0!</v>
      </c>
      <c r="H274" s="29" t="e">
        <f>IF($A274=$C$2,runs!BG269/runs!BF269,1/0)</f>
        <v>#DIV/0!</v>
      </c>
      <c r="I274" s="29" t="e">
        <f>IF($A274=$C$2,runs!BH269/runs!V269,1/0)</f>
        <v>#DIV/0!</v>
      </c>
      <c r="J274" s="29" t="e">
        <f>IF($A274=$C$2,runs!BI269/runs!V269,1/0)</f>
        <v>#DIV/0!</v>
      </c>
      <c r="K274" s="29" t="e">
        <f>IF($A274=$C$2,runs!BP269,1/0)</f>
        <v>#DIV/0!</v>
      </c>
    </row>
    <row r="275" spans="1:11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IF($A275=$C$2,runs!BH270,1/0)</f>
        <v>#DIV/0!</v>
      </c>
      <c r="E275" s="29" t="e">
        <f>IF($A275=$C$2,runs!BI270,1/0)</f>
        <v>#DIV/0!</v>
      </c>
      <c r="F275" s="29" t="e">
        <f>IF($A275=$C$2,runs!BL270,1/0)</f>
        <v>#DIV/0!</v>
      </c>
      <c r="G275" s="29" t="e">
        <f>IF($A275=$C$2,runs!BM270,1/0)</f>
        <v>#DIV/0!</v>
      </c>
      <c r="H275" s="29" t="e">
        <f>IF($A275=$C$2,runs!BG270/runs!BF270,1/0)</f>
        <v>#DIV/0!</v>
      </c>
      <c r="I275" s="29" t="e">
        <f>IF($A275=$C$2,runs!BH270/runs!V270,1/0)</f>
        <v>#DIV/0!</v>
      </c>
      <c r="J275" s="29" t="e">
        <f>IF($A275=$C$2,runs!BI270/runs!V270,1/0)</f>
        <v>#DIV/0!</v>
      </c>
      <c r="K275" s="29" t="e">
        <f>IF($A275=$C$2,runs!BP270,1/0)</f>
        <v>#DIV/0!</v>
      </c>
    </row>
    <row r="276" spans="1:11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IF($A276=$C$2,runs!BH271,1/0)</f>
        <v>#DIV/0!</v>
      </c>
      <c r="E276" s="29" t="e">
        <f>IF($A276=$C$2,runs!BI271,1/0)</f>
        <v>#DIV/0!</v>
      </c>
      <c r="F276" s="29" t="e">
        <f>IF($A276=$C$2,runs!BL271,1/0)</f>
        <v>#DIV/0!</v>
      </c>
      <c r="G276" s="29" t="e">
        <f>IF($A276=$C$2,runs!BM271,1/0)</f>
        <v>#DIV/0!</v>
      </c>
      <c r="H276" s="29" t="e">
        <f>IF($A276=$C$2,runs!BG271/runs!BF271,1/0)</f>
        <v>#DIV/0!</v>
      </c>
      <c r="I276" s="29" t="e">
        <f>IF($A276=$C$2,runs!BH271/runs!V271,1/0)</f>
        <v>#DIV/0!</v>
      </c>
      <c r="J276" s="29" t="e">
        <f>IF($A276=$C$2,runs!BI271/runs!V271,1/0)</f>
        <v>#DIV/0!</v>
      </c>
      <c r="K276" s="29" t="e">
        <f>IF($A276=$C$2,runs!BP271,1/0)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IF($A277=$C$2,runs!BH272,1/0)</f>
        <v>#DIV/0!</v>
      </c>
      <c r="E277" s="29" t="e">
        <f>IF($A277=$C$2,runs!BI272,1/0)</f>
        <v>#DIV/0!</v>
      </c>
      <c r="F277" s="29" t="e">
        <f>IF($A277=$C$2,runs!BL272,1/0)</f>
        <v>#DIV/0!</v>
      </c>
      <c r="G277" s="29" t="e">
        <f>IF($A277=$C$2,runs!BM272,1/0)</f>
        <v>#DIV/0!</v>
      </c>
      <c r="H277" s="29" t="e">
        <f>IF($A277=$C$2,runs!BG272/runs!BF272,1/0)</f>
        <v>#DIV/0!</v>
      </c>
      <c r="I277" s="29" t="e">
        <f>IF($A277=$C$2,runs!BH272/runs!V272,1/0)</f>
        <v>#DIV/0!</v>
      </c>
      <c r="J277" s="29" t="e">
        <f>IF($A277=$C$2,runs!BI272/runs!V272,1/0)</f>
        <v>#DIV/0!</v>
      </c>
      <c r="K277" s="29" t="e">
        <f>IF($A277=$C$2,runs!BP272,1/0)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IF($A278=$C$2,runs!BH273,1/0)</f>
        <v>#DIV/0!</v>
      </c>
      <c r="E278" s="29" t="e">
        <f>IF($A278=$C$2,runs!BI273,1/0)</f>
        <v>#DIV/0!</v>
      </c>
      <c r="F278" s="29" t="e">
        <f>IF($A278=$C$2,runs!BL273,1/0)</f>
        <v>#DIV/0!</v>
      </c>
      <c r="G278" s="29" t="e">
        <f>IF($A278=$C$2,runs!BM273,1/0)</f>
        <v>#DIV/0!</v>
      </c>
      <c r="H278" s="29" t="e">
        <f>IF($A278=$C$2,runs!BG273/runs!BF273,1/0)</f>
        <v>#DIV/0!</v>
      </c>
      <c r="I278" s="29" t="e">
        <f>IF($A278=$C$2,runs!BH273/runs!V273,1/0)</f>
        <v>#DIV/0!</v>
      </c>
      <c r="J278" s="29" t="e">
        <f>IF($A278=$C$2,runs!BI273/runs!V273,1/0)</f>
        <v>#DIV/0!</v>
      </c>
      <c r="K278" s="29" t="e">
        <f>IF($A278=$C$2,runs!BP273,1/0)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IF($A279=$C$2,runs!BH274,1/0)</f>
        <v>#DIV/0!</v>
      </c>
      <c r="E279" s="29" t="e">
        <f>IF($A279=$C$2,runs!BI274,1/0)</f>
        <v>#DIV/0!</v>
      </c>
      <c r="F279" s="29" t="e">
        <f>IF($A279=$C$2,runs!BL274,1/0)</f>
        <v>#DIV/0!</v>
      </c>
      <c r="G279" s="29" t="e">
        <f>IF($A279=$C$2,runs!BM274,1/0)</f>
        <v>#DIV/0!</v>
      </c>
      <c r="H279" s="29" t="e">
        <f>IF($A279=$C$2,runs!BG274/runs!BF274,1/0)</f>
        <v>#DIV/0!</v>
      </c>
      <c r="I279" s="29" t="e">
        <f>IF($A279=$C$2,runs!BH274/runs!V274,1/0)</f>
        <v>#DIV/0!</v>
      </c>
      <c r="J279" s="29" t="e">
        <f>IF($A279=$C$2,runs!BI274/runs!V274,1/0)</f>
        <v>#DIV/0!</v>
      </c>
      <c r="K279" s="29" t="e">
        <f>IF($A279=$C$2,runs!BP274,1/0)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IF($A280=$C$2,runs!BH275,1/0)</f>
        <v>#DIV/0!</v>
      </c>
      <c r="E280" s="29" t="e">
        <f>IF($A280=$C$2,runs!BI275,1/0)</f>
        <v>#DIV/0!</v>
      </c>
      <c r="F280" s="29" t="e">
        <f>IF($A280=$C$2,runs!BL275,1/0)</f>
        <v>#DIV/0!</v>
      </c>
      <c r="G280" s="29" t="e">
        <f>IF($A280=$C$2,runs!BM275,1/0)</f>
        <v>#DIV/0!</v>
      </c>
      <c r="H280" s="29" t="e">
        <f>IF($A280=$C$2,runs!BG275/runs!BF275,1/0)</f>
        <v>#DIV/0!</v>
      </c>
      <c r="I280" s="29" t="e">
        <f>IF($A280=$C$2,runs!BH275/runs!V275,1/0)</f>
        <v>#DIV/0!</v>
      </c>
      <c r="J280" s="29" t="e">
        <f>IF($A280=$C$2,runs!BI275/runs!V275,1/0)</f>
        <v>#DIV/0!</v>
      </c>
      <c r="K280" s="29" t="e">
        <f>IF($A280=$C$2,runs!BP275,1/0)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IF($A281=$C$2,runs!BH276,1/0)</f>
        <v>#DIV/0!</v>
      </c>
      <c r="E281" s="29" t="e">
        <f>IF($A281=$C$2,runs!BI276,1/0)</f>
        <v>#DIV/0!</v>
      </c>
      <c r="F281" s="29" t="e">
        <f>IF($A281=$C$2,runs!BL276,1/0)</f>
        <v>#DIV/0!</v>
      </c>
      <c r="G281" s="29" t="e">
        <f>IF($A281=$C$2,runs!BM276,1/0)</f>
        <v>#DIV/0!</v>
      </c>
      <c r="H281" s="29" t="e">
        <f>IF($A281=$C$2,runs!BG276/runs!BF276,1/0)</f>
        <v>#DIV/0!</v>
      </c>
      <c r="I281" s="29" t="e">
        <f>IF($A281=$C$2,runs!BH276/runs!V276,1/0)</f>
        <v>#DIV/0!</v>
      </c>
      <c r="J281" s="29" t="e">
        <f>IF($A281=$C$2,runs!BI276/runs!V276,1/0)</f>
        <v>#DIV/0!</v>
      </c>
      <c r="K281" s="29" t="e">
        <f>IF($A281=$C$2,runs!BP276,1/0)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IF($A282=$C$2,runs!BH277,1/0)</f>
        <v>#DIV/0!</v>
      </c>
      <c r="E282" s="29" t="e">
        <f>IF($A282=$C$2,runs!BI277,1/0)</f>
        <v>#DIV/0!</v>
      </c>
      <c r="F282" s="29" t="e">
        <f>IF($A282=$C$2,runs!BL277,1/0)</f>
        <v>#DIV/0!</v>
      </c>
      <c r="G282" s="29" t="e">
        <f>IF($A282=$C$2,runs!BM277,1/0)</f>
        <v>#DIV/0!</v>
      </c>
      <c r="H282" s="29" t="e">
        <f>IF($A282=$C$2,runs!BG277/runs!BF277,1/0)</f>
        <v>#DIV/0!</v>
      </c>
      <c r="I282" s="29" t="e">
        <f>IF($A282=$C$2,runs!BH277/runs!V277,1/0)</f>
        <v>#DIV/0!</v>
      </c>
      <c r="J282" s="29" t="e">
        <f>IF($A282=$C$2,runs!BI277/runs!V277,1/0)</f>
        <v>#DIV/0!</v>
      </c>
      <c r="K282" s="29" t="e">
        <f>IF($A282=$C$2,runs!BP277,1/0)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IF($A283=$C$2,runs!BH278,1/0)</f>
        <v>#DIV/0!</v>
      </c>
      <c r="E283" s="29" t="e">
        <f>IF($A283=$C$2,runs!BI278,1/0)</f>
        <v>#DIV/0!</v>
      </c>
      <c r="F283" s="29" t="e">
        <f>IF($A283=$C$2,runs!BL278,1/0)</f>
        <v>#DIV/0!</v>
      </c>
      <c r="G283" s="29" t="e">
        <f>IF($A283=$C$2,runs!BM278,1/0)</f>
        <v>#DIV/0!</v>
      </c>
      <c r="H283" s="29" t="e">
        <f>IF($A283=$C$2,runs!BG278/runs!BF278,1/0)</f>
        <v>#DIV/0!</v>
      </c>
      <c r="I283" s="29" t="e">
        <f>IF($A283=$C$2,runs!BH278/runs!V278,1/0)</f>
        <v>#DIV/0!</v>
      </c>
      <c r="J283" s="29" t="e">
        <f>IF($A283=$C$2,runs!BI278/runs!V278,1/0)</f>
        <v>#DIV/0!</v>
      </c>
      <c r="K283" s="29" t="e">
        <f>IF($A283=$C$2,runs!BP278,1/0)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IF($A284=$C$2,runs!BH279,1/0)</f>
        <v>#DIV/0!</v>
      </c>
      <c r="E284" s="29" t="e">
        <f>IF($A284=$C$2,runs!BI279,1/0)</f>
        <v>#DIV/0!</v>
      </c>
      <c r="F284" s="29" t="e">
        <f>IF($A284=$C$2,runs!BL279,1/0)</f>
        <v>#DIV/0!</v>
      </c>
      <c r="G284" s="29" t="e">
        <f>IF($A284=$C$2,runs!BM279,1/0)</f>
        <v>#DIV/0!</v>
      </c>
      <c r="H284" s="29" t="e">
        <f>IF($A284=$C$2,runs!BG279/runs!BF279,1/0)</f>
        <v>#DIV/0!</v>
      </c>
      <c r="I284" s="29" t="e">
        <f>IF($A284=$C$2,runs!BH279/runs!V279,1/0)</f>
        <v>#DIV/0!</v>
      </c>
      <c r="J284" s="29" t="e">
        <f>IF($A284=$C$2,runs!BI279/runs!V279,1/0)</f>
        <v>#DIV/0!</v>
      </c>
      <c r="K284" s="29" t="e">
        <f>IF($A284=$C$2,runs!BP279,1/0)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IF($A285=$C$2,runs!BH280,1/0)</f>
        <v>#DIV/0!</v>
      </c>
      <c r="E285" s="29" t="e">
        <f>IF($A285=$C$2,runs!BI280,1/0)</f>
        <v>#DIV/0!</v>
      </c>
      <c r="F285" s="29" t="e">
        <f>IF($A285=$C$2,runs!BL280,1/0)</f>
        <v>#DIV/0!</v>
      </c>
      <c r="G285" s="29" t="e">
        <f>IF($A285=$C$2,runs!BM280,1/0)</f>
        <v>#DIV/0!</v>
      </c>
      <c r="H285" s="29" t="e">
        <f>IF($A285=$C$2,runs!BG280/runs!BF280,1/0)</f>
        <v>#DIV/0!</v>
      </c>
      <c r="I285" s="29" t="e">
        <f>IF($A285=$C$2,runs!BH280/runs!V280,1/0)</f>
        <v>#DIV/0!</v>
      </c>
      <c r="J285" s="29" t="e">
        <f>IF($A285=$C$2,runs!BI280/runs!V280,1/0)</f>
        <v>#DIV/0!</v>
      </c>
      <c r="K285" s="29" t="e">
        <f>IF($A285=$C$2,runs!BP280,1/0)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IF($A286=$C$2,runs!BH281,1/0)</f>
        <v>#DIV/0!</v>
      </c>
      <c r="E286" s="29" t="e">
        <f>IF($A286=$C$2,runs!BI281,1/0)</f>
        <v>#DIV/0!</v>
      </c>
      <c r="F286" s="29" t="e">
        <f>IF($A286=$C$2,runs!BL281,1/0)</f>
        <v>#DIV/0!</v>
      </c>
      <c r="G286" s="29" t="e">
        <f>IF($A286=$C$2,runs!BM281,1/0)</f>
        <v>#DIV/0!</v>
      </c>
      <c r="H286" s="29" t="e">
        <f>IF($A286=$C$2,runs!BG281/runs!BF281,1/0)</f>
        <v>#DIV/0!</v>
      </c>
      <c r="I286" s="29" t="e">
        <f>IF($A286=$C$2,runs!BH281/runs!V281,1/0)</f>
        <v>#DIV/0!</v>
      </c>
      <c r="J286" s="29" t="e">
        <f>IF($A286=$C$2,runs!BI281/runs!V281,1/0)</f>
        <v>#DIV/0!</v>
      </c>
      <c r="K286" s="29" t="e">
        <f>IF($A286=$C$2,runs!BP281,1/0)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IF($A287=$C$2,runs!BH282,1/0)</f>
        <v>#DIV/0!</v>
      </c>
      <c r="E287" s="29" t="e">
        <f>IF($A287=$C$2,runs!BI282,1/0)</f>
        <v>#DIV/0!</v>
      </c>
      <c r="F287" s="29" t="e">
        <f>IF($A287=$C$2,runs!BL282,1/0)</f>
        <v>#DIV/0!</v>
      </c>
      <c r="G287" s="29" t="e">
        <f>IF($A287=$C$2,runs!BM282,1/0)</f>
        <v>#DIV/0!</v>
      </c>
      <c r="H287" s="29" t="e">
        <f>IF($A287=$C$2,runs!BG282/runs!BF282,1/0)</f>
        <v>#DIV/0!</v>
      </c>
      <c r="I287" s="29" t="e">
        <f>IF($A287=$C$2,runs!BH282/runs!V282,1/0)</f>
        <v>#DIV/0!</v>
      </c>
      <c r="J287" s="29" t="e">
        <f>IF($A287=$C$2,runs!BI282/runs!V282,1/0)</f>
        <v>#DIV/0!</v>
      </c>
      <c r="K287" s="29" t="e">
        <f>IF($A287=$C$2,runs!BP282,1/0)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IF($A288=$C$2,runs!BH283,1/0)</f>
        <v>#DIV/0!</v>
      </c>
      <c r="E288" s="29" t="e">
        <f>IF($A288=$C$2,runs!BI283,1/0)</f>
        <v>#DIV/0!</v>
      </c>
      <c r="F288" s="29" t="e">
        <f>IF($A288=$C$2,runs!BL283,1/0)</f>
        <v>#DIV/0!</v>
      </c>
      <c r="G288" s="29" t="e">
        <f>IF($A288=$C$2,runs!BM283,1/0)</f>
        <v>#DIV/0!</v>
      </c>
      <c r="H288" s="29" t="e">
        <f>IF($A288=$C$2,runs!BG283/runs!BF283,1/0)</f>
        <v>#DIV/0!</v>
      </c>
      <c r="I288" s="29" t="e">
        <f>IF($A288=$C$2,runs!BH283/runs!V283,1/0)</f>
        <v>#DIV/0!</v>
      </c>
      <c r="J288" s="29" t="e">
        <f>IF($A288=$C$2,runs!BI283/runs!V283,1/0)</f>
        <v>#DIV/0!</v>
      </c>
      <c r="K288" s="29" t="e">
        <f>IF($A288=$C$2,runs!BP283,1/0)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IF($A289=$C$2,runs!BH284,1/0)</f>
        <v>#DIV/0!</v>
      </c>
      <c r="E289" s="29" t="e">
        <f>IF($A289=$C$2,runs!BI284,1/0)</f>
        <v>#DIV/0!</v>
      </c>
      <c r="F289" s="29" t="e">
        <f>IF($A289=$C$2,runs!BL284,1/0)</f>
        <v>#DIV/0!</v>
      </c>
      <c r="G289" s="29" t="e">
        <f>IF($A289=$C$2,runs!BM284,1/0)</f>
        <v>#DIV/0!</v>
      </c>
      <c r="H289" s="29" t="e">
        <f>IF($A289=$C$2,runs!BG284/runs!BF284,1/0)</f>
        <v>#DIV/0!</v>
      </c>
      <c r="I289" s="29" t="e">
        <f>IF($A289=$C$2,runs!BH284/runs!V284,1/0)</f>
        <v>#DIV/0!</v>
      </c>
      <c r="J289" s="29" t="e">
        <f>IF($A289=$C$2,runs!BI284/runs!V284,1/0)</f>
        <v>#DIV/0!</v>
      </c>
      <c r="K289" s="29" t="e">
        <f>IF($A289=$C$2,runs!BP284,1/0)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IF($A290=$C$2,runs!BH285,1/0)</f>
        <v>#DIV/0!</v>
      </c>
      <c r="E290" s="29" t="e">
        <f>IF($A290=$C$2,runs!BI285,1/0)</f>
        <v>#DIV/0!</v>
      </c>
      <c r="F290" s="29" t="e">
        <f>IF($A290=$C$2,runs!BL285,1/0)</f>
        <v>#DIV/0!</v>
      </c>
      <c r="G290" s="29" t="e">
        <f>IF($A290=$C$2,runs!BM285,1/0)</f>
        <v>#DIV/0!</v>
      </c>
      <c r="H290" s="29" t="e">
        <f>IF($A290=$C$2,runs!BG285/runs!BF285,1/0)</f>
        <v>#DIV/0!</v>
      </c>
      <c r="I290" s="29" t="e">
        <f>IF($A290=$C$2,runs!BH285/runs!V285,1/0)</f>
        <v>#DIV/0!</v>
      </c>
      <c r="J290" s="29" t="e">
        <f>IF($A290=$C$2,runs!BI285/runs!V285,1/0)</f>
        <v>#DIV/0!</v>
      </c>
      <c r="K290" s="29" t="e">
        <f>IF($A290=$C$2,runs!BP285,1/0)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IF($A291=$C$2,runs!BH286,1/0)</f>
        <v>#DIV/0!</v>
      </c>
      <c r="E291" s="29" t="e">
        <f>IF($A291=$C$2,runs!BI286,1/0)</f>
        <v>#DIV/0!</v>
      </c>
      <c r="F291" s="29" t="e">
        <f>IF($A291=$C$2,runs!BL286,1/0)</f>
        <v>#DIV/0!</v>
      </c>
      <c r="G291" s="29" t="e">
        <f>IF($A291=$C$2,runs!BM286,1/0)</f>
        <v>#DIV/0!</v>
      </c>
      <c r="H291" s="29" t="e">
        <f>IF($A291=$C$2,runs!BG286/runs!BF286,1/0)</f>
        <v>#DIV/0!</v>
      </c>
      <c r="I291" s="29" t="e">
        <f>IF($A291=$C$2,runs!BH286/runs!V286,1/0)</f>
        <v>#DIV/0!</v>
      </c>
      <c r="J291" s="29" t="e">
        <f>IF($A291=$C$2,runs!BI286/runs!V286,1/0)</f>
        <v>#DIV/0!</v>
      </c>
      <c r="K291" s="29" t="e">
        <f>IF($A291=$C$2,runs!BP286,1/0)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IF($A292=$C$2,runs!BH287,1/0)</f>
        <v>#DIV/0!</v>
      </c>
      <c r="E292" s="29" t="e">
        <f>IF($A292=$C$2,runs!BI287,1/0)</f>
        <v>#DIV/0!</v>
      </c>
      <c r="F292" s="29" t="e">
        <f>IF($A292=$C$2,runs!BL287,1/0)</f>
        <v>#DIV/0!</v>
      </c>
      <c r="G292" s="29" t="e">
        <f>IF($A292=$C$2,runs!BM287,1/0)</f>
        <v>#DIV/0!</v>
      </c>
      <c r="H292" s="29" t="e">
        <f>IF($A292=$C$2,runs!BG287/runs!BF287,1/0)</f>
        <v>#DIV/0!</v>
      </c>
      <c r="I292" s="29" t="e">
        <f>IF($A292=$C$2,runs!BH287/runs!V287,1/0)</f>
        <v>#DIV/0!</v>
      </c>
      <c r="J292" s="29" t="e">
        <f>IF($A292=$C$2,runs!BI287/runs!V287,1/0)</f>
        <v>#DIV/0!</v>
      </c>
      <c r="K292" s="29" t="e">
        <f>IF($A292=$C$2,runs!BP287,1/0)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IF($A293=$C$2,runs!BH288,1/0)</f>
        <v>#DIV/0!</v>
      </c>
      <c r="E293" s="29" t="e">
        <f>IF($A293=$C$2,runs!BI288,1/0)</f>
        <v>#DIV/0!</v>
      </c>
      <c r="F293" s="29" t="e">
        <f>IF($A293=$C$2,runs!BL288,1/0)</f>
        <v>#DIV/0!</v>
      </c>
      <c r="G293" s="29" t="e">
        <f>IF($A293=$C$2,runs!BM288,1/0)</f>
        <v>#DIV/0!</v>
      </c>
      <c r="H293" s="29" t="e">
        <f>IF($A293=$C$2,runs!BG288/runs!BF288,1/0)</f>
        <v>#DIV/0!</v>
      </c>
      <c r="I293" s="29" t="e">
        <f>IF($A293=$C$2,runs!BH288/runs!V288,1/0)</f>
        <v>#DIV/0!</v>
      </c>
      <c r="J293" s="29" t="e">
        <f>IF($A293=$C$2,runs!BI288/runs!V288,1/0)</f>
        <v>#DIV/0!</v>
      </c>
      <c r="K293" s="29" t="e">
        <f>IF($A293=$C$2,runs!BP288,1/0)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IF($A294=$C$2,runs!BH289,1/0)</f>
        <v>#DIV/0!</v>
      </c>
      <c r="E294" s="29" t="e">
        <f>IF($A294=$C$2,runs!BI289,1/0)</f>
        <v>#DIV/0!</v>
      </c>
      <c r="F294" s="29" t="e">
        <f>IF($A294=$C$2,runs!BL289,1/0)</f>
        <v>#DIV/0!</v>
      </c>
      <c r="G294" s="29" t="e">
        <f>IF($A294=$C$2,runs!BM289,1/0)</f>
        <v>#DIV/0!</v>
      </c>
      <c r="H294" s="29" t="e">
        <f>IF($A294=$C$2,runs!BG289/runs!BF289,1/0)</f>
        <v>#DIV/0!</v>
      </c>
      <c r="I294" s="29" t="e">
        <f>IF($A294=$C$2,runs!BH289/runs!V289,1/0)</f>
        <v>#DIV/0!</v>
      </c>
      <c r="J294" s="29" t="e">
        <f>IF($A294=$C$2,runs!BI289/runs!V289,1/0)</f>
        <v>#DIV/0!</v>
      </c>
      <c r="K294" s="29" t="e">
        <f>IF($A294=$C$2,runs!BP289,1/0)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IF($A295=$C$2,runs!BH290,1/0)</f>
        <v>#DIV/0!</v>
      </c>
      <c r="E295" s="29" t="e">
        <f>IF($A295=$C$2,runs!BI290,1/0)</f>
        <v>#DIV/0!</v>
      </c>
      <c r="F295" s="29" t="e">
        <f>IF($A295=$C$2,runs!BL290,1/0)</f>
        <v>#DIV/0!</v>
      </c>
      <c r="G295" s="29" t="e">
        <f>IF($A295=$C$2,runs!BM290,1/0)</f>
        <v>#DIV/0!</v>
      </c>
      <c r="H295" s="29" t="e">
        <f>IF($A295=$C$2,runs!BG290/runs!BF290,1/0)</f>
        <v>#DIV/0!</v>
      </c>
      <c r="I295" s="29" t="e">
        <f>IF($A295=$C$2,runs!BH290/runs!V290,1/0)</f>
        <v>#DIV/0!</v>
      </c>
      <c r="J295" s="29" t="e">
        <f>IF($A295=$C$2,runs!BI290/runs!V290,1/0)</f>
        <v>#DIV/0!</v>
      </c>
      <c r="K295" s="29" t="e">
        <f>IF($A295=$C$2,runs!BP290,1/0)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IF($A296=$C$2,runs!BH291,1/0)</f>
        <v>#DIV/0!</v>
      </c>
      <c r="E296" s="29" t="e">
        <f>IF($A296=$C$2,runs!BI291,1/0)</f>
        <v>#DIV/0!</v>
      </c>
      <c r="F296" s="29" t="e">
        <f>IF($A296=$C$2,runs!BL291,1/0)</f>
        <v>#DIV/0!</v>
      </c>
      <c r="G296" s="29" t="e">
        <f>IF($A296=$C$2,runs!BM291,1/0)</f>
        <v>#DIV/0!</v>
      </c>
      <c r="H296" s="29" t="e">
        <f>IF($A296=$C$2,runs!BG291/runs!BF291,1/0)</f>
        <v>#DIV/0!</v>
      </c>
      <c r="I296" s="29" t="e">
        <f>IF($A296=$C$2,runs!BH291/runs!V291,1/0)</f>
        <v>#DIV/0!</v>
      </c>
      <c r="J296" s="29" t="e">
        <f>IF($A296=$C$2,runs!BI291/runs!V291,1/0)</f>
        <v>#DIV/0!</v>
      </c>
      <c r="K296" s="29" t="e">
        <f>IF($A296=$C$2,runs!BP291,1/0)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IF($A297=$C$2,runs!BH292,1/0)</f>
        <v>#DIV/0!</v>
      </c>
      <c r="E297" s="29" t="e">
        <f>IF($A297=$C$2,runs!BI292,1/0)</f>
        <v>#DIV/0!</v>
      </c>
      <c r="F297" s="29" t="e">
        <f>IF($A297=$C$2,runs!BL292,1/0)</f>
        <v>#DIV/0!</v>
      </c>
      <c r="G297" s="29" t="e">
        <f>IF($A297=$C$2,runs!BM292,1/0)</f>
        <v>#DIV/0!</v>
      </c>
      <c r="H297" s="29" t="e">
        <f>IF($A297=$C$2,runs!BG292/runs!BF292,1/0)</f>
        <v>#DIV/0!</v>
      </c>
      <c r="I297" s="29" t="e">
        <f>IF($A297=$C$2,runs!BH292/runs!V292,1/0)</f>
        <v>#DIV/0!</v>
      </c>
      <c r="J297" s="29" t="e">
        <f>IF($A297=$C$2,runs!BI292/runs!V292,1/0)</f>
        <v>#DIV/0!</v>
      </c>
      <c r="K297" s="29" t="e">
        <f>IF($A297=$C$2,runs!BP292,1/0)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IF($A298=$C$2,runs!BH293,1/0)</f>
        <v>#DIV/0!</v>
      </c>
      <c r="E298" s="29" t="e">
        <f>IF($A298=$C$2,runs!BI293,1/0)</f>
        <v>#DIV/0!</v>
      </c>
      <c r="F298" s="29" t="e">
        <f>IF($A298=$C$2,runs!BL293,1/0)</f>
        <v>#DIV/0!</v>
      </c>
      <c r="G298" s="29" t="e">
        <f>IF($A298=$C$2,runs!BM293,1/0)</f>
        <v>#DIV/0!</v>
      </c>
      <c r="H298" s="29" t="e">
        <f>IF($A298=$C$2,runs!BG293/runs!BF293,1/0)</f>
        <v>#DIV/0!</v>
      </c>
      <c r="I298" s="29" t="e">
        <f>IF($A298=$C$2,runs!BH293/runs!V293,1/0)</f>
        <v>#DIV/0!</v>
      </c>
      <c r="J298" s="29" t="e">
        <f>IF($A298=$C$2,runs!BI293/runs!V293,1/0)</f>
        <v>#DIV/0!</v>
      </c>
      <c r="K298" s="29" t="e">
        <f>IF($A298=$C$2,runs!BP293,1/0)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IF($A299=$C$2,runs!BH294,1/0)</f>
        <v>#DIV/0!</v>
      </c>
      <c r="E299" s="29" t="e">
        <f>IF($A299=$C$2,runs!BI294,1/0)</f>
        <v>#DIV/0!</v>
      </c>
      <c r="F299" s="29" t="e">
        <f>IF($A299=$C$2,runs!BL294,1/0)</f>
        <v>#DIV/0!</v>
      </c>
      <c r="G299" s="29" t="e">
        <f>IF($A299=$C$2,runs!BM294,1/0)</f>
        <v>#DIV/0!</v>
      </c>
      <c r="H299" s="29" t="e">
        <f>IF($A299=$C$2,runs!BG294/runs!BF294,1/0)</f>
        <v>#DIV/0!</v>
      </c>
      <c r="I299" s="29" t="e">
        <f>IF($A299=$C$2,runs!BH294/runs!V294,1/0)</f>
        <v>#DIV/0!</v>
      </c>
      <c r="J299" s="29" t="e">
        <f>IF($A299=$C$2,runs!BI294/runs!V294,1/0)</f>
        <v>#DIV/0!</v>
      </c>
      <c r="K299" s="29" t="e">
        <f>IF($A299=$C$2,runs!BP294,1/0)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IF($A300=$C$2,runs!BH295,1/0)</f>
        <v>#DIV/0!</v>
      </c>
      <c r="E300" s="29" t="e">
        <f>IF($A300=$C$2,runs!BI295,1/0)</f>
        <v>#DIV/0!</v>
      </c>
      <c r="F300" s="29" t="e">
        <f>IF($A300=$C$2,runs!BL295,1/0)</f>
        <v>#DIV/0!</v>
      </c>
      <c r="G300" s="29" t="e">
        <f>IF($A300=$C$2,runs!BM295,1/0)</f>
        <v>#DIV/0!</v>
      </c>
      <c r="H300" s="29" t="e">
        <f>IF($A300=$C$2,runs!BG295/runs!BF295,1/0)</f>
        <v>#DIV/0!</v>
      </c>
      <c r="I300" s="29" t="e">
        <f>IF($A300=$C$2,runs!BH295/runs!V295,1/0)</f>
        <v>#DIV/0!</v>
      </c>
      <c r="J300" s="29" t="e">
        <f>IF($A300=$C$2,runs!BI295/runs!V295,1/0)</f>
        <v>#DIV/0!</v>
      </c>
      <c r="K300" s="29" t="e">
        <f>IF($A300=$C$2,runs!BP295,1/0)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IF($A301=$C$2,runs!BH296,1/0)</f>
        <v>#DIV/0!</v>
      </c>
      <c r="E301" s="29" t="e">
        <f>IF($A301=$C$2,runs!BI296,1/0)</f>
        <v>#DIV/0!</v>
      </c>
      <c r="F301" s="29" t="e">
        <f>IF($A301=$C$2,runs!BL296,1/0)</f>
        <v>#DIV/0!</v>
      </c>
      <c r="G301" s="29" t="e">
        <f>IF($A301=$C$2,runs!BM296,1/0)</f>
        <v>#DIV/0!</v>
      </c>
      <c r="H301" s="29" t="e">
        <f>IF($A301=$C$2,runs!BG296/runs!BF296,1/0)</f>
        <v>#DIV/0!</v>
      </c>
      <c r="I301" s="29" t="e">
        <f>IF($A301=$C$2,runs!BH296/runs!V296,1/0)</f>
        <v>#DIV/0!</v>
      </c>
      <c r="J301" s="29" t="e">
        <f>IF($A301=$C$2,runs!BI296/runs!V296,1/0)</f>
        <v>#DIV/0!</v>
      </c>
      <c r="K301" s="29" t="e">
        <f>IF($A301=$C$2,runs!BP296,1/0)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IF($A302=$C$2,runs!BH297,1/0)</f>
        <v>#DIV/0!</v>
      </c>
      <c r="E302" s="29" t="e">
        <f>IF($A302=$C$2,runs!BI297,1/0)</f>
        <v>#DIV/0!</v>
      </c>
      <c r="F302" s="29" t="e">
        <f>IF($A302=$C$2,runs!BL297,1/0)</f>
        <v>#DIV/0!</v>
      </c>
      <c r="G302" s="29" t="e">
        <f>IF($A302=$C$2,runs!BM297,1/0)</f>
        <v>#DIV/0!</v>
      </c>
      <c r="H302" s="29" t="e">
        <f>IF($A302=$C$2,runs!BG297/runs!BF297,1/0)</f>
        <v>#DIV/0!</v>
      </c>
      <c r="I302" s="29" t="e">
        <f>IF($A302=$C$2,runs!BH297/runs!V297,1/0)</f>
        <v>#DIV/0!</v>
      </c>
      <c r="J302" s="29" t="e">
        <f>IF($A302=$C$2,runs!BI297/runs!V297,1/0)</f>
        <v>#DIV/0!</v>
      </c>
      <c r="K302" s="29" t="e">
        <f>IF($A302=$C$2,runs!BP297,1/0)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IF($A303=$C$2,runs!BH298,1/0)</f>
        <v>#DIV/0!</v>
      </c>
      <c r="E303" s="29" t="e">
        <f>IF($A303=$C$2,runs!BI298,1/0)</f>
        <v>#DIV/0!</v>
      </c>
      <c r="F303" s="29" t="e">
        <f>IF($A303=$C$2,runs!BL298,1/0)</f>
        <v>#DIV/0!</v>
      </c>
      <c r="G303" s="29" t="e">
        <f>IF($A303=$C$2,runs!BM298,1/0)</f>
        <v>#DIV/0!</v>
      </c>
      <c r="H303" s="29" t="e">
        <f>IF($A303=$C$2,runs!BG298/runs!BF298,1/0)</f>
        <v>#DIV/0!</v>
      </c>
      <c r="I303" s="29" t="e">
        <f>IF($A303=$C$2,runs!BH298/runs!V298,1/0)</f>
        <v>#DIV/0!</v>
      </c>
      <c r="J303" s="29" t="e">
        <f>IF($A303=$C$2,runs!BI298/runs!V298,1/0)</f>
        <v>#DIV/0!</v>
      </c>
      <c r="K303" s="29" t="e">
        <f>IF($A303=$C$2,runs!BP298,1/0)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IF($A304=$C$2,runs!BH299,1/0)</f>
        <v>#DIV/0!</v>
      </c>
      <c r="E304" s="29" t="e">
        <f>IF($A304=$C$2,runs!BI299,1/0)</f>
        <v>#DIV/0!</v>
      </c>
      <c r="F304" s="29" t="e">
        <f>IF($A304=$C$2,runs!BL299,1/0)</f>
        <v>#DIV/0!</v>
      </c>
      <c r="G304" s="29" t="e">
        <f>IF($A304=$C$2,runs!BM299,1/0)</f>
        <v>#DIV/0!</v>
      </c>
      <c r="H304" s="29" t="e">
        <f>IF($A304=$C$2,runs!BG299/runs!BF299,1/0)</f>
        <v>#DIV/0!</v>
      </c>
      <c r="I304" s="29" t="e">
        <f>IF($A304=$C$2,runs!BH299/runs!V299,1/0)</f>
        <v>#DIV/0!</v>
      </c>
      <c r="J304" s="29" t="e">
        <f>IF($A304=$C$2,runs!BI299/runs!V299,1/0)</f>
        <v>#DIV/0!</v>
      </c>
      <c r="K304" s="29" t="e">
        <f>IF($A304=$C$2,runs!BP299,1/0)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IF($A305=$C$2,runs!BH300,1/0)</f>
        <v>#DIV/0!</v>
      </c>
      <c r="E305" s="29" t="e">
        <f>IF($A305=$C$2,runs!BI300,1/0)</f>
        <v>#DIV/0!</v>
      </c>
      <c r="F305" s="29" t="e">
        <f>IF($A305=$C$2,runs!BL300,1/0)</f>
        <v>#DIV/0!</v>
      </c>
      <c r="G305" s="29" t="e">
        <f>IF($A305=$C$2,runs!BM300,1/0)</f>
        <v>#DIV/0!</v>
      </c>
      <c r="H305" s="29" t="e">
        <f>IF($A305=$C$2,runs!BG300/runs!BF300,1/0)</f>
        <v>#DIV/0!</v>
      </c>
      <c r="I305" s="29" t="e">
        <f>IF($A305=$C$2,runs!BH300/runs!V300,1/0)</f>
        <v>#DIV/0!</v>
      </c>
      <c r="J305" s="29" t="e">
        <f>IF($A305=$C$2,runs!BI300/runs!V300,1/0)</f>
        <v>#DIV/0!</v>
      </c>
      <c r="K305" s="29" t="e">
        <f>IF($A305=$C$2,runs!BP300,1/0)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IF($A306=$C$2,runs!BH301,1/0)</f>
        <v>#DIV/0!</v>
      </c>
      <c r="E306" s="29" t="e">
        <f>IF($A306=$C$2,runs!BI301,1/0)</f>
        <v>#DIV/0!</v>
      </c>
      <c r="F306" s="29" t="e">
        <f>IF($A306=$C$2,runs!BL301,1/0)</f>
        <v>#DIV/0!</v>
      </c>
      <c r="G306" s="29" t="e">
        <f>IF($A306=$C$2,runs!BM301,1/0)</f>
        <v>#DIV/0!</v>
      </c>
      <c r="H306" s="29" t="e">
        <f>IF($A306=$C$2,runs!BG301/runs!BF301,1/0)</f>
        <v>#DIV/0!</v>
      </c>
      <c r="I306" s="29" t="e">
        <f>IF($A306=$C$2,runs!BH301/runs!V301,1/0)</f>
        <v>#DIV/0!</v>
      </c>
      <c r="J306" s="29" t="e">
        <f>IF($A306=$C$2,runs!BI301/runs!V301,1/0)</f>
        <v>#DIV/0!</v>
      </c>
      <c r="K306" s="29" t="e">
        <f>IF($A306=$C$2,runs!BP301,1/0)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IF($A307=$C$2,runs!BH302,1/0)</f>
        <v>#DIV/0!</v>
      </c>
      <c r="E307" s="29" t="e">
        <f>IF($A307=$C$2,runs!BI302,1/0)</f>
        <v>#DIV/0!</v>
      </c>
      <c r="F307" s="29" t="e">
        <f>IF($A307=$C$2,runs!BL302,1/0)</f>
        <v>#DIV/0!</v>
      </c>
      <c r="G307" s="29" t="e">
        <f>IF($A307=$C$2,runs!BM302,1/0)</f>
        <v>#DIV/0!</v>
      </c>
      <c r="H307" s="29" t="e">
        <f>IF($A307=$C$2,runs!BG302/runs!BF302,1/0)</f>
        <v>#DIV/0!</v>
      </c>
      <c r="I307" s="29" t="e">
        <f>IF($A307=$C$2,runs!BH302/runs!V302,1/0)</f>
        <v>#DIV/0!</v>
      </c>
      <c r="J307" s="29" t="e">
        <f>IF($A307=$C$2,runs!BI302/runs!V302,1/0)</f>
        <v>#DIV/0!</v>
      </c>
      <c r="K307" s="29" t="e">
        <f>IF($A307=$C$2,runs!BP302,1/0)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IF($A308=$C$2,runs!BH303,1/0)</f>
        <v>#DIV/0!</v>
      </c>
      <c r="E308" s="29" t="e">
        <f>IF($A308=$C$2,runs!BI303,1/0)</f>
        <v>#DIV/0!</v>
      </c>
      <c r="F308" s="29" t="e">
        <f>IF($A308=$C$2,runs!BL303,1/0)</f>
        <v>#DIV/0!</v>
      </c>
      <c r="G308" s="29" t="e">
        <f>IF($A308=$C$2,runs!BM303,1/0)</f>
        <v>#DIV/0!</v>
      </c>
      <c r="H308" s="29" t="e">
        <f>IF($A308=$C$2,runs!BG303/runs!BF303,1/0)</f>
        <v>#DIV/0!</v>
      </c>
      <c r="I308" s="29" t="e">
        <f>IF($A308=$C$2,runs!BH303/runs!V303,1/0)</f>
        <v>#DIV/0!</v>
      </c>
      <c r="J308" s="29" t="e">
        <f>IF($A308=$C$2,runs!BI303/runs!V303,1/0)</f>
        <v>#DIV/0!</v>
      </c>
      <c r="K308" s="29" t="e">
        <f>IF($A308=$C$2,runs!BP303,1/0)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IF($A309=$C$2,runs!BH304,1/0)</f>
        <v>#DIV/0!</v>
      </c>
      <c r="E309" s="29" t="e">
        <f>IF($A309=$C$2,runs!BI304,1/0)</f>
        <v>#DIV/0!</v>
      </c>
      <c r="F309" s="29" t="e">
        <f>IF($A309=$C$2,runs!BL304,1/0)</f>
        <v>#DIV/0!</v>
      </c>
      <c r="G309" s="29" t="e">
        <f>IF($A309=$C$2,runs!BM304,1/0)</f>
        <v>#DIV/0!</v>
      </c>
      <c r="H309" s="29" t="e">
        <f>IF($A309=$C$2,runs!BG304/runs!BF304,1/0)</f>
        <v>#DIV/0!</v>
      </c>
      <c r="I309" s="29" t="e">
        <f>IF($A309=$C$2,runs!BH304/runs!V304,1/0)</f>
        <v>#DIV/0!</v>
      </c>
      <c r="J309" s="29" t="e">
        <f>IF($A309=$C$2,runs!BI304/runs!V304,1/0)</f>
        <v>#DIV/0!</v>
      </c>
      <c r="K309" s="29" t="e">
        <f>IF($A309=$C$2,runs!BP304,1/0)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IF($A310=$C$2,runs!BH305,1/0)</f>
        <v>#DIV/0!</v>
      </c>
      <c r="E310" s="29" t="e">
        <f>IF($A310=$C$2,runs!BI305,1/0)</f>
        <v>#DIV/0!</v>
      </c>
      <c r="F310" s="29" t="e">
        <f>IF($A310=$C$2,runs!BL305,1/0)</f>
        <v>#DIV/0!</v>
      </c>
      <c r="G310" s="29" t="e">
        <f>IF($A310=$C$2,runs!BM305,1/0)</f>
        <v>#DIV/0!</v>
      </c>
      <c r="H310" s="29" t="e">
        <f>IF($A310=$C$2,runs!BG305/runs!BF305,1/0)</f>
        <v>#DIV/0!</v>
      </c>
      <c r="I310" s="29" t="e">
        <f>IF($A310=$C$2,runs!BH305/runs!V305,1/0)</f>
        <v>#DIV/0!</v>
      </c>
      <c r="J310" s="29" t="e">
        <f>IF($A310=$C$2,runs!BI305/runs!V305,1/0)</f>
        <v>#DIV/0!</v>
      </c>
      <c r="K310" s="29" t="e">
        <f>IF($A310=$C$2,runs!BP305,1/0)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IF($A311=$C$2,runs!BH306,1/0)</f>
        <v>#DIV/0!</v>
      </c>
      <c r="E311" s="29" t="e">
        <f>IF($A311=$C$2,runs!BI306,1/0)</f>
        <v>#DIV/0!</v>
      </c>
      <c r="F311" s="29" t="e">
        <f>IF($A311=$C$2,runs!BL306,1/0)</f>
        <v>#DIV/0!</v>
      </c>
      <c r="G311" s="29" t="e">
        <f>IF($A311=$C$2,runs!BM306,1/0)</f>
        <v>#DIV/0!</v>
      </c>
      <c r="H311" s="29" t="e">
        <f>IF($A311=$C$2,runs!BG306/runs!BF306,1/0)</f>
        <v>#DIV/0!</v>
      </c>
      <c r="I311" s="29" t="e">
        <f>IF($A311=$C$2,runs!BH306/runs!V306,1/0)</f>
        <v>#DIV/0!</v>
      </c>
      <c r="J311" s="29" t="e">
        <f>IF($A311=$C$2,runs!BI306/runs!V306,1/0)</f>
        <v>#DIV/0!</v>
      </c>
      <c r="K311" s="29" t="e">
        <f>IF($A311=$C$2,runs!BP306,1/0)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IF($A312=$C$2,runs!BH307,1/0)</f>
        <v>#DIV/0!</v>
      </c>
      <c r="E312" s="29" t="e">
        <f>IF($A312=$C$2,runs!BI307,1/0)</f>
        <v>#DIV/0!</v>
      </c>
      <c r="F312" s="29" t="e">
        <f>IF($A312=$C$2,runs!BL307,1/0)</f>
        <v>#DIV/0!</v>
      </c>
      <c r="G312" s="29" t="e">
        <f>IF($A312=$C$2,runs!BM307,1/0)</f>
        <v>#DIV/0!</v>
      </c>
      <c r="H312" s="29" t="e">
        <f>IF($A312=$C$2,runs!BG307/runs!BF307,1/0)</f>
        <v>#DIV/0!</v>
      </c>
      <c r="I312" s="29" t="e">
        <f>IF($A312=$C$2,runs!BH307/runs!V307,1/0)</f>
        <v>#DIV/0!</v>
      </c>
      <c r="J312" s="29" t="e">
        <f>IF($A312=$C$2,runs!BI307/runs!V307,1/0)</f>
        <v>#DIV/0!</v>
      </c>
      <c r="K312" s="29" t="e">
        <f>IF($A312=$C$2,runs!BP307,1/0)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IF($A313=$C$2,runs!BH308,1/0)</f>
        <v>#DIV/0!</v>
      </c>
      <c r="E313" s="29" t="e">
        <f>IF($A313=$C$2,runs!BI308,1/0)</f>
        <v>#DIV/0!</v>
      </c>
      <c r="F313" s="29" t="e">
        <f>IF($A313=$C$2,runs!BL308,1/0)</f>
        <v>#DIV/0!</v>
      </c>
      <c r="G313" s="29" t="e">
        <f>IF($A313=$C$2,runs!BM308,1/0)</f>
        <v>#DIV/0!</v>
      </c>
      <c r="H313" s="29" t="e">
        <f>IF($A313=$C$2,runs!BG308/runs!BF308,1/0)</f>
        <v>#DIV/0!</v>
      </c>
      <c r="I313" s="29" t="e">
        <f>IF($A313=$C$2,runs!BH308/runs!V308,1/0)</f>
        <v>#DIV/0!</v>
      </c>
      <c r="J313" s="29" t="e">
        <f>IF($A313=$C$2,runs!BI308/runs!V308,1/0)</f>
        <v>#DIV/0!</v>
      </c>
      <c r="K313" s="29" t="e">
        <f>IF($A313=$C$2,runs!BP308,1/0)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IF($A314=$C$2,runs!BH309,1/0)</f>
        <v>#DIV/0!</v>
      </c>
      <c r="E314" s="29" t="e">
        <f>IF($A314=$C$2,runs!BI309,1/0)</f>
        <v>#DIV/0!</v>
      </c>
      <c r="F314" s="29" t="e">
        <f>IF($A314=$C$2,runs!BL309,1/0)</f>
        <v>#DIV/0!</v>
      </c>
      <c r="G314" s="29" t="e">
        <f>IF($A314=$C$2,runs!BM309,1/0)</f>
        <v>#DIV/0!</v>
      </c>
      <c r="H314" s="29" t="e">
        <f>IF($A314=$C$2,runs!BG309/runs!BF309,1/0)</f>
        <v>#DIV/0!</v>
      </c>
      <c r="I314" s="29" t="e">
        <f>IF($A314=$C$2,runs!BH309/runs!V309,1/0)</f>
        <v>#DIV/0!</v>
      </c>
      <c r="J314" s="29" t="e">
        <f>IF($A314=$C$2,runs!BI309/runs!V309,1/0)</f>
        <v>#DIV/0!</v>
      </c>
      <c r="K314" s="29" t="e">
        <f>IF($A314=$C$2,runs!BP309,1/0)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IF($A315=$C$2,runs!BH310,1/0)</f>
        <v>#DIV/0!</v>
      </c>
      <c r="E315" s="29" t="e">
        <f>IF($A315=$C$2,runs!BI310,1/0)</f>
        <v>#DIV/0!</v>
      </c>
      <c r="F315" s="29" t="e">
        <f>IF($A315=$C$2,runs!BL310,1/0)</f>
        <v>#DIV/0!</v>
      </c>
      <c r="G315" s="29" t="e">
        <f>IF($A315=$C$2,runs!BM310,1/0)</f>
        <v>#DIV/0!</v>
      </c>
      <c r="H315" s="29" t="e">
        <f>IF($A315=$C$2,runs!BG310/runs!BF310,1/0)</f>
        <v>#DIV/0!</v>
      </c>
      <c r="I315" s="29" t="e">
        <f>IF($A315=$C$2,runs!BH310/runs!V310,1/0)</f>
        <v>#DIV/0!</v>
      </c>
      <c r="J315" s="29" t="e">
        <f>IF($A315=$C$2,runs!BI310/runs!V310,1/0)</f>
        <v>#DIV/0!</v>
      </c>
      <c r="K315" s="29" t="e">
        <f>IF($A315=$C$2,runs!BP310,1/0)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IF($A316=$C$2,runs!BH311,1/0)</f>
        <v>#DIV/0!</v>
      </c>
      <c r="E316" s="29" t="e">
        <f>IF($A316=$C$2,runs!BI311,1/0)</f>
        <v>#DIV/0!</v>
      </c>
      <c r="F316" s="29" t="e">
        <f>IF($A316=$C$2,runs!BL311,1/0)</f>
        <v>#DIV/0!</v>
      </c>
      <c r="G316" s="29" t="e">
        <f>IF($A316=$C$2,runs!BM311,1/0)</f>
        <v>#DIV/0!</v>
      </c>
      <c r="H316" s="29" t="e">
        <f>IF($A316=$C$2,runs!BG311/runs!BF311,1/0)</f>
        <v>#DIV/0!</v>
      </c>
      <c r="I316" s="29" t="e">
        <f>IF($A316=$C$2,runs!BH311/runs!V311,1/0)</f>
        <v>#DIV/0!</v>
      </c>
      <c r="J316" s="29" t="e">
        <f>IF($A316=$C$2,runs!BI311/runs!V311,1/0)</f>
        <v>#DIV/0!</v>
      </c>
      <c r="K316" s="29" t="e">
        <f>IF($A316=$C$2,runs!BP311,1/0)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IF($A317=$C$2,runs!BH312,1/0)</f>
        <v>#DIV/0!</v>
      </c>
      <c r="E317" s="29" t="e">
        <f>IF($A317=$C$2,runs!BI312,1/0)</f>
        <v>#DIV/0!</v>
      </c>
      <c r="F317" s="29" t="e">
        <f>IF($A317=$C$2,runs!BL312,1/0)</f>
        <v>#DIV/0!</v>
      </c>
      <c r="G317" s="29" t="e">
        <f>IF($A317=$C$2,runs!BM312,1/0)</f>
        <v>#DIV/0!</v>
      </c>
      <c r="H317" s="29" t="e">
        <f>IF($A317=$C$2,runs!BG312/runs!BF312,1/0)</f>
        <v>#DIV/0!</v>
      </c>
      <c r="I317" s="29" t="e">
        <f>IF($A317=$C$2,runs!BH312/runs!V312,1/0)</f>
        <v>#DIV/0!</v>
      </c>
      <c r="J317" s="29" t="e">
        <f>IF($A317=$C$2,runs!BI312/runs!V312,1/0)</f>
        <v>#DIV/0!</v>
      </c>
      <c r="K317" s="29" t="e">
        <f>IF($A317=$C$2,runs!BP312,1/0)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IF($A318=$C$2,runs!BH313,1/0)</f>
        <v>#DIV/0!</v>
      </c>
      <c r="E318" s="29" t="e">
        <f>IF($A318=$C$2,runs!BI313,1/0)</f>
        <v>#DIV/0!</v>
      </c>
      <c r="F318" s="29" t="e">
        <f>IF($A318=$C$2,runs!BL313,1/0)</f>
        <v>#DIV/0!</v>
      </c>
      <c r="G318" s="29" t="e">
        <f>IF($A318=$C$2,runs!BM313,1/0)</f>
        <v>#DIV/0!</v>
      </c>
      <c r="H318" s="29" t="e">
        <f>IF($A318=$C$2,runs!BG313/runs!BF313,1/0)</f>
        <v>#DIV/0!</v>
      </c>
      <c r="I318" s="29" t="e">
        <f>IF($A318=$C$2,runs!BH313/runs!V313,1/0)</f>
        <v>#DIV/0!</v>
      </c>
      <c r="J318" s="29" t="e">
        <f>IF($A318=$C$2,runs!BI313/runs!V313,1/0)</f>
        <v>#DIV/0!</v>
      </c>
      <c r="K318" s="29" t="e">
        <f>IF($A318=$C$2,runs!BP313,1/0)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IF($A319=$C$2,runs!BH314,1/0)</f>
        <v>#DIV/0!</v>
      </c>
      <c r="E319" s="29" t="e">
        <f>IF($A319=$C$2,runs!BI314,1/0)</f>
        <v>#DIV/0!</v>
      </c>
      <c r="F319" s="29" t="e">
        <f>IF($A319=$C$2,runs!BL314,1/0)</f>
        <v>#DIV/0!</v>
      </c>
      <c r="G319" s="29" t="e">
        <f>IF($A319=$C$2,runs!BM314,1/0)</f>
        <v>#DIV/0!</v>
      </c>
      <c r="H319" s="29" t="e">
        <f>IF($A319=$C$2,runs!BG314/runs!BF314,1/0)</f>
        <v>#DIV/0!</v>
      </c>
      <c r="I319" s="29" t="e">
        <f>IF($A319=$C$2,runs!BH314/runs!V314,1/0)</f>
        <v>#DIV/0!</v>
      </c>
      <c r="J319" s="29" t="e">
        <f>IF($A319=$C$2,runs!BI314/runs!V314,1/0)</f>
        <v>#DIV/0!</v>
      </c>
      <c r="K319" s="29" t="e">
        <f>IF($A319=$C$2,runs!BP314,1/0)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IF($A320=$C$2,runs!BH315,1/0)</f>
        <v>#DIV/0!</v>
      </c>
      <c r="E320" s="29" t="e">
        <f>IF($A320=$C$2,runs!BI315,1/0)</f>
        <v>#DIV/0!</v>
      </c>
      <c r="F320" s="29" t="e">
        <f>IF($A320=$C$2,runs!BL315,1/0)</f>
        <v>#DIV/0!</v>
      </c>
      <c r="G320" s="29" t="e">
        <f>IF($A320=$C$2,runs!BM315,1/0)</f>
        <v>#DIV/0!</v>
      </c>
      <c r="H320" s="29" t="e">
        <f>IF($A320=$C$2,runs!BG315/runs!BF315,1/0)</f>
        <v>#DIV/0!</v>
      </c>
      <c r="I320" s="29" t="e">
        <f>IF($A320=$C$2,runs!BH315/runs!V315,1/0)</f>
        <v>#DIV/0!</v>
      </c>
      <c r="J320" s="29" t="e">
        <f>IF($A320=$C$2,runs!BI315/runs!V315,1/0)</f>
        <v>#DIV/0!</v>
      </c>
      <c r="K320" s="29" t="e">
        <f>IF($A320=$C$2,runs!BP315,1/0)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IF($A321=$C$2,runs!BH316,1/0)</f>
        <v>#DIV/0!</v>
      </c>
      <c r="E321" s="29" t="e">
        <f>IF($A321=$C$2,runs!BI316,1/0)</f>
        <v>#DIV/0!</v>
      </c>
      <c r="F321" s="29" t="e">
        <f>IF($A321=$C$2,runs!BL316,1/0)</f>
        <v>#DIV/0!</v>
      </c>
      <c r="G321" s="29" t="e">
        <f>IF($A321=$C$2,runs!BM316,1/0)</f>
        <v>#DIV/0!</v>
      </c>
      <c r="H321" s="29" t="e">
        <f>IF($A321=$C$2,runs!BG316/runs!BF316,1/0)</f>
        <v>#DIV/0!</v>
      </c>
      <c r="I321" s="29" t="e">
        <f>IF($A321=$C$2,runs!BH316/runs!V316,1/0)</f>
        <v>#DIV/0!</v>
      </c>
      <c r="J321" s="29" t="e">
        <f>IF($A321=$C$2,runs!BI316/runs!V316,1/0)</f>
        <v>#DIV/0!</v>
      </c>
      <c r="K321" s="29" t="e">
        <f>IF($A321=$C$2,runs!BP316,1/0)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IF($A322=$C$2,runs!BH317,1/0)</f>
        <v>#DIV/0!</v>
      </c>
      <c r="E322" s="29" t="e">
        <f>IF($A322=$C$2,runs!BI317,1/0)</f>
        <v>#DIV/0!</v>
      </c>
      <c r="F322" s="29" t="e">
        <f>IF($A322=$C$2,runs!BL317,1/0)</f>
        <v>#DIV/0!</v>
      </c>
      <c r="G322" s="29" t="e">
        <f>IF($A322=$C$2,runs!BM317,1/0)</f>
        <v>#DIV/0!</v>
      </c>
      <c r="H322" s="29" t="e">
        <f>IF($A322=$C$2,runs!BG317/runs!BF317,1/0)</f>
        <v>#DIV/0!</v>
      </c>
      <c r="I322" s="29" t="e">
        <f>IF($A322=$C$2,runs!BH317/runs!V317,1/0)</f>
        <v>#DIV/0!</v>
      </c>
      <c r="J322" s="29" t="e">
        <f>IF($A322=$C$2,runs!BI317/runs!V317,1/0)</f>
        <v>#DIV/0!</v>
      </c>
      <c r="K322" s="29" t="e">
        <f>IF($A322=$C$2,runs!BP317,1/0)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IF($A323=$C$2,runs!BH318,1/0)</f>
        <v>#DIV/0!</v>
      </c>
      <c r="E323" s="29" t="e">
        <f>IF($A323=$C$2,runs!BI318,1/0)</f>
        <v>#DIV/0!</v>
      </c>
      <c r="F323" s="29" t="e">
        <f>IF($A323=$C$2,runs!BL318,1/0)</f>
        <v>#DIV/0!</v>
      </c>
      <c r="G323" s="29" t="e">
        <f>IF($A323=$C$2,runs!BM318,1/0)</f>
        <v>#DIV/0!</v>
      </c>
      <c r="H323" s="29" t="e">
        <f>IF($A323=$C$2,runs!BG318/runs!BF318,1/0)</f>
        <v>#DIV/0!</v>
      </c>
      <c r="I323" s="29" t="e">
        <f>IF($A323=$C$2,runs!BH318/runs!V318,1/0)</f>
        <v>#DIV/0!</v>
      </c>
      <c r="J323" s="29" t="e">
        <f>IF($A323=$C$2,runs!BI318/runs!V318,1/0)</f>
        <v>#DIV/0!</v>
      </c>
      <c r="K323" s="29" t="e">
        <f>IF($A323=$C$2,runs!BP318,1/0)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IF($A324=$C$2,runs!BH319,1/0)</f>
        <v>#DIV/0!</v>
      </c>
      <c r="E324" s="29" t="e">
        <f>IF($A324=$C$2,runs!BI319,1/0)</f>
        <v>#DIV/0!</v>
      </c>
      <c r="F324" s="29" t="e">
        <f>IF($A324=$C$2,runs!BL319,1/0)</f>
        <v>#DIV/0!</v>
      </c>
      <c r="G324" s="29" t="e">
        <f>IF($A324=$C$2,runs!BM319,1/0)</f>
        <v>#DIV/0!</v>
      </c>
      <c r="H324" s="29" t="e">
        <f>IF($A324=$C$2,runs!BG319/runs!BF319,1/0)</f>
        <v>#DIV/0!</v>
      </c>
      <c r="I324" s="29" t="e">
        <f>IF($A324=$C$2,runs!BH319/runs!V319,1/0)</f>
        <v>#DIV/0!</v>
      </c>
      <c r="J324" s="29" t="e">
        <f>IF($A324=$C$2,runs!BI319/runs!V319,1/0)</f>
        <v>#DIV/0!</v>
      </c>
      <c r="K324" s="29" t="e">
        <f>IF($A324=$C$2,runs!BP319,1/0)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IF($A325=$C$2,runs!BH320,1/0)</f>
        <v>#DIV/0!</v>
      </c>
      <c r="E325" s="29" t="e">
        <f>IF($A325=$C$2,runs!BI320,1/0)</f>
        <v>#DIV/0!</v>
      </c>
      <c r="F325" s="29" t="e">
        <f>IF($A325=$C$2,runs!BL320,1/0)</f>
        <v>#DIV/0!</v>
      </c>
      <c r="G325" s="29" t="e">
        <f>IF($A325=$C$2,runs!BM320,1/0)</f>
        <v>#DIV/0!</v>
      </c>
      <c r="H325" s="29" t="e">
        <f>IF($A325=$C$2,runs!BG320/runs!BF320,1/0)</f>
        <v>#DIV/0!</v>
      </c>
      <c r="I325" s="29" t="e">
        <f>IF($A325=$C$2,runs!BH320/runs!V320,1/0)</f>
        <v>#DIV/0!</v>
      </c>
      <c r="J325" s="29" t="e">
        <f>IF($A325=$C$2,runs!BI320/runs!V320,1/0)</f>
        <v>#DIV/0!</v>
      </c>
      <c r="K325" s="29" t="e">
        <f>IF($A325=$C$2,runs!BP320,1/0)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IF($A326=$C$2,runs!BH321,1/0)</f>
        <v>#DIV/0!</v>
      </c>
      <c r="E326" s="29" t="e">
        <f>IF($A326=$C$2,runs!BI321,1/0)</f>
        <v>#DIV/0!</v>
      </c>
      <c r="F326" s="29" t="e">
        <f>IF($A326=$C$2,runs!BL321,1/0)</f>
        <v>#DIV/0!</v>
      </c>
      <c r="G326" s="29" t="e">
        <f>IF($A326=$C$2,runs!BM321,1/0)</f>
        <v>#DIV/0!</v>
      </c>
      <c r="H326" s="29" t="e">
        <f>IF($A326=$C$2,runs!BG321/runs!BF321,1/0)</f>
        <v>#DIV/0!</v>
      </c>
      <c r="I326" s="29" t="e">
        <f>IF($A326=$C$2,runs!BH321/runs!V321,1/0)</f>
        <v>#DIV/0!</v>
      </c>
      <c r="J326" s="29" t="e">
        <f>IF($A326=$C$2,runs!BI321/runs!V321,1/0)</f>
        <v>#DIV/0!</v>
      </c>
      <c r="K326" s="29" t="e">
        <f>IF($A326=$C$2,runs!BP321,1/0)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IF($A327=$C$2,runs!BH322,1/0)</f>
        <v>#DIV/0!</v>
      </c>
      <c r="E327" s="29" t="e">
        <f>IF($A327=$C$2,runs!BI322,1/0)</f>
        <v>#DIV/0!</v>
      </c>
      <c r="F327" s="29" t="e">
        <f>IF($A327=$C$2,runs!BL322,1/0)</f>
        <v>#DIV/0!</v>
      </c>
      <c r="G327" s="29" t="e">
        <f>IF($A327=$C$2,runs!BM322,1/0)</f>
        <v>#DIV/0!</v>
      </c>
      <c r="H327" s="29" t="e">
        <f>IF($A327=$C$2,runs!BG322/runs!BF322,1/0)</f>
        <v>#DIV/0!</v>
      </c>
      <c r="I327" s="29" t="e">
        <f>IF($A327=$C$2,runs!BH322/runs!V322,1/0)</f>
        <v>#DIV/0!</v>
      </c>
      <c r="J327" s="29" t="e">
        <f>IF($A327=$C$2,runs!BI322/runs!V322,1/0)</f>
        <v>#DIV/0!</v>
      </c>
      <c r="K327" s="29" t="e">
        <f>IF($A327=$C$2,runs!BP322,1/0)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IF($A328=$C$2,runs!BH323,1/0)</f>
        <v>#DIV/0!</v>
      </c>
      <c r="E328" s="29" t="e">
        <f>IF($A328=$C$2,runs!BI323,1/0)</f>
        <v>#DIV/0!</v>
      </c>
      <c r="F328" s="29" t="e">
        <f>IF($A328=$C$2,runs!BL323,1/0)</f>
        <v>#DIV/0!</v>
      </c>
      <c r="G328" s="29" t="e">
        <f>IF($A328=$C$2,runs!BM323,1/0)</f>
        <v>#DIV/0!</v>
      </c>
      <c r="H328" s="29" t="e">
        <f>IF($A328=$C$2,runs!BG323/runs!BF323,1/0)</f>
        <v>#DIV/0!</v>
      </c>
      <c r="I328" s="29" t="e">
        <f>IF($A328=$C$2,runs!BH323/runs!V323,1/0)</f>
        <v>#DIV/0!</v>
      </c>
      <c r="J328" s="29" t="e">
        <f>IF($A328=$C$2,runs!BI323/runs!V323,1/0)</f>
        <v>#DIV/0!</v>
      </c>
      <c r="K328" s="29" t="e">
        <f>IF($A328=$C$2,runs!BP323,1/0)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IF($A329=$C$2,runs!BH324,1/0)</f>
        <v>#DIV/0!</v>
      </c>
      <c r="E329" s="29" t="e">
        <f>IF($A329=$C$2,runs!BI324,1/0)</f>
        <v>#DIV/0!</v>
      </c>
      <c r="F329" s="29" t="e">
        <f>IF($A329=$C$2,runs!BL324,1/0)</f>
        <v>#DIV/0!</v>
      </c>
      <c r="G329" s="29" t="e">
        <f>IF($A329=$C$2,runs!BM324,1/0)</f>
        <v>#DIV/0!</v>
      </c>
      <c r="H329" s="29" t="e">
        <f>IF($A329=$C$2,runs!BG324/runs!BF324,1/0)</f>
        <v>#DIV/0!</v>
      </c>
      <c r="I329" s="29" t="e">
        <f>IF($A329=$C$2,runs!BH324/runs!V324,1/0)</f>
        <v>#DIV/0!</v>
      </c>
      <c r="J329" s="29" t="e">
        <f>IF($A329=$C$2,runs!BI324/runs!V324,1/0)</f>
        <v>#DIV/0!</v>
      </c>
      <c r="K329" s="29" t="e">
        <f>IF($A329=$C$2,runs!BP324,1/0)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IF($A330=$C$2,runs!BH325,1/0)</f>
        <v>#DIV/0!</v>
      </c>
      <c r="E330" s="29" t="e">
        <f>IF($A330=$C$2,runs!BI325,1/0)</f>
        <v>#DIV/0!</v>
      </c>
      <c r="F330" s="29" t="e">
        <f>IF($A330=$C$2,runs!BL325,1/0)</f>
        <v>#DIV/0!</v>
      </c>
      <c r="G330" s="29" t="e">
        <f>IF($A330=$C$2,runs!BM325,1/0)</f>
        <v>#DIV/0!</v>
      </c>
      <c r="H330" s="29" t="e">
        <f>IF($A330=$C$2,runs!BG325/runs!BF325,1/0)</f>
        <v>#DIV/0!</v>
      </c>
      <c r="I330" s="29" t="e">
        <f>IF($A330=$C$2,runs!BH325/runs!V325,1/0)</f>
        <v>#DIV/0!</v>
      </c>
      <c r="J330" s="29" t="e">
        <f>IF($A330=$C$2,runs!BI325/runs!V325,1/0)</f>
        <v>#DIV/0!</v>
      </c>
      <c r="K330" s="29" t="e">
        <f>IF($A330=$C$2,runs!BP325,1/0)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IF($A331=$C$2,runs!BH326,1/0)</f>
        <v>#DIV/0!</v>
      </c>
      <c r="E331" s="29" t="e">
        <f>IF($A331=$C$2,runs!BI326,1/0)</f>
        <v>#DIV/0!</v>
      </c>
      <c r="F331" s="29" t="e">
        <f>IF($A331=$C$2,runs!BL326,1/0)</f>
        <v>#DIV/0!</v>
      </c>
      <c r="G331" s="29" t="e">
        <f>IF($A331=$C$2,runs!BM326,1/0)</f>
        <v>#DIV/0!</v>
      </c>
      <c r="H331" s="29" t="e">
        <f>IF($A331=$C$2,runs!BG326/runs!BF326,1/0)</f>
        <v>#DIV/0!</v>
      </c>
      <c r="I331" s="29" t="e">
        <f>IF($A331=$C$2,runs!BH326/runs!V326,1/0)</f>
        <v>#DIV/0!</v>
      </c>
      <c r="J331" s="29" t="e">
        <f>IF($A331=$C$2,runs!BI326/runs!V326,1/0)</f>
        <v>#DIV/0!</v>
      </c>
      <c r="K331" s="29" t="e">
        <f>IF($A331=$C$2,runs!BP326,1/0)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IF($A332=$C$2,runs!BH327,1/0)</f>
        <v>#DIV/0!</v>
      </c>
      <c r="E332" s="29" t="e">
        <f>IF($A332=$C$2,runs!BI327,1/0)</f>
        <v>#DIV/0!</v>
      </c>
      <c r="F332" s="29" t="e">
        <f>IF($A332=$C$2,runs!BL327,1/0)</f>
        <v>#DIV/0!</v>
      </c>
      <c r="G332" s="29" t="e">
        <f>IF($A332=$C$2,runs!BM327,1/0)</f>
        <v>#DIV/0!</v>
      </c>
      <c r="H332" s="29" t="e">
        <f>IF($A332=$C$2,runs!BG327/runs!BF327,1/0)</f>
        <v>#DIV/0!</v>
      </c>
      <c r="I332" s="29" t="e">
        <f>IF($A332=$C$2,runs!BH327/runs!V327,1/0)</f>
        <v>#DIV/0!</v>
      </c>
      <c r="J332" s="29" t="e">
        <f>IF($A332=$C$2,runs!BI327/runs!V327,1/0)</f>
        <v>#DIV/0!</v>
      </c>
      <c r="K332" s="29" t="e">
        <f>IF($A332=$C$2,runs!BP327,1/0)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IF($A333=$C$2,runs!BH328,1/0)</f>
        <v>#DIV/0!</v>
      </c>
      <c r="E333" s="29" t="e">
        <f>IF($A333=$C$2,runs!BI328,1/0)</f>
        <v>#DIV/0!</v>
      </c>
      <c r="F333" s="29" t="e">
        <f>IF($A333=$C$2,runs!BL328,1/0)</f>
        <v>#DIV/0!</v>
      </c>
      <c r="G333" s="29" t="e">
        <f>IF($A333=$C$2,runs!BM328,1/0)</f>
        <v>#DIV/0!</v>
      </c>
      <c r="H333" s="29" t="e">
        <f>IF($A333=$C$2,runs!BG328/runs!BF328,1/0)</f>
        <v>#DIV/0!</v>
      </c>
      <c r="I333" s="29" t="e">
        <f>IF($A333=$C$2,runs!BH328/runs!V328,1/0)</f>
        <v>#DIV/0!</v>
      </c>
      <c r="J333" s="29" t="e">
        <f>IF($A333=$C$2,runs!BI328/runs!V328,1/0)</f>
        <v>#DIV/0!</v>
      </c>
      <c r="K333" s="29" t="e">
        <f>IF($A333=$C$2,runs!BP328,1/0)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IF($A334=$C$2,runs!BH329,1/0)</f>
        <v>#DIV/0!</v>
      </c>
      <c r="E334" s="29" t="e">
        <f>IF($A334=$C$2,runs!BI329,1/0)</f>
        <v>#DIV/0!</v>
      </c>
      <c r="F334" s="29" t="e">
        <f>IF($A334=$C$2,runs!BL329,1/0)</f>
        <v>#DIV/0!</v>
      </c>
      <c r="G334" s="29" t="e">
        <f>IF($A334=$C$2,runs!BM329,1/0)</f>
        <v>#DIV/0!</v>
      </c>
      <c r="H334" s="29" t="e">
        <f>IF($A334=$C$2,runs!BG329/runs!BF329,1/0)</f>
        <v>#DIV/0!</v>
      </c>
      <c r="I334" s="29" t="e">
        <f>IF($A334=$C$2,runs!BH329/runs!V329,1/0)</f>
        <v>#DIV/0!</v>
      </c>
      <c r="J334" s="29" t="e">
        <f>IF($A334=$C$2,runs!BI329/runs!V329,1/0)</f>
        <v>#DIV/0!</v>
      </c>
      <c r="K334" s="29" t="e">
        <f>IF($A334=$C$2,runs!BP329,1/0)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IF($A335=$C$2,runs!BH330,1/0)</f>
        <v>#DIV/0!</v>
      </c>
      <c r="E335" s="29" t="e">
        <f>IF($A335=$C$2,runs!BI330,1/0)</f>
        <v>#DIV/0!</v>
      </c>
      <c r="F335" s="29" t="e">
        <f>IF($A335=$C$2,runs!BL330,1/0)</f>
        <v>#DIV/0!</v>
      </c>
      <c r="G335" s="29" t="e">
        <f>IF($A335=$C$2,runs!BM330,1/0)</f>
        <v>#DIV/0!</v>
      </c>
      <c r="H335" s="29" t="e">
        <f>IF($A335=$C$2,runs!BG330/runs!BF330,1/0)</f>
        <v>#DIV/0!</v>
      </c>
      <c r="I335" s="29" t="e">
        <f>IF($A335=$C$2,runs!BH330/runs!V330,1/0)</f>
        <v>#DIV/0!</v>
      </c>
      <c r="J335" s="29" t="e">
        <f>IF($A335=$C$2,runs!BI330/runs!V330,1/0)</f>
        <v>#DIV/0!</v>
      </c>
      <c r="K335" s="29" t="e">
        <f>IF($A335=$C$2,runs!BP330,1/0)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IF($A336=$C$2,runs!BH331,1/0)</f>
        <v>#DIV/0!</v>
      </c>
      <c r="E336" s="29" t="e">
        <f>IF($A336=$C$2,runs!BI331,1/0)</f>
        <v>#DIV/0!</v>
      </c>
      <c r="F336" s="29" t="e">
        <f>IF($A336=$C$2,runs!BL331,1/0)</f>
        <v>#DIV/0!</v>
      </c>
      <c r="G336" s="29" t="e">
        <f>IF($A336=$C$2,runs!BM331,1/0)</f>
        <v>#DIV/0!</v>
      </c>
      <c r="H336" s="29" t="e">
        <f>IF($A336=$C$2,runs!BG331/runs!BF331,1/0)</f>
        <v>#DIV/0!</v>
      </c>
      <c r="I336" s="29" t="e">
        <f>IF($A336=$C$2,runs!BH331/runs!V331,1/0)</f>
        <v>#DIV/0!</v>
      </c>
      <c r="J336" s="29" t="e">
        <f>IF($A336=$C$2,runs!BI331/runs!V331,1/0)</f>
        <v>#DIV/0!</v>
      </c>
      <c r="K336" s="29" t="e">
        <f>IF($A336=$C$2,runs!BP331,1/0)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IF($A337=$C$2,runs!BH332,1/0)</f>
        <v>#DIV/0!</v>
      </c>
      <c r="E337" s="29" t="e">
        <f>IF($A337=$C$2,runs!BI332,1/0)</f>
        <v>#DIV/0!</v>
      </c>
      <c r="F337" s="29" t="e">
        <f>IF($A337=$C$2,runs!BL332,1/0)</f>
        <v>#DIV/0!</v>
      </c>
      <c r="G337" s="29" t="e">
        <f>IF($A337=$C$2,runs!BM332,1/0)</f>
        <v>#DIV/0!</v>
      </c>
      <c r="H337" s="29" t="e">
        <f>IF($A337=$C$2,runs!BG332/runs!BF332,1/0)</f>
        <v>#DIV/0!</v>
      </c>
      <c r="I337" s="29" t="e">
        <f>IF($A337=$C$2,runs!BH332/runs!V332,1/0)</f>
        <v>#DIV/0!</v>
      </c>
      <c r="J337" s="29" t="e">
        <f>IF($A337=$C$2,runs!BI332/runs!V332,1/0)</f>
        <v>#DIV/0!</v>
      </c>
      <c r="K337" s="29" t="e">
        <f>IF($A337=$C$2,runs!BP332,1/0)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IF($A338=$C$2,runs!BH333,1/0)</f>
        <v>#DIV/0!</v>
      </c>
      <c r="E338" s="29" t="e">
        <f>IF($A338=$C$2,runs!BI333,1/0)</f>
        <v>#DIV/0!</v>
      </c>
      <c r="F338" s="29" t="e">
        <f>IF($A338=$C$2,runs!BL333,1/0)</f>
        <v>#DIV/0!</v>
      </c>
      <c r="G338" s="29" t="e">
        <f>IF($A338=$C$2,runs!BM333,1/0)</f>
        <v>#DIV/0!</v>
      </c>
      <c r="H338" s="29" t="e">
        <f>IF($A338=$C$2,runs!BG333/runs!BF333,1/0)</f>
        <v>#DIV/0!</v>
      </c>
      <c r="I338" s="29" t="e">
        <f>IF($A338=$C$2,runs!BH333/runs!V333,1/0)</f>
        <v>#DIV/0!</v>
      </c>
      <c r="J338" s="29" t="e">
        <f>IF($A338=$C$2,runs!BI333/runs!V333,1/0)</f>
        <v>#DIV/0!</v>
      </c>
      <c r="K338" s="29" t="e">
        <f>IF($A338=$C$2,runs!BP333,1/0)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IF($A339=$C$2,runs!BH334,1/0)</f>
        <v>#DIV/0!</v>
      </c>
      <c r="E339" s="29" t="e">
        <f>IF($A339=$C$2,runs!BI334,1/0)</f>
        <v>#DIV/0!</v>
      </c>
      <c r="F339" s="29" t="e">
        <f>IF($A339=$C$2,runs!BL334,1/0)</f>
        <v>#DIV/0!</v>
      </c>
      <c r="G339" s="29" t="e">
        <f>IF($A339=$C$2,runs!BM334,1/0)</f>
        <v>#DIV/0!</v>
      </c>
      <c r="H339" s="29" t="e">
        <f>IF($A339=$C$2,runs!BG334/runs!BF334,1/0)</f>
        <v>#DIV/0!</v>
      </c>
      <c r="I339" s="29" t="e">
        <f>IF($A339=$C$2,runs!BH334/runs!V334,1/0)</f>
        <v>#DIV/0!</v>
      </c>
      <c r="J339" s="29" t="e">
        <f>IF($A339=$C$2,runs!BI334/runs!V334,1/0)</f>
        <v>#DIV/0!</v>
      </c>
      <c r="K339" s="29" t="e">
        <f>IF($A339=$C$2,runs!BP334,1/0)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IF($A340=$C$2,runs!BH335,1/0)</f>
        <v>#DIV/0!</v>
      </c>
      <c r="E340" s="29" t="e">
        <f>IF($A340=$C$2,runs!BI335,1/0)</f>
        <v>#DIV/0!</v>
      </c>
      <c r="F340" s="29" t="e">
        <f>IF($A340=$C$2,runs!BL335,1/0)</f>
        <v>#DIV/0!</v>
      </c>
      <c r="G340" s="29" t="e">
        <f>IF($A340=$C$2,runs!BM335,1/0)</f>
        <v>#DIV/0!</v>
      </c>
      <c r="H340" s="29" t="e">
        <f>IF($A340=$C$2,runs!BG335/runs!BF335,1/0)</f>
        <v>#DIV/0!</v>
      </c>
      <c r="I340" s="29" t="e">
        <f>IF($A340=$C$2,runs!BH335/runs!V335,1/0)</f>
        <v>#DIV/0!</v>
      </c>
      <c r="J340" s="29" t="e">
        <f>IF($A340=$C$2,runs!BI335/runs!V335,1/0)</f>
        <v>#DIV/0!</v>
      </c>
      <c r="K340" s="29" t="e">
        <f>IF($A340=$C$2,runs!BP335,1/0)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IF($A341=$C$2,runs!BH336,1/0)</f>
        <v>#DIV/0!</v>
      </c>
      <c r="E341" s="29" t="e">
        <f>IF($A341=$C$2,runs!BI336,1/0)</f>
        <v>#DIV/0!</v>
      </c>
      <c r="F341" s="29" t="e">
        <f>IF($A341=$C$2,runs!BL336,1/0)</f>
        <v>#DIV/0!</v>
      </c>
      <c r="G341" s="29" t="e">
        <f>IF($A341=$C$2,runs!BM336,1/0)</f>
        <v>#DIV/0!</v>
      </c>
      <c r="H341" s="29" t="e">
        <f>IF($A341=$C$2,runs!BG336/runs!BF336,1/0)</f>
        <v>#DIV/0!</v>
      </c>
      <c r="I341" s="29" t="e">
        <f>IF($A341=$C$2,runs!BH336/runs!V336,1/0)</f>
        <v>#DIV/0!</v>
      </c>
      <c r="J341" s="29" t="e">
        <f>IF($A341=$C$2,runs!BI336/runs!V336,1/0)</f>
        <v>#DIV/0!</v>
      </c>
      <c r="K341" s="29" t="e">
        <f>IF($A341=$C$2,runs!BP336,1/0)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IF($A342=$C$2,runs!BH337,1/0)</f>
        <v>#DIV/0!</v>
      </c>
      <c r="E342" s="29" t="e">
        <f>IF($A342=$C$2,runs!BI337,1/0)</f>
        <v>#DIV/0!</v>
      </c>
      <c r="F342" s="29" t="e">
        <f>IF($A342=$C$2,runs!BL337,1/0)</f>
        <v>#DIV/0!</v>
      </c>
      <c r="G342" s="29" t="e">
        <f>IF($A342=$C$2,runs!BM337,1/0)</f>
        <v>#DIV/0!</v>
      </c>
      <c r="H342" s="29" t="e">
        <f>IF($A342=$C$2,runs!BG337/runs!BF337,1/0)</f>
        <v>#DIV/0!</v>
      </c>
      <c r="I342" s="29" t="e">
        <f>IF($A342=$C$2,runs!BH337/runs!V337,1/0)</f>
        <v>#DIV/0!</v>
      </c>
      <c r="J342" s="29" t="e">
        <f>IF($A342=$C$2,runs!BI337/runs!V337,1/0)</f>
        <v>#DIV/0!</v>
      </c>
      <c r="K342" s="29" t="e">
        <f>IF($A342=$C$2,runs!BP337,1/0)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IF($A343=$C$2,runs!BH338,1/0)</f>
        <v>#DIV/0!</v>
      </c>
      <c r="E343" s="29" t="e">
        <f>IF($A343=$C$2,runs!BI338,1/0)</f>
        <v>#DIV/0!</v>
      </c>
      <c r="F343" s="29" t="e">
        <f>IF($A343=$C$2,runs!BL338,1/0)</f>
        <v>#DIV/0!</v>
      </c>
      <c r="G343" s="29" t="e">
        <f>IF($A343=$C$2,runs!BM338,1/0)</f>
        <v>#DIV/0!</v>
      </c>
      <c r="H343" s="29" t="e">
        <f>IF($A343=$C$2,runs!BG338/runs!BF338,1/0)</f>
        <v>#DIV/0!</v>
      </c>
      <c r="I343" s="29" t="e">
        <f>IF($A343=$C$2,runs!BH338/runs!V338,1/0)</f>
        <v>#DIV/0!</v>
      </c>
      <c r="J343" s="29" t="e">
        <f>IF($A343=$C$2,runs!BI338/runs!V338,1/0)</f>
        <v>#DIV/0!</v>
      </c>
      <c r="K343" s="29" t="e">
        <f>IF($A343=$C$2,runs!BP338,1/0)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IF($A344=$C$2,runs!BH339,1/0)</f>
        <v>#DIV/0!</v>
      </c>
      <c r="E344" s="29" t="e">
        <f>IF($A344=$C$2,runs!BI339,1/0)</f>
        <v>#DIV/0!</v>
      </c>
      <c r="F344" s="29" t="e">
        <f>IF($A344=$C$2,runs!BL339,1/0)</f>
        <v>#DIV/0!</v>
      </c>
      <c r="G344" s="29" t="e">
        <f>IF($A344=$C$2,runs!BM339,1/0)</f>
        <v>#DIV/0!</v>
      </c>
      <c r="H344" s="29" t="e">
        <f>IF($A344=$C$2,runs!BG339/runs!BF339,1/0)</f>
        <v>#DIV/0!</v>
      </c>
      <c r="I344" s="29" t="e">
        <f>IF($A344=$C$2,runs!BH339/runs!V339,1/0)</f>
        <v>#DIV/0!</v>
      </c>
      <c r="J344" s="29" t="e">
        <f>IF($A344=$C$2,runs!BI339/runs!V339,1/0)</f>
        <v>#DIV/0!</v>
      </c>
      <c r="K344" s="29" t="e">
        <f>IF($A344=$C$2,runs!BP339,1/0)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IF($A345=$C$2,runs!BH340,1/0)</f>
        <v>#DIV/0!</v>
      </c>
      <c r="E345" s="29" t="e">
        <f>IF($A345=$C$2,runs!BI340,1/0)</f>
        <v>#DIV/0!</v>
      </c>
      <c r="F345" s="29" t="e">
        <f>IF($A345=$C$2,runs!BL340,1/0)</f>
        <v>#DIV/0!</v>
      </c>
      <c r="G345" s="29" t="e">
        <f>IF($A345=$C$2,runs!BM340,1/0)</f>
        <v>#DIV/0!</v>
      </c>
      <c r="H345" s="29" t="e">
        <f>IF($A345=$C$2,runs!BG340/runs!BF340,1/0)</f>
        <v>#DIV/0!</v>
      </c>
      <c r="I345" s="29" t="e">
        <f>IF($A345=$C$2,runs!BH340/runs!V340,1/0)</f>
        <v>#DIV/0!</v>
      </c>
      <c r="J345" s="29" t="e">
        <f>IF($A345=$C$2,runs!BI340/runs!V340,1/0)</f>
        <v>#DIV/0!</v>
      </c>
      <c r="K345" s="29" t="e">
        <f>IF($A345=$C$2,runs!BP340,1/0)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IF($A346=$C$2,runs!BH341,1/0)</f>
        <v>#DIV/0!</v>
      </c>
      <c r="E346" s="29" t="e">
        <f>IF($A346=$C$2,runs!BI341,1/0)</f>
        <v>#DIV/0!</v>
      </c>
      <c r="F346" s="29" t="e">
        <f>IF($A346=$C$2,runs!BL341,1/0)</f>
        <v>#DIV/0!</v>
      </c>
      <c r="G346" s="29" t="e">
        <f>IF($A346=$C$2,runs!BM341,1/0)</f>
        <v>#DIV/0!</v>
      </c>
      <c r="H346" s="29" t="e">
        <f>IF($A346=$C$2,runs!BG341/runs!BF341,1/0)</f>
        <v>#DIV/0!</v>
      </c>
      <c r="I346" s="29" t="e">
        <f>IF($A346=$C$2,runs!BH341/runs!V341,1/0)</f>
        <v>#DIV/0!</v>
      </c>
      <c r="J346" s="29" t="e">
        <f>IF($A346=$C$2,runs!BI341/runs!V341,1/0)</f>
        <v>#DIV/0!</v>
      </c>
      <c r="K346" s="29" t="e">
        <f>IF($A346=$C$2,runs!BP341,1/0)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IF($A347=$C$2,runs!BH342,1/0)</f>
        <v>#DIV/0!</v>
      </c>
      <c r="E347" s="29" t="e">
        <f>IF($A347=$C$2,runs!BI342,1/0)</f>
        <v>#DIV/0!</v>
      </c>
      <c r="F347" s="29" t="e">
        <f>IF($A347=$C$2,runs!BL342,1/0)</f>
        <v>#DIV/0!</v>
      </c>
      <c r="G347" s="29" t="e">
        <f>IF($A347=$C$2,runs!BM342,1/0)</f>
        <v>#DIV/0!</v>
      </c>
      <c r="H347" s="29" t="e">
        <f>IF($A347=$C$2,runs!BG342/runs!BF342,1/0)</f>
        <v>#DIV/0!</v>
      </c>
      <c r="I347" s="29" t="e">
        <f>IF($A347=$C$2,runs!BH342/runs!V342,1/0)</f>
        <v>#DIV/0!</v>
      </c>
      <c r="J347" s="29" t="e">
        <f>IF($A347=$C$2,runs!BI342/runs!V342,1/0)</f>
        <v>#DIV/0!</v>
      </c>
      <c r="K347" s="29" t="e">
        <f>IF($A347=$C$2,runs!BP342,1/0)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IF($A348=$C$2,runs!BH343,1/0)</f>
        <v>#DIV/0!</v>
      </c>
      <c r="E348" s="29" t="e">
        <f>IF($A348=$C$2,runs!BI343,1/0)</f>
        <v>#DIV/0!</v>
      </c>
      <c r="F348" s="29" t="e">
        <f>IF($A348=$C$2,runs!BL343,1/0)</f>
        <v>#DIV/0!</v>
      </c>
      <c r="G348" s="29" t="e">
        <f>IF($A348=$C$2,runs!BM343,1/0)</f>
        <v>#DIV/0!</v>
      </c>
      <c r="H348" s="29" t="e">
        <f>IF($A348=$C$2,runs!BG343/runs!BF343,1/0)</f>
        <v>#DIV/0!</v>
      </c>
      <c r="I348" s="29" t="e">
        <f>IF($A348=$C$2,runs!BH343/runs!V343,1/0)</f>
        <v>#DIV/0!</v>
      </c>
      <c r="J348" s="29" t="e">
        <f>IF($A348=$C$2,runs!BI343/runs!V343,1/0)</f>
        <v>#DIV/0!</v>
      </c>
      <c r="K348" s="29" t="e">
        <f>IF($A348=$C$2,runs!BP343,1/0)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IF($A349=$C$2,runs!BH344,1/0)</f>
        <v>#DIV/0!</v>
      </c>
      <c r="E349" s="29" t="e">
        <f>IF($A349=$C$2,runs!BI344,1/0)</f>
        <v>#DIV/0!</v>
      </c>
      <c r="F349" s="29" t="e">
        <f>IF($A349=$C$2,runs!BL344,1/0)</f>
        <v>#DIV/0!</v>
      </c>
      <c r="G349" s="29" t="e">
        <f>IF($A349=$C$2,runs!BM344,1/0)</f>
        <v>#DIV/0!</v>
      </c>
      <c r="H349" s="29" t="e">
        <f>IF($A349=$C$2,runs!BG344/runs!BF344,1/0)</f>
        <v>#DIV/0!</v>
      </c>
      <c r="I349" s="29" t="e">
        <f>IF($A349=$C$2,runs!BH344/runs!V344,1/0)</f>
        <v>#DIV/0!</v>
      </c>
      <c r="J349" s="29" t="e">
        <f>IF($A349=$C$2,runs!BI344/runs!V344,1/0)</f>
        <v>#DIV/0!</v>
      </c>
      <c r="K349" s="29" t="e">
        <f>IF($A349=$C$2,runs!BP344,1/0)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IF($A350=$C$2,runs!BH345,1/0)</f>
        <v>#DIV/0!</v>
      </c>
      <c r="E350" s="29" t="e">
        <f>IF($A350=$C$2,runs!BI345,1/0)</f>
        <v>#DIV/0!</v>
      </c>
      <c r="F350" s="29" t="e">
        <f>IF($A350=$C$2,runs!BL345,1/0)</f>
        <v>#DIV/0!</v>
      </c>
      <c r="G350" s="29" t="e">
        <f>IF($A350=$C$2,runs!BM345,1/0)</f>
        <v>#DIV/0!</v>
      </c>
      <c r="H350" s="29" t="e">
        <f>IF($A350=$C$2,runs!BG345/runs!BF345,1/0)</f>
        <v>#DIV/0!</v>
      </c>
      <c r="I350" s="29" t="e">
        <f>IF($A350=$C$2,runs!BH345/runs!V345,1/0)</f>
        <v>#DIV/0!</v>
      </c>
      <c r="J350" s="29" t="e">
        <f>IF($A350=$C$2,runs!BI345/runs!V345,1/0)</f>
        <v>#DIV/0!</v>
      </c>
      <c r="K350" s="29" t="e">
        <f>IF($A350=$C$2,runs!BP345,1/0)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IF($A351=$C$2,runs!BH346,1/0)</f>
        <v>#DIV/0!</v>
      </c>
      <c r="E351" s="29" t="e">
        <f>IF($A351=$C$2,runs!BI346,1/0)</f>
        <v>#DIV/0!</v>
      </c>
      <c r="F351" s="29" t="e">
        <f>IF($A351=$C$2,runs!BL346,1/0)</f>
        <v>#DIV/0!</v>
      </c>
      <c r="G351" s="29" t="e">
        <f>IF($A351=$C$2,runs!BM346,1/0)</f>
        <v>#DIV/0!</v>
      </c>
      <c r="H351" s="29" t="e">
        <f>IF($A351=$C$2,runs!BG346/runs!BF346,1/0)</f>
        <v>#DIV/0!</v>
      </c>
      <c r="I351" s="29" t="e">
        <f>IF($A351=$C$2,runs!BH346/runs!V346,1/0)</f>
        <v>#DIV/0!</v>
      </c>
      <c r="J351" s="29" t="e">
        <f>IF($A351=$C$2,runs!BI346/runs!V346,1/0)</f>
        <v>#DIV/0!</v>
      </c>
      <c r="K351" s="29" t="e">
        <f>IF($A351=$C$2,runs!BP346,1/0)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IF($A352=$C$2,runs!BH347,1/0)</f>
        <v>#DIV/0!</v>
      </c>
      <c r="E352" s="29" t="e">
        <f>IF($A352=$C$2,runs!BI347,1/0)</f>
        <v>#DIV/0!</v>
      </c>
      <c r="F352" s="29" t="e">
        <f>IF($A352=$C$2,runs!BL347,1/0)</f>
        <v>#DIV/0!</v>
      </c>
      <c r="G352" s="29" t="e">
        <f>IF($A352=$C$2,runs!BM347,1/0)</f>
        <v>#DIV/0!</v>
      </c>
      <c r="H352" s="29" t="e">
        <f>IF($A352=$C$2,runs!BG347/runs!BF347,1/0)</f>
        <v>#DIV/0!</v>
      </c>
      <c r="I352" s="29" t="e">
        <f>IF($A352=$C$2,runs!BH347/runs!V347,1/0)</f>
        <v>#DIV/0!</v>
      </c>
      <c r="J352" s="29" t="e">
        <f>IF($A352=$C$2,runs!BI347/runs!V347,1/0)</f>
        <v>#DIV/0!</v>
      </c>
      <c r="K352" s="29" t="e">
        <f>IF($A352=$C$2,runs!BP347,1/0)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IF($A353=$C$2,runs!BH348,1/0)</f>
        <v>#DIV/0!</v>
      </c>
      <c r="E353" s="29" t="e">
        <f>IF($A353=$C$2,runs!BI348,1/0)</f>
        <v>#DIV/0!</v>
      </c>
      <c r="F353" s="29" t="e">
        <f>IF($A353=$C$2,runs!BL348,1/0)</f>
        <v>#DIV/0!</v>
      </c>
      <c r="G353" s="29" t="e">
        <f>IF($A353=$C$2,runs!BM348,1/0)</f>
        <v>#DIV/0!</v>
      </c>
      <c r="H353" s="29" t="e">
        <f>IF($A353=$C$2,runs!BG348/runs!BF348,1/0)</f>
        <v>#DIV/0!</v>
      </c>
      <c r="I353" s="29" t="e">
        <f>IF($A353=$C$2,runs!BH348/runs!V348,1/0)</f>
        <v>#DIV/0!</v>
      </c>
      <c r="J353" s="29" t="e">
        <f>IF($A353=$C$2,runs!BI348/runs!V348,1/0)</f>
        <v>#DIV/0!</v>
      </c>
      <c r="K353" s="29" t="e">
        <f>IF($A353=$C$2,runs!BP348,1/0)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IF($A354=$C$2,runs!BH349,1/0)</f>
        <v>#DIV/0!</v>
      </c>
      <c r="E354" s="29" t="e">
        <f>IF($A354=$C$2,runs!BI349,1/0)</f>
        <v>#DIV/0!</v>
      </c>
      <c r="F354" s="29" t="e">
        <f>IF($A354=$C$2,runs!BL349,1/0)</f>
        <v>#DIV/0!</v>
      </c>
      <c r="G354" s="29" t="e">
        <f>IF($A354=$C$2,runs!BM349,1/0)</f>
        <v>#DIV/0!</v>
      </c>
      <c r="H354" s="29" t="e">
        <f>IF($A354=$C$2,runs!BG349/runs!BF349,1/0)</f>
        <v>#DIV/0!</v>
      </c>
      <c r="I354" s="29" t="e">
        <f>IF($A354=$C$2,runs!BH349/runs!V349,1/0)</f>
        <v>#DIV/0!</v>
      </c>
      <c r="J354" s="29" t="e">
        <f>IF($A354=$C$2,runs!BI349/runs!V349,1/0)</f>
        <v>#DIV/0!</v>
      </c>
      <c r="K354" s="29" t="e">
        <f>IF($A354=$C$2,runs!BP349,1/0)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IF($A355=$C$2,runs!BH350,1/0)</f>
        <v>#DIV/0!</v>
      </c>
      <c r="E355" s="29" t="e">
        <f>IF($A355=$C$2,runs!BI350,1/0)</f>
        <v>#DIV/0!</v>
      </c>
      <c r="F355" s="29" t="e">
        <f>IF($A355=$C$2,runs!BL350,1/0)</f>
        <v>#DIV/0!</v>
      </c>
      <c r="G355" s="29" t="e">
        <f>IF($A355=$C$2,runs!BM350,1/0)</f>
        <v>#DIV/0!</v>
      </c>
      <c r="H355" s="29" t="e">
        <f>IF($A355=$C$2,runs!BG350/runs!BF350,1/0)</f>
        <v>#DIV/0!</v>
      </c>
      <c r="I355" s="29" t="e">
        <f>IF($A355=$C$2,runs!BH350/runs!V350,1/0)</f>
        <v>#DIV/0!</v>
      </c>
      <c r="J355" s="29" t="e">
        <f>IF($A355=$C$2,runs!BI350/runs!V350,1/0)</f>
        <v>#DIV/0!</v>
      </c>
      <c r="K355" s="29" t="e">
        <f>IF($A355=$C$2,runs!BP350,1/0)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IF($A356=$C$2,runs!BH351,1/0)</f>
        <v>#DIV/0!</v>
      </c>
      <c r="E356" s="29" t="e">
        <f>IF($A356=$C$2,runs!BI351,1/0)</f>
        <v>#DIV/0!</v>
      </c>
      <c r="F356" s="29" t="e">
        <f>IF($A356=$C$2,runs!BL351,1/0)</f>
        <v>#DIV/0!</v>
      </c>
      <c r="G356" s="29" t="e">
        <f>IF($A356=$C$2,runs!BM351,1/0)</f>
        <v>#DIV/0!</v>
      </c>
      <c r="H356" s="29" t="e">
        <f>IF($A356=$C$2,runs!BG351/runs!BF351,1/0)</f>
        <v>#DIV/0!</v>
      </c>
      <c r="I356" s="29" t="e">
        <f>IF($A356=$C$2,runs!BH351/runs!V351,1/0)</f>
        <v>#DIV/0!</v>
      </c>
      <c r="J356" s="29" t="e">
        <f>IF($A356=$C$2,runs!BI351/runs!V351,1/0)</f>
        <v>#DIV/0!</v>
      </c>
      <c r="K356" s="29" t="e">
        <f>IF($A356=$C$2,runs!BP351,1/0)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IF($A357=$C$2,runs!BH352,1/0)</f>
        <v>#DIV/0!</v>
      </c>
      <c r="E357" s="29" t="e">
        <f>IF($A357=$C$2,runs!BI352,1/0)</f>
        <v>#DIV/0!</v>
      </c>
      <c r="F357" s="29" t="e">
        <f>IF($A357=$C$2,runs!BL352,1/0)</f>
        <v>#DIV/0!</v>
      </c>
      <c r="G357" s="29" t="e">
        <f>IF($A357=$C$2,runs!BM352,1/0)</f>
        <v>#DIV/0!</v>
      </c>
      <c r="H357" s="29" t="e">
        <f>IF($A357=$C$2,runs!BG352/runs!BF352,1/0)</f>
        <v>#DIV/0!</v>
      </c>
      <c r="I357" s="29" t="e">
        <f>IF($A357=$C$2,runs!BH352/runs!V352,1/0)</f>
        <v>#DIV/0!</v>
      </c>
      <c r="J357" s="29" t="e">
        <f>IF($A357=$C$2,runs!BI352/runs!V352,1/0)</f>
        <v>#DIV/0!</v>
      </c>
      <c r="K357" s="29" t="e">
        <f>IF($A357=$C$2,runs!BP352,1/0)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IF($A358=$C$2,runs!BH353,1/0)</f>
        <v>#DIV/0!</v>
      </c>
      <c r="E358" s="29" t="e">
        <f>IF($A358=$C$2,runs!BI353,1/0)</f>
        <v>#DIV/0!</v>
      </c>
      <c r="F358" s="29" t="e">
        <f>IF($A358=$C$2,runs!BL353,1/0)</f>
        <v>#DIV/0!</v>
      </c>
      <c r="G358" s="29" t="e">
        <f>IF($A358=$C$2,runs!BM353,1/0)</f>
        <v>#DIV/0!</v>
      </c>
      <c r="H358" s="29" t="e">
        <f>IF($A358=$C$2,runs!BG353/runs!BF353,1/0)</f>
        <v>#DIV/0!</v>
      </c>
      <c r="I358" s="29" t="e">
        <f>IF($A358=$C$2,runs!BH353/runs!V353,1/0)</f>
        <v>#DIV/0!</v>
      </c>
      <c r="J358" s="29" t="e">
        <f>IF($A358=$C$2,runs!BI353/runs!V353,1/0)</f>
        <v>#DIV/0!</v>
      </c>
      <c r="K358" s="29" t="e">
        <f>IF($A358=$C$2,runs!BP353,1/0)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IF($A359=$C$2,runs!BH354,1/0)</f>
        <v>#DIV/0!</v>
      </c>
      <c r="E359" s="29" t="e">
        <f>IF($A359=$C$2,runs!BI354,1/0)</f>
        <v>#DIV/0!</v>
      </c>
      <c r="F359" s="29" t="e">
        <f>IF($A359=$C$2,runs!BL354,1/0)</f>
        <v>#DIV/0!</v>
      </c>
      <c r="G359" s="29" t="e">
        <f>IF($A359=$C$2,runs!BM354,1/0)</f>
        <v>#DIV/0!</v>
      </c>
      <c r="H359" s="29" t="e">
        <f>IF($A359=$C$2,runs!BG354/runs!BF354,1/0)</f>
        <v>#DIV/0!</v>
      </c>
      <c r="I359" s="29" t="e">
        <f>IF($A359=$C$2,runs!BH354/runs!V354,1/0)</f>
        <v>#DIV/0!</v>
      </c>
      <c r="J359" s="29" t="e">
        <f>IF($A359=$C$2,runs!BI354/runs!V354,1/0)</f>
        <v>#DIV/0!</v>
      </c>
      <c r="K359" s="29" t="e">
        <f>IF($A359=$C$2,runs!BP354,1/0)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IF($A360=$C$2,runs!BH355,1/0)</f>
        <v>#DIV/0!</v>
      </c>
      <c r="E360" s="29" t="e">
        <f>IF($A360=$C$2,runs!BI355,1/0)</f>
        <v>#DIV/0!</v>
      </c>
      <c r="F360" s="29" t="e">
        <f>IF($A360=$C$2,runs!BL355,1/0)</f>
        <v>#DIV/0!</v>
      </c>
      <c r="G360" s="29" t="e">
        <f>IF($A360=$C$2,runs!BM355,1/0)</f>
        <v>#DIV/0!</v>
      </c>
      <c r="H360" s="29" t="e">
        <f>IF($A360=$C$2,runs!BG355/runs!BF355,1/0)</f>
        <v>#DIV/0!</v>
      </c>
      <c r="I360" s="29" t="e">
        <f>IF($A360=$C$2,runs!BH355/runs!V355,1/0)</f>
        <v>#DIV/0!</v>
      </c>
      <c r="J360" s="29" t="e">
        <f>IF($A360=$C$2,runs!BI355/runs!V355,1/0)</f>
        <v>#DIV/0!</v>
      </c>
      <c r="K360" s="29" t="e">
        <f>IF($A360=$C$2,runs!BP355,1/0)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IF($A361=$C$2,runs!BH356,1/0)</f>
        <v>#DIV/0!</v>
      </c>
      <c r="E361" s="29" t="e">
        <f>IF($A361=$C$2,runs!BI356,1/0)</f>
        <v>#DIV/0!</v>
      </c>
      <c r="F361" s="29" t="e">
        <f>IF($A361=$C$2,runs!BL356,1/0)</f>
        <v>#DIV/0!</v>
      </c>
      <c r="G361" s="29" t="e">
        <f>IF($A361=$C$2,runs!BM356,1/0)</f>
        <v>#DIV/0!</v>
      </c>
      <c r="H361" s="29" t="e">
        <f>IF($A361=$C$2,runs!BG356/runs!BF356,1/0)</f>
        <v>#DIV/0!</v>
      </c>
      <c r="I361" s="29" t="e">
        <f>IF($A361=$C$2,runs!BH356/runs!V356,1/0)</f>
        <v>#DIV/0!</v>
      </c>
      <c r="J361" s="29" t="e">
        <f>IF($A361=$C$2,runs!BI356/runs!V356,1/0)</f>
        <v>#DIV/0!</v>
      </c>
      <c r="K361" s="29" t="e">
        <f>IF($A361=$C$2,runs!BP356,1/0)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IF($A362=$C$2,runs!BH357,1/0)</f>
        <v>#DIV/0!</v>
      </c>
      <c r="E362" s="29" t="e">
        <f>IF($A362=$C$2,runs!BI357,1/0)</f>
        <v>#DIV/0!</v>
      </c>
      <c r="F362" s="29" t="e">
        <f>IF($A362=$C$2,runs!BL357,1/0)</f>
        <v>#DIV/0!</v>
      </c>
      <c r="G362" s="29" t="e">
        <f>IF($A362=$C$2,runs!BM357,1/0)</f>
        <v>#DIV/0!</v>
      </c>
      <c r="H362" s="29" t="e">
        <f>IF($A362=$C$2,runs!BG357/runs!BF357,1/0)</f>
        <v>#DIV/0!</v>
      </c>
      <c r="I362" s="29" t="e">
        <f>IF($A362=$C$2,runs!BH357/runs!V357,1/0)</f>
        <v>#DIV/0!</v>
      </c>
      <c r="J362" s="29" t="e">
        <f>IF($A362=$C$2,runs!BI357/runs!V357,1/0)</f>
        <v>#DIV/0!</v>
      </c>
      <c r="K362" s="29" t="e">
        <f>IF($A362=$C$2,runs!BP357,1/0)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IF($A363=$C$2,runs!BH358,1/0)</f>
        <v>#DIV/0!</v>
      </c>
      <c r="E363" s="29" t="e">
        <f>IF($A363=$C$2,runs!BI358,1/0)</f>
        <v>#DIV/0!</v>
      </c>
      <c r="F363" s="29" t="e">
        <f>IF($A363=$C$2,runs!BL358,1/0)</f>
        <v>#DIV/0!</v>
      </c>
      <c r="G363" s="29" t="e">
        <f>IF($A363=$C$2,runs!BM358,1/0)</f>
        <v>#DIV/0!</v>
      </c>
      <c r="H363" s="29" t="e">
        <f>IF($A363=$C$2,runs!BG358/runs!BF358,1/0)</f>
        <v>#DIV/0!</v>
      </c>
      <c r="I363" s="29" t="e">
        <f>IF($A363=$C$2,runs!BH358/runs!V358,1/0)</f>
        <v>#DIV/0!</v>
      </c>
      <c r="J363" s="29" t="e">
        <f>IF($A363=$C$2,runs!BI358/runs!V358,1/0)</f>
        <v>#DIV/0!</v>
      </c>
      <c r="K363" s="29" t="e">
        <f>IF($A363=$C$2,runs!BP358,1/0)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IF($A364=$C$2,runs!BH359,1/0)</f>
        <v>#DIV/0!</v>
      </c>
      <c r="E364" s="29" t="e">
        <f>IF($A364=$C$2,runs!BI359,1/0)</f>
        <v>#DIV/0!</v>
      </c>
      <c r="F364" s="29" t="e">
        <f>IF($A364=$C$2,runs!BL359,1/0)</f>
        <v>#DIV/0!</v>
      </c>
      <c r="G364" s="29" t="e">
        <f>IF($A364=$C$2,runs!BM359,1/0)</f>
        <v>#DIV/0!</v>
      </c>
      <c r="H364" s="29" t="e">
        <f>IF($A364=$C$2,runs!BG359/runs!BF359,1/0)</f>
        <v>#DIV/0!</v>
      </c>
      <c r="I364" s="29" t="e">
        <f>IF($A364=$C$2,runs!BH359/runs!V359,1/0)</f>
        <v>#DIV/0!</v>
      </c>
      <c r="J364" s="29" t="e">
        <f>IF($A364=$C$2,runs!BI359/runs!V359,1/0)</f>
        <v>#DIV/0!</v>
      </c>
      <c r="K364" s="29" t="e">
        <f>IF($A364=$C$2,runs!BP359,1/0)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IF($A365=$C$2,runs!BH360,1/0)</f>
        <v>#DIV/0!</v>
      </c>
      <c r="E365" s="29" t="e">
        <f>IF($A365=$C$2,runs!BI360,1/0)</f>
        <v>#DIV/0!</v>
      </c>
      <c r="F365" s="29" t="e">
        <f>IF($A365=$C$2,runs!BL360,1/0)</f>
        <v>#DIV/0!</v>
      </c>
      <c r="G365" s="29" t="e">
        <f>IF($A365=$C$2,runs!BM360,1/0)</f>
        <v>#DIV/0!</v>
      </c>
      <c r="H365" s="29" t="e">
        <f>IF($A365=$C$2,runs!BG360/runs!BF360,1/0)</f>
        <v>#DIV/0!</v>
      </c>
      <c r="I365" s="29" t="e">
        <f>IF($A365=$C$2,runs!BH360/runs!V360,1/0)</f>
        <v>#DIV/0!</v>
      </c>
      <c r="J365" s="29" t="e">
        <f>IF($A365=$C$2,runs!BI360/runs!V360,1/0)</f>
        <v>#DIV/0!</v>
      </c>
      <c r="K365" s="29" t="e">
        <f>IF($A365=$C$2,runs!BP360,1/0)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IF($A366=$C$2,runs!BH361,1/0)</f>
        <v>#DIV/0!</v>
      </c>
      <c r="E366" s="29" t="e">
        <f>IF($A366=$C$2,runs!BI361,1/0)</f>
        <v>#DIV/0!</v>
      </c>
      <c r="F366" s="29" t="e">
        <f>IF($A366=$C$2,runs!BL361,1/0)</f>
        <v>#DIV/0!</v>
      </c>
      <c r="G366" s="29" t="e">
        <f>IF($A366=$C$2,runs!BM361,1/0)</f>
        <v>#DIV/0!</v>
      </c>
      <c r="H366" s="29" t="e">
        <f>IF($A366=$C$2,runs!BG361/runs!BF361,1/0)</f>
        <v>#DIV/0!</v>
      </c>
      <c r="I366" s="29" t="e">
        <f>IF($A366=$C$2,runs!BH361/runs!V361,1/0)</f>
        <v>#DIV/0!</v>
      </c>
      <c r="J366" s="29" t="e">
        <f>IF($A366=$C$2,runs!BI361/runs!V361,1/0)</f>
        <v>#DIV/0!</v>
      </c>
      <c r="K366" s="29" t="e">
        <f>IF($A366=$C$2,runs!BP361,1/0)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IF($A367=$C$2,runs!BH362,1/0)</f>
        <v>#DIV/0!</v>
      </c>
      <c r="E367" s="29" t="e">
        <f>IF($A367=$C$2,runs!BI362,1/0)</f>
        <v>#DIV/0!</v>
      </c>
      <c r="F367" s="29" t="e">
        <f>IF($A367=$C$2,runs!BL362,1/0)</f>
        <v>#DIV/0!</v>
      </c>
      <c r="G367" s="29" t="e">
        <f>IF($A367=$C$2,runs!BM362,1/0)</f>
        <v>#DIV/0!</v>
      </c>
      <c r="H367" s="29" t="e">
        <f>IF($A367=$C$2,runs!BG362/runs!BF362,1/0)</f>
        <v>#DIV/0!</v>
      </c>
      <c r="I367" s="29" t="e">
        <f>IF($A367=$C$2,runs!BH362/runs!V362,1/0)</f>
        <v>#DIV/0!</v>
      </c>
      <c r="J367" s="29" t="e">
        <f>IF($A367=$C$2,runs!BI362/runs!V362,1/0)</f>
        <v>#DIV/0!</v>
      </c>
      <c r="K367" s="29" t="e">
        <f>IF($A367=$C$2,runs!BP362,1/0)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IF($A368=$C$2,runs!BH363,1/0)</f>
        <v>#DIV/0!</v>
      </c>
      <c r="E368" s="29" t="e">
        <f>IF($A368=$C$2,runs!BI363,1/0)</f>
        <v>#DIV/0!</v>
      </c>
      <c r="F368" s="29" t="e">
        <f>IF($A368=$C$2,runs!BL363,1/0)</f>
        <v>#DIV/0!</v>
      </c>
      <c r="G368" s="29" t="e">
        <f>IF($A368=$C$2,runs!BM363,1/0)</f>
        <v>#DIV/0!</v>
      </c>
      <c r="H368" s="29" t="e">
        <f>IF($A368=$C$2,runs!BG363/runs!BF363,1/0)</f>
        <v>#DIV/0!</v>
      </c>
      <c r="I368" s="29" t="e">
        <f>IF($A368=$C$2,runs!BH363/runs!V363,1/0)</f>
        <v>#DIV/0!</v>
      </c>
      <c r="J368" s="29" t="e">
        <f>IF($A368=$C$2,runs!BI363/runs!V363,1/0)</f>
        <v>#DIV/0!</v>
      </c>
      <c r="K368" s="29" t="e">
        <f>IF($A368=$C$2,runs!BP363,1/0)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IF($A369=$C$2,runs!BH364,1/0)</f>
        <v>#DIV/0!</v>
      </c>
      <c r="E369" s="29" t="e">
        <f>IF($A369=$C$2,runs!BI364,1/0)</f>
        <v>#DIV/0!</v>
      </c>
      <c r="F369" s="29" t="e">
        <f>IF($A369=$C$2,runs!BL364,1/0)</f>
        <v>#DIV/0!</v>
      </c>
      <c r="G369" s="29" t="e">
        <f>IF($A369=$C$2,runs!BM364,1/0)</f>
        <v>#DIV/0!</v>
      </c>
      <c r="H369" s="29" t="e">
        <f>IF($A369=$C$2,runs!BG364/runs!BF364,1/0)</f>
        <v>#DIV/0!</v>
      </c>
      <c r="I369" s="29" t="e">
        <f>IF($A369=$C$2,runs!BH364/runs!V364,1/0)</f>
        <v>#DIV/0!</v>
      </c>
      <c r="J369" s="29" t="e">
        <f>IF($A369=$C$2,runs!BI364/runs!V364,1/0)</f>
        <v>#DIV/0!</v>
      </c>
      <c r="K369" s="29" t="e">
        <f>IF($A369=$C$2,runs!BP364,1/0)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IF($A370=$C$2,runs!BH365,1/0)</f>
        <v>#DIV/0!</v>
      </c>
      <c r="E370" s="29" t="e">
        <f>IF($A370=$C$2,runs!BI365,1/0)</f>
        <v>#DIV/0!</v>
      </c>
      <c r="F370" s="29" t="e">
        <f>IF($A370=$C$2,runs!BL365,1/0)</f>
        <v>#DIV/0!</v>
      </c>
      <c r="G370" s="29" t="e">
        <f>IF($A370=$C$2,runs!BM365,1/0)</f>
        <v>#DIV/0!</v>
      </c>
      <c r="H370" s="29" t="e">
        <f>IF($A370=$C$2,runs!BG365/runs!BF365,1/0)</f>
        <v>#DIV/0!</v>
      </c>
      <c r="I370" s="29" t="e">
        <f>IF($A370=$C$2,runs!BH365/runs!V365,1/0)</f>
        <v>#DIV/0!</v>
      </c>
      <c r="J370" s="29" t="e">
        <f>IF($A370=$C$2,runs!BI365/runs!V365,1/0)</f>
        <v>#DIV/0!</v>
      </c>
      <c r="K370" s="29" t="e">
        <f>IF($A370=$C$2,runs!BP365,1/0)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IF($A371=$C$2,runs!BH366,1/0)</f>
        <v>#DIV/0!</v>
      </c>
      <c r="E371" s="29" t="e">
        <f>IF($A371=$C$2,runs!BI366,1/0)</f>
        <v>#DIV/0!</v>
      </c>
      <c r="F371" s="29" t="e">
        <f>IF($A371=$C$2,runs!BL366,1/0)</f>
        <v>#DIV/0!</v>
      </c>
      <c r="G371" s="29" t="e">
        <f>IF($A371=$C$2,runs!BM366,1/0)</f>
        <v>#DIV/0!</v>
      </c>
      <c r="H371" s="29" t="e">
        <f>IF($A371=$C$2,runs!BG366/runs!BF366,1/0)</f>
        <v>#DIV/0!</v>
      </c>
      <c r="I371" s="29" t="e">
        <f>IF($A371=$C$2,runs!BH366/runs!V366,1/0)</f>
        <v>#DIV/0!</v>
      </c>
      <c r="J371" s="29" t="e">
        <f>IF($A371=$C$2,runs!BI366/runs!V366,1/0)</f>
        <v>#DIV/0!</v>
      </c>
      <c r="K371" s="29" t="e">
        <f>IF($A371=$C$2,runs!BP366,1/0)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IF($A372=$C$2,runs!BH367,1/0)</f>
        <v>#DIV/0!</v>
      </c>
      <c r="E372" s="29" t="e">
        <f>IF($A372=$C$2,runs!BI367,1/0)</f>
        <v>#DIV/0!</v>
      </c>
      <c r="F372" s="29" t="e">
        <f>IF($A372=$C$2,runs!BL367,1/0)</f>
        <v>#DIV/0!</v>
      </c>
      <c r="G372" s="29" t="e">
        <f>IF($A372=$C$2,runs!BM367,1/0)</f>
        <v>#DIV/0!</v>
      </c>
      <c r="H372" s="29" t="e">
        <f>IF($A372=$C$2,runs!BG367/runs!BF367,1/0)</f>
        <v>#DIV/0!</v>
      </c>
      <c r="I372" s="29" t="e">
        <f>IF($A372=$C$2,runs!BH367/runs!V367,1/0)</f>
        <v>#DIV/0!</v>
      </c>
      <c r="J372" s="29" t="e">
        <f>IF($A372=$C$2,runs!BI367/runs!V367,1/0)</f>
        <v>#DIV/0!</v>
      </c>
      <c r="K372" s="29" t="e">
        <f>IF($A372=$C$2,runs!BP367,1/0)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IF($A373=$C$2,runs!BH368,1/0)</f>
        <v>#DIV/0!</v>
      </c>
      <c r="E373" s="29" t="e">
        <f>IF($A373=$C$2,runs!BI368,1/0)</f>
        <v>#DIV/0!</v>
      </c>
      <c r="F373" s="29" t="e">
        <f>IF($A373=$C$2,runs!BL368,1/0)</f>
        <v>#DIV/0!</v>
      </c>
      <c r="G373" s="29" t="e">
        <f>IF($A373=$C$2,runs!BM368,1/0)</f>
        <v>#DIV/0!</v>
      </c>
      <c r="H373" s="29" t="e">
        <f>IF($A373=$C$2,runs!BG368/runs!BF368,1/0)</f>
        <v>#DIV/0!</v>
      </c>
      <c r="I373" s="29" t="e">
        <f>IF($A373=$C$2,runs!BH368/runs!V368,1/0)</f>
        <v>#DIV/0!</v>
      </c>
      <c r="J373" s="29" t="e">
        <f>IF($A373=$C$2,runs!BI368/runs!V368,1/0)</f>
        <v>#DIV/0!</v>
      </c>
      <c r="K373" s="29" t="e">
        <f>IF($A373=$C$2,runs!BP368,1/0)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IF($A374=$C$2,runs!BH369,1/0)</f>
        <v>#DIV/0!</v>
      </c>
      <c r="E374" s="29" t="e">
        <f>IF($A374=$C$2,runs!BI369,1/0)</f>
        <v>#DIV/0!</v>
      </c>
      <c r="F374" s="29" t="e">
        <f>IF($A374=$C$2,runs!BL369,1/0)</f>
        <v>#DIV/0!</v>
      </c>
      <c r="G374" s="29" t="e">
        <f>IF($A374=$C$2,runs!BM369,1/0)</f>
        <v>#DIV/0!</v>
      </c>
      <c r="H374" s="29" t="e">
        <f>IF($A374=$C$2,runs!BG369/runs!BF369,1/0)</f>
        <v>#DIV/0!</v>
      </c>
      <c r="I374" s="29" t="e">
        <f>IF($A374=$C$2,runs!BH369/runs!V369,1/0)</f>
        <v>#DIV/0!</v>
      </c>
      <c r="J374" s="29" t="e">
        <f>IF($A374=$C$2,runs!BI369/runs!V369,1/0)</f>
        <v>#DIV/0!</v>
      </c>
      <c r="K374" s="29" t="e">
        <f>IF($A374=$C$2,runs!BP369,1/0)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IF($A375=$C$2,runs!BH370,1/0)</f>
        <v>#DIV/0!</v>
      </c>
      <c r="E375" s="29" t="e">
        <f>IF($A375=$C$2,runs!BI370,1/0)</f>
        <v>#DIV/0!</v>
      </c>
      <c r="F375" s="29" t="e">
        <f>IF($A375=$C$2,runs!BL370,1/0)</f>
        <v>#DIV/0!</v>
      </c>
      <c r="G375" s="29" t="e">
        <f>IF($A375=$C$2,runs!BM370,1/0)</f>
        <v>#DIV/0!</v>
      </c>
      <c r="H375" s="29" t="e">
        <f>IF($A375=$C$2,runs!BG370/runs!BF370,1/0)</f>
        <v>#DIV/0!</v>
      </c>
      <c r="I375" s="29" t="e">
        <f>IF($A375=$C$2,runs!BH370/runs!V370,1/0)</f>
        <v>#DIV/0!</v>
      </c>
      <c r="J375" s="29" t="e">
        <f>IF($A375=$C$2,runs!BI370/runs!V370,1/0)</f>
        <v>#DIV/0!</v>
      </c>
      <c r="K375" s="29" t="e">
        <f>IF($A375=$C$2,runs!BP370,1/0)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IF($A376=$C$2,runs!BH371,1/0)</f>
        <v>#DIV/0!</v>
      </c>
      <c r="E376" s="29" t="e">
        <f>IF($A376=$C$2,runs!BI371,1/0)</f>
        <v>#DIV/0!</v>
      </c>
      <c r="F376" s="29" t="e">
        <f>IF($A376=$C$2,runs!BL371,1/0)</f>
        <v>#DIV/0!</v>
      </c>
      <c r="G376" s="29" t="e">
        <f>IF($A376=$C$2,runs!BM371,1/0)</f>
        <v>#DIV/0!</v>
      </c>
      <c r="H376" s="29" t="e">
        <f>IF($A376=$C$2,runs!BG371/runs!BF371,1/0)</f>
        <v>#DIV/0!</v>
      </c>
      <c r="I376" s="29" t="e">
        <f>IF($A376=$C$2,runs!BH371/runs!V371,1/0)</f>
        <v>#DIV/0!</v>
      </c>
      <c r="J376" s="29" t="e">
        <f>IF($A376=$C$2,runs!BI371/runs!V371,1/0)</f>
        <v>#DIV/0!</v>
      </c>
      <c r="K376" s="29" t="e">
        <f>IF($A376=$C$2,runs!BP371,1/0)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IF($A377=$C$2,runs!BH372,1/0)</f>
        <v>#DIV/0!</v>
      </c>
      <c r="E377" s="29" t="e">
        <f>IF($A377=$C$2,runs!BI372,1/0)</f>
        <v>#DIV/0!</v>
      </c>
      <c r="F377" s="29" t="e">
        <f>IF($A377=$C$2,runs!BL372,1/0)</f>
        <v>#DIV/0!</v>
      </c>
      <c r="G377" s="29" t="e">
        <f>IF($A377=$C$2,runs!BM372,1/0)</f>
        <v>#DIV/0!</v>
      </c>
      <c r="H377" s="29" t="e">
        <f>IF($A377=$C$2,runs!BG372/runs!BF372,1/0)</f>
        <v>#DIV/0!</v>
      </c>
      <c r="I377" s="29" t="e">
        <f>IF($A377=$C$2,runs!BH372/runs!V372,1/0)</f>
        <v>#DIV/0!</v>
      </c>
      <c r="J377" s="29" t="e">
        <f>IF($A377=$C$2,runs!BI372/runs!V372,1/0)</f>
        <v>#DIV/0!</v>
      </c>
      <c r="K377" s="29" t="e">
        <f>IF($A377=$C$2,runs!BP372,1/0)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IF($A378=$C$2,runs!BH373,1/0)</f>
        <v>#DIV/0!</v>
      </c>
      <c r="E378" s="29" t="e">
        <f>IF($A378=$C$2,runs!BI373,1/0)</f>
        <v>#DIV/0!</v>
      </c>
      <c r="F378" s="29" t="e">
        <f>IF($A378=$C$2,runs!BL373,1/0)</f>
        <v>#DIV/0!</v>
      </c>
      <c r="G378" s="29" t="e">
        <f>IF($A378=$C$2,runs!BM373,1/0)</f>
        <v>#DIV/0!</v>
      </c>
      <c r="H378" s="29" t="e">
        <f>IF($A378=$C$2,runs!BG373/runs!BF373,1/0)</f>
        <v>#DIV/0!</v>
      </c>
      <c r="I378" s="29" t="e">
        <f>IF($A378=$C$2,runs!BH373/runs!V373,1/0)</f>
        <v>#DIV/0!</v>
      </c>
      <c r="J378" s="29" t="e">
        <f>IF($A378=$C$2,runs!BI373/runs!V373,1/0)</f>
        <v>#DIV/0!</v>
      </c>
      <c r="K378" s="29" t="e">
        <f>IF($A378=$C$2,runs!BP373,1/0)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IF($A379=$C$2,runs!BH374,1/0)</f>
        <v>#DIV/0!</v>
      </c>
      <c r="E379" s="29" t="e">
        <f>IF($A379=$C$2,runs!BI374,1/0)</f>
        <v>#DIV/0!</v>
      </c>
      <c r="F379" s="29" t="e">
        <f>IF($A379=$C$2,runs!BL374,1/0)</f>
        <v>#DIV/0!</v>
      </c>
      <c r="G379" s="29" t="e">
        <f>IF($A379=$C$2,runs!BM374,1/0)</f>
        <v>#DIV/0!</v>
      </c>
      <c r="H379" s="29" t="e">
        <f>IF($A379=$C$2,runs!BG374/runs!BF374,1/0)</f>
        <v>#DIV/0!</v>
      </c>
      <c r="I379" s="29" t="e">
        <f>IF($A379=$C$2,runs!BH374/runs!V374,1/0)</f>
        <v>#DIV/0!</v>
      </c>
      <c r="J379" s="29" t="e">
        <f>IF($A379=$C$2,runs!BI374/runs!V374,1/0)</f>
        <v>#DIV/0!</v>
      </c>
      <c r="K379" s="29" t="e">
        <f>IF($A379=$C$2,runs!BP374,1/0)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IF($A380=$C$2,runs!BH375,1/0)</f>
        <v>#DIV/0!</v>
      </c>
      <c r="E380" s="29" t="e">
        <f>IF($A380=$C$2,runs!BI375,1/0)</f>
        <v>#DIV/0!</v>
      </c>
      <c r="F380" s="29" t="e">
        <f>IF($A380=$C$2,runs!BL375,1/0)</f>
        <v>#DIV/0!</v>
      </c>
      <c r="G380" s="29" t="e">
        <f>IF($A380=$C$2,runs!BM375,1/0)</f>
        <v>#DIV/0!</v>
      </c>
      <c r="H380" s="29" t="e">
        <f>IF($A380=$C$2,runs!BG375/runs!BF375,1/0)</f>
        <v>#DIV/0!</v>
      </c>
      <c r="I380" s="29" t="e">
        <f>IF($A380=$C$2,runs!BH375/runs!V375,1/0)</f>
        <v>#DIV/0!</v>
      </c>
      <c r="J380" s="29" t="e">
        <f>IF($A380=$C$2,runs!BI375/runs!V375,1/0)</f>
        <v>#DIV/0!</v>
      </c>
      <c r="K380" s="29" t="e">
        <f>IF($A380=$C$2,runs!BP375,1/0)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IF($A381=$C$2,runs!BH376,1/0)</f>
        <v>#DIV/0!</v>
      </c>
      <c r="E381" s="29" t="e">
        <f>IF($A381=$C$2,runs!BI376,1/0)</f>
        <v>#DIV/0!</v>
      </c>
      <c r="F381" s="29" t="e">
        <f>IF($A381=$C$2,runs!BL376,1/0)</f>
        <v>#DIV/0!</v>
      </c>
      <c r="G381" s="29" t="e">
        <f>IF($A381=$C$2,runs!BM376,1/0)</f>
        <v>#DIV/0!</v>
      </c>
      <c r="H381" s="29" t="e">
        <f>IF($A381=$C$2,runs!BG376/runs!BF376,1/0)</f>
        <v>#DIV/0!</v>
      </c>
      <c r="I381" s="29" t="e">
        <f>IF($A381=$C$2,runs!BH376/runs!V376,1/0)</f>
        <v>#DIV/0!</v>
      </c>
      <c r="J381" s="29" t="e">
        <f>IF($A381=$C$2,runs!BI376/runs!V376,1/0)</f>
        <v>#DIV/0!</v>
      </c>
      <c r="K381" s="29" t="e">
        <f>IF($A381=$C$2,runs!BP376,1/0)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IF($A382=$C$2,runs!BH377,1/0)</f>
        <v>#DIV/0!</v>
      </c>
      <c r="E382" s="29" t="e">
        <f>IF($A382=$C$2,runs!BI377,1/0)</f>
        <v>#DIV/0!</v>
      </c>
      <c r="F382" s="29" t="e">
        <f>IF($A382=$C$2,runs!BL377,1/0)</f>
        <v>#DIV/0!</v>
      </c>
      <c r="G382" s="29" t="e">
        <f>IF($A382=$C$2,runs!BM377,1/0)</f>
        <v>#DIV/0!</v>
      </c>
      <c r="H382" s="29" t="e">
        <f>IF($A382=$C$2,runs!BG377/runs!BF377,1/0)</f>
        <v>#DIV/0!</v>
      </c>
      <c r="I382" s="29" t="e">
        <f>IF($A382=$C$2,runs!BH377/runs!V377,1/0)</f>
        <v>#DIV/0!</v>
      </c>
      <c r="J382" s="29" t="e">
        <f>IF($A382=$C$2,runs!BI377/runs!V377,1/0)</f>
        <v>#DIV/0!</v>
      </c>
      <c r="K382" s="29" t="e">
        <f>IF($A382=$C$2,runs!BP377,1/0)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IF($A383=$C$2,runs!BH378,1/0)</f>
        <v>#DIV/0!</v>
      </c>
      <c r="E383" s="29" t="e">
        <f>IF($A383=$C$2,runs!BI378,1/0)</f>
        <v>#DIV/0!</v>
      </c>
      <c r="F383" s="29" t="e">
        <f>IF($A383=$C$2,runs!BL378,1/0)</f>
        <v>#DIV/0!</v>
      </c>
      <c r="G383" s="29" t="e">
        <f>IF($A383=$C$2,runs!BM378,1/0)</f>
        <v>#DIV/0!</v>
      </c>
      <c r="H383" s="29" t="e">
        <f>IF($A383=$C$2,runs!BG378/runs!BF378,1/0)</f>
        <v>#DIV/0!</v>
      </c>
      <c r="I383" s="29" t="e">
        <f>IF($A383=$C$2,runs!BH378/runs!V378,1/0)</f>
        <v>#DIV/0!</v>
      </c>
      <c r="J383" s="29" t="e">
        <f>IF($A383=$C$2,runs!BI378/runs!V378,1/0)</f>
        <v>#DIV/0!</v>
      </c>
      <c r="K383" s="29" t="e">
        <f>IF($A383=$C$2,runs!BP378,1/0)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IF($A384=$C$2,runs!BH379,1/0)</f>
        <v>#DIV/0!</v>
      </c>
      <c r="E384" s="29" t="e">
        <f>IF($A384=$C$2,runs!BI379,1/0)</f>
        <v>#DIV/0!</v>
      </c>
      <c r="F384" s="29" t="e">
        <f>IF($A384=$C$2,runs!BL379,1/0)</f>
        <v>#DIV/0!</v>
      </c>
      <c r="G384" s="29" t="e">
        <f>IF($A384=$C$2,runs!BM379,1/0)</f>
        <v>#DIV/0!</v>
      </c>
      <c r="H384" s="29" t="e">
        <f>IF($A384=$C$2,runs!BG379/runs!BF379,1/0)</f>
        <v>#DIV/0!</v>
      </c>
      <c r="I384" s="29" t="e">
        <f>IF($A384=$C$2,runs!BH379/runs!V379,1/0)</f>
        <v>#DIV/0!</v>
      </c>
      <c r="J384" s="29" t="e">
        <f>IF($A384=$C$2,runs!BI379/runs!V379,1/0)</f>
        <v>#DIV/0!</v>
      </c>
      <c r="K384" s="29" t="e">
        <f>IF($A384=$C$2,runs!BP379,1/0)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IF($A385=$C$2,runs!BH380,1/0)</f>
        <v>#DIV/0!</v>
      </c>
      <c r="E385" s="29" t="e">
        <f>IF($A385=$C$2,runs!BI380,1/0)</f>
        <v>#DIV/0!</v>
      </c>
      <c r="F385" s="29" t="e">
        <f>IF($A385=$C$2,runs!BL380,1/0)</f>
        <v>#DIV/0!</v>
      </c>
      <c r="G385" s="29" t="e">
        <f>IF($A385=$C$2,runs!BM380,1/0)</f>
        <v>#DIV/0!</v>
      </c>
      <c r="H385" s="29" t="e">
        <f>IF($A385=$C$2,runs!BG380/runs!BF380,1/0)</f>
        <v>#DIV/0!</v>
      </c>
      <c r="I385" s="29" t="e">
        <f>IF($A385=$C$2,runs!BH380/runs!V380,1/0)</f>
        <v>#DIV/0!</v>
      </c>
      <c r="J385" s="29" t="e">
        <f>IF($A385=$C$2,runs!BI380/runs!V380,1/0)</f>
        <v>#DIV/0!</v>
      </c>
      <c r="K385" s="29" t="e">
        <f>IF($A385=$C$2,runs!BP380,1/0)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IF($A386=$C$2,runs!BH381,1/0)</f>
        <v>#DIV/0!</v>
      </c>
      <c r="E386" s="29" t="e">
        <f>IF($A386=$C$2,runs!BI381,1/0)</f>
        <v>#DIV/0!</v>
      </c>
      <c r="F386" s="29" t="e">
        <f>IF($A386=$C$2,runs!BL381,1/0)</f>
        <v>#DIV/0!</v>
      </c>
      <c r="G386" s="29" t="e">
        <f>IF($A386=$C$2,runs!BM381,1/0)</f>
        <v>#DIV/0!</v>
      </c>
      <c r="H386" s="29" t="e">
        <f>IF($A386=$C$2,runs!BG381/runs!BF381,1/0)</f>
        <v>#DIV/0!</v>
      </c>
      <c r="I386" s="29" t="e">
        <f>IF($A386=$C$2,runs!BH381/runs!V381,1/0)</f>
        <v>#DIV/0!</v>
      </c>
      <c r="J386" s="29" t="e">
        <f>IF($A386=$C$2,runs!BI381/runs!V381,1/0)</f>
        <v>#DIV/0!</v>
      </c>
      <c r="K386" s="29" t="e">
        <f>IF($A386=$C$2,runs!BP381,1/0)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IF($A387=$C$2,runs!BH382,1/0)</f>
        <v>#DIV/0!</v>
      </c>
      <c r="E387" s="29" t="e">
        <f>IF($A387=$C$2,runs!BI382,1/0)</f>
        <v>#DIV/0!</v>
      </c>
      <c r="F387" s="29" t="e">
        <f>IF($A387=$C$2,runs!BL382,1/0)</f>
        <v>#DIV/0!</v>
      </c>
      <c r="G387" s="29" t="e">
        <f>IF($A387=$C$2,runs!BM382,1/0)</f>
        <v>#DIV/0!</v>
      </c>
      <c r="H387" s="29" t="e">
        <f>IF($A387=$C$2,runs!BG382/runs!BF382,1/0)</f>
        <v>#DIV/0!</v>
      </c>
      <c r="I387" s="29" t="e">
        <f>IF($A387=$C$2,runs!BH382/runs!V382,1/0)</f>
        <v>#DIV/0!</v>
      </c>
      <c r="J387" s="29" t="e">
        <f>IF($A387=$C$2,runs!BI382/runs!V382,1/0)</f>
        <v>#DIV/0!</v>
      </c>
      <c r="K387" s="29" t="e">
        <f>IF($A387=$C$2,runs!BP382,1/0)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IF($A388=$C$2,runs!BH383,1/0)</f>
        <v>#DIV/0!</v>
      </c>
      <c r="E388" s="29" t="e">
        <f>IF($A388=$C$2,runs!BI383,1/0)</f>
        <v>#DIV/0!</v>
      </c>
      <c r="F388" s="29" t="e">
        <f>IF($A388=$C$2,runs!BL383,1/0)</f>
        <v>#DIV/0!</v>
      </c>
      <c r="G388" s="29" t="e">
        <f>IF($A388=$C$2,runs!BM383,1/0)</f>
        <v>#DIV/0!</v>
      </c>
      <c r="H388" s="29" t="e">
        <f>IF($A388=$C$2,runs!BG383/runs!BF383,1/0)</f>
        <v>#DIV/0!</v>
      </c>
      <c r="I388" s="29" t="e">
        <f>IF($A388=$C$2,runs!BH383/runs!V383,1/0)</f>
        <v>#DIV/0!</v>
      </c>
      <c r="J388" s="29" t="e">
        <f>IF($A388=$C$2,runs!BI383/runs!V383,1/0)</f>
        <v>#DIV/0!</v>
      </c>
      <c r="K388" s="29" t="e">
        <f>IF($A388=$C$2,runs!BP383,1/0)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IF($A389=$C$2,runs!BH384,1/0)</f>
        <v>#DIV/0!</v>
      </c>
      <c r="E389" s="29" t="e">
        <f>IF($A389=$C$2,runs!BI384,1/0)</f>
        <v>#DIV/0!</v>
      </c>
      <c r="F389" s="29" t="e">
        <f>IF($A389=$C$2,runs!BL384,1/0)</f>
        <v>#DIV/0!</v>
      </c>
      <c r="G389" s="29" t="e">
        <f>IF($A389=$C$2,runs!BM384,1/0)</f>
        <v>#DIV/0!</v>
      </c>
      <c r="H389" s="29" t="e">
        <f>IF($A389=$C$2,runs!BG384/runs!BF384,1/0)</f>
        <v>#DIV/0!</v>
      </c>
      <c r="I389" s="29" t="e">
        <f>IF($A389=$C$2,runs!BH384/runs!V384,1/0)</f>
        <v>#DIV/0!</v>
      </c>
      <c r="J389" s="29" t="e">
        <f>IF($A389=$C$2,runs!BI384/runs!V384,1/0)</f>
        <v>#DIV/0!</v>
      </c>
      <c r="K389" s="29" t="e">
        <f>IF($A389=$C$2,runs!BP384,1/0)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IF($A390=$C$2,runs!BH385,1/0)</f>
        <v>#DIV/0!</v>
      </c>
      <c r="E390" s="29" t="e">
        <f>IF($A390=$C$2,runs!BI385,1/0)</f>
        <v>#DIV/0!</v>
      </c>
      <c r="F390" s="29" t="e">
        <f>IF($A390=$C$2,runs!BL385,1/0)</f>
        <v>#DIV/0!</v>
      </c>
      <c r="G390" s="29" t="e">
        <f>IF($A390=$C$2,runs!BM385,1/0)</f>
        <v>#DIV/0!</v>
      </c>
      <c r="H390" s="29" t="e">
        <f>IF($A390=$C$2,runs!BG385/runs!BF385,1/0)</f>
        <v>#DIV/0!</v>
      </c>
      <c r="I390" s="29" t="e">
        <f>IF($A390=$C$2,runs!BH385/runs!V385,1/0)</f>
        <v>#DIV/0!</v>
      </c>
      <c r="J390" s="29" t="e">
        <f>IF($A390=$C$2,runs!BI385/runs!V385,1/0)</f>
        <v>#DIV/0!</v>
      </c>
      <c r="K390" s="29" t="e">
        <f>IF($A390=$C$2,runs!BP385,1/0)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IF($A391=$C$2,runs!BH386,1/0)</f>
        <v>#DIV/0!</v>
      </c>
      <c r="E391" s="29" t="e">
        <f>IF($A391=$C$2,runs!BI386,1/0)</f>
        <v>#DIV/0!</v>
      </c>
      <c r="F391" s="29" t="e">
        <f>IF($A391=$C$2,runs!BL386,1/0)</f>
        <v>#DIV/0!</v>
      </c>
      <c r="G391" s="29" t="e">
        <f>IF($A391=$C$2,runs!BM386,1/0)</f>
        <v>#DIV/0!</v>
      </c>
      <c r="H391" s="29" t="e">
        <f>IF($A391=$C$2,runs!BG386/runs!BF386,1/0)</f>
        <v>#DIV/0!</v>
      </c>
      <c r="I391" s="29" t="e">
        <f>IF($A391=$C$2,runs!BH386/runs!V386,1/0)</f>
        <v>#DIV/0!</v>
      </c>
      <c r="J391" s="29" t="e">
        <f>IF($A391=$C$2,runs!BI386/runs!V386,1/0)</f>
        <v>#DIV/0!</v>
      </c>
      <c r="K391" s="29" t="e">
        <f>IF($A391=$C$2,runs!BP386,1/0)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IF($A392=$C$2,runs!BH387,1/0)</f>
        <v>#DIV/0!</v>
      </c>
      <c r="E392" s="29" t="e">
        <f>IF($A392=$C$2,runs!BI387,1/0)</f>
        <v>#DIV/0!</v>
      </c>
      <c r="F392" s="29" t="e">
        <f>IF($A392=$C$2,runs!BL387,1/0)</f>
        <v>#DIV/0!</v>
      </c>
      <c r="G392" s="29" t="e">
        <f>IF($A392=$C$2,runs!BM387,1/0)</f>
        <v>#DIV/0!</v>
      </c>
      <c r="H392" s="29" t="e">
        <f>IF($A392=$C$2,runs!BG387/runs!BF387,1/0)</f>
        <v>#DIV/0!</v>
      </c>
      <c r="I392" s="29" t="e">
        <f>IF($A392=$C$2,runs!BH387/runs!V387,1/0)</f>
        <v>#DIV/0!</v>
      </c>
      <c r="J392" s="29" t="e">
        <f>IF($A392=$C$2,runs!BI387/runs!V387,1/0)</f>
        <v>#DIV/0!</v>
      </c>
      <c r="K392" s="29" t="e">
        <f>IF($A392=$C$2,runs!BP387,1/0)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IF($A393=$C$2,runs!BH388,1/0)</f>
        <v>#DIV/0!</v>
      </c>
      <c r="E393" s="29" t="e">
        <f>IF($A393=$C$2,runs!BI388,1/0)</f>
        <v>#DIV/0!</v>
      </c>
      <c r="F393" s="29" t="e">
        <f>IF($A393=$C$2,runs!BL388,1/0)</f>
        <v>#DIV/0!</v>
      </c>
      <c r="G393" s="29" t="e">
        <f>IF($A393=$C$2,runs!BM388,1/0)</f>
        <v>#DIV/0!</v>
      </c>
      <c r="H393" s="29" t="e">
        <f>IF($A393=$C$2,runs!BG388/runs!BF388,1/0)</f>
        <v>#DIV/0!</v>
      </c>
      <c r="I393" s="29" t="e">
        <f>IF($A393=$C$2,runs!BH388/runs!V388,1/0)</f>
        <v>#DIV/0!</v>
      </c>
      <c r="J393" s="29" t="e">
        <f>IF($A393=$C$2,runs!BI388/runs!V388,1/0)</f>
        <v>#DIV/0!</v>
      </c>
      <c r="K393" s="29" t="e">
        <f>IF($A393=$C$2,runs!BP388,1/0)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IF($A394=$C$2,runs!BH389,1/0)</f>
        <v>#DIV/0!</v>
      </c>
      <c r="E394" s="29" t="e">
        <f>IF($A394=$C$2,runs!BI389,1/0)</f>
        <v>#DIV/0!</v>
      </c>
      <c r="F394" s="29" t="e">
        <f>IF($A394=$C$2,runs!BL389,1/0)</f>
        <v>#DIV/0!</v>
      </c>
      <c r="G394" s="29" t="e">
        <f>IF($A394=$C$2,runs!BM389,1/0)</f>
        <v>#DIV/0!</v>
      </c>
      <c r="H394" s="29" t="e">
        <f>IF($A394=$C$2,runs!BG389/runs!BF389,1/0)</f>
        <v>#DIV/0!</v>
      </c>
      <c r="I394" s="29" t="e">
        <f>IF($A394=$C$2,runs!BH389/runs!V389,1/0)</f>
        <v>#DIV/0!</v>
      </c>
      <c r="J394" s="29" t="e">
        <f>IF($A394=$C$2,runs!BI389/runs!V389,1/0)</f>
        <v>#DIV/0!</v>
      </c>
      <c r="K394" s="29" t="e">
        <f>IF($A394=$C$2,runs!BP389,1/0)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IF($A395=$C$2,runs!BH390,1/0)</f>
        <v>#DIV/0!</v>
      </c>
      <c r="E395" s="29" t="e">
        <f>IF($A395=$C$2,runs!BI390,1/0)</f>
        <v>#DIV/0!</v>
      </c>
      <c r="F395" s="29" t="e">
        <f>IF($A395=$C$2,runs!BL390,1/0)</f>
        <v>#DIV/0!</v>
      </c>
      <c r="G395" s="29" t="e">
        <f>IF($A395=$C$2,runs!BM390,1/0)</f>
        <v>#DIV/0!</v>
      </c>
      <c r="H395" s="29" t="e">
        <f>IF($A395=$C$2,runs!BG390/runs!BF390,1/0)</f>
        <v>#DIV/0!</v>
      </c>
      <c r="I395" s="29" t="e">
        <f>IF($A395=$C$2,runs!BH390/runs!V390,1/0)</f>
        <v>#DIV/0!</v>
      </c>
      <c r="J395" s="29" t="e">
        <f>IF($A395=$C$2,runs!BI390/runs!V390,1/0)</f>
        <v>#DIV/0!</v>
      </c>
      <c r="K395" s="29" t="e">
        <f>IF($A395=$C$2,runs!BP390,1/0)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IF($A396=$C$2,runs!BH391,1/0)</f>
        <v>#DIV/0!</v>
      </c>
      <c r="E396" s="29" t="e">
        <f>IF($A396=$C$2,runs!BI391,1/0)</f>
        <v>#DIV/0!</v>
      </c>
      <c r="F396" s="29" t="e">
        <f>IF($A396=$C$2,runs!BL391,1/0)</f>
        <v>#DIV/0!</v>
      </c>
      <c r="G396" s="29" t="e">
        <f>IF($A396=$C$2,runs!BM391,1/0)</f>
        <v>#DIV/0!</v>
      </c>
      <c r="H396" s="29" t="e">
        <f>IF($A396=$C$2,runs!BG391/runs!BF391,1/0)</f>
        <v>#DIV/0!</v>
      </c>
      <c r="I396" s="29" t="e">
        <f>IF($A396=$C$2,runs!BH391/runs!V391,1/0)</f>
        <v>#DIV/0!</v>
      </c>
      <c r="J396" s="29" t="e">
        <f>IF($A396=$C$2,runs!BI391/runs!V391,1/0)</f>
        <v>#DIV/0!</v>
      </c>
      <c r="K396" s="29" t="e">
        <f>IF($A396=$C$2,runs!BP391,1/0)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IF($A397=$C$2,runs!BH392,1/0)</f>
        <v>#DIV/0!</v>
      </c>
      <c r="E397" s="29" t="e">
        <f>IF($A397=$C$2,runs!BI392,1/0)</f>
        <v>#DIV/0!</v>
      </c>
      <c r="F397" s="29" t="e">
        <f>IF($A397=$C$2,runs!BL392,1/0)</f>
        <v>#DIV/0!</v>
      </c>
      <c r="G397" s="29" t="e">
        <f>IF($A397=$C$2,runs!BM392,1/0)</f>
        <v>#DIV/0!</v>
      </c>
      <c r="H397" s="29" t="e">
        <f>IF($A397=$C$2,runs!BG392/runs!BF392,1/0)</f>
        <v>#DIV/0!</v>
      </c>
      <c r="I397" s="29" t="e">
        <f>IF($A397=$C$2,runs!BH392/runs!V392,1/0)</f>
        <v>#DIV/0!</v>
      </c>
      <c r="J397" s="29" t="e">
        <f>IF($A397=$C$2,runs!BI392/runs!V392,1/0)</f>
        <v>#DIV/0!</v>
      </c>
      <c r="K397" s="29" t="e">
        <f>IF($A397=$C$2,runs!BP392,1/0)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IF($A398=$C$2,runs!BH393,1/0)</f>
        <v>#DIV/0!</v>
      </c>
      <c r="E398" s="29" t="e">
        <f>IF($A398=$C$2,runs!BI393,1/0)</f>
        <v>#DIV/0!</v>
      </c>
      <c r="F398" s="29" t="e">
        <f>IF($A398=$C$2,runs!BL393,1/0)</f>
        <v>#DIV/0!</v>
      </c>
      <c r="G398" s="29" t="e">
        <f>IF($A398=$C$2,runs!BM393,1/0)</f>
        <v>#DIV/0!</v>
      </c>
      <c r="H398" s="29" t="e">
        <f>IF($A398=$C$2,runs!BG393/runs!BF393,1/0)</f>
        <v>#DIV/0!</v>
      </c>
      <c r="I398" s="29" t="e">
        <f>IF($A398=$C$2,runs!BH393/runs!V393,1/0)</f>
        <v>#DIV/0!</v>
      </c>
      <c r="J398" s="29" t="e">
        <f>IF($A398=$C$2,runs!BI393/runs!V393,1/0)</f>
        <v>#DIV/0!</v>
      </c>
      <c r="K398" s="29" t="e">
        <f>IF($A398=$C$2,runs!BP393,1/0)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IF($A399=$C$2,runs!BH394,1/0)</f>
        <v>#DIV/0!</v>
      </c>
      <c r="E399" s="29" t="e">
        <f>IF($A399=$C$2,runs!BI394,1/0)</f>
        <v>#DIV/0!</v>
      </c>
      <c r="F399" s="29" t="e">
        <f>IF($A399=$C$2,runs!BL394,1/0)</f>
        <v>#DIV/0!</v>
      </c>
      <c r="G399" s="29" t="e">
        <f>IF($A399=$C$2,runs!BM394,1/0)</f>
        <v>#DIV/0!</v>
      </c>
      <c r="H399" s="29" t="e">
        <f>IF($A399=$C$2,runs!BG394/runs!BF394,1/0)</f>
        <v>#DIV/0!</v>
      </c>
      <c r="I399" s="29" t="e">
        <f>IF($A399=$C$2,runs!BH394/runs!V394,1/0)</f>
        <v>#DIV/0!</v>
      </c>
      <c r="J399" s="29" t="e">
        <f>IF($A399=$C$2,runs!BI394/runs!V394,1/0)</f>
        <v>#DIV/0!</v>
      </c>
      <c r="K399" s="29" t="e">
        <f>IF($A399=$C$2,runs!BP394,1/0)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IF($A400=$C$2,runs!BH395,1/0)</f>
        <v>#DIV/0!</v>
      </c>
      <c r="E400" s="29" t="e">
        <f>IF($A400=$C$2,runs!BI395,1/0)</f>
        <v>#DIV/0!</v>
      </c>
      <c r="F400" s="29" t="e">
        <f>IF($A400=$C$2,runs!BL395,1/0)</f>
        <v>#DIV/0!</v>
      </c>
      <c r="G400" s="29" t="e">
        <f>IF($A400=$C$2,runs!BM395,1/0)</f>
        <v>#DIV/0!</v>
      </c>
      <c r="H400" s="29" t="e">
        <f>IF($A400=$C$2,runs!BG395/runs!BF395,1/0)</f>
        <v>#DIV/0!</v>
      </c>
      <c r="I400" s="29" t="e">
        <f>IF($A400=$C$2,runs!BH395/runs!V395,1/0)</f>
        <v>#DIV/0!</v>
      </c>
      <c r="J400" s="29" t="e">
        <f>IF($A400=$C$2,runs!BI395/runs!V395,1/0)</f>
        <v>#DIV/0!</v>
      </c>
      <c r="K400" s="29" t="e">
        <f>IF($A400=$C$2,runs!BP395,1/0)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IF($A401=$C$2,runs!BH396,1/0)</f>
        <v>#DIV/0!</v>
      </c>
      <c r="E401" s="29" t="e">
        <f>IF($A401=$C$2,runs!BI396,1/0)</f>
        <v>#DIV/0!</v>
      </c>
      <c r="F401" s="29" t="e">
        <f>IF($A401=$C$2,runs!BL396,1/0)</f>
        <v>#DIV/0!</v>
      </c>
      <c r="G401" s="29" t="e">
        <f>IF($A401=$C$2,runs!BM396,1/0)</f>
        <v>#DIV/0!</v>
      </c>
      <c r="H401" s="29" t="e">
        <f>IF($A401=$C$2,runs!BG396/runs!BF396,1/0)</f>
        <v>#DIV/0!</v>
      </c>
      <c r="I401" s="29" t="e">
        <f>IF($A401=$C$2,runs!BH396/runs!V396,1/0)</f>
        <v>#DIV/0!</v>
      </c>
      <c r="J401" s="29" t="e">
        <f>IF($A401=$C$2,runs!BI396/runs!V396,1/0)</f>
        <v>#DIV/0!</v>
      </c>
      <c r="K401" s="29" t="e">
        <f>IF($A401=$C$2,runs!BP396,1/0)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IF($A402=$C$2,runs!BH397,1/0)</f>
        <v>#DIV/0!</v>
      </c>
      <c r="E402" s="29" t="e">
        <f>IF($A402=$C$2,runs!BI397,1/0)</f>
        <v>#DIV/0!</v>
      </c>
      <c r="F402" s="29" t="e">
        <f>IF($A402=$C$2,runs!BL397,1/0)</f>
        <v>#DIV/0!</v>
      </c>
      <c r="G402" s="29" t="e">
        <f>IF($A402=$C$2,runs!BM397,1/0)</f>
        <v>#DIV/0!</v>
      </c>
      <c r="H402" s="29" t="e">
        <f>IF($A402=$C$2,runs!BG397/runs!BF397,1/0)</f>
        <v>#DIV/0!</v>
      </c>
      <c r="I402" s="29" t="e">
        <f>IF($A402=$C$2,runs!BH397/runs!V397,1/0)</f>
        <v>#DIV/0!</v>
      </c>
      <c r="J402" s="29" t="e">
        <f>IF($A402=$C$2,runs!BI397/runs!V397,1/0)</f>
        <v>#DIV/0!</v>
      </c>
      <c r="K402" s="29" t="e">
        <f>IF($A402=$C$2,runs!BP397,1/0)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IF($A403=$C$2,runs!BH398,1/0)</f>
        <v>#DIV/0!</v>
      </c>
      <c r="E403" s="29" t="e">
        <f>IF($A403=$C$2,runs!BI398,1/0)</f>
        <v>#DIV/0!</v>
      </c>
      <c r="F403" s="29" t="e">
        <f>IF($A403=$C$2,runs!BL398,1/0)</f>
        <v>#DIV/0!</v>
      </c>
      <c r="G403" s="29" t="e">
        <f>IF($A403=$C$2,runs!BM398,1/0)</f>
        <v>#DIV/0!</v>
      </c>
      <c r="H403" s="29" t="e">
        <f>IF($A403=$C$2,runs!BG398/runs!BF398,1/0)</f>
        <v>#DIV/0!</v>
      </c>
      <c r="I403" s="29" t="e">
        <f>IF($A403=$C$2,runs!BH398/runs!V398,1/0)</f>
        <v>#DIV/0!</v>
      </c>
      <c r="J403" s="29" t="e">
        <f>IF($A403=$C$2,runs!BI398/runs!V398,1/0)</f>
        <v>#DIV/0!</v>
      </c>
      <c r="K403" s="29" t="e">
        <f>IF($A403=$C$2,runs!BP398,1/0)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IF($A404=$C$2,runs!BH399,1/0)</f>
        <v>#DIV/0!</v>
      </c>
      <c r="E404" s="29" t="e">
        <f>IF($A404=$C$2,runs!BI399,1/0)</f>
        <v>#DIV/0!</v>
      </c>
      <c r="F404" s="29" t="e">
        <f>IF($A404=$C$2,runs!BL399,1/0)</f>
        <v>#DIV/0!</v>
      </c>
      <c r="G404" s="29" t="e">
        <f>IF($A404=$C$2,runs!BM399,1/0)</f>
        <v>#DIV/0!</v>
      </c>
      <c r="H404" s="29" t="e">
        <f>IF($A404=$C$2,runs!BG399/runs!BF399,1/0)</f>
        <v>#DIV/0!</v>
      </c>
      <c r="I404" s="29" t="e">
        <f>IF($A404=$C$2,runs!BH399/runs!V399,1/0)</f>
        <v>#DIV/0!</v>
      </c>
      <c r="J404" s="29" t="e">
        <f>IF($A404=$C$2,runs!BI399/runs!V399,1/0)</f>
        <v>#DIV/0!</v>
      </c>
      <c r="K404" s="29" t="e">
        <f>IF($A404=$C$2,runs!BP399,1/0)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IF($A405=$C$2,runs!BH400,1/0)</f>
        <v>#DIV/0!</v>
      </c>
      <c r="E405" s="29" t="e">
        <f>IF($A405=$C$2,runs!BI400,1/0)</f>
        <v>#DIV/0!</v>
      </c>
      <c r="F405" s="29" t="e">
        <f>IF($A405=$C$2,runs!BL400,1/0)</f>
        <v>#DIV/0!</v>
      </c>
      <c r="G405" s="29" t="e">
        <f>IF($A405=$C$2,runs!BM400,1/0)</f>
        <v>#DIV/0!</v>
      </c>
      <c r="H405" s="29" t="e">
        <f>IF($A405=$C$2,runs!BG400/runs!BF400,1/0)</f>
        <v>#DIV/0!</v>
      </c>
      <c r="I405" s="29" t="e">
        <f>IF($A405=$C$2,runs!BH400/runs!V400,1/0)</f>
        <v>#DIV/0!</v>
      </c>
      <c r="J405" s="29" t="e">
        <f>IF($A405=$C$2,runs!BI400/runs!V400,1/0)</f>
        <v>#DIV/0!</v>
      </c>
      <c r="K405" s="29" t="e">
        <f>IF($A405=$C$2,runs!BP400,1/0)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IF($A406=$C$2,runs!BH401,1/0)</f>
        <v>#DIV/0!</v>
      </c>
      <c r="E406" s="29" t="e">
        <f>IF($A406=$C$2,runs!BI401,1/0)</f>
        <v>#DIV/0!</v>
      </c>
      <c r="F406" s="29" t="e">
        <f>IF($A406=$C$2,runs!BL401,1/0)</f>
        <v>#DIV/0!</v>
      </c>
      <c r="G406" s="29" t="e">
        <f>IF($A406=$C$2,runs!BM401,1/0)</f>
        <v>#DIV/0!</v>
      </c>
      <c r="H406" s="29" t="e">
        <f>IF($A406=$C$2,runs!BG401/runs!BF401,1/0)</f>
        <v>#DIV/0!</v>
      </c>
      <c r="I406" s="29" t="e">
        <f>IF($A406=$C$2,runs!BH401/runs!V401,1/0)</f>
        <v>#DIV/0!</v>
      </c>
      <c r="J406" s="29" t="e">
        <f>IF($A406=$C$2,runs!BI401/runs!V401,1/0)</f>
        <v>#DIV/0!</v>
      </c>
      <c r="K406" s="29" t="e">
        <f>IF($A406=$C$2,runs!BP401,1/0)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IF($A407=$C$2,runs!BH402,1/0)</f>
        <v>#DIV/0!</v>
      </c>
      <c r="E407" s="29" t="e">
        <f>IF($A407=$C$2,runs!BI402,1/0)</f>
        <v>#DIV/0!</v>
      </c>
      <c r="F407" s="29" t="e">
        <f>IF($A407=$C$2,runs!BL402,1/0)</f>
        <v>#DIV/0!</v>
      </c>
      <c r="G407" s="29" t="e">
        <f>IF($A407=$C$2,runs!BM402,1/0)</f>
        <v>#DIV/0!</v>
      </c>
      <c r="H407" s="29" t="e">
        <f>IF($A407=$C$2,runs!BG402/runs!BF402,1/0)</f>
        <v>#DIV/0!</v>
      </c>
      <c r="I407" s="29" t="e">
        <f>IF($A407=$C$2,runs!BH402/runs!V402,1/0)</f>
        <v>#DIV/0!</v>
      </c>
      <c r="J407" s="29" t="e">
        <f>IF($A407=$C$2,runs!BI402/runs!V402,1/0)</f>
        <v>#DIV/0!</v>
      </c>
      <c r="K407" s="29" t="e">
        <f>IF($A407=$C$2,runs!BP402,1/0)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IF($A408=$C$2,runs!BH403,1/0)</f>
        <v>#DIV/0!</v>
      </c>
      <c r="E408" s="29" t="e">
        <f>IF($A408=$C$2,runs!BI403,1/0)</f>
        <v>#DIV/0!</v>
      </c>
      <c r="F408" s="29" t="e">
        <f>IF($A408=$C$2,runs!BL403,1/0)</f>
        <v>#DIV/0!</v>
      </c>
      <c r="G408" s="29" t="e">
        <f>IF($A408=$C$2,runs!BM403,1/0)</f>
        <v>#DIV/0!</v>
      </c>
      <c r="H408" s="29" t="e">
        <f>IF($A408=$C$2,runs!BG403/runs!BF403,1/0)</f>
        <v>#DIV/0!</v>
      </c>
      <c r="I408" s="29" t="e">
        <f>IF($A408=$C$2,runs!BH403/runs!V403,1/0)</f>
        <v>#DIV/0!</v>
      </c>
      <c r="J408" s="29" t="e">
        <f>IF($A408=$C$2,runs!BI403/runs!V403,1/0)</f>
        <v>#DIV/0!</v>
      </c>
      <c r="K408" s="29" t="e">
        <f>IF($A408=$C$2,runs!BP403,1/0)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IF($A409=$C$2,runs!BH404,1/0)</f>
        <v>#DIV/0!</v>
      </c>
      <c r="E409" s="29" t="e">
        <f>IF($A409=$C$2,runs!BI404,1/0)</f>
        <v>#DIV/0!</v>
      </c>
      <c r="F409" s="29" t="e">
        <f>IF($A409=$C$2,runs!BL404,1/0)</f>
        <v>#DIV/0!</v>
      </c>
      <c r="G409" s="29" t="e">
        <f>IF($A409=$C$2,runs!BM404,1/0)</f>
        <v>#DIV/0!</v>
      </c>
      <c r="H409" s="29" t="e">
        <f>IF($A409=$C$2,runs!BG404/runs!BF404,1/0)</f>
        <v>#DIV/0!</v>
      </c>
      <c r="I409" s="29" t="e">
        <f>IF($A409=$C$2,runs!BH404/runs!V404,1/0)</f>
        <v>#DIV/0!</v>
      </c>
      <c r="J409" s="29" t="e">
        <f>IF($A409=$C$2,runs!BI404/runs!V404,1/0)</f>
        <v>#DIV/0!</v>
      </c>
      <c r="K409" s="29" t="e">
        <f>IF($A409=$C$2,runs!BP404,1/0)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IF($A410=$C$2,runs!BH405,1/0)</f>
        <v>#DIV/0!</v>
      </c>
      <c r="E410" s="29" t="e">
        <f>IF($A410=$C$2,runs!BI405,1/0)</f>
        <v>#DIV/0!</v>
      </c>
      <c r="F410" s="29" t="e">
        <f>IF($A410=$C$2,runs!BL405,1/0)</f>
        <v>#DIV/0!</v>
      </c>
      <c r="G410" s="29" t="e">
        <f>IF($A410=$C$2,runs!BM405,1/0)</f>
        <v>#DIV/0!</v>
      </c>
      <c r="H410" s="29" t="e">
        <f>IF($A410=$C$2,runs!BG405/runs!BF405,1/0)</f>
        <v>#DIV/0!</v>
      </c>
      <c r="I410" s="29" t="e">
        <f>IF($A410=$C$2,runs!BH405/runs!V405,1/0)</f>
        <v>#DIV/0!</v>
      </c>
      <c r="J410" s="29" t="e">
        <f>IF($A410=$C$2,runs!BI405/runs!V405,1/0)</f>
        <v>#DIV/0!</v>
      </c>
      <c r="K410" s="29" t="e">
        <f>IF($A410=$C$2,runs!BP405,1/0)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IF($A411=$C$2,runs!BH406,1/0)</f>
        <v>#DIV/0!</v>
      </c>
      <c r="E411" s="29" t="e">
        <f>IF($A411=$C$2,runs!BI406,1/0)</f>
        <v>#DIV/0!</v>
      </c>
      <c r="F411" s="29" t="e">
        <f>IF($A411=$C$2,runs!BL406,1/0)</f>
        <v>#DIV/0!</v>
      </c>
      <c r="G411" s="29" t="e">
        <f>IF($A411=$C$2,runs!BM406,1/0)</f>
        <v>#DIV/0!</v>
      </c>
      <c r="H411" s="29" t="e">
        <f>IF($A411=$C$2,runs!BG406/runs!BF406,1/0)</f>
        <v>#DIV/0!</v>
      </c>
      <c r="I411" s="29" t="e">
        <f>IF($A411=$C$2,runs!BH406/runs!V406,1/0)</f>
        <v>#DIV/0!</v>
      </c>
      <c r="J411" s="29" t="e">
        <f>IF($A411=$C$2,runs!BI406/runs!V406,1/0)</f>
        <v>#DIV/0!</v>
      </c>
      <c r="K411" s="29" t="e">
        <f>IF($A411=$C$2,runs!BP406,1/0)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IF($A412=$C$2,runs!BH407,1/0)</f>
        <v>#DIV/0!</v>
      </c>
      <c r="E412" s="29" t="e">
        <f>IF($A412=$C$2,runs!BI407,1/0)</f>
        <v>#DIV/0!</v>
      </c>
      <c r="F412" s="29" t="e">
        <f>IF($A412=$C$2,runs!BL407,1/0)</f>
        <v>#DIV/0!</v>
      </c>
      <c r="G412" s="29" t="e">
        <f>IF($A412=$C$2,runs!BM407,1/0)</f>
        <v>#DIV/0!</v>
      </c>
      <c r="H412" s="29" t="e">
        <f>IF($A412=$C$2,runs!BG407/runs!BF407,1/0)</f>
        <v>#DIV/0!</v>
      </c>
      <c r="I412" s="29" t="e">
        <f>IF($A412=$C$2,runs!BH407/runs!V407,1/0)</f>
        <v>#DIV/0!</v>
      </c>
      <c r="J412" s="29" t="e">
        <f>IF($A412=$C$2,runs!BI407/runs!V407,1/0)</f>
        <v>#DIV/0!</v>
      </c>
      <c r="K412" s="29" t="e">
        <f>IF($A412=$C$2,runs!BP407,1/0)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IF($A413=$C$2,runs!BH408,1/0)</f>
        <v>#DIV/0!</v>
      </c>
      <c r="E413" s="29" t="e">
        <f>IF($A413=$C$2,runs!BI408,1/0)</f>
        <v>#DIV/0!</v>
      </c>
      <c r="F413" s="29" t="e">
        <f>IF($A413=$C$2,runs!BL408,1/0)</f>
        <v>#DIV/0!</v>
      </c>
      <c r="G413" s="29" t="e">
        <f>IF($A413=$C$2,runs!BM408,1/0)</f>
        <v>#DIV/0!</v>
      </c>
      <c r="H413" s="29" t="e">
        <f>IF($A413=$C$2,runs!BG408/runs!BF408,1/0)</f>
        <v>#DIV/0!</v>
      </c>
      <c r="I413" s="29" t="e">
        <f>IF($A413=$C$2,runs!BH408/runs!V408,1/0)</f>
        <v>#DIV/0!</v>
      </c>
      <c r="J413" s="29" t="e">
        <f>IF($A413=$C$2,runs!BI408/runs!V408,1/0)</f>
        <v>#DIV/0!</v>
      </c>
      <c r="K413" s="29" t="e">
        <f>IF($A413=$C$2,runs!BP408,1/0)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IF($A414=$C$2,runs!BH409,1/0)</f>
        <v>#DIV/0!</v>
      </c>
      <c r="E414" s="29" t="e">
        <f>IF($A414=$C$2,runs!BI409,1/0)</f>
        <v>#DIV/0!</v>
      </c>
      <c r="F414" s="29" t="e">
        <f>IF($A414=$C$2,runs!BL409,1/0)</f>
        <v>#DIV/0!</v>
      </c>
      <c r="G414" s="29" t="e">
        <f>IF($A414=$C$2,runs!BM409,1/0)</f>
        <v>#DIV/0!</v>
      </c>
      <c r="H414" s="29" t="e">
        <f>IF($A414=$C$2,runs!BG409/runs!BF409,1/0)</f>
        <v>#DIV/0!</v>
      </c>
      <c r="I414" s="29" t="e">
        <f>IF($A414=$C$2,runs!BH409/runs!V409,1/0)</f>
        <v>#DIV/0!</v>
      </c>
      <c r="J414" s="29" t="e">
        <f>IF($A414=$C$2,runs!BI409/runs!V409,1/0)</f>
        <v>#DIV/0!</v>
      </c>
      <c r="K414" s="29" t="e">
        <f>IF($A414=$C$2,runs!BP409,1/0)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IF($A415=$C$2,runs!BH410,1/0)</f>
        <v>#DIV/0!</v>
      </c>
      <c r="E415" s="29" t="e">
        <f>IF($A415=$C$2,runs!BI410,1/0)</f>
        <v>#DIV/0!</v>
      </c>
      <c r="F415" s="29" t="e">
        <f>IF($A415=$C$2,runs!BL410,1/0)</f>
        <v>#DIV/0!</v>
      </c>
      <c r="G415" s="29" t="e">
        <f>IF($A415=$C$2,runs!BM410,1/0)</f>
        <v>#DIV/0!</v>
      </c>
      <c r="H415" s="29" t="e">
        <f>IF($A415=$C$2,runs!BG410/runs!BF410,1/0)</f>
        <v>#DIV/0!</v>
      </c>
      <c r="I415" s="29" t="e">
        <f>IF($A415=$C$2,runs!BH410/runs!V410,1/0)</f>
        <v>#DIV/0!</v>
      </c>
      <c r="J415" s="29" t="e">
        <f>IF($A415=$C$2,runs!BI410/runs!V410,1/0)</f>
        <v>#DIV/0!</v>
      </c>
      <c r="K415" s="29" t="e">
        <f>IF($A415=$C$2,runs!BP410,1/0)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IF($A416=$C$2,runs!BH411,1/0)</f>
        <v>#DIV/0!</v>
      </c>
      <c r="E416" s="29" t="e">
        <f>IF($A416=$C$2,runs!BI411,1/0)</f>
        <v>#DIV/0!</v>
      </c>
      <c r="F416" s="29" t="e">
        <f>IF($A416=$C$2,runs!BL411,1/0)</f>
        <v>#DIV/0!</v>
      </c>
      <c r="G416" s="29" t="e">
        <f>IF($A416=$C$2,runs!BM411,1/0)</f>
        <v>#DIV/0!</v>
      </c>
      <c r="H416" s="29" t="e">
        <f>IF($A416=$C$2,runs!BG411/runs!BF411,1/0)</f>
        <v>#DIV/0!</v>
      </c>
      <c r="I416" s="29" t="e">
        <f>IF($A416=$C$2,runs!BH411/runs!V411,1/0)</f>
        <v>#DIV/0!</v>
      </c>
      <c r="J416" s="29" t="e">
        <f>IF($A416=$C$2,runs!BI411/runs!V411,1/0)</f>
        <v>#DIV/0!</v>
      </c>
      <c r="K416" s="29" t="e">
        <f>IF($A416=$C$2,runs!BP411,1/0)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IF($A417=$C$2,runs!BH412,1/0)</f>
        <v>#DIV/0!</v>
      </c>
      <c r="E417" s="29" t="e">
        <f>IF($A417=$C$2,runs!BI412,1/0)</f>
        <v>#DIV/0!</v>
      </c>
      <c r="F417" s="29" t="e">
        <f>IF($A417=$C$2,runs!BL412,1/0)</f>
        <v>#DIV/0!</v>
      </c>
      <c r="G417" s="29" t="e">
        <f>IF($A417=$C$2,runs!BM412,1/0)</f>
        <v>#DIV/0!</v>
      </c>
      <c r="H417" s="29" t="e">
        <f>IF($A417=$C$2,runs!BG412/runs!BF412,1/0)</f>
        <v>#DIV/0!</v>
      </c>
      <c r="I417" s="29" t="e">
        <f>IF($A417=$C$2,runs!BH412/runs!V412,1/0)</f>
        <v>#DIV/0!</v>
      </c>
      <c r="J417" s="29" t="e">
        <f>IF($A417=$C$2,runs!BI412/runs!V412,1/0)</f>
        <v>#DIV/0!</v>
      </c>
      <c r="K417" s="29" t="e">
        <f>IF($A417=$C$2,runs!BP412,1/0)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IF($A418=$C$2,runs!BH413,1/0)</f>
        <v>#DIV/0!</v>
      </c>
      <c r="E418" s="29" t="e">
        <f>IF($A418=$C$2,runs!BI413,1/0)</f>
        <v>#DIV/0!</v>
      </c>
      <c r="F418" s="29" t="e">
        <f>IF($A418=$C$2,runs!BL413,1/0)</f>
        <v>#DIV/0!</v>
      </c>
      <c r="G418" s="29" t="e">
        <f>IF($A418=$C$2,runs!BM413,1/0)</f>
        <v>#DIV/0!</v>
      </c>
      <c r="H418" s="29" t="e">
        <f>IF($A418=$C$2,runs!BG413/runs!BF413,1/0)</f>
        <v>#DIV/0!</v>
      </c>
      <c r="I418" s="29" t="e">
        <f>IF($A418=$C$2,runs!BH413/runs!V413,1/0)</f>
        <v>#DIV/0!</v>
      </c>
      <c r="J418" s="29" t="e">
        <f>IF($A418=$C$2,runs!BI413/runs!V413,1/0)</f>
        <v>#DIV/0!</v>
      </c>
      <c r="K418" s="29" t="e">
        <f>IF($A418=$C$2,runs!BP413,1/0)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IF($A419=$C$2,runs!BH414,1/0)</f>
        <v>#DIV/0!</v>
      </c>
      <c r="E419" s="29" t="e">
        <f>IF($A419=$C$2,runs!BI414,1/0)</f>
        <v>#DIV/0!</v>
      </c>
      <c r="F419" s="29" t="e">
        <f>IF($A419=$C$2,runs!BL414,1/0)</f>
        <v>#DIV/0!</v>
      </c>
      <c r="G419" s="29" t="e">
        <f>IF($A419=$C$2,runs!BM414,1/0)</f>
        <v>#DIV/0!</v>
      </c>
      <c r="H419" s="29" t="e">
        <f>IF($A419=$C$2,runs!BG414/runs!BF414,1/0)</f>
        <v>#DIV/0!</v>
      </c>
      <c r="I419" s="29" t="e">
        <f>IF($A419=$C$2,runs!BH414/runs!V414,1/0)</f>
        <v>#DIV/0!</v>
      </c>
      <c r="J419" s="29" t="e">
        <f>IF($A419=$C$2,runs!BI414/runs!V414,1/0)</f>
        <v>#DIV/0!</v>
      </c>
      <c r="K419" s="29" t="e">
        <f>IF($A419=$C$2,runs!BP414,1/0)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IF($A420=$C$2,runs!BH415,1/0)</f>
        <v>#DIV/0!</v>
      </c>
      <c r="E420" s="29" t="e">
        <f>IF($A420=$C$2,runs!BI415,1/0)</f>
        <v>#DIV/0!</v>
      </c>
      <c r="F420" s="29" t="e">
        <f>IF($A420=$C$2,runs!BL415,1/0)</f>
        <v>#DIV/0!</v>
      </c>
      <c r="G420" s="29" t="e">
        <f>IF($A420=$C$2,runs!BM415,1/0)</f>
        <v>#DIV/0!</v>
      </c>
      <c r="H420" s="29" t="e">
        <f>IF($A420=$C$2,runs!BG415/runs!BF415,1/0)</f>
        <v>#DIV/0!</v>
      </c>
      <c r="I420" s="29" t="e">
        <f>IF($A420=$C$2,runs!BH415/runs!V415,1/0)</f>
        <v>#DIV/0!</v>
      </c>
      <c r="J420" s="29" t="e">
        <f>IF($A420=$C$2,runs!BI415/runs!V415,1/0)</f>
        <v>#DIV/0!</v>
      </c>
      <c r="K420" s="29" t="e">
        <f>IF($A420=$C$2,runs!BP415,1/0)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IF($A421=$C$2,runs!BH416,1/0)</f>
        <v>#DIV/0!</v>
      </c>
      <c r="E421" s="29" t="e">
        <f>IF($A421=$C$2,runs!BI416,1/0)</f>
        <v>#DIV/0!</v>
      </c>
      <c r="F421" s="29" t="e">
        <f>IF($A421=$C$2,runs!BL416,1/0)</f>
        <v>#DIV/0!</v>
      </c>
      <c r="G421" s="29" t="e">
        <f>IF($A421=$C$2,runs!BM416,1/0)</f>
        <v>#DIV/0!</v>
      </c>
      <c r="H421" s="29" t="e">
        <f>IF($A421=$C$2,runs!BG416/runs!BF416,1/0)</f>
        <v>#DIV/0!</v>
      </c>
      <c r="I421" s="29" t="e">
        <f>IF($A421=$C$2,runs!BH416/runs!V416,1/0)</f>
        <v>#DIV/0!</v>
      </c>
      <c r="J421" s="29" t="e">
        <f>IF($A421=$C$2,runs!BI416/runs!V416,1/0)</f>
        <v>#DIV/0!</v>
      </c>
      <c r="K421" s="29" t="e">
        <f>IF($A421=$C$2,runs!BP416,1/0)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IF($A422=$C$2,runs!BH417,1/0)</f>
        <v>#DIV/0!</v>
      </c>
      <c r="E422" s="29" t="e">
        <f>IF($A422=$C$2,runs!BI417,1/0)</f>
        <v>#DIV/0!</v>
      </c>
      <c r="F422" s="29" t="e">
        <f>IF($A422=$C$2,runs!BL417,1/0)</f>
        <v>#DIV/0!</v>
      </c>
      <c r="G422" s="29" t="e">
        <f>IF($A422=$C$2,runs!BM417,1/0)</f>
        <v>#DIV/0!</v>
      </c>
      <c r="H422" s="29" t="e">
        <f>IF($A422=$C$2,runs!BG417/runs!BF417,1/0)</f>
        <v>#DIV/0!</v>
      </c>
      <c r="I422" s="29" t="e">
        <f>IF($A422=$C$2,runs!BH417/runs!V417,1/0)</f>
        <v>#DIV/0!</v>
      </c>
      <c r="J422" s="29" t="e">
        <f>IF($A422=$C$2,runs!BI417/runs!V417,1/0)</f>
        <v>#DIV/0!</v>
      </c>
      <c r="K422" s="29" t="e">
        <f>IF($A422=$C$2,runs!BP417,1/0)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IF($A423=$C$2,runs!BH418,1/0)</f>
        <v>#DIV/0!</v>
      </c>
      <c r="E423" s="29" t="e">
        <f>IF($A423=$C$2,runs!BI418,1/0)</f>
        <v>#DIV/0!</v>
      </c>
      <c r="F423" s="29" t="e">
        <f>IF($A423=$C$2,runs!BL418,1/0)</f>
        <v>#DIV/0!</v>
      </c>
      <c r="G423" s="29" t="e">
        <f>IF($A423=$C$2,runs!BM418,1/0)</f>
        <v>#DIV/0!</v>
      </c>
      <c r="H423" s="29" t="e">
        <f>IF($A423=$C$2,runs!BG418/runs!BF418,1/0)</f>
        <v>#DIV/0!</v>
      </c>
      <c r="I423" s="29" t="e">
        <f>IF($A423=$C$2,runs!BH418/runs!V418,1/0)</f>
        <v>#DIV/0!</v>
      </c>
      <c r="J423" s="29" t="e">
        <f>IF($A423=$C$2,runs!BI418/runs!V418,1/0)</f>
        <v>#DIV/0!</v>
      </c>
      <c r="K423" s="29" t="e">
        <f>IF($A423=$C$2,runs!BP418,1/0)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IF($A424=$C$2,runs!BH419,1/0)</f>
        <v>#DIV/0!</v>
      </c>
      <c r="E424" s="29" t="e">
        <f>IF($A424=$C$2,runs!BI419,1/0)</f>
        <v>#DIV/0!</v>
      </c>
      <c r="F424" s="29" t="e">
        <f>IF($A424=$C$2,runs!BL419,1/0)</f>
        <v>#DIV/0!</v>
      </c>
      <c r="G424" s="29" t="e">
        <f>IF($A424=$C$2,runs!BM419,1/0)</f>
        <v>#DIV/0!</v>
      </c>
      <c r="H424" s="29" t="e">
        <f>IF($A424=$C$2,runs!BG419/runs!BF419,1/0)</f>
        <v>#DIV/0!</v>
      </c>
      <c r="I424" s="29" t="e">
        <f>IF($A424=$C$2,runs!BH419/runs!V419,1/0)</f>
        <v>#DIV/0!</v>
      </c>
      <c r="J424" s="29" t="e">
        <f>IF($A424=$C$2,runs!BI419/runs!V419,1/0)</f>
        <v>#DIV/0!</v>
      </c>
      <c r="K424" s="29" t="e">
        <f>IF($A424=$C$2,runs!BP419,1/0)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IF($A425=$C$2,runs!BH420,1/0)</f>
        <v>#DIV/0!</v>
      </c>
      <c r="E425" s="29" t="e">
        <f>IF($A425=$C$2,runs!BI420,1/0)</f>
        <v>#DIV/0!</v>
      </c>
      <c r="F425" s="29" t="e">
        <f>IF($A425=$C$2,runs!BL420,1/0)</f>
        <v>#DIV/0!</v>
      </c>
      <c r="G425" s="29" t="e">
        <f>IF($A425=$C$2,runs!BM420,1/0)</f>
        <v>#DIV/0!</v>
      </c>
      <c r="H425" s="29" t="e">
        <f>IF($A425=$C$2,runs!BG420/runs!BF420,1/0)</f>
        <v>#DIV/0!</v>
      </c>
      <c r="I425" s="29" t="e">
        <f>IF($A425=$C$2,runs!BH420/runs!V420,1/0)</f>
        <v>#DIV/0!</v>
      </c>
      <c r="J425" s="29" t="e">
        <f>IF($A425=$C$2,runs!BI420/runs!V420,1/0)</f>
        <v>#DIV/0!</v>
      </c>
      <c r="K425" s="29" t="e">
        <f>IF($A425=$C$2,runs!BP420,1/0)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IF($A426=$C$2,runs!BH421,1/0)</f>
        <v>#DIV/0!</v>
      </c>
      <c r="E426" s="29" t="e">
        <f>IF($A426=$C$2,runs!BI421,1/0)</f>
        <v>#DIV/0!</v>
      </c>
      <c r="F426" s="29" t="e">
        <f>IF($A426=$C$2,runs!BL421,1/0)</f>
        <v>#DIV/0!</v>
      </c>
      <c r="G426" s="29" t="e">
        <f>IF($A426=$C$2,runs!BM421,1/0)</f>
        <v>#DIV/0!</v>
      </c>
      <c r="H426" s="29" t="e">
        <f>IF($A426=$C$2,runs!BG421/runs!BF421,1/0)</f>
        <v>#DIV/0!</v>
      </c>
      <c r="I426" s="29" t="e">
        <f>IF($A426=$C$2,runs!BH421/runs!V421,1/0)</f>
        <v>#DIV/0!</v>
      </c>
      <c r="J426" s="29" t="e">
        <f>IF($A426=$C$2,runs!BI421/runs!V421,1/0)</f>
        <v>#DIV/0!</v>
      </c>
      <c r="K426" s="29" t="e">
        <f>IF($A426=$C$2,runs!BP421,1/0)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IF($A427=$C$2,runs!BH422,1/0)</f>
        <v>#DIV/0!</v>
      </c>
      <c r="E427" s="29" t="e">
        <f>IF($A427=$C$2,runs!BI422,1/0)</f>
        <v>#DIV/0!</v>
      </c>
      <c r="F427" s="29" t="e">
        <f>IF($A427=$C$2,runs!BL422,1/0)</f>
        <v>#DIV/0!</v>
      </c>
      <c r="G427" s="29" t="e">
        <f>IF($A427=$C$2,runs!BM422,1/0)</f>
        <v>#DIV/0!</v>
      </c>
      <c r="H427" s="29" t="e">
        <f>IF($A427=$C$2,runs!BG422/runs!BF422,1/0)</f>
        <v>#DIV/0!</v>
      </c>
      <c r="I427" s="29" t="e">
        <f>IF($A427=$C$2,runs!BH422/runs!V422,1/0)</f>
        <v>#DIV/0!</v>
      </c>
      <c r="J427" s="29" t="e">
        <f>IF($A427=$C$2,runs!BI422/runs!V422,1/0)</f>
        <v>#DIV/0!</v>
      </c>
      <c r="K427" s="29" t="e">
        <f>IF($A427=$C$2,runs!BP422,1/0)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IF($A428=$C$2,runs!BH423,1/0)</f>
        <v>#DIV/0!</v>
      </c>
      <c r="E428" s="29" t="e">
        <f>IF($A428=$C$2,runs!BI423,1/0)</f>
        <v>#DIV/0!</v>
      </c>
      <c r="F428" s="29" t="e">
        <f>IF($A428=$C$2,runs!BL423,1/0)</f>
        <v>#DIV/0!</v>
      </c>
      <c r="G428" s="29" t="e">
        <f>IF($A428=$C$2,runs!BM423,1/0)</f>
        <v>#DIV/0!</v>
      </c>
      <c r="H428" s="29" t="e">
        <f>IF($A428=$C$2,runs!BG423/runs!BF423,1/0)</f>
        <v>#DIV/0!</v>
      </c>
      <c r="I428" s="29" t="e">
        <f>IF($A428=$C$2,runs!BH423/runs!V423,1/0)</f>
        <v>#DIV/0!</v>
      </c>
      <c r="J428" s="29" t="e">
        <f>IF($A428=$C$2,runs!BI423/runs!V423,1/0)</f>
        <v>#DIV/0!</v>
      </c>
      <c r="K428" s="29" t="e">
        <f>IF($A428=$C$2,runs!BP423,1/0)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IF($A429=$C$2,runs!BH424,1/0)</f>
        <v>#DIV/0!</v>
      </c>
      <c r="E429" s="29" t="e">
        <f>IF($A429=$C$2,runs!BI424,1/0)</f>
        <v>#DIV/0!</v>
      </c>
      <c r="F429" s="29" t="e">
        <f>IF($A429=$C$2,runs!BL424,1/0)</f>
        <v>#DIV/0!</v>
      </c>
      <c r="G429" s="29" t="e">
        <f>IF($A429=$C$2,runs!BM424,1/0)</f>
        <v>#DIV/0!</v>
      </c>
      <c r="H429" s="29" t="e">
        <f>IF($A429=$C$2,runs!BG424/runs!BF424,1/0)</f>
        <v>#DIV/0!</v>
      </c>
      <c r="I429" s="29" t="e">
        <f>IF($A429=$C$2,runs!BH424/runs!V424,1/0)</f>
        <v>#DIV/0!</v>
      </c>
      <c r="J429" s="29" t="e">
        <f>IF($A429=$C$2,runs!BI424/runs!V424,1/0)</f>
        <v>#DIV/0!</v>
      </c>
      <c r="K429" s="29" t="e">
        <f>IF($A429=$C$2,runs!BP424,1/0)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IF($A430=$C$2,runs!BH425,1/0)</f>
        <v>#DIV/0!</v>
      </c>
      <c r="E430" s="29" t="e">
        <f>IF($A430=$C$2,runs!BI425,1/0)</f>
        <v>#DIV/0!</v>
      </c>
      <c r="F430" s="29" t="e">
        <f>IF($A430=$C$2,runs!BL425,1/0)</f>
        <v>#DIV/0!</v>
      </c>
      <c r="G430" s="29" t="e">
        <f>IF($A430=$C$2,runs!BM425,1/0)</f>
        <v>#DIV/0!</v>
      </c>
      <c r="H430" s="29" t="e">
        <f>IF($A430=$C$2,runs!BG425/runs!BF425,1/0)</f>
        <v>#DIV/0!</v>
      </c>
      <c r="I430" s="29" t="e">
        <f>IF($A430=$C$2,runs!BH425/runs!V425,1/0)</f>
        <v>#DIV/0!</v>
      </c>
      <c r="J430" s="29" t="e">
        <f>IF($A430=$C$2,runs!BI425/runs!V425,1/0)</f>
        <v>#DIV/0!</v>
      </c>
      <c r="K430" s="29" t="e">
        <f>IF($A430=$C$2,runs!BP425,1/0)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IF($A431=$C$2,runs!BH426,1/0)</f>
        <v>#DIV/0!</v>
      </c>
      <c r="E431" s="29" t="e">
        <f>IF($A431=$C$2,runs!BI426,1/0)</f>
        <v>#DIV/0!</v>
      </c>
      <c r="F431" s="29" t="e">
        <f>IF($A431=$C$2,runs!BL426,1/0)</f>
        <v>#DIV/0!</v>
      </c>
      <c r="G431" s="29" t="e">
        <f>IF($A431=$C$2,runs!BM426,1/0)</f>
        <v>#DIV/0!</v>
      </c>
      <c r="H431" s="29" t="e">
        <f>IF($A431=$C$2,runs!BG426/runs!BF426,1/0)</f>
        <v>#DIV/0!</v>
      </c>
      <c r="I431" s="29" t="e">
        <f>IF($A431=$C$2,runs!BH426/runs!V426,1/0)</f>
        <v>#DIV/0!</v>
      </c>
      <c r="J431" s="29" t="e">
        <f>IF($A431=$C$2,runs!BI426/runs!V426,1/0)</f>
        <v>#DIV/0!</v>
      </c>
      <c r="K431" s="29" t="e">
        <f>IF($A431=$C$2,runs!BP426,1/0)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IF($A432=$C$2,runs!BH427,1/0)</f>
        <v>#DIV/0!</v>
      </c>
      <c r="E432" s="29" t="e">
        <f>IF($A432=$C$2,runs!BI427,1/0)</f>
        <v>#DIV/0!</v>
      </c>
      <c r="F432" s="29" t="e">
        <f>IF($A432=$C$2,runs!BL427,1/0)</f>
        <v>#DIV/0!</v>
      </c>
      <c r="G432" s="29" t="e">
        <f>IF($A432=$C$2,runs!BM427,1/0)</f>
        <v>#DIV/0!</v>
      </c>
      <c r="H432" s="29" t="e">
        <f>IF($A432=$C$2,runs!BG427/runs!BF427,1/0)</f>
        <v>#DIV/0!</v>
      </c>
      <c r="I432" s="29" t="e">
        <f>IF($A432=$C$2,runs!BH427/runs!V427,1/0)</f>
        <v>#DIV/0!</v>
      </c>
      <c r="J432" s="29" t="e">
        <f>IF($A432=$C$2,runs!BI427/runs!V427,1/0)</f>
        <v>#DIV/0!</v>
      </c>
      <c r="K432" s="29" t="e">
        <f>IF($A432=$C$2,runs!BP427,1/0)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IF($A433=$C$2,runs!BH428,1/0)</f>
        <v>#DIV/0!</v>
      </c>
      <c r="E433" s="29" t="e">
        <f>IF($A433=$C$2,runs!BI428,1/0)</f>
        <v>#DIV/0!</v>
      </c>
      <c r="F433" s="29" t="e">
        <f>IF($A433=$C$2,runs!BL428,1/0)</f>
        <v>#DIV/0!</v>
      </c>
      <c r="G433" s="29" t="e">
        <f>IF($A433=$C$2,runs!BM428,1/0)</f>
        <v>#DIV/0!</v>
      </c>
      <c r="H433" s="29" t="e">
        <f>IF($A433=$C$2,runs!BG428/runs!BF428,1/0)</f>
        <v>#DIV/0!</v>
      </c>
      <c r="I433" s="29" t="e">
        <f>IF($A433=$C$2,runs!BH428/runs!V428,1/0)</f>
        <v>#DIV/0!</v>
      </c>
      <c r="J433" s="29" t="e">
        <f>IF($A433=$C$2,runs!BI428/runs!V428,1/0)</f>
        <v>#DIV/0!</v>
      </c>
      <c r="K433" s="29" t="e">
        <f>IF($A433=$C$2,runs!BP428,1/0)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IF($A434=$C$2,runs!BH429,1/0)</f>
        <v>#DIV/0!</v>
      </c>
      <c r="E434" s="29" t="e">
        <f>IF($A434=$C$2,runs!BI429,1/0)</f>
        <v>#DIV/0!</v>
      </c>
      <c r="F434" s="29" t="e">
        <f>IF($A434=$C$2,runs!BL429,1/0)</f>
        <v>#DIV/0!</v>
      </c>
      <c r="G434" s="29" t="e">
        <f>IF($A434=$C$2,runs!BM429,1/0)</f>
        <v>#DIV/0!</v>
      </c>
      <c r="H434" s="29" t="e">
        <f>IF($A434=$C$2,runs!BG429/runs!BF429,1/0)</f>
        <v>#DIV/0!</v>
      </c>
      <c r="I434" s="29" t="e">
        <f>IF($A434=$C$2,runs!BH429/runs!V429,1/0)</f>
        <v>#DIV/0!</v>
      </c>
      <c r="J434" s="29" t="e">
        <f>IF($A434=$C$2,runs!BI429/runs!V429,1/0)</f>
        <v>#DIV/0!</v>
      </c>
      <c r="K434" s="29" t="e">
        <f>IF($A434=$C$2,runs!BP429,1/0)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IF($A435=$C$2,runs!BH430,1/0)</f>
        <v>#DIV/0!</v>
      </c>
      <c r="E435" s="29" t="e">
        <f>IF($A435=$C$2,runs!BI430,1/0)</f>
        <v>#DIV/0!</v>
      </c>
      <c r="F435" s="29" t="e">
        <f>IF($A435=$C$2,runs!BL430,1/0)</f>
        <v>#DIV/0!</v>
      </c>
      <c r="G435" s="29" t="e">
        <f>IF($A435=$C$2,runs!BM430,1/0)</f>
        <v>#DIV/0!</v>
      </c>
      <c r="H435" s="29" t="e">
        <f>IF($A435=$C$2,runs!BG430/runs!BF430,1/0)</f>
        <v>#DIV/0!</v>
      </c>
      <c r="I435" s="29" t="e">
        <f>IF($A435=$C$2,runs!BH430/runs!V430,1/0)</f>
        <v>#DIV/0!</v>
      </c>
      <c r="J435" s="29" t="e">
        <f>IF($A435=$C$2,runs!BI430/runs!V430,1/0)</f>
        <v>#DIV/0!</v>
      </c>
      <c r="K435" s="29" t="e">
        <f>IF($A435=$C$2,runs!BP430,1/0)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IF($A436=$C$2,runs!BH431,1/0)</f>
        <v>#DIV/0!</v>
      </c>
      <c r="E436" s="29" t="e">
        <f>IF($A436=$C$2,runs!BI431,1/0)</f>
        <v>#DIV/0!</v>
      </c>
      <c r="F436" s="29" t="e">
        <f>IF($A436=$C$2,runs!BL431,1/0)</f>
        <v>#DIV/0!</v>
      </c>
      <c r="G436" s="29" t="e">
        <f>IF($A436=$C$2,runs!BM431,1/0)</f>
        <v>#DIV/0!</v>
      </c>
      <c r="H436" s="29" t="e">
        <f>IF($A436=$C$2,runs!BG431/runs!BF431,1/0)</f>
        <v>#DIV/0!</v>
      </c>
      <c r="I436" s="29" t="e">
        <f>IF($A436=$C$2,runs!BH431/runs!V431,1/0)</f>
        <v>#DIV/0!</v>
      </c>
      <c r="J436" s="29" t="e">
        <f>IF($A436=$C$2,runs!BI431/runs!V431,1/0)</f>
        <v>#DIV/0!</v>
      </c>
      <c r="K436" s="29" t="e">
        <f>IF($A436=$C$2,runs!BP431,1/0)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IF($A437=$C$2,runs!BH432,1/0)</f>
        <v>#DIV/0!</v>
      </c>
      <c r="E437" s="29" t="e">
        <f>IF($A437=$C$2,runs!BI432,1/0)</f>
        <v>#DIV/0!</v>
      </c>
      <c r="F437" s="29" t="e">
        <f>IF($A437=$C$2,runs!BL432,1/0)</f>
        <v>#DIV/0!</v>
      </c>
      <c r="G437" s="29" t="e">
        <f>IF($A437=$C$2,runs!BM432,1/0)</f>
        <v>#DIV/0!</v>
      </c>
      <c r="H437" s="29" t="e">
        <f>IF($A437=$C$2,runs!BG432/runs!BF432,1/0)</f>
        <v>#DIV/0!</v>
      </c>
      <c r="I437" s="29" t="e">
        <f>IF($A437=$C$2,runs!BH432/runs!V432,1/0)</f>
        <v>#DIV/0!</v>
      </c>
      <c r="J437" s="29" t="e">
        <f>IF($A437=$C$2,runs!BI432/runs!V432,1/0)</f>
        <v>#DIV/0!</v>
      </c>
      <c r="K437" s="29" t="e">
        <f>IF($A437=$C$2,runs!BP432,1/0)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IF($A438=$C$2,runs!BH433,1/0)</f>
        <v>#DIV/0!</v>
      </c>
      <c r="E438" s="29" t="e">
        <f>IF($A438=$C$2,runs!BI433,1/0)</f>
        <v>#DIV/0!</v>
      </c>
      <c r="F438" s="29" t="e">
        <f>IF($A438=$C$2,runs!BL433,1/0)</f>
        <v>#DIV/0!</v>
      </c>
      <c r="G438" s="29" t="e">
        <f>IF($A438=$C$2,runs!BM433,1/0)</f>
        <v>#DIV/0!</v>
      </c>
      <c r="H438" s="29" t="e">
        <f>IF($A438=$C$2,runs!BG433/runs!BF433,1/0)</f>
        <v>#DIV/0!</v>
      </c>
      <c r="I438" s="29" t="e">
        <f>IF($A438=$C$2,runs!BH433/runs!V433,1/0)</f>
        <v>#DIV/0!</v>
      </c>
      <c r="J438" s="29" t="e">
        <f>IF($A438=$C$2,runs!BI433/runs!V433,1/0)</f>
        <v>#DIV/0!</v>
      </c>
      <c r="K438" s="29" t="e">
        <f>IF($A438=$C$2,runs!BP433,1/0)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IF($A439=$C$2,runs!BH434,1/0)</f>
        <v>#DIV/0!</v>
      </c>
      <c r="E439" s="29" t="e">
        <f>IF($A439=$C$2,runs!BI434,1/0)</f>
        <v>#DIV/0!</v>
      </c>
      <c r="F439" s="29" t="e">
        <f>IF($A439=$C$2,runs!BL434,1/0)</f>
        <v>#DIV/0!</v>
      </c>
      <c r="G439" s="29" t="e">
        <f>IF($A439=$C$2,runs!BM434,1/0)</f>
        <v>#DIV/0!</v>
      </c>
      <c r="H439" s="29" t="e">
        <f>IF($A439=$C$2,runs!BG434/runs!BF434,1/0)</f>
        <v>#DIV/0!</v>
      </c>
      <c r="I439" s="29" t="e">
        <f>IF($A439=$C$2,runs!BH434/runs!V434,1/0)</f>
        <v>#DIV/0!</v>
      </c>
      <c r="J439" s="29" t="e">
        <f>IF($A439=$C$2,runs!BI434/runs!V434,1/0)</f>
        <v>#DIV/0!</v>
      </c>
      <c r="K439" s="29" t="e">
        <f>IF($A439=$C$2,runs!BP434,1/0)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IF($A440=$C$2,runs!BH435,1/0)</f>
        <v>#DIV/0!</v>
      </c>
      <c r="E440" s="29" t="e">
        <f>IF($A440=$C$2,runs!BI435,1/0)</f>
        <v>#DIV/0!</v>
      </c>
      <c r="F440" s="29" t="e">
        <f>IF($A440=$C$2,runs!BL435,1/0)</f>
        <v>#DIV/0!</v>
      </c>
      <c r="G440" s="29" t="e">
        <f>IF($A440=$C$2,runs!BM435,1/0)</f>
        <v>#DIV/0!</v>
      </c>
      <c r="H440" s="29" t="e">
        <f>IF($A440=$C$2,runs!BG435/runs!BF435,1/0)</f>
        <v>#DIV/0!</v>
      </c>
      <c r="I440" s="29" t="e">
        <f>IF($A440=$C$2,runs!BH435/runs!V435,1/0)</f>
        <v>#DIV/0!</v>
      </c>
      <c r="J440" s="29" t="e">
        <f>IF($A440=$C$2,runs!BI435/runs!V435,1/0)</f>
        <v>#DIV/0!</v>
      </c>
      <c r="K440" s="29" t="e">
        <f>IF($A440=$C$2,runs!BP435,1/0)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IF($A441=$C$2,runs!BH436,1/0)</f>
        <v>#DIV/0!</v>
      </c>
      <c r="E441" s="29" t="e">
        <f>IF($A441=$C$2,runs!BI436,1/0)</f>
        <v>#DIV/0!</v>
      </c>
      <c r="F441" s="29" t="e">
        <f>IF($A441=$C$2,runs!BL436,1/0)</f>
        <v>#DIV/0!</v>
      </c>
      <c r="G441" s="29" t="e">
        <f>IF($A441=$C$2,runs!BM436,1/0)</f>
        <v>#DIV/0!</v>
      </c>
      <c r="H441" s="29" t="e">
        <f>IF($A441=$C$2,runs!BG436/runs!BF436,1/0)</f>
        <v>#DIV/0!</v>
      </c>
      <c r="I441" s="29" t="e">
        <f>IF($A441=$C$2,runs!BH436/runs!V436,1/0)</f>
        <v>#DIV/0!</v>
      </c>
      <c r="J441" s="29" t="e">
        <f>IF($A441=$C$2,runs!BI436/runs!V436,1/0)</f>
        <v>#DIV/0!</v>
      </c>
      <c r="K441" s="29" t="e">
        <f>IF($A441=$C$2,runs!BP436,1/0)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IF($A442=$C$2,runs!BH437,1/0)</f>
        <v>#DIV/0!</v>
      </c>
      <c r="E442" s="29" t="e">
        <f>IF($A442=$C$2,runs!BI437,1/0)</f>
        <v>#DIV/0!</v>
      </c>
      <c r="F442" s="29" t="e">
        <f>IF($A442=$C$2,runs!BL437,1/0)</f>
        <v>#DIV/0!</v>
      </c>
      <c r="G442" s="29" t="e">
        <f>IF($A442=$C$2,runs!BM437,1/0)</f>
        <v>#DIV/0!</v>
      </c>
      <c r="H442" s="29" t="e">
        <f>IF($A442=$C$2,runs!BG437/runs!BF437,1/0)</f>
        <v>#DIV/0!</v>
      </c>
      <c r="I442" s="29" t="e">
        <f>IF($A442=$C$2,runs!BH437/runs!V437,1/0)</f>
        <v>#DIV/0!</v>
      </c>
      <c r="J442" s="29" t="e">
        <f>IF($A442=$C$2,runs!BI437/runs!V437,1/0)</f>
        <v>#DIV/0!</v>
      </c>
      <c r="K442" s="29" t="e">
        <f>IF($A442=$C$2,runs!BP437,1/0)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IF($A443=$C$2,runs!BH438,1/0)</f>
        <v>#DIV/0!</v>
      </c>
      <c r="E443" s="29" t="e">
        <f>IF($A443=$C$2,runs!BI438,1/0)</f>
        <v>#DIV/0!</v>
      </c>
      <c r="F443" s="29" t="e">
        <f>IF($A443=$C$2,runs!BL438,1/0)</f>
        <v>#DIV/0!</v>
      </c>
      <c r="G443" s="29" t="e">
        <f>IF($A443=$C$2,runs!BM438,1/0)</f>
        <v>#DIV/0!</v>
      </c>
      <c r="H443" s="29" t="e">
        <f>IF($A443=$C$2,runs!BG438/runs!BF438,1/0)</f>
        <v>#DIV/0!</v>
      </c>
      <c r="I443" s="29" t="e">
        <f>IF($A443=$C$2,runs!BH438/runs!V438,1/0)</f>
        <v>#DIV/0!</v>
      </c>
      <c r="J443" s="29" t="e">
        <f>IF($A443=$C$2,runs!BI438/runs!V438,1/0)</f>
        <v>#DIV/0!</v>
      </c>
      <c r="K443" s="29" t="e">
        <f>IF($A443=$C$2,runs!BP438,1/0)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IF($A444=$C$2,runs!BH439,1/0)</f>
        <v>#DIV/0!</v>
      </c>
      <c r="E444" s="29" t="e">
        <f>IF($A444=$C$2,runs!BI439,1/0)</f>
        <v>#DIV/0!</v>
      </c>
      <c r="F444" s="29" t="e">
        <f>IF($A444=$C$2,runs!BL439,1/0)</f>
        <v>#DIV/0!</v>
      </c>
      <c r="G444" s="29" t="e">
        <f>IF($A444=$C$2,runs!BM439,1/0)</f>
        <v>#DIV/0!</v>
      </c>
      <c r="H444" s="29" t="e">
        <f>IF($A444=$C$2,runs!BG439/runs!BF439,1/0)</f>
        <v>#DIV/0!</v>
      </c>
      <c r="I444" s="29" t="e">
        <f>IF($A444=$C$2,runs!BH439/runs!V439,1/0)</f>
        <v>#DIV/0!</v>
      </c>
      <c r="J444" s="29" t="e">
        <f>IF($A444=$C$2,runs!BI439/runs!V439,1/0)</f>
        <v>#DIV/0!</v>
      </c>
      <c r="K444" s="29" t="e">
        <f>IF($A444=$C$2,runs!BP439,1/0)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IF($A445=$C$2,runs!BH440,1/0)</f>
        <v>#DIV/0!</v>
      </c>
      <c r="E445" s="29" t="e">
        <f>IF($A445=$C$2,runs!BI440,1/0)</f>
        <v>#DIV/0!</v>
      </c>
      <c r="F445" s="29" t="e">
        <f>IF($A445=$C$2,runs!BL440,1/0)</f>
        <v>#DIV/0!</v>
      </c>
      <c r="G445" s="29" t="e">
        <f>IF($A445=$C$2,runs!BM440,1/0)</f>
        <v>#DIV/0!</v>
      </c>
      <c r="H445" s="29" t="e">
        <f>IF($A445=$C$2,runs!BG440/runs!BF440,1/0)</f>
        <v>#DIV/0!</v>
      </c>
      <c r="I445" s="29" t="e">
        <f>IF($A445=$C$2,runs!BH440/runs!V440,1/0)</f>
        <v>#DIV/0!</v>
      </c>
      <c r="J445" s="29" t="e">
        <f>IF($A445=$C$2,runs!BI440/runs!V440,1/0)</f>
        <v>#DIV/0!</v>
      </c>
      <c r="K445" s="29" t="e">
        <f>IF($A445=$C$2,runs!BP440,1/0)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IF($A446=$C$2,runs!BH441,1/0)</f>
        <v>#DIV/0!</v>
      </c>
      <c r="E446" s="29" t="e">
        <f>IF($A446=$C$2,runs!BI441,1/0)</f>
        <v>#DIV/0!</v>
      </c>
      <c r="F446" s="29" t="e">
        <f>IF($A446=$C$2,runs!BL441,1/0)</f>
        <v>#DIV/0!</v>
      </c>
      <c r="G446" s="29" t="e">
        <f>IF($A446=$C$2,runs!BM441,1/0)</f>
        <v>#DIV/0!</v>
      </c>
      <c r="H446" s="29" t="e">
        <f>IF($A446=$C$2,runs!BG441/runs!BF441,1/0)</f>
        <v>#DIV/0!</v>
      </c>
      <c r="I446" s="29" t="e">
        <f>IF($A446=$C$2,runs!BH441/runs!V441,1/0)</f>
        <v>#DIV/0!</v>
      </c>
      <c r="J446" s="29" t="e">
        <f>IF($A446=$C$2,runs!BI441/runs!V441,1/0)</f>
        <v>#DIV/0!</v>
      </c>
      <c r="K446" s="29" t="e">
        <f>IF($A446=$C$2,runs!BP441,1/0)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IF($A447=$C$2,runs!BH442,1/0)</f>
        <v>#DIV/0!</v>
      </c>
      <c r="E447" s="29" t="e">
        <f>IF($A447=$C$2,runs!BI442,1/0)</f>
        <v>#DIV/0!</v>
      </c>
      <c r="F447" s="29" t="e">
        <f>IF($A447=$C$2,runs!BL442,1/0)</f>
        <v>#DIV/0!</v>
      </c>
      <c r="G447" s="29" t="e">
        <f>IF($A447=$C$2,runs!BM442,1/0)</f>
        <v>#DIV/0!</v>
      </c>
      <c r="H447" s="29" t="e">
        <f>IF($A447=$C$2,runs!BG442/runs!BF442,1/0)</f>
        <v>#DIV/0!</v>
      </c>
      <c r="I447" s="29" t="e">
        <f>IF($A447=$C$2,runs!BH442/runs!V442,1/0)</f>
        <v>#DIV/0!</v>
      </c>
      <c r="J447" s="29" t="e">
        <f>IF($A447=$C$2,runs!BI442/runs!V442,1/0)</f>
        <v>#DIV/0!</v>
      </c>
      <c r="K447" s="29" t="e">
        <f>IF($A447=$C$2,runs!BP442,1/0)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IF($A448=$C$2,runs!BH443,1/0)</f>
        <v>#DIV/0!</v>
      </c>
      <c r="E448" s="29" t="e">
        <f>IF($A448=$C$2,runs!BI443,1/0)</f>
        <v>#DIV/0!</v>
      </c>
      <c r="F448" s="29" t="e">
        <f>IF($A448=$C$2,runs!BL443,1/0)</f>
        <v>#DIV/0!</v>
      </c>
      <c r="G448" s="29" t="e">
        <f>IF($A448=$C$2,runs!BM443,1/0)</f>
        <v>#DIV/0!</v>
      </c>
      <c r="H448" s="29" t="e">
        <f>IF($A448=$C$2,runs!BG443/runs!BF443,1/0)</f>
        <v>#DIV/0!</v>
      </c>
      <c r="I448" s="29" t="e">
        <f>IF($A448=$C$2,runs!BH443/runs!V443,1/0)</f>
        <v>#DIV/0!</v>
      </c>
      <c r="J448" s="29" t="e">
        <f>IF($A448=$C$2,runs!BI443/runs!V443,1/0)</f>
        <v>#DIV/0!</v>
      </c>
      <c r="K448" s="29" t="e">
        <f>IF($A448=$C$2,runs!BP443,1/0)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IF($A449=$C$2,runs!BH444,1/0)</f>
        <v>#DIV/0!</v>
      </c>
      <c r="E449" s="29" t="e">
        <f>IF($A449=$C$2,runs!BI444,1/0)</f>
        <v>#DIV/0!</v>
      </c>
      <c r="F449" s="29" t="e">
        <f>IF($A449=$C$2,runs!BL444,1/0)</f>
        <v>#DIV/0!</v>
      </c>
      <c r="G449" s="29" t="e">
        <f>IF($A449=$C$2,runs!BM444,1/0)</f>
        <v>#DIV/0!</v>
      </c>
      <c r="H449" s="29" t="e">
        <f>IF($A449=$C$2,runs!BG444/runs!BF444,1/0)</f>
        <v>#DIV/0!</v>
      </c>
      <c r="I449" s="29" t="e">
        <f>IF($A449=$C$2,runs!BH444/runs!V444,1/0)</f>
        <v>#DIV/0!</v>
      </c>
      <c r="J449" s="29" t="e">
        <f>IF($A449=$C$2,runs!BI444/runs!V444,1/0)</f>
        <v>#DIV/0!</v>
      </c>
      <c r="K449" s="29" t="e">
        <f>IF($A449=$C$2,runs!BP444,1/0)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IF($A450=$C$2,runs!BH445,1/0)</f>
        <v>#DIV/0!</v>
      </c>
      <c r="E450" s="29" t="e">
        <f>IF($A450=$C$2,runs!BI445,1/0)</f>
        <v>#DIV/0!</v>
      </c>
      <c r="F450" s="29" t="e">
        <f>IF($A450=$C$2,runs!BL445,1/0)</f>
        <v>#DIV/0!</v>
      </c>
      <c r="G450" s="29" t="e">
        <f>IF($A450=$C$2,runs!BM445,1/0)</f>
        <v>#DIV/0!</v>
      </c>
      <c r="H450" s="29" t="e">
        <f>IF($A450=$C$2,runs!BG445/runs!BF445,1/0)</f>
        <v>#DIV/0!</v>
      </c>
      <c r="I450" s="29" t="e">
        <f>IF($A450=$C$2,runs!BH445/runs!V445,1/0)</f>
        <v>#DIV/0!</v>
      </c>
      <c r="J450" s="29" t="e">
        <f>IF($A450=$C$2,runs!BI445/runs!V445,1/0)</f>
        <v>#DIV/0!</v>
      </c>
      <c r="K450" s="29" t="e">
        <f>IF($A450=$C$2,runs!BP445,1/0)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IF($A451=$C$2,runs!BH446,1/0)</f>
        <v>#DIV/0!</v>
      </c>
      <c r="E451" s="29" t="e">
        <f>IF($A451=$C$2,runs!BI446,1/0)</f>
        <v>#DIV/0!</v>
      </c>
      <c r="F451" s="29" t="e">
        <f>IF($A451=$C$2,runs!BL446,1/0)</f>
        <v>#DIV/0!</v>
      </c>
      <c r="G451" s="29" t="e">
        <f>IF($A451=$C$2,runs!BM446,1/0)</f>
        <v>#DIV/0!</v>
      </c>
      <c r="H451" s="29" t="e">
        <f>IF($A451=$C$2,runs!BG446/runs!BF446,1/0)</f>
        <v>#DIV/0!</v>
      </c>
      <c r="I451" s="29" t="e">
        <f>IF($A451=$C$2,runs!BH446/runs!V446,1/0)</f>
        <v>#DIV/0!</v>
      </c>
      <c r="J451" s="29" t="e">
        <f>IF($A451=$C$2,runs!BI446/runs!V446,1/0)</f>
        <v>#DIV/0!</v>
      </c>
      <c r="K451" s="29" t="e">
        <f>IF($A451=$C$2,runs!BP446,1/0)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IF($A452=$C$2,runs!BH447,1/0)</f>
        <v>#DIV/0!</v>
      </c>
      <c r="E452" s="29" t="e">
        <f>IF($A452=$C$2,runs!BI447,1/0)</f>
        <v>#DIV/0!</v>
      </c>
      <c r="F452" s="29" t="e">
        <f>IF($A452=$C$2,runs!BL447,1/0)</f>
        <v>#DIV/0!</v>
      </c>
      <c r="G452" s="29" t="e">
        <f>IF($A452=$C$2,runs!BM447,1/0)</f>
        <v>#DIV/0!</v>
      </c>
      <c r="H452" s="29" t="e">
        <f>IF($A452=$C$2,runs!BG447/runs!BF447,1/0)</f>
        <v>#DIV/0!</v>
      </c>
      <c r="I452" s="29" t="e">
        <f>IF($A452=$C$2,runs!BH447/runs!V447,1/0)</f>
        <v>#DIV/0!</v>
      </c>
      <c r="J452" s="29" t="e">
        <f>IF($A452=$C$2,runs!BI447/runs!V447,1/0)</f>
        <v>#DIV/0!</v>
      </c>
      <c r="K452" s="29" t="e">
        <f>IF($A452=$C$2,runs!BP447,1/0)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IF($A453=$C$2,runs!BH448,1/0)</f>
        <v>#DIV/0!</v>
      </c>
      <c r="E453" s="29" t="e">
        <f>IF($A453=$C$2,runs!BI448,1/0)</f>
        <v>#DIV/0!</v>
      </c>
      <c r="F453" s="29" t="e">
        <f>IF($A453=$C$2,runs!BL448,1/0)</f>
        <v>#DIV/0!</v>
      </c>
      <c r="G453" s="29" t="e">
        <f>IF($A453=$C$2,runs!BM448,1/0)</f>
        <v>#DIV/0!</v>
      </c>
      <c r="H453" s="29" t="e">
        <f>IF($A453=$C$2,runs!BG448/runs!BF448,1/0)</f>
        <v>#DIV/0!</v>
      </c>
      <c r="I453" s="29" t="e">
        <f>IF($A453=$C$2,runs!BH448/runs!V448,1/0)</f>
        <v>#DIV/0!</v>
      </c>
      <c r="J453" s="29" t="e">
        <f>IF($A453=$C$2,runs!BI448/runs!V448,1/0)</f>
        <v>#DIV/0!</v>
      </c>
      <c r="K453" s="29" t="e">
        <f>IF($A453=$C$2,runs!BP448,1/0)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IF($A454=$C$2,runs!BH449,1/0)</f>
        <v>#DIV/0!</v>
      </c>
      <c r="E454" s="29" t="e">
        <f>IF($A454=$C$2,runs!BI449,1/0)</f>
        <v>#DIV/0!</v>
      </c>
      <c r="F454" s="29" t="e">
        <f>IF($A454=$C$2,runs!BL449,1/0)</f>
        <v>#DIV/0!</v>
      </c>
      <c r="G454" s="29" t="e">
        <f>IF($A454=$C$2,runs!BM449,1/0)</f>
        <v>#DIV/0!</v>
      </c>
      <c r="H454" s="29" t="e">
        <f>IF($A454=$C$2,runs!BG449/runs!BF449,1/0)</f>
        <v>#DIV/0!</v>
      </c>
      <c r="I454" s="29" t="e">
        <f>IF($A454=$C$2,runs!BH449/runs!V449,1/0)</f>
        <v>#DIV/0!</v>
      </c>
      <c r="J454" s="29" t="e">
        <f>IF($A454=$C$2,runs!BI449/runs!V449,1/0)</f>
        <v>#DIV/0!</v>
      </c>
      <c r="K454" s="29" t="e">
        <f>IF($A454=$C$2,runs!BP449,1/0)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IF($A455=$C$2,runs!BH450,1/0)</f>
        <v>#DIV/0!</v>
      </c>
      <c r="E455" s="29" t="e">
        <f>IF($A455=$C$2,runs!BI450,1/0)</f>
        <v>#DIV/0!</v>
      </c>
      <c r="F455" s="29" t="e">
        <f>IF($A455=$C$2,runs!BL450,1/0)</f>
        <v>#DIV/0!</v>
      </c>
      <c r="G455" s="29" t="e">
        <f>IF($A455=$C$2,runs!BM450,1/0)</f>
        <v>#DIV/0!</v>
      </c>
      <c r="H455" s="29" t="e">
        <f>IF($A455=$C$2,runs!BG450/runs!BF450,1/0)</f>
        <v>#DIV/0!</v>
      </c>
      <c r="I455" s="29" t="e">
        <f>IF($A455=$C$2,runs!BH450/runs!V450,1/0)</f>
        <v>#DIV/0!</v>
      </c>
      <c r="J455" s="29" t="e">
        <f>IF($A455=$C$2,runs!BI450/runs!V450,1/0)</f>
        <v>#DIV/0!</v>
      </c>
      <c r="K455" s="29" t="e">
        <f>IF($A455=$C$2,runs!BP450,1/0)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IF($A456=$C$2,runs!BH451,1/0)</f>
        <v>#DIV/0!</v>
      </c>
      <c r="E456" s="29" t="e">
        <f>IF($A456=$C$2,runs!BI451,1/0)</f>
        <v>#DIV/0!</v>
      </c>
      <c r="F456" s="29" t="e">
        <f>IF($A456=$C$2,runs!BL451,1/0)</f>
        <v>#DIV/0!</v>
      </c>
      <c r="G456" s="29" t="e">
        <f>IF($A456=$C$2,runs!BM451,1/0)</f>
        <v>#DIV/0!</v>
      </c>
      <c r="H456" s="29" t="e">
        <f>IF($A456=$C$2,runs!BG451/runs!BF451,1/0)</f>
        <v>#DIV/0!</v>
      </c>
      <c r="I456" s="29" t="e">
        <f>IF($A456=$C$2,runs!BH451/runs!V451,1/0)</f>
        <v>#DIV/0!</v>
      </c>
      <c r="J456" s="29" t="e">
        <f>IF($A456=$C$2,runs!BI451/runs!V451,1/0)</f>
        <v>#DIV/0!</v>
      </c>
      <c r="K456" s="29" t="e">
        <f>IF($A456=$C$2,runs!BP451,1/0)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IF($A457=$C$2,runs!BH452,1/0)</f>
        <v>#DIV/0!</v>
      </c>
      <c r="E457" s="29" t="e">
        <f>IF($A457=$C$2,runs!BI452,1/0)</f>
        <v>#DIV/0!</v>
      </c>
      <c r="F457" s="29" t="e">
        <f>IF($A457=$C$2,runs!BL452,1/0)</f>
        <v>#DIV/0!</v>
      </c>
      <c r="G457" s="29" t="e">
        <f>IF($A457=$C$2,runs!BM452,1/0)</f>
        <v>#DIV/0!</v>
      </c>
      <c r="H457" s="29" t="e">
        <f>IF($A457=$C$2,runs!BG452/runs!BF452,1/0)</f>
        <v>#DIV/0!</v>
      </c>
      <c r="I457" s="29" t="e">
        <f>IF($A457=$C$2,runs!BH452/runs!V452,1/0)</f>
        <v>#DIV/0!</v>
      </c>
      <c r="J457" s="29" t="e">
        <f>IF($A457=$C$2,runs!BI452/runs!V452,1/0)</f>
        <v>#DIV/0!</v>
      </c>
      <c r="K457" s="29" t="e">
        <f>IF($A457=$C$2,runs!BP452,1/0)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IF($A458=$C$2,runs!BH453,1/0)</f>
        <v>#DIV/0!</v>
      </c>
      <c r="E458" s="29" t="e">
        <f>IF($A458=$C$2,runs!BI453,1/0)</f>
        <v>#DIV/0!</v>
      </c>
      <c r="F458" s="29" t="e">
        <f>IF($A458=$C$2,runs!BL453,1/0)</f>
        <v>#DIV/0!</v>
      </c>
      <c r="G458" s="29" t="e">
        <f>IF($A458=$C$2,runs!BM453,1/0)</f>
        <v>#DIV/0!</v>
      </c>
      <c r="H458" s="29" t="e">
        <f>IF($A458=$C$2,runs!BG453/runs!BF453,1/0)</f>
        <v>#DIV/0!</v>
      </c>
      <c r="I458" s="29" t="e">
        <f>IF($A458=$C$2,runs!BH453/runs!V453,1/0)</f>
        <v>#DIV/0!</v>
      </c>
      <c r="J458" s="29" t="e">
        <f>IF($A458=$C$2,runs!BI453/runs!V453,1/0)</f>
        <v>#DIV/0!</v>
      </c>
      <c r="K458" s="29" t="e">
        <f>IF($A458=$C$2,runs!BP453,1/0)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IF($A459=$C$2,runs!BH454,1/0)</f>
        <v>#DIV/0!</v>
      </c>
      <c r="E459" s="29" t="e">
        <f>IF($A459=$C$2,runs!BI454,1/0)</f>
        <v>#DIV/0!</v>
      </c>
      <c r="F459" s="29" t="e">
        <f>IF($A459=$C$2,runs!BL454,1/0)</f>
        <v>#DIV/0!</v>
      </c>
      <c r="G459" s="29" t="e">
        <f>IF($A459=$C$2,runs!BM454,1/0)</f>
        <v>#DIV/0!</v>
      </c>
      <c r="H459" s="29" t="e">
        <f>IF($A459=$C$2,runs!BG454/runs!BF454,1/0)</f>
        <v>#DIV/0!</v>
      </c>
      <c r="I459" s="29" t="e">
        <f>IF($A459=$C$2,runs!BH454/runs!V454,1/0)</f>
        <v>#DIV/0!</v>
      </c>
      <c r="J459" s="29" t="e">
        <f>IF($A459=$C$2,runs!BI454/runs!V454,1/0)</f>
        <v>#DIV/0!</v>
      </c>
      <c r="K459" s="29" t="e">
        <f>IF($A459=$C$2,runs!BP454,1/0)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IF($A460=$C$2,runs!BH455,1/0)</f>
        <v>#DIV/0!</v>
      </c>
      <c r="E460" s="29" t="e">
        <f>IF($A460=$C$2,runs!BI455,1/0)</f>
        <v>#DIV/0!</v>
      </c>
      <c r="F460" s="29" t="e">
        <f>IF($A460=$C$2,runs!BL455,1/0)</f>
        <v>#DIV/0!</v>
      </c>
      <c r="G460" s="29" t="e">
        <f>IF($A460=$C$2,runs!BM455,1/0)</f>
        <v>#DIV/0!</v>
      </c>
      <c r="H460" s="29" t="e">
        <f>IF($A460=$C$2,runs!BG455/runs!BF455,1/0)</f>
        <v>#DIV/0!</v>
      </c>
      <c r="I460" s="29" t="e">
        <f>IF($A460=$C$2,runs!BH455/runs!V455,1/0)</f>
        <v>#DIV/0!</v>
      </c>
      <c r="J460" s="29" t="e">
        <f>IF($A460=$C$2,runs!BI455/runs!V455,1/0)</f>
        <v>#DIV/0!</v>
      </c>
      <c r="K460" s="29" t="e">
        <f>IF($A460=$C$2,runs!BP455,1/0)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IF($A461=$C$2,runs!BH456,1/0)</f>
        <v>#DIV/0!</v>
      </c>
      <c r="E461" s="29" t="e">
        <f>IF($A461=$C$2,runs!BI456,1/0)</f>
        <v>#DIV/0!</v>
      </c>
      <c r="F461" s="29" t="e">
        <f>IF($A461=$C$2,runs!BL456,1/0)</f>
        <v>#DIV/0!</v>
      </c>
      <c r="G461" s="29" t="e">
        <f>IF($A461=$C$2,runs!BM456,1/0)</f>
        <v>#DIV/0!</v>
      </c>
      <c r="H461" s="29" t="e">
        <f>IF($A461=$C$2,runs!BG456/runs!BF456,1/0)</f>
        <v>#DIV/0!</v>
      </c>
      <c r="I461" s="29" t="e">
        <f>IF($A461=$C$2,runs!BH456/runs!V456,1/0)</f>
        <v>#DIV/0!</v>
      </c>
      <c r="J461" s="29" t="e">
        <f>IF($A461=$C$2,runs!BI456/runs!V456,1/0)</f>
        <v>#DIV/0!</v>
      </c>
      <c r="K461" s="29" t="e">
        <f>IF($A461=$C$2,runs!BP456,1/0)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IF($A462=$C$2,runs!BH457,1/0)</f>
        <v>#DIV/0!</v>
      </c>
      <c r="E462" s="29" t="e">
        <f>IF($A462=$C$2,runs!BI457,1/0)</f>
        <v>#DIV/0!</v>
      </c>
      <c r="F462" s="29" t="e">
        <f>IF($A462=$C$2,runs!BL457,1/0)</f>
        <v>#DIV/0!</v>
      </c>
      <c r="G462" s="29" t="e">
        <f>IF($A462=$C$2,runs!BM457,1/0)</f>
        <v>#DIV/0!</v>
      </c>
      <c r="H462" s="29" t="e">
        <f>IF($A462=$C$2,runs!BG457/runs!BF457,1/0)</f>
        <v>#DIV/0!</v>
      </c>
      <c r="I462" s="29" t="e">
        <f>IF($A462=$C$2,runs!BH457/runs!V457,1/0)</f>
        <v>#DIV/0!</v>
      </c>
      <c r="J462" s="29" t="e">
        <f>IF($A462=$C$2,runs!BI457/runs!V457,1/0)</f>
        <v>#DIV/0!</v>
      </c>
      <c r="K462" s="29" t="e">
        <f>IF($A462=$C$2,runs!BP457,1/0)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IF($A463=$C$2,runs!BH458,1/0)</f>
        <v>#DIV/0!</v>
      </c>
      <c r="E463" s="29" t="e">
        <f>IF($A463=$C$2,runs!BI458,1/0)</f>
        <v>#DIV/0!</v>
      </c>
      <c r="F463" s="29" t="e">
        <f>IF($A463=$C$2,runs!BL458,1/0)</f>
        <v>#DIV/0!</v>
      </c>
      <c r="G463" s="29" t="e">
        <f>IF($A463=$C$2,runs!BM458,1/0)</f>
        <v>#DIV/0!</v>
      </c>
      <c r="H463" s="29" t="e">
        <f>IF($A463=$C$2,runs!BG458/runs!BF458,1/0)</f>
        <v>#DIV/0!</v>
      </c>
      <c r="I463" s="29" t="e">
        <f>IF($A463=$C$2,runs!BH458/runs!V458,1/0)</f>
        <v>#DIV/0!</v>
      </c>
      <c r="J463" s="29" t="e">
        <f>IF($A463=$C$2,runs!BI458/runs!V458,1/0)</f>
        <v>#DIV/0!</v>
      </c>
      <c r="K463" s="29" t="e">
        <f>IF($A463=$C$2,runs!BP458,1/0)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IF($A464=$C$2,runs!BH459,1/0)</f>
        <v>#DIV/0!</v>
      </c>
      <c r="E464" s="29" t="e">
        <f>IF($A464=$C$2,runs!BI459,1/0)</f>
        <v>#DIV/0!</v>
      </c>
      <c r="F464" s="29" t="e">
        <f>IF($A464=$C$2,runs!BL459,1/0)</f>
        <v>#DIV/0!</v>
      </c>
      <c r="G464" s="29" t="e">
        <f>IF($A464=$C$2,runs!BM459,1/0)</f>
        <v>#DIV/0!</v>
      </c>
      <c r="H464" s="29" t="e">
        <f>IF($A464=$C$2,runs!BG459/runs!BF459,1/0)</f>
        <v>#DIV/0!</v>
      </c>
      <c r="I464" s="29" t="e">
        <f>IF($A464=$C$2,runs!BH459/runs!V459,1/0)</f>
        <v>#DIV/0!</v>
      </c>
      <c r="J464" s="29" t="e">
        <f>IF($A464=$C$2,runs!BI459/runs!V459,1/0)</f>
        <v>#DIV/0!</v>
      </c>
      <c r="K464" s="29" t="e">
        <f>IF($A464=$C$2,runs!BP459,1/0)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IF($A465=$C$2,runs!BH460,1/0)</f>
        <v>#DIV/0!</v>
      </c>
      <c r="E465" s="29" t="e">
        <f>IF($A465=$C$2,runs!BI460,1/0)</f>
        <v>#DIV/0!</v>
      </c>
      <c r="F465" s="29" t="e">
        <f>IF($A465=$C$2,runs!BL460,1/0)</f>
        <v>#DIV/0!</v>
      </c>
      <c r="G465" s="29" t="e">
        <f>IF($A465=$C$2,runs!BM460,1/0)</f>
        <v>#DIV/0!</v>
      </c>
      <c r="H465" s="29" t="e">
        <f>IF($A465=$C$2,runs!BG460/runs!BF460,1/0)</f>
        <v>#DIV/0!</v>
      </c>
      <c r="I465" s="29" t="e">
        <f>IF($A465=$C$2,runs!BH460/runs!V460,1/0)</f>
        <v>#DIV/0!</v>
      </c>
      <c r="J465" s="29" t="e">
        <f>IF($A465=$C$2,runs!BI460/runs!V460,1/0)</f>
        <v>#DIV/0!</v>
      </c>
      <c r="K465" s="29" t="e">
        <f>IF($A465=$C$2,runs!BP460,1/0)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IF($A466=$C$2,runs!BH461,1/0)</f>
        <v>#DIV/0!</v>
      </c>
      <c r="E466" s="29" t="e">
        <f>IF($A466=$C$2,runs!BI461,1/0)</f>
        <v>#DIV/0!</v>
      </c>
      <c r="F466" s="29" t="e">
        <f>IF($A466=$C$2,runs!BL461,1/0)</f>
        <v>#DIV/0!</v>
      </c>
      <c r="G466" s="29" t="e">
        <f>IF($A466=$C$2,runs!BM461,1/0)</f>
        <v>#DIV/0!</v>
      </c>
      <c r="H466" s="29" t="e">
        <f>IF($A466=$C$2,runs!BG461/runs!BF461,1/0)</f>
        <v>#DIV/0!</v>
      </c>
      <c r="I466" s="29" t="e">
        <f>IF($A466=$C$2,runs!BH461/runs!V461,1/0)</f>
        <v>#DIV/0!</v>
      </c>
      <c r="J466" s="29" t="e">
        <f>IF($A466=$C$2,runs!BI461/runs!V461,1/0)</f>
        <v>#DIV/0!</v>
      </c>
      <c r="K466" s="29" t="e">
        <f>IF($A466=$C$2,runs!BP461,1/0)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IF($A467=$C$2,runs!BH462,1/0)</f>
        <v>#DIV/0!</v>
      </c>
      <c r="E467" s="29" t="e">
        <f>IF($A467=$C$2,runs!BI462,1/0)</f>
        <v>#DIV/0!</v>
      </c>
      <c r="F467" s="29" t="e">
        <f>IF($A467=$C$2,runs!BL462,1/0)</f>
        <v>#DIV/0!</v>
      </c>
      <c r="G467" s="29" t="e">
        <f>IF($A467=$C$2,runs!BM462,1/0)</f>
        <v>#DIV/0!</v>
      </c>
      <c r="H467" s="29" t="e">
        <f>IF($A467=$C$2,runs!BG462/runs!BF462,1/0)</f>
        <v>#DIV/0!</v>
      </c>
      <c r="I467" s="29" t="e">
        <f>IF($A467=$C$2,runs!BH462/runs!V462,1/0)</f>
        <v>#DIV/0!</v>
      </c>
      <c r="J467" s="29" t="e">
        <f>IF($A467=$C$2,runs!BI462/runs!V462,1/0)</f>
        <v>#DIV/0!</v>
      </c>
      <c r="K467" s="29" t="e">
        <f>IF($A467=$C$2,runs!BP462,1/0)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IF($A468=$C$2,runs!BH463,1/0)</f>
        <v>#DIV/0!</v>
      </c>
      <c r="E468" s="29" t="e">
        <f>IF($A468=$C$2,runs!BI463,1/0)</f>
        <v>#DIV/0!</v>
      </c>
      <c r="F468" s="29" t="e">
        <f>IF($A468=$C$2,runs!BL463,1/0)</f>
        <v>#DIV/0!</v>
      </c>
      <c r="G468" s="29" t="e">
        <f>IF($A468=$C$2,runs!BM463,1/0)</f>
        <v>#DIV/0!</v>
      </c>
      <c r="H468" s="29" t="e">
        <f>IF($A468=$C$2,runs!BG463/runs!BF463,1/0)</f>
        <v>#DIV/0!</v>
      </c>
      <c r="I468" s="29" t="e">
        <f>IF($A468=$C$2,runs!BH463/runs!V463,1/0)</f>
        <v>#DIV/0!</v>
      </c>
      <c r="J468" s="29" t="e">
        <f>IF($A468=$C$2,runs!BI463/runs!V463,1/0)</f>
        <v>#DIV/0!</v>
      </c>
      <c r="K468" s="29" t="e">
        <f>IF($A468=$C$2,runs!BP463,1/0)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IF($A469=$C$2,runs!BH464,1/0)</f>
        <v>#DIV/0!</v>
      </c>
      <c r="E469" s="29" t="e">
        <f>IF($A469=$C$2,runs!BI464,1/0)</f>
        <v>#DIV/0!</v>
      </c>
      <c r="F469" s="29" t="e">
        <f>IF($A469=$C$2,runs!BL464,1/0)</f>
        <v>#DIV/0!</v>
      </c>
      <c r="G469" s="29" t="e">
        <f>IF($A469=$C$2,runs!BM464,1/0)</f>
        <v>#DIV/0!</v>
      </c>
      <c r="H469" s="29" t="e">
        <f>IF($A469=$C$2,runs!BG464/runs!BF464,1/0)</f>
        <v>#DIV/0!</v>
      </c>
      <c r="I469" s="29" t="e">
        <f>IF($A469=$C$2,runs!BH464/runs!V464,1/0)</f>
        <v>#DIV/0!</v>
      </c>
      <c r="J469" s="29" t="e">
        <f>IF($A469=$C$2,runs!BI464/runs!V464,1/0)</f>
        <v>#DIV/0!</v>
      </c>
      <c r="K469" s="29" t="e">
        <f>IF($A469=$C$2,runs!BP464,1/0)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IF($A470=$C$2,runs!BH465,1/0)</f>
        <v>#DIV/0!</v>
      </c>
      <c r="E470" s="29" t="e">
        <f>IF($A470=$C$2,runs!BI465,1/0)</f>
        <v>#DIV/0!</v>
      </c>
      <c r="F470" s="29" t="e">
        <f>IF($A470=$C$2,runs!BL465,1/0)</f>
        <v>#DIV/0!</v>
      </c>
      <c r="G470" s="29" t="e">
        <f>IF($A470=$C$2,runs!BM465,1/0)</f>
        <v>#DIV/0!</v>
      </c>
      <c r="H470" s="29" t="e">
        <f>IF($A470=$C$2,runs!BG465/runs!BF465,1/0)</f>
        <v>#DIV/0!</v>
      </c>
      <c r="I470" s="29" t="e">
        <f>IF($A470=$C$2,runs!BH465/runs!V465,1/0)</f>
        <v>#DIV/0!</v>
      </c>
      <c r="J470" s="29" t="e">
        <f>IF($A470=$C$2,runs!BI465/runs!V465,1/0)</f>
        <v>#DIV/0!</v>
      </c>
      <c r="K470" s="29" t="e">
        <f>IF($A470=$C$2,runs!BP465,1/0)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IF($A471=$C$2,runs!BH466,1/0)</f>
        <v>#DIV/0!</v>
      </c>
      <c r="E471" s="29" t="e">
        <f>IF($A471=$C$2,runs!BI466,1/0)</f>
        <v>#DIV/0!</v>
      </c>
      <c r="F471" s="29" t="e">
        <f>IF($A471=$C$2,runs!BL466,1/0)</f>
        <v>#DIV/0!</v>
      </c>
      <c r="G471" s="29" t="e">
        <f>IF($A471=$C$2,runs!BM466,1/0)</f>
        <v>#DIV/0!</v>
      </c>
      <c r="H471" s="29" t="e">
        <f>IF($A471=$C$2,runs!BG466/runs!BF466,1/0)</f>
        <v>#DIV/0!</v>
      </c>
      <c r="I471" s="29" t="e">
        <f>IF($A471=$C$2,runs!BH466/runs!V466,1/0)</f>
        <v>#DIV/0!</v>
      </c>
      <c r="J471" s="29" t="e">
        <f>IF($A471=$C$2,runs!BI466/runs!V466,1/0)</f>
        <v>#DIV/0!</v>
      </c>
      <c r="K471" s="29" t="e">
        <f>IF($A471=$C$2,runs!BP466,1/0)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IF($A472=$C$2,runs!BH467,1/0)</f>
        <v>#DIV/0!</v>
      </c>
      <c r="E472" s="29" t="e">
        <f>IF($A472=$C$2,runs!BI467,1/0)</f>
        <v>#DIV/0!</v>
      </c>
      <c r="F472" s="29" t="e">
        <f>IF($A472=$C$2,runs!BL467,1/0)</f>
        <v>#DIV/0!</v>
      </c>
      <c r="G472" s="29" t="e">
        <f>IF($A472=$C$2,runs!BM467,1/0)</f>
        <v>#DIV/0!</v>
      </c>
      <c r="H472" s="29" t="e">
        <f>IF($A472=$C$2,runs!BG467/runs!BF467,1/0)</f>
        <v>#DIV/0!</v>
      </c>
      <c r="I472" s="29" t="e">
        <f>IF($A472=$C$2,runs!BH467/runs!V467,1/0)</f>
        <v>#DIV/0!</v>
      </c>
      <c r="J472" s="29" t="e">
        <f>IF($A472=$C$2,runs!BI467/runs!V467,1/0)</f>
        <v>#DIV/0!</v>
      </c>
      <c r="K472" s="29" t="e">
        <f>IF($A472=$C$2,runs!BP467,1/0)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IF($A473=$C$2,runs!BH468,1/0)</f>
        <v>#DIV/0!</v>
      </c>
      <c r="E473" s="29" t="e">
        <f>IF($A473=$C$2,runs!BI468,1/0)</f>
        <v>#DIV/0!</v>
      </c>
      <c r="F473" s="29" t="e">
        <f>IF($A473=$C$2,runs!BL468,1/0)</f>
        <v>#DIV/0!</v>
      </c>
      <c r="G473" s="29" t="e">
        <f>IF($A473=$C$2,runs!BM468,1/0)</f>
        <v>#DIV/0!</v>
      </c>
      <c r="H473" s="29" t="e">
        <f>IF($A473=$C$2,runs!BG468/runs!BF468,1/0)</f>
        <v>#DIV/0!</v>
      </c>
      <c r="I473" s="29" t="e">
        <f>IF($A473=$C$2,runs!BH468/runs!V468,1/0)</f>
        <v>#DIV/0!</v>
      </c>
      <c r="J473" s="29" t="e">
        <f>IF($A473=$C$2,runs!BI468/runs!V468,1/0)</f>
        <v>#DIV/0!</v>
      </c>
      <c r="K473" s="29" t="e">
        <f>IF($A473=$C$2,runs!BP468,1/0)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IF($A474=$C$2,runs!BH469,1/0)</f>
        <v>#DIV/0!</v>
      </c>
      <c r="E474" s="29" t="e">
        <f>IF($A474=$C$2,runs!BI469,1/0)</f>
        <v>#DIV/0!</v>
      </c>
      <c r="F474" s="29" t="e">
        <f>IF($A474=$C$2,runs!BL469,1/0)</f>
        <v>#DIV/0!</v>
      </c>
      <c r="G474" s="29" t="e">
        <f>IF($A474=$C$2,runs!BM469,1/0)</f>
        <v>#DIV/0!</v>
      </c>
      <c r="H474" s="29" t="e">
        <f>IF($A474=$C$2,runs!BG469/runs!BF469,1/0)</f>
        <v>#DIV/0!</v>
      </c>
      <c r="I474" s="29" t="e">
        <f>IF($A474=$C$2,runs!BH469/runs!V469,1/0)</f>
        <v>#DIV/0!</v>
      </c>
      <c r="J474" s="29" t="e">
        <f>IF($A474=$C$2,runs!BI469/runs!V469,1/0)</f>
        <v>#DIV/0!</v>
      </c>
      <c r="K474" s="29" t="e">
        <f>IF($A474=$C$2,runs!BP469,1/0)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IF($A475=$C$2,runs!BH470,1/0)</f>
        <v>#DIV/0!</v>
      </c>
      <c r="E475" s="29" t="e">
        <f>IF($A475=$C$2,runs!BI470,1/0)</f>
        <v>#DIV/0!</v>
      </c>
      <c r="F475" s="29" t="e">
        <f>IF($A475=$C$2,runs!BL470,1/0)</f>
        <v>#DIV/0!</v>
      </c>
      <c r="G475" s="29" t="e">
        <f>IF($A475=$C$2,runs!BM470,1/0)</f>
        <v>#DIV/0!</v>
      </c>
      <c r="H475" s="29" t="e">
        <f>IF($A475=$C$2,runs!BG470/runs!BF470,1/0)</f>
        <v>#DIV/0!</v>
      </c>
      <c r="I475" s="29" t="e">
        <f>IF($A475=$C$2,runs!BH470/runs!V470,1/0)</f>
        <v>#DIV/0!</v>
      </c>
      <c r="J475" s="29" t="e">
        <f>IF($A475=$C$2,runs!BI470/runs!V470,1/0)</f>
        <v>#DIV/0!</v>
      </c>
      <c r="K475" s="29" t="e">
        <f>IF($A475=$C$2,runs!BP470,1/0)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IF($A476=$C$2,runs!BH471,1/0)</f>
        <v>#DIV/0!</v>
      </c>
      <c r="E476" s="29" t="e">
        <f>IF($A476=$C$2,runs!BI471,1/0)</f>
        <v>#DIV/0!</v>
      </c>
      <c r="F476" s="29" t="e">
        <f>IF($A476=$C$2,runs!BL471,1/0)</f>
        <v>#DIV/0!</v>
      </c>
      <c r="G476" s="29" t="e">
        <f>IF($A476=$C$2,runs!BM471,1/0)</f>
        <v>#DIV/0!</v>
      </c>
      <c r="H476" s="29" t="e">
        <f>IF($A476=$C$2,runs!BG471/runs!BF471,1/0)</f>
        <v>#DIV/0!</v>
      </c>
      <c r="I476" s="29" t="e">
        <f>IF($A476=$C$2,runs!BH471/runs!V471,1/0)</f>
        <v>#DIV/0!</v>
      </c>
      <c r="J476" s="29" t="e">
        <f>IF($A476=$C$2,runs!BI471/runs!V471,1/0)</f>
        <v>#DIV/0!</v>
      </c>
      <c r="K476" s="29" t="e">
        <f>IF($A476=$C$2,runs!BP471,1/0)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IF($A477=$C$2,runs!BH472,1/0)</f>
        <v>#DIV/0!</v>
      </c>
      <c r="E477" s="29" t="e">
        <f>IF($A477=$C$2,runs!BI472,1/0)</f>
        <v>#DIV/0!</v>
      </c>
      <c r="F477" s="29" t="e">
        <f>IF($A477=$C$2,runs!BL472,1/0)</f>
        <v>#DIV/0!</v>
      </c>
      <c r="G477" s="29" t="e">
        <f>IF($A477=$C$2,runs!BM472,1/0)</f>
        <v>#DIV/0!</v>
      </c>
      <c r="H477" s="29" t="e">
        <f>IF($A477=$C$2,runs!BG472/runs!BF472,1/0)</f>
        <v>#DIV/0!</v>
      </c>
      <c r="I477" s="29" t="e">
        <f>IF($A477=$C$2,runs!BH472/runs!V472,1/0)</f>
        <v>#DIV/0!</v>
      </c>
      <c r="J477" s="29" t="e">
        <f>IF($A477=$C$2,runs!BI472/runs!V472,1/0)</f>
        <v>#DIV/0!</v>
      </c>
      <c r="K477" s="29" t="e">
        <f>IF($A477=$C$2,runs!BP472,1/0)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IF($A478=$C$2,runs!BH473,1/0)</f>
        <v>#DIV/0!</v>
      </c>
      <c r="E478" s="29" t="e">
        <f>IF($A478=$C$2,runs!BI473,1/0)</f>
        <v>#DIV/0!</v>
      </c>
      <c r="F478" s="29" t="e">
        <f>IF($A478=$C$2,runs!BL473,1/0)</f>
        <v>#DIV/0!</v>
      </c>
      <c r="G478" s="29" t="e">
        <f>IF($A478=$C$2,runs!BM473,1/0)</f>
        <v>#DIV/0!</v>
      </c>
      <c r="H478" s="29" t="e">
        <f>IF($A478=$C$2,runs!BG473/runs!BF473,1/0)</f>
        <v>#DIV/0!</v>
      </c>
      <c r="I478" s="29" t="e">
        <f>IF($A478=$C$2,runs!BH473/runs!V473,1/0)</f>
        <v>#DIV/0!</v>
      </c>
      <c r="J478" s="29" t="e">
        <f>IF($A478=$C$2,runs!BI473/runs!V473,1/0)</f>
        <v>#DIV/0!</v>
      </c>
      <c r="K478" s="29" t="e">
        <f>IF($A478=$C$2,runs!BP473,1/0)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IF($A479=$C$2,runs!BH474,1/0)</f>
        <v>#DIV/0!</v>
      </c>
      <c r="E479" s="29" t="e">
        <f>IF($A479=$C$2,runs!BI474,1/0)</f>
        <v>#DIV/0!</v>
      </c>
      <c r="F479" s="29" t="e">
        <f>IF($A479=$C$2,runs!BL474,1/0)</f>
        <v>#DIV/0!</v>
      </c>
      <c r="G479" s="29" t="e">
        <f>IF($A479=$C$2,runs!BM474,1/0)</f>
        <v>#DIV/0!</v>
      </c>
      <c r="H479" s="29" t="e">
        <f>IF($A479=$C$2,runs!BG474/runs!BF474,1/0)</f>
        <v>#DIV/0!</v>
      </c>
      <c r="I479" s="29" t="e">
        <f>IF($A479=$C$2,runs!BH474/runs!V474,1/0)</f>
        <v>#DIV/0!</v>
      </c>
      <c r="J479" s="29" t="e">
        <f>IF($A479=$C$2,runs!BI474/runs!V474,1/0)</f>
        <v>#DIV/0!</v>
      </c>
      <c r="K479" s="29" t="e">
        <f>IF($A479=$C$2,runs!BP474,1/0)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IF($A480=$C$2,runs!BH475,1/0)</f>
        <v>#DIV/0!</v>
      </c>
      <c r="E480" s="29" t="e">
        <f>IF($A480=$C$2,runs!BI475,1/0)</f>
        <v>#DIV/0!</v>
      </c>
      <c r="F480" s="29" t="e">
        <f>IF($A480=$C$2,runs!BL475,1/0)</f>
        <v>#DIV/0!</v>
      </c>
      <c r="G480" s="29" t="e">
        <f>IF($A480=$C$2,runs!BM475,1/0)</f>
        <v>#DIV/0!</v>
      </c>
      <c r="H480" s="29" t="e">
        <f>IF($A480=$C$2,runs!BG475/runs!BF475,1/0)</f>
        <v>#DIV/0!</v>
      </c>
      <c r="I480" s="29" t="e">
        <f>IF($A480=$C$2,runs!BH475/runs!V475,1/0)</f>
        <v>#DIV/0!</v>
      </c>
      <c r="J480" s="29" t="e">
        <f>IF($A480=$C$2,runs!BI475/runs!V475,1/0)</f>
        <v>#DIV/0!</v>
      </c>
      <c r="K480" s="29" t="e">
        <f>IF($A480=$C$2,runs!BP475,1/0)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IF($A481=$C$2,runs!BH476,1/0)</f>
        <v>#DIV/0!</v>
      </c>
      <c r="E481" s="29" t="e">
        <f>IF($A481=$C$2,runs!BI476,1/0)</f>
        <v>#DIV/0!</v>
      </c>
      <c r="F481" s="29" t="e">
        <f>IF($A481=$C$2,runs!BL476,1/0)</f>
        <v>#DIV/0!</v>
      </c>
      <c r="G481" s="29" t="e">
        <f>IF($A481=$C$2,runs!BM476,1/0)</f>
        <v>#DIV/0!</v>
      </c>
      <c r="H481" s="29" t="e">
        <f>IF($A481=$C$2,runs!BG476/runs!BF476,1/0)</f>
        <v>#DIV/0!</v>
      </c>
      <c r="I481" s="29" t="e">
        <f>IF($A481=$C$2,runs!BH476/runs!V476,1/0)</f>
        <v>#DIV/0!</v>
      </c>
      <c r="J481" s="29" t="e">
        <f>IF($A481=$C$2,runs!BI476/runs!V476,1/0)</f>
        <v>#DIV/0!</v>
      </c>
      <c r="K481" s="29" t="e">
        <f>IF($A481=$C$2,runs!BP476,1/0)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IF($A482=$C$2,runs!BH477,1/0)</f>
        <v>#DIV/0!</v>
      </c>
      <c r="E482" s="29" t="e">
        <f>IF($A482=$C$2,runs!BI477,1/0)</f>
        <v>#DIV/0!</v>
      </c>
      <c r="F482" s="29" t="e">
        <f>IF($A482=$C$2,runs!BL477,1/0)</f>
        <v>#DIV/0!</v>
      </c>
      <c r="G482" s="29" t="e">
        <f>IF($A482=$C$2,runs!BM477,1/0)</f>
        <v>#DIV/0!</v>
      </c>
      <c r="H482" s="29" t="e">
        <f>IF($A482=$C$2,runs!BG477/runs!BF477,1/0)</f>
        <v>#DIV/0!</v>
      </c>
      <c r="I482" s="29" t="e">
        <f>IF($A482=$C$2,runs!BH477/runs!V477,1/0)</f>
        <v>#DIV/0!</v>
      </c>
      <c r="J482" s="29" t="e">
        <f>IF($A482=$C$2,runs!BI477/runs!V477,1/0)</f>
        <v>#DIV/0!</v>
      </c>
      <c r="K482" s="29" t="e">
        <f>IF($A482=$C$2,runs!BP477,1/0)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IF($A483=$C$2,runs!BH478,1/0)</f>
        <v>#DIV/0!</v>
      </c>
      <c r="E483" s="29" t="e">
        <f>IF($A483=$C$2,runs!BI478,1/0)</f>
        <v>#DIV/0!</v>
      </c>
      <c r="F483" s="29" t="e">
        <f>IF($A483=$C$2,runs!BL478,1/0)</f>
        <v>#DIV/0!</v>
      </c>
      <c r="G483" s="29" t="e">
        <f>IF($A483=$C$2,runs!BM478,1/0)</f>
        <v>#DIV/0!</v>
      </c>
      <c r="H483" s="29" t="e">
        <f>IF($A483=$C$2,runs!BG478/runs!BF478,1/0)</f>
        <v>#DIV/0!</v>
      </c>
      <c r="I483" s="29" t="e">
        <f>IF($A483=$C$2,runs!BH478/runs!V478,1/0)</f>
        <v>#DIV/0!</v>
      </c>
      <c r="J483" s="29" t="e">
        <f>IF($A483=$C$2,runs!BI478/runs!V478,1/0)</f>
        <v>#DIV/0!</v>
      </c>
      <c r="K483" s="29" t="e">
        <f>IF($A483=$C$2,runs!BP478,1/0)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IF($A484=$C$2,runs!BH479,1/0)</f>
        <v>#DIV/0!</v>
      </c>
      <c r="E484" s="29" t="e">
        <f>IF($A484=$C$2,runs!BI479,1/0)</f>
        <v>#DIV/0!</v>
      </c>
      <c r="F484" s="29" t="e">
        <f>IF($A484=$C$2,runs!BL479,1/0)</f>
        <v>#DIV/0!</v>
      </c>
      <c r="G484" s="29" t="e">
        <f>IF($A484=$C$2,runs!BM479,1/0)</f>
        <v>#DIV/0!</v>
      </c>
      <c r="H484" s="29" t="e">
        <f>IF($A484=$C$2,runs!BG479/runs!BF479,1/0)</f>
        <v>#DIV/0!</v>
      </c>
      <c r="I484" s="29" t="e">
        <f>IF($A484=$C$2,runs!BH479/runs!V479,1/0)</f>
        <v>#DIV/0!</v>
      </c>
      <c r="J484" s="29" t="e">
        <f>IF($A484=$C$2,runs!BI479/runs!V479,1/0)</f>
        <v>#DIV/0!</v>
      </c>
      <c r="K484" s="29" t="e">
        <f>IF($A484=$C$2,runs!BP479,1/0)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IF($A485=$C$2,runs!BH480,1/0)</f>
        <v>#DIV/0!</v>
      </c>
      <c r="E485" s="29" t="e">
        <f>IF($A485=$C$2,runs!BI480,1/0)</f>
        <v>#DIV/0!</v>
      </c>
      <c r="F485" s="29" t="e">
        <f>IF($A485=$C$2,runs!BL480,1/0)</f>
        <v>#DIV/0!</v>
      </c>
      <c r="G485" s="29" t="e">
        <f>IF($A485=$C$2,runs!BM480,1/0)</f>
        <v>#DIV/0!</v>
      </c>
      <c r="H485" s="29" t="e">
        <f>IF($A485=$C$2,runs!BG480/runs!BF480,1/0)</f>
        <v>#DIV/0!</v>
      </c>
      <c r="I485" s="29" t="e">
        <f>IF($A485=$C$2,runs!BH480/runs!V480,1/0)</f>
        <v>#DIV/0!</v>
      </c>
      <c r="J485" s="29" t="e">
        <f>IF($A485=$C$2,runs!BI480/runs!V480,1/0)</f>
        <v>#DIV/0!</v>
      </c>
      <c r="K485" s="29" t="e">
        <f>IF($A485=$C$2,runs!BP480,1/0)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IF($A486=$C$2,runs!BH481,1/0)</f>
        <v>#DIV/0!</v>
      </c>
      <c r="E486" s="29" t="e">
        <f>IF($A486=$C$2,runs!BI481,1/0)</f>
        <v>#DIV/0!</v>
      </c>
      <c r="F486" s="29" t="e">
        <f>IF($A486=$C$2,runs!BL481,1/0)</f>
        <v>#DIV/0!</v>
      </c>
      <c r="G486" s="29" t="e">
        <f>IF($A486=$C$2,runs!BM481,1/0)</f>
        <v>#DIV/0!</v>
      </c>
      <c r="H486" s="29" t="e">
        <f>IF($A486=$C$2,runs!BG481/runs!BF481,1/0)</f>
        <v>#DIV/0!</v>
      </c>
      <c r="I486" s="29" t="e">
        <f>IF($A486=$C$2,runs!BH481/runs!V481,1/0)</f>
        <v>#DIV/0!</v>
      </c>
      <c r="J486" s="29" t="e">
        <f>IF($A486=$C$2,runs!BI481/runs!V481,1/0)</f>
        <v>#DIV/0!</v>
      </c>
      <c r="K486" s="29" t="e">
        <f>IF($A486=$C$2,runs!BP481,1/0)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IF($A487=$C$2,runs!BH482,1/0)</f>
        <v>#DIV/0!</v>
      </c>
      <c r="E487" s="29" t="e">
        <f>IF($A487=$C$2,runs!BI482,1/0)</f>
        <v>#DIV/0!</v>
      </c>
      <c r="F487" s="29" t="e">
        <f>IF($A487=$C$2,runs!BL482,1/0)</f>
        <v>#DIV/0!</v>
      </c>
      <c r="G487" s="29" t="e">
        <f>IF($A487=$C$2,runs!BM482,1/0)</f>
        <v>#DIV/0!</v>
      </c>
      <c r="H487" s="29" t="e">
        <f>IF($A487=$C$2,runs!BG482/runs!BF482,1/0)</f>
        <v>#DIV/0!</v>
      </c>
      <c r="I487" s="29" t="e">
        <f>IF($A487=$C$2,runs!BH482/runs!V482,1/0)</f>
        <v>#DIV/0!</v>
      </c>
      <c r="J487" s="29" t="e">
        <f>IF($A487=$C$2,runs!BI482/runs!V482,1/0)</f>
        <v>#DIV/0!</v>
      </c>
      <c r="K487" s="29" t="e">
        <f>IF($A487=$C$2,runs!BP482,1/0)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IF($A488=$C$2,runs!BH483,1/0)</f>
        <v>#DIV/0!</v>
      </c>
      <c r="E488" s="29" t="e">
        <f>IF($A488=$C$2,runs!BI483,1/0)</f>
        <v>#DIV/0!</v>
      </c>
      <c r="F488" s="29" t="e">
        <f>IF($A488=$C$2,runs!BL483,1/0)</f>
        <v>#DIV/0!</v>
      </c>
      <c r="G488" s="29" t="e">
        <f>IF($A488=$C$2,runs!BM483,1/0)</f>
        <v>#DIV/0!</v>
      </c>
      <c r="H488" s="29" t="e">
        <f>IF($A488=$C$2,runs!BG483/runs!BF483,1/0)</f>
        <v>#DIV/0!</v>
      </c>
      <c r="I488" s="29" t="e">
        <f>IF($A488=$C$2,runs!BH483/runs!V483,1/0)</f>
        <v>#DIV/0!</v>
      </c>
      <c r="J488" s="29" t="e">
        <f>IF($A488=$C$2,runs!BI483/runs!V483,1/0)</f>
        <v>#DIV/0!</v>
      </c>
      <c r="K488" s="29" t="e">
        <f>IF($A488=$C$2,runs!BP483,1/0)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IF($A489=$C$2,runs!BH484,1/0)</f>
        <v>#DIV/0!</v>
      </c>
      <c r="E489" s="29" t="e">
        <f>IF($A489=$C$2,runs!BI484,1/0)</f>
        <v>#DIV/0!</v>
      </c>
      <c r="F489" s="29" t="e">
        <f>IF($A489=$C$2,runs!BL484,1/0)</f>
        <v>#DIV/0!</v>
      </c>
      <c r="G489" s="29" t="e">
        <f>IF($A489=$C$2,runs!BM484,1/0)</f>
        <v>#DIV/0!</v>
      </c>
      <c r="H489" s="29" t="e">
        <f>IF($A489=$C$2,runs!BG484/runs!BF484,1/0)</f>
        <v>#DIV/0!</v>
      </c>
      <c r="I489" s="29" t="e">
        <f>IF($A489=$C$2,runs!BH484/runs!V484,1/0)</f>
        <v>#DIV/0!</v>
      </c>
      <c r="J489" s="29" t="e">
        <f>IF($A489=$C$2,runs!BI484/runs!V484,1/0)</f>
        <v>#DIV/0!</v>
      </c>
      <c r="K489" s="29" t="e">
        <f>IF($A489=$C$2,runs!BP484,1/0)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IF($A490=$C$2,runs!BH485,1/0)</f>
        <v>#DIV/0!</v>
      </c>
      <c r="E490" s="29" t="e">
        <f>IF($A490=$C$2,runs!BI485,1/0)</f>
        <v>#DIV/0!</v>
      </c>
      <c r="F490" s="29" t="e">
        <f>IF($A490=$C$2,runs!BL485,1/0)</f>
        <v>#DIV/0!</v>
      </c>
      <c r="G490" s="29" t="e">
        <f>IF($A490=$C$2,runs!BM485,1/0)</f>
        <v>#DIV/0!</v>
      </c>
      <c r="H490" s="29" t="e">
        <f>IF($A490=$C$2,runs!BG485/runs!BF485,1/0)</f>
        <v>#DIV/0!</v>
      </c>
      <c r="I490" s="29" t="e">
        <f>IF($A490=$C$2,runs!BH485/runs!V485,1/0)</f>
        <v>#DIV/0!</v>
      </c>
      <c r="J490" s="29" t="e">
        <f>IF($A490=$C$2,runs!BI485/runs!V485,1/0)</f>
        <v>#DIV/0!</v>
      </c>
      <c r="K490" s="29" t="e">
        <f>IF($A490=$C$2,runs!BP485,1/0)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IF($A491=$C$2,runs!BH486,1/0)</f>
        <v>#DIV/0!</v>
      </c>
      <c r="E491" s="29" t="e">
        <f>IF($A491=$C$2,runs!BI486,1/0)</f>
        <v>#DIV/0!</v>
      </c>
      <c r="F491" s="29" t="e">
        <f>IF($A491=$C$2,runs!BL486,1/0)</f>
        <v>#DIV/0!</v>
      </c>
      <c r="G491" s="29" t="e">
        <f>IF($A491=$C$2,runs!BM486,1/0)</f>
        <v>#DIV/0!</v>
      </c>
      <c r="H491" s="29" t="e">
        <f>IF($A491=$C$2,runs!BG486/runs!BF486,1/0)</f>
        <v>#DIV/0!</v>
      </c>
      <c r="I491" s="29" t="e">
        <f>IF($A491=$C$2,runs!BH486/runs!V486,1/0)</f>
        <v>#DIV/0!</v>
      </c>
      <c r="J491" s="29" t="e">
        <f>IF($A491=$C$2,runs!BI486/runs!V486,1/0)</f>
        <v>#DIV/0!</v>
      </c>
      <c r="K491" s="29" t="e">
        <f>IF($A491=$C$2,runs!BP486,1/0)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IF($A492=$C$2,runs!BH487,1/0)</f>
        <v>#DIV/0!</v>
      </c>
      <c r="E492" s="29" t="e">
        <f>IF($A492=$C$2,runs!BI487,1/0)</f>
        <v>#DIV/0!</v>
      </c>
      <c r="F492" s="29" t="e">
        <f>IF($A492=$C$2,runs!BL487,1/0)</f>
        <v>#DIV/0!</v>
      </c>
      <c r="G492" s="29" t="e">
        <f>IF($A492=$C$2,runs!BM487,1/0)</f>
        <v>#DIV/0!</v>
      </c>
      <c r="H492" s="29" t="e">
        <f>IF($A492=$C$2,runs!BG487/runs!BF487,1/0)</f>
        <v>#DIV/0!</v>
      </c>
      <c r="I492" s="29" t="e">
        <f>IF($A492=$C$2,runs!BH487/runs!V487,1/0)</f>
        <v>#DIV/0!</v>
      </c>
      <c r="J492" s="29" t="e">
        <f>IF($A492=$C$2,runs!BI487/runs!V487,1/0)</f>
        <v>#DIV/0!</v>
      </c>
      <c r="K492" s="29" t="e">
        <f>IF($A492=$C$2,runs!BP487,1/0)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IF($A493=$C$2,runs!BH488,1/0)</f>
        <v>#DIV/0!</v>
      </c>
      <c r="E493" s="29" t="e">
        <f>IF($A493=$C$2,runs!BI488,1/0)</f>
        <v>#DIV/0!</v>
      </c>
      <c r="F493" s="29" t="e">
        <f>IF($A493=$C$2,runs!BL488,1/0)</f>
        <v>#DIV/0!</v>
      </c>
      <c r="G493" s="29" t="e">
        <f>IF($A493=$C$2,runs!BM488,1/0)</f>
        <v>#DIV/0!</v>
      </c>
      <c r="H493" s="29" t="e">
        <f>IF($A493=$C$2,runs!BG488/runs!BF488,1/0)</f>
        <v>#DIV/0!</v>
      </c>
      <c r="I493" s="29" t="e">
        <f>IF($A493=$C$2,runs!BH488/runs!V488,1/0)</f>
        <v>#DIV/0!</v>
      </c>
      <c r="J493" s="29" t="e">
        <f>IF($A493=$C$2,runs!BI488/runs!V488,1/0)</f>
        <v>#DIV/0!</v>
      </c>
      <c r="K493" s="29" t="e">
        <f>IF($A493=$C$2,runs!BP488,1/0)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IF($A494=$C$2,runs!BH489,1/0)</f>
        <v>#DIV/0!</v>
      </c>
      <c r="E494" s="29" t="e">
        <f>IF($A494=$C$2,runs!BI489,1/0)</f>
        <v>#DIV/0!</v>
      </c>
      <c r="F494" s="29" t="e">
        <f>IF($A494=$C$2,runs!BL489,1/0)</f>
        <v>#DIV/0!</v>
      </c>
      <c r="G494" s="29" t="e">
        <f>IF($A494=$C$2,runs!BM489,1/0)</f>
        <v>#DIV/0!</v>
      </c>
      <c r="H494" s="29" t="e">
        <f>IF($A494=$C$2,runs!BG489/runs!BF489,1/0)</f>
        <v>#DIV/0!</v>
      </c>
      <c r="I494" s="29" t="e">
        <f>IF($A494=$C$2,runs!BH489/runs!V489,1/0)</f>
        <v>#DIV/0!</v>
      </c>
      <c r="J494" s="29" t="e">
        <f>IF($A494=$C$2,runs!BI489/runs!V489,1/0)</f>
        <v>#DIV/0!</v>
      </c>
      <c r="K494" s="29" t="e">
        <f>IF($A494=$C$2,runs!BP489,1/0)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IF($A495=$C$2,runs!BH490,1/0)</f>
        <v>#DIV/0!</v>
      </c>
      <c r="E495" s="29" t="e">
        <f>IF($A495=$C$2,runs!BI490,1/0)</f>
        <v>#DIV/0!</v>
      </c>
      <c r="F495" s="29" t="e">
        <f>IF($A495=$C$2,runs!BL490,1/0)</f>
        <v>#DIV/0!</v>
      </c>
      <c r="G495" s="29" t="e">
        <f>IF($A495=$C$2,runs!BM490,1/0)</f>
        <v>#DIV/0!</v>
      </c>
      <c r="H495" s="29" t="e">
        <f>IF($A495=$C$2,runs!BG490/runs!BF490,1/0)</f>
        <v>#DIV/0!</v>
      </c>
      <c r="I495" s="29" t="e">
        <f>IF($A495=$C$2,runs!BH490/runs!V490,1/0)</f>
        <v>#DIV/0!</v>
      </c>
      <c r="J495" s="29" t="e">
        <f>IF($A495=$C$2,runs!BI490/runs!V490,1/0)</f>
        <v>#DIV/0!</v>
      </c>
      <c r="K495" s="29" t="e">
        <f>IF($A495=$C$2,runs!BP490,1/0)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IF($A496=$C$2,runs!BH491,1/0)</f>
        <v>#DIV/0!</v>
      </c>
      <c r="E496" s="29" t="e">
        <f>IF($A496=$C$2,runs!BI491,1/0)</f>
        <v>#DIV/0!</v>
      </c>
      <c r="F496" s="29" t="e">
        <f>IF($A496=$C$2,runs!BL491,1/0)</f>
        <v>#DIV/0!</v>
      </c>
      <c r="G496" s="29" t="e">
        <f>IF($A496=$C$2,runs!BM491,1/0)</f>
        <v>#DIV/0!</v>
      </c>
      <c r="H496" s="29" t="e">
        <f>IF($A496=$C$2,runs!BG491/runs!BF491,1/0)</f>
        <v>#DIV/0!</v>
      </c>
      <c r="I496" s="29" t="e">
        <f>IF($A496=$C$2,runs!BH491/runs!V491,1/0)</f>
        <v>#DIV/0!</v>
      </c>
      <c r="J496" s="29" t="e">
        <f>IF($A496=$C$2,runs!BI491/runs!V491,1/0)</f>
        <v>#DIV/0!</v>
      </c>
      <c r="K496" s="29" t="e">
        <f>IF($A496=$C$2,runs!BP491,1/0)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IF($A497=$C$2,runs!BH492,1/0)</f>
        <v>#DIV/0!</v>
      </c>
      <c r="E497" s="29" t="e">
        <f>IF($A497=$C$2,runs!BI492,1/0)</f>
        <v>#DIV/0!</v>
      </c>
      <c r="F497" s="29" t="e">
        <f>IF($A497=$C$2,runs!BL492,1/0)</f>
        <v>#DIV/0!</v>
      </c>
      <c r="G497" s="29" t="e">
        <f>IF($A497=$C$2,runs!BM492,1/0)</f>
        <v>#DIV/0!</v>
      </c>
      <c r="H497" s="29" t="e">
        <f>IF($A497=$C$2,runs!BG492/runs!BF492,1/0)</f>
        <v>#DIV/0!</v>
      </c>
      <c r="I497" s="29" t="e">
        <f>IF($A497=$C$2,runs!BH492/runs!V492,1/0)</f>
        <v>#DIV/0!</v>
      </c>
      <c r="J497" s="29" t="e">
        <f>IF($A497=$C$2,runs!BI492/runs!V492,1/0)</f>
        <v>#DIV/0!</v>
      </c>
      <c r="K497" s="29" t="e">
        <f>IF($A497=$C$2,runs!BP492,1/0)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IF($A498=$C$2,runs!BH493,1/0)</f>
        <v>#DIV/0!</v>
      </c>
      <c r="E498" s="29" t="e">
        <f>IF($A498=$C$2,runs!BI493,1/0)</f>
        <v>#DIV/0!</v>
      </c>
      <c r="F498" s="29" t="e">
        <f>IF($A498=$C$2,runs!BL493,1/0)</f>
        <v>#DIV/0!</v>
      </c>
      <c r="G498" s="29" t="e">
        <f>IF($A498=$C$2,runs!BM493,1/0)</f>
        <v>#DIV/0!</v>
      </c>
      <c r="H498" s="29" t="e">
        <f>IF($A498=$C$2,runs!BG493/runs!BF493,1/0)</f>
        <v>#DIV/0!</v>
      </c>
      <c r="I498" s="29" t="e">
        <f>IF($A498=$C$2,runs!BH493/runs!V493,1/0)</f>
        <v>#DIV/0!</v>
      </c>
      <c r="J498" s="29" t="e">
        <f>IF($A498=$C$2,runs!BI493/runs!V493,1/0)</f>
        <v>#DIV/0!</v>
      </c>
      <c r="K498" s="29" t="e">
        <f>IF($A498=$C$2,runs!BP493,1/0)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IF($A499=$C$2,runs!BH494,1/0)</f>
        <v>#DIV/0!</v>
      </c>
      <c r="E499" s="29" t="e">
        <f>IF($A499=$C$2,runs!BI494,1/0)</f>
        <v>#DIV/0!</v>
      </c>
      <c r="F499" s="29" t="e">
        <f>IF($A499=$C$2,runs!BL494,1/0)</f>
        <v>#DIV/0!</v>
      </c>
      <c r="G499" s="29" t="e">
        <f>IF($A499=$C$2,runs!BM494,1/0)</f>
        <v>#DIV/0!</v>
      </c>
      <c r="H499" s="29" t="e">
        <f>IF($A499=$C$2,runs!BG494/runs!BF494,1/0)</f>
        <v>#DIV/0!</v>
      </c>
      <c r="I499" s="29" t="e">
        <f>IF($A499=$C$2,runs!BH494/runs!V494,1/0)</f>
        <v>#DIV/0!</v>
      </c>
      <c r="J499" s="29" t="e">
        <f>IF($A499=$C$2,runs!BI494/runs!V494,1/0)</f>
        <v>#DIV/0!</v>
      </c>
      <c r="K499" s="29" t="e">
        <f>IF($A499=$C$2,runs!BP494,1/0)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IF($A500=$C$2,runs!BH495,1/0)</f>
        <v>#DIV/0!</v>
      </c>
      <c r="E500" s="29" t="e">
        <f>IF($A500=$C$2,runs!BI495,1/0)</f>
        <v>#DIV/0!</v>
      </c>
      <c r="F500" s="29" t="e">
        <f>IF($A500=$C$2,runs!BL495,1/0)</f>
        <v>#DIV/0!</v>
      </c>
      <c r="G500" s="29" t="e">
        <f>IF($A500=$C$2,runs!BM495,1/0)</f>
        <v>#DIV/0!</v>
      </c>
      <c r="H500" s="29" t="e">
        <f>IF($A500=$C$2,runs!BG495/runs!BF495,1/0)</f>
        <v>#DIV/0!</v>
      </c>
      <c r="I500" s="29" t="e">
        <f>IF($A500=$C$2,runs!BH495/runs!V495,1/0)</f>
        <v>#DIV/0!</v>
      </c>
      <c r="J500" s="29" t="e">
        <f>IF($A500=$C$2,runs!BI495/runs!V495,1/0)</f>
        <v>#DIV/0!</v>
      </c>
      <c r="K500" s="29" t="e">
        <f>IF($A500=$C$2,runs!BP495,1/0)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IF($A501=$C$2,runs!BH496,1/0)</f>
        <v>#DIV/0!</v>
      </c>
      <c r="E501" s="29" t="e">
        <f>IF($A501=$C$2,runs!BI496,1/0)</f>
        <v>#DIV/0!</v>
      </c>
      <c r="F501" s="29" t="e">
        <f>IF($A501=$C$2,runs!BL496,1/0)</f>
        <v>#DIV/0!</v>
      </c>
      <c r="G501" s="29" t="e">
        <f>IF($A501=$C$2,runs!BM496,1/0)</f>
        <v>#DIV/0!</v>
      </c>
      <c r="H501" s="29" t="e">
        <f>IF($A501=$C$2,runs!BG496/runs!BF496,1/0)</f>
        <v>#DIV/0!</v>
      </c>
      <c r="I501" s="29" t="e">
        <f>IF($A501=$C$2,runs!BH496/runs!V496,1/0)</f>
        <v>#DIV/0!</v>
      </c>
      <c r="J501" s="29" t="e">
        <f>IF($A501=$C$2,runs!BI496/runs!V496,1/0)</f>
        <v>#DIV/0!</v>
      </c>
      <c r="K501" s="29" t="e">
        <f>IF($A501=$C$2,runs!BP496,1/0)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IF($A502=$C$2,runs!BH497,1/0)</f>
        <v>#DIV/0!</v>
      </c>
      <c r="E502" s="29" t="e">
        <f>IF($A502=$C$2,runs!BI497,1/0)</f>
        <v>#DIV/0!</v>
      </c>
      <c r="F502" s="29" t="e">
        <f>IF($A502=$C$2,runs!BL497,1/0)</f>
        <v>#DIV/0!</v>
      </c>
      <c r="G502" s="29" t="e">
        <f>IF($A502=$C$2,runs!BM497,1/0)</f>
        <v>#DIV/0!</v>
      </c>
      <c r="H502" s="29" t="e">
        <f>IF($A502=$C$2,runs!BG497/runs!BF497,1/0)</f>
        <v>#DIV/0!</v>
      </c>
      <c r="I502" s="29" t="e">
        <f>IF($A502=$C$2,runs!BH497/runs!V497,1/0)</f>
        <v>#DIV/0!</v>
      </c>
      <c r="J502" s="29" t="e">
        <f>IF($A502=$C$2,runs!BI497/runs!V497,1/0)</f>
        <v>#DIV/0!</v>
      </c>
      <c r="K502" s="29" t="e">
        <f>IF($A502=$C$2,runs!BP497,1/0)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IF($A503=$C$2,runs!BH498,1/0)</f>
        <v>#DIV/0!</v>
      </c>
      <c r="E503" s="29" t="e">
        <f>IF($A503=$C$2,runs!BI498,1/0)</f>
        <v>#DIV/0!</v>
      </c>
      <c r="F503" s="29" t="e">
        <f>IF($A503=$C$2,runs!BL498,1/0)</f>
        <v>#DIV/0!</v>
      </c>
      <c r="G503" s="29" t="e">
        <f>IF($A503=$C$2,runs!BM498,1/0)</f>
        <v>#DIV/0!</v>
      </c>
      <c r="H503" s="29" t="e">
        <f>IF($A503=$C$2,runs!BG498/runs!BF498,1/0)</f>
        <v>#DIV/0!</v>
      </c>
      <c r="I503" s="29" t="e">
        <f>IF($A503=$C$2,runs!BH498/runs!V498,1/0)</f>
        <v>#DIV/0!</v>
      </c>
      <c r="J503" s="29" t="e">
        <f>IF($A503=$C$2,runs!BI498/runs!V498,1/0)</f>
        <v>#DIV/0!</v>
      </c>
      <c r="K503" s="29" t="e">
        <f>IF($A503=$C$2,runs!BP498,1/0)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IF($A504=$C$2,runs!BH499,1/0)</f>
        <v>#DIV/0!</v>
      </c>
      <c r="E504" s="29" t="e">
        <f>IF($A504=$C$2,runs!BI499,1/0)</f>
        <v>#DIV/0!</v>
      </c>
      <c r="F504" s="29" t="e">
        <f>IF($A504=$C$2,runs!BL499,1/0)</f>
        <v>#DIV/0!</v>
      </c>
      <c r="G504" s="29" t="e">
        <f>IF($A504=$C$2,runs!BM499,1/0)</f>
        <v>#DIV/0!</v>
      </c>
      <c r="H504" s="29" t="e">
        <f>IF($A504=$C$2,runs!BG499/runs!BF499,1/0)</f>
        <v>#DIV/0!</v>
      </c>
      <c r="I504" s="29" t="e">
        <f>IF($A504=$C$2,runs!BH499/runs!V499,1/0)</f>
        <v>#DIV/0!</v>
      </c>
      <c r="J504" s="29" t="e">
        <f>IF($A504=$C$2,runs!BI499/runs!V499,1/0)</f>
        <v>#DIV/0!</v>
      </c>
      <c r="K504" s="29" t="e">
        <f>IF($A504=$C$2,runs!BP499,1/0)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IF($A505=$C$2,runs!BH500,1/0)</f>
        <v>#DIV/0!</v>
      </c>
      <c r="E505" s="29" t="e">
        <f>IF($A505=$C$2,runs!BI500,1/0)</f>
        <v>#DIV/0!</v>
      </c>
      <c r="F505" s="29" t="e">
        <f>IF($A505=$C$2,runs!BL500,1/0)</f>
        <v>#DIV/0!</v>
      </c>
      <c r="G505" s="29" t="e">
        <f>IF($A505=$C$2,runs!BM500,1/0)</f>
        <v>#DIV/0!</v>
      </c>
      <c r="H505" s="29" t="e">
        <f>IF($A505=$C$2,runs!BG500/runs!BF500,1/0)</f>
        <v>#DIV/0!</v>
      </c>
      <c r="I505" s="29" t="e">
        <f>IF($A505=$C$2,runs!BH500/runs!V500,1/0)</f>
        <v>#DIV/0!</v>
      </c>
      <c r="J505" s="29" t="e">
        <f>IF($A505=$C$2,runs!BI500/runs!V500,1/0)</f>
        <v>#DIV/0!</v>
      </c>
      <c r="K505" s="29" t="e">
        <f>IF($A505=$C$2,runs!BP500,1/0)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IF($A506=$C$2,runs!BH501,1/0)</f>
        <v>#DIV/0!</v>
      </c>
      <c r="E506" s="29" t="e">
        <f>IF($A506=$C$2,runs!BI501,1/0)</f>
        <v>#DIV/0!</v>
      </c>
      <c r="F506" s="29" t="e">
        <f>IF($A506=$C$2,runs!BL501,1/0)</f>
        <v>#DIV/0!</v>
      </c>
      <c r="G506" s="29" t="e">
        <f>IF($A506=$C$2,runs!BM501,1/0)</f>
        <v>#DIV/0!</v>
      </c>
      <c r="H506" s="29" t="e">
        <f>IF($A506=$C$2,runs!BG501/runs!BF501,1/0)</f>
        <v>#DIV/0!</v>
      </c>
      <c r="I506" s="29" t="e">
        <f>IF($A506=$C$2,runs!BH501/runs!V501,1/0)</f>
        <v>#DIV/0!</v>
      </c>
      <c r="J506" s="29" t="e">
        <f>IF($A506=$C$2,runs!BI501/runs!V501,1/0)</f>
        <v>#DIV/0!</v>
      </c>
      <c r="K506" s="29" t="e">
        <f>IF($A506=$C$2,runs!BP501,1/0)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IF($A507=$C$2,runs!BH502,1/0)</f>
        <v>#DIV/0!</v>
      </c>
      <c r="E507" s="29" t="e">
        <f>IF($A507=$C$2,runs!BI502,1/0)</f>
        <v>#DIV/0!</v>
      </c>
      <c r="F507" s="29" t="e">
        <f>IF($A507=$C$2,runs!BL502,1/0)</f>
        <v>#DIV/0!</v>
      </c>
      <c r="G507" s="29" t="e">
        <f>IF($A507=$C$2,runs!BM502,1/0)</f>
        <v>#DIV/0!</v>
      </c>
      <c r="H507" s="29" t="e">
        <f>IF($A507=$C$2,runs!BG502/runs!BF502,1/0)</f>
        <v>#DIV/0!</v>
      </c>
      <c r="I507" s="29" t="e">
        <f>IF($A507=$C$2,runs!BH502/runs!V502,1/0)</f>
        <v>#DIV/0!</v>
      </c>
      <c r="J507" s="29" t="e">
        <f>IF($A507=$C$2,runs!BI502/runs!V502,1/0)</f>
        <v>#DIV/0!</v>
      </c>
      <c r="K507" s="29" t="e">
        <f>IF($A507=$C$2,runs!BP502,1/0)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IF($A508=$C$2,runs!BH503,1/0)</f>
        <v>#DIV/0!</v>
      </c>
      <c r="E508" s="29" t="e">
        <f>IF($A508=$C$2,runs!BI503,1/0)</f>
        <v>#DIV/0!</v>
      </c>
      <c r="F508" s="29" t="e">
        <f>IF($A508=$C$2,runs!BL503,1/0)</f>
        <v>#DIV/0!</v>
      </c>
      <c r="G508" s="29" t="e">
        <f>IF($A508=$C$2,runs!BM503,1/0)</f>
        <v>#DIV/0!</v>
      </c>
      <c r="H508" s="29" t="e">
        <f>IF($A508=$C$2,runs!BG503/runs!BF503,1/0)</f>
        <v>#DIV/0!</v>
      </c>
      <c r="I508" s="29" t="e">
        <f>IF($A508=$C$2,runs!BH503/runs!V503,1/0)</f>
        <v>#DIV/0!</v>
      </c>
      <c r="J508" s="29" t="e">
        <f>IF($A508=$C$2,runs!BI503/runs!V503,1/0)</f>
        <v>#DIV/0!</v>
      </c>
      <c r="K508" s="29" t="e">
        <f>IF($A508=$C$2,runs!BP503,1/0)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IF($A509=$C$2,runs!BH504,1/0)</f>
        <v>#DIV/0!</v>
      </c>
      <c r="E509" s="29" t="e">
        <f>IF($A509=$C$2,runs!BI504,1/0)</f>
        <v>#DIV/0!</v>
      </c>
      <c r="F509" s="29" t="e">
        <f>IF($A509=$C$2,runs!BL504,1/0)</f>
        <v>#DIV/0!</v>
      </c>
      <c r="G509" s="29" t="e">
        <f>IF($A509=$C$2,runs!BM504,1/0)</f>
        <v>#DIV/0!</v>
      </c>
      <c r="H509" s="29" t="e">
        <f>IF($A509=$C$2,runs!BG504/runs!BF504,1/0)</f>
        <v>#DIV/0!</v>
      </c>
      <c r="I509" s="29" t="e">
        <f>IF($A509=$C$2,runs!BH504/runs!V504,1/0)</f>
        <v>#DIV/0!</v>
      </c>
      <c r="J509" s="29" t="e">
        <f>IF($A509=$C$2,runs!BI504/runs!V504,1/0)</f>
        <v>#DIV/0!</v>
      </c>
      <c r="K509" s="29" t="e">
        <f>IF($A509=$C$2,runs!BP504,1/0)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IF($A510=$C$2,runs!BH505,1/0)</f>
        <v>#DIV/0!</v>
      </c>
      <c r="E510" s="29" t="e">
        <f>IF($A510=$C$2,runs!BI505,1/0)</f>
        <v>#DIV/0!</v>
      </c>
      <c r="F510" s="29" t="e">
        <f>IF($A510=$C$2,runs!BL505,1/0)</f>
        <v>#DIV/0!</v>
      </c>
      <c r="G510" s="29" t="e">
        <f>IF($A510=$C$2,runs!BM505,1/0)</f>
        <v>#DIV/0!</v>
      </c>
      <c r="H510" s="29" t="e">
        <f>IF($A510=$C$2,runs!BG505/runs!BF505,1/0)</f>
        <v>#DIV/0!</v>
      </c>
      <c r="I510" s="29" t="e">
        <f>IF($A510=$C$2,runs!BH505/runs!V505,1/0)</f>
        <v>#DIV/0!</v>
      </c>
      <c r="J510" s="29" t="e">
        <f>IF($A510=$C$2,runs!BI505/runs!V505,1/0)</f>
        <v>#DIV/0!</v>
      </c>
      <c r="K510" s="29" t="e">
        <f>IF($A510=$C$2,runs!BP505,1/0)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IF($A511=$C$2,runs!BH506,1/0)</f>
        <v>#DIV/0!</v>
      </c>
      <c r="E511" s="29" t="e">
        <f>IF($A511=$C$2,runs!BI506,1/0)</f>
        <v>#DIV/0!</v>
      </c>
      <c r="F511" s="29" t="e">
        <f>IF($A511=$C$2,runs!BL506,1/0)</f>
        <v>#DIV/0!</v>
      </c>
      <c r="G511" s="29" t="e">
        <f>IF($A511=$C$2,runs!BM506,1/0)</f>
        <v>#DIV/0!</v>
      </c>
      <c r="H511" s="29" t="e">
        <f>IF($A511=$C$2,runs!BG506/runs!BF506,1/0)</f>
        <v>#DIV/0!</v>
      </c>
      <c r="I511" s="29" t="e">
        <f>IF($A511=$C$2,runs!BH506/runs!V506,1/0)</f>
        <v>#DIV/0!</v>
      </c>
      <c r="J511" s="29" t="e">
        <f>IF($A511=$C$2,runs!BI506/runs!V506,1/0)</f>
        <v>#DIV/0!</v>
      </c>
      <c r="K511" s="29" t="e">
        <f>IF($A511=$C$2,runs!BP506,1/0)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IF($A512=$C$2,runs!BH507,1/0)</f>
        <v>#DIV/0!</v>
      </c>
      <c r="E512" s="29" t="e">
        <f>IF($A512=$C$2,runs!BI507,1/0)</f>
        <v>#DIV/0!</v>
      </c>
      <c r="F512" s="29" t="e">
        <f>IF($A512=$C$2,runs!BL507,1/0)</f>
        <v>#DIV/0!</v>
      </c>
      <c r="G512" s="29" t="e">
        <f>IF($A512=$C$2,runs!BM507,1/0)</f>
        <v>#DIV/0!</v>
      </c>
      <c r="H512" s="29" t="e">
        <f>IF($A512=$C$2,runs!BG507/runs!BF507,1/0)</f>
        <v>#DIV/0!</v>
      </c>
      <c r="I512" s="29" t="e">
        <f>IF($A512=$C$2,runs!BH507/runs!V507,1/0)</f>
        <v>#DIV/0!</v>
      </c>
      <c r="J512" s="29" t="e">
        <f>IF($A512=$C$2,runs!BI507/runs!V507,1/0)</f>
        <v>#DIV/0!</v>
      </c>
      <c r="K512" s="29" t="e">
        <f>IF($A512=$C$2,runs!BP507,1/0)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IF($A513=$C$2,runs!BH508,1/0)</f>
        <v>#DIV/0!</v>
      </c>
      <c r="E513" s="29" t="e">
        <f>IF($A513=$C$2,runs!BI508,1/0)</f>
        <v>#DIV/0!</v>
      </c>
      <c r="F513" s="29" t="e">
        <f>IF($A513=$C$2,runs!BL508,1/0)</f>
        <v>#DIV/0!</v>
      </c>
      <c r="G513" s="29" t="e">
        <f>IF($A513=$C$2,runs!BM508,1/0)</f>
        <v>#DIV/0!</v>
      </c>
      <c r="H513" s="29" t="e">
        <f>IF($A513=$C$2,runs!BG508/runs!BF508,1/0)</f>
        <v>#DIV/0!</v>
      </c>
      <c r="I513" s="29" t="e">
        <f>IF($A513=$C$2,runs!BH508/runs!V508,1/0)</f>
        <v>#DIV/0!</v>
      </c>
      <c r="J513" s="29" t="e">
        <f>IF($A513=$C$2,runs!BI508/runs!V508,1/0)</f>
        <v>#DIV/0!</v>
      </c>
      <c r="K513" s="29" t="e">
        <f>IF($A513=$C$2,runs!BP508,1/0)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IF($A514=$C$2,runs!BH509,1/0)</f>
        <v>#DIV/0!</v>
      </c>
      <c r="E514" s="29" t="e">
        <f>IF($A514=$C$2,runs!BI509,1/0)</f>
        <v>#DIV/0!</v>
      </c>
      <c r="F514" s="29" t="e">
        <f>IF($A514=$C$2,runs!BL509,1/0)</f>
        <v>#DIV/0!</v>
      </c>
      <c r="G514" s="29" t="e">
        <f>IF($A514=$C$2,runs!BM509,1/0)</f>
        <v>#DIV/0!</v>
      </c>
      <c r="H514" s="29" t="e">
        <f>IF($A514=$C$2,runs!BG509/runs!BF509,1/0)</f>
        <v>#DIV/0!</v>
      </c>
      <c r="I514" s="29" t="e">
        <f>IF($A514=$C$2,runs!BH509/runs!V509,1/0)</f>
        <v>#DIV/0!</v>
      </c>
      <c r="J514" s="29" t="e">
        <f>IF($A514=$C$2,runs!BI509/runs!V509,1/0)</f>
        <v>#DIV/0!</v>
      </c>
      <c r="K514" s="29" t="e">
        <f>IF($A514=$C$2,runs!BP509,1/0)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IF($A515=$C$2,runs!BH510,1/0)</f>
        <v>#DIV/0!</v>
      </c>
      <c r="E515" s="29" t="e">
        <f>IF($A515=$C$2,runs!BI510,1/0)</f>
        <v>#DIV/0!</v>
      </c>
      <c r="F515" s="29" t="e">
        <f>IF($A515=$C$2,runs!BL510,1/0)</f>
        <v>#DIV/0!</v>
      </c>
      <c r="G515" s="29" t="e">
        <f>IF($A515=$C$2,runs!BM510,1/0)</f>
        <v>#DIV/0!</v>
      </c>
      <c r="H515" s="29" t="e">
        <f>IF($A515=$C$2,runs!BG510/runs!BF510,1/0)</f>
        <v>#DIV/0!</v>
      </c>
      <c r="I515" s="29" t="e">
        <f>IF($A515=$C$2,runs!BH510/runs!V510,1/0)</f>
        <v>#DIV/0!</v>
      </c>
      <c r="J515" s="29" t="e">
        <f>IF($A515=$C$2,runs!BI510/runs!V510,1/0)</f>
        <v>#DIV/0!</v>
      </c>
      <c r="K515" s="29" t="e">
        <f>IF($A515=$C$2,runs!BP510,1/0)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IF($A516=$C$2,runs!BH511,1/0)</f>
        <v>#DIV/0!</v>
      </c>
      <c r="E516" s="29" t="e">
        <f>IF($A516=$C$2,runs!BI511,1/0)</f>
        <v>#DIV/0!</v>
      </c>
      <c r="F516" s="29" t="e">
        <f>IF($A516=$C$2,runs!BL511,1/0)</f>
        <v>#DIV/0!</v>
      </c>
      <c r="G516" s="29" t="e">
        <f>IF($A516=$C$2,runs!BM511,1/0)</f>
        <v>#DIV/0!</v>
      </c>
      <c r="H516" s="29" t="e">
        <f>IF($A516=$C$2,runs!BG511/runs!BF511,1/0)</f>
        <v>#DIV/0!</v>
      </c>
      <c r="I516" s="29" t="e">
        <f>IF($A516=$C$2,runs!BH511/runs!V511,1/0)</f>
        <v>#DIV/0!</v>
      </c>
      <c r="J516" s="29" t="e">
        <f>IF($A516=$C$2,runs!BI511/runs!V511,1/0)</f>
        <v>#DIV/0!</v>
      </c>
      <c r="K516" s="29" t="e">
        <f>IF($A516=$C$2,runs!BP511,1/0)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IF($A517=$C$2,runs!BH512,1/0)</f>
        <v>#DIV/0!</v>
      </c>
      <c r="E517" s="29" t="e">
        <f>IF($A517=$C$2,runs!BI512,1/0)</f>
        <v>#DIV/0!</v>
      </c>
      <c r="F517" s="29" t="e">
        <f>IF($A517=$C$2,runs!BL512,1/0)</f>
        <v>#DIV/0!</v>
      </c>
      <c r="G517" s="29" t="e">
        <f>IF($A517=$C$2,runs!BM512,1/0)</f>
        <v>#DIV/0!</v>
      </c>
      <c r="H517" s="29" t="e">
        <f>IF($A517=$C$2,runs!BG512/runs!BF512,1/0)</f>
        <v>#DIV/0!</v>
      </c>
      <c r="I517" s="29" t="e">
        <f>IF($A517=$C$2,runs!BH512/runs!V512,1/0)</f>
        <v>#DIV/0!</v>
      </c>
      <c r="J517" s="29" t="e">
        <f>IF($A517=$C$2,runs!BI512/runs!V512,1/0)</f>
        <v>#DIV/0!</v>
      </c>
      <c r="K517" s="29" t="e">
        <f>IF($A517=$C$2,runs!BP512,1/0)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IF($A518=$C$2,runs!BH513,1/0)</f>
        <v>#DIV/0!</v>
      </c>
      <c r="E518" s="29" t="e">
        <f>IF($A518=$C$2,runs!BI513,1/0)</f>
        <v>#DIV/0!</v>
      </c>
      <c r="F518" s="29" t="e">
        <f>IF($A518=$C$2,runs!BL513,1/0)</f>
        <v>#DIV/0!</v>
      </c>
      <c r="G518" s="29" t="e">
        <f>IF($A518=$C$2,runs!BM513,1/0)</f>
        <v>#DIV/0!</v>
      </c>
      <c r="H518" s="29" t="e">
        <f>IF($A518=$C$2,runs!BG513/runs!BF513,1/0)</f>
        <v>#DIV/0!</v>
      </c>
      <c r="I518" s="29" t="e">
        <f>IF($A518=$C$2,runs!BH513/runs!V513,1/0)</f>
        <v>#DIV/0!</v>
      </c>
      <c r="J518" s="29" t="e">
        <f>IF($A518=$C$2,runs!BI513/runs!V513,1/0)</f>
        <v>#DIV/0!</v>
      </c>
      <c r="K518" s="29" t="e">
        <f>IF($A518=$C$2,runs!BP513,1/0)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IF($A519=$C$2,runs!BH514,1/0)</f>
        <v>#DIV/0!</v>
      </c>
      <c r="E519" s="29" t="e">
        <f>IF($A519=$C$2,runs!BI514,1/0)</f>
        <v>#DIV/0!</v>
      </c>
      <c r="F519" s="29" t="e">
        <f>IF($A519=$C$2,runs!BL514,1/0)</f>
        <v>#DIV/0!</v>
      </c>
      <c r="G519" s="29" t="e">
        <f>IF($A519=$C$2,runs!BM514,1/0)</f>
        <v>#DIV/0!</v>
      </c>
      <c r="H519" s="29" t="e">
        <f>IF($A519=$C$2,runs!BG514/runs!BF514,1/0)</f>
        <v>#DIV/0!</v>
      </c>
      <c r="I519" s="29" t="e">
        <f>IF($A519=$C$2,runs!BH514/runs!V514,1/0)</f>
        <v>#DIV/0!</v>
      </c>
      <c r="J519" s="29" t="e">
        <f>IF($A519=$C$2,runs!BI514/runs!V514,1/0)</f>
        <v>#DIV/0!</v>
      </c>
      <c r="K519" s="29" t="e">
        <f>IF($A519=$C$2,runs!BP514,1/0)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IF($A520=$C$2,runs!BH515,1/0)</f>
        <v>#DIV/0!</v>
      </c>
      <c r="E520" s="29" t="e">
        <f>IF($A520=$C$2,runs!BI515,1/0)</f>
        <v>#DIV/0!</v>
      </c>
      <c r="F520" s="29" t="e">
        <f>IF($A520=$C$2,runs!BL515,1/0)</f>
        <v>#DIV/0!</v>
      </c>
      <c r="G520" s="29" t="e">
        <f>IF($A520=$C$2,runs!BM515,1/0)</f>
        <v>#DIV/0!</v>
      </c>
      <c r="H520" s="29" t="e">
        <f>IF($A520=$C$2,runs!BG515/runs!BF515,1/0)</f>
        <v>#DIV/0!</v>
      </c>
      <c r="I520" s="29" t="e">
        <f>IF($A520=$C$2,runs!BH515/runs!V515,1/0)</f>
        <v>#DIV/0!</v>
      </c>
      <c r="J520" s="29" t="e">
        <f>IF($A520=$C$2,runs!BI515/runs!V515,1/0)</f>
        <v>#DIV/0!</v>
      </c>
      <c r="K520" s="29" t="e">
        <f>IF($A520=$C$2,runs!BP515,1/0)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IF($A521=$C$2,runs!BH516,1/0)</f>
        <v>#DIV/0!</v>
      </c>
      <c r="E521" s="29" t="e">
        <f>IF($A521=$C$2,runs!BI516,1/0)</f>
        <v>#DIV/0!</v>
      </c>
      <c r="F521" s="29" t="e">
        <f>IF($A521=$C$2,runs!BL516,1/0)</f>
        <v>#DIV/0!</v>
      </c>
      <c r="G521" s="29" t="e">
        <f>IF($A521=$C$2,runs!BM516,1/0)</f>
        <v>#DIV/0!</v>
      </c>
      <c r="H521" s="29" t="e">
        <f>IF($A521=$C$2,runs!BG516/runs!BF516,1/0)</f>
        <v>#DIV/0!</v>
      </c>
      <c r="I521" s="29" t="e">
        <f>IF($A521=$C$2,runs!BH516/runs!V516,1/0)</f>
        <v>#DIV/0!</v>
      </c>
      <c r="J521" s="29" t="e">
        <f>IF($A521=$C$2,runs!BI516/runs!V516,1/0)</f>
        <v>#DIV/0!</v>
      </c>
      <c r="K521" s="29" t="e">
        <f>IF($A521=$C$2,runs!BP516,1/0)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IF($A522=$C$2,runs!BH517,1/0)</f>
        <v>#DIV/0!</v>
      </c>
      <c r="E522" s="29" t="e">
        <f>IF($A522=$C$2,runs!BI517,1/0)</f>
        <v>#DIV/0!</v>
      </c>
      <c r="F522" s="29" t="e">
        <f>IF($A522=$C$2,runs!BL517,1/0)</f>
        <v>#DIV/0!</v>
      </c>
      <c r="G522" s="29" t="e">
        <f>IF($A522=$C$2,runs!BM517,1/0)</f>
        <v>#DIV/0!</v>
      </c>
      <c r="H522" s="29" t="e">
        <f>IF($A522=$C$2,runs!BG517/runs!BF517,1/0)</f>
        <v>#DIV/0!</v>
      </c>
      <c r="I522" s="29" t="e">
        <f>IF($A522=$C$2,runs!BH517/runs!V517,1/0)</f>
        <v>#DIV/0!</v>
      </c>
      <c r="J522" s="29" t="e">
        <f>IF($A522=$C$2,runs!BI517/runs!V517,1/0)</f>
        <v>#DIV/0!</v>
      </c>
      <c r="K522" s="29" t="e">
        <f>IF($A522=$C$2,runs!BP517,1/0)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IF($A523=$C$2,runs!BH518,1/0)</f>
        <v>#DIV/0!</v>
      </c>
      <c r="E523" s="29" t="e">
        <f>IF($A523=$C$2,runs!BI518,1/0)</f>
        <v>#DIV/0!</v>
      </c>
      <c r="F523" s="29" t="e">
        <f>IF($A523=$C$2,runs!BL518,1/0)</f>
        <v>#DIV/0!</v>
      </c>
      <c r="G523" s="29" t="e">
        <f>IF($A523=$C$2,runs!BM518,1/0)</f>
        <v>#DIV/0!</v>
      </c>
      <c r="H523" s="29" t="e">
        <f>IF($A523=$C$2,runs!BG518/runs!BF518,1/0)</f>
        <v>#DIV/0!</v>
      </c>
      <c r="I523" s="29" t="e">
        <f>IF($A523=$C$2,runs!BH518/runs!V518,1/0)</f>
        <v>#DIV/0!</v>
      </c>
      <c r="J523" s="29" t="e">
        <f>IF($A523=$C$2,runs!BI518/runs!V518,1/0)</f>
        <v>#DIV/0!</v>
      </c>
      <c r="K523" s="29" t="e">
        <f>IF($A523=$C$2,runs!BP518,1/0)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IF($A524=$C$2,runs!BH519,1/0)</f>
        <v>#DIV/0!</v>
      </c>
      <c r="E524" s="29" t="e">
        <f>IF($A524=$C$2,runs!BI519,1/0)</f>
        <v>#DIV/0!</v>
      </c>
      <c r="F524" s="29" t="e">
        <f>IF($A524=$C$2,runs!BL519,1/0)</f>
        <v>#DIV/0!</v>
      </c>
      <c r="G524" s="29" t="e">
        <f>IF($A524=$C$2,runs!BM519,1/0)</f>
        <v>#DIV/0!</v>
      </c>
      <c r="H524" s="29" t="e">
        <f>IF($A524=$C$2,runs!BG519/runs!BF519,1/0)</f>
        <v>#DIV/0!</v>
      </c>
      <c r="I524" s="29" t="e">
        <f>IF($A524=$C$2,runs!BH519/runs!V519,1/0)</f>
        <v>#DIV/0!</v>
      </c>
      <c r="J524" s="29" t="e">
        <f>IF($A524=$C$2,runs!BI519/runs!V519,1/0)</f>
        <v>#DIV/0!</v>
      </c>
      <c r="K524" s="29" t="e">
        <f>IF($A524=$C$2,runs!BP519,1/0)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IF($A525=$C$2,runs!BH520,1/0)</f>
        <v>#DIV/0!</v>
      </c>
      <c r="E525" s="29" t="e">
        <f>IF($A525=$C$2,runs!BI520,1/0)</f>
        <v>#DIV/0!</v>
      </c>
      <c r="F525" s="29" t="e">
        <f>IF($A525=$C$2,runs!BL520,1/0)</f>
        <v>#DIV/0!</v>
      </c>
      <c r="G525" s="29" t="e">
        <f>IF($A525=$C$2,runs!BM520,1/0)</f>
        <v>#DIV/0!</v>
      </c>
      <c r="H525" s="29" t="e">
        <f>IF($A525=$C$2,runs!BG520/runs!BF520,1/0)</f>
        <v>#DIV/0!</v>
      </c>
      <c r="I525" s="29" t="e">
        <f>IF($A525=$C$2,runs!BH520/runs!V520,1/0)</f>
        <v>#DIV/0!</v>
      </c>
      <c r="J525" s="29" t="e">
        <f>IF($A525=$C$2,runs!BI520/runs!V520,1/0)</f>
        <v>#DIV/0!</v>
      </c>
      <c r="K525" s="29" t="e">
        <f>IF($A525=$C$2,runs!BP520,1/0)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IF($A526=$C$2,runs!BH521,1/0)</f>
        <v>#DIV/0!</v>
      </c>
      <c r="E526" s="29" t="e">
        <f>IF($A526=$C$2,runs!BI521,1/0)</f>
        <v>#DIV/0!</v>
      </c>
      <c r="F526" s="29" t="e">
        <f>IF($A526=$C$2,runs!BL521,1/0)</f>
        <v>#DIV/0!</v>
      </c>
      <c r="G526" s="29" t="e">
        <f>IF($A526=$C$2,runs!BM521,1/0)</f>
        <v>#DIV/0!</v>
      </c>
      <c r="H526" s="29" t="e">
        <f>IF($A526=$C$2,runs!BG521/runs!BF521,1/0)</f>
        <v>#DIV/0!</v>
      </c>
      <c r="I526" s="29" t="e">
        <f>IF($A526=$C$2,runs!BH521/runs!V521,1/0)</f>
        <v>#DIV/0!</v>
      </c>
      <c r="J526" s="29" t="e">
        <f>IF($A526=$C$2,runs!BI521/runs!V521,1/0)</f>
        <v>#DIV/0!</v>
      </c>
      <c r="K526" s="29" t="e">
        <f>IF($A526=$C$2,runs!BP521,1/0)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IF($A527=$C$2,runs!BH522,1/0)</f>
        <v>#DIV/0!</v>
      </c>
      <c r="E527" s="29" t="e">
        <f>IF($A527=$C$2,runs!BI522,1/0)</f>
        <v>#DIV/0!</v>
      </c>
      <c r="F527" s="29" t="e">
        <f>IF($A527=$C$2,runs!BL522,1/0)</f>
        <v>#DIV/0!</v>
      </c>
      <c r="G527" s="29" t="e">
        <f>IF($A527=$C$2,runs!BM522,1/0)</f>
        <v>#DIV/0!</v>
      </c>
      <c r="H527" s="29" t="e">
        <f>IF($A527=$C$2,runs!BG522/runs!BF522,1/0)</f>
        <v>#DIV/0!</v>
      </c>
      <c r="I527" s="29" t="e">
        <f>IF($A527=$C$2,runs!BH522/runs!V522,1/0)</f>
        <v>#DIV/0!</v>
      </c>
      <c r="J527" s="29" t="e">
        <f>IF($A527=$C$2,runs!BI522/runs!V522,1/0)</f>
        <v>#DIV/0!</v>
      </c>
      <c r="K527" s="29" t="e">
        <f>IF($A527=$C$2,runs!BP522,1/0)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IF($A528=$C$2,runs!BH523,1/0)</f>
        <v>#DIV/0!</v>
      </c>
      <c r="E528" s="29" t="e">
        <f>IF($A528=$C$2,runs!BI523,1/0)</f>
        <v>#DIV/0!</v>
      </c>
      <c r="F528" s="29" t="e">
        <f>IF($A528=$C$2,runs!BL523,1/0)</f>
        <v>#DIV/0!</v>
      </c>
      <c r="G528" s="29" t="e">
        <f>IF($A528=$C$2,runs!BM523,1/0)</f>
        <v>#DIV/0!</v>
      </c>
      <c r="H528" s="29" t="e">
        <f>IF($A528=$C$2,runs!BG523/runs!BF523,1/0)</f>
        <v>#DIV/0!</v>
      </c>
      <c r="I528" s="29" t="e">
        <f>IF($A528=$C$2,runs!BH523/runs!V523,1/0)</f>
        <v>#DIV/0!</v>
      </c>
      <c r="J528" s="29" t="e">
        <f>IF($A528=$C$2,runs!BI523/runs!V523,1/0)</f>
        <v>#DIV/0!</v>
      </c>
      <c r="K528" s="29" t="e">
        <f>IF($A528=$C$2,runs!BP523,1/0)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IF($A529=$C$2,runs!BH524,1/0)</f>
        <v>#DIV/0!</v>
      </c>
      <c r="E529" s="29" t="e">
        <f>IF($A529=$C$2,runs!BI524,1/0)</f>
        <v>#DIV/0!</v>
      </c>
      <c r="F529" s="29" t="e">
        <f>IF($A529=$C$2,runs!BL524,1/0)</f>
        <v>#DIV/0!</v>
      </c>
      <c r="G529" s="29" t="e">
        <f>IF($A529=$C$2,runs!BM524,1/0)</f>
        <v>#DIV/0!</v>
      </c>
      <c r="H529" s="29" t="e">
        <f>IF($A529=$C$2,runs!BG524/runs!BF524,1/0)</f>
        <v>#DIV/0!</v>
      </c>
      <c r="I529" s="29" t="e">
        <f>IF($A529=$C$2,runs!BH524/runs!V524,1/0)</f>
        <v>#DIV/0!</v>
      </c>
      <c r="J529" s="29" t="e">
        <f>IF($A529=$C$2,runs!BI524/runs!V524,1/0)</f>
        <v>#DIV/0!</v>
      </c>
      <c r="K529" s="29" t="e">
        <f>IF($A529=$C$2,runs!BP524,1/0)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IF($A530=$C$2,runs!BH525,1/0)</f>
        <v>#DIV/0!</v>
      </c>
      <c r="E530" s="29" t="e">
        <f>IF($A530=$C$2,runs!BI525,1/0)</f>
        <v>#DIV/0!</v>
      </c>
      <c r="F530" s="29" t="e">
        <f>IF($A530=$C$2,runs!BL525,1/0)</f>
        <v>#DIV/0!</v>
      </c>
      <c r="G530" s="29" t="e">
        <f>IF($A530=$C$2,runs!BM525,1/0)</f>
        <v>#DIV/0!</v>
      </c>
      <c r="H530" s="29" t="e">
        <f>IF($A530=$C$2,runs!BG525/runs!BF525,1/0)</f>
        <v>#DIV/0!</v>
      </c>
      <c r="I530" s="29" t="e">
        <f>IF($A530=$C$2,runs!BH525/runs!V525,1/0)</f>
        <v>#DIV/0!</v>
      </c>
      <c r="J530" s="29" t="e">
        <f>IF($A530=$C$2,runs!BI525/runs!V525,1/0)</f>
        <v>#DIV/0!</v>
      </c>
      <c r="K530" s="29" t="e">
        <f>IF($A530=$C$2,runs!BP525,1/0)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IF($A531=$C$2,runs!BH526,1/0)</f>
        <v>#DIV/0!</v>
      </c>
      <c r="E531" s="29" t="e">
        <f>IF($A531=$C$2,runs!BI526,1/0)</f>
        <v>#DIV/0!</v>
      </c>
      <c r="F531" s="29" t="e">
        <f>IF($A531=$C$2,runs!BL526,1/0)</f>
        <v>#DIV/0!</v>
      </c>
      <c r="G531" s="29" t="e">
        <f>IF($A531=$C$2,runs!BM526,1/0)</f>
        <v>#DIV/0!</v>
      </c>
      <c r="H531" s="29" t="e">
        <f>IF($A531=$C$2,runs!BG526/runs!BF526,1/0)</f>
        <v>#DIV/0!</v>
      </c>
      <c r="I531" s="29" t="e">
        <f>IF($A531=$C$2,runs!BH526/runs!V526,1/0)</f>
        <v>#DIV/0!</v>
      </c>
      <c r="J531" s="29" t="e">
        <f>IF($A531=$C$2,runs!BI526/runs!V526,1/0)</f>
        <v>#DIV/0!</v>
      </c>
      <c r="K531" s="29" t="e">
        <f>IF($A531=$C$2,runs!BP526,1/0)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IF($A532=$C$2,runs!BH527,1/0)</f>
        <v>#DIV/0!</v>
      </c>
      <c r="E532" s="29" t="e">
        <f>IF($A532=$C$2,runs!BI527,1/0)</f>
        <v>#DIV/0!</v>
      </c>
      <c r="F532" s="29" t="e">
        <f>IF($A532=$C$2,runs!BL527,1/0)</f>
        <v>#DIV/0!</v>
      </c>
      <c r="G532" s="29" t="e">
        <f>IF($A532=$C$2,runs!BM527,1/0)</f>
        <v>#DIV/0!</v>
      </c>
      <c r="H532" s="29" t="e">
        <f>IF($A532=$C$2,runs!BG527/runs!BF527,1/0)</f>
        <v>#DIV/0!</v>
      </c>
      <c r="I532" s="29" t="e">
        <f>IF($A532=$C$2,runs!BH527/runs!V527,1/0)</f>
        <v>#DIV/0!</v>
      </c>
      <c r="J532" s="29" t="e">
        <f>IF($A532=$C$2,runs!BI527/runs!V527,1/0)</f>
        <v>#DIV/0!</v>
      </c>
      <c r="K532" s="29" t="e">
        <f>IF($A532=$C$2,runs!BP527,1/0)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IF($A533=$C$2,runs!BH528,1/0)</f>
        <v>#DIV/0!</v>
      </c>
      <c r="E533" s="29" t="e">
        <f>IF($A533=$C$2,runs!BI528,1/0)</f>
        <v>#DIV/0!</v>
      </c>
      <c r="F533" s="29" t="e">
        <f>IF($A533=$C$2,runs!BL528,1/0)</f>
        <v>#DIV/0!</v>
      </c>
      <c r="G533" s="29" t="e">
        <f>IF($A533=$C$2,runs!BM528,1/0)</f>
        <v>#DIV/0!</v>
      </c>
      <c r="H533" s="29" t="e">
        <f>IF($A533=$C$2,runs!BG528/runs!BF528,1/0)</f>
        <v>#DIV/0!</v>
      </c>
      <c r="I533" s="29" t="e">
        <f>IF($A533=$C$2,runs!BH528/runs!V528,1/0)</f>
        <v>#DIV/0!</v>
      </c>
      <c r="J533" s="29" t="e">
        <f>IF($A533=$C$2,runs!BI528/runs!V528,1/0)</f>
        <v>#DIV/0!</v>
      </c>
      <c r="K533" s="29" t="e">
        <f>IF($A533=$C$2,runs!BP528,1/0)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IF($A534=$C$2,runs!BH529,1/0)</f>
        <v>#DIV/0!</v>
      </c>
      <c r="E534" s="29" t="e">
        <f>IF($A534=$C$2,runs!BI529,1/0)</f>
        <v>#DIV/0!</v>
      </c>
      <c r="F534" s="29" t="e">
        <f>IF($A534=$C$2,runs!BL529,1/0)</f>
        <v>#DIV/0!</v>
      </c>
      <c r="G534" s="29" t="e">
        <f>IF($A534=$C$2,runs!BM529,1/0)</f>
        <v>#DIV/0!</v>
      </c>
      <c r="H534" s="29" t="e">
        <f>IF($A534=$C$2,runs!BG529/runs!BF529,1/0)</f>
        <v>#DIV/0!</v>
      </c>
      <c r="I534" s="29" t="e">
        <f>IF($A534=$C$2,runs!BH529/runs!V529,1/0)</f>
        <v>#DIV/0!</v>
      </c>
      <c r="J534" s="29" t="e">
        <f>IF($A534=$C$2,runs!BI529/runs!V529,1/0)</f>
        <v>#DIV/0!</v>
      </c>
      <c r="K534" s="29" t="e">
        <f>IF($A534=$C$2,runs!BP529,1/0)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IF($A535=$C$2,runs!BH530,1/0)</f>
        <v>#DIV/0!</v>
      </c>
      <c r="E535" s="29" t="e">
        <f>IF($A535=$C$2,runs!BI530,1/0)</f>
        <v>#DIV/0!</v>
      </c>
      <c r="F535" s="29" t="e">
        <f>IF($A535=$C$2,runs!BL530,1/0)</f>
        <v>#DIV/0!</v>
      </c>
      <c r="G535" s="29" t="e">
        <f>IF($A535=$C$2,runs!BM530,1/0)</f>
        <v>#DIV/0!</v>
      </c>
      <c r="H535" s="29" t="e">
        <f>IF($A535=$C$2,runs!BG530/runs!BF530,1/0)</f>
        <v>#DIV/0!</v>
      </c>
      <c r="I535" s="29" t="e">
        <f>IF($A535=$C$2,runs!BH530/runs!V530,1/0)</f>
        <v>#DIV/0!</v>
      </c>
      <c r="J535" s="29" t="e">
        <f>IF($A535=$C$2,runs!BI530/runs!V530,1/0)</f>
        <v>#DIV/0!</v>
      </c>
      <c r="K535" s="29" t="e">
        <f>IF($A535=$C$2,runs!BP530,1/0)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IF($A536=$C$2,runs!BH531,1/0)</f>
        <v>#DIV/0!</v>
      </c>
      <c r="E536" s="29" t="e">
        <f>IF($A536=$C$2,runs!BI531,1/0)</f>
        <v>#DIV/0!</v>
      </c>
      <c r="F536" s="29" t="e">
        <f>IF($A536=$C$2,runs!BL531,1/0)</f>
        <v>#DIV/0!</v>
      </c>
      <c r="G536" s="29" t="e">
        <f>IF($A536=$C$2,runs!BM531,1/0)</f>
        <v>#DIV/0!</v>
      </c>
      <c r="H536" s="29" t="e">
        <f>IF($A536=$C$2,runs!BG531/runs!BF531,1/0)</f>
        <v>#DIV/0!</v>
      </c>
      <c r="I536" s="29" t="e">
        <f>IF($A536=$C$2,runs!BH531/runs!V531,1/0)</f>
        <v>#DIV/0!</v>
      </c>
      <c r="J536" s="29" t="e">
        <f>IF($A536=$C$2,runs!BI531/runs!V531,1/0)</f>
        <v>#DIV/0!</v>
      </c>
      <c r="K536" s="29" t="e">
        <f>IF($A536=$C$2,runs!BP531,1/0)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IF($A537=$C$2,runs!BH532,1/0)</f>
        <v>#DIV/0!</v>
      </c>
      <c r="E537" s="29" t="e">
        <f>IF($A537=$C$2,runs!BI532,1/0)</f>
        <v>#DIV/0!</v>
      </c>
      <c r="F537" s="29" t="e">
        <f>IF($A537=$C$2,runs!BL532,1/0)</f>
        <v>#DIV/0!</v>
      </c>
      <c r="G537" s="29" t="e">
        <f>IF($A537=$C$2,runs!BM532,1/0)</f>
        <v>#DIV/0!</v>
      </c>
      <c r="H537" s="29" t="e">
        <f>IF($A537=$C$2,runs!BG532/runs!BF532,1/0)</f>
        <v>#DIV/0!</v>
      </c>
      <c r="I537" s="29" t="e">
        <f>IF($A537=$C$2,runs!BH532/runs!V532,1/0)</f>
        <v>#DIV/0!</v>
      </c>
      <c r="J537" s="29" t="e">
        <f>IF($A537=$C$2,runs!BI532/runs!V532,1/0)</f>
        <v>#DIV/0!</v>
      </c>
      <c r="K537" s="29" t="e">
        <f>IF($A537=$C$2,runs!BP532,1/0)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IF($A538=$C$2,runs!BH533,1/0)</f>
        <v>#DIV/0!</v>
      </c>
      <c r="E538" s="29" t="e">
        <f>IF($A538=$C$2,runs!BI533,1/0)</f>
        <v>#DIV/0!</v>
      </c>
      <c r="F538" s="29" t="e">
        <f>IF($A538=$C$2,runs!BL533,1/0)</f>
        <v>#DIV/0!</v>
      </c>
      <c r="G538" s="29" t="e">
        <f>IF($A538=$C$2,runs!BM533,1/0)</f>
        <v>#DIV/0!</v>
      </c>
      <c r="H538" s="29" t="e">
        <f>IF($A538=$C$2,runs!BG533/runs!BF533,1/0)</f>
        <v>#DIV/0!</v>
      </c>
      <c r="I538" s="29" t="e">
        <f>IF($A538=$C$2,runs!BH533/runs!V533,1/0)</f>
        <v>#DIV/0!</v>
      </c>
      <c r="J538" s="29" t="e">
        <f>IF($A538=$C$2,runs!BI533/runs!V533,1/0)</f>
        <v>#DIV/0!</v>
      </c>
      <c r="K538" s="29" t="e">
        <f>IF($A538=$C$2,runs!BP533,1/0)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IF($A539=$C$2,runs!BH534,1/0)</f>
        <v>#DIV/0!</v>
      </c>
      <c r="E539" s="29" t="e">
        <f>IF($A539=$C$2,runs!BI534,1/0)</f>
        <v>#DIV/0!</v>
      </c>
      <c r="F539" s="29" t="e">
        <f>IF($A539=$C$2,runs!BL534,1/0)</f>
        <v>#DIV/0!</v>
      </c>
      <c r="G539" s="29" t="e">
        <f>IF($A539=$C$2,runs!BM534,1/0)</f>
        <v>#DIV/0!</v>
      </c>
      <c r="H539" s="29" t="e">
        <f>IF($A539=$C$2,runs!BG534/runs!BF534,1/0)</f>
        <v>#DIV/0!</v>
      </c>
      <c r="I539" s="29" t="e">
        <f>IF($A539=$C$2,runs!BH534/runs!V534,1/0)</f>
        <v>#DIV/0!</v>
      </c>
      <c r="J539" s="29" t="e">
        <f>IF($A539=$C$2,runs!BI534/runs!V534,1/0)</f>
        <v>#DIV/0!</v>
      </c>
      <c r="K539" s="29" t="e">
        <f>IF($A539=$C$2,runs!BP534,1/0)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IF($A540=$C$2,runs!BH535,1/0)</f>
        <v>#DIV/0!</v>
      </c>
      <c r="E540" s="29" t="e">
        <f>IF($A540=$C$2,runs!BI535,1/0)</f>
        <v>#DIV/0!</v>
      </c>
      <c r="F540" s="29" t="e">
        <f>IF($A540=$C$2,runs!BL535,1/0)</f>
        <v>#DIV/0!</v>
      </c>
      <c r="G540" s="29" t="e">
        <f>IF($A540=$C$2,runs!BM535,1/0)</f>
        <v>#DIV/0!</v>
      </c>
      <c r="H540" s="29" t="e">
        <f>IF($A540=$C$2,runs!BG535/runs!BF535,1/0)</f>
        <v>#DIV/0!</v>
      </c>
      <c r="I540" s="29" t="e">
        <f>IF($A540=$C$2,runs!BH535/runs!V535,1/0)</f>
        <v>#DIV/0!</v>
      </c>
      <c r="J540" s="29" t="e">
        <f>IF($A540=$C$2,runs!BI535/runs!V535,1/0)</f>
        <v>#DIV/0!</v>
      </c>
      <c r="K540" s="29" t="e">
        <f>IF($A540=$C$2,runs!BP535,1/0)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IF($A541=$C$2,runs!BH536,1/0)</f>
        <v>#DIV/0!</v>
      </c>
      <c r="E541" s="29" t="e">
        <f>IF($A541=$C$2,runs!BI536,1/0)</f>
        <v>#DIV/0!</v>
      </c>
      <c r="F541" s="29" t="e">
        <f>IF($A541=$C$2,runs!BL536,1/0)</f>
        <v>#DIV/0!</v>
      </c>
      <c r="G541" s="29" t="e">
        <f>IF($A541=$C$2,runs!BM536,1/0)</f>
        <v>#DIV/0!</v>
      </c>
      <c r="H541" s="29" t="e">
        <f>IF($A541=$C$2,runs!BG536/runs!BF536,1/0)</f>
        <v>#DIV/0!</v>
      </c>
      <c r="I541" s="29" t="e">
        <f>IF($A541=$C$2,runs!BH536/runs!V536,1/0)</f>
        <v>#DIV/0!</v>
      </c>
      <c r="J541" s="29" t="e">
        <f>IF($A541=$C$2,runs!BI536/runs!V536,1/0)</f>
        <v>#DIV/0!</v>
      </c>
      <c r="K541" s="29" t="e">
        <f>IF($A541=$C$2,runs!BP536,1/0)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IF($A542=$C$2,runs!BH537,1/0)</f>
        <v>#DIV/0!</v>
      </c>
      <c r="E542" s="29" t="e">
        <f>IF($A542=$C$2,runs!BI537,1/0)</f>
        <v>#DIV/0!</v>
      </c>
      <c r="F542" s="29" t="e">
        <f>IF($A542=$C$2,runs!BL537,1/0)</f>
        <v>#DIV/0!</v>
      </c>
      <c r="G542" s="29" t="e">
        <f>IF($A542=$C$2,runs!BM537,1/0)</f>
        <v>#DIV/0!</v>
      </c>
      <c r="H542" s="29" t="e">
        <f>IF($A542=$C$2,runs!BG537/runs!BF537,1/0)</f>
        <v>#DIV/0!</v>
      </c>
      <c r="I542" s="29" t="e">
        <f>IF($A542=$C$2,runs!BH537/runs!V537,1/0)</f>
        <v>#DIV/0!</v>
      </c>
      <c r="J542" s="29" t="e">
        <f>IF($A542=$C$2,runs!BI537/runs!V537,1/0)</f>
        <v>#DIV/0!</v>
      </c>
      <c r="K542" s="29" t="e">
        <f>IF($A542=$C$2,runs!BP537,1/0)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IF($A543=$C$2,runs!BH538,1/0)</f>
        <v>#DIV/0!</v>
      </c>
      <c r="E543" s="29" t="e">
        <f>IF($A543=$C$2,runs!BI538,1/0)</f>
        <v>#DIV/0!</v>
      </c>
      <c r="F543" s="29" t="e">
        <f>IF($A543=$C$2,runs!BL538,1/0)</f>
        <v>#DIV/0!</v>
      </c>
      <c r="G543" s="29" t="e">
        <f>IF($A543=$C$2,runs!BM538,1/0)</f>
        <v>#DIV/0!</v>
      </c>
      <c r="H543" s="29" t="e">
        <f>IF($A543=$C$2,runs!BG538/runs!BF538,1/0)</f>
        <v>#DIV/0!</v>
      </c>
      <c r="I543" s="29" t="e">
        <f>IF($A543=$C$2,runs!BH538/runs!V538,1/0)</f>
        <v>#DIV/0!</v>
      </c>
      <c r="J543" s="29" t="e">
        <f>IF($A543=$C$2,runs!BI538/runs!V538,1/0)</f>
        <v>#DIV/0!</v>
      </c>
      <c r="K543" s="29" t="e">
        <f>IF($A543=$C$2,runs!BP538,1/0)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IF($A544=$C$2,runs!BH539,1/0)</f>
        <v>#DIV/0!</v>
      </c>
      <c r="E544" s="29" t="e">
        <f>IF($A544=$C$2,runs!BI539,1/0)</f>
        <v>#DIV/0!</v>
      </c>
      <c r="F544" s="29" t="e">
        <f>IF($A544=$C$2,runs!BL539,1/0)</f>
        <v>#DIV/0!</v>
      </c>
      <c r="G544" s="29" t="e">
        <f>IF($A544=$C$2,runs!BM539,1/0)</f>
        <v>#DIV/0!</v>
      </c>
      <c r="H544" s="29" t="e">
        <f>IF($A544=$C$2,runs!BG539/runs!BF539,1/0)</f>
        <v>#DIV/0!</v>
      </c>
      <c r="I544" s="29" t="e">
        <f>IF($A544=$C$2,runs!BH539/runs!V539,1/0)</f>
        <v>#DIV/0!</v>
      </c>
      <c r="J544" s="29" t="e">
        <f>IF($A544=$C$2,runs!BI539/runs!V539,1/0)</f>
        <v>#DIV/0!</v>
      </c>
      <c r="K544" s="29" t="e">
        <f>IF($A544=$C$2,runs!BP539,1/0)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IF($A545=$C$2,runs!BH540,1/0)</f>
        <v>#DIV/0!</v>
      </c>
      <c r="E545" s="29" t="e">
        <f>IF($A545=$C$2,runs!BI540,1/0)</f>
        <v>#DIV/0!</v>
      </c>
      <c r="F545" s="29" t="e">
        <f>IF($A545=$C$2,runs!BL540,1/0)</f>
        <v>#DIV/0!</v>
      </c>
      <c r="G545" s="29" t="e">
        <f>IF($A545=$C$2,runs!BM540,1/0)</f>
        <v>#DIV/0!</v>
      </c>
      <c r="H545" s="29" t="e">
        <f>IF($A545=$C$2,runs!BG540/runs!BF540,1/0)</f>
        <v>#DIV/0!</v>
      </c>
      <c r="I545" s="29" t="e">
        <f>IF($A545=$C$2,runs!BH540/runs!V540,1/0)</f>
        <v>#DIV/0!</v>
      </c>
      <c r="J545" s="29" t="e">
        <f>IF($A545=$C$2,runs!BI540/runs!V540,1/0)</f>
        <v>#DIV/0!</v>
      </c>
      <c r="K545" s="29" t="e">
        <f>IF($A545=$C$2,runs!BP540,1/0)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IF($A546=$C$2,runs!BH541,1/0)</f>
        <v>#DIV/0!</v>
      </c>
      <c r="E546" s="29" t="e">
        <f>IF($A546=$C$2,runs!BI541,1/0)</f>
        <v>#DIV/0!</v>
      </c>
      <c r="F546" s="29" t="e">
        <f>IF($A546=$C$2,runs!BL541,1/0)</f>
        <v>#DIV/0!</v>
      </c>
      <c r="G546" s="29" t="e">
        <f>IF($A546=$C$2,runs!BM541,1/0)</f>
        <v>#DIV/0!</v>
      </c>
      <c r="H546" s="29" t="e">
        <f>IF($A546=$C$2,runs!BG541/runs!BF541,1/0)</f>
        <v>#DIV/0!</v>
      </c>
      <c r="I546" s="29" t="e">
        <f>IF($A546=$C$2,runs!BH541/runs!V541,1/0)</f>
        <v>#DIV/0!</v>
      </c>
      <c r="J546" s="29" t="e">
        <f>IF($A546=$C$2,runs!BI541/runs!V541,1/0)</f>
        <v>#DIV/0!</v>
      </c>
      <c r="K546" s="29" t="e">
        <f>IF($A546=$C$2,runs!BP541,1/0)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IF($A547=$C$2,runs!BH542,1/0)</f>
        <v>#DIV/0!</v>
      </c>
      <c r="E547" s="29" t="e">
        <f>IF($A547=$C$2,runs!BI542,1/0)</f>
        <v>#DIV/0!</v>
      </c>
      <c r="F547" s="29" t="e">
        <f>IF($A547=$C$2,runs!BL542,1/0)</f>
        <v>#DIV/0!</v>
      </c>
      <c r="G547" s="29" t="e">
        <f>IF($A547=$C$2,runs!BM542,1/0)</f>
        <v>#DIV/0!</v>
      </c>
      <c r="H547" s="29" t="e">
        <f>IF($A547=$C$2,runs!BG542/runs!BF542,1/0)</f>
        <v>#DIV/0!</v>
      </c>
      <c r="I547" s="29" t="e">
        <f>IF($A547=$C$2,runs!BH542/runs!V542,1/0)</f>
        <v>#DIV/0!</v>
      </c>
      <c r="J547" s="29" t="e">
        <f>IF($A547=$C$2,runs!BI542/runs!V542,1/0)</f>
        <v>#DIV/0!</v>
      </c>
      <c r="K547" s="29" t="e">
        <f>IF($A547=$C$2,runs!BP542,1/0)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IF($A548=$C$2,runs!BH543,1/0)</f>
        <v>#DIV/0!</v>
      </c>
      <c r="E548" s="29" t="e">
        <f>IF($A548=$C$2,runs!BI543,1/0)</f>
        <v>#DIV/0!</v>
      </c>
      <c r="F548" s="29" t="e">
        <f>IF($A548=$C$2,runs!BL543,1/0)</f>
        <v>#DIV/0!</v>
      </c>
      <c r="G548" s="29" t="e">
        <f>IF($A548=$C$2,runs!BM543,1/0)</f>
        <v>#DIV/0!</v>
      </c>
      <c r="H548" s="29" t="e">
        <f>IF($A548=$C$2,runs!BG543/runs!BF543,1/0)</f>
        <v>#DIV/0!</v>
      </c>
      <c r="I548" s="29" t="e">
        <f>IF($A548=$C$2,runs!BH543/runs!V543,1/0)</f>
        <v>#DIV/0!</v>
      </c>
      <c r="J548" s="29" t="e">
        <f>IF($A548=$C$2,runs!BI543/runs!V543,1/0)</f>
        <v>#DIV/0!</v>
      </c>
      <c r="K548" s="29" t="e">
        <f>IF($A548=$C$2,runs!BP543,1/0)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IF($A549=$C$2,runs!BH544,1/0)</f>
        <v>#DIV/0!</v>
      </c>
      <c r="E549" s="29" t="e">
        <f>IF($A549=$C$2,runs!BI544,1/0)</f>
        <v>#DIV/0!</v>
      </c>
      <c r="F549" s="29" t="e">
        <f>IF($A549=$C$2,runs!BL544,1/0)</f>
        <v>#DIV/0!</v>
      </c>
      <c r="G549" s="29" t="e">
        <f>IF($A549=$C$2,runs!BM544,1/0)</f>
        <v>#DIV/0!</v>
      </c>
      <c r="H549" s="29" t="e">
        <f>IF($A549=$C$2,runs!BG544/runs!BF544,1/0)</f>
        <v>#DIV/0!</v>
      </c>
      <c r="I549" s="29" t="e">
        <f>IF($A549=$C$2,runs!BH544/runs!V544,1/0)</f>
        <v>#DIV/0!</v>
      </c>
      <c r="J549" s="29" t="e">
        <f>IF($A549=$C$2,runs!BI544/runs!V544,1/0)</f>
        <v>#DIV/0!</v>
      </c>
      <c r="K549" s="29" t="e">
        <f>IF($A549=$C$2,runs!BP544,1/0)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IF($A550=$C$2,runs!BH545,1/0)</f>
        <v>#DIV/0!</v>
      </c>
      <c r="E550" s="29" t="e">
        <f>IF($A550=$C$2,runs!BI545,1/0)</f>
        <v>#DIV/0!</v>
      </c>
      <c r="F550" s="29" t="e">
        <f>IF($A550=$C$2,runs!BL545,1/0)</f>
        <v>#DIV/0!</v>
      </c>
      <c r="G550" s="29" t="e">
        <f>IF($A550=$C$2,runs!BM545,1/0)</f>
        <v>#DIV/0!</v>
      </c>
      <c r="H550" s="29" t="e">
        <f>IF($A550=$C$2,runs!BG545/runs!BF545,1/0)</f>
        <v>#DIV/0!</v>
      </c>
      <c r="I550" s="29" t="e">
        <f>IF($A550=$C$2,runs!BH545/runs!V545,1/0)</f>
        <v>#DIV/0!</v>
      </c>
      <c r="J550" s="29" t="e">
        <f>IF($A550=$C$2,runs!BI545/runs!V545,1/0)</f>
        <v>#DIV/0!</v>
      </c>
      <c r="K550" s="29" t="e">
        <f>IF($A550=$C$2,runs!BP545,1/0)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IF($A551=$C$2,runs!BH546,1/0)</f>
        <v>#DIV/0!</v>
      </c>
      <c r="E551" s="29" t="e">
        <f>IF($A551=$C$2,runs!BI546,1/0)</f>
        <v>#DIV/0!</v>
      </c>
      <c r="F551" s="29" t="e">
        <f>IF($A551=$C$2,runs!BL546,1/0)</f>
        <v>#DIV/0!</v>
      </c>
      <c r="G551" s="29" t="e">
        <f>IF($A551=$C$2,runs!BM546,1/0)</f>
        <v>#DIV/0!</v>
      </c>
      <c r="H551" s="29" t="e">
        <f>IF($A551=$C$2,runs!BG546/runs!BF546,1/0)</f>
        <v>#DIV/0!</v>
      </c>
      <c r="I551" s="29" t="e">
        <f>IF($A551=$C$2,runs!BH546/runs!V546,1/0)</f>
        <v>#DIV/0!</v>
      </c>
      <c r="J551" s="29" t="e">
        <f>IF($A551=$C$2,runs!BI546/runs!V546,1/0)</f>
        <v>#DIV/0!</v>
      </c>
      <c r="K551" s="29" t="e">
        <f>IF($A551=$C$2,runs!BP546,1/0)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IF($A552=$C$2,runs!BH547,1/0)</f>
        <v>#DIV/0!</v>
      </c>
      <c r="E552" s="29" t="e">
        <f>IF($A552=$C$2,runs!BI547,1/0)</f>
        <v>#DIV/0!</v>
      </c>
      <c r="F552" s="29" t="e">
        <f>IF($A552=$C$2,runs!BL547,1/0)</f>
        <v>#DIV/0!</v>
      </c>
      <c r="G552" s="29" t="e">
        <f>IF($A552=$C$2,runs!BM547,1/0)</f>
        <v>#DIV/0!</v>
      </c>
      <c r="H552" s="29" t="e">
        <f>IF($A552=$C$2,runs!BG547/runs!BF547,1/0)</f>
        <v>#DIV/0!</v>
      </c>
      <c r="I552" s="29" t="e">
        <f>IF($A552=$C$2,runs!BH547/runs!V547,1/0)</f>
        <v>#DIV/0!</v>
      </c>
      <c r="J552" s="29" t="e">
        <f>IF($A552=$C$2,runs!BI547/runs!V547,1/0)</f>
        <v>#DIV/0!</v>
      </c>
      <c r="K552" s="29" t="e">
        <f>IF($A552=$C$2,runs!BP547,1/0)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IF($A553=$C$2,runs!BH548,1/0)</f>
        <v>#DIV/0!</v>
      </c>
      <c r="E553" s="29" t="e">
        <f>IF($A553=$C$2,runs!BI548,1/0)</f>
        <v>#DIV/0!</v>
      </c>
      <c r="F553" s="29" t="e">
        <f>IF($A553=$C$2,runs!BL548,1/0)</f>
        <v>#DIV/0!</v>
      </c>
      <c r="G553" s="29" t="e">
        <f>IF($A553=$C$2,runs!BM548,1/0)</f>
        <v>#DIV/0!</v>
      </c>
      <c r="H553" s="29" t="e">
        <f>IF($A553=$C$2,runs!BG548/runs!BF548,1/0)</f>
        <v>#DIV/0!</v>
      </c>
      <c r="I553" s="29" t="e">
        <f>IF($A553=$C$2,runs!BH548/runs!V548,1/0)</f>
        <v>#DIV/0!</v>
      </c>
      <c r="J553" s="29" t="e">
        <f>IF($A553=$C$2,runs!BI548/runs!V548,1/0)</f>
        <v>#DIV/0!</v>
      </c>
      <c r="K553" s="29" t="e">
        <f>IF($A553=$C$2,runs!BP548,1/0)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IF($A554=$C$2,runs!BH549,1/0)</f>
        <v>#DIV/0!</v>
      </c>
      <c r="E554" s="29" t="e">
        <f>IF($A554=$C$2,runs!BI549,1/0)</f>
        <v>#DIV/0!</v>
      </c>
      <c r="F554" s="29" t="e">
        <f>IF($A554=$C$2,runs!BL549,1/0)</f>
        <v>#DIV/0!</v>
      </c>
      <c r="G554" s="29" t="e">
        <f>IF($A554=$C$2,runs!BM549,1/0)</f>
        <v>#DIV/0!</v>
      </c>
      <c r="H554" s="29" t="e">
        <f>IF($A554=$C$2,runs!BG549/runs!BF549,1/0)</f>
        <v>#DIV/0!</v>
      </c>
      <c r="I554" s="29" t="e">
        <f>IF($A554=$C$2,runs!BH549/runs!V549,1/0)</f>
        <v>#DIV/0!</v>
      </c>
      <c r="J554" s="29" t="e">
        <f>IF($A554=$C$2,runs!BI549/runs!V549,1/0)</f>
        <v>#DIV/0!</v>
      </c>
      <c r="K554" s="29" t="e">
        <f>IF($A554=$C$2,runs!BP549,1/0)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IF($A555=$C$2,runs!BH550,1/0)</f>
        <v>#DIV/0!</v>
      </c>
      <c r="E555" s="29" t="e">
        <f>IF($A555=$C$2,runs!BI550,1/0)</f>
        <v>#DIV/0!</v>
      </c>
      <c r="F555" s="29" t="e">
        <f>IF($A555=$C$2,runs!BL550,1/0)</f>
        <v>#DIV/0!</v>
      </c>
      <c r="G555" s="29" t="e">
        <f>IF($A555=$C$2,runs!BM550,1/0)</f>
        <v>#DIV/0!</v>
      </c>
      <c r="H555" s="29" t="e">
        <f>IF($A555=$C$2,runs!BG550/runs!BF550,1/0)</f>
        <v>#DIV/0!</v>
      </c>
      <c r="I555" s="29" t="e">
        <f>IF($A555=$C$2,runs!BH550/runs!V550,1/0)</f>
        <v>#DIV/0!</v>
      </c>
      <c r="J555" s="29" t="e">
        <f>IF($A555=$C$2,runs!BI550/runs!V550,1/0)</f>
        <v>#DIV/0!</v>
      </c>
      <c r="K555" s="29" t="e">
        <f>IF($A555=$C$2,runs!BP550,1/0)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IF($A556=$C$2,runs!BH551,1/0)</f>
        <v>#DIV/0!</v>
      </c>
      <c r="E556" s="29" t="e">
        <f>IF($A556=$C$2,runs!BI551,1/0)</f>
        <v>#DIV/0!</v>
      </c>
      <c r="F556" s="29" t="e">
        <f>IF($A556=$C$2,runs!BL551,1/0)</f>
        <v>#DIV/0!</v>
      </c>
      <c r="G556" s="29" t="e">
        <f>IF($A556=$C$2,runs!BM551,1/0)</f>
        <v>#DIV/0!</v>
      </c>
      <c r="H556" s="29" t="e">
        <f>IF($A556=$C$2,runs!BG551/runs!BF551,1/0)</f>
        <v>#DIV/0!</v>
      </c>
      <c r="I556" s="29" t="e">
        <f>IF($A556=$C$2,runs!BH551/runs!V551,1/0)</f>
        <v>#DIV/0!</v>
      </c>
      <c r="J556" s="29" t="e">
        <f>IF($A556=$C$2,runs!BI551/runs!V551,1/0)</f>
        <v>#DIV/0!</v>
      </c>
      <c r="K556" s="29" t="e">
        <f>IF($A556=$C$2,runs!BP551,1/0)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IF($A557=$C$2,runs!BH552,1/0)</f>
        <v>#DIV/0!</v>
      </c>
      <c r="E557" s="29" t="e">
        <f>IF($A557=$C$2,runs!BI552,1/0)</f>
        <v>#DIV/0!</v>
      </c>
      <c r="F557" s="29" t="e">
        <f>IF($A557=$C$2,runs!BL552,1/0)</f>
        <v>#DIV/0!</v>
      </c>
      <c r="G557" s="29" t="e">
        <f>IF($A557=$C$2,runs!BM552,1/0)</f>
        <v>#DIV/0!</v>
      </c>
      <c r="H557" s="29" t="e">
        <f>IF($A557=$C$2,runs!BG552/runs!BF552,1/0)</f>
        <v>#DIV/0!</v>
      </c>
      <c r="I557" s="29" t="e">
        <f>IF($A557=$C$2,runs!BH552/runs!V552,1/0)</f>
        <v>#DIV/0!</v>
      </c>
      <c r="J557" s="29" t="e">
        <f>IF($A557=$C$2,runs!BI552/runs!V552,1/0)</f>
        <v>#DIV/0!</v>
      </c>
      <c r="K557" s="29" t="e">
        <f>IF($A557=$C$2,runs!BP552,1/0)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IF($A558=$C$2,runs!BH553,1/0)</f>
        <v>#DIV/0!</v>
      </c>
      <c r="E558" s="29" t="e">
        <f>IF($A558=$C$2,runs!BI553,1/0)</f>
        <v>#DIV/0!</v>
      </c>
      <c r="F558" s="29" t="e">
        <f>IF($A558=$C$2,runs!BL553,1/0)</f>
        <v>#DIV/0!</v>
      </c>
      <c r="G558" s="29" t="e">
        <f>IF($A558=$C$2,runs!BM553,1/0)</f>
        <v>#DIV/0!</v>
      </c>
      <c r="H558" s="29" t="e">
        <f>IF($A558=$C$2,runs!BG553/runs!BF553,1/0)</f>
        <v>#DIV/0!</v>
      </c>
      <c r="I558" s="29" t="e">
        <f>IF($A558=$C$2,runs!BH553/runs!V553,1/0)</f>
        <v>#DIV/0!</v>
      </c>
      <c r="J558" s="29" t="e">
        <f>IF($A558=$C$2,runs!BI553/runs!V553,1/0)</f>
        <v>#DIV/0!</v>
      </c>
      <c r="K558" s="29" t="e">
        <f>IF($A558=$C$2,runs!BP553,1/0)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IF($A559=$C$2,runs!BH554,1/0)</f>
        <v>#DIV/0!</v>
      </c>
      <c r="E559" s="29" t="e">
        <f>IF($A559=$C$2,runs!BI554,1/0)</f>
        <v>#DIV/0!</v>
      </c>
      <c r="F559" s="29" t="e">
        <f>IF($A559=$C$2,runs!BL554,1/0)</f>
        <v>#DIV/0!</v>
      </c>
      <c r="G559" s="29" t="e">
        <f>IF($A559=$C$2,runs!BM554,1/0)</f>
        <v>#DIV/0!</v>
      </c>
      <c r="H559" s="29" t="e">
        <f>IF($A559=$C$2,runs!BG554/runs!BF554,1/0)</f>
        <v>#DIV/0!</v>
      </c>
      <c r="I559" s="29" t="e">
        <f>IF($A559=$C$2,runs!BH554/runs!V554,1/0)</f>
        <v>#DIV/0!</v>
      </c>
      <c r="J559" s="29" t="e">
        <f>IF($A559=$C$2,runs!BI554/runs!V554,1/0)</f>
        <v>#DIV/0!</v>
      </c>
      <c r="K559" s="29" t="e">
        <f>IF($A559=$C$2,runs!BP554,1/0)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IF($A560=$C$2,runs!BH555,1/0)</f>
        <v>#DIV/0!</v>
      </c>
      <c r="E560" s="29" t="e">
        <f>IF($A560=$C$2,runs!BI555,1/0)</f>
        <v>#DIV/0!</v>
      </c>
      <c r="F560" s="29" t="e">
        <f>IF($A560=$C$2,runs!BL555,1/0)</f>
        <v>#DIV/0!</v>
      </c>
      <c r="G560" s="29" t="e">
        <f>IF($A560=$C$2,runs!BM555,1/0)</f>
        <v>#DIV/0!</v>
      </c>
      <c r="H560" s="29" t="e">
        <f>IF($A560=$C$2,runs!BG555/runs!BF555,1/0)</f>
        <v>#DIV/0!</v>
      </c>
      <c r="I560" s="29" t="e">
        <f>IF($A560=$C$2,runs!BH555/runs!V555,1/0)</f>
        <v>#DIV/0!</v>
      </c>
      <c r="J560" s="29" t="e">
        <f>IF($A560=$C$2,runs!BI555/runs!V555,1/0)</f>
        <v>#DIV/0!</v>
      </c>
      <c r="K560" s="29" t="e">
        <f>IF($A560=$C$2,runs!BP555,1/0)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IF($A561=$C$2,runs!BH556,1/0)</f>
        <v>#DIV/0!</v>
      </c>
      <c r="E561" s="29" t="e">
        <f>IF($A561=$C$2,runs!BI556,1/0)</f>
        <v>#DIV/0!</v>
      </c>
      <c r="F561" s="29" t="e">
        <f>IF($A561=$C$2,runs!BL556,1/0)</f>
        <v>#DIV/0!</v>
      </c>
      <c r="G561" s="29" t="e">
        <f>IF($A561=$C$2,runs!BM556,1/0)</f>
        <v>#DIV/0!</v>
      </c>
      <c r="H561" s="29" t="e">
        <f>IF($A561=$C$2,runs!BG556/runs!BF556,1/0)</f>
        <v>#DIV/0!</v>
      </c>
      <c r="I561" s="29" t="e">
        <f>IF($A561=$C$2,runs!BH556/runs!V556,1/0)</f>
        <v>#DIV/0!</v>
      </c>
      <c r="J561" s="29" t="e">
        <f>IF($A561=$C$2,runs!BI556/runs!V556,1/0)</f>
        <v>#DIV/0!</v>
      </c>
      <c r="K561" s="29" t="e">
        <f>IF($A561=$C$2,runs!BP556,1/0)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IF($A562=$C$2,runs!BH557,1/0)</f>
        <v>#DIV/0!</v>
      </c>
      <c r="E562" s="29" t="e">
        <f>IF($A562=$C$2,runs!BI557,1/0)</f>
        <v>#DIV/0!</v>
      </c>
      <c r="F562" s="29" t="e">
        <f>IF($A562=$C$2,runs!BL557,1/0)</f>
        <v>#DIV/0!</v>
      </c>
      <c r="G562" s="29" t="e">
        <f>IF($A562=$C$2,runs!BM557,1/0)</f>
        <v>#DIV/0!</v>
      </c>
      <c r="H562" s="29" t="e">
        <f>IF($A562=$C$2,runs!BG557/runs!BF557,1/0)</f>
        <v>#DIV/0!</v>
      </c>
      <c r="I562" s="29" t="e">
        <f>IF($A562=$C$2,runs!BH557/runs!V557,1/0)</f>
        <v>#DIV/0!</v>
      </c>
      <c r="J562" s="29" t="e">
        <f>IF($A562=$C$2,runs!BI557/runs!V557,1/0)</f>
        <v>#DIV/0!</v>
      </c>
      <c r="K562" s="29" t="e">
        <f>IF($A562=$C$2,runs!BP557,1/0)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IF($A563=$C$2,runs!BH558,1/0)</f>
        <v>#DIV/0!</v>
      </c>
      <c r="E563" s="29" t="e">
        <f>IF($A563=$C$2,runs!BI558,1/0)</f>
        <v>#DIV/0!</v>
      </c>
      <c r="F563" s="29" t="e">
        <f>IF($A563=$C$2,runs!BL558,1/0)</f>
        <v>#DIV/0!</v>
      </c>
      <c r="G563" s="29" t="e">
        <f>IF($A563=$C$2,runs!BM558,1/0)</f>
        <v>#DIV/0!</v>
      </c>
      <c r="H563" s="29" t="e">
        <f>IF($A563=$C$2,runs!BG558/runs!BF558,1/0)</f>
        <v>#DIV/0!</v>
      </c>
      <c r="I563" s="29" t="e">
        <f>IF($A563=$C$2,runs!BH558/runs!V558,1/0)</f>
        <v>#DIV/0!</v>
      </c>
      <c r="J563" s="29" t="e">
        <f>IF($A563=$C$2,runs!BI558/runs!V558,1/0)</f>
        <v>#DIV/0!</v>
      </c>
      <c r="K563" s="29" t="e">
        <f>IF($A563=$C$2,runs!BP558,1/0)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IF($A564=$C$2,runs!BH559,1/0)</f>
        <v>#DIV/0!</v>
      </c>
      <c r="E564" s="29" t="e">
        <f>IF($A564=$C$2,runs!BI559,1/0)</f>
        <v>#DIV/0!</v>
      </c>
      <c r="F564" s="29" t="e">
        <f>IF($A564=$C$2,runs!BL559,1/0)</f>
        <v>#DIV/0!</v>
      </c>
      <c r="G564" s="29" t="e">
        <f>IF($A564=$C$2,runs!BM559,1/0)</f>
        <v>#DIV/0!</v>
      </c>
      <c r="H564" s="29" t="e">
        <f>IF($A564=$C$2,runs!BG559/runs!BF559,1/0)</f>
        <v>#DIV/0!</v>
      </c>
      <c r="I564" s="29" t="e">
        <f>IF($A564=$C$2,runs!BH559/runs!V559,1/0)</f>
        <v>#DIV/0!</v>
      </c>
      <c r="J564" s="29" t="e">
        <f>IF($A564=$C$2,runs!BI559/runs!V559,1/0)</f>
        <v>#DIV/0!</v>
      </c>
      <c r="K564" s="29" t="e">
        <f>IF($A564=$C$2,runs!BP559,1/0)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IF($A565=$C$2,runs!BH560,1/0)</f>
        <v>#DIV/0!</v>
      </c>
      <c r="E565" s="29" t="e">
        <f>IF($A565=$C$2,runs!BI560,1/0)</f>
        <v>#DIV/0!</v>
      </c>
      <c r="F565" s="29" t="e">
        <f>IF($A565=$C$2,runs!BL560,1/0)</f>
        <v>#DIV/0!</v>
      </c>
      <c r="G565" s="29" t="e">
        <f>IF($A565=$C$2,runs!BM560,1/0)</f>
        <v>#DIV/0!</v>
      </c>
      <c r="H565" s="29" t="e">
        <f>IF($A565=$C$2,runs!BG560/runs!BF560,1/0)</f>
        <v>#DIV/0!</v>
      </c>
      <c r="I565" s="29" t="e">
        <f>IF($A565=$C$2,runs!BH560/runs!V560,1/0)</f>
        <v>#DIV/0!</v>
      </c>
      <c r="J565" s="29" t="e">
        <f>IF($A565=$C$2,runs!BI560/runs!V560,1/0)</f>
        <v>#DIV/0!</v>
      </c>
      <c r="K565" s="29" t="e">
        <f>IF($A565=$C$2,runs!BP560,1/0)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IF($A566=$C$2,runs!BH561,1/0)</f>
        <v>#DIV/0!</v>
      </c>
      <c r="E566" s="29" t="e">
        <f>IF($A566=$C$2,runs!BI561,1/0)</f>
        <v>#DIV/0!</v>
      </c>
      <c r="F566" s="29" t="e">
        <f>IF($A566=$C$2,runs!BL561,1/0)</f>
        <v>#DIV/0!</v>
      </c>
      <c r="G566" s="29" t="e">
        <f>IF($A566=$C$2,runs!BM561,1/0)</f>
        <v>#DIV/0!</v>
      </c>
      <c r="H566" s="29" t="e">
        <f>IF($A566=$C$2,runs!BG561/runs!BF561,1/0)</f>
        <v>#DIV/0!</v>
      </c>
      <c r="I566" s="29" t="e">
        <f>IF($A566=$C$2,runs!BH561/runs!V561,1/0)</f>
        <v>#DIV/0!</v>
      </c>
      <c r="J566" s="29" t="e">
        <f>IF($A566=$C$2,runs!BI561/runs!V561,1/0)</f>
        <v>#DIV/0!</v>
      </c>
      <c r="K566" s="29" t="e">
        <f>IF($A566=$C$2,runs!BP561,1/0)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IF($A567=$C$2,runs!BH562,1/0)</f>
        <v>#DIV/0!</v>
      </c>
      <c r="E567" s="29" t="e">
        <f>IF($A567=$C$2,runs!BI562,1/0)</f>
        <v>#DIV/0!</v>
      </c>
      <c r="F567" s="29" t="e">
        <f>IF($A567=$C$2,runs!BL562,1/0)</f>
        <v>#DIV/0!</v>
      </c>
      <c r="G567" s="29" t="e">
        <f>IF($A567=$C$2,runs!BM562,1/0)</f>
        <v>#DIV/0!</v>
      </c>
      <c r="H567" s="29" t="e">
        <f>IF($A567=$C$2,runs!BG562/runs!BF562,1/0)</f>
        <v>#DIV/0!</v>
      </c>
      <c r="I567" s="29" t="e">
        <f>IF($A567=$C$2,runs!BH562/runs!V562,1/0)</f>
        <v>#DIV/0!</v>
      </c>
      <c r="J567" s="29" t="e">
        <f>IF($A567=$C$2,runs!BI562/runs!V562,1/0)</f>
        <v>#DIV/0!</v>
      </c>
      <c r="K567" s="29" t="e">
        <f>IF($A567=$C$2,runs!BP562,1/0)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IF($A568=$C$2,runs!BH563,1/0)</f>
        <v>#DIV/0!</v>
      </c>
      <c r="E568" s="29" t="e">
        <f>IF($A568=$C$2,runs!BI563,1/0)</f>
        <v>#DIV/0!</v>
      </c>
      <c r="F568" s="29" t="e">
        <f>IF($A568=$C$2,runs!BL563,1/0)</f>
        <v>#DIV/0!</v>
      </c>
      <c r="G568" s="29" t="e">
        <f>IF($A568=$C$2,runs!BM563,1/0)</f>
        <v>#DIV/0!</v>
      </c>
      <c r="H568" s="29" t="e">
        <f>IF($A568=$C$2,runs!BG563/runs!BF563,1/0)</f>
        <v>#DIV/0!</v>
      </c>
      <c r="I568" s="29" t="e">
        <f>IF($A568=$C$2,runs!BH563/runs!V563,1/0)</f>
        <v>#DIV/0!</v>
      </c>
      <c r="J568" s="29" t="e">
        <f>IF($A568=$C$2,runs!BI563/runs!V563,1/0)</f>
        <v>#DIV/0!</v>
      </c>
      <c r="K568" s="29" t="e">
        <f>IF($A568=$C$2,runs!BP563,1/0)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IF($A569=$C$2,runs!BH564,1/0)</f>
        <v>#DIV/0!</v>
      </c>
      <c r="E569" s="29" t="e">
        <f>IF($A569=$C$2,runs!BI564,1/0)</f>
        <v>#DIV/0!</v>
      </c>
      <c r="F569" s="29" t="e">
        <f>IF($A569=$C$2,runs!BL564,1/0)</f>
        <v>#DIV/0!</v>
      </c>
      <c r="G569" s="29" t="e">
        <f>IF($A569=$C$2,runs!BM564,1/0)</f>
        <v>#DIV/0!</v>
      </c>
      <c r="H569" s="29" t="e">
        <f>IF($A569=$C$2,runs!BG564/runs!BF564,1/0)</f>
        <v>#DIV/0!</v>
      </c>
      <c r="I569" s="29" t="e">
        <f>IF($A569=$C$2,runs!BH564/runs!V564,1/0)</f>
        <v>#DIV/0!</v>
      </c>
      <c r="J569" s="29" t="e">
        <f>IF($A569=$C$2,runs!BI564/runs!V564,1/0)</f>
        <v>#DIV/0!</v>
      </c>
      <c r="K569" s="29" t="e">
        <f>IF($A569=$C$2,runs!BP564,1/0)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IF($A570=$C$2,runs!BH565,1/0)</f>
        <v>#DIV/0!</v>
      </c>
      <c r="E570" s="29" t="e">
        <f>IF($A570=$C$2,runs!BI565,1/0)</f>
        <v>#DIV/0!</v>
      </c>
      <c r="F570" s="29" t="e">
        <f>IF($A570=$C$2,runs!BL565,1/0)</f>
        <v>#DIV/0!</v>
      </c>
      <c r="G570" s="29" t="e">
        <f>IF($A570=$C$2,runs!BM565,1/0)</f>
        <v>#DIV/0!</v>
      </c>
      <c r="H570" s="29" t="e">
        <f>IF($A570=$C$2,runs!BG565/runs!BF565,1/0)</f>
        <v>#DIV/0!</v>
      </c>
      <c r="I570" s="29" t="e">
        <f>IF($A570=$C$2,runs!BH565/runs!V565,1/0)</f>
        <v>#DIV/0!</v>
      </c>
      <c r="J570" s="29" t="e">
        <f>IF($A570=$C$2,runs!BI565/runs!V565,1/0)</f>
        <v>#DIV/0!</v>
      </c>
      <c r="K570" s="29" t="e">
        <f>IF($A570=$C$2,runs!BP565,1/0)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IF($A571=$C$2,runs!BH566,1/0)</f>
        <v>#DIV/0!</v>
      </c>
      <c r="E571" s="29" t="e">
        <f>IF($A571=$C$2,runs!BI566,1/0)</f>
        <v>#DIV/0!</v>
      </c>
      <c r="F571" s="29" t="e">
        <f>IF($A571=$C$2,runs!BL566,1/0)</f>
        <v>#DIV/0!</v>
      </c>
      <c r="G571" s="29" t="e">
        <f>IF($A571=$C$2,runs!BM566,1/0)</f>
        <v>#DIV/0!</v>
      </c>
      <c r="H571" s="29" t="e">
        <f>IF($A571=$C$2,runs!BG566/runs!BF566,1/0)</f>
        <v>#DIV/0!</v>
      </c>
      <c r="I571" s="29" t="e">
        <f>IF($A571=$C$2,runs!BH566/runs!V566,1/0)</f>
        <v>#DIV/0!</v>
      </c>
      <c r="J571" s="29" t="e">
        <f>IF($A571=$C$2,runs!BI566/runs!V566,1/0)</f>
        <v>#DIV/0!</v>
      </c>
      <c r="K571" s="29" t="e">
        <f>IF($A571=$C$2,runs!BP566,1/0)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IF($A572=$C$2,runs!BH567,1/0)</f>
        <v>#DIV/0!</v>
      </c>
      <c r="E572" s="29" t="e">
        <f>IF($A572=$C$2,runs!BI567,1/0)</f>
        <v>#DIV/0!</v>
      </c>
      <c r="F572" s="29" t="e">
        <f>IF($A572=$C$2,runs!BL567,1/0)</f>
        <v>#DIV/0!</v>
      </c>
      <c r="G572" s="29" t="e">
        <f>IF($A572=$C$2,runs!BM567,1/0)</f>
        <v>#DIV/0!</v>
      </c>
      <c r="H572" s="29" t="e">
        <f>IF($A572=$C$2,runs!BG567/runs!BF567,1/0)</f>
        <v>#DIV/0!</v>
      </c>
      <c r="I572" s="29" t="e">
        <f>IF($A572=$C$2,runs!BH567/runs!V567,1/0)</f>
        <v>#DIV/0!</v>
      </c>
      <c r="J572" s="29" t="e">
        <f>IF($A572=$C$2,runs!BI567/runs!V567,1/0)</f>
        <v>#DIV/0!</v>
      </c>
      <c r="K572" s="29" t="e">
        <f>IF($A572=$C$2,runs!BP567,1/0)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IF($A573=$C$2,runs!BH568,1/0)</f>
        <v>#DIV/0!</v>
      </c>
      <c r="E573" s="29" t="e">
        <f>IF($A573=$C$2,runs!BI568,1/0)</f>
        <v>#DIV/0!</v>
      </c>
      <c r="F573" s="29" t="e">
        <f>IF($A573=$C$2,runs!BL568,1/0)</f>
        <v>#DIV/0!</v>
      </c>
      <c r="G573" s="29" t="e">
        <f>IF($A573=$C$2,runs!BM568,1/0)</f>
        <v>#DIV/0!</v>
      </c>
      <c r="H573" s="29" t="e">
        <f>IF($A573=$C$2,runs!BG568/runs!BF568,1/0)</f>
        <v>#DIV/0!</v>
      </c>
      <c r="I573" s="29" t="e">
        <f>IF($A573=$C$2,runs!BH568/runs!V568,1/0)</f>
        <v>#DIV/0!</v>
      </c>
      <c r="J573" s="29" t="e">
        <f>IF($A573=$C$2,runs!BI568/runs!V568,1/0)</f>
        <v>#DIV/0!</v>
      </c>
      <c r="K573" s="29" t="e">
        <f>IF($A573=$C$2,runs!BP568,1/0)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IF($A574=$C$2,runs!BH569,1/0)</f>
        <v>#DIV/0!</v>
      </c>
      <c r="E574" s="29" t="e">
        <f>IF($A574=$C$2,runs!BI569,1/0)</f>
        <v>#DIV/0!</v>
      </c>
      <c r="F574" s="29" t="e">
        <f>IF($A574=$C$2,runs!BL569,1/0)</f>
        <v>#DIV/0!</v>
      </c>
      <c r="G574" s="29" t="e">
        <f>IF($A574=$C$2,runs!BM569,1/0)</f>
        <v>#DIV/0!</v>
      </c>
      <c r="H574" s="29" t="e">
        <f>IF($A574=$C$2,runs!BG569/runs!BF569,1/0)</f>
        <v>#DIV/0!</v>
      </c>
      <c r="I574" s="29" t="e">
        <f>IF($A574=$C$2,runs!BH569/runs!V569,1/0)</f>
        <v>#DIV/0!</v>
      </c>
      <c r="J574" s="29" t="e">
        <f>IF($A574=$C$2,runs!BI569/runs!V569,1/0)</f>
        <v>#DIV/0!</v>
      </c>
      <c r="K574" s="29" t="e">
        <f>IF($A574=$C$2,runs!BP569,1/0)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IF($A575=$C$2,runs!BH570,1/0)</f>
        <v>#DIV/0!</v>
      </c>
      <c r="E575" s="29" t="e">
        <f>IF($A575=$C$2,runs!BI570,1/0)</f>
        <v>#DIV/0!</v>
      </c>
      <c r="F575" s="29" t="e">
        <f>IF($A575=$C$2,runs!BL570,1/0)</f>
        <v>#DIV/0!</v>
      </c>
      <c r="G575" s="29" t="e">
        <f>IF($A575=$C$2,runs!BM570,1/0)</f>
        <v>#DIV/0!</v>
      </c>
      <c r="H575" s="29" t="e">
        <f>IF($A575=$C$2,runs!BG570/runs!BF570,1/0)</f>
        <v>#DIV/0!</v>
      </c>
      <c r="I575" s="29" t="e">
        <f>IF($A575=$C$2,runs!BH570/runs!V570,1/0)</f>
        <v>#DIV/0!</v>
      </c>
      <c r="J575" s="29" t="e">
        <f>IF($A575=$C$2,runs!BI570/runs!V570,1/0)</f>
        <v>#DIV/0!</v>
      </c>
      <c r="K575" s="29" t="e">
        <f>IF($A575=$C$2,runs!BP570,1/0)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IF($A576=$C$2,runs!BH571,1/0)</f>
        <v>#DIV/0!</v>
      </c>
      <c r="E576" s="29" t="e">
        <f>IF($A576=$C$2,runs!BI571,1/0)</f>
        <v>#DIV/0!</v>
      </c>
      <c r="F576" s="29" t="e">
        <f>IF($A576=$C$2,runs!BL571,1/0)</f>
        <v>#DIV/0!</v>
      </c>
      <c r="G576" s="29" t="e">
        <f>IF($A576=$C$2,runs!BM571,1/0)</f>
        <v>#DIV/0!</v>
      </c>
      <c r="H576" s="29" t="e">
        <f>IF($A576=$C$2,runs!BG571/runs!BF571,1/0)</f>
        <v>#DIV/0!</v>
      </c>
      <c r="I576" s="29" t="e">
        <f>IF($A576=$C$2,runs!BH571/runs!V571,1/0)</f>
        <v>#DIV/0!</v>
      </c>
      <c r="J576" s="29" t="e">
        <f>IF($A576=$C$2,runs!BI571/runs!V571,1/0)</f>
        <v>#DIV/0!</v>
      </c>
      <c r="K576" s="29" t="e">
        <f>IF($A576=$C$2,runs!BP571,1/0)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IF($A577=$C$2,runs!BH572,1/0)</f>
        <v>#DIV/0!</v>
      </c>
      <c r="E577" s="29" t="e">
        <f>IF($A577=$C$2,runs!BI572,1/0)</f>
        <v>#DIV/0!</v>
      </c>
      <c r="F577" s="29" t="e">
        <f>IF($A577=$C$2,runs!BL572,1/0)</f>
        <v>#DIV/0!</v>
      </c>
      <c r="G577" s="29" t="e">
        <f>IF($A577=$C$2,runs!BM572,1/0)</f>
        <v>#DIV/0!</v>
      </c>
      <c r="H577" s="29" t="e">
        <f>IF($A577=$C$2,runs!BG572/runs!BF572,1/0)</f>
        <v>#DIV/0!</v>
      </c>
      <c r="I577" s="29" t="e">
        <f>IF($A577=$C$2,runs!BH572/runs!V572,1/0)</f>
        <v>#DIV/0!</v>
      </c>
      <c r="J577" s="29" t="e">
        <f>IF($A577=$C$2,runs!BI572/runs!V572,1/0)</f>
        <v>#DIV/0!</v>
      </c>
      <c r="K577" s="29" t="e">
        <f>IF($A577=$C$2,runs!BP572,1/0)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IF($A578=$C$2,runs!BH573,1/0)</f>
        <v>#DIV/0!</v>
      </c>
      <c r="E578" s="29" t="e">
        <f>IF($A578=$C$2,runs!BI573,1/0)</f>
        <v>#DIV/0!</v>
      </c>
      <c r="F578" s="29" t="e">
        <f>IF($A578=$C$2,runs!BL573,1/0)</f>
        <v>#DIV/0!</v>
      </c>
      <c r="G578" s="29" t="e">
        <f>IF($A578=$C$2,runs!BM573,1/0)</f>
        <v>#DIV/0!</v>
      </c>
      <c r="H578" s="29" t="e">
        <f>IF($A578=$C$2,runs!BG573/runs!BF573,1/0)</f>
        <v>#DIV/0!</v>
      </c>
      <c r="I578" s="29" t="e">
        <f>IF($A578=$C$2,runs!BH573/runs!V573,1/0)</f>
        <v>#DIV/0!</v>
      </c>
      <c r="J578" s="29" t="e">
        <f>IF($A578=$C$2,runs!BI573/runs!V573,1/0)</f>
        <v>#DIV/0!</v>
      </c>
      <c r="K578" s="29" t="e">
        <f>IF($A578=$C$2,runs!BP573,1/0)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IF($A579=$C$2,runs!BH574,1/0)</f>
        <v>#DIV/0!</v>
      </c>
      <c r="E579" s="29" t="e">
        <f>IF($A579=$C$2,runs!BI574,1/0)</f>
        <v>#DIV/0!</v>
      </c>
      <c r="F579" s="29" t="e">
        <f>IF($A579=$C$2,runs!BL574,1/0)</f>
        <v>#DIV/0!</v>
      </c>
      <c r="G579" s="29" t="e">
        <f>IF($A579=$C$2,runs!BM574,1/0)</f>
        <v>#DIV/0!</v>
      </c>
      <c r="H579" s="29" t="e">
        <f>IF($A579=$C$2,runs!BG574/runs!BF574,1/0)</f>
        <v>#DIV/0!</v>
      </c>
      <c r="I579" s="29" t="e">
        <f>IF($A579=$C$2,runs!BH574/runs!V574,1/0)</f>
        <v>#DIV/0!</v>
      </c>
      <c r="J579" s="29" t="e">
        <f>IF($A579=$C$2,runs!BI574/runs!V574,1/0)</f>
        <v>#DIV/0!</v>
      </c>
      <c r="K579" s="29" t="e">
        <f>IF($A579=$C$2,runs!BP574,1/0)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IF($A580=$C$2,runs!BH575,1/0)</f>
        <v>#DIV/0!</v>
      </c>
      <c r="E580" s="29" t="e">
        <f>IF($A580=$C$2,runs!BI575,1/0)</f>
        <v>#DIV/0!</v>
      </c>
      <c r="F580" s="29" t="e">
        <f>IF($A580=$C$2,runs!BL575,1/0)</f>
        <v>#DIV/0!</v>
      </c>
      <c r="G580" s="29" t="e">
        <f>IF($A580=$C$2,runs!BM575,1/0)</f>
        <v>#DIV/0!</v>
      </c>
      <c r="H580" s="29" t="e">
        <f>IF($A580=$C$2,runs!BG575/runs!BF575,1/0)</f>
        <v>#DIV/0!</v>
      </c>
      <c r="I580" s="29" t="e">
        <f>IF($A580=$C$2,runs!BH575/runs!V575,1/0)</f>
        <v>#DIV/0!</v>
      </c>
      <c r="J580" s="29" t="e">
        <f>IF($A580=$C$2,runs!BI575/runs!V575,1/0)</f>
        <v>#DIV/0!</v>
      </c>
      <c r="K580" s="29" t="e">
        <f>IF($A580=$C$2,runs!BP575,1/0)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IF($A581=$C$2,runs!BH576,1/0)</f>
        <v>#DIV/0!</v>
      </c>
      <c r="E581" s="29" t="e">
        <f>IF($A581=$C$2,runs!BI576,1/0)</f>
        <v>#DIV/0!</v>
      </c>
      <c r="F581" s="29" t="e">
        <f>IF($A581=$C$2,runs!BL576,1/0)</f>
        <v>#DIV/0!</v>
      </c>
      <c r="G581" s="29" t="e">
        <f>IF($A581=$C$2,runs!BM576,1/0)</f>
        <v>#DIV/0!</v>
      </c>
      <c r="H581" s="29" t="e">
        <f>IF($A581=$C$2,runs!BG576/runs!BF576,1/0)</f>
        <v>#DIV/0!</v>
      </c>
      <c r="I581" s="29" t="e">
        <f>IF($A581=$C$2,runs!BH576/runs!V576,1/0)</f>
        <v>#DIV/0!</v>
      </c>
      <c r="J581" s="29" t="e">
        <f>IF($A581=$C$2,runs!BI576/runs!V576,1/0)</f>
        <v>#DIV/0!</v>
      </c>
      <c r="K581" s="29" t="e">
        <f>IF($A581=$C$2,runs!BP576,1/0)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IF($A582=$C$2,runs!BH577,1/0)</f>
        <v>#DIV/0!</v>
      </c>
      <c r="E582" s="29" t="e">
        <f>IF($A582=$C$2,runs!BI577,1/0)</f>
        <v>#DIV/0!</v>
      </c>
      <c r="F582" s="29" t="e">
        <f>IF($A582=$C$2,runs!BL577,1/0)</f>
        <v>#DIV/0!</v>
      </c>
      <c r="G582" s="29" t="e">
        <f>IF($A582=$C$2,runs!BM577,1/0)</f>
        <v>#DIV/0!</v>
      </c>
      <c r="H582" s="29" t="e">
        <f>IF($A582=$C$2,runs!BG577/runs!BF577,1/0)</f>
        <v>#DIV/0!</v>
      </c>
      <c r="I582" s="29" t="e">
        <f>IF($A582=$C$2,runs!BH577/runs!V577,1/0)</f>
        <v>#DIV/0!</v>
      </c>
      <c r="J582" s="29" t="e">
        <f>IF($A582=$C$2,runs!BI577/runs!V577,1/0)</f>
        <v>#DIV/0!</v>
      </c>
      <c r="K582" s="29" t="e">
        <f>IF($A582=$C$2,runs!BP577,1/0)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IF($A583=$C$2,runs!BH578,1/0)</f>
        <v>#DIV/0!</v>
      </c>
      <c r="E583" s="29" t="e">
        <f>IF($A583=$C$2,runs!BI578,1/0)</f>
        <v>#DIV/0!</v>
      </c>
      <c r="F583" s="29" t="e">
        <f>IF($A583=$C$2,runs!BL578,1/0)</f>
        <v>#DIV/0!</v>
      </c>
      <c r="G583" s="29" t="e">
        <f>IF($A583=$C$2,runs!BM578,1/0)</f>
        <v>#DIV/0!</v>
      </c>
      <c r="H583" s="29" t="e">
        <f>IF($A583=$C$2,runs!BG578/runs!BF578,1/0)</f>
        <v>#DIV/0!</v>
      </c>
      <c r="I583" s="29" t="e">
        <f>IF($A583=$C$2,runs!BH578/runs!V578,1/0)</f>
        <v>#DIV/0!</v>
      </c>
      <c r="J583" s="29" t="e">
        <f>IF($A583=$C$2,runs!BI578/runs!V578,1/0)</f>
        <v>#DIV/0!</v>
      </c>
      <c r="K583" s="29" t="e">
        <f>IF($A583=$C$2,runs!BP578,1/0)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IF($A584=$C$2,runs!BH579,1/0)</f>
        <v>#DIV/0!</v>
      </c>
      <c r="E584" s="29" t="e">
        <f>IF($A584=$C$2,runs!BI579,1/0)</f>
        <v>#DIV/0!</v>
      </c>
      <c r="F584" s="29" t="e">
        <f>IF($A584=$C$2,runs!BL579,1/0)</f>
        <v>#DIV/0!</v>
      </c>
      <c r="G584" s="29" t="e">
        <f>IF($A584=$C$2,runs!BM579,1/0)</f>
        <v>#DIV/0!</v>
      </c>
      <c r="H584" s="29" t="e">
        <f>IF($A584=$C$2,runs!BG579/runs!BF579,1/0)</f>
        <v>#DIV/0!</v>
      </c>
      <c r="I584" s="29" t="e">
        <f>IF($A584=$C$2,runs!BH579/runs!V579,1/0)</f>
        <v>#DIV/0!</v>
      </c>
      <c r="J584" s="29" t="e">
        <f>IF($A584=$C$2,runs!BI579/runs!V579,1/0)</f>
        <v>#DIV/0!</v>
      </c>
      <c r="K584" s="29" t="e">
        <f>IF($A584=$C$2,runs!BP579,1/0)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IF($A585=$C$2,runs!BH580,1/0)</f>
        <v>#DIV/0!</v>
      </c>
      <c r="E585" s="29" t="e">
        <f>IF($A585=$C$2,runs!BI580,1/0)</f>
        <v>#DIV/0!</v>
      </c>
      <c r="F585" s="29" t="e">
        <f>IF($A585=$C$2,runs!BL580,1/0)</f>
        <v>#DIV/0!</v>
      </c>
      <c r="G585" s="29" t="e">
        <f>IF($A585=$C$2,runs!BM580,1/0)</f>
        <v>#DIV/0!</v>
      </c>
      <c r="H585" s="29" t="e">
        <f>IF($A585=$C$2,runs!BG580/runs!BF580,1/0)</f>
        <v>#DIV/0!</v>
      </c>
      <c r="I585" s="29" t="e">
        <f>IF($A585=$C$2,runs!BH580/runs!V580,1/0)</f>
        <v>#DIV/0!</v>
      </c>
      <c r="J585" s="29" t="e">
        <f>IF($A585=$C$2,runs!BI580/runs!V580,1/0)</f>
        <v>#DIV/0!</v>
      </c>
      <c r="K585" s="29" t="e">
        <f>IF($A585=$C$2,runs!BP580,1/0)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IF($A586=$C$2,runs!BH581,1/0)</f>
        <v>#DIV/0!</v>
      </c>
      <c r="E586" s="29" t="e">
        <f>IF($A586=$C$2,runs!BI581,1/0)</f>
        <v>#DIV/0!</v>
      </c>
      <c r="F586" s="29" t="e">
        <f>IF($A586=$C$2,runs!BL581,1/0)</f>
        <v>#DIV/0!</v>
      </c>
      <c r="G586" s="29" t="e">
        <f>IF($A586=$C$2,runs!BM581,1/0)</f>
        <v>#DIV/0!</v>
      </c>
      <c r="H586" s="29" t="e">
        <f>IF($A586=$C$2,runs!BG581/runs!BF581,1/0)</f>
        <v>#DIV/0!</v>
      </c>
      <c r="I586" s="29" t="e">
        <f>IF($A586=$C$2,runs!BH581/runs!V581,1/0)</f>
        <v>#DIV/0!</v>
      </c>
      <c r="J586" s="29" t="e">
        <f>IF($A586=$C$2,runs!BI581/runs!V581,1/0)</f>
        <v>#DIV/0!</v>
      </c>
      <c r="K586" s="29" t="e">
        <f>IF($A586=$C$2,runs!BP581,1/0)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IF($A587=$C$2,runs!BH582,1/0)</f>
        <v>#DIV/0!</v>
      </c>
      <c r="E587" s="29" t="e">
        <f>IF($A587=$C$2,runs!BI582,1/0)</f>
        <v>#DIV/0!</v>
      </c>
      <c r="F587" s="29" t="e">
        <f>IF($A587=$C$2,runs!BL582,1/0)</f>
        <v>#DIV/0!</v>
      </c>
      <c r="G587" s="29" t="e">
        <f>IF($A587=$C$2,runs!BM582,1/0)</f>
        <v>#DIV/0!</v>
      </c>
      <c r="H587" s="29" t="e">
        <f>IF($A587=$C$2,runs!BG582/runs!BF582,1/0)</f>
        <v>#DIV/0!</v>
      </c>
      <c r="I587" s="29" t="e">
        <f>IF($A587=$C$2,runs!BH582/runs!V582,1/0)</f>
        <v>#DIV/0!</v>
      </c>
      <c r="J587" s="29" t="e">
        <f>IF($A587=$C$2,runs!BI582/runs!V582,1/0)</f>
        <v>#DIV/0!</v>
      </c>
      <c r="K587" s="29" t="e">
        <f>IF($A587=$C$2,runs!BP582,1/0)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IF($A588=$C$2,runs!BH583,1/0)</f>
        <v>#DIV/0!</v>
      </c>
      <c r="E588" s="29" t="e">
        <f>IF($A588=$C$2,runs!BI583,1/0)</f>
        <v>#DIV/0!</v>
      </c>
      <c r="F588" s="29" t="e">
        <f>IF($A588=$C$2,runs!BL583,1/0)</f>
        <v>#DIV/0!</v>
      </c>
      <c r="G588" s="29" t="e">
        <f>IF($A588=$C$2,runs!BM583,1/0)</f>
        <v>#DIV/0!</v>
      </c>
      <c r="H588" s="29" t="e">
        <f>IF($A588=$C$2,runs!BG583/runs!BF583,1/0)</f>
        <v>#DIV/0!</v>
      </c>
      <c r="I588" s="29" t="e">
        <f>IF($A588=$C$2,runs!BH583/runs!V583,1/0)</f>
        <v>#DIV/0!</v>
      </c>
      <c r="J588" s="29" t="e">
        <f>IF($A588=$C$2,runs!BI583/runs!V583,1/0)</f>
        <v>#DIV/0!</v>
      </c>
      <c r="K588" s="29" t="e">
        <f>IF($A588=$C$2,runs!BP583,1/0)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IF($A589=$C$2,runs!BH584,1/0)</f>
        <v>#DIV/0!</v>
      </c>
      <c r="E589" s="29" t="e">
        <f>IF($A589=$C$2,runs!BI584,1/0)</f>
        <v>#DIV/0!</v>
      </c>
      <c r="F589" s="29" t="e">
        <f>IF($A589=$C$2,runs!BL584,1/0)</f>
        <v>#DIV/0!</v>
      </c>
      <c r="G589" s="29" t="e">
        <f>IF($A589=$C$2,runs!BM584,1/0)</f>
        <v>#DIV/0!</v>
      </c>
      <c r="H589" s="29" t="e">
        <f>IF($A589=$C$2,runs!BG584/runs!BF584,1/0)</f>
        <v>#DIV/0!</v>
      </c>
      <c r="I589" s="29" t="e">
        <f>IF($A589=$C$2,runs!BH584/runs!V584,1/0)</f>
        <v>#DIV/0!</v>
      </c>
      <c r="J589" s="29" t="e">
        <f>IF($A589=$C$2,runs!BI584/runs!V584,1/0)</f>
        <v>#DIV/0!</v>
      </c>
      <c r="K589" s="29" t="e">
        <f>IF($A589=$C$2,runs!BP584,1/0)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IF($A590=$C$2,runs!BH585,1/0)</f>
        <v>#DIV/0!</v>
      </c>
      <c r="E590" s="29" t="e">
        <f>IF($A590=$C$2,runs!BI585,1/0)</f>
        <v>#DIV/0!</v>
      </c>
      <c r="F590" s="29" t="e">
        <f>IF($A590=$C$2,runs!BL585,1/0)</f>
        <v>#DIV/0!</v>
      </c>
      <c r="G590" s="29" t="e">
        <f>IF($A590=$C$2,runs!BM585,1/0)</f>
        <v>#DIV/0!</v>
      </c>
      <c r="H590" s="29" t="e">
        <f>IF($A590=$C$2,runs!BG585/runs!BF585,1/0)</f>
        <v>#DIV/0!</v>
      </c>
      <c r="I590" s="29" t="e">
        <f>IF($A590=$C$2,runs!BH585/runs!V585,1/0)</f>
        <v>#DIV/0!</v>
      </c>
      <c r="J590" s="29" t="e">
        <f>IF($A590=$C$2,runs!BI585/runs!V585,1/0)</f>
        <v>#DIV/0!</v>
      </c>
      <c r="K590" s="29" t="e">
        <f>IF($A590=$C$2,runs!BP585,1/0)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IF($A591=$C$2,runs!BH586,1/0)</f>
        <v>#DIV/0!</v>
      </c>
      <c r="E591" s="29" t="e">
        <f>IF($A591=$C$2,runs!BI586,1/0)</f>
        <v>#DIV/0!</v>
      </c>
      <c r="F591" s="29" t="e">
        <f>IF($A591=$C$2,runs!BL586,1/0)</f>
        <v>#DIV/0!</v>
      </c>
      <c r="G591" s="29" t="e">
        <f>IF($A591=$C$2,runs!BM586,1/0)</f>
        <v>#DIV/0!</v>
      </c>
      <c r="H591" s="29" t="e">
        <f>IF($A591=$C$2,runs!BG586/runs!BF586,1/0)</f>
        <v>#DIV/0!</v>
      </c>
      <c r="I591" s="29" t="e">
        <f>IF($A591=$C$2,runs!BH586/runs!V586,1/0)</f>
        <v>#DIV/0!</v>
      </c>
      <c r="J591" s="29" t="e">
        <f>IF($A591=$C$2,runs!BI586/runs!V586,1/0)</f>
        <v>#DIV/0!</v>
      </c>
      <c r="K591" s="29" t="e">
        <f>IF($A591=$C$2,runs!BP586,1/0)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IF($A592=$C$2,runs!BH587,1/0)</f>
        <v>#DIV/0!</v>
      </c>
      <c r="E592" s="29" t="e">
        <f>IF($A592=$C$2,runs!BI587,1/0)</f>
        <v>#DIV/0!</v>
      </c>
      <c r="F592" s="29" t="e">
        <f>IF($A592=$C$2,runs!BL587,1/0)</f>
        <v>#DIV/0!</v>
      </c>
      <c r="G592" s="29" t="e">
        <f>IF($A592=$C$2,runs!BM587,1/0)</f>
        <v>#DIV/0!</v>
      </c>
      <c r="H592" s="29" t="e">
        <f>IF($A592=$C$2,runs!BG587/runs!BF587,1/0)</f>
        <v>#DIV/0!</v>
      </c>
      <c r="I592" s="29" t="e">
        <f>IF($A592=$C$2,runs!BH587/runs!V587,1/0)</f>
        <v>#DIV/0!</v>
      </c>
      <c r="J592" s="29" t="e">
        <f>IF($A592=$C$2,runs!BI587/runs!V587,1/0)</f>
        <v>#DIV/0!</v>
      </c>
      <c r="K592" s="29" t="e">
        <f>IF($A592=$C$2,runs!BP587,1/0)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IF($A593=$C$2,runs!BH588,1/0)</f>
        <v>#DIV/0!</v>
      </c>
      <c r="E593" s="29" t="e">
        <f>IF($A593=$C$2,runs!BI588,1/0)</f>
        <v>#DIV/0!</v>
      </c>
      <c r="F593" s="29" t="e">
        <f>IF($A593=$C$2,runs!BL588,1/0)</f>
        <v>#DIV/0!</v>
      </c>
      <c r="G593" s="29" t="e">
        <f>IF($A593=$C$2,runs!BM588,1/0)</f>
        <v>#DIV/0!</v>
      </c>
      <c r="H593" s="29" t="e">
        <f>IF($A593=$C$2,runs!BG588/runs!BF588,1/0)</f>
        <v>#DIV/0!</v>
      </c>
      <c r="I593" s="29" t="e">
        <f>IF($A593=$C$2,runs!BH588/runs!V588,1/0)</f>
        <v>#DIV/0!</v>
      </c>
      <c r="J593" s="29" t="e">
        <f>IF($A593=$C$2,runs!BI588/runs!V588,1/0)</f>
        <v>#DIV/0!</v>
      </c>
      <c r="K593" s="29" t="e">
        <f>IF($A593=$C$2,runs!BP588,1/0)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IF($A594=$C$2,runs!BH589,1/0)</f>
        <v>#DIV/0!</v>
      </c>
      <c r="E594" s="29" t="e">
        <f>IF($A594=$C$2,runs!BI589,1/0)</f>
        <v>#DIV/0!</v>
      </c>
      <c r="F594" s="29" t="e">
        <f>IF($A594=$C$2,runs!BL589,1/0)</f>
        <v>#DIV/0!</v>
      </c>
      <c r="G594" s="29" t="e">
        <f>IF($A594=$C$2,runs!BM589,1/0)</f>
        <v>#DIV/0!</v>
      </c>
      <c r="H594" s="29" t="e">
        <f>IF($A594=$C$2,runs!BG589/runs!BF589,1/0)</f>
        <v>#DIV/0!</v>
      </c>
      <c r="I594" s="29" t="e">
        <f>IF($A594=$C$2,runs!BH589/runs!V589,1/0)</f>
        <v>#DIV/0!</v>
      </c>
      <c r="J594" s="29" t="e">
        <f>IF($A594=$C$2,runs!BI589/runs!V589,1/0)</f>
        <v>#DIV/0!</v>
      </c>
      <c r="K594" s="29" t="e">
        <f>IF($A594=$C$2,runs!BP589,1/0)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IF($A595=$C$2,runs!BH590,1/0)</f>
        <v>#DIV/0!</v>
      </c>
      <c r="E595" s="29" t="e">
        <f>IF($A595=$C$2,runs!BI590,1/0)</f>
        <v>#DIV/0!</v>
      </c>
      <c r="F595" s="29" t="e">
        <f>IF($A595=$C$2,runs!BL590,1/0)</f>
        <v>#DIV/0!</v>
      </c>
      <c r="G595" s="29" t="e">
        <f>IF($A595=$C$2,runs!BM590,1/0)</f>
        <v>#DIV/0!</v>
      </c>
      <c r="H595" s="29" t="e">
        <f>IF($A595=$C$2,runs!BG590/runs!BF590,1/0)</f>
        <v>#DIV/0!</v>
      </c>
      <c r="I595" s="29" t="e">
        <f>IF($A595=$C$2,runs!BH590/runs!V590,1/0)</f>
        <v>#DIV/0!</v>
      </c>
      <c r="J595" s="29" t="e">
        <f>IF($A595=$C$2,runs!BI590/runs!V590,1/0)</f>
        <v>#DIV/0!</v>
      </c>
      <c r="K595" s="29" t="e">
        <f>IF($A595=$C$2,runs!BP590,1/0)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IF($A596=$C$2,runs!BH591,1/0)</f>
        <v>#DIV/0!</v>
      </c>
      <c r="E596" s="29" t="e">
        <f>IF($A596=$C$2,runs!BI591,1/0)</f>
        <v>#DIV/0!</v>
      </c>
      <c r="F596" s="29" t="e">
        <f>IF($A596=$C$2,runs!BL591,1/0)</f>
        <v>#DIV/0!</v>
      </c>
      <c r="G596" s="29" t="e">
        <f>IF($A596=$C$2,runs!BM591,1/0)</f>
        <v>#DIV/0!</v>
      </c>
      <c r="H596" s="29" t="e">
        <f>IF($A596=$C$2,runs!BG591/runs!BF591,1/0)</f>
        <v>#DIV/0!</v>
      </c>
      <c r="I596" s="29" t="e">
        <f>IF($A596=$C$2,runs!BH591/runs!V591,1/0)</f>
        <v>#DIV/0!</v>
      </c>
      <c r="J596" s="29" t="e">
        <f>IF($A596=$C$2,runs!BI591/runs!V591,1/0)</f>
        <v>#DIV/0!</v>
      </c>
      <c r="K596" s="29" t="e">
        <f>IF($A596=$C$2,runs!BP591,1/0)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IF($A597=$C$2,runs!BH592,1/0)</f>
        <v>#DIV/0!</v>
      </c>
      <c r="E597" s="29" t="e">
        <f>IF($A597=$C$2,runs!BI592,1/0)</f>
        <v>#DIV/0!</v>
      </c>
      <c r="F597" s="29" t="e">
        <f>IF($A597=$C$2,runs!BL592,1/0)</f>
        <v>#DIV/0!</v>
      </c>
      <c r="G597" s="29" t="e">
        <f>IF($A597=$C$2,runs!BM592,1/0)</f>
        <v>#DIV/0!</v>
      </c>
      <c r="H597" s="29" t="e">
        <f>IF($A597=$C$2,runs!BG592/runs!BF592,1/0)</f>
        <v>#DIV/0!</v>
      </c>
      <c r="I597" s="29" t="e">
        <f>IF($A597=$C$2,runs!BH592/runs!V592,1/0)</f>
        <v>#DIV/0!</v>
      </c>
      <c r="J597" s="29" t="e">
        <f>IF($A597=$C$2,runs!BI592/runs!V592,1/0)</f>
        <v>#DIV/0!</v>
      </c>
      <c r="K597" s="29" t="e">
        <f>IF($A597=$C$2,runs!BP592,1/0)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IF($A598=$C$2,runs!BH593,1/0)</f>
        <v>#DIV/0!</v>
      </c>
      <c r="E598" s="29" t="e">
        <f>IF($A598=$C$2,runs!BI593,1/0)</f>
        <v>#DIV/0!</v>
      </c>
      <c r="F598" s="29" t="e">
        <f>IF($A598=$C$2,runs!BL593,1/0)</f>
        <v>#DIV/0!</v>
      </c>
      <c r="G598" s="29" t="e">
        <f>IF($A598=$C$2,runs!BM593,1/0)</f>
        <v>#DIV/0!</v>
      </c>
      <c r="H598" s="29" t="e">
        <f>IF($A598=$C$2,runs!BG593/runs!BF593,1/0)</f>
        <v>#DIV/0!</v>
      </c>
      <c r="I598" s="29" t="e">
        <f>IF($A598=$C$2,runs!BH593/runs!V593,1/0)</f>
        <v>#DIV/0!</v>
      </c>
      <c r="J598" s="29" t="e">
        <f>IF($A598=$C$2,runs!BI593/runs!V593,1/0)</f>
        <v>#DIV/0!</v>
      </c>
      <c r="K598" s="29" t="e">
        <f>IF($A598=$C$2,runs!BP593,1/0)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IF($A599=$C$2,runs!BH594,1/0)</f>
        <v>#DIV/0!</v>
      </c>
      <c r="E599" s="29" t="e">
        <f>IF($A599=$C$2,runs!BI594,1/0)</f>
        <v>#DIV/0!</v>
      </c>
      <c r="F599" s="29" t="e">
        <f>IF($A599=$C$2,runs!BL594,1/0)</f>
        <v>#DIV/0!</v>
      </c>
      <c r="G599" s="29" t="e">
        <f>IF($A599=$C$2,runs!BM594,1/0)</f>
        <v>#DIV/0!</v>
      </c>
      <c r="H599" s="29" t="e">
        <f>IF($A599=$C$2,runs!BG594/runs!BF594,1/0)</f>
        <v>#DIV/0!</v>
      </c>
      <c r="I599" s="29" t="e">
        <f>IF($A599=$C$2,runs!BH594/runs!V594,1/0)</f>
        <v>#DIV/0!</v>
      </c>
      <c r="J599" s="29" t="e">
        <f>IF($A599=$C$2,runs!BI594/runs!V594,1/0)</f>
        <v>#DIV/0!</v>
      </c>
      <c r="K599" s="29" t="e">
        <f>IF($A599=$C$2,runs!BP594,1/0)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IF($A600=$C$2,runs!BH595,1/0)</f>
        <v>#DIV/0!</v>
      </c>
      <c r="E600" s="29" t="e">
        <f>IF($A600=$C$2,runs!BI595,1/0)</f>
        <v>#DIV/0!</v>
      </c>
      <c r="F600" s="29" t="e">
        <f>IF($A600=$C$2,runs!BL595,1/0)</f>
        <v>#DIV/0!</v>
      </c>
      <c r="G600" s="29" t="e">
        <f>IF($A600=$C$2,runs!BM595,1/0)</f>
        <v>#DIV/0!</v>
      </c>
      <c r="H600" s="29" t="e">
        <f>IF($A600=$C$2,runs!BG595/runs!BF595,1/0)</f>
        <v>#DIV/0!</v>
      </c>
      <c r="I600" s="29" t="e">
        <f>IF($A600=$C$2,runs!BH595/runs!V595,1/0)</f>
        <v>#DIV/0!</v>
      </c>
      <c r="J600" s="29" t="e">
        <f>IF($A600=$C$2,runs!BI595/runs!V595,1/0)</f>
        <v>#DIV/0!</v>
      </c>
      <c r="K600" s="29" t="e">
        <f>IF($A600=$C$2,runs!BP595,1/0)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IF($A601=$C$2,runs!BH596,1/0)</f>
        <v>#DIV/0!</v>
      </c>
      <c r="E601" s="29" t="e">
        <f>IF($A601=$C$2,runs!BI596,1/0)</f>
        <v>#DIV/0!</v>
      </c>
      <c r="F601" s="29" t="e">
        <f>IF($A601=$C$2,runs!BL596,1/0)</f>
        <v>#DIV/0!</v>
      </c>
      <c r="G601" s="29" t="e">
        <f>IF($A601=$C$2,runs!BM596,1/0)</f>
        <v>#DIV/0!</v>
      </c>
      <c r="H601" s="29" t="e">
        <f>IF($A601=$C$2,runs!BG596/runs!BF596,1/0)</f>
        <v>#DIV/0!</v>
      </c>
      <c r="I601" s="29" t="e">
        <f>IF($A601=$C$2,runs!BH596/runs!V596,1/0)</f>
        <v>#DIV/0!</v>
      </c>
      <c r="J601" s="29" t="e">
        <f>IF($A601=$C$2,runs!BI596/runs!V596,1/0)</f>
        <v>#DIV/0!</v>
      </c>
      <c r="K601" s="29" t="e">
        <f>IF($A601=$C$2,runs!BP596,1/0)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IF($A602=$C$2,runs!BH597,1/0)</f>
        <v>#DIV/0!</v>
      </c>
      <c r="E602" s="29" t="e">
        <f>IF($A602=$C$2,runs!BI597,1/0)</f>
        <v>#DIV/0!</v>
      </c>
      <c r="F602" s="29" t="e">
        <f>IF($A602=$C$2,runs!BL597,1/0)</f>
        <v>#DIV/0!</v>
      </c>
      <c r="G602" s="29" t="e">
        <f>IF($A602=$C$2,runs!BM597,1/0)</f>
        <v>#DIV/0!</v>
      </c>
      <c r="H602" s="29" t="e">
        <f>IF($A602=$C$2,runs!BG597/runs!BF597,1/0)</f>
        <v>#DIV/0!</v>
      </c>
      <c r="I602" s="29" t="e">
        <f>IF($A602=$C$2,runs!BH597/runs!V597,1/0)</f>
        <v>#DIV/0!</v>
      </c>
      <c r="J602" s="29" t="e">
        <f>IF($A602=$C$2,runs!BI597/runs!V597,1/0)</f>
        <v>#DIV/0!</v>
      </c>
      <c r="K602" s="29" t="e">
        <f>IF($A602=$C$2,runs!BP597,1/0)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IF($A603=$C$2,runs!BH598,1/0)</f>
        <v>#DIV/0!</v>
      </c>
      <c r="E603" s="29" t="e">
        <f>IF($A603=$C$2,runs!BI598,1/0)</f>
        <v>#DIV/0!</v>
      </c>
      <c r="F603" s="29" t="e">
        <f>IF($A603=$C$2,runs!BL598,1/0)</f>
        <v>#DIV/0!</v>
      </c>
      <c r="G603" s="29" t="e">
        <f>IF($A603=$C$2,runs!BM598,1/0)</f>
        <v>#DIV/0!</v>
      </c>
      <c r="H603" s="29" t="e">
        <f>IF($A603=$C$2,runs!BG598/runs!BF598,1/0)</f>
        <v>#DIV/0!</v>
      </c>
      <c r="I603" s="29" t="e">
        <f>IF($A603=$C$2,runs!BH598/runs!V598,1/0)</f>
        <v>#DIV/0!</v>
      </c>
      <c r="J603" s="29" t="e">
        <f>IF($A603=$C$2,runs!BI598/runs!V598,1/0)</f>
        <v>#DIV/0!</v>
      </c>
      <c r="K603" s="29" t="e">
        <f>IF($A603=$C$2,runs!BP598,1/0)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IF($A604=$C$2,runs!BH599,1/0)</f>
        <v>#DIV/0!</v>
      </c>
      <c r="E604" s="29" t="e">
        <f>IF($A604=$C$2,runs!BI599,1/0)</f>
        <v>#DIV/0!</v>
      </c>
      <c r="F604" s="29" t="e">
        <f>IF($A604=$C$2,runs!BL599,1/0)</f>
        <v>#DIV/0!</v>
      </c>
      <c r="G604" s="29" t="e">
        <f>IF($A604=$C$2,runs!BM599,1/0)</f>
        <v>#DIV/0!</v>
      </c>
      <c r="H604" s="29" t="e">
        <f>IF($A604=$C$2,runs!BG599/runs!BF599,1/0)</f>
        <v>#DIV/0!</v>
      </c>
      <c r="I604" s="29" t="e">
        <f>IF($A604=$C$2,runs!BH599/runs!V599,1/0)</f>
        <v>#DIV/0!</v>
      </c>
      <c r="J604" s="29" t="e">
        <f>IF($A604=$C$2,runs!BI599/runs!V599,1/0)</f>
        <v>#DIV/0!</v>
      </c>
      <c r="K604" s="29" t="e">
        <f>IF($A604=$C$2,runs!BP599,1/0)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IF($A605=$C$2,runs!BH600,1/0)</f>
        <v>#DIV/0!</v>
      </c>
      <c r="E605" s="29" t="e">
        <f>IF($A605=$C$2,runs!BI600,1/0)</f>
        <v>#DIV/0!</v>
      </c>
      <c r="F605" s="29" t="e">
        <f>IF($A605=$C$2,runs!BL600,1/0)</f>
        <v>#DIV/0!</v>
      </c>
      <c r="G605" s="29" t="e">
        <f>IF($A605=$C$2,runs!BM600,1/0)</f>
        <v>#DIV/0!</v>
      </c>
      <c r="H605" s="29" t="e">
        <f>IF($A605=$C$2,runs!BG600/runs!BF600,1/0)</f>
        <v>#DIV/0!</v>
      </c>
      <c r="I605" s="29" t="e">
        <f>IF($A605=$C$2,runs!BH600/runs!V600,1/0)</f>
        <v>#DIV/0!</v>
      </c>
      <c r="J605" s="29" t="e">
        <f>IF($A605=$C$2,runs!BI600/runs!V600,1/0)</f>
        <v>#DIV/0!</v>
      </c>
      <c r="K605" s="29" t="e">
        <f>IF($A605=$C$2,runs!BP600,1/0)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IF($A606=$C$2,runs!BH601,1/0)</f>
        <v>#DIV/0!</v>
      </c>
      <c r="E606" s="29" t="e">
        <f>IF($A606=$C$2,runs!BI601,1/0)</f>
        <v>#DIV/0!</v>
      </c>
      <c r="F606" s="29" t="e">
        <f>IF($A606=$C$2,runs!BL601,1/0)</f>
        <v>#DIV/0!</v>
      </c>
      <c r="G606" s="29" t="e">
        <f>IF($A606=$C$2,runs!BM601,1/0)</f>
        <v>#DIV/0!</v>
      </c>
      <c r="H606" s="29" t="e">
        <f>IF($A606=$C$2,runs!BG601/runs!BF601,1/0)</f>
        <v>#DIV/0!</v>
      </c>
      <c r="I606" s="29" t="e">
        <f>IF($A606=$C$2,runs!BH601/runs!V601,1/0)</f>
        <v>#DIV/0!</v>
      </c>
      <c r="J606" s="29" t="e">
        <f>IF($A606=$C$2,runs!BI601/runs!V601,1/0)</f>
        <v>#DIV/0!</v>
      </c>
      <c r="K606" s="29" t="e">
        <f>IF($A606=$C$2,runs!BP601,1/0)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IF($A607=$C$2,runs!BH602,1/0)</f>
        <v>#DIV/0!</v>
      </c>
      <c r="E607" s="29" t="e">
        <f>IF($A607=$C$2,runs!BI602,1/0)</f>
        <v>#DIV/0!</v>
      </c>
      <c r="F607" s="29" t="e">
        <f>IF($A607=$C$2,runs!BL602,1/0)</f>
        <v>#DIV/0!</v>
      </c>
      <c r="G607" s="29" t="e">
        <f>IF($A607=$C$2,runs!BM602,1/0)</f>
        <v>#DIV/0!</v>
      </c>
      <c r="H607" s="29" t="e">
        <f>IF($A607=$C$2,runs!BG602/runs!BF602,1/0)</f>
        <v>#DIV/0!</v>
      </c>
      <c r="I607" s="29" t="e">
        <f>IF($A607=$C$2,runs!BH602/runs!V602,1/0)</f>
        <v>#DIV/0!</v>
      </c>
      <c r="J607" s="29" t="e">
        <f>IF($A607=$C$2,runs!BI602/runs!V602,1/0)</f>
        <v>#DIV/0!</v>
      </c>
      <c r="K607" s="29" t="e">
        <f>IF($A607=$C$2,runs!BP602,1/0)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IF($A608=$C$2,runs!BH603,1/0)</f>
        <v>#DIV/0!</v>
      </c>
      <c r="E608" s="29" t="e">
        <f>IF($A608=$C$2,runs!BI603,1/0)</f>
        <v>#DIV/0!</v>
      </c>
      <c r="F608" s="29" t="e">
        <f>IF($A608=$C$2,runs!BL603,1/0)</f>
        <v>#DIV/0!</v>
      </c>
      <c r="G608" s="29" t="e">
        <f>IF($A608=$C$2,runs!BM603,1/0)</f>
        <v>#DIV/0!</v>
      </c>
      <c r="H608" s="29" t="e">
        <f>IF($A608=$C$2,runs!BG603/runs!BF603,1/0)</f>
        <v>#DIV/0!</v>
      </c>
      <c r="I608" s="29" t="e">
        <f>IF($A608=$C$2,runs!BH603/runs!V603,1/0)</f>
        <v>#DIV/0!</v>
      </c>
      <c r="J608" s="29" t="e">
        <f>IF($A608=$C$2,runs!BI603/runs!V603,1/0)</f>
        <v>#DIV/0!</v>
      </c>
      <c r="K608" s="29" t="e">
        <f>IF($A608=$C$2,runs!BP603,1/0)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IF($A609=$C$2,runs!BH604,1/0)</f>
        <v>#DIV/0!</v>
      </c>
      <c r="E609" s="29" t="e">
        <f>IF($A609=$C$2,runs!BI604,1/0)</f>
        <v>#DIV/0!</v>
      </c>
      <c r="F609" s="29" t="e">
        <f>IF($A609=$C$2,runs!BL604,1/0)</f>
        <v>#DIV/0!</v>
      </c>
      <c r="G609" s="29" t="e">
        <f>IF($A609=$C$2,runs!BM604,1/0)</f>
        <v>#DIV/0!</v>
      </c>
      <c r="H609" s="29" t="e">
        <f>IF($A609=$C$2,runs!BG604/runs!BF604,1/0)</f>
        <v>#DIV/0!</v>
      </c>
      <c r="I609" s="29" t="e">
        <f>IF($A609=$C$2,runs!BH604/runs!V604,1/0)</f>
        <v>#DIV/0!</v>
      </c>
      <c r="J609" s="29" t="e">
        <f>IF($A609=$C$2,runs!BI604/runs!V604,1/0)</f>
        <v>#DIV/0!</v>
      </c>
      <c r="K609" s="29" t="e">
        <f>IF($A609=$C$2,runs!BP604,1/0)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IF($A610=$C$2,runs!BH605,1/0)</f>
        <v>#DIV/0!</v>
      </c>
      <c r="E610" s="29" t="e">
        <f>IF($A610=$C$2,runs!BI605,1/0)</f>
        <v>#DIV/0!</v>
      </c>
      <c r="F610" s="29" t="e">
        <f>IF($A610=$C$2,runs!BL605,1/0)</f>
        <v>#DIV/0!</v>
      </c>
      <c r="G610" s="29" t="e">
        <f>IF($A610=$C$2,runs!BM605,1/0)</f>
        <v>#DIV/0!</v>
      </c>
      <c r="H610" s="29" t="e">
        <f>IF($A610=$C$2,runs!BG605/runs!BF605,1/0)</f>
        <v>#DIV/0!</v>
      </c>
      <c r="I610" s="29" t="e">
        <f>IF($A610=$C$2,runs!BH605/runs!V605,1/0)</f>
        <v>#DIV/0!</v>
      </c>
      <c r="J610" s="29" t="e">
        <f>IF($A610=$C$2,runs!BI605/runs!V605,1/0)</f>
        <v>#DIV/0!</v>
      </c>
      <c r="K610" s="29" t="e">
        <f>IF($A610=$C$2,runs!BP605,1/0)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IF($A611=$C$2,runs!BH606,1/0)</f>
        <v>#DIV/0!</v>
      </c>
      <c r="E611" s="29" t="e">
        <f>IF($A611=$C$2,runs!BI606,1/0)</f>
        <v>#DIV/0!</v>
      </c>
      <c r="F611" s="29" t="e">
        <f>IF($A611=$C$2,runs!BL606,1/0)</f>
        <v>#DIV/0!</v>
      </c>
      <c r="G611" s="29" t="e">
        <f>IF($A611=$C$2,runs!BM606,1/0)</f>
        <v>#DIV/0!</v>
      </c>
      <c r="H611" s="29" t="e">
        <f>IF($A611=$C$2,runs!BG606/runs!BF606,1/0)</f>
        <v>#DIV/0!</v>
      </c>
      <c r="I611" s="29" t="e">
        <f>IF($A611=$C$2,runs!BH606/runs!V606,1/0)</f>
        <v>#DIV/0!</v>
      </c>
      <c r="J611" s="29" t="e">
        <f>IF($A611=$C$2,runs!BI606/runs!V606,1/0)</f>
        <v>#DIV/0!</v>
      </c>
      <c r="K611" s="29" t="e">
        <f>IF($A611=$C$2,runs!BP606,1/0)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IF($A612=$C$2,runs!BH607,1/0)</f>
        <v>#DIV/0!</v>
      </c>
      <c r="E612" s="29" t="e">
        <f>IF($A612=$C$2,runs!BI607,1/0)</f>
        <v>#DIV/0!</v>
      </c>
      <c r="F612" s="29" t="e">
        <f>IF($A612=$C$2,runs!BL607,1/0)</f>
        <v>#DIV/0!</v>
      </c>
      <c r="G612" s="29" t="e">
        <f>IF($A612=$C$2,runs!BM607,1/0)</f>
        <v>#DIV/0!</v>
      </c>
      <c r="H612" s="29" t="e">
        <f>IF($A612=$C$2,runs!BG607/runs!BF607,1/0)</f>
        <v>#DIV/0!</v>
      </c>
      <c r="I612" s="29" t="e">
        <f>IF($A612=$C$2,runs!BH607/runs!V607,1/0)</f>
        <v>#DIV/0!</v>
      </c>
      <c r="J612" s="29" t="e">
        <f>IF($A612=$C$2,runs!BI607/runs!V607,1/0)</f>
        <v>#DIV/0!</v>
      </c>
      <c r="K612" s="29" t="e">
        <f>IF($A612=$C$2,runs!BP607,1/0)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IF($A613=$C$2,runs!BH608,1/0)</f>
        <v>#DIV/0!</v>
      </c>
      <c r="E613" s="29" t="e">
        <f>IF($A613=$C$2,runs!BI608,1/0)</f>
        <v>#DIV/0!</v>
      </c>
      <c r="F613" s="29" t="e">
        <f>IF($A613=$C$2,runs!BL608,1/0)</f>
        <v>#DIV/0!</v>
      </c>
      <c r="G613" s="29" t="e">
        <f>IF($A613=$C$2,runs!BM608,1/0)</f>
        <v>#DIV/0!</v>
      </c>
      <c r="H613" s="29" t="e">
        <f>IF($A613=$C$2,runs!BG608/runs!BF608,1/0)</f>
        <v>#DIV/0!</v>
      </c>
      <c r="I613" s="29" t="e">
        <f>IF($A613=$C$2,runs!BH608/runs!V608,1/0)</f>
        <v>#DIV/0!</v>
      </c>
      <c r="J613" s="29" t="e">
        <f>IF($A613=$C$2,runs!BI608/runs!V608,1/0)</f>
        <v>#DIV/0!</v>
      </c>
      <c r="K613" s="29" t="e">
        <f>IF($A613=$C$2,runs!BP608,1/0)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IF($A614=$C$2,runs!BH609,1/0)</f>
        <v>#DIV/0!</v>
      </c>
      <c r="E614" s="29" t="e">
        <f>IF($A614=$C$2,runs!BI609,1/0)</f>
        <v>#DIV/0!</v>
      </c>
      <c r="F614" s="29" t="e">
        <f>IF($A614=$C$2,runs!BL609,1/0)</f>
        <v>#DIV/0!</v>
      </c>
      <c r="G614" s="29" t="e">
        <f>IF($A614=$C$2,runs!BM609,1/0)</f>
        <v>#DIV/0!</v>
      </c>
      <c r="H614" s="29" t="e">
        <f>IF($A614=$C$2,runs!BG609/runs!BF609,1/0)</f>
        <v>#DIV/0!</v>
      </c>
      <c r="I614" s="29" t="e">
        <f>IF($A614=$C$2,runs!BH609/runs!V609,1/0)</f>
        <v>#DIV/0!</v>
      </c>
      <c r="J614" s="29" t="e">
        <f>IF($A614=$C$2,runs!BI609/runs!V609,1/0)</f>
        <v>#DIV/0!</v>
      </c>
      <c r="K614" s="29" t="e">
        <f>IF($A614=$C$2,runs!BP609,1/0)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IF($A615=$C$2,runs!BH610,1/0)</f>
        <v>#DIV/0!</v>
      </c>
      <c r="E615" s="29" t="e">
        <f>IF($A615=$C$2,runs!BI610,1/0)</f>
        <v>#DIV/0!</v>
      </c>
      <c r="F615" s="29" t="e">
        <f>IF($A615=$C$2,runs!BL610,1/0)</f>
        <v>#DIV/0!</v>
      </c>
      <c r="G615" s="29" t="e">
        <f>IF($A615=$C$2,runs!BM610,1/0)</f>
        <v>#DIV/0!</v>
      </c>
      <c r="H615" s="29" t="e">
        <f>IF($A615=$C$2,runs!BG610/runs!BF610,1/0)</f>
        <v>#DIV/0!</v>
      </c>
      <c r="I615" s="29" t="e">
        <f>IF($A615=$C$2,runs!BH610/runs!V610,1/0)</f>
        <v>#DIV/0!</v>
      </c>
      <c r="J615" s="29" t="e">
        <f>IF($A615=$C$2,runs!BI610/runs!V610,1/0)</f>
        <v>#DIV/0!</v>
      </c>
      <c r="K615" s="29" t="e">
        <f>IF($A615=$C$2,runs!BP610,1/0)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IF($A616=$C$2,runs!BH611,1/0)</f>
        <v>#DIV/0!</v>
      </c>
      <c r="E616" s="29" t="e">
        <f>IF($A616=$C$2,runs!BI611,1/0)</f>
        <v>#DIV/0!</v>
      </c>
      <c r="F616" s="29" t="e">
        <f>IF($A616=$C$2,runs!BL611,1/0)</f>
        <v>#DIV/0!</v>
      </c>
      <c r="G616" s="29" t="e">
        <f>IF($A616=$C$2,runs!BM611,1/0)</f>
        <v>#DIV/0!</v>
      </c>
      <c r="H616" s="29" t="e">
        <f>IF($A616=$C$2,runs!BG611/runs!BF611,1/0)</f>
        <v>#DIV/0!</v>
      </c>
      <c r="I616" s="29" t="e">
        <f>IF($A616=$C$2,runs!BH611/runs!V611,1/0)</f>
        <v>#DIV/0!</v>
      </c>
      <c r="J616" s="29" t="e">
        <f>IF($A616=$C$2,runs!BI611/runs!V611,1/0)</f>
        <v>#DIV/0!</v>
      </c>
      <c r="K616" s="29" t="e">
        <f>IF($A616=$C$2,runs!BP611,1/0)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IF($A617=$C$2,runs!BH612,1/0)</f>
        <v>#DIV/0!</v>
      </c>
      <c r="E617" s="29" t="e">
        <f>IF($A617=$C$2,runs!BI612,1/0)</f>
        <v>#DIV/0!</v>
      </c>
      <c r="F617" s="29" t="e">
        <f>IF($A617=$C$2,runs!BL612,1/0)</f>
        <v>#DIV/0!</v>
      </c>
      <c r="G617" s="29" t="e">
        <f>IF($A617=$C$2,runs!BM612,1/0)</f>
        <v>#DIV/0!</v>
      </c>
      <c r="H617" s="29" t="e">
        <f>IF($A617=$C$2,runs!BG612/runs!BF612,1/0)</f>
        <v>#DIV/0!</v>
      </c>
      <c r="I617" s="29" t="e">
        <f>IF($A617=$C$2,runs!BH612/runs!V612,1/0)</f>
        <v>#DIV/0!</v>
      </c>
      <c r="J617" s="29" t="e">
        <f>IF($A617=$C$2,runs!BI612/runs!V612,1/0)</f>
        <v>#DIV/0!</v>
      </c>
      <c r="K617" s="29" t="e">
        <f>IF($A617=$C$2,runs!BP612,1/0)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IF($A618=$C$2,runs!BH613,1/0)</f>
        <v>#DIV/0!</v>
      </c>
      <c r="E618" s="29" t="e">
        <f>IF($A618=$C$2,runs!BI613,1/0)</f>
        <v>#DIV/0!</v>
      </c>
      <c r="F618" s="29" t="e">
        <f>IF($A618=$C$2,runs!BL613,1/0)</f>
        <v>#DIV/0!</v>
      </c>
      <c r="G618" s="29" t="e">
        <f>IF($A618=$C$2,runs!BM613,1/0)</f>
        <v>#DIV/0!</v>
      </c>
      <c r="H618" s="29" t="e">
        <f>IF($A618=$C$2,runs!BG613/runs!BF613,1/0)</f>
        <v>#DIV/0!</v>
      </c>
      <c r="I618" s="29" t="e">
        <f>IF($A618=$C$2,runs!BH613/runs!V613,1/0)</f>
        <v>#DIV/0!</v>
      </c>
      <c r="J618" s="29" t="e">
        <f>IF($A618=$C$2,runs!BI613/runs!V613,1/0)</f>
        <v>#DIV/0!</v>
      </c>
      <c r="K618" s="29" t="e">
        <f>IF($A618=$C$2,runs!BP613,1/0)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IF($A619=$C$2,runs!BH614,1/0)</f>
        <v>#DIV/0!</v>
      </c>
      <c r="E619" s="29" t="e">
        <f>IF($A619=$C$2,runs!BI614,1/0)</f>
        <v>#DIV/0!</v>
      </c>
      <c r="F619" s="29" t="e">
        <f>IF($A619=$C$2,runs!BL614,1/0)</f>
        <v>#DIV/0!</v>
      </c>
      <c r="G619" s="29" t="e">
        <f>IF($A619=$C$2,runs!BM614,1/0)</f>
        <v>#DIV/0!</v>
      </c>
      <c r="H619" s="29" t="e">
        <f>IF($A619=$C$2,runs!BG614/runs!BF614,1/0)</f>
        <v>#DIV/0!</v>
      </c>
      <c r="I619" s="29" t="e">
        <f>IF($A619=$C$2,runs!BH614/runs!V614,1/0)</f>
        <v>#DIV/0!</v>
      </c>
      <c r="J619" s="29" t="e">
        <f>IF($A619=$C$2,runs!BI614/runs!V614,1/0)</f>
        <v>#DIV/0!</v>
      </c>
      <c r="K619" s="29" t="e">
        <f>IF($A619=$C$2,runs!BP614,1/0)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IF($A620=$C$2,runs!BH615,1/0)</f>
        <v>#DIV/0!</v>
      </c>
      <c r="E620" s="29" t="e">
        <f>IF($A620=$C$2,runs!BI615,1/0)</f>
        <v>#DIV/0!</v>
      </c>
      <c r="F620" s="29" t="e">
        <f>IF($A620=$C$2,runs!BL615,1/0)</f>
        <v>#DIV/0!</v>
      </c>
      <c r="G620" s="29" t="e">
        <f>IF($A620=$C$2,runs!BM615,1/0)</f>
        <v>#DIV/0!</v>
      </c>
      <c r="H620" s="29" t="e">
        <f>IF($A620=$C$2,runs!BG615/runs!BF615,1/0)</f>
        <v>#DIV/0!</v>
      </c>
      <c r="I620" s="29" t="e">
        <f>IF($A620=$C$2,runs!BH615/runs!V615,1/0)</f>
        <v>#DIV/0!</v>
      </c>
      <c r="J620" s="29" t="e">
        <f>IF($A620=$C$2,runs!BI615/runs!V615,1/0)</f>
        <v>#DIV/0!</v>
      </c>
      <c r="K620" s="29" t="e">
        <f>IF($A620=$C$2,runs!BP615,1/0)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IF($A621=$C$2,runs!BH616,1/0)</f>
        <v>#DIV/0!</v>
      </c>
      <c r="E621" s="29" t="e">
        <f>IF($A621=$C$2,runs!BI616,1/0)</f>
        <v>#DIV/0!</v>
      </c>
      <c r="F621" s="29" t="e">
        <f>IF($A621=$C$2,runs!BL616,1/0)</f>
        <v>#DIV/0!</v>
      </c>
      <c r="G621" s="29" t="e">
        <f>IF($A621=$C$2,runs!BM616,1/0)</f>
        <v>#DIV/0!</v>
      </c>
      <c r="H621" s="29" t="e">
        <f>IF($A621=$C$2,runs!BG616/runs!BF616,1/0)</f>
        <v>#DIV/0!</v>
      </c>
      <c r="I621" s="29" t="e">
        <f>IF($A621=$C$2,runs!BH616/runs!V616,1/0)</f>
        <v>#DIV/0!</v>
      </c>
      <c r="J621" s="29" t="e">
        <f>IF($A621=$C$2,runs!BI616/runs!V616,1/0)</f>
        <v>#DIV/0!</v>
      </c>
      <c r="K621" s="29" t="e">
        <f>IF($A621=$C$2,runs!BP616,1/0)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IF($A622=$C$2,runs!BH617,1/0)</f>
        <v>#DIV/0!</v>
      </c>
      <c r="E622" s="29" t="e">
        <f>IF($A622=$C$2,runs!BI617,1/0)</f>
        <v>#DIV/0!</v>
      </c>
      <c r="F622" s="29" t="e">
        <f>IF($A622=$C$2,runs!BL617,1/0)</f>
        <v>#DIV/0!</v>
      </c>
      <c r="G622" s="29" t="e">
        <f>IF($A622=$C$2,runs!BM617,1/0)</f>
        <v>#DIV/0!</v>
      </c>
      <c r="H622" s="29" t="e">
        <f>IF($A622=$C$2,runs!BG617/runs!BF617,1/0)</f>
        <v>#DIV/0!</v>
      </c>
      <c r="I622" s="29" t="e">
        <f>IF($A622=$C$2,runs!BH617/runs!V617,1/0)</f>
        <v>#DIV/0!</v>
      </c>
      <c r="J622" s="29" t="e">
        <f>IF($A622=$C$2,runs!BI617/runs!V617,1/0)</f>
        <v>#DIV/0!</v>
      </c>
      <c r="K622" s="29" t="e">
        <f>IF($A622=$C$2,runs!BP617,1/0)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IF($A623=$C$2,runs!BH618,1/0)</f>
        <v>#DIV/0!</v>
      </c>
      <c r="E623" s="29" t="e">
        <f>IF($A623=$C$2,runs!BI618,1/0)</f>
        <v>#DIV/0!</v>
      </c>
      <c r="F623" s="29" t="e">
        <f>IF($A623=$C$2,runs!BL618,1/0)</f>
        <v>#DIV/0!</v>
      </c>
      <c r="G623" s="29" t="e">
        <f>IF($A623=$C$2,runs!BM618,1/0)</f>
        <v>#DIV/0!</v>
      </c>
      <c r="H623" s="29" t="e">
        <f>IF($A623=$C$2,runs!BG618/runs!BF618,1/0)</f>
        <v>#DIV/0!</v>
      </c>
      <c r="I623" s="29" t="e">
        <f>IF($A623=$C$2,runs!BH618/runs!V618,1/0)</f>
        <v>#DIV/0!</v>
      </c>
      <c r="J623" s="29" t="e">
        <f>IF($A623=$C$2,runs!BI618/runs!V618,1/0)</f>
        <v>#DIV/0!</v>
      </c>
      <c r="K623" s="29" t="e">
        <f>IF($A623=$C$2,runs!BP618,1/0)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IF($A624=$C$2,runs!BH619,1/0)</f>
        <v>#DIV/0!</v>
      </c>
      <c r="E624" s="29" t="e">
        <f>IF($A624=$C$2,runs!BI619,1/0)</f>
        <v>#DIV/0!</v>
      </c>
      <c r="F624" s="29" t="e">
        <f>IF($A624=$C$2,runs!BL619,1/0)</f>
        <v>#DIV/0!</v>
      </c>
      <c r="G624" s="29" t="e">
        <f>IF($A624=$C$2,runs!BM619,1/0)</f>
        <v>#DIV/0!</v>
      </c>
      <c r="H624" s="29" t="e">
        <f>IF($A624=$C$2,runs!BG619/runs!BF619,1/0)</f>
        <v>#DIV/0!</v>
      </c>
      <c r="I624" s="29" t="e">
        <f>IF($A624=$C$2,runs!BH619/runs!V619,1/0)</f>
        <v>#DIV/0!</v>
      </c>
      <c r="J624" s="29" t="e">
        <f>IF($A624=$C$2,runs!BI619/runs!V619,1/0)</f>
        <v>#DIV/0!</v>
      </c>
      <c r="K624" s="29" t="e">
        <f>IF($A624=$C$2,runs!BP619,1/0)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IF($A625=$C$2,runs!BH620,1/0)</f>
        <v>#DIV/0!</v>
      </c>
      <c r="E625" s="29" t="e">
        <f>IF($A625=$C$2,runs!BI620,1/0)</f>
        <v>#DIV/0!</v>
      </c>
      <c r="F625" s="29" t="e">
        <f>IF($A625=$C$2,runs!BL620,1/0)</f>
        <v>#DIV/0!</v>
      </c>
      <c r="G625" s="29" t="e">
        <f>IF($A625=$C$2,runs!BM620,1/0)</f>
        <v>#DIV/0!</v>
      </c>
      <c r="H625" s="29" t="e">
        <f>IF($A625=$C$2,runs!BG620/runs!BF620,1/0)</f>
        <v>#DIV/0!</v>
      </c>
      <c r="I625" s="29" t="e">
        <f>IF($A625=$C$2,runs!BH620/runs!V620,1/0)</f>
        <v>#DIV/0!</v>
      </c>
      <c r="J625" s="29" t="e">
        <f>IF($A625=$C$2,runs!BI620/runs!V620,1/0)</f>
        <v>#DIV/0!</v>
      </c>
      <c r="K625" s="29" t="e">
        <f>IF($A625=$C$2,runs!BP620,1/0)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IF($A626=$C$2,runs!BH621,1/0)</f>
        <v>#DIV/0!</v>
      </c>
      <c r="E626" s="29" t="e">
        <f>IF($A626=$C$2,runs!BI621,1/0)</f>
        <v>#DIV/0!</v>
      </c>
      <c r="F626" s="29" t="e">
        <f>IF($A626=$C$2,runs!BL621,1/0)</f>
        <v>#DIV/0!</v>
      </c>
      <c r="G626" s="29" t="e">
        <f>IF($A626=$C$2,runs!BM621,1/0)</f>
        <v>#DIV/0!</v>
      </c>
      <c r="H626" s="29" t="e">
        <f>IF($A626=$C$2,runs!BG621/runs!BF621,1/0)</f>
        <v>#DIV/0!</v>
      </c>
      <c r="I626" s="29" t="e">
        <f>IF($A626=$C$2,runs!BH621/runs!V621,1/0)</f>
        <v>#DIV/0!</v>
      </c>
      <c r="J626" s="29" t="e">
        <f>IF($A626=$C$2,runs!BI621/runs!V621,1/0)</f>
        <v>#DIV/0!</v>
      </c>
      <c r="K626" s="29" t="e">
        <f>IF($A626=$C$2,runs!BP621,1/0)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IF($A627=$C$2,runs!BH622,1/0)</f>
        <v>#DIV/0!</v>
      </c>
      <c r="E627" s="29" t="e">
        <f>IF($A627=$C$2,runs!BI622,1/0)</f>
        <v>#DIV/0!</v>
      </c>
      <c r="F627" s="29" t="e">
        <f>IF($A627=$C$2,runs!BL622,1/0)</f>
        <v>#DIV/0!</v>
      </c>
      <c r="G627" s="29" t="e">
        <f>IF($A627=$C$2,runs!BM622,1/0)</f>
        <v>#DIV/0!</v>
      </c>
      <c r="H627" s="29" t="e">
        <f>IF($A627=$C$2,runs!BG622/runs!BF622,1/0)</f>
        <v>#DIV/0!</v>
      </c>
      <c r="I627" s="29" t="e">
        <f>IF($A627=$C$2,runs!BH622/runs!V622,1/0)</f>
        <v>#DIV/0!</v>
      </c>
      <c r="J627" s="29" t="e">
        <f>IF($A627=$C$2,runs!BI622/runs!V622,1/0)</f>
        <v>#DIV/0!</v>
      </c>
      <c r="K627" s="29" t="e">
        <f>IF($A627=$C$2,runs!BP622,1/0)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IF($A628=$C$2,runs!BH623,1/0)</f>
        <v>#DIV/0!</v>
      </c>
      <c r="E628" s="29" t="e">
        <f>IF($A628=$C$2,runs!BI623,1/0)</f>
        <v>#DIV/0!</v>
      </c>
      <c r="F628" s="29" t="e">
        <f>IF($A628=$C$2,runs!BL623,1/0)</f>
        <v>#DIV/0!</v>
      </c>
      <c r="G628" s="29" t="e">
        <f>IF($A628=$C$2,runs!BM623,1/0)</f>
        <v>#DIV/0!</v>
      </c>
      <c r="H628" s="29" t="e">
        <f>IF($A628=$C$2,runs!BG623/runs!BF623,1/0)</f>
        <v>#DIV/0!</v>
      </c>
      <c r="I628" s="29" t="e">
        <f>IF($A628=$C$2,runs!BH623/runs!V623,1/0)</f>
        <v>#DIV/0!</v>
      </c>
      <c r="J628" s="29" t="e">
        <f>IF($A628=$C$2,runs!BI623/runs!V623,1/0)</f>
        <v>#DIV/0!</v>
      </c>
      <c r="K628" s="29" t="e">
        <f>IF($A628=$C$2,runs!BP623,1/0)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IF($A629=$C$2,runs!BH624,1/0)</f>
        <v>#DIV/0!</v>
      </c>
      <c r="E629" s="29" t="e">
        <f>IF($A629=$C$2,runs!BI624,1/0)</f>
        <v>#DIV/0!</v>
      </c>
      <c r="F629" s="29" t="e">
        <f>IF($A629=$C$2,runs!BL624,1/0)</f>
        <v>#DIV/0!</v>
      </c>
      <c r="G629" s="29" t="e">
        <f>IF($A629=$C$2,runs!BM624,1/0)</f>
        <v>#DIV/0!</v>
      </c>
      <c r="H629" s="29" t="e">
        <f>IF($A629=$C$2,runs!BG624/runs!BF624,1/0)</f>
        <v>#DIV/0!</v>
      </c>
      <c r="I629" s="29" t="e">
        <f>IF($A629=$C$2,runs!BH624/runs!V624,1/0)</f>
        <v>#DIV/0!</v>
      </c>
      <c r="J629" s="29" t="e">
        <f>IF($A629=$C$2,runs!BI624/runs!V624,1/0)</f>
        <v>#DIV/0!</v>
      </c>
      <c r="K629" s="29" t="e">
        <f>IF($A629=$C$2,runs!BP624,1/0)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IF($A630=$C$2,runs!BH625,1/0)</f>
        <v>#DIV/0!</v>
      </c>
      <c r="E630" s="29" t="e">
        <f>IF($A630=$C$2,runs!BI625,1/0)</f>
        <v>#DIV/0!</v>
      </c>
      <c r="F630" s="29" t="e">
        <f>IF($A630=$C$2,runs!BL625,1/0)</f>
        <v>#DIV/0!</v>
      </c>
      <c r="G630" s="29" t="e">
        <f>IF($A630=$C$2,runs!BM625,1/0)</f>
        <v>#DIV/0!</v>
      </c>
      <c r="H630" s="29" t="e">
        <f>IF($A630=$C$2,runs!BG625/runs!BF625,1/0)</f>
        <v>#DIV/0!</v>
      </c>
      <c r="I630" s="29" t="e">
        <f>IF($A630=$C$2,runs!BH625/runs!V625,1/0)</f>
        <v>#DIV/0!</v>
      </c>
      <c r="J630" s="29" t="e">
        <f>IF($A630=$C$2,runs!BI625/runs!V625,1/0)</f>
        <v>#DIV/0!</v>
      </c>
      <c r="K630" s="29" t="e">
        <f>IF($A630=$C$2,runs!BP625,1/0)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IF($A631=$C$2,runs!BH626,1/0)</f>
        <v>#DIV/0!</v>
      </c>
      <c r="E631" s="29" t="e">
        <f>IF($A631=$C$2,runs!BI626,1/0)</f>
        <v>#DIV/0!</v>
      </c>
      <c r="F631" s="29" t="e">
        <f>IF($A631=$C$2,runs!BL626,1/0)</f>
        <v>#DIV/0!</v>
      </c>
      <c r="G631" s="29" t="e">
        <f>IF($A631=$C$2,runs!BM626,1/0)</f>
        <v>#DIV/0!</v>
      </c>
      <c r="H631" s="29" t="e">
        <f>IF($A631=$C$2,runs!BG626/runs!BF626,1/0)</f>
        <v>#DIV/0!</v>
      </c>
      <c r="I631" s="29" t="e">
        <f>IF($A631=$C$2,runs!BH626/runs!V626,1/0)</f>
        <v>#DIV/0!</v>
      </c>
      <c r="J631" s="29" t="e">
        <f>IF($A631=$C$2,runs!BI626/runs!V626,1/0)</f>
        <v>#DIV/0!</v>
      </c>
      <c r="K631" s="29" t="e">
        <f>IF($A631=$C$2,runs!BP626,1/0)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IF($A632=$C$2,runs!BH627,1/0)</f>
        <v>#DIV/0!</v>
      </c>
      <c r="E632" s="29" t="e">
        <f>IF($A632=$C$2,runs!BI627,1/0)</f>
        <v>#DIV/0!</v>
      </c>
      <c r="F632" s="29" t="e">
        <f>IF($A632=$C$2,runs!BL627,1/0)</f>
        <v>#DIV/0!</v>
      </c>
      <c r="G632" s="29" t="e">
        <f>IF($A632=$C$2,runs!BM627,1/0)</f>
        <v>#DIV/0!</v>
      </c>
      <c r="H632" s="29" t="e">
        <f>IF($A632=$C$2,runs!BG627/runs!BF627,1/0)</f>
        <v>#DIV/0!</v>
      </c>
      <c r="I632" s="29" t="e">
        <f>IF($A632=$C$2,runs!BH627/runs!V627,1/0)</f>
        <v>#DIV/0!</v>
      </c>
      <c r="J632" s="29" t="e">
        <f>IF($A632=$C$2,runs!BI627/runs!V627,1/0)</f>
        <v>#DIV/0!</v>
      </c>
      <c r="K632" s="29" t="e">
        <f>IF($A632=$C$2,runs!BP627,1/0)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IF($A633=$C$2,runs!BH628,1/0)</f>
        <v>#DIV/0!</v>
      </c>
      <c r="E633" s="29" t="e">
        <f>IF($A633=$C$2,runs!BI628,1/0)</f>
        <v>#DIV/0!</v>
      </c>
      <c r="F633" s="29" t="e">
        <f>IF($A633=$C$2,runs!BL628,1/0)</f>
        <v>#DIV/0!</v>
      </c>
      <c r="G633" s="29" t="e">
        <f>IF($A633=$C$2,runs!BM628,1/0)</f>
        <v>#DIV/0!</v>
      </c>
      <c r="H633" s="29" t="e">
        <f>IF($A633=$C$2,runs!BG628/runs!BF628,1/0)</f>
        <v>#DIV/0!</v>
      </c>
      <c r="I633" s="29" t="e">
        <f>IF($A633=$C$2,runs!BH628/runs!V628,1/0)</f>
        <v>#DIV/0!</v>
      </c>
      <c r="J633" s="29" t="e">
        <f>IF($A633=$C$2,runs!BI628/runs!V628,1/0)</f>
        <v>#DIV/0!</v>
      </c>
      <c r="K633" s="29" t="e">
        <f>IF($A633=$C$2,runs!BP628,1/0)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IF($A634=$C$2,runs!BH629,1/0)</f>
        <v>#DIV/0!</v>
      </c>
      <c r="E634" s="29" t="e">
        <f>IF($A634=$C$2,runs!BI629,1/0)</f>
        <v>#DIV/0!</v>
      </c>
      <c r="F634" s="29" t="e">
        <f>IF($A634=$C$2,runs!BL629,1/0)</f>
        <v>#DIV/0!</v>
      </c>
      <c r="G634" s="29" t="e">
        <f>IF($A634=$C$2,runs!BM629,1/0)</f>
        <v>#DIV/0!</v>
      </c>
      <c r="H634" s="29" t="e">
        <f>IF($A634=$C$2,runs!BG629/runs!BF629,1/0)</f>
        <v>#DIV/0!</v>
      </c>
      <c r="I634" s="29" t="e">
        <f>IF($A634=$C$2,runs!BH629/runs!V629,1/0)</f>
        <v>#DIV/0!</v>
      </c>
      <c r="J634" s="29" t="e">
        <f>IF($A634=$C$2,runs!BI629/runs!V629,1/0)</f>
        <v>#DIV/0!</v>
      </c>
      <c r="K634" s="29" t="e">
        <f>IF($A634=$C$2,runs!BP629,1/0)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IF($A635=$C$2,runs!BH630,1/0)</f>
        <v>#DIV/0!</v>
      </c>
      <c r="E635" s="29" t="e">
        <f>IF($A635=$C$2,runs!BI630,1/0)</f>
        <v>#DIV/0!</v>
      </c>
      <c r="F635" s="29" t="e">
        <f>IF($A635=$C$2,runs!BL630,1/0)</f>
        <v>#DIV/0!</v>
      </c>
      <c r="G635" s="29" t="e">
        <f>IF($A635=$C$2,runs!BM630,1/0)</f>
        <v>#DIV/0!</v>
      </c>
      <c r="H635" s="29" t="e">
        <f>IF($A635=$C$2,runs!BG630/runs!BF630,1/0)</f>
        <v>#DIV/0!</v>
      </c>
      <c r="I635" s="29" t="e">
        <f>IF($A635=$C$2,runs!BH630/runs!V630,1/0)</f>
        <v>#DIV/0!</v>
      </c>
      <c r="J635" s="29" t="e">
        <f>IF($A635=$C$2,runs!BI630/runs!V630,1/0)</f>
        <v>#DIV/0!</v>
      </c>
      <c r="K635" s="29" t="e">
        <f>IF($A635=$C$2,runs!BP630,1/0)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IF($A636=$C$2,runs!BH631,1/0)</f>
        <v>#DIV/0!</v>
      </c>
      <c r="E636" s="29" t="e">
        <f>IF($A636=$C$2,runs!BI631,1/0)</f>
        <v>#DIV/0!</v>
      </c>
      <c r="F636" s="29" t="e">
        <f>IF($A636=$C$2,runs!BL631,1/0)</f>
        <v>#DIV/0!</v>
      </c>
      <c r="G636" s="29" t="e">
        <f>IF($A636=$C$2,runs!BM631,1/0)</f>
        <v>#DIV/0!</v>
      </c>
      <c r="H636" s="29" t="e">
        <f>IF($A636=$C$2,runs!BG631/runs!BF631,1/0)</f>
        <v>#DIV/0!</v>
      </c>
      <c r="I636" s="29" t="e">
        <f>IF($A636=$C$2,runs!BH631/runs!V631,1/0)</f>
        <v>#DIV/0!</v>
      </c>
      <c r="J636" s="29" t="e">
        <f>IF($A636=$C$2,runs!BI631/runs!V631,1/0)</f>
        <v>#DIV/0!</v>
      </c>
      <c r="K636" s="29" t="e">
        <f>IF($A636=$C$2,runs!BP631,1/0)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IF($A637=$C$2,runs!BH632,1/0)</f>
        <v>#DIV/0!</v>
      </c>
      <c r="E637" s="29" t="e">
        <f>IF($A637=$C$2,runs!BI632,1/0)</f>
        <v>#DIV/0!</v>
      </c>
      <c r="F637" s="29" t="e">
        <f>IF($A637=$C$2,runs!BL632,1/0)</f>
        <v>#DIV/0!</v>
      </c>
      <c r="G637" s="29" t="e">
        <f>IF($A637=$C$2,runs!BM632,1/0)</f>
        <v>#DIV/0!</v>
      </c>
      <c r="H637" s="29" t="e">
        <f>IF($A637=$C$2,runs!BG632/runs!BF632,1/0)</f>
        <v>#DIV/0!</v>
      </c>
      <c r="I637" s="29" t="e">
        <f>IF($A637=$C$2,runs!BH632/runs!V632,1/0)</f>
        <v>#DIV/0!</v>
      </c>
      <c r="J637" s="29" t="e">
        <f>IF($A637=$C$2,runs!BI632/runs!V632,1/0)</f>
        <v>#DIV/0!</v>
      </c>
      <c r="K637" s="29" t="e">
        <f>IF($A637=$C$2,runs!BP632,1/0)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IF($A638=$C$2,runs!BH633,1/0)</f>
        <v>#DIV/0!</v>
      </c>
      <c r="E638" s="29" t="e">
        <f>IF($A638=$C$2,runs!BI633,1/0)</f>
        <v>#DIV/0!</v>
      </c>
      <c r="F638" s="29" t="e">
        <f>IF($A638=$C$2,runs!BL633,1/0)</f>
        <v>#DIV/0!</v>
      </c>
      <c r="G638" s="29" t="e">
        <f>IF($A638=$C$2,runs!BM633,1/0)</f>
        <v>#DIV/0!</v>
      </c>
      <c r="H638" s="29" t="e">
        <f>IF($A638=$C$2,runs!BG633/runs!BF633,1/0)</f>
        <v>#DIV/0!</v>
      </c>
      <c r="I638" s="29" t="e">
        <f>IF($A638=$C$2,runs!BH633/runs!V633,1/0)</f>
        <v>#DIV/0!</v>
      </c>
      <c r="J638" s="29" t="e">
        <f>IF($A638=$C$2,runs!BI633/runs!V633,1/0)</f>
        <v>#DIV/0!</v>
      </c>
      <c r="K638" s="29" t="e">
        <f>IF($A638=$C$2,runs!BP633,1/0)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IF($A639=$C$2,runs!BH634,1/0)</f>
        <v>#DIV/0!</v>
      </c>
      <c r="E639" s="29" t="e">
        <f>IF($A639=$C$2,runs!BI634,1/0)</f>
        <v>#DIV/0!</v>
      </c>
      <c r="F639" s="29" t="e">
        <f>IF($A639=$C$2,runs!BL634,1/0)</f>
        <v>#DIV/0!</v>
      </c>
      <c r="G639" s="29" t="e">
        <f>IF($A639=$C$2,runs!BM634,1/0)</f>
        <v>#DIV/0!</v>
      </c>
      <c r="H639" s="29" t="e">
        <f>IF($A639=$C$2,runs!BG634/runs!BF634,1/0)</f>
        <v>#DIV/0!</v>
      </c>
      <c r="I639" s="29" t="e">
        <f>IF($A639=$C$2,runs!BH634/runs!V634,1/0)</f>
        <v>#DIV/0!</v>
      </c>
      <c r="J639" s="29" t="e">
        <f>IF($A639=$C$2,runs!BI634/runs!V634,1/0)</f>
        <v>#DIV/0!</v>
      </c>
      <c r="K639" s="29" t="e">
        <f>IF($A639=$C$2,runs!BP634,1/0)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IF($A640=$C$2,runs!BH635,1/0)</f>
        <v>#DIV/0!</v>
      </c>
      <c r="E640" s="29" t="e">
        <f>IF($A640=$C$2,runs!BI635,1/0)</f>
        <v>#DIV/0!</v>
      </c>
      <c r="F640" s="29" t="e">
        <f>IF($A640=$C$2,runs!BL635,1/0)</f>
        <v>#DIV/0!</v>
      </c>
      <c r="G640" s="29" t="e">
        <f>IF($A640=$C$2,runs!BM635,1/0)</f>
        <v>#DIV/0!</v>
      </c>
      <c r="H640" s="29" t="e">
        <f>IF($A640=$C$2,runs!BG635/runs!BF635,1/0)</f>
        <v>#DIV/0!</v>
      </c>
      <c r="I640" s="29" t="e">
        <f>IF($A640=$C$2,runs!BH635/runs!V635,1/0)</f>
        <v>#DIV/0!</v>
      </c>
      <c r="J640" s="29" t="e">
        <f>IF($A640=$C$2,runs!BI635/runs!V635,1/0)</f>
        <v>#DIV/0!</v>
      </c>
      <c r="K640" s="29" t="e">
        <f>IF($A640=$C$2,runs!BP635,1/0)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IF($A641=$C$2,runs!BH636,1/0)</f>
        <v>#DIV/0!</v>
      </c>
      <c r="E641" s="29" t="e">
        <f>IF($A641=$C$2,runs!BI636,1/0)</f>
        <v>#DIV/0!</v>
      </c>
      <c r="F641" s="29" t="e">
        <f>IF($A641=$C$2,runs!BL636,1/0)</f>
        <v>#DIV/0!</v>
      </c>
      <c r="G641" s="29" t="e">
        <f>IF($A641=$C$2,runs!BM636,1/0)</f>
        <v>#DIV/0!</v>
      </c>
      <c r="H641" s="29" t="e">
        <f>IF($A641=$C$2,runs!BG636/runs!BF636,1/0)</f>
        <v>#DIV/0!</v>
      </c>
      <c r="I641" s="29" t="e">
        <f>IF($A641=$C$2,runs!BH636/runs!V636,1/0)</f>
        <v>#DIV/0!</v>
      </c>
      <c r="J641" s="29" t="e">
        <f>IF($A641=$C$2,runs!BI636/runs!V636,1/0)</f>
        <v>#DIV/0!</v>
      </c>
      <c r="K641" s="29" t="e">
        <f>IF($A641=$C$2,runs!BP636,1/0)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IF($A642=$C$2,runs!BH637,1/0)</f>
        <v>#DIV/0!</v>
      </c>
      <c r="E642" s="29" t="e">
        <f>IF($A642=$C$2,runs!BI637,1/0)</f>
        <v>#DIV/0!</v>
      </c>
      <c r="F642" s="29" t="e">
        <f>IF($A642=$C$2,runs!BL637,1/0)</f>
        <v>#DIV/0!</v>
      </c>
      <c r="G642" s="29" t="e">
        <f>IF($A642=$C$2,runs!BM637,1/0)</f>
        <v>#DIV/0!</v>
      </c>
      <c r="H642" s="29" t="e">
        <f>IF($A642=$C$2,runs!BG637/runs!BF637,1/0)</f>
        <v>#DIV/0!</v>
      </c>
      <c r="I642" s="29" t="e">
        <f>IF($A642=$C$2,runs!BH637/runs!V637,1/0)</f>
        <v>#DIV/0!</v>
      </c>
      <c r="J642" s="29" t="e">
        <f>IF($A642=$C$2,runs!BI637/runs!V637,1/0)</f>
        <v>#DIV/0!</v>
      </c>
      <c r="K642" s="29" t="e">
        <f>IF($A642=$C$2,runs!BP637,1/0)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IF($A643=$C$2,runs!BH638,1/0)</f>
        <v>#DIV/0!</v>
      </c>
      <c r="E643" s="29" t="e">
        <f>IF($A643=$C$2,runs!BI638,1/0)</f>
        <v>#DIV/0!</v>
      </c>
      <c r="F643" s="29" t="e">
        <f>IF($A643=$C$2,runs!BL638,1/0)</f>
        <v>#DIV/0!</v>
      </c>
      <c r="G643" s="29" t="e">
        <f>IF($A643=$C$2,runs!BM638,1/0)</f>
        <v>#DIV/0!</v>
      </c>
      <c r="H643" s="29" t="e">
        <f>IF($A643=$C$2,runs!BG638/runs!BF638,1/0)</f>
        <v>#DIV/0!</v>
      </c>
      <c r="I643" s="29" t="e">
        <f>IF($A643=$C$2,runs!BH638/runs!V638,1/0)</f>
        <v>#DIV/0!</v>
      </c>
      <c r="J643" s="29" t="e">
        <f>IF($A643=$C$2,runs!BI638/runs!V638,1/0)</f>
        <v>#DIV/0!</v>
      </c>
      <c r="K643" s="29" t="e">
        <f>IF($A643=$C$2,runs!BP638,1/0)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IF($A644=$C$2,runs!BH639,1/0)</f>
        <v>#DIV/0!</v>
      </c>
      <c r="E644" s="29" t="e">
        <f>IF($A644=$C$2,runs!BI639,1/0)</f>
        <v>#DIV/0!</v>
      </c>
      <c r="F644" s="29" t="e">
        <f>IF($A644=$C$2,runs!BL639,1/0)</f>
        <v>#DIV/0!</v>
      </c>
      <c r="G644" s="29" t="e">
        <f>IF($A644=$C$2,runs!BM639,1/0)</f>
        <v>#DIV/0!</v>
      </c>
      <c r="H644" s="29" t="e">
        <f>IF($A644=$C$2,runs!BG639/runs!BF639,1/0)</f>
        <v>#DIV/0!</v>
      </c>
      <c r="I644" s="29" t="e">
        <f>IF($A644=$C$2,runs!BH639/runs!V639,1/0)</f>
        <v>#DIV/0!</v>
      </c>
      <c r="J644" s="29" t="e">
        <f>IF($A644=$C$2,runs!BI639/runs!V639,1/0)</f>
        <v>#DIV/0!</v>
      </c>
      <c r="K644" s="29" t="e">
        <f>IF($A644=$C$2,runs!BP639,1/0)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IF($A645=$C$2,runs!BH640,1/0)</f>
        <v>#DIV/0!</v>
      </c>
      <c r="E645" s="29" t="e">
        <f>IF($A645=$C$2,runs!BI640,1/0)</f>
        <v>#DIV/0!</v>
      </c>
      <c r="F645" s="29" t="e">
        <f>IF($A645=$C$2,runs!BL640,1/0)</f>
        <v>#DIV/0!</v>
      </c>
      <c r="G645" s="29" t="e">
        <f>IF($A645=$C$2,runs!BM640,1/0)</f>
        <v>#DIV/0!</v>
      </c>
      <c r="H645" s="29" t="e">
        <f>IF($A645=$C$2,runs!BG640/runs!BF640,1/0)</f>
        <v>#DIV/0!</v>
      </c>
      <c r="I645" s="29" t="e">
        <f>IF($A645=$C$2,runs!BH640/runs!V640,1/0)</f>
        <v>#DIV/0!</v>
      </c>
      <c r="J645" s="29" t="e">
        <f>IF($A645=$C$2,runs!BI640/runs!V640,1/0)</f>
        <v>#DIV/0!</v>
      </c>
      <c r="K645" s="29" t="e">
        <f>IF($A645=$C$2,runs!BP640,1/0)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IF($A646=$C$2,runs!BH641,1/0)</f>
        <v>#DIV/0!</v>
      </c>
      <c r="E646" s="29" t="e">
        <f>IF($A646=$C$2,runs!BI641,1/0)</f>
        <v>#DIV/0!</v>
      </c>
      <c r="F646" s="29" t="e">
        <f>IF($A646=$C$2,runs!BL641,1/0)</f>
        <v>#DIV/0!</v>
      </c>
      <c r="G646" s="29" t="e">
        <f>IF($A646=$C$2,runs!BM641,1/0)</f>
        <v>#DIV/0!</v>
      </c>
      <c r="H646" s="29" t="e">
        <f>IF($A646=$C$2,runs!BG641/runs!BF641,1/0)</f>
        <v>#DIV/0!</v>
      </c>
      <c r="I646" s="29" t="e">
        <f>IF($A646=$C$2,runs!BH641/runs!V641,1/0)</f>
        <v>#DIV/0!</v>
      </c>
      <c r="J646" s="29" t="e">
        <f>IF($A646=$C$2,runs!BI641/runs!V641,1/0)</f>
        <v>#DIV/0!</v>
      </c>
      <c r="K646" s="29" t="e">
        <f>IF($A646=$C$2,runs!BP641,1/0)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IF($A647=$C$2,runs!BH642,1/0)</f>
        <v>#DIV/0!</v>
      </c>
      <c r="E647" s="29" t="e">
        <f>IF($A647=$C$2,runs!BI642,1/0)</f>
        <v>#DIV/0!</v>
      </c>
      <c r="F647" s="29" t="e">
        <f>IF($A647=$C$2,runs!BL642,1/0)</f>
        <v>#DIV/0!</v>
      </c>
      <c r="G647" s="29" t="e">
        <f>IF($A647=$C$2,runs!BM642,1/0)</f>
        <v>#DIV/0!</v>
      </c>
      <c r="H647" s="29" t="e">
        <f>IF($A647=$C$2,runs!BG642/runs!BF642,1/0)</f>
        <v>#DIV/0!</v>
      </c>
      <c r="I647" s="29" t="e">
        <f>IF($A647=$C$2,runs!BH642/runs!V642,1/0)</f>
        <v>#DIV/0!</v>
      </c>
      <c r="J647" s="29" t="e">
        <f>IF($A647=$C$2,runs!BI642/runs!V642,1/0)</f>
        <v>#DIV/0!</v>
      </c>
      <c r="K647" s="29" t="e">
        <f>IF($A647=$C$2,runs!BP642,1/0)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IF($A648=$C$2,runs!BH643,1/0)</f>
        <v>#DIV/0!</v>
      </c>
      <c r="E648" s="29" t="e">
        <f>IF($A648=$C$2,runs!BI643,1/0)</f>
        <v>#DIV/0!</v>
      </c>
      <c r="F648" s="29" t="e">
        <f>IF($A648=$C$2,runs!BL643,1/0)</f>
        <v>#DIV/0!</v>
      </c>
      <c r="G648" s="29" t="e">
        <f>IF($A648=$C$2,runs!BM643,1/0)</f>
        <v>#DIV/0!</v>
      </c>
      <c r="H648" s="29" t="e">
        <f>IF($A648=$C$2,runs!BG643/runs!BF643,1/0)</f>
        <v>#DIV/0!</v>
      </c>
      <c r="I648" s="29" t="e">
        <f>IF($A648=$C$2,runs!BH643/runs!V643,1/0)</f>
        <v>#DIV/0!</v>
      </c>
      <c r="J648" s="29" t="e">
        <f>IF($A648=$C$2,runs!BI643/runs!V643,1/0)</f>
        <v>#DIV/0!</v>
      </c>
      <c r="K648" s="29" t="e">
        <f>IF($A648=$C$2,runs!BP643,1/0)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IF($A649=$C$2,runs!BH644,1/0)</f>
        <v>#DIV/0!</v>
      </c>
      <c r="E649" s="29" t="e">
        <f>IF($A649=$C$2,runs!BI644,1/0)</f>
        <v>#DIV/0!</v>
      </c>
      <c r="F649" s="29" t="e">
        <f>IF($A649=$C$2,runs!BL644,1/0)</f>
        <v>#DIV/0!</v>
      </c>
      <c r="G649" s="29" t="e">
        <f>IF($A649=$C$2,runs!BM644,1/0)</f>
        <v>#DIV/0!</v>
      </c>
      <c r="H649" s="29" t="e">
        <f>IF($A649=$C$2,runs!BG644/runs!BF644,1/0)</f>
        <v>#DIV/0!</v>
      </c>
      <c r="I649" s="29" t="e">
        <f>IF($A649=$C$2,runs!BH644/runs!V644,1/0)</f>
        <v>#DIV/0!</v>
      </c>
      <c r="J649" s="29" t="e">
        <f>IF($A649=$C$2,runs!BI644/runs!V644,1/0)</f>
        <v>#DIV/0!</v>
      </c>
      <c r="K649" s="29" t="e">
        <f>IF($A649=$C$2,runs!BP644,1/0)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IF($A650=$C$2,runs!BH645,1/0)</f>
        <v>#DIV/0!</v>
      </c>
      <c r="E650" s="29" t="e">
        <f>IF($A650=$C$2,runs!BI645,1/0)</f>
        <v>#DIV/0!</v>
      </c>
      <c r="F650" s="29" t="e">
        <f>IF($A650=$C$2,runs!BL645,1/0)</f>
        <v>#DIV/0!</v>
      </c>
      <c r="G650" s="29" t="e">
        <f>IF($A650=$C$2,runs!BM645,1/0)</f>
        <v>#DIV/0!</v>
      </c>
      <c r="H650" s="29" t="e">
        <f>IF($A650=$C$2,runs!BG645/runs!BF645,1/0)</f>
        <v>#DIV/0!</v>
      </c>
      <c r="I650" s="29" t="e">
        <f>IF($A650=$C$2,runs!BH645/runs!V645,1/0)</f>
        <v>#DIV/0!</v>
      </c>
      <c r="J650" s="29" t="e">
        <f>IF($A650=$C$2,runs!BI645/runs!V645,1/0)</f>
        <v>#DIV/0!</v>
      </c>
      <c r="K650" s="29" t="e">
        <f>IF($A650=$C$2,runs!BP645,1/0)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IF($A651=$C$2,runs!BH646,1/0)</f>
        <v>#DIV/0!</v>
      </c>
      <c r="E651" s="29" t="e">
        <f>IF($A651=$C$2,runs!BI646,1/0)</f>
        <v>#DIV/0!</v>
      </c>
      <c r="F651" s="29" t="e">
        <f>IF($A651=$C$2,runs!BL646,1/0)</f>
        <v>#DIV/0!</v>
      </c>
      <c r="G651" s="29" t="e">
        <f>IF($A651=$C$2,runs!BM646,1/0)</f>
        <v>#DIV/0!</v>
      </c>
      <c r="H651" s="29" t="e">
        <f>IF($A651=$C$2,runs!BG646/runs!BF646,1/0)</f>
        <v>#DIV/0!</v>
      </c>
      <c r="I651" s="29" t="e">
        <f>IF($A651=$C$2,runs!BH646/runs!V646,1/0)</f>
        <v>#DIV/0!</v>
      </c>
      <c r="J651" s="29" t="e">
        <f>IF($A651=$C$2,runs!BI646/runs!V646,1/0)</f>
        <v>#DIV/0!</v>
      </c>
      <c r="K651" s="29" t="e">
        <f>IF($A651=$C$2,runs!BP646,1/0)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IF($A652=$C$2,runs!BH647,1/0)</f>
        <v>#DIV/0!</v>
      </c>
      <c r="E652" s="29" t="e">
        <f>IF($A652=$C$2,runs!BI647,1/0)</f>
        <v>#DIV/0!</v>
      </c>
      <c r="F652" s="29" t="e">
        <f>IF($A652=$C$2,runs!BL647,1/0)</f>
        <v>#DIV/0!</v>
      </c>
      <c r="G652" s="29" t="e">
        <f>IF($A652=$C$2,runs!BM647,1/0)</f>
        <v>#DIV/0!</v>
      </c>
      <c r="H652" s="29" t="e">
        <f>IF($A652=$C$2,runs!BG647/runs!BF647,1/0)</f>
        <v>#DIV/0!</v>
      </c>
      <c r="I652" s="29" t="e">
        <f>IF($A652=$C$2,runs!BH647/runs!V647,1/0)</f>
        <v>#DIV/0!</v>
      </c>
      <c r="J652" s="29" t="e">
        <f>IF($A652=$C$2,runs!BI647/runs!V647,1/0)</f>
        <v>#DIV/0!</v>
      </c>
      <c r="K652" s="29" t="e">
        <f>IF($A652=$C$2,runs!BP647,1/0)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IF($A653=$C$2,runs!BH648,1/0)</f>
        <v>#DIV/0!</v>
      </c>
      <c r="E653" s="29" t="e">
        <f>IF($A653=$C$2,runs!BI648,1/0)</f>
        <v>#DIV/0!</v>
      </c>
      <c r="F653" s="29" t="e">
        <f>IF($A653=$C$2,runs!BL648,1/0)</f>
        <v>#DIV/0!</v>
      </c>
      <c r="G653" s="29" t="e">
        <f>IF($A653=$C$2,runs!BM648,1/0)</f>
        <v>#DIV/0!</v>
      </c>
      <c r="H653" s="29" t="e">
        <f>IF($A653=$C$2,runs!BG648/runs!BF648,1/0)</f>
        <v>#DIV/0!</v>
      </c>
      <c r="I653" s="29" t="e">
        <f>IF($A653=$C$2,runs!BH648/runs!V648,1/0)</f>
        <v>#DIV/0!</v>
      </c>
      <c r="J653" s="29" t="e">
        <f>IF($A653=$C$2,runs!BI648/runs!V648,1/0)</f>
        <v>#DIV/0!</v>
      </c>
      <c r="K653" s="29" t="e">
        <f>IF($A653=$C$2,runs!BP648,1/0)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IF($A654=$C$2,runs!BH649,1/0)</f>
        <v>#DIV/0!</v>
      </c>
      <c r="E654" s="29" t="e">
        <f>IF($A654=$C$2,runs!BI649,1/0)</f>
        <v>#DIV/0!</v>
      </c>
      <c r="F654" s="29" t="e">
        <f>IF($A654=$C$2,runs!BL649,1/0)</f>
        <v>#DIV/0!</v>
      </c>
      <c r="G654" s="29" t="e">
        <f>IF($A654=$C$2,runs!BM649,1/0)</f>
        <v>#DIV/0!</v>
      </c>
      <c r="H654" s="29" t="e">
        <f>IF($A654=$C$2,runs!BG649/runs!BF649,1/0)</f>
        <v>#DIV/0!</v>
      </c>
      <c r="I654" s="29" t="e">
        <f>IF($A654=$C$2,runs!BH649/runs!V649,1/0)</f>
        <v>#DIV/0!</v>
      </c>
      <c r="J654" s="29" t="e">
        <f>IF($A654=$C$2,runs!BI649/runs!V649,1/0)</f>
        <v>#DIV/0!</v>
      </c>
      <c r="K654" s="29" t="e">
        <f>IF($A654=$C$2,runs!BP649,1/0)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IF($A655=$C$2,runs!BH650,1/0)</f>
        <v>#DIV/0!</v>
      </c>
      <c r="E655" s="29" t="e">
        <f>IF($A655=$C$2,runs!BI650,1/0)</f>
        <v>#DIV/0!</v>
      </c>
      <c r="F655" s="29" t="e">
        <f>IF($A655=$C$2,runs!BL650,1/0)</f>
        <v>#DIV/0!</v>
      </c>
      <c r="G655" s="29" t="e">
        <f>IF($A655=$C$2,runs!BM650,1/0)</f>
        <v>#DIV/0!</v>
      </c>
      <c r="H655" s="29" t="e">
        <f>IF($A655=$C$2,runs!BG650/runs!BF650,1/0)</f>
        <v>#DIV/0!</v>
      </c>
      <c r="I655" s="29" t="e">
        <f>IF($A655=$C$2,runs!BH650/runs!V650,1/0)</f>
        <v>#DIV/0!</v>
      </c>
      <c r="J655" s="29" t="e">
        <f>IF($A655=$C$2,runs!BI650/runs!V650,1/0)</f>
        <v>#DIV/0!</v>
      </c>
      <c r="K655" s="29" t="e">
        <f>IF($A655=$C$2,runs!BP650,1/0)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IF($A656=$C$2,runs!BH651,1/0)</f>
        <v>#DIV/0!</v>
      </c>
      <c r="E656" s="29" t="e">
        <f>IF($A656=$C$2,runs!BI651,1/0)</f>
        <v>#DIV/0!</v>
      </c>
      <c r="F656" s="29" t="e">
        <f>IF($A656=$C$2,runs!BL651,1/0)</f>
        <v>#DIV/0!</v>
      </c>
      <c r="G656" s="29" t="e">
        <f>IF($A656=$C$2,runs!BM651,1/0)</f>
        <v>#DIV/0!</v>
      </c>
      <c r="H656" s="29" t="e">
        <f>IF($A656=$C$2,runs!BG651/runs!BF651,1/0)</f>
        <v>#DIV/0!</v>
      </c>
      <c r="I656" s="29" t="e">
        <f>IF($A656=$C$2,runs!BH651/runs!V651,1/0)</f>
        <v>#DIV/0!</v>
      </c>
      <c r="J656" s="29" t="e">
        <f>IF($A656=$C$2,runs!BI651/runs!V651,1/0)</f>
        <v>#DIV/0!</v>
      </c>
      <c r="K656" s="29" t="e">
        <f>IF($A656=$C$2,runs!BP651,1/0)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IF($A657=$C$2,runs!BH652,1/0)</f>
        <v>#DIV/0!</v>
      </c>
      <c r="E657" s="29" t="e">
        <f>IF($A657=$C$2,runs!BI652,1/0)</f>
        <v>#DIV/0!</v>
      </c>
      <c r="F657" s="29" t="e">
        <f>IF($A657=$C$2,runs!BL652,1/0)</f>
        <v>#DIV/0!</v>
      </c>
      <c r="G657" s="29" t="e">
        <f>IF($A657=$C$2,runs!BM652,1/0)</f>
        <v>#DIV/0!</v>
      </c>
      <c r="H657" s="29" t="e">
        <f>IF($A657=$C$2,runs!BG652/runs!BF652,1/0)</f>
        <v>#DIV/0!</v>
      </c>
      <c r="I657" s="29" t="e">
        <f>IF($A657=$C$2,runs!BH652/runs!V652,1/0)</f>
        <v>#DIV/0!</v>
      </c>
      <c r="J657" s="29" t="e">
        <f>IF($A657=$C$2,runs!BI652/runs!V652,1/0)</f>
        <v>#DIV/0!</v>
      </c>
      <c r="K657" s="29" t="e">
        <f>IF($A657=$C$2,runs!BP652,1/0)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IF($A658=$C$2,runs!BH653,1/0)</f>
        <v>#DIV/0!</v>
      </c>
      <c r="E658" s="29" t="e">
        <f>IF($A658=$C$2,runs!BI653,1/0)</f>
        <v>#DIV/0!</v>
      </c>
      <c r="F658" s="29" t="e">
        <f>IF($A658=$C$2,runs!BL653,1/0)</f>
        <v>#DIV/0!</v>
      </c>
      <c r="G658" s="29" t="e">
        <f>IF($A658=$C$2,runs!BM653,1/0)</f>
        <v>#DIV/0!</v>
      </c>
      <c r="H658" s="29" t="e">
        <f>IF($A658=$C$2,runs!BG653/runs!BF653,1/0)</f>
        <v>#DIV/0!</v>
      </c>
      <c r="I658" s="29" t="e">
        <f>IF($A658=$C$2,runs!BH653/runs!V653,1/0)</f>
        <v>#DIV/0!</v>
      </c>
      <c r="J658" s="29" t="e">
        <f>IF($A658=$C$2,runs!BI653/runs!V653,1/0)</f>
        <v>#DIV/0!</v>
      </c>
      <c r="K658" s="29" t="e">
        <f>IF($A658=$C$2,runs!BP653,1/0)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IF($A659=$C$2,runs!BH654,1/0)</f>
        <v>#DIV/0!</v>
      </c>
      <c r="E659" s="29" t="e">
        <f>IF($A659=$C$2,runs!BI654,1/0)</f>
        <v>#DIV/0!</v>
      </c>
      <c r="F659" s="29" t="e">
        <f>IF($A659=$C$2,runs!BL654,1/0)</f>
        <v>#DIV/0!</v>
      </c>
      <c r="G659" s="29" t="e">
        <f>IF($A659=$C$2,runs!BM654,1/0)</f>
        <v>#DIV/0!</v>
      </c>
      <c r="H659" s="29" t="e">
        <f>IF($A659=$C$2,runs!BG654/runs!BF654,1/0)</f>
        <v>#DIV/0!</v>
      </c>
      <c r="I659" s="29" t="e">
        <f>IF($A659=$C$2,runs!BH654/runs!V654,1/0)</f>
        <v>#DIV/0!</v>
      </c>
      <c r="J659" s="29" t="e">
        <f>IF($A659=$C$2,runs!BI654/runs!V654,1/0)</f>
        <v>#DIV/0!</v>
      </c>
      <c r="K659" s="29" t="e">
        <f>IF($A659=$C$2,runs!BP654,1/0)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IF($A660=$C$2,runs!BH655,1/0)</f>
        <v>#DIV/0!</v>
      </c>
      <c r="E660" s="29" t="e">
        <f>IF($A660=$C$2,runs!BI655,1/0)</f>
        <v>#DIV/0!</v>
      </c>
      <c r="F660" s="29" t="e">
        <f>IF($A660=$C$2,runs!BL655,1/0)</f>
        <v>#DIV/0!</v>
      </c>
      <c r="G660" s="29" t="e">
        <f>IF($A660=$C$2,runs!BM655,1/0)</f>
        <v>#DIV/0!</v>
      </c>
      <c r="H660" s="29" t="e">
        <f>IF($A660=$C$2,runs!BG655/runs!BF655,1/0)</f>
        <v>#DIV/0!</v>
      </c>
      <c r="I660" s="29" t="e">
        <f>IF($A660=$C$2,runs!BH655/runs!V655,1/0)</f>
        <v>#DIV/0!</v>
      </c>
      <c r="J660" s="29" t="e">
        <f>IF($A660=$C$2,runs!BI655/runs!V655,1/0)</f>
        <v>#DIV/0!</v>
      </c>
      <c r="K660" s="29" t="e">
        <f>IF($A660=$C$2,runs!BP655,1/0)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IF($A661=$C$2,runs!BH656,1/0)</f>
        <v>#DIV/0!</v>
      </c>
      <c r="E661" s="29" t="e">
        <f>IF($A661=$C$2,runs!BI656,1/0)</f>
        <v>#DIV/0!</v>
      </c>
      <c r="F661" s="29" t="e">
        <f>IF($A661=$C$2,runs!BL656,1/0)</f>
        <v>#DIV/0!</v>
      </c>
      <c r="G661" s="29" t="e">
        <f>IF($A661=$C$2,runs!BM656,1/0)</f>
        <v>#DIV/0!</v>
      </c>
      <c r="H661" s="29" t="e">
        <f>IF($A661=$C$2,runs!BG656/runs!BF656,1/0)</f>
        <v>#DIV/0!</v>
      </c>
      <c r="I661" s="29" t="e">
        <f>IF($A661=$C$2,runs!BH656/runs!V656,1/0)</f>
        <v>#DIV/0!</v>
      </c>
      <c r="J661" s="29" t="e">
        <f>IF($A661=$C$2,runs!BI656/runs!V656,1/0)</f>
        <v>#DIV/0!</v>
      </c>
      <c r="K661" s="29" t="e">
        <f>IF($A661=$C$2,runs!BP656,1/0)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IF($A662=$C$2,runs!BH657,1/0)</f>
        <v>#DIV/0!</v>
      </c>
      <c r="E662" s="29" t="e">
        <f>IF($A662=$C$2,runs!BI657,1/0)</f>
        <v>#DIV/0!</v>
      </c>
      <c r="F662" s="29" t="e">
        <f>IF($A662=$C$2,runs!BL657,1/0)</f>
        <v>#DIV/0!</v>
      </c>
      <c r="G662" s="29" t="e">
        <f>IF($A662=$C$2,runs!BM657,1/0)</f>
        <v>#DIV/0!</v>
      </c>
      <c r="H662" s="29" t="e">
        <f>IF($A662=$C$2,runs!BG657/runs!BF657,1/0)</f>
        <v>#DIV/0!</v>
      </c>
      <c r="I662" s="29" t="e">
        <f>IF($A662=$C$2,runs!BH657/runs!V657,1/0)</f>
        <v>#DIV/0!</v>
      </c>
      <c r="J662" s="29" t="e">
        <f>IF($A662=$C$2,runs!BI657/runs!V657,1/0)</f>
        <v>#DIV/0!</v>
      </c>
      <c r="K662" s="29" t="e">
        <f>IF($A662=$C$2,runs!BP657,1/0)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IF($A663=$C$2,runs!BH658,1/0)</f>
        <v>#DIV/0!</v>
      </c>
      <c r="E663" s="29" t="e">
        <f>IF($A663=$C$2,runs!BI658,1/0)</f>
        <v>#DIV/0!</v>
      </c>
      <c r="F663" s="29" t="e">
        <f>IF($A663=$C$2,runs!BL658,1/0)</f>
        <v>#DIV/0!</v>
      </c>
      <c r="G663" s="29" t="e">
        <f>IF($A663=$C$2,runs!BM658,1/0)</f>
        <v>#DIV/0!</v>
      </c>
      <c r="H663" s="29" t="e">
        <f>IF($A663=$C$2,runs!BG658/runs!BF658,1/0)</f>
        <v>#DIV/0!</v>
      </c>
      <c r="I663" s="29" t="e">
        <f>IF($A663=$C$2,runs!BH658/runs!V658,1/0)</f>
        <v>#DIV/0!</v>
      </c>
      <c r="J663" s="29" t="e">
        <f>IF($A663=$C$2,runs!BI658/runs!V658,1/0)</f>
        <v>#DIV/0!</v>
      </c>
      <c r="K663" s="29" t="e">
        <f>IF($A663=$C$2,runs!BP658,1/0)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IF($A664=$C$2,runs!BH659,1/0)</f>
        <v>#DIV/0!</v>
      </c>
      <c r="E664" s="29" t="e">
        <f>IF($A664=$C$2,runs!BI659,1/0)</f>
        <v>#DIV/0!</v>
      </c>
      <c r="F664" s="29" t="e">
        <f>IF($A664=$C$2,runs!BL659,1/0)</f>
        <v>#DIV/0!</v>
      </c>
      <c r="G664" s="29" t="e">
        <f>IF($A664=$C$2,runs!BM659,1/0)</f>
        <v>#DIV/0!</v>
      </c>
      <c r="H664" s="29" t="e">
        <f>IF($A664=$C$2,runs!BG659/runs!BF659,1/0)</f>
        <v>#DIV/0!</v>
      </c>
      <c r="I664" s="29" t="e">
        <f>IF($A664=$C$2,runs!BH659/runs!V659,1/0)</f>
        <v>#DIV/0!</v>
      </c>
      <c r="J664" s="29" t="e">
        <f>IF($A664=$C$2,runs!BI659/runs!V659,1/0)</f>
        <v>#DIV/0!</v>
      </c>
      <c r="K664" s="29" t="e">
        <f>IF($A664=$C$2,runs!BP659,1/0)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IF($A665=$C$2,runs!BH660,1/0)</f>
        <v>#DIV/0!</v>
      </c>
      <c r="E665" s="29" t="e">
        <f>IF($A665=$C$2,runs!BI660,1/0)</f>
        <v>#DIV/0!</v>
      </c>
      <c r="F665" s="29" t="e">
        <f>IF($A665=$C$2,runs!BL660,1/0)</f>
        <v>#DIV/0!</v>
      </c>
      <c r="G665" s="29" t="e">
        <f>IF($A665=$C$2,runs!BM660,1/0)</f>
        <v>#DIV/0!</v>
      </c>
      <c r="H665" s="29" t="e">
        <f>IF($A665=$C$2,runs!BG660/runs!BF660,1/0)</f>
        <v>#DIV/0!</v>
      </c>
      <c r="I665" s="29" t="e">
        <f>IF($A665=$C$2,runs!BH660/runs!V660,1/0)</f>
        <v>#DIV/0!</v>
      </c>
      <c r="J665" s="29" t="e">
        <f>IF($A665=$C$2,runs!BI660/runs!V660,1/0)</f>
        <v>#DIV/0!</v>
      </c>
      <c r="K665" s="29" t="e">
        <f>IF($A665=$C$2,runs!BP660,1/0)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IF($A666=$C$2,runs!BH661,1/0)</f>
        <v>#DIV/0!</v>
      </c>
      <c r="E666" s="29" t="e">
        <f>IF($A666=$C$2,runs!BI661,1/0)</f>
        <v>#DIV/0!</v>
      </c>
      <c r="F666" s="29" t="e">
        <f>IF($A666=$C$2,runs!BL661,1/0)</f>
        <v>#DIV/0!</v>
      </c>
      <c r="G666" s="29" t="e">
        <f>IF($A666=$C$2,runs!BM661,1/0)</f>
        <v>#DIV/0!</v>
      </c>
      <c r="H666" s="29" t="e">
        <f>IF($A666=$C$2,runs!BG661/runs!BF661,1/0)</f>
        <v>#DIV/0!</v>
      </c>
      <c r="I666" s="29" t="e">
        <f>IF($A666=$C$2,runs!BH661/runs!V661,1/0)</f>
        <v>#DIV/0!</v>
      </c>
      <c r="J666" s="29" t="e">
        <f>IF($A666=$C$2,runs!BI661/runs!V661,1/0)</f>
        <v>#DIV/0!</v>
      </c>
      <c r="K666" s="29" t="e">
        <f>IF($A666=$C$2,runs!BP661,1/0)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IF($A667=$C$2,runs!BH662,1/0)</f>
        <v>#DIV/0!</v>
      </c>
      <c r="E667" s="29" t="e">
        <f>IF($A667=$C$2,runs!BI662,1/0)</f>
        <v>#DIV/0!</v>
      </c>
      <c r="F667" s="29" t="e">
        <f>IF($A667=$C$2,runs!BL662,1/0)</f>
        <v>#DIV/0!</v>
      </c>
      <c r="G667" s="29" t="e">
        <f>IF($A667=$C$2,runs!BM662,1/0)</f>
        <v>#DIV/0!</v>
      </c>
      <c r="H667" s="29" t="e">
        <f>IF($A667=$C$2,runs!BG662/runs!BF662,1/0)</f>
        <v>#DIV/0!</v>
      </c>
      <c r="I667" s="29" t="e">
        <f>IF($A667=$C$2,runs!BH662/runs!V662,1/0)</f>
        <v>#DIV/0!</v>
      </c>
      <c r="J667" s="29" t="e">
        <f>IF($A667=$C$2,runs!BI662/runs!V662,1/0)</f>
        <v>#DIV/0!</v>
      </c>
      <c r="K667" s="29" t="e">
        <f>IF($A667=$C$2,runs!BP662,1/0)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IF($A668=$C$2,runs!BH663,1/0)</f>
        <v>#DIV/0!</v>
      </c>
      <c r="E668" s="29" t="e">
        <f>IF($A668=$C$2,runs!BI663,1/0)</f>
        <v>#DIV/0!</v>
      </c>
      <c r="F668" s="29" t="e">
        <f>IF($A668=$C$2,runs!BL663,1/0)</f>
        <v>#DIV/0!</v>
      </c>
      <c r="G668" s="29" t="e">
        <f>IF($A668=$C$2,runs!BM663,1/0)</f>
        <v>#DIV/0!</v>
      </c>
      <c r="H668" s="29" t="e">
        <f>IF($A668=$C$2,runs!BG663/runs!BF663,1/0)</f>
        <v>#DIV/0!</v>
      </c>
      <c r="I668" s="29" t="e">
        <f>IF($A668=$C$2,runs!BH663/runs!V663,1/0)</f>
        <v>#DIV/0!</v>
      </c>
      <c r="J668" s="29" t="e">
        <f>IF($A668=$C$2,runs!BI663/runs!V663,1/0)</f>
        <v>#DIV/0!</v>
      </c>
      <c r="K668" s="29" t="e">
        <f>IF($A668=$C$2,runs!BP663,1/0)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IF($A669=$C$2,runs!BH664,1/0)</f>
        <v>#DIV/0!</v>
      </c>
      <c r="E669" s="29" t="e">
        <f>IF($A669=$C$2,runs!BI664,1/0)</f>
        <v>#DIV/0!</v>
      </c>
      <c r="F669" s="29" t="e">
        <f>IF($A669=$C$2,runs!BL664,1/0)</f>
        <v>#DIV/0!</v>
      </c>
      <c r="G669" s="29" t="e">
        <f>IF($A669=$C$2,runs!BM664,1/0)</f>
        <v>#DIV/0!</v>
      </c>
      <c r="H669" s="29" t="e">
        <f>IF($A669=$C$2,runs!BG664/runs!BF664,1/0)</f>
        <v>#DIV/0!</v>
      </c>
      <c r="I669" s="29" t="e">
        <f>IF($A669=$C$2,runs!BH664/runs!V664,1/0)</f>
        <v>#DIV/0!</v>
      </c>
      <c r="J669" s="29" t="e">
        <f>IF($A669=$C$2,runs!BI664/runs!V664,1/0)</f>
        <v>#DIV/0!</v>
      </c>
      <c r="K669" s="29" t="e">
        <f>IF($A669=$C$2,runs!BP664,1/0)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IF($A670=$C$2,runs!BH665,1/0)</f>
        <v>#DIV/0!</v>
      </c>
      <c r="E670" s="29" t="e">
        <f>IF($A670=$C$2,runs!BI665,1/0)</f>
        <v>#DIV/0!</v>
      </c>
      <c r="F670" s="29" t="e">
        <f>IF($A670=$C$2,runs!BL665,1/0)</f>
        <v>#DIV/0!</v>
      </c>
      <c r="G670" s="29" t="e">
        <f>IF($A670=$C$2,runs!BM665,1/0)</f>
        <v>#DIV/0!</v>
      </c>
      <c r="H670" s="29" t="e">
        <f>IF($A670=$C$2,runs!BG665/runs!BF665,1/0)</f>
        <v>#DIV/0!</v>
      </c>
      <c r="I670" s="29" t="e">
        <f>IF($A670=$C$2,runs!BH665/runs!V665,1/0)</f>
        <v>#DIV/0!</v>
      </c>
      <c r="J670" s="29" t="e">
        <f>IF($A670=$C$2,runs!BI665/runs!V665,1/0)</f>
        <v>#DIV/0!</v>
      </c>
      <c r="K670" s="29" t="e">
        <f>IF($A670=$C$2,runs!BP665,1/0)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IF($A671=$C$2,runs!BH666,1/0)</f>
        <v>#DIV/0!</v>
      </c>
      <c r="E671" s="29" t="e">
        <f>IF($A671=$C$2,runs!BI666,1/0)</f>
        <v>#DIV/0!</v>
      </c>
      <c r="F671" s="29" t="e">
        <f>IF($A671=$C$2,runs!BL666,1/0)</f>
        <v>#DIV/0!</v>
      </c>
      <c r="G671" s="29" t="e">
        <f>IF($A671=$C$2,runs!BM666,1/0)</f>
        <v>#DIV/0!</v>
      </c>
      <c r="H671" s="29" t="e">
        <f>IF($A671=$C$2,runs!BG666/runs!BF666,1/0)</f>
        <v>#DIV/0!</v>
      </c>
      <c r="I671" s="29" t="e">
        <f>IF($A671=$C$2,runs!BH666/runs!V666,1/0)</f>
        <v>#DIV/0!</v>
      </c>
      <c r="J671" s="29" t="e">
        <f>IF($A671=$C$2,runs!BI666/runs!V666,1/0)</f>
        <v>#DIV/0!</v>
      </c>
      <c r="K671" s="29" t="e">
        <f>IF($A671=$C$2,runs!BP666,1/0)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IF($A672=$C$2,runs!BH667,1/0)</f>
        <v>#DIV/0!</v>
      </c>
      <c r="E672" s="29" t="e">
        <f>IF($A672=$C$2,runs!BI667,1/0)</f>
        <v>#DIV/0!</v>
      </c>
      <c r="F672" s="29" t="e">
        <f>IF($A672=$C$2,runs!BL667,1/0)</f>
        <v>#DIV/0!</v>
      </c>
      <c r="G672" s="29" t="e">
        <f>IF($A672=$C$2,runs!BM667,1/0)</f>
        <v>#DIV/0!</v>
      </c>
      <c r="H672" s="29" t="e">
        <f>IF($A672=$C$2,runs!BG667/runs!BF667,1/0)</f>
        <v>#DIV/0!</v>
      </c>
      <c r="I672" s="29" t="e">
        <f>IF($A672=$C$2,runs!BH667/runs!V667,1/0)</f>
        <v>#DIV/0!</v>
      </c>
      <c r="J672" s="29" t="e">
        <f>IF($A672=$C$2,runs!BI667/runs!V667,1/0)</f>
        <v>#DIV/0!</v>
      </c>
      <c r="K672" s="29" t="e">
        <f>IF($A672=$C$2,runs!BP667,1/0)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IF($A673=$C$2,runs!BH668,1/0)</f>
        <v>#DIV/0!</v>
      </c>
      <c r="E673" s="29" t="e">
        <f>IF($A673=$C$2,runs!BI668,1/0)</f>
        <v>#DIV/0!</v>
      </c>
      <c r="F673" s="29" t="e">
        <f>IF($A673=$C$2,runs!BL668,1/0)</f>
        <v>#DIV/0!</v>
      </c>
      <c r="G673" s="29" t="e">
        <f>IF($A673=$C$2,runs!BM668,1/0)</f>
        <v>#DIV/0!</v>
      </c>
      <c r="H673" s="29" t="e">
        <f>IF($A673=$C$2,runs!BG668/runs!BF668,1/0)</f>
        <v>#DIV/0!</v>
      </c>
      <c r="I673" s="29" t="e">
        <f>IF($A673=$C$2,runs!BH668/runs!V668,1/0)</f>
        <v>#DIV/0!</v>
      </c>
      <c r="J673" s="29" t="e">
        <f>IF($A673=$C$2,runs!BI668/runs!V668,1/0)</f>
        <v>#DIV/0!</v>
      </c>
      <c r="K673" s="29" t="e">
        <f>IF($A673=$C$2,runs!BP668,1/0)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IF($A674=$C$2,runs!BH669,1/0)</f>
        <v>#DIV/0!</v>
      </c>
      <c r="E674" s="29" t="e">
        <f>IF($A674=$C$2,runs!BI669,1/0)</f>
        <v>#DIV/0!</v>
      </c>
      <c r="F674" s="29" t="e">
        <f>IF($A674=$C$2,runs!BL669,1/0)</f>
        <v>#DIV/0!</v>
      </c>
      <c r="G674" s="29" t="e">
        <f>IF($A674=$C$2,runs!BM669,1/0)</f>
        <v>#DIV/0!</v>
      </c>
      <c r="H674" s="29" t="e">
        <f>IF($A674=$C$2,runs!BG669/runs!BF669,1/0)</f>
        <v>#DIV/0!</v>
      </c>
      <c r="I674" s="29" t="e">
        <f>IF($A674=$C$2,runs!BH669/runs!V669,1/0)</f>
        <v>#DIV/0!</v>
      </c>
      <c r="J674" s="29" t="e">
        <f>IF($A674=$C$2,runs!BI669/runs!V669,1/0)</f>
        <v>#DIV/0!</v>
      </c>
      <c r="K674" s="29" t="e">
        <f>IF($A674=$C$2,runs!BP669,1/0)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IF($A675=$C$2,runs!BH670,1/0)</f>
        <v>#DIV/0!</v>
      </c>
      <c r="E675" s="29" t="e">
        <f>IF($A675=$C$2,runs!BI670,1/0)</f>
        <v>#DIV/0!</v>
      </c>
      <c r="F675" s="29" t="e">
        <f>IF($A675=$C$2,runs!BL670,1/0)</f>
        <v>#DIV/0!</v>
      </c>
      <c r="G675" s="29" t="e">
        <f>IF($A675=$C$2,runs!BM670,1/0)</f>
        <v>#DIV/0!</v>
      </c>
      <c r="H675" s="29" t="e">
        <f>IF($A675=$C$2,runs!BG670/runs!BF670,1/0)</f>
        <v>#DIV/0!</v>
      </c>
      <c r="I675" s="29" t="e">
        <f>IF($A675=$C$2,runs!BH670/runs!V670,1/0)</f>
        <v>#DIV/0!</v>
      </c>
      <c r="J675" s="29" t="e">
        <f>IF($A675=$C$2,runs!BI670/runs!V670,1/0)</f>
        <v>#DIV/0!</v>
      </c>
      <c r="K675" s="29" t="e">
        <f>IF($A675=$C$2,runs!BP670,1/0)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IF($A676=$C$2,runs!BH671,1/0)</f>
        <v>#DIV/0!</v>
      </c>
      <c r="E676" s="29" t="e">
        <f>IF($A676=$C$2,runs!BI671,1/0)</f>
        <v>#DIV/0!</v>
      </c>
      <c r="F676" s="29" t="e">
        <f>IF($A676=$C$2,runs!BL671,1/0)</f>
        <v>#DIV/0!</v>
      </c>
      <c r="G676" s="29" t="e">
        <f>IF($A676=$C$2,runs!BM671,1/0)</f>
        <v>#DIV/0!</v>
      </c>
      <c r="H676" s="29" t="e">
        <f>IF($A676=$C$2,runs!BG671/runs!BF671,1/0)</f>
        <v>#DIV/0!</v>
      </c>
      <c r="I676" s="29" t="e">
        <f>IF($A676=$C$2,runs!BH671/runs!V671,1/0)</f>
        <v>#DIV/0!</v>
      </c>
      <c r="J676" s="29" t="e">
        <f>IF($A676=$C$2,runs!BI671/runs!V671,1/0)</f>
        <v>#DIV/0!</v>
      </c>
      <c r="K676" s="29" t="e">
        <f>IF($A676=$C$2,runs!BP671,1/0)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IF($A677=$C$2,runs!BH672,1/0)</f>
        <v>#DIV/0!</v>
      </c>
      <c r="E677" s="29" t="e">
        <f>IF($A677=$C$2,runs!BI672,1/0)</f>
        <v>#DIV/0!</v>
      </c>
      <c r="F677" s="29" t="e">
        <f>IF($A677=$C$2,runs!BL672,1/0)</f>
        <v>#DIV/0!</v>
      </c>
      <c r="G677" s="29" t="e">
        <f>IF($A677=$C$2,runs!BM672,1/0)</f>
        <v>#DIV/0!</v>
      </c>
      <c r="H677" s="29" t="e">
        <f>IF($A677=$C$2,runs!BG672/runs!BF672,1/0)</f>
        <v>#DIV/0!</v>
      </c>
      <c r="I677" s="29" t="e">
        <f>IF($A677=$C$2,runs!BH672/runs!V672,1/0)</f>
        <v>#DIV/0!</v>
      </c>
      <c r="J677" s="29" t="e">
        <f>IF($A677=$C$2,runs!BI672/runs!V672,1/0)</f>
        <v>#DIV/0!</v>
      </c>
      <c r="K677" s="29" t="e">
        <f>IF($A677=$C$2,runs!BP672,1/0)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IF($A678=$C$2,runs!BH673,1/0)</f>
        <v>#DIV/0!</v>
      </c>
      <c r="E678" s="29" t="e">
        <f>IF($A678=$C$2,runs!BI673,1/0)</f>
        <v>#DIV/0!</v>
      </c>
      <c r="F678" s="29" t="e">
        <f>IF($A678=$C$2,runs!BL673,1/0)</f>
        <v>#DIV/0!</v>
      </c>
      <c r="G678" s="29" t="e">
        <f>IF($A678=$C$2,runs!BM673,1/0)</f>
        <v>#DIV/0!</v>
      </c>
      <c r="H678" s="29" t="e">
        <f>IF($A678=$C$2,runs!BG673/runs!BF673,1/0)</f>
        <v>#DIV/0!</v>
      </c>
      <c r="I678" s="29" t="e">
        <f>IF($A678=$C$2,runs!BH673/runs!V673,1/0)</f>
        <v>#DIV/0!</v>
      </c>
      <c r="J678" s="29" t="e">
        <f>IF($A678=$C$2,runs!BI673/runs!V673,1/0)</f>
        <v>#DIV/0!</v>
      </c>
      <c r="K678" s="29" t="e">
        <f>IF($A678=$C$2,runs!BP673,1/0)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IF($A679=$C$2,runs!BH674,1/0)</f>
        <v>#DIV/0!</v>
      </c>
      <c r="E679" s="29" t="e">
        <f>IF($A679=$C$2,runs!BI674,1/0)</f>
        <v>#DIV/0!</v>
      </c>
      <c r="F679" s="29" t="e">
        <f>IF($A679=$C$2,runs!BL674,1/0)</f>
        <v>#DIV/0!</v>
      </c>
      <c r="G679" s="29" t="e">
        <f>IF($A679=$C$2,runs!BM674,1/0)</f>
        <v>#DIV/0!</v>
      </c>
      <c r="H679" s="29" t="e">
        <f>IF($A679=$C$2,runs!BG674/runs!BF674,1/0)</f>
        <v>#DIV/0!</v>
      </c>
      <c r="I679" s="29" t="e">
        <f>IF($A679=$C$2,runs!BH674/runs!V674,1/0)</f>
        <v>#DIV/0!</v>
      </c>
      <c r="J679" s="29" t="e">
        <f>IF($A679=$C$2,runs!BI674/runs!V674,1/0)</f>
        <v>#DIV/0!</v>
      </c>
      <c r="K679" s="29" t="e">
        <f>IF($A679=$C$2,runs!BP674,1/0)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IF($A680=$C$2,runs!BH675,1/0)</f>
        <v>#DIV/0!</v>
      </c>
      <c r="E680" s="29" t="e">
        <f>IF($A680=$C$2,runs!BI675,1/0)</f>
        <v>#DIV/0!</v>
      </c>
      <c r="F680" s="29" t="e">
        <f>IF($A680=$C$2,runs!BL675,1/0)</f>
        <v>#DIV/0!</v>
      </c>
      <c r="G680" s="29" t="e">
        <f>IF($A680=$C$2,runs!BM675,1/0)</f>
        <v>#DIV/0!</v>
      </c>
      <c r="H680" s="29" t="e">
        <f>IF($A680=$C$2,runs!BG675/runs!BF675,1/0)</f>
        <v>#DIV/0!</v>
      </c>
      <c r="I680" s="29" t="e">
        <f>IF($A680=$C$2,runs!BH675/runs!V675,1/0)</f>
        <v>#DIV/0!</v>
      </c>
      <c r="J680" s="29" t="e">
        <f>IF($A680=$C$2,runs!BI675/runs!V675,1/0)</f>
        <v>#DIV/0!</v>
      </c>
      <c r="K680" s="29" t="e">
        <f>IF($A680=$C$2,runs!BP675,1/0)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IF($A681=$C$2,runs!BH676,1/0)</f>
        <v>#DIV/0!</v>
      </c>
      <c r="E681" s="29" t="e">
        <f>IF($A681=$C$2,runs!BI676,1/0)</f>
        <v>#DIV/0!</v>
      </c>
      <c r="F681" s="29" t="e">
        <f>IF($A681=$C$2,runs!BL676,1/0)</f>
        <v>#DIV/0!</v>
      </c>
      <c r="G681" s="29" t="e">
        <f>IF($A681=$C$2,runs!BM676,1/0)</f>
        <v>#DIV/0!</v>
      </c>
      <c r="H681" s="29" t="e">
        <f>IF($A681=$C$2,runs!BG676/runs!BF676,1/0)</f>
        <v>#DIV/0!</v>
      </c>
      <c r="I681" s="29" t="e">
        <f>IF($A681=$C$2,runs!BH676/runs!V676,1/0)</f>
        <v>#DIV/0!</v>
      </c>
      <c r="J681" s="29" t="e">
        <f>IF($A681=$C$2,runs!BI676/runs!V676,1/0)</f>
        <v>#DIV/0!</v>
      </c>
      <c r="K681" s="29" t="e">
        <f>IF($A681=$C$2,runs!BP676,1/0)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IF($A682=$C$2,runs!BH677,1/0)</f>
        <v>#DIV/0!</v>
      </c>
      <c r="E682" s="29" t="e">
        <f>IF($A682=$C$2,runs!BI677,1/0)</f>
        <v>#DIV/0!</v>
      </c>
      <c r="F682" s="29" t="e">
        <f>IF($A682=$C$2,runs!BL677,1/0)</f>
        <v>#DIV/0!</v>
      </c>
      <c r="G682" s="29" t="e">
        <f>IF($A682=$C$2,runs!BM677,1/0)</f>
        <v>#DIV/0!</v>
      </c>
      <c r="H682" s="29" t="e">
        <f>IF($A682=$C$2,runs!BG677/runs!BF677,1/0)</f>
        <v>#DIV/0!</v>
      </c>
      <c r="I682" s="29" t="e">
        <f>IF($A682=$C$2,runs!BH677/runs!V677,1/0)</f>
        <v>#DIV/0!</v>
      </c>
      <c r="J682" s="29" t="e">
        <f>IF($A682=$C$2,runs!BI677/runs!V677,1/0)</f>
        <v>#DIV/0!</v>
      </c>
      <c r="K682" s="29" t="e">
        <f>IF($A682=$C$2,runs!BP677,1/0)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IF($A683=$C$2,runs!BH678,1/0)</f>
        <v>#DIV/0!</v>
      </c>
      <c r="E683" s="29" t="e">
        <f>IF($A683=$C$2,runs!BI678,1/0)</f>
        <v>#DIV/0!</v>
      </c>
      <c r="F683" s="29" t="e">
        <f>IF($A683=$C$2,runs!BL678,1/0)</f>
        <v>#DIV/0!</v>
      </c>
      <c r="G683" s="29" t="e">
        <f>IF($A683=$C$2,runs!BM678,1/0)</f>
        <v>#DIV/0!</v>
      </c>
      <c r="H683" s="29" t="e">
        <f>IF($A683=$C$2,runs!BG678/runs!BF678,1/0)</f>
        <v>#DIV/0!</v>
      </c>
      <c r="I683" s="29" t="e">
        <f>IF($A683=$C$2,runs!BH678/runs!V678,1/0)</f>
        <v>#DIV/0!</v>
      </c>
      <c r="J683" s="29" t="e">
        <f>IF($A683=$C$2,runs!BI678/runs!V678,1/0)</f>
        <v>#DIV/0!</v>
      </c>
      <c r="K683" s="29" t="e">
        <f>IF($A683=$C$2,runs!BP678,1/0)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IF($A684=$C$2,runs!BH679,1/0)</f>
        <v>#DIV/0!</v>
      </c>
      <c r="E684" s="29" t="e">
        <f>IF($A684=$C$2,runs!BI679,1/0)</f>
        <v>#DIV/0!</v>
      </c>
      <c r="F684" s="29" t="e">
        <f>IF($A684=$C$2,runs!BL679,1/0)</f>
        <v>#DIV/0!</v>
      </c>
      <c r="G684" s="29" t="e">
        <f>IF($A684=$C$2,runs!BM679,1/0)</f>
        <v>#DIV/0!</v>
      </c>
      <c r="H684" s="29" t="e">
        <f>IF($A684=$C$2,runs!BG679/runs!BF679,1/0)</f>
        <v>#DIV/0!</v>
      </c>
      <c r="I684" s="29" t="e">
        <f>IF($A684=$C$2,runs!BH679/runs!V679,1/0)</f>
        <v>#DIV/0!</v>
      </c>
      <c r="J684" s="29" t="e">
        <f>IF($A684=$C$2,runs!BI679/runs!V679,1/0)</f>
        <v>#DIV/0!</v>
      </c>
      <c r="K684" s="29" t="e">
        <f>IF($A684=$C$2,runs!BP679,1/0)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IF($A685=$C$2,runs!BH680,1/0)</f>
        <v>#DIV/0!</v>
      </c>
      <c r="E685" s="29" t="e">
        <f>IF($A685=$C$2,runs!BI680,1/0)</f>
        <v>#DIV/0!</v>
      </c>
      <c r="F685" s="29" t="e">
        <f>IF($A685=$C$2,runs!BL680,1/0)</f>
        <v>#DIV/0!</v>
      </c>
      <c r="G685" s="29" t="e">
        <f>IF($A685=$C$2,runs!BM680,1/0)</f>
        <v>#DIV/0!</v>
      </c>
      <c r="H685" s="29" t="e">
        <f>IF($A685=$C$2,runs!BG680/runs!BF680,1/0)</f>
        <v>#DIV/0!</v>
      </c>
      <c r="I685" s="29" t="e">
        <f>IF($A685=$C$2,runs!BH680/runs!V680,1/0)</f>
        <v>#DIV/0!</v>
      </c>
      <c r="J685" s="29" t="e">
        <f>IF($A685=$C$2,runs!BI680/runs!V680,1/0)</f>
        <v>#DIV/0!</v>
      </c>
      <c r="K685" s="29" t="e">
        <f>IF($A685=$C$2,runs!BP680,1/0)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IF($A686=$C$2,runs!BH681,1/0)</f>
        <v>#DIV/0!</v>
      </c>
      <c r="E686" s="29" t="e">
        <f>IF($A686=$C$2,runs!BI681,1/0)</f>
        <v>#DIV/0!</v>
      </c>
      <c r="F686" s="29" t="e">
        <f>IF($A686=$C$2,runs!BL681,1/0)</f>
        <v>#DIV/0!</v>
      </c>
      <c r="G686" s="29" t="e">
        <f>IF($A686=$C$2,runs!BM681,1/0)</f>
        <v>#DIV/0!</v>
      </c>
      <c r="H686" s="29" t="e">
        <f>IF($A686=$C$2,runs!BG681/runs!BF681,1/0)</f>
        <v>#DIV/0!</v>
      </c>
      <c r="I686" s="29" t="e">
        <f>IF($A686=$C$2,runs!BH681/runs!V681,1/0)</f>
        <v>#DIV/0!</v>
      </c>
      <c r="J686" s="29" t="e">
        <f>IF($A686=$C$2,runs!BI681/runs!V681,1/0)</f>
        <v>#DIV/0!</v>
      </c>
      <c r="K686" s="29" t="e">
        <f>IF($A686=$C$2,runs!BP681,1/0)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IF($A687=$C$2,runs!BH682,1/0)</f>
        <v>#DIV/0!</v>
      </c>
      <c r="E687" s="29" t="e">
        <f>IF($A687=$C$2,runs!BI682,1/0)</f>
        <v>#DIV/0!</v>
      </c>
      <c r="F687" s="29" t="e">
        <f>IF($A687=$C$2,runs!BL682,1/0)</f>
        <v>#DIV/0!</v>
      </c>
      <c r="G687" s="29" t="e">
        <f>IF($A687=$C$2,runs!BM682,1/0)</f>
        <v>#DIV/0!</v>
      </c>
      <c r="H687" s="29" t="e">
        <f>IF($A687=$C$2,runs!BG682/runs!BF682,1/0)</f>
        <v>#DIV/0!</v>
      </c>
      <c r="I687" s="29" t="e">
        <f>IF($A687=$C$2,runs!BH682/runs!V682,1/0)</f>
        <v>#DIV/0!</v>
      </c>
      <c r="J687" s="29" t="e">
        <f>IF($A687=$C$2,runs!BI682/runs!V682,1/0)</f>
        <v>#DIV/0!</v>
      </c>
      <c r="K687" s="29" t="e">
        <f>IF($A687=$C$2,runs!BP682,1/0)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IF($A688=$C$2,runs!BH683,1/0)</f>
        <v>#DIV/0!</v>
      </c>
      <c r="E688" s="29" t="e">
        <f>IF($A688=$C$2,runs!BI683,1/0)</f>
        <v>#DIV/0!</v>
      </c>
      <c r="F688" s="29" t="e">
        <f>IF($A688=$C$2,runs!BL683,1/0)</f>
        <v>#DIV/0!</v>
      </c>
      <c r="G688" s="29" t="e">
        <f>IF($A688=$C$2,runs!BM683,1/0)</f>
        <v>#DIV/0!</v>
      </c>
      <c r="H688" s="29" t="e">
        <f>IF($A688=$C$2,runs!BG683/runs!BF683,1/0)</f>
        <v>#DIV/0!</v>
      </c>
      <c r="I688" s="29" t="e">
        <f>IF($A688=$C$2,runs!BH683/runs!V683,1/0)</f>
        <v>#DIV/0!</v>
      </c>
      <c r="J688" s="29" t="e">
        <f>IF($A688=$C$2,runs!BI683/runs!V683,1/0)</f>
        <v>#DIV/0!</v>
      </c>
      <c r="K688" s="29" t="e">
        <f>IF($A688=$C$2,runs!BP683,1/0)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IF($A689=$C$2,runs!BH684,1/0)</f>
        <v>#DIV/0!</v>
      </c>
      <c r="E689" s="29" t="e">
        <f>IF($A689=$C$2,runs!BI684,1/0)</f>
        <v>#DIV/0!</v>
      </c>
      <c r="F689" s="29" t="e">
        <f>IF($A689=$C$2,runs!BL684,1/0)</f>
        <v>#DIV/0!</v>
      </c>
      <c r="G689" s="29" t="e">
        <f>IF($A689=$C$2,runs!BM684,1/0)</f>
        <v>#DIV/0!</v>
      </c>
      <c r="H689" s="29" t="e">
        <f>IF($A689=$C$2,runs!BG684/runs!BF684,1/0)</f>
        <v>#DIV/0!</v>
      </c>
      <c r="I689" s="29" t="e">
        <f>IF($A689=$C$2,runs!BH684/runs!V684,1/0)</f>
        <v>#DIV/0!</v>
      </c>
      <c r="J689" s="29" t="e">
        <f>IF($A689=$C$2,runs!BI684/runs!V684,1/0)</f>
        <v>#DIV/0!</v>
      </c>
      <c r="K689" s="29" t="e">
        <f>IF($A689=$C$2,runs!BP684,1/0)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IF($A690=$C$2,runs!BH685,1/0)</f>
        <v>#DIV/0!</v>
      </c>
      <c r="E690" s="29" t="e">
        <f>IF($A690=$C$2,runs!BI685,1/0)</f>
        <v>#DIV/0!</v>
      </c>
      <c r="F690" s="29" t="e">
        <f>IF($A690=$C$2,runs!BL685,1/0)</f>
        <v>#DIV/0!</v>
      </c>
      <c r="G690" s="29" t="e">
        <f>IF($A690=$C$2,runs!BM685,1/0)</f>
        <v>#DIV/0!</v>
      </c>
      <c r="H690" s="29" t="e">
        <f>IF($A690=$C$2,runs!BG685/runs!BF685,1/0)</f>
        <v>#DIV/0!</v>
      </c>
      <c r="I690" s="29" t="e">
        <f>IF($A690=$C$2,runs!BH685/runs!V685,1/0)</f>
        <v>#DIV/0!</v>
      </c>
      <c r="J690" s="29" t="e">
        <f>IF($A690=$C$2,runs!BI685/runs!V685,1/0)</f>
        <v>#DIV/0!</v>
      </c>
      <c r="K690" s="29" t="e">
        <f>IF($A690=$C$2,runs!BP685,1/0)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IF($A691=$C$2,runs!BH686,1/0)</f>
        <v>#DIV/0!</v>
      </c>
      <c r="E691" s="29" t="e">
        <f>IF($A691=$C$2,runs!BI686,1/0)</f>
        <v>#DIV/0!</v>
      </c>
      <c r="F691" s="29" t="e">
        <f>IF($A691=$C$2,runs!BL686,1/0)</f>
        <v>#DIV/0!</v>
      </c>
      <c r="G691" s="29" t="e">
        <f>IF($A691=$C$2,runs!BM686,1/0)</f>
        <v>#DIV/0!</v>
      </c>
      <c r="H691" s="29" t="e">
        <f>IF($A691=$C$2,runs!BG686/runs!BF686,1/0)</f>
        <v>#DIV/0!</v>
      </c>
      <c r="I691" s="29" t="e">
        <f>IF($A691=$C$2,runs!BH686/runs!V686,1/0)</f>
        <v>#DIV/0!</v>
      </c>
      <c r="J691" s="29" t="e">
        <f>IF($A691=$C$2,runs!BI686/runs!V686,1/0)</f>
        <v>#DIV/0!</v>
      </c>
      <c r="K691" s="29" t="e">
        <f>IF($A691=$C$2,runs!BP686,1/0)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IF($A692=$C$2,runs!BH687,1/0)</f>
        <v>#DIV/0!</v>
      </c>
      <c r="E692" s="29" t="e">
        <f>IF($A692=$C$2,runs!BI687,1/0)</f>
        <v>#DIV/0!</v>
      </c>
      <c r="F692" s="29" t="e">
        <f>IF($A692=$C$2,runs!BL687,1/0)</f>
        <v>#DIV/0!</v>
      </c>
      <c r="G692" s="29" t="e">
        <f>IF($A692=$C$2,runs!BM687,1/0)</f>
        <v>#DIV/0!</v>
      </c>
      <c r="H692" s="29" t="e">
        <f>IF($A692=$C$2,runs!BG687/runs!BF687,1/0)</f>
        <v>#DIV/0!</v>
      </c>
      <c r="I692" s="29" t="e">
        <f>IF($A692=$C$2,runs!BH687/runs!V687,1/0)</f>
        <v>#DIV/0!</v>
      </c>
      <c r="J692" s="29" t="e">
        <f>IF($A692=$C$2,runs!BI687/runs!V687,1/0)</f>
        <v>#DIV/0!</v>
      </c>
      <c r="K692" s="29" t="e">
        <f>IF($A692=$C$2,runs!BP687,1/0)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IF($A693=$C$2,runs!BH688,1/0)</f>
        <v>#DIV/0!</v>
      </c>
      <c r="E693" s="29" t="e">
        <f>IF($A693=$C$2,runs!BI688,1/0)</f>
        <v>#DIV/0!</v>
      </c>
      <c r="F693" s="29" t="e">
        <f>IF($A693=$C$2,runs!BL688,1/0)</f>
        <v>#DIV/0!</v>
      </c>
      <c r="G693" s="29" t="e">
        <f>IF($A693=$C$2,runs!BM688,1/0)</f>
        <v>#DIV/0!</v>
      </c>
      <c r="H693" s="29" t="e">
        <f>IF($A693=$C$2,runs!BG688/runs!BF688,1/0)</f>
        <v>#DIV/0!</v>
      </c>
      <c r="I693" s="29" t="e">
        <f>IF($A693=$C$2,runs!BH688/runs!V688,1/0)</f>
        <v>#DIV/0!</v>
      </c>
      <c r="J693" s="29" t="e">
        <f>IF($A693=$C$2,runs!BI688/runs!V688,1/0)</f>
        <v>#DIV/0!</v>
      </c>
      <c r="K693" s="29" t="e">
        <f>IF($A693=$C$2,runs!BP688,1/0)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IF($A694=$C$2,runs!BH689,1/0)</f>
        <v>#DIV/0!</v>
      </c>
      <c r="E694" s="29" t="e">
        <f>IF($A694=$C$2,runs!BI689,1/0)</f>
        <v>#DIV/0!</v>
      </c>
      <c r="F694" s="29" t="e">
        <f>IF($A694=$C$2,runs!BL689,1/0)</f>
        <v>#DIV/0!</v>
      </c>
      <c r="G694" s="29" t="e">
        <f>IF($A694=$C$2,runs!BM689,1/0)</f>
        <v>#DIV/0!</v>
      </c>
      <c r="H694" s="29" t="e">
        <f>IF($A694=$C$2,runs!BG689/runs!BF689,1/0)</f>
        <v>#DIV/0!</v>
      </c>
      <c r="I694" s="29" t="e">
        <f>IF($A694=$C$2,runs!BH689/runs!V689,1/0)</f>
        <v>#DIV/0!</v>
      </c>
      <c r="J694" s="29" t="e">
        <f>IF($A694=$C$2,runs!BI689/runs!V689,1/0)</f>
        <v>#DIV/0!</v>
      </c>
      <c r="K694" s="29" t="e">
        <f>IF($A694=$C$2,runs!BP689,1/0)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IF($A695=$C$2,runs!BH690,1/0)</f>
        <v>#DIV/0!</v>
      </c>
      <c r="E695" s="29" t="e">
        <f>IF($A695=$C$2,runs!BI690,1/0)</f>
        <v>#DIV/0!</v>
      </c>
      <c r="F695" s="29" t="e">
        <f>IF($A695=$C$2,runs!BL690,1/0)</f>
        <v>#DIV/0!</v>
      </c>
      <c r="G695" s="29" t="e">
        <f>IF($A695=$C$2,runs!BM690,1/0)</f>
        <v>#DIV/0!</v>
      </c>
      <c r="H695" s="29" t="e">
        <f>IF($A695=$C$2,runs!BG690/runs!BF690,1/0)</f>
        <v>#DIV/0!</v>
      </c>
      <c r="I695" s="29" t="e">
        <f>IF($A695=$C$2,runs!BH690/runs!V690,1/0)</f>
        <v>#DIV/0!</v>
      </c>
      <c r="J695" s="29" t="e">
        <f>IF($A695=$C$2,runs!BI690/runs!V690,1/0)</f>
        <v>#DIV/0!</v>
      </c>
      <c r="K695" s="29" t="e">
        <f>IF($A695=$C$2,runs!BP690,1/0)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IF($A696=$C$2,runs!BH691,1/0)</f>
        <v>#DIV/0!</v>
      </c>
      <c r="E696" s="29" t="e">
        <f>IF($A696=$C$2,runs!BI691,1/0)</f>
        <v>#DIV/0!</v>
      </c>
      <c r="F696" s="29" t="e">
        <f>IF($A696=$C$2,runs!BL691,1/0)</f>
        <v>#DIV/0!</v>
      </c>
      <c r="G696" s="29" t="e">
        <f>IF($A696=$C$2,runs!BM691,1/0)</f>
        <v>#DIV/0!</v>
      </c>
      <c r="H696" s="29" t="e">
        <f>IF($A696=$C$2,runs!BG691/runs!BF691,1/0)</f>
        <v>#DIV/0!</v>
      </c>
      <c r="I696" s="29" t="e">
        <f>IF($A696=$C$2,runs!BH691/runs!V691,1/0)</f>
        <v>#DIV/0!</v>
      </c>
      <c r="J696" s="29" t="e">
        <f>IF($A696=$C$2,runs!BI691/runs!V691,1/0)</f>
        <v>#DIV/0!</v>
      </c>
      <c r="K696" s="29" t="e">
        <f>IF($A696=$C$2,runs!BP691,1/0)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IF($A697=$C$2,runs!BH692,1/0)</f>
        <v>#DIV/0!</v>
      </c>
      <c r="E697" s="29" t="e">
        <f>IF($A697=$C$2,runs!BI692,1/0)</f>
        <v>#DIV/0!</v>
      </c>
      <c r="F697" s="29" t="e">
        <f>IF($A697=$C$2,runs!BL692,1/0)</f>
        <v>#DIV/0!</v>
      </c>
      <c r="G697" s="29" t="e">
        <f>IF($A697=$C$2,runs!BM692,1/0)</f>
        <v>#DIV/0!</v>
      </c>
      <c r="H697" s="29" t="e">
        <f>IF($A697=$C$2,runs!BG692/runs!BF692,1/0)</f>
        <v>#DIV/0!</v>
      </c>
      <c r="I697" s="29" t="e">
        <f>IF($A697=$C$2,runs!BH692/runs!V692,1/0)</f>
        <v>#DIV/0!</v>
      </c>
      <c r="J697" s="29" t="e">
        <f>IF($A697=$C$2,runs!BI692/runs!V692,1/0)</f>
        <v>#DIV/0!</v>
      </c>
      <c r="K697" s="29" t="e">
        <f>IF($A697=$C$2,runs!BP692,1/0)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IF($A698=$C$2,runs!BH693,1/0)</f>
        <v>#DIV/0!</v>
      </c>
      <c r="E698" s="29" t="e">
        <f>IF($A698=$C$2,runs!BI693,1/0)</f>
        <v>#DIV/0!</v>
      </c>
      <c r="F698" s="29" t="e">
        <f>IF($A698=$C$2,runs!BL693,1/0)</f>
        <v>#DIV/0!</v>
      </c>
      <c r="G698" s="29" t="e">
        <f>IF($A698=$C$2,runs!BM693,1/0)</f>
        <v>#DIV/0!</v>
      </c>
      <c r="H698" s="29" t="e">
        <f>IF($A698=$C$2,runs!BG693/runs!BF693,1/0)</f>
        <v>#DIV/0!</v>
      </c>
      <c r="I698" s="29" t="e">
        <f>IF($A698=$C$2,runs!BH693/runs!V693,1/0)</f>
        <v>#DIV/0!</v>
      </c>
      <c r="J698" s="29" t="e">
        <f>IF($A698=$C$2,runs!BI693/runs!V693,1/0)</f>
        <v>#DIV/0!</v>
      </c>
      <c r="K698" s="29" t="e">
        <f>IF($A698=$C$2,runs!BP693,1/0)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IF($A699=$C$2,runs!BH694,1/0)</f>
        <v>#DIV/0!</v>
      </c>
      <c r="E699" s="29" t="e">
        <f>IF($A699=$C$2,runs!BI694,1/0)</f>
        <v>#DIV/0!</v>
      </c>
      <c r="F699" s="29" t="e">
        <f>IF($A699=$C$2,runs!BL694,1/0)</f>
        <v>#DIV/0!</v>
      </c>
      <c r="G699" s="29" t="e">
        <f>IF($A699=$C$2,runs!BM694,1/0)</f>
        <v>#DIV/0!</v>
      </c>
      <c r="H699" s="29" t="e">
        <f>IF($A699=$C$2,runs!BG694/runs!BF694,1/0)</f>
        <v>#DIV/0!</v>
      </c>
      <c r="I699" s="29" t="e">
        <f>IF($A699=$C$2,runs!BH694/runs!V694,1/0)</f>
        <v>#DIV/0!</v>
      </c>
      <c r="J699" s="29" t="e">
        <f>IF($A699=$C$2,runs!BI694/runs!V694,1/0)</f>
        <v>#DIV/0!</v>
      </c>
      <c r="K699" s="29" t="e">
        <f>IF($A699=$C$2,runs!BP694,1/0)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IF($A700=$C$2,runs!BH695,1/0)</f>
        <v>#DIV/0!</v>
      </c>
      <c r="E700" s="29" t="e">
        <f>IF($A700=$C$2,runs!BI695,1/0)</f>
        <v>#DIV/0!</v>
      </c>
      <c r="F700" s="29" t="e">
        <f>IF($A700=$C$2,runs!BL695,1/0)</f>
        <v>#DIV/0!</v>
      </c>
      <c r="G700" s="29" t="e">
        <f>IF($A700=$C$2,runs!BM695,1/0)</f>
        <v>#DIV/0!</v>
      </c>
      <c r="H700" s="29" t="e">
        <f>IF($A700=$C$2,runs!BG695/runs!BF695,1/0)</f>
        <v>#DIV/0!</v>
      </c>
      <c r="I700" s="29" t="e">
        <f>IF($A700=$C$2,runs!BH695/runs!V695,1/0)</f>
        <v>#DIV/0!</v>
      </c>
      <c r="J700" s="29" t="e">
        <f>IF($A700=$C$2,runs!BI695/runs!V695,1/0)</f>
        <v>#DIV/0!</v>
      </c>
      <c r="K700" s="29" t="e">
        <f>IF($A700=$C$2,runs!BP695,1/0)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IF($A701=$C$2,runs!BH696,1/0)</f>
        <v>#DIV/0!</v>
      </c>
      <c r="E701" s="29" t="e">
        <f>IF($A701=$C$2,runs!BI696,1/0)</f>
        <v>#DIV/0!</v>
      </c>
      <c r="F701" s="29" t="e">
        <f>IF($A701=$C$2,runs!BL696,1/0)</f>
        <v>#DIV/0!</v>
      </c>
      <c r="G701" s="29" t="e">
        <f>IF($A701=$C$2,runs!BM696,1/0)</f>
        <v>#DIV/0!</v>
      </c>
      <c r="H701" s="29" t="e">
        <f>IF($A701=$C$2,runs!BG696/runs!BF696,1/0)</f>
        <v>#DIV/0!</v>
      </c>
      <c r="I701" s="29" t="e">
        <f>IF($A701=$C$2,runs!BH696/runs!V696,1/0)</f>
        <v>#DIV/0!</v>
      </c>
      <c r="J701" s="29" t="e">
        <f>IF($A701=$C$2,runs!BI696/runs!V696,1/0)</f>
        <v>#DIV/0!</v>
      </c>
      <c r="K701" s="29" t="e">
        <f>IF($A701=$C$2,runs!BP696,1/0)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IF($A702=$C$2,runs!BH697,1/0)</f>
        <v>#DIV/0!</v>
      </c>
      <c r="E702" s="29" t="e">
        <f>IF($A702=$C$2,runs!BI697,1/0)</f>
        <v>#DIV/0!</v>
      </c>
      <c r="F702" s="29" t="e">
        <f>IF($A702=$C$2,runs!BL697,1/0)</f>
        <v>#DIV/0!</v>
      </c>
      <c r="G702" s="29" t="e">
        <f>IF($A702=$C$2,runs!BM697,1/0)</f>
        <v>#DIV/0!</v>
      </c>
      <c r="H702" s="29" t="e">
        <f>IF($A702=$C$2,runs!BG697/runs!BF697,1/0)</f>
        <v>#DIV/0!</v>
      </c>
      <c r="I702" s="29" t="e">
        <f>IF($A702=$C$2,runs!BH697/runs!V697,1/0)</f>
        <v>#DIV/0!</v>
      </c>
      <c r="J702" s="29" t="e">
        <f>IF($A702=$C$2,runs!BI697/runs!V697,1/0)</f>
        <v>#DIV/0!</v>
      </c>
      <c r="K702" s="29" t="e">
        <f>IF($A702=$C$2,runs!BP697,1/0)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IF($A703=$C$2,runs!BH698,1/0)</f>
        <v>#DIV/0!</v>
      </c>
      <c r="E703" s="29" t="e">
        <f>IF($A703=$C$2,runs!BI698,1/0)</f>
        <v>#DIV/0!</v>
      </c>
      <c r="F703" s="29" t="e">
        <f>IF($A703=$C$2,runs!BL698,1/0)</f>
        <v>#DIV/0!</v>
      </c>
      <c r="G703" s="29" t="e">
        <f>IF($A703=$C$2,runs!BM698,1/0)</f>
        <v>#DIV/0!</v>
      </c>
      <c r="H703" s="29" t="e">
        <f>IF($A703=$C$2,runs!BG698/runs!BF698,1/0)</f>
        <v>#DIV/0!</v>
      </c>
      <c r="I703" s="29" t="e">
        <f>IF($A703=$C$2,runs!BH698/runs!V698,1/0)</f>
        <v>#DIV/0!</v>
      </c>
      <c r="J703" s="29" t="e">
        <f>IF($A703=$C$2,runs!BI698/runs!V698,1/0)</f>
        <v>#DIV/0!</v>
      </c>
      <c r="K703" s="29" t="e">
        <f>IF($A703=$C$2,runs!BP698,1/0)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IF($A704=$C$2,runs!BH699,1/0)</f>
        <v>#DIV/0!</v>
      </c>
      <c r="E704" s="29" t="e">
        <f>IF($A704=$C$2,runs!BI699,1/0)</f>
        <v>#DIV/0!</v>
      </c>
      <c r="F704" s="29" t="e">
        <f>IF($A704=$C$2,runs!BL699,1/0)</f>
        <v>#DIV/0!</v>
      </c>
      <c r="G704" s="29" t="e">
        <f>IF($A704=$C$2,runs!BM699,1/0)</f>
        <v>#DIV/0!</v>
      </c>
      <c r="H704" s="29" t="e">
        <f>IF($A704=$C$2,runs!BG699/runs!BF699,1/0)</f>
        <v>#DIV/0!</v>
      </c>
      <c r="I704" s="29" t="e">
        <f>IF($A704=$C$2,runs!BH699/runs!V699,1/0)</f>
        <v>#DIV/0!</v>
      </c>
      <c r="J704" s="29" t="e">
        <f>IF($A704=$C$2,runs!BI699/runs!V699,1/0)</f>
        <v>#DIV/0!</v>
      </c>
      <c r="K704" s="29" t="e">
        <f>IF($A704=$C$2,runs!BP699,1/0)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IF($A705=$C$2,runs!BH700,1/0)</f>
        <v>#DIV/0!</v>
      </c>
      <c r="E705" s="29" t="e">
        <f>IF($A705=$C$2,runs!BI700,1/0)</f>
        <v>#DIV/0!</v>
      </c>
      <c r="F705" s="29" t="e">
        <f>IF($A705=$C$2,runs!BL700,1/0)</f>
        <v>#DIV/0!</v>
      </c>
      <c r="G705" s="29" t="e">
        <f>IF($A705=$C$2,runs!BM700,1/0)</f>
        <v>#DIV/0!</v>
      </c>
      <c r="H705" s="29" t="e">
        <f>IF($A705=$C$2,runs!BG700/runs!BF700,1/0)</f>
        <v>#DIV/0!</v>
      </c>
      <c r="I705" s="29" t="e">
        <f>IF($A705=$C$2,runs!BH700/runs!V700,1/0)</f>
        <v>#DIV/0!</v>
      </c>
      <c r="J705" s="29" t="e">
        <f>IF($A705=$C$2,runs!BI700/runs!V700,1/0)</f>
        <v>#DIV/0!</v>
      </c>
      <c r="K705" s="29" t="e">
        <f>IF($A705=$C$2,runs!BP700,1/0)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IF($A706=$C$2,runs!BH701,1/0)</f>
        <v>#DIV/0!</v>
      </c>
      <c r="E706" s="29" t="e">
        <f>IF($A706=$C$2,runs!BI701,1/0)</f>
        <v>#DIV/0!</v>
      </c>
      <c r="F706" s="29" t="e">
        <f>IF($A706=$C$2,runs!BL701,1/0)</f>
        <v>#DIV/0!</v>
      </c>
      <c r="G706" s="29" t="e">
        <f>IF($A706=$C$2,runs!BM701,1/0)</f>
        <v>#DIV/0!</v>
      </c>
      <c r="H706" s="29" t="e">
        <f>IF($A706=$C$2,runs!BG701/runs!BF701,1/0)</f>
        <v>#DIV/0!</v>
      </c>
      <c r="I706" s="29" t="e">
        <f>IF($A706=$C$2,runs!BH701/runs!V701,1/0)</f>
        <v>#DIV/0!</v>
      </c>
      <c r="J706" s="29" t="e">
        <f>IF($A706=$C$2,runs!BI701/runs!V701,1/0)</f>
        <v>#DIV/0!</v>
      </c>
      <c r="K706" s="29" t="e">
        <f>IF($A706=$C$2,runs!BP701,1/0)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IF($A707=$C$2,runs!BH702,1/0)</f>
        <v>#DIV/0!</v>
      </c>
      <c r="E707" s="29" t="e">
        <f>IF($A707=$C$2,runs!BI702,1/0)</f>
        <v>#DIV/0!</v>
      </c>
      <c r="F707" s="29" t="e">
        <f>IF($A707=$C$2,runs!BL702,1/0)</f>
        <v>#DIV/0!</v>
      </c>
      <c r="G707" s="29" t="e">
        <f>IF($A707=$C$2,runs!BM702,1/0)</f>
        <v>#DIV/0!</v>
      </c>
      <c r="H707" s="29" t="e">
        <f>IF($A707=$C$2,runs!BG702/runs!BF702,1/0)</f>
        <v>#DIV/0!</v>
      </c>
      <c r="I707" s="29" t="e">
        <f>IF($A707=$C$2,runs!BH702/runs!V702,1/0)</f>
        <v>#DIV/0!</v>
      </c>
      <c r="J707" s="29" t="e">
        <f>IF($A707=$C$2,runs!BI702/runs!V702,1/0)</f>
        <v>#DIV/0!</v>
      </c>
      <c r="K707" s="29" t="e">
        <f>IF($A707=$C$2,runs!BP702,1/0)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IF($A708=$C$2,runs!BH703,1/0)</f>
        <v>#DIV/0!</v>
      </c>
      <c r="E708" s="29" t="e">
        <f>IF($A708=$C$2,runs!BI703,1/0)</f>
        <v>#DIV/0!</v>
      </c>
      <c r="F708" s="29" t="e">
        <f>IF($A708=$C$2,runs!BL703,1/0)</f>
        <v>#DIV/0!</v>
      </c>
      <c r="G708" s="29" t="e">
        <f>IF($A708=$C$2,runs!BM703,1/0)</f>
        <v>#DIV/0!</v>
      </c>
      <c r="H708" s="29" t="e">
        <f>IF($A708=$C$2,runs!BG703/runs!BF703,1/0)</f>
        <v>#DIV/0!</v>
      </c>
      <c r="I708" s="29" t="e">
        <f>IF($A708=$C$2,runs!BH703/runs!V703,1/0)</f>
        <v>#DIV/0!</v>
      </c>
      <c r="J708" s="29" t="e">
        <f>IF($A708=$C$2,runs!BI703/runs!V703,1/0)</f>
        <v>#DIV/0!</v>
      </c>
      <c r="K708" s="29" t="e">
        <f>IF($A708=$C$2,runs!BP703,1/0)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IF($A709=$C$2,runs!BH704,1/0)</f>
        <v>#DIV/0!</v>
      </c>
      <c r="E709" s="29" t="e">
        <f>IF($A709=$C$2,runs!BI704,1/0)</f>
        <v>#DIV/0!</v>
      </c>
      <c r="F709" s="29" t="e">
        <f>IF($A709=$C$2,runs!BL704,1/0)</f>
        <v>#DIV/0!</v>
      </c>
      <c r="G709" s="29" t="e">
        <f>IF($A709=$C$2,runs!BM704,1/0)</f>
        <v>#DIV/0!</v>
      </c>
      <c r="H709" s="29" t="e">
        <f>IF($A709=$C$2,runs!BG704/runs!BF704,1/0)</f>
        <v>#DIV/0!</v>
      </c>
      <c r="I709" s="29" t="e">
        <f>IF($A709=$C$2,runs!BH704/runs!V704,1/0)</f>
        <v>#DIV/0!</v>
      </c>
      <c r="J709" s="29" t="e">
        <f>IF($A709=$C$2,runs!BI704/runs!V704,1/0)</f>
        <v>#DIV/0!</v>
      </c>
      <c r="K709" s="29" t="e">
        <f>IF($A709=$C$2,runs!BP704,1/0)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IF($A710=$C$2,runs!BH705,1/0)</f>
        <v>#DIV/0!</v>
      </c>
      <c r="E710" s="29" t="e">
        <f>IF($A710=$C$2,runs!BI705,1/0)</f>
        <v>#DIV/0!</v>
      </c>
      <c r="F710" s="29" t="e">
        <f>IF($A710=$C$2,runs!BL705,1/0)</f>
        <v>#DIV/0!</v>
      </c>
      <c r="G710" s="29" t="e">
        <f>IF($A710=$C$2,runs!BM705,1/0)</f>
        <v>#DIV/0!</v>
      </c>
      <c r="H710" s="29" t="e">
        <f>IF($A710=$C$2,runs!BG705/runs!BF705,1/0)</f>
        <v>#DIV/0!</v>
      </c>
      <c r="I710" s="29" t="e">
        <f>IF($A710=$C$2,runs!BH705/runs!V705,1/0)</f>
        <v>#DIV/0!</v>
      </c>
      <c r="J710" s="29" t="e">
        <f>IF($A710=$C$2,runs!BI705/runs!V705,1/0)</f>
        <v>#DIV/0!</v>
      </c>
      <c r="K710" s="29" t="e">
        <f>IF($A710=$C$2,runs!BP705,1/0)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IF($A711=$C$2,runs!BH706,1/0)</f>
        <v>#DIV/0!</v>
      </c>
      <c r="E711" s="29" t="e">
        <f>IF($A711=$C$2,runs!BI706,1/0)</f>
        <v>#DIV/0!</v>
      </c>
      <c r="F711" s="29" t="e">
        <f>IF($A711=$C$2,runs!BL706,1/0)</f>
        <v>#DIV/0!</v>
      </c>
      <c r="G711" s="29" t="e">
        <f>IF($A711=$C$2,runs!BM706,1/0)</f>
        <v>#DIV/0!</v>
      </c>
      <c r="H711" s="29" t="e">
        <f>IF($A711=$C$2,runs!BG706/runs!BF706,1/0)</f>
        <v>#DIV/0!</v>
      </c>
      <c r="I711" s="29" t="e">
        <f>IF($A711=$C$2,runs!BH706/runs!V706,1/0)</f>
        <v>#DIV/0!</v>
      </c>
      <c r="J711" s="29" t="e">
        <f>IF($A711=$C$2,runs!BI706/runs!V706,1/0)</f>
        <v>#DIV/0!</v>
      </c>
      <c r="K711" s="29" t="e">
        <f>IF($A711=$C$2,runs!BP706,1/0)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IF($A712=$C$2,runs!BH707,1/0)</f>
        <v>#DIV/0!</v>
      </c>
      <c r="E712" s="29" t="e">
        <f>IF($A712=$C$2,runs!BI707,1/0)</f>
        <v>#DIV/0!</v>
      </c>
      <c r="F712" s="29" t="e">
        <f>IF($A712=$C$2,runs!BL707,1/0)</f>
        <v>#DIV/0!</v>
      </c>
      <c r="G712" s="29" t="e">
        <f>IF($A712=$C$2,runs!BM707,1/0)</f>
        <v>#DIV/0!</v>
      </c>
      <c r="H712" s="29" t="e">
        <f>IF($A712=$C$2,runs!BG707/runs!BF707,1/0)</f>
        <v>#DIV/0!</v>
      </c>
      <c r="I712" s="29" t="e">
        <f>IF($A712=$C$2,runs!BH707/runs!V707,1/0)</f>
        <v>#DIV/0!</v>
      </c>
      <c r="J712" s="29" t="e">
        <f>IF($A712=$C$2,runs!BI707/runs!V707,1/0)</f>
        <v>#DIV/0!</v>
      </c>
      <c r="K712" s="29" t="e">
        <f>IF($A712=$C$2,runs!BP707,1/0)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IF($A713=$C$2,runs!BH708,1/0)</f>
        <v>#DIV/0!</v>
      </c>
      <c r="E713" s="29" t="e">
        <f>IF($A713=$C$2,runs!BI708,1/0)</f>
        <v>#DIV/0!</v>
      </c>
      <c r="F713" s="29" t="e">
        <f>IF($A713=$C$2,runs!BL708,1/0)</f>
        <v>#DIV/0!</v>
      </c>
      <c r="G713" s="29" t="e">
        <f>IF($A713=$C$2,runs!BM708,1/0)</f>
        <v>#DIV/0!</v>
      </c>
      <c r="H713" s="29" t="e">
        <f>IF($A713=$C$2,runs!BG708/runs!BF708,1/0)</f>
        <v>#DIV/0!</v>
      </c>
      <c r="I713" s="29" t="e">
        <f>IF($A713=$C$2,runs!BH708/runs!V708,1/0)</f>
        <v>#DIV/0!</v>
      </c>
      <c r="J713" s="29" t="e">
        <f>IF($A713=$C$2,runs!BI708/runs!V708,1/0)</f>
        <v>#DIV/0!</v>
      </c>
      <c r="K713" s="29" t="e">
        <f>IF($A713=$C$2,runs!BP708,1/0)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IF($A714=$C$2,runs!BH709,1/0)</f>
        <v>#DIV/0!</v>
      </c>
      <c r="E714" s="29" t="e">
        <f>IF($A714=$C$2,runs!BI709,1/0)</f>
        <v>#DIV/0!</v>
      </c>
      <c r="F714" s="29" t="e">
        <f>IF($A714=$C$2,runs!BL709,1/0)</f>
        <v>#DIV/0!</v>
      </c>
      <c r="G714" s="29" t="e">
        <f>IF($A714=$C$2,runs!BM709,1/0)</f>
        <v>#DIV/0!</v>
      </c>
      <c r="H714" s="29" t="e">
        <f>IF($A714=$C$2,runs!BG709/runs!BF709,1/0)</f>
        <v>#DIV/0!</v>
      </c>
      <c r="I714" s="29" t="e">
        <f>IF($A714=$C$2,runs!BH709/runs!V709,1/0)</f>
        <v>#DIV/0!</v>
      </c>
      <c r="J714" s="29" t="e">
        <f>IF($A714=$C$2,runs!BI709/runs!V709,1/0)</f>
        <v>#DIV/0!</v>
      </c>
      <c r="K714" s="29" t="e">
        <f>IF($A714=$C$2,runs!BP709,1/0)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IF($A715=$C$2,runs!BH710,1/0)</f>
        <v>#DIV/0!</v>
      </c>
      <c r="E715" s="29" t="e">
        <f>IF($A715=$C$2,runs!BI710,1/0)</f>
        <v>#DIV/0!</v>
      </c>
      <c r="F715" s="29" t="e">
        <f>IF($A715=$C$2,runs!BL710,1/0)</f>
        <v>#DIV/0!</v>
      </c>
      <c r="G715" s="29" t="e">
        <f>IF($A715=$C$2,runs!BM710,1/0)</f>
        <v>#DIV/0!</v>
      </c>
      <c r="H715" s="29" t="e">
        <f>IF($A715=$C$2,runs!BG710/runs!BF710,1/0)</f>
        <v>#DIV/0!</v>
      </c>
      <c r="I715" s="29" t="e">
        <f>IF($A715=$C$2,runs!BH710/runs!V710,1/0)</f>
        <v>#DIV/0!</v>
      </c>
      <c r="J715" s="29" t="e">
        <f>IF($A715=$C$2,runs!BI710/runs!V710,1/0)</f>
        <v>#DIV/0!</v>
      </c>
      <c r="K715" s="29" t="e">
        <f>IF($A715=$C$2,runs!BP710,1/0)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IF($A716=$C$2,runs!BH711,1/0)</f>
        <v>#DIV/0!</v>
      </c>
      <c r="E716" s="29" t="e">
        <f>IF($A716=$C$2,runs!BI711,1/0)</f>
        <v>#DIV/0!</v>
      </c>
      <c r="F716" s="29" t="e">
        <f>IF($A716=$C$2,runs!BL711,1/0)</f>
        <v>#DIV/0!</v>
      </c>
      <c r="G716" s="29" t="e">
        <f>IF($A716=$C$2,runs!BM711,1/0)</f>
        <v>#DIV/0!</v>
      </c>
      <c r="H716" s="29" t="e">
        <f>IF($A716=$C$2,runs!BG711/runs!BF711,1/0)</f>
        <v>#DIV/0!</v>
      </c>
      <c r="I716" s="29" t="e">
        <f>IF($A716=$C$2,runs!BH711/runs!V711,1/0)</f>
        <v>#DIV/0!</v>
      </c>
      <c r="J716" s="29" t="e">
        <f>IF($A716=$C$2,runs!BI711/runs!V711,1/0)</f>
        <v>#DIV/0!</v>
      </c>
      <c r="K716" s="29" t="e">
        <f>IF($A716=$C$2,runs!BP711,1/0)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IF($A717=$C$2,runs!BH712,1/0)</f>
        <v>#DIV/0!</v>
      </c>
      <c r="E717" s="29" t="e">
        <f>IF($A717=$C$2,runs!BI712,1/0)</f>
        <v>#DIV/0!</v>
      </c>
      <c r="F717" s="29" t="e">
        <f>IF($A717=$C$2,runs!BL712,1/0)</f>
        <v>#DIV/0!</v>
      </c>
      <c r="G717" s="29" t="e">
        <f>IF($A717=$C$2,runs!BM712,1/0)</f>
        <v>#DIV/0!</v>
      </c>
      <c r="H717" s="29" t="e">
        <f>IF($A717=$C$2,runs!BG712/runs!BF712,1/0)</f>
        <v>#DIV/0!</v>
      </c>
      <c r="I717" s="29" t="e">
        <f>IF($A717=$C$2,runs!BH712/runs!V712,1/0)</f>
        <v>#DIV/0!</v>
      </c>
      <c r="J717" s="29" t="e">
        <f>IF($A717=$C$2,runs!BI712/runs!V712,1/0)</f>
        <v>#DIV/0!</v>
      </c>
      <c r="K717" s="29" t="e">
        <f>IF($A717=$C$2,runs!BP712,1/0)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IF($A718=$C$2,runs!BH713,1/0)</f>
        <v>#DIV/0!</v>
      </c>
      <c r="E718" s="29" t="e">
        <f>IF($A718=$C$2,runs!BI713,1/0)</f>
        <v>#DIV/0!</v>
      </c>
      <c r="F718" s="29" t="e">
        <f>IF($A718=$C$2,runs!BL713,1/0)</f>
        <v>#DIV/0!</v>
      </c>
      <c r="G718" s="29" t="e">
        <f>IF($A718=$C$2,runs!BM713,1/0)</f>
        <v>#DIV/0!</v>
      </c>
      <c r="H718" s="29" t="e">
        <f>IF($A718=$C$2,runs!BG713/runs!BF713,1/0)</f>
        <v>#DIV/0!</v>
      </c>
      <c r="I718" s="29" t="e">
        <f>IF($A718=$C$2,runs!BH713/runs!V713,1/0)</f>
        <v>#DIV/0!</v>
      </c>
      <c r="J718" s="29" t="e">
        <f>IF($A718=$C$2,runs!BI713/runs!V713,1/0)</f>
        <v>#DIV/0!</v>
      </c>
      <c r="K718" s="29" t="e">
        <f>IF($A718=$C$2,runs!BP713,1/0)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IF($A719=$C$2,runs!BH714,1/0)</f>
        <v>#DIV/0!</v>
      </c>
      <c r="E719" s="29" t="e">
        <f>IF($A719=$C$2,runs!BI714,1/0)</f>
        <v>#DIV/0!</v>
      </c>
      <c r="F719" s="29" t="e">
        <f>IF($A719=$C$2,runs!BL714,1/0)</f>
        <v>#DIV/0!</v>
      </c>
      <c r="G719" s="29" t="e">
        <f>IF($A719=$C$2,runs!BM714,1/0)</f>
        <v>#DIV/0!</v>
      </c>
      <c r="H719" s="29" t="e">
        <f>IF($A719=$C$2,runs!BG714/runs!BF714,1/0)</f>
        <v>#DIV/0!</v>
      </c>
      <c r="I719" s="29" t="e">
        <f>IF($A719=$C$2,runs!BH714/runs!V714,1/0)</f>
        <v>#DIV/0!</v>
      </c>
      <c r="J719" s="29" t="e">
        <f>IF($A719=$C$2,runs!BI714/runs!V714,1/0)</f>
        <v>#DIV/0!</v>
      </c>
      <c r="K719" s="29" t="e">
        <f>IF($A719=$C$2,runs!BP714,1/0)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IF($A720=$C$2,runs!BH715,1/0)</f>
        <v>#DIV/0!</v>
      </c>
      <c r="E720" s="29" t="e">
        <f>IF($A720=$C$2,runs!BI715,1/0)</f>
        <v>#DIV/0!</v>
      </c>
      <c r="F720" s="29" t="e">
        <f>IF($A720=$C$2,runs!BL715,1/0)</f>
        <v>#DIV/0!</v>
      </c>
      <c r="G720" s="29" t="e">
        <f>IF($A720=$C$2,runs!BM715,1/0)</f>
        <v>#DIV/0!</v>
      </c>
      <c r="H720" s="29" t="e">
        <f>IF($A720=$C$2,runs!BG715/runs!BF715,1/0)</f>
        <v>#DIV/0!</v>
      </c>
      <c r="I720" s="29" t="e">
        <f>IF($A720=$C$2,runs!BH715/runs!V715,1/0)</f>
        <v>#DIV/0!</v>
      </c>
      <c r="J720" s="29" t="e">
        <f>IF($A720=$C$2,runs!BI715/runs!V715,1/0)</f>
        <v>#DIV/0!</v>
      </c>
      <c r="K720" s="29" t="e">
        <f>IF($A720=$C$2,runs!BP715,1/0)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IF($A721=$C$2,runs!BH716,1/0)</f>
        <v>#DIV/0!</v>
      </c>
      <c r="E721" s="29" t="e">
        <f>IF($A721=$C$2,runs!BI716,1/0)</f>
        <v>#DIV/0!</v>
      </c>
      <c r="F721" s="29" t="e">
        <f>IF($A721=$C$2,runs!BL716,1/0)</f>
        <v>#DIV/0!</v>
      </c>
      <c r="G721" s="29" t="e">
        <f>IF($A721=$C$2,runs!BM716,1/0)</f>
        <v>#DIV/0!</v>
      </c>
      <c r="H721" s="29" t="e">
        <f>IF($A721=$C$2,runs!BG716/runs!BF716,1/0)</f>
        <v>#DIV/0!</v>
      </c>
      <c r="I721" s="29" t="e">
        <f>IF($A721=$C$2,runs!BH716/runs!V716,1/0)</f>
        <v>#DIV/0!</v>
      </c>
      <c r="J721" s="29" t="e">
        <f>IF($A721=$C$2,runs!BI716/runs!V716,1/0)</f>
        <v>#DIV/0!</v>
      </c>
      <c r="K721" s="29" t="e">
        <f>IF($A721=$C$2,runs!BP716,1/0)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IF($A722=$C$2,runs!BH717,1/0)</f>
        <v>#DIV/0!</v>
      </c>
      <c r="E722" s="29" t="e">
        <f>IF($A722=$C$2,runs!BI717,1/0)</f>
        <v>#DIV/0!</v>
      </c>
      <c r="F722" s="29" t="e">
        <f>IF($A722=$C$2,runs!BL717,1/0)</f>
        <v>#DIV/0!</v>
      </c>
      <c r="G722" s="29" t="e">
        <f>IF($A722=$C$2,runs!BM717,1/0)</f>
        <v>#DIV/0!</v>
      </c>
      <c r="H722" s="29" t="e">
        <f>IF($A722=$C$2,runs!BG717/runs!BF717,1/0)</f>
        <v>#DIV/0!</v>
      </c>
      <c r="I722" s="29" t="e">
        <f>IF($A722=$C$2,runs!BH717/runs!V717,1/0)</f>
        <v>#DIV/0!</v>
      </c>
      <c r="J722" s="29" t="e">
        <f>IF($A722=$C$2,runs!BI717/runs!V717,1/0)</f>
        <v>#DIV/0!</v>
      </c>
      <c r="K722" s="29" t="e">
        <f>IF($A722=$C$2,runs!BP717,1/0)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IF($A723=$C$2,runs!BH718,1/0)</f>
        <v>#DIV/0!</v>
      </c>
      <c r="E723" s="29" t="e">
        <f>IF($A723=$C$2,runs!BI718,1/0)</f>
        <v>#DIV/0!</v>
      </c>
      <c r="F723" s="29" t="e">
        <f>IF($A723=$C$2,runs!BL718,1/0)</f>
        <v>#DIV/0!</v>
      </c>
      <c r="G723" s="29" t="e">
        <f>IF($A723=$C$2,runs!BM718,1/0)</f>
        <v>#DIV/0!</v>
      </c>
      <c r="H723" s="29" t="e">
        <f>IF($A723=$C$2,runs!BG718/runs!BF718,1/0)</f>
        <v>#DIV/0!</v>
      </c>
      <c r="I723" s="29" t="e">
        <f>IF($A723=$C$2,runs!BH718/runs!V718,1/0)</f>
        <v>#DIV/0!</v>
      </c>
      <c r="J723" s="29" t="e">
        <f>IF($A723=$C$2,runs!BI718/runs!V718,1/0)</f>
        <v>#DIV/0!</v>
      </c>
      <c r="K723" s="29" t="e">
        <f>IF($A723=$C$2,runs!BP718,1/0)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IF($A724=$C$2,runs!BH719,1/0)</f>
        <v>#DIV/0!</v>
      </c>
      <c r="E724" s="29" t="e">
        <f>IF($A724=$C$2,runs!BI719,1/0)</f>
        <v>#DIV/0!</v>
      </c>
      <c r="F724" s="29" t="e">
        <f>IF($A724=$C$2,runs!BL719,1/0)</f>
        <v>#DIV/0!</v>
      </c>
      <c r="G724" s="29" t="e">
        <f>IF($A724=$C$2,runs!BM719,1/0)</f>
        <v>#DIV/0!</v>
      </c>
      <c r="H724" s="29" t="e">
        <f>IF($A724=$C$2,runs!BG719/runs!BF719,1/0)</f>
        <v>#DIV/0!</v>
      </c>
      <c r="I724" s="29" t="e">
        <f>IF($A724=$C$2,runs!BH719/runs!V719,1/0)</f>
        <v>#DIV/0!</v>
      </c>
      <c r="J724" s="29" t="e">
        <f>IF($A724=$C$2,runs!BI719/runs!V719,1/0)</f>
        <v>#DIV/0!</v>
      </c>
      <c r="K724" s="29" t="e">
        <f>IF($A724=$C$2,runs!BP719,1/0)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IF($A725=$C$2,runs!BH720,1/0)</f>
        <v>#DIV/0!</v>
      </c>
      <c r="E725" s="29" t="e">
        <f>IF($A725=$C$2,runs!BI720,1/0)</f>
        <v>#DIV/0!</v>
      </c>
      <c r="F725" s="29" t="e">
        <f>IF($A725=$C$2,runs!BL720,1/0)</f>
        <v>#DIV/0!</v>
      </c>
      <c r="G725" s="29" t="e">
        <f>IF($A725=$C$2,runs!BM720,1/0)</f>
        <v>#DIV/0!</v>
      </c>
      <c r="H725" s="29" t="e">
        <f>IF($A725=$C$2,runs!BG720/runs!BF720,1/0)</f>
        <v>#DIV/0!</v>
      </c>
      <c r="I725" s="29" t="e">
        <f>IF($A725=$C$2,runs!BH720/runs!V720,1/0)</f>
        <v>#DIV/0!</v>
      </c>
      <c r="J725" s="29" t="e">
        <f>IF($A725=$C$2,runs!BI720/runs!V720,1/0)</f>
        <v>#DIV/0!</v>
      </c>
      <c r="K725" s="29" t="e">
        <f>IF($A725=$C$2,runs!BP720,1/0)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IF($A726=$C$2,runs!BH721,1/0)</f>
        <v>#DIV/0!</v>
      </c>
      <c r="E726" s="29" t="e">
        <f>IF($A726=$C$2,runs!BI721,1/0)</f>
        <v>#DIV/0!</v>
      </c>
      <c r="F726" s="29" t="e">
        <f>IF($A726=$C$2,runs!BL721,1/0)</f>
        <v>#DIV/0!</v>
      </c>
      <c r="G726" s="29" t="e">
        <f>IF($A726=$C$2,runs!BM721,1/0)</f>
        <v>#DIV/0!</v>
      </c>
      <c r="H726" s="29" t="e">
        <f>IF($A726=$C$2,runs!BG721/runs!BF721,1/0)</f>
        <v>#DIV/0!</v>
      </c>
      <c r="I726" s="29" t="e">
        <f>IF($A726=$C$2,runs!BH721/runs!V721,1/0)</f>
        <v>#DIV/0!</v>
      </c>
      <c r="J726" s="29" t="e">
        <f>IF($A726=$C$2,runs!BI721/runs!V721,1/0)</f>
        <v>#DIV/0!</v>
      </c>
      <c r="K726" s="29" t="e">
        <f>IF($A726=$C$2,runs!BP721,1/0)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IF($A727=$C$2,runs!BH722,1/0)</f>
        <v>#DIV/0!</v>
      </c>
      <c r="E727" s="29" t="e">
        <f>IF($A727=$C$2,runs!BI722,1/0)</f>
        <v>#DIV/0!</v>
      </c>
      <c r="F727" s="29" t="e">
        <f>IF($A727=$C$2,runs!BL722,1/0)</f>
        <v>#DIV/0!</v>
      </c>
      <c r="G727" s="29" t="e">
        <f>IF($A727=$C$2,runs!BM722,1/0)</f>
        <v>#DIV/0!</v>
      </c>
      <c r="H727" s="29" t="e">
        <f>IF($A727=$C$2,runs!BG722/runs!BF722,1/0)</f>
        <v>#DIV/0!</v>
      </c>
      <c r="I727" s="29" t="e">
        <f>IF($A727=$C$2,runs!BH722/runs!V722,1/0)</f>
        <v>#DIV/0!</v>
      </c>
      <c r="J727" s="29" t="e">
        <f>IF($A727=$C$2,runs!BI722/runs!V722,1/0)</f>
        <v>#DIV/0!</v>
      </c>
      <c r="K727" s="29" t="e">
        <f>IF($A727=$C$2,runs!BP722,1/0)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IF($A728=$C$2,runs!BH723,1/0)</f>
        <v>#DIV/0!</v>
      </c>
      <c r="E728" s="29" t="e">
        <f>IF($A728=$C$2,runs!BI723,1/0)</f>
        <v>#DIV/0!</v>
      </c>
      <c r="F728" s="29" t="e">
        <f>IF($A728=$C$2,runs!BL723,1/0)</f>
        <v>#DIV/0!</v>
      </c>
      <c r="G728" s="29" t="e">
        <f>IF($A728=$C$2,runs!BM723,1/0)</f>
        <v>#DIV/0!</v>
      </c>
      <c r="H728" s="29" t="e">
        <f>IF($A728=$C$2,runs!BG723/runs!BF723,1/0)</f>
        <v>#DIV/0!</v>
      </c>
      <c r="I728" s="29" t="e">
        <f>IF($A728=$C$2,runs!BH723/runs!V723,1/0)</f>
        <v>#DIV/0!</v>
      </c>
      <c r="J728" s="29" t="e">
        <f>IF($A728=$C$2,runs!BI723/runs!V723,1/0)</f>
        <v>#DIV/0!</v>
      </c>
      <c r="K728" s="29" t="e">
        <f>IF($A728=$C$2,runs!BP723,1/0)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IF($A729=$C$2,runs!BH724,1/0)</f>
        <v>#DIV/0!</v>
      </c>
      <c r="E729" s="29" t="e">
        <f>IF($A729=$C$2,runs!BI724,1/0)</f>
        <v>#DIV/0!</v>
      </c>
      <c r="F729" s="29" t="e">
        <f>IF($A729=$C$2,runs!BL724,1/0)</f>
        <v>#DIV/0!</v>
      </c>
      <c r="G729" s="29" t="e">
        <f>IF($A729=$C$2,runs!BM724,1/0)</f>
        <v>#DIV/0!</v>
      </c>
      <c r="H729" s="29" t="e">
        <f>IF($A729=$C$2,runs!BG724/runs!BF724,1/0)</f>
        <v>#DIV/0!</v>
      </c>
      <c r="I729" s="29" t="e">
        <f>IF($A729=$C$2,runs!BH724/runs!V724,1/0)</f>
        <v>#DIV/0!</v>
      </c>
      <c r="J729" s="29" t="e">
        <f>IF($A729=$C$2,runs!BI724/runs!V724,1/0)</f>
        <v>#DIV/0!</v>
      </c>
      <c r="K729" s="29" t="e">
        <f>IF($A729=$C$2,runs!BP724,1/0)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IF($A730=$C$2,runs!BH725,1/0)</f>
        <v>#DIV/0!</v>
      </c>
      <c r="E730" s="29" t="e">
        <f>IF($A730=$C$2,runs!BI725,1/0)</f>
        <v>#DIV/0!</v>
      </c>
      <c r="F730" s="29" t="e">
        <f>IF($A730=$C$2,runs!BL725,1/0)</f>
        <v>#DIV/0!</v>
      </c>
      <c r="G730" s="29" t="e">
        <f>IF($A730=$C$2,runs!BM725,1/0)</f>
        <v>#DIV/0!</v>
      </c>
      <c r="H730" s="29" t="e">
        <f>IF($A730=$C$2,runs!BG725/runs!BF725,1/0)</f>
        <v>#DIV/0!</v>
      </c>
      <c r="I730" s="29" t="e">
        <f>IF($A730=$C$2,runs!BH725/runs!V725,1/0)</f>
        <v>#DIV/0!</v>
      </c>
      <c r="J730" s="29" t="e">
        <f>IF($A730=$C$2,runs!BI725/runs!V725,1/0)</f>
        <v>#DIV/0!</v>
      </c>
      <c r="K730" s="29" t="e">
        <f>IF($A730=$C$2,runs!BP725,1/0)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IF($A731=$C$2,runs!BH726,1/0)</f>
        <v>#DIV/0!</v>
      </c>
      <c r="E731" s="29" t="e">
        <f>IF($A731=$C$2,runs!BI726,1/0)</f>
        <v>#DIV/0!</v>
      </c>
      <c r="F731" s="29" t="e">
        <f>IF($A731=$C$2,runs!BL726,1/0)</f>
        <v>#DIV/0!</v>
      </c>
      <c r="G731" s="29" t="e">
        <f>IF($A731=$C$2,runs!BM726,1/0)</f>
        <v>#DIV/0!</v>
      </c>
      <c r="H731" s="29" t="e">
        <f>IF($A731=$C$2,runs!BG726/runs!BF726,1/0)</f>
        <v>#DIV/0!</v>
      </c>
      <c r="I731" s="29" t="e">
        <f>IF($A731=$C$2,runs!BH726/runs!V726,1/0)</f>
        <v>#DIV/0!</v>
      </c>
      <c r="J731" s="29" t="e">
        <f>IF($A731=$C$2,runs!BI726/runs!V726,1/0)</f>
        <v>#DIV/0!</v>
      </c>
      <c r="K731" s="29" t="e">
        <f>IF($A731=$C$2,runs!BP726,1/0)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IF($A732=$C$2,runs!BH727,1/0)</f>
        <v>#DIV/0!</v>
      </c>
      <c r="E732" s="29" t="e">
        <f>IF($A732=$C$2,runs!BI727,1/0)</f>
        <v>#DIV/0!</v>
      </c>
      <c r="F732" s="29" t="e">
        <f>IF($A732=$C$2,runs!BL727,1/0)</f>
        <v>#DIV/0!</v>
      </c>
      <c r="G732" s="29" t="e">
        <f>IF($A732=$C$2,runs!BM727,1/0)</f>
        <v>#DIV/0!</v>
      </c>
      <c r="H732" s="29" t="e">
        <f>IF($A732=$C$2,runs!BG727/runs!BF727,1/0)</f>
        <v>#DIV/0!</v>
      </c>
      <c r="I732" s="29" t="e">
        <f>IF($A732=$C$2,runs!BH727/runs!V727,1/0)</f>
        <v>#DIV/0!</v>
      </c>
      <c r="J732" s="29" t="e">
        <f>IF($A732=$C$2,runs!BI727/runs!V727,1/0)</f>
        <v>#DIV/0!</v>
      </c>
      <c r="K732" s="29" t="e">
        <f>IF($A732=$C$2,runs!BP727,1/0)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IF($A733=$C$2,runs!BH728,1/0)</f>
        <v>#DIV/0!</v>
      </c>
      <c r="E733" s="29" t="e">
        <f>IF($A733=$C$2,runs!BI728,1/0)</f>
        <v>#DIV/0!</v>
      </c>
      <c r="F733" s="29" t="e">
        <f>IF($A733=$C$2,runs!BL728,1/0)</f>
        <v>#DIV/0!</v>
      </c>
      <c r="G733" s="29" t="e">
        <f>IF($A733=$C$2,runs!BM728,1/0)</f>
        <v>#DIV/0!</v>
      </c>
      <c r="H733" s="29" t="e">
        <f>IF($A733=$C$2,runs!BG728/runs!BF728,1/0)</f>
        <v>#DIV/0!</v>
      </c>
      <c r="I733" s="29" t="e">
        <f>IF($A733=$C$2,runs!BH728/runs!V728,1/0)</f>
        <v>#DIV/0!</v>
      </c>
      <c r="J733" s="29" t="e">
        <f>IF($A733=$C$2,runs!BI728/runs!V728,1/0)</f>
        <v>#DIV/0!</v>
      </c>
      <c r="K733" s="29" t="e">
        <f>IF($A733=$C$2,runs!BP728,1/0)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IF($A734=$C$2,runs!BH729,1/0)</f>
        <v>#DIV/0!</v>
      </c>
      <c r="E734" s="29" t="e">
        <f>IF($A734=$C$2,runs!BI729,1/0)</f>
        <v>#DIV/0!</v>
      </c>
      <c r="F734" s="29" t="e">
        <f>IF($A734=$C$2,runs!BL729,1/0)</f>
        <v>#DIV/0!</v>
      </c>
      <c r="G734" s="29" t="e">
        <f>IF($A734=$C$2,runs!BM729,1/0)</f>
        <v>#DIV/0!</v>
      </c>
      <c r="H734" s="29" t="e">
        <f>IF($A734=$C$2,runs!BG729/runs!BF729,1/0)</f>
        <v>#DIV/0!</v>
      </c>
      <c r="I734" s="29" t="e">
        <f>IF($A734=$C$2,runs!BH729/runs!V729,1/0)</f>
        <v>#DIV/0!</v>
      </c>
      <c r="J734" s="29" t="e">
        <f>IF($A734=$C$2,runs!BI729/runs!V729,1/0)</f>
        <v>#DIV/0!</v>
      </c>
      <c r="K734" s="29" t="e">
        <f>IF($A734=$C$2,runs!BP729,1/0)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IF($A735=$C$2,runs!BH730,1/0)</f>
        <v>#DIV/0!</v>
      </c>
      <c r="E735" s="29" t="e">
        <f>IF($A735=$C$2,runs!BI730,1/0)</f>
        <v>#DIV/0!</v>
      </c>
      <c r="F735" s="29" t="e">
        <f>IF($A735=$C$2,runs!BL730,1/0)</f>
        <v>#DIV/0!</v>
      </c>
      <c r="G735" s="29" t="e">
        <f>IF($A735=$C$2,runs!BM730,1/0)</f>
        <v>#DIV/0!</v>
      </c>
      <c r="H735" s="29" t="e">
        <f>IF($A735=$C$2,runs!BG730/runs!BF730,1/0)</f>
        <v>#DIV/0!</v>
      </c>
      <c r="I735" s="29" t="e">
        <f>IF($A735=$C$2,runs!BH730/runs!V730,1/0)</f>
        <v>#DIV/0!</v>
      </c>
      <c r="J735" s="29" t="e">
        <f>IF($A735=$C$2,runs!BI730/runs!V730,1/0)</f>
        <v>#DIV/0!</v>
      </c>
      <c r="K735" s="29" t="e">
        <f>IF($A735=$C$2,runs!BP730,1/0)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IF($A736=$C$2,runs!BH731,1/0)</f>
        <v>#DIV/0!</v>
      </c>
      <c r="E736" s="29" t="e">
        <f>IF($A736=$C$2,runs!BI731,1/0)</f>
        <v>#DIV/0!</v>
      </c>
      <c r="F736" s="29" t="e">
        <f>IF($A736=$C$2,runs!BL731,1/0)</f>
        <v>#DIV/0!</v>
      </c>
      <c r="G736" s="29" t="e">
        <f>IF($A736=$C$2,runs!BM731,1/0)</f>
        <v>#DIV/0!</v>
      </c>
      <c r="H736" s="29" t="e">
        <f>IF($A736=$C$2,runs!BG731/runs!BF731,1/0)</f>
        <v>#DIV/0!</v>
      </c>
      <c r="I736" s="29" t="e">
        <f>IF($A736=$C$2,runs!BH731/runs!V731,1/0)</f>
        <v>#DIV/0!</v>
      </c>
      <c r="J736" s="29" t="e">
        <f>IF($A736=$C$2,runs!BI731/runs!V731,1/0)</f>
        <v>#DIV/0!</v>
      </c>
      <c r="K736" s="29" t="e">
        <f>IF($A736=$C$2,runs!BP731,1/0)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IF($A737=$C$2,runs!BH732,1/0)</f>
        <v>#DIV/0!</v>
      </c>
      <c r="E737" s="29" t="e">
        <f>IF($A737=$C$2,runs!BI732,1/0)</f>
        <v>#DIV/0!</v>
      </c>
      <c r="F737" s="29" t="e">
        <f>IF($A737=$C$2,runs!BL732,1/0)</f>
        <v>#DIV/0!</v>
      </c>
      <c r="G737" s="29" t="e">
        <f>IF($A737=$C$2,runs!BM732,1/0)</f>
        <v>#DIV/0!</v>
      </c>
      <c r="H737" s="29" t="e">
        <f>IF($A737=$C$2,runs!BG732/runs!BF732,1/0)</f>
        <v>#DIV/0!</v>
      </c>
      <c r="I737" s="29" t="e">
        <f>IF($A737=$C$2,runs!BH732/runs!V732,1/0)</f>
        <v>#DIV/0!</v>
      </c>
      <c r="J737" s="29" t="e">
        <f>IF($A737=$C$2,runs!BI732/runs!V732,1/0)</f>
        <v>#DIV/0!</v>
      </c>
      <c r="K737" s="29" t="e">
        <f>IF($A737=$C$2,runs!BP732,1/0)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IF($A738=$C$2,runs!BH733,1/0)</f>
        <v>#DIV/0!</v>
      </c>
      <c r="E738" s="29" t="e">
        <f>IF($A738=$C$2,runs!BI733,1/0)</f>
        <v>#DIV/0!</v>
      </c>
      <c r="F738" s="29" t="e">
        <f>IF($A738=$C$2,runs!BL733,1/0)</f>
        <v>#DIV/0!</v>
      </c>
      <c r="G738" s="29" t="e">
        <f>IF($A738=$C$2,runs!BM733,1/0)</f>
        <v>#DIV/0!</v>
      </c>
      <c r="H738" s="29" t="e">
        <f>IF($A738=$C$2,runs!BG733/runs!BF733,1/0)</f>
        <v>#DIV/0!</v>
      </c>
      <c r="I738" s="29" t="e">
        <f>IF($A738=$C$2,runs!BH733/runs!V733,1/0)</f>
        <v>#DIV/0!</v>
      </c>
      <c r="J738" s="29" t="e">
        <f>IF($A738=$C$2,runs!BI733/runs!V733,1/0)</f>
        <v>#DIV/0!</v>
      </c>
      <c r="K738" s="29" t="e">
        <f>IF($A738=$C$2,runs!BP733,1/0)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IF($A739=$C$2,runs!BH734,1/0)</f>
        <v>#DIV/0!</v>
      </c>
      <c r="E739" s="29" t="e">
        <f>IF($A739=$C$2,runs!BI734,1/0)</f>
        <v>#DIV/0!</v>
      </c>
      <c r="F739" s="29" t="e">
        <f>IF($A739=$C$2,runs!BL734,1/0)</f>
        <v>#DIV/0!</v>
      </c>
      <c r="G739" s="29" t="e">
        <f>IF($A739=$C$2,runs!BM734,1/0)</f>
        <v>#DIV/0!</v>
      </c>
      <c r="H739" s="29" t="e">
        <f>IF($A739=$C$2,runs!BG734/runs!BF734,1/0)</f>
        <v>#DIV/0!</v>
      </c>
      <c r="I739" s="29" t="e">
        <f>IF($A739=$C$2,runs!BH734/runs!V734,1/0)</f>
        <v>#DIV/0!</v>
      </c>
      <c r="J739" s="29" t="e">
        <f>IF($A739=$C$2,runs!BI734/runs!V734,1/0)</f>
        <v>#DIV/0!</v>
      </c>
      <c r="K739" s="29" t="e">
        <f>IF($A739=$C$2,runs!BP734,1/0)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IF($A740=$C$2,runs!BH735,1/0)</f>
        <v>#DIV/0!</v>
      </c>
      <c r="E740" s="29" t="e">
        <f>IF($A740=$C$2,runs!BI735,1/0)</f>
        <v>#DIV/0!</v>
      </c>
      <c r="F740" s="29" t="e">
        <f>IF($A740=$C$2,runs!BL735,1/0)</f>
        <v>#DIV/0!</v>
      </c>
      <c r="G740" s="29" t="e">
        <f>IF($A740=$C$2,runs!BM735,1/0)</f>
        <v>#DIV/0!</v>
      </c>
      <c r="H740" s="29" t="e">
        <f>IF($A740=$C$2,runs!BG735/runs!BF735,1/0)</f>
        <v>#DIV/0!</v>
      </c>
      <c r="I740" s="29" t="e">
        <f>IF($A740=$C$2,runs!BH735/runs!V735,1/0)</f>
        <v>#DIV/0!</v>
      </c>
      <c r="J740" s="29" t="e">
        <f>IF($A740=$C$2,runs!BI735/runs!V735,1/0)</f>
        <v>#DIV/0!</v>
      </c>
      <c r="K740" s="29" t="e">
        <f>IF($A740=$C$2,runs!BP735,1/0)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IF($A741=$C$2,runs!BH736,1/0)</f>
        <v>#DIV/0!</v>
      </c>
      <c r="E741" s="29" t="e">
        <f>IF($A741=$C$2,runs!BI736,1/0)</f>
        <v>#DIV/0!</v>
      </c>
      <c r="F741" s="29" t="e">
        <f>IF($A741=$C$2,runs!BL736,1/0)</f>
        <v>#DIV/0!</v>
      </c>
      <c r="G741" s="29" t="e">
        <f>IF($A741=$C$2,runs!BM736,1/0)</f>
        <v>#DIV/0!</v>
      </c>
      <c r="H741" s="29" t="e">
        <f>IF($A741=$C$2,runs!BG736/runs!BF736,1/0)</f>
        <v>#DIV/0!</v>
      </c>
      <c r="I741" s="29" t="e">
        <f>IF($A741=$C$2,runs!BH736/runs!V736,1/0)</f>
        <v>#DIV/0!</v>
      </c>
      <c r="J741" s="29" t="e">
        <f>IF($A741=$C$2,runs!BI736/runs!V736,1/0)</f>
        <v>#DIV/0!</v>
      </c>
      <c r="K741" s="29" t="e">
        <f>IF($A741=$C$2,runs!BP736,1/0)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IF($A742=$C$2,runs!BH737,1/0)</f>
        <v>#DIV/0!</v>
      </c>
      <c r="E742" s="29" t="e">
        <f>IF($A742=$C$2,runs!BI737,1/0)</f>
        <v>#DIV/0!</v>
      </c>
      <c r="F742" s="29" t="e">
        <f>IF($A742=$C$2,runs!BL737,1/0)</f>
        <v>#DIV/0!</v>
      </c>
      <c r="G742" s="29" t="e">
        <f>IF($A742=$C$2,runs!BM737,1/0)</f>
        <v>#DIV/0!</v>
      </c>
      <c r="H742" s="29" t="e">
        <f>IF($A742=$C$2,runs!BG737/runs!BF737,1/0)</f>
        <v>#DIV/0!</v>
      </c>
      <c r="I742" s="29" t="e">
        <f>IF($A742=$C$2,runs!BH737/runs!V737,1/0)</f>
        <v>#DIV/0!</v>
      </c>
      <c r="J742" s="29" t="e">
        <f>IF($A742=$C$2,runs!BI737/runs!V737,1/0)</f>
        <v>#DIV/0!</v>
      </c>
      <c r="K742" s="29" t="e">
        <f>IF($A742=$C$2,runs!BP737,1/0)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IF($A743=$C$2,runs!BH738,1/0)</f>
        <v>#DIV/0!</v>
      </c>
      <c r="E743" s="29" t="e">
        <f>IF($A743=$C$2,runs!BI738,1/0)</f>
        <v>#DIV/0!</v>
      </c>
      <c r="F743" s="29" t="e">
        <f>IF($A743=$C$2,runs!BL738,1/0)</f>
        <v>#DIV/0!</v>
      </c>
      <c r="G743" s="29" t="e">
        <f>IF($A743=$C$2,runs!BM738,1/0)</f>
        <v>#DIV/0!</v>
      </c>
      <c r="H743" s="29" t="e">
        <f>IF($A743=$C$2,runs!BG738/runs!BF738,1/0)</f>
        <v>#DIV/0!</v>
      </c>
      <c r="I743" s="29" t="e">
        <f>IF($A743=$C$2,runs!BH738/runs!V738,1/0)</f>
        <v>#DIV/0!</v>
      </c>
      <c r="J743" s="29" t="e">
        <f>IF($A743=$C$2,runs!BI738/runs!V738,1/0)</f>
        <v>#DIV/0!</v>
      </c>
      <c r="K743" s="29" t="e">
        <f>IF($A743=$C$2,runs!BP738,1/0)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IF($A744=$C$2,runs!BH739,1/0)</f>
        <v>#DIV/0!</v>
      </c>
      <c r="E744" s="29" t="e">
        <f>IF($A744=$C$2,runs!BI739,1/0)</f>
        <v>#DIV/0!</v>
      </c>
      <c r="F744" s="29" t="e">
        <f>IF($A744=$C$2,runs!BL739,1/0)</f>
        <v>#DIV/0!</v>
      </c>
      <c r="G744" s="29" t="e">
        <f>IF($A744=$C$2,runs!BM739,1/0)</f>
        <v>#DIV/0!</v>
      </c>
      <c r="H744" s="29" t="e">
        <f>IF($A744=$C$2,runs!BG739/runs!BF739,1/0)</f>
        <v>#DIV/0!</v>
      </c>
      <c r="I744" s="29" t="e">
        <f>IF($A744=$C$2,runs!BH739/runs!V739,1/0)</f>
        <v>#DIV/0!</v>
      </c>
      <c r="J744" s="29" t="e">
        <f>IF($A744=$C$2,runs!BI739/runs!V739,1/0)</f>
        <v>#DIV/0!</v>
      </c>
      <c r="K744" s="29" t="e">
        <f>IF($A744=$C$2,runs!BP739,1/0)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IF($A745=$C$2,runs!BH740,1/0)</f>
        <v>#DIV/0!</v>
      </c>
      <c r="E745" s="29" t="e">
        <f>IF($A745=$C$2,runs!BI740,1/0)</f>
        <v>#DIV/0!</v>
      </c>
      <c r="F745" s="29" t="e">
        <f>IF($A745=$C$2,runs!BL740,1/0)</f>
        <v>#DIV/0!</v>
      </c>
      <c r="G745" s="29" t="e">
        <f>IF($A745=$C$2,runs!BM740,1/0)</f>
        <v>#DIV/0!</v>
      </c>
      <c r="H745" s="29" t="e">
        <f>IF($A745=$C$2,runs!BG740/runs!BF740,1/0)</f>
        <v>#DIV/0!</v>
      </c>
      <c r="I745" s="29" t="e">
        <f>IF($A745=$C$2,runs!BH740/runs!V740,1/0)</f>
        <v>#DIV/0!</v>
      </c>
      <c r="J745" s="29" t="e">
        <f>IF($A745=$C$2,runs!BI740/runs!V740,1/0)</f>
        <v>#DIV/0!</v>
      </c>
      <c r="K745" s="29" t="e">
        <f>IF($A745=$C$2,runs!BP740,1/0)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IF($A746=$C$2,runs!BH741,1/0)</f>
        <v>#DIV/0!</v>
      </c>
      <c r="E746" s="29" t="e">
        <f>IF($A746=$C$2,runs!BI741,1/0)</f>
        <v>#DIV/0!</v>
      </c>
      <c r="F746" s="29" t="e">
        <f>IF($A746=$C$2,runs!BL741,1/0)</f>
        <v>#DIV/0!</v>
      </c>
      <c r="G746" s="29" t="e">
        <f>IF($A746=$C$2,runs!BM741,1/0)</f>
        <v>#DIV/0!</v>
      </c>
      <c r="H746" s="29" t="e">
        <f>IF($A746=$C$2,runs!BG741/runs!BF741,1/0)</f>
        <v>#DIV/0!</v>
      </c>
      <c r="I746" s="29" t="e">
        <f>IF($A746=$C$2,runs!BH741/runs!V741,1/0)</f>
        <v>#DIV/0!</v>
      </c>
      <c r="J746" s="29" t="e">
        <f>IF($A746=$C$2,runs!BI741/runs!V741,1/0)</f>
        <v>#DIV/0!</v>
      </c>
      <c r="K746" s="29" t="e">
        <f>IF($A746=$C$2,runs!BP741,1/0)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IF($A747=$C$2,runs!BH742,1/0)</f>
        <v>#DIV/0!</v>
      </c>
      <c r="E747" s="29" t="e">
        <f>IF($A747=$C$2,runs!BI742,1/0)</f>
        <v>#DIV/0!</v>
      </c>
      <c r="F747" s="29" t="e">
        <f>IF($A747=$C$2,runs!BL742,1/0)</f>
        <v>#DIV/0!</v>
      </c>
      <c r="G747" s="29" t="e">
        <f>IF($A747=$C$2,runs!BM742,1/0)</f>
        <v>#DIV/0!</v>
      </c>
      <c r="H747" s="29" t="e">
        <f>IF($A747=$C$2,runs!BG742/runs!BF742,1/0)</f>
        <v>#DIV/0!</v>
      </c>
      <c r="I747" s="29" t="e">
        <f>IF($A747=$C$2,runs!BH742/runs!V742,1/0)</f>
        <v>#DIV/0!</v>
      </c>
      <c r="J747" s="29" t="e">
        <f>IF($A747=$C$2,runs!BI742/runs!V742,1/0)</f>
        <v>#DIV/0!</v>
      </c>
      <c r="K747" s="29" t="e">
        <f>IF($A747=$C$2,runs!BP742,1/0)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IF($A748=$C$2,runs!BH743,1/0)</f>
        <v>#DIV/0!</v>
      </c>
      <c r="E748" s="29" t="e">
        <f>IF($A748=$C$2,runs!BI743,1/0)</f>
        <v>#DIV/0!</v>
      </c>
      <c r="F748" s="29" t="e">
        <f>IF($A748=$C$2,runs!BL743,1/0)</f>
        <v>#DIV/0!</v>
      </c>
      <c r="G748" s="29" t="e">
        <f>IF($A748=$C$2,runs!BM743,1/0)</f>
        <v>#DIV/0!</v>
      </c>
      <c r="H748" s="29" t="e">
        <f>IF($A748=$C$2,runs!BG743/runs!BF743,1/0)</f>
        <v>#DIV/0!</v>
      </c>
      <c r="I748" s="29" t="e">
        <f>IF($A748=$C$2,runs!BH743/runs!V743,1/0)</f>
        <v>#DIV/0!</v>
      </c>
      <c r="J748" s="29" t="e">
        <f>IF($A748=$C$2,runs!BI743/runs!V743,1/0)</f>
        <v>#DIV/0!</v>
      </c>
      <c r="K748" s="29" t="e">
        <f>IF($A748=$C$2,runs!BP743,1/0)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IF($A749=$C$2,runs!BH744,1/0)</f>
        <v>#DIV/0!</v>
      </c>
      <c r="E749" s="29" t="e">
        <f>IF($A749=$C$2,runs!BI744,1/0)</f>
        <v>#DIV/0!</v>
      </c>
      <c r="F749" s="29" t="e">
        <f>IF($A749=$C$2,runs!BL744,1/0)</f>
        <v>#DIV/0!</v>
      </c>
      <c r="G749" s="29" t="e">
        <f>IF($A749=$C$2,runs!BM744,1/0)</f>
        <v>#DIV/0!</v>
      </c>
      <c r="H749" s="29" t="e">
        <f>IF($A749=$C$2,runs!BG744/runs!BF744,1/0)</f>
        <v>#DIV/0!</v>
      </c>
      <c r="I749" s="29" t="e">
        <f>IF($A749=$C$2,runs!BH744/runs!V744,1/0)</f>
        <v>#DIV/0!</v>
      </c>
      <c r="J749" s="29" t="e">
        <f>IF($A749=$C$2,runs!BI744/runs!V744,1/0)</f>
        <v>#DIV/0!</v>
      </c>
      <c r="K749" s="29" t="e">
        <f>IF($A749=$C$2,runs!BP744,1/0)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IF($A750=$C$2,runs!BH745,1/0)</f>
        <v>#DIV/0!</v>
      </c>
      <c r="E750" s="29" t="e">
        <f>IF($A750=$C$2,runs!BI745,1/0)</f>
        <v>#DIV/0!</v>
      </c>
      <c r="F750" s="29" t="e">
        <f>IF($A750=$C$2,runs!BL745,1/0)</f>
        <v>#DIV/0!</v>
      </c>
      <c r="G750" s="29" t="e">
        <f>IF($A750=$C$2,runs!BM745,1/0)</f>
        <v>#DIV/0!</v>
      </c>
      <c r="H750" s="29" t="e">
        <f>IF($A750=$C$2,runs!BG745/runs!BF745,1/0)</f>
        <v>#DIV/0!</v>
      </c>
      <c r="I750" s="29" t="e">
        <f>IF($A750=$C$2,runs!BH745/runs!V745,1/0)</f>
        <v>#DIV/0!</v>
      </c>
      <c r="J750" s="29" t="e">
        <f>IF($A750=$C$2,runs!BI745/runs!V745,1/0)</f>
        <v>#DIV/0!</v>
      </c>
      <c r="K750" s="29" t="e">
        <f>IF($A750=$C$2,runs!BP745,1/0)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IF($A751=$C$2,runs!BH746,1/0)</f>
        <v>#DIV/0!</v>
      </c>
      <c r="E751" s="29" t="e">
        <f>IF($A751=$C$2,runs!BI746,1/0)</f>
        <v>#DIV/0!</v>
      </c>
      <c r="F751" s="29" t="e">
        <f>IF($A751=$C$2,runs!BL746,1/0)</f>
        <v>#DIV/0!</v>
      </c>
      <c r="G751" s="29" t="e">
        <f>IF($A751=$C$2,runs!BM746,1/0)</f>
        <v>#DIV/0!</v>
      </c>
      <c r="H751" s="29" t="e">
        <f>IF($A751=$C$2,runs!BG746/runs!BF746,1/0)</f>
        <v>#DIV/0!</v>
      </c>
      <c r="I751" s="29" t="e">
        <f>IF($A751=$C$2,runs!BH746/runs!V746,1/0)</f>
        <v>#DIV/0!</v>
      </c>
      <c r="J751" s="29" t="e">
        <f>IF($A751=$C$2,runs!BI746/runs!V746,1/0)</f>
        <v>#DIV/0!</v>
      </c>
      <c r="K751" s="29" t="e">
        <f>IF($A751=$C$2,runs!BP746,1/0)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IF($A752=$C$2,runs!BH747,1/0)</f>
        <v>#DIV/0!</v>
      </c>
      <c r="E752" s="29" t="e">
        <f>IF($A752=$C$2,runs!BI747,1/0)</f>
        <v>#DIV/0!</v>
      </c>
      <c r="F752" s="29" t="e">
        <f>IF($A752=$C$2,runs!BL747,1/0)</f>
        <v>#DIV/0!</v>
      </c>
      <c r="G752" s="29" t="e">
        <f>IF($A752=$C$2,runs!BM747,1/0)</f>
        <v>#DIV/0!</v>
      </c>
      <c r="H752" s="29" t="e">
        <f>IF($A752=$C$2,runs!BG747/runs!BF747,1/0)</f>
        <v>#DIV/0!</v>
      </c>
      <c r="I752" s="29" t="e">
        <f>IF($A752=$C$2,runs!BH747/runs!V747,1/0)</f>
        <v>#DIV/0!</v>
      </c>
      <c r="J752" s="29" t="e">
        <f>IF($A752=$C$2,runs!BI747/runs!V747,1/0)</f>
        <v>#DIV/0!</v>
      </c>
      <c r="K752" s="29" t="e">
        <f>IF($A752=$C$2,runs!BP747,1/0)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IF($A753=$C$2,runs!BH748,1/0)</f>
        <v>#DIV/0!</v>
      </c>
      <c r="E753" s="29" t="e">
        <f>IF($A753=$C$2,runs!BI748,1/0)</f>
        <v>#DIV/0!</v>
      </c>
      <c r="F753" s="29" t="e">
        <f>IF($A753=$C$2,runs!BL748,1/0)</f>
        <v>#DIV/0!</v>
      </c>
      <c r="G753" s="29" t="e">
        <f>IF($A753=$C$2,runs!BM748,1/0)</f>
        <v>#DIV/0!</v>
      </c>
      <c r="H753" s="29" t="e">
        <f>IF($A753=$C$2,runs!BG748/runs!BF748,1/0)</f>
        <v>#DIV/0!</v>
      </c>
      <c r="I753" s="29" t="e">
        <f>IF($A753=$C$2,runs!BH748/runs!V748,1/0)</f>
        <v>#DIV/0!</v>
      </c>
      <c r="J753" s="29" t="e">
        <f>IF($A753=$C$2,runs!BI748/runs!V748,1/0)</f>
        <v>#DIV/0!</v>
      </c>
      <c r="K753" s="29" t="e">
        <f>IF($A753=$C$2,runs!BP748,1/0)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IF($A754=$C$2,runs!BH749,1/0)</f>
        <v>#DIV/0!</v>
      </c>
      <c r="E754" s="29" t="e">
        <f>IF($A754=$C$2,runs!BI749,1/0)</f>
        <v>#DIV/0!</v>
      </c>
      <c r="F754" s="29" t="e">
        <f>IF($A754=$C$2,runs!BL749,1/0)</f>
        <v>#DIV/0!</v>
      </c>
      <c r="G754" s="29" t="e">
        <f>IF($A754=$C$2,runs!BM749,1/0)</f>
        <v>#DIV/0!</v>
      </c>
      <c r="H754" s="29" t="e">
        <f>IF($A754=$C$2,runs!BG749/runs!BF749,1/0)</f>
        <v>#DIV/0!</v>
      </c>
      <c r="I754" s="29" t="e">
        <f>IF($A754=$C$2,runs!BH749/runs!V749,1/0)</f>
        <v>#DIV/0!</v>
      </c>
      <c r="J754" s="29" t="e">
        <f>IF($A754=$C$2,runs!BI749/runs!V749,1/0)</f>
        <v>#DIV/0!</v>
      </c>
      <c r="K754" s="29" t="e">
        <f>IF($A754=$C$2,runs!BP749,1/0)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IF($A755=$C$2,runs!BH750,1/0)</f>
        <v>#DIV/0!</v>
      </c>
      <c r="E755" s="29" t="e">
        <f>IF($A755=$C$2,runs!BI750,1/0)</f>
        <v>#DIV/0!</v>
      </c>
      <c r="F755" s="29" t="e">
        <f>IF($A755=$C$2,runs!BL750,1/0)</f>
        <v>#DIV/0!</v>
      </c>
      <c r="G755" s="29" t="e">
        <f>IF($A755=$C$2,runs!BM750,1/0)</f>
        <v>#DIV/0!</v>
      </c>
      <c r="H755" s="29" t="e">
        <f>IF($A755=$C$2,runs!BG750/runs!BF750,1/0)</f>
        <v>#DIV/0!</v>
      </c>
      <c r="I755" s="29" t="e">
        <f>IF($A755=$C$2,runs!BH750/runs!V750,1/0)</f>
        <v>#DIV/0!</v>
      </c>
      <c r="J755" s="29" t="e">
        <f>IF($A755=$C$2,runs!BI750/runs!V750,1/0)</f>
        <v>#DIV/0!</v>
      </c>
      <c r="K755" s="29" t="e">
        <f>IF($A755=$C$2,runs!BP750,1/0)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IF($A756=$C$2,runs!BH751,1/0)</f>
        <v>#DIV/0!</v>
      </c>
      <c r="E756" s="29" t="e">
        <f>IF($A756=$C$2,runs!BI751,1/0)</f>
        <v>#DIV/0!</v>
      </c>
      <c r="F756" s="29" t="e">
        <f>IF($A756=$C$2,runs!BL751,1/0)</f>
        <v>#DIV/0!</v>
      </c>
      <c r="G756" s="29" t="e">
        <f>IF($A756=$C$2,runs!BM751,1/0)</f>
        <v>#DIV/0!</v>
      </c>
      <c r="H756" s="29" t="e">
        <f>IF($A756=$C$2,runs!BG751/runs!BF751,1/0)</f>
        <v>#DIV/0!</v>
      </c>
      <c r="I756" s="29" t="e">
        <f>IF($A756=$C$2,runs!BH751/runs!V751,1/0)</f>
        <v>#DIV/0!</v>
      </c>
      <c r="J756" s="29" t="e">
        <f>IF($A756=$C$2,runs!BI751/runs!V751,1/0)</f>
        <v>#DIV/0!</v>
      </c>
      <c r="K756" s="29" t="e">
        <f>IF($A756=$C$2,runs!BP751,1/0)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IF($A757=$C$2,runs!BH752,1/0)</f>
        <v>#DIV/0!</v>
      </c>
      <c r="E757" s="29" t="e">
        <f>IF($A757=$C$2,runs!BI752,1/0)</f>
        <v>#DIV/0!</v>
      </c>
      <c r="F757" s="29" t="e">
        <f>IF($A757=$C$2,runs!BL752,1/0)</f>
        <v>#DIV/0!</v>
      </c>
      <c r="G757" s="29" t="e">
        <f>IF($A757=$C$2,runs!BM752,1/0)</f>
        <v>#DIV/0!</v>
      </c>
      <c r="H757" s="29" t="e">
        <f>IF($A757=$C$2,runs!BG752/runs!BF752,1/0)</f>
        <v>#DIV/0!</v>
      </c>
      <c r="I757" s="29" t="e">
        <f>IF($A757=$C$2,runs!BH752/runs!V752,1/0)</f>
        <v>#DIV/0!</v>
      </c>
      <c r="J757" s="29" t="e">
        <f>IF($A757=$C$2,runs!BI752/runs!V752,1/0)</f>
        <v>#DIV/0!</v>
      </c>
      <c r="K757" s="29" t="e">
        <f>IF($A757=$C$2,runs!BP752,1/0)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IF($A758=$C$2,runs!BH753,1/0)</f>
        <v>#DIV/0!</v>
      </c>
      <c r="E758" s="29" t="e">
        <f>IF($A758=$C$2,runs!BI753,1/0)</f>
        <v>#DIV/0!</v>
      </c>
      <c r="F758" s="29" t="e">
        <f>IF($A758=$C$2,runs!BL753,1/0)</f>
        <v>#DIV/0!</v>
      </c>
      <c r="G758" s="29" t="e">
        <f>IF($A758=$C$2,runs!BM753,1/0)</f>
        <v>#DIV/0!</v>
      </c>
      <c r="H758" s="29" t="e">
        <f>IF($A758=$C$2,runs!BG753/runs!BF753,1/0)</f>
        <v>#DIV/0!</v>
      </c>
      <c r="I758" s="29" t="e">
        <f>IF($A758=$C$2,runs!BH753/runs!V753,1/0)</f>
        <v>#DIV/0!</v>
      </c>
      <c r="J758" s="29" t="e">
        <f>IF($A758=$C$2,runs!BI753/runs!V753,1/0)</f>
        <v>#DIV/0!</v>
      </c>
      <c r="K758" s="29" t="e">
        <f>IF($A758=$C$2,runs!BP753,1/0)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IF($A759=$C$2,runs!BH754,1/0)</f>
        <v>#DIV/0!</v>
      </c>
      <c r="E759" s="29" t="e">
        <f>IF($A759=$C$2,runs!BI754,1/0)</f>
        <v>#DIV/0!</v>
      </c>
      <c r="F759" s="29" t="e">
        <f>IF($A759=$C$2,runs!BL754,1/0)</f>
        <v>#DIV/0!</v>
      </c>
      <c r="G759" s="29" t="e">
        <f>IF($A759=$C$2,runs!BM754,1/0)</f>
        <v>#DIV/0!</v>
      </c>
      <c r="H759" s="29" t="e">
        <f>IF($A759=$C$2,runs!BG754/runs!BF754,1/0)</f>
        <v>#DIV/0!</v>
      </c>
      <c r="I759" s="29" t="e">
        <f>IF($A759=$C$2,runs!BH754/runs!V754,1/0)</f>
        <v>#DIV/0!</v>
      </c>
      <c r="J759" s="29" t="e">
        <f>IF($A759=$C$2,runs!BI754/runs!V754,1/0)</f>
        <v>#DIV/0!</v>
      </c>
      <c r="K759" s="29" t="e">
        <f>IF($A759=$C$2,runs!BP754,1/0)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IF($A760=$C$2,runs!BH755,1/0)</f>
        <v>#DIV/0!</v>
      </c>
      <c r="E760" s="29" t="e">
        <f>IF($A760=$C$2,runs!BI755,1/0)</f>
        <v>#DIV/0!</v>
      </c>
      <c r="F760" s="29" t="e">
        <f>IF($A760=$C$2,runs!BL755,1/0)</f>
        <v>#DIV/0!</v>
      </c>
      <c r="G760" s="29" t="e">
        <f>IF($A760=$C$2,runs!BM755,1/0)</f>
        <v>#DIV/0!</v>
      </c>
      <c r="H760" s="29" t="e">
        <f>IF($A760=$C$2,runs!BG755/runs!BF755,1/0)</f>
        <v>#DIV/0!</v>
      </c>
      <c r="I760" s="29" t="e">
        <f>IF($A760=$C$2,runs!BH755/runs!V755,1/0)</f>
        <v>#DIV/0!</v>
      </c>
      <c r="J760" s="29" t="e">
        <f>IF($A760=$C$2,runs!BI755/runs!V755,1/0)</f>
        <v>#DIV/0!</v>
      </c>
      <c r="K760" s="29" t="e">
        <f>IF($A760=$C$2,runs!BP755,1/0)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IF($A761=$C$2,runs!BH756,1/0)</f>
        <v>#DIV/0!</v>
      </c>
      <c r="E761" s="29" t="e">
        <f>IF($A761=$C$2,runs!BI756,1/0)</f>
        <v>#DIV/0!</v>
      </c>
      <c r="F761" s="29" t="e">
        <f>IF($A761=$C$2,runs!BL756,1/0)</f>
        <v>#DIV/0!</v>
      </c>
      <c r="G761" s="29" t="e">
        <f>IF($A761=$C$2,runs!BM756,1/0)</f>
        <v>#DIV/0!</v>
      </c>
      <c r="H761" s="29" t="e">
        <f>IF($A761=$C$2,runs!BG756/runs!BF756,1/0)</f>
        <v>#DIV/0!</v>
      </c>
      <c r="I761" s="29" t="e">
        <f>IF($A761=$C$2,runs!BH756/runs!V756,1/0)</f>
        <v>#DIV/0!</v>
      </c>
      <c r="J761" s="29" t="e">
        <f>IF($A761=$C$2,runs!BI756/runs!V756,1/0)</f>
        <v>#DIV/0!</v>
      </c>
      <c r="K761" s="29" t="e">
        <f>IF($A761=$C$2,runs!BP756,1/0)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IF($A762=$C$2,runs!BH757,1/0)</f>
        <v>#DIV/0!</v>
      </c>
      <c r="E762" s="29" t="e">
        <f>IF($A762=$C$2,runs!BI757,1/0)</f>
        <v>#DIV/0!</v>
      </c>
      <c r="F762" s="29" t="e">
        <f>IF($A762=$C$2,runs!BL757,1/0)</f>
        <v>#DIV/0!</v>
      </c>
      <c r="G762" s="29" t="e">
        <f>IF($A762=$C$2,runs!BM757,1/0)</f>
        <v>#DIV/0!</v>
      </c>
      <c r="H762" s="29" t="e">
        <f>IF($A762=$C$2,runs!BG757/runs!BF757,1/0)</f>
        <v>#DIV/0!</v>
      </c>
      <c r="I762" s="29" t="e">
        <f>IF($A762=$C$2,runs!BH757/runs!V757,1/0)</f>
        <v>#DIV/0!</v>
      </c>
      <c r="J762" s="29" t="e">
        <f>IF($A762=$C$2,runs!BI757/runs!V757,1/0)</f>
        <v>#DIV/0!</v>
      </c>
      <c r="K762" s="29" t="e">
        <f>IF($A762=$C$2,runs!BP757,1/0)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IF($A763=$C$2,runs!BH758,1/0)</f>
        <v>#DIV/0!</v>
      </c>
      <c r="E763" s="29" t="e">
        <f>IF($A763=$C$2,runs!BI758,1/0)</f>
        <v>#DIV/0!</v>
      </c>
      <c r="F763" s="29" t="e">
        <f>IF($A763=$C$2,runs!BL758,1/0)</f>
        <v>#DIV/0!</v>
      </c>
      <c r="G763" s="29" t="e">
        <f>IF($A763=$C$2,runs!BM758,1/0)</f>
        <v>#DIV/0!</v>
      </c>
      <c r="H763" s="29" t="e">
        <f>IF($A763=$C$2,runs!BG758/runs!BF758,1/0)</f>
        <v>#DIV/0!</v>
      </c>
      <c r="I763" s="29" t="e">
        <f>IF($A763=$C$2,runs!BH758/runs!V758,1/0)</f>
        <v>#DIV/0!</v>
      </c>
      <c r="J763" s="29" t="e">
        <f>IF($A763=$C$2,runs!BI758/runs!V758,1/0)</f>
        <v>#DIV/0!</v>
      </c>
      <c r="K763" s="29" t="e">
        <f>IF($A763=$C$2,runs!BP758,1/0)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IF($A764=$C$2,runs!BH759,1/0)</f>
        <v>#DIV/0!</v>
      </c>
      <c r="E764" s="29" t="e">
        <f>IF($A764=$C$2,runs!BI759,1/0)</f>
        <v>#DIV/0!</v>
      </c>
      <c r="F764" s="29" t="e">
        <f>IF($A764=$C$2,runs!BL759,1/0)</f>
        <v>#DIV/0!</v>
      </c>
      <c r="G764" s="29" t="e">
        <f>IF($A764=$C$2,runs!BM759,1/0)</f>
        <v>#DIV/0!</v>
      </c>
      <c r="H764" s="29" t="e">
        <f>IF($A764=$C$2,runs!BG759/runs!BF759,1/0)</f>
        <v>#DIV/0!</v>
      </c>
      <c r="I764" s="29" t="e">
        <f>IF($A764=$C$2,runs!BH759/runs!V759,1/0)</f>
        <v>#DIV/0!</v>
      </c>
      <c r="J764" s="29" t="e">
        <f>IF($A764=$C$2,runs!BI759/runs!V759,1/0)</f>
        <v>#DIV/0!</v>
      </c>
      <c r="K764" s="29" t="e">
        <f>IF($A764=$C$2,runs!BP759,1/0)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IF($A765=$C$2,runs!BH760,1/0)</f>
        <v>#DIV/0!</v>
      </c>
      <c r="E765" s="29" t="e">
        <f>IF($A765=$C$2,runs!BI760,1/0)</f>
        <v>#DIV/0!</v>
      </c>
      <c r="F765" s="29" t="e">
        <f>IF($A765=$C$2,runs!BL760,1/0)</f>
        <v>#DIV/0!</v>
      </c>
      <c r="G765" s="29" t="e">
        <f>IF($A765=$C$2,runs!BM760,1/0)</f>
        <v>#DIV/0!</v>
      </c>
      <c r="H765" s="29" t="e">
        <f>IF($A765=$C$2,runs!BG760/runs!BF760,1/0)</f>
        <v>#DIV/0!</v>
      </c>
      <c r="I765" s="29" t="e">
        <f>IF($A765=$C$2,runs!BH760/runs!V760,1/0)</f>
        <v>#DIV/0!</v>
      </c>
      <c r="J765" s="29" t="e">
        <f>IF($A765=$C$2,runs!BI760/runs!V760,1/0)</f>
        <v>#DIV/0!</v>
      </c>
      <c r="K765" s="29" t="e">
        <f>IF($A765=$C$2,runs!BP760,1/0)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IF($A766=$C$2,runs!BH761,1/0)</f>
        <v>#DIV/0!</v>
      </c>
      <c r="E766" s="29" t="e">
        <f>IF($A766=$C$2,runs!BI761,1/0)</f>
        <v>#DIV/0!</v>
      </c>
      <c r="F766" s="29" t="e">
        <f>IF($A766=$C$2,runs!BL761,1/0)</f>
        <v>#DIV/0!</v>
      </c>
      <c r="G766" s="29" t="e">
        <f>IF($A766=$C$2,runs!BM761,1/0)</f>
        <v>#DIV/0!</v>
      </c>
      <c r="H766" s="29" t="e">
        <f>IF($A766=$C$2,runs!BG761/runs!BF761,1/0)</f>
        <v>#DIV/0!</v>
      </c>
      <c r="I766" s="29" t="e">
        <f>IF($A766=$C$2,runs!BH761/runs!V761,1/0)</f>
        <v>#DIV/0!</v>
      </c>
      <c r="J766" s="29" t="e">
        <f>IF($A766=$C$2,runs!BI761/runs!V761,1/0)</f>
        <v>#DIV/0!</v>
      </c>
      <c r="K766" s="29" t="e">
        <f>IF($A766=$C$2,runs!BP761,1/0)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IF($A767=$C$2,runs!BH762,1/0)</f>
        <v>#DIV/0!</v>
      </c>
      <c r="E767" s="29" t="e">
        <f>IF($A767=$C$2,runs!BI762,1/0)</f>
        <v>#DIV/0!</v>
      </c>
      <c r="F767" s="29" t="e">
        <f>IF($A767=$C$2,runs!BL762,1/0)</f>
        <v>#DIV/0!</v>
      </c>
      <c r="G767" s="29" t="e">
        <f>IF($A767=$C$2,runs!BM762,1/0)</f>
        <v>#DIV/0!</v>
      </c>
      <c r="H767" s="29" t="e">
        <f>IF($A767=$C$2,runs!BG762/runs!BF762,1/0)</f>
        <v>#DIV/0!</v>
      </c>
      <c r="I767" s="29" t="e">
        <f>IF($A767=$C$2,runs!BH762/runs!V762,1/0)</f>
        <v>#DIV/0!</v>
      </c>
      <c r="J767" s="29" t="e">
        <f>IF($A767=$C$2,runs!BI762/runs!V762,1/0)</f>
        <v>#DIV/0!</v>
      </c>
      <c r="K767" s="29" t="e">
        <f>IF($A767=$C$2,runs!BP762,1/0)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IF($A768=$C$2,runs!BH763,1/0)</f>
        <v>#DIV/0!</v>
      </c>
      <c r="E768" s="29" t="e">
        <f>IF($A768=$C$2,runs!BI763,1/0)</f>
        <v>#DIV/0!</v>
      </c>
      <c r="F768" s="29" t="e">
        <f>IF($A768=$C$2,runs!BL763,1/0)</f>
        <v>#DIV/0!</v>
      </c>
      <c r="G768" s="29" t="e">
        <f>IF($A768=$C$2,runs!BM763,1/0)</f>
        <v>#DIV/0!</v>
      </c>
      <c r="H768" s="29" t="e">
        <f>IF($A768=$C$2,runs!BG763/runs!BF763,1/0)</f>
        <v>#DIV/0!</v>
      </c>
      <c r="I768" s="29" t="e">
        <f>IF($A768=$C$2,runs!BH763/runs!V763,1/0)</f>
        <v>#DIV/0!</v>
      </c>
      <c r="J768" s="29" t="e">
        <f>IF($A768=$C$2,runs!BI763/runs!V763,1/0)</f>
        <v>#DIV/0!</v>
      </c>
      <c r="K768" s="29" t="e">
        <f>IF($A768=$C$2,runs!BP763,1/0)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IF($A769=$C$2,runs!BH764,1/0)</f>
        <v>#DIV/0!</v>
      </c>
      <c r="E769" s="29" t="e">
        <f>IF($A769=$C$2,runs!BI764,1/0)</f>
        <v>#DIV/0!</v>
      </c>
      <c r="F769" s="29" t="e">
        <f>IF($A769=$C$2,runs!BL764,1/0)</f>
        <v>#DIV/0!</v>
      </c>
      <c r="G769" s="29" t="e">
        <f>IF($A769=$C$2,runs!BM764,1/0)</f>
        <v>#DIV/0!</v>
      </c>
      <c r="H769" s="29" t="e">
        <f>IF($A769=$C$2,runs!BG764/runs!BF764,1/0)</f>
        <v>#DIV/0!</v>
      </c>
      <c r="I769" s="29" t="e">
        <f>IF($A769=$C$2,runs!BH764/runs!V764,1/0)</f>
        <v>#DIV/0!</v>
      </c>
      <c r="J769" s="29" t="e">
        <f>IF($A769=$C$2,runs!BI764/runs!V764,1/0)</f>
        <v>#DIV/0!</v>
      </c>
      <c r="K769" s="29" t="e">
        <f>IF($A769=$C$2,runs!BP764,1/0)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IF($A770=$C$2,runs!BH765,1/0)</f>
        <v>#DIV/0!</v>
      </c>
      <c r="E770" s="29" t="e">
        <f>IF($A770=$C$2,runs!BI765,1/0)</f>
        <v>#DIV/0!</v>
      </c>
      <c r="F770" s="29" t="e">
        <f>IF($A770=$C$2,runs!BL765,1/0)</f>
        <v>#DIV/0!</v>
      </c>
      <c r="G770" s="29" t="e">
        <f>IF($A770=$C$2,runs!BM765,1/0)</f>
        <v>#DIV/0!</v>
      </c>
      <c r="H770" s="29" t="e">
        <f>IF($A770=$C$2,runs!BG765/runs!BF765,1/0)</f>
        <v>#DIV/0!</v>
      </c>
      <c r="I770" s="29" t="e">
        <f>IF($A770=$C$2,runs!BH765/runs!V765,1/0)</f>
        <v>#DIV/0!</v>
      </c>
      <c r="J770" s="29" t="e">
        <f>IF($A770=$C$2,runs!BI765/runs!V765,1/0)</f>
        <v>#DIV/0!</v>
      </c>
      <c r="K770" s="29" t="e">
        <f>IF($A770=$C$2,runs!BP765,1/0)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IF($A771=$C$2,runs!BH766,1/0)</f>
        <v>#DIV/0!</v>
      </c>
      <c r="E771" s="29" t="e">
        <f>IF($A771=$C$2,runs!BI766,1/0)</f>
        <v>#DIV/0!</v>
      </c>
      <c r="F771" s="29" t="e">
        <f>IF($A771=$C$2,runs!BL766,1/0)</f>
        <v>#DIV/0!</v>
      </c>
      <c r="G771" s="29" t="e">
        <f>IF($A771=$C$2,runs!BM766,1/0)</f>
        <v>#DIV/0!</v>
      </c>
      <c r="H771" s="29" t="e">
        <f>IF($A771=$C$2,runs!BG766/runs!BF766,1/0)</f>
        <v>#DIV/0!</v>
      </c>
      <c r="I771" s="29" t="e">
        <f>IF($A771=$C$2,runs!BH766/runs!V766,1/0)</f>
        <v>#DIV/0!</v>
      </c>
      <c r="J771" s="29" t="e">
        <f>IF($A771=$C$2,runs!BI766/runs!V766,1/0)</f>
        <v>#DIV/0!</v>
      </c>
      <c r="K771" s="29" t="e">
        <f>IF($A771=$C$2,runs!BP766,1/0)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IF($A772=$C$2,runs!BH767,1/0)</f>
        <v>#DIV/0!</v>
      </c>
      <c r="E772" s="29" t="e">
        <f>IF($A772=$C$2,runs!BI767,1/0)</f>
        <v>#DIV/0!</v>
      </c>
      <c r="F772" s="29" t="e">
        <f>IF($A772=$C$2,runs!BL767,1/0)</f>
        <v>#DIV/0!</v>
      </c>
      <c r="G772" s="29" t="e">
        <f>IF($A772=$C$2,runs!BM767,1/0)</f>
        <v>#DIV/0!</v>
      </c>
      <c r="H772" s="29" t="e">
        <f>IF($A772=$C$2,runs!BG767/runs!BF767,1/0)</f>
        <v>#DIV/0!</v>
      </c>
      <c r="I772" s="29" t="e">
        <f>IF($A772=$C$2,runs!BH767/runs!V767,1/0)</f>
        <v>#DIV/0!</v>
      </c>
      <c r="J772" s="29" t="e">
        <f>IF($A772=$C$2,runs!BI767/runs!V767,1/0)</f>
        <v>#DIV/0!</v>
      </c>
      <c r="K772" s="29" t="e">
        <f>IF($A772=$C$2,runs!BP767,1/0)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IF($A773=$C$2,runs!BH768,1/0)</f>
        <v>#DIV/0!</v>
      </c>
      <c r="E773" s="29" t="e">
        <f>IF($A773=$C$2,runs!BI768,1/0)</f>
        <v>#DIV/0!</v>
      </c>
      <c r="F773" s="29" t="e">
        <f>IF($A773=$C$2,runs!BL768,1/0)</f>
        <v>#DIV/0!</v>
      </c>
      <c r="G773" s="29" t="e">
        <f>IF($A773=$C$2,runs!BM768,1/0)</f>
        <v>#DIV/0!</v>
      </c>
      <c r="H773" s="29" t="e">
        <f>IF($A773=$C$2,runs!BG768/runs!BF768,1/0)</f>
        <v>#DIV/0!</v>
      </c>
      <c r="I773" s="29" t="e">
        <f>IF($A773=$C$2,runs!BH768/runs!V768,1/0)</f>
        <v>#DIV/0!</v>
      </c>
      <c r="J773" s="29" t="e">
        <f>IF($A773=$C$2,runs!BI768/runs!V768,1/0)</f>
        <v>#DIV/0!</v>
      </c>
      <c r="K773" s="29" t="e">
        <f>IF($A773=$C$2,runs!BP768,1/0)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IF($A774=$C$2,runs!BH769,1/0)</f>
        <v>#DIV/0!</v>
      </c>
      <c r="E774" s="29" t="e">
        <f>IF($A774=$C$2,runs!BI769,1/0)</f>
        <v>#DIV/0!</v>
      </c>
      <c r="F774" s="29" t="e">
        <f>IF($A774=$C$2,runs!BL769,1/0)</f>
        <v>#DIV/0!</v>
      </c>
      <c r="G774" s="29" t="e">
        <f>IF($A774=$C$2,runs!BM769,1/0)</f>
        <v>#DIV/0!</v>
      </c>
      <c r="H774" s="29" t="e">
        <f>IF($A774=$C$2,runs!BG769/runs!BF769,1/0)</f>
        <v>#DIV/0!</v>
      </c>
      <c r="I774" s="29" t="e">
        <f>IF($A774=$C$2,runs!BH769/runs!V769,1/0)</f>
        <v>#DIV/0!</v>
      </c>
      <c r="J774" s="29" t="e">
        <f>IF($A774=$C$2,runs!BI769/runs!V769,1/0)</f>
        <v>#DIV/0!</v>
      </c>
      <c r="K774" s="29" t="e">
        <f>IF($A774=$C$2,runs!BP769,1/0)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IF($A775=$C$2,runs!BH770,1/0)</f>
        <v>#DIV/0!</v>
      </c>
      <c r="E775" s="29" t="e">
        <f>IF($A775=$C$2,runs!BI770,1/0)</f>
        <v>#DIV/0!</v>
      </c>
      <c r="F775" s="29" t="e">
        <f>IF($A775=$C$2,runs!BL770,1/0)</f>
        <v>#DIV/0!</v>
      </c>
      <c r="G775" s="29" t="e">
        <f>IF($A775=$C$2,runs!BM770,1/0)</f>
        <v>#DIV/0!</v>
      </c>
      <c r="H775" s="29" t="e">
        <f>IF($A775=$C$2,runs!BG770/runs!BF770,1/0)</f>
        <v>#DIV/0!</v>
      </c>
      <c r="I775" s="29" t="e">
        <f>IF($A775=$C$2,runs!BH770/runs!V770,1/0)</f>
        <v>#DIV/0!</v>
      </c>
      <c r="J775" s="29" t="e">
        <f>IF($A775=$C$2,runs!BI770/runs!V770,1/0)</f>
        <v>#DIV/0!</v>
      </c>
      <c r="K775" s="29" t="e">
        <f>IF($A775=$C$2,runs!BP770,1/0)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IF($A776=$C$2,runs!BH771,1/0)</f>
        <v>#DIV/0!</v>
      </c>
      <c r="E776" s="29" t="e">
        <f>IF($A776=$C$2,runs!BI771,1/0)</f>
        <v>#DIV/0!</v>
      </c>
      <c r="F776" s="29" t="e">
        <f>IF($A776=$C$2,runs!BL771,1/0)</f>
        <v>#DIV/0!</v>
      </c>
      <c r="G776" s="29" t="e">
        <f>IF($A776=$C$2,runs!BM771,1/0)</f>
        <v>#DIV/0!</v>
      </c>
      <c r="H776" s="29" t="e">
        <f>IF($A776=$C$2,runs!BG771/runs!BF771,1/0)</f>
        <v>#DIV/0!</v>
      </c>
      <c r="I776" s="29" t="e">
        <f>IF($A776=$C$2,runs!BH771/runs!V771,1/0)</f>
        <v>#DIV/0!</v>
      </c>
      <c r="J776" s="29" t="e">
        <f>IF($A776=$C$2,runs!BI771/runs!V771,1/0)</f>
        <v>#DIV/0!</v>
      </c>
      <c r="K776" s="29" t="e">
        <f>IF($A776=$C$2,runs!BP771,1/0)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IF($A777=$C$2,runs!BH772,1/0)</f>
        <v>#DIV/0!</v>
      </c>
      <c r="E777" s="29" t="e">
        <f>IF($A777=$C$2,runs!BI772,1/0)</f>
        <v>#DIV/0!</v>
      </c>
      <c r="F777" s="29" t="e">
        <f>IF($A777=$C$2,runs!BL772,1/0)</f>
        <v>#DIV/0!</v>
      </c>
      <c r="G777" s="29" t="e">
        <f>IF($A777=$C$2,runs!BM772,1/0)</f>
        <v>#DIV/0!</v>
      </c>
      <c r="H777" s="29" t="e">
        <f>IF($A777=$C$2,runs!BG772/runs!BF772,1/0)</f>
        <v>#DIV/0!</v>
      </c>
      <c r="I777" s="29" t="e">
        <f>IF($A777=$C$2,runs!BH772/runs!V772,1/0)</f>
        <v>#DIV/0!</v>
      </c>
      <c r="J777" s="29" t="e">
        <f>IF($A777=$C$2,runs!BI772/runs!V772,1/0)</f>
        <v>#DIV/0!</v>
      </c>
      <c r="K777" s="29" t="e">
        <f>IF($A777=$C$2,runs!BP772,1/0)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IF($A778=$C$2,runs!BH773,1/0)</f>
        <v>#DIV/0!</v>
      </c>
      <c r="E778" s="29" t="e">
        <f>IF($A778=$C$2,runs!BI773,1/0)</f>
        <v>#DIV/0!</v>
      </c>
      <c r="F778" s="29" t="e">
        <f>IF($A778=$C$2,runs!BL773,1/0)</f>
        <v>#DIV/0!</v>
      </c>
      <c r="G778" s="29" t="e">
        <f>IF($A778=$C$2,runs!BM773,1/0)</f>
        <v>#DIV/0!</v>
      </c>
      <c r="H778" s="29" t="e">
        <f>IF($A778=$C$2,runs!BG773/runs!BF773,1/0)</f>
        <v>#DIV/0!</v>
      </c>
      <c r="I778" s="29" t="e">
        <f>IF($A778=$C$2,runs!BH773/runs!V773,1/0)</f>
        <v>#DIV/0!</v>
      </c>
      <c r="J778" s="29" t="e">
        <f>IF($A778=$C$2,runs!BI773/runs!V773,1/0)</f>
        <v>#DIV/0!</v>
      </c>
      <c r="K778" s="29" t="e">
        <f>IF($A778=$C$2,runs!BP773,1/0)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IF($A779=$C$2,runs!BH774,1/0)</f>
        <v>#DIV/0!</v>
      </c>
      <c r="E779" s="29" t="e">
        <f>IF($A779=$C$2,runs!BI774,1/0)</f>
        <v>#DIV/0!</v>
      </c>
      <c r="F779" s="29" t="e">
        <f>IF($A779=$C$2,runs!BL774,1/0)</f>
        <v>#DIV/0!</v>
      </c>
      <c r="G779" s="29" t="e">
        <f>IF($A779=$C$2,runs!BM774,1/0)</f>
        <v>#DIV/0!</v>
      </c>
      <c r="H779" s="29" t="e">
        <f>IF($A779=$C$2,runs!BG774/runs!BF774,1/0)</f>
        <v>#DIV/0!</v>
      </c>
      <c r="I779" s="29" t="e">
        <f>IF($A779=$C$2,runs!BH774/runs!V774,1/0)</f>
        <v>#DIV/0!</v>
      </c>
      <c r="J779" s="29" t="e">
        <f>IF($A779=$C$2,runs!BI774/runs!V774,1/0)</f>
        <v>#DIV/0!</v>
      </c>
      <c r="K779" s="29" t="e">
        <f>IF($A779=$C$2,runs!BP774,1/0)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IF($A780=$C$2,runs!BH775,1/0)</f>
        <v>#DIV/0!</v>
      </c>
      <c r="E780" s="29" t="e">
        <f>IF($A780=$C$2,runs!BI775,1/0)</f>
        <v>#DIV/0!</v>
      </c>
      <c r="F780" s="29" t="e">
        <f>IF($A780=$C$2,runs!BL775,1/0)</f>
        <v>#DIV/0!</v>
      </c>
      <c r="G780" s="29" t="e">
        <f>IF($A780=$C$2,runs!BM775,1/0)</f>
        <v>#DIV/0!</v>
      </c>
      <c r="H780" s="29" t="e">
        <f>IF($A780=$C$2,runs!BG775/runs!BF775,1/0)</f>
        <v>#DIV/0!</v>
      </c>
      <c r="I780" s="29" t="e">
        <f>IF($A780=$C$2,runs!BH775/runs!V775,1/0)</f>
        <v>#DIV/0!</v>
      </c>
      <c r="J780" s="29" t="e">
        <f>IF($A780=$C$2,runs!BI775/runs!V775,1/0)</f>
        <v>#DIV/0!</v>
      </c>
      <c r="K780" s="29" t="e">
        <f>IF($A780=$C$2,runs!BP775,1/0)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IF($A781=$C$2,runs!BH776,1/0)</f>
        <v>#DIV/0!</v>
      </c>
      <c r="E781" s="29" t="e">
        <f>IF($A781=$C$2,runs!BI776,1/0)</f>
        <v>#DIV/0!</v>
      </c>
      <c r="F781" s="29" t="e">
        <f>IF($A781=$C$2,runs!BL776,1/0)</f>
        <v>#DIV/0!</v>
      </c>
      <c r="G781" s="29" t="e">
        <f>IF($A781=$C$2,runs!BM776,1/0)</f>
        <v>#DIV/0!</v>
      </c>
      <c r="H781" s="29" t="e">
        <f>IF($A781=$C$2,runs!BG776/runs!BF776,1/0)</f>
        <v>#DIV/0!</v>
      </c>
      <c r="I781" s="29" t="e">
        <f>IF($A781=$C$2,runs!BH776/runs!V776,1/0)</f>
        <v>#DIV/0!</v>
      </c>
      <c r="J781" s="29" t="e">
        <f>IF($A781=$C$2,runs!BI776/runs!V776,1/0)</f>
        <v>#DIV/0!</v>
      </c>
      <c r="K781" s="29" t="e">
        <f>IF($A781=$C$2,runs!BP776,1/0)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IF($A782=$C$2,runs!BH777,1/0)</f>
        <v>#DIV/0!</v>
      </c>
      <c r="E782" s="29" t="e">
        <f>IF($A782=$C$2,runs!BI777,1/0)</f>
        <v>#DIV/0!</v>
      </c>
      <c r="F782" s="29" t="e">
        <f>IF($A782=$C$2,runs!BL777,1/0)</f>
        <v>#DIV/0!</v>
      </c>
      <c r="G782" s="29" t="e">
        <f>IF($A782=$C$2,runs!BM777,1/0)</f>
        <v>#DIV/0!</v>
      </c>
      <c r="H782" s="29" t="e">
        <f>IF($A782=$C$2,runs!BG777/runs!BF777,1/0)</f>
        <v>#DIV/0!</v>
      </c>
      <c r="I782" s="29" t="e">
        <f>IF($A782=$C$2,runs!BH777/runs!V777,1/0)</f>
        <v>#DIV/0!</v>
      </c>
      <c r="J782" s="29" t="e">
        <f>IF($A782=$C$2,runs!BI777/runs!V777,1/0)</f>
        <v>#DIV/0!</v>
      </c>
      <c r="K782" s="29" t="e">
        <f>IF($A782=$C$2,runs!BP777,1/0)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IF($A783=$C$2,runs!BH778,1/0)</f>
        <v>#DIV/0!</v>
      </c>
      <c r="E783" s="29" t="e">
        <f>IF($A783=$C$2,runs!BI778,1/0)</f>
        <v>#DIV/0!</v>
      </c>
      <c r="F783" s="29" t="e">
        <f>IF($A783=$C$2,runs!BL778,1/0)</f>
        <v>#DIV/0!</v>
      </c>
      <c r="G783" s="29" t="e">
        <f>IF($A783=$C$2,runs!BM778,1/0)</f>
        <v>#DIV/0!</v>
      </c>
      <c r="H783" s="29" t="e">
        <f>IF($A783=$C$2,runs!BG778/runs!BF778,1/0)</f>
        <v>#DIV/0!</v>
      </c>
      <c r="I783" s="29" t="e">
        <f>IF($A783=$C$2,runs!BH778/runs!V778,1/0)</f>
        <v>#DIV/0!</v>
      </c>
      <c r="J783" s="29" t="e">
        <f>IF($A783=$C$2,runs!BI778/runs!V778,1/0)</f>
        <v>#DIV/0!</v>
      </c>
      <c r="K783" s="29" t="e">
        <f>IF($A783=$C$2,runs!BP778,1/0)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IF($A784=$C$2,runs!BH779,1/0)</f>
        <v>#DIV/0!</v>
      </c>
      <c r="E784" s="29" t="e">
        <f>IF($A784=$C$2,runs!BI779,1/0)</f>
        <v>#DIV/0!</v>
      </c>
      <c r="F784" s="29" t="e">
        <f>IF($A784=$C$2,runs!BL779,1/0)</f>
        <v>#DIV/0!</v>
      </c>
      <c r="G784" s="29" t="e">
        <f>IF($A784=$C$2,runs!BM779,1/0)</f>
        <v>#DIV/0!</v>
      </c>
      <c r="H784" s="29" t="e">
        <f>IF($A784=$C$2,runs!BG779/runs!BF779,1/0)</f>
        <v>#DIV/0!</v>
      </c>
      <c r="I784" s="29" t="e">
        <f>IF($A784=$C$2,runs!BH779/runs!V779,1/0)</f>
        <v>#DIV/0!</v>
      </c>
      <c r="J784" s="29" t="e">
        <f>IF($A784=$C$2,runs!BI779/runs!V779,1/0)</f>
        <v>#DIV/0!</v>
      </c>
      <c r="K784" s="29" t="e">
        <f>IF($A784=$C$2,runs!BP779,1/0)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IF($A785=$C$2,runs!BH780,1/0)</f>
        <v>#DIV/0!</v>
      </c>
      <c r="E785" s="29" t="e">
        <f>IF($A785=$C$2,runs!BI780,1/0)</f>
        <v>#DIV/0!</v>
      </c>
      <c r="F785" s="29" t="e">
        <f>IF($A785=$C$2,runs!BL780,1/0)</f>
        <v>#DIV/0!</v>
      </c>
      <c r="G785" s="29" t="e">
        <f>IF($A785=$C$2,runs!BM780,1/0)</f>
        <v>#DIV/0!</v>
      </c>
      <c r="H785" s="29" t="e">
        <f>IF($A785=$C$2,runs!BG780/runs!BF780,1/0)</f>
        <v>#DIV/0!</v>
      </c>
      <c r="I785" s="29" t="e">
        <f>IF($A785=$C$2,runs!BH780/runs!V780,1/0)</f>
        <v>#DIV/0!</v>
      </c>
      <c r="J785" s="29" t="e">
        <f>IF($A785=$C$2,runs!BI780/runs!V780,1/0)</f>
        <v>#DIV/0!</v>
      </c>
      <c r="K785" s="29" t="e">
        <f>IF($A785=$C$2,runs!BP780,1/0)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IF($A786=$C$2,runs!BH781,1/0)</f>
        <v>#DIV/0!</v>
      </c>
      <c r="E786" s="29" t="e">
        <f>IF($A786=$C$2,runs!BI781,1/0)</f>
        <v>#DIV/0!</v>
      </c>
      <c r="F786" s="29" t="e">
        <f>IF($A786=$C$2,runs!BL781,1/0)</f>
        <v>#DIV/0!</v>
      </c>
      <c r="G786" s="29" t="e">
        <f>IF($A786=$C$2,runs!BM781,1/0)</f>
        <v>#DIV/0!</v>
      </c>
      <c r="H786" s="29" t="e">
        <f>IF($A786=$C$2,runs!BG781/runs!BF781,1/0)</f>
        <v>#DIV/0!</v>
      </c>
      <c r="I786" s="29" t="e">
        <f>IF($A786=$C$2,runs!BH781/runs!V781,1/0)</f>
        <v>#DIV/0!</v>
      </c>
      <c r="J786" s="29" t="e">
        <f>IF($A786=$C$2,runs!BI781/runs!V781,1/0)</f>
        <v>#DIV/0!</v>
      </c>
      <c r="K786" s="29" t="e">
        <f>IF($A786=$C$2,runs!BP781,1/0)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IF($A787=$C$2,runs!BH782,1/0)</f>
        <v>#DIV/0!</v>
      </c>
      <c r="E787" s="29" t="e">
        <f>IF($A787=$C$2,runs!BI782,1/0)</f>
        <v>#DIV/0!</v>
      </c>
      <c r="F787" s="29" t="e">
        <f>IF($A787=$C$2,runs!BL782,1/0)</f>
        <v>#DIV/0!</v>
      </c>
      <c r="G787" s="29" t="e">
        <f>IF($A787=$C$2,runs!BM782,1/0)</f>
        <v>#DIV/0!</v>
      </c>
      <c r="H787" s="29" t="e">
        <f>IF($A787=$C$2,runs!BG782/runs!BF782,1/0)</f>
        <v>#DIV/0!</v>
      </c>
      <c r="I787" s="29" t="e">
        <f>IF($A787=$C$2,runs!BH782/runs!V782,1/0)</f>
        <v>#DIV/0!</v>
      </c>
      <c r="J787" s="29" t="e">
        <f>IF($A787=$C$2,runs!BI782/runs!V782,1/0)</f>
        <v>#DIV/0!</v>
      </c>
      <c r="K787" s="29" t="e">
        <f>IF($A787=$C$2,runs!BP782,1/0)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IF($A788=$C$2,runs!BH783,1/0)</f>
        <v>#DIV/0!</v>
      </c>
      <c r="E788" s="29" t="e">
        <f>IF($A788=$C$2,runs!BI783,1/0)</f>
        <v>#DIV/0!</v>
      </c>
      <c r="F788" s="29" t="e">
        <f>IF($A788=$C$2,runs!BL783,1/0)</f>
        <v>#DIV/0!</v>
      </c>
      <c r="G788" s="29" t="e">
        <f>IF($A788=$C$2,runs!BM783,1/0)</f>
        <v>#DIV/0!</v>
      </c>
      <c r="H788" s="29" t="e">
        <f>IF($A788=$C$2,runs!BG783/runs!BF783,1/0)</f>
        <v>#DIV/0!</v>
      </c>
      <c r="I788" s="29" t="e">
        <f>IF($A788=$C$2,runs!BH783/runs!V783,1/0)</f>
        <v>#DIV/0!</v>
      </c>
      <c r="J788" s="29" t="e">
        <f>IF($A788=$C$2,runs!BI783/runs!V783,1/0)</f>
        <v>#DIV/0!</v>
      </c>
      <c r="K788" s="29" t="e">
        <f>IF($A788=$C$2,runs!BP783,1/0)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IF($A789=$C$2,runs!BH784,1/0)</f>
        <v>#DIV/0!</v>
      </c>
      <c r="E789" s="29" t="e">
        <f>IF($A789=$C$2,runs!BI784,1/0)</f>
        <v>#DIV/0!</v>
      </c>
      <c r="F789" s="29" t="e">
        <f>IF($A789=$C$2,runs!BL784,1/0)</f>
        <v>#DIV/0!</v>
      </c>
      <c r="G789" s="29" t="e">
        <f>IF($A789=$C$2,runs!BM784,1/0)</f>
        <v>#DIV/0!</v>
      </c>
      <c r="H789" s="29" t="e">
        <f>IF($A789=$C$2,runs!BG784/runs!BF784,1/0)</f>
        <v>#DIV/0!</v>
      </c>
      <c r="I789" s="29" t="e">
        <f>IF($A789=$C$2,runs!BH784/runs!V784,1/0)</f>
        <v>#DIV/0!</v>
      </c>
      <c r="J789" s="29" t="e">
        <f>IF($A789=$C$2,runs!BI784/runs!V784,1/0)</f>
        <v>#DIV/0!</v>
      </c>
      <c r="K789" s="29" t="e">
        <f>IF($A789=$C$2,runs!BP784,1/0)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IF($A790=$C$2,runs!BH785,1/0)</f>
        <v>#DIV/0!</v>
      </c>
      <c r="E790" s="29" t="e">
        <f>IF($A790=$C$2,runs!BI785,1/0)</f>
        <v>#DIV/0!</v>
      </c>
      <c r="F790" s="29" t="e">
        <f>IF($A790=$C$2,runs!BL785,1/0)</f>
        <v>#DIV/0!</v>
      </c>
      <c r="G790" s="29" t="e">
        <f>IF($A790=$C$2,runs!BM785,1/0)</f>
        <v>#DIV/0!</v>
      </c>
      <c r="H790" s="29" t="e">
        <f>IF($A790=$C$2,runs!BG785/runs!BF785,1/0)</f>
        <v>#DIV/0!</v>
      </c>
      <c r="I790" s="29" t="e">
        <f>IF($A790=$C$2,runs!BH785/runs!V785,1/0)</f>
        <v>#DIV/0!</v>
      </c>
      <c r="J790" s="29" t="e">
        <f>IF($A790=$C$2,runs!BI785/runs!V785,1/0)</f>
        <v>#DIV/0!</v>
      </c>
      <c r="K790" s="29" t="e">
        <f>IF($A790=$C$2,runs!BP785,1/0)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IF($A791=$C$2,runs!BH786,1/0)</f>
        <v>#DIV/0!</v>
      </c>
      <c r="E791" s="29" t="e">
        <f>IF($A791=$C$2,runs!BI786,1/0)</f>
        <v>#DIV/0!</v>
      </c>
      <c r="F791" s="29" t="e">
        <f>IF($A791=$C$2,runs!BL786,1/0)</f>
        <v>#DIV/0!</v>
      </c>
      <c r="G791" s="29" t="e">
        <f>IF($A791=$C$2,runs!BM786,1/0)</f>
        <v>#DIV/0!</v>
      </c>
      <c r="H791" s="29" t="e">
        <f>IF($A791=$C$2,runs!BG786/runs!BF786,1/0)</f>
        <v>#DIV/0!</v>
      </c>
      <c r="I791" s="29" t="e">
        <f>IF($A791=$C$2,runs!BH786/runs!V786,1/0)</f>
        <v>#DIV/0!</v>
      </c>
      <c r="J791" s="29" t="e">
        <f>IF($A791=$C$2,runs!BI786/runs!V786,1/0)</f>
        <v>#DIV/0!</v>
      </c>
      <c r="K791" s="29" t="e">
        <f>IF($A791=$C$2,runs!BP786,1/0)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IF($A792=$C$2,runs!BH787,1/0)</f>
        <v>#DIV/0!</v>
      </c>
      <c r="E792" s="29" t="e">
        <f>IF($A792=$C$2,runs!BI787,1/0)</f>
        <v>#DIV/0!</v>
      </c>
      <c r="F792" s="29" t="e">
        <f>IF($A792=$C$2,runs!BL787,1/0)</f>
        <v>#DIV/0!</v>
      </c>
      <c r="G792" s="29" t="e">
        <f>IF($A792=$C$2,runs!BM787,1/0)</f>
        <v>#DIV/0!</v>
      </c>
      <c r="H792" s="29" t="e">
        <f>IF($A792=$C$2,runs!BG787/runs!BF787,1/0)</f>
        <v>#DIV/0!</v>
      </c>
      <c r="I792" s="29" t="e">
        <f>IF($A792=$C$2,runs!BH787/runs!V787,1/0)</f>
        <v>#DIV/0!</v>
      </c>
      <c r="J792" s="29" t="e">
        <f>IF($A792=$C$2,runs!BI787/runs!V787,1/0)</f>
        <v>#DIV/0!</v>
      </c>
      <c r="K792" s="29" t="e">
        <f>IF($A792=$C$2,runs!BP787,1/0)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IF($A793=$C$2,runs!BH788,1/0)</f>
        <v>#DIV/0!</v>
      </c>
      <c r="E793" s="29" t="e">
        <f>IF($A793=$C$2,runs!BI788,1/0)</f>
        <v>#DIV/0!</v>
      </c>
      <c r="F793" s="29" t="e">
        <f>IF($A793=$C$2,runs!BL788,1/0)</f>
        <v>#DIV/0!</v>
      </c>
      <c r="G793" s="29" t="e">
        <f>IF($A793=$C$2,runs!BM788,1/0)</f>
        <v>#DIV/0!</v>
      </c>
      <c r="H793" s="29" t="e">
        <f>IF($A793=$C$2,runs!BG788/runs!BF788,1/0)</f>
        <v>#DIV/0!</v>
      </c>
      <c r="I793" s="29" t="e">
        <f>IF($A793=$C$2,runs!BH788/runs!V788,1/0)</f>
        <v>#DIV/0!</v>
      </c>
      <c r="J793" s="29" t="e">
        <f>IF($A793=$C$2,runs!BI788/runs!V788,1/0)</f>
        <v>#DIV/0!</v>
      </c>
      <c r="K793" s="29" t="e">
        <f>IF($A793=$C$2,runs!BP788,1/0)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IF($A794=$C$2,runs!BH789,1/0)</f>
        <v>#DIV/0!</v>
      </c>
      <c r="E794" s="29" t="e">
        <f>IF($A794=$C$2,runs!BI789,1/0)</f>
        <v>#DIV/0!</v>
      </c>
      <c r="F794" s="29" t="e">
        <f>IF($A794=$C$2,runs!BL789,1/0)</f>
        <v>#DIV/0!</v>
      </c>
      <c r="G794" s="29" t="e">
        <f>IF($A794=$C$2,runs!BM789,1/0)</f>
        <v>#DIV/0!</v>
      </c>
      <c r="H794" s="29" t="e">
        <f>IF($A794=$C$2,runs!BG789/runs!BF789,1/0)</f>
        <v>#DIV/0!</v>
      </c>
      <c r="I794" s="29" t="e">
        <f>IF($A794=$C$2,runs!BH789/runs!V789,1/0)</f>
        <v>#DIV/0!</v>
      </c>
      <c r="J794" s="29" t="e">
        <f>IF($A794=$C$2,runs!BI789/runs!V789,1/0)</f>
        <v>#DIV/0!</v>
      </c>
      <c r="K794" s="29" t="e">
        <f>IF($A794=$C$2,runs!BP789,1/0)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IF($A795=$C$2,runs!BH790,1/0)</f>
        <v>#DIV/0!</v>
      </c>
      <c r="E795" s="29" t="e">
        <f>IF($A795=$C$2,runs!BI790,1/0)</f>
        <v>#DIV/0!</v>
      </c>
      <c r="F795" s="29" t="e">
        <f>IF($A795=$C$2,runs!BL790,1/0)</f>
        <v>#DIV/0!</v>
      </c>
      <c r="G795" s="29" t="e">
        <f>IF($A795=$C$2,runs!BM790,1/0)</f>
        <v>#DIV/0!</v>
      </c>
      <c r="H795" s="29" t="e">
        <f>IF($A795=$C$2,runs!BG790/runs!BF790,1/0)</f>
        <v>#DIV/0!</v>
      </c>
      <c r="I795" s="29" t="e">
        <f>IF($A795=$C$2,runs!BH790/runs!V790,1/0)</f>
        <v>#DIV/0!</v>
      </c>
      <c r="J795" s="29" t="e">
        <f>IF($A795=$C$2,runs!BI790/runs!V790,1/0)</f>
        <v>#DIV/0!</v>
      </c>
      <c r="K795" s="29" t="e">
        <f>IF($A795=$C$2,runs!BP790,1/0)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IF($A796=$C$2,runs!BH791,1/0)</f>
        <v>#DIV/0!</v>
      </c>
      <c r="E796" s="29" t="e">
        <f>IF($A796=$C$2,runs!BI791,1/0)</f>
        <v>#DIV/0!</v>
      </c>
      <c r="F796" s="29" t="e">
        <f>IF($A796=$C$2,runs!BL791,1/0)</f>
        <v>#DIV/0!</v>
      </c>
      <c r="G796" s="29" t="e">
        <f>IF($A796=$C$2,runs!BM791,1/0)</f>
        <v>#DIV/0!</v>
      </c>
      <c r="H796" s="29" t="e">
        <f>IF($A796=$C$2,runs!BG791/runs!BF791,1/0)</f>
        <v>#DIV/0!</v>
      </c>
      <c r="I796" s="29" t="e">
        <f>IF($A796=$C$2,runs!BH791/runs!V791,1/0)</f>
        <v>#DIV/0!</v>
      </c>
      <c r="J796" s="29" t="e">
        <f>IF($A796=$C$2,runs!BI791/runs!V791,1/0)</f>
        <v>#DIV/0!</v>
      </c>
      <c r="K796" s="29" t="e">
        <f>IF($A796=$C$2,runs!BP791,1/0)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IF($A797=$C$2,runs!BH792,1/0)</f>
        <v>#DIV/0!</v>
      </c>
      <c r="E797" s="29" t="e">
        <f>IF($A797=$C$2,runs!BI792,1/0)</f>
        <v>#DIV/0!</v>
      </c>
      <c r="F797" s="29" t="e">
        <f>IF($A797=$C$2,runs!BL792,1/0)</f>
        <v>#DIV/0!</v>
      </c>
      <c r="G797" s="29" t="e">
        <f>IF($A797=$C$2,runs!BM792,1/0)</f>
        <v>#DIV/0!</v>
      </c>
      <c r="H797" s="29" t="e">
        <f>IF($A797=$C$2,runs!BG792/runs!BF792,1/0)</f>
        <v>#DIV/0!</v>
      </c>
      <c r="I797" s="29" t="e">
        <f>IF($A797=$C$2,runs!BH792/runs!V792,1/0)</f>
        <v>#DIV/0!</v>
      </c>
      <c r="J797" s="29" t="e">
        <f>IF($A797=$C$2,runs!BI792/runs!V792,1/0)</f>
        <v>#DIV/0!</v>
      </c>
      <c r="K797" s="29" t="e">
        <f>IF($A797=$C$2,runs!BP792,1/0)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IF($A798=$C$2,runs!BH793,1/0)</f>
        <v>#DIV/0!</v>
      </c>
      <c r="E798" s="29" t="e">
        <f>IF($A798=$C$2,runs!BI793,1/0)</f>
        <v>#DIV/0!</v>
      </c>
      <c r="F798" s="29" t="e">
        <f>IF($A798=$C$2,runs!BL793,1/0)</f>
        <v>#DIV/0!</v>
      </c>
      <c r="G798" s="29" t="e">
        <f>IF($A798=$C$2,runs!BM793,1/0)</f>
        <v>#DIV/0!</v>
      </c>
      <c r="H798" s="29" t="e">
        <f>IF($A798=$C$2,runs!BG793/runs!BF793,1/0)</f>
        <v>#DIV/0!</v>
      </c>
      <c r="I798" s="29" t="e">
        <f>IF($A798=$C$2,runs!BH793/runs!V793,1/0)</f>
        <v>#DIV/0!</v>
      </c>
      <c r="J798" s="29" t="e">
        <f>IF($A798=$C$2,runs!BI793/runs!V793,1/0)</f>
        <v>#DIV/0!</v>
      </c>
      <c r="K798" s="29" t="e">
        <f>IF($A798=$C$2,runs!BP793,1/0)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IF($A799=$C$2,runs!BH794,1/0)</f>
        <v>#DIV/0!</v>
      </c>
      <c r="E799" s="29" t="e">
        <f>IF($A799=$C$2,runs!BI794,1/0)</f>
        <v>#DIV/0!</v>
      </c>
      <c r="F799" s="29" t="e">
        <f>IF($A799=$C$2,runs!BL794,1/0)</f>
        <v>#DIV/0!</v>
      </c>
      <c r="G799" s="29" t="e">
        <f>IF($A799=$C$2,runs!BM794,1/0)</f>
        <v>#DIV/0!</v>
      </c>
      <c r="H799" s="29" t="e">
        <f>IF($A799=$C$2,runs!BG794/runs!BF794,1/0)</f>
        <v>#DIV/0!</v>
      </c>
      <c r="I799" s="29" t="e">
        <f>IF($A799=$C$2,runs!BH794/runs!V794,1/0)</f>
        <v>#DIV/0!</v>
      </c>
      <c r="J799" s="29" t="e">
        <f>IF($A799=$C$2,runs!BI794/runs!V794,1/0)</f>
        <v>#DIV/0!</v>
      </c>
      <c r="K799" s="29" t="e">
        <f>IF($A799=$C$2,runs!BP794,1/0)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IF($A800=$C$2,runs!BH795,1/0)</f>
        <v>#DIV/0!</v>
      </c>
      <c r="E800" s="29" t="e">
        <f>IF($A800=$C$2,runs!BI795,1/0)</f>
        <v>#DIV/0!</v>
      </c>
      <c r="F800" s="29" t="e">
        <f>IF($A800=$C$2,runs!BL795,1/0)</f>
        <v>#DIV/0!</v>
      </c>
      <c r="G800" s="29" t="e">
        <f>IF($A800=$C$2,runs!BM795,1/0)</f>
        <v>#DIV/0!</v>
      </c>
      <c r="H800" s="29" t="e">
        <f>IF($A800=$C$2,runs!BG795/runs!BF795,1/0)</f>
        <v>#DIV/0!</v>
      </c>
      <c r="I800" s="29" t="e">
        <f>IF($A800=$C$2,runs!BH795/runs!V795,1/0)</f>
        <v>#DIV/0!</v>
      </c>
      <c r="J800" s="29" t="e">
        <f>IF($A800=$C$2,runs!BI795/runs!V795,1/0)</f>
        <v>#DIV/0!</v>
      </c>
      <c r="K800" s="29" t="e">
        <f>IF($A800=$C$2,runs!BP795,1/0)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IF($A801=$C$2,runs!BH796,1/0)</f>
        <v>#DIV/0!</v>
      </c>
      <c r="E801" s="29" t="e">
        <f>IF($A801=$C$2,runs!BI796,1/0)</f>
        <v>#DIV/0!</v>
      </c>
      <c r="F801" s="29" t="e">
        <f>IF($A801=$C$2,runs!BL796,1/0)</f>
        <v>#DIV/0!</v>
      </c>
      <c r="G801" s="29" t="e">
        <f>IF($A801=$C$2,runs!BM796,1/0)</f>
        <v>#DIV/0!</v>
      </c>
      <c r="H801" s="29" t="e">
        <f>IF($A801=$C$2,runs!BG796/runs!BF796,1/0)</f>
        <v>#DIV/0!</v>
      </c>
      <c r="I801" s="29" t="e">
        <f>IF($A801=$C$2,runs!BH796/runs!V796,1/0)</f>
        <v>#DIV/0!</v>
      </c>
      <c r="J801" s="29" t="e">
        <f>IF($A801=$C$2,runs!BI796/runs!V796,1/0)</f>
        <v>#DIV/0!</v>
      </c>
      <c r="K801" s="29" t="e">
        <f>IF($A801=$C$2,runs!BP796,1/0)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IF($A802=$C$2,runs!BH797,1/0)</f>
        <v>#DIV/0!</v>
      </c>
      <c r="E802" s="29" t="e">
        <f>IF($A802=$C$2,runs!BI797,1/0)</f>
        <v>#DIV/0!</v>
      </c>
      <c r="F802" s="29" t="e">
        <f>IF($A802=$C$2,runs!BL797,1/0)</f>
        <v>#DIV/0!</v>
      </c>
      <c r="G802" s="29" t="e">
        <f>IF($A802=$C$2,runs!BM797,1/0)</f>
        <v>#DIV/0!</v>
      </c>
      <c r="H802" s="29" t="e">
        <f>IF($A802=$C$2,runs!BG797/runs!BF797,1/0)</f>
        <v>#DIV/0!</v>
      </c>
      <c r="I802" s="29" t="e">
        <f>IF($A802=$C$2,runs!BH797/runs!V797,1/0)</f>
        <v>#DIV/0!</v>
      </c>
      <c r="J802" s="29" t="e">
        <f>IF($A802=$C$2,runs!BI797/runs!V797,1/0)</f>
        <v>#DIV/0!</v>
      </c>
      <c r="K802" s="29" t="e">
        <f>IF($A802=$C$2,runs!BP797,1/0)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IF($A803=$C$2,runs!BH798,1/0)</f>
        <v>#DIV/0!</v>
      </c>
      <c r="E803" s="29" t="e">
        <f>IF($A803=$C$2,runs!BI798,1/0)</f>
        <v>#DIV/0!</v>
      </c>
      <c r="F803" s="29" t="e">
        <f>IF($A803=$C$2,runs!BL798,1/0)</f>
        <v>#DIV/0!</v>
      </c>
      <c r="G803" s="29" t="e">
        <f>IF($A803=$C$2,runs!BM798,1/0)</f>
        <v>#DIV/0!</v>
      </c>
      <c r="H803" s="29" t="e">
        <f>IF($A803=$C$2,runs!BG798/runs!BF798,1/0)</f>
        <v>#DIV/0!</v>
      </c>
      <c r="I803" s="29" t="e">
        <f>IF($A803=$C$2,runs!BH798/runs!V798,1/0)</f>
        <v>#DIV/0!</v>
      </c>
      <c r="J803" s="29" t="e">
        <f>IF($A803=$C$2,runs!BI798/runs!V798,1/0)</f>
        <v>#DIV/0!</v>
      </c>
      <c r="K803" s="29" t="e">
        <f>IF($A803=$C$2,runs!BP798,1/0)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IF($A804=$C$2,runs!BH799,1/0)</f>
        <v>#DIV/0!</v>
      </c>
      <c r="E804" s="29" t="e">
        <f>IF($A804=$C$2,runs!BI799,1/0)</f>
        <v>#DIV/0!</v>
      </c>
      <c r="F804" s="29" t="e">
        <f>IF($A804=$C$2,runs!BL799,1/0)</f>
        <v>#DIV/0!</v>
      </c>
      <c r="G804" s="29" t="e">
        <f>IF($A804=$C$2,runs!BM799,1/0)</f>
        <v>#DIV/0!</v>
      </c>
      <c r="H804" s="29" t="e">
        <f>IF($A804=$C$2,runs!BG799/runs!BF799,1/0)</f>
        <v>#DIV/0!</v>
      </c>
      <c r="I804" s="29" t="e">
        <f>IF($A804=$C$2,runs!BH799/runs!V799,1/0)</f>
        <v>#DIV/0!</v>
      </c>
      <c r="J804" s="29" t="e">
        <f>IF($A804=$C$2,runs!BI799/runs!V799,1/0)</f>
        <v>#DIV/0!</v>
      </c>
      <c r="K804" s="29" t="e">
        <f>IF($A804=$C$2,runs!BP799,1/0)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IF($A805=$C$2,runs!BH800,1/0)</f>
        <v>#DIV/0!</v>
      </c>
      <c r="E805" s="29" t="e">
        <f>IF($A805=$C$2,runs!BI800,1/0)</f>
        <v>#DIV/0!</v>
      </c>
      <c r="F805" s="29" t="e">
        <f>IF($A805=$C$2,runs!BL800,1/0)</f>
        <v>#DIV/0!</v>
      </c>
      <c r="G805" s="29" t="e">
        <f>IF($A805=$C$2,runs!BM800,1/0)</f>
        <v>#DIV/0!</v>
      </c>
      <c r="H805" s="29" t="e">
        <f>IF($A805=$C$2,runs!BG800/runs!BF800,1/0)</f>
        <v>#DIV/0!</v>
      </c>
      <c r="I805" s="29" t="e">
        <f>IF($A805=$C$2,runs!BH800/runs!V800,1/0)</f>
        <v>#DIV/0!</v>
      </c>
      <c r="J805" s="29" t="e">
        <f>IF($A805=$C$2,runs!BI800/runs!V800,1/0)</f>
        <v>#DIV/0!</v>
      </c>
      <c r="K805" s="29" t="e">
        <f>IF($A805=$C$2,runs!BP800,1/0)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IF($A806=$C$2,runs!BH801,1/0)</f>
        <v>#DIV/0!</v>
      </c>
      <c r="E806" s="29" t="e">
        <f>IF($A806=$C$2,runs!BI801,1/0)</f>
        <v>#DIV/0!</v>
      </c>
      <c r="F806" s="29" t="e">
        <f>IF($A806=$C$2,runs!BL801,1/0)</f>
        <v>#DIV/0!</v>
      </c>
      <c r="G806" s="29" t="e">
        <f>IF($A806=$C$2,runs!BM801,1/0)</f>
        <v>#DIV/0!</v>
      </c>
      <c r="H806" s="29" t="e">
        <f>IF($A806=$C$2,runs!BG801/runs!BF801,1/0)</f>
        <v>#DIV/0!</v>
      </c>
      <c r="I806" s="29" t="e">
        <f>IF($A806=$C$2,runs!BH801/runs!V801,1/0)</f>
        <v>#DIV/0!</v>
      </c>
      <c r="J806" s="29" t="e">
        <f>IF($A806=$C$2,runs!BI801/runs!V801,1/0)</f>
        <v>#DIV/0!</v>
      </c>
      <c r="K806" s="29" t="e">
        <f>IF($A806=$C$2,runs!BP801,1/0)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IF($A807=$C$2,runs!BH802,1/0)</f>
        <v>#DIV/0!</v>
      </c>
      <c r="E807" s="29" t="e">
        <f>IF($A807=$C$2,runs!BI802,1/0)</f>
        <v>#DIV/0!</v>
      </c>
      <c r="F807" s="29" t="e">
        <f>IF($A807=$C$2,runs!BL802,1/0)</f>
        <v>#DIV/0!</v>
      </c>
      <c r="G807" s="29" t="e">
        <f>IF($A807=$C$2,runs!BM802,1/0)</f>
        <v>#DIV/0!</v>
      </c>
      <c r="H807" s="29" t="e">
        <f>IF($A807=$C$2,runs!BG802/runs!BF802,1/0)</f>
        <v>#DIV/0!</v>
      </c>
      <c r="I807" s="29" t="e">
        <f>IF($A807=$C$2,runs!BH802/runs!V802,1/0)</f>
        <v>#DIV/0!</v>
      </c>
      <c r="J807" s="29" t="e">
        <f>IF($A807=$C$2,runs!BI802/runs!V802,1/0)</f>
        <v>#DIV/0!</v>
      </c>
      <c r="K807" s="29" t="e">
        <f>IF($A807=$C$2,runs!BP802,1/0)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IF($A808=$C$2,runs!BH803,1/0)</f>
        <v>#DIV/0!</v>
      </c>
      <c r="E808" s="29" t="e">
        <f>IF($A808=$C$2,runs!BI803,1/0)</f>
        <v>#DIV/0!</v>
      </c>
      <c r="F808" s="29" t="e">
        <f>IF($A808=$C$2,runs!BL803,1/0)</f>
        <v>#DIV/0!</v>
      </c>
      <c r="G808" s="29" t="e">
        <f>IF($A808=$C$2,runs!BM803,1/0)</f>
        <v>#DIV/0!</v>
      </c>
      <c r="H808" s="29" t="e">
        <f>IF($A808=$C$2,runs!BG803/runs!BF803,1/0)</f>
        <v>#DIV/0!</v>
      </c>
      <c r="I808" s="29" t="e">
        <f>IF($A808=$C$2,runs!BH803/runs!V803,1/0)</f>
        <v>#DIV/0!</v>
      </c>
      <c r="J808" s="29" t="e">
        <f>IF($A808=$C$2,runs!BI803/runs!V803,1/0)</f>
        <v>#DIV/0!</v>
      </c>
      <c r="K808" s="29" t="e">
        <f>IF($A808=$C$2,runs!BP803,1/0)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IF($A809=$C$2,runs!BH804,1/0)</f>
        <v>#DIV/0!</v>
      </c>
      <c r="E809" s="29" t="e">
        <f>IF($A809=$C$2,runs!BI804,1/0)</f>
        <v>#DIV/0!</v>
      </c>
      <c r="F809" s="29" t="e">
        <f>IF($A809=$C$2,runs!BL804,1/0)</f>
        <v>#DIV/0!</v>
      </c>
      <c r="G809" s="29" t="e">
        <f>IF($A809=$C$2,runs!BM804,1/0)</f>
        <v>#DIV/0!</v>
      </c>
      <c r="H809" s="29" t="e">
        <f>IF($A809=$C$2,runs!BG804/runs!BF804,1/0)</f>
        <v>#DIV/0!</v>
      </c>
      <c r="I809" s="29" t="e">
        <f>IF($A809=$C$2,runs!BH804/runs!V804,1/0)</f>
        <v>#DIV/0!</v>
      </c>
      <c r="J809" s="29" t="e">
        <f>IF($A809=$C$2,runs!BI804/runs!V804,1/0)</f>
        <v>#DIV/0!</v>
      </c>
      <c r="K809" s="29" t="e">
        <f>IF($A809=$C$2,runs!BP804,1/0)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IF($A810=$C$2,runs!BH805,1/0)</f>
        <v>#DIV/0!</v>
      </c>
      <c r="E810" s="29" t="e">
        <f>IF($A810=$C$2,runs!BI805,1/0)</f>
        <v>#DIV/0!</v>
      </c>
      <c r="F810" s="29" t="e">
        <f>IF($A810=$C$2,runs!BL805,1/0)</f>
        <v>#DIV/0!</v>
      </c>
      <c r="G810" s="29" t="e">
        <f>IF($A810=$C$2,runs!BM805,1/0)</f>
        <v>#DIV/0!</v>
      </c>
      <c r="H810" s="29" t="e">
        <f>IF($A810=$C$2,runs!BG805/runs!BF805,1/0)</f>
        <v>#DIV/0!</v>
      </c>
      <c r="I810" s="29" t="e">
        <f>IF($A810=$C$2,runs!BH805/runs!V805,1/0)</f>
        <v>#DIV/0!</v>
      </c>
      <c r="J810" s="29" t="e">
        <f>IF($A810=$C$2,runs!BI805/runs!V805,1/0)</f>
        <v>#DIV/0!</v>
      </c>
      <c r="K810" s="29" t="e">
        <f>IF($A810=$C$2,runs!BP805,1/0)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IF($A811=$C$2,runs!BH806,1/0)</f>
        <v>#DIV/0!</v>
      </c>
      <c r="E811" s="29" t="e">
        <f>IF($A811=$C$2,runs!BI806,1/0)</f>
        <v>#DIV/0!</v>
      </c>
      <c r="F811" s="29" t="e">
        <f>IF($A811=$C$2,runs!BL806,1/0)</f>
        <v>#DIV/0!</v>
      </c>
      <c r="G811" s="29" t="e">
        <f>IF($A811=$C$2,runs!BM806,1/0)</f>
        <v>#DIV/0!</v>
      </c>
      <c r="H811" s="29" t="e">
        <f>IF($A811=$C$2,runs!BG806/runs!BF806,1/0)</f>
        <v>#DIV/0!</v>
      </c>
      <c r="I811" s="29" t="e">
        <f>IF($A811=$C$2,runs!BH806/runs!V806,1/0)</f>
        <v>#DIV/0!</v>
      </c>
      <c r="J811" s="29" t="e">
        <f>IF($A811=$C$2,runs!BI806/runs!V806,1/0)</f>
        <v>#DIV/0!</v>
      </c>
      <c r="K811" s="29" t="e">
        <f>IF($A811=$C$2,runs!BP806,1/0)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IF($A812=$C$2,runs!BH807,1/0)</f>
        <v>#DIV/0!</v>
      </c>
      <c r="E812" s="29" t="e">
        <f>IF($A812=$C$2,runs!BI807,1/0)</f>
        <v>#DIV/0!</v>
      </c>
      <c r="F812" s="29" t="e">
        <f>IF($A812=$C$2,runs!BL807,1/0)</f>
        <v>#DIV/0!</v>
      </c>
      <c r="G812" s="29" t="e">
        <f>IF($A812=$C$2,runs!BM807,1/0)</f>
        <v>#DIV/0!</v>
      </c>
      <c r="H812" s="29" t="e">
        <f>IF($A812=$C$2,runs!BG807/runs!BF807,1/0)</f>
        <v>#DIV/0!</v>
      </c>
      <c r="I812" s="29" t="e">
        <f>IF($A812=$C$2,runs!BH807/runs!V807,1/0)</f>
        <v>#DIV/0!</v>
      </c>
      <c r="J812" s="29" t="e">
        <f>IF($A812=$C$2,runs!BI807/runs!V807,1/0)</f>
        <v>#DIV/0!</v>
      </c>
      <c r="K812" s="29" t="e">
        <f>IF($A812=$C$2,runs!BP807,1/0)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IF($A813=$C$2,runs!BH808,1/0)</f>
        <v>#DIV/0!</v>
      </c>
      <c r="E813" s="29" t="e">
        <f>IF($A813=$C$2,runs!BI808,1/0)</f>
        <v>#DIV/0!</v>
      </c>
      <c r="F813" s="29" t="e">
        <f>IF($A813=$C$2,runs!BL808,1/0)</f>
        <v>#DIV/0!</v>
      </c>
      <c r="G813" s="29" t="e">
        <f>IF($A813=$C$2,runs!BM808,1/0)</f>
        <v>#DIV/0!</v>
      </c>
      <c r="H813" s="29" t="e">
        <f>IF($A813=$C$2,runs!BG808/runs!BF808,1/0)</f>
        <v>#DIV/0!</v>
      </c>
      <c r="I813" s="29" t="e">
        <f>IF($A813=$C$2,runs!BH808/runs!V808,1/0)</f>
        <v>#DIV/0!</v>
      </c>
      <c r="J813" s="29" t="e">
        <f>IF($A813=$C$2,runs!BI808/runs!V808,1/0)</f>
        <v>#DIV/0!</v>
      </c>
      <c r="K813" s="29" t="e">
        <f>IF($A813=$C$2,runs!BP808,1/0)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IF($A814=$C$2,runs!BH809,1/0)</f>
        <v>#DIV/0!</v>
      </c>
      <c r="E814" s="29" t="e">
        <f>IF($A814=$C$2,runs!BI809,1/0)</f>
        <v>#DIV/0!</v>
      </c>
      <c r="F814" s="29" t="e">
        <f>IF($A814=$C$2,runs!BL809,1/0)</f>
        <v>#DIV/0!</v>
      </c>
      <c r="G814" s="29" t="e">
        <f>IF($A814=$C$2,runs!BM809,1/0)</f>
        <v>#DIV/0!</v>
      </c>
      <c r="H814" s="29" t="e">
        <f>IF($A814=$C$2,runs!BG809/runs!BF809,1/0)</f>
        <v>#DIV/0!</v>
      </c>
      <c r="I814" s="29" t="e">
        <f>IF($A814=$C$2,runs!BH809/runs!V809,1/0)</f>
        <v>#DIV/0!</v>
      </c>
      <c r="J814" s="29" t="e">
        <f>IF($A814=$C$2,runs!BI809/runs!V809,1/0)</f>
        <v>#DIV/0!</v>
      </c>
      <c r="K814" s="29" t="e">
        <f>IF($A814=$C$2,runs!BP809,1/0)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IF($A815=$C$2,runs!BH810,1/0)</f>
        <v>#DIV/0!</v>
      </c>
      <c r="E815" s="29" t="e">
        <f>IF($A815=$C$2,runs!BI810,1/0)</f>
        <v>#DIV/0!</v>
      </c>
      <c r="F815" s="29" t="e">
        <f>IF($A815=$C$2,runs!BL810,1/0)</f>
        <v>#DIV/0!</v>
      </c>
      <c r="G815" s="29" t="e">
        <f>IF($A815=$C$2,runs!BM810,1/0)</f>
        <v>#DIV/0!</v>
      </c>
      <c r="H815" s="29" t="e">
        <f>IF($A815=$C$2,runs!BG810/runs!BF810,1/0)</f>
        <v>#DIV/0!</v>
      </c>
      <c r="I815" s="29" t="e">
        <f>IF($A815=$C$2,runs!BH810/runs!V810,1/0)</f>
        <v>#DIV/0!</v>
      </c>
      <c r="J815" s="29" t="e">
        <f>IF($A815=$C$2,runs!BI810/runs!V810,1/0)</f>
        <v>#DIV/0!</v>
      </c>
      <c r="K815" s="29" t="e">
        <f>IF($A815=$C$2,runs!BP810,1/0)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IF($A816=$C$2,runs!BH811,1/0)</f>
        <v>#DIV/0!</v>
      </c>
      <c r="E816" s="29" t="e">
        <f>IF($A816=$C$2,runs!BI811,1/0)</f>
        <v>#DIV/0!</v>
      </c>
      <c r="F816" s="29" t="e">
        <f>IF($A816=$C$2,runs!BL811,1/0)</f>
        <v>#DIV/0!</v>
      </c>
      <c r="G816" s="29" t="e">
        <f>IF($A816=$C$2,runs!BM811,1/0)</f>
        <v>#DIV/0!</v>
      </c>
      <c r="H816" s="29" t="e">
        <f>IF($A816=$C$2,runs!BG811/runs!BF811,1/0)</f>
        <v>#DIV/0!</v>
      </c>
      <c r="I816" s="29" t="e">
        <f>IF($A816=$C$2,runs!BH811/runs!V811,1/0)</f>
        <v>#DIV/0!</v>
      </c>
      <c r="J816" s="29" t="e">
        <f>IF($A816=$C$2,runs!BI811/runs!V811,1/0)</f>
        <v>#DIV/0!</v>
      </c>
      <c r="K816" s="29" t="e">
        <f>IF($A816=$C$2,runs!BP811,1/0)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IF($A817=$C$2,runs!BH812,1/0)</f>
        <v>#DIV/0!</v>
      </c>
      <c r="E817" s="29" t="e">
        <f>IF($A817=$C$2,runs!BI812,1/0)</f>
        <v>#DIV/0!</v>
      </c>
      <c r="F817" s="29" t="e">
        <f>IF($A817=$C$2,runs!BL812,1/0)</f>
        <v>#DIV/0!</v>
      </c>
      <c r="G817" s="29" t="e">
        <f>IF($A817=$C$2,runs!BM812,1/0)</f>
        <v>#DIV/0!</v>
      </c>
      <c r="H817" s="29" t="e">
        <f>IF($A817=$C$2,runs!BG812/runs!BF812,1/0)</f>
        <v>#DIV/0!</v>
      </c>
      <c r="I817" s="29" t="e">
        <f>IF($A817=$C$2,runs!BH812/runs!V812,1/0)</f>
        <v>#DIV/0!</v>
      </c>
      <c r="J817" s="29" t="e">
        <f>IF($A817=$C$2,runs!BI812/runs!V812,1/0)</f>
        <v>#DIV/0!</v>
      </c>
      <c r="K817" s="29" t="e">
        <f>IF($A817=$C$2,runs!BP812,1/0)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IF($A818=$C$2,runs!BH813,1/0)</f>
        <v>#DIV/0!</v>
      </c>
      <c r="E818" s="29" t="e">
        <f>IF($A818=$C$2,runs!BI813,1/0)</f>
        <v>#DIV/0!</v>
      </c>
      <c r="F818" s="29" t="e">
        <f>IF($A818=$C$2,runs!BL813,1/0)</f>
        <v>#DIV/0!</v>
      </c>
      <c r="G818" s="29" t="e">
        <f>IF($A818=$C$2,runs!BM813,1/0)</f>
        <v>#DIV/0!</v>
      </c>
      <c r="H818" s="29" t="e">
        <f>IF($A818=$C$2,runs!BG813/runs!BF813,1/0)</f>
        <v>#DIV/0!</v>
      </c>
      <c r="I818" s="29" t="e">
        <f>IF($A818=$C$2,runs!BH813/runs!V813,1/0)</f>
        <v>#DIV/0!</v>
      </c>
      <c r="J818" s="29" t="e">
        <f>IF($A818=$C$2,runs!BI813/runs!V813,1/0)</f>
        <v>#DIV/0!</v>
      </c>
      <c r="K818" s="29" t="e">
        <f>IF($A818=$C$2,runs!BP813,1/0)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IF($A819=$C$2,runs!BH814,1/0)</f>
        <v>#DIV/0!</v>
      </c>
      <c r="E819" s="29" t="e">
        <f>IF($A819=$C$2,runs!BI814,1/0)</f>
        <v>#DIV/0!</v>
      </c>
      <c r="F819" s="29" t="e">
        <f>IF($A819=$C$2,runs!BL814,1/0)</f>
        <v>#DIV/0!</v>
      </c>
      <c r="G819" s="29" t="e">
        <f>IF($A819=$C$2,runs!BM814,1/0)</f>
        <v>#DIV/0!</v>
      </c>
      <c r="H819" s="29" t="e">
        <f>IF($A819=$C$2,runs!BG814/runs!BF814,1/0)</f>
        <v>#DIV/0!</v>
      </c>
      <c r="I819" s="29" t="e">
        <f>IF($A819=$C$2,runs!BH814/runs!V814,1/0)</f>
        <v>#DIV/0!</v>
      </c>
      <c r="J819" s="29" t="e">
        <f>IF($A819=$C$2,runs!BI814/runs!V814,1/0)</f>
        <v>#DIV/0!</v>
      </c>
      <c r="K819" s="29" t="e">
        <f>IF($A819=$C$2,runs!BP814,1/0)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IF($A820=$C$2,runs!BH815,1/0)</f>
        <v>#DIV/0!</v>
      </c>
      <c r="E820" s="29" t="e">
        <f>IF($A820=$C$2,runs!BI815,1/0)</f>
        <v>#DIV/0!</v>
      </c>
      <c r="F820" s="29" t="e">
        <f>IF($A820=$C$2,runs!BL815,1/0)</f>
        <v>#DIV/0!</v>
      </c>
      <c r="G820" s="29" t="e">
        <f>IF($A820=$C$2,runs!BM815,1/0)</f>
        <v>#DIV/0!</v>
      </c>
      <c r="H820" s="29" t="e">
        <f>IF($A820=$C$2,runs!BG815/runs!BF815,1/0)</f>
        <v>#DIV/0!</v>
      </c>
      <c r="I820" s="29" t="e">
        <f>IF($A820=$C$2,runs!BH815/runs!V815,1/0)</f>
        <v>#DIV/0!</v>
      </c>
      <c r="J820" s="29" t="e">
        <f>IF($A820=$C$2,runs!BI815/runs!V815,1/0)</f>
        <v>#DIV/0!</v>
      </c>
      <c r="K820" s="29" t="e">
        <f>IF($A820=$C$2,runs!BP815,1/0)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IF($A821=$C$2,runs!BH816,1/0)</f>
        <v>#DIV/0!</v>
      </c>
      <c r="E821" s="29" t="e">
        <f>IF($A821=$C$2,runs!BI816,1/0)</f>
        <v>#DIV/0!</v>
      </c>
      <c r="F821" s="29" t="e">
        <f>IF($A821=$C$2,runs!BL816,1/0)</f>
        <v>#DIV/0!</v>
      </c>
      <c r="G821" s="29" t="e">
        <f>IF($A821=$C$2,runs!BM816,1/0)</f>
        <v>#DIV/0!</v>
      </c>
      <c r="H821" s="29" t="e">
        <f>IF($A821=$C$2,runs!BG816/runs!BF816,1/0)</f>
        <v>#DIV/0!</v>
      </c>
      <c r="I821" s="29" t="e">
        <f>IF($A821=$C$2,runs!BH816/runs!V816,1/0)</f>
        <v>#DIV/0!</v>
      </c>
      <c r="J821" s="29" t="e">
        <f>IF($A821=$C$2,runs!BI816/runs!V816,1/0)</f>
        <v>#DIV/0!</v>
      </c>
      <c r="K821" s="29" t="e">
        <f>IF($A821=$C$2,runs!BP816,1/0)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IF($A822=$C$2,runs!BH817,1/0)</f>
        <v>#DIV/0!</v>
      </c>
      <c r="E822" s="29" t="e">
        <f>IF($A822=$C$2,runs!BI817,1/0)</f>
        <v>#DIV/0!</v>
      </c>
      <c r="F822" s="29" t="e">
        <f>IF($A822=$C$2,runs!BL817,1/0)</f>
        <v>#DIV/0!</v>
      </c>
      <c r="G822" s="29" t="e">
        <f>IF($A822=$C$2,runs!BM817,1/0)</f>
        <v>#DIV/0!</v>
      </c>
      <c r="H822" s="29" t="e">
        <f>IF($A822=$C$2,runs!BG817/runs!BF817,1/0)</f>
        <v>#DIV/0!</v>
      </c>
      <c r="I822" s="29" t="e">
        <f>IF($A822=$C$2,runs!BH817/runs!V817,1/0)</f>
        <v>#DIV/0!</v>
      </c>
      <c r="J822" s="29" t="e">
        <f>IF($A822=$C$2,runs!BI817/runs!V817,1/0)</f>
        <v>#DIV/0!</v>
      </c>
      <c r="K822" s="29" t="e">
        <f>IF($A822=$C$2,runs!BP817,1/0)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IF($A823=$C$2,runs!BH818,1/0)</f>
        <v>#DIV/0!</v>
      </c>
      <c r="E823" s="29" t="e">
        <f>IF($A823=$C$2,runs!BI818,1/0)</f>
        <v>#DIV/0!</v>
      </c>
      <c r="F823" s="29" t="e">
        <f>IF($A823=$C$2,runs!BL818,1/0)</f>
        <v>#DIV/0!</v>
      </c>
      <c r="G823" s="29" t="e">
        <f>IF($A823=$C$2,runs!BM818,1/0)</f>
        <v>#DIV/0!</v>
      </c>
      <c r="H823" s="29" t="e">
        <f>IF($A823=$C$2,runs!BG818/runs!BF818,1/0)</f>
        <v>#DIV/0!</v>
      </c>
      <c r="I823" s="29" t="e">
        <f>IF($A823=$C$2,runs!BH818/runs!V818,1/0)</f>
        <v>#DIV/0!</v>
      </c>
      <c r="J823" s="29" t="e">
        <f>IF($A823=$C$2,runs!BI818/runs!V818,1/0)</f>
        <v>#DIV/0!</v>
      </c>
      <c r="K823" s="29" t="e">
        <f>IF($A823=$C$2,runs!BP818,1/0)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IF($A824=$C$2,runs!BH819,1/0)</f>
        <v>#DIV/0!</v>
      </c>
      <c r="E824" s="29" t="e">
        <f>IF($A824=$C$2,runs!BI819,1/0)</f>
        <v>#DIV/0!</v>
      </c>
      <c r="F824" s="29" t="e">
        <f>IF($A824=$C$2,runs!BL819,1/0)</f>
        <v>#DIV/0!</v>
      </c>
      <c r="G824" s="29" t="e">
        <f>IF($A824=$C$2,runs!BM819,1/0)</f>
        <v>#DIV/0!</v>
      </c>
      <c r="H824" s="29" t="e">
        <f>IF($A824=$C$2,runs!BG819/runs!BF819,1/0)</f>
        <v>#DIV/0!</v>
      </c>
      <c r="I824" s="29" t="e">
        <f>IF($A824=$C$2,runs!BH819/runs!V819,1/0)</f>
        <v>#DIV/0!</v>
      </c>
      <c r="J824" s="29" t="e">
        <f>IF($A824=$C$2,runs!BI819/runs!V819,1/0)</f>
        <v>#DIV/0!</v>
      </c>
      <c r="K824" s="29" t="e">
        <f>IF($A824=$C$2,runs!BP819,1/0)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IF($A825=$C$2,runs!BH820,1/0)</f>
        <v>#DIV/0!</v>
      </c>
      <c r="E825" s="29" t="e">
        <f>IF($A825=$C$2,runs!BI820,1/0)</f>
        <v>#DIV/0!</v>
      </c>
      <c r="F825" s="29" t="e">
        <f>IF($A825=$C$2,runs!BL820,1/0)</f>
        <v>#DIV/0!</v>
      </c>
      <c r="G825" s="29" t="e">
        <f>IF($A825=$C$2,runs!BM820,1/0)</f>
        <v>#DIV/0!</v>
      </c>
      <c r="H825" s="29" t="e">
        <f>IF($A825=$C$2,runs!BG820/runs!BF820,1/0)</f>
        <v>#DIV/0!</v>
      </c>
      <c r="I825" s="29" t="e">
        <f>IF($A825=$C$2,runs!BH820/runs!V820,1/0)</f>
        <v>#DIV/0!</v>
      </c>
      <c r="J825" s="29" t="e">
        <f>IF($A825=$C$2,runs!BI820/runs!V820,1/0)</f>
        <v>#DIV/0!</v>
      </c>
      <c r="K825" s="29" t="e">
        <f>IF($A825=$C$2,runs!BP820,1/0)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IF($A826=$C$2,runs!BH821,1/0)</f>
        <v>#DIV/0!</v>
      </c>
      <c r="E826" s="29" t="e">
        <f>IF($A826=$C$2,runs!BI821,1/0)</f>
        <v>#DIV/0!</v>
      </c>
      <c r="F826" s="29" t="e">
        <f>IF($A826=$C$2,runs!BL821,1/0)</f>
        <v>#DIV/0!</v>
      </c>
      <c r="G826" s="29" t="e">
        <f>IF($A826=$C$2,runs!BM821,1/0)</f>
        <v>#DIV/0!</v>
      </c>
      <c r="H826" s="29" t="e">
        <f>IF($A826=$C$2,runs!BG821/runs!BF821,1/0)</f>
        <v>#DIV/0!</v>
      </c>
      <c r="I826" s="29" t="e">
        <f>IF($A826=$C$2,runs!BH821/runs!V821,1/0)</f>
        <v>#DIV/0!</v>
      </c>
      <c r="J826" s="29" t="e">
        <f>IF($A826=$C$2,runs!BI821/runs!V821,1/0)</f>
        <v>#DIV/0!</v>
      </c>
      <c r="K826" s="29" t="e">
        <f>IF($A826=$C$2,runs!BP821,1/0)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IF($A827=$C$2,runs!BH822,1/0)</f>
        <v>#DIV/0!</v>
      </c>
      <c r="E827" s="29" t="e">
        <f>IF($A827=$C$2,runs!BI822,1/0)</f>
        <v>#DIV/0!</v>
      </c>
      <c r="F827" s="29" t="e">
        <f>IF($A827=$C$2,runs!BL822,1/0)</f>
        <v>#DIV/0!</v>
      </c>
      <c r="G827" s="29" t="e">
        <f>IF($A827=$C$2,runs!BM822,1/0)</f>
        <v>#DIV/0!</v>
      </c>
      <c r="H827" s="29" t="e">
        <f>IF($A827=$C$2,runs!BG822/runs!BF822,1/0)</f>
        <v>#DIV/0!</v>
      </c>
      <c r="I827" s="29" t="e">
        <f>IF($A827=$C$2,runs!BH822/runs!V822,1/0)</f>
        <v>#DIV/0!</v>
      </c>
      <c r="J827" s="29" t="e">
        <f>IF($A827=$C$2,runs!BI822/runs!V822,1/0)</f>
        <v>#DIV/0!</v>
      </c>
      <c r="K827" s="29" t="e">
        <f>IF($A827=$C$2,runs!BP822,1/0)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IF($A828=$C$2,runs!BH823,1/0)</f>
        <v>#DIV/0!</v>
      </c>
      <c r="E828" s="29" t="e">
        <f>IF($A828=$C$2,runs!BI823,1/0)</f>
        <v>#DIV/0!</v>
      </c>
      <c r="F828" s="29" t="e">
        <f>IF($A828=$C$2,runs!BL823,1/0)</f>
        <v>#DIV/0!</v>
      </c>
      <c r="G828" s="29" t="e">
        <f>IF($A828=$C$2,runs!BM823,1/0)</f>
        <v>#DIV/0!</v>
      </c>
      <c r="H828" s="29" t="e">
        <f>IF($A828=$C$2,runs!BG823/runs!BF823,1/0)</f>
        <v>#DIV/0!</v>
      </c>
      <c r="I828" s="29" t="e">
        <f>IF($A828=$C$2,runs!BH823/runs!V823,1/0)</f>
        <v>#DIV/0!</v>
      </c>
      <c r="J828" s="29" t="e">
        <f>IF($A828=$C$2,runs!BI823/runs!V823,1/0)</f>
        <v>#DIV/0!</v>
      </c>
      <c r="K828" s="29" t="e">
        <f>IF($A828=$C$2,runs!BP823,1/0)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IF($A829=$C$2,runs!BH824,1/0)</f>
        <v>#DIV/0!</v>
      </c>
      <c r="E829" s="29" t="e">
        <f>IF($A829=$C$2,runs!BI824,1/0)</f>
        <v>#DIV/0!</v>
      </c>
      <c r="F829" s="29" t="e">
        <f>IF($A829=$C$2,runs!BL824,1/0)</f>
        <v>#DIV/0!</v>
      </c>
      <c r="G829" s="29" t="e">
        <f>IF($A829=$C$2,runs!BM824,1/0)</f>
        <v>#DIV/0!</v>
      </c>
      <c r="H829" s="29" t="e">
        <f>IF($A829=$C$2,runs!BG824/runs!BF824,1/0)</f>
        <v>#DIV/0!</v>
      </c>
      <c r="I829" s="29" t="e">
        <f>IF($A829=$C$2,runs!BH824/runs!V824,1/0)</f>
        <v>#DIV/0!</v>
      </c>
      <c r="J829" s="29" t="e">
        <f>IF($A829=$C$2,runs!BI824/runs!V824,1/0)</f>
        <v>#DIV/0!</v>
      </c>
      <c r="K829" s="29" t="e">
        <f>IF($A829=$C$2,runs!BP824,1/0)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IF($A830=$C$2,runs!BH825,1/0)</f>
        <v>#DIV/0!</v>
      </c>
      <c r="E830" s="29" t="e">
        <f>IF($A830=$C$2,runs!BI825,1/0)</f>
        <v>#DIV/0!</v>
      </c>
      <c r="F830" s="29" t="e">
        <f>IF($A830=$C$2,runs!BL825,1/0)</f>
        <v>#DIV/0!</v>
      </c>
      <c r="G830" s="29" t="e">
        <f>IF($A830=$C$2,runs!BM825,1/0)</f>
        <v>#DIV/0!</v>
      </c>
      <c r="H830" s="29" t="e">
        <f>IF($A830=$C$2,runs!BG825/runs!BF825,1/0)</f>
        <v>#DIV/0!</v>
      </c>
      <c r="I830" s="29" t="e">
        <f>IF($A830=$C$2,runs!BH825/runs!V825,1/0)</f>
        <v>#DIV/0!</v>
      </c>
      <c r="J830" s="29" t="e">
        <f>IF($A830=$C$2,runs!BI825/runs!V825,1/0)</f>
        <v>#DIV/0!</v>
      </c>
      <c r="K830" s="29" t="e">
        <f>IF($A830=$C$2,runs!BP825,1/0)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IF($A831=$C$2,runs!BH826,1/0)</f>
        <v>#DIV/0!</v>
      </c>
      <c r="E831" s="29" t="e">
        <f>IF($A831=$C$2,runs!BI826,1/0)</f>
        <v>#DIV/0!</v>
      </c>
      <c r="F831" s="29" t="e">
        <f>IF($A831=$C$2,runs!BL826,1/0)</f>
        <v>#DIV/0!</v>
      </c>
      <c r="G831" s="29" t="e">
        <f>IF($A831=$C$2,runs!BM826,1/0)</f>
        <v>#DIV/0!</v>
      </c>
      <c r="H831" s="29" t="e">
        <f>IF($A831=$C$2,runs!BG826/runs!BF826,1/0)</f>
        <v>#DIV/0!</v>
      </c>
      <c r="I831" s="29" t="e">
        <f>IF($A831=$C$2,runs!BH826/runs!V826,1/0)</f>
        <v>#DIV/0!</v>
      </c>
      <c r="J831" s="29" t="e">
        <f>IF($A831=$C$2,runs!BI826/runs!V826,1/0)</f>
        <v>#DIV/0!</v>
      </c>
      <c r="K831" s="29" t="e">
        <f>IF($A831=$C$2,runs!BP826,1/0)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IF($A832=$C$2,runs!BH827,1/0)</f>
        <v>#DIV/0!</v>
      </c>
      <c r="E832" s="29" t="e">
        <f>IF($A832=$C$2,runs!BI827,1/0)</f>
        <v>#DIV/0!</v>
      </c>
      <c r="F832" s="29" t="e">
        <f>IF($A832=$C$2,runs!BL827,1/0)</f>
        <v>#DIV/0!</v>
      </c>
      <c r="G832" s="29" t="e">
        <f>IF($A832=$C$2,runs!BM827,1/0)</f>
        <v>#DIV/0!</v>
      </c>
      <c r="H832" s="29" t="e">
        <f>IF($A832=$C$2,runs!BG827/runs!BF827,1/0)</f>
        <v>#DIV/0!</v>
      </c>
      <c r="I832" s="29" t="e">
        <f>IF($A832=$C$2,runs!BH827/runs!V827,1/0)</f>
        <v>#DIV/0!</v>
      </c>
      <c r="J832" s="29" t="e">
        <f>IF($A832=$C$2,runs!BI827/runs!V827,1/0)</f>
        <v>#DIV/0!</v>
      </c>
      <c r="K832" s="29" t="e">
        <f>IF($A832=$C$2,runs!BP827,1/0)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IF($A833=$C$2,runs!BH828,1/0)</f>
        <v>#DIV/0!</v>
      </c>
      <c r="E833" s="29" t="e">
        <f>IF($A833=$C$2,runs!BI828,1/0)</f>
        <v>#DIV/0!</v>
      </c>
      <c r="F833" s="29" t="e">
        <f>IF($A833=$C$2,runs!BL828,1/0)</f>
        <v>#DIV/0!</v>
      </c>
      <c r="G833" s="29" t="e">
        <f>IF($A833=$C$2,runs!BM828,1/0)</f>
        <v>#DIV/0!</v>
      </c>
      <c r="H833" s="29" t="e">
        <f>IF($A833=$C$2,runs!BG828/runs!BF828,1/0)</f>
        <v>#DIV/0!</v>
      </c>
      <c r="I833" s="29" t="e">
        <f>IF($A833=$C$2,runs!BH828/runs!V828,1/0)</f>
        <v>#DIV/0!</v>
      </c>
      <c r="J833" s="29" t="e">
        <f>IF($A833=$C$2,runs!BI828/runs!V828,1/0)</f>
        <v>#DIV/0!</v>
      </c>
      <c r="K833" s="29" t="e">
        <f>IF($A833=$C$2,runs!BP828,1/0)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IF($A834=$C$2,runs!BH829,1/0)</f>
        <v>#DIV/0!</v>
      </c>
      <c r="E834" s="29" t="e">
        <f>IF($A834=$C$2,runs!BI829,1/0)</f>
        <v>#DIV/0!</v>
      </c>
      <c r="F834" s="29" t="e">
        <f>IF($A834=$C$2,runs!BL829,1/0)</f>
        <v>#DIV/0!</v>
      </c>
      <c r="G834" s="29" t="e">
        <f>IF($A834=$C$2,runs!BM829,1/0)</f>
        <v>#DIV/0!</v>
      </c>
      <c r="H834" s="29" t="e">
        <f>IF($A834=$C$2,runs!BG829/runs!BF829,1/0)</f>
        <v>#DIV/0!</v>
      </c>
      <c r="I834" s="29" t="e">
        <f>IF($A834=$C$2,runs!BH829/runs!V829,1/0)</f>
        <v>#DIV/0!</v>
      </c>
      <c r="J834" s="29" t="e">
        <f>IF($A834=$C$2,runs!BI829/runs!V829,1/0)</f>
        <v>#DIV/0!</v>
      </c>
      <c r="K834" s="29" t="e">
        <f>IF($A834=$C$2,runs!BP829,1/0)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IF($A835=$C$2,runs!BH830,1/0)</f>
        <v>#DIV/0!</v>
      </c>
      <c r="E835" s="29" t="e">
        <f>IF($A835=$C$2,runs!BI830,1/0)</f>
        <v>#DIV/0!</v>
      </c>
      <c r="F835" s="29" t="e">
        <f>IF($A835=$C$2,runs!BL830,1/0)</f>
        <v>#DIV/0!</v>
      </c>
      <c r="G835" s="29" t="e">
        <f>IF($A835=$C$2,runs!BM830,1/0)</f>
        <v>#DIV/0!</v>
      </c>
      <c r="H835" s="29" t="e">
        <f>IF($A835=$C$2,runs!BG830/runs!BF830,1/0)</f>
        <v>#DIV/0!</v>
      </c>
      <c r="I835" s="29" t="e">
        <f>IF($A835=$C$2,runs!BH830/runs!V830,1/0)</f>
        <v>#DIV/0!</v>
      </c>
      <c r="J835" s="29" t="e">
        <f>IF($A835=$C$2,runs!BI830/runs!V830,1/0)</f>
        <v>#DIV/0!</v>
      </c>
      <c r="K835" s="29" t="e">
        <f>IF($A835=$C$2,runs!BP830,1/0)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IF($A836=$C$2,runs!BH831,1/0)</f>
        <v>#DIV/0!</v>
      </c>
      <c r="E836" s="29" t="e">
        <f>IF($A836=$C$2,runs!BI831,1/0)</f>
        <v>#DIV/0!</v>
      </c>
      <c r="F836" s="29" t="e">
        <f>IF($A836=$C$2,runs!BL831,1/0)</f>
        <v>#DIV/0!</v>
      </c>
      <c r="G836" s="29" t="e">
        <f>IF($A836=$C$2,runs!BM831,1/0)</f>
        <v>#DIV/0!</v>
      </c>
      <c r="H836" s="29" t="e">
        <f>IF($A836=$C$2,runs!BG831/runs!BF831,1/0)</f>
        <v>#DIV/0!</v>
      </c>
      <c r="I836" s="29" t="e">
        <f>IF($A836=$C$2,runs!BH831/runs!V831,1/0)</f>
        <v>#DIV/0!</v>
      </c>
      <c r="J836" s="29" t="e">
        <f>IF($A836=$C$2,runs!BI831/runs!V831,1/0)</f>
        <v>#DIV/0!</v>
      </c>
      <c r="K836" s="29" t="e">
        <f>IF($A836=$C$2,runs!BP831,1/0)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IF($A837=$C$2,runs!BH832,1/0)</f>
        <v>#DIV/0!</v>
      </c>
      <c r="E837" s="29" t="e">
        <f>IF($A837=$C$2,runs!BI832,1/0)</f>
        <v>#DIV/0!</v>
      </c>
      <c r="F837" s="29" t="e">
        <f>IF($A837=$C$2,runs!BL832,1/0)</f>
        <v>#DIV/0!</v>
      </c>
      <c r="G837" s="29" t="e">
        <f>IF($A837=$C$2,runs!BM832,1/0)</f>
        <v>#DIV/0!</v>
      </c>
      <c r="H837" s="29" t="e">
        <f>IF($A837=$C$2,runs!BG832/runs!BF832,1/0)</f>
        <v>#DIV/0!</v>
      </c>
      <c r="I837" s="29" t="e">
        <f>IF($A837=$C$2,runs!BH832/runs!V832,1/0)</f>
        <v>#DIV/0!</v>
      </c>
      <c r="J837" s="29" t="e">
        <f>IF($A837=$C$2,runs!BI832/runs!V832,1/0)</f>
        <v>#DIV/0!</v>
      </c>
      <c r="K837" s="29" t="e">
        <f>IF($A837=$C$2,runs!BP832,1/0)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IF($A838=$C$2,runs!BH833,1/0)</f>
        <v>#DIV/0!</v>
      </c>
      <c r="E838" s="29" t="e">
        <f>IF($A838=$C$2,runs!BI833,1/0)</f>
        <v>#DIV/0!</v>
      </c>
      <c r="F838" s="29" t="e">
        <f>IF($A838=$C$2,runs!BL833,1/0)</f>
        <v>#DIV/0!</v>
      </c>
      <c r="G838" s="29" t="e">
        <f>IF($A838=$C$2,runs!BM833,1/0)</f>
        <v>#DIV/0!</v>
      </c>
      <c r="H838" s="29" t="e">
        <f>IF($A838=$C$2,runs!BG833/runs!BF833,1/0)</f>
        <v>#DIV/0!</v>
      </c>
      <c r="I838" s="29" t="e">
        <f>IF($A838=$C$2,runs!BH833/runs!V833,1/0)</f>
        <v>#DIV/0!</v>
      </c>
      <c r="J838" s="29" t="e">
        <f>IF($A838=$C$2,runs!BI833/runs!V833,1/0)</f>
        <v>#DIV/0!</v>
      </c>
      <c r="K838" s="29" t="e">
        <f>IF($A838=$C$2,runs!BP833,1/0)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IF($A839=$C$2,runs!BH834,1/0)</f>
        <v>#DIV/0!</v>
      </c>
      <c r="E839" s="29" t="e">
        <f>IF($A839=$C$2,runs!BI834,1/0)</f>
        <v>#DIV/0!</v>
      </c>
      <c r="F839" s="29" t="e">
        <f>IF($A839=$C$2,runs!BL834,1/0)</f>
        <v>#DIV/0!</v>
      </c>
      <c r="G839" s="29" t="e">
        <f>IF($A839=$C$2,runs!BM834,1/0)</f>
        <v>#DIV/0!</v>
      </c>
      <c r="H839" s="29" t="e">
        <f>IF($A839=$C$2,runs!BG834/runs!BF834,1/0)</f>
        <v>#DIV/0!</v>
      </c>
      <c r="I839" s="29" t="e">
        <f>IF($A839=$C$2,runs!BH834/runs!V834,1/0)</f>
        <v>#DIV/0!</v>
      </c>
      <c r="J839" s="29" t="e">
        <f>IF($A839=$C$2,runs!BI834/runs!V834,1/0)</f>
        <v>#DIV/0!</v>
      </c>
      <c r="K839" s="29" t="e">
        <f>IF($A839=$C$2,runs!BP834,1/0)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IF($A840=$C$2,runs!BH835,1/0)</f>
        <v>#DIV/0!</v>
      </c>
      <c r="E840" s="29" t="e">
        <f>IF($A840=$C$2,runs!BI835,1/0)</f>
        <v>#DIV/0!</v>
      </c>
      <c r="F840" s="29" t="e">
        <f>IF($A840=$C$2,runs!BL835,1/0)</f>
        <v>#DIV/0!</v>
      </c>
      <c r="G840" s="29" t="e">
        <f>IF($A840=$C$2,runs!BM835,1/0)</f>
        <v>#DIV/0!</v>
      </c>
      <c r="H840" s="29" t="e">
        <f>IF($A840=$C$2,runs!BG835/runs!BF835,1/0)</f>
        <v>#DIV/0!</v>
      </c>
      <c r="I840" s="29" t="e">
        <f>IF($A840=$C$2,runs!BH835/runs!V835,1/0)</f>
        <v>#DIV/0!</v>
      </c>
      <c r="J840" s="29" t="e">
        <f>IF($A840=$C$2,runs!BI835/runs!V835,1/0)</f>
        <v>#DIV/0!</v>
      </c>
      <c r="K840" s="29" t="e">
        <f>IF($A840=$C$2,runs!BP835,1/0)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IF($A841=$C$2,runs!BH836,1/0)</f>
        <v>#DIV/0!</v>
      </c>
      <c r="E841" s="29" t="e">
        <f>IF($A841=$C$2,runs!BI836,1/0)</f>
        <v>#DIV/0!</v>
      </c>
      <c r="F841" s="29" t="e">
        <f>IF($A841=$C$2,runs!BL836,1/0)</f>
        <v>#DIV/0!</v>
      </c>
      <c r="G841" s="29" t="e">
        <f>IF($A841=$C$2,runs!BM836,1/0)</f>
        <v>#DIV/0!</v>
      </c>
      <c r="H841" s="29" t="e">
        <f>IF($A841=$C$2,runs!BG836/runs!BF836,1/0)</f>
        <v>#DIV/0!</v>
      </c>
      <c r="I841" s="29" t="e">
        <f>IF($A841=$C$2,runs!BH836/runs!V836,1/0)</f>
        <v>#DIV/0!</v>
      </c>
      <c r="J841" s="29" t="e">
        <f>IF($A841=$C$2,runs!BI836/runs!V836,1/0)</f>
        <v>#DIV/0!</v>
      </c>
      <c r="K841" s="29" t="e">
        <f>IF($A841=$C$2,runs!BP836,1/0)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IF($A842=$C$2,runs!BH837,1/0)</f>
        <v>#DIV/0!</v>
      </c>
      <c r="E842" s="29" t="e">
        <f>IF($A842=$C$2,runs!BI837,1/0)</f>
        <v>#DIV/0!</v>
      </c>
      <c r="F842" s="29" t="e">
        <f>IF($A842=$C$2,runs!BL837,1/0)</f>
        <v>#DIV/0!</v>
      </c>
      <c r="G842" s="29" t="e">
        <f>IF($A842=$C$2,runs!BM837,1/0)</f>
        <v>#DIV/0!</v>
      </c>
      <c r="H842" s="29" t="e">
        <f>IF($A842=$C$2,runs!BG837/runs!BF837,1/0)</f>
        <v>#DIV/0!</v>
      </c>
      <c r="I842" s="29" t="e">
        <f>IF($A842=$C$2,runs!BH837/runs!V837,1/0)</f>
        <v>#DIV/0!</v>
      </c>
      <c r="J842" s="29" t="e">
        <f>IF($A842=$C$2,runs!BI837/runs!V837,1/0)</f>
        <v>#DIV/0!</v>
      </c>
      <c r="K842" s="29" t="e">
        <f>IF($A842=$C$2,runs!BP837,1/0)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IF($A843=$C$2,runs!BH838,1/0)</f>
        <v>#DIV/0!</v>
      </c>
      <c r="E843" s="29" t="e">
        <f>IF($A843=$C$2,runs!BI838,1/0)</f>
        <v>#DIV/0!</v>
      </c>
      <c r="F843" s="29" t="e">
        <f>IF($A843=$C$2,runs!BL838,1/0)</f>
        <v>#DIV/0!</v>
      </c>
      <c r="G843" s="29" t="e">
        <f>IF($A843=$C$2,runs!BM838,1/0)</f>
        <v>#DIV/0!</v>
      </c>
      <c r="H843" s="29" t="e">
        <f>IF($A843=$C$2,runs!BG838/runs!BF838,1/0)</f>
        <v>#DIV/0!</v>
      </c>
      <c r="I843" s="29" t="e">
        <f>IF($A843=$C$2,runs!BH838/runs!V838,1/0)</f>
        <v>#DIV/0!</v>
      </c>
      <c r="J843" s="29" t="e">
        <f>IF($A843=$C$2,runs!BI838/runs!V838,1/0)</f>
        <v>#DIV/0!</v>
      </c>
      <c r="K843" s="29" t="e">
        <f>IF($A843=$C$2,runs!BP838,1/0)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IF($A844=$C$2,runs!BH839,1/0)</f>
        <v>#DIV/0!</v>
      </c>
      <c r="E844" s="29" t="e">
        <f>IF($A844=$C$2,runs!BI839,1/0)</f>
        <v>#DIV/0!</v>
      </c>
      <c r="F844" s="29" t="e">
        <f>IF($A844=$C$2,runs!BL839,1/0)</f>
        <v>#DIV/0!</v>
      </c>
      <c r="G844" s="29" t="e">
        <f>IF($A844=$C$2,runs!BM839,1/0)</f>
        <v>#DIV/0!</v>
      </c>
      <c r="H844" s="29" t="e">
        <f>IF($A844=$C$2,runs!BG839/runs!BF839,1/0)</f>
        <v>#DIV/0!</v>
      </c>
      <c r="I844" s="29" t="e">
        <f>IF($A844=$C$2,runs!BH839/runs!V839,1/0)</f>
        <v>#DIV/0!</v>
      </c>
      <c r="J844" s="29" t="e">
        <f>IF($A844=$C$2,runs!BI839/runs!V839,1/0)</f>
        <v>#DIV/0!</v>
      </c>
      <c r="K844" s="29" t="e">
        <f>IF($A844=$C$2,runs!BP839,1/0)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IF($A845=$C$2,runs!BH840,1/0)</f>
        <v>#DIV/0!</v>
      </c>
      <c r="E845" s="29" t="e">
        <f>IF($A845=$C$2,runs!BI840,1/0)</f>
        <v>#DIV/0!</v>
      </c>
      <c r="F845" s="29" t="e">
        <f>IF($A845=$C$2,runs!BL840,1/0)</f>
        <v>#DIV/0!</v>
      </c>
      <c r="G845" s="29" t="e">
        <f>IF($A845=$C$2,runs!BM840,1/0)</f>
        <v>#DIV/0!</v>
      </c>
      <c r="H845" s="29" t="e">
        <f>IF($A845=$C$2,runs!BG840/runs!BF840,1/0)</f>
        <v>#DIV/0!</v>
      </c>
      <c r="I845" s="29" t="e">
        <f>IF($A845=$C$2,runs!BH840/runs!V840,1/0)</f>
        <v>#DIV/0!</v>
      </c>
      <c r="J845" s="29" t="e">
        <f>IF($A845=$C$2,runs!BI840/runs!V840,1/0)</f>
        <v>#DIV/0!</v>
      </c>
      <c r="K845" s="29" t="e">
        <f>IF($A845=$C$2,runs!BP840,1/0)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IF($A846=$C$2,runs!BH841,1/0)</f>
        <v>#DIV/0!</v>
      </c>
      <c r="E846" s="29" t="e">
        <f>IF($A846=$C$2,runs!BI841,1/0)</f>
        <v>#DIV/0!</v>
      </c>
      <c r="F846" s="29" t="e">
        <f>IF($A846=$C$2,runs!BL841,1/0)</f>
        <v>#DIV/0!</v>
      </c>
      <c r="G846" s="29" t="e">
        <f>IF($A846=$C$2,runs!BM841,1/0)</f>
        <v>#DIV/0!</v>
      </c>
      <c r="H846" s="29" t="e">
        <f>IF($A846=$C$2,runs!BG841/runs!BF841,1/0)</f>
        <v>#DIV/0!</v>
      </c>
      <c r="I846" s="29" t="e">
        <f>IF($A846=$C$2,runs!BH841/runs!V841,1/0)</f>
        <v>#DIV/0!</v>
      </c>
      <c r="J846" s="29" t="e">
        <f>IF($A846=$C$2,runs!BI841/runs!V841,1/0)</f>
        <v>#DIV/0!</v>
      </c>
      <c r="K846" s="29" t="e">
        <f>IF($A846=$C$2,runs!BP841,1/0)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IF($A847=$C$2,runs!BH842,1/0)</f>
        <v>#DIV/0!</v>
      </c>
      <c r="E847" s="29" t="e">
        <f>IF($A847=$C$2,runs!BI842,1/0)</f>
        <v>#DIV/0!</v>
      </c>
      <c r="F847" s="29" t="e">
        <f>IF($A847=$C$2,runs!BL842,1/0)</f>
        <v>#DIV/0!</v>
      </c>
      <c r="G847" s="29" t="e">
        <f>IF($A847=$C$2,runs!BM842,1/0)</f>
        <v>#DIV/0!</v>
      </c>
      <c r="H847" s="29" t="e">
        <f>IF($A847=$C$2,runs!BG842/runs!BF842,1/0)</f>
        <v>#DIV/0!</v>
      </c>
      <c r="I847" s="29" t="e">
        <f>IF($A847=$C$2,runs!BH842/runs!V842,1/0)</f>
        <v>#DIV/0!</v>
      </c>
      <c r="J847" s="29" t="e">
        <f>IF($A847=$C$2,runs!BI842/runs!V842,1/0)</f>
        <v>#DIV/0!</v>
      </c>
      <c r="K847" s="29" t="e">
        <f>IF($A847=$C$2,runs!BP842,1/0)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IF($A848=$C$2,runs!BH843,1/0)</f>
        <v>#DIV/0!</v>
      </c>
      <c r="E848" s="29" t="e">
        <f>IF($A848=$C$2,runs!BI843,1/0)</f>
        <v>#DIV/0!</v>
      </c>
      <c r="F848" s="29" t="e">
        <f>IF($A848=$C$2,runs!BL843,1/0)</f>
        <v>#DIV/0!</v>
      </c>
      <c r="G848" s="29" t="e">
        <f>IF($A848=$C$2,runs!BM843,1/0)</f>
        <v>#DIV/0!</v>
      </c>
      <c r="H848" s="29" t="e">
        <f>IF($A848=$C$2,runs!BG843/runs!BF843,1/0)</f>
        <v>#DIV/0!</v>
      </c>
      <c r="I848" s="29" t="e">
        <f>IF($A848=$C$2,runs!BH843/runs!V843,1/0)</f>
        <v>#DIV/0!</v>
      </c>
      <c r="J848" s="29" t="e">
        <f>IF($A848=$C$2,runs!BI843/runs!V843,1/0)</f>
        <v>#DIV/0!</v>
      </c>
      <c r="K848" s="29" t="e">
        <f>IF($A848=$C$2,runs!BP843,1/0)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IF($A849=$C$2,runs!BH844,1/0)</f>
        <v>#DIV/0!</v>
      </c>
      <c r="E849" s="29" t="e">
        <f>IF($A849=$C$2,runs!BI844,1/0)</f>
        <v>#DIV/0!</v>
      </c>
      <c r="F849" s="29" t="e">
        <f>IF($A849=$C$2,runs!BL844,1/0)</f>
        <v>#DIV/0!</v>
      </c>
      <c r="G849" s="29" t="e">
        <f>IF($A849=$C$2,runs!BM844,1/0)</f>
        <v>#DIV/0!</v>
      </c>
      <c r="H849" s="29" t="e">
        <f>IF($A849=$C$2,runs!BG844/runs!BF844,1/0)</f>
        <v>#DIV/0!</v>
      </c>
      <c r="I849" s="29" t="e">
        <f>IF($A849=$C$2,runs!BH844/runs!V844,1/0)</f>
        <v>#DIV/0!</v>
      </c>
      <c r="J849" s="29" t="e">
        <f>IF($A849=$C$2,runs!BI844/runs!V844,1/0)</f>
        <v>#DIV/0!</v>
      </c>
      <c r="K849" s="29" t="e">
        <f>IF($A849=$C$2,runs!BP844,1/0)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IF($A850=$C$2,runs!BH845,1/0)</f>
        <v>#DIV/0!</v>
      </c>
      <c r="E850" s="29" t="e">
        <f>IF($A850=$C$2,runs!BI845,1/0)</f>
        <v>#DIV/0!</v>
      </c>
      <c r="F850" s="29" t="e">
        <f>IF($A850=$C$2,runs!BL845,1/0)</f>
        <v>#DIV/0!</v>
      </c>
      <c r="G850" s="29" t="e">
        <f>IF($A850=$C$2,runs!BM845,1/0)</f>
        <v>#DIV/0!</v>
      </c>
      <c r="H850" s="29" t="e">
        <f>IF($A850=$C$2,runs!BG845/runs!BF845,1/0)</f>
        <v>#DIV/0!</v>
      </c>
      <c r="I850" s="29" t="e">
        <f>IF($A850=$C$2,runs!BH845/runs!V845,1/0)</f>
        <v>#DIV/0!</v>
      </c>
      <c r="J850" s="29" t="e">
        <f>IF($A850=$C$2,runs!BI845/runs!V845,1/0)</f>
        <v>#DIV/0!</v>
      </c>
      <c r="K850" s="29" t="e">
        <f>IF($A850=$C$2,runs!BP845,1/0)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IF($A851=$C$2,runs!BH846,1/0)</f>
        <v>#DIV/0!</v>
      </c>
      <c r="E851" s="29" t="e">
        <f>IF($A851=$C$2,runs!BI846,1/0)</f>
        <v>#DIV/0!</v>
      </c>
      <c r="F851" s="29" t="e">
        <f>IF($A851=$C$2,runs!BL846,1/0)</f>
        <v>#DIV/0!</v>
      </c>
      <c r="G851" s="29" t="e">
        <f>IF($A851=$C$2,runs!BM846,1/0)</f>
        <v>#DIV/0!</v>
      </c>
      <c r="H851" s="29" t="e">
        <f>IF($A851=$C$2,runs!BG846/runs!BF846,1/0)</f>
        <v>#DIV/0!</v>
      </c>
      <c r="I851" s="29" t="e">
        <f>IF($A851=$C$2,runs!BH846/runs!V846,1/0)</f>
        <v>#DIV/0!</v>
      </c>
      <c r="J851" s="29" t="e">
        <f>IF($A851=$C$2,runs!BI846/runs!V846,1/0)</f>
        <v>#DIV/0!</v>
      </c>
      <c r="K851" s="29" t="e">
        <f>IF($A851=$C$2,runs!BP846,1/0)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IF($A852=$C$2,runs!BH847,1/0)</f>
        <v>#DIV/0!</v>
      </c>
      <c r="E852" s="29" t="e">
        <f>IF($A852=$C$2,runs!BI847,1/0)</f>
        <v>#DIV/0!</v>
      </c>
      <c r="F852" s="29" t="e">
        <f>IF($A852=$C$2,runs!BL847,1/0)</f>
        <v>#DIV/0!</v>
      </c>
      <c r="G852" s="29" t="e">
        <f>IF($A852=$C$2,runs!BM847,1/0)</f>
        <v>#DIV/0!</v>
      </c>
      <c r="H852" s="29" t="e">
        <f>IF($A852=$C$2,runs!BG847/runs!BF847,1/0)</f>
        <v>#DIV/0!</v>
      </c>
      <c r="I852" s="29" t="e">
        <f>IF($A852=$C$2,runs!BH847/runs!V847,1/0)</f>
        <v>#DIV/0!</v>
      </c>
      <c r="J852" s="29" t="e">
        <f>IF($A852=$C$2,runs!BI847/runs!V847,1/0)</f>
        <v>#DIV/0!</v>
      </c>
      <c r="K852" s="29" t="e">
        <f>IF($A852=$C$2,runs!BP847,1/0)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IF($A853=$C$2,runs!BH848,1/0)</f>
        <v>#DIV/0!</v>
      </c>
      <c r="E853" s="29" t="e">
        <f>IF($A853=$C$2,runs!BI848,1/0)</f>
        <v>#DIV/0!</v>
      </c>
      <c r="F853" s="29" t="e">
        <f>IF($A853=$C$2,runs!BL848,1/0)</f>
        <v>#DIV/0!</v>
      </c>
      <c r="G853" s="29" t="e">
        <f>IF($A853=$C$2,runs!BM848,1/0)</f>
        <v>#DIV/0!</v>
      </c>
      <c r="H853" s="29" t="e">
        <f>IF($A853=$C$2,runs!BG848/runs!BF848,1/0)</f>
        <v>#DIV/0!</v>
      </c>
      <c r="I853" s="29" t="e">
        <f>IF($A853=$C$2,runs!BH848/runs!V848,1/0)</f>
        <v>#DIV/0!</v>
      </c>
      <c r="J853" s="29" t="e">
        <f>IF($A853=$C$2,runs!BI848/runs!V848,1/0)</f>
        <v>#DIV/0!</v>
      </c>
      <c r="K853" s="29" t="e">
        <f>IF($A853=$C$2,runs!BP848,1/0)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IF($A854=$C$2,runs!BH849,1/0)</f>
        <v>#DIV/0!</v>
      </c>
      <c r="E854" s="29" t="e">
        <f>IF($A854=$C$2,runs!BI849,1/0)</f>
        <v>#DIV/0!</v>
      </c>
      <c r="F854" s="29" t="e">
        <f>IF($A854=$C$2,runs!BL849,1/0)</f>
        <v>#DIV/0!</v>
      </c>
      <c r="G854" s="29" t="e">
        <f>IF($A854=$C$2,runs!BM849,1/0)</f>
        <v>#DIV/0!</v>
      </c>
      <c r="H854" s="29" t="e">
        <f>IF($A854=$C$2,runs!BG849/runs!BF849,1/0)</f>
        <v>#DIV/0!</v>
      </c>
      <c r="I854" s="29" t="e">
        <f>IF($A854=$C$2,runs!BH849/runs!V849,1/0)</f>
        <v>#DIV/0!</v>
      </c>
      <c r="J854" s="29" t="e">
        <f>IF($A854=$C$2,runs!BI849/runs!V849,1/0)</f>
        <v>#DIV/0!</v>
      </c>
      <c r="K854" s="29" t="e">
        <f>IF($A854=$C$2,runs!BP849,1/0)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IF($A855=$C$2,runs!BH850,1/0)</f>
        <v>#DIV/0!</v>
      </c>
      <c r="E855" s="29" t="e">
        <f>IF($A855=$C$2,runs!BI850,1/0)</f>
        <v>#DIV/0!</v>
      </c>
      <c r="F855" s="29" t="e">
        <f>IF($A855=$C$2,runs!BL850,1/0)</f>
        <v>#DIV/0!</v>
      </c>
      <c r="G855" s="29" t="e">
        <f>IF($A855=$C$2,runs!BM850,1/0)</f>
        <v>#DIV/0!</v>
      </c>
      <c r="H855" s="29" t="e">
        <f>IF($A855=$C$2,runs!BG850/runs!BF850,1/0)</f>
        <v>#DIV/0!</v>
      </c>
      <c r="I855" s="29" t="e">
        <f>IF($A855=$C$2,runs!BH850/runs!V850,1/0)</f>
        <v>#DIV/0!</v>
      </c>
      <c r="J855" s="29" t="e">
        <f>IF($A855=$C$2,runs!BI850/runs!V850,1/0)</f>
        <v>#DIV/0!</v>
      </c>
      <c r="K855" s="29" t="e">
        <f>IF($A855=$C$2,runs!BP850,1/0)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IF($A856=$C$2,runs!BH851,1/0)</f>
        <v>#DIV/0!</v>
      </c>
      <c r="E856" s="29" t="e">
        <f>IF($A856=$C$2,runs!BI851,1/0)</f>
        <v>#DIV/0!</v>
      </c>
      <c r="F856" s="29" t="e">
        <f>IF($A856=$C$2,runs!BL851,1/0)</f>
        <v>#DIV/0!</v>
      </c>
      <c r="G856" s="29" t="e">
        <f>IF($A856=$C$2,runs!BM851,1/0)</f>
        <v>#DIV/0!</v>
      </c>
      <c r="H856" s="29" t="e">
        <f>IF($A856=$C$2,runs!BG851/runs!BF851,1/0)</f>
        <v>#DIV/0!</v>
      </c>
      <c r="I856" s="29" t="e">
        <f>IF($A856=$C$2,runs!BH851/runs!V851,1/0)</f>
        <v>#DIV/0!</v>
      </c>
      <c r="J856" s="29" t="e">
        <f>IF($A856=$C$2,runs!BI851/runs!V851,1/0)</f>
        <v>#DIV/0!</v>
      </c>
      <c r="K856" s="29" t="e">
        <f>IF($A856=$C$2,runs!BP851,1/0)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IF($A857=$C$2,runs!BH852,1/0)</f>
        <v>#DIV/0!</v>
      </c>
      <c r="E857" s="29" t="e">
        <f>IF($A857=$C$2,runs!BI852,1/0)</f>
        <v>#DIV/0!</v>
      </c>
      <c r="F857" s="29" t="e">
        <f>IF($A857=$C$2,runs!BL852,1/0)</f>
        <v>#DIV/0!</v>
      </c>
      <c r="G857" s="29" t="e">
        <f>IF($A857=$C$2,runs!BM852,1/0)</f>
        <v>#DIV/0!</v>
      </c>
      <c r="H857" s="29" t="e">
        <f>IF($A857=$C$2,runs!BG852/runs!BF852,1/0)</f>
        <v>#DIV/0!</v>
      </c>
      <c r="I857" s="29" t="e">
        <f>IF($A857=$C$2,runs!BH852/runs!V852,1/0)</f>
        <v>#DIV/0!</v>
      </c>
      <c r="J857" s="29" t="e">
        <f>IF($A857=$C$2,runs!BI852/runs!V852,1/0)</f>
        <v>#DIV/0!</v>
      </c>
      <c r="K857" s="29" t="e">
        <f>IF($A857=$C$2,runs!BP852,1/0)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IF($A858=$C$2,runs!BH853,1/0)</f>
        <v>#DIV/0!</v>
      </c>
      <c r="E858" s="29" t="e">
        <f>IF($A858=$C$2,runs!BI853,1/0)</f>
        <v>#DIV/0!</v>
      </c>
      <c r="F858" s="29" t="e">
        <f>IF($A858=$C$2,runs!BL853,1/0)</f>
        <v>#DIV/0!</v>
      </c>
      <c r="G858" s="29" t="e">
        <f>IF($A858=$C$2,runs!BM853,1/0)</f>
        <v>#DIV/0!</v>
      </c>
      <c r="H858" s="29" t="e">
        <f>IF($A858=$C$2,runs!BG853/runs!BF853,1/0)</f>
        <v>#DIV/0!</v>
      </c>
      <c r="I858" s="29" t="e">
        <f>IF($A858=$C$2,runs!BH853/runs!V853,1/0)</f>
        <v>#DIV/0!</v>
      </c>
      <c r="J858" s="29" t="e">
        <f>IF($A858=$C$2,runs!BI853/runs!V853,1/0)</f>
        <v>#DIV/0!</v>
      </c>
      <c r="K858" s="29" t="e">
        <f>IF($A858=$C$2,runs!BP853,1/0)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IF($A859=$C$2,runs!BH854,1/0)</f>
        <v>#DIV/0!</v>
      </c>
      <c r="E859" s="29" t="e">
        <f>IF($A859=$C$2,runs!BI854,1/0)</f>
        <v>#DIV/0!</v>
      </c>
      <c r="F859" s="29" t="e">
        <f>IF($A859=$C$2,runs!BL854,1/0)</f>
        <v>#DIV/0!</v>
      </c>
      <c r="G859" s="29" t="e">
        <f>IF($A859=$C$2,runs!BM854,1/0)</f>
        <v>#DIV/0!</v>
      </c>
      <c r="H859" s="29" t="e">
        <f>IF($A859=$C$2,runs!BG854/runs!BF854,1/0)</f>
        <v>#DIV/0!</v>
      </c>
      <c r="I859" s="29" t="e">
        <f>IF($A859=$C$2,runs!BH854/runs!V854,1/0)</f>
        <v>#DIV/0!</v>
      </c>
      <c r="J859" s="29" t="e">
        <f>IF($A859=$C$2,runs!BI854/runs!V854,1/0)</f>
        <v>#DIV/0!</v>
      </c>
      <c r="K859" s="29" t="e">
        <f>IF($A859=$C$2,runs!BP854,1/0)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IF($A860=$C$2,runs!BH855,1/0)</f>
        <v>#DIV/0!</v>
      </c>
      <c r="E860" s="29" t="e">
        <f>IF($A860=$C$2,runs!BI855,1/0)</f>
        <v>#DIV/0!</v>
      </c>
      <c r="F860" s="29" t="e">
        <f>IF($A860=$C$2,runs!BL855,1/0)</f>
        <v>#DIV/0!</v>
      </c>
      <c r="G860" s="29" t="e">
        <f>IF($A860=$C$2,runs!BM855,1/0)</f>
        <v>#DIV/0!</v>
      </c>
      <c r="H860" s="29" t="e">
        <f>IF($A860=$C$2,runs!BG855/runs!BF855,1/0)</f>
        <v>#DIV/0!</v>
      </c>
      <c r="I860" s="29" t="e">
        <f>IF($A860=$C$2,runs!BH855/runs!V855,1/0)</f>
        <v>#DIV/0!</v>
      </c>
      <c r="J860" s="29" t="e">
        <f>IF($A860=$C$2,runs!BI855/runs!V855,1/0)</f>
        <v>#DIV/0!</v>
      </c>
      <c r="K860" s="29" t="e">
        <f>IF($A860=$C$2,runs!BP855,1/0)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IF($A861=$C$2,runs!BH856,1/0)</f>
        <v>#DIV/0!</v>
      </c>
      <c r="E861" s="29" t="e">
        <f>IF($A861=$C$2,runs!BI856,1/0)</f>
        <v>#DIV/0!</v>
      </c>
      <c r="F861" s="29" t="e">
        <f>IF($A861=$C$2,runs!BL856,1/0)</f>
        <v>#DIV/0!</v>
      </c>
      <c r="G861" s="29" t="e">
        <f>IF($A861=$C$2,runs!BM856,1/0)</f>
        <v>#DIV/0!</v>
      </c>
      <c r="H861" s="29" t="e">
        <f>IF($A861=$C$2,runs!BG856/runs!BF856,1/0)</f>
        <v>#DIV/0!</v>
      </c>
      <c r="I861" s="29" t="e">
        <f>IF($A861=$C$2,runs!BH856/runs!V856,1/0)</f>
        <v>#DIV/0!</v>
      </c>
      <c r="J861" s="29" t="e">
        <f>IF($A861=$C$2,runs!BI856/runs!V856,1/0)</f>
        <v>#DIV/0!</v>
      </c>
      <c r="K861" s="29" t="e">
        <f>IF($A861=$C$2,runs!BP856,1/0)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IF($A862=$C$2,runs!BH857,1/0)</f>
        <v>#DIV/0!</v>
      </c>
      <c r="E862" s="29" t="e">
        <f>IF($A862=$C$2,runs!BI857,1/0)</f>
        <v>#DIV/0!</v>
      </c>
      <c r="F862" s="29" t="e">
        <f>IF($A862=$C$2,runs!BL857,1/0)</f>
        <v>#DIV/0!</v>
      </c>
      <c r="G862" s="29" t="e">
        <f>IF($A862=$C$2,runs!BM857,1/0)</f>
        <v>#DIV/0!</v>
      </c>
      <c r="H862" s="29" t="e">
        <f>IF($A862=$C$2,runs!BG857/runs!BF857,1/0)</f>
        <v>#DIV/0!</v>
      </c>
      <c r="I862" s="29" t="e">
        <f>IF($A862=$C$2,runs!BH857/runs!V857,1/0)</f>
        <v>#DIV/0!</v>
      </c>
      <c r="J862" s="29" t="e">
        <f>IF($A862=$C$2,runs!BI857/runs!V857,1/0)</f>
        <v>#DIV/0!</v>
      </c>
      <c r="K862" s="29" t="e">
        <f>IF($A862=$C$2,runs!BP857,1/0)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IF($A863=$C$2,runs!BH858,1/0)</f>
        <v>#DIV/0!</v>
      </c>
      <c r="E863" s="29" t="e">
        <f>IF($A863=$C$2,runs!BI858,1/0)</f>
        <v>#DIV/0!</v>
      </c>
      <c r="F863" s="29" t="e">
        <f>IF($A863=$C$2,runs!BL858,1/0)</f>
        <v>#DIV/0!</v>
      </c>
      <c r="G863" s="29" t="e">
        <f>IF($A863=$C$2,runs!BM858,1/0)</f>
        <v>#DIV/0!</v>
      </c>
      <c r="H863" s="29" t="e">
        <f>IF($A863=$C$2,runs!BG858/runs!BF858,1/0)</f>
        <v>#DIV/0!</v>
      </c>
      <c r="I863" s="29" t="e">
        <f>IF($A863=$C$2,runs!BH858/runs!V858,1/0)</f>
        <v>#DIV/0!</v>
      </c>
      <c r="J863" s="29" t="e">
        <f>IF($A863=$C$2,runs!BI858/runs!V858,1/0)</f>
        <v>#DIV/0!</v>
      </c>
      <c r="K863" s="29" t="e">
        <f>IF($A863=$C$2,runs!BP858,1/0)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IF($A864=$C$2,runs!BH859,1/0)</f>
        <v>#DIV/0!</v>
      </c>
      <c r="E864" s="29" t="e">
        <f>IF($A864=$C$2,runs!BI859,1/0)</f>
        <v>#DIV/0!</v>
      </c>
      <c r="F864" s="29" t="e">
        <f>IF($A864=$C$2,runs!BL859,1/0)</f>
        <v>#DIV/0!</v>
      </c>
      <c r="G864" s="29" t="e">
        <f>IF($A864=$C$2,runs!BM859,1/0)</f>
        <v>#DIV/0!</v>
      </c>
      <c r="H864" s="29" t="e">
        <f>IF($A864=$C$2,runs!BG859/runs!BF859,1/0)</f>
        <v>#DIV/0!</v>
      </c>
      <c r="I864" s="29" t="e">
        <f>IF($A864=$C$2,runs!BH859/runs!V859,1/0)</f>
        <v>#DIV/0!</v>
      </c>
      <c r="J864" s="29" t="e">
        <f>IF($A864=$C$2,runs!BI859/runs!V859,1/0)</f>
        <v>#DIV/0!</v>
      </c>
      <c r="K864" s="29" t="e">
        <f>IF($A864=$C$2,runs!BP859,1/0)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IF($A865=$C$2,runs!BH860,1/0)</f>
        <v>#DIV/0!</v>
      </c>
      <c r="E865" s="29" t="e">
        <f>IF($A865=$C$2,runs!BI860,1/0)</f>
        <v>#DIV/0!</v>
      </c>
      <c r="F865" s="29" t="e">
        <f>IF($A865=$C$2,runs!BL860,1/0)</f>
        <v>#DIV/0!</v>
      </c>
      <c r="G865" s="29" t="e">
        <f>IF($A865=$C$2,runs!BM860,1/0)</f>
        <v>#DIV/0!</v>
      </c>
      <c r="H865" s="29" t="e">
        <f>IF($A865=$C$2,runs!BG860/runs!BF860,1/0)</f>
        <v>#DIV/0!</v>
      </c>
      <c r="I865" s="29" t="e">
        <f>IF($A865=$C$2,runs!BH860/runs!V860,1/0)</f>
        <v>#DIV/0!</v>
      </c>
      <c r="J865" s="29" t="e">
        <f>IF($A865=$C$2,runs!BI860/runs!V860,1/0)</f>
        <v>#DIV/0!</v>
      </c>
      <c r="K865" s="29" t="e">
        <f>IF($A865=$C$2,runs!BP860,1/0)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IF($A866=$C$2,runs!BH861,1/0)</f>
        <v>#DIV/0!</v>
      </c>
      <c r="E866" s="29" t="e">
        <f>IF($A866=$C$2,runs!BI861,1/0)</f>
        <v>#DIV/0!</v>
      </c>
      <c r="F866" s="29" t="e">
        <f>IF($A866=$C$2,runs!BL861,1/0)</f>
        <v>#DIV/0!</v>
      </c>
      <c r="G866" s="29" t="e">
        <f>IF($A866=$C$2,runs!BM861,1/0)</f>
        <v>#DIV/0!</v>
      </c>
      <c r="H866" s="29" t="e">
        <f>IF($A866=$C$2,runs!BG861/runs!BF861,1/0)</f>
        <v>#DIV/0!</v>
      </c>
      <c r="I866" s="29" t="e">
        <f>IF($A866=$C$2,runs!BH861/runs!V861,1/0)</f>
        <v>#DIV/0!</v>
      </c>
      <c r="J866" s="29" t="e">
        <f>IF($A866=$C$2,runs!BI861/runs!V861,1/0)</f>
        <v>#DIV/0!</v>
      </c>
      <c r="K866" s="29" t="e">
        <f>IF($A866=$C$2,runs!BP861,1/0)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IF($A867=$C$2,runs!BH862,1/0)</f>
        <v>#DIV/0!</v>
      </c>
      <c r="E867" s="29" t="e">
        <f>IF($A867=$C$2,runs!BI862,1/0)</f>
        <v>#DIV/0!</v>
      </c>
      <c r="F867" s="29" t="e">
        <f>IF($A867=$C$2,runs!BL862,1/0)</f>
        <v>#DIV/0!</v>
      </c>
      <c r="G867" s="29" t="e">
        <f>IF($A867=$C$2,runs!BM862,1/0)</f>
        <v>#DIV/0!</v>
      </c>
      <c r="H867" s="29" t="e">
        <f>IF($A867=$C$2,runs!BG862/runs!BF862,1/0)</f>
        <v>#DIV/0!</v>
      </c>
      <c r="I867" s="29" t="e">
        <f>IF($A867=$C$2,runs!BH862/runs!V862,1/0)</f>
        <v>#DIV/0!</v>
      </c>
      <c r="J867" s="29" t="e">
        <f>IF($A867=$C$2,runs!BI862/runs!V862,1/0)</f>
        <v>#DIV/0!</v>
      </c>
      <c r="K867" s="29" t="e">
        <f>IF($A867=$C$2,runs!BP862,1/0)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IF($A868=$C$2,runs!BH863,1/0)</f>
        <v>#DIV/0!</v>
      </c>
      <c r="E868" s="29" t="e">
        <f>IF($A868=$C$2,runs!BI863,1/0)</f>
        <v>#DIV/0!</v>
      </c>
      <c r="F868" s="29" t="e">
        <f>IF($A868=$C$2,runs!BL863,1/0)</f>
        <v>#DIV/0!</v>
      </c>
      <c r="G868" s="29" t="e">
        <f>IF($A868=$C$2,runs!BM863,1/0)</f>
        <v>#DIV/0!</v>
      </c>
      <c r="H868" s="29" t="e">
        <f>IF($A868=$C$2,runs!BG863/runs!BF863,1/0)</f>
        <v>#DIV/0!</v>
      </c>
      <c r="I868" s="29" t="e">
        <f>IF($A868=$C$2,runs!BH863/runs!V863,1/0)</f>
        <v>#DIV/0!</v>
      </c>
      <c r="J868" s="29" t="e">
        <f>IF($A868=$C$2,runs!BI863/runs!V863,1/0)</f>
        <v>#DIV/0!</v>
      </c>
      <c r="K868" s="29" t="e">
        <f>IF($A868=$C$2,runs!BP863,1/0)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IF($A869=$C$2,runs!BH864,1/0)</f>
        <v>#DIV/0!</v>
      </c>
      <c r="E869" s="29" t="e">
        <f>IF($A869=$C$2,runs!BI864,1/0)</f>
        <v>#DIV/0!</v>
      </c>
      <c r="F869" s="29" t="e">
        <f>IF($A869=$C$2,runs!BL864,1/0)</f>
        <v>#DIV/0!</v>
      </c>
      <c r="G869" s="29" t="e">
        <f>IF($A869=$C$2,runs!BM864,1/0)</f>
        <v>#DIV/0!</v>
      </c>
      <c r="H869" s="29" t="e">
        <f>IF($A869=$C$2,runs!BG864/runs!BF864,1/0)</f>
        <v>#DIV/0!</v>
      </c>
      <c r="I869" s="29" t="e">
        <f>IF($A869=$C$2,runs!BH864/runs!V864,1/0)</f>
        <v>#DIV/0!</v>
      </c>
      <c r="J869" s="29" t="e">
        <f>IF($A869=$C$2,runs!BI864/runs!V864,1/0)</f>
        <v>#DIV/0!</v>
      </c>
      <c r="K869" s="29" t="e">
        <f>IF($A869=$C$2,runs!BP864,1/0)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IF($A870=$C$2,runs!BH865,1/0)</f>
        <v>#DIV/0!</v>
      </c>
      <c r="E870" s="29" t="e">
        <f>IF($A870=$C$2,runs!BI865,1/0)</f>
        <v>#DIV/0!</v>
      </c>
      <c r="F870" s="29" t="e">
        <f>IF($A870=$C$2,runs!BL865,1/0)</f>
        <v>#DIV/0!</v>
      </c>
      <c r="G870" s="29" t="e">
        <f>IF($A870=$C$2,runs!BM865,1/0)</f>
        <v>#DIV/0!</v>
      </c>
      <c r="H870" s="29" t="e">
        <f>IF($A870=$C$2,runs!BG865/runs!BF865,1/0)</f>
        <v>#DIV/0!</v>
      </c>
      <c r="I870" s="29" t="e">
        <f>IF($A870=$C$2,runs!BH865/runs!V865,1/0)</f>
        <v>#DIV/0!</v>
      </c>
      <c r="J870" s="29" t="e">
        <f>IF($A870=$C$2,runs!BI865/runs!V865,1/0)</f>
        <v>#DIV/0!</v>
      </c>
      <c r="K870" s="29" t="e">
        <f>IF($A870=$C$2,runs!BP865,1/0)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IF($A871=$C$2,runs!BH866,1/0)</f>
        <v>#DIV/0!</v>
      </c>
      <c r="E871" s="29" t="e">
        <f>IF($A871=$C$2,runs!BI866,1/0)</f>
        <v>#DIV/0!</v>
      </c>
      <c r="F871" s="29" t="e">
        <f>IF($A871=$C$2,runs!BL866,1/0)</f>
        <v>#DIV/0!</v>
      </c>
      <c r="G871" s="29" t="e">
        <f>IF($A871=$C$2,runs!BM866,1/0)</f>
        <v>#DIV/0!</v>
      </c>
      <c r="H871" s="29" t="e">
        <f>IF($A871=$C$2,runs!BG866/runs!BF866,1/0)</f>
        <v>#DIV/0!</v>
      </c>
      <c r="I871" s="29" t="e">
        <f>IF($A871=$C$2,runs!BH866/runs!V866,1/0)</f>
        <v>#DIV/0!</v>
      </c>
      <c r="J871" s="29" t="e">
        <f>IF($A871=$C$2,runs!BI866/runs!V866,1/0)</f>
        <v>#DIV/0!</v>
      </c>
      <c r="K871" s="29" t="e">
        <f>IF($A871=$C$2,runs!BP866,1/0)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IF($A872=$C$2,runs!BH867,1/0)</f>
        <v>#DIV/0!</v>
      </c>
      <c r="E872" s="29" t="e">
        <f>IF($A872=$C$2,runs!BI867,1/0)</f>
        <v>#DIV/0!</v>
      </c>
      <c r="F872" s="29" t="e">
        <f>IF($A872=$C$2,runs!BL867,1/0)</f>
        <v>#DIV/0!</v>
      </c>
      <c r="G872" s="29" t="e">
        <f>IF($A872=$C$2,runs!BM867,1/0)</f>
        <v>#DIV/0!</v>
      </c>
      <c r="H872" s="29" t="e">
        <f>IF($A872=$C$2,runs!BG867/runs!BF867,1/0)</f>
        <v>#DIV/0!</v>
      </c>
      <c r="I872" s="29" t="e">
        <f>IF($A872=$C$2,runs!BH867/runs!V867,1/0)</f>
        <v>#DIV/0!</v>
      </c>
      <c r="J872" s="29" t="e">
        <f>IF($A872=$C$2,runs!BI867/runs!V867,1/0)</f>
        <v>#DIV/0!</v>
      </c>
      <c r="K872" s="29" t="e">
        <f>IF($A872=$C$2,runs!BP867,1/0)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IF($A873=$C$2,runs!BH868,1/0)</f>
        <v>#DIV/0!</v>
      </c>
      <c r="E873" s="29" t="e">
        <f>IF($A873=$C$2,runs!BI868,1/0)</f>
        <v>#DIV/0!</v>
      </c>
      <c r="F873" s="29" t="e">
        <f>IF($A873=$C$2,runs!BL868,1/0)</f>
        <v>#DIV/0!</v>
      </c>
      <c r="G873" s="29" t="e">
        <f>IF($A873=$C$2,runs!BM868,1/0)</f>
        <v>#DIV/0!</v>
      </c>
      <c r="H873" s="29" t="e">
        <f>IF($A873=$C$2,runs!BG868/runs!BF868,1/0)</f>
        <v>#DIV/0!</v>
      </c>
      <c r="I873" s="29" t="e">
        <f>IF($A873=$C$2,runs!BH868/runs!V868,1/0)</f>
        <v>#DIV/0!</v>
      </c>
      <c r="J873" s="29" t="e">
        <f>IF($A873=$C$2,runs!BI868/runs!V868,1/0)</f>
        <v>#DIV/0!</v>
      </c>
      <c r="K873" s="29" t="e">
        <f>IF($A873=$C$2,runs!BP868,1/0)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IF($A874=$C$2,runs!BH869,1/0)</f>
        <v>#DIV/0!</v>
      </c>
      <c r="E874" s="29" t="e">
        <f>IF($A874=$C$2,runs!BI869,1/0)</f>
        <v>#DIV/0!</v>
      </c>
      <c r="F874" s="29" t="e">
        <f>IF($A874=$C$2,runs!BL869,1/0)</f>
        <v>#DIV/0!</v>
      </c>
      <c r="G874" s="29" t="e">
        <f>IF($A874=$C$2,runs!BM869,1/0)</f>
        <v>#DIV/0!</v>
      </c>
      <c r="H874" s="29" t="e">
        <f>IF($A874=$C$2,runs!BG869/runs!BF869,1/0)</f>
        <v>#DIV/0!</v>
      </c>
      <c r="I874" s="29" t="e">
        <f>IF($A874=$C$2,runs!BH869/runs!V869,1/0)</f>
        <v>#DIV/0!</v>
      </c>
      <c r="J874" s="29" t="e">
        <f>IF($A874=$C$2,runs!BI869/runs!V869,1/0)</f>
        <v>#DIV/0!</v>
      </c>
      <c r="K874" s="29" t="e">
        <f>IF($A874=$C$2,runs!BP869,1/0)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IF($A875=$C$2,runs!BH870,1/0)</f>
        <v>#DIV/0!</v>
      </c>
      <c r="E875" s="29" t="e">
        <f>IF($A875=$C$2,runs!BI870,1/0)</f>
        <v>#DIV/0!</v>
      </c>
      <c r="F875" s="29" t="e">
        <f>IF($A875=$C$2,runs!BL870,1/0)</f>
        <v>#DIV/0!</v>
      </c>
      <c r="G875" s="29" t="e">
        <f>IF($A875=$C$2,runs!BM870,1/0)</f>
        <v>#DIV/0!</v>
      </c>
      <c r="H875" s="29" t="e">
        <f>IF($A875=$C$2,runs!BG870/runs!BF870,1/0)</f>
        <v>#DIV/0!</v>
      </c>
      <c r="I875" s="29" t="e">
        <f>IF($A875=$C$2,runs!BH870/runs!V870,1/0)</f>
        <v>#DIV/0!</v>
      </c>
      <c r="J875" s="29" t="e">
        <f>IF($A875=$C$2,runs!BI870/runs!V870,1/0)</f>
        <v>#DIV/0!</v>
      </c>
      <c r="K875" s="29" t="e">
        <f>IF($A875=$C$2,runs!BP870,1/0)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IF($A876=$C$2,runs!BH871,1/0)</f>
        <v>#DIV/0!</v>
      </c>
      <c r="E876" s="29" t="e">
        <f>IF($A876=$C$2,runs!BI871,1/0)</f>
        <v>#DIV/0!</v>
      </c>
      <c r="F876" s="29" t="e">
        <f>IF($A876=$C$2,runs!BL871,1/0)</f>
        <v>#DIV/0!</v>
      </c>
      <c r="G876" s="29" t="e">
        <f>IF($A876=$C$2,runs!BM871,1/0)</f>
        <v>#DIV/0!</v>
      </c>
      <c r="H876" s="29" t="e">
        <f>IF($A876=$C$2,runs!BG871/runs!BF871,1/0)</f>
        <v>#DIV/0!</v>
      </c>
      <c r="I876" s="29" t="e">
        <f>IF($A876=$C$2,runs!BH871/runs!V871,1/0)</f>
        <v>#DIV/0!</v>
      </c>
      <c r="J876" s="29" t="e">
        <f>IF($A876=$C$2,runs!BI871/runs!V871,1/0)</f>
        <v>#DIV/0!</v>
      </c>
      <c r="K876" s="29" t="e">
        <f>IF($A876=$C$2,runs!BP871,1/0)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IF($A877=$C$2,runs!BH872,1/0)</f>
        <v>#DIV/0!</v>
      </c>
      <c r="E877" s="29" t="e">
        <f>IF($A877=$C$2,runs!BI872,1/0)</f>
        <v>#DIV/0!</v>
      </c>
      <c r="F877" s="29" t="e">
        <f>IF($A877=$C$2,runs!BL872,1/0)</f>
        <v>#DIV/0!</v>
      </c>
      <c r="G877" s="29" t="e">
        <f>IF($A877=$C$2,runs!BM872,1/0)</f>
        <v>#DIV/0!</v>
      </c>
      <c r="H877" s="29" t="e">
        <f>IF($A877=$C$2,runs!BG872/runs!BF872,1/0)</f>
        <v>#DIV/0!</v>
      </c>
      <c r="I877" s="29" t="e">
        <f>IF($A877=$C$2,runs!BH872/runs!V872,1/0)</f>
        <v>#DIV/0!</v>
      </c>
      <c r="J877" s="29" t="e">
        <f>IF($A877=$C$2,runs!BI872/runs!V872,1/0)</f>
        <v>#DIV/0!</v>
      </c>
      <c r="K877" s="29" t="e">
        <f>IF($A877=$C$2,runs!BP872,1/0)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IF($A878=$C$2,runs!BH873,1/0)</f>
        <v>#DIV/0!</v>
      </c>
      <c r="E878" s="29" t="e">
        <f>IF($A878=$C$2,runs!BI873,1/0)</f>
        <v>#DIV/0!</v>
      </c>
      <c r="F878" s="29" t="e">
        <f>IF($A878=$C$2,runs!BL873,1/0)</f>
        <v>#DIV/0!</v>
      </c>
      <c r="G878" s="29" t="e">
        <f>IF($A878=$C$2,runs!BM873,1/0)</f>
        <v>#DIV/0!</v>
      </c>
      <c r="H878" s="29" t="e">
        <f>IF($A878=$C$2,runs!BG873/runs!BF873,1/0)</f>
        <v>#DIV/0!</v>
      </c>
      <c r="I878" s="29" t="e">
        <f>IF($A878=$C$2,runs!BH873/runs!V873,1/0)</f>
        <v>#DIV/0!</v>
      </c>
      <c r="J878" s="29" t="e">
        <f>IF($A878=$C$2,runs!BI873/runs!V873,1/0)</f>
        <v>#DIV/0!</v>
      </c>
      <c r="K878" s="29" t="e">
        <f>IF($A878=$C$2,runs!BP873,1/0)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IF($A879=$C$2,runs!BH874,1/0)</f>
        <v>#DIV/0!</v>
      </c>
      <c r="E879" s="29" t="e">
        <f>IF($A879=$C$2,runs!BI874,1/0)</f>
        <v>#DIV/0!</v>
      </c>
      <c r="F879" s="29" t="e">
        <f>IF($A879=$C$2,runs!BL874,1/0)</f>
        <v>#DIV/0!</v>
      </c>
      <c r="G879" s="29" t="e">
        <f>IF($A879=$C$2,runs!BM874,1/0)</f>
        <v>#DIV/0!</v>
      </c>
      <c r="H879" s="29" t="e">
        <f>IF($A879=$C$2,runs!BG874/runs!BF874,1/0)</f>
        <v>#DIV/0!</v>
      </c>
      <c r="I879" s="29" t="e">
        <f>IF($A879=$C$2,runs!BH874/runs!V874,1/0)</f>
        <v>#DIV/0!</v>
      </c>
      <c r="J879" s="29" t="e">
        <f>IF($A879=$C$2,runs!BI874/runs!V874,1/0)</f>
        <v>#DIV/0!</v>
      </c>
      <c r="K879" s="29" t="e">
        <f>IF($A879=$C$2,runs!BP874,1/0)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IF($A880=$C$2,runs!BH875,1/0)</f>
        <v>#DIV/0!</v>
      </c>
      <c r="E880" s="29" t="e">
        <f>IF($A880=$C$2,runs!BI875,1/0)</f>
        <v>#DIV/0!</v>
      </c>
      <c r="F880" s="29" t="e">
        <f>IF($A880=$C$2,runs!BL875,1/0)</f>
        <v>#DIV/0!</v>
      </c>
      <c r="G880" s="29" t="e">
        <f>IF($A880=$C$2,runs!BM875,1/0)</f>
        <v>#DIV/0!</v>
      </c>
      <c r="H880" s="29" t="e">
        <f>IF($A880=$C$2,runs!BG875/runs!BF875,1/0)</f>
        <v>#DIV/0!</v>
      </c>
      <c r="I880" s="29" t="e">
        <f>IF($A880=$C$2,runs!BH875/runs!V875,1/0)</f>
        <v>#DIV/0!</v>
      </c>
      <c r="J880" s="29" t="e">
        <f>IF($A880=$C$2,runs!BI875/runs!V875,1/0)</f>
        <v>#DIV/0!</v>
      </c>
      <c r="K880" s="29" t="e">
        <f>IF($A880=$C$2,runs!BP875,1/0)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IF($A881=$C$2,runs!BH876,1/0)</f>
        <v>#DIV/0!</v>
      </c>
      <c r="E881" s="29" t="e">
        <f>IF($A881=$C$2,runs!BI876,1/0)</f>
        <v>#DIV/0!</v>
      </c>
      <c r="F881" s="29" t="e">
        <f>IF($A881=$C$2,runs!BL876,1/0)</f>
        <v>#DIV/0!</v>
      </c>
      <c r="G881" s="29" t="e">
        <f>IF($A881=$C$2,runs!BM876,1/0)</f>
        <v>#DIV/0!</v>
      </c>
      <c r="H881" s="29" t="e">
        <f>IF($A881=$C$2,runs!BG876/runs!BF876,1/0)</f>
        <v>#DIV/0!</v>
      </c>
      <c r="I881" s="29" t="e">
        <f>IF($A881=$C$2,runs!BH876/runs!V876,1/0)</f>
        <v>#DIV/0!</v>
      </c>
      <c r="J881" s="29" t="e">
        <f>IF($A881=$C$2,runs!BI876/runs!V876,1/0)</f>
        <v>#DIV/0!</v>
      </c>
      <c r="K881" s="29" t="e">
        <f>IF($A881=$C$2,runs!BP876,1/0)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IF($A882=$C$2,runs!BH877,1/0)</f>
        <v>#DIV/0!</v>
      </c>
      <c r="E882" s="29" t="e">
        <f>IF($A882=$C$2,runs!BI877,1/0)</f>
        <v>#DIV/0!</v>
      </c>
      <c r="F882" s="29" t="e">
        <f>IF($A882=$C$2,runs!BL877,1/0)</f>
        <v>#DIV/0!</v>
      </c>
      <c r="G882" s="29" t="e">
        <f>IF($A882=$C$2,runs!BM877,1/0)</f>
        <v>#DIV/0!</v>
      </c>
      <c r="H882" s="29" t="e">
        <f>IF($A882=$C$2,runs!BG877/runs!BF877,1/0)</f>
        <v>#DIV/0!</v>
      </c>
      <c r="I882" s="29" t="e">
        <f>IF($A882=$C$2,runs!BH877/runs!V877,1/0)</f>
        <v>#DIV/0!</v>
      </c>
      <c r="J882" s="29" t="e">
        <f>IF($A882=$C$2,runs!BI877/runs!V877,1/0)</f>
        <v>#DIV/0!</v>
      </c>
      <c r="K882" s="29" t="e">
        <f>IF($A882=$C$2,runs!BP877,1/0)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IF($A883=$C$2,runs!BH878,1/0)</f>
        <v>#DIV/0!</v>
      </c>
      <c r="E883" s="29" t="e">
        <f>IF($A883=$C$2,runs!BI878,1/0)</f>
        <v>#DIV/0!</v>
      </c>
      <c r="F883" s="29" t="e">
        <f>IF($A883=$C$2,runs!BL878,1/0)</f>
        <v>#DIV/0!</v>
      </c>
      <c r="G883" s="29" t="e">
        <f>IF($A883=$C$2,runs!BM878,1/0)</f>
        <v>#DIV/0!</v>
      </c>
      <c r="H883" s="29" t="e">
        <f>IF($A883=$C$2,runs!BG878/runs!BF878,1/0)</f>
        <v>#DIV/0!</v>
      </c>
      <c r="I883" s="29" t="e">
        <f>IF($A883=$C$2,runs!BH878/runs!V878,1/0)</f>
        <v>#DIV/0!</v>
      </c>
      <c r="J883" s="29" t="e">
        <f>IF($A883=$C$2,runs!BI878/runs!V878,1/0)</f>
        <v>#DIV/0!</v>
      </c>
      <c r="K883" s="29" t="e">
        <f>IF($A883=$C$2,runs!BP878,1/0)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IF($A884=$C$2,runs!BH879,1/0)</f>
        <v>#DIV/0!</v>
      </c>
      <c r="E884" s="29" t="e">
        <f>IF($A884=$C$2,runs!BI879,1/0)</f>
        <v>#DIV/0!</v>
      </c>
      <c r="F884" s="29" t="e">
        <f>IF($A884=$C$2,runs!BL879,1/0)</f>
        <v>#DIV/0!</v>
      </c>
      <c r="G884" s="29" t="e">
        <f>IF($A884=$C$2,runs!BM879,1/0)</f>
        <v>#DIV/0!</v>
      </c>
      <c r="H884" s="29" t="e">
        <f>IF($A884=$C$2,runs!BG879/runs!BF879,1/0)</f>
        <v>#DIV/0!</v>
      </c>
      <c r="I884" s="29" t="e">
        <f>IF($A884=$C$2,runs!BH879/runs!V879,1/0)</f>
        <v>#DIV/0!</v>
      </c>
      <c r="J884" s="29" t="e">
        <f>IF($A884=$C$2,runs!BI879/runs!V879,1/0)</f>
        <v>#DIV/0!</v>
      </c>
      <c r="K884" s="29" t="e">
        <f>IF($A884=$C$2,runs!BP879,1/0)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IF($A885=$C$2,runs!BH880,1/0)</f>
        <v>#DIV/0!</v>
      </c>
      <c r="E885" s="29" t="e">
        <f>IF($A885=$C$2,runs!BI880,1/0)</f>
        <v>#DIV/0!</v>
      </c>
      <c r="F885" s="29" t="e">
        <f>IF($A885=$C$2,runs!BL880,1/0)</f>
        <v>#DIV/0!</v>
      </c>
      <c r="G885" s="29" t="e">
        <f>IF($A885=$C$2,runs!BM880,1/0)</f>
        <v>#DIV/0!</v>
      </c>
      <c r="H885" s="29" t="e">
        <f>IF($A885=$C$2,runs!BG880/runs!BF880,1/0)</f>
        <v>#DIV/0!</v>
      </c>
      <c r="I885" s="29" t="e">
        <f>IF($A885=$C$2,runs!BH880/runs!V880,1/0)</f>
        <v>#DIV/0!</v>
      </c>
      <c r="J885" s="29" t="e">
        <f>IF($A885=$C$2,runs!BI880/runs!V880,1/0)</f>
        <v>#DIV/0!</v>
      </c>
      <c r="K885" s="29" t="e">
        <f>IF($A885=$C$2,runs!BP880,1/0)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IF($A886=$C$2,runs!BH881,1/0)</f>
        <v>#DIV/0!</v>
      </c>
      <c r="E886" s="29" t="e">
        <f>IF($A886=$C$2,runs!BI881,1/0)</f>
        <v>#DIV/0!</v>
      </c>
      <c r="F886" s="29" t="e">
        <f>IF($A886=$C$2,runs!BL881,1/0)</f>
        <v>#DIV/0!</v>
      </c>
      <c r="G886" s="29" t="e">
        <f>IF($A886=$C$2,runs!BM881,1/0)</f>
        <v>#DIV/0!</v>
      </c>
      <c r="H886" s="29" t="e">
        <f>IF($A886=$C$2,runs!BG881/runs!BF881,1/0)</f>
        <v>#DIV/0!</v>
      </c>
      <c r="I886" s="29" t="e">
        <f>IF($A886=$C$2,runs!BH881/runs!V881,1/0)</f>
        <v>#DIV/0!</v>
      </c>
      <c r="J886" s="29" t="e">
        <f>IF($A886=$C$2,runs!BI881/runs!V881,1/0)</f>
        <v>#DIV/0!</v>
      </c>
      <c r="K886" s="29" t="e">
        <f>IF($A886=$C$2,runs!BP881,1/0)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IF($A887=$C$2,runs!BH882,1/0)</f>
        <v>#DIV/0!</v>
      </c>
      <c r="E887" s="29" t="e">
        <f>IF($A887=$C$2,runs!BI882,1/0)</f>
        <v>#DIV/0!</v>
      </c>
      <c r="F887" s="29" t="e">
        <f>IF($A887=$C$2,runs!BL882,1/0)</f>
        <v>#DIV/0!</v>
      </c>
      <c r="G887" s="29" t="e">
        <f>IF($A887=$C$2,runs!BM882,1/0)</f>
        <v>#DIV/0!</v>
      </c>
      <c r="H887" s="29" t="e">
        <f>IF($A887=$C$2,runs!BG882/runs!BF882,1/0)</f>
        <v>#DIV/0!</v>
      </c>
      <c r="I887" s="29" t="e">
        <f>IF($A887=$C$2,runs!BH882/runs!V882,1/0)</f>
        <v>#DIV/0!</v>
      </c>
      <c r="J887" s="29" t="e">
        <f>IF($A887=$C$2,runs!BI882/runs!V882,1/0)</f>
        <v>#DIV/0!</v>
      </c>
      <c r="K887" s="29" t="e">
        <f>IF($A887=$C$2,runs!BP882,1/0)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IF($A888=$C$2,runs!BH883,1/0)</f>
        <v>#DIV/0!</v>
      </c>
      <c r="E888" s="29" t="e">
        <f>IF($A888=$C$2,runs!BI883,1/0)</f>
        <v>#DIV/0!</v>
      </c>
      <c r="F888" s="29" t="e">
        <f>IF($A888=$C$2,runs!BL883,1/0)</f>
        <v>#DIV/0!</v>
      </c>
      <c r="G888" s="29" t="e">
        <f>IF($A888=$C$2,runs!BM883,1/0)</f>
        <v>#DIV/0!</v>
      </c>
      <c r="H888" s="29" t="e">
        <f>IF($A888=$C$2,runs!BG883/runs!BF883,1/0)</f>
        <v>#DIV/0!</v>
      </c>
      <c r="I888" s="29" t="e">
        <f>IF($A888=$C$2,runs!BH883/runs!V883,1/0)</f>
        <v>#DIV/0!</v>
      </c>
      <c r="J888" s="29" t="e">
        <f>IF($A888=$C$2,runs!BI883/runs!V883,1/0)</f>
        <v>#DIV/0!</v>
      </c>
      <c r="K888" s="29" t="e">
        <f>IF($A888=$C$2,runs!BP883,1/0)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IF($A889=$C$2,runs!BH884,1/0)</f>
        <v>#DIV/0!</v>
      </c>
      <c r="E889" s="29" t="e">
        <f>IF($A889=$C$2,runs!BI884,1/0)</f>
        <v>#DIV/0!</v>
      </c>
      <c r="F889" s="29" t="e">
        <f>IF($A889=$C$2,runs!BL884,1/0)</f>
        <v>#DIV/0!</v>
      </c>
      <c r="G889" s="29" t="e">
        <f>IF($A889=$C$2,runs!BM884,1/0)</f>
        <v>#DIV/0!</v>
      </c>
      <c r="H889" s="29" t="e">
        <f>IF($A889=$C$2,runs!BG884/runs!BF884,1/0)</f>
        <v>#DIV/0!</v>
      </c>
      <c r="I889" s="29" t="e">
        <f>IF($A889=$C$2,runs!BH884/runs!V884,1/0)</f>
        <v>#DIV/0!</v>
      </c>
      <c r="J889" s="29" t="e">
        <f>IF($A889=$C$2,runs!BI884/runs!V884,1/0)</f>
        <v>#DIV/0!</v>
      </c>
      <c r="K889" s="29" t="e">
        <f>IF($A889=$C$2,runs!BP884,1/0)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IF($A890=$C$2,runs!BH885,1/0)</f>
        <v>#DIV/0!</v>
      </c>
      <c r="E890" s="29" t="e">
        <f>IF($A890=$C$2,runs!BI885,1/0)</f>
        <v>#DIV/0!</v>
      </c>
      <c r="F890" s="29" t="e">
        <f>IF($A890=$C$2,runs!BL885,1/0)</f>
        <v>#DIV/0!</v>
      </c>
      <c r="G890" s="29" t="e">
        <f>IF($A890=$C$2,runs!BM885,1/0)</f>
        <v>#DIV/0!</v>
      </c>
      <c r="H890" s="29" t="e">
        <f>IF($A890=$C$2,runs!BG885/runs!BF885,1/0)</f>
        <v>#DIV/0!</v>
      </c>
      <c r="I890" s="29" t="e">
        <f>IF($A890=$C$2,runs!BH885/runs!V885,1/0)</f>
        <v>#DIV/0!</v>
      </c>
      <c r="J890" s="29" t="e">
        <f>IF($A890=$C$2,runs!BI885/runs!V885,1/0)</f>
        <v>#DIV/0!</v>
      </c>
      <c r="K890" s="29" t="e">
        <f>IF($A890=$C$2,runs!BP885,1/0)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IF($A891=$C$2,runs!BH886,1/0)</f>
        <v>#DIV/0!</v>
      </c>
      <c r="E891" s="29" t="e">
        <f>IF($A891=$C$2,runs!BI886,1/0)</f>
        <v>#DIV/0!</v>
      </c>
      <c r="F891" s="29" t="e">
        <f>IF($A891=$C$2,runs!BL886,1/0)</f>
        <v>#DIV/0!</v>
      </c>
      <c r="G891" s="29" t="e">
        <f>IF($A891=$C$2,runs!BM886,1/0)</f>
        <v>#DIV/0!</v>
      </c>
      <c r="H891" s="29" t="e">
        <f>IF($A891=$C$2,runs!BG886/runs!BF886,1/0)</f>
        <v>#DIV/0!</v>
      </c>
      <c r="I891" s="29" t="e">
        <f>IF($A891=$C$2,runs!BH886/runs!V886,1/0)</f>
        <v>#DIV/0!</v>
      </c>
      <c r="J891" s="29" t="e">
        <f>IF($A891=$C$2,runs!BI886/runs!V886,1/0)</f>
        <v>#DIV/0!</v>
      </c>
      <c r="K891" s="29" t="e">
        <f>IF($A891=$C$2,runs!BP886,1/0)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IF($A892=$C$2,runs!BH887,1/0)</f>
        <v>#DIV/0!</v>
      </c>
      <c r="E892" s="29" t="e">
        <f>IF($A892=$C$2,runs!BI887,1/0)</f>
        <v>#DIV/0!</v>
      </c>
      <c r="F892" s="29" t="e">
        <f>IF($A892=$C$2,runs!BL887,1/0)</f>
        <v>#DIV/0!</v>
      </c>
      <c r="G892" s="29" t="e">
        <f>IF($A892=$C$2,runs!BM887,1/0)</f>
        <v>#DIV/0!</v>
      </c>
      <c r="H892" s="29" t="e">
        <f>IF($A892=$C$2,runs!BG887/runs!BF887,1/0)</f>
        <v>#DIV/0!</v>
      </c>
      <c r="I892" s="29" t="e">
        <f>IF($A892=$C$2,runs!BH887/runs!V887,1/0)</f>
        <v>#DIV/0!</v>
      </c>
      <c r="J892" s="29" t="e">
        <f>IF($A892=$C$2,runs!BI887/runs!V887,1/0)</f>
        <v>#DIV/0!</v>
      </c>
      <c r="K892" s="29" t="e">
        <f>IF($A892=$C$2,runs!BP887,1/0)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IF($A893=$C$2,runs!BH888,1/0)</f>
        <v>#DIV/0!</v>
      </c>
      <c r="E893" s="29" t="e">
        <f>IF($A893=$C$2,runs!BI888,1/0)</f>
        <v>#DIV/0!</v>
      </c>
      <c r="F893" s="29" t="e">
        <f>IF($A893=$C$2,runs!BL888,1/0)</f>
        <v>#DIV/0!</v>
      </c>
      <c r="G893" s="29" t="e">
        <f>IF($A893=$C$2,runs!BM888,1/0)</f>
        <v>#DIV/0!</v>
      </c>
      <c r="H893" s="29" t="e">
        <f>IF($A893=$C$2,runs!BG888/runs!BF888,1/0)</f>
        <v>#DIV/0!</v>
      </c>
      <c r="I893" s="29" t="e">
        <f>IF($A893=$C$2,runs!BH888/runs!V888,1/0)</f>
        <v>#DIV/0!</v>
      </c>
      <c r="J893" s="29" t="e">
        <f>IF($A893=$C$2,runs!BI888/runs!V888,1/0)</f>
        <v>#DIV/0!</v>
      </c>
      <c r="K893" s="29" t="e">
        <f>IF($A893=$C$2,runs!BP888,1/0)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IF($A894=$C$2,runs!BH889,1/0)</f>
        <v>#DIV/0!</v>
      </c>
      <c r="E894" s="29" t="e">
        <f>IF($A894=$C$2,runs!BI889,1/0)</f>
        <v>#DIV/0!</v>
      </c>
      <c r="F894" s="29" t="e">
        <f>IF($A894=$C$2,runs!BL889,1/0)</f>
        <v>#DIV/0!</v>
      </c>
      <c r="G894" s="29" t="e">
        <f>IF($A894=$C$2,runs!BM889,1/0)</f>
        <v>#DIV/0!</v>
      </c>
      <c r="H894" s="29" t="e">
        <f>IF($A894=$C$2,runs!BG889/runs!BF889,1/0)</f>
        <v>#DIV/0!</v>
      </c>
      <c r="I894" s="29" t="e">
        <f>IF($A894=$C$2,runs!BH889/runs!V889,1/0)</f>
        <v>#DIV/0!</v>
      </c>
      <c r="J894" s="29" t="e">
        <f>IF($A894=$C$2,runs!BI889/runs!V889,1/0)</f>
        <v>#DIV/0!</v>
      </c>
      <c r="K894" s="29" t="e">
        <f>IF($A894=$C$2,runs!BP889,1/0)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IF($A895=$C$2,runs!BH890,1/0)</f>
        <v>#DIV/0!</v>
      </c>
      <c r="E895" s="29" t="e">
        <f>IF($A895=$C$2,runs!BI890,1/0)</f>
        <v>#DIV/0!</v>
      </c>
      <c r="F895" s="29" t="e">
        <f>IF($A895=$C$2,runs!BL890,1/0)</f>
        <v>#DIV/0!</v>
      </c>
      <c r="G895" s="29" t="e">
        <f>IF($A895=$C$2,runs!BM890,1/0)</f>
        <v>#DIV/0!</v>
      </c>
      <c r="H895" s="29" t="e">
        <f>IF($A895=$C$2,runs!BG890/runs!BF890,1/0)</f>
        <v>#DIV/0!</v>
      </c>
      <c r="I895" s="29" t="e">
        <f>IF($A895=$C$2,runs!BH890/runs!V890,1/0)</f>
        <v>#DIV/0!</v>
      </c>
      <c r="J895" s="29" t="e">
        <f>IF($A895=$C$2,runs!BI890/runs!V890,1/0)</f>
        <v>#DIV/0!</v>
      </c>
      <c r="K895" s="29" t="e">
        <f>IF($A895=$C$2,runs!BP890,1/0)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IF($A896=$C$2,runs!BH891,1/0)</f>
        <v>#DIV/0!</v>
      </c>
      <c r="E896" s="29" t="e">
        <f>IF($A896=$C$2,runs!BI891,1/0)</f>
        <v>#DIV/0!</v>
      </c>
      <c r="F896" s="29" t="e">
        <f>IF($A896=$C$2,runs!BL891,1/0)</f>
        <v>#DIV/0!</v>
      </c>
      <c r="G896" s="29" t="e">
        <f>IF($A896=$C$2,runs!BM891,1/0)</f>
        <v>#DIV/0!</v>
      </c>
      <c r="H896" s="29" t="e">
        <f>IF($A896=$C$2,runs!BG891/runs!BF891,1/0)</f>
        <v>#DIV/0!</v>
      </c>
      <c r="I896" s="29" t="e">
        <f>IF($A896=$C$2,runs!BH891/runs!V891,1/0)</f>
        <v>#DIV/0!</v>
      </c>
      <c r="J896" s="29" t="e">
        <f>IF($A896=$C$2,runs!BI891/runs!V891,1/0)</f>
        <v>#DIV/0!</v>
      </c>
      <c r="K896" s="29" t="e">
        <f>IF($A896=$C$2,runs!BP891,1/0)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IF($A897=$C$2,runs!BH892,1/0)</f>
        <v>#DIV/0!</v>
      </c>
      <c r="E897" s="29" t="e">
        <f>IF($A897=$C$2,runs!BI892,1/0)</f>
        <v>#DIV/0!</v>
      </c>
      <c r="F897" s="29" t="e">
        <f>IF($A897=$C$2,runs!BL892,1/0)</f>
        <v>#DIV/0!</v>
      </c>
      <c r="G897" s="29" t="e">
        <f>IF($A897=$C$2,runs!BM892,1/0)</f>
        <v>#DIV/0!</v>
      </c>
      <c r="H897" s="29" t="e">
        <f>IF($A897=$C$2,runs!BG892/runs!BF892,1/0)</f>
        <v>#DIV/0!</v>
      </c>
      <c r="I897" s="29" t="e">
        <f>IF($A897=$C$2,runs!BH892/runs!V892,1/0)</f>
        <v>#DIV/0!</v>
      </c>
      <c r="J897" s="29" t="e">
        <f>IF($A897=$C$2,runs!BI892/runs!V892,1/0)</f>
        <v>#DIV/0!</v>
      </c>
      <c r="K897" s="29" t="e">
        <f>IF($A897=$C$2,runs!BP892,1/0)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IF($A898=$C$2,runs!BH893,1/0)</f>
        <v>#DIV/0!</v>
      </c>
      <c r="E898" s="29" t="e">
        <f>IF($A898=$C$2,runs!BI893,1/0)</f>
        <v>#DIV/0!</v>
      </c>
      <c r="F898" s="29" t="e">
        <f>IF($A898=$C$2,runs!BL893,1/0)</f>
        <v>#DIV/0!</v>
      </c>
      <c r="G898" s="29" t="e">
        <f>IF($A898=$C$2,runs!BM893,1/0)</f>
        <v>#DIV/0!</v>
      </c>
      <c r="H898" s="29" t="e">
        <f>IF($A898=$C$2,runs!BG893/runs!BF893,1/0)</f>
        <v>#DIV/0!</v>
      </c>
      <c r="I898" s="29" t="e">
        <f>IF($A898=$C$2,runs!BH893/runs!V893,1/0)</f>
        <v>#DIV/0!</v>
      </c>
      <c r="J898" s="29" t="e">
        <f>IF($A898=$C$2,runs!BI893/runs!V893,1/0)</f>
        <v>#DIV/0!</v>
      </c>
      <c r="K898" s="29" t="e">
        <f>IF($A898=$C$2,runs!BP893,1/0)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IF($A899=$C$2,runs!BH894,1/0)</f>
        <v>#DIV/0!</v>
      </c>
      <c r="E899" s="29" t="e">
        <f>IF($A899=$C$2,runs!BI894,1/0)</f>
        <v>#DIV/0!</v>
      </c>
      <c r="F899" s="29" t="e">
        <f>IF($A899=$C$2,runs!BL894,1/0)</f>
        <v>#DIV/0!</v>
      </c>
      <c r="G899" s="29" t="e">
        <f>IF($A899=$C$2,runs!BM894,1/0)</f>
        <v>#DIV/0!</v>
      </c>
      <c r="H899" s="29" t="e">
        <f>IF($A899=$C$2,runs!BG894/runs!BF894,1/0)</f>
        <v>#DIV/0!</v>
      </c>
      <c r="I899" s="29" t="e">
        <f>IF($A899=$C$2,runs!BH894/runs!V894,1/0)</f>
        <v>#DIV/0!</v>
      </c>
      <c r="J899" s="29" t="e">
        <f>IF($A899=$C$2,runs!BI894/runs!V894,1/0)</f>
        <v>#DIV/0!</v>
      </c>
      <c r="K899" s="29" t="e">
        <f>IF($A899=$C$2,runs!BP894,1/0)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IF($A900=$C$2,runs!BH895,1/0)</f>
        <v>#DIV/0!</v>
      </c>
      <c r="E900" s="29" t="e">
        <f>IF($A900=$C$2,runs!BI895,1/0)</f>
        <v>#DIV/0!</v>
      </c>
      <c r="F900" s="29" t="e">
        <f>IF($A900=$C$2,runs!BL895,1/0)</f>
        <v>#DIV/0!</v>
      </c>
      <c r="G900" s="29" t="e">
        <f>IF($A900=$C$2,runs!BM895,1/0)</f>
        <v>#DIV/0!</v>
      </c>
      <c r="H900" s="29" t="e">
        <f>IF($A900=$C$2,runs!BG895/runs!BF895,1/0)</f>
        <v>#DIV/0!</v>
      </c>
      <c r="I900" s="29" t="e">
        <f>IF($A900=$C$2,runs!BH895/runs!V895,1/0)</f>
        <v>#DIV/0!</v>
      </c>
      <c r="J900" s="29" t="e">
        <f>IF($A900=$C$2,runs!BI895/runs!V895,1/0)</f>
        <v>#DIV/0!</v>
      </c>
      <c r="K900" s="29" t="e">
        <f>IF($A900=$C$2,runs!BP895,1/0)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IF($A901=$C$2,runs!BH896,1/0)</f>
        <v>#DIV/0!</v>
      </c>
      <c r="E901" s="29" t="e">
        <f>IF($A901=$C$2,runs!BI896,1/0)</f>
        <v>#DIV/0!</v>
      </c>
      <c r="F901" s="29" t="e">
        <f>IF($A901=$C$2,runs!BL896,1/0)</f>
        <v>#DIV/0!</v>
      </c>
      <c r="G901" s="29" t="e">
        <f>IF($A901=$C$2,runs!BM896,1/0)</f>
        <v>#DIV/0!</v>
      </c>
      <c r="H901" s="29" t="e">
        <f>IF($A901=$C$2,runs!BG896/runs!BF896,1/0)</f>
        <v>#DIV/0!</v>
      </c>
      <c r="I901" s="29" t="e">
        <f>IF($A901=$C$2,runs!BH896/runs!V896,1/0)</f>
        <v>#DIV/0!</v>
      </c>
      <c r="J901" s="29" t="e">
        <f>IF($A901=$C$2,runs!BI896/runs!V896,1/0)</f>
        <v>#DIV/0!</v>
      </c>
      <c r="K901" s="29" t="e">
        <f>IF($A901=$C$2,runs!BP896,1/0)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IF($A902=$C$2,runs!BH897,1/0)</f>
        <v>#DIV/0!</v>
      </c>
      <c r="E902" s="29" t="e">
        <f>IF($A902=$C$2,runs!BI897,1/0)</f>
        <v>#DIV/0!</v>
      </c>
      <c r="F902" s="29" t="e">
        <f>IF($A902=$C$2,runs!BL897,1/0)</f>
        <v>#DIV/0!</v>
      </c>
      <c r="G902" s="29" t="e">
        <f>IF($A902=$C$2,runs!BM897,1/0)</f>
        <v>#DIV/0!</v>
      </c>
      <c r="H902" s="29" t="e">
        <f>IF($A902=$C$2,runs!BG897/runs!BF897,1/0)</f>
        <v>#DIV/0!</v>
      </c>
      <c r="I902" s="29" t="e">
        <f>IF($A902=$C$2,runs!BH897/runs!V897,1/0)</f>
        <v>#DIV/0!</v>
      </c>
      <c r="J902" s="29" t="e">
        <f>IF($A902=$C$2,runs!BI897/runs!V897,1/0)</f>
        <v>#DIV/0!</v>
      </c>
      <c r="K902" s="29" t="e">
        <f>IF($A902=$C$2,runs!BP897,1/0)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IF($A903=$C$2,runs!BH898,1/0)</f>
        <v>#DIV/0!</v>
      </c>
      <c r="E903" s="29" t="e">
        <f>IF($A903=$C$2,runs!BI898,1/0)</f>
        <v>#DIV/0!</v>
      </c>
      <c r="F903" s="29" t="e">
        <f>IF($A903=$C$2,runs!BL898,1/0)</f>
        <v>#DIV/0!</v>
      </c>
      <c r="G903" s="29" t="e">
        <f>IF($A903=$C$2,runs!BM898,1/0)</f>
        <v>#DIV/0!</v>
      </c>
      <c r="H903" s="29" t="e">
        <f>IF($A903=$C$2,runs!BG898/runs!BF898,1/0)</f>
        <v>#DIV/0!</v>
      </c>
      <c r="I903" s="29" t="e">
        <f>IF($A903=$C$2,runs!BH898/runs!V898,1/0)</f>
        <v>#DIV/0!</v>
      </c>
      <c r="J903" s="29" t="e">
        <f>IF($A903=$C$2,runs!BI898/runs!V898,1/0)</f>
        <v>#DIV/0!</v>
      </c>
      <c r="K903" s="29" t="e">
        <f>IF($A903=$C$2,runs!BP898,1/0)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IF($A904=$C$2,runs!BH899,1/0)</f>
        <v>#DIV/0!</v>
      </c>
      <c r="E904" s="29" t="e">
        <f>IF($A904=$C$2,runs!BI899,1/0)</f>
        <v>#DIV/0!</v>
      </c>
      <c r="F904" s="29" t="e">
        <f>IF($A904=$C$2,runs!BL899,1/0)</f>
        <v>#DIV/0!</v>
      </c>
      <c r="G904" s="29" t="e">
        <f>IF($A904=$C$2,runs!BM899,1/0)</f>
        <v>#DIV/0!</v>
      </c>
      <c r="H904" s="29" t="e">
        <f>IF($A904=$C$2,runs!BG899/runs!BF899,1/0)</f>
        <v>#DIV/0!</v>
      </c>
      <c r="I904" s="29" t="e">
        <f>IF($A904=$C$2,runs!BH899/runs!V899,1/0)</f>
        <v>#DIV/0!</v>
      </c>
      <c r="J904" s="29" t="e">
        <f>IF($A904=$C$2,runs!BI899/runs!V899,1/0)</f>
        <v>#DIV/0!</v>
      </c>
      <c r="K904" s="29" t="e">
        <f>IF($A904=$C$2,runs!BP899,1/0)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IF($A905=$C$2,runs!BH900,1/0)</f>
        <v>#DIV/0!</v>
      </c>
      <c r="E905" s="29" t="e">
        <f>IF($A905=$C$2,runs!BI900,1/0)</f>
        <v>#DIV/0!</v>
      </c>
      <c r="F905" s="29" t="e">
        <f>IF($A905=$C$2,runs!BL900,1/0)</f>
        <v>#DIV/0!</v>
      </c>
      <c r="G905" s="29" t="e">
        <f>IF($A905=$C$2,runs!BM900,1/0)</f>
        <v>#DIV/0!</v>
      </c>
      <c r="H905" s="29" t="e">
        <f>IF($A905=$C$2,runs!BG900/runs!BF900,1/0)</f>
        <v>#DIV/0!</v>
      </c>
      <c r="I905" s="29" t="e">
        <f>IF($A905=$C$2,runs!BH900/runs!V900,1/0)</f>
        <v>#DIV/0!</v>
      </c>
      <c r="J905" s="29" t="e">
        <f>IF($A905=$C$2,runs!BI900/runs!V900,1/0)</f>
        <v>#DIV/0!</v>
      </c>
      <c r="K905" s="29" t="e">
        <f>IF($A905=$C$2,runs!BP900,1/0)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IF($A906=$C$2,runs!BH901,1/0)</f>
        <v>#DIV/0!</v>
      </c>
      <c r="E906" s="29" t="e">
        <f>IF($A906=$C$2,runs!BI901,1/0)</f>
        <v>#DIV/0!</v>
      </c>
      <c r="F906" s="29" t="e">
        <f>IF($A906=$C$2,runs!BL901,1/0)</f>
        <v>#DIV/0!</v>
      </c>
      <c r="G906" s="29" t="e">
        <f>IF($A906=$C$2,runs!BM901,1/0)</f>
        <v>#DIV/0!</v>
      </c>
      <c r="H906" s="29" t="e">
        <f>IF($A906=$C$2,runs!BG901/runs!BF901,1/0)</f>
        <v>#DIV/0!</v>
      </c>
      <c r="I906" s="29" t="e">
        <f>IF($A906=$C$2,runs!BH901/runs!V901,1/0)</f>
        <v>#DIV/0!</v>
      </c>
      <c r="J906" s="29" t="e">
        <f>IF($A906=$C$2,runs!BI901/runs!V901,1/0)</f>
        <v>#DIV/0!</v>
      </c>
      <c r="K906" s="29" t="e">
        <f>IF($A906=$C$2,runs!BP901,1/0)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IF($A907=$C$2,runs!BH902,1/0)</f>
        <v>#DIV/0!</v>
      </c>
      <c r="E907" s="29" t="e">
        <f>IF($A907=$C$2,runs!BI902,1/0)</f>
        <v>#DIV/0!</v>
      </c>
      <c r="F907" s="29" t="e">
        <f>IF($A907=$C$2,runs!BL902,1/0)</f>
        <v>#DIV/0!</v>
      </c>
      <c r="G907" s="29" t="e">
        <f>IF($A907=$C$2,runs!BM902,1/0)</f>
        <v>#DIV/0!</v>
      </c>
      <c r="H907" s="29" t="e">
        <f>IF($A907=$C$2,runs!BG902/runs!BF902,1/0)</f>
        <v>#DIV/0!</v>
      </c>
      <c r="I907" s="29" t="e">
        <f>IF($A907=$C$2,runs!BH902/runs!V902,1/0)</f>
        <v>#DIV/0!</v>
      </c>
      <c r="J907" s="29" t="e">
        <f>IF($A907=$C$2,runs!BI902/runs!V902,1/0)</f>
        <v>#DIV/0!</v>
      </c>
      <c r="K907" s="29" t="e">
        <f>IF($A907=$C$2,runs!BP902,1/0)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IF($A908=$C$2,runs!BH903,1/0)</f>
        <v>#DIV/0!</v>
      </c>
      <c r="E908" s="29" t="e">
        <f>IF($A908=$C$2,runs!BI903,1/0)</f>
        <v>#DIV/0!</v>
      </c>
      <c r="F908" s="29" t="e">
        <f>IF($A908=$C$2,runs!BL903,1/0)</f>
        <v>#DIV/0!</v>
      </c>
      <c r="G908" s="29" t="e">
        <f>IF($A908=$C$2,runs!BM903,1/0)</f>
        <v>#DIV/0!</v>
      </c>
      <c r="H908" s="29" t="e">
        <f>IF($A908=$C$2,runs!BG903/runs!BF903,1/0)</f>
        <v>#DIV/0!</v>
      </c>
      <c r="I908" s="29" t="e">
        <f>IF($A908=$C$2,runs!BH903/runs!V903,1/0)</f>
        <v>#DIV/0!</v>
      </c>
      <c r="J908" s="29" t="e">
        <f>IF($A908=$C$2,runs!BI903/runs!V903,1/0)</f>
        <v>#DIV/0!</v>
      </c>
      <c r="K908" s="29" t="e">
        <f>IF($A908=$C$2,runs!BP903,1/0)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IF($A909=$C$2,runs!BH904,1/0)</f>
        <v>#DIV/0!</v>
      </c>
      <c r="E909" s="29" t="e">
        <f>IF($A909=$C$2,runs!BI904,1/0)</f>
        <v>#DIV/0!</v>
      </c>
      <c r="F909" s="29" t="e">
        <f>IF($A909=$C$2,runs!BL904,1/0)</f>
        <v>#DIV/0!</v>
      </c>
      <c r="G909" s="29" t="e">
        <f>IF($A909=$C$2,runs!BM904,1/0)</f>
        <v>#DIV/0!</v>
      </c>
      <c r="H909" s="29" t="e">
        <f>IF($A909=$C$2,runs!BG904/runs!BF904,1/0)</f>
        <v>#DIV/0!</v>
      </c>
      <c r="I909" s="29" t="e">
        <f>IF($A909=$C$2,runs!BH904/runs!V904,1/0)</f>
        <v>#DIV/0!</v>
      </c>
      <c r="J909" s="29" t="e">
        <f>IF($A909=$C$2,runs!BI904/runs!V904,1/0)</f>
        <v>#DIV/0!</v>
      </c>
      <c r="K909" s="29" t="e">
        <f>IF($A909=$C$2,runs!BP904,1/0)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IF($A910=$C$2,runs!BH905,1/0)</f>
        <v>#DIV/0!</v>
      </c>
      <c r="E910" s="29" t="e">
        <f>IF($A910=$C$2,runs!BI905,1/0)</f>
        <v>#DIV/0!</v>
      </c>
      <c r="F910" s="29" t="e">
        <f>IF($A910=$C$2,runs!BL905,1/0)</f>
        <v>#DIV/0!</v>
      </c>
      <c r="G910" s="29" t="e">
        <f>IF($A910=$C$2,runs!BM905,1/0)</f>
        <v>#DIV/0!</v>
      </c>
      <c r="H910" s="29" t="e">
        <f>IF($A910=$C$2,runs!BG905/runs!BF905,1/0)</f>
        <v>#DIV/0!</v>
      </c>
      <c r="I910" s="29" t="e">
        <f>IF($A910=$C$2,runs!BH905/runs!V905,1/0)</f>
        <v>#DIV/0!</v>
      </c>
      <c r="J910" s="29" t="e">
        <f>IF($A910=$C$2,runs!BI905/runs!V905,1/0)</f>
        <v>#DIV/0!</v>
      </c>
      <c r="K910" s="29" t="e">
        <f>IF($A910=$C$2,runs!BP905,1/0)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IF($A911=$C$2,runs!BH906,1/0)</f>
        <v>#DIV/0!</v>
      </c>
      <c r="E911" s="29" t="e">
        <f>IF($A911=$C$2,runs!BI906,1/0)</f>
        <v>#DIV/0!</v>
      </c>
      <c r="F911" s="29" t="e">
        <f>IF($A911=$C$2,runs!BL906,1/0)</f>
        <v>#DIV/0!</v>
      </c>
      <c r="G911" s="29" t="e">
        <f>IF($A911=$C$2,runs!BM906,1/0)</f>
        <v>#DIV/0!</v>
      </c>
      <c r="H911" s="29" t="e">
        <f>IF($A911=$C$2,runs!BG906/runs!BF906,1/0)</f>
        <v>#DIV/0!</v>
      </c>
      <c r="I911" s="29" t="e">
        <f>IF($A911=$C$2,runs!BH906/runs!V906,1/0)</f>
        <v>#DIV/0!</v>
      </c>
      <c r="J911" s="29" t="e">
        <f>IF($A911=$C$2,runs!BI906/runs!V906,1/0)</f>
        <v>#DIV/0!</v>
      </c>
      <c r="K911" s="29" t="e">
        <f>IF($A911=$C$2,runs!BP906,1/0)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IF($A912=$C$2,runs!BH907,1/0)</f>
        <v>#DIV/0!</v>
      </c>
      <c r="E912" s="29" t="e">
        <f>IF($A912=$C$2,runs!BI907,1/0)</f>
        <v>#DIV/0!</v>
      </c>
      <c r="F912" s="29" t="e">
        <f>IF($A912=$C$2,runs!BL907,1/0)</f>
        <v>#DIV/0!</v>
      </c>
      <c r="G912" s="29" t="e">
        <f>IF($A912=$C$2,runs!BM907,1/0)</f>
        <v>#DIV/0!</v>
      </c>
      <c r="H912" s="29" t="e">
        <f>IF($A912=$C$2,runs!BG907/runs!BF907,1/0)</f>
        <v>#DIV/0!</v>
      </c>
      <c r="I912" s="29" t="e">
        <f>IF($A912=$C$2,runs!BH907/runs!V907,1/0)</f>
        <v>#DIV/0!</v>
      </c>
      <c r="J912" s="29" t="e">
        <f>IF($A912=$C$2,runs!BI907/runs!V907,1/0)</f>
        <v>#DIV/0!</v>
      </c>
      <c r="K912" s="29" t="e">
        <f>IF($A912=$C$2,runs!BP907,1/0)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IF($A913=$C$2,runs!BH908,1/0)</f>
        <v>#DIV/0!</v>
      </c>
      <c r="E913" s="29" t="e">
        <f>IF($A913=$C$2,runs!BI908,1/0)</f>
        <v>#DIV/0!</v>
      </c>
      <c r="F913" s="29" t="e">
        <f>IF($A913=$C$2,runs!BL908,1/0)</f>
        <v>#DIV/0!</v>
      </c>
      <c r="G913" s="29" t="e">
        <f>IF($A913=$C$2,runs!BM908,1/0)</f>
        <v>#DIV/0!</v>
      </c>
      <c r="H913" s="29" t="e">
        <f>IF($A913=$C$2,runs!BG908/runs!BF908,1/0)</f>
        <v>#DIV/0!</v>
      </c>
      <c r="I913" s="29" t="e">
        <f>IF($A913=$C$2,runs!BH908/runs!V908,1/0)</f>
        <v>#DIV/0!</v>
      </c>
      <c r="J913" s="29" t="e">
        <f>IF($A913=$C$2,runs!BI908/runs!V908,1/0)</f>
        <v>#DIV/0!</v>
      </c>
      <c r="K913" s="29" t="e">
        <f>IF($A913=$C$2,runs!BP908,1/0)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IF($A914=$C$2,runs!BH909,1/0)</f>
        <v>#DIV/0!</v>
      </c>
      <c r="E914" s="29" t="e">
        <f>IF($A914=$C$2,runs!BI909,1/0)</f>
        <v>#DIV/0!</v>
      </c>
      <c r="F914" s="29" t="e">
        <f>IF($A914=$C$2,runs!BL909,1/0)</f>
        <v>#DIV/0!</v>
      </c>
      <c r="G914" s="29" t="e">
        <f>IF($A914=$C$2,runs!BM909,1/0)</f>
        <v>#DIV/0!</v>
      </c>
      <c r="H914" s="29" t="e">
        <f>IF($A914=$C$2,runs!BG909/runs!BF909,1/0)</f>
        <v>#DIV/0!</v>
      </c>
      <c r="I914" s="29" t="e">
        <f>IF($A914=$C$2,runs!BH909/runs!V909,1/0)</f>
        <v>#DIV/0!</v>
      </c>
      <c r="J914" s="29" t="e">
        <f>IF($A914=$C$2,runs!BI909/runs!V909,1/0)</f>
        <v>#DIV/0!</v>
      </c>
      <c r="K914" s="29" t="e">
        <f>IF($A914=$C$2,runs!BP909,1/0)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IF($A915=$C$2,runs!BH910,1/0)</f>
        <v>#DIV/0!</v>
      </c>
      <c r="E915" s="29" t="e">
        <f>IF($A915=$C$2,runs!BI910,1/0)</f>
        <v>#DIV/0!</v>
      </c>
      <c r="F915" s="29" t="e">
        <f>IF($A915=$C$2,runs!BL910,1/0)</f>
        <v>#DIV/0!</v>
      </c>
      <c r="G915" s="29" t="e">
        <f>IF($A915=$C$2,runs!BM910,1/0)</f>
        <v>#DIV/0!</v>
      </c>
      <c r="H915" s="29" t="e">
        <f>IF($A915=$C$2,runs!BG910/runs!BF910,1/0)</f>
        <v>#DIV/0!</v>
      </c>
      <c r="I915" s="29" t="e">
        <f>IF($A915=$C$2,runs!BH910/runs!V910,1/0)</f>
        <v>#DIV/0!</v>
      </c>
      <c r="J915" s="29" t="e">
        <f>IF($A915=$C$2,runs!BI910/runs!V910,1/0)</f>
        <v>#DIV/0!</v>
      </c>
      <c r="K915" s="29" t="e">
        <f>IF($A915=$C$2,runs!BP910,1/0)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IF($A916=$C$2,runs!BH911,1/0)</f>
        <v>#DIV/0!</v>
      </c>
      <c r="E916" s="29" t="e">
        <f>IF($A916=$C$2,runs!BI911,1/0)</f>
        <v>#DIV/0!</v>
      </c>
      <c r="F916" s="29" t="e">
        <f>IF($A916=$C$2,runs!BL911,1/0)</f>
        <v>#DIV/0!</v>
      </c>
      <c r="G916" s="29" t="e">
        <f>IF($A916=$C$2,runs!BM911,1/0)</f>
        <v>#DIV/0!</v>
      </c>
      <c r="H916" s="29" t="e">
        <f>IF($A916=$C$2,runs!BG911/runs!BF911,1/0)</f>
        <v>#DIV/0!</v>
      </c>
      <c r="I916" s="29" t="e">
        <f>IF($A916=$C$2,runs!BH911/runs!V911,1/0)</f>
        <v>#DIV/0!</v>
      </c>
      <c r="J916" s="29" t="e">
        <f>IF($A916=$C$2,runs!BI911/runs!V911,1/0)</f>
        <v>#DIV/0!</v>
      </c>
      <c r="K916" s="29" t="e">
        <f>IF($A916=$C$2,runs!BP911,1/0)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IF($A917=$C$2,runs!BH912,1/0)</f>
        <v>#DIV/0!</v>
      </c>
      <c r="E917" s="29" t="e">
        <f>IF($A917=$C$2,runs!BI912,1/0)</f>
        <v>#DIV/0!</v>
      </c>
      <c r="F917" s="29" t="e">
        <f>IF($A917=$C$2,runs!BL912,1/0)</f>
        <v>#DIV/0!</v>
      </c>
      <c r="G917" s="29" t="e">
        <f>IF($A917=$C$2,runs!BM912,1/0)</f>
        <v>#DIV/0!</v>
      </c>
      <c r="H917" s="29" t="e">
        <f>IF($A917=$C$2,runs!BG912/runs!BF912,1/0)</f>
        <v>#DIV/0!</v>
      </c>
      <c r="I917" s="29" t="e">
        <f>IF($A917=$C$2,runs!BH912/runs!V912,1/0)</f>
        <v>#DIV/0!</v>
      </c>
      <c r="J917" s="29" t="e">
        <f>IF($A917=$C$2,runs!BI912/runs!V912,1/0)</f>
        <v>#DIV/0!</v>
      </c>
      <c r="K917" s="29" t="e">
        <f>IF($A917=$C$2,runs!BP912,1/0)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IF($A918=$C$2,runs!BH913,1/0)</f>
        <v>#DIV/0!</v>
      </c>
      <c r="E918" s="29" t="e">
        <f>IF($A918=$C$2,runs!BI913,1/0)</f>
        <v>#DIV/0!</v>
      </c>
      <c r="F918" s="29" t="e">
        <f>IF($A918=$C$2,runs!BL913,1/0)</f>
        <v>#DIV/0!</v>
      </c>
      <c r="G918" s="29" t="e">
        <f>IF($A918=$C$2,runs!BM913,1/0)</f>
        <v>#DIV/0!</v>
      </c>
      <c r="H918" s="29" t="e">
        <f>IF($A918=$C$2,runs!BG913/runs!BF913,1/0)</f>
        <v>#DIV/0!</v>
      </c>
      <c r="I918" s="29" t="e">
        <f>IF($A918=$C$2,runs!BH913/runs!V913,1/0)</f>
        <v>#DIV/0!</v>
      </c>
      <c r="J918" s="29" t="e">
        <f>IF($A918=$C$2,runs!BI913/runs!V913,1/0)</f>
        <v>#DIV/0!</v>
      </c>
      <c r="K918" s="29" t="e">
        <f>IF($A918=$C$2,runs!BP913,1/0)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IF($A919=$C$2,runs!BH914,1/0)</f>
        <v>#DIV/0!</v>
      </c>
      <c r="E919" s="29" t="e">
        <f>IF($A919=$C$2,runs!BI914,1/0)</f>
        <v>#DIV/0!</v>
      </c>
      <c r="F919" s="29" t="e">
        <f>IF($A919=$C$2,runs!BL914,1/0)</f>
        <v>#DIV/0!</v>
      </c>
      <c r="G919" s="29" t="e">
        <f>IF($A919=$C$2,runs!BM914,1/0)</f>
        <v>#DIV/0!</v>
      </c>
      <c r="H919" s="29" t="e">
        <f>IF($A919=$C$2,runs!BG914/runs!BF914,1/0)</f>
        <v>#DIV/0!</v>
      </c>
      <c r="I919" s="29" t="e">
        <f>IF($A919=$C$2,runs!BH914/runs!V914,1/0)</f>
        <v>#DIV/0!</v>
      </c>
      <c r="J919" s="29" t="e">
        <f>IF($A919=$C$2,runs!BI914/runs!V914,1/0)</f>
        <v>#DIV/0!</v>
      </c>
      <c r="K919" s="29" t="e">
        <f>IF($A919=$C$2,runs!BP914,1/0)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IF($A920=$C$2,runs!BH915,1/0)</f>
        <v>#DIV/0!</v>
      </c>
      <c r="E920" s="29" t="e">
        <f>IF($A920=$C$2,runs!BI915,1/0)</f>
        <v>#DIV/0!</v>
      </c>
      <c r="F920" s="29" t="e">
        <f>IF($A920=$C$2,runs!BL915,1/0)</f>
        <v>#DIV/0!</v>
      </c>
      <c r="G920" s="29" t="e">
        <f>IF($A920=$C$2,runs!BM915,1/0)</f>
        <v>#DIV/0!</v>
      </c>
      <c r="H920" s="29" t="e">
        <f>IF($A920=$C$2,runs!BG915/runs!BF915,1/0)</f>
        <v>#DIV/0!</v>
      </c>
      <c r="I920" s="29" t="e">
        <f>IF($A920=$C$2,runs!BH915/runs!V915,1/0)</f>
        <v>#DIV/0!</v>
      </c>
      <c r="J920" s="29" t="e">
        <f>IF($A920=$C$2,runs!BI915/runs!V915,1/0)</f>
        <v>#DIV/0!</v>
      </c>
      <c r="K920" s="29" t="e">
        <f>IF($A920=$C$2,runs!BP915,1/0)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IF($A921=$C$2,runs!BH916,1/0)</f>
        <v>#DIV/0!</v>
      </c>
      <c r="E921" s="29" t="e">
        <f>IF($A921=$C$2,runs!BI916,1/0)</f>
        <v>#DIV/0!</v>
      </c>
      <c r="F921" s="29" t="e">
        <f>IF($A921=$C$2,runs!BL916,1/0)</f>
        <v>#DIV/0!</v>
      </c>
      <c r="G921" s="29" t="e">
        <f>IF($A921=$C$2,runs!BM916,1/0)</f>
        <v>#DIV/0!</v>
      </c>
      <c r="H921" s="29" t="e">
        <f>IF($A921=$C$2,runs!BG916/runs!BF916,1/0)</f>
        <v>#DIV/0!</v>
      </c>
      <c r="I921" s="29" t="e">
        <f>IF($A921=$C$2,runs!BH916/runs!V916,1/0)</f>
        <v>#DIV/0!</v>
      </c>
      <c r="J921" s="29" t="e">
        <f>IF($A921=$C$2,runs!BI916/runs!V916,1/0)</f>
        <v>#DIV/0!</v>
      </c>
      <c r="K921" s="29" t="e">
        <f>IF($A921=$C$2,runs!BP916,1/0)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IF($A922=$C$2,runs!BH917,1/0)</f>
        <v>#DIV/0!</v>
      </c>
      <c r="E922" s="29" t="e">
        <f>IF($A922=$C$2,runs!BI917,1/0)</f>
        <v>#DIV/0!</v>
      </c>
      <c r="F922" s="29" t="e">
        <f>IF($A922=$C$2,runs!BL917,1/0)</f>
        <v>#DIV/0!</v>
      </c>
      <c r="G922" s="29" t="e">
        <f>IF($A922=$C$2,runs!BM917,1/0)</f>
        <v>#DIV/0!</v>
      </c>
      <c r="H922" s="29" t="e">
        <f>IF($A922=$C$2,runs!BG917/runs!BF917,1/0)</f>
        <v>#DIV/0!</v>
      </c>
      <c r="I922" s="29" t="e">
        <f>IF($A922=$C$2,runs!BH917/runs!V917,1/0)</f>
        <v>#DIV/0!</v>
      </c>
      <c r="J922" s="29" t="e">
        <f>IF($A922=$C$2,runs!BI917/runs!V917,1/0)</f>
        <v>#DIV/0!</v>
      </c>
      <c r="K922" s="29" t="e">
        <f>IF($A922=$C$2,runs!BP917,1/0)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IF($A923=$C$2,runs!BH918,1/0)</f>
        <v>#DIV/0!</v>
      </c>
      <c r="E923" s="29" t="e">
        <f>IF($A923=$C$2,runs!BI918,1/0)</f>
        <v>#DIV/0!</v>
      </c>
      <c r="F923" s="29" t="e">
        <f>IF($A923=$C$2,runs!BL918,1/0)</f>
        <v>#DIV/0!</v>
      </c>
      <c r="G923" s="29" t="e">
        <f>IF($A923=$C$2,runs!BM918,1/0)</f>
        <v>#DIV/0!</v>
      </c>
      <c r="H923" s="29" t="e">
        <f>IF($A923=$C$2,runs!BG918/runs!BF918,1/0)</f>
        <v>#DIV/0!</v>
      </c>
      <c r="I923" s="29" t="e">
        <f>IF($A923=$C$2,runs!BH918/runs!V918,1/0)</f>
        <v>#DIV/0!</v>
      </c>
      <c r="J923" s="29" t="e">
        <f>IF($A923=$C$2,runs!BI918/runs!V918,1/0)</f>
        <v>#DIV/0!</v>
      </c>
      <c r="K923" s="29" t="e">
        <f>IF($A923=$C$2,runs!BP918,1/0)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IF($A924=$C$2,runs!BH919,1/0)</f>
        <v>#DIV/0!</v>
      </c>
      <c r="E924" s="29" t="e">
        <f>IF($A924=$C$2,runs!BI919,1/0)</f>
        <v>#DIV/0!</v>
      </c>
      <c r="F924" s="29" t="e">
        <f>IF($A924=$C$2,runs!BL919,1/0)</f>
        <v>#DIV/0!</v>
      </c>
      <c r="G924" s="29" t="e">
        <f>IF($A924=$C$2,runs!BM919,1/0)</f>
        <v>#DIV/0!</v>
      </c>
      <c r="H924" s="29" t="e">
        <f>IF($A924=$C$2,runs!BG919/runs!BF919,1/0)</f>
        <v>#DIV/0!</v>
      </c>
      <c r="I924" s="29" t="e">
        <f>IF($A924=$C$2,runs!BH919/runs!V919,1/0)</f>
        <v>#DIV/0!</v>
      </c>
      <c r="J924" s="29" t="e">
        <f>IF($A924=$C$2,runs!BI919/runs!V919,1/0)</f>
        <v>#DIV/0!</v>
      </c>
      <c r="K924" s="29" t="e">
        <f>IF($A924=$C$2,runs!BP919,1/0)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IF($A925=$C$2,runs!BH920,1/0)</f>
        <v>#DIV/0!</v>
      </c>
      <c r="E925" s="29" t="e">
        <f>IF($A925=$C$2,runs!BI920,1/0)</f>
        <v>#DIV/0!</v>
      </c>
      <c r="F925" s="29" t="e">
        <f>IF($A925=$C$2,runs!BL920,1/0)</f>
        <v>#DIV/0!</v>
      </c>
      <c r="G925" s="29" t="e">
        <f>IF($A925=$C$2,runs!BM920,1/0)</f>
        <v>#DIV/0!</v>
      </c>
      <c r="H925" s="29" t="e">
        <f>IF($A925=$C$2,runs!BG920/runs!BF920,1/0)</f>
        <v>#DIV/0!</v>
      </c>
      <c r="I925" s="29" t="e">
        <f>IF($A925=$C$2,runs!BH920/runs!V920,1/0)</f>
        <v>#DIV/0!</v>
      </c>
      <c r="J925" s="29" t="e">
        <f>IF($A925=$C$2,runs!BI920/runs!V920,1/0)</f>
        <v>#DIV/0!</v>
      </c>
      <c r="K925" s="29" t="e">
        <f>IF($A925=$C$2,runs!BP920,1/0)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IF($A926=$C$2,runs!BH921,1/0)</f>
        <v>#DIV/0!</v>
      </c>
      <c r="E926" s="29" t="e">
        <f>IF($A926=$C$2,runs!BI921,1/0)</f>
        <v>#DIV/0!</v>
      </c>
      <c r="F926" s="29" t="e">
        <f>IF($A926=$C$2,runs!BL921,1/0)</f>
        <v>#DIV/0!</v>
      </c>
      <c r="G926" s="29" t="e">
        <f>IF($A926=$C$2,runs!BM921,1/0)</f>
        <v>#DIV/0!</v>
      </c>
      <c r="H926" s="29" t="e">
        <f>IF($A926=$C$2,runs!BG921/runs!BF921,1/0)</f>
        <v>#DIV/0!</v>
      </c>
      <c r="I926" s="29" t="e">
        <f>IF($A926=$C$2,runs!BH921/runs!V921,1/0)</f>
        <v>#DIV/0!</v>
      </c>
      <c r="J926" s="29" t="e">
        <f>IF($A926=$C$2,runs!BI921/runs!V921,1/0)</f>
        <v>#DIV/0!</v>
      </c>
      <c r="K926" s="29" t="e">
        <f>IF($A926=$C$2,runs!BP921,1/0)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IF($A927=$C$2,runs!BH922,1/0)</f>
        <v>#DIV/0!</v>
      </c>
      <c r="E927" s="29" t="e">
        <f>IF($A927=$C$2,runs!BI922,1/0)</f>
        <v>#DIV/0!</v>
      </c>
      <c r="F927" s="29" t="e">
        <f>IF($A927=$C$2,runs!BL922,1/0)</f>
        <v>#DIV/0!</v>
      </c>
      <c r="G927" s="29" t="e">
        <f>IF($A927=$C$2,runs!BM922,1/0)</f>
        <v>#DIV/0!</v>
      </c>
      <c r="H927" s="29" t="e">
        <f>IF($A927=$C$2,runs!BG922/runs!BF922,1/0)</f>
        <v>#DIV/0!</v>
      </c>
      <c r="I927" s="29" t="e">
        <f>IF($A927=$C$2,runs!BH922/runs!V922,1/0)</f>
        <v>#DIV/0!</v>
      </c>
      <c r="J927" s="29" t="e">
        <f>IF($A927=$C$2,runs!BI922/runs!V922,1/0)</f>
        <v>#DIV/0!</v>
      </c>
      <c r="K927" s="29" t="e">
        <f>IF($A927=$C$2,runs!BP922,1/0)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IF($A928=$C$2,runs!BH923,1/0)</f>
        <v>#DIV/0!</v>
      </c>
      <c r="E928" s="29" t="e">
        <f>IF($A928=$C$2,runs!BI923,1/0)</f>
        <v>#DIV/0!</v>
      </c>
      <c r="F928" s="29" t="e">
        <f>IF($A928=$C$2,runs!BL923,1/0)</f>
        <v>#DIV/0!</v>
      </c>
      <c r="G928" s="29" t="e">
        <f>IF($A928=$C$2,runs!BM923,1/0)</f>
        <v>#DIV/0!</v>
      </c>
      <c r="H928" s="29" t="e">
        <f>IF($A928=$C$2,runs!BG923/runs!BF923,1/0)</f>
        <v>#DIV/0!</v>
      </c>
      <c r="I928" s="29" t="e">
        <f>IF($A928=$C$2,runs!BH923/runs!V923,1/0)</f>
        <v>#DIV/0!</v>
      </c>
      <c r="J928" s="29" t="e">
        <f>IF($A928=$C$2,runs!BI923/runs!V923,1/0)</f>
        <v>#DIV/0!</v>
      </c>
      <c r="K928" s="29" t="e">
        <f>IF($A928=$C$2,runs!BP923,1/0)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IF($A929=$C$2,runs!BH924,1/0)</f>
        <v>#DIV/0!</v>
      </c>
      <c r="E929" s="29" t="e">
        <f>IF($A929=$C$2,runs!BI924,1/0)</f>
        <v>#DIV/0!</v>
      </c>
      <c r="F929" s="29" t="e">
        <f>IF($A929=$C$2,runs!BL924,1/0)</f>
        <v>#DIV/0!</v>
      </c>
      <c r="G929" s="29" t="e">
        <f>IF($A929=$C$2,runs!BM924,1/0)</f>
        <v>#DIV/0!</v>
      </c>
      <c r="H929" s="29" t="e">
        <f>IF($A929=$C$2,runs!BG924/runs!BF924,1/0)</f>
        <v>#DIV/0!</v>
      </c>
      <c r="I929" s="29" t="e">
        <f>IF($A929=$C$2,runs!BH924/runs!V924,1/0)</f>
        <v>#DIV/0!</v>
      </c>
      <c r="J929" s="29" t="e">
        <f>IF($A929=$C$2,runs!BI924/runs!V924,1/0)</f>
        <v>#DIV/0!</v>
      </c>
      <c r="K929" s="29" t="e">
        <f>IF($A929=$C$2,runs!BP924,1/0)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IF($A930=$C$2,runs!BH925,1/0)</f>
        <v>#DIV/0!</v>
      </c>
      <c r="E930" s="29" t="e">
        <f>IF($A930=$C$2,runs!BI925,1/0)</f>
        <v>#DIV/0!</v>
      </c>
      <c r="F930" s="29" t="e">
        <f>IF($A930=$C$2,runs!BL925,1/0)</f>
        <v>#DIV/0!</v>
      </c>
      <c r="G930" s="29" t="e">
        <f>IF($A930=$C$2,runs!BM925,1/0)</f>
        <v>#DIV/0!</v>
      </c>
      <c r="H930" s="29" t="e">
        <f>IF($A930=$C$2,runs!BG925/runs!BF925,1/0)</f>
        <v>#DIV/0!</v>
      </c>
      <c r="I930" s="29" t="e">
        <f>IF($A930=$C$2,runs!BH925/runs!V925,1/0)</f>
        <v>#DIV/0!</v>
      </c>
      <c r="J930" s="29" t="e">
        <f>IF($A930=$C$2,runs!BI925/runs!V925,1/0)</f>
        <v>#DIV/0!</v>
      </c>
      <c r="K930" s="29" t="e">
        <f>IF($A930=$C$2,runs!BP925,1/0)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IF($A931=$C$2,runs!BH926,1/0)</f>
        <v>#DIV/0!</v>
      </c>
      <c r="E931" s="29" t="e">
        <f>IF($A931=$C$2,runs!BI926,1/0)</f>
        <v>#DIV/0!</v>
      </c>
      <c r="F931" s="29" t="e">
        <f>IF($A931=$C$2,runs!BL926,1/0)</f>
        <v>#DIV/0!</v>
      </c>
      <c r="G931" s="29" t="e">
        <f>IF($A931=$C$2,runs!BM926,1/0)</f>
        <v>#DIV/0!</v>
      </c>
      <c r="H931" s="29" t="e">
        <f>IF($A931=$C$2,runs!BG926/runs!BF926,1/0)</f>
        <v>#DIV/0!</v>
      </c>
      <c r="I931" s="29" t="e">
        <f>IF($A931=$C$2,runs!BH926/runs!V926,1/0)</f>
        <v>#DIV/0!</v>
      </c>
      <c r="J931" s="29" t="e">
        <f>IF($A931=$C$2,runs!BI926/runs!V926,1/0)</f>
        <v>#DIV/0!</v>
      </c>
      <c r="K931" s="29" t="e">
        <f>IF($A931=$C$2,runs!BP926,1/0)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IF($A932=$C$2,runs!BH927,1/0)</f>
        <v>#DIV/0!</v>
      </c>
      <c r="E932" s="29" t="e">
        <f>IF($A932=$C$2,runs!BI927,1/0)</f>
        <v>#DIV/0!</v>
      </c>
      <c r="F932" s="29" t="e">
        <f>IF($A932=$C$2,runs!BL927,1/0)</f>
        <v>#DIV/0!</v>
      </c>
      <c r="G932" s="29" t="e">
        <f>IF($A932=$C$2,runs!BM927,1/0)</f>
        <v>#DIV/0!</v>
      </c>
      <c r="H932" s="29" t="e">
        <f>IF($A932=$C$2,runs!BG927/runs!BF927,1/0)</f>
        <v>#DIV/0!</v>
      </c>
      <c r="I932" s="29" t="e">
        <f>IF($A932=$C$2,runs!BH927/runs!V927,1/0)</f>
        <v>#DIV/0!</v>
      </c>
      <c r="J932" s="29" t="e">
        <f>IF($A932=$C$2,runs!BI927/runs!V927,1/0)</f>
        <v>#DIV/0!</v>
      </c>
      <c r="K932" s="29" t="e">
        <f>IF($A932=$C$2,runs!BP927,1/0)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IF($A933=$C$2,runs!BH928,1/0)</f>
        <v>#DIV/0!</v>
      </c>
      <c r="E933" s="29" t="e">
        <f>IF($A933=$C$2,runs!BI928,1/0)</f>
        <v>#DIV/0!</v>
      </c>
      <c r="F933" s="29" t="e">
        <f>IF($A933=$C$2,runs!BL928,1/0)</f>
        <v>#DIV/0!</v>
      </c>
      <c r="G933" s="29" t="e">
        <f>IF($A933=$C$2,runs!BM928,1/0)</f>
        <v>#DIV/0!</v>
      </c>
      <c r="H933" s="29" t="e">
        <f>IF($A933=$C$2,runs!BG928/runs!BF928,1/0)</f>
        <v>#DIV/0!</v>
      </c>
      <c r="I933" s="29" t="e">
        <f>IF($A933=$C$2,runs!BH928/runs!V928,1/0)</f>
        <v>#DIV/0!</v>
      </c>
      <c r="J933" s="29" t="e">
        <f>IF($A933=$C$2,runs!BI928/runs!V928,1/0)</f>
        <v>#DIV/0!</v>
      </c>
      <c r="K933" s="29" t="e">
        <f>IF($A933=$C$2,runs!BP928,1/0)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IF($A934=$C$2,runs!BH929,1/0)</f>
        <v>#DIV/0!</v>
      </c>
      <c r="E934" s="29" t="e">
        <f>IF($A934=$C$2,runs!BI929,1/0)</f>
        <v>#DIV/0!</v>
      </c>
      <c r="F934" s="29" t="e">
        <f>IF($A934=$C$2,runs!BL929,1/0)</f>
        <v>#DIV/0!</v>
      </c>
      <c r="G934" s="29" t="e">
        <f>IF($A934=$C$2,runs!BM929,1/0)</f>
        <v>#DIV/0!</v>
      </c>
      <c r="H934" s="29" t="e">
        <f>IF($A934=$C$2,runs!BG929/runs!BF929,1/0)</f>
        <v>#DIV/0!</v>
      </c>
      <c r="I934" s="29" t="e">
        <f>IF($A934=$C$2,runs!BH929/runs!V929,1/0)</f>
        <v>#DIV/0!</v>
      </c>
      <c r="J934" s="29" t="e">
        <f>IF($A934=$C$2,runs!BI929/runs!V929,1/0)</f>
        <v>#DIV/0!</v>
      </c>
      <c r="K934" s="29" t="e">
        <f>IF($A934=$C$2,runs!BP929,1/0)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IF($A935=$C$2,runs!BH930,1/0)</f>
        <v>#DIV/0!</v>
      </c>
      <c r="E935" s="29" t="e">
        <f>IF($A935=$C$2,runs!BI930,1/0)</f>
        <v>#DIV/0!</v>
      </c>
      <c r="F935" s="29" t="e">
        <f>IF($A935=$C$2,runs!BL930,1/0)</f>
        <v>#DIV/0!</v>
      </c>
      <c r="G935" s="29" t="e">
        <f>IF($A935=$C$2,runs!BM930,1/0)</f>
        <v>#DIV/0!</v>
      </c>
      <c r="H935" s="29" t="e">
        <f>IF($A935=$C$2,runs!BG930/runs!BF930,1/0)</f>
        <v>#DIV/0!</v>
      </c>
      <c r="I935" s="29" t="e">
        <f>IF($A935=$C$2,runs!BH930/runs!V930,1/0)</f>
        <v>#DIV/0!</v>
      </c>
      <c r="J935" s="29" t="e">
        <f>IF($A935=$C$2,runs!BI930/runs!V930,1/0)</f>
        <v>#DIV/0!</v>
      </c>
      <c r="K935" s="29" t="e">
        <f>IF($A935=$C$2,runs!BP930,1/0)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IF($A936=$C$2,runs!BH931,1/0)</f>
        <v>#DIV/0!</v>
      </c>
      <c r="E936" s="29" t="e">
        <f>IF($A936=$C$2,runs!BI931,1/0)</f>
        <v>#DIV/0!</v>
      </c>
      <c r="F936" s="29" t="e">
        <f>IF($A936=$C$2,runs!BL931,1/0)</f>
        <v>#DIV/0!</v>
      </c>
      <c r="G936" s="29" t="e">
        <f>IF($A936=$C$2,runs!BM931,1/0)</f>
        <v>#DIV/0!</v>
      </c>
      <c r="H936" s="29" t="e">
        <f>IF($A936=$C$2,runs!BG931/runs!BF931,1/0)</f>
        <v>#DIV/0!</v>
      </c>
      <c r="I936" s="29" t="e">
        <f>IF($A936=$C$2,runs!BH931/runs!V931,1/0)</f>
        <v>#DIV/0!</v>
      </c>
      <c r="J936" s="29" t="e">
        <f>IF($A936=$C$2,runs!BI931/runs!V931,1/0)</f>
        <v>#DIV/0!</v>
      </c>
      <c r="K936" s="29" t="e">
        <f>IF($A936=$C$2,runs!BP931,1/0)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IF($A937=$C$2,runs!BH932,1/0)</f>
        <v>#DIV/0!</v>
      </c>
      <c r="E937" s="29" t="e">
        <f>IF($A937=$C$2,runs!BI932,1/0)</f>
        <v>#DIV/0!</v>
      </c>
      <c r="F937" s="29" t="e">
        <f>IF($A937=$C$2,runs!BL932,1/0)</f>
        <v>#DIV/0!</v>
      </c>
      <c r="G937" s="29" t="e">
        <f>IF($A937=$C$2,runs!BM932,1/0)</f>
        <v>#DIV/0!</v>
      </c>
      <c r="H937" s="29" t="e">
        <f>IF($A937=$C$2,runs!BG932/runs!BF932,1/0)</f>
        <v>#DIV/0!</v>
      </c>
      <c r="I937" s="29" t="e">
        <f>IF($A937=$C$2,runs!BH932/runs!V932,1/0)</f>
        <v>#DIV/0!</v>
      </c>
      <c r="J937" s="29" t="e">
        <f>IF($A937=$C$2,runs!BI932/runs!V932,1/0)</f>
        <v>#DIV/0!</v>
      </c>
      <c r="K937" s="29" t="e">
        <f>IF($A937=$C$2,runs!BP932,1/0)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IF($A938=$C$2,runs!BH933,1/0)</f>
        <v>#DIV/0!</v>
      </c>
      <c r="E938" s="29" t="e">
        <f>IF($A938=$C$2,runs!BI933,1/0)</f>
        <v>#DIV/0!</v>
      </c>
      <c r="F938" s="29" t="e">
        <f>IF($A938=$C$2,runs!BL933,1/0)</f>
        <v>#DIV/0!</v>
      </c>
      <c r="G938" s="29" t="e">
        <f>IF($A938=$C$2,runs!BM933,1/0)</f>
        <v>#DIV/0!</v>
      </c>
      <c r="H938" s="29" t="e">
        <f>IF($A938=$C$2,runs!BG933/runs!BF933,1/0)</f>
        <v>#DIV/0!</v>
      </c>
      <c r="I938" s="29" t="e">
        <f>IF($A938=$C$2,runs!BH933/runs!V933,1/0)</f>
        <v>#DIV/0!</v>
      </c>
      <c r="J938" s="29" t="e">
        <f>IF($A938=$C$2,runs!BI933/runs!V933,1/0)</f>
        <v>#DIV/0!</v>
      </c>
      <c r="K938" s="29" t="e">
        <f>IF($A938=$C$2,runs!BP933,1/0)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IF($A939=$C$2,runs!BH934,1/0)</f>
        <v>#DIV/0!</v>
      </c>
      <c r="E939" s="29" t="e">
        <f>IF($A939=$C$2,runs!BI934,1/0)</f>
        <v>#DIV/0!</v>
      </c>
      <c r="F939" s="29" t="e">
        <f>IF($A939=$C$2,runs!BL934,1/0)</f>
        <v>#DIV/0!</v>
      </c>
      <c r="G939" s="29" t="e">
        <f>IF($A939=$C$2,runs!BM934,1/0)</f>
        <v>#DIV/0!</v>
      </c>
      <c r="H939" s="29" t="e">
        <f>IF($A939=$C$2,runs!BG934/runs!BF934,1/0)</f>
        <v>#DIV/0!</v>
      </c>
      <c r="I939" s="29" t="e">
        <f>IF($A939=$C$2,runs!BH934/runs!V934,1/0)</f>
        <v>#DIV/0!</v>
      </c>
      <c r="J939" s="29" t="e">
        <f>IF($A939=$C$2,runs!BI934/runs!V934,1/0)</f>
        <v>#DIV/0!</v>
      </c>
      <c r="K939" s="29" t="e">
        <f>IF($A939=$C$2,runs!BP934,1/0)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IF($A940=$C$2,runs!BH935,1/0)</f>
        <v>#DIV/0!</v>
      </c>
      <c r="E940" s="29" t="e">
        <f>IF($A940=$C$2,runs!BI935,1/0)</f>
        <v>#DIV/0!</v>
      </c>
      <c r="F940" s="29" t="e">
        <f>IF($A940=$C$2,runs!BL935,1/0)</f>
        <v>#DIV/0!</v>
      </c>
      <c r="G940" s="29" t="e">
        <f>IF($A940=$C$2,runs!BM935,1/0)</f>
        <v>#DIV/0!</v>
      </c>
      <c r="H940" s="29" t="e">
        <f>IF($A940=$C$2,runs!BG935/runs!BF935,1/0)</f>
        <v>#DIV/0!</v>
      </c>
      <c r="I940" s="29" t="e">
        <f>IF($A940=$C$2,runs!BH935/runs!V935,1/0)</f>
        <v>#DIV/0!</v>
      </c>
      <c r="J940" s="29" t="e">
        <f>IF($A940=$C$2,runs!BI935/runs!V935,1/0)</f>
        <v>#DIV/0!</v>
      </c>
      <c r="K940" s="29" t="e">
        <f>IF($A940=$C$2,runs!BP935,1/0)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IF($A941=$C$2,runs!BH936,1/0)</f>
        <v>#DIV/0!</v>
      </c>
      <c r="E941" s="29" t="e">
        <f>IF($A941=$C$2,runs!BI936,1/0)</f>
        <v>#DIV/0!</v>
      </c>
      <c r="F941" s="29" t="e">
        <f>IF($A941=$C$2,runs!BL936,1/0)</f>
        <v>#DIV/0!</v>
      </c>
      <c r="G941" s="29" t="e">
        <f>IF($A941=$C$2,runs!BM936,1/0)</f>
        <v>#DIV/0!</v>
      </c>
      <c r="H941" s="29" t="e">
        <f>IF($A941=$C$2,runs!BG936/runs!BF936,1/0)</f>
        <v>#DIV/0!</v>
      </c>
      <c r="I941" s="29" t="e">
        <f>IF($A941=$C$2,runs!BH936/runs!V936,1/0)</f>
        <v>#DIV/0!</v>
      </c>
      <c r="J941" s="29" t="e">
        <f>IF($A941=$C$2,runs!BI936/runs!V936,1/0)</f>
        <v>#DIV/0!</v>
      </c>
      <c r="K941" s="29" t="e">
        <f>IF($A941=$C$2,runs!BP936,1/0)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IF($A942=$C$2,runs!BH937,1/0)</f>
        <v>#DIV/0!</v>
      </c>
      <c r="E942" s="29" t="e">
        <f>IF($A942=$C$2,runs!BI937,1/0)</f>
        <v>#DIV/0!</v>
      </c>
      <c r="F942" s="29" t="e">
        <f>IF($A942=$C$2,runs!BL937,1/0)</f>
        <v>#DIV/0!</v>
      </c>
      <c r="G942" s="29" t="e">
        <f>IF($A942=$C$2,runs!BM937,1/0)</f>
        <v>#DIV/0!</v>
      </c>
      <c r="H942" s="29" t="e">
        <f>IF($A942=$C$2,runs!BG937/runs!BF937,1/0)</f>
        <v>#DIV/0!</v>
      </c>
      <c r="I942" s="29" t="e">
        <f>IF($A942=$C$2,runs!BH937/runs!V937,1/0)</f>
        <v>#DIV/0!</v>
      </c>
      <c r="J942" s="29" t="e">
        <f>IF($A942=$C$2,runs!BI937/runs!V937,1/0)</f>
        <v>#DIV/0!</v>
      </c>
      <c r="K942" s="29" t="e">
        <f>IF($A942=$C$2,runs!BP937,1/0)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IF($A943=$C$2,runs!BH938,1/0)</f>
        <v>#DIV/0!</v>
      </c>
      <c r="E943" s="29" t="e">
        <f>IF($A943=$C$2,runs!BI938,1/0)</f>
        <v>#DIV/0!</v>
      </c>
      <c r="F943" s="29" t="e">
        <f>IF($A943=$C$2,runs!BL938,1/0)</f>
        <v>#DIV/0!</v>
      </c>
      <c r="G943" s="29" t="e">
        <f>IF($A943=$C$2,runs!BM938,1/0)</f>
        <v>#DIV/0!</v>
      </c>
      <c r="H943" s="29" t="e">
        <f>IF($A943=$C$2,runs!BG938/runs!BF938,1/0)</f>
        <v>#DIV/0!</v>
      </c>
      <c r="I943" s="29" t="e">
        <f>IF($A943=$C$2,runs!BH938/runs!V938,1/0)</f>
        <v>#DIV/0!</v>
      </c>
      <c r="J943" s="29" t="e">
        <f>IF($A943=$C$2,runs!BI938/runs!V938,1/0)</f>
        <v>#DIV/0!</v>
      </c>
      <c r="K943" s="29" t="e">
        <f>IF($A943=$C$2,runs!BP938,1/0)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IF($A944=$C$2,runs!BH939,1/0)</f>
        <v>#DIV/0!</v>
      </c>
      <c r="E944" s="29" t="e">
        <f>IF($A944=$C$2,runs!BI939,1/0)</f>
        <v>#DIV/0!</v>
      </c>
      <c r="F944" s="29" t="e">
        <f>IF($A944=$C$2,runs!BL939,1/0)</f>
        <v>#DIV/0!</v>
      </c>
      <c r="G944" s="29" t="e">
        <f>IF($A944=$C$2,runs!BM939,1/0)</f>
        <v>#DIV/0!</v>
      </c>
      <c r="H944" s="29" t="e">
        <f>IF($A944=$C$2,runs!BG939/runs!BF939,1/0)</f>
        <v>#DIV/0!</v>
      </c>
      <c r="I944" s="29" t="e">
        <f>IF($A944=$C$2,runs!BH939/runs!V939,1/0)</f>
        <v>#DIV/0!</v>
      </c>
      <c r="J944" s="29" t="e">
        <f>IF($A944=$C$2,runs!BI939/runs!V939,1/0)</f>
        <v>#DIV/0!</v>
      </c>
      <c r="K944" s="29" t="e">
        <f>IF($A944=$C$2,runs!BP939,1/0)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IF($A945=$C$2,runs!BH940,1/0)</f>
        <v>#DIV/0!</v>
      </c>
      <c r="E945" s="29" t="e">
        <f>IF($A945=$C$2,runs!BI940,1/0)</f>
        <v>#DIV/0!</v>
      </c>
      <c r="F945" s="29" t="e">
        <f>IF($A945=$C$2,runs!BL940,1/0)</f>
        <v>#DIV/0!</v>
      </c>
      <c r="G945" s="29" t="e">
        <f>IF($A945=$C$2,runs!BM940,1/0)</f>
        <v>#DIV/0!</v>
      </c>
      <c r="H945" s="29" t="e">
        <f>IF($A945=$C$2,runs!BG940/runs!BF940,1/0)</f>
        <v>#DIV/0!</v>
      </c>
      <c r="I945" s="29" t="e">
        <f>IF($A945=$C$2,runs!BH940/runs!V940,1/0)</f>
        <v>#DIV/0!</v>
      </c>
      <c r="J945" s="29" t="e">
        <f>IF($A945=$C$2,runs!BI940/runs!V940,1/0)</f>
        <v>#DIV/0!</v>
      </c>
      <c r="K945" s="29" t="e">
        <f>IF($A945=$C$2,runs!BP940,1/0)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IF($A946=$C$2,runs!BH941,1/0)</f>
        <v>#DIV/0!</v>
      </c>
      <c r="E946" s="29" t="e">
        <f>IF($A946=$C$2,runs!BI941,1/0)</f>
        <v>#DIV/0!</v>
      </c>
      <c r="F946" s="29" t="e">
        <f>IF($A946=$C$2,runs!BL941,1/0)</f>
        <v>#DIV/0!</v>
      </c>
      <c r="G946" s="29" t="e">
        <f>IF($A946=$C$2,runs!BM941,1/0)</f>
        <v>#DIV/0!</v>
      </c>
      <c r="H946" s="29" t="e">
        <f>IF($A946=$C$2,runs!BG941/runs!BF941,1/0)</f>
        <v>#DIV/0!</v>
      </c>
      <c r="I946" s="29" t="e">
        <f>IF($A946=$C$2,runs!BH941/runs!V941,1/0)</f>
        <v>#DIV/0!</v>
      </c>
      <c r="J946" s="29" t="e">
        <f>IF($A946=$C$2,runs!BI941/runs!V941,1/0)</f>
        <v>#DIV/0!</v>
      </c>
      <c r="K946" s="29" t="e">
        <f>IF($A946=$C$2,runs!BP941,1/0)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IF($A947=$C$2,runs!BH942,1/0)</f>
        <v>#DIV/0!</v>
      </c>
      <c r="E947" s="29" t="e">
        <f>IF($A947=$C$2,runs!BI942,1/0)</f>
        <v>#DIV/0!</v>
      </c>
      <c r="F947" s="29" t="e">
        <f>IF($A947=$C$2,runs!BL942,1/0)</f>
        <v>#DIV/0!</v>
      </c>
      <c r="G947" s="29" t="e">
        <f>IF($A947=$C$2,runs!BM942,1/0)</f>
        <v>#DIV/0!</v>
      </c>
      <c r="H947" s="29" t="e">
        <f>IF($A947=$C$2,runs!BG942/runs!BF942,1/0)</f>
        <v>#DIV/0!</v>
      </c>
      <c r="I947" s="29" t="e">
        <f>IF($A947=$C$2,runs!BH942/runs!V942,1/0)</f>
        <v>#DIV/0!</v>
      </c>
      <c r="J947" s="29" t="e">
        <f>IF($A947=$C$2,runs!BI942/runs!V942,1/0)</f>
        <v>#DIV/0!</v>
      </c>
      <c r="K947" s="29" t="e">
        <f>IF($A947=$C$2,runs!BP942,1/0)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IF($A948=$C$2,runs!BH943,1/0)</f>
        <v>#DIV/0!</v>
      </c>
      <c r="E948" s="29" t="e">
        <f>IF($A948=$C$2,runs!BI943,1/0)</f>
        <v>#DIV/0!</v>
      </c>
      <c r="F948" s="29" t="e">
        <f>IF($A948=$C$2,runs!BL943,1/0)</f>
        <v>#DIV/0!</v>
      </c>
      <c r="G948" s="29" t="e">
        <f>IF($A948=$C$2,runs!BM943,1/0)</f>
        <v>#DIV/0!</v>
      </c>
      <c r="H948" s="29" t="e">
        <f>IF($A948=$C$2,runs!BG943/runs!BF943,1/0)</f>
        <v>#DIV/0!</v>
      </c>
      <c r="I948" s="29" t="e">
        <f>IF($A948=$C$2,runs!BH943/runs!V943,1/0)</f>
        <v>#DIV/0!</v>
      </c>
      <c r="J948" s="29" t="e">
        <f>IF($A948=$C$2,runs!BI943/runs!V943,1/0)</f>
        <v>#DIV/0!</v>
      </c>
      <c r="K948" s="29" t="e">
        <f>IF($A948=$C$2,runs!BP943,1/0)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IF($A949=$C$2,runs!BH944,1/0)</f>
        <v>#DIV/0!</v>
      </c>
      <c r="E949" s="29" t="e">
        <f>IF($A949=$C$2,runs!BI944,1/0)</f>
        <v>#DIV/0!</v>
      </c>
      <c r="F949" s="29" t="e">
        <f>IF($A949=$C$2,runs!BL944,1/0)</f>
        <v>#DIV/0!</v>
      </c>
      <c r="G949" s="29" t="e">
        <f>IF($A949=$C$2,runs!BM944,1/0)</f>
        <v>#DIV/0!</v>
      </c>
      <c r="H949" s="29" t="e">
        <f>IF($A949=$C$2,runs!BG944/runs!BF944,1/0)</f>
        <v>#DIV/0!</v>
      </c>
      <c r="I949" s="29" t="e">
        <f>IF($A949=$C$2,runs!BH944/runs!V944,1/0)</f>
        <v>#DIV/0!</v>
      </c>
      <c r="J949" s="29" t="e">
        <f>IF($A949=$C$2,runs!BI944/runs!V944,1/0)</f>
        <v>#DIV/0!</v>
      </c>
      <c r="K949" s="29" t="e">
        <f>IF($A949=$C$2,runs!BP944,1/0)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IF($A950=$C$2,runs!BH945,1/0)</f>
        <v>#DIV/0!</v>
      </c>
      <c r="E950" s="29" t="e">
        <f>IF($A950=$C$2,runs!BI945,1/0)</f>
        <v>#DIV/0!</v>
      </c>
      <c r="F950" s="29" t="e">
        <f>IF($A950=$C$2,runs!BL945,1/0)</f>
        <v>#DIV/0!</v>
      </c>
      <c r="G950" s="29" t="e">
        <f>IF($A950=$C$2,runs!BM945,1/0)</f>
        <v>#DIV/0!</v>
      </c>
      <c r="H950" s="29" t="e">
        <f>IF($A950=$C$2,runs!BG945/runs!BF945,1/0)</f>
        <v>#DIV/0!</v>
      </c>
      <c r="I950" s="29" t="e">
        <f>IF($A950=$C$2,runs!BH945/runs!V945,1/0)</f>
        <v>#DIV/0!</v>
      </c>
      <c r="J950" s="29" t="e">
        <f>IF($A950=$C$2,runs!BI945/runs!V945,1/0)</f>
        <v>#DIV/0!</v>
      </c>
      <c r="K950" s="29" t="e">
        <f>IF($A950=$C$2,runs!BP945,1/0)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IF($A951=$C$2,runs!BH946,1/0)</f>
        <v>#DIV/0!</v>
      </c>
      <c r="E951" s="29" t="e">
        <f>IF($A951=$C$2,runs!BI946,1/0)</f>
        <v>#DIV/0!</v>
      </c>
      <c r="F951" s="29" t="e">
        <f>IF($A951=$C$2,runs!BL946,1/0)</f>
        <v>#DIV/0!</v>
      </c>
      <c r="G951" s="29" t="e">
        <f>IF($A951=$C$2,runs!BM946,1/0)</f>
        <v>#DIV/0!</v>
      </c>
      <c r="H951" s="29" t="e">
        <f>IF($A951=$C$2,runs!BG946/runs!BF946,1/0)</f>
        <v>#DIV/0!</v>
      </c>
      <c r="I951" s="29" t="e">
        <f>IF($A951=$C$2,runs!BH946/runs!V946,1/0)</f>
        <v>#DIV/0!</v>
      </c>
      <c r="J951" s="29" t="e">
        <f>IF($A951=$C$2,runs!BI946/runs!V946,1/0)</f>
        <v>#DIV/0!</v>
      </c>
      <c r="K951" s="29" t="e">
        <f>IF($A951=$C$2,runs!BP946,1/0)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IF($A952=$C$2,runs!BH947,1/0)</f>
        <v>#DIV/0!</v>
      </c>
      <c r="E952" s="29" t="e">
        <f>IF($A952=$C$2,runs!BI947,1/0)</f>
        <v>#DIV/0!</v>
      </c>
      <c r="F952" s="29" t="e">
        <f>IF($A952=$C$2,runs!BL947,1/0)</f>
        <v>#DIV/0!</v>
      </c>
      <c r="G952" s="29" t="e">
        <f>IF($A952=$C$2,runs!BM947,1/0)</f>
        <v>#DIV/0!</v>
      </c>
      <c r="H952" s="29" t="e">
        <f>IF($A952=$C$2,runs!BG947/runs!BF947,1/0)</f>
        <v>#DIV/0!</v>
      </c>
      <c r="I952" s="29" t="e">
        <f>IF($A952=$C$2,runs!BH947/runs!V947,1/0)</f>
        <v>#DIV/0!</v>
      </c>
      <c r="J952" s="29" t="e">
        <f>IF($A952=$C$2,runs!BI947/runs!V947,1/0)</f>
        <v>#DIV/0!</v>
      </c>
      <c r="K952" s="29" t="e">
        <f>IF($A952=$C$2,runs!BP947,1/0)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IF($A953=$C$2,runs!BH948,1/0)</f>
        <v>#DIV/0!</v>
      </c>
      <c r="E953" s="29" t="e">
        <f>IF($A953=$C$2,runs!BI948,1/0)</f>
        <v>#DIV/0!</v>
      </c>
      <c r="F953" s="29" t="e">
        <f>IF($A953=$C$2,runs!BL948,1/0)</f>
        <v>#DIV/0!</v>
      </c>
      <c r="G953" s="29" t="e">
        <f>IF($A953=$C$2,runs!BM948,1/0)</f>
        <v>#DIV/0!</v>
      </c>
      <c r="H953" s="29" t="e">
        <f>IF($A953=$C$2,runs!BG948/runs!BF948,1/0)</f>
        <v>#DIV/0!</v>
      </c>
      <c r="I953" s="29" t="e">
        <f>IF($A953=$C$2,runs!BH948/runs!V948,1/0)</f>
        <v>#DIV/0!</v>
      </c>
      <c r="J953" s="29" t="e">
        <f>IF($A953=$C$2,runs!BI948/runs!V948,1/0)</f>
        <v>#DIV/0!</v>
      </c>
      <c r="K953" s="29" t="e">
        <f>IF($A953=$C$2,runs!BP948,1/0)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IF($A954=$C$2,runs!BH949,1/0)</f>
        <v>#DIV/0!</v>
      </c>
      <c r="E954" s="29" t="e">
        <f>IF($A954=$C$2,runs!BI949,1/0)</f>
        <v>#DIV/0!</v>
      </c>
      <c r="F954" s="29" t="e">
        <f>IF($A954=$C$2,runs!BL949,1/0)</f>
        <v>#DIV/0!</v>
      </c>
      <c r="G954" s="29" t="e">
        <f>IF($A954=$C$2,runs!BM949,1/0)</f>
        <v>#DIV/0!</v>
      </c>
      <c r="H954" s="29" t="e">
        <f>IF($A954=$C$2,runs!BG949/runs!BF949,1/0)</f>
        <v>#DIV/0!</v>
      </c>
      <c r="I954" s="29" t="e">
        <f>IF($A954=$C$2,runs!BH949/runs!V949,1/0)</f>
        <v>#DIV/0!</v>
      </c>
      <c r="J954" s="29" t="e">
        <f>IF($A954=$C$2,runs!BI949/runs!V949,1/0)</f>
        <v>#DIV/0!</v>
      </c>
      <c r="K954" s="29" t="e">
        <f>IF($A954=$C$2,runs!BP949,1/0)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IF($A955=$C$2,runs!BH950,1/0)</f>
        <v>#DIV/0!</v>
      </c>
      <c r="E955" s="29" t="e">
        <f>IF($A955=$C$2,runs!BI950,1/0)</f>
        <v>#DIV/0!</v>
      </c>
      <c r="F955" s="29" t="e">
        <f>IF($A955=$C$2,runs!BL950,1/0)</f>
        <v>#DIV/0!</v>
      </c>
      <c r="G955" s="29" t="e">
        <f>IF($A955=$C$2,runs!BM950,1/0)</f>
        <v>#DIV/0!</v>
      </c>
      <c r="H955" s="29" t="e">
        <f>IF($A955=$C$2,runs!BG950/runs!BF950,1/0)</f>
        <v>#DIV/0!</v>
      </c>
      <c r="I955" s="29" t="e">
        <f>IF($A955=$C$2,runs!BH950/runs!V950,1/0)</f>
        <v>#DIV/0!</v>
      </c>
      <c r="J955" s="29" t="e">
        <f>IF($A955=$C$2,runs!BI950/runs!V950,1/0)</f>
        <v>#DIV/0!</v>
      </c>
      <c r="K955" s="29" t="e">
        <f>IF($A955=$C$2,runs!BP950,1/0)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IF($A956=$C$2,runs!BH951,1/0)</f>
        <v>#DIV/0!</v>
      </c>
      <c r="E956" s="29" t="e">
        <f>IF($A956=$C$2,runs!BI951,1/0)</f>
        <v>#DIV/0!</v>
      </c>
      <c r="F956" s="29" t="e">
        <f>IF($A956=$C$2,runs!BL951,1/0)</f>
        <v>#DIV/0!</v>
      </c>
      <c r="G956" s="29" t="e">
        <f>IF($A956=$C$2,runs!BM951,1/0)</f>
        <v>#DIV/0!</v>
      </c>
      <c r="H956" s="29" t="e">
        <f>IF($A956=$C$2,runs!BG951/runs!BF951,1/0)</f>
        <v>#DIV/0!</v>
      </c>
      <c r="I956" s="29" t="e">
        <f>IF($A956=$C$2,runs!BH951/runs!V951,1/0)</f>
        <v>#DIV/0!</v>
      </c>
      <c r="J956" s="29" t="e">
        <f>IF($A956=$C$2,runs!BI951/runs!V951,1/0)</f>
        <v>#DIV/0!</v>
      </c>
      <c r="K956" s="29" t="e">
        <f>IF($A956=$C$2,runs!BP951,1/0)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IF($A957=$C$2,runs!BH952,1/0)</f>
        <v>#DIV/0!</v>
      </c>
      <c r="E957" s="29" t="e">
        <f>IF($A957=$C$2,runs!BI952,1/0)</f>
        <v>#DIV/0!</v>
      </c>
      <c r="F957" s="29" t="e">
        <f>IF($A957=$C$2,runs!BL952,1/0)</f>
        <v>#DIV/0!</v>
      </c>
      <c r="G957" s="29" t="e">
        <f>IF($A957=$C$2,runs!BM952,1/0)</f>
        <v>#DIV/0!</v>
      </c>
      <c r="H957" s="29" t="e">
        <f>IF($A957=$C$2,runs!BG952/runs!BF952,1/0)</f>
        <v>#DIV/0!</v>
      </c>
      <c r="I957" s="29" t="e">
        <f>IF($A957=$C$2,runs!BH952/runs!V952,1/0)</f>
        <v>#DIV/0!</v>
      </c>
      <c r="J957" s="29" t="e">
        <f>IF($A957=$C$2,runs!BI952/runs!V952,1/0)</f>
        <v>#DIV/0!</v>
      </c>
      <c r="K957" s="29" t="e">
        <f>IF($A957=$C$2,runs!BP952,1/0)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IF($A958=$C$2,runs!BH953,1/0)</f>
        <v>#DIV/0!</v>
      </c>
      <c r="E958" s="29" t="e">
        <f>IF($A958=$C$2,runs!BI953,1/0)</f>
        <v>#DIV/0!</v>
      </c>
      <c r="F958" s="29" t="e">
        <f>IF($A958=$C$2,runs!BL953,1/0)</f>
        <v>#DIV/0!</v>
      </c>
      <c r="G958" s="29" t="e">
        <f>IF($A958=$C$2,runs!BM953,1/0)</f>
        <v>#DIV/0!</v>
      </c>
      <c r="H958" s="29" t="e">
        <f>IF($A958=$C$2,runs!BG953/runs!BF953,1/0)</f>
        <v>#DIV/0!</v>
      </c>
      <c r="I958" s="29" t="e">
        <f>IF($A958=$C$2,runs!BH953/runs!V953,1/0)</f>
        <v>#DIV/0!</v>
      </c>
      <c r="J958" s="29" t="e">
        <f>IF($A958=$C$2,runs!BI953/runs!V953,1/0)</f>
        <v>#DIV/0!</v>
      </c>
      <c r="K958" s="29" t="e">
        <f>IF($A958=$C$2,runs!BP953,1/0)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IF($A959=$C$2,runs!BH954,1/0)</f>
        <v>#DIV/0!</v>
      </c>
      <c r="E959" s="29" t="e">
        <f>IF($A959=$C$2,runs!BI954,1/0)</f>
        <v>#DIV/0!</v>
      </c>
      <c r="F959" s="29" t="e">
        <f>IF($A959=$C$2,runs!BL954,1/0)</f>
        <v>#DIV/0!</v>
      </c>
      <c r="G959" s="29" t="e">
        <f>IF($A959=$C$2,runs!BM954,1/0)</f>
        <v>#DIV/0!</v>
      </c>
      <c r="H959" s="29" t="e">
        <f>IF($A959=$C$2,runs!BG954/runs!BF954,1/0)</f>
        <v>#DIV/0!</v>
      </c>
      <c r="I959" s="29" t="e">
        <f>IF($A959=$C$2,runs!BH954/runs!V954,1/0)</f>
        <v>#DIV/0!</v>
      </c>
      <c r="J959" s="29" t="e">
        <f>IF($A959=$C$2,runs!BI954/runs!V954,1/0)</f>
        <v>#DIV/0!</v>
      </c>
      <c r="K959" s="29" t="e">
        <f>IF($A959=$C$2,runs!BP954,1/0)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IF($A960=$C$2,runs!BH955,1/0)</f>
        <v>#DIV/0!</v>
      </c>
      <c r="E960" s="29" t="e">
        <f>IF($A960=$C$2,runs!BI955,1/0)</f>
        <v>#DIV/0!</v>
      </c>
      <c r="F960" s="29" t="e">
        <f>IF($A960=$C$2,runs!BL955,1/0)</f>
        <v>#DIV/0!</v>
      </c>
      <c r="G960" s="29" t="e">
        <f>IF($A960=$C$2,runs!BM955,1/0)</f>
        <v>#DIV/0!</v>
      </c>
      <c r="H960" s="29" t="e">
        <f>IF($A960=$C$2,runs!BG955/runs!BF955,1/0)</f>
        <v>#DIV/0!</v>
      </c>
      <c r="I960" s="29" t="e">
        <f>IF($A960=$C$2,runs!BH955/runs!V955,1/0)</f>
        <v>#DIV/0!</v>
      </c>
      <c r="J960" s="29" t="e">
        <f>IF($A960=$C$2,runs!BI955/runs!V955,1/0)</f>
        <v>#DIV/0!</v>
      </c>
      <c r="K960" s="29" t="e">
        <f>IF($A960=$C$2,runs!BP955,1/0)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IF($A961=$C$2,runs!BH956,1/0)</f>
        <v>#DIV/0!</v>
      </c>
      <c r="E961" s="29" t="e">
        <f>IF($A961=$C$2,runs!BI956,1/0)</f>
        <v>#DIV/0!</v>
      </c>
      <c r="F961" s="29" t="e">
        <f>IF($A961=$C$2,runs!BL956,1/0)</f>
        <v>#DIV/0!</v>
      </c>
      <c r="G961" s="29" t="e">
        <f>IF($A961=$C$2,runs!BM956,1/0)</f>
        <v>#DIV/0!</v>
      </c>
      <c r="H961" s="29" t="e">
        <f>IF($A961=$C$2,runs!BG956/runs!BF956,1/0)</f>
        <v>#DIV/0!</v>
      </c>
      <c r="I961" s="29" t="e">
        <f>IF($A961=$C$2,runs!BH956/runs!V956,1/0)</f>
        <v>#DIV/0!</v>
      </c>
      <c r="J961" s="29" t="e">
        <f>IF($A961=$C$2,runs!BI956/runs!V956,1/0)</f>
        <v>#DIV/0!</v>
      </c>
      <c r="K961" s="29" t="e">
        <f>IF($A961=$C$2,runs!BP956,1/0)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IF($A962=$C$2,runs!BH957,1/0)</f>
        <v>#DIV/0!</v>
      </c>
      <c r="E962" s="29" t="e">
        <f>IF($A962=$C$2,runs!BI957,1/0)</f>
        <v>#DIV/0!</v>
      </c>
      <c r="F962" s="29" t="e">
        <f>IF($A962=$C$2,runs!BL957,1/0)</f>
        <v>#DIV/0!</v>
      </c>
      <c r="G962" s="29" t="e">
        <f>IF($A962=$C$2,runs!BM957,1/0)</f>
        <v>#DIV/0!</v>
      </c>
      <c r="H962" s="29" t="e">
        <f>IF($A962=$C$2,runs!BG957/runs!BF957,1/0)</f>
        <v>#DIV/0!</v>
      </c>
      <c r="I962" s="29" t="e">
        <f>IF($A962=$C$2,runs!BH957/runs!V957,1/0)</f>
        <v>#DIV/0!</v>
      </c>
      <c r="J962" s="29" t="e">
        <f>IF($A962=$C$2,runs!BI957/runs!V957,1/0)</f>
        <v>#DIV/0!</v>
      </c>
      <c r="K962" s="29" t="e">
        <f>IF($A962=$C$2,runs!BP957,1/0)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IF($A963=$C$2,runs!BH958,1/0)</f>
        <v>#DIV/0!</v>
      </c>
      <c r="E963" s="29" t="e">
        <f>IF($A963=$C$2,runs!BI958,1/0)</f>
        <v>#DIV/0!</v>
      </c>
      <c r="F963" s="29" t="e">
        <f>IF($A963=$C$2,runs!BL958,1/0)</f>
        <v>#DIV/0!</v>
      </c>
      <c r="G963" s="29" t="e">
        <f>IF($A963=$C$2,runs!BM958,1/0)</f>
        <v>#DIV/0!</v>
      </c>
      <c r="H963" s="29" t="e">
        <f>IF($A963=$C$2,runs!BG958/runs!BF958,1/0)</f>
        <v>#DIV/0!</v>
      </c>
      <c r="I963" s="29" t="e">
        <f>IF($A963=$C$2,runs!BH958/runs!V958,1/0)</f>
        <v>#DIV/0!</v>
      </c>
      <c r="J963" s="29" t="e">
        <f>IF($A963=$C$2,runs!BI958/runs!V958,1/0)</f>
        <v>#DIV/0!</v>
      </c>
      <c r="K963" s="29" t="e">
        <f>IF($A963=$C$2,runs!BP958,1/0)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IF($A964=$C$2,runs!BH959,1/0)</f>
        <v>#DIV/0!</v>
      </c>
      <c r="E964" s="29" t="e">
        <f>IF($A964=$C$2,runs!BI959,1/0)</f>
        <v>#DIV/0!</v>
      </c>
      <c r="F964" s="29" t="e">
        <f>IF($A964=$C$2,runs!BL959,1/0)</f>
        <v>#DIV/0!</v>
      </c>
      <c r="G964" s="29" t="e">
        <f>IF($A964=$C$2,runs!BM959,1/0)</f>
        <v>#DIV/0!</v>
      </c>
      <c r="H964" s="29" t="e">
        <f>IF($A964=$C$2,runs!BG959/runs!BF959,1/0)</f>
        <v>#DIV/0!</v>
      </c>
      <c r="I964" s="29" t="e">
        <f>IF($A964=$C$2,runs!BH959/runs!V959,1/0)</f>
        <v>#DIV/0!</v>
      </c>
      <c r="J964" s="29" t="e">
        <f>IF($A964=$C$2,runs!BI959/runs!V959,1/0)</f>
        <v>#DIV/0!</v>
      </c>
      <c r="K964" s="29" t="e">
        <f>IF($A964=$C$2,runs!BP959,1/0)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IF($A965=$C$2,runs!BH960,1/0)</f>
        <v>#DIV/0!</v>
      </c>
      <c r="E965" s="29" t="e">
        <f>IF($A965=$C$2,runs!BI960,1/0)</f>
        <v>#DIV/0!</v>
      </c>
      <c r="F965" s="29" t="e">
        <f>IF($A965=$C$2,runs!BL960,1/0)</f>
        <v>#DIV/0!</v>
      </c>
      <c r="G965" s="29" t="e">
        <f>IF($A965=$C$2,runs!BM960,1/0)</f>
        <v>#DIV/0!</v>
      </c>
      <c r="H965" s="29" t="e">
        <f>IF($A965=$C$2,runs!BG960/runs!BF960,1/0)</f>
        <v>#DIV/0!</v>
      </c>
      <c r="I965" s="29" t="e">
        <f>IF($A965=$C$2,runs!BH960/runs!V960,1/0)</f>
        <v>#DIV/0!</v>
      </c>
      <c r="J965" s="29" t="e">
        <f>IF($A965=$C$2,runs!BI960/runs!V960,1/0)</f>
        <v>#DIV/0!</v>
      </c>
      <c r="K965" s="29" t="e">
        <f>IF($A965=$C$2,runs!BP960,1/0)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IF($A966=$C$2,runs!BH961,1/0)</f>
        <v>#DIV/0!</v>
      </c>
      <c r="E966" s="29" t="e">
        <f>IF($A966=$C$2,runs!BI961,1/0)</f>
        <v>#DIV/0!</v>
      </c>
      <c r="F966" s="29" t="e">
        <f>IF($A966=$C$2,runs!BL961,1/0)</f>
        <v>#DIV/0!</v>
      </c>
      <c r="G966" s="29" t="e">
        <f>IF($A966=$C$2,runs!BM961,1/0)</f>
        <v>#DIV/0!</v>
      </c>
      <c r="H966" s="29" t="e">
        <f>IF($A966=$C$2,runs!BG961/runs!BF961,1/0)</f>
        <v>#DIV/0!</v>
      </c>
      <c r="I966" s="29" t="e">
        <f>IF($A966=$C$2,runs!BH961/runs!V961,1/0)</f>
        <v>#DIV/0!</v>
      </c>
      <c r="J966" s="29" t="e">
        <f>IF($A966=$C$2,runs!BI961/runs!V961,1/0)</f>
        <v>#DIV/0!</v>
      </c>
      <c r="K966" s="29" t="e">
        <f>IF($A966=$C$2,runs!BP961,1/0)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IF($A967=$C$2,runs!BH962,1/0)</f>
        <v>#DIV/0!</v>
      </c>
      <c r="E967" s="29" t="e">
        <f>IF($A967=$C$2,runs!BI962,1/0)</f>
        <v>#DIV/0!</v>
      </c>
      <c r="F967" s="29" t="e">
        <f>IF($A967=$C$2,runs!BL962,1/0)</f>
        <v>#DIV/0!</v>
      </c>
      <c r="G967" s="29" t="e">
        <f>IF($A967=$C$2,runs!BM962,1/0)</f>
        <v>#DIV/0!</v>
      </c>
      <c r="H967" s="29" t="e">
        <f>IF($A967=$C$2,runs!BG962/runs!BF962,1/0)</f>
        <v>#DIV/0!</v>
      </c>
      <c r="I967" s="29" t="e">
        <f>IF($A967=$C$2,runs!BH962/runs!V962,1/0)</f>
        <v>#DIV/0!</v>
      </c>
      <c r="J967" s="29" t="e">
        <f>IF($A967=$C$2,runs!BI962/runs!V962,1/0)</f>
        <v>#DIV/0!</v>
      </c>
      <c r="K967" s="29" t="e">
        <f>IF($A967=$C$2,runs!BP962,1/0)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IF($A968=$C$2,runs!BH963,1/0)</f>
        <v>#DIV/0!</v>
      </c>
      <c r="E968" s="29" t="e">
        <f>IF($A968=$C$2,runs!BI963,1/0)</f>
        <v>#DIV/0!</v>
      </c>
      <c r="F968" s="29" t="e">
        <f>IF($A968=$C$2,runs!BL963,1/0)</f>
        <v>#DIV/0!</v>
      </c>
      <c r="G968" s="29" t="e">
        <f>IF($A968=$C$2,runs!BM963,1/0)</f>
        <v>#DIV/0!</v>
      </c>
      <c r="H968" s="29" t="e">
        <f>IF($A968=$C$2,runs!BG963/runs!BF963,1/0)</f>
        <v>#DIV/0!</v>
      </c>
      <c r="I968" s="29" t="e">
        <f>IF($A968=$C$2,runs!BH963/runs!V963,1/0)</f>
        <v>#DIV/0!</v>
      </c>
      <c r="J968" s="29" t="e">
        <f>IF($A968=$C$2,runs!BI963/runs!V963,1/0)</f>
        <v>#DIV/0!</v>
      </c>
      <c r="K968" s="29" t="e">
        <f>IF($A968=$C$2,runs!BP963,1/0)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IF($A969=$C$2,runs!BH964,1/0)</f>
        <v>#DIV/0!</v>
      </c>
      <c r="E969" s="29" t="e">
        <f>IF($A969=$C$2,runs!BI964,1/0)</f>
        <v>#DIV/0!</v>
      </c>
      <c r="F969" s="29" t="e">
        <f>IF($A969=$C$2,runs!BL964,1/0)</f>
        <v>#DIV/0!</v>
      </c>
      <c r="G969" s="29" t="e">
        <f>IF($A969=$C$2,runs!BM964,1/0)</f>
        <v>#DIV/0!</v>
      </c>
      <c r="H969" s="29" t="e">
        <f>IF($A969=$C$2,runs!BG964/runs!BF964,1/0)</f>
        <v>#DIV/0!</v>
      </c>
      <c r="I969" s="29" t="e">
        <f>IF($A969=$C$2,runs!BH964/runs!V964,1/0)</f>
        <v>#DIV/0!</v>
      </c>
      <c r="J969" s="29" t="e">
        <f>IF($A969=$C$2,runs!BI964/runs!V964,1/0)</f>
        <v>#DIV/0!</v>
      </c>
      <c r="K969" s="29" t="e">
        <f>IF($A969=$C$2,runs!BP964,1/0)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IF($A970=$C$2,runs!BH965,1/0)</f>
        <v>#DIV/0!</v>
      </c>
      <c r="E970" s="29" t="e">
        <f>IF($A970=$C$2,runs!BI965,1/0)</f>
        <v>#DIV/0!</v>
      </c>
      <c r="F970" s="29" t="e">
        <f>IF($A970=$C$2,runs!BL965,1/0)</f>
        <v>#DIV/0!</v>
      </c>
      <c r="G970" s="29" t="e">
        <f>IF($A970=$C$2,runs!BM965,1/0)</f>
        <v>#DIV/0!</v>
      </c>
      <c r="H970" s="29" t="e">
        <f>IF($A970=$C$2,runs!BG965/runs!BF965,1/0)</f>
        <v>#DIV/0!</v>
      </c>
      <c r="I970" s="29" t="e">
        <f>IF($A970=$C$2,runs!BH965/runs!V965,1/0)</f>
        <v>#DIV/0!</v>
      </c>
      <c r="J970" s="29" t="e">
        <f>IF($A970=$C$2,runs!BI965/runs!V965,1/0)</f>
        <v>#DIV/0!</v>
      </c>
      <c r="K970" s="29" t="e">
        <f>IF($A970=$C$2,runs!BP965,1/0)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IF($A971=$C$2,runs!BH966,1/0)</f>
        <v>#DIV/0!</v>
      </c>
      <c r="E971" s="29" t="e">
        <f>IF($A971=$C$2,runs!BI966,1/0)</f>
        <v>#DIV/0!</v>
      </c>
      <c r="F971" s="29" t="e">
        <f>IF($A971=$C$2,runs!BL966,1/0)</f>
        <v>#DIV/0!</v>
      </c>
      <c r="G971" s="29" t="e">
        <f>IF($A971=$C$2,runs!BM966,1/0)</f>
        <v>#DIV/0!</v>
      </c>
      <c r="H971" s="29" t="e">
        <f>IF($A971=$C$2,runs!BG966/runs!BF966,1/0)</f>
        <v>#DIV/0!</v>
      </c>
      <c r="I971" s="29" t="e">
        <f>IF($A971=$C$2,runs!BH966/runs!V966,1/0)</f>
        <v>#DIV/0!</v>
      </c>
      <c r="J971" s="29" t="e">
        <f>IF($A971=$C$2,runs!BI966/runs!V966,1/0)</f>
        <v>#DIV/0!</v>
      </c>
      <c r="K971" s="29" t="e">
        <f>IF($A971=$C$2,runs!BP966,1/0)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IF($A972=$C$2,runs!BH967,1/0)</f>
        <v>#DIV/0!</v>
      </c>
      <c r="E972" s="29" t="e">
        <f>IF($A972=$C$2,runs!BI967,1/0)</f>
        <v>#DIV/0!</v>
      </c>
      <c r="F972" s="29" t="e">
        <f>IF($A972=$C$2,runs!BL967,1/0)</f>
        <v>#DIV/0!</v>
      </c>
      <c r="G972" s="29" t="e">
        <f>IF($A972=$C$2,runs!BM967,1/0)</f>
        <v>#DIV/0!</v>
      </c>
      <c r="H972" s="29" t="e">
        <f>IF($A972=$C$2,runs!BG967/runs!BF967,1/0)</f>
        <v>#DIV/0!</v>
      </c>
      <c r="I972" s="29" t="e">
        <f>IF($A972=$C$2,runs!BH967/runs!V967,1/0)</f>
        <v>#DIV/0!</v>
      </c>
      <c r="J972" s="29" t="e">
        <f>IF($A972=$C$2,runs!BI967/runs!V967,1/0)</f>
        <v>#DIV/0!</v>
      </c>
      <c r="K972" s="29" t="e">
        <f>IF($A972=$C$2,runs!BP967,1/0)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IF($A973=$C$2,runs!BH968,1/0)</f>
        <v>#DIV/0!</v>
      </c>
      <c r="E973" s="29" t="e">
        <f>IF($A973=$C$2,runs!BI968,1/0)</f>
        <v>#DIV/0!</v>
      </c>
      <c r="F973" s="29" t="e">
        <f>IF($A973=$C$2,runs!BL968,1/0)</f>
        <v>#DIV/0!</v>
      </c>
      <c r="G973" s="29" t="e">
        <f>IF($A973=$C$2,runs!BM968,1/0)</f>
        <v>#DIV/0!</v>
      </c>
      <c r="H973" s="29" t="e">
        <f>IF($A973=$C$2,runs!BG968/runs!BF968,1/0)</f>
        <v>#DIV/0!</v>
      </c>
      <c r="I973" s="29" t="e">
        <f>IF($A973=$C$2,runs!BH968/runs!V968,1/0)</f>
        <v>#DIV/0!</v>
      </c>
      <c r="J973" s="29" t="e">
        <f>IF($A973=$C$2,runs!BI968/runs!V968,1/0)</f>
        <v>#DIV/0!</v>
      </c>
      <c r="K973" s="29" t="e">
        <f>IF($A973=$C$2,runs!BP968,1/0)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IF($A974=$C$2,runs!BH969,1/0)</f>
        <v>#DIV/0!</v>
      </c>
      <c r="E974" s="29" t="e">
        <f>IF($A974=$C$2,runs!BI969,1/0)</f>
        <v>#DIV/0!</v>
      </c>
      <c r="F974" s="29" t="e">
        <f>IF($A974=$C$2,runs!BL969,1/0)</f>
        <v>#DIV/0!</v>
      </c>
      <c r="G974" s="29" t="e">
        <f>IF($A974=$C$2,runs!BM969,1/0)</f>
        <v>#DIV/0!</v>
      </c>
      <c r="H974" s="29" t="e">
        <f>IF($A974=$C$2,runs!BG969/runs!BF969,1/0)</f>
        <v>#DIV/0!</v>
      </c>
      <c r="I974" s="29" t="e">
        <f>IF($A974=$C$2,runs!BH969/runs!V969,1/0)</f>
        <v>#DIV/0!</v>
      </c>
      <c r="J974" s="29" t="e">
        <f>IF($A974=$C$2,runs!BI969/runs!V969,1/0)</f>
        <v>#DIV/0!</v>
      </c>
      <c r="K974" s="29" t="e">
        <f>IF($A974=$C$2,runs!BP969,1/0)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IF($A975=$C$2,runs!BH970,1/0)</f>
        <v>#DIV/0!</v>
      </c>
      <c r="E975" s="29" t="e">
        <f>IF($A975=$C$2,runs!BI970,1/0)</f>
        <v>#DIV/0!</v>
      </c>
      <c r="F975" s="29" t="e">
        <f>IF($A975=$C$2,runs!BL970,1/0)</f>
        <v>#DIV/0!</v>
      </c>
      <c r="G975" s="29" t="e">
        <f>IF($A975=$C$2,runs!BM970,1/0)</f>
        <v>#DIV/0!</v>
      </c>
      <c r="H975" s="29" t="e">
        <f>IF($A975=$C$2,runs!BG970/runs!BF970,1/0)</f>
        <v>#DIV/0!</v>
      </c>
      <c r="I975" s="29" t="e">
        <f>IF($A975=$C$2,runs!BH970/runs!V970,1/0)</f>
        <v>#DIV/0!</v>
      </c>
      <c r="J975" s="29" t="e">
        <f>IF($A975=$C$2,runs!BI970/runs!V970,1/0)</f>
        <v>#DIV/0!</v>
      </c>
      <c r="K975" s="29" t="e">
        <f>IF($A975=$C$2,runs!BP970,1/0)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IF($A976=$C$2,runs!BH971,1/0)</f>
        <v>#DIV/0!</v>
      </c>
      <c r="E976" s="29" t="e">
        <f>IF($A976=$C$2,runs!BI971,1/0)</f>
        <v>#DIV/0!</v>
      </c>
      <c r="F976" s="29" t="e">
        <f>IF($A976=$C$2,runs!BL971,1/0)</f>
        <v>#DIV/0!</v>
      </c>
      <c r="G976" s="29" t="e">
        <f>IF($A976=$C$2,runs!BM971,1/0)</f>
        <v>#DIV/0!</v>
      </c>
      <c r="H976" s="29" t="e">
        <f>IF($A976=$C$2,runs!BG971/runs!BF971,1/0)</f>
        <v>#DIV/0!</v>
      </c>
      <c r="I976" s="29" t="e">
        <f>IF($A976=$C$2,runs!BH971/runs!V971,1/0)</f>
        <v>#DIV/0!</v>
      </c>
      <c r="J976" s="29" t="e">
        <f>IF($A976=$C$2,runs!BI971/runs!V971,1/0)</f>
        <v>#DIV/0!</v>
      </c>
      <c r="K976" s="29" t="e">
        <f>IF($A976=$C$2,runs!BP971,1/0)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IF($A977=$C$2,runs!BH972,1/0)</f>
        <v>#DIV/0!</v>
      </c>
      <c r="E977" s="29" t="e">
        <f>IF($A977=$C$2,runs!BI972,1/0)</f>
        <v>#DIV/0!</v>
      </c>
      <c r="F977" s="29" t="e">
        <f>IF($A977=$C$2,runs!BL972,1/0)</f>
        <v>#DIV/0!</v>
      </c>
      <c r="G977" s="29" t="e">
        <f>IF($A977=$C$2,runs!BM972,1/0)</f>
        <v>#DIV/0!</v>
      </c>
      <c r="H977" s="29" t="e">
        <f>IF($A977=$C$2,runs!BG972/runs!BF972,1/0)</f>
        <v>#DIV/0!</v>
      </c>
      <c r="I977" s="29" t="e">
        <f>IF($A977=$C$2,runs!BH972/runs!V972,1/0)</f>
        <v>#DIV/0!</v>
      </c>
      <c r="J977" s="29" t="e">
        <f>IF($A977=$C$2,runs!BI972/runs!V972,1/0)</f>
        <v>#DIV/0!</v>
      </c>
      <c r="K977" s="29" t="e">
        <f>IF($A977=$C$2,runs!BP972,1/0)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IF($A978=$C$2,runs!BH973,1/0)</f>
        <v>#DIV/0!</v>
      </c>
      <c r="E978" s="29" t="e">
        <f>IF($A978=$C$2,runs!BI973,1/0)</f>
        <v>#DIV/0!</v>
      </c>
      <c r="F978" s="29" t="e">
        <f>IF($A978=$C$2,runs!BL973,1/0)</f>
        <v>#DIV/0!</v>
      </c>
      <c r="G978" s="29" t="e">
        <f>IF($A978=$C$2,runs!BM973,1/0)</f>
        <v>#DIV/0!</v>
      </c>
      <c r="H978" s="29" t="e">
        <f>IF($A978=$C$2,runs!BG973/runs!BF973,1/0)</f>
        <v>#DIV/0!</v>
      </c>
      <c r="I978" s="29" t="e">
        <f>IF($A978=$C$2,runs!BH973/runs!V973,1/0)</f>
        <v>#DIV/0!</v>
      </c>
      <c r="J978" s="29" t="e">
        <f>IF($A978=$C$2,runs!BI973/runs!V973,1/0)</f>
        <v>#DIV/0!</v>
      </c>
      <c r="K978" s="29" t="e">
        <f>IF($A978=$C$2,runs!BP973,1/0)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IF($A979=$C$2,runs!BH974,1/0)</f>
        <v>#DIV/0!</v>
      </c>
      <c r="E979" s="29" t="e">
        <f>IF($A979=$C$2,runs!BI974,1/0)</f>
        <v>#DIV/0!</v>
      </c>
      <c r="F979" s="29" t="e">
        <f>IF($A979=$C$2,runs!BL974,1/0)</f>
        <v>#DIV/0!</v>
      </c>
      <c r="G979" s="29" t="e">
        <f>IF($A979=$C$2,runs!BM974,1/0)</f>
        <v>#DIV/0!</v>
      </c>
      <c r="H979" s="29" t="e">
        <f>IF($A979=$C$2,runs!BG974/runs!BF974,1/0)</f>
        <v>#DIV/0!</v>
      </c>
      <c r="I979" s="29" t="e">
        <f>IF($A979=$C$2,runs!BH974/runs!V974,1/0)</f>
        <v>#DIV/0!</v>
      </c>
      <c r="J979" s="29" t="e">
        <f>IF($A979=$C$2,runs!BI974/runs!V974,1/0)</f>
        <v>#DIV/0!</v>
      </c>
      <c r="K979" s="29" t="e">
        <f>IF($A979=$C$2,runs!BP974,1/0)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IF($A980=$C$2,runs!BH975,1/0)</f>
        <v>#DIV/0!</v>
      </c>
      <c r="E980" s="29" t="e">
        <f>IF($A980=$C$2,runs!BI975,1/0)</f>
        <v>#DIV/0!</v>
      </c>
      <c r="F980" s="29" t="e">
        <f>IF($A980=$C$2,runs!BL975,1/0)</f>
        <v>#DIV/0!</v>
      </c>
      <c r="G980" s="29" t="e">
        <f>IF($A980=$C$2,runs!BM975,1/0)</f>
        <v>#DIV/0!</v>
      </c>
      <c r="H980" s="29" t="e">
        <f>IF($A980=$C$2,runs!BG975/runs!BF975,1/0)</f>
        <v>#DIV/0!</v>
      </c>
      <c r="I980" s="29" t="e">
        <f>IF($A980=$C$2,runs!BH975/runs!V975,1/0)</f>
        <v>#DIV/0!</v>
      </c>
      <c r="J980" s="29" t="e">
        <f>IF($A980=$C$2,runs!BI975/runs!V975,1/0)</f>
        <v>#DIV/0!</v>
      </c>
      <c r="K980" s="29" t="e">
        <f>IF($A980=$C$2,runs!BP975,1/0)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IF($A981=$C$2,runs!BH976,1/0)</f>
        <v>#DIV/0!</v>
      </c>
      <c r="E981" s="29" t="e">
        <f>IF($A981=$C$2,runs!BI976,1/0)</f>
        <v>#DIV/0!</v>
      </c>
      <c r="F981" s="29" t="e">
        <f>IF($A981=$C$2,runs!BL976,1/0)</f>
        <v>#DIV/0!</v>
      </c>
      <c r="G981" s="29" t="e">
        <f>IF($A981=$C$2,runs!BM976,1/0)</f>
        <v>#DIV/0!</v>
      </c>
      <c r="H981" s="29" t="e">
        <f>IF($A981=$C$2,runs!BG976/runs!BF976,1/0)</f>
        <v>#DIV/0!</v>
      </c>
      <c r="I981" s="29" t="e">
        <f>IF($A981=$C$2,runs!BH976/runs!V976,1/0)</f>
        <v>#DIV/0!</v>
      </c>
      <c r="J981" s="29" t="e">
        <f>IF($A981=$C$2,runs!BI976/runs!V976,1/0)</f>
        <v>#DIV/0!</v>
      </c>
      <c r="K981" s="29" t="e">
        <f>IF($A981=$C$2,runs!BP976,1/0)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IF($A982=$C$2,runs!BH977,1/0)</f>
        <v>#DIV/0!</v>
      </c>
      <c r="E982" s="29" t="e">
        <f>IF($A982=$C$2,runs!BI977,1/0)</f>
        <v>#DIV/0!</v>
      </c>
      <c r="F982" s="29" t="e">
        <f>IF($A982=$C$2,runs!BL977,1/0)</f>
        <v>#DIV/0!</v>
      </c>
      <c r="G982" s="29" t="e">
        <f>IF($A982=$C$2,runs!BM977,1/0)</f>
        <v>#DIV/0!</v>
      </c>
      <c r="H982" s="29" t="e">
        <f>IF($A982=$C$2,runs!BG977/runs!BF977,1/0)</f>
        <v>#DIV/0!</v>
      </c>
      <c r="I982" s="29" t="e">
        <f>IF($A982=$C$2,runs!BH977/runs!V977,1/0)</f>
        <v>#DIV/0!</v>
      </c>
      <c r="J982" s="29" t="e">
        <f>IF($A982=$C$2,runs!BI977/runs!V977,1/0)</f>
        <v>#DIV/0!</v>
      </c>
      <c r="K982" s="29" t="e">
        <f>IF($A982=$C$2,runs!BP977,1/0)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IF($A983=$C$2,runs!BH978,1/0)</f>
        <v>#DIV/0!</v>
      </c>
      <c r="E983" s="29" t="e">
        <f>IF($A983=$C$2,runs!BI978,1/0)</f>
        <v>#DIV/0!</v>
      </c>
      <c r="F983" s="29" t="e">
        <f>IF($A983=$C$2,runs!BL978,1/0)</f>
        <v>#DIV/0!</v>
      </c>
      <c r="G983" s="29" t="e">
        <f>IF($A983=$C$2,runs!BM978,1/0)</f>
        <v>#DIV/0!</v>
      </c>
      <c r="H983" s="29" t="e">
        <f>IF($A983=$C$2,runs!BG978/runs!BF978,1/0)</f>
        <v>#DIV/0!</v>
      </c>
      <c r="I983" s="29" t="e">
        <f>IF($A983=$C$2,runs!BH978/runs!V978,1/0)</f>
        <v>#DIV/0!</v>
      </c>
      <c r="J983" s="29" t="e">
        <f>IF($A983=$C$2,runs!BI978/runs!V978,1/0)</f>
        <v>#DIV/0!</v>
      </c>
      <c r="K983" s="29" t="e">
        <f>IF($A983=$C$2,runs!BP978,1/0)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IF($A984=$C$2,runs!BH979,1/0)</f>
        <v>#DIV/0!</v>
      </c>
      <c r="E984" s="29" t="e">
        <f>IF($A984=$C$2,runs!BI979,1/0)</f>
        <v>#DIV/0!</v>
      </c>
      <c r="F984" s="29" t="e">
        <f>IF($A984=$C$2,runs!BL979,1/0)</f>
        <v>#DIV/0!</v>
      </c>
      <c r="G984" s="29" t="e">
        <f>IF($A984=$C$2,runs!BM979,1/0)</f>
        <v>#DIV/0!</v>
      </c>
      <c r="H984" s="29" t="e">
        <f>IF($A984=$C$2,runs!BG979/runs!BF979,1/0)</f>
        <v>#DIV/0!</v>
      </c>
      <c r="I984" s="29" t="e">
        <f>IF($A984=$C$2,runs!BH979/runs!V979,1/0)</f>
        <v>#DIV/0!</v>
      </c>
      <c r="J984" s="29" t="e">
        <f>IF($A984=$C$2,runs!BI979/runs!V979,1/0)</f>
        <v>#DIV/0!</v>
      </c>
      <c r="K984" s="29" t="e">
        <f>IF($A984=$C$2,runs!BP979,1/0)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IF($A985=$C$2,runs!BH980,1/0)</f>
        <v>#DIV/0!</v>
      </c>
      <c r="E985" s="29" t="e">
        <f>IF($A985=$C$2,runs!BI980,1/0)</f>
        <v>#DIV/0!</v>
      </c>
      <c r="F985" s="29" t="e">
        <f>IF($A985=$C$2,runs!BL980,1/0)</f>
        <v>#DIV/0!</v>
      </c>
      <c r="G985" s="29" t="e">
        <f>IF($A985=$C$2,runs!BM980,1/0)</f>
        <v>#DIV/0!</v>
      </c>
      <c r="H985" s="29" t="e">
        <f>IF($A985=$C$2,runs!BG980/runs!BF980,1/0)</f>
        <v>#DIV/0!</v>
      </c>
      <c r="I985" s="29" t="e">
        <f>IF($A985=$C$2,runs!BH980/runs!V980,1/0)</f>
        <v>#DIV/0!</v>
      </c>
      <c r="J985" s="29" t="e">
        <f>IF($A985=$C$2,runs!BI980/runs!V980,1/0)</f>
        <v>#DIV/0!</v>
      </c>
      <c r="K985" s="29" t="e">
        <f>IF($A985=$C$2,runs!BP980,1/0)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IF($A986=$C$2,runs!BH981,1/0)</f>
        <v>#DIV/0!</v>
      </c>
      <c r="E986" s="29" t="e">
        <f>IF($A986=$C$2,runs!BI981,1/0)</f>
        <v>#DIV/0!</v>
      </c>
      <c r="F986" s="29" t="e">
        <f>IF($A986=$C$2,runs!BL981,1/0)</f>
        <v>#DIV/0!</v>
      </c>
      <c r="G986" s="29" t="e">
        <f>IF($A986=$C$2,runs!BM981,1/0)</f>
        <v>#DIV/0!</v>
      </c>
      <c r="H986" s="29" t="e">
        <f>IF($A986=$C$2,runs!BG981/runs!BF981,1/0)</f>
        <v>#DIV/0!</v>
      </c>
      <c r="I986" s="29" t="e">
        <f>IF($A986=$C$2,runs!BH981/runs!V981,1/0)</f>
        <v>#DIV/0!</v>
      </c>
      <c r="J986" s="29" t="e">
        <f>IF($A986=$C$2,runs!BI981/runs!V981,1/0)</f>
        <v>#DIV/0!</v>
      </c>
      <c r="K986" s="29" t="e">
        <f>IF($A986=$C$2,runs!BP981,1/0)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IF($A987=$C$2,runs!BH982,1/0)</f>
        <v>#DIV/0!</v>
      </c>
      <c r="E987" s="29" t="e">
        <f>IF($A987=$C$2,runs!BI982,1/0)</f>
        <v>#DIV/0!</v>
      </c>
      <c r="F987" s="29" t="e">
        <f>IF($A987=$C$2,runs!BL982,1/0)</f>
        <v>#DIV/0!</v>
      </c>
      <c r="G987" s="29" t="e">
        <f>IF($A987=$C$2,runs!BM982,1/0)</f>
        <v>#DIV/0!</v>
      </c>
      <c r="H987" s="29" t="e">
        <f>IF($A987=$C$2,runs!BG982/runs!BF982,1/0)</f>
        <v>#DIV/0!</v>
      </c>
      <c r="I987" s="29" t="e">
        <f>IF($A987=$C$2,runs!BH982/runs!V982,1/0)</f>
        <v>#DIV/0!</v>
      </c>
      <c r="J987" s="29" t="e">
        <f>IF($A987=$C$2,runs!BI982/runs!V982,1/0)</f>
        <v>#DIV/0!</v>
      </c>
      <c r="K987" s="29" t="e">
        <f>IF($A987=$C$2,runs!BP982,1/0)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IF($A988=$C$2,runs!BH983,1/0)</f>
        <v>#DIV/0!</v>
      </c>
      <c r="E988" s="29" t="e">
        <f>IF($A988=$C$2,runs!BI983,1/0)</f>
        <v>#DIV/0!</v>
      </c>
      <c r="F988" s="29" t="e">
        <f>IF($A988=$C$2,runs!BL983,1/0)</f>
        <v>#DIV/0!</v>
      </c>
      <c r="G988" s="29" t="e">
        <f>IF($A988=$C$2,runs!BM983,1/0)</f>
        <v>#DIV/0!</v>
      </c>
      <c r="H988" s="29" t="e">
        <f>IF($A988=$C$2,runs!BG983/runs!BF983,1/0)</f>
        <v>#DIV/0!</v>
      </c>
      <c r="I988" s="29" t="e">
        <f>IF($A988=$C$2,runs!BH983/runs!V983,1/0)</f>
        <v>#DIV/0!</v>
      </c>
      <c r="J988" s="29" t="e">
        <f>IF($A988=$C$2,runs!BI983/runs!V983,1/0)</f>
        <v>#DIV/0!</v>
      </c>
      <c r="K988" s="29" t="e">
        <f>IF($A988=$C$2,runs!BP983,1/0)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IF($A989=$C$2,runs!BH984,1/0)</f>
        <v>#DIV/0!</v>
      </c>
      <c r="E989" s="29" t="e">
        <f>IF($A989=$C$2,runs!BI984,1/0)</f>
        <v>#DIV/0!</v>
      </c>
      <c r="F989" s="29" t="e">
        <f>IF($A989=$C$2,runs!BL984,1/0)</f>
        <v>#DIV/0!</v>
      </c>
      <c r="G989" s="29" t="e">
        <f>IF($A989=$C$2,runs!BM984,1/0)</f>
        <v>#DIV/0!</v>
      </c>
      <c r="H989" s="29" t="e">
        <f>IF($A989=$C$2,runs!BG984/runs!BF984,1/0)</f>
        <v>#DIV/0!</v>
      </c>
      <c r="I989" s="29" t="e">
        <f>IF($A989=$C$2,runs!BH984/runs!V984,1/0)</f>
        <v>#DIV/0!</v>
      </c>
      <c r="J989" s="29" t="e">
        <f>IF($A989=$C$2,runs!BI984/runs!V984,1/0)</f>
        <v>#DIV/0!</v>
      </c>
      <c r="K989" s="29" t="e">
        <f>IF($A989=$C$2,runs!BP984,1/0)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IF($A990=$C$2,runs!BH985,1/0)</f>
        <v>#DIV/0!</v>
      </c>
      <c r="E990" s="29" t="e">
        <f>IF($A990=$C$2,runs!BI985,1/0)</f>
        <v>#DIV/0!</v>
      </c>
      <c r="F990" s="29" t="e">
        <f>IF($A990=$C$2,runs!BL985,1/0)</f>
        <v>#DIV/0!</v>
      </c>
      <c r="G990" s="29" t="e">
        <f>IF($A990=$C$2,runs!BM985,1/0)</f>
        <v>#DIV/0!</v>
      </c>
      <c r="H990" s="29" t="e">
        <f>IF($A990=$C$2,runs!BG985/runs!BF985,1/0)</f>
        <v>#DIV/0!</v>
      </c>
      <c r="I990" s="29" t="e">
        <f>IF($A990=$C$2,runs!BH985/runs!V985,1/0)</f>
        <v>#DIV/0!</v>
      </c>
      <c r="J990" s="29" t="e">
        <f>IF($A990=$C$2,runs!BI985/runs!V985,1/0)</f>
        <v>#DIV/0!</v>
      </c>
      <c r="K990" s="29" t="e">
        <f>IF($A990=$C$2,runs!BP985,1/0)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IF($A991=$C$2,runs!BH986,1/0)</f>
        <v>#DIV/0!</v>
      </c>
      <c r="E991" s="29" t="e">
        <f>IF($A991=$C$2,runs!BI986,1/0)</f>
        <v>#DIV/0!</v>
      </c>
      <c r="F991" s="29" t="e">
        <f>IF($A991=$C$2,runs!BL986,1/0)</f>
        <v>#DIV/0!</v>
      </c>
      <c r="G991" s="29" t="e">
        <f>IF($A991=$C$2,runs!BM986,1/0)</f>
        <v>#DIV/0!</v>
      </c>
      <c r="H991" s="29" t="e">
        <f>IF($A991=$C$2,runs!BG986/runs!BF986,1/0)</f>
        <v>#DIV/0!</v>
      </c>
      <c r="I991" s="29" t="e">
        <f>IF($A991=$C$2,runs!BH986/runs!V986,1/0)</f>
        <v>#DIV/0!</v>
      </c>
      <c r="J991" s="29" t="e">
        <f>IF($A991=$C$2,runs!BI986/runs!V986,1/0)</f>
        <v>#DIV/0!</v>
      </c>
      <c r="K991" s="29" t="e">
        <f>IF($A991=$C$2,runs!BP986,1/0)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IF($A992=$C$2,runs!BH987,1/0)</f>
        <v>#DIV/0!</v>
      </c>
      <c r="E992" s="29" t="e">
        <f>IF($A992=$C$2,runs!BI987,1/0)</f>
        <v>#DIV/0!</v>
      </c>
      <c r="F992" s="29" t="e">
        <f>IF($A992=$C$2,runs!BL987,1/0)</f>
        <v>#DIV/0!</v>
      </c>
      <c r="G992" s="29" t="e">
        <f>IF($A992=$C$2,runs!BM987,1/0)</f>
        <v>#DIV/0!</v>
      </c>
      <c r="H992" s="29" t="e">
        <f>IF($A992=$C$2,runs!BG987/runs!BF987,1/0)</f>
        <v>#DIV/0!</v>
      </c>
      <c r="I992" s="29" t="e">
        <f>IF($A992=$C$2,runs!BH987/runs!V987,1/0)</f>
        <v>#DIV/0!</v>
      </c>
      <c r="J992" s="29" t="e">
        <f>IF($A992=$C$2,runs!BI987/runs!V987,1/0)</f>
        <v>#DIV/0!</v>
      </c>
      <c r="K992" s="29" t="e">
        <f>IF($A992=$C$2,runs!BP987,1/0)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IF($A993=$C$2,runs!BH988,1/0)</f>
        <v>#DIV/0!</v>
      </c>
      <c r="E993" s="29" t="e">
        <f>IF($A993=$C$2,runs!BI988,1/0)</f>
        <v>#DIV/0!</v>
      </c>
      <c r="F993" s="29" t="e">
        <f>IF($A993=$C$2,runs!BL988,1/0)</f>
        <v>#DIV/0!</v>
      </c>
      <c r="G993" s="29" t="e">
        <f>IF($A993=$C$2,runs!BM988,1/0)</f>
        <v>#DIV/0!</v>
      </c>
      <c r="H993" s="29" t="e">
        <f>IF($A993=$C$2,runs!BG988/runs!BF988,1/0)</f>
        <v>#DIV/0!</v>
      </c>
      <c r="I993" s="29" t="e">
        <f>IF($A993=$C$2,runs!BH988/runs!V988,1/0)</f>
        <v>#DIV/0!</v>
      </c>
      <c r="J993" s="29" t="e">
        <f>IF($A993=$C$2,runs!BI988/runs!V988,1/0)</f>
        <v>#DIV/0!</v>
      </c>
      <c r="K993" s="29" t="e">
        <f>IF($A993=$C$2,runs!BP988,1/0)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IF($A994=$C$2,runs!BH989,1/0)</f>
        <v>#DIV/0!</v>
      </c>
      <c r="E994" s="29" t="e">
        <f>IF($A994=$C$2,runs!BI989,1/0)</f>
        <v>#DIV/0!</v>
      </c>
      <c r="F994" s="29" t="e">
        <f>IF($A994=$C$2,runs!BL989,1/0)</f>
        <v>#DIV/0!</v>
      </c>
      <c r="G994" s="29" t="e">
        <f>IF($A994=$C$2,runs!BM989,1/0)</f>
        <v>#DIV/0!</v>
      </c>
      <c r="H994" s="29" t="e">
        <f>IF($A994=$C$2,runs!BG989/runs!BF989,1/0)</f>
        <v>#DIV/0!</v>
      </c>
      <c r="I994" s="29" t="e">
        <f>IF($A994=$C$2,runs!BH989/runs!V989,1/0)</f>
        <v>#DIV/0!</v>
      </c>
      <c r="J994" s="29" t="e">
        <f>IF($A994=$C$2,runs!BI989/runs!V989,1/0)</f>
        <v>#DIV/0!</v>
      </c>
      <c r="K994" s="29" t="e">
        <f>IF($A994=$C$2,runs!BP989,1/0)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IF($A995=$C$2,runs!BH990,1/0)</f>
        <v>#DIV/0!</v>
      </c>
      <c r="E995" s="29" t="e">
        <f>IF($A995=$C$2,runs!BI990,1/0)</f>
        <v>#DIV/0!</v>
      </c>
      <c r="F995" s="29" t="e">
        <f>IF($A995=$C$2,runs!BL990,1/0)</f>
        <v>#DIV/0!</v>
      </c>
      <c r="G995" s="29" t="e">
        <f>IF($A995=$C$2,runs!BM990,1/0)</f>
        <v>#DIV/0!</v>
      </c>
      <c r="H995" s="29" t="e">
        <f>IF($A995=$C$2,runs!BG990/runs!BF990,1/0)</f>
        <v>#DIV/0!</v>
      </c>
      <c r="I995" s="29" t="e">
        <f>IF($A995=$C$2,runs!BH990/runs!V990,1/0)</f>
        <v>#DIV/0!</v>
      </c>
      <c r="J995" s="29" t="e">
        <f>IF($A995=$C$2,runs!BI990/runs!V990,1/0)</f>
        <v>#DIV/0!</v>
      </c>
      <c r="K995" s="29" t="e">
        <f>IF($A995=$C$2,runs!BP990,1/0)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IF($A996=$C$2,runs!BH991,1/0)</f>
        <v>#DIV/0!</v>
      </c>
      <c r="E996" s="29" t="e">
        <f>IF($A996=$C$2,runs!BI991,1/0)</f>
        <v>#DIV/0!</v>
      </c>
      <c r="F996" s="29" t="e">
        <f>IF($A996=$C$2,runs!BL991,1/0)</f>
        <v>#DIV/0!</v>
      </c>
      <c r="G996" s="29" t="e">
        <f>IF($A996=$C$2,runs!BM991,1/0)</f>
        <v>#DIV/0!</v>
      </c>
      <c r="H996" s="29" t="e">
        <f>IF($A996=$C$2,runs!BG991/runs!BF991,1/0)</f>
        <v>#DIV/0!</v>
      </c>
      <c r="I996" s="29" t="e">
        <f>IF($A996=$C$2,runs!BH991/runs!V991,1/0)</f>
        <v>#DIV/0!</v>
      </c>
      <c r="J996" s="29" t="e">
        <f>IF($A996=$C$2,runs!BI991/runs!V991,1/0)</f>
        <v>#DIV/0!</v>
      </c>
      <c r="K996" s="29" t="e">
        <f>IF($A996=$C$2,runs!BP991,1/0)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IF($A997=$C$2,runs!BH992,1/0)</f>
        <v>#DIV/0!</v>
      </c>
      <c r="E997" s="29" t="e">
        <f>IF($A997=$C$2,runs!BI992,1/0)</f>
        <v>#DIV/0!</v>
      </c>
      <c r="F997" s="29" t="e">
        <f>IF($A997=$C$2,runs!BL992,1/0)</f>
        <v>#DIV/0!</v>
      </c>
      <c r="G997" s="29" t="e">
        <f>IF($A997=$C$2,runs!BM992,1/0)</f>
        <v>#DIV/0!</v>
      </c>
      <c r="H997" s="29" t="e">
        <f>IF($A997=$C$2,runs!BG992/runs!BF992,1/0)</f>
        <v>#DIV/0!</v>
      </c>
      <c r="I997" s="29" t="e">
        <f>IF($A997=$C$2,runs!BH992/runs!V992,1/0)</f>
        <v>#DIV/0!</v>
      </c>
      <c r="J997" s="29" t="e">
        <f>IF($A997=$C$2,runs!BI992/runs!V992,1/0)</f>
        <v>#DIV/0!</v>
      </c>
      <c r="K997" s="29" t="e">
        <f>IF($A997=$C$2,runs!BP992,1/0)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IF($A998=$C$2,runs!BH993,1/0)</f>
        <v>#DIV/0!</v>
      </c>
      <c r="E998" s="29" t="e">
        <f>IF($A998=$C$2,runs!BI993,1/0)</f>
        <v>#DIV/0!</v>
      </c>
      <c r="F998" s="29" t="e">
        <f>IF($A998=$C$2,runs!BL993,1/0)</f>
        <v>#DIV/0!</v>
      </c>
      <c r="G998" s="29" t="e">
        <f>IF($A998=$C$2,runs!BM993,1/0)</f>
        <v>#DIV/0!</v>
      </c>
      <c r="H998" s="29" t="e">
        <f>IF($A998=$C$2,runs!BG993/runs!BF993,1/0)</f>
        <v>#DIV/0!</v>
      </c>
      <c r="I998" s="29" t="e">
        <f>IF($A998=$C$2,runs!BH993/runs!V993,1/0)</f>
        <v>#DIV/0!</v>
      </c>
      <c r="J998" s="29" t="e">
        <f>IF($A998=$C$2,runs!BI993/runs!V993,1/0)</f>
        <v>#DIV/0!</v>
      </c>
      <c r="K998" s="29" t="e">
        <f>IF($A998=$C$2,runs!BP993,1/0)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IF($A999=$C$2,runs!BH994,1/0)</f>
        <v>#DIV/0!</v>
      </c>
      <c r="E999" s="29" t="e">
        <f>IF($A999=$C$2,runs!BI994,1/0)</f>
        <v>#DIV/0!</v>
      </c>
      <c r="F999" s="29" t="e">
        <f>IF($A999=$C$2,runs!BL994,1/0)</f>
        <v>#DIV/0!</v>
      </c>
      <c r="G999" s="29" t="e">
        <f>IF($A999=$C$2,runs!BM994,1/0)</f>
        <v>#DIV/0!</v>
      </c>
      <c r="H999" s="29" t="e">
        <f>IF($A999=$C$2,runs!BG994/runs!BF994,1/0)</f>
        <v>#DIV/0!</v>
      </c>
      <c r="I999" s="29" t="e">
        <f>IF($A999=$C$2,runs!BH994/runs!V994,1/0)</f>
        <v>#DIV/0!</v>
      </c>
      <c r="J999" s="29" t="e">
        <f>IF($A999=$C$2,runs!BI994/runs!V994,1/0)</f>
        <v>#DIV/0!</v>
      </c>
      <c r="K999" s="29" t="e">
        <f>IF($A999=$C$2,runs!BP994,1/0)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IF($A1000=$C$2,runs!BH995,1/0)</f>
        <v>#DIV/0!</v>
      </c>
      <c r="E1000" s="29" t="e">
        <f>IF($A1000=$C$2,runs!BI995,1/0)</f>
        <v>#DIV/0!</v>
      </c>
      <c r="F1000" s="29" t="e">
        <f>IF($A1000=$C$2,runs!BL995,1/0)</f>
        <v>#DIV/0!</v>
      </c>
      <c r="G1000" s="29" t="e">
        <f>IF($A1000=$C$2,runs!BM995,1/0)</f>
        <v>#DIV/0!</v>
      </c>
      <c r="H1000" s="29" t="e">
        <f>IF($A1000=$C$2,runs!BG995/runs!BF995,1/0)</f>
        <v>#DIV/0!</v>
      </c>
      <c r="I1000" s="29" t="e">
        <f>IF($A1000=$C$2,runs!BH995/runs!V995,1/0)</f>
        <v>#DIV/0!</v>
      </c>
      <c r="J1000" s="29" t="e">
        <f>IF($A1000=$C$2,runs!BI995/runs!V995,1/0)</f>
        <v>#DIV/0!</v>
      </c>
      <c r="K1000" s="29" t="e">
        <f>IF($A1000=$C$2,runs!BP995,1/0)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IF($A1001=$C$2,runs!BH996,1/0)</f>
        <v>#DIV/0!</v>
      </c>
      <c r="E1001" s="29" t="e">
        <f>IF($A1001=$C$2,runs!BI996,1/0)</f>
        <v>#DIV/0!</v>
      </c>
      <c r="F1001" s="29" t="e">
        <f>IF($A1001=$C$2,runs!BL996,1/0)</f>
        <v>#DIV/0!</v>
      </c>
      <c r="G1001" s="29" t="e">
        <f>IF($A1001=$C$2,runs!BM996,1/0)</f>
        <v>#DIV/0!</v>
      </c>
      <c r="H1001" s="29" t="e">
        <f>IF($A1001=$C$2,runs!BG996/runs!BF996,1/0)</f>
        <v>#DIV/0!</v>
      </c>
      <c r="I1001" s="29" t="e">
        <f>IF($A1001=$C$2,runs!BH996/runs!V996,1/0)</f>
        <v>#DIV/0!</v>
      </c>
      <c r="J1001" s="29" t="e">
        <f>IF($A1001=$C$2,runs!BI996/runs!V996,1/0)</f>
        <v>#DIV/0!</v>
      </c>
      <c r="K1001" s="29" t="e">
        <f>IF($A1001=$C$2,runs!BP996,1/0)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IF($A1002=$C$2,runs!BH997,1/0)</f>
        <v>#DIV/0!</v>
      </c>
      <c r="E1002" s="29" t="e">
        <f>IF($A1002=$C$2,runs!BI997,1/0)</f>
        <v>#DIV/0!</v>
      </c>
      <c r="F1002" s="29" t="e">
        <f>IF($A1002=$C$2,runs!BL997,1/0)</f>
        <v>#DIV/0!</v>
      </c>
      <c r="G1002" s="29" t="e">
        <f>IF($A1002=$C$2,runs!BM997,1/0)</f>
        <v>#DIV/0!</v>
      </c>
      <c r="H1002" s="29" t="e">
        <f>IF($A1002=$C$2,runs!BG997/runs!BF997,1/0)</f>
        <v>#DIV/0!</v>
      </c>
      <c r="I1002" s="29" t="e">
        <f>IF($A1002=$C$2,runs!BH997/runs!V997,1/0)</f>
        <v>#DIV/0!</v>
      </c>
      <c r="J1002" s="29" t="e">
        <f>IF($A1002=$C$2,runs!BI997/runs!V997,1/0)</f>
        <v>#DIV/0!</v>
      </c>
      <c r="K1002" s="29" t="e">
        <f>IF($A1002=$C$2,runs!BP997,1/0)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IF($A1003=$C$2,runs!BH998,1/0)</f>
        <v>#DIV/0!</v>
      </c>
      <c r="E1003" s="29" t="e">
        <f>IF($A1003=$C$2,runs!BI998,1/0)</f>
        <v>#DIV/0!</v>
      </c>
      <c r="F1003" s="29" t="e">
        <f>IF($A1003=$C$2,runs!BL998,1/0)</f>
        <v>#DIV/0!</v>
      </c>
      <c r="G1003" s="29" t="e">
        <f>IF($A1003=$C$2,runs!BM998,1/0)</f>
        <v>#DIV/0!</v>
      </c>
      <c r="H1003" s="29" t="e">
        <f>IF($A1003=$C$2,runs!BG998/runs!BF998,1/0)</f>
        <v>#DIV/0!</v>
      </c>
      <c r="I1003" s="29" t="e">
        <f>IF($A1003=$C$2,runs!BH998/runs!V998,1/0)</f>
        <v>#DIV/0!</v>
      </c>
      <c r="J1003" s="29" t="e">
        <f>IF($A1003=$C$2,runs!BI998/runs!V998,1/0)</f>
        <v>#DIV/0!</v>
      </c>
      <c r="K1003" s="29" t="e">
        <f>IF($A1003=$C$2,runs!BP998,1/0)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IF($A1004=$C$2,runs!BH999,1/0)</f>
        <v>#DIV/0!</v>
      </c>
      <c r="E1004" s="29" t="e">
        <f>IF($A1004=$C$2,runs!BI999,1/0)</f>
        <v>#DIV/0!</v>
      </c>
      <c r="F1004" s="29" t="e">
        <f>IF($A1004=$C$2,runs!BL999,1/0)</f>
        <v>#DIV/0!</v>
      </c>
      <c r="G1004" s="29" t="e">
        <f>IF($A1004=$C$2,runs!BM999,1/0)</f>
        <v>#DIV/0!</v>
      </c>
      <c r="H1004" s="29" t="e">
        <f>IF($A1004=$C$2,runs!BG999/runs!BF999,1/0)</f>
        <v>#DIV/0!</v>
      </c>
      <c r="I1004" s="29" t="e">
        <f>IF($A1004=$C$2,runs!BH999/runs!V999,1/0)</f>
        <v>#DIV/0!</v>
      </c>
      <c r="J1004" s="29" t="e">
        <f>IF($A1004=$C$2,runs!BI999/runs!V999,1/0)</f>
        <v>#DIV/0!</v>
      </c>
      <c r="K1004" s="29" t="e">
        <f>IF($A1004=$C$2,runs!BP999,1/0)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IF($A1005=$C$2,runs!BH1000,1/0)</f>
        <v>#DIV/0!</v>
      </c>
      <c r="E1005" s="29" t="e">
        <f>IF($A1005=$C$2,runs!BI1000,1/0)</f>
        <v>#DIV/0!</v>
      </c>
      <c r="F1005" s="29" t="e">
        <f>IF($A1005=$C$2,runs!BL1000,1/0)</f>
        <v>#DIV/0!</v>
      </c>
      <c r="G1005" s="29" t="e">
        <f>IF($A1005=$C$2,runs!BM1000,1/0)</f>
        <v>#DIV/0!</v>
      </c>
      <c r="H1005" s="29" t="e">
        <f>IF($A1005=$C$2,runs!BG1000/runs!BF1000,1/0)</f>
        <v>#DIV/0!</v>
      </c>
      <c r="I1005" s="29" t="e">
        <f>IF($A1005=$C$2,runs!BH1000/runs!V1000,1/0)</f>
        <v>#DIV/0!</v>
      </c>
      <c r="J1005" s="29" t="e">
        <f>IF($A1005=$C$2,runs!BI1000/runs!V1000,1/0)</f>
        <v>#DIV/0!</v>
      </c>
      <c r="K1005" s="29" t="e">
        <f>IF($A1005=$C$2,runs!BP1000,1/0)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IF($A1006=$C$2,runs!BH1001,1/0)</f>
        <v>#DIV/0!</v>
      </c>
      <c r="E1006" s="29" t="e">
        <f>IF($A1006=$C$2,runs!BI1001,1/0)</f>
        <v>#DIV/0!</v>
      </c>
      <c r="F1006" s="29" t="e">
        <f>IF($A1006=$C$2,runs!BL1001,1/0)</f>
        <v>#DIV/0!</v>
      </c>
      <c r="G1006" s="29" t="e">
        <f>IF($A1006=$C$2,runs!BM1001,1/0)</f>
        <v>#DIV/0!</v>
      </c>
      <c r="H1006" s="29" t="e">
        <f>IF($A1006=$C$2,runs!BG1001/runs!BF1001,1/0)</f>
        <v>#DIV/0!</v>
      </c>
      <c r="I1006" s="29" t="e">
        <f>IF($A1006=$C$2,runs!BH1001/runs!V1001,1/0)</f>
        <v>#DIV/0!</v>
      </c>
      <c r="J1006" s="29" t="e">
        <f>IF($A1006=$C$2,runs!BI1001/runs!V1001,1/0)</f>
        <v>#DIV/0!</v>
      </c>
      <c r="K1006" s="29" t="e">
        <f>IF($A1006=$C$2,runs!BP1001,1/0)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IF($A1007=$C$2,runs!BH1002,1/0)</f>
        <v>#DIV/0!</v>
      </c>
      <c r="E1007" s="29" t="e">
        <f>IF($A1007=$C$2,runs!BI1002,1/0)</f>
        <v>#DIV/0!</v>
      </c>
      <c r="F1007" s="29" t="e">
        <f>IF($A1007=$C$2,runs!BL1002,1/0)</f>
        <v>#DIV/0!</v>
      </c>
      <c r="G1007" s="29" t="e">
        <f>IF($A1007=$C$2,runs!BM1002,1/0)</f>
        <v>#DIV/0!</v>
      </c>
      <c r="H1007" s="29" t="e">
        <f>IF($A1007=$C$2,runs!BG1002/runs!BF1002,1/0)</f>
        <v>#DIV/0!</v>
      </c>
      <c r="I1007" s="29" t="e">
        <f>IF($A1007=$C$2,runs!BH1002/runs!V1002,1/0)</f>
        <v>#DIV/0!</v>
      </c>
      <c r="J1007" s="29" t="e">
        <f>IF($A1007=$C$2,runs!BI1002/runs!V1002,1/0)</f>
        <v>#DIV/0!</v>
      </c>
      <c r="K1007" s="29" t="e">
        <f>IF($A1007=$C$2,runs!BP1002,1/0)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IF($A1008=$C$2,runs!BH1003,1/0)</f>
        <v>#DIV/0!</v>
      </c>
      <c r="E1008" s="29" t="e">
        <f>IF($A1008=$C$2,runs!BI1003,1/0)</f>
        <v>#DIV/0!</v>
      </c>
      <c r="F1008" s="29" t="e">
        <f>IF($A1008=$C$2,runs!BL1003,1/0)</f>
        <v>#DIV/0!</v>
      </c>
      <c r="G1008" s="29" t="e">
        <f>IF($A1008=$C$2,runs!BM1003,1/0)</f>
        <v>#DIV/0!</v>
      </c>
      <c r="H1008" s="29" t="e">
        <f>IF($A1008=$C$2,runs!BG1003/runs!BF1003,1/0)</f>
        <v>#DIV/0!</v>
      </c>
      <c r="I1008" s="29" t="e">
        <f>IF($A1008=$C$2,runs!BH1003/runs!V1003,1/0)</f>
        <v>#DIV/0!</v>
      </c>
      <c r="J1008" s="29" t="e">
        <f>IF($A1008=$C$2,runs!BI1003/runs!V1003,1/0)</f>
        <v>#DIV/0!</v>
      </c>
      <c r="K1008" s="29" t="e">
        <f>IF($A1008=$C$2,runs!BP1003,1/0)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IF($A1009=$C$2,runs!BH1004,1/0)</f>
        <v>#DIV/0!</v>
      </c>
      <c r="E1009" s="29" t="e">
        <f>IF($A1009=$C$2,runs!BI1004,1/0)</f>
        <v>#DIV/0!</v>
      </c>
      <c r="F1009" s="29" t="e">
        <f>IF($A1009=$C$2,runs!BL1004,1/0)</f>
        <v>#DIV/0!</v>
      </c>
      <c r="G1009" s="29" t="e">
        <f>IF($A1009=$C$2,runs!BM1004,1/0)</f>
        <v>#DIV/0!</v>
      </c>
      <c r="H1009" s="29" t="e">
        <f>IF($A1009=$C$2,runs!BG1004/runs!BF1004,1/0)</f>
        <v>#DIV/0!</v>
      </c>
      <c r="I1009" s="29" t="e">
        <f>IF($A1009=$C$2,runs!BH1004/runs!V1004,1/0)</f>
        <v>#DIV/0!</v>
      </c>
      <c r="J1009" s="29" t="e">
        <f>IF($A1009=$C$2,runs!BI1004/runs!V1004,1/0)</f>
        <v>#DIV/0!</v>
      </c>
      <c r="K1009" s="29" t="e">
        <f>IF($A1009=$C$2,runs!BP1004,1/0)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IF($A1010=$C$2,runs!BH1005,1/0)</f>
        <v>#DIV/0!</v>
      </c>
      <c r="E1010" s="29" t="e">
        <f>IF($A1010=$C$2,runs!BI1005,1/0)</f>
        <v>#DIV/0!</v>
      </c>
      <c r="F1010" s="29" t="e">
        <f>IF($A1010=$C$2,runs!BL1005,1/0)</f>
        <v>#DIV/0!</v>
      </c>
      <c r="G1010" s="29" t="e">
        <f>IF($A1010=$C$2,runs!BM1005,1/0)</f>
        <v>#DIV/0!</v>
      </c>
      <c r="H1010" s="29" t="e">
        <f>IF($A1010=$C$2,runs!BG1005/runs!BF1005,1/0)</f>
        <v>#DIV/0!</v>
      </c>
      <c r="I1010" s="29" t="e">
        <f>IF($A1010=$C$2,runs!BH1005/runs!V1005,1/0)</f>
        <v>#DIV/0!</v>
      </c>
      <c r="J1010" s="29" t="e">
        <f>IF($A1010=$C$2,runs!BI1005/runs!V1005,1/0)</f>
        <v>#DIV/0!</v>
      </c>
      <c r="K1010" s="29" t="e">
        <f>IF($A1010=$C$2,runs!BP1005,1/0)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IF($A1011=$C$2,runs!BH1006,1/0)</f>
        <v>#DIV/0!</v>
      </c>
      <c r="E1011" s="29" t="e">
        <f>IF($A1011=$C$2,runs!BI1006,1/0)</f>
        <v>#DIV/0!</v>
      </c>
      <c r="F1011" s="29" t="e">
        <f>IF($A1011=$C$2,runs!BL1006,1/0)</f>
        <v>#DIV/0!</v>
      </c>
      <c r="G1011" s="29" t="e">
        <f>IF($A1011=$C$2,runs!BM1006,1/0)</f>
        <v>#DIV/0!</v>
      </c>
      <c r="H1011" s="29" t="e">
        <f>IF($A1011=$C$2,runs!BG1006/runs!BF1006,1/0)</f>
        <v>#DIV/0!</v>
      </c>
      <c r="I1011" s="29" t="e">
        <f>IF($A1011=$C$2,runs!BH1006/runs!V1006,1/0)</f>
        <v>#DIV/0!</v>
      </c>
      <c r="J1011" s="29" t="e">
        <f>IF($A1011=$C$2,runs!BI1006/runs!V1006,1/0)</f>
        <v>#DIV/0!</v>
      </c>
      <c r="K1011" s="29" t="e">
        <f>IF($A1011=$C$2,runs!BP1006,1/0)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IF($A1012=$C$2,runs!BH1007,1/0)</f>
        <v>#DIV/0!</v>
      </c>
      <c r="E1012" s="29" t="e">
        <f>IF($A1012=$C$2,runs!BI1007,1/0)</f>
        <v>#DIV/0!</v>
      </c>
      <c r="F1012" s="29" t="e">
        <f>IF($A1012=$C$2,runs!BL1007,1/0)</f>
        <v>#DIV/0!</v>
      </c>
      <c r="G1012" s="29" t="e">
        <f>IF($A1012=$C$2,runs!BM1007,1/0)</f>
        <v>#DIV/0!</v>
      </c>
      <c r="H1012" s="29" t="e">
        <f>IF($A1012=$C$2,runs!BG1007/runs!BF1007,1/0)</f>
        <v>#DIV/0!</v>
      </c>
      <c r="I1012" s="29" t="e">
        <f>IF($A1012=$C$2,runs!BH1007/runs!V1007,1/0)</f>
        <v>#DIV/0!</v>
      </c>
      <c r="J1012" s="29" t="e">
        <f>IF($A1012=$C$2,runs!BI1007/runs!V1007,1/0)</f>
        <v>#DIV/0!</v>
      </c>
      <c r="K1012" s="29" t="e">
        <f>IF($A1012=$C$2,runs!BP1007,1/0)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IF($A1013=$C$2,runs!BH1008,1/0)</f>
        <v>#DIV/0!</v>
      </c>
      <c r="E1013" s="29" t="e">
        <f>IF($A1013=$C$2,runs!BI1008,1/0)</f>
        <v>#DIV/0!</v>
      </c>
      <c r="F1013" s="29" t="e">
        <f>IF($A1013=$C$2,runs!BL1008,1/0)</f>
        <v>#DIV/0!</v>
      </c>
      <c r="G1013" s="29" t="e">
        <f>IF($A1013=$C$2,runs!BM1008,1/0)</f>
        <v>#DIV/0!</v>
      </c>
      <c r="H1013" s="29" t="e">
        <f>IF($A1013=$C$2,runs!BG1008/runs!BF1008,1/0)</f>
        <v>#DIV/0!</v>
      </c>
      <c r="I1013" s="29" t="e">
        <f>IF($A1013=$C$2,runs!BH1008/runs!V1008,1/0)</f>
        <v>#DIV/0!</v>
      </c>
      <c r="J1013" s="29" t="e">
        <f>IF($A1013=$C$2,runs!BI1008/runs!V1008,1/0)</f>
        <v>#DIV/0!</v>
      </c>
      <c r="K1013" s="29" t="e">
        <f>IF($A1013=$C$2,runs!BP1008,1/0)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IF($A1014=$C$2,runs!BH1009,1/0)</f>
        <v>#DIV/0!</v>
      </c>
      <c r="E1014" s="29" t="e">
        <f>IF($A1014=$C$2,runs!BI1009,1/0)</f>
        <v>#DIV/0!</v>
      </c>
      <c r="F1014" s="29" t="e">
        <f>IF($A1014=$C$2,runs!BL1009,1/0)</f>
        <v>#DIV/0!</v>
      </c>
      <c r="G1014" s="29" t="e">
        <f>IF($A1014=$C$2,runs!BM1009,1/0)</f>
        <v>#DIV/0!</v>
      </c>
      <c r="H1014" s="29" t="e">
        <f>IF($A1014=$C$2,runs!BG1009/runs!BF1009,1/0)</f>
        <v>#DIV/0!</v>
      </c>
      <c r="I1014" s="29" t="e">
        <f>IF($A1014=$C$2,runs!BH1009/runs!V1009,1/0)</f>
        <v>#DIV/0!</v>
      </c>
      <c r="J1014" s="29" t="e">
        <f>IF($A1014=$C$2,runs!BI1009/runs!V1009,1/0)</f>
        <v>#DIV/0!</v>
      </c>
      <c r="K1014" s="29" t="e">
        <f>IF($A1014=$C$2,runs!BP1009,1/0)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IF($A1015=$C$2,runs!BH1010,1/0)</f>
        <v>#DIV/0!</v>
      </c>
      <c r="E1015" s="29" t="e">
        <f>IF($A1015=$C$2,runs!BI1010,1/0)</f>
        <v>#DIV/0!</v>
      </c>
      <c r="F1015" s="29" t="e">
        <f>IF($A1015=$C$2,runs!BL1010,1/0)</f>
        <v>#DIV/0!</v>
      </c>
      <c r="G1015" s="29" t="e">
        <f>IF($A1015=$C$2,runs!BM1010,1/0)</f>
        <v>#DIV/0!</v>
      </c>
      <c r="H1015" s="29" t="e">
        <f>IF($A1015=$C$2,runs!BG1010/runs!BF1010,1/0)</f>
        <v>#DIV/0!</v>
      </c>
      <c r="I1015" s="29" t="e">
        <f>IF($A1015=$C$2,runs!BH1010/runs!V1010,1/0)</f>
        <v>#DIV/0!</v>
      </c>
      <c r="J1015" s="29" t="e">
        <f>IF($A1015=$C$2,runs!BI1010/runs!V1010,1/0)</f>
        <v>#DIV/0!</v>
      </c>
      <c r="K1015" s="29" t="e">
        <f>IF($A1015=$C$2,runs!BP1010,1/0)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IF($A1016=$C$2,runs!BH1011,1/0)</f>
        <v>#DIV/0!</v>
      </c>
      <c r="E1016" s="29" t="e">
        <f>IF($A1016=$C$2,runs!BI1011,1/0)</f>
        <v>#DIV/0!</v>
      </c>
      <c r="F1016" s="29" t="e">
        <f>IF($A1016=$C$2,runs!BL1011,1/0)</f>
        <v>#DIV/0!</v>
      </c>
      <c r="G1016" s="29" t="e">
        <f>IF($A1016=$C$2,runs!BM1011,1/0)</f>
        <v>#DIV/0!</v>
      </c>
      <c r="H1016" s="29" t="e">
        <f>IF($A1016=$C$2,runs!BG1011/runs!BF1011,1/0)</f>
        <v>#DIV/0!</v>
      </c>
      <c r="I1016" s="29" t="e">
        <f>IF($A1016=$C$2,runs!BH1011/runs!V1011,1/0)</f>
        <v>#DIV/0!</v>
      </c>
      <c r="J1016" s="29" t="e">
        <f>IF($A1016=$C$2,runs!BI1011/runs!V1011,1/0)</f>
        <v>#DIV/0!</v>
      </c>
      <c r="K1016" s="29" t="e">
        <f>IF($A1016=$C$2,runs!BP1011,1/0)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IF($A1017=$C$2,runs!BH1012,1/0)</f>
        <v>#DIV/0!</v>
      </c>
      <c r="E1017" s="29" t="e">
        <f>IF($A1017=$C$2,runs!BI1012,1/0)</f>
        <v>#DIV/0!</v>
      </c>
      <c r="F1017" s="29" t="e">
        <f>IF($A1017=$C$2,runs!BL1012,1/0)</f>
        <v>#DIV/0!</v>
      </c>
      <c r="G1017" s="29" t="e">
        <f>IF($A1017=$C$2,runs!BM1012,1/0)</f>
        <v>#DIV/0!</v>
      </c>
      <c r="H1017" s="29" t="e">
        <f>IF($A1017=$C$2,runs!BG1012/runs!BF1012,1/0)</f>
        <v>#DIV/0!</v>
      </c>
      <c r="I1017" s="29" t="e">
        <f>IF($A1017=$C$2,runs!BH1012/runs!V1012,1/0)</f>
        <v>#DIV/0!</v>
      </c>
      <c r="J1017" s="29" t="e">
        <f>IF($A1017=$C$2,runs!BI1012/runs!V1012,1/0)</f>
        <v>#DIV/0!</v>
      </c>
      <c r="K1017" s="29" t="e">
        <f>IF($A1017=$C$2,runs!BP1012,1/0)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IF($A1018=$C$2,runs!BH1013,1/0)</f>
        <v>#DIV/0!</v>
      </c>
      <c r="E1018" s="29" t="e">
        <f>IF($A1018=$C$2,runs!BI1013,1/0)</f>
        <v>#DIV/0!</v>
      </c>
      <c r="F1018" s="29" t="e">
        <f>IF($A1018=$C$2,runs!BL1013,1/0)</f>
        <v>#DIV/0!</v>
      </c>
      <c r="G1018" s="29" t="e">
        <f>IF($A1018=$C$2,runs!BM1013,1/0)</f>
        <v>#DIV/0!</v>
      </c>
      <c r="H1018" s="29" t="e">
        <f>IF($A1018=$C$2,runs!BG1013/runs!BF1013,1/0)</f>
        <v>#DIV/0!</v>
      </c>
      <c r="I1018" s="29" t="e">
        <f>IF($A1018=$C$2,runs!BH1013/runs!V1013,1/0)</f>
        <v>#DIV/0!</v>
      </c>
      <c r="J1018" s="29" t="e">
        <f>IF($A1018=$C$2,runs!BI1013/runs!V1013,1/0)</f>
        <v>#DIV/0!</v>
      </c>
      <c r="K1018" s="29" t="e">
        <f>IF($A1018=$C$2,runs!BP1013,1/0)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IF($A1019=$C$2,runs!BH1014,1/0)</f>
        <v>#DIV/0!</v>
      </c>
      <c r="E1019" s="29" t="e">
        <f>IF($A1019=$C$2,runs!BI1014,1/0)</f>
        <v>#DIV/0!</v>
      </c>
      <c r="F1019" s="29" t="e">
        <f>IF($A1019=$C$2,runs!BL1014,1/0)</f>
        <v>#DIV/0!</v>
      </c>
      <c r="G1019" s="29" t="e">
        <f>IF($A1019=$C$2,runs!BM1014,1/0)</f>
        <v>#DIV/0!</v>
      </c>
      <c r="H1019" s="29" t="e">
        <f>IF($A1019=$C$2,runs!BG1014/runs!BF1014,1/0)</f>
        <v>#DIV/0!</v>
      </c>
      <c r="I1019" s="29" t="e">
        <f>IF($A1019=$C$2,runs!BH1014/runs!V1014,1/0)</f>
        <v>#DIV/0!</v>
      </c>
      <c r="J1019" s="29" t="e">
        <f>IF($A1019=$C$2,runs!BI1014/runs!V1014,1/0)</f>
        <v>#DIV/0!</v>
      </c>
      <c r="K1019" s="29" t="e">
        <f>IF($A1019=$C$2,runs!BP1014,1/0)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IF($A1020=$C$2,runs!BH1015,1/0)</f>
        <v>#DIV/0!</v>
      </c>
      <c r="E1020" s="29" t="e">
        <f>IF($A1020=$C$2,runs!BI1015,1/0)</f>
        <v>#DIV/0!</v>
      </c>
      <c r="F1020" s="29" t="e">
        <f>IF($A1020=$C$2,runs!BL1015,1/0)</f>
        <v>#DIV/0!</v>
      </c>
      <c r="G1020" s="29" t="e">
        <f>IF($A1020=$C$2,runs!BM1015,1/0)</f>
        <v>#DIV/0!</v>
      </c>
      <c r="H1020" s="29" t="e">
        <f>IF($A1020=$C$2,runs!BG1015/runs!BF1015,1/0)</f>
        <v>#DIV/0!</v>
      </c>
      <c r="I1020" s="29" t="e">
        <f>IF($A1020=$C$2,runs!BH1015/runs!V1015,1/0)</f>
        <v>#DIV/0!</v>
      </c>
      <c r="J1020" s="29" t="e">
        <f>IF($A1020=$C$2,runs!BI1015/runs!V1015,1/0)</f>
        <v>#DIV/0!</v>
      </c>
      <c r="K1020" s="29" t="e">
        <f>IF($A1020=$C$2,runs!BP1015,1/0)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IF($A1021=$C$2,runs!BH1016,1/0)</f>
        <v>#DIV/0!</v>
      </c>
      <c r="E1021" s="29" t="e">
        <f>IF($A1021=$C$2,runs!BI1016,1/0)</f>
        <v>#DIV/0!</v>
      </c>
      <c r="F1021" s="29" t="e">
        <f>IF($A1021=$C$2,runs!BL1016,1/0)</f>
        <v>#DIV/0!</v>
      </c>
      <c r="G1021" s="29" t="e">
        <f>IF($A1021=$C$2,runs!BM1016,1/0)</f>
        <v>#DIV/0!</v>
      </c>
      <c r="H1021" s="29" t="e">
        <f>IF($A1021=$C$2,runs!BG1016/runs!BF1016,1/0)</f>
        <v>#DIV/0!</v>
      </c>
      <c r="I1021" s="29" t="e">
        <f>IF($A1021=$C$2,runs!BH1016/runs!V1016,1/0)</f>
        <v>#DIV/0!</v>
      </c>
      <c r="J1021" s="29" t="e">
        <f>IF($A1021=$C$2,runs!BI1016/runs!V1016,1/0)</f>
        <v>#DIV/0!</v>
      </c>
      <c r="K1021" s="29" t="e">
        <f>IF($A1021=$C$2,runs!BP1016,1/0)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IF($A1022=$C$2,runs!BH1017,1/0)</f>
        <v>#DIV/0!</v>
      </c>
      <c r="E1022" s="29" t="e">
        <f>IF($A1022=$C$2,runs!BI1017,1/0)</f>
        <v>#DIV/0!</v>
      </c>
      <c r="F1022" s="29" t="e">
        <f>IF($A1022=$C$2,runs!BL1017,1/0)</f>
        <v>#DIV/0!</v>
      </c>
      <c r="G1022" s="29" t="e">
        <f>IF($A1022=$C$2,runs!BM1017,1/0)</f>
        <v>#DIV/0!</v>
      </c>
      <c r="H1022" s="29" t="e">
        <f>IF($A1022=$C$2,runs!BG1017/runs!BF1017,1/0)</f>
        <v>#DIV/0!</v>
      </c>
      <c r="I1022" s="29" t="e">
        <f>IF($A1022=$C$2,runs!BH1017/runs!V1017,1/0)</f>
        <v>#DIV/0!</v>
      </c>
      <c r="J1022" s="29" t="e">
        <f>IF($A1022=$C$2,runs!BI1017/runs!V1017,1/0)</f>
        <v>#DIV/0!</v>
      </c>
      <c r="K1022" s="29" t="e">
        <f>IF($A1022=$C$2,runs!BP1017,1/0)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IF($A1023=$C$2,runs!BH1018,1/0)</f>
        <v>#DIV/0!</v>
      </c>
      <c r="E1023" s="29" t="e">
        <f>IF($A1023=$C$2,runs!BI1018,1/0)</f>
        <v>#DIV/0!</v>
      </c>
      <c r="F1023" s="29" t="e">
        <f>IF($A1023=$C$2,runs!BL1018,1/0)</f>
        <v>#DIV/0!</v>
      </c>
      <c r="G1023" s="29" t="e">
        <f>IF($A1023=$C$2,runs!BM1018,1/0)</f>
        <v>#DIV/0!</v>
      </c>
      <c r="H1023" s="29" t="e">
        <f>IF($A1023=$C$2,runs!BG1018/runs!BF1018,1/0)</f>
        <v>#DIV/0!</v>
      </c>
      <c r="I1023" s="29" t="e">
        <f>IF($A1023=$C$2,runs!BH1018/runs!V1018,1/0)</f>
        <v>#DIV/0!</v>
      </c>
      <c r="J1023" s="29" t="e">
        <f>IF($A1023=$C$2,runs!BI1018/runs!V1018,1/0)</f>
        <v>#DIV/0!</v>
      </c>
      <c r="K1023" s="29" t="e">
        <f>IF($A1023=$C$2,runs!BP1018,1/0)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IF($A1024=$C$2,runs!BH1019,1/0)</f>
        <v>#DIV/0!</v>
      </c>
      <c r="E1024" s="29" t="e">
        <f>IF($A1024=$C$2,runs!BI1019,1/0)</f>
        <v>#DIV/0!</v>
      </c>
      <c r="F1024" s="29" t="e">
        <f>IF($A1024=$C$2,runs!BL1019,1/0)</f>
        <v>#DIV/0!</v>
      </c>
      <c r="G1024" s="29" t="e">
        <f>IF($A1024=$C$2,runs!BM1019,1/0)</f>
        <v>#DIV/0!</v>
      </c>
      <c r="H1024" s="29" t="e">
        <f>IF($A1024=$C$2,runs!BG1019/runs!BF1019,1/0)</f>
        <v>#DIV/0!</v>
      </c>
      <c r="I1024" s="29" t="e">
        <f>IF($A1024=$C$2,runs!BH1019/runs!V1019,1/0)</f>
        <v>#DIV/0!</v>
      </c>
      <c r="J1024" s="29" t="e">
        <f>IF($A1024=$C$2,runs!BI1019/runs!V1019,1/0)</f>
        <v>#DIV/0!</v>
      </c>
      <c r="K1024" s="29" t="e">
        <f>IF($A1024=$C$2,runs!BP1019,1/0)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IF($A1025=$C$2,runs!BH1020,1/0)</f>
        <v>#DIV/0!</v>
      </c>
      <c r="E1025" s="29" t="e">
        <f>IF($A1025=$C$2,runs!BI1020,1/0)</f>
        <v>#DIV/0!</v>
      </c>
      <c r="F1025" s="29" t="e">
        <f>IF($A1025=$C$2,runs!BL1020,1/0)</f>
        <v>#DIV/0!</v>
      </c>
      <c r="G1025" s="29" t="e">
        <f>IF($A1025=$C$2,runs!BM1020,1/0)</f>
        <v>#DIV/0!</v>
      </c>
      <c r="H1025" s="29" t="e">
        <f>IF($A1025=$C$2,runs!BG1020/runs!BF1020,1/0)</f>
        <v>#DIV/0!</v>
      </c>
      <c r="I1025" s="29" t="e">
        <f>IF($A1025=$C$2,runs!BH1020/runs!V1020,1/0)</f>
        <v>#DIV/0!</v>
      </c>
      <c r="J1025" s="29" t="e">
        <f>IF($A1025=$C$2,runs!BI1020/runs!V1020,1/0)</f>
        <v>#DIV/0!</v>
      </c>
      <c r="K1025" s="29" t="e">
        <f>IF($A1025=$C$2,runs!BP1020,1/0)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IF($A1026=$C$2,runs!BH1021,1/0)</f>
        <v>#DIV/0!</v>
      </c>
      <c r="E1026" s="29" t="e">
        <f>IF($A1026=$C$2,runs!BI1021,1/0)</f>
        <v>#DIV/0!</v>
      </c>
      <c r="F1026" s="29" t="e">
        <f>IF($A1026=$C$2,runs!BL1021,1/0)</f>
        <v>#DIV/0!</v>
      </c>
      <c r="G1026" s="29" t="e">
        <f>IF($A1026=$C$2,runs!BM1021,1/0)</f>
        <v>#DIV/0!</v>
      </c>
      <c r="H1026" s="29" t="e">
        <f>IF($A1026=$C$2,runs!BG1021/runs!BF1021,1/0)</f>
        <v>#DIV/0!</v>
      </c>
      <c r="I1026" s="29" t="e">
        <f>IF($A1026=$C$2,runs!BH1021/runs!V1021,1/0)</f>
        <v>#DIV/0!</v>
      </c>
      <c r="J1026" s="29" t="e">
        <f>IF($A1026=$C$2,runs!BI1021/runs!V1021,1/0)</f>
        <v>#DIV/0!</v>
      </c>
      <c r="K1026" s="29" t="e">
        <f>IF($A1026=$C$2,runs!BP1021,1/0)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IF($A1027=$C$2,runs!BH1022,1/0)</f>
        <v>#DIV/0!</v>
      </c>
      <c r="E1027" s="29" t="e">
        <f>IF($A1027=$C$2,runs!BI1022,1/0)</f>
        <v>#DIV/0!</v>
      </c>
      <c r="F1027" s="29" t="e">
        <f>IF($A1027=$C$2,runs!BL1022,1/0)</f>
        <v>#DIV/0!</v>
      </c>
      <c r="G1027" s="29" t="e">
        <f>IF($A1027=$C$2,runs!BM1022,1/0)</f>
        <v>#DIV/0!</v>
      </c>
      <c r="H1027" s="29" t="e">
        <f>IF($A1027=$C$2,runs!BG1022/runs!BF1022,1/0)</f>
        <v>#DIV/0!</v>
      </c>
      <c r="I1027" s="29" t="e">
        <f>IF($A1027=$C$2,runs!BH1022/runs!V1022,1/0)</f>
        <v>#DIV/0!</v>
      </c>
      <c r="J1027" s="29" t="e">
        <f>IF($A1027=$C$2,runs!BI1022/runs!V1022,1/0)</f>
        <v>#DIV/0!</v>
      </c>
      <c r="K1027" s="29" t="e">
        <f>IF($A1027=$C$2,runs!BP1022,1/0)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IF($A1028=$C$2,runs!BH1023,1/0)</f>
        <v>#DIV/0!</v>
      </c>
      <c r="E1028" s="29" t="e">
        <f>IF($A1028=$C$2,runs!BI1023,1/0)</f>
        <v>#DIV/0!</v>
      </c>
      <c r="F1028" s="29" t="e">
        <f>IF($A1028=$C$2,runs!BL1023,1/0)</f>
        <v>#DIV/0!</v>
      </c>
      <c r="G1028" s="29" t="e">
        <f>IF($A1028=$C$2,runs!BM1023,1/0)</f>
        <v>#DIV/0!</v>
      </c>
      <c r="H1028" s="29" t="e">
        <f>IF($A1028=$C$2,runs!BG1023/runs!BF1023,1/0)</f>
        <v>#DIV/0!</v>
      </c>
      <c r="I1028" s="29" t="e">
        <f>IF($A1028=$C$2,runs!BH1023/runs!V1023,1/0)</f>
        <v>#DIV/0!</v>
      </c>
      <c r="J1028" s="29" t="e">
        <f>IF($A1028=$C$2,runs!BI1023/runs!V1023,1/0)</f>
        <v>#DIV/0!</v>
      </c>
      <c r="K1028" s="29" t="e">
        <f>IF($A1028=$C$2,runs!BP1023,1/0)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IF($A1029=$C$2,runs!BH1024,1/0)</f>
        <v>#DIV/0!</v>
      </c>
      <c r="E1029" s="29" t="e">
        <f>IF($A1029=$C$2,runs!BI1024,1/0)</f>
        <v>#DIV/0!</v>
      </c>
      <c r="F1029" s="29" t="e">
        <f>IF($A1029=$C$2,runs!BL1024,1/0)</f>
        <v>#DIV/0!</v>
      </c>
      <c r="G1029" s="29" t="e">
        <f>IF($A1029=$C$2,runs!BM1024,1/0)</f>
        <v>#DIV/0!</v>
      </c>
      <c r="H1029" s="29" t="e">
        <f>IF($A1029=$C$2,runs!BG1024/runs!BF1024,1/0)</f>
        <v>#DIV/0!</v>
      </c>
      <c r="I1029" s="29" t="e">
        <f>IF($A1029=$C$2,runs!BH1024/runs!V1024,1/0)</f>
        <v>#DIV/0!</v>
      </c>
      <c r="J1029" s="29" t="e">
        <f>IF($A1029=$C$2,runs!BI1024/runs!V1024,1/0)</f>
        <v>#DIV/0!</v>
      </c>
      <c r="K1029" s="29" t="e">
        <f>IF($A1029=$C$2,runs!BP1024,1/0)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IF($A1030=$C$2,runs!BH1025,1/0)</f>
        <v>#DIV/0!</v>
      </c>
      <c r="E1030" s="29" t="e">
        <f>IF($A1030=$C$2,runs!BI1025,1/0)</f>
        <v>#DIV/0!</v>
      </c>
      <c r="F1030" s="29" t="e">
        <f>IF($A1030=$C$2,runs!BL1025,1/0)</f>
        <v>#DIV/0!</v>
      </c>
      <c r="G1030" s="29" t="e">
        <f>IF($A1030=$C$2,runs!BM1025,1/0)</f>
        <v>#DIV/0!</v>
      </c>
      <c r="H1030" s="29" t="e">
        <f>IF($A1030=$C$2,runs!BG1025/runs!BF1025,1/0)</f>
        <v>#DIV/0!</v>
      </c>
      <c r="I1030" s="29" t="e">
        <f>IF($A1030=$C$2,runs!BH1025/runs!V1025,1/0)</f>
        <v>#DIV/0!</v>
      </c>
      <c r="J1030" s="29" t="e">
        <f>IF($A1030=$C$2,runs!BI1025/runs!V1025,1/0)</f>
        <v>#DIV/0!</v>
      </c>
      <c r="K1030" s="29" t="e">
        <f>IF($A1030=$C$2,runs!BP1025,1/0)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IF($A1031=$C$2,runs!BH1026,1/0)</f>
        <v>#DIV/0!</v>
      </c>
      <c r="E1031" s="29" t="e">
        <f>IF($A1031=$C$2,runs!BI1026,1/0)</f>
        <v>#DIV/0!</v>
      </c>
      <c r="F1031" s="29" t="e">
        <f>IF($A1031=$C$2,runs!BL1026,1/0)</f>
        <v>#DIV/0!</v>
      </c>
      <c r="G1031" s="29" t="e">
        <f>IF($A1031=$C$2,runs!BM1026,1/0)</f>
        <v>#DIV/0!</v>
      </c>
      <c r="H1031" s="29" t="e">
        <f>IF($A1031=$C$2,runs!BG1026/runs!BF1026,1/0)</f>
        <v>#DIV/0!</v>
      </c>
      <c r="I1031" s="29" t="e">
        <f>IF($A1031=$C$2,runs!BH1026/runs!V1026,1/0)</f>
        <v>#DIV/0!</v>
      </c>
      <c r="J1031" s="29" t="e">
        <f>IF($A1031=$C$2,runs!BI1026/runs!V1026,1/0)</f>
        <v>#DIV/0!</v>
      </c>
      <c r="K1031" s="29" t="e">
        <f>IF($A1031=$C$2,runs!BP1026,1/0)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IF($A1032=$C$2,runs!BH1027,1/0)</f>
        <v>#DIV/0!</v>
      </c>
      <c r="E1032" s="29" t="e">
        <f>IF($A1032=$C$2,runs!BI1027,1/0)</f>
        <v>#DIV/0!</v>
      </c>
      <c r="F1032" s="29" t="e">
        <f>IF($A1032=$C$2,runs!BL1027,1/0)</f>
        <v>#DIV/0!</v>
      </c>
      <c r="G1032" s="29" t="e">
        <f>IF($A1032=$C$2,runs!BM1027,1/0)</f>
        <v>#DIV/0!</v>
      </c>
      <c r="H1032" s="29" t="e">
        <f>IF($A1032=$C$2,runs!BG1027/runs!BF1027,1/0)</f>
        <v>#DIV/0!</v>
      </c>
      <c r="I1032" s="29" t="e">
        <f>IF($A1032=$C$2,runs!BH1027/runs!V1027,1/0)</f>
        <v>#DIV/0!</v>
      </c>
      <c r="J1032" s="29" t="e">
        <f>IF($A1032=$C$2,runs!BI1027/runs!V1027,1/0)</f>
        <v>#DIV/0!</v>
      </c>
      <c r="K1032" s="29" t="e">
        <f>IF($A1032=$C$2,runs!BP1027,1/0)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IF($A1033=$C$2,runs!BH1028,1/0)</f>
        <v>#DIV/0!</v>
      </c>
      <c r="E1033" s="29" t="e">
        <f>IF($A1033=$C$2,runs!BI1028,1/0)</f>
        <v>#DIV/0!</v>
      </c>
      <c r="F1033" s="29" t="e">
        <f>IF($A1033=$C$2,runs!BL1028,1/0)</f>
        <v>#DIV/0!</v>
      </c>
      <c r="G1033" s="29" t="e">
        <f>IF($A1033=$C$2,runs!BM1028,1/0)</f>
        <v>#DIV/0!</v>
      </c>
      <c r="H1033" s="29" t="e">
        <f>IF($A1033=$C$2,runs!BG1028/runs!BF1028,1/0)</f>
        <v>#DIV/0!</v>
      </c>
      <c r="I1033" s="29" t="e">
        <f>IF($A1033=$C$2,runs!BH1028/runs!V1028,1/0)</f>
        <v>#DIV/0!</v>
      </c>
      <c r="J1033" s="29" t="e">
        <f>IF($A1033=$C$2,runs!BI1028/runs!V1028,1/0)</f>
        <v>#DIV/0!</v>
      </c>
      <c r="K1033" s="29" t="e">
        <f>IF($A1033=$C$2,runs!BP1028,1/0)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IF($A1034=$C$2,runs!BH1029,1/0)</f>
        <v>#DIV/0!</v>
      </c>
      <c r="E1034" s="29" t="e">
        <f>IF($A1034=$C$2,runs!BI1029,1/0)</f>
        <v>#DIV/0!</v>
      </c>
      <c r="F1034" s="29" t="e">
        <f>IF($A1034=$C$2,runs!BL1029,1/0)</f>
        <v>#DIV/0!</v>
      </c>
      <c r="G1034" s="29" t="e">
        <f>IF($A1034=$C$2,runs!BM1029,1/0)</f>
        <v>#DIV/0!</v>
      </c>
      <c r="H1034" s="29" t="e">
        <f>IF($A1034=$C$2,runs!BG1029/runs!BF1029,1/0)</f>
        <v>#DIV/0!</v>
      </c>
      <c r="I1034" s="29" t="e">
        <f>IF($A1034=$C$2,runs!BH1029/runs!V1029,1/0)</f>
        <v>#DIV/0!</v>
      </c>
      <c r="J1034" s="29" t="e">
        <f>IF($A1034=$C$2,runs!BI1029/runs!V1029,1/0)</f>
        <v>#DIV/0!</v>
      </c>
      <c r="K1034" s="29" t="e">
        <f>IF($A1034=$C$2,runs!BP1029,1/0)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IF($A1035=$C$2,runs!BH1030,1/0)</f>
        <v>#DIV/0!</v>
      </c>
      <c r="E1035" s="29" t="e">
        <f>IF($A1035=$C$2,runs!BI1030,1/0)</f>
        <v>#DIV/0!</v>
      </c>
      <c r="F1035" s="29" t="e">
        <f>IF($A1035=$C$2,runs!BL1030,1/0)</f>
        <v>#DIV/0!</v>
      </c>
      <c r="G1035" s="29" t="e">
        <f>IF($A1035=$C$2,runs!BM1030,1/0)</f>
        <v>#DIV/0!</v>
      </c>
      <c r="H1035" s="29" t="e">
        <f>IF($A1035=$C$2,runs!BG1030/runs!BF1030,1/0)</f>
        <v>#DIV/0!</v>
      </c>
      <c r="I1035" s="29" t="e">
        <f>IF($A1035=$C$2,runs!BH1030/runs!V1030,1/0)</f>
        <v>#DIV/0!</v>
      </c>
      <c r="J1035" s="29" t="e">
        <f>IF($A1035=$C$2,runs!BI1030/runs!V1030,1/0)</f>
        <v>#DIV/0!</v>
      </c>
      <c r="K1035" s="29" t="e">
        <f>IF($A1035=$C$2,runs!BP1030,1/0)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IF($A1036=$C$2,runs!BH1031,1/0)</f>
        <v>#DIV/0!</v>
      </c>
      <c r="E1036" s="29" t="e">
        <f>IF($A1036=$C$2,runs!BI1031,1/0)</f>
        <v>#DIV/0!</v>
      </c>
      <c r="F1036" s="29" t="e">
        <f>IF($A1036=$C$2,runs!BL1031,1/0)</f>
        <v>#DIV/0!</v>
      </c>
      <c r="G1036" s="29" t="e">
        <f>IF($A1036=$C$2,runs!BM1031,1/0)</f>
        <v>#DIV/0!</v>
      </c>
      <c r="H1036" s="29" t="e">
        <f>IF($A1036=$C$2,runs!BG1031/runs!BF1031,1/0)</f>
        <v>#DIV/0!</v>
      </c>
      <c r="I1036" s="29" t="e">
        <f>IF($A1036=$C$2,runs!BH1031/runs!V1031,1/0)</f>
        <v>#DIV/0!</v>
      </c>
      <c r="J1036" s="29" t="e">
        <f>IF($A1036=$C$2,runs!BI1031/runs!V1031,1/0)</f>
        <v>#DIV/0!</v>
      </c>
      <c r="K1036" s="29" t="e">
        <f>IF($A1036=$C$2,runs!BP1031,1/0)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IF($A1037=$C$2,runs!BH1032,1/0)</f>
        <v>#DIV/0!</v>
      </c>
      <c r="E1037" s="29" t="e">
        <f>IF($A1037=$C$2,runs!BI1032,1/0)</f>
        <v>#DIV/0!</v>
      </c>
      <c r="F1037" s="29" t="e">
        <f>IF($A1037=$C$2,runs!BL1032,1/0)</f>
        <v>#DIV/0!</v>
      </c>
      <c r="G1037" s="29" t="e">
        <f>IF($A1037=$C$2,runs!BM1032,1/0)</f>
        <v>#DIV/0!</v>
      </c>
      <c r="H1037" s="29" t="e">
        <f>IF($A1037=$C$2,runs!BG1032/runs!BF1032,1/0)</f>
        <v>#DIV/0!</v>
      </c>
      <c r="I1037" s="29" t="e">
        <f>IF($A1037=$C$2,runs!BH1032/runs!V1032,1/0)</f>
        <v>#DIV/0!</v>
      </c>
      <c r="J1037" s="29" t="e">
        <f>IF($A1037=$C$2,runs!BI1032/runs!V1032,1/0)</f>
        <v>#DIV/0!</v>
      </c>
      <c r="K1037" s="29" t="e">
        <f>IF($A1037=$C$2,runs!BP1032,1/0)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IF($A1038=$C$2,runs!BH1033,1/0)</f>
        <v>#DIV/0!</v>
      </c>
      <c r="E1038" s="29" t="e">
        <f>IF($A1038=$C$2,runs!BI1033,1/0)</f>
        <v>#DIV/0!</v>
      </c>
      <c r="F1038" s="29" t="e">
        <f>IF($A1038=$C$2,runs!BL1033,1/0)</f>
        <v>#DIV/0!</v>
      </c>
      <c r="G1038" s="29" t="e">
        <f>IF($A1038=$C$2,runs!BM1033,1/0)</f>
        <v>#DIV/0!</v>
      </c>
      <c r="H1038" s="29" t="e">
        <f>IF($A1038=$C$2,runs!BG1033/runs!BF1033,1/0)</f>
        <v>#DIV/0!</v>
      </c>
      <c r="I1038" s="29" t="e">
        <f>IF($A1038=$C$2,runs!BH1033/runs!V1033,1/0)</f>
        <v>#DIV/0!</v>
      </c>
      <c r="J1038" s="29" t="e">
        <f>IF($A1038=$C$2,runs!BI1033/runs!V1033,1/0)</f>
        <v>#DIV/0!</v>
      </c>
      <c r="K1038" s="29" t="e">
        <f>IF($A1038=$C$2,runs!BP1033,1/0)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IF($A1039=$C$2,runs!BH1034,1/0)</f>
        <v>#DIV/0!</v>
      </c>
      <c r="E1039" s="29" t="e">
        <f>IF($A1039=$C$2,runs!BI1034,1/0)</f>
        <v>#DIV/0!</v>
      </c>
      <c r="F1039" s="29" t="e">
        <f>IF($A1039=$C$2,runs!BL1034,1/0)</f>
        <v>#DIV/0!</v>
      </c>
      <c r="G1039" s="29" t="e">
        <f>IF($A1039=$C$2,runs!BM1034,1/0)</f>
        <v>#DIV/0!</v>
      </c>
      <c r="H1039" s="29" t="e">
        <f>IF($A1039=$C$2,runs!BG1034/runs!BF1034,1/0)</f>
        <v>#DIV/0!</v>
      </c>
      <c r="I1039" s="29" t="e">
        <f>IF($A1039=$C$2,runs!BH1034/runs!V1034,1/0)</f>
        <v>#DIV/0!</v>
      </c>
      <c r="J1039" s="29" t="e">
        <f>IF($A1039=$C$2,runs!BI1034/runs!V1034,1/0)</f>
        <v>#DIV/0!</v>
      </c>
      <c r="K1039" s="29" t="e">
        <f>IF($A1039=$C$2,runs!BP1034,1/0)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IF($A1040=$C$2,runs!BH1035,1/0)</f>
        <v>#DIV/0!</v>
      </c>
      <c r="E1040" s="29" t="e">
        <f>IF($A1040=$C$2,runs!BI1035,1/0)</f>
        <v>#DIV/0!</v>
      </c>
      <c r="F1040" s="29" t="e">
        <f>IF($A1040=$C$2,runs!BL1035,1/0)</f>
        <v>#DIV/0!</v>
      </c>
      <c r="G1040" s="29" t="e">
        <f>IF($A1040=$C$2,runs!BM1035,1/0)</f>
        <v>#DIV/0!</v>
      </c>
      <c r="H1040" s="29" t="e">
        <f>IF($A1040=$C$2,runs!BG1035/runs!BF1035,1/0)</f>
        <v>#DIV/0!</v>
      </c>
      <c r="I1040" s="29" t="e">
        <f>IF($A1040=$C$2,runs!BH1035/runs!V1035,1/0)</f>
        <v>#DIV/0!</v>
      </c>
      <c r="J1040" s="29" t="e">
        <f>IF($A1040=$C$2,runs!BI1035/runs!V1035,1/0)</f>
        <v>#DIV/0!</v>
      </c>
      <c r="K1040" s="29" t="e">
        <f>IF($A1040=$C$2,runs!BP1035,1/0)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IF($A1041=$C$2,runs!BH1036,1/0)</f>
        <v>#DIV/0!</v>
      </c>
      <c r="E1041" s="29" t="e">
        <f>IF($A1041=$C$2,runs!BI1036,1/0)</f>
        <v>#DIV/0!</v>
      </c>
      <c r="F1041" s="29" t="e">
        <f>IF($A1041=$C$2,runs!BL1036,1/0)</f>
        <v>#DIV/0!</v>
      </c>
      <c r="G1041" s="29" t="e">
        <f>IF($A1041=$C$2,runs!BM1036,1/0)</f>
        <v>#DIV/0!</v>
      </c>
      <c r="H1041" s="29" t="e">
        <f>IF($A1041=$C$2,runs!BG1036/runs!BF1036,1/0)</f>
        <v>#DIV/0!</v>
      </c>
      <c r="I1041" s="29" t="e">
        <f>IF($A1041=$C$2,runs!BH1036/runs!V1036,1/0)</f>
        <v>#DIV/0!</v>
      </c>
      <c r="J1041" s="29" t="e">
        <f>IF($A1041=$C$2,runs!BI1036/runs!V1036,1/0)</f>
        <v>#DIV/0!</v>
      </c>
      <c r="K1041" s="29" t="e">
        <f>IF($A1041=$C$2,runs!BP1036,1/0)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IF($A1042=$C$2,runs!BH1037,1/0)</f>
        <v>#DIV/0!</v>
      </c>
      <c r="E1042" s="29" t="e">
        <f>IF($A1042=$C$2,runs!BI1037,1/0)</f>
        <v>#DIV/0!</v>
      </c>
      <c r="F1042" s="29" t="e">
        <f>IF($A1042=$C$2,runs!BL1037,1/0)</f>
        <v>#DIV/0!</v>
      </c>
      <c r="G1042" s="29" t="e">
        <f>IF($A1042=$C$2,runs!BM1037,1/0)</f>
        <v>#DIV/0!</v>
      </c>
      <c r="H1042" s="29" t="e">
        <f>IF($A1042=$C$2,runs!BG1037/runs!BF1037,1/0)</f>
        <v>#DIV/0!</v>
      </c>
      <c r="I1042" s="29" t="e">
        <f>IF($A1042=$C$2,runs!BH1037/runs!V1037,1/0)</f>
        <v>#DIV/0!</v>
      </c>
      <c r="J1042" s="29" t="e">
        <f>IF($A1042=$C$2,runs!BI1037/runs!V1037,1/0)</f>
        <v>#DIV/0!</v>
      </c>
      <c r="K1042" s="29" t="e">
        <f>IF($A1042=$C$2,runs!BP1037,1/0)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IF($A1043=$C$2,runs!BH1038,1/0)</f>
        <v>#DIV/0!</v>
      </c>
      <c r="E1043" s="29" t="e">
        <f>IF($A1043=$C$2,runs!BI1038,1/0)</f>
        <v>#DIV/0!</v>
      </c>
      <c r="F1043" s="29" t="e">
        <f>IF($A1043=$C$2,runs!BL1038,1/0)</f>
        <v>#DIV/0!</v>
      </c>
      <c r="G1043" s="29" t="e">
        <f>IF($A1043=$C$2,runs!BM1038,1/0)</f>
        <v>#DIV/0!</v>
      </c>
      <c r="H1043" s="29" t="e">
        <f>IF($A1043=$C$2,runs!BG1038/runs!BF1038,1/0)</f>
        <v>#DIV/0!</v>
      </c>
      <c r="I1043" s="29" t="e">
        <f>IF($A1043=$C$2,runs!BH1038/runs!V1038,1/0)</f>
        <v>#DIV/0!</v>
      </c>
      <c r="J1043" s="29" t="e">
        <f>IF($A1043=$C$2,runs!BI1038/runs!V1038,1/0)</f>
        <v>#DIV/0!</v>
      </c>
      <c r="K1043" s="29" t="e">
        <f>IF($A1043=$C$2,runs!BP1038,1/0)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IF($A1044=$C$2,runs!BH1039,1/0)</f>
        <v>#DIV/0!</v>
      </c>
      <c r="E1044" s="29" t="e">
        <f>IF($A1044=$C$2,runs!BI1039,1/0)</f>
        <v>#DIV/0!</v>
      </c>
      <c r="F1044" s="29" t="e">
        <f>IF($A1044=$C$2,runs!BL1039,1/0)</f>
        <v>#DIV/0!</v>
      </c>
      <c r="G1044" s="29" t="e">
        <f>IF($A1044=$C$2,runs!BM1039,1/0)</f>
        <v>#DIV/0!</v>
      </c>
      <c r="H1044" s="29" t="e">
        <f>IF($A1044=$C$2,runs!BG1039/runs!BF1039,1/0)</f>
        <v>#DIV/0!</v>
      </c>
      <c r="I1044" s="29" t="e">
        <f>IF($A1044=$C$2,runs!BH1039/runs!V1039,1/0)</f>
        <v>#DIV/0!</v>
      </c>
      <c r="J1044" s="29" t="e">
        <f>IF($A1044=$C$2,runs!BI1039/runs!V1039,1/0)</f>
        <v>#DIV/0!</v>
      </c>
      <c r="K1044" s="29" t="e">
        <f>IF($A1044=$C$2,runs!BP1039,1/0)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IF($A1045=$C$2,runs!BH1040,1/0)</f>
        <v>#DIV/0!</v>
      </c>
      <c r="E1045" s="29" t="e">
        <f>IF($A1045=$C$2,runs!BI1040,1/0)</f>
        <v>#DIV/0!</v>
      </c>
      <c r="F1045" s="29" t="e">
        <f>IF($A1045=$C$2,runs!BL1040,1/0)</f>
        <v>#DIV/0!</v>
      </c>
      <c r="G1045" s="29" t="e">
        <f>IF($A1045=$C$2,runs!BM1040,1/0)</f>
        <v>#DIV/0!</v>
      </c>
      <c r="H1045" s="29" t="e">
        <f>IF($A1045=$C$2,runs!BG1040/runs!BF1040,1/0)</f>
        <v>#DIV/0!</v>
      </c>
      <c r="I1045" s="29" t="e">
        <f>IF($A1045=$C$2,runs!BH1040/runs!V1040,1/0)</f>
        <v>#DIV/0!</v>
      </c>
      <c r="J1045" s="29" t="e">
        <f>IF($A1045=$C$2,runs!BI1040/runs!V1040,1/0)</f>
        <v>#DIV/0!</v>
      </c>
      <c r="K1045" s="29" t="e">
        <f>IF($A1045=$C$2,runs!BP1040,1/0)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IF($A1046=$C$2,runs!BH1041,1/0)</f>
        <v>#DIV/0!</v>
      </c>
      <c r="E1046" s="29" t="e">
        <f>IF($A1046=$C$2,runs!BI1041,1/0)</f>
        <v>#DIV/0!</v>
      </c>
      <c r="F1046" s="29" t="e">
        <f>IF($A1046=$C$2,runs!BL1041,1/0)</f>
        <v>#DIV/0!</v>
      </c>
      <c r="G1046" s="29" t="e">
        <f>IF($A1046=$C$2,runs!BM1041,1/0)</f>
        <v>#DIV/0!</v>
      </c>
      <c r="H1046" s="29" t="e">
        <f>IF($A1046=$C$2,runs!BG1041/runs!BF1041,1/0)</f>
        <v>#DIV/0!</v>
      </c>
      <c r="I1046" s="29" t="e">
        <f>IF($A1046=$C$2,runs!BH1041/runs!V1041,1/0)</f>
        <v>#DIV/0!</v>
      </c>
      <c r="J1046" s="29" t="e">
        <f>IF($A1046=$C$2,runs!BI1041/runs!V1041,1/0)</f>
        <v>#DIV/0!</v>
      </c>
      <c r="K1046" s="29" t="e">
        <f>IF($A1046=$C$2,runs!BP1041,1/0)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IF($A1047=$C$2,runs!BH1042,1/0)</f>
        <v>#DIV/0!</v>
      </c>
      <c r="E1047" s="29" t="e">
        <f>IF($A1047=$C$2,runs!BI1042,1/0)</f>
        <v>#DIV/0!</v>
      </c>
      <c r="F1047" s="29" t="e">
        <f>IF($A1047=$C$2,runs!BL1042,1/0)</f>
        <v>#DIV/0!</v>
      </c>
      <c r="G1047" s="29" t="e">
        <f>IF($A1047=$C$2,runs!BM1042,1/0)</f>
        <v>#DIV/0!</v>
      </c>
      <c r="H1047" s="29" t="e">
        <f>IF($A1047=$C$2,runs!BG1042/runs!BF1042,1/0)</f>
        <v>#DIV/0!</v>
      </c>
      <c r="I1047" s="29" t="e">
        <f>IF($A1047=$C$2,runs!BH1042/runs!V1042,1/0)</f>
        <v>#DIV/0!</v>
      </c>
      <c r="J1047" s="29" t="e">
        <f>IF($A1047=$C$2,runs!BI1042/runs!V1042,1/0)</f>
        <v>#DIV/0!</v>
      </c>
      <c r="K1047" s="29" t="e">
        <f>IF($A1047=$C$2,runs!BP1042,1/0)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IF($A1048=$C$2,runs!BH1043,1/0)</f>
        <v>#DIV/0!</v>
      </c>
      <c r="E1048" s="29" t="e">
        <f>IF($A1048=$C$2,runs!BI1043,1/0)</f>
        <v>#DIV/0!</v>
      </c>
      <c r="F1048" s="29" t="e">
        <f>IF($A1048=$C$2,runs!BL1043,1/0)</f>
        <v>#DIV/0!</v>
      </c>
      <c r="G1048" s="29" t="e">
        <f>IF($A1048=$C$2,runs!BM1043,1/0)</f>
        <v>#DIV/0!</v>
      </c>
      <c r="H1048" s="29" t="e">
        <f>IF($A1048=$C$2,runs!BG1043/runs!BF1043,1/0)</f>
        <v>#DIV/0!</v>
      </c>
      <c r="I1048" s="29" t="e">
        <f>IF($A1048=$C$2,runs!BH1043/runs!V1043,1/0)</f>
        <v>#DIV/0!</v>
      </c>
      <c r="J1048" s="29" t="e">
        <f>IF($A1048=$C$2,runs!BI1043/runs!V1043,1/0)</f>
        <v>#DIV/0!</v>
      </c>
      <c r="K1048" s="29" t="e">
        <f>IF($A1048=$C$2,runs!BP1043,1/0)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IF($A1049=$C$2,runs!BH1044,1/0)</f>
        <v>#DIV/0!</v>
      </c>
      <c r="E1049" s="29" t="e">
        <f>IF($A1049=$C$2,runs!BI1044,1/0)</f>
        <v>#DIV/0!</v>
      </c>
      <c r="F1049" s="29" t="e">
        <f>IF($A1049=$C$2,runs!BL1044,1/0)</f>
        <v>#DIV/0!</v>
      </c>
      <c r="G1049" s="29" t="e">
        <f>IF($A1049=$C$2,runs!BM1044,1/0)</f>
        <v>#DIV/0!</v>
      </c>
      <c r="H1049" s="29" t="e">
        <f>IF($A1049=$C$2,runs!BG1044/runs!BF1044,1/0)</f>
        <v>#DIV/0!</v>
      </c>
      <c r="I1049" s="29" t="e">
        <f>IF($A1049=$C$2,runs!BH1044/runs!V1044,1/0)</f>
        <v>#DIV/0!</v>
      </c>
      <c r="J1049" s="29" t="e">
        <f>IF($A1049=$C$2,runs!BI1044/runs!V1044,1/0)</f>
        <v>#DIV/0!</v>
      </c>
      <c r="K1049" s="29" t="e">
        <f>IF($A1049=$C$2,runs!BP1044,1/0)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IF($A1050=$C$2,runs!BH1045,1/0)</f>
        <v>#DIV/0!</v>
      </c>
      <c r="E1050" s="29" t="e">
        <f>IF($A1050=$C$2,runs!BI1045,1/0)</f>
        <v>#DIV/0!</v>
      </c>
      <c r="F1050" s="29" t="e">
        <f>IF($A1050=$C$2,runs!BL1045,1/0)</f>
        <v>#DIV/0!</v>
      </c>
      <c r="G1050" s="29" t="e">
        <f>IF($A1050=$C$2,runs!BM1045,1/0)</f>
        <v>#DIV/0!</v>
      </c>
      <c r="H1050" s="29" t="e">
        <f>IF($A1050=$C$2,runs!BG1045/runs!BF1045,1/0)</f>
        <v>#DIV/0!</v>
      </c>
      <c r="I1050" s="29" t="e">
        <f>IF($A1050=$C$2,runs!BH1045/runs!V1045,1/0)</f>
        <v>#DIV/0!</v>
      </c>
      <c r="J1050" s="29" t="e">
        <f>IF($A1050=$C$2,runs!BI1045/runs!V1045,1/0)</f>
        <v>#DIV/0!</v>
      </c>
      <c r="K1050" s="29" t="e">
        <f>IF($A1050=$C$2,runs!BP1045,1/0)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IF($A1051=$C$2,runs!BH1046,1/0)</f>
        <v>#DIV/0!</v>
      </c>
      <c r="E1051" s="29" t="e">
        <f>IF($A1051=$C$2,runs!BI1046,1/0)</f>
        <v>#DIV/0!</v>
      </c>
      <c r="F1051" s="29" t="e">
        <f>IF($A1051=$C$2,runs!BL1046,1/0)</f>
        <v>#DIV/0!</v>
      </c>
      <c r="G1051" s="29" t="e">
        <f>IF($A1051=$C$2,runs!BM1046,1/0)</f>
        <v>#DIV/0!</v>
      </c>
      <c r="H1051" s="29" t="e">
        <f>IF($A1051=$C$2,runs!BG1046/runs!BF1046,1/0)</f>
        <v>#DIV/0!</v>
      </c>
      <c r="I1051" s="29" t="e">
        <f>IF($A1051=$C$2,runs!BH1046/runs!V1046,1/0)</f>
        <v>#DIV/0!</v>
      </c>
      <c r="J1051" s="29" t="e">
        <f>IF($A1051=$C$2,runs!BI1046/runs!V1046,1/0)</f>
        <v>#DIV/0!</v>
      </c>
      <c r="K1051" s="29" t="e">
        <f>IF($A1051=$C$2,runs!BP1046,1/0)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IF($A1052=$C$2,runs!BH1047,1/0)</f>
        <v>#DIV/0!</v>
      </c>
      <c r="E1052" s="29" t="e">
        <f>IF($A1052=$C$2,runs!BI1047,1/0)</f>
        <v>#DIV/0!</v>
      </c>
      <c r="F1052" s="29" t="e">
        <f>IF($A1052=$C$2,runs!BL1047,1/0)</f>
        <v>#DIV/0!</v>
      </c>
      <c r="G1052" s="29" t="e">
        <f>IF($A1052=$C$2,runs!BM1047,1/0)</f>
        <v>#DIV/0!</v>
      </c>
      <c r="H1052" s="29" t="e">
        <f>IF($A1052=$C$2,runs!BG1047/runs!BF1047,1/0)</f>
        <v>#DIV/0!</v>
      </c>
      <c r="I1052" s="29" t="e">
        <f>IF($A1052=$C$2,runs!BH1047/runs!V1047,1/0)</f>
        <v>#DIV/0!</v>
      </c>
      <c r="J1052" s="29" t="e">
        <f>IF($A1052=$C$2,runs!BI1047/runs!V1047,1/0)</f>
        <v>#DIV/0!</v>
      </c>
      <c r="K1052" s="29" t="e">
        <f>IF($A1052=$C$2,runs!BP1047,1/0)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IF($A1053=$C$2,runs!BH1048,1/0)</f>
        <v>#DIV/0!</v>
      </c>
      <c r="E1053" s="29" t="e">
        <f>IF($A1053=$C$2,runs!BI1048,1/0)</f>
        <v>#DIV/0!</v>
      </c>
      <c r="F1053" s="29" t="e">
        <f>IF($A1053=$C$2,runs!BL1048,1/0)</f>
        <v>#DIV/0!</v>
      </c>
      <c r="G1053" s="29" t="e">
        <f>IF($A1053=$C$2,runs!BM1048,1/0)</f>
        <v>#DIV/0!</v>
      </c>
      <c r="H1053" s="29" t="e">
        <f>IF($A1053=$C$2,runs!BG1048/runs!BF1048,1/0)</f>
        <v>#DIV/0!</v>
      </c>
      <c r="I1053" s="29" t="e">
        <f>IF($A1053=$C$2,runs!BH1048/runs!V1048,1/0)</f>
        <v>#DIV/0!</v>
      </c>
      <c r="J1053" s="29" t="e">
        <f>IF($A1053=$C$2,runs!BI1048/runs!V1048,1/0)</f>
        <v>#DIV/0!</v>
      </c>
      <c r="K1053" s="29" t="e">
        <f>IF($A1053=$C$2,runs!BP1048,1/0)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IF($A1054=$C$2,runs!BH1049,1/0)</f>
        <v>#DIV/0!</v>
      </c>
      <c r="E1054" s="29" t="e">
        <f>IF($A1054=$C$2,runs!BI1049,1/0)</f>
        <v>#DIV/0!</v>
      </c>
      <c r="F1054" s="29" t="e">
        <f>IF($A1054=$C$2,runs!BL1049,1/0)</f>
        <v>#DIV/0!</v>
      </c>
      <c r="G1054" s="29" t="e">
        <f>IF($A1054=$C$2,runs!BM1049,1/0)</f>
        <v>#DIV/0!</v>
      </c>
      <c r="H1054" s="29" t="e">
        <f>IF($A1054=$C$2,runs!BG1049/runs!BF1049,1/0)</f>
        <v>#DIV/0!</v>
      </c>
      <c r="I1054" s="29" t="e">
        <f>IF($A1054=$C$2,runs!BH1049/runs!V1049,1/0)</f>
        <v>#DIV/0!</v>
      </c>
      <c r="J1054" s="29" t="e">
        <f>IF($A1054=$C$2,runs!BI1049/runs!V1049,1/0)</f>
        <v>#DIV/0!</v>
      </c>
      <c r="K1054" s="29" t="e">
        <f>IF($A1054=$C$2,runs!BP1049,1/0)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IF($A1055=$C$2,runs!BH1050,1/0)</f>
        <v>#DIV/0!</v>
      </c>
      <c r="E1055" s="29" t="e">
        <f>IF($A1055=$C$2,runs!BI1050,1/0)</f>
        <v>#DIV/0!</v>
      </c>
      <c r="F1055" s="29" t="e">
        <f>IF($A1055=$C$2,runs!BL1050,1/0)</f>
        <v>#DIV/0!</v>
      </c>
      <c r="G1055" s="29" t="e">
        <f>IF($A1055=$C$2,runs!BM1050,1/0)</f>
        <v>#DIV/0!</v>
      </c>
      <c r="H1055" s="29" t="e">
        <f>IF($A1055=$C$2,runs!BG1050/runs!BF1050,1/0)</f>
        <v>#DIV/0!</v>
      </c>
      <c r="I1055" s="29" t="e">
        <f>IF($A1055=$C$2,runs!BH1050/runs!V1050,1/0)</f>
        <v>#DIV/0!</v>
      </c>
      <c r="J1055" s="29" t="e">
        <f>IF($A1055=$C$2,runs!BI1050/runs!V1050,1/0)</f>
        <v>#DIV/0!</v>
      </c>
      <c r="K1055" s="29" t="e">
        <f>IF($A1055=$C$2,runs!BP1050,1/0)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IF($A1056=$C$2,runs!BH1051,1/0)</f>
        <v>#DIV/0!</v>
      </c>
      <c r="E1056" s="29" t="e">
        <f>IF($A1056=$C$2,runs!BI1051,1/0)</f>
        <v>#DIV/0!</v>
      </c>
      <c r="F1056" s="29" t="e">
        <f>IF($A1056=$C$2,runs!BL1051,1/0)</f>
        <v>#DIV/0!</v>
      </c>
      <c r="G1056" s="29" t="e">
        <f>IF($A1056=$C$2,runs!BM1051,1/0)</f>
        <v>#DIV/0!</v>
      </c>
      <c r="H1056" s="29" t="e">
        <f>IF($A1056=$C$2,runs!BG1051/runs!BF1051,1/0)</f>
        <v>#DIV/0!</v>
      </c>
      <c r="I1056" s="29" t="e">
        <f>IF($A1056=$C$2,runs!BH1051/runs!V1051,1/0)</f>
        <v>#DIV/0!</v>
      </c>
      <c r="J1056" s="29" t="e">
        <f>IF($A1056=$C$2,runs!BI1051/runs!V1051,1/0)</f>
        <v>#DIV/0!</v>
      </c>
      <c r="K1056" s="29" t="e">
        <f>IF($A1056=$C$2,runs!BP1051,1/0)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IF($A1057=$C$2,runs!BH1052,1/0)</f>
        <v>#DIV/0!</v>
      </c>
      <c r="E1057" s="29" t="e">
        <f>IF($A1057=$C$2,runs!BI1052,1/0)</f>
        <v>#DIV/0!</v>
      </c>
      <c r="F1057" s="29" t="e">
        <f>IF($A1057=$C$2,runs!BL1052,1/0)</f>
        <v>#DIV/0!</v>
      </c>
      <c r="G1057" s="29" t="e">
        <f>IF($A1057=$C$2,runs!BM1052,1/0)</f>
        <v>#DIV/0!</v>
      </c>
      <c r="H1057" s="29" t="e">
        <f>IF($A1057=$C$2,runs!BG1052/runs!BF1052,1/0)</f>
        <v>#DIV/0!</v>
      </c>
      <c r="I1057" s="29" t="e">
        <f>IF($A1057=$C$2,runs!BH1052/runs!V1052,1/0)</f>
        <v>#DIV/0!</v>
      </c>
      <c r="J1057" s="29" t="e">
        <f>IF($A1057=$C$2,runs!BI1052/runs!V1052,1/0)</f>
        <v>#DIV/0!</v>
      </c>
      <c r="K1057" s="29" t="e">
        <f>IF($A1057=$C$2,runs!BP1052,1/0)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IF($A1058=$C$2,runs!BH1053,1/0)</f>
        <v>#DIV/0!</v>
      </c>
      <c r="E1058" s="29" t="e">
        <f>IF($A1058=$C$2,runs!BI1053,1/0)</f>
        <v>#DIV/0!</v>
      </c>
      <c r="F1058" s="29" t="e">
        <f>IF($A1058=$C$2,runs!BL1053,1/0)</f>
        <v>#DIV/0!</v>
      </c>
      <c r="G1058" s="29" t="e">
        <f>IF($A1058=$C$2,runs!BM1053,1/0)</f>
        <v>#DIV/0!</v>
      </c>
      <c r="H1058" s="29" t="e">
        <f>IF($A1058=$C$2,runs!BG1053/runs!BF1053,1/0)</f>
        <v>#DIV/0!</v>
      </c>
      <c r="I1058" s="29" t="e">
        <f>IF($A1058=$C$2,runs!BH1053/runs!V1053,1/0)</f>
        <v>#DIV/0!</v>
      </c>
      <c r="J1058" s="29" t="e">
        <f>IF($A1058=$C$2,runs!BI1053/runs!V1053,1/0)</f>
        <v>#DIV/0!</v>
      </c>
      <c r="K1058" s="29" t="e">
        <f>IF($A1058=$C$2,runs!BP1053,1/0)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IF($A1059=$C$2,runs!BH1054,1/0)</f>
        <v>#DIV/0!</v>
      </c>
      <c r="E1059" s="29" t="e">
        <f>IF($A1059=$C$2,runs!BI1054,1/0)</f>
        <v>#DIV/0!</v>
      </c>
      <c r="F1059" s="29" t="e">
        <f>IF($A1059=$C$2,runs!BL1054,1/0)</f>
        <v>#DIV/0!</v>
      </c>
      <c r="G1059" s="29" t="e">
        <f>IF($A1059=$C$2,runs!BM1054,1/0)</f>
        <v>#DIV/0!</v>
      </c>
      <c r="H1059" s="29" t="e">
        <f>IF($A1059=$C$2,runs!BG1054/runs!BF1054,1/0)</f>
        <v>#DIV/0!</v>
      </c>
      <c r="I1059" s="29" t="e">
        <f>IF($A1059=$C$2,runs!BH1054/runs!V1054,1/0)</f>
        <v>#DIV/0!</v>
      </c>
      <c r="J1059" s="29" t="e">
        <f>IF($A1059=$C$2,runs!BI1054/runs!V1054,1/0)</f>
        <v>#DIV/0!</v>
      </c>
      <c r="K1059" s="29" t="e">
        <f>IF($A1059=$C$2,runs!BP1054,1/0)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IF($A1060=$C$2,runs!BH1055,1/0)</f>
        <v>#DIV/0!</v>
      </c>
      <c r="E1060" s="29" t="e">
        <f>IF($A1060=$C$2,runs!BI1055,1/0)</f>
        <v>#DIV/0!</v>
      </c>
      <c r="F1060" s="29" t="e">
        <f>IF($A1060=$C$2,runs!BL1055,1/0)</f>
        <v>#DIV/0!</v>
      </c>
      <c r="G1060" s="29" t="e">
        <f>IF($A1060=$C$2,runs!BM1055,1/0)</f>
        <v>#DIV/0!</v>
      </c>
      <c r="H1060" s="29" t="e">
        <f>IF($A1060=$C$2,runs!BG1055/runs!BF1055,1/0)</f>
        <v>#DIV/0!</v>
      </c>
      <c r="I1060" s="29" t="e">
        <f>IF($A1060=$C$2,runs!BH1055/runs!V1055,1/0)</f>
        <v>#DIV/0!</v>
      </c>
      <c r="J1060" s="29" t="e">
        <f>IF($A1060=$C$2,runs!BI1055/runs!V1055,1/0)</f>
        <v>#DIV/0!</v>
      </c>
      <c r="K1060" s="29" t="e">
        <f>IF($A1060=$C$2,runs!BP1055,1/0)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IF($A1061=$C$2,runs!BH1056,1/0)</f>
        <v>#DIV/0!</v>
      </c>
      <c r="E1061" s="29" t="e">
        <f>IF($A1061=$C$2,runs!BI1056,1/0)</f>
        <v>#DIV/0!</v>
      </c>
      <c r="F1061" s="29" t="e">
        <f>IF($A1061=$C$2,runs!BL1056,1/0)</f>
        <v>#DIV/0!</v>
      </c>
      <c r="G1061" s="29" t="e">
        <f>IF($A1061=$C$2,runs!BM1056,1/0)</f>
        <v>#DIV/0!</v>
      </c>
      <c r="H1061" s="29" t="e">
        <f>IF($A1061=$C$2,runs!BG1056/runs!BF1056,1/0)</f>
        <v>#DIV/0!</v>
      </c>
      <c r="I1061" s="29" t="e">
        <f>IF($A1061=$C$2,runs!BH1056/runs!V1056,1/0)</f>
        <v>#DIV/0!</v>
      </c>
      <c r="J1061" s="29" t="e">
        <f>IF($A1061=$C$2,runs!BI1056/runs!V1056,1/0)</f>
        <v>#DIV/0!</v>
      </c>
      <c r="K1061" s="29" t="e">
        <f>IF($A1061=$C$2,runs!BP1056,1/0)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IF($A1062=$C$2,runs!BH1057,1/0)</f>
        <v>#DIV/0!</v>
      </c>
      <c r="E1062" s="29" t="e">
        <f>IF($A1062=$C$2,runs!BI1057,1/0)</f>
        <v>#DIV/0!</v>
      </c>
      <c r="F1062" s="29" t="e">
        <f>IF($A1062=$C$2,runs!BL1057,1/0)</f>
        <v>#DIV/0!</v>
      </c>
      <c r="G1062" s="29" t="e">
        <f>IF($A1062=$C$2,runs!BM1057,1/0)</f>
        <v>#DIV/0!</v>
      </c>
      <c r="H1062" s="29" t="e">
        <f>IF($A1062=$C$2,runs!BG1057/runs!BF1057,1/0)</f>
        <v>#DIV/0!</v>
      </c>
      <c r="I1062" s="29" t="e">
        <f>IF($A1062=$C$2,runs!BH1057/runs!V1057,1/0)</f>
        <v>#DIV/0!</v>
      </c>
      <c r="J1062" s="29" t="e">
        <f>IF($A1062=$C$2,runs!BI1057/runs!V1057,1/0)</f>
        <v>#DIV/0!</v>
      </c>
      <c r="K1062" s="29" t="e">
        <f>IF($A1062=$C$2,runs!BP1057,1/0)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zoomScale="85" zoomScaleNormal="85" zoomScalePageLayoutView="85" workbookViewId="0">
      <selection activeCell="C3" sqref="C3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147</v>
      </c>
      <c r="C2" s="41">
        <v>31</v>
      </c>
    </row>
    <row r="5" spans="1:11" x14ac:dyDescent="0.2">
      <c r="K5" s="29" t="s">
        <v>248</v>
      </c>
    </row>
    <row r="6" spans="1:11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  <c r="I6" s="29" t="s">
        <v>246</v>
      </c>
      <c r="J6" s="29" t="s">
        <v>247</v>
      </c>
      <c r="K6" s="29" t="s">
        <v>249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IF($A7=$C$2,runs!AF2,1/0)</f>
        <v>#DIV/0!</v>
      </c>
      <c r="E7" s="29" t="e">
        <f>IF($A7=$C$2,runs!AG2,1/0)</f>
        <v>#DIV/0!</v>
      </c>
      <c r="F7" s="29" t="e">
        <f>IF($A7=$C$2,runs!AH2,1/0)</f>
        <v>#DIV/0!</v>
      </c>
      <c r="G7" s="29" t="e">
        <f>IF($A7=$C$2,runs!AI2,1/0)</f>
        <v>#DIV/0!</v>
      </c>
      <c r="H7" s="29" t="e">
        <f>IF($A7=$C$2,runs!BG2/runs!BF2,1/0)</f>
        <v>#DIV/0!</v>
      </c>
      <c r="I7" s="29" t="e">
        <f>IF($A7=$C$2,runs!AJ2/runs!V2,1/0)</f>
        <v>#DIV/0!</v>
      </c>
      <c r="J7" s="29" t="e">
        <f>IF($A7=$C$2,runs!AK2/runs!V2,1/0)</f>
        <v>#DIV/0!</v>
      </c>
      <c r="K7" s="29" t="e">
        <f>IF($A7=$C$2,runs!BP2,1/0)</f>
        <v>#DIV/0!</v>
      </c>
    </row>
    <row r="8" spans="1:11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IF($A8=$C$2,runs!AF3,1/0)</f>
        <v>#DIV/0!</v>
      </c>
      <c r="E8" s="29" t="e">
        <f>IF($A8=$C$2,runs!AG3,1/0)</f>
        <v>#DIV/0!</v>
      </c>
      <c r="F8" s="29" t="e">
        <f>IF($A8=$C$2,runs!AH3,1/0)</f>
        <v>#DIV/0!</v>
      </c>
      <c r="G8" s="29" t="e">
        <f>IF($A8=$C$2,runs!AI3,1/0)</f>
        <v>#DIV/0!</v>
      </c>
      <c r="H8" s="29" t="e">
        <f>IF($A8=$C$2,runs!BG3/runs!BF3,1/0)</f>
        <v>#DIV/0!</v>
      </c>
      <c r="I8" s="29" t="e">
        <f>IF($A8=$C$2,runs!AJ3/runs!V3,1/0)</f>
        <v>#DIV/0!</v>
      </c>
      <c r="J8" s="29" t="e">
        <f>IF($A8=$C$2,runs!AK3/runs!V3,1/0)</f>
        <v>#DIV/0!</v>
      </c>
      <c r="K8" s="29" t="e">
        <f>IF($A8=$C$2,runs!BP3,1/0)</f>
        <v>#DIV/0!</v>
      </c>
    </row>
    <row r="9" spans="1:11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IF($A9=$C$2,runs!AF4,1/0)</f>
        <v>#DIV/0!</v>
      </c>
      <c r="E9" s="29" t="e">
        <f>IF($A9=$C$2,runs!AG4,1/0)</f>
        <v>#DIV/0!</v>
      </c>
      <c r="F9" s="29" t="e">
        <f>IF($A9=$C$2,runs!AH4,1/0)</f>
        <v>#DIV/0!</v>
      </c>
      <c r="G9" s="29" t="e">
        <f>IF($A9=$C$2,runs!AI4,1/0)</f>
        <v>#DIV/0!</v>
      </c>
      <c r="H9" s="29" t="e">
        <f>IF($A9=$C$2,runs!BG4/runs!BF4,1/0)</f>
        <v>#DIV/0!</v>
      </c>
      <c r="I9" s="29" t="e">
        <f>IF($A9=$C$2,runs!AJ4/runs!V4,1/0)</f>
        <v>#DIV/0!</v>
      </c>
      <c r="J9" s="29" t="e">
        <f>IF($A9=$C$2,runs!AK4/runs!V4,1/0)</f>
        <v>#DIV/0!</v>
      </c>
      <c r="K9" s="29" t="e">
        <f>IF($A9=$C$2,runs!BP4,1/0)</f>
        <v>#DIV/0!</v>
      </c>
    </row>
    <row r="10" spans="1:11" x14ac:dyDescent="0.2">
      <c r="A10" s="29">
        <f>runs!C5</f>
        <v>15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IF($A10=$C$2,runs!AF5,1/0)</f>
        <v>#DIV/0!</v>
      </c>
      <c r="E10" s="29" t="e">
        <f>IF($A10=$C$2,runs!AG5,1/0)</f>
        <v>#DIV/0!</v>
      </c>
      <c r="F10" s="29" t="e">
        <f>IF($A10=$C$2,runs!AH5,1/0)</f>
        <v>#DIV/0!</v>
      </c>
      <c r="G10" s="29" t="e">
        <f>IF($A10=$C$2,runs!AI5,1/0)</f>
        <v>#DIV/0!</v>
      </c>
      <c r="H10" s="29" t="e">
        <f>IF($A10=$C$2,runs!BG5/runs!BF5,1/0)</f>
        <v>#DIV/0!</v>
      </c>
      <c r="I10" s="29" t="e">
        <f>IF($A10=$C$2,runs!AJ5/runs!V5,1/0)</f>
        <v>#DIV/0!</v>
      </c>
      <c r="J10" s="29" t="e">
        <f>IF($A10=$C$2,runs!AK5/runs!V5,1/0)</f>
        <v>#DIV/0!</v>
      </c>
      <c r="K10" s="29" t="e">
        <f>IF($A10=$C$2,runs!BP5,1/0)</f>
        <v>#DIV/0!</v>
      </c>
    </row>
    <row r="11" spans="1:11" x14ac:dyDescent="0.2">
      <c r="A11" s="29">
        <f>runs!C6</f>
        <v>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IF($A11=$C$2,runs!AF6,1/0)</f>
        <v>#DIV/0!</v>
      </c>
      <c r="E11" s="29" t="e">
        <f>IF($A11=$C$2,runs!AG6,1/0)</f>
        <v>#DIV/0!</v>
      </c>
      <c r="F11" s="29" t="e">
        <f>IF($A11=$C$2,runs!AH6,1/0)</f>
        <v>#DIV/0!</v>
      </c>
      <c r="G11" s="29" t="e">
        <f>IF($A11=$C$2,runs!AI6,1/0)</f>
        <v>#DIV/0!</v>
      </c>
      <c r="H11" s="29" t="e">
        <f>IF($A11=$C$2,runs!BG6/runs!BF6,1/0)</f>
        <v>#DIV/0!</v>
      </c>
      <c r="I11" s="29" t="e">
        <f>IF($A11=$C$2,runs!AJ6/runs!V6,1/0)</f>
        <v>#DIV/0!</v>
      </c>
      <c r="J11" s="29" t="e">
        <f>IF($A11=$C$2,runs!AK6/runs!V6,1/0)</f>
        <v>#DIV/0!</v>
      </c>
      <c r="K11" s="29" t="e">
        <f>IF($A11=$C$2,runs!BP6,1/0)</f>
        <v>#DIV/0!</v>
      </c>
    </row>
    <row r="12" spans="1:11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IF($A12=$C$2,runs!AF7,1/0)</f>
        <v>#DIV/0!</v>
      </c>
      <c r="E12" s="29" t="e">
        <f>IF($A12=$C$2,runs!AG7,1/0)</f>
        <v>#DIV/0!</v>
      </c>
      <c r="F12" s="29" t="e">
        <f>IF($A12=$C$2,runs!AH7,1/0)</f>
        <v>#DIV/0!</v>
      </c>
      <c r="G12" s="29" t="e">
        <f>IF($A12=$C$2,runs!AI7,1/0)</f>
        <v>#DIV/0!</v>
      </c>
      <c r="H12" s="29" t="e">
        <f>IF($A12=$C$2,runs!BG7/runs!BF7,1/0)</f>
        <v>#DIV/0!</v>
      </c>
      <c r="I12" s="29" t="e">
        <f>IF($A12=$C$2,runs!AJ7/runs!V7,1/0)</f>
        <v>#DIV/0!</v>
      </c>
      <c r="J12" s="29" t="e">
        <f>IF($A12=$C$2,runs!AK7/runs!V7,1/0)</f>
        <v>#DIV/0!</v>
      </c>
      <c r="K12" s="29" t="e">
        <f>IF($A12=$C$2,runs!BP7,1/0)</f>
        <v>#DIV/0!</v>
      </c>
    </row>
    <row r="13" spans="1:11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IF($A13=$C$2,runs!AF8,1/0)</f>
        <v>#DIV/0!</v>
      </c>
      <c r="E13" s="29" t="e">
        <f>IF($A13=$C$2,runs!AG8,1/0)</f>
        <v>#DIV/0!</v>
      </c>
      <c r="F13" s="29" t="e">
        <f>IF($A13=$C$2,runs!AH8,1/0)</f>
        <v>#DIV/0!</v>
      </c>
      <c r="G13" s="29" t="e">
        <f>IF($A13=$C$2,runs!AI8,1/0)</f>
        <v>#DIV/0!</v>
      </c>
      <c r="H13" s="29" t="e">
        <f>IF($A13=$C$2,runs!BG8/runs!BF8,1/0)</f>
        <v>#DIV/0!</v>
      </c>
      <c r="I13" s="29" t="e">
        <f>IF($A13=$C$2,runs!AJ8/runs!V8,1/0)</f>
        <v>#DIV/0!</v>
      </c>
      <c r="J13" s="29" t="e">
        <f>IF($A13=$C$2,runs!AK8/runs!V8,1/0)</f>
        <v>#DIV/0!</v>
      </c>
      <c r="K13" s="29" t="e">
        <f>IF($A13=$C$2,runs!BP8,1/0)</f>
        <v>#DIV/0!</v>
      </c>
    </row>
    <row r="14" spans="1:11" x14ac:dyDescent="0.2">
      <c r="A14" s="29">
        <f>runs!C9</f>
        <v>7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IF($A14=$C$2,runs!AF9,1/0)</f>
        <v>#DIV/0!</v>
      </c>
      <c r="E14" s="29" t="e">
        <f>IF($A14=$C$2,runs!AG9,1/0)</f>
        <v>#DIV/0!</v>
      </c>
      <c r="F14" s="29" t="e">
        <f>IF($A14=$C$2,runs!AH9,1/0)</f>
        <v>#DIV/0!</v>
      </c>
      <c r="G14" s="29" t="e">
        <f>IF($A14=$C$2,runs!AI9,1/0)</f>
        <v>#DIV/0!</v>
      </c>
      <c r="H14" s="29" t="e">
        <f>IF($A14=$C$2,runs!BG9/runs!BF9,1/0)</f>
        <v>#DIV/0!</v>
      </c>
      <c r="I14" s="29" t="e">
        <f>IF($A14=$C$2,runs!AJ9/runs!V9,1/0)</f>
        <v>#DIV/0!</v>
      </c>
      <c r="J14" s="29" t="e">
        <f>IF($A14=$C$2,runs!AK9/runs!V9,1/0)</f>
        <v>#DIV/0!</v>
      </c>
      <c r="K14" s="29" t="e">
        <f>IF($A14=$C$2,runs!BP9,1/0)</f>
        <v>#DIV/0!</v>
      </c>
    </row>
    <row r="15" spans="1:11" x14ac:dyDescent="0.2">
      <c r="A15" s="29">
        <f>runs!C10</f>
        <v>8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IF($A15=$C$2,runs!AF10,1/0)</f>
        <v>#DIV/0!</v>
      </c>
      <c r="E15" s="29" t="e">
        <f>IF($A15=$C$2,runs!AG10,1/0)</f>
        <v>#DIV/0!</v>
      </c>
      <c r="F15" s="29" t="e">
        <f>IF($A15=$C$2,runs!AH10,1/0)</f>
        <v>#DIV/0!</v>
      </c>
      <c r="G15" s="29" t="e">
        <f>IF($A15=$C$2,runs!AI10,1/0)</f>
        <v>#DIV/0!</v>
      </c>
      <c r="H15" s="29" t="e">
        <f>IF($A15=$C$2,runs!BG10/runs!BF10,1/0)</f>
        <v>#DIV/0!</v>
      </c>
      <c r="I15" s="29" t="e">
        <f>IF($A15=$C$2,runs!AJ10/runs!V10,1/0)</f>
        <v>#DIV/0!</v>
      </c>
      <c r="J15" s="29" t="e">
        <f>IF($A15=$C$2,runs!AK10/runs!V10,1/0)</f>
        <v>#DIV/0!</v>
      </c>
      <c r="K15" s="29" t="e">
        <f>IF($A15=$C$2,runs!BP10,1/0)</f>
        <v>#DIV/0!</v>
      </c>
    </row>
    <row r="16" spans="1:11" x14ac:dyDescent="0.2">
      <c r="A16" s="29">
        <f>runs!C11</f>
        <v>9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IF($A16=$C$2,runs!AF11,1/0)</f>
        <v>#DIV/0!</v>
      </c>
      <c r="E16" s="29" t="e">
        <f>IF($A16=$C$2,runs!AG11,1/0)</f>
        <v>#DIV/0!</v>
      </c>
      <c r="F16" s="29" t="e">
        <f>IF($A16=$C$2,runs!AH11,1/0)</f>
        <v>#DIV/0!</v>
      </c>
      <c r="G16" s="29" t="e">
        <f>IF($A16=$C$2,runs!AI11,1/0)</f>
        <v>#DIV/0!</v>
      </c>
      <c r="H16" s="29" t="e">
        <f>IF($A16=$C$2,runs!BG11/runs!BF11,1/0)</f>
        <v>#DIV/0!</v>
      </c>
      <c r="I16" s="29" t="e">
        <f>IF($A16=$C$2,runs!AJ11/runs!V11,1/0)</f>
        <v>#DIV/0!</v>
      </c>
      <c r="J16" s="29" t="e">
        <f>IF($A16=$C$2,runs!AK11/runs!V11,1/0)</f>
        <v>#DIV/0!</v>
      </c>
      <c r="K16" s="29" t="e">
        <f>IF($A16=$C$2,runs!BP11,1/0)</f>
        <v>#DIV/0!</v>
      </c>
    </row>
    <row r="17" spans="1:11" x14ac:dyDescent="0.2">
      <c r="A17" s="29">
        <f>runs!C12</f>
        <v>10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IF($A17=$C$2,runs!AF12,1/0)</f>
        <v>#DIV/0!</v>
      </c>
      <c r="E17" s="29" t="e">
        <f>IF($A17=$C$2,runs!AG12,1/0)</f>
        <v>#DIV/0!</v>
      </c>
      <c r="F17" s="29" t="e">
        <f>IF($A17=$C$2,runs!AH12,1/0)</f>
        <v>#DIV/0!</v>
      </c>
      <c r="G17" s="29" t="e">
        <f>IF($A17=$C$2,runs!AI12,1/0)</f>
        <v>#DIV/0!</v>
      </c>
      <c r="H17" s="29" t="e">
        <f>IF($A17=$C$2,runs!BG12/runs!BF12,1/0)</f>
        <v>#DIV/0!</v>
      </c>
      <c r="I17" s="29" t="e">
        <f>IF($A17=$C$2,runs!AJ12/runs!V12,1/0)</f>
        <v>#DIV/0!</v>
      </c>
      <c r="J17" s="29" t="e">
        <f>IF($A17=$C$2,runs!AK12/runs!V12,1/0)</f>
        <v>#DIV/0!</v>
      </c>
      <c r="K17" s="29" t="e">
        <f>IF($A17=$C$2,runs!BP12,1/0)</f>
        <v>#DIV/0!</v>
      </c>
    </row>
    <row r="18" spans="1:11" x14ac:dyDescent="0.2">
      <c r="A18" s="29">
        <f>runs!C13</f>
        <v>11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IF($A18=$C$2,runs!AF13,1/0)</f>
        <v>#DIV/0!</v>
      </c>
      <c r="E18" s="29" t="e">
        <f>IF($A18=$C$2,runs!AG13,1/0)</f>
        <v>#DIV/0!</v>
      </c>
      <c r="F18" s="29" t="e">
        <f>IF($A18=$C$2,runs!AH13,1/0)</f>
        <v>#DIV/0!</v>
      </c>
      <c r="G18" s="29" t="e">
        <f>IF($A18=$C$2,runs!AI13,1/0)</f>
        <v>#DIV/0!</v>
      </c>
      <c r="H18" s="29" t="e">
        <f>IF($A18=$C$2,runs!BG13/runs!BF13,1/0)</f>
        <v>#DIV/0!</v>
      </c>
      <c r="I18" s="29" t="e">
        <f>IF($A18=$C$2,runs!AJ13/runs!V13,1/0)</f>
        <v>#DIV/0!</v>
      </c>
      <c r="J18" s="29" t="e">
        <f>IF($A18=$C$2,runs!AK13/runs!V13,1/0)</f>
        <v>#DIV/0!</v>
      </c>
      <c r="K18" s="29" t="e">
        <f>IF($A18=$C$2,runs!BP13,1/0)</f>
        <v>#DIV/0!</v>
      </c>
    </row>
    <row r="19" spans="1:11" x14ac:dyDescent="0.2">
      <c r="A19" s="29">
        <f>runs!C14</f>
        <v>12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IF($A19=$C$2,runs!AF14,1/0)</f>
        <v>#DIV/0!</v>
      </c>
      <c r="E19" s="29" t="e">
        <f>IF($A19=$C$2,runs!AG14,1/0)</f>
        <v>#DIV/0!</v>
      </c>
      <c r="F19" s="29" t="e">
        <f>IF($A19=$C$2,runs!AH14,1/0)</f>
        <v>#DIV/0!</v>
      </c>
      <c r="G19" s="29" t="e">
        <f>IF($A19=$C$2,runs!AI14,1/0)</f>
        <v>#DIV/0!</v>
      </c>
      <c r="H19" s="29" t="e">
        <f>IF($A19=$C$2,runs!BG14/runs!BF14,1/0)</f>
        <v>#DIV/0!</v>
      </c>
      <c r="I19" s="29" t="e">
        <f>IF($A19=$C$2,runs!AJ14/runs!V14,1/0)</f>
        <v>#DIV/0!</v>
      </c>
      <c r="J19" s="29" t="e">
        <f>IF($A19=$C$2,runs!AK14/runs!V14,1/0)</f>
        <v>#DIV/0!</v>
      </c>
      <c r="K19" s="29" t="e">
        <f>IF($A19=$C$2,runs!BP14,1/0)</f>
        <v>#DIV/0!</v>
      </c>
    </row>
    <row r="20" spans="1:11" x14ac:dyDescent="0.2">
      <c r="A20" s="29">
        <f>runs!C15</f>
        <v>13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IF($A20=$C$2,runs!AF15,1/0)</f>
        <v>#DIV/0!</v>
      </c>
      <c r="E20" s="29" t="e">
        <f>IF($A20=$C$2,runs!AG15,1/0)</f>
        <v>#DIV/0!</v>
      </c>
      <c r="F20" s="29" t="e">
        <f>IF($A20=$C$2,runs!AH15,1/0)</f>
        <v>#DIV/0!</v>
      </c>
      <c r="G20" s="29" t="e">
        <f>IF($A20=$C$2,runs!AI15,1/0)</f>
        <v>#DIV/0!</v>
      </c>
      <c r="H20" s="29" t="e">
        <f>IF($A20=$C$2,runs!BG15/runs!BF15,1/0)</f>
        <v>#DIV/0!</v>
      </c>
      <c r="I20" s="29" t="e">
        <f>IF($A20=$C$2,runs!AJ15/runs!V15,1/0)</f>
        <v>#DIV/0!</v>
      </c>
      <c r="J20" s="29" t="e">
        <f>IF($A20=$C$2,runs!AK15/runs!V15,1/0)</f>
        <v>#DIV/0!</v>
      </c>
      <c r="K20" s="29" t="e">
        <f>IF($A20=$C$2,runs!BP15,1/0)</f>
        <v>#DIV/0!</v>
      </c>
    </row>
    <row r="21" spans="1:11" x14ac:dyDescent="0.2">
      <c r="A21" s="29">
        <f>runs!C16</f>
        <v>14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IF($A21=$C$2,runs!AF16,1/0)</f>
        <v>#DIV/0!</v>
      </c>
      <c r="E21" s="29" t="e">
        <f>IF($A21=$C$2,runs!AG16,1/0)</f>
        <v>#DIV/0!</v>
      </c>
      <c r="F21" s="29" t="e">
        <f>IF($A21=$C$2,runs!AH16,1/0)</f>
        <v>#DIV/0!</v>
      </c>
      <c r="G21" s="29" t="e">
        <f>IF($A21=$C$2,runs!AI16,1/0)</f>
        <v>#DIV/0!</v>
      </c>
      <c r="H21" s="29" t="e">
        <f>IF($A21=$C$2,runs!BG16/runs!BF16,1/0)</f>
        <v>#DIV/0!</v>
      </c>
      <c r="I21" s="29" t="e">
        <f>IF($A21=$C$2,runs!AJ16/runs!V16,1/0)</f>
        <v>#DIV/0!</v>
      </c>
      <c r="J21" s="29" t="e">
        <f>IF($A21=$C$2,runs!AK16/runs!V16,1/0)</f>
        <v>#DIV/0!</v>
      </c>
      <c r="K21" s="29" t="e">
        <f>IF($A21=$C$2,runs!BP16,1/0)</f>
        <v>#DIV/0!</v>
      </c>
    </row>
    <row r="22" spans="1:11" x14ac:dyDescent="0.2">
      <c r="A22" s="29">
        <f>runs!C17</f>
        <v>16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IF($A22=$C$2,runs!AF17,1/0)</f>
        <v>#DIV/0!</v>
      </c>
      <c r="E22" s="29" t="e">
        <f>IF($A22=$C$2,runs!AG17,1/0)</f>
        <v>#DIV/0!</v>
      </c>
      <c r="F22" s="29" t="e">
        <f>IF($A22=$C$2,runs!AH17,1/0)</f>
        <v>#DIV/0!</v>
      </c>
      <c r="G22" s="29" t="e">
        <f>IF($A22=$C$2,runs!AI17,1/0)</f>
        <v>#DIV/0!</v>
      </c>
      <c r="H22" s="29" t="e">
        <f>IF($A22=$C$2,runs!BG17/runs!BF17,1/0)</f>
        <v>#DIV/0!</v>
      </c>
      <c r="I22" s="29" t="e">
        <f>IF($A22=$C$2,runs!AJ17/runs!V17,1/0)</f>
        <v>#DIV/0!</v>
      </c>
      <c r="J22" s="29" t="e">
        <f>IF($A22=$C$2,runs!AK17/runs!V17,1/0)</f>
        <v>#DIV/0!</v>
      </c>
      <c r="K22" s="29" t="e">
        <f>IF($A22=$C$2,runs!BP17,1/0)</f>
        <v>#DIV/0!</v>
      </c>
    </row>
    <row r="23" spans="1:11" x14ac:dyDescent="0.2">
      <c r="A23" s="29">
        <f>runs!C18</f>
        <v>17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IF($A23=$C$2,runs!AF18,1/0)</f>
        <v>#DIV/0!</v>
      </c>
      <c r="E23" s="29" t="e">
        <f>IF($A23=$C$2,runs!AG18,1/0)</f>
        <v>#DIV/0!</v>
      </c>
      <c r="F23" s="29" t="e">
        <f>IF($A23=$C$2,runs!AH18,1/0)</f>
        <v>#DIV/0!</v>
      </c>
      <c r="G23" s="29" t="e">
        <f>IF($A23=$C$2,runs!AI18,1/0)</f>
        <v>#DIV/0!</v>
      </c>
      <c r="H23" s="29" t="e">
        <f>IF($A23=$C$2,runs!BG18/runs!BF18,1/0)</f>
        <v>#DIV/0!</v>
      </c>
      <c r="I23" s="29" t="e">
        <f>IF($A23=$C$2,runs!AJ18/runs!V18,1/0)</f>
        <v>#DIV/0!</v>
      </c>
      <c r="J23" s="29" t="e">
        <f>IF($A23=$C$2,runs!AK18/runs!V18,1/0)</f>
        <v>#DIV/0!</v>
      </c>
      <c r="K23" s="29" t="e">
        <f>IF($A23=$C$2,runs!BP18,1/0)</f>
        <v>#DIV/0!</v>
      </c>
    </row>
    <row r="24" spans="1:11" x14ac:dyDescent="0.2">
      <c r="A24" s="29">
        <f>runs!C19</f>
        <v>18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IF($A24=$C$2,runs!AF19,1/0)</f>
        <v>#DIV/0!</v>
      </c>
      <c r="E24" s="29" t="e">
        <f>IF($A24=$C$2,runs!AG19,1/0)</f>
        <v>#DIV/0!</v>
      </c>
      <c r="F24" s="29" t="e">
        <f>IF($A24=$C$2,runs!AH19,1/0)</f>
        <v>#DIV/0!</v>
      </c>
      <c r="G24" s="29" t="e">
        <f>IF($A24=$C$2,runs!AI19,1/0)</f>
        <v>#DIV/0!</v>
      </c>
      <c r="H24" s="29" t="e">
        <f>IF($A24=$C$2,runs!BG19/runs!BF19,1/0)</f>
        <v>#DIV/0!</v>
      </c>
      <c r="I24" s="29" t="e">
        <f>IF($A24=$C$2,runs!AJ19/runs!V19,1/0)</f>
        <v>#DIV/0!</v>
      </c>
      <c r="J24" s="29" t="e">
        <f>IF($A24=$C$2,runs!AK19/runs!V19,1/0)</f>
        <v>#DIV/0!</v>
      </c>
      <c r="K24" s="29" t="e">
        <f>IF($A24=$C$2,runs!BP19,1/0)</f>
        <v>#DIV/0!</v>
      </c>
    </row>
    <row r="25" spans="1:11" x14ac:dyDescent="0.2">
      <c r="A25" s="29">
        <f>runs!C20</f>
        <v>0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IF($A25=$C$2,runs!AF20,1/0)</f>
        <v>#DIV/0!</v>
      </c>
      <c r="E25" s="29" t="e">
        <f>IF($A25=$C$2,runs!AG20,1/0)</f>
        <v>#DIV/0!</v>
      </c>
      <c r="F25" s="29" t="e">
        <f>IF($A25=$C$2,runs!AH20,1/0)</f>
        <v>#DIV/0!</v>
      </c>
      <c r="G25" s="29" t="e">
        <f>IF($A25=$C$2,runs!AI20,1/0)</f>
        <v>#DIV/0!</v>
      </c>
      <c r="H25" s="29" t="e">
        <f>IF($A25=$C$2,runs!BG20/runs!BF20,1/0)</f>
        <v>#DIV/0!</v>
      </c>
      <c r="I25" s="29" t="e">
        <f>IF($A25=$C$2,runs!AJ20/runs!V20,1/0)</f>
        <v>#DIV/0!</v>
      </c>
      <c r="J25" s="29" t="e">
        <f>IF($A25=$C$2,runs!AK20/runs!V20,1/0)</f>
        <v>#DIV/0!</v>
      </c>
      <c r="K25" s="29" t="e">
        <f>IF($A25=$C$2,runs!BP20,1/0)</f>
        <v>#DIV/0!</v>
      </c>
    </row>
    <row r="26" spans="1:11" x14ac:dyDescent="0.2">
      <c r="A26" s="29">
        <f>runs!C21</f>
        <v>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IF($A26=$C$2,runs!AF21,1/0)</f>
        <v>#DIV/0!</v>
      </c>
      <c r="E26" s="29" t="e">
        <f>IF($A26=$C$2,runs!AG21,1/0)</f>
        <v>#DIV/0!</v>
      </c>
      <c r="F26" s="29" t="e">
        <f>IF($A26=$C$2,runs!AH21,1/0)</f>
        <v>#DIV/0!</v>
      </c>
      <c r="G26" s="29" t="e">
        <f>IF($A26=$C$2,runs!AI21,1/0)</f>
        <v>#DIV/0!</v>
      </c>
      <c r="H26" s="29" t="e">
        <f>IF($A26=$C$2,runs!BG21/runs!BF21,1/0)</f>
        <v>#DIV/0!</v>
      </c>
      <c r="I26" s="29" t="e">
        <f>IF($A26=$C$2,runs!AJ21/runs!V21,1/0)</f>
        <v>#DIV/0!</v>
      </c>
      <c r="J26" s="29" t="e">
        <f>IF($A26=$C$2,runs!AK21/runs!V21,1/0)</f>
        <v>#DIV/0!</v>
      </c>
      <c r="K26" s="29" t="e">
        <f>IF($A26=$C$2,runs!BP21,1/0)</f>
        <v>#DIV/0!</v>
      </c>
    </row>
    <row r="27" spans="1:11" x14ac:dyDescent="0.2">
      <c r="A27" s="29">
        <f>runs!C22</f>
        <v>0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IF($A27=$C$2,runs!AF22,1/0)</f>
        <v>#DIV/0!</v>
      </c>
      <c r="E27" s="29" t="e">
        <f>IF($A27=$C$2,runs!AG22,1/0)</f>
        <v>#DIV/0!</v>
      </c>
      <c r="F27" s="29" t="e">
        <f>IF($A27=$C$2,runs!AH22,1/0)</f>
        <v>#DIV/0!</v>
      </c>
      <c r="G27" s="29" t="e">
        <f>IF($A27=$C$2,runs!AI22,1/0)</f>
        <v>#DIV/0!</v>
      </c>
      <c r="H27" s="29" t="e">
        <f>IF($A27=$C$2,runs!BG22/runs!BF22,1/0)</f>
        <v>#DIV/0!</v>
      </c>
      <c r="I27" s="29" t="e">
        <f>IF($A27=$C$2,runs!AJ22/runs!V22,1/0)</f>
        <v>#DIV/0!</v>
      </c>
      <c r="J27" s="29" t="e">
        <f>IF($A27=$C$2,runs!AK22/runs!V22,1/0)</f>
        <v>#DIV/0!</v>
      </c>
      <c r="K27" s="29" t="e">
        <f>IF($A27=$C$2,runs!BP22,1/0)</f>
        <v>#DIV/0!</v>
      </c>
    </row>
    <row r="28" spans="1:11" x14ac:dyDescent="0.2">
      <c r="A28" s="29">
        <f>runs!C23</f>
        <v>25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IF($A28=$C$2,runs!AF23,1/0)</f>
        <v>#DIV/0!</v>
      </c>
      <c r="E28" s="29" t="e">
        <f>IF($A28=$C$2,runs!AG23,1/0)</f>
        <v>#DIV/0!</v>
      </c>
      <c r="F28" s="29" t="e">
        <f>IF($A28=$C$2,runs!AH23,1/0)</f>
        <v>#DIV/0!</v>
      </c>
      <c r="G28" s="29" t="e">
        <f>IF($A28=$C$2,runs!AI23,1/0)</f>
        <v>#DIV/0!</v>
      </c>
      <c r="H28" s="29" t="e">
        <f>IF($A28=$C$2,runs!BG23/runs!BF23,1/0)</f>
        <v>#DIV/0!</v>
      </c>
      <c r="I28" s="29" t="e">
        <f>IF($A28=$C$2,runs!AJ23/runs!V23,1/0)</f>
        <v>#DIV/0!</v>
      </c>
      <c r="J28" s="29" t="e">
        <f>IF($A28=$C$2,runs!AK23/runs!V23,1/0)</f>
        <v>#DIV/0!</v>
      </c>
      <c r="K28" s="29" t="e">
        <f>IF($A28=$C$2,runs!BP23,1/0)</f>
        <v>#DIV/0!</v>
      </c>
    </row>
    <row r="29" spans="1:11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IF($A29=$C$2,runs!AF24,1/0)</f>
        <v>#DIV/0!</v>
      </c>
      <c r="E29" s="29" t="e">
        <f>IF($A29=$C$2,runs!AG24,1/0)</f>
        <v>#DIV/0!</v>
      </c>
      <c r="F29" s="29" t="e">
        <f>IF($A29=$C$2,runs!AH24,1/0)</f>
        <v>#DIV/0!</v>
      </c>
      <c r="G29" s="29" t="e">
        <f>IF($A29=$C$2,runs!AI24,1/0)</f>
        <v>#DIV/0!</v>
      </c>
      <c r="H29" s="29" t="e">
        <f>IF($A29=$C$2,runs!BG24/runs!BF24,1/0)</f>
        <v>#DIV/0!</v>
      </c>
      <c r="I29" s="29" t="e">
        <f>IF($A29=$C$2,runs!AJ24/runs!V24,1/0)</f>
        <v>#DIV/0!</v>
      </c>
      <c r="J29" s="29" t="e">
        <f>IF($A29=$C$2,runs!AK24/runs!V24,1/0)</f>
        <v>#DIV/0!</v>
      </c>
      <c r="K29" s="29" t="e">
        <f>IF($A29=$C$2,runs!BP24,1/0)</f>
        <v>#DIV/0!</v>
      </c>
    </row>
    <row r="30" spans="1:11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IF($A30=$C$2,runs!AF25,1/0)</f>
        <v>#DIV/0!</v>
      </c>
      <c r="E30" s="29" t="e">
        <f>IF($A30=$C$2,runs!AG25,1/0)</f>
        <v>#DIV/0!</v>
      </c>
      <c r="F30" s="29" t="e">
        <f>IF($A30=$C$2,runs!AH25,1/0)</f>
        <v>#DIV/0!</v>
      </c>
      <c r="G30" s="29" t="e">
        <f>IF($A30=$C$2,runs!AI25,1/0)</f>
        <v>#DIV/0!</v>
      </c>
      <c r="H30" s="29" t="e">
        <f>IF($A30=$C$2,runs!BG25/runs!BF25,1/0)</f>
        <v>#DIV/0!</v>
      </c>
      <c r="I30" s="29" t="e">
        <f>IF($A30=$C$2,runs!AJ25/runs!V25,1/0)</f>
        <v>#DIV/0!</v>
      </c>
      <c r="J30" s="29" t="e">
        <f>IF($A30=$C$2,runs!AK25/runs!V25,1/0)</f>
        <v>#DIV/0!</v>
      </c>
      <c r="K30" s="29" t="e">
        <f>IF($A30=$C$2,runs!BP25,1/0)</f>
        <v>#DIV/0!</v>
      </c>
    </row>
    <row r="31" spans="1:11" x14ac:dyDescent="0.2">
      <c r="A31" s="29">
        <f>runs!C26</f>
        <v>0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IF($A31=$C$2,runs!AF26,1/0)</f>
        <v>#DIV/0!</v>
      </c>
      <c r="E31" s="29" t="e">
        <f>IF($A31=$C$2,runs!AG26,1/0)</f>
        <v>#DIV/0!</v>
      </c>
      <c r="F31" s="29" t="e">
        <f>IF($A31=$C$2,runs!AH26,1/0)</f>
        <v>#DIV/0!</v>
      </c>
      <c r="G31" s="29" t="e">
        <f>IF($A31=$C$2,runs!AI26,1/0)</f>
        <v>#DIV/0!</v>
      </c>
      <c r="H31" s="29" t="e">
        <f>IF($A31=$C$2,runs!BG26/runs!BF26,1/0)</f>
        <v>#DIV/0!</v>
      </c>
      <c r="I31" s="29" t="e">
        <f>IF($A31=$C$2,runs!AJ26/runs!V26,1/0)</f>
        <v>#DIV/0!</v>
      </c>
      <c r="J31" s="29" t="e">
        <f>IF($A31=$C$2,runs!AK26/runs!V26,1/0)</f>
        <v>#DIV/0!</v>
      </c>
      <c r="K31" s="29" t="e">
        <f>IF($A31=$C$2,runs!BP26,1/0)</f>
        <v>#DIV/0!</v>
      </c>
    </row>
    <row r="32" spans="1:11" x14ac:dyDescent="0.2">
      <c r="A32" s="29">
        <f>runs!C27</f>
        <v>0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IF($A32=$C$2,runs!AF27,1/0)</f>
        <v>#DIV/0!</v>
      </c>
      <c r="E32" s="29" t="e">
        <f>IF($A32=$C$2,runs!AG27,1/0)</f>
        <v>#DIV/0!</v>
      </c>
      <c r="F32" s="29" t="e">
        <f>IF($A32=$C$2,runs!AH27,1/0)</f>
        <v>#DIV/0!</v>
      </c>
      <c r="G32" s="29" t="e">
        <f>IF($A32=$C$2,runs!AI27,1/0)</f>
        <v>#DIV/0!</v>
      </c>
      <c r="H32" s="29" t="e">
        <f>IF($A32=$C$2,runs!BG27/runs!BF27,1/0)</f>
        <v>#DIV/0!</v>
      </c>
      <c r="I32" s="29" t="e">
        <f>IF($A32=$C$2,runs!AJ27/runs!V27,1/0)</f>
        <v>#DIV/0!</v>
      </c>
      <c r="J32" s="29" t="e">
        <f>IF($A32=$C$2,runs!AK27/runs!V27,1/0)</f>
        <v>#DIV/0!</v>
      </c>
      <c r="K32" s="29" t="e">
        <f>IF($A32=$C$2,runs!BP27,1/0)</f>
        <v>#DIV/0!</v>
      </c>
    </row>
    <row r="33" spans="1:11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IF($A33=$C$2,runs!AF28,1/0)</f>
        <v>#DIV/0!</v>
      </c>
      <c r="E33" s="29" t="e">
        <f>IF($A33=$C$2,runs!AG28,1/0)</f>
        <v>#DIV/0!</v>
      </c>
      <c r="F33" s="29" t="e">
        <f>IF($A33=$C$2,runs!AH28,1/0)</f>
        <v>#DIV/0!</v>
      </c>
      <c r="G33" s="29" t="e">
        <f>IF($A33=$C$2,runs!AI28,1/0)</f>
        <v>#DIV/0!</v>
      </c>
      <c r="H33" s="29" t="e">
        <f>IF($A33=$C$2,runs!BG28/runs!BF28,1/0)</f>
        <v>#DIV/0!</v>
      </c>
      <c r="I33" s="29" t="e">
        <f>IF($A33=$C$2,runs!AJ28/runs!V28,1/0)</f>
        <v>#DIV/0!</v>
      </c>
      <c r="J33" s="29" t="e">
        <f>IF($A33=$C$2,runs!AK28/runs!V28,1/0)</f>
        <v>#DIV/0!</v>
      </c>
      <c r="K33" s="29" t="e">
        <f>IF($A33=$C$2,runs!BP28,1/0)</f>
        <v>#DIV/0!</v>
      </c>
    </row>
    <row r="34" spans="1:11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IF($A34=$C$2,runs!AF29,1/0)</f>
        <v>#DIV/0!</v>
      </c>
      <c r="E34" s="29" t="e">
        <f>IF($A34=$C$2,runs!AG29,1/0)</f>
        <v>#DIV/0!</v>
      </c>
      <c r="F34" s="29" t="e">
        <f>IF($A34=$C$2,runs!AH29,1/0)</f>
        <v>#DIV/0!</v>
      </c>
      <c r="G34" s="29" t="e">
        <f>IF($A34=$C$2,runs!AI29,1/0)</f>
        <v>#DIV/0!</v>
      </c>
      <c r="H34" s="29" t="e">
        <f>IF($A34=$C$2,runs!BG29/runs!BF29,1/0)</f>
        <v>#DIV/0!</v>
      </c>
      <c r="I34" s="29" t="e">
        <f>IF($A34=$C$2,runs!AJ29/runs!V29,1/0)</f>
        <v>#DIV/0!</v>
      </c>
      <c r="J34" s="29" t="e">
        <f>IF($A34=$C$2,runs!AK29/runs!V29,1/0)</f>
        <v>#DIV/0!</v>
      </c>
      <c r="K34" s="29" t="e">
        <f>IF($A34=$C$2,runs!BP29,1/0)</f>
        <v>#DIV/0!</v>
      </c>
    </row>
    <row r="35" spans="1:11" x14ac:dyDescent="0.2">
      <c r="A35" s="29">
        <f>runs!C30</f>
        <v>0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IF($A35=$C$2,runs!AF30,1/0)</f>
        <v>#DIV/0!</v>
      </c>
      <c r="E35" s="29" t="e">
        <f>IF($A35=$C$2,runs!AG30,1/0)</f>
        <v>#DIV/0!</v>
      </c>
      <c r="F35" s="29" t="e">
        <f>IF($A35=$C$2,runs!AH30,1/0)</f>
        <v>#DIV/0!</v>
      </c>
      <c r="G35" s="29" t="e">
        <f>IF($A35=$C$2,runs!AI30,1/0)</f>
        <v>#DIV/0!</v>
      </c>
      <c r="H35" s="29" t="e">
        <f>IF($A35=$C$2,runs!BG30/runs!BF30,1/0)</f>
        <v>#DIV/0!</v>
      </c>
      <c r="I35" s="29" t="e">
        <f>IF($A35=$C$2,runs!AJ30/runs!V30,1/0)</f>
        <v>#DIV/0!</v>
      </c>
      <c r="J35" s="29" t="e">
        <f>IF($A35=$C$2,runs!AK30/runs!V30,1/0)</f>
        <v>#DIV/0!</v>
      </c>
      <c r="K35" s="29" t="e">
        <f>IF($A35=$C$2,runs!BP30,1/0)</f>
        <v>#DIV/0!</v>
      </c>
    </row>
    <row r="36" spans="1:11" x14ac:dyDescent="0.2">
      <c r="A36" s="29">
        <f>runs!C31</f>
        <v>30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IF($A36=$C$2,runs!AF31,1/0)</f>
        <v>#DIV/0!</v>
      </c>
      <c r="E36" s="29" t="e">
        <f>IF($A36=$C$2,runs!AG31,1/0)</f>
        <v>#DIV/0!</v>
      </c>
      <c r="F36" s="29" t="e">
        <f>IF($A36=$C$2,runs!AH31,1/0)</f>
        <v>#DIV/0!</v>
      </c>
      <c r="G36" s="29" t="e">
        <f>IF($A36=$C$2,runs!AI31,1/0)</f>
        <v>#DIV/0!</v>
      </c>
      <c r="H36" s="29" t="e">
        <f>IF($A36=$C$2,runs!BG31/runs!BF31,1/0)</f>
        <v>#DIV/0!</v>
      </c>
      <c r="I36" s="29" t="e">
        <f>IF($A36=$C$2,runs!AJ31/runs!V31,1/0)</f>
        <v>#DIV/0!</v>
      </c>
      <c r="J36" s="29" t="e">
        <f>IF($A36=$C$2,runs!AK31/runs!V31,1/0)</f>
        <v>#DIV/0!</v>
      </c>
      <c r="K36" s="29" t="e">
        <f>IF($A36=$C$2,runs!BP31,1/0)</f>
        <v>#DIV/0!</v>
      </c>
    </row>
    <row r="37" spans="1:11" x14ac:dyDescent="0.2">
      <c r="A37" s="29">
        <f>runs!C32</f>
        <v>35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IF($A37=$C$2,runs!AF32,1/0)</f>
        <v>#DIV/0!</v>
      </c>
      <c r="E37" s="29" t="e">
        <f>IF($A37=$C$2,runs!AG32,1/0)</f>
        <v>#DIV/0!</v>
      </c>
      <c r="F37" s="29" t="e">
        <f>IF($A37=$C$2,runs!AH32,1/0)</f>
        <v>#DIV/0!</v>
      </c>
      <c r="G37" s="29" t="e">
        <f>IF($A37=$C$2,runs!AI32,1/0)</f>
        <v>#DIV/0!</v>
      </c>
      <c r="H37" s="29" t="e">
        <f>IF($A37=$C$2,runs!BG32/runs!BF32,1/0)</f>
        <v>#DIV/0!</v>
      </c>
      <c r="I37" s="29" t="e">
        <f>IF($A37=$C$2,runs!AJ32/runs!V32,1/0)</f>
        <v>#DIV/0!</v>
      </c>
      <c r="J37" s="29" t="e">
        <f>IF($A37=$C$2,runs!AK32/runs!V32,1/0)</f>
        <v>#DIV/0!</v>
      </c>
      <c r="K37" s="29" t="e">
        <f>IF($A37=$C$2,runs!BP32,1/0)</f>
        <v>#DIV/0!</v>
      </c>
    </row>
    <row r="38" spans="1:11" x14ac:dyDescent="0.2">
      <c r="A38" s="29">
        <f>runs!C33</f>
        <v>30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IF($A38=$C$2,runs!AF33,1/0)</f>
        <v>#DIV/0!</v>
      </c>
      <c r="E38" s="29" t="e">
        <f>IF($A38=$C$2,runs!AG33,1/0)</f>
        <v>#DIV/0!</v>
      </c>
      <c r="F38" s="29" t="e">
        <f>IF($A38=$C$2,runs!AH33,1/0)</f>
        <v>#DIV/0!</v>
      </c>
      <c r="G38" s="29" t="e">
        <f>IF($A38=$C$2,runs!AI33,1/0)</f>
        <v>#DIV/0!</v>
      </c>
      <c r="H38" s="29" t="e">
        <f>IF($A38=$C$2,runs!BG33/runs!BF33,1/0)</f>
        <v>#DIV/0!</v>
      </c>
      <c r="I38" s="29" t="e">
        <f>IF($A38=$C$2,runs!AJ33/runs!V33,1/0)</f>
        <v>#DIV/0!</v>
      </c>
      <c r="J38" s="29" t="e">
        <f>IF($A38=$C$2,runs!AK33/runs!V33,1/0)</f>
        <v>#DIV/0!</v>
      </c>
      <c r="K38" s="29" t="e">
        <f>IF($A38=$C$2,runs!BP33,1/0)</f>
        <v>#DIV/0!</v>
      </c>
    </row>
    <row r="39" spans="1:11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IF($A39=$C$2,runs!AF34,1/0)</f>
        <v>#DIV/0!</v>
      </c>
      <c r="E39" s="29" t="e">
        <f>IF($A39=$C$2,runs!AG34,1/0)</f>
        <v>#DIV/0!</v>
      </c>
      <c r="F39" s="29" t="e">
        <f>IF($A39=$C$2,runs!AH34,1/0)</f>
        <v>#DIV/0!</v>
      </c>
      <c r="G39" s="29" t="e">
        <f>IF($A39=$C$2,runs!AI34,1/0)</f>
        <v>#DIV/0!</v>
      </c>
      <c r="H39" s="29" t="e">
        <f>IF($A39=$C$2,runs!BG34/runs!BF34,1/0)</f>
        <v>#DIV/0!</v>
      </c>
      <c r="I39" s="29" t="e">
        <f>IF($A39=$C$2,runs!AJ34/runs!V34,1/0)</f>
        <v>#DIV/0!</v>
      </c>
      <c r="J39" s="29" t="e">
        <f>IF($A39=$C$2,runs!AK34/runs!V34,1/0)</f>
        <v>#DIV/0!</v>
      </c>
      <c r="K39" s="29" t="e">
        <f>IF($A39=$C$2,runs!BP34,1/0)</f>
        <v>#DIV/0!</v>
      </c>
    </row>
    <row r="40" spans="1:11" x14ac:dyDescent="0.2">
      <c r="A40" s="29">
        <f>runs!C35</f>
        <v>15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IF($A40=$C$2,runs!AF35,1/0)</f>
        <v>#DIV/0!</v>
      </c>
      <c r="E40" s="29" t="e">
        <f>IF($A40=$C$2,runs!AG35,1/0)</f>
        <v>#DIV/0!</v>
      </c>
      <c r="F40" s="29" t="e">
        <f>IF($A40=$C$2,runs!AH35,1/0)</f>
        <v>#DIV/0!</v>
      </c>
      <c r="G40" s="29" t="e">
        <f>IF($A40=$C$2,runs!AI35,1/0)</f>
        <v>#DIV/0!</v>
      </c>
      <c r="H40" s="29" t="e">
        <f>IF($A40=$C$2,runs!BG35/runs!BF35,1/0)</f>
        <v>#DIV/0!</v>
      </c>
      <c r="I40" s="29" t="e">
        <f>IF($A40=$C$2,runs!AJ35/runs!V35,1/0)</f>
        <v>#DIV/0!</v>
      </c>
      <c r="J40" s="29" t="e">
        <f>IF($A40=$C$2,runs!AK35/runs!V35,1/0)</f>
        <v>#DIV/0!</v>
      </c>
      <c r="K40" s="29" t="e">
        <f>IF($A40=$C$2,runs!BP35,1/0)</f>
        <v>#DIV/0!</v>
      </c>
    </row>
    <row r="41" spans="1:11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IF($A41=$C$2,runs!AF36,1/0)</f>
        <v>#DIV/0!</v>
      </c>
      <c r="E41" s="29" t="e">
        <f>IF($A41=$C$2,runs!AG36,1/0)</f>
        <v>#DIV/0!</v>
      </c>
      <c r="F41" s="29" t="e">
        <f>IF($A41=$C$2,runs!AH36,1/0)</f>
        <v>#DIV/0!</v>
      </c>
      <c r="G41" s="29" t="e">
        <f>IF($A41=$C$2,runs!AI36,1/0)</f>
        <v>#DIV/0!</v>
      </c>
      <c r="H41" s="29" t="e">
        <f>IF($A41=$C$2,runs!BG36/runs!BF36,1/0)</f>
        <v>#DIV/0!</v>
      </c>
      <c r="I41" s="29" t="e">
        <f>IF($A41=$C$2,runs!AJ36/runs!V36,1/0)</f>
        <v>#DIV/0!</v>
      </c>
      <c r="J41" s="29" t="e">
        <f>IF($A41=$C$2,runs!AK36/runs!V36,1/0)</f>
        <v>#DIV/0!</v>
      </c>
      <c r="K41" s="29" t="e">
        <f>IF($A41=$C$2,runs!BP36,1/0)</f>
        <v>#DIV/0!</v>
      </c>
    </row>
    <row r="42" spans="1:11" x14ac:dyDescent="0.2">
      <c r="A42" s="29">
        <f>runs!C37</f>
        <v>0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IF($A42=$C$2,runs!AF37,1/0)</f>
        <v>#DIV/0!</v>
      </c>
      <c r="E42" s="29" t="e">
        <f>IF($A42=$C$2,runs!AG37,1/0)</f>
        <v>#DIV/0!</v>
      </c>
      <c r="F42" s="29" t="e">
        <f>IF($A42=$C$2,runs!AH37,1/0)</f>
        <v>#DIV/0!</v>
      </c>
      <c r="G42" s="29" t="e">
        <f>IF($A42=$C$2,runs!AI37,1/0)</f>
        <v>#DIV/0!</v>
      </c>
      <c r="H42" s="29" t="e">
        <f>IF($A42=$C$2,runs!BG37/runs!BF37,1/0)</f>
        <v>#DIV/0!</v>
      </c>
      <c r="I42" s="29" t="e">
        <f>IF($A42=$C$2,runs!AJ37/runs!V37,1/0)</f>
        <v>#DIV/0!</v>
      </c>
      <c r="J42" s="29" t="e">
        <f>IF($A42=$C$2,runs!AK37/runs!V37,1/0)</f>
        <v>#DIV/0!</v>
      </c>
      <c r="K42" s="29" t="e">
        <f>IF($A42=$C$2,runs!BP37,1/0)</f>
        <v>#DIV/0!</v>
      </c>
    </row>
    <row r="43" spans="1:11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IF($A43=$C$2,runs!AF38,1/0)</f>
        <v>#DIV/0!</v>
      </c>
      <c r="E43" s="29" t="e">
        <f>IF($A43=$C$2,runs!AG38,1/0)</f>
        <v>#DIV/0!</v>
      </c>
      <c r="F43" s="29" t="e">
        <f>IF($A43=$C$2,runs!AH38,1/0)</f>
        <v>#DIV/0!</v>
      </c>
      <c r="G43" s="29" t="e">
        <f>IF($A43=$C$2,runs!AI38,1/0)</f>
        <v>#DIV/0!</v>
      </c>
      <c r="H43" s="29" t="e">
        <f>IF($A43=$C$2,runs!BG38/runs!BF38,1/0)</f>
        <v>#DIV/0!</v>
      </c>
      <c r="I43" s="29" t="e">
        <f>IF($A43=$C$2,runs!AJ38/runs!V38,1/0)</f>
        <v>#DIV/0!</v>
      </c>
      <c r="J43" s="29" t="e">
        <f>IF($A43=$C$2,runs!AK38/runs!V38,1/0)</f>
        <v>#DIV/0!</v>
      </c>
      <c r="K43" s="29" t="e">
        <f>IF($A43=$C$2,runs!BP38,1/0)</f>
        <v>#DIV/0!</v>
      </c>
    </row>
    <row r="44" spans="1:11" x14ac:dyDescent="0.2">
      <c r="A44" s="29">
        <f>runs!C39</f>
        <v>7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IF($A44=$C$2,runs!AF39,1/0)</f>
        <v>#DIV/0!</v>
      </c>
      <c r="E44" s="29" t="e">
        <f>IF($A44=$C$2,runs!AG39,1/0)</f>
        <v>#DIV/0!</v>
      </c>
      <c r="F44" s="29" t="e">
        <f>IF($A44=$C$2,runs!AH39,1/0)</f>
        <v>#DIV/0!</v>
      </c>
      <c r="G44" s="29" t="e">
        <f>IF($A44=$C$2,runs!AI39,1/0)</f>
        <v>#DIV/0!</v>
      </c>
      <c r="H44" s="29" t="e">
        <f>IF($A44=$C$2,runs!BG39/runs!BF39,1/0)</f>
        <v>#DIV/0!</v>
      </c>
      <c r="I44" s="29" t="e">
        <f>IF($A44=$C$2,runs!AJ39/runs!V39,1/0)</f>
        <v>#DIV/0!</v>
      </c>
      <c r="J44" s="29" t="e">
        <f>IF($A44=$C$2,runs!AK39/runs!V39,1/0)</f>
        <v>#DIV/0!</v>
      </c>
      <c r="K44" s="29" t="e">
        <f>IF($A44=$C$2,runs!BP39,1/0)</f>
        <v>#DIV/0!</v>
      </c>
    </row>
    <row r="45" spans="1:11" x14ac:dyDescent="0.2">
      <c r="A45" s="29">
        <f>runs!C40</f>
        <v>8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IF($A45=$C$2,runs!AF40,1/0)</f>
        <v>#DIV/0!</v>
      </c>
      <c r="E45" s="29" t="e">
        <f>IF($A45=$C$2,runs!AG40,1/0)</f>
        <v>#DIV/0!</v>
      </c>
      <c r="F45" s="29" t="e">
        <f>IF($A45=$C$2,runs!AH40,1/0)</f>
        <v>#DIV/0!</v>
      </c>
      <c r="G45" s="29" t="e">
        <f>IF($A45=$C$2,runs!AI40,1/0)</f>
        <v>#DIV/0!</v>
      </c>
      <c r="H45" s="29" t="e">
        <f>IF($A45=$C$2,runs!BG40/runs!BF40,1/0)</f>
        <v>#DIV/0!</v>
      </c>
      <c r="I45" s="29" t="e">
        <f>IF($A45=$C$2,runs!AJ40/runs!V40,1/0)</f>
        <v>#DIV/0!</v>
      </c>
      <c r="J45" s="29" t="e">
        <f>IF($A45=$C$2,runs!AK40/runs!V40,1/0)</f>
        <v>#DIV/0!</v>
      </c>
      <c r="K45" s="29" t="e">
        <f>IF($A45=$C$2,runs!BP40,1/0)</f>
        <v>#DIV/0!</v>
      </c>
    </row>
    <row r="46" spans="1:11" x14ac:dyDescent="0.2">
      <c r="A46" s="29">
        <f>runs!C41</f>
        <v>9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IF($A46=$C$2,runs!AF41,1/0)</f>
        <v>#DIV/0!</v>
      </c>
      <c r="E46" s="29" t="e">
        <f>IF($A46=$C$2,runs!AG41,1/0)</f>
        <v>#DIV/0!</v>
      </c>
      <c r="F46" s="29" t="e">
        <f>IF($A46=$C$2,runs!AH41,1/0)</f>
        <v>#DIV/0!</v>
      </c>
      <c r="G46" s="29" t="e">
        <f>IF($A46=$C$2,runs!AI41,1/0)</f>
        <v>#DIV/0!</v>
      </c>
      <c r="H46" s="29" t="e">
        <f>IF($A46=$C$2,runs!BG41/runs!BF41,1/0)</f>
        <v>#DIV/0!</v>
      </c>
      <c r="I46" s="29" t="e">
        <f>IF($A46=$C$2,runs!AJ41/runs!V41,1/0)</f>
        <v>#DIV/0!</v>
      </c>
      <c r="J46" s="29" t="e">
        <f>IF($A46=$C$2,runs!AK41/runs!V41,1/0)</f>
        <v>#DIV/0!</v>
      </c>
      <c r="K46" s="29" t="e">
        <f>IF($A46=$C$2,runs!BP41,1/0)</f>
        <v>#DIV/0!</v>
      </c>
    </row>
    <row r="47" spans="1:11" x14ac:dyDescent="0.2">
      <c r="A47" s="29">
        <f>runs!C42</f>
        <v>10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IF($A47=$C$2,runs!AF42,1/0)</f>
        <v>#DIV/0!</v>
      </c>
      <c r="E47" s="29" t="e">
        <f>IF($A47=$C$2,runs!AG42,1/0)</f>
        <v>#DIV/0!</v>
      </c>
      <c r="F47" s="29" t="e">
        <f>IF($A47=$C$2,runs!AH42,1/0)</f>
        <v>#DIV/0!</v>
      </c>
      <c r="G47" s="29" t="e">
        <f>IF($A47=$C$2,runs!AI42,1/0)</f>
        <v>#DIV/0!</v>
      </c>
      <c r="H47" s="29" t="e">
        <f>IF($A47=$C$2,runs!BG42/runs!BF42,1/0)</f>
        <v>#DIV/0!</v>
      </c>
      <c r="I47" s="29" t="e">
        <f>IF($A47=$C$2,runs!AJ42/runs!V42,1/0)</f>
        <v>#DIV/0!</v>
      </c>
      <c r="J47" s="29" t="e">
        <f>IF($A47=$C$2,runs!AK42/runs!V42,1/0)</f>
        <v>#DIV/0!</v>
      </c>
      <c r="K47" s="29" t="e">
        <f>IF($A47=$C$2,runs!BP42,1/0)</f>
        <v>#DIV/0!</v>
      </c>
    </row>
    <row r="48" spans="1:11" x14ac:dyDescent="0.2">
      <c r="A48" s="29">
        <f>runs!C43</f>
        <v>11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IF($A48=$C$2,runs!AF43,1/0)</f>
        <v>#DIV/0!</v>
      </c>
      <c r="E48" s="29" t="e">
        <f>IF($A48=$C$2,runs!AG43,1/0)</f>
        <v>#DIV/0!</v>
      </c>
      <c r="F48" s="29" t="e">
        <f>IF($A48=$C$2,runs!AH43,1/0)</f>
        <v>#DIV/0!</v>
      </c>
      <c r="G48" s="29" t="e">
        <f>IF($A48=$C$2,runs!AI43,1/0)</f>
        <v>#DIV/0!</v>
      </c>
      <c r="H48" s="29" t="e">
        <f>IF($A48=$C$2,runs!BG43/runs!BF43,1/0)</f>
        <v>#DIV/0!</v>
      </c>
      <c r="I48" s="29" t="e">
        <f>IF($A48=$C$2,runs!AJ43/runs!V43,1/0)</f>
        <v>#DIV/0!</v>
      </c>
      <c r="J48" s="29" t="e">
        <f>IF($A48=$C$2,runs!AK43/runs!V43,1/0)</f>
        <v>#DIV/0!</v>
      </c>
      <c r="K48" s="29" t="e">
        <f>IF($A48=$C$2,runs!BP43,1/0)</f>
        <v>#DIV/0!</v>
      </c>
    </row>
    <row r="49" spans="1:11" x14ac:dyDescent="0.2">
      <c r="A49" s="29">
        <f>runs!C44</f>
        <v>12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IF($A49=$C$2,runs!AF44,1/0)</f>
        <v>#DIV/0!</v>
      </c>
      <c r="E49" s="29" t="e">
        <f>IF($A49=$C$2,runs!AG44,1/0)</f>
        <v>#DIV/0!</v>
      </c>
      <c r="F49" s="29" t="e">
        <f>IF($A49=$C$2,runs!AH44,1/0)</f>
        <v>#DIV/0!</v>
      </c>
      <c r="G49" s="29" t="e">
        <f>IF($A49=$C$2,runs!AI44,1/0)</f>
        <v>#DIV/0!</v>
      </c>
      <c r="H49" s="29" t="e">
        <f>IF($A49=$C$2,runs!BG44/runs!BF44,1/0)</f>
        <v>#DIV/0!</v>
      </c>
      <c r="I49" s="29" t="e">
        <f>IF($A49=$C$2,runs!AJ44/runs!V44,1/0)</f>
        <v>#DIV/0!</v>
      </c>
      <c r="J49" s="29" t="e">
        <f>IF($A49=$C$2,runs!AK44/runs!V44,1/0)</f>
        <v>#DIV/0!</v>
      </c>
      <c r="K49" s="29" t="e">
        <f>IF($A49=$C$2,runs!BP44,1/0)</f>
        <v>#DIV/0!</v>
      </c>
    </row>
    <row r="50" spans="1:11" x14ac:dyDescent="0.2">
      <c r="A50" s="29">
        <f>runs!C45</f>
        <v>13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IF($A50=$C$2,runs!AF45,1/0)</f>
        <v>#DIV/0!</v>
      </c>
      <c r="E50" s="29" t="e">
        <f>IF($A50=$C$2,runs!AG45,1/0)</f>
        <v>#DIV/0!</v>
      </c>
      <c r="F50" s="29" t="e">
        <f>IF($A50=$C$2,runs!AH45,1/0)</f>
        <v>#DIV/0!</v>
      </c>
      <c r="G50" s="29" t="e">
        <f>IF($A50=$C$2,runs!AI45,1/0)</f>
        <v>#DIV/0!</v>
      </c>
      <c r="H50" s="29" t="e">
        <f>IF($A50=$C$2,runs!BG45/runs!BF45,1/0)</f>
        <v>#DIV/0!</v>
      </c>
      <c r="I50" s="29" t="e">
        <f>IF($A50=$C$2,runs!AJ45/runs!V45,1/0)</f>
        <v>#DIV/0!</v>
      </c>
      <c r="J50" s="29" t="e">
        <f>IF($A50=$C$2,runs!AK45/runs!V45,1/0)</f>
        <v>#DIV/0!</v>
      </c>
      <c r="K50" s="29" t="e">
        <f>IF($A50=$C$2,runs!BP45,1/0)</f>
        <v>#DIV/0!</v>
      </c>
    </row>
    <row r="51" spans="1:11" x14ac:dyDescent="0.2">
      <c r="A51" s="29">
        <f>runs!C46</f>
        <v>14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IF($A51=$C$2,runs!AF46,1/0)</f>
        <v>#DIV/0!</v>
      </c>
      <c r="E51" s="29" t="e">
        <f>IF($A51=$C$2,runs!AG46,1/0)</f>
        <v>#DIV/0!</v>
      </c>
      <c r="F51" s="29" t="e">
        <f>IF($A51=$C$2,runs!AH46,1/0)</f>
        <v>#DIV/0!</v>
      </c>
      <c r="G51" s="29" t="e">
        <f>IF($A51=$C$2,runs!AI46,1/0)</f>
        <v>#DIV/0!</v>
      </c>
      <c r="H51" s="29" t="e">
        <f>IF($A51=$C$2,runs!BG46/runs!BF46,1/0)</f>
        <v>#DIV/0!</v>
      </c>
      <c r="I51" s="29" t="e">
        <f>IF($A51=$C$2,runs!AJ46/runs!V46,1/0)</f>
        <v>#DIV/0!</v>
      </c>
      <c r="J51" s="29" t="e">
        <f>IF($A51=$C$2,runs!AK46/runs!V46,1/0)</f>
        <v>#DIV/0!</v>
      </c>
      <c r="K51" s="29" t="e">
        <f>IF($A51=$C$2,runs!BP46,1/0)</f>
        <v>#DIV/0!</v>
      </c>
    </row>
    <row r="52" spans="1:11" x14ac:dyDescent="0.2">
      <c r="A52" s="29">
        <f>runs!C47</f>
        <v>16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IF($A52=$C$2,runs!AF47,1/0)</f>
        <v>#DIV/0!</v>
      </c>
      <c r="E52" s="29" t="e">
        <f>IF($A52=$C$2,runs!AG47,1/0)</f>
        <v>#DIV/0!</v>
      </c>
      <c r="F52" s="29" t="e">
        <f>IF($A52=$C$2,runs!AH47,1/0)</f>
        <v>#DIV/0!</v>
      </c>
      <c r="G52" s="29" t="e">
        <f>IF($A52=$C$2,runs!AI47,1/0)</f>
        <v>#DIV/0!</v>
      </c>
      <c r="H52" s="29" t="e">
        <f>IF($A52=$C$2,runs!BG47/runs!BF47,1/0)</f>
        <v>#DIV/0!</v>
      </c>
      <c r="I52" s="29" t="e">
        <f>IF($A52=$C$2,runs!AJ47/runs!V47,1/0)</f>
        <v>#DIV/0!</v>
      </c>
      <c r="J52" s="29" t="e">
        <f>IF($A52=$C$2,runs!AK47/runs!V47,1/0)</f>
        <v>#DIV/0!</v>
      </c>
      <c r="K52" s="29" t="e">
        <f>IF($A52=$C$2,runs!BP47,1/0)</f>
        <v>#DIV/0!</v>
      </c>
    </row>
    <row r="53" spans="1:11" x14ac:dyDescent="0.2">
      <c r="A53" s="29">
        <f>runs!C48</f>
        <v>17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IF($A53=$C$2,runs!AF48,1/0)</f>
        <v>#DIV/0!</v>
      </c>
      <c r="E53" s="29" t="e">
        <f>IF($A53=$C$2,runs!AG48,1/0)</f>
        <v>#DIV/0!</v>
      </c>
      <c r="F53" s="29" t="e">
        <f>IF($A53=$C$2,runs!AH48,1/0)</f>
        <v>#DIV/0!</v>
      </c>
      <c r="G53" s="29" t="e">
        <f>IF($A53=$C$2,runs!AI48,1/0)</f>
        <v>#DIV/0!</v>
      </c>
      <c r="H53" s="29" t="e">
        <f>IF($A53=$C$2,runs!BG48/runs!BF48,1/0)</f>
        <v>#DIV/0!</v>
      </c>
      <c r="I53" s="29" t="e">
        <f>IF($A53=$C$2,runs!AJ48/runs!V48,1/0)</f>
        <v>#DIV/0!</v>
      </c>
      <c r="J53" s="29" t="e">
        <f>IF($A53=$C$2,runs!AK48/runs!V48,1/0)</f>
        <v>#DIV/0!</v>
      </c>
      <c r="K53" s="29" t="e">
        <f>IF($A53=$C$2,runs!BP48,1/0)</f>
        <v>#DIV/0!</v>
      </c>
    </row>
    <row r="54" spans="1:11" x14ac:dyDescent="0.2">
      <c r="A54" s="29">
        <f>runs!C49</f>
        <v>18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IF($A54=$C$2,runs!AF49,1/0)</f>
        <v>#DIV/0!</v>
      </c>
      <c r="E54" s="29" t="e">
        <f>IF($A54=$C$2,runs!AG49,1/0)</f>
        <v>#DIV/0!</v>
      </c>
      <c r="F54" s="29" t="e">
        <f>IF($A54=$C$2,runs!AH49,1/0)</f>
        <v>#DIV/0!</v>
      </c>
      <c r="G54" s="29" t="e">
        <f>IF($A54=$C$2,runs!AI49,1/0)</f>
        <v>#DIV/0!</v>
      </c>
      <c r="H54" s="29" t="e">
        <f>IF($A54=$C$2,runs!BG49/runs!BF49,1/0)</f>
        <v>#DIV/0!</v>
      </c>
      <c r="I54" s="29" t="e">
        <f>IF($A54=$C$2,runs!AJ49/runs!V49,1/0)</f>
        <v>#DIV/0!</v>
      </c>
      <c r="J54" s="29" t="e">
        <f>IF($A54=$C$2,runs!AK49/runs!V49,1/0)</f>
        <v>#DIV/0!</v>
      </c>
      <c r="K54" s="29" t="e">
        <f>IF($A54=$C$2,runs!BP49,1/0)</f>
        <v>#DIV/0!</v>
      </c>
    </row>
    <row r="55" spans="1:11" x14ac:dyDescent="0.2">
      <c r="A55" s="29">
        <f>runs!C50</f>
        <v>30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IF($A55=$C$2,runs!AF50,1/0)</f>
        <v>#DIV/0!</v>
      </c>
      <c r="E55" s="29" t="e">
        <f>IF($A55=$C$2,runs!AG50,1/0)</f>
        <v>#DIV/0!</v>
      </c>
      <c r="F55" s="29" t="e">
        <f>IF($A55=$C$2,runs!AH50,1/0)</f>
        <v>#DIV/0!</v>
      </c>
      <c r="G55" s="29" t="e">
        <f>IF($A55=$C$2,runs!AI50,1/0)</f>
        <v>#DIV/0!</v>
      </c>
      <c r="H55" s="29" t="e">
        <f>IF($A55=$C$2,runs!BG50/runs!BF50,1/0)</f>
        <v>#DIV/0!</v>
      </c>
      <c r="I55" s="29" t="e">
        <f>IF($A55=$C$2,runs!AJ50/runs!V50,1/0)</f>
        <v>#DIV/0!</v>
      </c>
      <c r="J55" s="29" t="e">
        <f>IF($A55=$C$2,runs!AK50/runs!V50,1/0)</f>
        <v>#DIV/0!</v>
      </c>
      <c r="K55" s="29" t="e">
        <f>IF($A55=$C$2,runs!BP50,1/0)</f>
        <v>#DIV/0!</v>
      </c>
    </row>
    <row r="56" spans="1:11" x14ac:dyDescent="0.2">
      <c r="A56" s="29">
        <f>runs!C51</f>
        <v>35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IF($A56=$C$2,runs!AF51,1/0)</f>
        <v>#DIV/0!</v>
      </c>
      <c r="E56" s="29" t="e">
        <f>IF($A56=$C$2,runs!AG51,1/0)</f>
        <v>#DIV/0!</v>
      </c>
      <c r="F56" s="29" t="e">
        <f>IF($A56=$C$2,runs!AH51,1/0)</f>
        <v>#DIV/0!</v>
      </c>
      <c r="G56" s="29" t="e">
        <f>IF($A56=$C$2,runs!AI51,1/0)</f>
        <v>#DIV/0!</v>
      </c>
      <c r="H56" s="29" t="e">
        <f>IF($A56=$C$2,runs!BG51/runs!BF51,1/0)</f>
        <v>#DIV/0!</v>
      </c>
      <c r="I56" s="29" t="e">
        <f>IF($A56=$C$2,runs!AJ51/runs!V51,1/0)</f>
        <v>#DIV/0!</v>
      </c>
      <c r="J56" s="29" t="e">
        <f>IF($A56=$C$2,runs!AK51/runs!V51,1/0)</f>
        <v>#DIV/0!</v>
      </c>
      <c r="K56" s="29" t="e">
        <f>IF($A56=$C$2,runs!BP51,1/0)</f>
        <v>#DIV/0!</v>
      </c>
    </row>
    <row r="57" spans="1:11" x14ac:dyDescent="0.2">
      <c r="A57" s="29">
        <f>runs!C52</f>
        <v>30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IF($A57=$C$2,runs!AF52,1/0)</f>
        <v>#DIV/0!</v>
      </c>
      <c r="E57" s="29" t="e">
        <f>IF($A57=$C$2,runs!AG52,1/0)</f>
        <v>#DIV/0!</v>
      </c>
      <c r="F57" s="29" t="e">
        <f>IF($A57=$C$2,runs!AH52,1/0)</f>
        <v>#DIV/0!</v>
      </c>
      <c r="G57" s="29" t="e">
        <f>IF($A57=$C$2,runs!AI52,1/0)</f>
        <v>#DIV/0!</v>
      </c>
      <c r="H57" s="29" t="e">
        <f>IF($A57=$C$2,runs!BG52/runs!BF52,1/0)</f>
        <v>#DIV/0!</v>
      </c>
      <c r="I57" s="29" t="e">
        <f>IF($A57=$C$2,runs!AJ52/runs!V52,1/0)</f>
        <v>#DIV/0!</v>
      </c>
      <c r="J57" s="29" t="e">
        <f>IF($A57=$C$2,runs!AK52/runs!V52,1/0)</f>
        <v>#DIV/0!</v>
      </c>
      <c r="K57" s="29" t="e">
        <f>IF($A57=$C$2,runs!BP52,1/0)</f>
        <v>#DIV/0!</v>
      </c>
    </row>
    <row r="58" spans="1:11" x14ac:dyDescent="0.2">
      <c r="A58" s="29">
        <f>runs!C53</f>
        <v>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IF($A58=$C$2,runs!AF53,1/0)</f>
        <v>#DIV/0!</v>
      </c>
      <c r="E58" s="29" t="e">
        <f>IF($A58=$C$2,runs!AG53,1/0)</f>
        <v>#DIV/0!</v>
      </c>
      <c r="F58" s="29" t="e">
        <f>IF($A58=$C$2,runs!AH53,1/0)</f>
        <v>#DIV/0!</v>
      </c>
      <c r="G58" s="29" t="e">
        <f>IF($A58=$C$2,runs!AI53,1/0)</f>
        <v>#DIV/0!</v>
      </c>
      <c r="H58" s="29" t="e">
        <f>IF($A58=$C$2,runs!BG53/runs!BF53,1/0)</f>
        <v>#DIV/0!</v>
      </c>
      <c r="I58" s="29" t="e">
        <f>IF($A58=$C$2,runs!AJ53/runs!V53,1/0)</f>
        <v>#DIV/0!</v>
      </c>
      <c r="J58" s="29" t="e">
        <f>IF($A58=$C$2,runs!AK53/runs!V53,1/0)</f>
        <v>#DIV/0!</v>
      </c>
      <c r="K58" s="29" t="e">
        <f>IF($A58=$C$2,runs!BP53,1/0)</f>
        <v>#DIV/0!</v>
      </c>
    </row>
    <row r="59" spans="1:11" x14ac:dyDescent="0.2">
      <c r="A59" s="29">
        <f>runs!C54</f>
        <v>15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IF($A59=$C$2,runs!AF54,1/0)</f>
        <v>#DIV/0!</v>
      </c>
      <c r="E59" s="29" t="e">
        <f>IF($A59=$C$2,runs!AG54,1/0)</f>
        <v>#DIV/0!</v>
      </c>
      <c r="F59" s="29" t="e">
        <f>IF($A59=$C$2,runs!AH54,1/0)</f>
        <v>#DIV/0!</v>
      </c>
      <c r="G59" s="29" t="e">
        <f>IF($A59=$C$2,runs!AI54,1/0)</f>
        <v>#DIV/0!</v>
      </c>
      <c r="H59" s="29" t="e">
        <f>IF($A59=$C$2,runs!BG54/runs!BF54,1/0)</f>
        <v>#DIV/0!</v>
      </c>
      <c r="I59" s="29" t="e">
        <f>IF($A59=$C$2,runs!AJ54/runs!V54,1/0)</f>
        <v>#DIV/0!</v>
      </c>
      <c r="J59" s="29" t="e">
        <f>IF($A59=$C$2,runs!AK54/runs!V54,1/0)</f>
        <v>#DIV/0!</v>
      </c>
      <c r="K59" s="29" t="e">
        <f>IF($A59=$C$2,runs!BP54,1/0)</f>
        <v>#DIV/0!</v>
      </c>
    </row>
    <row r="60" spans="1:11" x14ac:dyDescent="0.2">
      <c r="A60" s="29">
        <f>runs!C55</f>
        <v>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IF($A60=$C$2,runs!AF55,1/0)</f>
        <v>#DIV/0!</v>
      </c>
      <c r="E60" s="29" t="e">
        <f>IF($A60=$C$2,runs!AG55,1/0)</f>
        <v>#DIV/0!</v>
      </c>
      <c r="F60" s="29" t="e">
        <f>IF($A60=$C$2,runs!AH55,1/0)</f>
        <v>#DIV/0!</v>
      </c>
      <c r="G60" s="29" t="e">
        <f>IF($A60=$C$2,runs!AI55,1/0)</f>
        <v>#DIV/0!</v>
      </c>
      <c r="H60" s="29" t="e">
        <f>IF($A60=$C$2,runs!BG55/runs!BF55,1/0)</f>
        <v>#DIV/0!</v>
      </c>
      <c r="I60" s="29" t="e">
        <f>IF($A60=$C$2,runs!AJ55/runs!V55,1/0)</f>
        <v>#DIV/0!</v>
      </c>
      <c r="J60" s="29" t="e">
        <f>IF($A60=$C$2,runs!AK55/runs!V55,1/0)</f>
        <v>#DIV/0!</v>
      </c>
      <c r="K60" s="29" t="e">
        <f>IF($A60=$C$2,runs!BP55,1/0)</f>
        <v>#DIV/0!</v>
      </c>
    </row>
    <row r="61" spans="1:11" x14ac:dyDescent="0.2">
      <c r="A61" s="29">
        <f>runs!C56</f>
        <v>0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IF($A61=$C$2,runs!AF56,1/0)</f>
        <v>#DIV/0!</v>
      </c>
      <c r="E61" s="29" t="e">
        <f>IF($A61=$C$2,runs!AG56,1/0)</f>
        <v>#DIV/0!</v>
      </c>
      <c r="F61" s="29" t="e">
        <f>IF($A61=$C$2,runs!AH56,1/0)</f>
        <v>#DIV/0!</v>
      </c>
      <c r="G61" s="29" t="e">
        <f>IF($A61=$C$2,runs!AI56,1/0)</f>
        <v>#DIV/0!</v>
      </c>
      <c r="H61" s="29" t="e">
        <f>IF($A61=$C$2,runs!BG56/runs!BF56,1/0)</f>
        <v>#DIV/0!</v>
      </c>
      <c r="I61" s="29" t="e">
        <f>IF($A61=$C$2,runs!AJ56/runs!V56,1/0)</f>
        <v>#DIV/0!</v>
      </c>
      <c r="J61" s="29" t="e">
        <f>IF($A61=$C$2,runs!AK56/runs!V56,1/0)</f>
        <v>#DIV/0!</v>
      </c>
      <c r="K61" s="29" t="e">
        <f>IF($A61=$C$2,runs!BP56,1/0)</f>
        <v>#DIV/0!</v>
      </c>
    </row>
    <row r="62" spans="1:11" x14ac:dyDescent="0.2">
      <c r="A62" s="29">
        <f>runs!C57</f>
        <v>0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IF($A62=$C$2,runs!AF57,1/0)</f>
        <v>#DIV/0!</v>
      </c>
      <c r="E62" s="29" t="e">
        <f>IF($A62=$C$2,runs!AG57,1/0)</f>
        <v>#DIV/0!</v>
      </c>
      <c r="F62" s="29" t="e">
        <f>IF($A62=$C$2,runs!AH57,1/0)</f>
        <v>#DIV/0!</v>
      </c>
      <c r="G62" s="29" t="e">
        <f>IF($A62=$C$2,runs!AI57,1/0)</f>
        <v>#DIV/0!</v>
      </c>
      <c r="H62" s="29" t="e">
        <f>IF($A62=$C$2,runs!BG57/runs!BF57,1/0)</f>
        <v>#DIV/0!</v>
      </c>
      <c r="I62" s="29" t="e">
        <f>IF($A62=$C$2,runs!AJ57/runs!V57,1/0)</f>
        <v>#DIV/0!</v>
      </c>
      <c r="J62" s="29" t="e">
        <f>IF($A62=$C$2,runs!AK57/runs!V57,1/0)</f>
        <v>#DIV/0!</v>
      </c>
      <c r="K62" s="29" t="e">
        <f>IF($A62=$C$2,runs!BP57,1/0)</f>
        <v>#DIV/0!</v>
      </c>
    </row>
    <row r="63" spans="1:11" x14ac:dyDescent="0.2">
      <c r="A63" s="29">
        <f>runs!C58</f>
        <v>7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IF($A63=$C$2,runs!AF58,1/0)</f>
        <v>#DIV/0!</v>
      </c>
      <c r="E63" s="29" t="e">
        <f>IF($A63=$C$2,runs!AG58,1/0)</f>
        <v>#DIV/0!</v>
      </c>
      <c r="F63" s="29" t="e">
        <f>IF($A63=$C$2,runs!AH58,1/0)</f>
        <v>#DIV/0!</v>
      </c>
      <c r="G63" s="29" t="e">
        <f>IF($A63=$C$2,runs!AI58,1/0)</f>
        <v>#DIV/0!</v>
      </c>
      <c r="H63" s="29" t="e">
        <f>IF($A63=$C$2,runs!BG58/runs!BF58,1/0)</f>
        <v>#DIV/0!</v>
      </c>
      <c r="I63" s="29" t="e">
        <f>IF($A63=$C$2,runs!AJ58/runs!V58,1/0)</f>
        <v>#DIV/0!</v>
      </c>
      <c r="J63" s="29" t="e">
        <f>IF($A63=$C$2,runs!AK58/runs!V58,1/0)</f>
        <v>#DIV/0!</v>
      </c>
      <c r="K63" s="29" t="e">
        <f>IF($A63=$C$2,runs!BP58,1/0)</f>
        <v>#DIV/0!</v>
      </c>
    </row>
    <row r="64" spans="1:11" x14ac:dyDescent="0.2">
      <c r="A64" s="29">
        <f>runs!C59</f>
        <v>8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IF($A64=$C$2,runs!AF59,1/0)</f>
        <v>#DIV/0!</v>
      </c>
      <c r="E64" s="29" t="e">
        <f>IF($A64=$C$2,runs!AG59,1/0)</f>
        <v>#DIV/0!</v>
      </c>
      <c r="F64" s="29" t="e">
        <f>IF($A64=$C$2,runs!AH59,1/0)</f>
        <v>#DIV/0!</v>
      </c>
      <c r="G64" s="29" t="e">
        <f>IF($A64=$C$2,runs!AI59,1/0)</f>
        <v>#DIV/0!</v>
      </c>
      <c r="H64" s="29" t="e">
        <f>IF($A64=$C$2,runs!BG59/runs!BF59,1/0)</f>
        <v>#DIV/0!</v>
      </c>
      <c r="I64" s="29" t="e">
        <f>IF($A64=$C$2,runs!AJ59/runs!V59,1/0)</f>
        <v>#DIV/0!</v>
      </c>
      <c r="J64" s="29" t="e">
        <f>IF($A64=$C$2,runs!AK59/runs!V59,1/0)</f>
        <v>#DIV/0!</v>
      </c>
      <c r="K64" s="29" t="e">
        <f>IF($A64=$C$2,runs!BP59,1/0)</f>
        <v>#DIV/0!</v>
      </c>
    </row>
    <row r="65" spans="1:11" x14ac:dyDescent="0.2">
      <c r="A65" s="29">
        <f>runs!C60</f>
        <v>9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IF($A65=$C$2,runs!AF60,1/0)</f>
        <v>#DIV/0!</v>
      </c>
      <c r="E65" s="29" t="e">
        <f>IF($A65=$C$2,runs!AG60,1/0)</f>
        <v>#DIV/0!</v>
      </c>
      <c r="F65" s="29" t="e">
        <f>IF($A65=$C$2,runs!AH60,1/0)</f>
        <v>#DIV/0!</v>
      </c>
      <c r="G65" s="29" t="e">
        <f>IF($A65=$C$2,runs!AI60,1/0)</f>
        <v>#DIV/0!</v>
      </c>
      <c r="H65" s="29" t="e">
        <f>IF($A65=$C$2,runs!BG60/runs!BF60,1/0)</f>
        <v>#DIV/0!</v>
      </c>
      <c r="I65" s="29" t="e">
        <f>IF($A65=$C$2,runs!AJ60/runs!V60,1/0)</f>
        <v>#DIV/0!</v>
      </c>
      <c r="J65" s="29" t="e">
        <f>IF($A65=$C$2,runs!AK60/runs!V60,1/0)</f>
        <v>#DIV/0!</v>
      </c>
      <c r="K65" s="29" t="e">
        <f>IF($A65=$C$2,runs!BP60,1/0)</f>
        <v>#DIV/0!</v>
      </c>
    </row>
    <row r="66" spans="1:11" x14ac:dyDescent="0.2">
      <c r="A66" s="29">
        <f>runs!C61</f>
        <v>10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IF($A66=$C$2,runs!AF61,1/0)</f>
        <v>#DIV/0!</v>
      </c>
      <c r="E66" s="29" t="e">
        <f>IF($A66=$C$2,runs!AG61,1/0)</f>
        <v>#DIV/0!</v>
      </c>
      <c r="F66" s="29" t="e">
        <f>IF($A66=$C$2,runs!AH61,1/0)</f>
        <v>#DIV/0!</v>
      </c>
      <c r="G66" s="29" t="e">
        <f>IF($A66=$C$2,runs!AI61,1/0)</f>
        <v>#DIV/0!</v>
      </c>
      <c r="H66" s="29" t="e">
        <f>IF($A66=$C$2,runs!BG61/runs!BF61,1/0)</f>
        <v>#DIV/0!</v>
      </c>
      <c r="I66" s="29" t="e">
        <f>IF($A66=$C$2,runs!AJ61/runs!V61,1/0)</f>
        <v>#DIV/0!</v>
      </c>
      <c r="J66" s="29" t="e">
        <f>IF($A66=$C$2,runs!AK61/runs!V61,1/0)</f>
        <v>#DIV/0!</v>
      </c>
      <c r="K66" s="29" t="e">
        <f>IF($A66=$C$2,runs!BP61,1/0)</f>
        <v>#DIV/0!</v>
      </c>
    </row>
    <row r="67" spans="1:11" x14ac:dyDescent="0.2">
      <c r="A67" s="29">
        <f>runs!C62</f>
        <v>11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IF($A67=$C$2,runs!AF62,1/0)</f>
        <v>#DIV/0!</v>
      </c>
      <c r="E67" s="29" t="e">
        <f>IF($A67=$C$2,runs!AG62,1/0)</f>
        <v>#DIV/0!</v>
      </c>
      <c r="F67" s="29" t="e">
        <f>IF($A67=$C$2,runs!AH62,1/0)</f>
        <v>#DIV/0!</v>
      </c>
      <c r="G67" s="29" t="e">
        <f>IF($A67=$C$2,runs!AI62,1/0)</f>
        <v>#DIV/0!</v>
      </c>
      <c r="H67" s="29" t="e">
        <f>IF($A67=$C$2,runs!BG62/runs!BF62,1/0)</f>
        <v>#DIV/0!</v>
      </c>
      <c r="I67" s="29" t="e">
        <f>IF($A67=$C$2,runs!AJ62/runs!V62,1/0)</f>
        <v>#DIV/0!</v>
      </c>
      <c r="J67" s="29" t="e">
        <f>IF($A67=$C$2,runs!AK62/runs!V62,1/0)</f>
        <v>#DIV/0!</v>
      </c>
      <c r="K67" s="29" t="e">
        <f>IF($A67=$C$2,runs!BP62,1/0)</f>
        <v>#DIV/0!</v>
      </c>
    </row>
    <row r="68" spans="1:11" x14ac:dyDescent="0.2">
      <c r="A68" s="29">
        <f>runs!C63</f>
        <v>12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IF($A68=$C$2,runs!AF63,1/0)</f>
        <v>#DIV/0!</v>
      </c>
      <c r="E68" s="29" t="e">
        <f>IF($A68=$C$2,runs!AG63,1/0)</f>
        <v>#DIV/0!</v>
      </c>
      <c r="F68" s="29" t="e">
        <f>IF($A68=$C$2,runs!AH63,1/0)</f>
        <v>#DIV/0!</v>
      </c>
      <c r="G68" s="29" t="e">
        <f>IF($A68=$C$2,runs!AI63,1/0)</f>
        <v>#DIV/0!</v>
      </c>
      <c r="H68" s="29" t="e">
        <f>IF($A68=$C$2,runs!BG63/runs!BF63,1/0)</f>
        <v>#DIV/0!</v>
      </c>
      <c r="I68" s="29" t="e">
        <f>IF($A68=$C$2,runs!AJ63/runs!V63,1/0)</f>
        <v>#DIV/0!</v>
      </c>
      <c r="J68" s="29" t="e">
        <f>IF($A68=$C$2,runs!AK63/runs!V63,1/0)</f>
        <v>#DIV/0!</v>
      </c>
      <c r="K68" s="29" t="e">
        <f>IF($A68=$C$2,runs!BP63,1/0)</f>
        <v>#DIV/0!</v>
      </c>
    </row>
    <row r="69" spans="1:11" x14ac:dyDescent="0.2">
      <c r="A69" s="29">
        <f>runs!C64</f>
        <v>13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IF($A69=$C$2,runs!AF64,1/0)</f>
        <v>#DIV/0!</v>
      </c>
      <c r="E69" s="29" t="e">
        <f>IF($A69=$C$2,runs!AG64,1/0)</f>
        <v>#DIV/0!</v>
      </c>
      <c r="F69" s="29" t="e">
        <f>IF($A69=$C$2,runs!AH64,1/0)</f>
        <v>#DIV/0!</v>
      </c>
      <c r="G69" s="29" t="e">
        <f>IF($A69=$C$2,runs!AI64,1/0)</f>
        <v>#DIV/0!</v>
      </c>
      <c r="H69" s="29" t="e">
        <f>IF($A69=$C$2,runs!BG64/runs!BF64,1/0)</f>
        <v>#DIV/0!</v>
      </c>
      <c r="I69" s="29" t="e">
        <f>IF($A69=$C$2,runs!AJ64/runs!V64,1/0)</f>
        <v>#DIV/0!</v>
      </c>
      <c r="J69" s="29" t="e">
        <f>IF($A69=$C$2,runs!AK64/runs!V64,1/0)</f>
        <v>#DIV/0!</v>
      </c>
      <c r="K69" s="29" t="e">
        <f>IF($A69=$C$2,runs!BP64,1/0)</f>
        <v>#DIV/0!</v>
      </c>
    </row>
    <row r="70" spans="1:11" x14ac:dyDescent="0.2">
      <c r="A70" s="29">
        <f>runs!C65</f>
        <v>14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IF($A70=$C$2,runs!AF65,1/0)</f>
        <v>#DIV/0!</v>
      </c>
      <c r="E70" s="29" t="e">
        <f>IF($A70=$C$2,runs!AG65,1/0)</f>
        <v>#DIV/0!</v>
      </c>
      <c r="F70" s="29" t="e">
        <f>IF($A70=$C$2,runs!AH65,1/0)</f>
        <v>#DIV/0!</v>
      </c>
      <c r="G70" s="29" t="e">
        <f>IF($A70=$C$2,runs!AI65,1/0)</f>
        <v>#DIV/0!</v>
      </c>
      <c r="H70" s="29" t="e">
        <f>IF($A70=$C$2,runs!BG65/runs!BF65,1/0)</f>
        <v>#DIV/0!</v>
      </c>
      <c r="I70" s="29" t="e">
        <f>IF($A70=$C$2,runs!AJ65/runs!V65,1/0)</f>
        <v>#DIV/0!</v>
      </c>
      <c r="J70" s="29" t="e">
        <f>IF($A70=$C$2,runs!AK65/runs!V65,1/0)</f>
        <v>#DIV/0!</v>
      </c>
      <c r="K70" s="29" t="e">
        <f>IF($A70=$C$2,runs!BP65,1/0)</f>
        <v>#DIV/0!</v>
      </c>
    </row>
    <row r="71" spans="1:11" x14ac:dyDescent="0.2">
      <c r="A71" s="29">
        <f>runs!C66</f>
        <v>16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IF($A71=$C$2,runs!AF66,1/0)</f>
        <v>#DIV/0!</v>
      </c>
      <c r="E71" s="29" t="e">
        <f>IF($A71=$C$2,runs!AG66,1/0)</f>
        <v>#DIV/0!</v>
      </c>
      <c r="F71" s="29" t="e">
        <f>IF($A71=$C$2,runs!AH66,1/0)</f>
        <v>#DIV/0!</v>
      </c>
      <c r="G71" s="29" t="e">
        <f>IF($A71=$C$2,runs!AI66,1/0)</f>
        <v>#DIV/0!</v>
      </c>
      <c r="H71" s="29" t="e">
        <f>IF($A71=$C$2,runs!BG66/runs!BF66,1/0)</f>
        <v>#DIV/0!</v>
      </c>
      <c r="I71" s="29" t="e">
        <f>IF($A71=$C$2,runs!AJ66/runs!V66,1/0)</f>
        <v>#DIV/0!</v>
      </c>
      <c r="J71" s="29" t="e">
        <f>IF($A71=$C$2,runs!AK66/runs!V66,1/0)</f>
        <v>#DIV/0!</v>
      </c>
      <c r="K71" s="29" t="e">
        <f>IF($A71=$C$2,runs!BP66,1/0)</f>
        <v>#DIV/0!</v>
      </c>
    </row>
    <row r="72" spans="1:11" x14ac:dyDescent="0.2">
      <c r="A72" s="29">
        <f>runs!C67</f>
        <v>17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IF($A72=$C$2,runs!AF67,1/0)</f>
        <v>#DIV/0!</v>
      </c>
      <c r="E72" s="29" t="e">
        <f>IF($A72=$C$2,runs!AG67,1/0)</f>
        <v>#DIV/0!</v>
      </c>
      <c r="F72" s="29" t="e">
        <f>IF($A72=$C$2,runs!AH67,1/0)</f>
        <v>#DIV/0!</v>
      </c>
      <c r="G72" s="29" t="e">
        <f>IF($A72=$C$2,runs!AI67,1/0)</f>
        <v>#DIV/0!</v>
      </c>
      <c r="H72" s="29" t="e">
        <f>IF($A72=$C$2,runs!BG67/runs!BF67,1/0)</f>
        <v>#DIV/0!</v>
      </c>
      <c r="I72" s="29" t="e">
        <f>IF($A72=$C$2,runs!AJ67/runs!V67,1/0)</f>
        <v>#DIV/0!</v>
      </c>
      <c r="J72" s="29" t="e">
        <f>IF($A72=$C$2,runs!AK67/runs!V67,1/0)</f>
        <v>#DIV/0!</v>
      </c>
      <c r="K72" s="29" t="e">
        <f>IF($A72=$C$2,runs!BP67,1/0)</f>
        <v>#DIV/0!</v>
      </c>
    </row>
    <row r="73" spans="1:11" x14ac:dyDescent="0.2">
      <c r="A73" s="29">
        <f>runs!C68</f>
        <v>18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IF($A73=$C$2,runs!AF68,1/0)</f>
        <v>#DIV/0!</v>
      </c>
      <c r="E73" s="29" t="e">
        <f>IF($A73=$C$2,runs!AG68,1/0)</f>
        <v>#DIV/0!</v>
      </c>
      <c r="F73" s="29" t="e">
        <f>IF($A73=$C$2,runs!AH68,1/0)</f>
        <v>#DIV/0!</v>
      </c>
      <c r="G73" s="29" t="e">
        <f>IF($A73=$C$2,runs!AI68,1/0)</f>
        <v>#DIV/0!</v>
      </c>
      <c r="H73" s="29" t="e">
        <f>IF($A73=$C$2,runs!BG68/runs!BF68,1/0)</f>
        <v>#DIV/0!</v>
      </c>
      <c r="I73" s="29" t="e">
        <f>IF($A73=$C$2,runs!AJ68/runs!V68,1/0)</f>
        <v>#DIV/0!</v>
      </c>
      <c r="J73" s="29" t="e">
        <f>IF($A73=$C$2,runs!AK68/runs!V68,1/0)</f>
        <v>#DIV/0!</v>
      </c>
      <c r="K73" s="29" t="e">
        <f>IF($A73=$C$2,runs!BP68,1/0)</f>
        <v>#DIV/0!</v>
      </c>
    </row>
    <row r="74" spans="1:11" x14ac:dyDescent="0.2">
      <c r="A74" s="29">
        <f>runs!C69</f>
        <v>30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IF($A74=$C$2,runs!AF69,1/0)</f>
        <v>#DIV/0!</v>
      </c>
      <c r="E74" s="29" t="e">
        <f>IF($A74=$C$2,runs!AG69,1/0)</f>
        <v>#DIV/0!</v>
      </c>
      <c r="F74" s="29" t="e">
        <f>IF($A74=$C$2,runs!AH69,1/0)</f>
        <v>#DIV/0!</v>
      </c>
      <c r="G74" s="29" t="e">
        <f>IF($A74=$C$2,runs!AI69,1/0)</f>
        <v>#DIV/0!</v>
      </c>
      <c r="H74" s="29" t="e">
        <f>IF($A74=$C$2,runs!BG69/runs!BF69,1/0)</f>
        <v>#DIV/0!</v>
      </c>
      <c r="I74" s="29" t="e">
        <f>IF($A74=$C$2,runs!AJ69/runs!V69,1/0)</f>
        <v>#DIV/0!</v>
      </c>
      <c r="J74" s="29" t="e">
        <f>IF($A74=$C$2,runs!AK69/runs!V69,1/0)</f>
        <v>#DIV/0!</v>
      </c>
      <c r="K74" s="29" t="e">
        <f>IF($A74=$C$2,runs!BP69,1/0)</f>
        <v>#DIV/0!</v>
      </c>
    </row>
    <row r="75" spans="1:11" x14ac:dyDescent="0.2">
      <c r="A75" s="29">
        <f>runs!C70</f>
        <v>35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IF($A75=$C$2,runs!AF70,1/0)</f>
        <v>#DIV/0!</v>
      </c>
      <c r="E75" s="29" t="e">
        <f>IF($A75=$C$2,runs!AG70,1/0)</f>
        <v>#DIV/0!</v>
      </c>
      <c r="F75" s="29" t="e">
        <f>IF($A75=$C$2,runs!AH70,1/0)</f>
        <v>#DIV/0!</v>
      </c>
      <c r="G75" s="29" t="e">
        <f>IF($A75=$C$2,runs!AI70,1/0)</f>
        <v>#DIV/0!</v>
      </c>
      <c r="H75" s="29" t="e">
        <f>IF($A75=$C$2,runs!BG70/runs!BF70,1/0)</f>
        <v>#DIV/0!</v>
      </c>
      <c r="I75" s="29" t="e">
        <f>IF($A75=$C$2,runs!AJ70/runs!V70,1/0)</f>
        <v>#DIV/0!</v>
      </c>
      <c r="J75" s="29" t="e">
        <f>IF($A75=$C$2,runs!AK70/runs!V70,1/0)</f>
        <v>#DIV/0!</v>
      </c>
      <c r="K75" s="29" t="e">
        <f>IF($A75=$C$2,runs!BP70,1/0)</f>
        <v>#DIV/0!</v>
      </c>
    </row>
    <row r="76" spans="1:11" x14ac:dyDescent="0.2">
      <c r="A76" s="29">
        <f>runs!C71</f>
        <v>30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IF($A76=$C$2,runs!AF71,1/0)</f>
        <v>#DIV/0!</v>
      </c>
      <c r="E76" s="29" t="e">
        <f>IF($A76=$C$2,runs!AG71,1/0)</f>
        <v>#DIV/0!</v>
      </c>
      <c r="F76" s="29" t="e">
        <f>IF($A76=$C$2,runs!AH71,1/0)</f>
        <v>#DIV/0!</v>
      </c>
      <c r="G76" s="29" t="e">
        <f>IF($A76=$C$2,runs!AI71,1/0)</f>
        <v>#DIV/0!</v>
      </c>
      <c r="H76" s="29" t="e">
        <f>IF($A76=$C$2,runs!BG71/runs!BF71,1/0)</f>
        <v>#DIV/0!</v>
      </c>
      <c r="I76" s="29" t="e">
        <f>IF($A76=$C$2,runs!AJ71/runs!V71,1/0)</f>
        <v>#DIV/0!</v>
      </c>
      <c r="J76" s="29" t="e">
        <f>IF($A76=$C$2,runs!AK71/runs!V71,1/0)</f>
        <v>#DIV/0!</v>
      </c>
      <c r="K76" s="29" t="e">
        <f>IF($A76=$C$2,runs!BP71,1/0)</f>
        <v>#DIV/0!</v>
      </c>
    </row>
    <row r="77" spans="1:11" x14ac:dyDescent="0.2">
      <c r="A77" s="29">
        <f>runs!C72</f>
        <v>0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IF($A77=$C$2,runs!AF72,1/0)</f>
        <v>#DIV/0!</v>
      </c>
      <c r="E77" s="29" t="e">
        <f>IF($A77=$C$2,runs!AG72,1/0)</f>
        <v>#DIV/0!</v>
      </c>
      <c r="F77" s="29" t="e">
        <f>IF($A77=$C$2,runs!AH72,1/0)</f>
        <v>#DIV/0!</v>
      </c>
      <c r="G77" s="29" t="e">
        <f>IF($A77=$C$2,runs!AI72,1/0)</f>
        <v>#DIV/0!</v>
      </c>
      <c r="H77" s="29" t="e">
        <f>IF($A77=$C$2,runs!BG72/runs!BF72,1/0)</f>
        <v>#DIV/0!</v>
      </c>
      <c r="I77" s="29" t="e">
        <f>IF($A77=$C$2,runs!AJ72/runs!V72,1/0)</f>
        <v>#DIV/0!</v>
      </c>
      <c r="J77" s="29" t="e">
        <f>IF($A77=$C$2,runs!AK72/runs!V72,1/0)</f>
        <v>#DIV/0!</v>
      </c>
      <c r="K77" s="29" t="e">
        <f>IF($A77=$C$2,runs!BP72,1/0)</f>
        <v>#DIV/0!</v>
      </c>
    </row>
    <row r="78" spans="1:11" x14ac:dyDescent="0.2">
      <c r="A78" s="29">
        <f>runs!C73</f>
        <v>15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IF($A78=$C$2,runs!AF73,1/0)</f>
        <v>#DIV/0!</v>
      </c>
      <c r="E78" s="29" t="e">
        <f>IF($A78=$C$2,runs!AG73,1/0)</f>
        <v>#DIV/0!</v>
      </c>
      <c r="F78" s="29" t="e">
        <f>IF($A78=$C$2,runs!AH73,1/0)</f>
        <v>#DIV/0!</v>
      </c>
      <c r="G78" s="29" t="e">
        <f>IF($A78=$C$2,runs!AI73,1/0)</f>
        <v>#DIV/0!</v>
      </c>
      <c r="H78" s="29" t="e">
        <f>IF($A78=$C$2,runs!BG73/runs!BF73,1/0)</f>
        <v>#DIV/0!</v>
      </c>
      <c r="I78" s="29" t="e">
        <f>IF($A78=$C$2,runs!AJ73/runs!V73,1/0)</f>
        <v>#DIV/0!</v>
      </c>
      <c r="J78" s="29" t="e">
        <f>IF($A78=$C$2,runs!AK73/runs!V73,1/0)</f>
        <v>#DIV/0!</v>
      </c>
      <c r="K78" s="29" t="e">
        <f>IF($A78=$C$2,runs!BP73,1/0)</f>
        <v>#DIV/0!</v>
      </c>
    </row>
    <row r="79" spans="1:11" x14ac:dyDescent="0.2">
      <c r="A79" s="29">
        <f>runs!C74</f>
        <v>0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IF($A79=$C$2,runs!AF74,1/0)</f>
        <v>#DIV/0!</v>
      </c>
      <c r="E79" s="29" t="e">
        <f>IF($A79=$C$2,runs!AG74,1/0)</f>
        <v>#DIV/0!</v>
      </c>
      <c r="F79" s="29" t="e">
        <f>IF($A79=$C$2,runs!AH74,1/0)</f>
        <v>#DIV/0!</v>
      </c>
      <c r="G79" s="29" t="e">
        <f>IF($A79=$C$2,runs!AI74,1/0)</f>
        <v>#DIV/0!</v>
      </c>
      <c r="H79" s="29" t="e">
        <f>IF($A79=$C$2,runs!BG74/runs!BF74,1/0)</f>
        <v>#DIV/0!</v>
      </c>
      <c r="I79" s="29" t="e">
        <f>IF($A79=$C$2,runs!AJ74/runs!V74,1/0)</f>
        <v>#DIV/0!</v>
      </c>
      <c r="J79" s="29" t="e">
        <f>IF($A79=$C$2,runs!AK74/runs!V74,1/0)</f>
        <v>#DIV/0!</v>
      </c>
      <c r="K79" s="29" t="e">
        <f>IF($A79=$C$2,runs!BP74,1/0)</f>
        <v>#DIV/0!</v>
      </c>
    </row>
    <row r="80" spans="1:11" x14ac:dyDescent="0.2">
      <c r="A80" s="29">
        <f>runs!C75</f>
        <v>0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IF($A80=$C$2,runs!AF75,1/0)</f>
        <v>#DIV/0!</v>
      </c>
      <c r="E80" s="29" t="e">
        <f>IF($A80=$C$2,runs!AG75,1/0)</f>
        <v>#DIV/0!</v>
      </c>
      <c r="F80" s="29" t="e">
        <f>IF($A80=$C$2,runs!AH75,1/0)</f>
        <v>#DIV/0!</v>
      </c>
      <c r="G80" s="29" t="e">
        <f>IF($A80=$C$2,runs!AI75,1/0)</f>
        <v>#DIV/0!</v>
      </c>
      <c r="H80" s="29" t="e">
        <f>IF($A80=$C$2,runs!BG75/runs!BF75,1/0)</f>
        <v>#DIV/0!</v>
      </c>
      <c r="I80" s="29" t="e">
        <f>IF($A80=$C$2,runs!AJ75/runs!V75,1/0)</f>
        <v>#DIV/0!</v>
      </c>
      <c r="J80" s="29" t="e">
        <f>IF($A80=$C$2,runs!AK75/runs!V75,1/0)</f>
        <v>#DIV/0!</v>
      </c>
      <c r="K80" s="29" t="e">
        <f>IF($A80=$C$2,runs!BP75,1/0)</f>
        <v>#DIV/0!</v>
      </c>
    </row>
    <row r="81" spans="1:11" x14ac:dyDescent="0.2">
      <c r="A81" s="29">
        <f>runs!C76</f>
        <v>0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IF($A81=$C$2,runs!AF76,1/0)</f>
        <v>#DIV/0!</v>
      </c>
      <c r="E81" s="29" t="e">
        <f>IF($A81=$C$2,runs!AG76,1/0)</f>
        <v>#DIV/0!</v>
      </c>
      <c r="F81" s="29" t="e">
        <f>IF($A81=$C$2,runs!AH76,1/0)</f>
        <v>#DIV/0!</v>
      </c>
      <c r="G81" s="29" t="e">
        <f>IF($A81=$C$2,runs!AI76,1/0)</f>
        <v>#DIV/0!</v>
      </c>
      <c r="H81" s="29" t="e">
        <f>IF($A81=$C$2,runs!BG76/runs!BF76,1/0)</f>
        <v>#DIV/0!</v>
      </c>
      <c r="I81" s="29" t="e">
        <f>IF($A81=$C$2,runs!AJ76/runs!V76,1/0)</f>
        <v>#DIV/0!</v>
      </c>
      <c r="J81" s="29" t="e">
        <f>IF($A81=$C$2,runs!AK76/runs!V76,1/0)</f>
        <v>#DIV/0!</v>
      </c>
      <c r="K81" s="29" t="e">
        <f>IF($A81=$C$2,runs!BP76,1/0)</f>
        <v>#DIV/0!</v>
      </c>
    </row>
    <row r="82" spans="1:11" x14ac:dyDescent="0.2">
      <c r="A82" s="29">
        <f>runs!C77</f>
        <v>7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IF($A82=$C$2,runs!AF77,1/0)</f>
        <v>#DIV/0!</v>
      </c>
      <c r="E82" s="29" t="e">
        <f>IF($A82=$C$2,runs!AG77,1/0)</f>
        <v>#DIV/0!</v>
      </c>
      <c r="F82" s="29" t="e">
        <f>IF($A82=$C$2,runs!AH77,1/0)</f>
        <v>#DIV/0!</v>
      </c>
      <c r="G82" s="29" t="e">
        <f>IF($A82=$C$2,runs!AI77,1/0)</f>
        <v>#DIV/0!</v>
      </c>
      <c r="H82" s="29" t="e">
        <f>IF($A82=$C$2,runs!BG77/runs!BF77,1/0)</f>
        <v>#DIV/0!</v>
      </c>
      <c r="I82" s="29" t="e">
        <f>IF($A82=$C$2,runs!AJ77/runs!V77,1/0)</f>
        <v>#DIV/0!</v>
      </c>
      <c r="J82" s="29" t="e">
        <f>IF($A82=$C$2,runs!AK77/runs!V77,1/0)</f>
        <v>#DIV/0!</v>
      </c>
      <c r="K82" s="29" t="e">
        <f>IF($A82=$C$2,runs!BP77,1/0)</f>
        <v>#DIV/0!</v>
      </c>
    </row>
    <row r="83" spans="1:11" x14ac:dyDescent="0.2">
      <c r="A83" s="29">
        <f>runs!C78</f>
        <v>8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IF($A83=$C$2,runs!AF78,1/0)</f>
        <v>#DIV/0!</v>
      </c>
      <c r="E83" s="29" t="e">
        <f>IF($A83=$C$2,runs!AG78,1/0)</f>
        <v>#DIV/0!</v>
      </c>
      <c r="F83" s="29" t="e">
        <f>IF($A83=$C$2,runs!AH78,1/0)</f>
        <v>#DIV/0!</v>
      </c>
      <c r="G83" s="29" t="e">
        <f>IF($A83=$C$2,runs!AI78,1/0)</f>
        <v>#DIV/0!</v>
      </c>
      <c r="H83" s="29" t="e">
        <f>IF($A83=$C$2,runs!BG78/runs!BF78,1/0)</f>
        <v>#DIV/0!</v>
      </c>
      <c r="I83" s="29" t="e">
        <f>IF($A83=$C$2,runs!AJ78/runs!V78,1/0)</f>
        <v>#DIV/0!</v>
      </c>
      <c r="J83" s="29" t="e">
        <f>IF($A83=$C$2,runs!AK78/runs!V78,1/0)</f>
        <v>#DIV/0!</v>
      </c>
      <c r="K83" s="29" t="e">
        <f>IF($A83=$C$2,runs!BP78,1/0)</f>
        <v>#DIV/0!</v>
      </c>
    </row>
    <row r="84" spans="1:11" x14ac:dyDescent="0.2">
      <c r="A84" s="29">
        <f>runs!C79</f>
        <v>9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IF($A84=$C$2,runs!AF79,1/0)</f>
        <v>#DIV/0!</v>
      </c>
      <c r="E84" s="29" t="e">
        <f>IF($A84=$C$2,runs!AG79,1/0)</f>
        <v>#DIV/0!</v>
      </c>
      <c r="F84" s="29" t="e">
        <f>IF($A84=$C$2,runs!AH79,1/0)</f>
        <v>#DIV/0!</v>
      </c>
      <c r="G84" s="29" t="e">
        <f>IF($A84=$C$2,runs!AI79,1/0)</f>
        <v>#DIV/0!</v>
      </c>
      <c r="H84" s="29" t="e">
        <f>IF($A84=$C$2,runs!BG79/runs!BF79,1/0)</f>
        <v>#DIV/0!</v>
      </c>
      <c r="I84" s="29" t="e">
        <f>IF($A84=$C$2,runs!AJ79/runs!V79,1/0)</f>
        <v>#DIV/0!</v>
      </c>
      <c r="J84" s="29" t="e">
        <f>IF($A84=$C$2,runs!AK79/runs!V79,1/0)</f>
        <v>#DIV/0!</v>
      </c>
      <c r="K84" s="29" t="e">
        <f>IF($A84=$C$2,runs!BP79,1/0)</f>
        <v>#DIV/0!</v>
      </c>
    </row>
    <row r="85" spans="1:11" x14ac:dyDescent="0.2">
      <c r="A85" s="29">
        <f>runs!C80</f>
        <v>10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IF($A85=$C$2,runs!AF80,1/0)</f>
        <v>#DIV/0!</v>
      </c>
      <c r="E85" s="29" t="e">
        <f>IF($A85=$C$2,runs!AG80,1/0)</f>
        <v>#DIV/0!</v>
      </c>
      <c r="F85" s="29" t="e">
        <f>IF($A85=$C$2,runs!AH80,1/0)</f>
        <v>#DIV/0!</v>
      </c>
      <c r="G85" s="29" t="e">
        <f>IF($A85=$C$2,runs!AI80,1/0)</f>
        <v>#DIV/0!</v>
      </c>
      <c r="H85" s="29" t="e">
        <f>IF($A85=$C$2,runs!BG80/runs!BF80,1/0)</f>
        <v>#DIV/0!</v>
      </c>
      <c r="I85" s="29" t="e">
        <f>IF($A85=$C$2,runs!AJ80/runs!V80,1/0)</f>
        <v>#DIV/0!</v>
      </c>
      <c r="J85" s="29" t="e">
        <f>IF($A85=$C$2,runs!AK80/runs!V80,1/0)</f>
        <v>#DIV/0!</v>
      </c>
      <c r="K85" s="29" t="e">
        <f>IF($A85=$C$2,runs!BP80,1/0)</f>
        <v>#DIV/0!</v>
      </c>
    </row>
    <row r="86" spans="1:11" x14ac:dyDescent="0.2">
      <c r="A86" s="29">
        <f>runs!C81</f>
        <v>11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IF($A86=$C$2,runs!AF81,1/0)</f>
        <v>#DIV/0!</v>
      </c>
      <c r="E86" s="29" t="e">
        <f>IF($A86=$C$2,runs!AG81,1/0)</f>
        <v>#DIV/0!</v>
      </c>
      <c r="F86" s="29" t="e">
        <f>IF($A86=$C$2,runs!AH81,1/0)</f>
        <v>#DIV/0!</v>
      </c>
      <c r="G86" s="29" t="e">
        <f>IF($A86=$C$2,runs!AI81,1/0)</f>
        <v>#DIV/0!</v>
      </c>
      <c r="H86" s="29" t="e">
        <f>IF($A86=$C$2,runs!BG81/runs!BF81,1/0)</f>
        <v>#DIV/0!</v>
      </c>
      <c r="I86" s="29" t="e">
        <f>IF($A86=$C$2,runs!AJ81/runs!V81,1/0)</f>
        <v>#DIV/0!</v>
      </c>
      <c r="J86" s="29" t="e">
        <f>IF($A86=$C$2,runs!AK81/runs!V81,1/0)</f>
        <v>#DIV/0!</v>
      </c>
      <c r="K86" s="29" t="e">
        <f>IF($A86=$C$2,runs!BP81,1/0)</f>
        <v>#DIV/0!</v>
      </c>
    </row>
    <row r="87" spans="1:11" x14ac:dyDescent="0.2">
      <c r="A87" s="29">
        <f>runs!C82</f>
        <v>12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IF($A87=$C$2,runs!AF82,1/0)</f>
        <v>#DIV/0!</v>
      </c>
      <c r="E87" s="29" t="e">
        <f>IF($A87=$C$2,runs!AG82,1/0)</f>
        <v>#DIV/0!</v>
      </c>
      <c r="F87" s="29" t="e">
        <f>IF($A87=$C$2,runs!AH82,1/0)</f>
        <v>#DIV/0!</v>
      </c>
      <c r="G87" s="29" t="e">
        <f>IF($A87=$C$2,runs!AI82,1/0)</f>
        <v>#DIV/0!</v>
      </c>
      <c r="H87" s="29" t="e">
        <f>IF($A87=$C$2,runs!BG82/runs!BF82,1/0)</f>
        <v>#DIV/0!</v>
      </c>
      <c r="I87" s="29" t="e">
        <f>IF($A87=$C$2,runs!AJ82/runs!V82,1/0)</f>
        <v>#DIV/0!</v>
      </c>
      <c r="J87" s="29" t="e">
        <f>IF($A87=$C$2,runs!AK82/runs!V82,1/0)</f>
        <v>#DIV/0!</v>
      </c>
      <c r="K87" s="29" t="e">
        <f>IF($A87=$C$2,runs!BP82,1/0)</f>
        <v>#DIV/0!</v>
      </c>
    </row>
    <row r="88" spans="1:11" x14ac:dyDescent="0.2">
      <c r="A88" s="29">
        <f>runs!C83</f>
        <v>13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IF($A88=$C$2,runs!AF83,1/0)</f>
        <v>#DIV/0!</v>
      </c>
      <c r="E88" s="29" t="e">
        <f>IF($A88=$C$2,runs!AG83,1/0)</f>
        <v>#DIV/0!</v>
      </c>
      <c r="F88" s="29" t="e">
        <f>IF($A88=$C$2,runs!AH83,1/0)</f>
        <v>#DIV/0!</v>
      </c>
      <c r="G88" s="29" t="e">
        <f>IF($A88=$C$2,runs!AI83,1/0)</f>
        <v>#DIV/0!</v>
      </c>
      <c r="H88" s="29" t="e">
        <f>IF($A88=$C$2,runs!BG83/runs!BF83,1/0)</f>
        <v>#DIV/0!</v>
      </c>
      <c r="I88" s="29" t="e">
        <f>IF($A88=$C$2,runs!AJ83/runs!V83,1/0)</f>
        <v>#DIV/0!</v>
      </c>
      <c r="J88" s="29" t="e">
        <f>IF($A88=$C$2,runs!AK83/runs!V83,1/0)</f>
        <v>#DIV/0!</v>
      </c>
      <c r="K88" s="29" t="e">
        <f>IF($A88=$C$2,runs!BP83,1/0)</f>
        <v>#DIV/0!</v>
      </c>
    </row>
    <row r="89" spans="1:11" x14ac:dyDescent="0.2">
      <c r="A89" s="29">
        <f>runs!C84</f>
        <v>14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IF($A89=$C$2,runs!AF84,1/0)</f>
        <v>#DIV/0!</v>
      </c>
      <c r="E89" s="29" t="e">
        <f>IF($A89=$C$2,runs!AG84,1/0)</f>
        <v>#DIV/0!</v>
      </c>
      <c r="F89" s="29" t="e">
        <f>IF($A89=$C$2,runs!AH84,1/0)</f>
        <v>#DIV/0!</v>
      </c>
      <c r="G89" s="29" t="e">
        <f>IF($A89=$C$2,runs!AI84,1/0)</f>
        <v>#DIV/0!</v>
      </c>
      <c r="H89" s="29" t="e">
        <f>IF($A89=$C$2,runs!BG84/runs!BF84,1/0)</f>
        <v>#DIV/0!</v>
      </c>
      <c r="I89" s="29" t="e">
        <f>IF($A89=$C$2,runs!AJ84/runs!V84,1/0)</f>
        <v>#DIV/0!</v>
      </c>
      <c r="J89" s="29" t="e">
        <f>IF($A89=$C$2,runs!AK84/runs!V84,1/0)</f>
        <v>#DIV/0!</v>
      </c>
      <c r="K89" s="29" t="e">
        <f>IF($A89=$C$2,runs!BP84,1/0)</f>
        <v>#DIV/0!</v>
      </c>
    </row>
    <row r="90" spans="1:11" x14ac:dyDescent="0.2">
      <c r="A90" s="29">
        <f>runs!C85</f>
        <v>16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IF($A90=$C$2,runs!AF85,1/0)</f>
        <v>#DIV/0!</v>
      </c>
      <c r="E90" s="29" t="e">
        <f>IF($A90=$C$2,runs!AG85,1/0)</f>
        <v>#DIV/0!</v>
      </c>
      <c r="F90" s="29" t="e">
        <f>IF($A90=$C$2,runs!AH85,1/0)</f>
        <v>#DIV/0!</v>
      </c>
      <c r="G90" s="29" t="e">
        <f>IF($A90=$C$2,runs!AI85,1/0)</f>
        <v>#DIV/0!</v>
      </c>
      <c r="H90" s="29" t="e">
        <f>IF($A90=$C$2,runs!BG85/runs!BF85,1/0)</f>
        <v>#DIV/0!</v>
      </c>
      <c r="I90" s="29" t="e">
        <f>IF($A90=$C$2,runs!AJ85/runs!V85,1/0)</f>
        <v>#DIV/0!</v>
      </c>
      <c r="J90" s="29" t="e">
        <f>IF($A90=$C$2,runs!AK85/runs!V85,1/0)</f>
        <v>#DIV/0!</v>
      </c>
      <c r="K90" s="29" t="e">
        <f>IF($A90=$C$2,runs!BP85,1/0)</f>
        <v>#DIV/0!</v>
      </c>
    </row>
    <row r="91" spans="1:11" x14ac:dyDescent="0.2">
      <c r="A91" s="29">
        <f>runs!C86</f>
        <v>17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IF($A91=$C$2,runs!AF86,1/0)</f>
        <v>#DIV/0!</v>
      </c>
      <c r="E91" s="29" t="e">
        <f>IF($A91=$C$2,runs!AG86,1/0)</f>
        <v>#DIV/0!</v>
      </c>
      <c r="F91" s="29" t="e">
        <f>IF($A91=$C$2,runs!AH86,1/0)</f>
        <v>#DIV/0!</v>
      </c>
      <c r="G91" s="29" t="e">
        <f>IF($A91=$C$2,runs!AI86,1/0)</f>
        <v>#DIV/0!</v>
      </c>
      <c r="H91" s="29" t="e">
        <f>IF($A91=$C$2,runs!BG86/runs!BF86,1/0)</f>
        <v>#DIV/0!</v>
      </c>
      <c r="I91" s="29" t="e">
        <f>IF($A91=$C$2,runs!AJ86/runs!V86,1/0)</f>
        <v>#DIV/0!</v>
      </c>
      <c r="J91" s="29" t="e">
        <f>IF($A91=$C$2,runs!AK86/runs!V86,1/0)</f>
        <v>#DIV/0!</v>
      </c>
      <c r="K91" s="29" t="e">
        <f>IF($A91=$C$2,runs!BP86,1/0)</f>
        <v>#DIV/0!</v>
      </c>
    </row>
    <row r="92" spans="1:11" x14ac:dyDescent="0.2">
      <c r="A92" s="29">
        <f>runs!C87</f>
        <v>18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IF($A92=$C$2,runs!AF87,1/0)</f>
        <v>#DIV/0!</v>
      </c>
      <c r="E92" s="29" t="e">
        <f>IF($A92=$C$2,runs!AG87,1/0)</f>
        <v>#DIV/0!</v>
      </c>
      <c r="F92" s="29" t="e">
        <f>IF($A92=$C$2,runs!AH87,1/0)</f>
        <v>#DIV/0!</v>
      </c>
      <c r="G92" s="29" t="e">
        <f>IF($A92=$C$2,runs!AI87,1/0)</f>
        <v>#DIV/0!</v>
      </c>
      <c r="H92" s="29" t="e">
        <f>IF($A92=$C$2,runs!BG87/runs!BF87,1/0)</f>
        <v>#DIV/0!</v>
      </c>
      <c r="I92" s="29" t="e">
        <f>IF($A92=$C$2,runs!AJ87/runs!V87,1/0)</f>
        <v>#DIV/0!</v>
      </c>
      <c r="J92" s="29" t="e">
        <f>IF($A92=$C$2,runs!AK87/runs!V87,1/0)</f>
        <v>#DIV/0!</v>
      </c>
      <c r="K92" s="29" t="e">
        <f>IF($A92=$C$2,runs!BP87,1/0)</f>
        <v>#DIV/0!</v>
      </c>
    </row>
    <row r="93" spans="1:11" x14ac:dyDescent="0.2">
      <c r="A93" s="29">
        <f>runs!C88</f>
        <v>30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IF($A93=$C$2,runs!AF88,1/0)</f>
        <v>#DIV/0!</v>
      </c>
      <c r="E93" s="29" t="e">
        <f>IF($A93=$C$2,runs!AG88,1/0)</f>
        <v>#DIV/0!</v>
      </c>
      <c r="F93" s="29" t="e">
        <f>IF($A93=$C$2,runs!AH88,1/0)</f>
        <v>#DIV/0!</v>
      </c>
      <c r="G93" s="29" t="e">
        <f>IF($A93=$C$2,runs!AI88,1/0)</f>
        <v>#DIV/0!</v>
      </c>
      <c r="H93" s="29" t="e">
        <f>IF($A93=$C$2,runs!BG88/runs!BF88,1/0)</f>
        <v>#DIV/0!</v>
      </c>
      <c r="I93" s="29" t="e">
        <f>IF($A93=$C$2,runs!AJ88/runs!V88,1/0)</f>
        <v>#DIV/0!</v>
      </c>
      <c r="J93" s="29" t="e">
        <f>IF($A93=$C$2,runs!AK88/runs!V88,1/0)</f>
        <v>#DIV/0!</v>
      </c>
      <c r="K93" s="29" t="e">
        <f>IF($A93=$C$2,runs!BP88,1/0)</f>
        <v>#DIV/0!</v>
      </c>
    </row>
    <row r="94" spans="1:11" x14ac:dyDescent="0.2">
      <c r="A94" s="29">
        <f>runs!C89</f>
        <v>35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IF($A94=$C$2,runs!AF89,1/0)</f>
        <v>#DIV/0!</v>
      </c>
      <c r="E94" s="29" t="e">
        <f>IF($A94=$C$2,runs!AG89,1/0)</f>
        <v>#DIV/0!</v>
      </c>
      <c r="F94" s="29" t="e">
        <f>IF($A94=$C$2,runs!AH89,1/0)</f>
        <v>#DIV/0!</v>
      </c>
      <c r="G94" s="29" t="e">
        <f>IF($A94=$C$2,runs!AI89,1/0)</f>
        <v>#DIV/0!</v>
      </c>
      <c r="H94" s="29" t="e">
        <f>IF($A94=$C$2,runs!BG89/runs!BF89,1/0)</f>
        <v>#DIV/0!</v>
      </c>
      <c r="I94" s="29" t="e">
        <f>IF($A94=$C$2,runs!AJ89/runs!V89,1/0)</f>
        <v>#DIV/0!</v>
      </c>
      <c r="J94" s="29" t="e">
        <f>IF($A94=$C$2,runs!AK89/runs!V89,1/0)</f>
        <v>#DIV/0!</v>
      </c>
      <c r="K94" s="29" t="e">
        <f>IF($A94=$C$2,runs!BP89,1/0)</f>
        <v>#DIV/0!</v>
      </c>
    </row>
    <row r="95" spans="1:11" x14ac:dyDescent="0.2">
      <c r="A95" s="29">
        <f>runs!C90</f>
        <v>30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IF($A95=$C$2,runs!AF90,1/0)</f>
        <v>#DIV/0!</v>
      </c>
      <c r="E95" s="29" t="e">
        <f>IF($A95=$C$2,runs!AG90,1/0)</f>
        <v>#DIV/0!</v>
      </c>
      <c r="F95" s="29" t="e">
        <f>IF($A95=$C$2,runs!AH90,1/0)</f>
        <v>#DIV/0!</v>
      </c>
      <c r="G95" s="29" t="e">
        <f>IF($A95=$C$2,runs!AI90,1/0)</f>
        <v>#DIV/0!</v>
      </c>
      <c r="H95" s="29" t="e">
        <f>IF($A95=$C$2,runs!BG90/runs!BF90,1/0)</f>
        <v>#DIV/0!</v>
      </c>
      <c r="I95" s="29" t="e">
        <f>IF($A95=$C$2,runs!AJ90/runs!V90,1/0)</f>
        <v>#DIV/0!</v>
      </c>
      <c r="J95" s="29" t="e">
        <f>IF($A95=$C$2,runs!AK90/runs!V90,1/0)</f>
        <v>#DIV/0!</v>
      </c>
      <c r="K95" s="29" t="e">
        <f>IF($A95=$C$2,runs!BP90,1/0)</f>
        <v>#DIV/0!</v>
      </c>
    </row>
    <row r="96" spans="1:11" x14ac:dyDescent="0.2">
      <c r="A96" s="29">
        <f>runs!C91</f>
        <v>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IF($A96=$C$2,runs!AF91,1/0)</f>
        <v>#DIV/0!</v>
      </c>
      <c r="E96" s="29" t="e">
        <f>IF($A96=$C$2,runs!AG91,1/0)</f>
        <v>#DIV/0!</v>
      </c>
      <c r="F96" s="29" t="e">
        <f>IF($A96=$C$2,runs!AH91,1/0)</f>
        <v>#DIV/0!</v>
      </c>
      <c r="G96" s="29" t="e">
        <f>IF($A96=$C$2,runs!AI91,1/0)</f>
        <v>#DIV/0!</v>
      </c>
      <c r="H96" s="29" t="e">
        <f>IF($A96=$C$2,runs!BG91/runs!BF91,1/0)</f>
        <v>#DIV/0!</v>
      </c>
      <c r="I96" s="29" t="e">
        <f>IF($A96=$C$2,runs!AJ91/runs!V91,1/0)</f>
        <v>#DIV/0!</v>
      </c>
      <c r="J96" s="29" t="e">
        <f>IF($A96=$C$2,runs!AK91/runs!V91,1/0)</f>
        <v>#DIV/0!</v>
      </c>
      <c r="K96" s="29" t="e">
        <f>IF($A96=$C$2,runs!BP91,1/0)</f>
        <v>#DIV/0!</v>
      </c>
    </row>
    <row r="97" spans="1:11" x14ac:dyDescent="0.2">
      <c r="A97" s="29">
        <f>runs!C92</f>
        <v>15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IF($A97=$C$2,runs!AF92,1/0)</f>
        <v>#DIV/0!</v>
      </c>
      <c r="E97" s="29" t="e">
        <f>IF($A97=$C$2,runs!AG92,1/0)</f>
        <v>#DIV/0!</v>
      </c>
      <c r="F97" s="29" t="e">
        <f>IF($A97=$C$2,runs!AH92,1/0)</f>
        <v>#DIV/0!</v>
      </c>
      <c r="G97" s="29" t="e">
        <f>IF($A97=$C$2,runs!AI92,1/0)</f>
        <v>#DIV/0!</v>
      </c>
      <c r="H97" s="29" t="e">
        <f>IF($A97=$C$2,runs!BG92/runs!BF92,1/0)</f>
        <v>#DIV/0!</v>
      </c>
      <c r="I97" s="29" t="e">
        <f>IF($A97=$C$2,runs!AJ92/runs!V92,1/0)</f>
        <v>#DIV/0!</v>
      </c>
      <c r="J97" s="29" t="e">
        <f>IF($A97=$C$2,runs!AK92/runs!V92,1/0)</f>
        <v>#DIV/0!</v>
      </c>
      <c r="K97" s="29" t="e">
        <f>IF($A97=$C$2,runs!BP92,1/0)</f>
        <v>#DIV/0!</v>
      </c>
    </row>
    <row r="98" spans="1:11" x14ac:dyDescent="0.2">
      <c r="A98" s="29">
        <f>runs!C93</f>
        <v>0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IF($A98=$C$2,runs!AF93,1/0)</f>
        <v>#DIV/0!</v>
      </c>
      <c r="E98" s="29" t="e">
        <f>IF($A98=$C$2,runs!AG93,1/0)</f>
        <v>#DIV/0!</v>
      </c>
      <c r="F98" s="29" t="e">
        <f>IF($A98=$C$2,runs!AH93,1/0)</f>
        <v>#DIV/0!</v>
      </c>
      <c r="G98" s="29" t="e">
        <f>IF($A98=$C$2,runs!AI93,1/0)</f>
        <v>#DIV/0!</v>
      </c>
      <c r="H98" s="29" t="e">
        <f>IF($A98=$C$2,runs!BG93/runs!BF93,1/0)</f>
        <v>#DIV/0!</v>
      </c>
      <c r="I98" s="29" t="e">
        <f>IF($A98=$C$2,runs!AJ93/runs!V93,1/0)</f>
        <v>#DIV/0!</v>
      </c>
      <c r="J98" s="29" t="e">
        <f>IF($A98=$C$2,runs!AK93/runs!V93,1/0)</f>
        <v>#DIV/0!</v>
      </c>
      <c r="K98" s="29" t="e">
        <f>IF($A98=$C$2,runs!BP93,1/0)</f>
        <v>#DIV/0!</v>
      </c>
    </row>
    <row r="99" spans="1:11" x14ac:dyDescent="0.2">
      <c r="A99" s="29">
        <f>runs!C94</f>
        <v>0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IF($A99=$C$2,runs!AF94,1/0)</f>
        <v>#DIV/0!</v>
      </c>
      <c r="E99" s="29" t="e">
        <f>IF($A99=$C$2,runs!AG94,1/0)</f>
        <v>#DIV/0!</v>
      </c>
      <c r="F99" s="29" t="e">
        <f>IF($A99=$C$2,runs!AH94,1/0)</f>
        <v>#DIV/0!</v>
      </c>
      <c r="G99" s="29" t="e">
        <f>IF($A99=$C$2,runs!AI94,1/0)</f>
        <v>#DIV/0!</v>
      </c>
      <c r="H99" s="29" t="e">
        <f>IF($A99=$C$2,runs!BG94/runs!BF94,1/0)</f>
        <v>#DIV/0!</v>
      </c>
      <c r="I99" s="29" t="e">
        <f>IF($A99=$C$2,runs!AJ94/runs!V94,1/0)</f>
        <v>#DIV/0!</v>
      </c>
      <c r="J99" s="29" t="e">
        <f>IF($A99=$C$2,runs!AK94/runs!V94,1/0)</f>
        <v>#DIV/0!</v>
      </c>
      <c r="K99" s="29" t="e">
        <f>IF($A99=$C$2,runs!BP94,1/0)</f>
        <v>#DIV/0!</v>
      </c>
    </row>
    <row r="100" spans="1:11" x14ac:dyDescent="0.2">
      <c r="A100" s="29">
        <f>runs!C95</f>
        <v>0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IF($A100=$C$2,runs!AF95,1/0)</f>
        <v>#DIV/0!</v>
      </c>
      <c r="E100" s="29" t="e">
        <f>IF($A100=$C$2,runs!AG95,1/0)</f>
        <v>#DIV/0!</v>
      </c>
      <c r="F100" s="29" t="e">
        <f>IF($A100=$C$2,runs!AH95,1/0)</f>
        <v>#DIV/0!</v>
      </c>
      <c r="G100" s="29" t="e">
        <f>IF($A100=$C$2,runs!AI95,1/0)</f>
        <v>#DIV/0!</v>
      </c>
      <c r="H100" s="29" t="e">
        <f>IF($A100=$C$2,runs!BG95/runs!BF95,1/0)</f>
        <v>#DIV/0!</v>
      </c>
      <c r="I100" s="29" t="e">
        <f>IF($A100=$C$2,runs!AJ95/runs!V95,1/0)</f>
        <v>#DIV/0!</v>
      </c>
      <c r="J100" s="29" t="e">
        <f>IF($A100=$C$2,runs!AK95/runs!V95,1/0)</f>
        <v>#DIV/0!</v>
      </c>
      <c r="K100" s="29" t="e">
        <f>IF($A100=$C$2,runs!BP95,1/0)</f>
        <v>#DIV/0!</v>
      </c>
    </row>
    <row r="101" spans="1:11" x14ac:dyDescent="0.2">
      <c r="A101" s="29">
        <f>runs!C96</f>
        <v>7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IF($A101=$C$2,runs!AF96,1/0)</f>
        <v>#DIV/0!</v>
      </c>
      <c r="E101" s="29" t="e">
        <f>IF($A101=$C$2,runs!AG96,1/0)</f>
        <v>#DIV/0!</v>
      </c>
      <c r="F101" s="29" t="e">
        <f>IF($A101=$C$2,runs!AH96,1/0)</f>
        <v>#DIV/0!</v>
      </c>
      <c r="G101" s="29" t="e">
        <f>IF($A101=$C$2,runs!AI96,1/0)</f>
        <v>#DIV/0!</v>
      </c>
      <c r="H101" s="29" t="e">
        <f>IF($A101=$C$2,runs!BG96/runs!BF96,1/0)</f>
        <v>#DIV/0!</v>
      </c>
      <c r="I101" s="29" t="e">
        <f>IF($A101=$C$2,runs!AJ96/runs!V96,1/0)</f>
        <v>#DIV/0!</v>
      </c>
      <c r="J101" s="29" t="e">
        <f>IF($A101=$C$2,runs!AK96/runs!V96,1/0)</f>
        <v>#DIV/0!</v>
      </c>
      <c r="K101" s="29" t="e">
        <f>IF($A101=$C$2,runs!BP96,1/0)</f>
        <v>#DIV/0!</v>
      </c>
    </row>
    <row r="102" spans="1:11" x14ac:dyDescent="0.2">
      <c r="A102" s="29">
        <f>runs!C97</f>
        <v>8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IF($A102=$C$2,runs!AF97,1/0)</f>
        <v>#DIV/0!</v>
      </c>
      <c r="E102" s="29" t="e">
        <f>IF($A102=$C$2,runs!AG97,1/0)</f>
        <v>#DIV/0!</v>
      </c>
      <c r="F102" s="29" t="e">
        <f>IF($A102=$C$2,runs!AH97,1/0)</f>
        <v>#DIV/0!</v>
      </c>
      <c r="G102" s="29" t="e">
        <f>IF($A102=$C$2,runs!AI97,1/0)</f>
        <v>#DIV/0!</v>
      </c>
      <c r="H102" s="29" t="e">
        <f>IF($A102=$C$2,runs!BG97/runs!BF97,1/0)</f>
        <v>#DIV/0!</v>
      </c>
      <c r="I102" s="29" t="e">
        <f>IF($A102=$C$2,runs!AJ97/runs!V97,1/0)</f>
        <v>#DIV/0!</v>
      </c>
      <c r="J102" s="29" t="e">
        <f>IF($A102=$C$2,runs!AK97/runs!V97,1/0)</f>
        <v>#DIV/0!</v>
      </c>
      <c r="K102" s="29" t="e">
        <f>IF($A102=$C$2,runs!BP97,1/0)</f>
        <v>#DIV/0!</v>
      </c>
    </row>
    <row r="103" spans="1:11" x14ac:dyDescent="0.2">
      <c r="A103" s="29">
        <f>runs!C98</f>
        <v>9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IF($A103=$C$2,runs!AF98,1/0)</f>
        <v>#DIV/0!</v>
      </c>
      <c r="E103" s="29" t="e">
        <f>IF($A103=$C$2,runs!AG98,1/0)</f>
        <v>#DIV/0!</v>
      </c>
      <c r="F103" s="29" t="e">
        <f>IF($A103=$C$2,runs!AH98,1/0)</f>
        <v>#DIV/0!</v>
      </c>
      <c r="G103" s="29" t="e">
        <f>IF($A103=$C$2,runs!AI98,1/0)</f>
        <v>#DIV/0!</v>
      </c>
      <c r="H103" s="29" t="e">
        <f>IF($A103=$C$2,runs!BG98/runs!BF98,1/0)</f>
        <v>#DIV/0!</v>
      </c>
      <c r="I103" s="29" t="e">
        <f>IF($A103=$C$2,runs!AJ98/runs!V98,1/0)</f>
        <v>#DIV/0!</v>
      </c>
      <c r="J103" s="29" t="e">
        <f>IF($A103=$C$2,runs!AK98/runs!V98,1/0)</f>
        <v>#DIV/0!</v>
      </c>
      <c r="K103" s="29" t="e">
        <f>IF($A103=$C$2,runs!BP98,1/0)</f>
        <v>#DIV/0!</v>
      </c>
    </row>
    <row r="104" spans="1:11" x14ac:dyDescent="0.2">
      <c r="A104" s="29">
        <f>runs!C99</f>
        <v>10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IF($A104=$C$2,runs!AF99,1/0)</f>
        <v>#DIV/0!</v>
      </c>
      <c r="E104" s="29" t="e">
        <f>IF($A104=$C$2,runs!AG99,1/0)</f>
        <v>#DIV/0!</v>
      </c>
      <c r="F104" s="29" t="e">
        <f>IF($A104=$C$2,runs!AH99,1/0)</f>
        <v>#DIV/0!</v>
      </c>
      <c r="G104" s="29" t="e">
        <f>IF($A104=$C$2,runs!AI99,1/0)</f>
        <v>#DIV/0!</v>
      </c>
      <c r="H104" s="29" t="e">
        <f>IF($A104=$C$2,runs!BG99/runs!BF99,1/0)</f>
        <v>#DIV/0!</v>
      </c>
      <c r="I104" s="29" t="e">
        <f>IF($A104=$C$2,runs!AJ99/runs!V99,1/0)</f>
        <v>#DIV/0!</v>
      </c>
      <c r="J104" s="29" t="e">
        <f>IF($A104=$C$2,runs!AK99/runs!V99,1/0)</f>
        <v>#DIV/0!</v>
      </c>
      <c r="K104" s="29" t="e">
        <f>IF($A104=$C$2,runs!BP99,1/0)</f>
        <v>#DIV/0!</v>
      </c>
    </row>
    <row r="105" spans="1:11" x14ac:dyDescent="0.2">
      <c r="A105" s="29">
        <f>runs!C100</f>
        <v>11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IF($A105=$C$2,runs!AF100,1/0)</f>
        <v>#DIV/0!</v>
      </c>
      <c r="E105" s="29" t="e">
        <f>IF($A105=$C$2,runs!AG100,1/0)</f>
        <v>#DIV/0!</v>
      </c>
      <c r="F105" s="29" t="e">
        <f>IF($A105=$C$2,runs!AH100,1/0)</f>
        <v>#DIV/0!</v>
      </c>
      <c r="G105" s="29" t="e">
        <f>IF($A105=$C$2,runs!AI100,1/0)</f>
        <v>#DIV/0!</v>
      </c>
      <c r="H105" s="29" t="e">
        <f>IF($A105=$C$2,runs!BG100/runs!BF100,1/0)</f>
        <v>#DIV/0!</v>
      </c>
      <c r="I105" s="29" t="e">
        <f>IF($A105=$C$2,runs!AJ100/runs!V100,1/0)</f>
        <v>#DIV/0!</v>
      </c>
      <c r="J105" s="29" t="e">
        <f>IF($A105=$C$2,runs!AK100/runs!V100,1/0)</f>
        <v>#DIV/0!</v>
      </c>
      <c r="K105" s="29" t="e">
        <f>IF($A105=$C$2,runs!BP100,1/0)</f>
        <v>#DIV/0!</v>
      </c>
    </row>
    <row r="106" spans="1:11" x14ac:dyDescent="0.2">
      <c r="A106" s="29">
        <f>runs!C101</f>
        <v>12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IF($A106=$C$2,runs!AF101,1/0)</f>
        <v>#DIV/0!</v>
      </c>
      <c r="E106" s="29" t="e">
        <f>IF($A106=$C$2,runs!AG101,1/0)</f>
        <v>#DIV/0!</v>
      </c>
      <c r="F106" s="29" t="e">
        <f>IF($A106=$C$2,runs!AH101,1/0)</f>
        <v>#DIV/0!</v>
      </c>
      <c r="G106" s="29" t="e">
        <f>IF($A106=$C$2,runs!AI101,1/0)</f>
        <v>#DIV/0!</v>
      </c>
      <c r="H106" s="29" t="e">
        <f>IF($A106=$C$2,runs!BG101/runs!BF101,1/0)</f>
        <v>#DIV/0!</v>
      </c>
      <c r="I106" s="29" t="e">
        <f>IF($A106=$C$2,runs!AJ101/runs!V101,1/0)</f>
        <v>#DIV/0!</v>
      </c>
      <c r="J106" s="29" t="e">
        <f>IF($A106=$C$2,runs!AK101/runs!V101,1/0)</f>
        <v>#DIV/0!</v>
      </c>
      <c r="K106" s="29" t="e">
        <f>IF($A106=$C$2,runs!BP101,1/0)</f>
        <v>#DIV/0!</v>
      </c>
    </row>
    <row r="107" spans="1:11" x14ac:dyDescent="0.2">
      <c r="A107" s="29">
        <f>runs!C102</f>
        <v>13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IF($A107=$C$2,runs!AF102,1/0)</f>
        <v>#DIV/0!</v>
      </c>
      <c r="E107" s="29" t="e">
        <f>IF($A107=$C$2,runs!AG102,1/0)</f>
        <v>#DIV/0!</v>
      </c>
      <c r="F107" s="29" t="e">
        <f>IF($A107=$C$2,runs!AH102,1/0)</f>
        <v>#DIV/0!</v>
      </c>
      <c r="G107" s="29" t="e">
        <f>IF($A107=$C$2,runs!AI102,1/0)</f>
        <v>#DIV/0!</v>
      </c>
      <c r="H107" s="29" t="e">
        <f>IF($A107=$C$2,runs!BG102/runs!BF102,1/0)</f>
        <v>#DIV/0!</v>
      </c>
      <c r="I107" s="29" t="e">
        <f>IF($A107=$C$2,runs!AJ102/runs!V102,1/0)</f>
        <v>#DIV/0!</v>
      </c>
      <c r="J107" s="29" t="e">
        <f>IF($A107=$C$2,runs!AK102/runs!V102,1/0)</f>
        <v>#DIV/0!</v>
      </c>
      <c r="K107" s="29" t="e">
        <f>IF($A107=$C$2,runs!BP102,1/0)</f>
        <v>#DIV/0!</v>
      </c>
    </row>
    <row r="108" spans="1:11" x14ac:dyDescent="0.2">
      <c r="A108" s="29">
        <f>runs!C103</f>
        <v>14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IF($A108=$C$2,runs!AF103,1/0)</f>
        <v>#DIV/0!</v>
      </c>
      <c r="E108" s="29" t="e">
        <f>IF($A108=$C$2,runs!AG103,1/0)</f>
        <v>#DIV/0!</v>
      </c>
      <c r="F108" s="29" t="e">
        <f>IF($A108=$C$2,runs!AH103,1/0)</f>
        <v>#DIV/0!</v>
      </c>
      <c r="G108" s="29" t="e">
        <f>IF($A108=$C$2,runs!AI103,1/0)</f>
        <v>#DIV/0!</v>
      </c>
      <c r="H108" s="29" t="e">
        <f>IF($A108=$C$2,runs!BG103/runs!BF103,1/0)</f>
        <v>#DIV/0!</v>
      </c>
      <c r="I108" s="29" t="e">
        <f>IF($A108=$C$2,runs!AJ103/runs!V103,1/0)</f>
        <v>#DIV/0!</v>
      </c>
      <c r="J108" s="29" t="e">
        <f>IF($A108=$C$2,runs!AK103/runs!V103,1/0)</f>
        <v>#DIV/0!</v>
      </c>
      <c r="K108" s="29" t="e">
        <f>IF($A108=$C$2,runs!BP103,1/0)</f>
        <v>#DIV/0!</v>
      </c>
    </row>
    <row r="109" spans="1:11" x14ac:dyDescent="0.2">
      <c r="A109" s="29">
        <f>runs!C104</f>
        <v>16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IF($A109=$C$2,runs!AF104,1/0)</f>
        <v>#DIV/0!</v>
      </c>
      <c r="E109" s="29" t="e">
        <f>IF($A109=$C$2,runs!AG104,1/0)</f>
        <v>#DIV/0!</v>
      </c>
      <c r="F109" s="29" t="e">
        <f>IF($A109=$C$2,runs!AH104,1/0)</f>
        <v>#DIV/0!</v>
      </c>
      <c r="G109" s="29" t="e">
        <f>IF($A109=$C$2,runs!AI104,1/0)</f>
        <v>#DIV/0!</v>
      </c>
      <c r="H109" s="29" t="e">
        <f>IF($A109=$C$2,runs!BG104/runs!BF104,1/0)</f>
        <v>#DIV/0!</v>
      </c>
      <c r="I109" s="29" t="e">
        <f>IF($A109=$C$2,runs!AJ104/runs!V104,1/0)</f>
        <v>#DIV/0!</v>
      </c>
      <c r="J109" s="29" t="e">
        <f>IF($A109=$C$2,runs!AK104/runs!V104,1/0)</f>
        <v>#DIV/0!</v>
      </c>
      <c r="K109" s="29" t="e">
        <f>IF($A109=$C$2,runs!BP104,1/0)</f>
        <v>#DIV/0!</v>
      </c>
    </row>
    <row r="110" spans="1:11" x14ac:dyDescent="0.2">
      <c r="A110" s="29">
        <f>runs!C105</f>
        <v>17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IF($A110=$C$2,runs!AF105,1/0)</f>
        <v>#DIV/0!</v>
      </c>
      <c r="E110" s="29" t="e">
        <f>IF($A110=$C$2,runs!AG105,1/0)</f>
        <v>#DIV/0!</v>
      </c>
      <c r="F110" s="29" t="e">
        <f>IF($A110=$C$2,runs!AH105,1/0)</f>
        <v>#DIV/0!</v>
      </c>
      <c r="G110" s="29" t="e">
        <f>IF($A110=$C$2,runs!AI105,1/0)</f>
        <v>#DIV/0!</v>
      </c>
      <c r="H110" s="29" t="e">
        <f>IF($A110=$C$2,runs!BG105/runs!BF105,1/0)</f>
        <v>#DIV/0!</v>
      </c>
      <c r="I110" s="29" t="e">
        <f>IF($A110=$C$2,runs!AJ105/runs!V105,1/0)</f>
        <v>#DIV/0!</v>
      </c>
      <c r="J110" s="29" t="e">
        <f>IF($A110=$C$2,runs!AK105/runs!V105,1/0)</f>
        <v>#DIV/0!</v>
      </c>
      <c r="K110" s="29" t="e">
        <f>IF($A110=$C$2,runs!BP105,1/0)</f>
        <v>#DIV/0!</v>
      </c>
    </row>
    <row r="111" spans="1:11" x14ac:dyDescent="0.2">
      <c r="A111" s="29">
        <f>runs!C106</f>
        <v>18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IF($A111=$C$2,runs!AF106,1/0)</f>
        <v>#DIV/0!</v>
      </c>
      <c r="E111" s="29" t="e">
        <f>IF($A111=$C$2,runs!AG106,1/0)</f>
        <v>#DIV/0!</v>
      </c>
      <c r="F111" s="29" t="e">
        <f>IF($A111=$C$2,runs!AH106,1/0)</f>
        <v>#DIV/0!</v>
      </c>
      <c r="G111" s="29" t="e">
        <f>IF($A111=$C$2,runs!AI106,1/0)</f>
        <v>#DIV/0!</v>
      </c>
      <c r="H111" s="29" t="e">
        <f>IF($A111=$C$2,runs!BG106/runs!BF106,1/0)</f>
        <v>#DIV/0!</v>
      </c>
      <c r="I111" s="29" t="e">
        <f>IF($A111=$C$2,runs!AJ106/runs!V106,1/0)</f>
        <v>#DIV/0!</v>
      </c>
      <c r="J111" s="29" t="e">
        <f>IF($A111=$C$2,runs!AK106/runs!V106,1/0)</f>
        <v>#DIV/0!</v>
      </c>
      <c r="K111" s="29" t="e">
        <f>IF($A111=$C$2,runs!BP106,1/0)</f>
        <v>#DIV/0!</v>
      </c>
    </row>
    <row r="112" spans="1:11" x14ac:dyDescent="0.2">
      <c r="A112" s="29">
        <f>runs!C107</f>
        <v>30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IF($A112=$C$2,runs!AF107,1/0)</f>
        <v>#DIV/0!</v>
      </c>
      <c r="E112" s="29" t="e">
        <f>IF($A112=$C$2,runs!AG107,1/0)</f>
        <v>#DIV/0!</v>
      </c>
      <c r="F112" s="29" t="e">
        <f>IF($A112=$C$2,runs!AH107,1/0)</f>
        <v>#DIV/0!</v>
      </c>
      <c r="G112" s="29" t="e">
        <f>IF($A112=$C$2,runs!AI107,1/0)</f>
        <v>#DIV/0!</v>
      </c>
      <c r="H112" s="29" t="e">
        <f>IF($A112=$C$2,runs!BG107/runs!BF107,1/0)</f>
        <v>#DIV/0!</v>
      </c>
      <c r="I112" s="29" t="e">
        <f>IF($A112=$C$2,runs!AJ107/runs!V107,1/0)</f>
        <v>#DIV/0!</v>
      </c>
      <c r="J112" s="29" t="e">
        <f>IF($A112=$C$2,runs!AK107/runs!V107,1/0)</f>
        <v>#DIV/0!</v>
      </c>
      <c r="K112" s="29" t="e">
        <f>IF($A112=$C$2,runs!BP107,1/0)</f>
        <v>#DIV/0!</v>
      </c>
    </row>
    <row r="113" spans="1:11" x14ac:dyDescent="0.2">
      <c r="A113" s="29">
        <f>runs!C108</f>
        <v>35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IF($A113=$C$2,runs!AF108,1/0)</f>
        <v>#DIV/0!</v>
      </c>
      <c r="E113" s="29" t="e">
        <f>IF($A113=$C$2,runs!AG108,1/0)</f>
        <v>#DIV/0!</v>
      </c>
      <c r="F113" s="29" t="e">
        <f>IF($A113=$C$2,runs!AH108,1/0)</f>
        <v>#DIV/0!</v>
      </c>
      <c r="G113" s="29" t="e">
        <f>IF($A113=$C$2,runs!AI108,1/0)</f>
        <v>#DIV/0!</v>
      </c>
      <c r="H113" s="29" t="e">
        <f>IF($A113=$C$2,runs!BG108/runs!BF108,1/0)</f>
        <v>#DIV/0!</v>
      </c>
      <c r="I113" s="29" t="e">
        <f>IF($A113=$C$2,runs!AJ108/runs!V108,1/0)</f>
        <v>#DIV/0!</v>
      </c>
      <c r="J113" s="29" t="e">
        <f>IF($A113=$C$2,runs!AK108/runs!V108,1/0)</f>
        <v>#DIV/0!</v>
      </c>
      <c r="K113" s="29" t="e">
        <f>IF($A113=$C$2,runs!BP108,1/0)</f>
        <v>#DIV/0!</v>
      </c>
    </row>
    <row r="114" spans="1:11" x14ac:dyDescent="0.2">
      <c r="A114" s="29">
        <f>runs!C109</f>
        <v>30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IF($A114=$C$2,runs!AF109,1/0)</f>
        <v>#DIV/0!</v>
      </c>
      <c r="E114" s="29" t="e">
        <f>IF($A114=$C$2,runs!AG109,1/0)</f>
        <v>#DIV/0!</v>
      </c>
      <c r="F114" s="29" t="e">
        <f>IF($A114=$C$2,runs!AH109,1/0)</f>
        <v>#DIV/0!</v>
      </c>
      <c r="G114" s="29" t="e">
        <f>IF($A114=$C$2,runs!AI109,1/0)</f>
        <v>#DIV/0!</v>
      </c>
      <c r="H114" s="29" t="e">
        <f>IF($A114=$C$2,runs!BG109/runs!BF109,1/0)</f>
        <v>#DIV/0!</v>
      </c>
      <c r="I114" s="29" t="e">
        <f>IF($A114=$C$2,runs!AJ109/runs!V109,1/0)</f>
        <v>#DIV/0!</v>
      </c>
      <c r="J114" s="29" t="e">
        <f>IF($A114=$C$2,runs!AK109/runs!V109,1/0)</f>
        <v>#DIV/0!</v>
      </c>
      <c r="K114" s="29" t="e">
        <f>IF($A114=$C$2,runs!BP109,1/0)</f>
        <v>#DIV/0!</v>
      </c>
    </row>
    <row r="115" spans="1:11" x14ac:dyDescent="0.2">
      <c r="A115" s="29">
        <f>runs!C110</f>
        <v>0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IF($A115=$C$2,runs!AF110,1/0)</f>
        <v>#DIV/0!</v>
      </c>
      <c r="E115" s="29" t="e">
        <f>IF($A115=$C$2,runs!AG110,1/0)</f>
        <v>#DIV/0!</v>
      </c>
      <c r="F115" s="29" t="e">
        <f>IF($A115=$C$2,runs!AH110,1/0)</f>
        <v>#DIV/0!</v>
      </c>
      <c r="G115" s="29" t="e">
        <f>IF($A115=$C$2,runs!AI110,1/0)</f>
        <v>#DIV/0!</v>
      </c>
      <c r="H115" s="29" t="e">
        <f>IF($A115=$C$2,runs!BG110/runs!BF110,1/0)</f>
        <v>#DIV/0!</v>
      </c>
      <c r="I115" s="29" t="e">
        <f>IF($A115=$C$2,runs!AJ110/runs!V110,1/0)</f>
        <v>#DIV/0!</v>
      </c>
      <c r="J115" s="29" t="e">
        <f>IF($A115=$C$2,runs!AK110/runs!V110,1/0)</f>
        <v>#DIV/0!</v>
      </c>
      <c r="K115" s="29" t="e">
        <f>IF($A115=$C$2,runs!BP110,1/0)</f>
        <v>#DIV/0!</v>
      </c>
    </row>
    <row r="116" spans="1:11" x14ac:dyDescent="0.2">
      <c r="A116" s="29">
        <f>runs!C111</f>
        <v>15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IF($A116=$C$2,runs!AF111,1/0)</f>
        <v>#DIV/0!</v>
      </c>
      <c r="E116" s="29" t="e">
        <f>IF($A116=$C$2,runs!AG111,1/0)</f>
        <v>#DIV/0!</v>
      </c>
      <c r="F116" s="29" t="e">
        <f>IF($A116=$C$2,runs!AH111,1/0)</f>
        <v>#DIV/0!</v>
      </c>
      <c r="G116" s="29" t="e">
        <f>IF($A116=$C$2,runs!AI111,1/0)</f>
        <v>#DIV/0!</v>
      </c>
      <c r="H116" s="29" t="e">
        <f>IF($A116=$C$2,runs!BG111/runs!BF111,1/0)</f>
        <v>#DIV/0!</v>
      </c>
      <c r="I116" s="29" t="e">
        <f>IF($A116=$C$2,runs!AJ111/runs!V111,1/0)</f>
        <v>#DIV/0!</v>
      </c>
      <c r="J116" s="29" t="e">
        <f>IF($A116=$C$2,runs!AK111/runs!V111,1/0)</f>
        <v>#DIV/0!</v>
      </c>
      <c r="K116" s="29" t="e">
        <f>IF($A116=$C$2,runs!BP111,1/0)</f>
        <v>#DIV/0!</v>
      </c>
    </row>
    <row r="117" spans="1:11" x14ac:dyDescent="0.2">
      <c r="A117" s="29">
        <f>runs!C112</f>
        <v>0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IF($A117=$C$2,runs!AF112,1/0)</f>
        <v>#DIV/0!</v>
      </c>
      <c r="E117" s="29" t="e">
        <f>IF($A117=$C$2,runs!AG112,1/0)</f>
        <v>#DIV/0!</v>
      </c>
      <c r="F117" s="29" t="e">
        <f>IF($A117=$C$2,runs!AH112,1/0)</f>
        <v>#DIV/0!</v>
      </c>
      <c r="G117" s="29" t="e">
        <f>IF($A117=$C$2,runs!AI112,1/0)</f>
        <v>#DIV/0!</v>
      </c>
      <c r="H117" s="29" t="e">
        <f>IF($A117=$C$2,runs!BG112/runs!BF112,1/0)</f>
        <v>#DIV/0!</v>
      </c>
      <c r="I117" s="29" t="e">
        <f>IF($A117=$C$2,runs!AJ112/runs!V112,1/0)</f>
        <v>#DIV/0!</v>
      </c>
      <c r="J117" s="29" t="e">
        <f>IF($A117=$C$2,runs!AK112/runs!V112,1/0)</f>
        <v>#DIV/0!</v>
      </c>
      <c r="K117" s="29" t="e">
        <f>IF($A117=$C$2,runs!BP112,1/0)</f>
        <v>#DIV/0!</v>
      </c>
    </row>
    <row r="118" spans="1:11" x14ac:dyDescent="0.2">
      <c r="A118" s="29">
        <f>runs!C113</f>
        <v>0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IF($A118=$C$2,runs!AF113,1/0)</f>
        <v>#DIV/0!</v>
      </c>
      <c r="E118" s="29" t="e">
        <f>IF($A118=$C$2,runs!AG113,1/0)</f>
        <v>#DIV/0!</v>
      </c>
      <c r="F118" s="29" t="e">
        <f>IF($A118=$C$2,runs!AH113,1/0)</f>
        <v>#DIV/0!</v>
      </c>
      <c r="G118" s="29" t="e">
        <f>IF($A118=$C$2,runs!AI113,1/0)</f>
        <v>#DIV/0!</v>
      </c>
      <c r="H118" s="29" t="e">
        <f>IF($A118=$C$2,runs!BG113/runs!BF113,1/0)</f>
        <v>#DIV/0!</v>
      </c>
      <c r="I118" s="29" t="e">
        <f>IF($A118=$C$2,runs!AJ113/runs!V113,1/0)</f>
        <v>#DIV/0!</v>
      </c>
      <c r="J118" s="29" t="e">
        <f>IF($A118=$C$2,runs!AK113/runs!V113,1/0)</f>
        <v>#DIV/0!</v>
      </c>
      <c r="K118" s="29" t="e">
        <f>IF($A118=$C$2,runs!BP113,1/0)</f>
        <v>#DIV/0!</v>
      </c>
    </row>
    <row r="119" spans="1:11" x14ac:dyDescent="0.2">
      <c r="A119" s="29">
        <f>runs!C114</f>
        <v>0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IF($A119=$C$2,runs!AF114,1/0)</f>
        <v>#DIV/0!</v>
      </c>
      <c r="E119" s="29" t="e">
        <f>IF($A119=$C$2,runs!AG114,1/0)</f>
        <v>#DIV/0!</v>
      </c>
      <c r="F119" s="29" t="e">
        <f>IF($A119=$C$2,runs!AH114,1/0)</f>
        <v>#DIV/0!</v>
      </c>
      <c r="G119" s="29" t="e">
        <f>IF($A119=$C$2,runs!AI114,1/0)</f>
        <v>#DIV/0!</v>
      </c>
      <c r="H119" s="29" t="e">
        <f>IF($A119=$C$2,runs!BG114/runs!BF114,1/0)</f>
        <v>#DIV/0!</v>
      </c>
      <c r="I119" s="29" t="e">
        <f>IF($A119=$C$2,runs!AJ114/runs!V114,1/0)</f>
        <v>#DIV/0!</v>
      </c>
      <c r="J119" s="29" t="e">
        <f>IF($A119=$C$2,runs!AK114/runs!V114,1/0)</f>
        <v>#DIV/0!</v>
      </c>
      <c r="K119" s="29" t="e">
        <f>IF($A119=$C$2,runs!BP114,1/0)</f>
        <v>#DIV/0!</v>
      </c>
    </row>
    <row r="120" spans="1:11" x14ac:dyDescent="0.2">
      <c r="A120" s="29">
        <f>runs!C115</f>
        <v>7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IF($A120=$C$2,runs!AF115,1/0)</f>
        <v>#DIV/0!</v>
      </c>
      <c r="E120" s="29" t="e">
        <f>IF($A120=$C$2,runs!AG115,1/0)</f>
        <v>#DIV/0!</v>
      </c>
      <c r="F120" s="29" t="e">
        <f>IF($A120=$C$2,runs!AH115,1/0)</f>
        <v>#DIV/0!</v>
      </c>
      <c r="G120" s="29" t="e">
        <f>IF($A120=$C$2,runs!AI115,1/0)</f>
        <v>#DIV/0!</v>
      </c>
      <c r="H120" s="29" t="e">
        <f>IF($A120=$C$2,runs!BG115/runs!BF115,1/0)</f>
        <v>#DIV/0!</v>
      </c>
      <c r="I120" s="29" t="e">
        <f>IF($A120=$C$2,runs!AJ115/runs!V115,1/0)</f>
        <v>#DIV/0!</v>
      </c>
      <c r="J120" s="29" t="e">
        <f>IF($A120=$C$2,runs!AK115/runs!V115,1/0)</f>
        <v>#DIV/0!</v>
      </c>
      <c r="K120" s="29" t="e">
        <f>IF($A120=$C$2,runs!BP115,1/0)</f>
        <v>#DIV/0!</v>
      </c>
    </row>
    <row r="121" spans="1:11" x14ac:dyDescent="0.2">
      <c r="A121" s="29">
        <f>runs!C116</f>
        <v>8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IF($A121=$C$2,runs!AF116,1/0)</f>
        <v>#DIV/0!</v>
      </c>
      <c r="E121" s="29" t="e">
        <f>IF($A121=$C$2,runs!AG116,1/0)</f>
        <v>#DIV/0!</v>
      </c>
      <c r="F121" s="29" t="e">
        <f>IF($A121=$C$2,runs!AH116,1/0)</f>
        <v>#DIV/0!</v>
      </c>
      <c r="G121" s="29" t="e">
        <f>IF($A121=$C$2,runs!AI116,1/0)</f>
        <v>#DIV/0!</v>
      </c>
      <c r="H121" s="29" t="e">
        <f>IF($A121=$C$2,runs!BG116/runs!BF116,1/0)</f>
        <v>#DIV/0!</v>
      </c>
      <c r="I121" s="29" t="e">
        <f>IF($A121=$C$2,runs!AJ116/runs!V116,1/0)</f>
        <v>#DIV/0!</v>
      </c>
      <c r="J121" s="29" t="e">
        <f>IF($A121=$C$2,runs!AK116/runs!V116,1/0)</f>
        <v>#DIV/0!</v>
      </c>
      <c r="K121" s="29" t="e">
        <f>IF($A121=$C$2,runs!BP116,1/0)</f>
        <v>#DIV/0!</v>
      </c>
    </row>
    <row r="122" spans="1:11" x14ac:dyDescent="0.2">
      <c r="A122" s="29">
        <f>runs!C117</f>
        <v>9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IF($A122=$C$2,runs!AF117,1/0)</f>
        <v>#DIV/0!</v>
      </c>
      <c r="E122" s="29" t="e">
        <f>IF($A122=$C$2,runs!AG117,1/0)</f>
        <v>#DIV/0!</v>
      </c>
      <c r="F122" s="29" t="e">
        <f>IF($A122=$C$2,runs!AH117,1/0)</f>
        <v>#DIV/0!</v>
      </c>
      <c r="G122" s="29" t="e">
        <f>IF($A122=$C$2,runs!AI117,1/0)</f>
        <v>#DIV/0!</v>
      </c>
      <c r="H122" s="29" t="e">
        <f>IF($A122=$C$2,runs!BG117/runs!BF117,1/0)</f>
        <v>#DIV/0!</v>
      </c>
      <c r="I122" s="29" t="e">
        <f>IF($A122=$C$2,runs!AJ117/runs!V117,1/0)</f>
        <v>#DIV/0!</v>
      </c>
      <c r="J122" s="29" t="e">
        <f>IF($A122=$C$2,runs!AK117/runs!V117,1/0)</f>
        <v>#DIV/0!</v>
      </c>
      <c r="K122" s="29" t="e">
        <f>IF($A122=$C$2,runs!BP117,1/0)</f>
        <v>#DIV/0!</v>
      </c>
    </row>
    <row r="123" spans="1:11" x14ac:dyDescent="0.2">
      <c r="A123" s="29">
        <f>runs!C118</f>
        <v>10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IF($A123=$C$2,runs!AF118,1/0)</f>
        <v>#DIV/0!</v>
      </c>
      <c r="E123" s="29" t="e">
        <f>IF($A123=$C$2,runs!AG118,1/0)</f>
        <v>#DIV/0!</v>
      </c>
      <c r="F123" s="29" t="e">
        <f>IF($A123=$C$2,runs!AH118,1/0)</f>
        <v>#DIV/0!</v>
      </c>
      <c r="G123" s="29" t="e">
        <f>IF($A123=$C$2,runs!AI118,1/0)</f>
        <v>#DIV/0!</v>
      </c>
      <c r="H123" s="29" t="e">
        <f>IF($A123=$C$2,runs!BG118/runs!BF118,1/0)</f>
        <v>#DIV/0!</v>
      </c>
      <c r="I123" s="29" t="e">
        <f>IF($A123=$C$2,runs!AJ118/runs!V118,1/0)</f>
        <v>#DIV/0!</v>
      </c>
      <c r="J123" s="29" t="e">
        <f>IF($A123=$C$2,runs!AK118/runs!V118,1/0)</f>
        <v>#DIV/0!</v>
      </c>
      <c r="K123" s="29" t="e">
        <f>IF($A123=$C$2,runs!BP118,1/0)</f>
        <v>#DIV/0!</v>
      </c>
    </row>
    <row r="124" spans="1:11" x14ac:dyDescent="0.2">
      <c r="A124" s="29">
        <f>runs!C119</f>
        <v>11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IF($A124=$C$2,runs!AF119,1/0)</f>
        <v>#DIV/0!</v>
      </c>
      <c r="E124" s="29" t="e">
        <f>IF($A124=$C$2,runs!AG119,1/0)</f>
        <v>#DIV/0!</v>
      </c>
      <c r="F124" s="29" t="e">
        <f>IF($A124=$C$2,runs!AH119,1/0)</f>
        <v>#DIV/0!</v>
      </c>
      <c r="G124" s="29" t="e">
        <f>IF($A124=$C$2,runs!AI119,1/0)</f>
        <v>#DIV/0!</v>
      </c>
      <c r="H124" s="29" t="e">
        <f>IF($A124=$C$2,runs!BG119/runs!BF119,1/0)</f>
        <v>#DIV/0!</v>
      </c>
      <c r="I124" s="29" t="e">
        <f>IF($A124=$C$2,runs!AJ119/runs!V119,1/0)</f>
        <v>#DIV/0!</v>
      </c>
      <c r="J124" s="29" t="e">
        <f>IF($A124=$C$2,runs!AK119/runs!V119,1/0)</f>
        <v>#DIV/0!</v>
      </c>
      <c r="K124" s="29" t="e">
        <f>IF($A124=$C$2,runs!BP119,1/0)</f>
        <v>#DIV/0!</v>
      </c>
    </row>
    <row r="125" spans="1:11" x14ac:dyDescent="0.2">
      <c r="A125" s="29">
        <f>runs!C120</f>
        <v>12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IF($A125=$C$2,runs!AF120,1/0)</f>
        <v>#DIV/0!</v>
      </c>
      <c r="E125" s="29" t="e">
        <f>IF($A125=$C$2,runs!AG120,1/0)</f>
        <v>#DIV/0!</v>
      </c>
      <c r="F125" s="29" t="e">
        <f>IF($A125=$C$2,runs!AH120,1/0)</f>
        <v>#DIV/0!</v>
      </c>
      <c r="G125" s="29" t="e">
        <f>IF($A125=$C$2,runs!AI120,1/0)</f>
        <v>#DIV/0!</v>
      </c>
      <c r="H125" s="29" t="e">
        <f>IF($A125=$C$2,runs!BG120/runs!BF120,1/0)</f>
        <v>#DIV/0!</v>
      </c>
      <c r="I125" s="29" t="e">
        <f>IF($A125=$C$2,runs!AJ120/runs!V120,1/0)</f>
        <v>#DIV/0!</v>
      </c>
      <c r="J125" s="29" t="e">
        <f>IF($A125=$C$2,runs!AK120/runs!V120,1/0)</f>
        <v>#DIV/0!</v>
      </c>
      <c r="K125" s="29" t="e">
        <f>IF($A125=$C$2,runs!BP120,1/0)</f>
        <v>#DIV/0!</v>
      </c>
    </row>
    <row r="126" spans="1:11" x14ac:dyDescent="0.2">
      <c r="A126" s="29">
        <f>runs!C121</f>
        <v>13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IF($A126=$C$2,runs!AF121,1/0)</f>
        <v>#DIV/0!</v>
      </c>
      <c r="E126" s="29" t="e">
        <f>IF($A126=$C$2,runs!AG121,1/0)</f>
        <v>#DIV/0!</v>
      </c>
      <c r="F126" s="29" t="e">
        <f>IF($A126=$C$2,runs!AH121,1/0)</f>
        <v>#DIV/0!</v>
      </c>
      <c r="G126" s="29" t="e">
        <f>IF($A126=$C$2,runs!AI121,1/0)</f>
        <v>#DIV/0!</v>
      </c>
      <c r="H126" s="29" t="e">
        <f>IF($A126=$C$2,runs!BG121/runs!BF121,1/0)</f>
        <v>#DIV/0!</v>
      </c>
      <c r="I126" s="29" t="e">
        <f>IF($A126=$C$2,runs!AJ121/runs!V121,1/0)</f>
        <v>#DIV/0!</v>
      </c>
      <c r="J126" s="29" t="e">
        <f>IF($A126=$C$2,runs!AK121/runs!V121,1/0)</f>
        <v>#DIV/0!</v>
      </c>
      <c r="K126" s="29" t="e">
        <f>IF($A126=$C$2,runs!BP121,1/0)</f>
        <v>#DIV/0!</v>
      </c>
    </row>
    <row r="127" spans="1:11" x14ac:dyDescent="0.2">
      <c r="A127" s="29">
        <f>runs!C122</f>
        <v>14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IF($A127=$C$2,runs!AF122,1/0)</f>
        <v>#DIV/0!</v>
      </c>
      <c r="E127" s="29" t="e">
        <f>IF($A127=$C$2,runs!AG122,1/0)</f>
        <v>#DIV/0!</v>
      </c>
      <c r="F127" s="29" t="e">
        <f>IF($A127=$C$2,runs!AH122,1/0)</f>
        <v>#DIV/0!</v>
      </c>
      <c r="G127" s="29" t="e">
        <f>IF($A127=$C$2,runs!AI122,1/0)</f>
        <v>#DIV/0!</v>
      </c>
      <c r="H127" s="29" t="e">
        <f>IF($A127=$C$2,runs!BG122/runs!BF122,1/0)</f>
        <v>#DIV/0!</v>
      </c>
      <c r="I127" s="29" t="e">
        <f>IF($A127=$C$2,runs!AJ122/runs!V122,1/0)</f>
        <v>#DIV/0!</v>
      </c>
      <c r="J127" s="29" t="e">
        <f>IF($A127=$C$2,runs!AK122/runs!V122,1/0)</f>
        <v>#DIV/0!</v>
      </c>
      <c r="K127" s="29" t="e">
        <f>IF($A127=$C$2,runs!BP122,1/0)</f>
        <v>#DIV/0!</v>
      </c>
    </row>
    <row r="128" spans="1:11" x14ac:dyDescent="0.2">
      <c r="A128" s="29">
        <f>runs!C123</f>
        <v>16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IF($A128=$C$2,runs!AF123,1/0)</f>
        <v>#DIV/0!</v>
      </c>
      <c r="E128" s="29" t="e">
        <f>IF($A128=$C$2,runs!AG123,1/0)</f>
        <v>#DIV/0!</v>
      </c>
      <c r="F128" s="29" t="e">
        <f>IF($A128=$C$2,runs!AH123,1/0)</f>
        <v>#DIV/0!</v>
      </c>
      <c r="G128" s="29" t="e">
        <f>IF($A128=$C$2,runs!AI123,1/0)</f>
        <v>#DIV/0!</v>
      </c>
      <c r="H128" s="29" t="e">
        <f>IF($A128=$C$2,runs!BG123/runs!BF123,1/0)</f>
        <v>#DIV/0!</v>
      </c>
      <c r="I128" s="29" t="e">
        <f>IF($A128=$C$2,runs!AJ123/runs!V123,1/0)</f>
        <v>#DIV/0!</v>
      </c>
      <c r="J128" s="29" t="e">
        <f>IF($A128=$C$2,runs!AK123/runs!V123,1/0)</f>
        <v>#DIV/0!</v>
      </c>
      <c r="K128" s="29" t="e">
        <f>IF($A128=$C$2,runs!BP123,1/0)</f>
        <v>#DIV/0!</v>
      </c>
    </row>
    <row r="129" spans="1:11" x14ac:dyDescent="0.2">
      <c r="A129" s="29">
        <f>runs!C124</f>
        <v>17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IF($A129=$C$2,runs!AF124,1/0)</f>
        <v>#DIV/0!</v>
      </c>
      <c r="E129" s="29" t="e">
        <f>IF($A129=$C$2,runs!AG124,1/0)</f>
        <v>#DIV/0!</v>
      </c>
      <c r="F129" s="29" t="e">
        <f>IF($A129=$C$2,runs!AH124,1/0)</f>
        <v>#DIV/0!</v>
      </c>
      <c r="G129" s="29" t="e">
        <f>IF($A129=$C$2,runs!AI124,1/0)</f>
        <v>#DIV/0!</v>
      </c>
      <c r="H129" s="29" t="e">
        <f>IF($A129=$C$2,runs!BG124/runs!BF124,1/0)</f>
        <v>#DIV/0!</v>
      </c>
      <c r="I129" s="29" t="e">
        <f>IF($A129=$C$2,runs!AJ124/runs!V124,1/0)</f>
        <v>#DIV/0!</v>
      </c>
      <c r="J129" s="29" t="e">
        <f>IF($A129=$C$2,runs!AK124/runs!V124,1/0)</f>
        <v>#DIV/0!</v>
      </c>
      <c r="K129" s="29" t="e">
        <f>IF($A129=$C$2,runs!BP124,1/0)</f>
        <v>#DIV/0!</v>
      </c>
    </row>
    <row r="130" spans="1:11" x14ac:dyDescent="0.2">
      <c r="A130" s="29">
        <f>runs!C125</f>
        <v>18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IF($A130=$C$2,runs!AF125,1/0)</f>
        <v>#DIV/0!</v>
      </c>
      <c r="E130" s="29" t="e">
        <f>IF($A130=$C$2,runs!AG125,1/0)</f>
        <v>#DIV/0!</v>
      </c>
      <c r="F130" s="29" t="e">
        <f>IF($A130=$C$2,runs!AH125,1/0)</f>
        <v>#DIV/0!</v>
      </c>
      <c r="G130" s="29" t="e">
        <f>IF($A130=$C$2,runs!AI125,1/0)</f>
        <v>#DIV/0!</v>
      </c>
      <c r="H130" s="29" t="e">
        <f>IF($A130=$C$2,runs!BG125/runs!BF125,1/0)</f>
        <v>#DIV/0!</v>
      </c>
      <c r="I130" s="29" t="e">
        <f>IF($A130=$C$2,runs!AJ125/runs!V125,1/0)</f>
        <v>#DIV/0!</v>
      </c>
      <c r="J130" s="29" t="e">
        <f>IF($A130=$C$2,runs!AK125/runs!V125,1/0)</f>
        <v>#DIV/0!</v>
      </c>
      <c r="K130" s="29" t="e">
        <f>IF($A130=$C$2,runs!BP125,1/0)</f>
        <v>#DIV/0!</v>
      </c>
    </row>
    <row r="131" spans="1:11" x14ac:dyDescent="0.2">
      <c r="A131" s="29">
        <f>runs!C126</f>
        <v>30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IF($A131=$C$2,runs!AF126,1/0)</f>
        <v>#DIV/0!</v>
      </c>
      <c r="E131" s="29" t="e">
        <f>IF($A131=$C$2,runs!AG126,1/0)</f>
        <v>#DIV/0!</v>
      </c>
      <c r="F131" s="29" t="e">
        <f>IF($A131=$C$2,runs!AH126,1/0)</f>
        <v>#DIV/0!</v>
      </c>
      <c r="G131" s="29" t="e">
        <f>IF($A131=$C$2,runs!AI126,1/0)</f>
        <v>#DIV/0!</v>
      </c>
      <c r="H131" s="29" t="e">
        <f>IF($A131=$C$2,runs!BG126/runs!BF126,1/0)</f>
        <v>#DIV/0!</v>
      </c>
      <c r="I131" s="29" t="e">
        <f>IF($A131=$C$2,runs!AJ126/runs!V126,1/0)</f>
        <v>#DIV/0!</v>
      </c>
      <c r="J131" s="29" t="e">
        <f>IF($A131=$C$2,runs!AK126/runs!V126,1/0)</f>
        <v>#DIV/0!</v>
      </c>
      <c r="K131" s="29" t="e">
        <f>IF($A131=$C$2,runs!BP126,1/0)</f>
        <v>#DIV/0!</v>
      </c>
    </row>
    <row r="132" spans="1:11" x14ac:dyDescent="0.2">
      <c r="A132" s="29">
        <f>runs!C127</f>
        <v>35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IF($A132=$C$2,runs!AF127,1/0)</f>
        <v>#DIV/0!</v>
      </c>
      <c r="E132" s="29" t="e">
        <f>IF($A132=$C$2,runs!AG127,1/0)</f>
        <v>#DIV/0!</v>
      </c>
      <c r="F132" s="29" t="e">
        <f>IF($A132=$C$2,runs!AH127,1/0)</f>
        <v>#DIV/0!</v>
      </c>
      <c r="G132" s="29" t="e">
        <f>IF($A132=$C$2,runs!AI127,1/0)</f>
        <v>#DIV/0!</v>
      </c>
      <c r="H132" s="29" t="e">
        <f>IF($A132=$C$2,runs!BG127/runs!BF127,1/0)</f>
        <v>#DIV/0!</v>
      </c>
      <c r="I132" s="29" t="e">
        <f>IF($A132=$C$2,runs!AJ127/runs!V127,1/0)</f>
        <v>#DIV/0!</v>
      </c>
      <c r="J132" s="29" t="e">
        <f>IF($A132=$C$2,runs!AK127/runs!V127,1/0)</f>
        <v>#DIV/0!</v>
      </c>
      <c r="K132" s="29" t="e">
        <f>IF($A132=$C$2,runs!BP127,1/0)</f>
        <v>#DIV/0!</v>
      </c>
    </row>
    <row r="133" spans="1:11" x14ac:dyDescent="0.2">
      <c r="A133" s="29">
        <f>runs!C128</f>
        <v>30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IF($A133=$C$2,runs!AF128,1/0)</f>
        <v>#DIV/0!</v>
      </c>
      <c r="E133" s="29" t="e">
        <f>IF($A133=$C$2,runs!AG128,1/0)</f>
        <v>#DIV/0!</v>
      </c>
      <c r="F133" s="29" t="e">
        <f>IF($A133=$C$2,runs!AH128,1/0)</f>
        <v>#DIV/0!</v>
      </c>
      <c r="G133" s="29" t="e">
        <f>IF($A133=$C$2,runs!AI128,1/0)</f>
        <v>#DIV/0!</v>
      </c>
      <c r="H133" s="29" t="e">
        <f>IF($A133=$C$2,runs!BG128/runs!BF128,1/0)</f>
        <v>#DIV/0!</v>
      </c>
      <c r="I133" s="29" t="e">
        <f>IF($A133=$C$2,runs!AJ128/runs!V128,1/0)</f>
        <v>#DIV/0!</v>
      </c>
      <c r="J133" s="29" t="e">
        <f>IF($A133=$C$2,runs!AK128/runs!V128,1/0)</f>
        <v>#DIV/0!</v>
      </c>
      <c r="K133" s="29" t="e">
        <f>IF($A133=$C$2,runs!BP128,1/0)</f>
        <v>#DIV/0!</v>
      </c>
    </row>
    <row r="134" spans="1:11" x14ac:dyDescent="0.2">
      <c r="A134" s="29">
        <f>runs!C129</f>
        <v>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IF($A134=$C$2,runs!AF129,1/0)</f>
        <v>#DIV/0!</v>
      </c>
      <c r="E134" s="29" t="e">
        <f>IF($A134=$C$2,runs!AG129,1/0)</f>
        <v>#DIV/0!</v>
      </c>
      <c r="F134" s="29" t="e">
        <f>IF($A134=$C$2,runs!AH129,1/0)</f>
        <v>#DIV/0!</v>
      </c>
      <c r="G134" s="29" t="e">
        <f>IF($A134=$C$2,runs!AI129,1/0)</f>
        <v>#DIV/0!</v>
      </c>
      <c r="H134" s="29" t="e">
        <f>IF($A134=$C$2,runs!BG129/runs!BF129,1/0)</f>
        <v>#DIV/0!</v>
      </c>
      <c r="I134" s="29" t="e">
        <f>IF($A134=$C$2,runs!AJ129/runs!V129,1/0)</f>
        <v>#DIV/0!</v>
      </c>
      <c r="J134" s="29" t="e">
        <f>IF($A134=$C$2,runs!AK129/runs!V129,1/0)</f>
        <v>#DIV/0!</v>
      </c>
      <c r="K134" s="29" t="e">
        <f>IF($A134=$C$2,runs!BP129,1/0)</f>
        <v>#DIV/0!</v>
      </c>
    </row>
    <row r="135" spans="1:11" x14ac:dyDescent="0.2">
      <c r="A135" s="29">
        <f>runs!C130</f>
        <v>15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IF($A135=$C$2,runs!AF130,1/0)</f>
        <v>#DIV/0!</v>
      </c>
      <c r="E135" s="29" t="e">
        <f>IF($A135=$C$2,runs!AG130,1/0)</f>
        <v>#DIV/0!</v>
      </c>
      <c r="F135" s="29" t="e">
        <f>IF($A135=$C$2,runs!AH130,1/0)</f>
        <v>#DIV/0!</v>
      </c>
      <c r="G135" s="29" t="e">
        <f>IF($A135=$C$2,runs!AI130,1/0)</f>
        <v>#DIV/0!</v>
      </c>
      <c r="H135" s="29" t="e">
        <f>IF($A135=$C$2,runs!BG130/runs!BF130,1/0)</f>
        <v>#DIV/0!</v>
      </c>
      <c r="I135" s="29" t="e">
        <f>IF($A135=$C$2,runs!AJ130/runs!V130,1/0)</f>
        <v>#DIV/0!</v>
      </c>
      <c r="J135" s="29" t="e">
        <f>IF($A135=$C$2,runs!AK130/runs!V130,1/0)</f>
        <v>#DIV/0!</v>
      </c>
      <c r="K135" s="29" t="e">
        <f>IF($A135=$C$2,runs!BP130,1/0)</f>
        <v>#DIV/0!</v>
      </c>
    </row>
    <row r="136" spans="1:11" x14ac:dyDescent="0.2">
      <c r="A136" s="29">
        <f>runs!C131</f>
        <v>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IF($A136=$C$2,runs!AF131,1/0)</f>
        <v>#DIV/0!</v>
      </c>
      <c r="E136" s="29" t="e">
        <f>IF($A136=$C$2,runs!AG131,1/0)</f>
        <v>#DIV/0!</v>
      </c>
      <c r="F136" s="29" t="e">
        <f>IF($A136=$C$2,runs!AH131,1/0)</f>
        <v>#DIV/0!</v>
      </c>
      <c r="G136" s="29" t="e">
        <f>IF($A136=$C$2,runs!AI131,1/0)</f>
        <v>#DIV/0!</v>
      </c>
      <c r="H136" s="29" t="e">
        <f>IF($A136=$C$2,runs!BG131/runs!BF131,1/0)</f>
        <v>#DIV/0!</v>
      </c>
      <c r="I136" s="29" t="e">
        <f>IF($A136=$C$2,runs!AJ131/runs!V131,1/0)</f>
        <v>#DIV/0!</v>
      </c>
      <c r="J136" s="29" t="e">
        <f>IF($A136=$C$2,runs!AK131/runs!V131,1/0)</f>
        <v>#DIV/0!</v>
      </c>
      <c r="K136" s="29" t="e">
        <f>IF($A136=$C$2,runs!BP131,1/0)</f>
        <v>#DIV/0!</v>
      </c>
    </row>
    <row r="137" spans="1:11" x14ac:dyDescent="0.2">
      <c r="A137" s="29">
        <f>runs!C132</f>
        <v>0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IF($A137=$C$2,runs!AF132,1/0)</f>
        <v>#DIV/0!</v>
      </c>
      <c r="E137" s="29" t="e">
        <f>IF($A137=$C$2,runs!AG132,1/0)</f>
        <v>#DIV/0!</v>
      </c>
      <c r="F137" s="29" t="e">
        <f>IF($A137=$C$2,runs!AH132,1/0)</f>
        <v>#DIV/0!</v>
      </c>
      <c r="G137" s="29" t="e">
        <f>IF($A137=$C$2,runs!AI132,1/0)</f>
        <v>#DIV/0!</v>
      </c>
      <c r="H137" s="29" t="e">
        <f>IF($A137=$C$2,runs!BG132/runs!BF132,1/0)</f>
        <v>#DIV/0!</v>
      </c>
      <c r="I137" s="29" t="e">
        <f>IF($A137=$C$2,runs!AJ132/runs!V132,1/0)</f>
        <v>#DIV/0!</v>
      </c>
      <c r="J137" s="29" t="e">
        <f>IF($A137=$C$2,runs!AK132/runs!V132,1/0)</f>
        <v>#DIV/0!</v>
      </c>
      <c r="K137" s="29" t="e">
        <f>IF($A137=$C$2,runs!BP132,1/0)</f>
        <v>#DIV/0!</v>
      </c>
    </row>
    <row r="138" spans="1:11" x14ac:dyDescent="0.2">
      <c r="A138" s="29">
        <f>runs!C133</f>
        <v>0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IF($A138=$C$2,runs!AF133,1/0)</f>
        <v>#DIV/0!</v>
      </c>
      <c r="E138" s="29" t="e">
        <f>IF($A138=$C$2,runs!AG133,1/0)</f>
        <v>#DIV/0!</v>
      </c>
      <c r="F138" s="29" t="e">
        <f>IF($A138=$C$2,runs!AH133,1/0)</f>
        <v>#DIV/0!</v>
      </c>
      <c r="G138" s="29" t="e">
        <f>IF($A138=$C$2,runs!AI133,1/0)</f>
        <v>#DIV/0!</v>
      </c>
      <c r="H138" s="29" t="e">
        <f>IF($A138=$C$2,runs!BG133/runs!BF133,1/0)</f>
        <v>#DIV/0!</v>
      </c>
      <c r="I138" s="29" t="e">
        <f>IF($A138=$C$2,runs!AJ133/runs!V133,1/0)</f>
        <v>#DIV/0!</v>
      </c>
      <c r="J138" s="29" t="e">
        <f>IF($A138=$C$2,runs!AK133/runs!V133,1/0)</f>
        <v>#DIV/0!</v>
      </c>
      <c r="K138" s="29" t="e">
        <f>IF($A138=$C$2,runs!BP133,1/0)</f>
        <v>#DIV/0!</v>
      </c>
    </row>
    <row r="139" spans="1:11" x14ac:dyDescent="0.2">
      <c r="A139" s="29">
        <f>runs!C134</f>
        <v>7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IF($A139=$C$2,runs!AF134,1/0)</f>
        <v>#DIV/0!</v>
      </c>
      <c r="E139" s="29" t="e">
        <f>IF($A139=$C$2,runs!AG134,1/0)</f>
        <v>#DIV/0!</v>
      </c>
      <c r="F139" s="29" t="e">
        <f>IF($A139=$C$2,runs!AH134,1/0)</f>
        <v>#DIV/0!</v>
      </c>
      <c r="G139" s="29" t="e">
        <f>IF($A139=$C$2,runs!AI134,1/0)</f>
        <v>#DIV/0!</v>
      </c>
      <c r="H139" s="29" t="e">
        <f>IF($A139=$C$2,runs!BG134/runs!BF134,1/0)</f>
        <v>#DIV/0!</v>
      </c>
      <c r="I139" s="29" t="e">
        <f>IF($A139=$C$2,runs!AJ134/runs!V134,1/0)</f>
        <v>#DIV/0!</v>
      </c>
      <c r="J139" s="29" t="e">
        <f>IF($A139=$C$2,runs!AK134/runs!V134,1/0)</f>
        <v>#DIV/0!</v>
      </c>
      <c r="K139" s="29" t="e">
        <f>IF($A139=$C$2,runs!BP134,1/0)</f>
        <v>#DIV/0!</v>
      </c>
    </row>
    <row r="140" spans="1:11" x14ac:dyDescent="0.2">
      <c r="A140" s="29">
        <f>runs!C135</f>
        <v>8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IF($A140=$C$2,runs!AF135,1/0)</f>
        <v>#DIV/0!</v>
      </c>
      <c r="E140" s="29" t="e">
        <f>IF($A140=$C$2,runs!AG135,1/0)</f>
        <v>#DIV/0!</v>
      </c>
      <c r="F140" s="29" t="e">
        <f>IF($A140=$C$2,runs!AH135,1/0)</f>
        <v>#DIV/0!</v>
      </c>
      <c r="G140" s="29" t="e">
        <f>IF($A140=$C$2,runs!AI135,1/0)</f>
        <v>#DIV/0!</v>
      </c>
      <c r="H140" s="29" t="e">
        <f>IF($A140=$C$2,runs!BG135/runs!BF135,1/0)</f>
        <v>#DIV/0!</v>
      </c>
      <c r="I140" s="29" t="e">
        <f>IF($A140=$C$2,runs!AJ135/runs!V135,1/0)</f>
        <v>#DIV/0!</v>
      </c>
      <c r="J140" s="29" t="e">
        <f>IF($A140=$C$2,runs!AK135/runs!V135,1/0)</f>
        <v>#DIV/0!</v>
      </c>
      <c r="K140" s="29" t="e">
        <f>IF($A140=$C$2,runs!BP135,1/0)</f>
        <v>#DIV/0!</v>
      </c>
    </row>
    <row r="141" spans="1:11" x14ac:dyDescent="0.2">
      <c r="A141" s="29">
        <f>runs!C136</f>
        <v>9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IF($A141=$C$2,runs!AF136,1/0)</f>
        <v>#DIV/0!</v>
      </c>
      <c r="E141" s="29" t="e">
        <f>IF($A141=$C$2,runs!AG136,1/0)</f>
        <v>#DIV/0!</v>
      </c>
      <c r="F141" s="29" t="e">
        <f>IF($A141=$C$2,runs!AH136,1/0)</f>
        <v>#DIV/0!</v>
      </c>
      <c r="G141" s="29" t="e">
        <f>IF($A141=$C$2,runs!AI136,1/0)</f>
        <v>#DIV/0!</v>
      </c>
      <c r="H141" s="29" t="e">
        <f>IF($A141=$C$2,runs!BG136/runs!BF136,1/0)</f>
        <v>#DIV/0!</v>
      </c>
      <c r="I141" s="29" t="e">
        <f>IF($A141=$C$2,runs!AJ136/runs!V136,1/0)</f>
        <v>#DIV/0!</v>
      </c>
      <c r="J141" s="29" t="e">
        <f>IF($A141=$C$2,runs!AK136/runs!V136,1/0)</f>
        <v>#DIV/0!</v>
      </c>
      <c r="K141" s="29" t="e">
        <f>IF($A141=$C$2,runs!BP136,1/0)</f>
        <v>#DIV/0!</v>
      </c>
    </row>
    <row r="142" spans="1:11" x14ac:dyDescent="0.2">
      <c r="A142" s="29">
        <f>runs!C137</f>
        <v>10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IF($A142=$C$2,runs!AF137,1/0)</f>
        <v>#DIV/0!</v>
      </c>
      <c r="E142" s="29" t="e">
        <f>IF($A142=$C$2,runs!AG137,1/0)</f>
        <v>#DIV/0!</v>
      </c>
      <c r="F142" s="29" t="e">
        <f>IF($A142=$C$2,runs!AH137,1/0)</f>
        <v>#DIV/0!</v>
      </c>
      <c r="G142" s="29" t="e">
        <f>IF($A142=$C$2,runs!AI137,1/0)</f>
        <v>#DIV/0!</v>
      </c>
      <c r="H142" s="29" t="e">
        <f>IF($A142=$C$2,runs!BG137/runs!BF137,1/0)</f>
        <v>#DIV/0!</v>
      </c>
      <c r="I142" s="29" t="e">
        <f>IF($A142=$C$2,runs!AJ137/runs!V137,1/0)</f>
        <v>#DIV/0!</v>
      </c>
      <c r="J142" s="29" t="e">
        <f>IF($A142=$C$2,runs!AK137/runs!V137,1/0)</f>
        <v>#DIV/0!</v>
      </c>
      <c r="K142" s="29" t="e">
        <f>IF($A142=$C$2,runs!BP137,1/0)</f>
        <v>#DIV/0!</v>
      </c>
    </row>
    <row r="143" spans="1:11" x14ac:dyDescent="0.2">
      <c r="A143" s="29">
        <f>runs!C138</f>
        <v>11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IF($A143=$C$2,runs!AF138,1/0)</f>
        <v>#DIV/0!</v>
      </c>
      <c r="E143" s="29" t="e">
        <f>IF($A143=$C$2,runs!AG138,1/0)</f>
        <v>#DIV/0!</v>
      </c>
      <c r="F143" s="29" t="e">
        <f>IF($A143=$C$2,runs!AH138,1/0)</f>
        <v>#DIV/0!</v>
      </c>
      <c r="G143" s="29" t="e">
        <f>IF($A143=$C$2,runs!AI138,1/0)</f>
        <v>#DIV/0!</v>
      </c>
      <c r="H143" s="29" t="e">
        <f>IF($A143=$C$2,runs!BG138/runs!BF138,1/0)</f>
        <v>#DIV/0!</v>
      </c>
      <c r="I143" s="29" t="e">
        <f>IF($A143=$C$2,runs!AJ138/runs!V138,1/0)</f>
        <v>#DIV/0!</v>
      </c>
      <c r="J143" s="29" t="e">
        <f>IF($A143=$C$2,runs!AK138/runs!V138,1/0)</f>
        <v>#DIV/0!</v>
      </c>
      <c r="K143" s="29" t="e">
        <f>IF($A143=$C$2,runs!BP138,1/0)</f>
        <v>#DIV/0!</v>
      </c>
    </row>
    <row r="144" spans="1:11" x14ac:dyDescent="0.2">
      <c r="A144" s="29">
        <f>runs!C139</f>
        <v>12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IF($A144=$C$2,runs!AF139,1/0)</f>
        <v>#DIV/0!</v>
      </c>
      <c r="E144" s="29" t="e">
        <f>IF($A144=$C$2,runs!AG139,1/0)</f>
        <v>#DIV/0!</v>
      </c>
      <c r="F144" s="29" t="e">
        <f>IF($A144=$C$2,runs!AH139,1/0)</f>
        <v>#DIV/0!</v>
      </c>
      <c r="G144" s="29" t="e">
        <f>IF($A144=$C$2,runs!AI139,1/0)</f>
        <v>#DIV/0!</v>
      </c>
      <c r="H144" s="29" t="e">
        <f>IF($A144=$C$2,runs!BG139/runs!BF139,1/0)</f>
        <v>#DIV/0!</v>
      </c>
      <c r="I144" s="29" t="e">
        <f>IF($A144=$C$2,runs!AJ139/runs!V139,1/0)</f>
        <v>#DIV/0!</v>
      </c>
      <c r="J144" s="29" t="e">
        <f>IF($A144=$C$2,runs!AK139/runs!V139,1/0)</f>
        <v>#DIV/0!</v>
      </c>
      <c r="K144" s="29" t="e">
        <f>IF($A144=$C$2,runs!BP139,1/0)</f>
        <v>#DIV/0!</v>
      </c>
    </row>
    <row r="145" spans="1:11" x14ac:dyDescent="0.2">
      <c r="A145" s="29">
        <f>runs!C140</f>
        <v>13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IF($A145=$C$2,runs!AF140,1/0)</f>
        <v>#DIV/0!</v>
      </c>
      <c r="E145" s="29" t="e">
        <f>IF($A145=$C$2,runs!AG140,1/0)</f>
        <v>#DIV/0!</v>
      </c>
      <c r="F145" s="29" t="e">
        <f>IF($A145=$C$2,runs!AH140,1/0)</f>
        <v>#DIV/0!</v>
      </c>
      <c r="G145" s="29" t="e">
        <f>IF($A145=$C$2,runs!AI140,1/0)</f>
        <v>#DIV/0!</v>
      </c>
      <c r="H145" s="29" t="e">
        <f>IF($A145=$C$2,runs!BG140/runs!BF140,1/0)</f>
        <v>#DIV/0!</v>
      </c>
      <c r="I145" s="29" t="e">
        <f>IF($A145=$C$2,runs!AJ140/runs!V140,1/0)</f>
        <v>#DIV/0!</v>
      </c>
      <c r="J145" s="29" t="e">
        <f>IF($A145=$C$2,runs!AK140/runs!V140,1/0)</f>
        <v>#DIV/0!</v>
      </c>
      <c r="K145" s="29" t="e">
        <f>IF($A145=$C$2,runs!BP140,1/0)</f>
        <v>#DIV/0!</v>
      </c>
    </row>
    <row r="146" spans="1:11" x14ac:dyDescent="0.2">
      <c r="A146" s="29">
        <f>runs!C141</f>
        <v>14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IF($A146=$C$2,runs!AF141,1/0)</f>
        <v>#DIV/0!</v>
      </c>
      <c r="E146" s="29" t="e">
        <f>IF($A146=$C$2,runs!AG141,1/0)</f>
        <v>#DIV/0!</v>
      </c>
      <c r="F146" s="29" t="e">
        <f>IF($A146=$C$2,runs!AH141,1/0)</f>
        <v>#DIV/0!</v>
      </c>
      <c r="G146" s="29" t="e">
        <f>IF($A146=$C$2,runs!AI141,1/0)</f>
        <v>#DIV/0!</v>
      </c>
      <c r="H146" s="29" t="e">
        <f>IF($A146=$C$2,runs!BG141/runs!BF141,1/0)</f>
        <v>#DIV/0!</v>
      </c>
      <c r="I146" s="29" t="e">
        <f>IF($A146=$C$2,runs!AJ141/runs!V141,1/0)</f>
        <v>#DIV/0!</v>
      </c>
      <c r="J146" s="29" t="e">
        <f>IF($A146=$C$2,runs!AK141/runs!V141,1/0)</f>
        <v>#DIV/0!</v>
      </c>
      <c r="K146" s="29" t="e">
        <f>IF($A146=$C$2,runs!BP141,1/0)</f>
        <v>#DIV/0!</v>
      </c>
    </row>
    <row r="147" spans="1:11" x14ac:dyDescent="0.2">
      <c r="A147" s="29">
        <f>runs!C142</f>
        <v>16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IF($A147=$C$2,runs!AF142,1/0)</f>
        <v>#DIV/0!</v>
      </c>
      <c r="E147" s="29" t="e">
        <f>IF($A147=$C$2,runs!AG142,1/0)</f>
        <v>#DIV/0!</v>
      </c>
      <c r="F147" s="29" t="e">
        <f>IF($A147=$C$2,runs!AH142,1/0)</f>
        <v>#DIV/0!</v>
      </c>
      <c r="G147" s="29" t="e">
        <f>IF($A147=$C$2,runs!AI142,1/0)</f>
        <v>#DIV/0!</v>
      </c>
      <c r="H147" s="29" t="e">
        <f>IF($A147=$C$2,runs!BG142/runs!BF142,1/0)</f>
        <v>#DIV/0!</v>
      </c>
      <c r="I147" s="29" t="e">
        <f>IF($A147=$C$2,runs!AJ142/runs!V142,1/0)</f>
        <v>#DIV/0!</v>
      </c>
      <c r="J147" s="29" t="e">
        <f>IF($A147=$C$2,runs!AK142/runs!V142,1/0)</f>
        <v>#DIV/0!</v>
      </c>
      <c r="K147" s="29" t="e">
        <f>IF($A147=$C$2,runs!BP142,1/0)</f>
        <v>#DIV/0!</v>
      </c>
    </row>
    <row r="148" spans="1:11" x14ac:dyDescent="0.2">
      <c r="A148" s="29">
        <f>runs!C143</f>
        <v>17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IF($A148=$C$2,runs!AF143,1/0)</f>
        <v>#DIV/0!</v>
      </c>
      <c r="E148" s="29" t="e">
        <f>IF($A148=$C$2,runs!AG143,1/0)</f>
        <v>#DIV/0!</v>
      </c>
      <c r="F148" s="29" t="e">
        <f>IF($A148=$C$2,runs!AH143,1/0)</f>
        <v>#DIV/0!</v>
      </c>
      <c r="G148" s="29" t="e">
        <f>IF($A148=$C$2,runs!AI143,1/0)</f>
        <v>#DIV/0!</v>
      </c>
      <c r="H148" s="29" t="e">
        <f>IF($A148=$C$2,runs!BG143/runs!BF143,1/0)</f>
        <v>#DIV/0!</v>
      </c>
      <c r="I148" s="29" t="e">
        <f>IF($A148=$C$2,runs!AJ143/runs!V143,1/0)</f>
        <v>#DIV/0!</v>
      </c>
      <c r="J148" s="29" t="e">
        <f>IF($A148=$C$2,runs!AK143/runs!V143,1/0)</f>
        <v>#DIV/0!</v>
      </c>
      <c r="K148" s="29" t="e">
        <f>IF($A148=$C$2,runs!BP143,1/0)</f>
        <v>#DIV/0!</v>
      </c>
    </row>
    <row r="149" spans="1:11" x14ac:dyDescent="0.2">
      <c r="A149" s="29">
        <f>runs!C144</f>
        <v>18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IF($A149=$C$2,runs!AF144,1/0)</f>
        <v>#DIV/0!</v>
      </c>
      <c r="E149" s="29" t="e">
        <f>IF($A149=$C$2,runs!AG144,1/0)</f>
        <v>#DIV/0!</v>
      </c>
      <c r="F149" s="29" t="e">
        <f>IF($A149=$C$2,runs!AH144,1/0)</f>
        <v>#DIV/0!</v>
      </c>
      <c r="G149" s="29" t="e">
        <f>IF($A149=$C$2,runs!AI144,1/0)</f>
        <v>#DIV/0!</v>
      </c>
      <c r="H149" s="29" t="e">
        <f>IF($A149=$C$2,runs!BG144/runs!BF144,1/0)</f>
        <v>#DIV/0!</v>
      </c>
      <c r="I149" s="29" t="e">
        <f>IF($A149=$C$2,runs!AJ144/runs!V144,1/0)</f>
        <v>#DIV/0!</v>
      </c>
      <c r="J149" s="29" t="e">
        <f>IF($A149=$C$2,runs!AK144/runs!V144,1/0)</f>
        <v>#DIV/0!</v>
      </c>
      <c r="K149" s="29" t="e">
        <f>IF($A149=$C$2,runs!BP144,1/0)</f>
        <v>#DIV/0!</v>
      </c>
    </row>
    <row r="150" spans="1:11" x14ac:dyDescent="0.2">
      <c r="A150" s="29">
        <f>runs!C145</f>
        <v>30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IF($A150=$C$2,runs!AF145,1/0)</f>
        <v>#DIV/0!</v>
      </c>
      <c r="E150" s="29" t="e">
        <f>IF($A150=$C$2,runs!AG145,1/0)</f>
        <v>#DIV/0!</v>
      </c>
      <c r="F150" s="29" t="e">
        <f>IF($A150=$C$2,runs!AH145,1/0)</f>
        <v>#DIV/0!</v>
      </c>
      <c r="G150" s="29" t="e">
        <f>IF($A150=$C$2,runs!AI145,1/0)</f>
        <v>#DIV/0!</v>
      </c>
      <c r="H150" s="29" t="e">
        <f>IF($A150=$C$2,runs!BG145/runs!BF145,1/0)</f>
        <v>#DIV/0!</v>
      </c>
      <c r="I150" s="29" t="e">
        <f>IF($A150=$C$2,runs!AJ145/runs!V145,1/0)</f>
        <v>#DIV/0!</v>
      </c>
      <c r="J150" s="29" t="e">
        <f>IF($A150=$C$2,runs!AK145/runs!V145,1/0)</f>
        <v>#DIV/0!</v>
      </c>
      <c r="K150" s="29" t="e">
        <f>IF($A150=$C$2,runs!BP145,1/0)</f>
        <v>#DIV/0!</v>
      </c>
    </row>
    <row r="151" spans="1:11" x14ac:dyDescent="0.2">
      <c r="A151" s="29">
        <f>runs!C146</f>
        <v>35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IF($A151=$C$2,runs!AF146,1/0)</f>
        <v>#DIV/0!</v>
      </c>
      <c r="E151" s="29" t="e">
        <f>IF($A151=$C$2,runs!AG146,1/0)</f>
        <v>#DIV/0!</v>
      </c>
      <c r="F151" s="29" t="e">
        <f>IF($A151=$C$2,runs!AH146,1/0)</f>
        <v>#DIV/0!</v>
      </c>
      <c r="G151" s="29" t="e">
        <f>IF($A151=$C$2,runs!AI146,1/0)</f>
        <v>#DIV/0!</v>
      </c>
      <c r="H151" s="29" t="e">
        <f>IF($A151=$C$2,runs!BG146/runs!BF146,1/0)</f>
        <v>#DIV/0!</v>
      </c>
      <c r="I151" s="29" t="e">
        <f>IF($A151=$C$2,runs!AJ146/runs!V146,1/0)</f>
        <v>#DIV/0!</v>
      </c>
      <c r="J151" s="29" t="e">
        <f>IF($A151=$C$2,runs!AK146/runs!V146,1/0)</f>
        <v>#DIV/0!</v>
      </c>
      <c r="K151" s="29" t="e">
        <f>IF($A151=$C$2,runs!BP146,1/0)</f>
        <v>#DIV/0!</v>
      </c>
    </row>
    <row r="152" spans="1:11" x14ac:dyDescent="0.2">
      <c r="A152" s="29">
        <f>runs!C147</f>
        <v>30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IF($A152=$C$2,runs!AF147,1/0)</f>
        <v>#DIV/0!</v>
      </c>
      <c r="E152" s="29" t="e">
        <f>IF($A152=$C$2,runs!AG147,1/0)</f>
        <v>#DIV/0!</v>
      </c>
      <c r="F152" s="29" t="e">
        <f>IF($A152=$C$2,runs!AH147,1/0)</f>
        <v>#DIV/0!</v>
      </c>
      <c r="G152" s="29" t="e">
        <f>IF($A152=$C$2,runs!AI147,1/0)</f>
        <v>#DIV/0!</v>
      </c>
      <c r="H152" s="29" t="e">
        <f>IF($A152=$C$2,runs!BG147/runs!BF147,1/0)</f>
        <v>#DIV/0!</v>
      </c>
      <c r="I152" s="29" t="e">
        <f>IF($A152=$C$2,runs!AJ147/runs!V147,1/0)</f>
        <v>#DIV/0!</v>
      </c>
      <c r="J152" s="29" t="e">
        <f>IF($A152=$C$2,runs!AK147/runs!V147,1/0)</f>
        <v>#DIV/0!</v>
      </c>
      <c r="K152" s="29" t="e">
        <f>IF($A152=$C$2,runs!BP147,1/0)</f>
        <v>#DIV/0!</v>
      </c>
    </row>
    <row r="153" spans="1:11" x14ac:dyDescent="0.2">
      <c r="A153" s="29">
        <f>runs!C148</f>
        <v>15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IF($A153=$C$2,runs!AF148,1/0)</f>
        <v>#DIV/0!</v>
      </c>
      <c r="E153" s="29" t="e">
        <f>IF($A153=$C$2,runs!AG148,1/0)</f>
        <v>#DIV/0!</v>
      </c>
      <c r="F153" s="29" t="e">
        <f>IF($A153=$C$2,runs!AH148,1/0)</f>
        <v>#DIV/0!</v>
      </c>
      <c r="G153" s="29" t="e">
        <f>IF($A153=$C$2,runs!AI148,1/0)</f>
        <v>#DIV/0!</v>
      </c>
      <c r="H153" s="29" t="e">
        <f>IF($A153=$C$2,runs!BG148/runs!BF148,1/0)</f>
        <v>#DIV/0!</v>
      </c>
      <c r="I153" s="29" t="e">
        <f>IF($A153=$C$2,runs!AJ148/runs!V148,1/0)</f>
        <v>#DIV/0!</v>
      </c>
      <c r="J153" s="29" t="e">
        <f>IF($A153=$C$2,runs!AK148/runs!V148,1/0)</f>
        <v>#DIV/0!</v>
      </c>
      <c r="K153" s="29" t="e">
        <f>IF($A153=$C$2,runs!BP148,1/0)</f>
        <v>#DIV/0!</v>
      </c>
    </row>
    <row r="154" spans="1:11" x14ac:dyDescent="0.2">
      <c r="A154" s="29">
        <f>runs!C149</f>
        <v>10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IF($A154=$C$2,runs!AF149,1/0)</f>
        <v>#DIV/0!</v>
      </c>
      <c r="E154" s="29" t="e">
        <f>IF($A154=$C$2,runs!AG149,1/0)</f>
        <v>#DIV/0!</v>
      </c>
      <c r="F154" s="29" t="e">
        <f>IF($A154=$C$2,runs!AH149,1/0)</f>
        <v>#DIV/0!</v>
      </c>
      <c r="G154" s="29" t="e">
        <f>IF($A154=$C$2,runs!AI149,1/0)</f>
        <v>#DIV/0!</v>
      </c>
      <c r="H154" s="29" t="e">
        <f>IF($A154=$C$2,runs!BG149/runs!BF149,1/0)</f>
        <v>#DIV/0!</v>
      </c>
      <c r="I154" s="29" t="e">
        <f>IF($A154=$C$2,runs!AJ149/runs!V149,1/0)</f>
        <v>#DIV/0!</v>
      </c>
      <c r="J154" s="29" t="e">
        <f>IF($A154=$C$2,runs!AK149/runs!V149,1/0)</f>
        <v>#DIV/0!</v>
      </c>
      <c r="K154" s="29" t="e">
        <f>IF($A154=$C$2,runs!BP149,1/0)</f>
        <v>#DIV/0!</v>
      </c>
    </row>
    <row r="155" spans="1:11" x14ac:dyDescent="0.2">
      <c r="A155" s="29">
        <f>runs!C150</f>
        <v>30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IF($A155=$C$2,runs!AF150,1/0)</f>
        <v>#DIV/0!</v>
      </c>
      <c r="E155" s="29" t="e">
        <f>IF($A155=$C$2,runs!AG150,1/0)</f>
        <v>#DIV/0!</v>
      </c>
      <c r="F155" s="29" t="e">
        <f>IF($A155=$C$2,runs!AH150,1/0)</f>
        <v>#DIV/0!</v>
      </c>
      <c r="G155" s="29" t="e">
        <f>IF($A155=$C$2,runs!AI150,1/0)</f>
        <v>#DIV/0!</v>
      </c>
      <c r="H155" s="29" t="e">
        <f>IF($A155=$C$2,runs!BG150/runs!BF150,1/0)</f>
        <v>#DIV/0!</v>
      </c>
      <c r="I155" s="29" t="e">
        <f>IF($A155=$C$2,runs!AJ150/runs!V150,1/0)</f>
        <v>#DIV/0!</v>
      </c>
      <c r="J155" s="29" t="e">
        <f>IF($A155=$C$2,runs!AK150/runs!V150,1/0)</f>
        <v>#DIV/0!</v>
      </c>
      <c r="K155" s="29" t="e">
        <f>IF($A155=$C$2,runs!BP150,1/0)</f>
        <v>#DIV/0!</v>
      </c>
    </row>
    <row r="156" spans="1:11" x14ac:dyDescent="0.2">
      <c r="A156" s="29">
        <f>runs!C151</f>
        <v>35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IF($A156=$C$2,runs!AF151,1/0)</f>
        <v>#DIV/0!</v>
      </c>
      <c r="E156" s="29" t="e">
        <f>IF($A156=$C$2,runs!AG151,1/0)</f>
        <v>#DIV/0!</v>
      </c>
      <c r="F156" s="29" t="e">
        <f>IF($A156=$C$2,runs!AH151,1/0)</f>
        <v>#DIV/0!</v>
      </c>
      <c r="G156" s="29" t="e">
        <f>IF($A156=$C$2,runs!AI151,1/0)</f>
        <v>#DIV/0!</v>
      </c>
      <c r="H156" s="29" t="e">
        <f>IF($A156=$C$2,runs!BG151/runs!BF151,1/0)</f>
        <v>#DIV/0!</v>
      </c>
      <c r="I156" s="29" t="e">
        <f>IF($A156=$C$2,runs!AJ151/runs!V151,1/0)</f>
        <v>#DIV/0!</v>
      </c>
      <c r="J156" s="29" t="e">
        <f>IF($A156=$C$2,runs!AK151/runs!V151,1/0)</f>
        <v>#DIV/0!</v>
      </c>
      <c r="K156" s="29" t="e">
        <f>IF($A156=$C$2,runs!BP151,1/0)</f>
        <v>#DIV/0!</v>
      </c>
    </row>
    <row r="157" spans="1:11" x14ac:dyDescent="0.2">
      <c r="A157" s="29">
        <f>runs!C152</f>
        <v>30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IF($A157=$C$2,runs!AF152,1/0)</f>
        <v>#DIV/0!</v>
      </c>
      <c r="E157" s="29" t="e">
        <f>IF($A157=$C$2,runs!AG152,1/0)</f>
        <v>#DIV/0!</v>
      </c>
      <c r="F157" s="29" t="e">
        <f>IF($A157=$C$2,runs!AH152,1/0)</f>
        <v>#DIV/0!</v>
      </c>
      <c r="G157" s="29" t="e">
        <f>IF($A157=$C$2,runs!AI152,1/0)</f>
        <v>#DIV/0!</v>
      </c>
      <c r="H157" s="29" t="e">
        <f>IF($A157=$C$2,runs!BG152/runs!BF152,1/0)</f>
        <v>#DIV/0!</v>
      </c>
      <c r="I157" s="29" t="e">
        <f>IF($A157=$C$2,runs!AJ152/runs!V152,1/0)</f>
        <v>#DIV/0!</v>
      </c>
      <c r="J157" s="29" t="e">
        <f>IF($A157=$C$2,runs!AK152/runs!V152,1/0)</f>
        <v>#DIV/0!</v>
      </c>
      <c r="K157" s="29" t="e">
        <f>IF($A157=$C$2,runs!BP152,1/0)</f>
        <v>#DIV/0!</v>
      </c>
    </row>
    <row r="158" spans="1:11" x14ac:dyDescent="0.2">
      <c r="A158" s="29">
        <f>runs!C153</f>
        <v>30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IF($A158=$C$2,runs!AF153,1/0)</f>
        <v>#DIV/0!</v>
      </c>
      <c r="E158" s="29" t="e">
        <f>IF($A158=$C$2,runs!AG153,1/0)</f>
        <v>#DIV/0!</v>
      </c>
      <c r="F158" s="29" t="e">
        <f>IF($A158=$C$2,runs!AH153,1/0)</f>
        <v>#DIV/0!</v>
      </c>
      <c r="G158" s="29" t="e">
        <f>IF($A158=$C$2,runs!AI153,1/0)</f>
        <v>#DIV/0!</v>
      </c>
      <c r="H158" s="29" t="e">
        <f>IF($A158=$C$2,runs!BG153/runs!BF153,1/0)</f>
        <v>#DIV/0!</v>
      </c>
      <c r="I158" s="29" t="e">
        <f>IF($A158=$C$2,runs!AJ153/runs!V153,1/0)</f>
        <v>#DIV/0!</v>
      </c>
      <c r="J158" s="29" t="e">
        <f>IF($A158=$C$2,runs!AK153/runs!V153,1/0)</f>
        <v>#DIV/0!</v>
      </c>
      <c r="K158" s="29" t="e">
        <f>IF($A158=$C$2,runs!BP153,1/0)</f>
        <v>#DIV/0!</v>
      </c>
    </row>
    <row r="159" spans="1:11" x14ac:dyDescent="0.2">
      <c r="A159" s="29">
        <f>runs!C154</f>
        <v>35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IF($A159=$C$2,runs!AF154,1/0)</f>
        <v>#DIV/0!</v>
      </c>
      <c r="E159" s="29" t="e">
        <f>IF($A159=$C$2,runs!AG154,1/0)</f>
        <v>#DIV/0!</v>
      </c>
      <c r="F159" s="29" t="e">
        <f>IF($A159=$C$2,runs!AH154,1/0)</f>
        <v>#DIV/0!</v>
      </c>
      <c r="G159" s="29" t="e">
        <f>IF($A159=$C$2,runs!AI154,1/0)</f>
        <v>#DIV/0!</v>
      </c>
      <c r="H159" s="29" t="e">
        <f>IF($A159=$C$2,runs!BG154/runs!BF154,1/0)</f>
        <v>#DIV/0!</v>
      </c>
      <c r="I159" s="29" t="e">
        <f>IF($A159=$C$2,runs!AJ154/runs!V154,1/0)</f>
        <v>#DIV/0!</v>
      </c>
      <c r="J159" s="29" t="e">
        <f>IF($A159=$C$2,runs!AK154/runs!V154,1/0)</f>
        <v>#DIV/0!</v>
      </c>
      <c r="K159" s="29" t="e">
        <f>IF($A159=$C$2,runs!BP154,1/0)</f>
        <v>#DIV/0!</v>
      </c>
    </row>
    <row r="160" spans="1:11" x14ac:dyDescent="0.2">
      <c r="A160" s="29">
        <f>runs!C155</f>
        <v>30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IF($A160=$C$2,runs!AF155,1/0)</f>
        <v>#DIV/0!</v>
      </c>
      <c r="E160" s="29" t="e">
        <f>IF($A160=$C$2,runs!AG155,1/0)</f>
        <v>#DIV/0!</v>
      </c>
      <c r="F160" s="29" t="e">
        <f>IF($A160=$C$2,runs!AH155,1/0)</f>
        <v>#DIV/0!</v>
      </c>
      <c r="G160" s="29" t="e">
        <f>IF($A160=$C$2,runs!AI155,1/0)</f>
        <v>#DIV/0!</v>
      </c>
      <c r="H160" s="29" t="e">
        <f>IF($A160=$C$2,runs!BG155/runs!BF155,1/0)</f>
        <v>#DIV/0!</v>
      </c>
      <c r="I160" s="29" t="e">
        <f>IF($A160=$C$2,runs!AJ155/runs!V155,1/0)</f>
        <v>#DIV/0!</v>
      </c>
      <c r="J160" s="29" t="e">
        <f>IF($A160=$C$2,runs!AK155/runs!V155,1/0)</f>
        <v>#DIV/0!</v>
      </c>
      <c r="K160" s="29" t="e">
        <f>IF($A160=$C$2,runs!BP155,1/0)</f>
        <v>#DIV/0!</v>
      </c>
    </row>
    <row r="161" spans="1:11" x14ac:dyDescent="0.2">
      <c r="A161" s="29">
        <f>runs!C156</f>
        <v>30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IF($A161=$C$2,runs!AF156,1/0)</f>
        <v>#DIV/0!</v>
      </c>
      <c r="E161" s="29" t="e">
        <f>IF($A161=$C$2,runs!AG156,1/0)</f>
        <v>#DIV/0!</v>
      </c>
      <c r="F161" s="29" t="e">
        <f>IF($A161=$C$2,runs!AH156,1/0)</f>
        <v>#DIV/0!</v>
      </c>
      <c r="G161" s="29" t="e">
        <f>IF($A161=$C$2,runs!AI156,1/0)</f>
        <v>#DIV/0!</v>
      </c>
      <c r="H161" s="29" t="e">
        <f>IF($A161=$C$2,runs!BG156/runs!BF156,1/0)</f>
        <v>#DIV/0!</v>
      </c>
      <c r="I161" s="29" t="e">
        <f>IF($A161=$C$2,runs!AJ156/runs!V156,1/0)</f>
        <v>#DIV/0!</v>
      </c>
      <c r="J161" s="29" t="e">
        <f>IF($A161=$C$2,runs!AK156/runs!V156,1/0)</f>
        <v>#DIV/0!</v>
      </c>
      <c r="K161" s="29" t="e">
        <f>IF($A161=$C$2,runs!BP156,1/0)</f>
        <v>#DIV/0!</v>
      </c>
    </row>
    <row r="162" spans="1:11" x14ac:dyDescent="0.2">
      <c r="A162" s="29">
        <f>runs!C157</f>
        <v>35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IF($A162=$C$2,runs!AF157,1/0)</f>
        <v>#DIV/0!</v>
      </c>
      <c r="E162" s="29" t="e">
        <f>IF($A162=$C$2,runs!AG157,1/0)</f>
        <v>#DIV/0!</v>
      </c>
      <c r="F162" s="29" t="e">
        <f>IF($A162=$C$2,runs!AH157,1/0)</f>
        <v>#DIV/0!</v>
      </c>
      <c r="G162" s="29" t="e">
        <f>IF($A162=$C$2,runs!AI157,1/0)</f>
        <v>#DIV/0!</v>
      </c>
      <c r="H162" s="29" t="e">
        <f>IF($A162=$C$2,runs!BG157/runs!BF157,1/0)</f>
        <v>#DIV/0!</v>
      </c>
      <c r="I162" s="29" t="e">
        <f>IF($A162=$C$2,runs!AJ157/runs!V157,1/0)</f>
        <v>#DIV/0!</v>
      </c>
      <c r="J162" s="29" t="e">
        <f>IF($A162=$C$2,runs!AK157/runs!V157,1/0)</f>
        <v>#DIV/0!</v>
      </c>
      <c r="K162" s="29" t="e">
        <f>IF($A162=$C$2,runs!BP157,1/0)</f>
        <v>#DIV/0!</v>
      </c>
    </row>
    <row r="163" spans="1:11" x14ac:dyDescent="0.2">
      <c r="A163" s="29">
        <f>runs!C158</f>
        <v>30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IF($A163=$C$2,runs!AF158,1/0)</f>
        <v>#DIV/0!</v>
      </c>
      <c r="E163" s="29" t="e">
        <f>IF($A163=$C$2,runs!AG158,1/0)</f>
        <v>#DIV/0!</v>
      </c>
      <c r="F163" s="29" t="e">
        <f>IF($A163=$C$2,runs!AH158,1/0)</f>
        <v>#DIV/0!</v>
      </c>
      <c r="G163" s="29" t="e">
        <f>IF($A163=$C$2,runs!AI158,1/0)</f>
        <v>#DIV/0!</v>
      </c>
      <c r="H163" s="29" t="e">
        <f>IF($A163=$C$2,runs!BG158/runs!BF158,1/0)</f>
        <v>#DIV/0!</v>
      </c>
      <c r="I163" s="29" t="e">
        <f>IF($A163=$C$2,runs!AJ158/runs!V158,1/0)</f>
        <v>#DIV/0!</v>
      </c>
      <c r="J163" s="29" t="e">
        <f>IF($A163=$C$2,runs!AK158/runs!V158,1/0)</f>
        <v>#DIV/0!</v>
      </c>
      <c r="K163" s="29" t="e">
        <f>IF($A163=$C$2,runs!BP158,1/0)</f>
        <v>#DIV/0!</v>
      </c>
    </row>
    <row r="164" spans="1:11" x14ac:dyDescent="0.2">
      <c r="A164" s="29">
        <f>runs!C159</f>
        <v>30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IF($A164=$C$2,runs!AF159,1/0)</f>
        <v>#DIV/0!</v>
      </c>
      <c r="E164" s="29" t="e">
        <f>IF($A164=$C$2,runs!AG159,1/0)</f>
        <v>#DIV/0!</v>
      </c>
      <c r="F164" s="29" t="e">
        <f>IF($A164=$C$2,runs!AH159,1/0)</f>
        <v>#DIV/0!</v>
      </c>
      <c r="G164" s="29" t="e">
        <f>IF($A164=$C$2,runs!AI159,1/0)</f>
        <v>#DIV/0!</v>
      </c>
      <c r="H164" s="29" t="e">
        <f>IF($A164=$C$2,runs!BG159/runs!BF159,1/0)</f>
        <v>#DIV/0!</v>
      </c>
      <c r="I164" s="29" t="e">
        <f>IF($A164=$C$2,runs!AJ159/runs!V159,1/0)</f>
        <v>#DIV/0!</v>
      </c>
      <c r="J164" s="29" t="e">
        <f>IF($A164=$C$2,runs!AK159/runs!V159,1/0)</f>
        <v>#DIV/0!</v>
      </c>
      <c r="K164" s="29" t="e">
        <f>IF($A164=$C$2,runs!BP159,1/0)</f>
        <v>#DIV/0!</v>
      </c>
    </row>
    <row r="165" spans="1:11" x14ac:dyDescent="0.2">
      <c r="A165" s="29">
        <f>runs!C160</f>
        <v>35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IF($A165=$C$2,runs!AF160,1/0)</f>
        <v>#DIV/0!</v>
      </c>
      <c r="E165" s="29" t="e">
        <f>IF($A165=$C$2,runs!AG160,1/0)</f>
        <v>#DIV/0!</v>
      </c>
      <c r="F165" s="29" t="e">
        <f>IF($A165=$C$2,runs!AH160,1/0)</f>
        <v>#DIV/0!</v>
      </c>
      <c r="G165" s="29" t="e">
        <f>IF($A165=$C$2,runs!AI160,1/0)</f>
        <v>#DIV/0!</v>
      </c>
      <c r="H165" s="29" t="e">
        <f>IF($A165=$C$2,runs!BG160/runs!BF160,1/0)</f>
        <v>#DIV/0!</v>
      </c>
      <c r="I165" s="29" t="e">
        <f>IF($A165=$C$2,runs!AJ160/runs!V160,1/0)</f>
        <v>#DIV/0!</v>
      </c>
      <c r="J165" s="29" t="e">
        <f>IF($A165=$C$2,runs!AK160/runs!V160,1/0)</f>
        <v>#DIV/0!</v>
      </c>
      <c r="K165" s="29" t="e">
        <f>IF($A165=$C$2,runs!BP160,1/0)</f>
        <v>#DIV/0!</v>
      </c>
    </row>
    <row r="166" spans="1:11" x14ac:dyDescent="0.2">
      <c r="A166" s="29">
        <f>runs!C161</f>
        <v>30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IF($A166=$C$2,runs!AF161,1/0)</f>
        <v>#DIV/0!</v>
      </c>
      <c r="E166" s="29" t="e">
        <f>IF($A166=$C$2,runs!AG161,1/0)</f>
        <v>#DIV/0!</v>
      </c>
      <c r="F166" s="29" t="e">
        <f>IF($A166=$C$2,runs!AH161,1/0)</f>
        <v>#DIV/0!</v>
      </c>
      <c r="G166" s="29" t="e">
        <f>IF($A166=$C$2,runs!AI161,1/0)</f>
        <v>#DIV/0!</v>
      </c>
      <c r="H166" s="29" t="e">
        <f>IF($A166=$C$2,runs!BG161/runs!BF161,1/0)</f>
        <v>#DIV/0!</v>
      </c>
      <c r="I166" s="29" t="e">
        <f>IF($A166=$C$2,runs!AJ161/runs!V161,1/0)</f>
        <v>#DIV/0!</v>
      </c>
      <c r="J166" s="29" t="e">
        <f>IF($A166=$C$2,runs!AK161/runs!V161,1/0)</f>
        <v>#DIV/0!</v>
      </c>
      <c r="K166" s="29" t="e">
        <f>IF($A166=$C$2,runs!BP161,1/0)</f>
        <v>#DIV/0!</v>
      </c>
    </row>
    <row r="167" spans="1:11" x14ac:dyDescent="0.2">
      <c r="A167" s="29">
        <f>runs!C162</f>
        <v>30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IF($A167=$C$2,runs!AF162,1/0)</f>
        <v>#DIV/0!</v>
      </c>
      <c r="E167" s="29" t="e">
        <f>IF($A167=$C$2,runs!AG162,1/0)</f>
        <v>#DIV/0!</v>
      </c>
      <c r="F167" s="29" t="e">
        <f>IF($A167=$C$2,runs!AH162,1/0)</f>
        <v>#DIV/0!</v>
      </c>
      <c r="G167" s="29" t="e">
        <f>IF($A167=$C$2,runs!AI162,1/0)</f>
        <v>#DIV/0!</v>
      </c>
      <c r="H167" s="29" t="e">
        <f>IF($A167=$C$2,runs!BG162/runs!BF162,1/0)</f>
        <v>#DIV/0!</v>
      </c>
      <c r="I167" s="29" t="e">
        <f>IF($A167=$C$2,runs!AJ162/runs!V162,1/0)</f>
        <v>#DIV/0!</v>
      </c>
      <c r="J167" s="29" t="e">
        <f>IF($A167=$C$2,runs!AK162/runs!V162,1/0)</f>
        <v>#DIV/0!</v>
      </c>
      <c r="K167" s="29" t="e">
        <f>IF($A167=$C$2,runs!BP162,1/0)</f>
        <v>#DIV/0!</v>
      </c>
    </row>
    <row r="168" spans="1:11" x14ac:dyDescent="0.2">
      <c r="A168" s="29">
        <f>runs!C163</f>
        <v>35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IF($A168=$C$2,runs!AF163,1/0)</f>
        <v>#DIV/0!</v>
      </c>
      <c r="E168" s="29" t="e">
        <f>IF($A168=$C$2,runs!AG163,1/0)</f>
        <v>#DIV/0!</v>
      </c>
      <c r="F168" s="29" t="e">
        <f>IF($A168=$C$2,runs!AH163,1/0)</f>
        <v>#DIV/0!</v>
      </c>
      <c r="G168" s="29" t="e">
        <f>IF($A168=$C$2,runs!AI163,1/0)</f>
        <v>#DIV/0!</v>
      </c>
      <c r="H168" s="29" t="e">
        <f>IF($A168=$C$2,runs!BG163/runs!BF163,1/0)</f>
        <v>#DIV/0!</v>
      </c>
      <c r="I168" s="29" t="e">
        <f>IF($A168=$C$2,runs!AJ163/runs!V163,1/0)</f>
        <v>#DIV/0!</v>
      </c>
      <c r="J168" s="29" t="e">
        <f>IF($A168=$C$2,runs!AK163/runs!V163,1/0)</f>
        <v>#DIV/0!</v>
      </c>
      <c r="K168" s="29" t="e">
        <f>IF($A168=$C$2,runs!BP163,1/0)</f>
        <v>#DIV/0!</v>
      </c>
    </row>
    <row r="169" spans="1:11" x14ac:dyDescent="0.2">
      <c r="A169" s="29">
        <f>runs!C164</f>
        <v>30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IF($A169=$C$2,runs!AF164,1/0)</f>
        <v>#DIV/0!</v>
      </c>
      <c r="E169" s="29" t="e">
        <f>IF($A169=$C$2,runs!AG164,1/0)</f>
        <v>#DIV/0!</v>
      </c>
      <c r="F169" s="29" t="e">
        <f>IF($A169=$C$2,runs!AH164,1/0)</f>
        <v>#DIV/0!</v>
      </c>
      <c r="G169" s="29" t="e">
        <f>IF($A169=$C$2,runs!AI164,1/0)</f>
        <v>#DIV/0!</v>
      </c>
      <c r="H169" s="29" t="e">
        <f>IF($A169=$C$2,runs!BG164/runs!BF164,1/0)</f>
        <v>#DIV/0!</v>
      </c>
      <c r="I169" s="29" t="e">
        <f>IF($A169=$C$2,runs!AJ164/runs!V164,1/0)</f>
        <v>#DIV/0!</v>
      </c>
      <c r="J169" s="29" t="e">
        <f>IF($A169=$C$2,runs!AK164/runs!V164,1/0)</f>
        <v>#DIV/0!</v>
      </c>
      <c r="K169" s="29" t="e">
        <f>IF($A169=$C$2,runs!BP164,1/0)</f>
        <v>#DIV/0!</v>
      </c>
    </row>
    <row r="170" spans="1:11" x14ac:dyDescent="0.2">
      <c r="A170" s="29">
        <f>runs!C165</f>
        <v>30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IF($A170=$C$2,runs!AF165,1/0)</f>
        <v>#DIV/0!</v>
      </c>
      <c r="E170" s="29" t="e">
        <f>IF($A170=$C$2,runs!AG165,1/0)</f>
        <v>#DIV/0!</v>
      </c>
      <c r="F170" s="29" t="e">
        <f>IF($A170=$C$2,runs!AH165,1/0)</f>
        <v>#DIV/0!</v>
      </c>
      <c r="G170" s="29" t="e">
        <f>IF($A170=$C$2,runs!AI165,1/0)</f>
        <v>#DIV/0!</v>
      </c>
      <c r="H170" s="29" t="e">
        <f>IF($A170=$C$2,runs!BG165/runs!BF165,1/0)</f>
        <v>#DIV/0!</v>
      </c>
      <c r="I170" s="29" t="e">
        <f>IF($A170=$C$2,runs!AJ165/runs!V165,1/0)</f>
        <v>#DIV/0!</v>
      </c>
      <c r="J170" s="29" t="e">
        <f>IF($A170=$C$2,runs!AK165/runs!V165,1/0)</f>
        <v>#DIV/0!</v>
      </c>
      <c r="K170" s="29" t="e">
        <f>IF($A170=$C$2,runs!BP165,1/0)</f>
        <v>#DIV/0!</v>
      </c>
    </row>
    <row r="171" spans="1:11" x14ac:dyDescent="0.2">
      <c r="A171" s="29">
        <f>runs!C166</f>
        <v>35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IF($A171=$C$2,runs!AF166,1/0)</f>
        <v>#DIV/0!</v>
      </c>
      <c r="E171" s="29" t="e">
        <f>IF($A171=$C$2,runs!AG166,1/0)</f>
        <v>#DIV/0!</v>
      </c>
      <c r="F171" s="29" t="e">
        <f>IF($A171=$C$2,runs!AH166,1/0)</f>
        <v>#DIV/0!</v>
      </c>
      <c r="G171" s="29" t="e">
        <f>IF($A171=$C$2,runs!AI166,1/0)</f>
        <v>#DIV/0!</v>
      </c>
      <c r="H171" s="29" t="e">
        <f>IF($A171=$C$2,runs!BG166/runs!BF166,1/0)</f>
        <v>#DIV/0!</v>
      </c>
      <c r="I171" s="29" t="e">
        <f>IF($A171=$C$2,runs!AJ166/runs!V166,1/0)</f>
        <v>#DIV/0!</v>
      </c>
      <c r="J171" s="29" t="e">
        <f>IF($A171=$C$2,runs!AK166/runs!V166,1/0)</f>
        <v>#DIV/0!</v>
      </c>
      <c r="K171" s="29" t="e">
        <f>IF($A171=$C$2,runs!BP166,1/0)</f>
        <v>#DIV/0!</v>
      </c>
    </row>
    <row r="172" spans="1:11" x14ac:dyDescent="0.2">
      <c r="A172" s="29">
        <f>runs!C167</f>
        <v>30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IF($A172=$C$2,runs!AF167,1/0)</f>
        <v>#DIV/0!</v>
      </c>
      <c r="E172" s="29" t="e">
        <f>IF($A172=$C$2,runs!AG167,1/0)</f>
        <v>#DIV/0!</v>
      </c>
      <c r="F172" s="29" t="e">
        <f>IF($A172=$C$2,runs!AH167,1/0)</f>
        <v>#DIV/0!</v>
      </c>
      <c r="G172" s="29" t="e">
        <f>IF($A172=$C$2,runs!AI167,1/0)</f>
        <v>#DIV/0!</v>
      </c>
      <c r="H172" s="29" t="e">
        <f>IF($A172=$C$2,runs!BG167/runs!BF167,1/0)</f>
        <v>#DIV/0!</v>
      </c>
      <c r="I172" s="29" t="e">
        <f>IF($A172=$C$2,runs!AJ167/runs!V167,1/0)</f>
        <v>#DIV/0!</v>
      </c>
      <c r="J172" s="29" t="e">
        <f>IF($A172=$C$2,runs!AK167/runs!V167,1/0)</f>
        <v>#DIV/0!</v>
      </c>
      <c r="K172" s="29" t="e">
        <f>IF($A172=$C$2,runs!BP167,1/0)</f>
        <v>#DIV/0!</v>
      </c>
    </row>
    <row r="173" spans="1:11" x14ac:dyDescent="0.2">
      <c r="A173" s="29">
        <f>runs!C168</f>
        <v>30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IF($A173=$C$2,runs!AF168,1/0)</f>
        <v>#DIV/0!</v>
      </c>
      <c r="E173" s="29" t="e">
        <f>IF($A173=$C$2,runs!AG168,1/0)</f>
        <v>#DIV/0!</v>
      </c>
      <c r="F173" s="29" t="e">
        <f>IF($A173=$C$2,runs!AH168,1/0)</f>
        <v>#DIV/0!</v>
      </c>
      <c r="G173" s="29" t="e">
        <f>IF($A173=$C$2,runs!AI168,1/0)</f>
        <v>#DIV/0!</v>
      </c>
      <c r="H173" s="29" t="e">
        <f>IF($A173=$C$2,runs!BG168/runs!BF168,1/0)</f>
        <v>#DIV/0!</v>
      </c>
      <c r="I173" s="29" t="e">
        <f>IF($A173=$C$2,runs!AJ168/runs!V168,1/0)</f>
        <v>#DIV/0!</v>
      </c>
      <c r="J173" s="29" t="e">
        <f>IF($A173=$C$2,runs!AK168/runs!V168,1/0)</f>
        <v>#DIV/0!</v>
      </c>
      <c r="K173" s="29" t="e">
        <f>IF($A173=$C$2,runs!BP168,1/0)</f>
        <v>#DIV/0!</v>
      </c>
    </row>
    <row r="174" spans="1:11" x14ac:dyDescent="0.2">
      <c r="A174" s="29">
        <f>runs!C169</f>
        <v>35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IF($A174=$C$2,runs!AF169,1/0)</f>
        <v>#DIV/0!</v>
      </c>
      <c r="E174" s="29" t="e">
        <f>IF($A174=$C$2,runs!AG169,1/0)</f>
        <v>#DIV/0!</v>
      </c>
      <c r="F174" s="29" t="e">
        <f>IF($A174=$C$2,runs!AH169,1/0)</f>
        <v>#DIV/0!</v>
      </c>
      <c r="G174" s="29" t="e">
        <f>IF($A174=$C$2,runs!AI169,1/0)</f>
        <v>#DIV/0!</v>
      </c>
      <c r="H174" s="29" t="e">
        <f>IF($A174=$C$2,runs!BG169/runs!BF169,1/0)</f>
        <v>#DIV/0!</v>
      </c>
      <c r="I174" s="29" t="e">
        <f>IF($A174=$C$2,runs!AJ169/runs!V169,1/0)</f>
        <v>#DIV/0!</v>
      </c>
      <c r="J174" s="29" t="e">
        <f>IF($A174=$C$2,runs!AK169/runs!V169,1/0)</f>
        <v>#DIV/0!</v>
      </c>
      <c r="K174" s="29" t="e">
        <f>IF($A174=$C$2,runs!BP169,1/0)</f>
        <v>#DIV/0!</v>
      </c>
    </row>
    <row r="175" spans="1:11" x14ac:dyDescent="0.2">
      <c r="A175" s="29">
        <f>runs!C170</f>
        <v>30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IF($A175=$C$2,runs!AF170,1/0)</f>
        <v>#DIV/0!</v>
      </c>
      <c r="E175" s="29" t="e">
        <f>IF($A175=$C$2,runs!AG170,1/0)</f>
        <v>#DIV/0!</v>
      </c>
      <c r="F175" s="29" t="e">
        <f>IF($A175=$C$2,runs!AH170,1/0)</f>
        <v>#DIV/0!</v>
      </c>
      <c r="G175" s="29" t="e">
        <f>IF($A175=$C$2,runs!AI170,1/0)</f>
        <v>#DIV/0!</v>
      </c>
      <c r="H175" s="29" t="e">
        <f>IF($A175=$C$2,runs!BG170/runs!BF170,1/0)</f>
        <v>#DIV/0!</v>
      </c>
      <c r="I175" s="29" t="e">
        <f>IF($A175=$C$2,runs!AJ170/runs!V170,1/0)</f>
        <v>#DIV/0!</v>
      </c>
      <c r="J175" s="29" t="e">
        <f>IF($A175=$C$2,runs!AK170/runs!V170,1/0)</f>
        <v>#DIV/0!</v>
      </c>
      <c r="K175" s="29" t="e">
        <f>IF($A175=$C$2,runs!BP170,1/0)</f>
        <v>#DIV/0!</v>
      </c>
    </row>
    <row r="176" spans="1:11" x14ac:dyDescent="0.2">
      <c r="A176" s="29">
        <f>runs!C171</f>
        <v>30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IF($A176=$C$2,runs!AF171,1/0)</f>
        <v>#DIV/0!</v>
      </c>
      <c r="E176" s="29" t="e">
        <f>IF($A176=$C$2,runs!AG171,1/0)</f>
        <v>#DIV/0!</v>
      </c>
      <c r="F176" s="29" t="e">
        <f>IF($A176=$C$2,runs!AH171,1/0)</f>
        <v>#DIV/0!</v>
      </c>
      <c r="G176" s="29" t="e">
        <f>IF($A176=$C$2,runs!AI171,1/0)</f>
        <v>#DIV/0!</v>
      </c>
      <c r="H176" s="29" t="e">
        <f>IF($A176=$C$2,runs!BG171/runs!BF171,1/0)</f>
        <v>#DIV/0!</v>
      </c>
      <c r="I176" s="29" t="e">
        <f>IF($A176=$C$2,runs!AJ171/runs!V171,1/0)</f>
        <v>#DIV/0!</v>
      </c>
      <c r="J176" s="29" t="e">
        <f>IF($A176=$C$2,runs!AK171/runs!V171,1/0)</f>
        <v>#DIV/0!</v>
      </c>
      <c r="K176" s="29" t="e">
        <f>IF($A176=$C$2,runs!BP171,1/0)</f>
        <v>#DIV/0!</v>
      </c>
    </row>
    <row r="177" spans="1:11" x14ac:dyDescent="0.2">
      <c r="A177" s="29">
        <f>runs!C172</f>
        <v>30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IF($A177=$C$2,runs!AF172,1/0)</f>
        <v>#DIV/0!</v>
      </c>
      <c r="E177" s="29" t="e">
        <f>IF($A177=$C$2,runs!AG172,1/0)</f>
        <v>#DIV/0!</v>
      </c>
      <c r="F177" s="29" t="e">
        <f>IF($A177=$C$2,runs!AH172,1/0)</f>
        <v>#DIV/0!</v>
      </c>
      <c r="G177" s="29" t="e">
        <f>IF($A177=$C$2,runs!AI172,1/0)</f>
        <v>#DIV/0!</v>
      </c>
      <c r="H177" s="29" t="e">
        <f>IF($A177=$C$2,runs!BG172/runs!BF172,1/0)</f>
        <v>#DIV/0!</v>
      </c>
      <c r="I177" s="29" t="e">
        <f>IF($A177=$C$2,runs!AJ172/runs!V172,1/0)</f>
        <v>#DIV/0!</v>
      </c>
      <c r="J177" s="29" t="e">
        <f>IF($A177=$C$2,runs!AK172/runs!V172,1/0)</f>
        <v>#DIV/0!</v>
      </c>
      <c r="K177" s="29" t="e">
        <f>IF($A177=$C$2,runs!BP172,1/0)</f>
        <v>#DIV/0!</v>
      </c>
    </row>
    <row r="178" spans="1:11" x14ac:dyDescent="0.2">
      <c r="A178" s="29">
        <f>runs!C173</f>
        <v>0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IF($A178=$C$2,runs!AF173,1/0)</f>
        <v>#DIV/0!</v>
      </c>
      <c r="E178" s="29" t="e">
        <f>IF($A178=$C$2,runs!AG173,1/0)</f>
        <v>#DIV/0!</v>
      </c>
      <c r="F178" s="29" t="e">
        <f>IF($A178=$C$2,runs!AH173,1/0)</f>
        <v>#DIV/0!</v>
      </c>
      <c r="G178" s="29" t="e">
        <f>IF($A178=$C$2,runs!AI173,1/0)</f>
        <v>#DIV/0!</v>
      </c>
      <c r="H178" s="29" t="e">
        <f>IF($A178=$C$2,runs!BG173/runs!BF173,1/0)</f>
        <v>#DIV/0!</v>
      </c>
      <c r="I178" s="29" t="e">
        <f>IF($A178=$C$2,runs!AJ173/runs!V173,1/0)</f>
        <v>#DIV/0!</v>
      </c>
      <c r="J178" s="29" t="e">
        <f>IF($A178=$C$2,runs!AK173/runs!V173,1/0)</f>
        <v>#DIV/0!</v>
      </c>
      <c r="K178" s="29" t="e">
        <f>IF($A178=$C$2,runs!BP173,1/0)</f>
        <v>#DIV/0!</v>
      </c>
    </row>
    <row r="179" spans="1:11" x14ac:dyDescent="0.2">
      <c r="A179" s="29">
        <f>runs!C174</f>
        <v>0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IF($A179=$C$2,runs!AF174,1/0)</f>
        <v>#DIV/0!</v>
      </c>
      <c r="E179" s="29" t="e">
        <f>IF($A179=$C$2,runs!AG174,1/0)</f>
        <v>#DIV/0!</v>
      </c>
      <c r="F179" s="29" t="e">
        <f>IF($A179=$C$2,runs!AH174,1/0)</f>
        <v>#DIV/0!</v>
      </c>
      <c r="G179" s="29" t="e">
        <f>IF($A179=$C$2,runs!AI174,1/0)</f>
        <v>#DIV/0!</v>
      </c>
      <c r="H179" s="29" t="e">
        <f>IF($A179=$C$2,runs!BG174/runs!BF174,1/0)</f>
        <v>#DIV/0!</v>
      </c>
      <c r="I179" s="29" t="e">
        <f>IF($A179=$C$2,runs!AJ174/runs!V174,1/0)</f>
        <v>#DIV/0!</v>
      </c>
      <c r="J179" s="29" t="e">
        <f>IF($A179=$C$2,runs!AK174/runs!V174,1/0)</f>
        <v>#DIV/0!</v>
      </c>
      <c r="K179" s="29" t="e">
        <f>IF($A179=$C$2,runs!BP174,1/0)</f>
        <v>#DIV/0!</v>
      </c>
    </row>
    <row r="180" spans="1:11" x14ac:dyDescent="0.2">
      <c r="A180" s="29">
        <f>runs!C175</f>
        <v>0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IF($A180=$C$2,runs!AF175,1/0)</f>
        <v>#DIV/0!</v>
      </c>
      <c r="E180" s="29" t="e">
        <f>IF($A180=$C$2,runs!AG175,1/0)</f>
        <v>#DIV/0!</v>
      </c>
      <c r="F180" s="29" t="e">
        <f>IF($A180=$C$2,runs!AH175,1/0)</f>
        <v>#DIV/0!</v>
      </c>
      <c r="G180" s="29" t="e">
        <f>IF($A180=$C$2,runs!AI175,1/0)</f>
        <v>#DIV/0!</v>
      </c>
      <c r="H180" s="29" t="e">
        <f>IF($A180=$C$2,runs!BG175/runs!BF175,1/0)</f>
        <v>#DIV/0!</v>
      </c>
      <c r="I180" s="29" t="e">
        <f>IF($A180=$C$2,runs!AJ175/runs!V175,1/0)</f>
        <v>#DIV/0!</v>
      </c>
      <c r="J180" s="29" t="e">
        <f>IF($A180=$C$2,runs!AK175/runs!V175,1/0)</f>
        <v>#DIV/0!</v>
      </c>
      <c r="K180" s="29" t="e">
        <f>IF($A180=$C$2,runs!BP175,1/0)</f>
        <v>#DIV/0!</v>
      </c>
    </row>
    <row r="181" spans="1:11" x14ac:dyDescent="0.2">
      <c r="A181" s="29">
        <f>runs!C176</f>
        <v>0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IF($A181=$C$2,runs!AF176,1/0)</f>
        <v>#DIV/0!</v>
      </c>
      <c r="E181" s="29" t="e">
        <f>IF($A181=$C$2,runs!AG176,1/0)</f>
        <v>#DIV/0!</v>
      </c>
      <c r="F181" s="29" t="e">
        <f>IF($A181=$C$2,runs!AH176,1/0)</f>
        <v>#DIV/0!</v>
      </c>
      <c r="G181" s="29" t="e">
        <f>IF($A181=$C$2,runs!AI176,1/0)</f>
        <v>#DIV/0!</v>
      </c>
      <c r="H181" s="29" t="e">
        <f>IF($A181=$C$2,runs!BG176/runs!BF176,1/0)</f>
        <v>#DIV/0!</v>
      </c>
      <c r="I181" s="29" t="e">
        <f>IF($A181=$C$2,runs!AJ176/runs!V176,1/0)</f>
        <v>#DIV/0!</v>
      </c>
      <c r="J181" s="29" t="e">
        <f>IF($A181=$C$2,runs!AK176/runs!V176,1/0)</f>
        <v>#DIV/0!</v>
      </c>
      <c r="K181" s="29" t="e">
        <f>IF($A181=$C$2,runs!BP176,1/0)</f>
        <v>#DIV/0!</v>
      </c>
    </row>
    <row r="182" spans="1:11" x14ac:dyDescent="0.2">
      <c r="A182" s="29">
        <f>runs!C177</f>
        <v>0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IF($A182=$C$2,runs!AF177,1/0)</f>
        <v>#DIV/0!</v>
      </c>
      <c r="E182" s="29" t="e">
        <f>IF($A182=$C$2,runs!AG177,1/0)</f>
        <v>#DIV/0!</v>
      </c>
      <c r="F182" s="29" t="e">
        <f>IF($A182=$C$2,runs!AH177,1/0)</f>
        <v>#DIV/0!</v>
      </c>
      <c r="G182" s="29" t="e">
        <f>IF($A182=$C$2,runs!AI177,1/0)</f>
        <v>#DIV/0!</v>
      </c>
      <c r="H182" s="29" t="e">
        <f>IF($A182=$C$2,runs!BG177/runs!BF177,1/0)</f>
        <v>#DIV/0!</v>
      </c>
      <c r="I182" s="29" t="e">
        <f>IF($A182=$C$2,runs!AJ177/runs!V177,1/0)</f>
        <v>#DIV/0!</v>
      </c>
      <c r="J182" s="29" t="e">
        <f>IF($A182=$C$2,runs!AK177/runs!V177,1/0)</f>
        <v>#DIV/0!</v>
      </c>
      <c r="K182" s="29" t="e">
        <f>IF($A182=$C$2,runs!BP177,1/0)</f>
        <v>#DIV/0!</v>
      </c>
    </row>
    <row r="183" spans="1:11" x14ac:dyDescent="0.2">
      <c r="A183" s="29">
        <f>runs!C178</f>
        <v>0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IF($A183=$C$2,runs!AF178,1/0)</f>
        <v>#DIV/0!</v>
      </c>
      <c r="E183" s="29" t="e">
        <f>IF($A183=$C$2,runs!AG178,1/0)</f>
        <v>#DIV/0!</v>
      </c>
      <c r="F183" s="29" t="e">
        <f>IF($A183=$C$2,runs!AH178,1/0)</f>
        <v>#DIV/0!</v>
      </c>
      <c r="G183" s="29" t="e">
        <f>IF($A183=$C$2,runs!AI178,1/0)</f>
        <v>#DIV/0!</v>
      </c>
      <c r="H183" s="29" t="e">
        <f>IF($A183=$C$2,runs!BG178/runs!BF178,1/0)</f>
        <v>#DIV/0!</v>
      </c>
      <c r="I183" s="29" t="e">
        <f>IF($A183=$C$2,runs!AJ178/runs!V178,1/0)</f>
        <v>#DIV/0!</v>
      </c>
      <c r="J183" s="29" t="e">
        <f>IF($A183=$C$2,runs!AK178/runs!V178,1/0)</f>
        <v>#DIV/0!</v>
      </c>
      <c r="K183" s="29" t="e">
        <f>IF($A183=$C$2,runs!BP178,1/0)</f>
        <v>#DIV/0!</v>
      </c>
    </row>
    <row r="184" spans="1:11" x14ac:dyDescent="0.2">
      <c r="A184" s="29">
        <f>runs!C179</f>
        <v>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IF($A184=$C$2,runs!AF179,1/0)</f>
        <v>#DIV/0!</v>
      </c>
      <c r="E184" s="29" t="e">
        <f>IF($A184=$C$2,runs!AG179,1/0)</f>
        <v>#DIV/0!</v>
      </c>
      <c r="F184" s="29" t="e">
        <f>IF($A184=$C$2,runs!AH179,1/0)</f>
        <v>#DIV/0!</v>
      </c>
      <c r="G184" s="29" t="e">
        <f>IF($A184=$C$2,runs!AI179,1/0)</f>
        <v>#DIV/0!</v>
      </c>
      <c r="H184" s="29" t="e">
        <f>IF($A184=$C$2,runs!BG179/runs!BF179,1/0)</f>
        <v>#DIV/0!</v>
      </c>
      <c r="I184" s="29" t="e">
        <f>IF($A184=$C$2,runs!AJ179/runs!V179,1/0)</f>
        <v>#DIV/0!</v>
      </c>
      <c r="J184" s="29" t="e">
        <f>IF($A184=$C$2,runs!AK179/runs!V179,1/0)</f>
        <v>#DIV/0!</v>
      </c>
      <c r="K184" s="29" t="e">
        <f>IF($A184=$C$2,runs!BP179,1/0)</f>
        <v>#DIV/0!</v>
      </c>
    </row>
    <row r="185" spans="1:11" x14ac:dyDescent="0.2">
      <c r="A185" s="29">
        <f>runs!C180</f>
        <v>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IF($A185=$C$2,runs!AF180,1/0)</f>
        <v>#DIV/0!</v>
      </c>
      <c r="E185" s="29" t="e">
        <f>IF($A185=$C$2,runs!AG180,1/0)</f>
        <v>#DIV/0!</v>
      </c>
      <c r="F185" s="29" t="e">
        <f>IF($A185=$C$2,runs!AH180,1/0)</f>
        <v>#DIV/0!</v>
      </c>
      <c r="G185" s="29" t="e">
        <f>IF($A185=$C$2,runs!AI180,1/0)</f>
        <v>#DIV/0!</v>
      </c>
      <c r="H185" s="29" t="e">
        <f>IF($A185=$C$2,runs!BG180/runs!BF180,1/0)</f>
        <v>#DIV/0!</v>
      </c>
      <c r="I185" s="29" t="e">
        <f>IF($A185=$C$2,runs!AJ180/runs!V180,1/0)</f>
        <v>#DIV/0!</v>
      </c>
      <c r="J185" s="29" t="e">
        <f>IF($A185=$C$2,runs!AK180/runs!V180,1/0)</f>
        <v>#DIV/0!</v>
      </c>
      <c r="K185" s="29" t="e">
        <f>IF($A185=$C$2,runs!BP180,1/0)</f>
        <v>#DIV/0!</v>
      </c>
    </row>
    <row r="186" spans="1:11" x14ac:dyDescent="0.2">
      <c r="A186" s="29">
        <f>runs!C181</f>
        <v>0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IF($A186=$C$2,runs!AF181,1/0)</f>
        <v>#DIV/0!</v>
      </c>
      <c r="E186" s="29" t="e">
        <f>IF($A186=$C$2,runs!AG181,1/0)</f>
        <v>#DIV/0!</v>
      </c>
      <c r="F186" s="29" t="e">
        <f>IF($A186=$C$2,runs!AH181,1/0)</f>
        <v>#DIV/0!</v>
      </c>
      <c r="G186" s="29" t="e">
        <f>IF($A186=$C$2,runs!AI181,1/0)</f>
        <v>#DIV/0!</v>
      </c>
      <c r="H186" s="29" t="e">
        <f>IF($A186=$C$2,runs!BG181/runs!BF181,1/0)</f>
        <v>#DIV/0!</v>
      </c>
      <c r="I186" s="29" t="e">
        <f>IF($A186=$C$2,runs!AJ181/runs!V181,1/0)</f>
        <v>#DIV/0!</v>
      </c>
      <c r="J186" s="29" t="e">
        <f>IF($A186=$C$2,runs!AK181/runs!V181,1/0)</f>
        <v>#DIV/0!</v>
      </c>
      <c r="K186" s="29" t="e">
        <f>IF($A186=$C$2,runs!BP181,1/0)</f>
        <v>#DIV/0!</v>
      </c>
    </row>
    <row r="187" spans="1:11" x14ac:dyDescent="0.2">
      <c r="A187" s="29">
        <f>runs!C182</f>
        <v>0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IF($A187=$C$2,runs!AF182,1/0)</f>
        <v>#DIV/0!</v>
      </c>
      <c r="E187" s="29" t="e">
        <f>IF($A187=$C$2,runs!AG182,1/0)</f>
        <v>#DIV/0!</v>
      </c>
      <c r="F187" s="29" t="e">
        <f>IF($A187=$C$2,runs!AH182,1/0)</f>
        <v>#DIV/0!</v>
      </c>
      <c r="G187" s="29" t="e">
        <f>IF($A187=$C$2,runs!AI182,1/0)</f>
        <v>#DIV/0!</v>
      </c>
      <c r="H187" s="29" t="e">
        <f>IF($A187=$C$2,runs!BG182/runs!BF182,1/0)</f>
        <v>#DIV/0!</v>
      </c>
      <c r="I187" s="29" t="e">
        <f>IF($A187=$C$2,runs!AJ182/runs!V182,1/0)</f>
        <v>#DIV/0!</v>
      </c>
      <c r="J187" s="29" t="e">
        <f>IF($A187=$C$2,runs!AK182/runs!V182,1/0)</f>
        <v>#DIV/0!</v>
      </c>
      <c r="K187" s="29" t="e">
        <f>IF($A187=$C$2,runs!BP182,1/0)</f>
        <v>#DIV/0!</v>
      </c>
    </row>
    <row r="188" spans="1:11" x14ac:dyDescent="0.2">
      <c r="A188" s="29">
        <f>runs!C183</f>
        <v>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IF($A188=$C$2,runs!AF183,1/0)</f>
        <v>#DIV/0!</v>
      </c>
      <c r="E188" s="29" t="e">
        <f>IF($A188=$C$2,runs!AG183,1/0)</f>
        <v>#DIV/0!</v>
      </c>
      <c r="F188" s="29" t="e">
        <f>IF($A188=$C$2,runs!AH183,1/0)</f>
        <v>#DIV/0!</v>
      </c>
      <c r="G188" s="29" t="e">
        <f>IF($A188=$C$2,runs!AI183,1/0)</f>
        <v>#DIV/0!</v>
      </c>
      <c r="H188" s="29" t="e">
        <f>IF($A188=$C$2,runs!BG183/runs!BF183,1/0)</f>
        <v>#DIV/0!</v>
      </c>
      <c r="I188" s="29" t="e">
        <f>IF($A188=$C$2,runs!AJ183/runs!V183,1/0)</f>
        <v>#DIV/0!</v>
      </c>
      <c r="J188" s="29" t="e">
        <f>IF($A188=$C$2,runs!AK183/runs!V183,1/0)</f>
        <v>#DIV/0!</v>
      </c>
      <c r="K188" s="29" t="e">
        <f>IF($A188=$C$2,runs!BP183,1/0)</f>
        <v>#DIV/0!</v>
      </c>
    </row>
    <row r="189" spans="1:11" x14ac:dyDescent="0.2">
      <c r="A189" s="29">
        <f>runs!C184</f>
        <v>0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IF($A189=$C$2,runs!AF184,1/0)</f>
        <v>#DIV/0!</v>
      </c>
      <c r="E189" s="29" t="e">
        <f>IF($A189=$C$2,runs!AG184,1/0)</f>
        <v>#DIV/0!</v>
      </c>
      <c r="F189" s="29" t="e">
        <f>IF($A189=$C$2,runs!AH184,1/0)</f>
        <v>#DIV/0!</v>
      </c>
      <c r="G189" s="29" t="e">
        <f>IF($A189=$C$2,runs!AI184,1/0)</f>
        <v>#DIV/0!</v>
      </c>
      <c r="H189" s="29" t="e">
        <f>IF($A189=$C$2,runs!BG184/runs!BF184,1/0)</f>
        <v>#DIV/0!</v>
      </c>
      <c r="I189" s="29" t="e">
        <f>IF($A189=$C$2,runs!AJ184/runs!V184,1/0)</f>
        <v>#DIV/0!</v>
      </c>
      <c r="J189" s="29" t="e">
        <f>IF($A189=$C$2,runs!AK184/runs!V184,1/0)</f>
        <v>#DIV/0!</v>
      </c>
      <c r="K189" s="29" t="e">
        <f>IF($A189=$C$2,runs!BP184,1/0)</f>
        <v>#DIV/0!</v>
      </c>
    </row>
    <row r="190" spans="1:11" x14ac:dyDescent="0.2">
      <c r="A190" s="29">
        <f>runs!C185</f>
        <v>0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IF($A190=$C$2,runs!AF185,1/0)</f>
        <v>#DIV/0!</v>
      </c>
      <c r="E190" s="29" t="e">
        <f>IF($A190=$C$2,runs!AG185,1/0)</f>
        <v>#DIV/0!</v>
      </c>
      <c r="F190" s="29" t="e">
        <f>IF($A190=$C$2,runs!AH185,1/0)</f>
        <v>#DIV/0!</v>
      </c>
      <c r="G190" s="29" t="e">
        <f>IF($A190=$C$2,runs!AI185,1/0)</f>
        <v>#DIV/0!</v>
      </c>
      <c r="H190" s="29" t="e">
        <f>IF($A190=$C$2,runs!BG185/runs!BF185,1/0)</f>
        <v>#DIV/0!</v>
      </c>
      <c r="I190" s="29" t="e">
        <f>IF($A190=$C$2,runs!AJ185/runs!V185,1/0)</f>
        <v>#DIV/0!</v>
      </c>
      <c r="J190" s="29" t="e">
        <f>IF($A190=$C$2,runs!AK185/runs!V185,1/0)</f>
        <v>#DIV/0!</v>
      </c>
      <c r="K190" s="29" t="e">
        <f>IF($A190=$C$2,runs!BP185,1/0)</f>
        <v>#DIV/0!</v>
      </c>
    </row>
    <row r="191" spans="1:11" x14ac:dyDescent="0.2">
      <c r="A191" s="29">
        <f>runs!C186</f>
        <v>0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IF($A191=$C$2,runs!AF186,1/0)</f>
        <v>#DIV/0!</v>
      </c>
      <c r="E191" s="29" t="e">
        <f>IF($A191=$C$2,runs!AG186,1/0)</f>
        <v>#DIV/0!</v>
      </c>
      <c r="F191" s="29" t="e">
        <f>IF($A191=$C$2,runs!AH186,1/0)</f>
        <v>#DIV/0!</v>
      </c>
      <c r="G191" s="29" t="e">
        <f>IF($A191=$C$2,runs!AI186,1/0)</f>
        <v>#DIV/0!</v>
      </c>
      <c r="H191" s="29" t="e">
        <f>IF($A191=$C$2,runs!BG186/runs!BF186,1/0)</f>
        <v>#DIV/0!</v>
      </c>
      <c r="I191" s="29" t="e">
        <f>IF($A191=$C$2,runs!AJ186/runs!V186,1/0)</f>
        <v>#DIV/0!</v>
      </c>
      <c r="J191" s="29" t="e">
        <f>IF($A191=$C$2,runs!AK186/runs!V186,1/0)</f>
        <v>#DIV/0!</v>
      </c>
      <c r="K191" s="29" t="e">
        <f>IF($A191=$C$2,runs!BP186,1/0)</f>
        <v>#DIV/0!</v>
      </c>
    </row>
    <row r="192" spans="1:11" x14ac:dyDescent="0.2">
      <c r="A192" s="29">
        <f>runs!C187</f>
        <v>0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IF($A192=$C$2,runs!AF187,1/0)</f>
        <v>#DIV/0!</v>
      </c>
      <c r="E192" s="29" t="e">
        <f>IF($A192=$C$2,runs!AG187,1/0)</f>
        <v>#DIV/0!</v>
      </c>
      <c r="F192" s="29" t="e">
        <f>IF($A192=$C$2,runs!AH187,1/0)</f>
        <v>#DIV/0!</v>
      </c>
      <c r="G192" s="29" t="e">
        <f>IF($A192=$C$2,runs!AI187,1/0)</f>
        <v>#DIV/0!</v>
      </c>
      <c r="H192" s="29" t="e">
        <f>IF($A192=$C$2,runs!BG187/runs!BF187,1/0)</f>
        <v>#DIV/0!</v>
      </c>
      <c r="I192" s="29" t="e">
        <f>IF($A192=$C$2,runs!AJ187/runs!V187,1/0)</f>
        <v>#DIV/0!</v>
      </c>
      <c r="J192" s="29" t="e">
        <f>IF($A192=$C$2,runs!AK187/runs!V187,1/0)</f>
        <v>#DIV/0!</v>
      </c>
      <c r="K192" s="29" t="e">
        <f>IF($A192=$C$2,runs!BP187,1/0)</f>
        <v>#DIV/0!</v>
      </c>
    </row>
    <row r="193" spans="1:11" x14ac:dyDescent="0.2">
      <c r="A193" s="29">
        <f>runs!C188</f>
        <v>0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IF($A193=$C$2,runs!AF188,1/0)</f>
        <v>#DIV/0!</v>
      </c>
      <c r="E193" s="29" t="e">
        <f>IF($A193=$C$2,runs!AG188,1/0)</f>
        <v>#DIV/0!</v>
      </c>
      <c r="F193" s="29" t="e">
        <f>IF($A193=$C$2,runs!AH188,1/0)</f>
        <v>#DIV/0!</v>
      </c>
      <c r="G193" s="29" t="e">
        <f>IF($A193=$C$2,runs!AI188,1/0)</f>
        <v>#DIV/0!</v>
      </c>
      <c r="H193" s="29" t="e">
        <f>IF($A193=$C$2,runs!BG188/runs!BF188,1/0)</f>
        <v>#DIV/0!</v>
      </c>
      <c r="I193" s="29" t="e">
        <f>IF($A193=$C$2,runs!AJ188/runs!V188,1/0)</f>
        <v>#DIV/0!</v>
      </c>
      <c r="J193" s="29" t="e">
        <f>IF($A193=$C$2,runs!AK188/runs!V188,1/0)</f>
        <v>#DIV/0!</v>
      </c>
      <c r="K193" s="29" t="e">
        <f>IF($A193=$C$2,runs!BP188,1/0)</f>
        <v>#DIV/0!</v>
      </c>
    </row>
    <row r="194" spans="1:11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IF($A194=$C$2,runs!AF189,1/0)</f>
        <v>#DIV/0!</v>
      </c>
      <c r="E194" s="29" t="e">
        <f>IF($A194=$C$2,runs!AG189,1/0)</f>
        <v>#DIV/0!</v>
      </c>
      <c r="F194" s="29" t="e">
        <f>IF($A194=$C$2,runs!AH189,1/0)</f>
        <v>#DIV/0!</v>
      </c>
      <c r="G194" s="29" t="e">
        <f>IF($A194=$C$2,runs!AI189,1/0)</f>
        <v>#DIV/0!</v>
      </c>
      <c r="H194" s="29" t="e">
        <f>IF($A194=$C$2,runs!BG189/runs!BF189,1/0)</f>
        <v>#DIV/0!</v>
      </c>
      <c r="I194" s="29" t="e">
        <f>IF($A194=$C$2,runs!AJ189/runs!V189,1/0)</f>
        <v>#DIV/0!</v>
      </c>
      <c r="J194" s="29" t="e">
        <f>IF($A194=$C$2,runs!AK189/runs!V189,1/0)</f>
        <v>#DIV/0!</v>
      </c>
      <c r="K194" s="29" t="e">
        <f>IF($A194=$C$2,runs!BP189,1/0)</f>
        <v>#DIV/0!</v>
      </c>
    </row>
    <row r="195" spans="1:11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IF($A195=$C$2,runs!AF190,1/0)</f>
        <v>#DIV/0!</v>
      </c>
      <c r="E195" s="29" t="e">
        <f>IF($A195=$C$2,runs!AG190,1/0)</f>
        <v>#DIV/0!</v>
      </c>
      <c r="F195" s="29" t="e">
        <f>IF($A195=$C$2,runs!AH190,1/0)</f>
        <v>#DIV/0!</v>
      </c>
      <c r="G195" s="29" t="e">
        <f>IF($A195=$C$2,runs!AI190,1/0)</f>
        <v>#DIV/0!</v>
      </c>
      <c r="H195" s="29" t="e">
        <f>IF($A195=$C$2,runs!BG190/runs!BF190,1/0)</f>
        <v>#DIV/0!</v>
      </c>
      <c r="I195" s="29" t="e">
        <f>IF($A195=$C$2,runs!AJ190/runs!V190,1/0)</f>
        <v>#DIV/0!</v>
      </c>
      <c r="J195" s="29" t="e">
        <f>IF($A195=$C$2,runs!AK190/runs!V190,1/0)</f>
        <v>#DIV/0!</v>
      </c>
      <c r="K195" s="29" t="e">
        <f>IF($A195=$C$2,runs!BP190,1/0)</f>
        <v>#DIV/0!</v>
      </c>
    </row>
    <row r="196" spans="1:11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IF($A196=$C$2,runs!AF191,1/0)</f>
        <v>#DIV/0!</v>
      </c>
      <c r="E196" s="29" t="e">
        <f>IF($A196=$C$2,runs!AG191,1/0)</f>
        <v>#DIV/0!</v>
      </c>
      <c r="F196" s="29" t="e">
        <f>IF($A196=$C$2,runs!AH191,1/0)</f>
        <v>#DIV/0!</v>
      </c>
      <c r="G196" s="29" t="e">
        <f>IF($A196=$C$2,runs!AI191,1/0)</f>
        <v>#DIV/0!</v>
      </c>
      <c r="H196" s="29" t="e">
        <f>IF($A196=$C$2,runs!BG191/runs!BF191,1/0)</f>
        <v>#DIV/0!</v>
      </c>
      <c r="I196" s="29" t="e">
        <f>IF($A196=$C$2,runs!AJ191/runs!V191,1/0)</f>
        <v>#DIV/0!</v>
      </c>
      <c r="J196" s="29" t="e">
        <f>IF($A196=$C$2,runs!AK191/runs!V191,1/0)</f>
        <v>#DIV/0!</v>
      </c>
      <c r="K196" s="29" t="e">
        <f>IF($A196=$C$2,runs!BP191,1/0)</f>
        <v>#DIV/0!</v>
      </c>
    </row>
    <row r="197" spans="1:11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IF($A197=$C$2,runs!AF192,1/0)</f>
        <v>#DIV/0!</v>
      </c>
      <c r="E197" s="29" t="e">
        <f>IF($A197=$C$2,runs!AG192,1/0)</f>
        <v>#DIV/0!</v>
      </c>
      <c r="F197" s="29" t="e">
        <f>IF($A197=$C$2,runs!AH192,1/0)</f>
        <v>#DIV/0!</v>
      </c>
      <c r="G197" s="29" t="e">
        <f>IF($A197=$C$2,runs!AI192,1/0)</f>
        <v>#DIV/0!</v>
      </c>
      <c r="H197" s="29" t="e">
        <f>IF($A197=$C$2,runs!BG192/runs!BF192,1/0)</f>
        <v>#DIV/0!</v>
      </c>
      <c r="I197" s="29" t="e">
        <f>IF($A197=$C$2,runs!AJ192/runs!V192,1/0)</f>
        <v>#DIV/0!</v>
      </c>
      <c r="J197" s="29" t="e">
        <f>IF($A197=$C$2,runs!AK192/runs!V192,1/0)</f>
        <v>#DIV/0!</v>
      </c>
      <c r="K197" s="29" t="e">
        <f>IF($A197=$C$2,runs!BP192,1/0)</f>
        <v>#DIV/0!</v>
      </c>
    </row>
    <row r="198" spans="1:11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IF($A198=$C$2,runs!AF193,1/0)</f>
        <v>#DIV/0!</v>
      </c>
      <c r="E198" s="29" t="e">
        <f>IF($A198=$C$2,runs!AG193,1/0)</f>
        <v>#DIV/0!</v>
      </c>
      <c r="F198" s="29" t="e">
        <f>IF($A198=$C$2,runs!AH193,1/0)</f>
        <v>#DIV/0!</v>
      </c>
      <c r="G198" s="29" t="e">
        <f>IF($A198=$C$2,runs!AI193,1/0)</f>
        <v>#DIV/0!</v>
      </c>
      <c r="H198" s="29" t="e">
        <f>IF($A198=$C$2,runs!BG193/runs!BF193,1/0)</f>
        <v>#DIV/0!</v>
      </c>
      <c r="I198" s="29" t="e">
        <f>IF($A198=$C$2,runs!AJ193/runs!V193,1/0)</f>
        <v>#DIV/0!</v>
      </c>
      <c r="J198" s="29" t="e">
        <f>IF($A198=$C$2,runs!AK193/runs!V193,1/0)</f>
        <v>#DIV/0!</v>
      </c>
      <c r="K198" s="29" t="e">
        <f>IF($A198=$C$2,runs!BP193,1/0)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IF($A199=$C$2,runs!AF194,1/0)</f>
        <v>#DIV/0!</v>
      </c>
      <c r="E199" s="29" t="e">
        <f>IF($A199=$C$2,runs!AG194,1/0)</f>
        <v>#DIV/0!</v>
      </c>
      <c r="F199" s="29" t="e">
        <f>IF($A199=$C$2,runs!AH194,1/0)</f>
        <v>#DIV/0!</v>
      </c>
      <c r="G199" s="29" t="e">
        <f>IF($A199=$C$2,runs!AI194,1/0)</f>
        <v>#DIV/0!</v>
      </c>
      <c r="H199" s="29" t="e">
        <f>IF($A199=$C$2,runs!BG194/runs!BF194,1/0)</f>
        <v>#DIV/0!</v>
      </c>
      <c r="I199" s="29" t="e">
        <f>IF($A199=$C$2,runs!AJ194/runs!V194,1/0)</f>
        <v>#DIV/0!</v>
      </c>
      <c r="J199" s="29" t="e">
        <f>IF($A199=$C$2,runs!AK194/runs!V194,1/0)</f>
        <v>#DIV/0!</v>
      </c>
      <c r="K199" s="29" t="e">
        <f>IF($A199=$C$2,runs!BP194,1/0)</f>
        <v>#DIV/0!</v>
      </c>
    </row>
    <row r="200" spans="1:11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IF($A200=$C$2,runs!AF195,1/0)</f>
        <v>#DIV/0!</v>
      </c>
      <c r="E200" s="29" t="e">
        <f>IF($A200=$C$2,runs!AG195,1/0)</f>
        <v>#DIV/0!</v>
      </c>
      <c r="F200" s="29" t="e">
        <f>IF($A200=$C$2,runs!AH195,1/0)</f>
        <v>#DIV/0!</v>
      </c>
      <c r="G200" s="29" t="e">
        <f>IF($A200=$C$2,runs!AI195,1/0)</f>
        <v>#DIV/0!</v>
      </c>
      <c r="H200" s="29" t="e">
        <f>IF($A200=$C$2,runs!BG195/runs!BF195,1/0)</f>
        <v>#DIV/0!</v>
      </c>
      <c r="I200" s="29" t="e">
        <f>IF($A200=$C$2,runs!AJ195/runs!V195,1/0)</f>
        <v>#DIV/0!</v>
      </c>
      <c r="J200" s="29" t="e">
        <f>IF($A200=$C$2,runs!AK195/runs!V195,1/0)</f>
        <v>#DIV/0!</v>
      </c>
      <c r="K200" s="29" t="e">
        <f>IF($A200=$C$2,runs!BP195,1/0)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IF($A201=$C$2,runs!AF196,1/0)</f>
        <v>#DIV/0!</v>
      </c>
      <c r="E201" s="29" t="e">
        <f>IF($A201=$C$2,runs!AG196,1/0)</f>
        <v>#DIV/0!</v>
      </c>
      <c r="F201" s="29" t="e">
        <f>IF($A201=$C$2,runs!AH196,1/0)</f>
        <v>#DIV/0!</v>
      </c>
      <c r="G201" s="29" t="e">
        <f>IF($A201=$C$2,runs!AI196,1/0)</f>
        <v>#DIV/0!</v>
      </c>
      <c r="H201" s="29" t="e">
        <f>IF($A201=$C$2,runs!BG196/runs!BF196,1/0)</f>
        <v>#DIV/0!</v>
      </c>
      <c r="I201" s="29" t="e">
        <f>IF($A201=$C$2,runs!AJ196/runs!V196,1/0)</f>
        <v>#DIV/0!</v>
      </c>
      <c r="J201" s="29" t="e">
        <f>IF($A201=$C$2,runs!AK196/runs!V196,1/0)</f>
        <v>#DIV/0!</v>
      </c>
      <c r="K201" s="29" t="e">
        <f>IF($A201=$C$2,runs!BP196,1/0)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IF($A202=$C$2,runs!AF197,1/0)</f>
        <v>#DIV/0!</v>
      </c>
      <c r="E202" s="29" t="e">
        <f>IF($A202=$C$2,runs!AG197,1/0)</f>
        <v>#DIV/0!</v>
      </c>
      <c r="F202" s="29" t="e">
        <f>IF($A202=$C$2,runs!AH197,1/0)</f>
        <v>#DIV/0!</v>
      </c>
      <c r="G202" s="29" t="e">
        <f>IF($A202=$C$2,runs!AI197,1/0)</f>
        <v>#DIV/0!</v>
      </c>
      <c r="H202" s="29" t="e">
        <f>IF($A202=$C$2,runs!BG197/runs!BF197,1/0)</f>
        <v>#DIV/0!</v>
      </c>
      <c r="I202" s="29" t="e">
        <f>IF($A202=$C$2,runs!AJ197/runs!V197,1/0)</f>
        <v>#DIV/0!</v>
      </c>
      <c r="J202" s="29" t="e">
        <f>IF($A202=$C$2,runs!AK197/runs!V197,1/0)</f>
        <v>#DIV/0!</v>
      </c>
      <c r="K202" s="29" t="e">
        <f>IF($A202=$C$2,runs!BP197,1/0)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IF($A203=$C$2,runs!AF198,1/0)</f>
        <v>#DIV/0!</v>
      </c>
      <c r="E203" s="29" t="e">
        <f>IF($A203=$C$2,runs!AG198,1/0)</f>
        <v>#DIV/0!</v>
      </c>
      <c r="F203" s="29" t="e">
        <f>IF($A203=$C$2,runs!AH198,1/0)</f>
        <v>#DIV/0!</v>
      </c>
      <c r="G203" s="29" t="e">
        <f>IF($A203=$C$2,runs!AI198,1/0)</f>
        <v>#DIV/0!</v>
      </c>
      <c r="H203" s="29" t="e">
        <f>IF($A203=$C$2,runs!BG198/runs!BF198,1/0)</f>
        <v>#DIV/0!</v>
      </c>
      <c r="I203" s="29" t="e">
        <f>IF($A203=$C$2,runs!AJ198/runs!V198,1/0)</f>
        <v>#DIV/0!</v>
      </c>
      <c r="J203" s="29" t="e">
        <f>IF($A203=$C$2,runs!AK198/runs!V198,1/0)</f>
        <v>#DIV/0!</v>
      </c>
      <c r="K203" s="29" t="e">
        <f>IF($A203=$C$2,runs!BP198,1/0)</f>
        <v>#DIV/0!</v>
      </c>
    </row>
    <row r="204" spans="1:11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IF($A204=$C$2,runs!AF199,1/0)</f>
        <v>#DIV/0!</v>
      </c>
      <c r="E204" s="29" t="e">
        <f>IF($A204=$C$2,runs!AG199,1/0)</f>
        <v>#DIV/0!</v>
      </c>
      <c r="F204" s="29" t="e">
        <f>IF($A204=$C$2,runs!AH199,1/0)</f>
        <v>#DIV/0!</v>
      </c>
      <c r="G204" s="29" t="e">
        <f>IF($A204=$C$2,runs!AI199,1/0)</f>
        <v>#DIV/0!</v>
      </c>
      <c r="H204" s="29" t="e">
        <f>IF($A204=$C$2,runs!BG199/runs!BF199,1/0)</f>
        <v>#DIV/0!</v>
      </c>
      <c r="I204" s="29" t="e">
        <f>IF($A204=$C$2,runs!AJ199/runs!V199,1/0)</f>
        <v>#DIV/0!</v>
      </c>
      <c r="J204" s="29" t="e">
        <f>IF($A204=$C$2,runs!AK199/runs!V199,1/0)</f>
        <v>#DIV/0!</v>
      </c>
      <c r="K204" s="29" t="e">
        <f>IF($A204=$C$2,runs!BP199,1/0)</f>
        <v>#DIV/0!</v>
      </c>
    </row>
    <row r="205" spans="1:11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IF($A205=$C$2,runs!AF200,1/0)</f>
        <v>#DIV/0!</v>
      </c>
      <c r="E205" s="29" t="e">
        <f>IF($A205=$C$2,runs!AG200,1/0)</f>
        <v>#DIV/0!</v>
      </c>
      <c r="F205" s="29" t="e">
        <f>IF($A205=$C$2,runs!AH200,1/0)</f>
        <v>#DIV/0!</v>
      </c>
      <c r="G205" s="29" t="e">
        <f>IF($A205=$C$2,runs!AI200,1/0)</f>
        <v>#DIV/0!</v>
      </c>
      <c r="H205" s="29" t="e">
        <f>IF($A205=$C$2,runs!BG200/runs!BF200,1/0)</f>
        <v>#DIV/0!</v>
      </c>
      <c r="I205" s="29" t="e">
        <f>IF($A205=$C$2,runs!AJ200/runs!V200,1/0)</f>
        <v>#DIV/0!</v>
      </c>
      <c r="J205" s="29" t="e">
        <f>IF($A205=$C$2,runs!AK200/runs!V200,1/0)</f>
        <v>#DIV/0!</v>
      </c>
      <c r="K205" s="29" t="e">
        <f>IF($A205=$C$2,runs!BP200,1/0)</f>
        <v>#DIV/0!</v>
      </c>
    </row>
    <row r="206" spans="1:11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IF($A206=$C$2,runs!AF201,1/0)</f>
        <v>#DIV/0!</v>
      </c>
      <c r="E206" s="29" t="e">
        <f>IF($A206=$C$2,runs!AG201,1/0)</f>
        <v>#DIV/0!</v>
      </c>
      <c r="F206" s="29" t="e">
        <f>IF($A206=$C$2,runs!AH201,1/0)</f>
        <v>#DIV/0!</v>
      </c>
      <c r="G206" s="29" t="e">
        <f>IF($A206=$C$2,runs!AI201,1/0)</f>
        <v>#DIV/0!</v>
      </c>
      <c r="H206" s="29" t="e">
        <f>IF($A206=$C$2,runs!BG201/runs!BF201,1/0)</f>
        <v>#DIV/0!</v>
      </c>
      <c r="I206" s="29" t="e">
        <f>IF($A206=$C$2,runs!AJ201/runs!V201,1/0)</f>
        <v>#DIV/0!</v>
      </c>
      <c r="J206" s="29" t="e">
        <f>IF($A206=$C$2,runs!AK201/runs!V201,1/0)</f>
        <v>#DIV/0!</v>
      </c>
      <c r="K206" s="29" t="e">
        <f>IF($A206=$C$2,runs!BP201,1/0)</f>
        <v>#DIV/0!</v>
      </c>
    </row>
    <row r="207" spans="1:11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IF($A207=$C$2,runs!AF202,1/0)</f>
        <v>#DIV/0!</v>
      </c>
      <c r="E207" s="29" t="e">
        <f>IF($A207=$C$2,runs!AG202,1/0)</f>
        <v>#DIV/0!</v>
      </c>
      <c r="F207" s="29" t="e">
        <f>IF($A207=$C$2,runs!AH202,1/0)</f>
        <v>#DIV/0!</v>
      </c>
      <c r="G207" s="29" t="e">
        <f>IF($A207=$C$2,runs!AI202,1/0)</f>
        <v>#DIV/0!</v>
      </c>
      <c r="H207" s="29" t="e">
        <f>IF($A207=$C$2,runs!BG202/runs!BF202,1/0)</f>
        <v>#DIV/0!</v>
      </c>
      <c r="I207" s="29" t="e">
        <f>IF($A207=$C$2,runs!AJ202/runs!V202,1/0)</f>
        <v>#DIV/0!</v>
      </c>
      <c r="J207" s="29" t="e">
        <f>IF($A207=$C$2,runs!AK202/runs!V202,1/0)</f>
        <v>#DIV/0!</v>
      </c>
      <c r="K207" s="29" t="e">
        <f>IF($A207=$C$2,runs!BP202,1/0)</f>
        <v>#DIV/0!</v>
      </c>
    </row>
    <row r="208" spans="1:11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IF($A208=$C$2,runs!AF203,1/0)</f>
        <v>#DIV/0!</v>
      </c>
      <c r="E208" s="29" t="e">
        <f>IF($A208=$C$2,runs!AG203,1/0)</f>
        <v>#DIV/0!</v>
      </c>
      <c r="F208" s="29" t="e">
        <f>IF($A208=$C$2,runs!AH203,1/0)</f>
        <v>#DIV/0!</v>
      </c>
      <c r="G208" s="29" t="e">
        <f>IF($A208=$C$2,runs!AI203,1/0)</f>
        <v>#DIV/0!</v>
      </c>
      <c r="H208" s="29" t="e">
        <f>IF($A208=$C$2,runs!BG203/runs!BF203,1/0)</f>
        <v>#DIV/0!</v>
      </c>
      <c r="I208" s="29" t="e">
        <f>IF($A208=$C$2,runs!AJ203/runs!V203,1/0)</f>
        <v>#DIV/0!</v>
      </c>
      <c r="J208" s="29" t="e">
        <f>IF($A208=$C$2,runs!AK203/runs!V203,1/0)</f>
        <v>#DIV/0!</v>
      </c>
      <c r="K208" s="29" t="e">
        <f>IF($A208=$C$2,runs!BP203,1/0)</f>
        <v>#DIV/0!</v>
      </c>
    </row>
    <row r="209" spans="1:11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IF($A209=$C$2,runs!AF204,1/0)</f>
        <v>#DIV/0!</v>
      </c>
      <c r="E209" s="29" t="e">
        <f>IF($A209=$C$2,runs!AG204,1/0)</f>
        <v>#DIV/0!</v>
      </c>
      <c r="F209" s="29" t="e">
        <f>IF($A209=$C$2,runs!AH204,1/0)</f>
        <v>#DIV/0!</v>
      </c>
      <c r="G209" s="29" t="e">
        <f>IF($A209=$C$2,runs!AI204,1/0)</f>
        <v>#DIV/0!</v>
      </c>
      <c r="H209" s="29" t="e">
        <f>IF($A209=$C$2,runs!BG204/runs!BF204,1/0)</f>
        <v>#DIV/0!</v>
      </c>
      <c r="I209" s="29" t="e">
        <f>IF($A209=$C$2,runs!AJ204/runs!V204,1/0)</f>
        <v>#DIV/0!</v>
      </c>
      <c r="J209" s="29" t="e">
        <f>IF($A209=$C$2,runs!AK204/runs!V204,1/0)</f>
        <v>#DIV/0!</v>
      </c>
      <c r="K209" s="29" t="e">
        <f>IF($A209=$C$2,runs!BP204,1/0)</f>
        <v>#DIV/0!</v>
      </c>
    </row>
    <row r="210" spans="1:11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IF($A210=$C$2,runs!AF205,1/0)</f>
        <v>#DIV/0!</v>
      </c>
      <c r="E210" s="29" t="e">
        <f>IF($A210=$C$2,runs!AG205,1/0)</f>
        <v>#DIV/0!</v>
      </c>
      <c r="F210" s="29" t="e">
        <f>IF($A210=$C$2,runs!AH205,1/0)</f>
        <v>#DIV/0!</v>
      </c>
      <c r="G210" s="29" t="e">
        <f>IF($A210=$C$2,runs!AI205,1/0)</f>
        <v>#DIV/0!</v>
      </c>
      <c r="H210" s="29" t="e">
        <f>IF($A210=$C$2,runs!BG205/runs!BF205,1/0)</f>
        <v>#DIV/0!</v>
      </c>
      <c r="I210" s="29" t="e">
        <f>IF($A210=$C$2,runs!AJ205/runs!V205,1/0)</f>
        <v>#DIV/0!</v>
      </c>
      <c r="J210" s="29" t="e">
        <f>IF($A210=$C$2,runs!AK205/runs!V205,1/0)</f>
        <v>#DIV/0!</v>
      </c>
      <c r="K210" s="29" t="e">
        <f>IF($A210=$C$2,runs!BP205,1/0)</f>
        <v>#DIV/0!</v>
      </c>
    </row>
    <row r="211" spans="1:11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IF($A211=$C$2,runs!AF206,1/0)</f>
        <v>#DIV/0!</v>
      </c>
      <c r="E211" s="29" t="e">
        <f>IF($A211=$C$2,runs!AG206,1/0)</f>
        <v>#DIV/0!</v>
      </c>
      <c r="F211" s="29" t="e">
        <f>IF($A211=$C$2,runs!AH206,1/0)</f>
        <v>#DIV/0!</v>
      </c>
      <c r="G211" s="29" t="e">
        <f>IF($A211=$C$2,runs!AI206,1/0)</f>
        <v>#DIV/0!</v>
      </c>
      <c r="H211" s="29" t="e">
        <f>IF($A211=$C$2,runs!BG206/runs!BF206,1/0)</f>
        <v>#DIV/0!</v>
      </c>
      <c r="I211" s="29" t="e">
        <f>IF($A211=$C$2,runs!AJ206/runs!V206,1/0)</f>
        <v>#DIV/0!</v>
      </c>
      <c r="J211" s="29" t="e">
        <f>IF($A211=$C$2,runs!AK206/runs!V206,1/0)</f>
        <v>#DIV/0!</v>
      </c>
      <c r="K211" s="29" t="e">
        <f>IF($A211=$C$2,runs!BP206,1/0)</f>
        <v>#DIV/0!</v>
      </c>
    </row>
    <row r="212" spans="1:11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IF($A212=$C$2,runs!AF207,1/0)</f>
        <v>#DIV/0!</v>
      </c>
      <c r="E212" s="29" t="e">
        <f>IF($A212=$C$2,runs!AG207,1/0)</f>
        <v>#DIV/0!</v>
      </c>
      <c r="F212" s="29" t="e">
        <f>IF($A212=$C$2,runs!AH207,1/0)</f>
        <v>#DIV/0!</v>
      </c>
      <c r="G212" s="29" t="e">
        <f>IF($A212=$C$2,runs!AI207,1/0)</f>
        <v>#DIV/0!</v>
      </c>
      <c r="H212" s="29" t="e">
        <f>IF($A212=$C$2,runs!BG207/runs!BF207,1/0)</f>
        <v>#DIV/0!</v>
      </c>
      <c r="I212" s="29" t="e">
        <f>IF($A212=$C$2,runs!AJ207/runs!V207,1/0)</f>
        <v>#DIV/0!</v>
      </c>
      <c r="J212" s="29" t="e">
        <f>IF($A212=$C$2,runs!AK207/runs!V207,1/0)</f>
        <v>#DIV/0!</v>
      </c>
      <c r="K212" s="29" t="e">
        <f>IF($A212=$C$2,runs!BP207,1/0)</f>
        <v>#DIV/0!</v>
      </c>
    </row>
    <row r="213" spans="1:11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IF($A213=$C$2,runs!AF208,1/0)</f>
        <v>#DIV/0!</v>
      </c>
      <c r="E213" s="29" t="e">
        <f>IF($A213=$C$2,runs!AG208,1/0)</f>
        <v>#DIV/0!</v>
      </c>
      <c r="F213" s="29" t="e">
        <f>IF($A213=$C$2,runs!AH208,1/0)</f>
        <v>#DIV/0!</v>
      </c>
      <c r="G213" s="29" t="e">
        <f>IF($A213=$C$2,runs!AI208,1/0)</f>
        <v>#DIV/0!</v>
      </c>
      <c r="H213" s="29" t="e">
        <f>IF($A213=$C$2,runs!BG208/runs!BF208,1/0)</f>
        <v>#DIV/0!</v>
      </c>
      <c r="I213" s="29" t="e">
        <f>IF($A213=$C$2,runs!AJ208/runs!V208,1/0)</f>
        <v>#DIV/0!</v>
      </c>
      <c r="J213" s="29" t="e">
        <f>IF($A213=$C$2,runs!AK208/runs!V208,1/0)</f>
        <v>#DIV/0!</v>
      </c>
      <c r="K213" s="29" t="e">
        <f>IF($A213=$C$2,runs!BP208,1/0)</f>
        <v>#DIV/0!</v>
      </c>
    </row>
    <row r="214" spans="1:11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IF($A214=$C$2,runs!AF209,1/0)</f>
        <v>#DIV/0!</v>
      </c>
      <c r="E214" s="29" t="e">
        <f>IF($A214=$C$2,runs!AG209,1/0)</f>
        <v>#DIV/0!</v>
      </c>
      <c r="F214" s="29" t="e">
        <f>IF($A214=$C$2,runs!AH209,1/0)</f>
        <v>#DIV/0!</v>
      </c>
      <c r="G214" s="29" t="e">
        <f>IF($A214=$C$2,runs!AI209,1/0)</f>
        <v>#DIV/0!</v>
      </c>
      <c r="H214" s="29" t="e">
        <f>IF($A214=$C$2,runs!BG209/runs!BF209,1/0)</f>
        <v>#DIV/0!</v>
      </c>
      <c r="I214" s="29" t="e">
        <f>IF($A214=$C$2,runs!AJ209/runs!V209,1/0)</f>
        <v>#DIV/0!</v>
      </c>
      <c r="J214" s="29" t="e">
        <f>IF($A214=$C$2,runs!AK209/runs!V209,1/0)</f>
        <v>#DIV/0!</v>
      </c>
      <c r="K214" s="29" t="e">
        <f>IF($A214=$C$2,runs!BP209,1/0)</f>
        <v>#DIV/0!</v>
      </c>
    </row>
    <row r="215" spans="1:11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IF($A215=$C$2,runs!AF210,1/0)</f>
        <v>#DIV/0!</v>
      </c>
      <c r="E215" s="29" t="e">
        <f>IF($A215=$C$2,runs!AG210,1/0)</f>
        <v>#DIV/0!</v>
      </c>
      <c r="F215" s="29" t="e">
        <f>IF($A215=$C$2,runs!AH210,1/0)</f>
        <v>#DIV/0!</v>
      </c>
      <c r="G215" s="29" t="e">
        <f>IF($A215=$C$2,runs!AI210,1/0)</f>
        <v>#DIV/0!</v>
      </c>
      <c r="H215" s="29" t="e">
        <f>IF($A215=$C$2,runs!BG210/runs!BF210,1/0)</f>
        <v>#DIV/0!</v>
      </c>
      <c r="I215" s="29" t="e">
        <f>IF($A215=$C$2,runs!AJ210/runs!V210,1/0)</f>
        <v>#DIV/0!</v>
      </c>
      <c r="J215" s="29" t="e">
        <f>IF($A215=$C$2,runs!AK210/runs!V210,1/0)</f>
        <v>#DIV/0!</v>
      </c>
      <c r="K215" s="29" t="e">
        <f>IF($A215=$C$2,runs!BP210,1/0)</f>
        <v>#DIV/0!</v>
      </c>
    </row>
    <row r="216" spans="1:11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IF($A216=$C$2,runs!AF211,1/0)</f>
        <v>#DIV/0!</v>
      </c>
      <c r="E216" s="29" t="e">
        <f>IF($A216=$C$2,runs!AG211,1/0)</f>
        <v>#DIV/0!</v>
      </c>
      <c r="F216" s="29" t="e">
        <f>IF($A216=$C$2,runs!AH211,1/0)</f>
        <v>#DIV/0!</v>
      </c>
      <c r="G216" s="29" t="e">
        <f>IF($A216=$C$2,runs!AI211,1/0)</f>
        <v>#DIV/0!</v>
      </c>
      <c r="H216" s="29" t="e">
        <f>IF($A216=$C$2,runs!BG211/runs!BF211,1/0)</f>
        <v>#DIV/0!</v>
      </c>
      <c r="I216" s="29" t="e">
        <f>IF($A216=$C$2,runs!AJ211/runs!V211,1/0)</f>
        <v>#DIV/0!</v>
      </c>
      <c r="J216" s="29" t="e">
        <f>IF($A216=$C$2,runs!AK211/runs!V211,1/0)</f>
        <v>#DIV/0!</v>
      </c>
      <c r="K216" s="29" t="e">
        <f>IF($A216=$C$2,runs!BP211,1/0)</f>
        <v>#DIV/0!</v>
      </c>
    </row>
    <row r="217" spans="1:11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IF($A217=$C$2,runs!AF212,1/0)</f>
        <v>#DIV/0!</v>
      </c>
      <c r="E217" s="29" t="e">
        <f>IF($A217=$C$2,runs!AG212,1/0)</f>
        <v>#DIV/0!</v>
      </c>
      <c r="F217" s="29" t="e">
        <f>IF($A217=$C$2,runs!AH212,1/0)</f>
        <v>#DIV/0!</v>
      </c>
      <c r="G217" s="29" t="e">
        <f>IF($A217=$C$2,runs!AI212,1/0)</f>
        <v>#DIV/0!</v>
      </c>
      <c r="H217" s="29" t="e">
        <f>IF($A217=$C$2,runs!BG212/runs!BF212,1/0)</f>
        <v>#DIV/0!</v>
      </c>
      <c r="I217" s="29" t="e">
        <f>IF($A217=$C$2,runs!AJ212/runs!V212,1/0)</f>
        <v>#DIV/0!</v>
      </c>
      <c r="J217" s="29" t="e">
        <f>IF($A217=$C$2,runs!AK212/runs!V212,1/0)</f>
        <v>#DIV/0!</v>
      </c>
      <c r="K217" s="29" t="e">
        <f>IF($A217=$C$2,runs!BP212,1/0)</f>
        <v>#DIV/0!</v>
      </c>
    </row>
    <row r="218" spans="1:11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IF($A218=$C$2,runs!AF213,1/0)</f>
        <v>#DIV/0!</v>
      </c>
      <c r="E218" s="29" t="e">
        <f>IF($A218=$C$2,runs!AG213,1/0)</f>
        <v>#DIV/0!</v>
      </c>
      <c r="F218" s="29" t="e">
        <f>IF($A218=$C$2,runs!AH213,1/0)</f>
        <v>#DIV/0!</v>
      </c>
      <c r="G218" s="29" t="e">
        <f>IF($A218=$C$2,runs!AI213,1/0)</f>
        <v>#DIV/0!</v>
      </c>
      <c r="H218" s="29" t="e">
        <f>IF($A218=$C$2,runs!BG213/runs!BF213,1/0)</f>
        <v>#DIV/0!</v>
      </c>
      <c r="I218" s="29" t="e">
        <f>IF($A218=$C$2,runs!AJ213/runs!V213,1/0)</f>
        <v>#DIV/0!</v>
      </c>
      <c r="J218" s="29" t="e">
        <f>IF($A218=$C$2,runs!AK213/runs!V213,1/0)</f>
        <v>#DIV/0!</v>
      </c>
      <c r="K218" s="29" t="e">
        <f>IF($A218=$C$2,runs!BP213,1/0)</f>
        <v>#DIV/0!</v>
      </c>
    </row>
    <row r="219" spans="1:11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IF($A219=$C$2,runs!AF214,1/0)</f>
        <v>#DIV/0!</v>
      </c>
      <c r="E219" s="29" t="e">
        <f>IF($A219=$C$2,runs!AG214,1/0)</f>
        <v>#DIV/0!</v>
      </c>
      <c r="F219" s="29" t="e">
        <f>IF($A219=$C$2,runs!AH214,1/0)</f>
        <v>#DIV/0!</v>
      </c>
      <c r="G219" s="29" t="e">
        <f>IF($A219=$C$2,runs!AI214,1/0)</f>
        <v>#DIV/0!</v>
      </c>
      <c r="H219" s="29" t="e">
        <f>IF($A219=$C$2,runs!BG214/runs!BF214,1/0)</f>
        <v>#DIV/0!</v>
      </c>
      <c r="I219" s="29" t="e">
        <f>IF($A219=$C$2,runs!AJ214/runs!V214,1/0)</f>
        <v>#DIV/0!</v>
      </c>
      <c r="J219" s="29" t="e">
        <f>IF($A219=$C$2,runs!AK214/runs!V214,1/0)</f>
        <v>#DIV/0!</v>
      </c>
      <c r="K219" s="29" t="e">
        <f>IF($A219=$C$2,runs!BP214,1/0)</f>
        <v>#DIV/0!</v>
      </c>
    </row>
    <row r="220" spans="1:11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IF($A220=$C$2,runs!AF215,1/0)</f>
        <v>#DIV/0!</v>
      </c>
      <c r="E220" s="29" t="e">
        <f>IF($A220=$C$2,runs!AG215,1/0)</f>
        <v>#DIV/0!</v>
      </c>
      <c r="F220" s="29" t="e">
        <f>IF($A220=$C$2,runs!AH215,1/0)</f>
        <v>#DIV/0!</v>
      </c>
      <c r="G220" s="29" t="e">
        <f>IF($A220=$C$2,runs!AI215,1/0)</f>
        <v>#DIV/0!</v>
      </c>
      <c r="H220" s="29" t="e">
        <f>IF($A220=$C$2,runs!BG215/runs!BF215,1/0)</f>
        <v>#DIV/0!</v>
      </c>
      <c r="I220" s="29" t="e">
        <f>IF($A220=$C$2,runs!AJ215/runs!V215,1/0)</f>
        <v>#DIV/0!</v>
      </c>
      <c r="J220" s="29" t="e">
        <f>IF($A220=$C$2,runs!AK215/runs!V215,1/0)</f>
        <v>#DIV/0!</v>
      </c>
      <c r="K220" s="29" t="e">
        <f>IF($A220=$C$2,runs!BP215,1/0)</f>
        <v>#DIV/0!</v>
      </c>
    </row>
    <row r="221" spans="1:11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IF($A221=$C$2,runs!AF216,1/0)</f>
        <v>#DIV/0!</v>
      </c>
      <c r="E221" s="29" t="e">
        <f>IF($A221=$C$2,runs!AG216,1/0)</f>
        <v>#DIV/0!</v>
      </c>
      <c r="F221" s="29" t="e">
        <f>IF($A221=$C$2,runs!AH216,1/0)</f>
        <v>#DIV/0!</v>
      </c>
      <c r="G221" s="29" t="e">
        <f>IF($A221=$C$2,runs!AI216,1/0)</f>
        <v>#DIV/0!</v>
      </c>
      <c r="H221" s="29" t="e">
        <f>IF($A221=$C$2,runs!BG216/runs!BF216,1/0)</f>
        <v>#DIV/0!</v>
      </c>
      <c r="I221" s="29" t="e">
        <f>IF($A221=$C$2,runs!AJ216/runs!V216,1/0)</f>
        <v>#DIV/0!</v>
      </c>
      <c r="J221" s="29" t="e">
        <f>IF($A221=$C$2,runs!AK216/runs!V216,1/0)</f>
        <v>#DIV/0!</v>
      </c>
      <c r="K221" s="29" t="e">
        <f>IF($A221=$C$2,runs!BP216,1/0)</f>
        <v>#DIV/0!</v>
      </c>
    </row>
    <row r="222" spans="1:11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IF($A222=$C$2,runs!AF217,1/0)</f>
        <v>#DIV/0!</v>
      </c>
      <c r="E222" s="29" t="e">
        <f>IF($A222=$C$2,runs!AG217,1/0)</f>
        <v>#DIV/0!</v>
      </c>
      <c r="F222" s="29" t="e">
        <f>IF($A222=$C$2,runs!AH217,1/0)</f>
        <v>#DIV/0!</v>
      </c>
      <c r="G222" s="29" t="e">
        <f>IF($A222=$C$2,runs!AI217,1/0)</f>
        <v>#DIV/0!</v>
      </c>
      <c r="H222" s="29" t="e">
        <f>IF($A222=$C$2,runs!BG217/runs!BF217,1/0)</f>
        <v>#DIV/0!</v>
      </c>
      <c r="I222" s="29" t="e">
        <f>IF($A222=$C$2,runs!AJ217/runs!V217,1/0)</f>
        <v>#DIV/0!</v>
      </c>
      <c r="J222" s="29" t="e">
        <f>IF($A222=$C$2,runs!AK217/runs!V217,1/0)</f>
        <v>#DIV/0!</v>
      </c>
      <c r="K222" s="29" t="e">
        <f>IF($A222=$C$2,runs!BP217,1/0)</f>
        <v>#DIV/0!</v>
      </c>
    </row>
    <row r="223" spans="1:11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IF($A223=$C$2,runs!AF218,1/0)</f>
        <v>#DIV/0!</v>
      </c>
      <c r="E223" s="29" t="e">
        <f>IF($A223=$C$2,runs!AG218,1/0)</f>
        <v>#DIV/0!</v>
      </c>
      <c r="F223" s="29" t="e">
        <f>IF($A223=$C$2,runs!AH218,1/0)</f>
        <v>#DIV/0!</v>
      </c>
      <c r="G223" s="29" t="e">
        <f>IF($A223=$C$2,runs!AI218,1/0)</f>
        <v>#DIV/0!</v>
      </c>
      <c r="H223" s="29" t="e">
        <f>IF($A223=$C$2,runs!BG218/runs!BF218,1/0)</f>
        <v>#DIV/0!</v>
      </c>
      <c r="I223" s="29" t="e">
        <f>IF($A223=$C$2,runs!AJ218/runs!V218,1/0)</f>
        <v>#DIV/0!</v>
      </c>
      <c r="J223" s="29" t="e">
        <f>IF($A223=$C$2,runs!AK218/runs!V218,1/0)</f>
        <v>#DIV/0!</v>
      </c>
      <c r="K223" s="29" t="e">
        <f>IF($A223=$C$2,runs!BP218,1/0)</f>
        <v>#DIV/0!</v>
      </c>
    </row>
    <row r="224" spans="1:11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IF($A224=$C$2,runs!AF219,1/0)</f>
        <v>#DIV/0!</v>
      </c>
      <c r="E224" s="29" t="e">
        <f>IF($A224=$C$2,runs!AG219,1/0)</f>
        <v>#DIV/0!</v>
      </c>
      <c r="F224" s="29" t="e">
        <f>IF($A224=$C$2,runs!AH219,1/0)</f>
        <v>#DIV/0!</v>
      </c>
      <c r="G224" s="29" t="e">
        <f>IF($A224=$C$2,runs!AI219,1/0)</f>
        <v>#DIV/0!</v>
      </c>
      <c r="H224" s="29" t="e">
        <f>IF($A224=$C$2,runs!BG219/runs!BF219,1/0)</f>
        <v>#DIV/0!</v>
      </c>
      <c r="I224" s="29" t="e">
        <f>IF($A224=$C$2,runs!AJ219/runs!V219,1/0)</f>
        <v>#DIV/0!</v>
      </c>
      <c r="J224" s="29" t="e">
        <f>IF($A224=$C$2,runs!AK219/runs!V219,1/0)</f>
        <v>#DIV/0!</v>
      </c>
      <c r="K224" s="29" t="e">
        <f>IF($A224=$C$2,runs!BP219,1/0)</f>
        <v>#DIV/0!</v>
      </c>
    </row>
    <row r="225" spans="1:11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IF($A225=$C$2,runs!AF220,1/0)</f>
        <v>#DIV/0!</v>
      </c>
      <c r="E225" s="29" t="e">
        <f>IF($A225=$C$2,runs!AG220,1/0)</f>
        <v>#DIV/0!</v>
      </c>
      <c r="F225" s="29" t="e">
        <f>IF($A225=$C$2,runs!AH220,1/0)</f>
        <v>#DIV/0!</v>
      </c>
      <c r="G225" s="29" t="e">
        <f>IF($A225=$C$2,runs!AI220,1/0)</f>
        <v>#DIV/0!</v>
      </c>
      <c r="H225" s="29" t="e">
        <f>IF($A225=$C$2,runs!BG220/runs!BF220,1/0)</f>
        <v>#DIV/0!</v>
      </c>
      <c r="I225" s="29" t="e">
        <f>IF($A225=$C$2,runs!AJ220/runs!V220,1/0)</f>
        <v>#DIV/0!</v>
      </c>
      <c r="J225" s="29" t="e">
        <f>IF($A225=$C$2,runs!AK220/runs!V220,1/0)</f>
        <v>#DIV/0!</v>
      </c>
      <c r="K225" s="29" t="e">
        <f>IF($A225=$C$2,runs!BP220,1/0)</f>
        <v>#DIV/0!</v>
      </c>
    </row>
    <row r="226" spans="1:11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IF($A226=$C$2,runs!AF221,1/0)</f>
        <v>#DIV/0!</v>
      </c>
      <c r="E226" s="29" t="e">
        <f>IF($A226=$C$2,runs!AG221,1/0)</f>
        <v>#DIV/0!</v>
      </c>
      <c r="F226" s="29" t="e">
        <f>IF($A226=$C$2,runs!AH221,1/0)</f>
        <v>#DIV/0!</v>
      </c>
      <c r="G226" s="29" t="e">
        <f>IF($A226=$C$2,runs!AI221,1/0)</f>
        <v>#DIV/0!</v>
      </c>
      <c r="H226" s="29" t="e">
        <f>IF($A226=$C$2,runs!BG221/runs!BF221,1/0)</f>
        <v>#DIV/0!</v>
      </c>
      <c r="I226" s="29" t="e">
        <f>IF($A226=$C$2,runs!AJ221/runs!V221,1/0)</f>
        <v>#DIV/0!</v>
      </c>
      <c r="J226" s="29" t="e">
        <f>IF($A226=$C$2,runs!AK221/runs!V221,1/0)</f>
        <v>#DIV/0!</v>
      </c>
      <c r="K226" s="29" t="e">
        <f>IF($A226=$C$2,runs!BP221,1/0)</f>
        <v>#DIV/0!</v>
      </c>
    </row>
    <row r="227" spans="1:11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IF($A227=$C$2,runs!AF222,1/0)</f>
        <v>#DIV/0!</v>
      </c>
      <c r="E227" s="29" t="e">
        <f>IF($A227=$C$2,runs!AG222,1/0)</f>
        <v>#DIV/0!</v>
      </c>
      <c r="F227" s="29" t="e">
        <f>IF($A227=$C$2,runs!AH222,1/0)</f>
        <v>#DIV/0!</v>
      </c>
      <c r="G227" s="29" t="e">
        <f>IF($A227=$C$2,runs!AI222,1/0)</f>
        <v>#DIV/0!</v>
      </c>
      <c r="H227" s="29" t="e">
        <f>IF($A227=$C$2,runs!BG222/runs!BF222,1/0)</f>
        <v>#DIV/0!</v>
      </c>
      <c r="I227" s="29" t="e">
        <f>IF($A227=$C$2,runs!AJ222/runs!V222,1/0)</f>
        <v>#DIV/0!</v>
      </c>
      <c r="J227" s="29" t="e">
        <f>IF($A227=$C$2,runs!AK222/runs!V222,1/0)</f>
        <v>#DIV/0!</v>
      </c>
      <c r="K227" s="29" t="e">
        <f>IF($A227=$C$2,runs!BP222,1/0)</f>
        <v>#DIV/0!</v>
      </c>
    </row>
    <row r="228" spans="1:11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IF($A228=$C$2,runs!AF223,1/0)</f>
        <v>#DIV/0!</v>
      </c>
      <c r="E228" s="29" t="e">
        <f>IF($A228=$C$2,runs!AG223,1/0)</f>
        <v>#DIV/0!</v>
      </c>
      <c r="F228" s="29" t="e">
        <f>IF($A228=$C$2,runs!AH223,1/0)</f>
        <v>#DIV/0!</v>
      </c>
      <c r="G228" s="29" t="e">
        <f>IF($A228=$C$2,runs!AI223,1/0)</f>
        <v>#DIV/0!</v>
      </c>
      <c r="H228" s="29" t="e">
        <f>IF($A228=$C$2,runs!BG223/runs!BF223,1/0)</f>
        <v>#DIV/0!</v>
      </c>
      <c r="I228" s="29" t="e">
        <f>IF($A228=$C$2,runs!AJ223/runs!V223,1/0)</f>
        <v>#DIV/0!</v>
      </c>
      <c r="J228" s="29" t="e">
        <f>IF($A228=$C$2,runs!AK223/runs!V223,1/0)</f>
        <v>#DIV/0!</v>
      </c>
      <c r="K228" s="29" t="e">
        <f>IF($A228=$C$2,runs!BP223,1/0)</f>
        <v>#DIV/0!</v>
      </c>
    </row>
    <row r="229" spans="1:11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IF($A229=$C$2,runs!AF224,1/0)</f>
        <v>#DIV/0!</v>
      </c>
      <c r="E229" s="29" t="e">
        <f>IF($A229=$C$2,runs!AG224,1/0)</f>
        <v>#DIV/0!</v>
      </c>
      <c r="F229" s="29" t="e">
        <f>IF($A229=$C$2,runs!AH224,1/0)</f>
        <v>#DIV/0!</v>
      </c>
      <c r="G229" s="29" t="e">
        <f>IF($A229=$C$2,runs!AI224,1/0)</f>
        <v>#DIV/0!</v>
      </c>
      <c r="H229" s="29" t="e">
        <f>IF($A229=$C$2,runs!BG224/runs!BF224,1/0)</f>
        <v>#DIV/0!</v>
      </c>
      <c r="I229" s="29" t="e">
        <f>IF($A229=$C$2,runs!AJ224/runs!V224,1/0)</f>
        <v>#DIV/0!</v>
      </c>
      <c r="J229" s="29" t="e">
        <f>IF($A229=$C$2,runs!AK224/runs!V224,1/0)</f>
        <v>#DIV/0!</v>
      </c>
      <c r="K229" s="29" t="e">
        <f>IF($A229=$C$2,runs!BP224,1/0)</f>
        <v>#DIV/0!</v>
      </c>
    </row>
    <row r="230" spans="1:11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IF($A230=$C$2,runs!AF225,1/0)</f>
        <v>#DIV/0!</v>
      </c>
      <c r="E230" s="29" t="e">
        <f>IF($A230=$C$2,runs!AG225,1/0)</f>
        <v>#DIV/0!</v>
      </c>
      <c r="F230" s="29" t="e">
        <f>IF($A230=$C$2,runs!AH225,1/0)</f>
        <v>#DIV/0!</v>
      </c>
      <c r="G230" s="29" t="e">
        <f>IF($A230=$C$2,runs!AI225,1/0)</f>
        <v>#DIV/0!</v>
      </c>
      <c r="H230" s="29" t="e">
        <f>IF($A230=$C$2,runs!BG225/runs!BF225,1/0)</f>
        <v>#DIV/0!</v>
      </c>
      <c r="I230" s="29" t="e">
        <f>IF($A230=$C$2,runs!AJ225/runs!V225,1/0)</f>
        <v>#DIV/0!</v>
      </c>
      <c r="J230" s="29" t="e">
        <f>IF($A230=$C$2,runs!AK225/runs!V225,1/0)</f>
        <v>#DIV/0!</v>
      </c>
      <c r="K230" s="29" t="e">
        <f>IF($A230=$C$2,runs!BP225,1/0)</f>
        <v>#DIV/0!</v>
      </c>
    </row>
    <row r="231" spans="1:11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IF($A231=$C$2,runs!AF226,1/0)</f>
        <v>#DIV/0!</v>
      </c>
      <c r="E231" s="29" t="e">
        <f>IF($A231=$C$2,runs!AG226,1/0)</f>
        <v>#DIV/0!</v>
      </c>
      <c r="F231" s="29" t="e">
        <f>IF($A231=$C$2,runs!AH226,1/0)</f>
        <v>#DIV/0!</v>
      </c>
      <c r="G231" s="29" t="e">
        <f>IF($A231=$C$2,runs!AI226,1/0)</f>
        <v>#DIV/0!</v>
      </c>
      <c r="H231" s="29" t="e">
        <f>IF($A231=$C$2,runs!BG226/runs!BF226,1/0)</f>
        <v>#DIV/0!</v>
      </c>
      <c r="I231" s="29" t="e">
        <f>IF($A231=$C$2,runs!AJ226/runs!V226,1/0)</f>
        <v>#DIV/0!</v>
      </c>
      <c r="J231" s="29" t="e">
        <f>IF($A231=$C$2,runs!AK226/runs!V226,1/0)</f>
        <v>#DIV/0!</v>
      </c>
      <c r="K231" s="29" t="e">
        <f>IF($A231=$C$2,runs!BP226,1/0)</f>
        <v>#DIV/0!</v>
      </c>
    </row>
    <row r="232" spans="1:11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IF($A232=$C$2,runs!AF227,1/0)</f>
        <v>#DIV/0!</v>
      </c>
      <c r="E232" s="29" t="e">
        <f>IF($A232=$C$2,runs!AG227,1/0)</f>
        <v>#DIV/0!</v>
      </c>
      <c r="F232" s="29" t="e">
        <f>IF($A232=$C$2,runs!AH227,1/0)</f>
        <v>#DIV/0!</v>
      </c>
      <c r="G232" s="29" t="e">
        <f>IF($A232=$C$2,runs!AI227,1/0)</f>
        <v>#DIV/0!</v>
      </c>
      <c r="H232" s="29" t="e">
        <f>IF($A232=$C$2,runs!BG227/runs!BF227,1/0)</f>
        <v>#DIV/0!</v>
      </c>
      <c r="I232" s="29" t="e">
        <f>IF($A232=$C$2,runs!AJ227/runs!V227,1/0)</f>
        <v>#DIV/0!</v>
      </c>
      <c r="J232" s="29" t="e">
        <f>IF($A232=$C$2,runs!AK227/runs!V227,1/0)</f>
        <v>#DIV/0!</v>
      </c>
      <c r="K232" s="29" t="e">
        <f>IF($A232=$C$2,runs!BP227,1/0)</f>
        <v>#DIV/0!</v>
      </c>
    </row>
    <row r="233" spans="1:11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IF($A233=$C$2,runs!AF228,1/0)</f>
        <v>#DIV/0!</v>
      </c>
      <c r="E233" s="29" t="e">
        <f>IF($A233=$C$2,runs!AG228,1/0)</f>
        <v>#DIV/0!</v>
      </c>
      <c r="F233" s="29" t="e">
        <f>IF($A233=$C$2,runs!AH228,1/0)</f>
        <v>#DIV/0!</v>
      </c>
      <c r="G233" s="29" t="e">
        <f>IF($A233=$C$2,runs!AI228,1/0)</f>
        <v>#DIV/0!</v>
      </c>
      <c r="H233" s="29" t="e">
        <f>IF($A233=$C$2,runs!BG228/runs!BF228,1/0)</f>
        <v>#DIV/0!</v>
      </c>
      <c r="I233" s="29" t="e">
        <f>IF($A233=$C$2,runs!AJ228/runs!V228,1/0)</f>
        <v>#DIV/0!</v>
      </c>
      <c r="J233" s="29" t="e">
        <f>IF($A233=$C$2,runs!AK228/runs!V228,1/0)</f>
        <v>#DIV/0!</v>
      </c>
      <c r="K233" s="29" t="e">
        <f>IF($A233=$C$2,runs!BP228,1/0)</f>
        <v>#DIV/0!</v>
      </c>
    </row>
    <row r="234" spans="1:11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IF($A234=$C$2,runs!AF229,1/0)</f>
        <v>#DIV/0!</v>
      </c>
      <c r="E234" s="29" t="e">
        <f>IF($A234=$C$2,runs!AG229,1/0)</f>
        <v>#DIV/0!</v>
      </c>
      <c r="F234" s="29" t="e">
        <f>IF($A234=$C$2,runs!AH229,1/0)</f>
        <v>#DIV/0!</v>
      </c>
      <c r="G234" s="29" t="e">
        <f>IF($A234=$C$2,runs!AI229,1/0)</f>
        <v>#DIV/0!</v>
      </c>
      <c r="H234" s="29" t="e">
        <f>IF($A234=$C$2,runs!BG229/runs!BF229,1/0)</f>
        <v>#DIV/0!</v>
      </c>
      <c r="I234" s="29" t="e">
        <f>IF($A234=$C$2,runs!AJ229/runs!V229,1/0)</f>
        <v>#DIV/0!</v>
      </c>
      <c r="J234" s="29" t="e">
        <f>IF($A234=$C$2,runs!AK229/runs!V229,1/0)</f>
        <v>#DIV/0!</v>
      </c>
      <c r="K234" s="29" t="e">
        <f>IF($A234=$C$2,runs!BP229,1/0)</f>
        <v>#DIV/0!</v>
      </c>
    </row>
    <row r="235" spans="1:11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IF($A235=$C$2,runs!AF230,1/0)</f>
        <v>#DIV/0!</v>
      </c>
      <c r="E235" s="29" t="e">
        <f>IF($A235=$C$2,runs!AG230,1/0)</f>
        <v>#DIV/0!</v>
      </c>
      <c r="F235" s="29" t="e">
        <f>IF($A235=$C$2,runs!AH230,1/0)</f>
        <v>#DIV/0!</v>
      </c>
      <c r="G235" s="29" t="e">
        <f>IF($A235=$C$2,runs!AI230,1/0)</f>
        <v>#DIV/0!</v>
      </c>
      <c r="H235" s="29" t="e">
        <f>IF($A235=$C$2,runs!BG230/runs!BF230,1/0)</f>
        <v>#DIV/0!</v>
      </c>
      <c r="I235" s="29" t="e">
        <f>IF($A235=$C$2,runs!AJ230/runs!V230,1/0)</f>
        <v>#DIV/0!</v>
      </c>
      <c r="J235" s="29" t="e">
        <f>IF($A235=$C$2,runs!AK230/runs!V230,1/0)</f>
        <v>#DIV/0!</v>
      </c>
      <c r="K235" s="29" t="e">
        <f>IF($A235=$C$2,runs!BP230,1/0)</f>
        <v>#DIV/0!</v>
      </c>
    </row>
    <row r="236" spans="1:11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IF($A236=$C$2,runs!AF231,1/0)</f>
        <v>#DIV/0!</v>
      </c>
      <c r="E236" s="29" t="e">
        <f>IF($A236=$C$2,runs!AG231,1/0)</f>
        <v>#DIV/0!</v>
      </c>
      <c r="F236" s="29" t="e">
        <f>IF($A236=$C$2,runs!AH231,1/0)</f>
        <v>#DIV/0!</v>
      </c>
      <c r="G236" s="29" t="e">
        <f>IF($A236=$C$2,runs!AI231,1/0)</f>
        <v>#DIV/0!</v>
      </c>
      <c r="H236" s="29" t="e">
        <f>IF($A236=$C$2,runs!BG231/runs!BF231,1/0)</f>
        <v>#DIV/0!</v>
      </c>
      <c r="I236" s="29" t="e">
        <f>IF($A236=$C$2,runs!AJ231/runs!V231,1/0)</f>
        <v>#DIV/0!</v>
      </c>
      <c r="J236" s="29" t="e">
        <f>IF($A236=$C$2,runs!AK231/runs!V231,1/0)</f>
        <v>#DIV/0!</v>
      </c>
      <c r="K236" s="29" t="e">
        <f>IF($A236=$C$2,runs!BP231,1/0)</f>
        <v>#DIV/0!</v>
      </c>
    </row>
    <row r="237" spans="1:11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IF($A237=$C$2,runs!AF232,1/0)</f>
        <v>#DIV/0!</v>
      </c>
      <c r="E237" s="29" t="e">
        <f>IF($A237=$C$2,runs!AG232,1/0)</f>
        <v>#DIV/0!</v>
      </c>
      <c r="F237" s="29" t="e">
        <f>IF($A237=$C$2,runs!AH232,1/0)</f>
        <v>#DIV/0!</v>
      </c>
      <c r="G237" s="29" t="e">
        <f>IF($A237=$C$2,runs!AI232,1/0)</f>
        <v>#DIV/0!</v>
      </c>
      <c r="H237" s="29" t="e">
        <f>IF($A237=$C$2,runs!BG232/runs!BF232,1/0)</f>
        <v>#DIV/0!</v>
      </c>
      <c r="I237" s="29" t="e">
        <f>IF($A237=$C$2,runs!AJ232/runs!V232,1/0)</f>
        <v>#DIV/0!</v>
      </c>
      <c r="J237" s="29" t="e">
        <f>IF($A237=$C$2,runs!AK232/runs!V232,1/0)</f>
        <v>#DIV/0!</v>
      </c>
      <c r="K237" s="29" t="e">
        <f>IF($A237=$C$2,runs!BP232,1/0)</f>
        <v>#DIV/0!</v>
      </c>
    </row>
    <row r="238" spans="1:11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IF($A238=$C$2,runs!AF233,1/0)</f>
        <v>#DIV/0!</v>
      </c>
      <c r="E238" s="29" t="e">
        <f>IF($A238=$C$2,runs!AG233,1/0)</f>
        <v>#DIV/0!</v>
      </c>
      <c r="F238" s="29" t="e">
        <f>IF($A238=$C$2,runs!AH233,1/0)</f>
        <v>#DIV/0!</v>
      </c>
      <c r="G238" s="29" t="e">
        <f>IF($A238=$C$2,runs!AI233,1/0)</f>
        <v>#DIV/0!</v>
      </c>
      <c r="H238" s="29" t="e">
        <f>IF($A238=$C$2,runs!BG233/runs!BF233,1/0)</f>
        <v>#DIV/0!</v>
      </c>
      <c r="I238" s="29" t="e">
        <f>IF($A238=$C$2,runs!AJ233/runs!V233,1/0)</f>
        <v>#DIV/0!</v>
      </c>
      <c r="J238" s="29" t="e">
        <f>IF($A238=$C$2,runs!AK233/runs!V233,1/0)</f>
        <v>#DIV/0!</v>
      </c>
      <c r="K238" s="29" t="e">
        <f>IF($A238=$C$2,runs!BP233,1/0)</f>
        <v>#DIV/0!</v>
      </c>
    </row>
    <row r="239" spans="1:11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IF($A239=$C$2,runs!AF234,1/0)</f>
        <v>#DIV/0!</v>
      </c>
      <c r="E239" s="29" t="e">
        <f>IF($A239=$C$2,runs!AG234,1/0)</f>
        <v>#DIV/0!</v>
      </c>
      <c r="F239" s="29" t="e">
        <f>IF($A239=$C$2,runs!AH234,1/0)</f>
        <v>#DIV/0!</v>
      </c>
      <c r="G239" s="29" t="e">
        <f>IF($A239=$C$2,runs!AI234,1/0)</f>
        <v>#DIV/0!</v>
      </c>
      <c r="H239" s="29" t="e">
        <f>IF($A239=$C$2,runs!BG234/runs!BF234,1/0)</f>
        <v>#DIV/0!</v>
      </c>
      <c r="I239" s="29" t="e">
        <f>IF($A239=$C$2,runs!AJ234/runs!V234,1/0)</f>
        <v>#DIV/0!</v>
      </c>
      <c r="J239" s="29" t="e">
        <f>IF($A239=$C$2,runs!AK234/runs!V234,1/0)</f>
        <v>#DIV/0!</v>
      </c>
      <c r="K239" s="29" t="e">
        <f>IF($A239=$C$2,runs!BP234,1/0)</f>
        <v>#DIV/0!</v>
      </c>
    </row>
    <row r="240" spans="1:11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IF($A240=$C$2,runs!AF235,1/0)</f>
        <v>#DIV/0!</v>
      </c>
      <c r="E240" s="29" t="e">
        <f>IF($A240=$C$2,runs!AG235,1/0)</f>
        <v>#DIV/0!</v>
      </c>
      <c r="F240" s="29" t="e">
        <f>IF($A240=$C$2,runs!AH235,1/0)</f>
        <v>#DIV/0!</v>
      </c>
      <c r="G240" s="29" t="e">
        <f>IF($A240=$C$2,runs!AI235,1/0)</f>
        <v>#DIV/0!</v>
      </c>
      <c r="H240" s="29" t="e">
        <f>IF($A240=$C$2,runs!BG235/runs!BF235,1/0)</f>
        <v>#DIV/0!</v>
      </c>
      <c r="I240" s="29" t="e">
        <f>IF($A240=$C$2,runs!AJ235/runs!V235,1/0)</f>
        <v>#DIV/0!</v>
      </c>
      <c r="J240" s="29" t="e">
        <f>IF($A240=$C$2,runs!AK235/runs!V235,1/0)</f>
        <v>#DIV/0!</v>
      </c>
      <c r="K240" s="29" t="e">
        <f>IF($A240=$C$2,runs!BP235,1/0)</f>
        <v>#DIV/0!</v>
      </c>
    </row>
    <row r="241" spans="1:11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IF($A241=$C$2,runs!AF236,1/0)</f>
        <v>#DIV/0!</v>
      </c>
      <c r="E241" s="29" t="e">
        <f>IF($A241=$C$2,runs!AG236,1/0)</f>
        <v>#DIV/0!</v>
      </c>
      <c r="F241" s="29" t="e">
        <f>IF($A241=$C$2,runs!AH236,1/0)</f>
        <v>#DIV/0!</v>
      </c>
      <c r="G241" s="29" t="e">
        <f>IF($A241=$C$2,runs!AI236,1/0)</f>
        <v>#DIV/0!</v>
      </c>
      <c r="H241" s="29" t="e">
        <f>IF($A241=$C$2,runs!BG236/runs!BF236,1/0)</f>
        <v>#DIV/0!</v>
      </c>
      <c r="I241" s="29" t="e">
        <f>IF($A241=$C$2,runs!AJ236/runs!V236,1/0)</f>
        <v>#DIV/0!</v>
      </c>
      <c r="J241" s="29" t="e">
        <f>IF($A241=$C$2,runs!AK236/runs!V236,1/0)</f>
        <v>#DIV/0!</v>
      </c>
      <c r="K241" s="29" t="e">
        <f>IF($A241=$C$2,runs!BP236,1/0)</f>
        <v>#DIV/0!</v>
      </c>
    </row>
    <row r="242" spans="1:11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IF($A242=$C$2,runs!AF237,1/0)</f>
        <v>#DIV/0!</v>
      </c>
      <c r="E242" s="29" t="e">
        <f>IF($A242=$C$2,runs!AG237,1/0)</f>
        <v>#DIV/0!</v>
      </c>
      <c r="F242" s="29" t="e">
        <f>IF($A242=$C$2,runs!AH237,1/0)</f>
        <v>#DIV/0!</v>
      </c>
      <c r="G242" s="29" t="e">
        <f>IF($A242=$C$2,runs!AI237,1/0)</f>
        <v>#DIV/0!</v>
      </c>
      <c r="H242" s="29" t="e">
        <f>IF($A242=$C$2,runs!BG237/runs!BF237,1/0)</f>
        <v>#DIV/0!</v>
      </c>
      <c r="I242" s="29" t="e">
        <f>IF($A242=$C$2,runs!AJ237/runs!V237,1/0)</f>
        <v>#DIV/0!</v>
      </c>
      <c r="J242" s="29" t="e">
        <f>IF($A242=$C$2,runs!AK237/runs!V237,1/0)</f>
        <v>#DIV/0!</v>
      </c>
      <c r="K242" s="29" t="e">
        <f>IF($A242=$C$2,runs!BP237,1/0)</f>
        <v>#DIV/0!</v>
      </c>
    </row>
    <row r="243" spans="1:11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IF($A243=$C$2,runs!AF238,1/0)</f>
        <v>#DIV/0!</v>
      </c>
      <c r="E243" s="29" t="e">
        <f>IF($A243=$C$2,runs!AG238,1/0)</f>
        <v>#DIV/0!</v>
      </c>
      <c r="F243" s="29" t="e">
        <f>IF($A243=$C$2,runs!AH238,1/0)</f>
        <v>#DIV/0!</v>
      </c>
      <c r="G243" s="29" t="e">
        <f>IF($A243=$C$2,runs!AI238,1/0)</f>
        <v>#DIV/0!</v>
      </c>
      <c r="H243" s="29" t="e">
        <f>IF($A243=$C$2,runs!BG238/runs!BF238,1/0)</f>
        <v>#DIV/0!</v>
      </c>
      <c r="I243" s="29" t="e">
        <f>IF($A243=$C$2,runs!AJ238/runs!V238,1/0)</f>
        <v>#DIV/0!</v>
      </c>
      <c r="J243" s="29" t="e">
        <f>IF($A243=$C$2,runs!AK238/runs!V238,1/0)</f>
        <v>#DIV/0!</v>
      </c>
      <c r="K243" s="29" t="e">
        <f>IF($A243=$C$2,runs!BP238,1/0)</f>
        <v>#DIV/0!</v>
      </c>
    </row>
    <row r="244" spans="1:11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IF($A244=$C$2,runs!AF239,1/0)</f>
        <v>#DIV/0!</v>
      </c>
      <c r="E244" s="29" t="e">
        <f>IF($A244=$C$2,runs!AG239,1/0)</f>
        <v>#DIV/0!</v>
      </c>
      <c r="F244" s="29" t="e">
        <f>IF($A244=$C$2,runs!AH239,1/0)</f>
        <v>#DIV/0!</v>
      </c>
      <c r="G244" s="29" t="e">
        <f>IF($A244=$C$2,runs!AI239,1/0)</f>
        <v>#DIV/0!</v>
      </c>
      <c r="H244" s="29" t="e">
        <f>IF($A244=$C$2,runs!BG239/runs!BF239,1/0)</f>
        <v>#DIV/0!</v>
      </c>
      <c r="I244" s="29" t="e">
        <f>IF($A244=$C$2,runs!AJ239/runs!V239,1/0)</f>
        <v>#DIV/0!</v>
      </c>
      <c r="J244" s="29" t="e">
        <f>IF($A244=$C$2,runs!AK239/runs!V239,1/0)</f>
        <v>#DIV/0!</v>
      </c>
      <c r="K244" s="29" t="e">
        <f>IF($A244=$C$2,runs!BP239,1/0)</f>
        <v>#DIV/0!</v>
      </c>
    </row>
    <row r="245" spans="1:11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IF($A245=$C$2,runs!AF240,1/0)</f>
        <v>#DIV/0!</v>
      </c>
      <c r="E245" s="29" t="e">
        <f>IF($A245=$C$2,runs!AG240,1/0)</f>
        <v>#DIV/0!</v>
      </c>
      <c r="F245" s="29" t="e">
        <f>IF($A245=$C$2,runs!AH240,1/0)</f>
        <v>#DIV/0!</v>
      </c>
      <c r="G245" s="29" t="e">
        <f>IF($A245=$C$2,runs!AI240,1/0)</f>
        <v>#DIV/0!</v>
      </c>
      <c r="H245" s="29" t="e">
        <f>IF($A245=$C$2,runs!BG240/runs!BF240,1/0)</f>
        <v>#DIV/0!</v>
      </c>
      <c r="I245" s="29" t="e">
        <f>IF($A245=$C$2,runs!AJ240/runs!V240,1/0)</f>
        <v>#DIV/0!</v>
      </c>
      <c r="J245" s="29" t="e">
        <f>IF($A245=$C$2,runs!AK240/runs!V240,1/0)</f>
        <v>#DIV/0!</v>
      </c>
      <c r="K245" s="29" t="e">
        <f>IF($A245=$C$2,runs!BP240,1/0)</f>
        <v>#DIV/0!</v>
      </c>
    </row>
    <row r="246" spans="1:11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IF($A246=$C$2,runs!AF241,1/0)</f>
        <v>#DIV/0!</v>
      </c>
      <c r="E246" s="29" t="e">
        <f>IF($A246=$C$2,runs!AG241,1/0)</f>
        <v>#DIV/0!</v>
      </c>
      <c r="F246" s="29" t="e">
        <f>IF($A246=$C$2,runs!AH241,1/0)</f>
        <v>#DIV/0!</v>
      </c>
      <c r="G246" s="29" t="e">
        <f>IF($A246=$C$2,runs!AI241,1/0)</f>
        <v>#DIV/0!</v>
      </c>
      <c r="H246" s="29" t="e">
        <f>IF($A246=$C$2,runs!BG241/runs!BF241,1/0)</f>
        <v>#DIV/0!</v>
      </c>
      <c r="I246" s="29" t="e">
        <f>IF($A246=$C$2,runs!AJ241/runs!V241,1/0)</f>
        <v>#DIV/0!</v>
      </c>
      <c r="J246" s="29" t="e">
        <f>IF($A246=$C$2,runs!AK241/runs!V241,1/0)</f>
        <v>#DIV/0!</v>
      </c>
      <c r="K246" s="29" t="e">
        <f>IF($A246=$C$2,runs!BP241,1/0)</f>
        <v>#DIV/0!</v>
      </c>
    </row>
    <row r="247" spans="1:11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IF($A247=$C$2,runs!AF242,1/0)</f>
        <v>#DIV/0!</v>
      </c>
      <c r="E247" s="29" t="e">
        <f>IF($A247=$C$2,runs!AG242,1/0)</f>
        <v>#DIV/0!</v>
      </c>
      <c r="F247" s="29" t="e">
        <f>IF($A247=$C$2,runs!AH242,1/0)</f>
        <v>#DIV/0!</v>
      </c>
      <c r="G247" s="29" t="e">
        <f>IF($A247=$C$2,runs!AI242,1/0)</f>
        <v>#DIV/0!</v>
      </c>
      <c r="H247" s="29" t="e">
        <f>IF($A247=$C$2,runs!BG242/runs!BF242,1/0)</f>
        <v>#DIV/0!</v>
      </c>
      <c r="I247" s="29" t="e">
        <f>IF($A247=$C$2,runs!AJ242/runs!V242,1/0)</f>
        <v>#DIV/0!</v>
      </c>
      <c r="J247" s="29" t="e">
        <f>IF($A247=$C$2,runs!AK242/runs!V242,1/0)</f>
        <v>#DIV/0!</v>
      </c>
      <c r="K247" s="29" t="e">
        <f>IF($A247=$C$2,runs!BP242,1/0)</f>
        <v>#DIV/0!</v>
      </c>
    </row>
    <row r="248" spans="1:11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IF($A248=$C$2,runs!AF243,1/0)</f>
        <v>#DIV/0!</v>
      </c>
      <c r="E248" s="29" t="e">
        <f>IF($A248=$C$2,runs!AG243,1/0)</f>
        <v>#DIV/0!</v>
      </c>
      <c r="F248" s="29" t="e">
        <f>IF($A248=$C$2,runs!AH243,1/0)</f>
        <v>#DIV/0!</v>
      </c>
      <c r="G248" s="29" t="e">
        <f>IF($A248=$C$2,runs!AI243,1/0)</f>
        <v>#DIV/0!</v>
      </c>
      <c r="H248" s="29" t="e">
        <f>IF($A248=$C$2,runs!BG243/runs!BF243,1/0)</f>
        <v>#DIV/0!</v>
      </c>
      <c r="I248" s="29" t="e">
        <f>IF($A248=$C$2,runs!AJ243/runs!V243,1/0)</f>
        <v>#DIV/0!</v>
      </c>
      <c r="J248" s="29" t="e">
        <f>IF($A248=$C$2,runs!AK243/runs!V243,1/0)</f>
        <v>#DIV/0!</v>
      </c>
      <c r="K248" s="29" t="e">
        <f>IF($A248=$C$2,runs!BP243,1/0)</f>
        <v>#DIV/0!</v>
      </c>
    </row>
    <row r="249" spans="1:11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IF($A249=$C$2,runs!AF244,1/0)</f>
        <v>#DIV/0!</v>
      </c>
      <c r="E249" s="29" t="e">
        <f>IF($A249=$C$2,runs!AG244,1/0)</f>
        <v>#DIV/0!</v>
      </c>
      <c r="F249" s="29" t="e">
        <f>IF($A249=$C$2,runs!AH244,1/0)</f>
        <v>#DIV/0!</v>
      </c>
      <c r="G249" s="29" t="e">
        <f>IF($A249=$C$2,runs!AI244,1/0)</f>
        <v>#DIV/0!</v>
      </c>
      <c r="H249" s="29" t="e">
        <f>IF($A249=$C$2,runs!BG244/runs!BF244,1/0)</f>
        <v>#DIV/0!</v>
      </c>
      <c r="I249" s="29" t="e">
        <f>IF($A249=$C$2,runs!AJ244/runs!V244,1/0)</f>
        <v>#DIV/0!</v>
      </c>
      <c r="J249" s="29" t="e">
        <f>IF($A249=$C$2,runs!AK244/runs!V244,1/0)</f>
        <v>#DIV/0!</v>
      </c>
      <c r="K249" s="29" t="e">
        <f>IF($A249=$C$2,runs!BP244,1/0)</f>
        <v>#DIV/0!</v>
      </c>
    </row>
    <row r="250" spans="1:11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IF($A250=$C$2,runs!AF245,1/0)</f>
        <v>#DIV/0!</v>
      </c>
      <c r="E250" s="29" t="e">
        <f>IF($A250=$C$2,runs!AG245,1/0)</f>
        <v>#DIV/0!</v>
      </c>
      <c r="F250" s="29" t="e">
        <f>IF($A250=$C$2,runs!AH245,1/0)</f>
        <v>#DIV/0!</v>
      </c>
      <c r="G250" s="29" t="e">
        <f>IF($A250=$C$2,runs!AI245,1/0)</f>
        <v>#DIV/0!</v>
      </c>
      <c r="H250" s="29" t="e">
        <f>IF($A250=$C$2,runs!BG245/runs!BF245,1/0)</f>
        <v>#DIV/0!</v>
      </c>
      <c r="I250" s="29" t="e">
        <f>IF($A250=$C$2,runs!AJ245/runs!V245,1/0)</f>
        <v>#DIV/0!</v>
      </c>
      <c r="J250" s="29" t="e">
        <f>IF($A250=$C$2,runs!AK245/runs!V245,1/0)</f>
        <v>#DIV/0!</v>
      </c>
      <c r="K250" s="29" t="e">
        <f>IF($A250=$C$2,runs!BP245,1/0)</f>
        <v>#DIV/0!</v>
      </c>
    </row>
    <row r="251" spans="1:11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IF($A251=$C$2,runs!AF246,1/0)</f>
        <v>#DIV/0!</v>
      </c>
      <c r="E251" s="29" t="e">
        <f>IF($A251=$C$2,runs!AG246,1/0)</f>
        <v>#DIV/0!</v>
      </c>
      <c r="F251" s="29" t="e">
        <f>IF($A251=$C$2,runs!AH246,1/0)</f>
        <v>#DIV/0!</v>
      </c>
      <c r="G251" s="29" t="e">
        <f>IF($A251=$C$2,runs!AI246,1/0)</f>
        <v>#DIV/0!</v>
      </c>
      <c r="H251" s="29" t="e">
        <f>IF($A251=$C$2,runs!BG246/runs!BF246,1/0)</f>
        <v>#DIV/0!</v>
      </c>
      <c r="I251" s="29" t="e">
        <f>IF($A251=$C$2,runs!AJ246/runs!V246,1/0)</f>
        <v>#DIV/0!</v>
      </c>
      <c r="J251" s="29" t="e">
        <f>IF($A251=$C$2,runs!AK246/runs!V246,1/0)</f>
        <v>#DIV/0!</v>
      </c>
      <c r="K251" s="29" t="e">
        <f>IF($A251=$C$2,runs!BP246,1/0)</f>
        <v>#DIV/0!</v>
      </c>
    </row>
    <row r="252" spans="1:11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IF($A252=$C$2,runs!AF247,1/0)</f>
        <v>#DIV/0!</v>
      </c>
      <c r="E252" s="29" t="e">
        <f>IF($A252=$C$2,runs!AG247,1/0)</f>
        <v>#DIV/0!</v>
      </c>
      <c r="F252" s="29" t="e">
        <f>IF($A252=$C$2,runs!AH247,1/0)</f>
        <v>#DIV/0!</v>
      </c>
      <c r="G252" s="29" t="e">
        <f>IF($A252=$C$2,runs!AI247,1/0)</f>
        <v>#DIV/0!</v>
      </c>
      <c r="H252" s="29" t="e">
        <f>IF($A252=$C$2,runs!BG247/runs!BF247,1/0)</f>
        <v>#DIV/0!</v>
      </c>
      <c r="I252" s="29" t="e">
        <f>IF($A252=$C$2,runs!AJ247/runs!V247,1/0)</f>
        <v>#DIV/0!</v>
      </c>
      <c r="J252" s="29" t="e">
        <f>IF($A252=$C$2,runs!AK247/runs!V247,1/0)</f>
        <v>#DIV/0!</v>
      </c>
      <c r="K252" s="29" t="e">
        <f>IF($A252=$C$2,runs!BP247,1/0)</f>
        <v>#DIV/0!</v>
      </c>
    </row>
    <row r="253" spans="1:11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IF($A253=$C$2,runs!AF248,1/0)</f>
        <v>#DIV/0!</v>
      </c>
      <c r="E253" s="29" t="e">
        <f>IF($A253=$C$2,runs!AG248,1/0)</f>
        <v>#DIV/0!</v>
      </c>
      <c r="F253" s="29" t="e">
        <f>IF($A253=$C$2,runs!AH248,1/0)</f>
        <v>#DIV/0!</v>
      </c>
      <c r="G253" s="29" t="e">
        <f>IF($A253=$C$2,runs!AI248,1/0)</f>
        <v>#DIV/0!</v>
      </c>
      <c r="H253" s="29" t="e">
        <f>IF($A253=$C$2,runs!BG248/runs!BF248,1/0)</f>
        <v>#DIV/0!</v>
      </c>
      <c r="I253" s="29" t="e">
        <f>IF($A253=$C$2,runs!AJ248/runs!V248,1/0)</f>
        <v>#DIV/0!</v>
      </c>
      <c r="J253" s="29" t="e">
        <f>IF($A253=$C$2,runs!AK248/runs!V248,1/0)</f>
        <v>#DIV/0!</v>
      </c>
      <c r="K253" s="29" t="e">
        <f>IF($A253=$C$2,runs!BP248,1/0)</f>
        <v>#DIV/0!</v>
      </c>
    </row>
    <row r="254" spans="1:11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IF($A254=$C$2,runs!AF249,1/0)</f>
        <v>#DIV/0!</v>
      </c>
      <c r="E254" s="29" t="e">
        <f>IF($A254=$C$2,runs!AG249,1/0)</f>
        <v>#DIV/0!</v>
      </c>
      <c r="F254" s="29" t="e">
        <f>IF($A254=$C$2,runs!AH249,1/0)</f>
        <v>#DIV/0!</v>
      </c>
      <c r="G254" s="29" t="e">
        <f>IF($A254=$C$2,runs!AI249,1/0)</f>
        <v>#DIV/0!</v>
      </c>
      <c r="H254" s="29" t="e">
        <f>IF($A254=$C$2,runs!BG249/runs!BF249,1/0)</f>
        <v>#DIV/0!</v>
      </c>
      <c r="I254" s="29" t="e">
        <f>IF($A254=$C$2,runs!AJ249/runs!V249,1/0)</f>
        <v>#DIV/0!</v>
      </c>
      <c r="J254" s="29" t="e">
        <f>IF($A254=$C$2,runs!AK249/runs!V249,1/0)</f>
        <v>#DIV/0!</v>
      </c>
      <c r="K254" s="29" t="e">
        <f>IF($A254=$C$2,runs!BP249,1/0)</f>
        <v>#DIV/0!</v>
      </c>
    </row>
    <row r="255" spans="1:11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IF($A255=$C$2,runs!AF250,1/0)</f>
        <v>#DIV/0!</v>
      </c>
      <c r="E255" s="29" t="e">
        <f>IF($A255=$C$2,runs!AG250,1/0)</f>
        <v>#DIV/0!</v>
      </c>
      <c r="F255" s="29" t="e">
        <f>IF($A255=$C$2,runs!AH250,1/0)</f>
        <v>#DIV/0!</v>
      </c>
      <c r="G255" s="29" t="e">
        <f>IF($A255=$C$2,runs!AI250,1/0)</f>
        <v>#DIV/0!</v>
      </c>
      <c r="H255" s="29" t="e">
        <f>IF($A255=$C$2,runs!BG250/runs!BF250,1/0)</f>
        <v>#DIV/0!</v>
      </c>
      <c r="I255" s="29" t="e">
        <f>IF($A255=$C$2,runs!AJ250/runs!V250,1/0)</f>
        <v>#DIV/0!</v>
      </c>
      <c r="J255" s="29" t="e">
        <f>IF($A255=$C$2,runs!AK250/runs!V250,1/0)</f>
        <v>#DIV/0!</v>
      </c>
      <c r="K255" s="29" t="e">
        <f>IF($A255=$C$2,runs!BP250,1/0)</f>
        <v>#DIV/0!</v>
      </c>
    </row>
    <row r="256" spans="1:11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IF($A256=$C$2,runs!AF251,1/0)</f>
        <v>#DIV/0!</v>
      </c>
      <c r="E256" s="29" t="e">
        <f>IF($A256=$C$2,runs!AG251,1/0)</f>
        <v>#DIV/0!</v>
      </c>
      <c r="F256" s="29" t="e">
        <f>IF($A256=$C$2,runs!AH251,1/0)</f>
        <v>#DIV/0!</v>
      </c>
      <c r="G256" s="29" t="e">
        <f>IF($A256=$C$2,runs!AI251,1/0)</f>
        <v>#DIV/0!</v>
      </c>
      <c r="H256" s="29" t="e">
        <f>IF($A256=$C$2,runs!BG251/runs!BF251,1/0)</f>
        <v>#DIV/0!</v>
      </c>
      <c r="I256" s="29" t="e">
        <f>IF($A256=$C$2,runs!AJ251/runs!V251,1/0)</f>
        <v>#DIV/0!</v>
      </c>
      <c r="J256" s="29" t="e">
        <f>IF($A256=$C$2,runs!AK251/runs!V251,1/0)</f>
        <v>#DIV/0!</v>
      </c>
      <c r="K256" s="29" t="e">
        <f>IF($A256=$C$2,runs!BP251,1/0)</f>
        <v>#DIV/0!</v>
      </c>
    </row>
    <row r="257" spans="1:11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IF($A257=$C$2,runs!AF252,1/0)</f>
        <v>#DIV/0!</v>
      </c>
      <c r="E257" s="29" t="e">
        <f>IF($A257=$C$2,runs!AG252,1/0)</f>
        <v>#DIV/0!</v>
      </c>
      <c r="F257" s="29" t="e">
        <f>IF($A257=$C$2,runs!AH252,1/0)</f>
        <v>#DIV/0!</v>
      </c>
      <c r="G257" s="29" t="e">
        <f>IF($A257=$C$2,runs!AI252,1/0)</f>
        <v>#DIV/0!</v>
      </c>
      <c r="H257" s="29" t="e">
        <f>IF($A257=$C$2,runs!BG252/runs!BF252,1/0)</f>
        <v>#DIV/0!</v>
      </c>
      <c r="I257" s="29" t="e">
        <f>IF($A257=$C$2,runs!AJ252/runs!V252,1/0)</f>
        <v>#DIV/0!</v>
      </c>
      <c r="J257" s="29" t="e">
        <f>IF($A257=$C$2,runs!AK252/runs!V252,1/0)</f>
        <v>#DIV/0!</v>
      </c>
      <c r="K257" s="29" t="e">
        <f>IF($A257=$C$2,runs!BP252,1/0)</f>
        <v>#DIV/0!</v>
      </c>
    </row>
    <row r="258" spans="1:11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IF($A258=$C$2,runs!AF253,1/0)</f>
        <v>#DIV/0!</v>
      </c>
      <c r="E258" s="29" t="e">
        <f>IF($A258=$C$2,runs!AG253,1/0)</f>
        <v>#DIV/0!</v>
      </c>
      <c r="F258" s="29" t="e">
        <f>IF($A258=$C$2,runs!AH253,1/0)</f>
        <v>#DIV/0!</v>
      </c>
      <c r="G258" s="29" t="e">
        <f>IF($A258=$C$2,runs!AI253,1/0)</f>
        <v>#DIV/0!</v>
      </c>
      <c r="H258" s="29" t="e">
        <f>IF($A258=$C$2,runs!BG253/runs!BF253,1/0)</f>
        <v>#DIV/0!</v>
      </c>
      <c r="I258" s="29" t="e">
        <f>IF($A258=$C$2,runs!AJ253/runs!V253,1/0)</f>
        <v>#DIV/0!</v>
      </c>
      <c r="J258" s="29" t="e">
        <f>IF($A258=$C$2,runs!AK253/runs!V253,1/0)</f>
        <v>#DIV/0!</v>
      </c>
      <c r="K258" s="29" t="e">
        <f>IF($A258=$C$2,runs!BP253,1/0)</f>
        <v>#DIV/0!</v>
      </c>
    </row>
    <row r="259" spans="1:11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IF($A259=$C$2,runs!AF254,1/0)</f>
        <v>#DIV/0!</v>
      </c>
      <c r="E259" s="29" t="e">
        <f>IF($A259=$C$2,runs!AG254,1/0)</f>
        <v>#DIV/0!</v>
      </c>
      <c r="F259" s="29" t="e">
        <f>IF($A259=$C$2,runs!AH254,1/0)</f>
        <v>#DIV/0!</v>
      </c>
      <c r="G259" s="29" t="e">
        <f>IF($A259=$C$2,runs!AI254,1/0)</f>
        <v>#DIV/0!</v>
      </c>
      <c r="H259" s="29" t="e">
        <f>IF($A259=$C$2,runs!BG254/runs!BF254,1/0)</f>
        <v>#DIV/0!</v>
      </c>
      <c r="I259" s="29" t="e">
        <f>IF($A259=$C$2,runs!AJ254/runs!V254,1/0)</f>
        <v>#DIV/0!</v>
      </c>
      <c r="J259" s="29" t="e">
        <f>IF($A259=$C$2,runs!AK254/runs!V254,1/0)</f>
        <v>#DIV/0!</v>
      </c>
      <c r="K259" s="29" t="e">
        <f>IF($A259=$C$2,runs!BP254,1/0)</f>
        <v>#DIV/0!</v>
      </c>
    </row>
    <row r="260" spans="1:11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IF($A260=$C$2,runs!AF255,1/0)</f>
        <v>#DIV/0!</v>
      </c>
      <c r="E260" s="29" t="e">
        <f>IF($A260=$C$2,runs!AG255,1/0)</f>
        <v>#DIV/0!</v>
      </c>
      <c r="F260" s="29" t="e">
        <f>IF($A260=$C$2,runs!AH255,1/0)</f>
        <v>#DIV/0!</v>
      </c>
      <c r="G260" s="29" t="e">
        <f>IF($A260=$C$2,runs!AI255,1/0)</f>
        <v>#DIV/0!</v>
      </c>
      <c r="H260" s="29" t="e">
        <f>IF($A260=$C$2,runs!BG255/runs!BF255,1/0)</f>
        <v>#DIV/0!</v>
      </c>
      <c r="I260" s="29" t="e">
        <f>IF($A260=$C$2,runs!AJ255/runs!V255,1/0)</f>
        <v>#DIV/0!</v>
      </c>
      <c r="J260" s="29" t="e">
        <f>IF($A260=$C$2,runs!AK255/runs!V255,1/0)</f>
        <v>#DIV/0!</v>
      </c>
      <c r="K260" s="29" t="e">
        <f>IF($A260=$C$2,runs!BP255,1/0)</f>
        <v>#DIV/0!</v>
      </c>
    </row>
    <row r="261" spans="1:11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IF($A261=$C$2,runs!AF256,1/0)</f>
        <v>#DIV/0!</v>
      </c>
      <c r="E261" s="29" t="e">
        <f>IF($A261=$C$2,runs!AG256,1/0)</f>
        <v>#DIV/0!</v>
      </c>
      <c r="F261" s="29" t="e">
        <f>IF($A261=$C$2,runs!AH256,1/0)</f>
        <v>#DIV/0!</v>
      </c>
      <c r="G261" s="29" t="e">
        <f>IF($A261=$C$2,runs!AI256,1/0)</f>
        <v>#DIV/0!</v>
      </c>
      <c r="H261" s="29" t="e">
        <f>IF($A261=$C$2,runs!BG256/runs!BF256,1/0)</f>
        <v>#DIV/0!</v>
      </c>
      <c r="I261" s="29" t="e">
        <f>IF($A261=$C$2,runs!AJ256/runs!V256,1/0)</f>
        <v>#DIV/0!</v>
      </c>
      <c r="J261" s="29" t="e">
        <f>IF($A261=$C$2,runs!AK256/runs!V256,1/0)</f>
        <v>#DIV/0!</v>
      </c>
      <c r="K261" s="29" t="e">
        <f>IF($A261=$C$2,runs!BP256,1/0)</f>
        <v>#DIV/0!</v>
      </c>
    </row>
    <row r="262" spans="1:11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IF($A262=$C$2,runs!AF257,1/0)</f>
        <v>#DIV/0!</v>
      </c>
      <c r="E262" s="29" t="e">
        <f>IF($A262=$C$2,runs!AG257,1/0)</f>
        <v>#DIV/0!</v>
      </c>
      <c r="F262" s="29" t="e">
        <f>IF($A262=$C$2,runs!AH257,1/0)</f>
        <v>#DIV/0!</v>
      </c>
      <c r="G262" s="29" t="e">
        <f>IF($A262=$C$2,runs!AI257,1/0)</f>
        <v>#DIV/0!</v>
      </c>
      <c r="H262" s="29" t="e">
        <f>IF($A262=$C$2,runs!BG257/runs!BF257,1/0)</f>
        <v>#DIV/0!</v>
      </c>
      <c r="I262" s="29" t="e">
        <f>IF($A262=$C$2,runs!AJ257/runs!V257,1/0)</f>
        <v>#DIV/0!</v>
      </c>
      <c r="J262" s="29" t="e">
        <f>IF($A262=$C$2,runs!AK257/runs!V257,1/0)</f>
        <v>#DIV/0!</v>
      </c>
      <c r="K262" s="29" t="e">
        <f>IF($A262=$C$2,runs!BP257,1/0)</f>
        <v>#DIV/0!</v>
      </c>
    </row>
    <row r="263" spans="1:11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IF($A263=$C$2,runs!AF258,1/0)</f>
        <v>#DIV/0!</v>
      </c>
      <c r="E263" s="29" t="e">
        <f>IF($A263=$C$2,runs!AG258,1/0)</f>
        <v>#DIV/0!</v>
      </c>
      <c r="F263" s="29" t="e">
        <f>IF($A263=$C$2,runs!AH258,1/0)</f>
        <v>#DIV/0!</v>
      </c>
      <c r="G263" s="29" t="e">
        <f>IF($A263=$C$2,runs!AI258,1/0)</f>
        <v>#DIV/0!</v>
      </c>
      <c r="H263" s="29" t="e">
        <f>IF($A263=$C$2,runs!BG258/runs!BF258,1/0)</f>
        <v>#DIV/0!</v>
      </c>
      <c r="I263" s="29" t="e">
        <f>IF($A263=$C$2,runs!AJ258/runs!V258,1/0)</f>
        <v>#DIV/0!</v>
      </c>
      <c r="J263" s="29" t="e">
        <f>IF($A263=$C$2,runs!AK258/runs!V258,1/0)</f>
        <v>#DIV/0!</v>
      </c>
      <c r="K263" s="29" t="e">
        <f>IF($A263=$C$2,runs!BP258,1/0)</f>
        <v>#DIV/0!</v>
      </c>
    </row>
    <row r="264" spans="1:11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IF($A264=$C$2,runs!AF259,1/0)</f>
        <v>#DIV/0!</v>
      </c>
      <c r="E264" s="29" t="e">
        <f>IF($A264=$C$2,runs!AG259,1/0)</f>
        <v>#DIV/0!</v>
      </c>
      <c r="F264" s="29" t="e">
        <f>IF($A264=$C$2,runs!AH259,1/0)</f>
        <v>#DIV/0!</v>
      </c>
      <c r="G264" s="29" t="e">
        <f>IF($A264=$C$2,runs!AI259,1/0)</f>
        <v>#DIV/0!</v>
      </c>
      <c r="H264" s="29" t="e">
        <f>IF($A264=$C$2,runs!BG259/runs!BF259,1/0)</f>
        <v>#DIV/0!</v>
      </c>
      <c r="I264" s="29" t="e">
        <f>IF($A264=$C$2,runs!AJ259/runs!V259,1/0)</f>
        <v>#DIV/0!</v>
      </c>
      <c r="J264" s="29" t="e">
        <f>IF($A264=$C$2,runs!AK259/runs!V259,1/0)</f>
        <v>#DIV/0!</v>
      </c>
      <c r="K264" s="29" t="e">
        <f>IF($A264=$C$2,runs!BP259,1/0)</f>
        <v>#DIV/0!</v>
      </c>
    </row>
    <row r="265" spans="1:11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IF($A265=$C$2,runs!AF260,1/0)</f>
        <v>#DIV/0!</v>
      </c>
      <c r="E265" s="29" t="e">
        <f>IF($A265=$C$2,runs!AG260,1/0)</f>
        <v>#DIV/0!</v>
      </c>
      <c r="F265" s="29" t="e">
        <f>IF($A265=$C$2,runs!AH260,1/0)</f>
        <v>#DIV/0!</v>
      </c>
      <c r="G265" s="29" t="e">
        <f>IF($A265=$C$2,runs!AI260,1/0)</f>
        <v>#DIV/0!</v>
      </c>
      <c r="H265" s="29" t="e">
        <f>IF($A265=$C$2,runs!BG260/runs!BF260,1/0)</f>
        <v>#DIV/0!</v>
      </c>
      <c r="I265" s="29" t="e">
        <f>IF($A265=$C$2,runs!AJ260/runs!V260,1/0)</f>
        <v>#DIV/0!</v>
      </c>
      <c r="J265" s="29" t="e">
        <f>IF($A265=$C$2,runs!AK260/runs!V260,1/0)</f>
        <v>#DIV/0!</v>
      </c>
      <c r="K265" s="29" t="e">
        <f>IF($A265=$C$2,runs!BP260,1/0)</f>
        <v>#DIV/0!</v>
      </c>
    </row>
    <row r="266" spans="1:11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IF($A266=$C$2,runs!AF261,1/0)</f>
        <v>#DIV/0!</v>
      </c>
      <c r="E266" s="29" t="e">
        <f>IF($A266=$C$2,runs!AG261,1/0)</f>
        <v>#DIV/0!</v>
      </c>
      <c r="F266" s="29" t="e">
        <f>IF($A266=$C$2,runs!AH261,1/0)</f>
        <v>#DIV/0!</v>
      </c>
      <c r="G266" s="29" t="e">
        <f>IF($A266=$C$2,runs!AI261,1/0)</f>
        <v>#DIV/0!</v>
      </c>
      <c r="H266" s="29" t="e">
        <f>IF($A266=$C$2,runs!BG261/runs!BF261,1/0)</f>
        <v>#DIV/0!</v>
      </c>
      <c r="I266" s="29" t="e">
        <f>IF($A266=$C$2,runs!AJ261/runs!V261,1/0)</f>
        <v>#DIV/0!</v>
      </c>
      <c r="J266" s="29" t="e">
        <f>IF($A266=$C$2,runs!AK261/runs!V261,1/0)</f>
        <v>#DIV/0!</v>
      </c>
      <c r="K266" s="29" t="e">
        <f>IF($A266=$C$2,runs!BP261,1/0)</f>
        <v>#DIV/0!</v>
      </c>
    </row>
    <row r="267" spans="1:11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IF($A267=$C$2,runs!AF262,1/0)</f>
        <v>#DIV/0!</v>
      </c>
      <c r="E267" s="29" t="e">
        <f>IF($A267=$C$2,runs!AG262,1/0)</f>
        <v>#DIV/0!</v>
      </c>
      <c r="F267" s="29" t="e">
        <f>IF($A267=$C$2,runs!AH262,1/0)</f>
        <v>#DIV/0!</v>
      </c>
      <c r="G267" s="29" t="e">
        <f>IF($A267=$C$2,runs!AI262,1/0)</f>
        <v>#DIV/0!</v>
      </c>
      <c r="H267" s="29" t="e">
        <f>IF($A267=$C$2,runs!BG262/runs!BF262,1/0)</f>
        <v>#DIV/0!</v>
      </c>
      <c r="I267" s="29" t="e">
        <f>IF($A267=$C$2,runs!AJ262/runs!V262,1/0)</f>
        <v>#DIV/0!</v>
      </c>
      <c r="J267" s="29" t="e">
        <f>IF($A267=$C$2,runs!AK262/runs!V262,1/0)</f>
        <v>#DIV/0!</v>
      </c>
      <c r="K267" s="29" t="e">
        <f>IF($A267=$C$2,runs!BP262,1/0)</f>
        <v>#DIV/0!</v>
      </c>
    </row>
    <row r="268" spans="1:11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IF($A268=$C$2,runs!AF263,1/0)</f>
        <v>#DIV/0!</v>
      </c>
      <c r="E268" s="29" t="e">
        <f>IF($A268=$C$2,runs!AG263,1/0)</f>
        <v>#DIV/0!</v>
      </c>
      <c r="F268" s="29" t="e">
        <f>IF($A268=$C$2,runs!AH263,1/0)</f>
        <v>#DIV/0!</v>
      </c>
      <c r="G268" s="29" t="e">
        <f>IF($A268=$C$2,runs!AI263,1/0)</f>
        <v>#DIV/0!</v>
      </c>
      <c r="H268" s="29" t="e">
        <f>IF($A268=$C$2,runs!BG263/runs!BF263,1/0)</f>
        <v>#DIV/0!</v>
      </c>
      <c r="I268" s="29" t="e">
        <f>IF($A268=$C$2,runs!AJ263/runs!V263,1/0)</f>
        <v>#DIV/0!</v>
      </c>
      <c r="J268" s="29" t="e">
        <f>IF($A268=$C$2,runs!AK263/runs!V263,1/0)</f>
        <v>#DIV/0!</v>
      </c>
      <c r="K268" s="29" t="e">
        <f>IF($A268=$C$2,runs!BP263,1/0)</f>
        <v>#DIV/0!</v>
      </c>
    </row>
    <row r="269" spans="1:11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IF($A269=$C$2,runs!AF264,1/0)</f>
        <v>#DIV/0!</v>
      </c>
      <c r="E269" s="29" t="e">
        <f>IF($A269=$C$2,runs!AG264,1/0)</f>
        <v>#DIV/0!</v>
      </c>
      <c r="F269" s="29" t="e">
        <f>IF($A269=$C$2,runs!AH264,1/0)</f>
        <v>#DIV/0!</v>
      </c>
      <c r="G269" s="29" t="e">
        <f>IF($A269=$C$2,runs!AI264,1/0)</f>
        <v>#DIV/0!</v>
      </c>
      <c r="H269" s="29" t="e">
        <f>IF($A269=$C$2,runs!BG264/runs!BF264,1/0)</f>
        <v>#DIV/0!</v>
      </c>
      <c r="I269" s="29" t="e">
        <f>IF($A269=$C$2,runs!AJ264/runs!V264,1/0)</f>
        <v>#DIV/0!</v>
      </c>
      <c r="J269" s="29" t="e">
        <f>IF($A269=$C$2,runs!AK264/runs!V264,1/0)</f>
        <v>#DIV/0!</v>
      </c>
      <c r="K269" s="29" t="e">
        <f>IF($A269=$C$2,runs!BP264,1/0)</f>
        <v>#DIV/0!</v>
      </c>
    </row>
    <row r="270" spans="1:11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IF($A270=$C$2,runs!AF265,1/0)</f>
        <v>#DIV/0!</v>
      </c>
      <c r="E270" s="29" t="e">
        <f>IF($A270=$C$2,runs!AG265,1/0)</f>
        <v>#DIV/0!</v>
      </c>
      <c r="F270" s="29" t="e">
        <f>IF($A270=$C$2,runs!AH265,1/0)</f>
        <v>#DIV/0!</v>
      </c>
      <c r="G270" s="29" t="e">
        <f>IF($A270=$C$2,runs!AI265,1/0)</f>
        <v>#DIV/0!</v>
      </c>
      <c r="H270" s="29" t="e">
        <f>IF($A270=$C$2,runs!BG265/runs!BF265,1/0)</f>
        <v>#DIV/0!</v>
      </c>
      <c r="I270" s="29" t="e">
        <f>IF($A270=$C$2,runs!AJ265/runs!V265,1/0)</f>
        <v>#DIV/0!</v>
      </c>
      <c r="J270" s="29" t="e">
        <f>IF($A270=$C$2,runs!AK265/runs!V265,1/0)</f>
        <v>#DIV/0!</v>
      </c>
      <c r="K270" s="29" t="e">
        <f>IF($A270=$C$2,runs!BP265,1/0)</f>
        <v>#DIV/0!</v>
      </c>
    </row>
    <row r="271" spans="1:11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IF($A271=$C$2,runs!AF266,1/0)</f>
        <v>#DIV/0!</v>
      </c>
      <c r="E271" s="29" t="e">
        <f>IF($A271=$C$2,runs!AG266,1/0)</f>
        <v>#DIV/0!</v>
      </c>
      <c r="F271" s="29" t="e">
        <f>IF($A271=$C$2,runs!AH266,1/0)</f>
        <v>#DIV/0!</v>
      </c>
      <c r="G271" s="29" t="e">
        <f>IF($A271=$C$2,runs!AI266,1/0)</f>
        <v>#DIV/0!</v>
      </c>
      <c r="H271" s="29" t="e">
        <f>IF($A271=$C$2,runs!BG266/runs!BF266,1/0)</f>
        <v>#DIV/0!</v>
      </c>
      <c r="I271" s="29" t="e">
        <f>IF($A271=$C$2,runs!AJ266/runs!V266,1/0)</f>
        <v>#DIV/0!</v>
      </c>
      <c r="J271" s="29" t="e">
        <f>IF($A271=$C$2,runs!AK266/runs!V266,1/0)</f>
        <v>#DIV/0!</v>
      </c>
      <c r="K271" s="29" t="e">
        <f>IF($A271=$C$2,runs!BP266,1/0)</f>
        <v>#DIV/0!</v>
      </c>
    </row>
    <row r="272" spans="1:11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IF($A272=$C$2,runs!AF267,1/0)</f>
        <v>#DIV/0!</v>
      </c>
      <c r="E272" s="29" t="e">
        <f>IF($A272=$C$2,runs!AG267,1/0)</f>
        <v>#DIV/0!</v>
      </c>
      <c r="F272" s="29" t="e">
        <f>IF($A272=$C$2,runs!AH267,1/0)</f>
        <v>#DIV/0!</v>
      </c>
      <c r="G272" s="29" t="e">
        <f>IF($A272=$C$2,runs!AI267,1/0)</f>
        <v>#DIV/0!</v>
      </c>
      <c r="H272" s="29" t="e">
        <f>IF($A272=$C$2,runs!BG267/runs!BF267,1/0)</f>
        <v>#DIV/0!</v>
      </c>
      <c r="I272" s="29" t="e">
        <f>IF($A272=$C$2,runs!AJ267/runs!V267,1/0)</f>
        <v>#DIV/0!</v>
      </c>
      <c r="J272" s="29" t="e">
        <f>IF($A272=$C$2,runs!AK267/runs!V267,1/0)</f>
        <v>#DIV/0!</v>
      </c>
      <c r="K272" s="29" t="e">
        <f>IF($A272=$C$2,runs!BP267,1/0)</f>
        <v>#DIV/0!</v>
      </c>
    </row>
    <row r="273" spans="1:11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IF($A273=$C$2,runs!AF268,1/0)</f>
        <v>#DIV/0!</v>
      </c>
      <c r="E273" s="29" t="e">
        <f>IF($A273=$C$2,runs!AG268,1/0)</f>
        <v>#DIV/0!</v>
      </c>
      <c r="F273" s="29" t="e">
        <f>IF($A273=$C$2,runs!AH268,1/0)</f>
        <v>#DIV/0!</v>
      </c>
      <c r="G273" s="29" t="e">
        <f>IF($A273=$C$2,runs!AI268,1/0)</f>
        <v>#DIV/0!</v>
      </c>
      <c r="H273" s="29" t="e">
        <f>IF($A273=$C$2,runs!BG268/runs!BF268,1/0)</f>
        <v>#DIV/0!</v>
      </c>
      <c r="I273" s="29" t="e">
        <f>IF($A273=$C$2,runs!AJ268/runs!V268,1/0)</f>
        <v>#DIV/0!</v>
      </c>
      <c r="J273" s="29" t="e">
        <f>IF($A273=$C$2,runs!AK268/runs!V268,1/0)</f>
        <v>#DIV/0!</v>
      </c>
      <c r="K273" s="29" t="e">
        <f>IF($A273=$C$2,runs!BP268,1/0)</f>
        <v>#DIV/0!</v>
      </c>
    </row>
    <row r="274" spans="1:11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IF($A274=$C$2,runs!AF269,1/0)</f>
        <v>#DIV/0!</v>
      </c>
      <c r="E274" s="29" t="e">
        <f>IF($A274=$C$2,runs!AG269,1/0)</f>
        <v>#DIV/0!</v>
      </c>
      <c r="F274" s="29" t="e">
        <f>IF($A274=$C$2,runs!AH269,1/0)</f>
        <v>#DIV/0!</v>
      </c>
      <c r="G274" s="29" t="e">
        <f>IF($A274=$C$2,runs!AI269,1/0)</f>
        <v>#DIV/0!</v>
      </c>
      <c r="H274" s="29" t="e">
        <f>IF($A274=$C$2,runs!BG269/runs!BF269,1/0)</f>
        <v>#DIV/0!</v>
      </c>
      <c r="I274" s="29" t="e">
        <f>IF($A274=$C$2,runs!AJ269/runs!V269,1/0)</f>
        <v>#DIV/0!</v>
      </c>
      <c r="J274" s="29" t="e">
        <f>IF($A274=$C$2,runs!AK269/runs!V269,1/0)</f>
        <v>#DIV/0!</v>
      </c>
      <c r="K274" s="29" t="e">
        <f>IF($A274=$C$2,runs!BP269,1/0)</f>
        <v>#DIV/0!</v>
      </c>
    </row>
    <row r="275" spans="1:11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IF($A275=$C$2,runs!AF270,1/0)</f>
        <v>#DIV/0!</v>
      </c>
      <c r="E275" s="29" t="e">
        <f>IF($A275=$C$2,runs!AG270,1/0)</f>
        <v>#DIV/0!</v>
      </c>
      <c r="F275" s="29" t="e">
        <f>IF($A275=$C$2,runs!AH270,1/0)</f>
        <v>#DIV/0!</v>
      </c>
      <c r="G275" s="29" t="e">
        <f>IF($A275=$C$2,runs!AI270,1/0)</f>
        <v>#DIV/0!</v>
      </c>
      <c r="H275" s="29" t="e">
        <f>IF($A275=$C$2,runs!BG270/runs!BF270,1/0)</f>
        <v>#DIV/0!</v>
      </c>
      <c r="I275" s="29" t="e">
        <f>IF($A275=$C$2,runs!AJ270/runs!V270,1/0)</f>
        <v>#DIV/0!</v>
      </c>
      <c r="J275" s="29" t="e">
        <f>IF($A275=$C$2,runs!AK270/runs!V270,1/0)</f>
        <v>#DIV/0!</v>
      </c>
      <c r="K275" s="29" t="e">
        <f>IF($A275=$C$2,runs!BP270,1/0)</f>
        <v>#DIV/0!</v>
      </c>
    </row>
    <row r="276" spans="1:11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IF($A276=$C$2,runs!AF271,1/0)</f>
        <v>#DIV/0!</v>
      </c>
      <c r="E276" s="29" t="e">
        <f>IF($A276=$C$2,runs!AG271,1/0)</f>
        <v>#DIV/0!</v>
      </c>
      <c r="F276" s="29" t="e">
        <f>IF($A276=$C$2,runs!AH271,1/0)</f>
        <v>#DIV/0!</v>
      </c>
      <c r="G276" s="29" t="e">
        <f>IF($A276=$C$2,runs!AI271,1/0)</f>
        <v>#DIV/0!</v>
      </c>
      <c r="H276" s="29" t="e">
        <f>IF($A276=$C$2,runs!BG271/runs!BF271,1/0)</f>
        <v>#DIV/0!</v>
      </c>
      <c r="I276" s="29" t="e">
        <f>IF($A276=$C$2,runs!AJ271/runs!V271,1/0)</f>
        <v>#DIV/0!</v>
      </c>
      <c r="J276" s="29" t="e">
        <f>IF($A276=$C$2,runs!AK271/runs!V271,1/0)</f>
        <v>#DIV/0!</v>
      </c>
      <c r="K276" s="29" t="e">
        <f>IF($A276=$C$2,runs!BP271,1/0)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IF($A277=$C$2,runs!AF272,1/0)</f>
        <v>#DIV/0!</v>
      </c>
      <c r="E277" s="29" t="e">
        <f>IF($A277=$C$2,runs!AG272,1/0)</f>
        <v>#DIV/0!</v>
      </c>
      <c r="F277" s="29" t="e">
        <f>IF($A277=$C$2,runs!AH272,1/0)</f>
        <v>#DIV/0!</v>
      </c>
      <c r="G277" s="29" t="e">
        <f>IF($A277=$C$2,runs!AI272,1/0)</f>
        <v>#DIV/0!</v>
      </c>
      <c r="H277" s="29" t="e">
        <f>IF($A277=$C$2,runs!BG272/runs!BF272,1/0)</f>
        <v>#DIV/0!</v>
      </c>
      <c r="I277" s="29" t="e">
        <f>IF($A277=$C$2,runs!AJ272/runs!V272,1/0)</f>
        <v>#DIV/0!</v>
      </c>
      <c r="J277" s="29" t="e">
        <f>IF($A277=$C$2,runs!AK272/runs!V272,1/0)</f>
        <v>#DIV/0!</v>
      </c>
      <c r="K277" s="29" t="e">
        <f>IF($A277=$C$2,runs!BP272,1/0)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IF($A278=$C$2,runs!AF273,1/0)</f>
        <v>#DIV/0!</v>
      </c>
      <c r="E278" s="29" t="e">
        <f>IF($A278=$C$2,runs!AG273,1/0)</f>
        <v>#DIV/0!</v>
      </c>
      <c r="F278" s="29" t="e">
        <f>IF($A278=$C$2,runs!AH273,1/0)</f>
        <v>#DIV/0!</v>
      </c>
      <c r="G278" s="29" t="e">
        <f>IF($A278=$C$2,runs!AI273,1/0)</f>
        <v>#DIV/0!</v>
      </c>
      <c r="H278" s="29" t="e">
        <f>IF($A278=$C$2,runs!BG273/runs!BF273,1/0)</f>
        <v>#DIV/0!</v>
      </c>
      <c r="I278" s="29" t="e">
        <f>IF($A278=$C$2,runs!AJ273/runs!V273,1/0)</f>
        <v>#DIV/0!</v>
      </c>
      <c r="J278" s="29" t="e">
        <f>IF($A278=$C$2,runs!AK273/runs!V273,1/0)</f>
        <v>#DIV/0!</v>
      </c>
      <c r="K278" s="29" t="e">
        <f>IF($A278=$C$2,runs!BP273,1/0)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IF($A279=$C$2,runs!AF274,1/0)</f>
        <v>#DIV/0!</v>
      </c>
      <c r="E279" s="29" t="e">
        <f>IF($A279=$C$2,runs!AG274,1/0)</f>
        <v>#DIV/0!</v>
      </c>
      <c r="F279" s="29" t="e">
        <f>IF($A279=$C$2,runs!AH274,1/0)</f>
        <v>#DIV/0!</v>
      </c>
      <c r="G279" s="29" t="e">
        <f>IF($A279=$C$2,runs!AI274,1/0)</f>
        <v>#DIV/0!</v>
      </c>
      <c r="H279" s="29" t="e">
        <f>IF($A279=$C$2,runs!BG274/runs!BF274,1/0)</f>
        <v>#DIV/0!</v>
      </c>
      <c r="I279" s="29" t="e">
        <f>IF($A279=$C$2,runs!AJ274/runs!V274,1/0)</f>
        <v>#DIV/0!</v>
      </c>
      <c r="J279" s="29" t="e">
        <f>IF($A279=$C$2,runs!AK274/runs!V274,1/0)</f>
        <v>#DIV/0!</v>
      </c>
      <c r="K279" s="29" t="e">
        <f>IF($A279=$C$2,runs!BP274,1/0)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IF($A280=$C$2,runs!AF275,1/0)</f>
        <v>#DIV/0!</v>
      </c>
      <c r="E280" s="29" t="e">
        <f>IF($A280=$C$2,runs!AG275,1/0)</f>
        <v>#DIV/0!</v>
      </c>
      <c r="F280" s="29" t="e">
        <f>IF($A280=$C$2,runs!AH275,1/0)</f>
        <v>#DIV/0!</v>
      </c>
      <c r="G280" s="29" t="e">
        <f>IF($A280=$C$2,runs!AI275,1/0)</f>
        <v>#DIV/0!</v>
      </c>
      <c r="H280" s="29" t="e">
        <f>IF($A280=$C$2,runs!BG275/runs!BF275,1/0)</f>
        <v>#DIV/0!</v>
      </c>
      <c r="I280" s="29" t="e">
        <f>IF($A280=$C$2,runs!AJ275/runs!V275,1/0)</f>
        <v>#DIV/0!</v>
      </c>
      <c r="J280" s="29" t="e">
        <f>IF($A280=$C$2,runs!AK275/runs!V275,1/0)</f>
        <v>#DIV/0!</v>
      </c>
      <c r="K280" s="29" t="e">
        <f>IF($A280=$C$2,runs!BP275,1/0)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IF($A281=$C$2,runs!AF276,1/0)</f>
        <v>#DIV/0!</v>
      </c>
      <c r="E281" s="29" t="e">
        <f>IF($A281=$C$2,runs!AG276,1/0)</f>
        <v>#DIV/0!</v>
      </c>
      <c r="F281" s="29" t="e">
        <f>IF($A281=$C$2,runs!AH276,1/0)</f>
        <v>#DIV/0!</v>
      </c>
      <c r="G281" s="29" t="e">
        <f>IF($A281=$C$2,runs!AI276,1/0)</f>
        <v>#DIV/0!</v>
      </c>
      <c r="H281" s="29" t="e">
        <f>IF($A281=$C$2,runs!BG276/runs!BF276,1/0)</f>
        <v>#DIV/0!</v>
      </c>
      <c r="I281" s="29" t="e">
        <f>IF($A281=$C$2,runs!AJ276/runs!V276,1/0)</f>
        <v>#DIV/0!</v>
      </c>
      <c r="J281" s="29" t="e">
        <f>IF($A281=$C$2,runs!AK276/runs!V276,1/0)</f>
        <v>#DIV/0!</v>
      </c>
      <c r="K281" s="29" t="e">
        <f>IF($A281=$C$2,runs!BP276,1/0)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IF($A282=$C$2,runs!AF277,1/0)</f>
        <v>#DIV/0!</v>
      </c>
      <c r="E282" s="29" t="e">
        <f>IF($A282=$C$2,runs!AG277,1/0)</f>
        <v>#DIV/0!</v>
      </c>
      <c r="F282" s="29" t="e">
        <f>IF($A282=$C$2,runs!AH277,1/0)</f>
        <v>#DIV/0!</v>
      </c>
      <c r="G282" s="29" t="e">
        <f>IF($A282=$C$2,runs!AI277,1/0)</f>
        <v>#DIV/0!</v>
      </c>
      <c r="H282" s="29" t="e">
        <f>IF($A282=$C$2,runs!BG277/runs!BF277,1/0)</f>
        <v>#DIV/0!</v>
      </c>
      <c r="I282" s="29" t="e">
        <f>IF($A282=$C$2,runs!AJ277/runs!V277,1/0)</f>
        <v>#DIV/0!</v>
      </c>
      <c r="J282" s="29" t="e">
        <f>IF($A282=$C$2,runs!AK277/runs!V277,1/0)</f>
        <v>#DIV/0!</v>
      </c>
      <c r="K282" s="29" t="e">
        <f>IF($A282=$C$2,runs!BP277,1/0)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IF($A283=$C$2,runs!AF278,1/0)</f>
        <v>#DIV/0!</v>
      </c>
      <c r="E283" s="29" t="e">
        <f>IF($A283=$C$2,runs!AG278,1/0)</f>
        <v>#DIV/0!</v>
      </c>
      <c r="F283" s="29" t="e">
        <f>IF($A283=$C$2,runs!AH278,1/0)</f>
        <v>#DIV/0!</v>
      </c>
      <c r="G283" s="29" t="e">
        <f>IF($A283=$C$2,runs!AI278,1/0)</f>
        <v>#DIV/0!</v>
      </c>
      <c r="H283" s="29" t="e">
        <f>IF($A283=$C$2,runs!BG278/runs!BF278,1/0)</f>
        <v>#DIV/0!</v>
      </c>
      <c r="I283" s="29" t="e">
        <f>IF($A283=$C$2,runs!AJ278/runs!V278,1/0)</f>
        <v>#DIV/0!</v>
      </c>
      <c r="J283" s="29" t="e">
        <f>IF($A283=$C$2,runs!AK278/runs!V278,1/0)</f>
        <v>#DIV/0!</v>
      </c>
      <c r="K283" s="29" t="e">
        <f>IF($A283=$C$2,runs!BP278,1/0)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IF($A284=$C$2,runs!AF279,1/0)</f>
        <v>#DIV/0!</v>
      </c>
      <c r="E284" s="29" t="e">
        <f>IF($A284=$C$2,runs!AG279,1/0)</f>
        <v>#DIV/0!</v>
      </c>
      <c r="F284" s="29" t="e">
        <f>IF($A284=$C$2,runs!AH279,1/0)</f>
        <v>#DIV/0!</v>
      </c>
      <c r="G284" s="29" t="e">
        <f>IF($A284=$C$2,runs!AI279,1/0)</f>
        <v>#DIV/0!</v>
      </c>
      <c r="H284" s="29" t="e">
        <f>IF($A284=$C$2,runs!BG279/runs!BF279,1/0)</f>
        <v>#DIV/0!</v>
      </c>
      <c r="I284" s="29" t="e">
        <f>IF($A284=$C$2,runs!AJ279/runs!V279,1/0)</f>
        <v>#DIV/0!</v>
      </c>
      <c r="J284" s="29" t="e">
        <f>IF($A284=$C$2,runs!AK279/runs!V279,1/0)</f>
        <v>#DIV/0!</v>
      </c>
      <c r="K284" s="29" t="e">
        <f>IF($A284=$C$2,runs!BP279,1/0)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IF($A285=$C$2,runs!AF280,1/0)</f>
        <v>#DIV/0!</v>
      </c>
      <c r="E285" s="29" t="e">
        <f>IF($A285=$C$2,runs!AG280,1/0)</f>
        <v>#DIV/0!</v>
      </c>
      <c r="F285" s="29" t="e">
        <f>IF($A285=$C$2,runs!AH280,1/0)</f>
        <v>#DIV/0!</v>
      </c>
      <c r="G285" s="29" t="e">
        <f>IF($A285=$C$2,runs!AI280,1/0)</f>
        <v>#DIV/0!</v>
      </c>
      <c r="H285" s="29" t="e">
        <f>IF($A285=$C$2,runs!BG280/runs!BF280,1/0)</f>
        <v>#DIV/0!</v>
      </c>
      <c r="I285" s="29" t="e">
        <f>IF($A285=$C$2,runs!AJ280/runs!V280,1/0)</f>
        <v>#DIV/0!</v>
      </c>
      <c r="J285" s="29" t="e">
        <f>IF($A285=$C$2,runs!AK280/runs!V280,1/0)</f>
        <v>#DIV/0!</v>
      </c>
      <c r="K285" s="29" t="e">
        <f>IF($A285=$C$2,runs!BP280,1/0)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IF($A286=$C$2,runs!AF281,1/0)</f>
        <v>#DIV/0!</v>
      </c>
      <c r="E286" s="29" t="e">
        <f>IF($A286=$C$2,runs!AG281,1/0)</f>
        <v>#DIV/0!</v>
      </c>
      <c r="F286" s="29" t="e">
        <f>IF($A286=$C$2,runs!AH281,1/0)</f>
        <v>#DIV/0!</v>
      </c>
      <c r="G286" s="29" t="e">
        <f>IF($A286=$C$2,runs!AI281,1/0)</f>
        <v>#DIV/0!</v>
      </c>
      <c r="H286" s="29" t="e">
        <f>IF($A286=$C$2,runs!BG281/runs!BF281,1/0)</f>
        <v>#DIV/0!</v>
      </c>
      <c r="I286" s="29" t="e">
        <f>IF($A286=$C$2,runs!AJ281/runs!V281,1/0)</f>
        <v>#DIV/0!</v>
      </c>
      <c r="J286" s="29" t="e">
        <f>IF($A286=$C$2,runs!AK281/runs!V281,1/0)</f>
        <v>#DIV/0!</v>
      </c>
      <c r="K286" s="29" t="e">
        <f>IF($A286=$C$2,runs!BP281,1/0)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IF($A287=$C$2,runs!AF282,1/0)</f>
        <v>#DIV/0!</v>
      </c>
      <c r="E287" s="29" t="e">
        <f>IF($A287=$C$2,runs!AG282,1/0)</f>
        <v>#DIV/0!</v>
      </c>
      <c r="F287" s="29" t="e">
        <f>IF($A287=$C$2,runs!AH282,1/0)</f>
        <v>#DIV/0!</v>
      </c>
      <c r="G287" s="29" t="e">
        <f>IF($A287=$C$2,runs!AI282,1/0)</f>
        <v>#DIV/0!</v>
      </c>
      <c r="H287" s="29" t="e">
        <f>IF($A287=$C$2,runs!BG282/runs!BF282,1/0)</f>
        <v>#DIV/0!</v>
      </c>
      <c r="I287" s="29" t="e">
        <f>IF($A287=$C$2,runs!AJ282/runs!V282,1/0)</f>
        <v>#DIV/0!</v>
      </c>
      <c r="J287" s="29" t="e">
        <f>IF($A287=$C$2,runs!AK282/runs!V282,1/0)</f>
        <v>#DIV/0!</v>
      </c>
      <c r="K287" s="29" t="e">
        <f>IF($A287=$C$2,runs!BP282,1/0)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IF($A288=$C$2,runs!AF283,1/0)</f>
        <v>#DIV/0!</v>
      </c>
      <c r="E288" s="29" t="e">
        <f>IF($A288=$C$2,runs!AG283,1/0)</f>
        <v>#DIV/0!</v>
      </c>
      <c r="F288" s="29" t="e">
        <f>IF($A288=$C$2,runs!AH283,1/0)</f>
        <v>#DIV/0!</v>
      </c>
      <c r="G288" s="29" t="e">
        <f>IF($A288=$C$2,runs!AI283,1/0)</f>
        <v>#DIV/0!</v>
      </c>
      <c r="H288" s="29" t="e">
        <f>IF($A288=$C$2,runs!BG283/runs!BF283,1/0)</f>
        <v>#DIV/0!</v>
      </c>
      <c r="I288" s="29" t="e">
        <f>IF($A288=$C$2,runs!AJ283/runs!V283,1/0)</f>
        <v>#DIV/0!</v>
      </c>
      <c r="J288" s="29" t="e">
        <f>IF($A288=$C$2,runs!AK283/runs!V283,1/0)</f>
        <v>#DIV/0!</v>
      </c>
      <c r="K288" s="29" t="e">
        <f>IF($A288=$C$2,runs!BP283,1/0)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IF($A289=$C$2,runs!AF284,1/0)</f>
        <v>#DIV/0!</v>
      </c>
      <c r="E289" s="29" t="e">
        <f>IF($A289=$C$2,runs!AG284,1/0)</f>
        <v>#DIV/0!</v>
      </c>
      <c r="F289" s="29" t="e">
        <f>IF($A289=$C$2,runs!AH284,1/0)</f>
        <v>#DIV/0!</v>
      </c>
      <c r="G289" s="29" t="e">
        <f>IF($A289=$C$2,runs!AI284,1/0)</f>
        <v>#DIV/0!</v>
      </c>
      <c r="H289" s="29" t="e">
        <f>IF($A289=$C$2,runs!BG284/runs!BF284,1/0)</f>
        <v>#DIV/0!</v>
      </c>
      <c r="I289" s="29" t="e">
        <f>IF($A289=$C$2,runs!AJ284/runs!V284,1/0)</f>
        <v>#DIV/0!</v>
      </c>
      <c r="J289" s="29" t="e">
        <f>IF($A289=$C$2,runs!AK284/runs!V284,1/0)</f>
        <v>#DIV/0!</v>
      </c>
      <c r="K289" s="29" t="e">
        <f>IF($A289=$C$2,runs!BP284,1/0)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IF($A290=$C$2,runs!AF285,1/0)</f>
        <v>#DIV/0!</v>
      </c>
      <c r="E290" s="29" t="e">
        <f>IF($A290=$C$2,runs!AG285,1/0)</f>
        <v>#DIV/0!</v>
      </c>
      <c r="F290" s="29" t="e">
        <f>IF($A290=$C$2,runs!AH285,1/0)</f>
        <v>#DIV/0!</v>
      </c>
      <c r="G290" s="29" t="e">
        <f>IF($A290=$C$2,runs!AI285,1/0)</f>
        <v>#DIV/0!</v>
      </c>
      <c r="H290" s="29" t="e">
        <f>IF($A290=$C$2,runs!BG285/runs!BF285,1/0)</f>
        <v>#DIV/0!</v>
      </c>
      <c r="I290" s="29" t="e">
        <f>IF($A290=$C$2,runs!AJ285/runs!V285,1/0)</f>
        <v>#DIV/0!</v>
      </c>
      <c r="J290" s="29" t="e">
        <f>IF($A290=$C$2,runs!AK285/runs!V285,1/0)</f>
        <v>#DIV/0!</v>
      </c>
      <c r="K290" s="29" t="e">
        <f>IF($A290=$C$2,runs!BP285,1/0)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IF($A291=$C$2,runs!AF286,1/0)</f>
        <v>#DIV/0!</v>
      </c>
      <c r="E291" s="29" t="e">
        <f>IF($A291=$C$2,runs!AG286,1/0)</f>
        <v>#DIV/0!</v>
      </c>
      <c r="F291" s="29" t="e">
        <f>IF($A291=$C$2,runs!AH286,1/0)</f>
        <v>#DIV/0!</v>
      </c>
      <c r="G291" s="29" t="e">
        <f>IF($A291=$C$2,runs!AI286,1/0)</f>
        <v>#DIV/0!</v>
      </c>
      <c r="H291" s="29" t="e">
        <f>IF($A291=$C$2,runs!BG286/runs!BF286,1/0)</f>
        <v>#DIV/0!</v>
      </c>
      <c r="I291" s="29" t="e">
        <f>IF($A291=$C$2,runs!AJ286/runs!V286,1/0)</f>
        <v>#DIV/0!</v>
      </c>
      <c r="J291" s="29" t="e">
        <f>IF($A291=$C$2,runs!AK286/runs!V286,1/0)</f>
        <v>#DIV/0!</v>
      </c>
      <c r="K291" s="29" t="e">
        <f>IF($A291=$C$2,runs!BP286,1/0)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IF($A292=$C$2,runs!AF287,1/0)</f>
        <v>#DIV/0!</v>
      </c>
      <c r="E292" s="29" t="e">
        <f>IF($A292=$C$2,runs!AG287,1/0)</f>
        <v>#DIV/0!</v>
      </c>
      <c r="F292" s="29" t="e">
        <f>IF($A292=$C$2,runs!AH287,1/0)</f>
        <v>#DIV/0!</v>
      </c>
      <c r="G292" s="29" t="e">
        <f>IF($A292=$C$2,runs!AI287,1/0)</f>
        <v>#DIV/0!</v>
      </c>
      <c r="H292" s="29" t="e">
        <f>IF($A292=$C$2,runs!BG287/runs!BF287,1/0)</f>
        <v>#DIV/0!</v>
      </c>
      <c r="I292" s="29" t="e">
        <f>IF($A292=$C$2,runs!AJ287/runs!V287,1/0)</f>
        <v>#DIV/0!</v>
      </c>
      <c r="J292" s="29" t="e">
        <f>IF($A292=$C$2,runs!AK287/runs!V287,1/0)</f>
        <v>#DIV/0!</v>
      </c>
      <c r="K292" s="29" t="e">
        <f>IF($A292=$C$2,runs!BP287,1/0)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IF($A293=$C$2,runs!AF288,1/0)</f>
        <v>#DIV/0!</v>
      </c>
      <c r="E293" s="29" t="e">
        <f>IF($A293=$C$2,runs!AG288,1/0)</f>
        <v>#DIV/0!</v>
      </c>
      <c r="F293" s="29" t="e">
        <f>IF($A293=$C$2,runs!AH288,1/0)</f>
        <v>#DIV/0!</v>
      </c>
      <c r="G293" s="29" t="e">
        <f>IF($A293=$C$2,runs!AI288,1/0)</f>
        <v>#DIV/0!</v>
      </c>
      <c r="H293" s="29" t="e">
        <f>IF($A293=$C$2,runs!BG288/runs!BF288,1/0)</f>
        <v>#DIV/0!</v>
      </c>
      <c r="I293" s="29" t="e">
        <f>IF($A293=$C$2,runs!AJ288/runs!V288,1/0)</f>
        <v>#DIV/0!</v>
      </c>
      <c r="J293" s="29" t="e">
        <f>IF($A293=$C$2,runs!AK288/runs!V288,1/0)</f>
        <v>#DIV/0!</v>
      </c>
      <c r="K293" s="29" t="e">
        <f>IF($A293=$C$2,runs!BP288,1/0)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IF($A294=$C$2,runs!AF289,1/0)</f>
        <v>#DIV/0!</v>
      </c>
      <c r="E294" s="29" t="e">
        <f>IF($A294=$C$2,runs!AG289,1/0)</f>
        <v>#DIV/0!</v>
      </c>
      <c r="F294" s="29" t="e">
        <f>IF($A294=$C$2,runs!AH289,1/0)</f>
        <v>#DIV/0!</v>
      </c>
      <c r="G294" s="29" t="e">
        <f>IF($A294=$C$2,runs!AI289,1/0)</f>
        <v>#DIV/0!</v>
      </c>
      <c r="H294" s="29" t="e">
        <f>IF($A294=$C$2,runs!BG289/runs!BF289,1/0)</f>
        <v>#DIV/0!</v>
      </c>
      <c r="I294" s="29" t="e">
        <f>IF($A294=$C$2,runs!AJ289/runs!V289,1/0)</f>
        <v>#DIV/0!</v>
      </c>
      <c r="J294" s="29" t="e">
        <f>IF($A294=$C$2,runs!AK289/runs!V289,1/0)</f>
        <v>#DIV/0!</v>
      </c>
      <c r="K294" s="29" t="e">
        <f>IF($A294=$C$2,runs!BP289,1/0)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IF($A295=$C$2,runs!AF290,1/0)</f>
        <v>#DIV/0!</v>
      </c>
      <c r="E295" s="29" t="e">
        <f>IF($A295=$C$2,runs!AG290,1/0)</f>
        <v>#DIV/0!</v>
      </c>
      <c r="F295" s="29" t="e">
        <f>IF($A295=$C$2,runs!AH290,1/0)</f>
        <v>#DIV/0!</v>
      </c>
      <c r="G295" s="29" t="e">
        <f>IF($A295=$C$2,runs!AI290,1/0)</f>
        <v>#DIV/0!</v>
      </c>
      <c r="H295" s="29" t="e">
        <f>IF($A295=$C$2,runs!BG290/runs!BF290,1/0)</f>
        <v>#DIV/0!</v>
      </c>
      <c r="I295" s="29" t="e">
        <f>IF($A295=$C$2,runs!AJ290/runs!V290,1/0)</f>
        <v>#DIV/0!</v>
      </c>
      <c r="J295" s="29" t="e">
        <f>IF($A295=$C$2,runs!AK290/runs!V290,1/0)</f>
        <v>#DIV/0!</v>
      </c>
      <c r="K295" s="29" t="e">
        <f>IF($A295=$C$2,runs!BP290,1/0)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IF($A296=$C$2,runs!AF291,1/0)</f>
        <v>#DIV/0!</v>
      </c>
      <c r="E296" s="29" t="e">
        <f>IF($A296=$C$2,runs!AG291,1/0)</f>
        <v>#DIV/0!</v>
      </c>
      <c r="F296" s="29" t="e">
        <f>IF($A296=$C$2,runs!AH291,1/0)</f>
        <v>#DIV/0!</v>
      </c>
      <c r="G296" s="29" t="e">
        <f>IF($A296=$C$2,runs!AI291,1/0)</f>
        <v>#DIV/0!</v>
      </c>
      <c r="H296" s="29" t="e">
        <f>IF($A296=$C$2,runs!BG291/runs!BF291,1/0)</f>
        <v>#DIV/0!</v>
      </c>
      <c r="I296" s="29" t="e">
        <f>IF($A296=$C$2,runs!AJ291/runs!V291,1/0)</f>
        <v>#DIV/0!</v>
      </c>
      <c r="J296" s="29" t="e">
        <f>IF($A296=$C$2,runs!AK291/runs!V291,1/0)</f>
        <v>#DIV/0!</v>
      </c>
      <c r="K296" s="29" t="e">
        <f>IF($A296=$C$2,runs!BP291,1/0)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IF($A297=$C$2,runs!AF292,1/0)</f>
        <v>#DIV/0!</v>
      </c>
      <c r="E297" s="29" t="e">
        <f>IF($A297=$C$2,runs!AG292,1/0)</f>
        <v>#DIV/0!</v>
      </c>
      <c r="F297" s="29" t="e">
        <f>IF($A297=$C$2,runs!AH292,1/0)</f>
        <v>#DIV/0!</v>
      </c>
      <c r="G297" s="29" t="e">
        <f>IF($A297=$C$2,runs!AI292,1/0)</f>
        <v>#DIV/0!</v>
      </c>
      <c r="H297" s="29" t="e">
        <f>IF($A297=$C$2,runs!BG292/runs!BF292,1/0)</f>
        <v>#DIV/0!</v>
      </c>
      <c r="I297" s="29" t="e">
        <f>IF($A297=$C$2,runs!AJ292/runs!V292,1/0)</f>
        <v>#DIV/0!</v>
      </c>
      <c r="J297" s="29" t="e">
        <f>IF($A297=$C$2,runs!AK292/runs!V292,1/0)</f>
        <v>#DIV/0!</v>
      </c>
      <c r="K297" s="29" t="e">
        <f>IF($A297=$C$2,runs!BP292,1/0)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IF($A298=$C$2,runs!AF293,1/0)</f>
        <v>#DIV/0!</v>
      </c>
      <c r="E298" s="29" t="e">
        <f>IF($A298=$C$2,runs!AG293,1/0)</f>
        <v>#DIV/0!</v>
      </c>
      <c r="F298" s="29" t="e">
        <f>IF($A298=$C$2,runs!AH293,1/0)</f>
        <v>#DIV/0!</v>
      </c>
      <c r="G298" s="29" t="e">
        <f>IF($A298=$C$2,runs!AI293,1/0)</f>
        <v>#DIV/0!</v>
      </c>
      <c r="H298" s="29" t="e">
        <f>IF($A298=$C$2,runs!BG293/runs!BF293,1/0)</f>
        <v>#DIV/0!</v>
      </c>
      <c r="I298" s="29" t="e">
        <f>IF($A298=$C$2,runs!AJ293/runs!V293,1/0)</f>
        <v>#DIV/0!</v>
      </c>
      <c r="J298" s="29" t="e">
        <f>IF($A298=$C$2,runs!AK293/runs!V293,1/0)</f>
        <v>#DIV/0!</v>
      </c>
      <c r="K298" s="29" t="e">
        <f>IF($A298=$C$2,runs!BP293,1/0)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IF($A299=$C$2,runs!AF294,1/0)</f>
        <v>#DIV/0!</v>
      </c>
      <c r="E299" s="29" t="e">
        <f>IF($A299=$C$2,runs!AG294,1/0)</f>
        <v>#DIV/0!</v>
      </c>
      <c r="F299" s="29" t="e">
        <f>IF($A299=$C$2,runs!AH294,1/0)</f>
        <v>#DIV/0!</v>
      </c>
      <c r="G299" s="29" t="e">
        <f>IF($A299=$C$2,runs!AI294,1/0)</f>
        <v>#DIV/0!</v>
      </c>
      <c r="H299" s="29" t="e">
        <f>IF($A299=$C$2,runs!BG294/runs!BF294,1/0)</f>
        <v>#DIV/0!</v>
      </c>
      <c r="I299" s="29" t="e">
        <f>IF($A299=$C$2,runs!AJ294/runs!V294,1/0)</f>
        <v>#DIV/0!</v>
      </c>
      <c r="J299" s="29" t="e">
        <f>IF($A299=$C$2,runs!AK294/runs!V294,1/0)</f>
        <v>#DIV/0!</v>
      </c>
      <c r="K299" s="29" t="e">
        <f>IF($A299=$C$2,runs!BP294,1/0)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IF($A300=$C$2,runs!AF295,1/0)</f>
        <v>#DIV/0!</v>
      </c>
      <c r="E300" s="29" t="e">
        <f>IF($A300=$C$2,runs!AG295,1/0)</f>
        <v>#DIV/0!</v>
      </c>
      <c r="F300" s="29" t="e">
        <f>IF($A300=$C$2,runs!AH295,1/0)</f>
        <v>#DIV/0!</v>
      </c>
      <c r="G300" s="29" t="e">
        <f>IF($A300=$C$2,runs!AI295,1/0)</f>
        <v>#DIV/0!</v>
      </c>
      <c r="H300" s="29" t="e">
        <f>IF($A300=$C$2,runs!BG295/runs!BF295,1/0)</f>
        <v>#DIV/0!</v>
      </c>
      <c r="I300" s="29" t="e">
        <f>IF($A300=$C$2,runs!AJ295/runs!V295,1/0)</f>
        <v>#DIV/0!</v>
      </c>
      <c r="J300" s="29" t="e">
        <f>IF($A300=$C$2,runs!AK295/runs!V295,1/0)</f>
        <v>#DIV/0!</v>
      </c>
      <c r="K300" s="29" t="e">
        <f>IF($A300=$C$2,runs!BP295,1/0)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IF($A301=$C$2,runs!AF296,1/0)</f>
        <v>#DIV/0!</v>
      </c>
      <c r="E301" s="29" t="e">
        <f>IF($A301=$C$2,runs!AG296,1/0)</f>
        <v>#DIV/0!</v>
      </c>
      <c r="F301" s="29" t="e">
        <f>IF($A301=$C$2,runs!AH296,1/0)</f>
        <v>#DIV/0!</v>
      </c>
      <c r="G301" s="29" t="e">
        <f>IF($A301=$C$2,runs!AI296,1/0)</f>
        <v>#DIV/0!</v>
      </c>
      <c r="H301" s="29" t="e">
        <f>IF($A301=$C$2,runs!BG296/runs!BF296,1/0)</f>
        <v>#DIV/0!</v>
      </c>
      <c r="I301" s="29" t="e">
        <f>IF($A301=$C$2,runs!AJ296/runs!V296,1/0)</f>
        <v>#DIV/0!</v>
      </c>
      <c r="J301" s="29" t="e">
        <f>IF($A301=$C$2,runs!AK296/runs!V296,1/0)</f>
        <v>#DIV/0!</v>
      </c>
      <c r="K301" s="29" t="e">
        <f>IF($A301=$C$2,runs!BP296,1/0)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IF($A302=$C$2,runs!AF297,1/0)</f>
        <v>#DIV/0!</v>
      </c>
      <c r="E302" s="29" t="e">
        <f>IF($A302=$C$2,runs!AG297,1/0)</f>
        <v>#DIV/0!</v>
      </c>
      <c r="F302" s="29" t="e">
        <f>IF($A302=$C$2,runs!AH297,1/0)</f>
        <v>#DIV/0!</v>
      </c>
      <c r="G302" s="29" t="e">
        <f>IF($A302=$C$2,runs!AI297,1/0)</f>
        <v>#DIV/0!</v>
      </c>
      <c r="H302" s="29" t="e">
        <f>IF($A302=$C$2,runs!BG297/runs!BF297,1/0)</f>
        <v>#DIV/0!</v>
      </c>
      <c r="I302" s="29" t="e">
        <f>IF($A302=$C$2,runs!AJ297/runs!V297,1/0)</f>
        <v>#DIV/0!</v>
      </c>
      <c r="J302" s="29" t="e">
        <f>IF($A302=$C$2,runs!AK297/runs!V297,1/0)</f>
        <v>#DIV/0!</v>
      </c>
      <c r="K302" s="29" t="e">
        <f>IF($A302=$C$2,runs!BP297,1/0)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IF($A303=$C$2,runs!AF298,1/0)</f>
        <v>#DIV/0!</v>
      </c>
      <c r="E303" s="29" t="e">
        <f>IF($A303=$C$2,runs!AG298,1/0)</f>
        <v>#DIV/0!</v>
      </c>
      <c r="F303" s="29" t="e">
        <f>IF($A303=$C$2,runs!AH298,1/0)</f>
        <v>#DIV/0!</v>
      </c>
      <c r="G303" s="29" t="e">
        <f>IF($A303=$C$2,runs!AI298,1/0)</f>
        <v>#DIV/0!</v>
      </c>
      <c r="H303" s="29" t="e">
        <f>IF($A303=$C$2,runs!BG298/runs!BF298,1/0)</f>
        <v>#DIV/0!</v>
      </c>
      <c r="I303" s="29" t="e">
        <f>IF($A303=$C$2,runs!AJ298/runs!V298,1/0)</f>
        <v>#DIV/0!</v>
      </c>
      <c r="J303" s="29" t="e">
        <f>IF($A303=$C$2,runs!AK298/runs!V298,1/0)</f>
        <v>#DIV/0!</v>
      </c>
      <c r="K303" s="29" t="e">
        <f>IF($A303=$C$2,runs!BP298,1/0)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IF($A304=$C$2,runs!AF299,1/0)</f>
        <v>#DIV/0!</v>
      </c>
      <c r="E304" s="29" t="e">
        <f>IF($A304=$C$2,runs!AG299,1/0)</f>
        <v>#DIV/0!</v>
      </c>
      <c r="F304" s="29" t="e">
        <f>IF($A304=$C$2,runs!AH299,1/0)</f>
        <v>#DIV/0!</v>
      </c>
      <c r="G304" s="29" t="e">
        <f>IF($A304=$C$2,runs!AI299,1/0)</f>
        <v>#DIV/0!</v>
      </c>
      <c r="H304" s="29" t="e">
        <f>IF($A304=$C$2,runs!BG299/runs!BF299,1/0)</f>
        <v>#DIV/0!</v>
      </c>
      <c r="I304" s="29" t="e">
        <f>IF($A304=$C$2,runs!AJ299/runs!V299,1/0)</f>
        <v>#DIV/0!</v>
      </c>
      <c r="J304" s="29" t="e">
        <f>IF($A304=$C$2,runs!AK299/runs!V299,1/0)</f>
        <v>#DIV/0!</v>
      </c>
      <c r="K304" s="29" t="e">
        <f>IF($A304=$C$2,runs!BP299,1/0)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IF($A305=$C$2,runs!AF300,1/0)</f>
        <v>#DIV/0!</v>
      </c>
      <c r="E305" s="29" t="e">
        <f>IF($A305=$C$2,runs!AG300,1/0)</f>
        <v>#DIV/0!</v>
      </c>
      <c r="F305" s="29" t="e">
        <f>IF($A305=$C$2,runs!AH300,1/0)</f>
        <v>#DIV/0!</v>
      </c>
      <c r="G305" s="29" t="e">
        <f>IF($A305=$C$2,runs!AI300,1/0)</f>
        <v>#DIV/0!</v>
      </c>
      <c r="H305" s="29" t="e">
        <f>IF($A305=$C$2,runs!BG300/runs!BF300,1/0)</f>
        <v>#DIV/0!</v>
      </c>
      <c r="I305" s="29" t="e">
        <f>IF($A305=$C$2,runs!AJ300/runs!V300,1/0)</f>
        <v>#DIV/0!</v>
      </c>
      <c r="J305" s="29" t="e">
        <f>IF($A305=$C$2,runs!AK300/runs!V300,1/0)</f>
        <v>#DIV/0!</v>
      </c>
      <c r="K305" s="29" t="e">
        <f>IF($A305=$C$2,runs!BP300,1/0)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IF($A306=$C$2,runs!AF301,1/0)</f>
        <v>#DIV/0!</v>
      </c>
      <c r="E306" s="29" t="e">
        <f>IF($A306=$C$2,runs!AG301,1/0)</f>
        <v>#DIV/0!</v>
      </c>
      <c r="F306" s="29" t="e">
        <f>IF($A306=$C$2,runs!AH301,1/0)</f>
        <v>#DIV/0!</v>
      </c>
      <c r="G306" s="29" t="e">
        <f>IF($A306=$C$2,runs!AI301,1/0)</f>
        <v>#DIV/0!</v>
      </c>
      <c r="H306" s="29" t="e">
        <f>IF($A306=$C$2,runs!BG301/runs!BF301,1/0)</f>
        <v>#DIV/0!</v>
      </c>
      <c r="I306" s="29" t="e">
        <f>IF($A306=$C$2,runs!AJ301/runs!V301,1/0)</f>
        <v>#DIV/0!</v>
      </c>
      <c r="J306" s="29" t="e">
        <f>IF($A306=$C$2,runs!AK301/runs!V301,1/0)</f>
        <v>#DIV/0!</v>
      </c>
      <c r="K306" s="29" t="e">
        <f>IF($A306=$C$2,runs!BP301,1/0)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IF($A307=$C$2,runs!AF302,1/0)</f>
        <v>#DIV/0!</v>
      </c>
      <c r="E307" s="29" t="e">
        <f>IF($A307=$C$2,runs!AG302,1/0)</f>
        <v>#DIV/0!</v>
      </c>
      <c r="F307" s="29" t="e">
        <f>IF($A307=$C$2,runs!AH302,1/0)</f>
        <v>#DIV/0!</v>
      </c>
      <c r="G307" s="29" t="e">
        <f>IF($A307=$C$2,runs!AI302,1/0)</f>
        <v>#DIV/0!</v>
      </c>
      <c r="H307" s="29" t="e">
        <f>IF($A307=$C$2,runs!BG302/runs!BF302,1/0)</f>
        <v>#DIV/0!</v>
      </c>
      <c r="I307" s="29" t="e">
        <f>IF($A307=$C$2,runs!AJ302/runs!V302,1/0)</f>
        <v>#DIV/0!</v>
      </c>
      <c r="J307" s="29" t="e">
        <f>IF($A307=$C$2,runs!AK302/runs!V302,1/0)</f>
        <v>#DIV/0!</v>
      </c>
      <c r="K307" s="29" t="e">
        <f>IF($A307=$C$2,runs!BP302,1/0)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IF($A308=$C$2,runs!AF303,1/0)</f>
        <v>#DIV/0!</v>
      </c>
      <c r="E308" s="29" t="e">
        <f>IF($A308=$C$2,runs!AG303,1/0)</f>
        <v>#DIV/0!</v>
      </c>
      <c r="F308" s="29" t="e">
        <f>IF($A308=$C$2,runs!AH303,1/0)</f>
        <v>#DIV/0!</v>
      </c>
      <c r="G308" s="29" t="e">
        <f>IF($A308=$C$2,runs!AI303,1/0)</f>
        <v>#DIV/0!</v>
      </c>
      <c r="H308" s="29" t="e">
        <f>IF($A308=$C$2,runs!BG303/runs!BF303,1/0)</f>
        <v>#DIV/0!</v>
      </c>
      <c r="I308" s="29" t="e">
        <f>IF($A308=$C$2,runs!AJ303/runs!V303,1/0)</f>
        <v>#DIV/0!</v>
      </c>
      <c r="J308" s="29" t="e">
        <f>IF($A308=$C$2,runs!AK303/runs!V303,1/0)</f>
        <v>#DIV/0!</v>
      </c>
      <c r="K308" s="29" t="e">
        <f>IF($A308=$C$2,runs!BP303,1/0)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IF($A309=$C$2,runs!AF304,1/0)</f>
        <v>#DIV/0!</v>
      </c>
      <c r="E309" s="29" t="e">
        <f>IF($A309=$C$2,runs!AG304,1/0)</f>
        <v>#DIV/0!</v>
      </c>
      <c r="F309" s="29" t="e">
        <f>IF($A309=$C$2,runs!AH304,1/0)</f>
        <v>#DIV/0!</v>
      </c>
      <c r="G309" s="29" t="e">
        <f>IF($A309=$C$2,runs!AI304,1/0)</f>
        <v>#DIV/0!</v>
      </c>
      <c r="H309" s="29" t="e">
        <f>IF($A309=$C$2,runs!BG304/runs!BF304,1/0)</f>
        <v>#DIV/0!</v>
      </c>
      <c r="I309" s="29" t="e">
        <f>IF($A309=$C$2,runs!AJ304/runs!V304,1/0)</f>
        <v>#DIV/0!</v>
      </c>
      <c r="J309" s="29" t="e">
        <f>IF($A309=$C$2,runs!AK304/runs!V304,1/0)</f>
        <v>#DIV/0!</v>
      </c>
      <c r="K309" s="29" t="e">
        <f>IF($A309=$C$2,runs!BP304,1/0)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IF($A310=$C$2,runs!AF305,1/0)</f>
        <v>#DIV/0!</v>
      </c>
      <c r="E310" s="29" t="e">
        <f>IF($A310=$C$2,runs!AG305,1/0)</f>
        <v>#DIV/0!</v>
      </c>
      <c r="F310" s="29" t="e">
        <f>IF($A310=$C$2,runs!AH305,1/0)</f>
        <v>#DIV/0!</v>
      </c>
      <c r="G310" s="29" t="e">
        <f>IF($A310=$C$2,runs!AI305,1/0)</f>
        <v>#DIV/0!</v>
      </c>
      <c r="H310" s="29" t="e">
        <f>IF($A310=$C$2,runs!BG305/runs!BF305,1/0)</f>
        <v>#DIV/0!</v>
      </c>
      <c r="I310" s="29" t="e">
        <f>IF($A310=$C$2,runs!AJ305/runs!V305,1/0)</f>
        <v>#DIV/0!</v>
      </c>
      <c r="J310" s="29" t="e">
        <f>IF($A310=$C$2,runs!AK305/runs!V305,1/0)</f>
        <v>#DIV/0!</v>
      </c>
      <c r="K310" s="29" t="e">
        <f>IF($A310=$C$2,runs!BP305,1/0)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IF($A311=$C$2,runs!AF306,1/0)</f>
        <v>#DIV/0!</v>
      </c>
      <c r="E311" s="29" t="e">
        <f>IF($A311=$C$2,runs!AG306,1/0)</f>
        <v>#DIV/0!</v>
      </c>
      <c r="F311" s="29" t="e">
        <f>IF($A311=$C$2,runs!AH306,1/0)</f>
        <v>#DIV/0!</v>
      </c>
      <c r="G311" s="29" t="e">
        <f>IF($A311=$C$2,runs!AI306,1/0)</f>
        <v>#DIV/0!</v>
      </c>
      <c r="H311" s="29" t="e">
        <f>IF($A311=$C$2,runs!BG306/runs!BF306,1/0)</f>
        <v>#DIV/0!</v>
      </c>
      <c r="I311" s="29" t="e">
        <f>IF($A311=$C$2,runs!AJ306/runs!V306,1/0)</f>
        <v>#DIV/0!</v>
      </c>
      <c r="J311" s="29" t="e">
        <f>IF($A311=$C$2,runs!AK306/runs!V306,1/0)</f>
        <v>#DIV/0!</v>
      </c>
      <c r="K311" s="29" t="e">
        <f>IF($A311=$C$2,runs!BP306,1/0)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IF($A312=$C$2,runs!AF307,1/0)</f>
        <v>#DIV/0!</v>
      </c>
      <c r="E312" s="29" t="e">
        <f>IF($A312=$C$2,runs!AG307,1/0)</f>
        <v>#DIV/0!</v>
      </c>
      <c r="F312" s="29" t="e">
        <f>IF($A312=$C$2,runs!AH307,1/0)</f>
        <v>#DIV/0!</v>
      </c>
      <c r="G312" s="29" t="e">
        <f>IF($A312=$C$2,runs!AI307,1/0)</f>
        <v>#DIV/0!</v>
      </c>
      <c r="H312" s="29" t="e">
        <f>IF($A312=$C$2,runs!BG307/runs!BF307,1/0)</f>
        <v>#DIV/0!</v>
      </c>
      <c r="I312" s="29" t="e">
        <f>IF($A312=$C$2,runs!AJ307/runs!V307,1/0)</f>
        <v>#DIV/0!</v>
      </c>
      <c r="J312" s="29" t="e">
        <f>IF($A312=$C$2,runs!AK307/runs!V307,1/0)</f>
        <v>#DIV/0!</v>
      </c>
      <c r="K312" s="29" t="e">
        <f>IF($A312=$C$2,runs!BP307,1/0)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IF($A313=$C$2,runs!AF308,1/0)</f>
        <v>#DIV/0!</v>
      </c>
      <c r="E313" s="29" t="e">
        <f>IF($A313=$C$2,runs!AG308,1/0)</f>
        <v>#DIV/0!</v>
      </c>
      <c r="F313" s="29" t="e">
        <f>IF($A313=$C$2,runs!AH308,1/0)</f>
        <v>#DIV/0!</v>
      </c>
      <c r="G313" s="29" t="e">
        <f>IF($A313=$C$2,runs!AI308,1/0)</f>
        <v>#DIV/0!</v>
      </c>
      <c r="H313" s="29" t="e">
        <f>IF($A313=$C$2,runs!BG308/runs!BF308,1/0)</f>
        <v>#DIV/0!</v>
      </c>
      <c r="I313" s="29" t="e">
        <f>IF($A313=$C$2,runs!AJ308/runs!V308,1/0)</f>
        <v>#DIV/0!</v>
      </c>
      <c r="J313" s="29" t="e">
        <f>IF($A313=$C$2,runs!AK308/runs!V308,1/0)</f>
        <v>#DIV/0!</v>
      </c>
      <c r="K313" s="29" t="e">
        <f>IF($A313=$C$2,runs!BP308,1/0)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IF($A314=$C$2,runs!AF309,1/0)</f>
        <v>#DIV/0!</v>
      </c>
      <c r="E314" s="29" t="e">
        <f>IF($A314=$C$2,runs!AG309,1/0)</f>
        <v>#DIV/0!</v>
      </c>
      <c r="F314" s="29" t="e">
        <f>IF($A314=$C$2,runs!AH309,1/0)</f>
        <v>#DIV/0!</v>
      </c>
      <c r="G314" s="29" t="e">
        <f>IF($A314=$C$2,runs!AI309,1/0)</f>
        <v>#DIV/0!</v>
      </c>
      <c r="H314" s="29" t="e">
        <f>IF($A314=$C$2,runs!BG309/runs!BF309,1/0)</f>
        <v>#DIV/0!</v>
      </c>
      <c r="I314" s="29" t="e">
        <f>IF($A314=$C$2,runs!AJ309/runs!V309,1/0)</f>
        <v>#DIV/0!</v>
      </c>
      <c r="J314" s="29" t="e">
        <f>IF($A314=$C$2,runs!AK309/runs!V309,1/0)</f>
        <v>#DIV/0!</v>
      </c>
      <c r="K314" s="29" t="e">
        <f>IF($A314=$C$2,runs!BP309,1/0)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IF($A315=$C$2,runs!AF310,1/0)</f>
        <v>#DIV/0!</v>
      </c>
      <c r="E315" s="29" t="e">
        <f>IF($A315=$C$2,runs!AG310,1/0)</f>
        <v>#DIV/0!</v>
      </c>
      <c r="F315" s="29" t="e">
        <f>IF($A315=$C$2,runs!AH310,1/0)</f>
        <v>#DIV/0!</v>
      </c>
      <c r="G315" s="29" t="e">
        <f>IF($A315=$C$2,runs!AI310,1/0)</f>
        <v>#DIV/0!</v>
      </c>
      <c r="H315" s="29" t="e">
        <f>IF($A315=$C$2,runs!BG310/runs!BF310,1/0)</f>
        <v>#DIV/0!</v>
      </c>
      <c r="I315" s="29" t="e">
        <f>IF($A315=$C$2,runs!AJ310/runs!V310,1/0)</f>
        <v>#DIV/0!</v>
      </c>
      <c r="J315" s="29" t="e">
        <f>IF($A315=$C$2,runs!AK310/runs!V310,1/0)</f>
        <v>#DIV/0!</v>
      </c>
      <c r="K315" s="29" t="e">
        <f>IF($A315=$C$2,runs!BP310,1/0)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IF($A316=$C$2,runs!AF311,1/0)</f>
        <v>#DIV/0!</v>
      </c>
      <c r="E316" s="29" t="e">
        <f>IF($A316=$C$2,runs!AG311,1/0)</f>
        <v>#DIV/0!</v>
      </c>
      <c r="F316" s="29" t="e">
        <f>IF($A316=$C$2,runs!AH311,1/0)</f>
        <v>#DIV/0!</v>
      </c>
      <c r="G316" s="29" t="e">
        <f>IF($A316=$C$2,runs!AI311,1/0)</f>
        <v>#DIV/0!</v>
      </c>
      <c r="H316" s="29" t="e">
        <f>IF($A316=$C$2,runs!BG311/runs!BF311,1/0)</f>
        <v>#DIV/0!</v>
      </c>
      <c r="I316" s="29" t="e">
        <f>IF($A316=$C$2,runs!AJ311/runs!V311,1/0)</f>
        <v>#DIV/0!</v>
      </c>
      <c r="J316" s="29" t="e">
        <f>IF($A316=$C$2,runs!AK311/runs!V311,1/0)</f>
        <v>#DIV/0!</v>
      </c>
      <c r="K316" s="29" t="e">
        <f>IF($A316=$C$2,runs!BP311,1/0)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IF($A317=$C$2,runs!AF312,1/0)</f>
        <v>#DIV/0!</v>
      </c>
      <c r="E317" s="29" t="e">
        <f>IF($A317=$C$2,runs!AG312,1/0)</f>
        <v>#DIV/0!</v>
      </c>
      <c r="F317" s="29" t="e">
        <f>IF($A317=$C$2,runs!AH312,1/0)</f>
        <v>#DIV/0!</v>
      </c>
      <c r="G317" s="29" t="e">
        <f>IF($A317=$C$2,runs!AI312,1/0)</f>
        <v>#DIV/0!</v>
      </c>
      <c r="H317" s="29" t="e">
        <f>IF($A317=$C$2,runs!BG312/runs!BF312,1/0)</f>
        <v>#DIV/0!</v>
      </c>
      <c r="I317" s="29" t="e">
        <f>IF($A317=$C$2,runs!AJ312/runs!V312,1/0)</f>
        <v>#DIV/0!</v>
      </c>
      <c r="J317" s="29" t="e">
        <f>IF($A317=$C$2,runs!AK312/runs!V312,1/0)</f>
        <v>#DIV/0!</v>
      </c>
      <c r="K317" s="29" t="e">
        <f>IF($A317=$C$2,runs!BP312,1/0)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IF($A318=$C$2,runs!AF313,1/0)</f>
        <v>#DIV/0!</v>
      </c>
      <c r="E318" s="29" t="e">
        <f>IF($A318=$C$2,runs!AG313,1/0)</f>
        <v>#DIV/0!</v>
      </c>
      <c r="F318" s="29" t="e">
        <f>IF($A318=$C$2,runs!AH313,1/0)</f>
        <v>#DIV/0!</v>
      </c>
      <c r="G318" s="29" t="e">
        <f>IF($A318=$C$2,runs!AI313,1/0)</f>
        <v>#DIV/0!</v>
      </c>
      <c r="H318" s="29" t="e">
        <f>IF($A318=$C$2,runs!BG313/runs!BF313,1/0)</f>
        <v>#DIV/0!</v>
      </c>
      <c r="I318" s="29" t="e">
        <f>IF($A318=$C$2,runs!AJ313/runs!V313,1/0)</f>
        <v>#DIV/0!</v>
      </c>
      <c r="J318" s="29" t="e">
        <f>IF($A318=$C$2,runs!AK313/runs!V313,1/0)</f>
        <v>#DIV/0!</v>
      </c>
      <c r="K318" s="29" t="e">
        <f>IF($A318=$C$2,runs!BP313,1/0)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IF($A319=$C$2,runs!AF314,1/0)</f>
        <v>#DIV/0!</v>
      </c>
      <c r="E319" s="29" t="e">
        <f>IF($A319=$C$2,runs!AG314,1/0)</f>
        <v>#DIV/0!</v>
      </c>
      <c r="F319" s="29" t="e">
        <f>IF($A319=$C$2,runs!AH314,1/0)</f>
        <v>#DIV/0!</v>
      </c>
      <c r="G319" s="29" t="e">
        <f>IF($A319=$C$2,runs!AI314,1/0)</f>
        <v>#DIV/0!</v>
      </c>
      <c r="H319" s="29" t="e">
        <f>IF($A319=$C$2,runs!BG314/runs!BF314,1/0)</f>
        <v>#DIV/0!</v>
      </c>
      <c r="I319" s="29" t="e">
        <f>IF($A319=$C$2,runs!AJ314/runs!V314,1/0)</f>
        <v>#DIV/0!</v>
      </c>
      <c r="J319" s="29" t="e">
        <f>IF($A319=$C$2,runs!AK314/runs!V314,1/0)</f>
        <v>#DIV/0!</v>
      </c>
      <c r="K319" s="29" t="e">
        <f>IF($A319=$C$2,runs!BP314,1/0)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IF($A320=$C$2,runs!AF315,1/0)</f>
        <v>#DIV/0!</v>
      </c>
      <c r="E320" s="29" t="e">
        <f>IF($A320=$C$2,runs!AG315,1/0)</f>
        <v>#DIV/0!</v>
      </c>
      <c r="F320" s="29" t="e">
        <f>IF($A320=$C$2,runs!AH315,1/0)</f>
        <v>#DIV/0!</v>
      </c>
      <c r="G320" s="29" t="e">
        <f>IF($A320=$C$2,runs!AI315,1/0)</f>
        <v>#DIV/0!</v>
      </c>
      <c r="H320" s="29" t="e">
        <f>IF($A320=$C$2,runs!BG315/runs!BF315,1/0)</f>
        <v>#DIV/0!</v>
      </c>
      <c r="I320" s="29" t="e">
        <f>IF($A320=$C$2,runs!AJ315/runs!V315,1/0)</f>
        <v>#DIV/0!</v>
      </c>
      <c r="J320" s="29" t="e">
        <f>IF($A320=$C$2,runs!AK315/runs!V315,1/0)</f>
        <v>#DIV/0!</v>
      </c>
      <c r="K320" s="29" t="e">
        <f>IF($A320=$C$2,runs!BP315,1/0)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IF($A321=$C$2,runs!AF316,1/0)</f>
        <v>#DIV/0!</v>
      </c>
      <c r="E321" s="29" t="e">
        <f>IF($A321=$C$2,runs!AG316,1/0)</f>
        <v>#DIV/0!</v>
      </c>
      <c r="F321" s="29" t="e">
        <f>IF($A321=$C$2,runs!AH316,1/0)</f>
        <v>#DIV/0!</v>
      </c>
      <c r="G321" s="29" t="e">
        <f>IF($A321=$C$2,runs!AI316,1/0)</f>
        <v>#DIV/0!</v>
      </c>
      <c r="H321" s="29" t="e">
        <f>IF($A321=$C$2,runs!BG316/runs!BF316,1/0)</f>
        <v>#DIV/0!</v>
      </c>
      <c r="I321" s="29" t="e">
        <f>IF($A321=$C$2,runs!AJ316/runs!V316,1/0)</f>
        <v>#DIV/0!</v>
      </c>
      <c r="J321" s="29" t="e">
        <f>IF($A321=$C$2,runs!AK316/runs!V316,1/0)</f>
        <v>#DIV/0!</v>
      </c>
      <c r="K321" s="29" t="e">
        <f>IF($A321=$C$2,runs!BP316,1/0)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IF($A322=$C$2,runs!AF317,1/0)</f>
        <v>#DIV/0!</v>
      </c>
      <c r="E322" s="29" t="e">
        <f>IF($A322=$C$2,runs!AG317,1/0)</f>
        <v>#DIV/0!</v>
      </c>
      <c r="F322" s="29" t="e">
        <f>IF($A322=$C$2,runs!AH317,1/0)</f>
        <v>#DIV/0!</v>
      </c>
      <c r="G322" s="29" t="e">
        <f>IF($A322=$C$2,runs!AI317,1/0)</f>
        <v>#DIV/0!</v>
      </c>
      <c r="H322" s="29" t="e">
        <f>IF($A322=$C$2,runs!BG317/runs!BF317,1/0)</f>
        <v>#DIV/0!</v>
      </c>
      <c r="I322" s="29" t="e">
        <f>IF($A322=$C$2,runs!AJ317/runs!V317,1/0)</f>
        <v>#DIV/0!</v>
      </c>
      <c r="J322" s="29" t="e">
        <f>IF($A322=$C$2,runs!AK317/runs!V317,1/0)</f>
        <v>#DIV/0!</v>
      </c>
      <c r="K322" s="29" t="e">
        <f>IF($A322=$C$2,runs!BP317,1/0)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IF($A323=$C$2,runs!AF318,1/0)</f>
        <v>#DIV/0!</v>
      </c>
      <c r="E323" s="29" t="e">
        <f>IF($A323=$C$2,runs!AG318,1/0)</f>
        <v>#DIV/0!</v>
      </c>
      <c r="F323" s="29" t="e">
        <f>IF($A323=$C$2,runs!AH318,1/0)</f>
        <v>#DIV/0!</v>
      </c>
      <c r="G323" s="29" t="e">
        <f>IF($A323=$C$2,runs!AI318,1/0)</f>
        <v>#DIV/0!</v>
      </c>
      <c r="H323" s="29" t="e">
        <f>IF($A323=$C$2,runs!BG318/runs!BF318,1/0)</f>
        <v>#DIV/0!</v>
      </c>
      <c r="I323" s="29" t="e">
        <f>IF($A323=$C$2,runs!AJ318/runs!V318,1/0)</f>
        <v>#DIV/0!</v>
      </c>
      <c r="J323" s="29" t="e">
        <f>IF($A323=$C$2,runs!AK318/runs!V318,1/0)</f>
        <v>#DIV/0!</v>
      </c>
      <c r="K323" s="29" t="e">
        <f>IF($A323=$C$2,runs!BP318,1/0)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IF($A324=$C$2,runs!AF319,1/0)</f>
        <v>#DIV/0!</v>
      </c>
      <c r="E324" s="29" t="e">
        <f>IF($A324=$C$2,runs!AG319,1/0)</f>
        <v>#DIV/0!</v>
      </c>
      <c r="F324" s="29" t="e">
        <f>IF($A324=$C$2,runs!AH319,1/0)</f>
        <v>#DIV/0!</v>
      </c>
      <c r="G324" s="29" t="e">
        <f>IF($A324=$C$2,runs!AI319,1/0)</f>
        <v>#DIV/0!</v>
      </c>
      <c r="H324" s="29" t="e">
        <f>IF($A324=$C$2,runs!BG319/runs!BF319,1/0)</f>
        <v>#DIV/0!</v>
      </c>
      <c r="I324" s="29" t="e">
        <f>IF($A324=$C$2,runs!AJ319/runs!V319,1/0)</f>
        <v>#DIV/0!</v>
      </c>
      <c r="J324" s="29" t="e">
        <f>IF($A324=$C$2,runs!AK319/runs!V319,1/0)</f>
        <v>#DIV/0!</v>
      </c>
      <c r="K324" s="29" t="e">
        <f>IF($A324=$C$2,runs!BP319,1/0)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IF($A325=$C$2,runs!AF320,1/0)</f>
        <v>#DIV/0!</v>
      </c>
      <c r="E325" s="29" t="e">
        <f>IF($A325=$C$2,runs!AG320,1/0)</f>
        <v>#DIV/0!</v>
      </c>
      <c r="F325" s="29" t="e">
        <f>IF($A325=$C$2,runs!AH320,1/0)</f>
        <v>#DIV/0!</v>
      </c>
      <c r="G325" s="29" t="e">
        <f>IF($A325=$C$2,runs!AI320,1/0)</f>
        <v>#DIV/0!</v>
      </c>
      <c r="H325" s="29" t="e">
        <f>IF($A325=$C$2,runs!BG320/runs!BF320,1/0)</f>
        <v>#DIV/0!</v>
      </c>
      <c r="I325" s="29" t="e">
        <f>IF($A325=$C$2,runs!AJ320/runs!V320,1/0)</f>
        <v>#DIV/0!</v>
      </c>
      <c r="J325" s="29" t="e">
        <f>IF($A325=$C$2,runs!AK320/runs!V320,1/0)</f>
        <v>#DIV/0!</v>
      </c>
      <c r="K325" s="29" t="e">
        <f>IF($A325=$C$2,runs!BP320,1/0)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IF($A326=$C$2,runs!AF321,1/0)</f>
        <v>#DIV/0!</v>
      </c>
      <c r="E326" s="29" t="e">
        <f>IF($A326=$C$2,runs!AG321,1/0)</f>
        <v>#DIV/0!</v>
      </c>
      <c r="F326" s="29" t="e">
        <f>IF($A326=$C$2,runs!AH321,1/0)</f>
        <v>#DIV/0!</v>
      </c>
      <c r="G326" s="29" t="e">
        <f>IF($A326=$C$2,runs!AI321,1/0)</f>
        <v>#DIV/0!</v>
      </c>
      <c r="H326" s="29" t="e">
        <f>IF($A326=$C$2,runs!BG321/runs!BF321,1/0)</f>
        <v>#DIV/0!</v>
      </c>
      <c r="I326" s="29" t="e">
        <f>IF($A326=$C$2,runs!AJ321/runs!V321,1/0)</f>
        <v>#DIV/0!</v>
      </c>
      <c r="J326" s="29" t="e">
        <f>IF($A326=$C$2,runs!AK321/runs!V321,1/0)</f>
        <v>#DIV/0!</v>
      </c>
      <c r="K326" s="29" t="e">
        <f>IF($A326=$C$2,runs!BP321,1/0)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IF($A327=$C$2,runs!AF322,1/0)</f>
        <v>#DIV/0!</v>
      </c>
      <c r="E327" s="29" t="e">
        <f>IF($A327=$C$2,runs!AG322,1/0)</f>
        <v>#DIV/0!</v>
      </c>
      <c r="F327" s="29" t="e">
        <f>IF($A327=$C$2,runs!AH322,1/0)</f>
        <v>#DIV/0!</v>
      </c>
      <c r="G327" s="29" t="e">
        <f>IF($A327=$C$2,runs!AI322,1/0)</f>
        <v>#DIV/0!</v>
      </c>
      <c r="H327" s="29" t="e">
        <f>IF($A327=$C$2,runs!BG322/runs!BF322,1/0)</f>
        <v>#DIV/0!</v>
      </c>
      <c r="I327" s="29" t="e">
        <f>IF($A327=$C$2,runs!AJ322/runs!V322,1/0)</f>
        <v>#DIV/0!</v>
      </c>
      <c r="J327" s="29" t="e">
        <f>IF($A327=$C$2,runs!AK322/runs!V322,1/0)</f>
        <v>#DIV/0!</v>
      </c>
      <c r="K327" s="29" t="e">
        <f>IF($A327=$C$2,runs!BP322,1/0)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IF($A328=$C$2,runs!AF323,1/0)</f>
        <v>#DIV/0!</v>
      </c>
      <c r="E328" s="29" t="e">
        <f>IF($A328=$C$2,runs!AG323,1/0)</f>
        <v>#DIV/0!</v>
      </c>
      <c r="F328" s="29" t="e">
        <f>IF($A328=$C$2,runs!AH323,1/0)</f>
        <v>#DIV/0!</v>
      </c>
      <c r="G328" s="29" t="e">
        <f>IF($A328=$C$2,runs!AI323,1/0)</f>
        <v>#DIV/0!</v>
      </c>
      <c r="H328" s="29" t="e">
        <f>IF($A328=$C$2,runs!BG323/runs!BF323,1/0)</f>
        <v>#DIV/0!</v>
      </c>
      <c r="I328" s="29" t="e">
        <f>IF($A328=$C$2,runs!AJ323/runs!V323,1/0)</f>
        <v>#DIV/0!</v>
      </c>
      <c r="J328" s="29" t="e">
        <f>IF($A328=$C$2,runs!AK323/runs!V323,1/0)</f>
        <v>#DIV/0!</v>
      </c>
      <c r="K328" s="29" t="e">
        <f>IF($A328=$C$2,runs!BP323,1/0)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IF($A329=$C$2,runs!AF324,1/0)</f>
        <v>#DIV/0!</v>
      </c>
      <c r="E329" s="29" t="e">
        <f>IF($A329=$C$2,runs!AG324,1/0)</f>
        <v>#DIV/0!</v>
      </c>
      <c r="F329" s="29" t="e">
        <f>IF($A329=$C$2,runs!AH324,1/0)</f>
        <v>#DIV/0!</v>
      </c>
      <c r="G329" s="29" t="e">
        <f>IF($A329=$C$2,runs!AI324,1/0)</f>
        <v>#DIV/0!</v>
      </c>
      <c r="H329" s="29" t="e">
        <f>IF($A329=$C$2,runs!BG324/runs!BF324,1/0)</f>
        <v>#DIV/0!</v>
      </c>
      <c r="I329" s="29" t="e">
        <f>IF($A329=$C$2,runs!AJ324/runs!V324,1/0)</f>
        <v>#DIV/0!</v>
      </c>
      <c r="J329" s="29" t="e">
        <f>IF($A329=$C$2,runs!AK324/runs!V324,1/0)</f>
        <v>#DIV/0!</v>
      </c>
      <c r="K329" s="29" t="e">
        <f>IF($A329=$C$2,runs!BP324,1/0)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IF($A330=$C$2,runs!AF325,1/0)</f>
        <v>#DIV/0!</v>
      </c>
      <c r="E330" s="29" t="e">
        <f>IF($A330=$C$2,runs!AG325,1/0)</f>
        <v>#DIV/0!</v>
      </c>
      <c r="F330" s="29" t="e">
        <f>IF($A330=$C$2,runs!AH325,1/0)</f>
        <v>#DIV/0!</v>
      </c>
      <c r="G330" s="29" t="e">
        <f>IF($A330=$C$2,runs!AI325,1/0)</f>
        <v>#DIV/0!</v>
      </c>
      <c r="H330" s="29" t="e">
        <f>IF($A330=$C$2,runs!BG325/runs!BF325,1/0)</f>
        <v>#DIV/0!</v>
      </c>
      <c r="I330" s="29" t="e">
        <f>IF($A330=$C$2,runs!AJ325/runs!V325,1/0)</f>
        <v>#DIV/0!</v>
      </c>
      <c r="J330" s="29" t="e">
        <f>IF($A330=$C$2,runs!AK325/runs!V325,1/0)</f>
        <v>#DIV/0!</v>
      </c>
      <c r="K330" s="29" t="e">
        <f>IF($A330=$C$2,runs!BP325,1/0)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IF($A331=$C$2,runs!AF326,1/0)</f>
        <v>#DIV/0!</v>
      </c>
      <c r="E331" s="29" t="e">
        <f>IF($A331=$C$2,runs!AG326,1/0)</f>
        <v>#DIV/0!</v>
      </c>
      <c r="F331" s="29" t="e">
        <f>IF($A331=$C$2,runs!AH326,1/0)</f>
        <v>#DIV/0!</v>
      </c>
      <c r="G331" s="29" t="e">
        <f>IF($A331=$C$2,runs!AI326,1/0)</f>
        <v>#DIV/0!</v>
      </c>
      <c r="H331" s="29" t="e">
        <f>IF($A331=$C$2,runs!BG326/runs!BF326,1/0)</f>
        <v>#DIV/0!</v>
      </c>
      <c r="I331" s="29" t="e">
        <f>IF($A331=$C$2,runs!AJ326/runs!V326,1/0)</f>
        <v>#DIV/0!</v>
      </c>
      <c r="J331" s="29" t="e">
        <f>IF($A331=$C$2,runs!AK326/runs!V326,1/0)</f>
        <v>#DIV/0!</v>
      </c>
      <c r="K331" s="29" t="e">
        <f>IF($A331=$C$2,runs!BP326,1/0)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IF($A332=$C$2,runs!AF327,1/0)</f>
        <v>#DIV/0!</v>
      </c>
      <c r="E332" s="29" t="e">
        <f>IF($A332=$C$2,runs!AG327,1/0)</f>
        <v>#DIV/0!</v>
      </c>
      <c r="F332" s="29" t="e">
        <f>IF($A332=$C$2,runs!AH327,1/0)</f>
        <v>#DIV/0!</v>
      </c>
      <c r="G332" s="29" t="e">
        <f>IF($A332=$C$2,runs!AI327,1/0)</f>
        <v>#DIV/0!</v>
      </c>
      <c r="H332" s="29" t="e">
        <f>IF($A332=$C$2,runs!BG327/runs!BF327,1/0)</f>
        <v>#DIV/0!</v>
      </c>
      <c r="I332" s="29" t="e">
        <f>IF($A332=$C$2,runs!AJ327/runs!V327,1/0)</f>
        <v>#DIV/0!</v>
      </c>
      <c r="J332" s="29" t="e">
        <f>IF($A332=$C$2,runs!AK327/runs!V327,1/0)</f>
        <v>#DIV/0!</v>
      </c>
      <c r="K332" s="29" t="e">
        <f>IF($A332=$C$2,runs!BP327,1/0)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IF($A333=$C$2,runs!AF328,1/0)</f>
        <v>#DIV/0!</v>
      </c>
      <c r="E333" s="29" t="e">
        <f>IF($A333=$C$2,runs!AG328,1/0)</f>
        <v>#DIV/0!</v>
      </c>
      <c r="F333" s="29" t="e">
        <f>IF($A333=$C$2,runs!AH328,1/0)</f>
        <v>#DIV/0!</v>
      </c>
      <c r="G333" s="29" t="e">
        <f>IF($A333=$C$2,runs!AI328,1/0)</f>
        <v>#DIV/0!</v>
      </c>
      <c r="H333" s="29" t="e">
        <f>IF($A333=$C$2,runs!BG328/runs!BF328,1/0)</f>
        <v>#DIV/0!</v>
      </c>
      <c r="I333" s="29" t="e">
        <f>IF($A333=$C$2,runs!AJ328/runs!V328,1/0)</f>
        <v>#DIV/0!</v>
      </c>
      <c r="J333" s="29" t="e">
        <f>IF($A333=$C$2,runs!AK328/runs!V328,1/0)</f>
        <v>#DIV/0!</v>
      </c>
      <c r="K333" s="29" t="e">
        <f>IF($A333=$C$2,runs!BP328,1/0)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IF($A334=$C$2,runs!AF329,1/0)</f>
        <v>#DIV/0!</v>
      </c>
      <c r="E334" s="29" t="e">
        <f>IF($A334=$C$2,runs!AG329,1/0)</f>
        <v>#DIV/0!</v>
      </c>
      <c r="F334" s="29" t="e">
        <f>IF($A334=$C$2,runs!AH329,1/0)</f>
        <v>#DIV/0!</v>
      </c>
      <c r="G334" s="29" t="e">
        <f>IF($A334=$C$2,runs!AI329,1/0)</f>
        <v>#DIV/0!</v>
      </c>
      <c r="H334" s="29" t="e">
        <f>IF($A334=$C$2,runs!BG329/runs!BF329,1/0)</f>
        <v>#DIV/0!</v>
      </c>
      <c r="I334" s="29" t="e">
        <f>IF($A334=$C$2,runs!AJ329/runs!V329,1/0)</f>
        <v>#DIV/0!</v>
      </c>
      <c r="J334" s="29" t="e">
        <f>IF($A334=$C$2,runs!AK329/runs!V329,1/0)</f>
        <v>#DIV/0!</v>
      </c>
      <c r="K334" s="29" t="e">
        <f>IF($A334=$C$2,runs!BP329,1/0)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IF($A335=$C$2,runs!AF330,1/0)</f>
        <v>#DIV/0!</v>
      </c>
      <c r="E335" s="29" t="e">
        <f>IF($A335=$C$2,runs!AG330,1/0)</f>
        <v>#DIV/0!</v>
      </c>
      <c r="F335" s="29" t="e">
        <f>IF($A335=$C$2,runs!AH330,1/0)</f>
        <v>#DIV/0!</v>
      </c>
      <c r="G335" s="29" t="e">
        <f>IF($A335=$C$2,runs!AI330,1/0)</f>
        <v>#DIV/0!</v>
      </c>
      <c r="H335" s="29" t="e">
        <f>IF($A335=$C$2,runs!BG330/runs!BF330,1/0)</f>
        <v>#DIV/0!</v>
      </c>
      <c r="I335" s="29" t="e">
        <f>IF($A335=$C$2,runs!AJ330/runs!V330,1/0)</f>
        <v>#DIV/0!</v>
      </c>
      <c r="J335" s="29" t="e">
        <f>IF($A335=$C$2,runs!AK330/runs!V330,1/0)</f>
        <v>#DIV/0!</v>
      </c>
      <c r="K335" s="29" t="e">
        <f>IF($A335=$C$2,runs!BP330,1/0)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IF($A336=$C$2,runs!AF331,1/0)</f>
        <v>#DIV/0!</v>
      </c>
      <c r="E336" s="29" t="e">
        <f>IF($A336=$C$2,runs!AG331,1/0)</f>
        <v>#DIV/0!</v>
      </c>
      <c r="F336" s="29" t="e">
        <f>IF($A336=$C$2,runs!AH331,1/0)</f>
        <v>#DIV/0!</v>
      </c>
      <c r="G336" s="29" t="e">
        <f>IF($A336=$C$2,runs!AI331,1/0)</f>
        <v>#DIV/0!</v>
      </c>
      <c r="H336" s="29" t="e">
        <f>IF($A336=$C$2,runs!BG331/runs!BF331,1/0)</f>
        <v>#DIV/0!</v>
      </c>
      <c r="I336" s="29" t="e">
        <f>IF($A336=$C$2,runs!AJ331/runs!V331,1/0)</f>
        <v>#DIV/0!</v>
      </c>
      <c r="J336" s="29" t="e">
        <f>IF($A336=$C$2,runs!AK331/runs!V331,1/0)</f>
        <v>#DIV/0!</v>
      </c>
      <c r="K336" s="29" t="e">
        <f>IF($A336=$C$2,runs!BP331,1/0)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IF($A337=$C$2,runs!AF332,1/0)</f>
        <v>#DIV/0!</v>
      </c>
      <c r="E337" s="29" t="e">
        <f>IF($A337=$C$2,runs!AG332,1/0)</f>
        <v>#DIV/0!</v>
      </c>
      <c r="F337" s="29" t="e">
        <f>IF($A337=$C$2,runs!AH332,1/0)</f>
        <v>#DIV/0!</v>
      </c>
      <c r="G337" s="29" t="e">
        <f>IF($A337=$C$2,runs!AI332,1/0)</f>
        <v>#DIV/0!</v>
      </c>
      <c r="H337" s="29" t="e">
        <f>IF($A337=$C$2,runs!BG332/runs!BF332,1/0)</f>
        <v>#DIV/0!</v>
      </c>
      <c r="I337" s="29" t="e">
        <f>IF($A337=$C$2,runs!AJ332/runs!V332,1/0)</f>
        <v>#DIV/0!</v>
      </c>
      <c r="J337" s="29" t="e">
        <f>IF($A337=$C$2,runs!AK332/runs!V332,1/0)</f>
        <v>#DIV/0!</v>
      </c>
      <c r="K337" s="29" t="e">
        <f>IF($A337=$C$2,runs!BP332,1/0)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IF($A338=$C$2,runs!AF333,1/0)</f>
        <v>#DIV/0!</v>
      </c>
      <c r="E338" s="29" t="e">
        <f>IF($A338=$C$2,runs!AG333,1/0)</f>
        <v>#DIV/0!</v>
      </c>
      <c r="F338" s="29" t="e">
        <f>IF($A338=$C$2,runs!AH333,1/0)</f>
        <v>#DIV/0!</v>
      </c>
      <c r="G338" s="29" t="e">
        <f>IF($A338=$C$2,runs!AI333,1/0)</f>
        <v>#DIV/0!</v>
      </c>
      <c r="H338" s="29" t="e">
        <f>IF($A338=$C$2,runs!BG333/runs!BF333,1/0)</f>
        <v>#DIV/0!</v>
      </c>
      <c r="I338" s="29" t="e">
        <f>IF($A338=$C$2,runs!AJ333/runs!V333,1/0)</f>
        <v>#DIV/0!</v>
      </c>
      <c r="J338" s="29" t="e">
        <f>IF($A338=$C$2,runs!AK333/runs!V333,1/0)</f>
        <v>#DIV/0!</v>
      </c>
      <c r="K338" s="29" t="e">
        <f>IF($A338=$C$2,runs!BP333,1/0)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IF($A339=$C$2,runs!AF334,1/0)</f>
        <v>#DIV/0!</v>
      </c>
      <c r="E339" s="29" t="e">
        <f>IF($A339=$C$2,runs!AG334,1/0)</f>
        <v>#DIV/0!</v>
      </c>
      <c r="F339" s="29" t="e">
        <f>IF($A339=$C$2,runs!AH334,1/0)</f>
        <v>#DIV/0!</v>
      </c>
      <c r="G339" s="29" t="e">
        <f>IF($A339=$C$2,runs!AI334,1/0)</f>
        <v>#DIV/0!</v>
      </c>
      <c r="H339" s="29" t="e">
        <f>IF($A339=$C$2,runs!BG334/runs!BF334,1/0)</f>
        <v>#DIV/0!</v>
      </c>
      <c r="I339" s="29" t="e">
        <f>IF($A339=$C$2,runs!AJ334/runs!V334,1/0)</f>
        <v>#DIV/0!</v>
      </c>
      <c r="J339" s="29" t="e">
        <f>IF($A339=$C$2,runs!AK334/runs!V334,1/0)</f>
        <v>#DIV/0!</v>
      </c>
      <c r="K339" s="29" t="e">
        <f>IF($A339=$C$2,runs!BP334,1/0)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IF($A340=$C$2,runs!AF335,1/0)</f>
        <v>#DIV/0!</v>
      </c>
      <c r="E340" s="29" t="e">
        <f>IF($A340=$C$2,runs!AG335,1/0)</f>
        <v>#DIV/0!</v>
      </c>
      <c r="F340" s="29" t="e">
        <f>IF($A340=$C$2,runs!AH335,1/0)</f>
        <v>#DIV/0!</v>
      </c>
      <c r="G340" s="29" t="e">
        <f>IF($A340=$C$2,runs!AI335,1/0)</f>
        <v>#DIV/0!</v>
      </c>
      <c r="H340" s="29" t="e">
        <f>IF($A340=$C$2,runs!BG335/runs!BF335,1/0)</f>
        <v>#DIV/0!</v>
      </c>
      <c r="I340" s="29" t="e">
        <f>IF($A340=$C$2,runs!AJ335/runs!V335,1/0)</f>
        <v>#DIV/0!</v>
      </c>
      <c r="J340" s="29" t="e">
        <f>IF($A340=$C$2,runs!AK335/runs!V335,1/0)</f>
        <v>#DIV/0!</v>
      </c>
      <c r="K340" s="29" t="e">
        <f>IF($A340=$C$2,runs!BP335,1/0)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IF($A341=$C$2,runs!AF336,1/0)</f>
        <v>#DIV/0!</v>
      </c>
      <c r="E341" s="29" t="e">
        <f>IF($A341=$C$2,runs!AG336,1/0)</f>
        <v>#DIV/0!</v>
      </c>
      <c r="F341" s="29" t="e">
        <f>IF($A341=$C$2,runs!AH336,1/0)</f>
        <v>#DIV/0!</v>
      </c>
      <c r="G341" s="29" t="e">
        <f>IF($A341=$C$2,runs!AI336,1/0)</f>
        <v>#DIV/0!</v>
      </c>
      <c r="H341" s="29" t="e">
        <f>IF($A341=$C$2,runs!BG336/runs!BF336,1/0)</f>
        <v>#DIV/0!</v>
      </c>
      <c r="I341" s="29" t="e">
        <f>IF($A341=$C$2,runs!AJ336/runs!V336,1/0)</f>
        <v>#DIV/0!</v>
      </c>
      <c r="J341" s="29" t="e">
        <f>IF($A341=$C$2,runs!AK336/runs!V336,1/0)</f>
        <v>#DIV/0!</v>
      </c>
      <c r="K341" s="29" t="e">
        <f>IF($A341=$C$2,runs!BP336,1/0)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IF($A342=$C$2,runs!AF337,1/0)</f>
        <v>#DIV/0!</v>
      </c>
      <c r="E342" s="29" t="e">
        <f>IF($A342=$C$2,runs!AG337,1/0)</f>
        <v>#DIV/0!</v>
      </c>
      <c r="F342" s="29" t="e">
        <f>IF($A342=$C$2,runs!AH337,1/0)</f>
        <v>#DIV/0!</v>
      </c>
      <c r="G342" s="29" t="e">
        <f>IF($A342=$C$2,runs!AI337,1/0)</f>
        <v>#DIV/0!</v>
      </c>
      <c r="H342" s="29" t="e">
        <f>IF($A342=$C$2,runs!BG337/runs!BF337,1/0)</f>
        <v>#DIV/0!</v>
      </c>
      <c r="I342" s="29" t="e">
        <f>IF($A342=$C$2,runs!AJ337/runs!V337,1/0)</f>
        <v>#DIV/0!</v>
      </c>
      <c r="J342" s="29" t="e">
        <f>IF($A342=$C$2,runs!AK337/runs!V337,1/0)</f>
        <v>#DIV/0!</v>
      </c>
      <c r="K342" s="29" t="e">
        <f>IF($A342=$C$2,runs!BP337,1/0)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IF($A343=$C$2,runs!AF338,1/0)</f>
        <v>#DIV/0!</v>
      </c>
      <c r="E343" s="29" t="e">
        <f>IF($A343=$C$2,runs!AG338,1/0)</f>
        <v>#DIV/0!</v>
      </c>
      <c r="F343" s="29" t="e">
        <f>IF($A343=$C$2,runs!AH338,1/0)</f>
        <v>#DIV/0!</v>
      </c>
      <c r="G343" s="29" t="e">
        <f>IF($A343=$C$2,runs!AI338,1/0)</f>
        <v>#DIV/0!</v>
      </c>
      <c r="H343" s="29" t="e">
        <f>IF($A343=$C$2,runs!BG338/runs!BF338,1/0)</f>
        <v>#DIV/0!</v>
      </c>
      <c r="I343" s="29" t="e">
        <f>IF($A343=$C$2,runs!AJ338/runs!V338,1/0)</f>
        <v>#DIV/0!</v>
      </c>
      <c r="J343" s="29" t="e">
        <f>IF($A343=$C$2,runs!AK338/runs!V338,1/0)</f>
        <v>#DIV/0!</v>
      </c>
      <c r="K343" s="29" t="e">
        <f>IF($A343=$C$2,runs!BP338,1/0)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IF($A344=$C$2,runs!AF339,1/0)</f>
        <v>#DIV/0!</v>
      </c>
      <c r="E344" s="29" t="e">
        <f>IF($A344=$C$2,runs!AG339,1/0)</f>
        <v>#DIV/0!</v>
      </c>
      <c r="F344" s="29" t="e">
        <f>IF($A344=$C$2,runs!AH339,1/0)</f>
        <v>#DIV/0!</v>
      </c>
      <c r="G344" s="29" t="e">
        <f>IF($A344=$C$2,runs!AI339,1/0)</f>
        <v>#DIV/0!</v>
      </c>
      <c r="H344" s="29" t="e">
        <f>IF($A344=$C$2,runs!BG339/runs!BF339,1/0)</f>
        <v>#DIV/0!</v>
      </c>
      <c r="I344" s="29" t="e">
        <f>IF($A344=$C$2,runs!AJ339/runs!V339,1/0)</f>
        <v>#DIV/0!</v>
      </c>
      <c r="J344" s="29" t="e">
        <f>IF($A344=$C$2,runs!AK339/runs!V339,1/0)</f>
        <v>#DIV/0!</v>
      </c>
      <c r="K344" s="29" t="e">
        <f>IF($A344=$C$2,runs!BP339,1/0)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IF($A345=$C$2,runs!AF340,1/0)</f>
        <v>#DIV/0!</v>
      </c>
      <c r="E345" s="29" t="e">
        <f>IF($A345=$C$2,runs!AG340,1/0)</f>
        <v>#DIV/0!</v>
      </c>
      <c r="F345" s="29" t="e">
        <f>IF($A345=$C$2,runs!AH340,1/0)</f>
        <v>#DIV/0!</v>
      </c>
      <c r="G345" s="29" t="e">
        <f>IF($A345=$C$2,runs!AI340,1/0)</f>
        <v>#DIV/0!</v>
      </c>
      <c r="H345" s="29" t="e">
        <f>IF($A345=$C$2,runs!BG340/runs!BF340,1/0)</f>
        <v>#DIV/0!</v>
      </c>
      <c r="I345" s="29" t="e">
        <f>IF($A345=$C$2,runs!AJ340/runs!V340,1/0)</f>
        <v>#DIV/0!</v>
      </c>
      <c r="J345" s="29" t="e">
        <f>IF($A345=$C$2,runs!AK340/runs!V340,1/0)</f>
        <v>#DIV/0!</v>
      </c>
      <c r="K345" s="29" t="e">
        <f>IF($A345=$C$2,runs!BP340,1/0)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IF($A346=$C$2,runs!AF341,1/0)</f>
        <v>#DIV/0!</v>
      </c>
      <c r="E346" s="29" t="e">
        <f>IF($A346=$C$2,runs!AG341,1/0)</f>
        <v>#DIV/0!</v>
      </c>
      <c r="F346" s="29" t="e">
        <f>IF($A346=$C$2,runs!AH341,1/0)</f>
        <v>#DIV/0!</v>
      </c>
      <c r="G346" s="29" t="e">
        <f>IF($A346=$C$2,runs!AI341,1/0)</f>
        <v>#DIV/0!</v>
      </c>
      <c r="H346" s="29" t="e">
        <f>IF($A346=$C$2,runs!BG341/runs!BF341,1/0)</f>
        <v>#DIV/0!</v>
      </c>
      <c r="I346" s="29" t="e">
        <f>IF($A346=$C$2,runs!AJ341/runs!V341,1/0)</f>
        <v>#DIV/0!</v>
      </c>
      <c r="J346" s="29" t="e">
        <f>IF($A346=$C$2,runs!AK341/runs!V341,1/0)</f>
        <v>#DIV/0!</v>
      </c>
      <c r="K346" s="29" t="e">
        <f>IF($A346=$C$2,runs!BP341,1/0)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IF($A347=$C$2,runs!AF342,1/0)</f>
        <v>#DIV/0!</v>
      </c>
      <c r="E347" s="29" t="e">
        <f>IF($A347=$C$2,runs!AG342,1/0)</f>
        <v>#DIV/0!</v>
      </c>
      <c r="F347" s="29" t="e">
        <f>IF($A347=$C$2,runs!AH342,1/0)</f>
        <v>#DIV/0!</v>
      </c>
      <c r="G347" s="29" t="e">
        <f>IF($A347=$C$2,runs!AI342,1/0)</f>
        <v>#DIV/0!</v>
      </c>
      <c r="H347" s="29" t="e">
        <f>IF($A347=$C$2,runs!BG342/runs!BF342,1/0)</f>
        <v>#DIV/0!</v>
      </c>
      <c r="I347" s="29" t="e">
        <f>IF($A347=$C$2,runs!AJ342/runs!V342,1/0)</f>
        <v>#DIV/0!</v>
      </c>
      <c r="J347" s="29" t="e">
        <f>IF($A347=$C$2,runs!AK342/runs!V342,1/0)</f>
        <v>#DIV/0!</v>
      </c>
      <c r="K347" s="29" t="e">
        <f>IF($A347=$C$2,runs!BP342,1/0)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IF($A348=$C$2,runs!AF343,1/0)</f>
        <v>#DIV/0!</v>
      </c>
      <c r="E348" s="29" t="e">
        <f>IF($A348=$C$2,runs!AG343,1/0)</f>
        <v>#DIV/0!</v>
      </c>
      <c r="F348" s="29" t="e">
        <f>IF($A348=$C$2,runs!AH343,1/0)</f>
        <v>#DIV/0!</v>
      </c>
      <c r="G348" s="29" t="e">
        <f>IF($A348=$C$2,runs!AI343,1/0)</f>
        <v>#DIV/0!</v>
      </c>
      <c r="H348" s="29" t="e">
        <f>IF($A348=$C$2,runs!BG343/runs!BF343,1/0)</f>
        <v>#DIV/0!</v>
      </c>
      <c r="I348" s="29" t="e">
        <f>IF($A348=$C$2,runs!AJ343/runs!V343,1/0)</f>
        <v>#DIV/0!</v>
      </c>
      <c r="J348" s="29" t="e">
        <f>IF($A348=$C$2,runs!AK343/runs!V343,1/0)</f>
        <v>#DIV/0!</v>
      </c>
      <c r="K348" s="29" t="e">
        <f>IF($A348=$C$2,runs!BP343,1/0)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IF($A349=$C$2,runs!AF344,1/0)</f>
        <v>#DIV/0!</v>
      </c>
      <c r="E349" s="29" t="e">
        <f>IF($A349=$C$2,runs!AG344,1/0)</f>
        <v>#DIV/0!</v>
      </c>
      <c r="F349" s="29" t="e">
        <f>IF($A349=$C$2,runs!AH344,1/0)</f>
        <v>#DIV/0!</v>
      </c>
      <c r="G349" s="29" t="e">
        <f>IF($A349=$C$2,runs!AI344,1/0)</f>
        <v>#DIV/0!</v>
      </c>
      <c r="H349" s="29" t="e">
        <f>IF($A349=$C$2,runs!BG344/runs!BF344,1/0)</f>
        <v>#DIV/0!</v>
      </c>
      <c r="I349" s="29" t="e">
        <f>IF($A349=$C$2,runs!AJ344/runs!V344,1/0)</f>
        <v>#DIV/0!</v>
      </c>
      <c r="J349" s="29" t="e">
        <f>IF($A349=$C$2,runs!AK344/runs!V344,1/0)</f>
        <v>#DIV/0!</v>
      </c>
      <c r="K349" s="29" t="e">
        <f>IF($A349=$C$2,runs!BP344,1/0)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IF($A350=$C$2,runs!AF345,1/0)</f>
        <v>#DIV/0!</v>
      </c>
      <c r="E350" s="29" t="e">
        <f>IF($A350=$C$2,runs!AG345,1/0)</f>
        <v>#DIV/0!</v>
      </c>
      <c r="F350" s="29" t="e">
        <f>IF($A350=$C$2,runs!AH345,1/0)</f>
        <v>#DIV/0!</v>
      </c>
      <c r="G350" s="29" t="e">
        <f>IF($A350=$C$2,runs!AI345,1/0)</f>
        <v>#DIV/0!</v>
      </c>
      <c r="H350" s="29" t="e">
        <f>IF($A350=$C$2,runs!BG345/runs!BF345,1/0)</f>
        <v>#DIV/0!</v>
      </c>
      <c r="I350" s="29" t="e">
        <f>IF($A350=$C$2,runs!AJ345/runs!V345,1/0)</f>
        <v>#DIV/0!</v>
      </c>
      <c r="J350" s="29" t="e">
        <f>IF($A350=$C$2,runs!AK345/runs!V345,1/0)</f>
        <v>#DIV/0!</v>
      </c>
      <c r="K350" s="29" t="e">
        <f>IF($A350=$C$2,runs!BP345,1/0)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IF($A351=$C$2,runs!AF346,1/0)</f>
        <v>#DIV/0!</v>
      </c>
      <c r="E351" s="29" t="e">
        <f>IF($A351=$C$2,runs!AG346,1/0)</f>
        <v>#DIV/0!</v>
      </c>
      <c r="F351" s="29" t="e">
        <f>IF($A351=$C$2,runs!AH346,1/0)</f>
        <v>#DIV/0!</v>
      </c>
      <c r="G351" s="29" t="e">
        <f>IF($A351=$C$2,runs!AI346,1/0)</f>
        <v>#DIV/0!</v>
      </c>
      <c r="H351" s="29" t="e">
        <f>IF($A351=$C$2,runs!BG346/runs!BF346,1/0)</f>
        <v>#DIV/0!</v>
      </c>
      <c r="I351" s="29" t="e">
        <f>IF($A351=$C$2,runs!AJ346/runs!V346,1/0)</f>
        <v>#DIV/0!</v>
      </c>
      <c r="J351" s="29" t="e">
        <f>IF($A351=$C$2,runs!AK346/runs!V346,1/0)</f>
        <v>#DIV/0!</v>
      </c>
      <c r="K351" s="29" t="e">
        <f>IF($A351=$C$2,runs!BP346,1/0)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IF($A352=$C$2,runs!AF347,1/0)</f>
        <v>#DIV/0!</v>
      </c>
      <c r="E352" s="29" t="e">
        <f>IF($A352=$C$2,runs!AG347,1/0)</f>
        <v>#DIV/0!</v>
      </c>
      <c r="F352" s="29" t="e">
        <f>IF($A352=$C$2,runs!AH347,1/0)</f>
        <v>#DIV/0!</v>
      </c>
      <c r="G352" s="29" t="e">
        <f>IF($A352=$C$2,runs!AI347,1/0)</f>
        <v>#DIV/0!</v>
      </c>
      <c r="H352" s="29" t="e">
        <f>IF($A352=$C$2,runs!BG347/runs!BF347,1/0)</f>
        <v>#DIV/0!</v>
      </c>
      <c r="I352" s="29" t="e">
        <f>IF($A352=$C$2,runs!AJ347/runs!V347,1/0)</f>
        <v>#DIV/0!</v>
      </c>
      <c r="J352" s="29" t="e">
        <f>IF($A352=$C$2,runs!AK347/runs!V347,1/0)</f>
        <v>#DIV/0!</v>
      </c>
      <c r="K352" s="29" t="e">
        <f>IF($A352=$C$2,runs!BP347,1/0)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IF($A353=$C$2,runs!AF348,1/0)</f>
        <v>#DIV/0!</v>
      </c>
      <c r="E353" s="29" t="e">
        <f>IF($A353=$C$2,runs!AG348,1/0)</f>
        <v>#DIV/0!</v>
      </c>
      <c r="F353" s="29" t="e">
        <f>IF($A353=$C$2,runs!AH348,1/0)</f>
        <v>#DIV/0!</v>
      </c>
      <c r="G353" s="29" t="e">
        <f>IF($A353=$C$2,runs!AI348,1/0)</f>
        <v>#DIV/0!</v>
      </c>
      <c r="H353" s="29" t="e">
        <f>IF($A353=$C$2,runs!BG348/runs!BF348,1/0)</f>
        <v>#DIV/0!</v>
      </c>
      <c r="I353" s="29" t="e">
        <f>IF($A353=$C$2,runs!AJ348/runs!V348,1/0)</f>
        <v>#DIV/0!</v>
      </c>
      <c r="J353" s="29" t="e">
        <f>IF($A353=$C$2,runs!AK348/runs!V348,1/0)</f>
        <v>#DIV/0!</v>
      </c>
      <c r="K353" s="29" t="e">
        <f>IF($A353=$C$2,runs!BP348,1/0)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IF($A354=$C$2,runs!AF349,1/0)</f>
        <v>#DIV/0!</v>
      </c>
      <c r="E354" s="29" t="e">
        <f>IF($A354=$C$2,runs!AG349,1/0)</f>
        <v>#DIV/0!</v>
      </c>
      <c r="F354" s="29" t="e">
        <f>IF($A354=$C$2,runs!AH349,1/0)</f>
        <v>#DIV/0!</v>
      </c>
      <c r="G354" s="29" t="e">
        <f>IF($A354=$C$2,runs!AI349,1/0)</f>
        <v>#DIV/0!</v>
      </c>
      <c r="H354" s="29" t="e">
        <f>IF($A354=$C$2,runs!BG349/runs!BF349,1/0)</f>
        <v>#DIV/0!</v>
      </c>
      <c r="I354" s="29" t="e">
        <f>IF($A354=$C$2,runs!AJ349/runs!V349,1/0)</f>
        <v>#DIV/0!</v>
      </c>
      <c r="J354" s="29" t="e">
        <f>IF($A354=$C$2,runs!AK349/runs!V349,1/0)</f>
        <v>#DIV/0!</v>
      </c>
      <c r="K354" s="29" t="e">
        <f>IF($A354=$C$2,runs!BP349,1/0)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IF($A355=$C$2,runs!AF350,1/0)</f>
        <v>#DIV/0!</v>
      </c>
      <c r="E355" s="29" t="e">
        <f>IF($A355=$C$2,runs!AG350,1/0)</f>
        <v>#DIV/0!</v>
      </c>
      <c r="F355" s="29" t="e">
        <f>IF($A355=$C$2,runs!AH350,1/0)</f>
        <v>#DIV/0!</v>
      </c>
      <c r="G355" s="29" t="e">
        <f>IF($A355=$C$2,runs!AI350,1/0)</f>
        <v>#DIV/0!</v>
      </c>
      <c r="H355" s="29" t="e">
        <f>IF($A355=$C$2,runs!BG350/runs!BF350,1/0)</f>
        <v>#DIV/0!</v>
      </c>
      <c r="I355" s="29" t="e">
        <f>IF($A355=$C$2,runs!AJ350/runs!V350,1/0)</f>
        <v>#DIV/0!</v>
      </c>
      <c r="J355" s="29" t="e">
        <f>IF($A355=$C$2,runs!AK350/runs!V350,1/0)</f>
        <v>#DIV/0!</v>
      </c>
      <c r="K355" s="29" t="e">
        <f>IF($A355=$C$2,runs!BP350,1/0)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IF($A356=$C$2,runs!AF351,1/0)</f>
        <v>#DIV/0!</v>
      </c>
      <c r="E356" s="29" t="e">
        <f>IF($A356=$C$2,runs!AG351,1/0)</f>
        <v>#DIV/0!</v>
      </c>
      <c r="F356" s="29" t="e">
        <f>IF($A356=$C$2,runs!AH351,1/0)</f>
        <v>#DIV/0!</v>
      </c>
      <c r="G356" s="29" t="e">
        <f>IF($A356=$C$2,runs!AI351,1/0)</f>
        <v>#DIV/0!</v>
      </c>
      <c r="H356" s="29" t="e">
        <f>IF($A356=$C$2,runs!BG351/runs!BF351,1/0)</f>
        <v>#DIV/0!</v>
      </c>
      <c r="I356" s="29" t="e">
        <f>IF($A356=$C$2,runs!AJ351/runs!V351,1/0)</f>
        <v>#DIV/0!</v>
      </c>
      <c r="J356" s="29" t="e">
        <f>IF($A356=$C$2,runs!AK351/runs!V351,1/0)</f>
        <v>#DIV/0!</v>
      </c>
      <c r="K356" s="29" t="e">
        <f>IF($A356=$C$2,runs!BP351,1/0)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IF($A357=$C$2,runs!AF352,1/0)</f>
        <v>#DIV/0!</v>
      </c>
      <c r="E357" s="29" t="e">
        <f>IF($A357=$C$2,runs!AG352,1/0)</f>
        <v>#DIV/0!</v>
      </c>
      <c r="F357" s="29" t="e">
        <f>IF($A357=$C$2,runs!AH352,1/0)</f>
        <v>#DIV/0!</v>
      </c>
      <c r="G357" s="29" t="e">
        <f>IF($A357=$C$2,runs!AI352,1/0)</f>
        <v>#DIV/0!</v>
      </c>
      <c r="H357" s="29" t="e">
        <f>IF($A357=$C$2,runs!BG352/runs!BF352,1/0)</f>
        <v>#DIV/0!</v>
      </c>
      <c r="I357" s="29" t="e">
        <f>IF($A357=$C$2,runs!AJ352/runs!V352,1/0)</f>
        <v>#DIV/0!</v>
      </c>
      <c r="J357" s="29" t="e">
        <f>IF($A357=$C$2,runs!AK352/runs!V352,1/0)</f>
        <v>#DIV/0!</v>
      </c>
      <c r="K357" s="29" t="e">
        <f>IF($A357=$C$2,runs!BP352,1/0)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IF($A358=$C$2,runs!AF353,1/0)</f>
        <v>#DIV/0!</v>
      </c>
      <c r="E358" s="29" t="e">
        <f>IF($A358=$C$2,runs!AG353,1/0)</f>
        <v>#DIV/0!</v>
      </c>
      <c r="F358" s="29" t="e">
        <f>IF($A358=$C$2,runs!AH353,1/0)</f>
        <v>#DIV/0!</v>
      </c>
      <c r="G358" s="29" t="e">
        <f>IF($A358=$C$2,runs!AI353,1/0)</f>
        <v>#DIV/0!</v>
      </c>
      <c r="H358" s="29" t="e">
        <f>IF($A358=$C$2,runs!BG353/runs!BF353,1/0)</f>
        <v>#DIV/0!</v>
      </c>
      <c r="I358" s="29" t="e">
        <f>IF($A358=$C$2,runs!AJ353/runs!V353,1/0)</f>
        <v>#DIV/0!</v>
      </c>
      <c r="J358" s="29" t="e">
        <f>IF($A358=$C$2,runs!AK353/runs!V353,1/0)</f>
        <v>#DIV/0!</v>
      </c>
      <c r="K358" s="29" t="e">
        <f>IF($A358=$C$2,runs!BP353,1/0)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IF($A359=$C$2,runs!AF354,1/0)</f>
        <v>#DIV/0!</v>
      </c>
      <c r="E359" s="29" t="e">
        <f>IF($A359=$C$2,runs!AG354,1/0)</f>
        <v>#DIV/0!</v>
      </c>
      <c r="F359" s="29" t="e">
        <f>IF($A359=$C$2,runs!AH354,1/0)</f>
        <v>#DIV/0!</v>
      </c>
      <c r="G359" s="29" t="e">
        <f>IF($A359=$C$2,runs!AI354,1/0)</f>
        <v>#DIV/0!</v>
      </c>
      <c r="H359" s="29" t="e">
        <f>IF($A359=$C$2,runs!BG354/runs!BF354,1/0)</f>
        <v>#DIV/0!</v>
      </c>
      <c r="I359" s="29" t="e">
        <f>IF($A359=$C$2,runs!AJ354/runs!V354,1/0)</f>
        <v>#DIV/0!</v>
      </c>
      <c r="J359" s="29" t="e">
        <f>IF($A359=$C$2,runs!AK354/runs!V354,1/0)</f>
        <v>#DIV/0!</v>
      </c>
      <c r="K359" s="29" t="e">
        <f>IF($A359=$C$2,runs!BP354,1/0)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IF($A360=$C$2,runs!AF355,1/0)</f>
        <v>#DIV/0!</v>
      </c>
      <c r="E360" s="29" t="e">
        <f>IF($A360=$C$2,runs!AG355,1/0)</f>
        <v>#DIV/0!</v>
      </c>
      <c r="F360" s="29" t="e">
        <f>IF($A360=$C$2,runs!AH355,1/0)</f>
        <v>#DIV/0!</v>
      </c>
      <c r="G360" s="29" t="e">
        <f>IF($A360=$C$2,runs!AI355,1/0)</f>
        <v>#DIV/0!</v>
      </c>
      <c r="H360" s="29" t="e">
        <f>IF($A360=$C$2,runs!BG355/runs!BF355,1/0)</f>
        <v>#DIV/0!</v>
      </c>
      <c r="I360" s="29" t="e">
        <f>IF($A360=$C$2,runs!AJ355/runs!V355,1/0)</f>
        <v>#DIV/0!</v>
      </c>
      <c r="J360" s="29" t="e">
        <f>IF($A360=$C$2,runs!AK355/runs!V355,1/0)</f>
        <v>#DIV/0!</v>
      </c>
      <c r="K360" s="29" t="e">
        <f>IF($A360=$C$2,runs!BP355,1/0)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IF($A361=$C$2,runs!AF356,1/0)</f>
        <v>#DIV/0!</v>
      </c>
      <c r="E361" s="29" t="e">
        <f>IF($A361=$C$2,runs!AG356,1/0)</f>
        <v>#DIV/0!</v>
      </c>
      <c r="F361" s="29" t="e">
        <f>IF($A361=$C$2,runs!AH356,1/0)</f>
        <v>#DIV/0!</v>
      </c>
      <c r="G361" s="29" t="e">
        <f>IF($A361=$C$2,runs!AI356,1/0)</f>
        <v>#DIV/0!</v>
      </c>
      <c r="H361" s="29" t="e">
        <f>IF($A361=$C$2,runs!BG356/runs!BF356,1/0)</f>
        <v>#DIV/0!</v>
      </c>
      <c r="I361" s="29" t="e">
        <f>IF($A361=$C$2,runs!AJ356/runs!V356,1/0)</f>
        <v>#DIV/0!</v>
      </c>
      <c r="J361" s="29" t="e">
        <f>IF($A361=$C$2,runs!AK356/runs!V356,1/0)</f>
        <v>#DIV/0!</v>
      </c>
      <c r="K361" s="29" t="e">
        <f>IF($A361=$C$2,runs!BP356,1/0)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IF($A362=$C$2,runs!AF357,1/0)</f>
        <v>#DIV/0!</v>
      </c>
      <c r="E362" s="29" t="e">
        <f>IF($A362=$C$2,runs!AG357,1/0)</f>
        <v>#DIV/0!</v>
      </c>
      <c r="F362" s="29" t="e">
        <f>IF($A362=$C$2,runs!AH357,1/0)</f>
        <v>#DIV/0!</v>
      </c>
      <c r="G362" s="29" t="e">
        <f>IF($A362=$C$2,runs!AI357,1/0)</f>
        <v>#DIV/0!</v>
      </c>
      <c r="H362" s="29" t="e">
        <f>IF($A362=$C$2,runs!BG357/runs!BF357,1/0)</f>
        <v>#DIV/0!</v>
      </c>
      <c r="I362" s="29" t="e">
        <f>IF($A362=$C$2,runs!AJ357/runs!V357,1/0)</f>
        <v>#DIV/0!</v>
      </c>
      <c r="J362" s="29" t="e">
        <f>IF($A362=$C$2,runs!AK357/runs!V357,1/0)</f>
        <v>#DIV/0!</v>
      </c>
      <c r="K362" s="29" t="e">
        <f>IF($A362=$C$2,runs!BP357,1/0)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IF($A363=$C$2,runs!AF358,1/0)</f>
        <v>#DIV/0!</v>
      </c>
      <c r="E363" s="29" t="e">
        <f>IF($A363=$C$2,runs!AG358,1/0)</f>
        <v>#DIV/0!</v>
      </c>
      <c r="F363" s="29" t="e">
        <f>IF($A363=$C$2,runs!AH358,1/0)</f>
        <v>#DIV/0!</v>
      </c>
      <c r="G363" s="29" t="e">
        <f>IF($A363=$C$2,runs!AI358,1/0)</f>
        <v>#DIV/0!</v>
      </c>
      <c r="H363" s="29" t="e">
        <f>IF($A363=$C$2,runs!BG358/runs!BF358,1/0)</f>
        <v>#DIV/0!</v>
      </c>
      <c r="I363" s="29" t="e">
        <f>IF($A363=$C$2,runs!AJ358/runs!V358,1/0)</f>
        <v>#DIV/0!</v>
      </c>
      <c r="J363" s="29" t="e">
        <f>IF($A363=$C$2,runs!AK358/runs!V358,1/0)</f>
        <v>#DIV/0!</v>
      </c>
      <c r="K363" s="29" t="e">
        <f>IF($A363=$C$2,runs!BP358,1/0)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IF($A364=$C$2,runs!AF359,1/0)</f>
        <v>#DIV/0!</v>
      </c>
      <c r="E364" s="29" t="e">
        <f>IF($A364=$C$2,runs!AG359,1/0)</f>
        <v>#DIV/0!</v>
      </c>
      <c r="F364" s="29" t="e">
        <f>IF($A364=$C$2,runs!AH359,1/0)</f>
        <v>#DIV/0!</v>
      </c>
      <c r="G364" s="29" t="e">
        <f>IF($A364=$C$2,runs!AI359,1/0)</f>
        <v>#DIV/0!</v>
      </c>
      <c r="H364" s="29" t="e">
        <f>IF($A364=$C$2,runs!BG359/runs!BF359,1/0)</f>
        <v>#DIV/0!</v>
      </c>
      <c r="I364" s="29" t="e">
        <f>IF($A364=$C$2,runs!AJ359/runs!V359,1/0)</f>
        <v>#DIV/0!</v>
      </c>
      <c r="J364" s="29" t="e">
        <f>IF($A364=$C$2,runs!AK359/runs!V359,1/0)</f>
        <v>#DIV/0!</v>
      </c>
      <c r="K364" s="29" t="e">
        <f>IF($A364=$C$2,runs!BP359,1/0)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IF($A365=$C$2,runs!AF360,1/0)</f>
        <v>#DIV/0!</v>
      </c>
      <c r="E365" s="29" t="e">
        <f>IF($A365=$C$2,runs!AG360,1/0)</f>
        <v>#DIV/0!</v>
      </c>
      <c r="F365" s="29" t="e">
        <f>IF($A365=$C$2,runs!AH360,1/0)</f>
        <v>#DIV/0!</v>
      </c>
      <c r="G365" s="29" t="e">
        <f>IF($A365=$C$2,runs!AI360,1/0)</f>
        <v>#DIV/0!</v>
      </c>
      <c r="H365" s="29" t="e">
        <f>IF($A365=$C$2,runs!BG360/runs!BF360,1/0)</f>
        <v>#DIV/0!</v>
      </c>
      <c r="I365" s="29" t="e">
        <f>IF($A365=$C$2,runs!AJ360/runs!V360,1/0)</f>
        <v>#DIV/0!</v>
      </c>
      <c r="J365" s="29" t="e">
        <f>IF($A365=$C$2,runs!AK360/runs!V360,1/0)</f>
        <v>#DIV/0!</v>
      </c>
      <c r="K365" s="29" t="e">
        <f>IF($A365=$C$2,runs!BP360,1/0)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IF($A366=$C$2,runs!AF361,1/0)</f>
        <v>#DIV/0!</v>
      </c>
      <c r="E366" s="29" t="e">
        <f>IF($A366=$C$2,runs!AG361,1/0)</f>
        <v>#DIV/0!</v>
      </c>
      <c r="F366" s="29" t="e">
        <f>IF($A366=$C$2,runs!AH361,1/0)</f>
        <v>#DIV/0!</v>
      </c>
      <c r="G366" s="29" t="e">
        <f>IF($A366=$C$2,runs!AI361,1/0)</f>
        <v>#DIV/0!</v>
      </c>
      <c r="H366" s="29" t="e">
        <f>IF($A366=$C$2,runs!BG361/runs!BF361,1/0)</f>
        <v>#DIV/0!</v>
      </c>
      <c r="I366" s="29" t="e">
        <f>IF($A366=$C$2,runs!AJ361/runs!V361,1/0)</f>
        <v>#DIV/0!</v>
      </c>
      <c r="J366" s="29" t="e">
        <f>IF($A366=$C$2,runs!AK361/runs!V361,1/0)</f>
        <v>#DIV/0!</v>
      </c>
      <c r="K366" s="29" t="e">
        <f>IF($A366=$C$2,runs!BP361,1/0)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IF($A367=$C$2,runs!AF362,1/0)</f>
        <v>#DIV/0!</v>
      </c>
      <c r="E367" s="29" t="e">
        <f>IF($A367=$C$2,runs!AG362,1/0)</f>
        <v>#DIV/0!</v>
      </c>
      <c r="F367" s="29" t="e">
        <f>IF($A367=$C$2,runs!AH362,1/0)</f>
        <v>#DIV/0!</v>
      </c>
      <c r="G367" s="29" t="e">
        <f>IF($A367=$C$2,runs!AI362,1/0)</f>
        <v>#DIV/0!</v>
      </c>
      <c r="H367" s="29" t="e">
        <f>IF($A367=$C$2,runs!BG362/runs!BF362,1/0)</f>
        <v>#DIV/0!</v>
      </c>
      <c r="I367" s="29" t="e">
        <f>IF($A367=$C$2,runs!AJ362/runs!V362,1/0)</f>
        <v>#DIV/0!</v>
      </c>
      <c r="J367" s="29" t="e">
        <f>IF($A367=$C$2,runs!AK362/runs!V362,1/0)</f>
        <v>#DIV/0!</v>
      </c>
      <c r="K367" s="29" t="e">
        <f>IF($A367=$C$2,runs!BP362,1/0)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IF($A368=$C$2,runs!AF363,1/0)</f>
        <v>#DIV/0!</v>
      </c>
      <c r="E368" s="29" t="e">
        <f>IF($A368=$C$2,runs!AG363,1/0)</f>
        <v>#DIV/0!</v>
      </c>
      <c r="F368" s="29" t="e">
        <f>IF($A368=$C$2,runs!AH363,1/0)</f>
        <v>#DIV/0!</v>
      </c>
      <c r="G368" s="29" t="e">
        <f>IF($A368=$C$2,runs!AI363,1/0)</f>
        <v>#DIV/0!</v>
      </c>
      <c r="H368" s="29" t="e">
        <f>IF($A368=$C$2,runs!BG363/runs!BF363,1/0)</f>
        <v>#DIV/0!</v>
      </c>
      <c r="I368" s="29" t="e">
        <f>IF($A368=$C$2,runs!AJ363/runs!V363,1/0)</f>
        <v>#DIV/0!</v>
      </c>
      <c r="J368" s="29" t="e">
        <f>IF($A368=$C$2,runs!AK363/runs!V363,1/0)</f>
        <v>#DIV/0!</v>
      </c>
      <c r="K368" s="29" t="e">
        <f>IF($A368=$C$2,runs!BP363,1/0)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IF($A369=$C$2,runs!AF364,1/0)</f>
        <v>#DIV/0!</v>
      </c>
      <c r="E369" s="29" t="e">
        <f>IF($A369=$C$2,runs!AG364,1/0)</f>
        <v>#DIV/0!</v>
      </c>
      <c r="F369" s="29" t="e">
        <f>IF($A369=$C$2,runs!AH364,1/0)</f>
        <v>#DIV/0!</v>
      </c>
      <c r="G369" s="29" t="e">
        <f>IF($A369=$C$2,runs!AI364,1/0)</f>
        <v>#DIV/0!</v>
      </c>
      <c r="H369" s="29" t="e">
        <f>IF($A369=$C$2,runs!BG364/runs!BF364,1/0)</f>
        <v>#DIV/0!</v>
      </c>
      <c r="I369" s="29" t="e">
        <f>IF($A369=$C$2,runs!AJ364/runs!V364,1/0)</f>
        <v>#DIV/0!</v>
      </c>
      <c r="J369" s="29" t="e">
        <f>IF($A369=$C$2,runs!AK364/runs!V364,1/0)</f>
        <v>#DIV/0!</v>
      </c>
      <c r="K369" s="29" t="e">
        <f>IF($A369=$C$2,runs!BP364,1/0)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IF($A370=$C$2,runs!AF365,1/0)</f>
        <v>#DIV/0!</v>
      </c>
      <c r="E370" s="29" t="e">
        <f>IF($A370=$C$2,runs!AG365,1/0)</f>
        <v>#DIV/0!</v>
      </c>
      <c r="F370" s="29" t="e">
        <f>IF($A370=$C$2,runs!AH365,1/0)</f>
        <v>#DIV/0!</v>
      </c>
      <c r="G370" s="29" t="e">
        <f>IF($A370=$C$2,runs!AI365,1/0)</f>
        <v>#DIV/0!</v>
      </c>
      <c r="H370" s="29" t="e">
        <f>IF($A370=$C$2,runs!BG365/runs!BF365,1/0)</f>
        <v>#DIV/0!</v>
      </c>
      <c r="I370" s="29" t="e">
        <f>IF($A370=$C$2,runs!AJ365/runs!V365,1/0)</f>
        <v>#DIV/0!</v>
      </c>
      <c r="J370" s="29" t="e">
        <f>IF($A370=$C$2,runs!AK365/runs!V365,1/0)</f>
        <v>#DIV/0!</v>
      </c>
      <c r="K370" s="29" t="e">
        <f>IF($A370=$C$2,runs!BP365,1/0)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IF($A371=$C$2,runs!AF366,1/0)</f>
        <v>#DIV/0!</v>
      </c>
      <c r="E371" s="29" t="e">
        <f>IF($A371=$C$2,runs!AG366,1/0)</f>
        <v>#DIV/0!</v>
      </c>
      <c r="F371" s="29" t="e">
        <f>IF($A371=$C$2,runs!AH366,1/0)</f>
        <v>#DIV/0!</v>
      </c>
      <c r="G371" s="29" t="e">
        <f>IF($A371=$C$2,runs!AI366,1/0)</f>
        <v>#DIV/0!</v>
      </c>
      <c r="H371" s="29" t="e">
        <f>IF($A371=$C$2,runs!BG366/runs!BF366,1/0)</f>
        <v>#DIV/0!</v>
      </c>
      <c r="I371" s="29" t="e">
        <f>IF($A371=$C$2,runs!AJ366/runs!V366,1/0)</f>
        <v>#DIV/0!</v>
      </c>
      <c r="J371" s="29" t="e">
        <f>IF($A371=$C$2,runs!AK366/runs!V366,1/0)</f>
        <v>#DIV/0!</v>
      </c>
      <c r="K371" s="29" t="e">
        <f>IF($A371=$C$2,runs!BP366,1/0)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IF($A372=$C$2,runs!AF367,1/0)</f>
        <v>#DIV/0!</v>
      </c>
      <c r="E372" s="29" t="e">
        <f>IF($A372=$C$2,runs!AG367,1/0)</f>
        <v>#DIV/0!</v>
      </c>
      <c r="F372" s="29" t="e">
        <f>IF($A372=$C$2,runs!AH367,1/0)</f>
        <v>#DIV/0!</v>
      </c>
      <c r="G372" s="29" t="e">
        <f>IF($A372=$C$2,runs!AI367,1/0)</f>
        <v>#DIV/0!</v>
      </c>
      <c r="H372" s="29" t="e">
        <f>IF($A372=$C$2,runs!BG367/runs!BF367,1/0)</f>
        <v>#DIV/0!</v>
      </c>
      <c r="I372" s="29" t="e">
        <f>IF($A372=$C$2,runs!AJ367/runs!V367,1/0)</f>
        <v>#DIV/0!</v>
      </c>
      <c r="J372" s="29" t="e">
        <f>IF($A372=$C$2,runs!AK367/runs!V367,1/0)</f>
        <v>#DIV/0!</v>
      </c>
      <c r="K372" s="29" t="e">
        <f>IF($A372=$C$2,runs!BP367,1/0)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IF($A373=$C$2,runs!AF368,1/0)</f>
        <v>#DIV/0!</v>
      </c>
      <c r="E373" s="29" t="e">
        <f>IF($A373=$C$2,runs!AG368,1/0)</f>
        <v>#DIV/0!</v>
      </c>
      <c r="F373" s="29" t="e">
        <f>IF($A373=$C$2,runs!AH368,1/0)</f>
        <v>#DIV/0!</v>
      </c>
      <c r="G373" s="29" t="e">
        <f>IF($A373=$C$2,runs!AI368,1/0)</f>
        <v>#DIV/0!</v>
      </c>
      <c r="H373" s="29" t="e">
        <f>IF($A373=$C$2,runs!BG368/runs!BF368,1/0)</f>
        <v>#DIV/0!</v>
      </c>
      <c r="I373" s="29" t="e">
        <f>IF($A373=$C$2,runs!AJ368/runs!V368,1/0)</f>
        <v>#DIV/0!</v>
      </c>
      <c r="J373" s="29" t="e">
        <f>IF($A373=$C$2,runs!AK368/runs!V368,1/0)</f>
        <v>#DIV/0!</v>
      </c>
      <c r="K373" s="29" t="e">
        <f>IF($A373=$C$2,runs!BP368,1/0)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IF($A374=$C$2,runs!AF369,1/0)</f>
        <v>#DIV/0!</v>
      </c>
      <c r="E374" s="29" t="e">
        <f>IF($A374=$C$2,runs!AG369,1/0)</f>
        <v>#DIV/0!</v>
      </c>
      <c r="F374" s="29" t="e">
        <f>IF($A374=$C$2,runs!AH369,1/0)</f>
        <v>#DIV/0!</v>
      </c>
      <c r="G374" s="29" t="e">
        <f>IF($A374=$C$2,runs!AI369,1/0)</f>
        <v>#DIV/0!</v>
      </c>
      <c r="H374" s="29" t="e">
        <f>IF($A374=$C$2,runs!BG369/runs!BF369,1/0)</f>
        <v>#DIV/0!</v>
      </c>
      <c r="I374" s="29" t="e">
        <f>IF($A374=$C$2,runs!AJ369/runs!V369,1/0)</f>
        <v>#DIV/0!</v>
      </c>
      <c r="J374" s="29" t="e">
        <f>IF($A374=$C$2,runs!AK369/runs!V369,1/0)</f>
        <v>#DIV/0!</v>
      </c>
      <c r="K374" s="29" t="e">
        <f>IF($A374=$C$2,runs!BP369,1/0)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IF($A375=$C$2,runs!AF370,1/0)</f>
        <v>#DIV/0!</v>
      </c>
      <c r="E375" s="29" t="e">
        <f>IF($A375=$C$2,runs!AG370,1/0)</f>
        <v>#DIV/0!</v>
      </c>
      <c r="F375" s="29" t="e">
        <f>IF($A375=$C$2,runs!AH370,1/0)</f>
        <v>#DIV/0!</v>
      </c>
      <c r="G375" s="29" t="e">
        <f>IF($A375=$C$2,runs!AI370,1/0)</f>
        <v>#DIV/0!</v>
      </c>
      <c r="H375" s="29" t="e">
        <f>IF($A375=$C$2,runs!BG370/runs!BF370,1/0)</f>
        <v>#DIV/0!</v>
      </c>
      <c r="I375" s="29" t="e">
        <f>IF($A375=$C$2,runs!AJ370/runs!V370,1/0)</f>
        <v>#DIV/0!</v>
      </c>
      <c r="J375" s="29" t="e">
        <f>IF($A375=$C$2,runs!AK370/runs!V370,1/0)</f>
        <v>#DIV/0!</v>
      </c>
      <c r="K375" s="29" t="e">
        <f>IF($A375=$C$2,runs!BP370,1/0)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IF($A376=$C$2,runs!AF371,1/0)</f>
        <v>#DIV/0!</v>
      </c>
      <c r="E376" s="29" t="e">
        <f>IF($A376=$C$2,runs!AG371,1/0)</f>
        <v>#DIV/0!</v>
      </c>
      <c r="F376" s="29" t="e">
        <f>IF($A376=$C$2,runs!AH371,1/0)</f>
        <v>#DIV/0!</v>
      </c>
      <c r="G376" s="29" t="e">
        <f>IF($A376=$C$2,runs!AI371,1/0)</f>
        <v>#DIV/0!</v>
      </c>
      <c r="H376" s="29" t="e">
        <f>IF($A376=$C$2,runs!BG371/runs!BF371,1/0)</f>
        <v>#DIV/0!</v>
      </c>
      <c r="I376" s="29" t="e">
        <f>IF($A376=$C$2,runs!AJ371/runs!V371,1/0)</f>
        <v>#DIV/0!</v>
      </c>
      <c r="J376" s="29" t="e">
        <f>IF($A376=$C$2,runs!AK371/runs!V371,1/0)</f>
        <v>#DIV/0!</v>
      </c>
      <c r="K376" s="29" t="e">
        <f>IF($A376=$C$2,runs!BP371,1/0)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IF($A377=$C$2,runs!AF372,1/0)</f>
        <v>#DIV/0!</v>
      </c>
      <c r="E377" s="29" t="e">
        <f>IF($A377=$C$2,runs!AG372,1/0)</f>
        <v>#DIV/0!</v>
      </c>
      <c r="F377" s="29" t="e">
        <f>IF($A377=$C$2,runs!AH372,1/0)</f>
        <v>#DIV/0!</v>
      </c>
      <c r="G377" s="29" t="e">
        <f>IF($A377=$C$2,runs!AI372,1/0)</f>
        <v>#DIV/0!</v>
      </c>
      <c r="H377" s="29" t="e">
        <f>IF($A377=$C$2,runs!BG372/runs!BF372,1/0)</f>
        <v>#DIV/0!</v>
      </c>
      <c r="I377" s="29" t="e">
        <f>IF($A377=$C$2,runs!AJ372/runs!V372,1/0)</f>
        <v>#DIV/0!</v>
      </c>
      <c r="J377" s="29" t="e">
        <f>IF($A377=$C$2,runs!AK372/runs!V372,1/0)</f>
        <v>#DIV/0!</v>
      </c>
      <c r="K377" s="29" t="e">
        <f>IF($A377=$C$2,runs!BP372,1/0)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IF($A378=$C$2,runs!AF373,1/0)</f>
        <v>#DIV/0!</v>
      </c>
      <c r="E378" s="29" t="e">
        <f>IF($A378=$C$2,runs!AG373,1/0)</f>
        <v>#DIV/0!</v>
      </c>
      <c r="F378" s="29" t="e">
        <f>IF($A378=$C$2,runs!AH373,1/0)</f>
        <v>#DIV/0!</v>
      </c>
      <c r="G378" s="29" t="e">
        <f>IF($A378=$C$2,runs!AI373,1/0)</f>
        <v>#DIV/0!</v>
      </c>
      <c r="H378" s="29" t="e">
        <f>IF($A378=$C$2,runs!BG373/runs!BF373,1/0)</f>
        <v>#DIV/0!</v>
      </c>
      <c r="I378" s="29" t="e">
        <f>IF($A378=$C$2,runs!AJ373/runs!V373,1/0)</f>
        <v>#DIV/0!</v>
      </c>
      <c r="J378" s="29" t="e">
        <f>IF($A378=$C$2,runs!AK373/runs!V373,1/0)</f>
        <v>#DIV/0!</v>
      </c>
      <c r="K378" s="29" t="e">
        <f>IF($A378=$C$2,runs!BP373,1/0)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IF($A379=$C$2,runs!AF374,1/0)</f>
        <v>#DIV/0!</v>
      </c>
      <c r="E379" s="29" t="e">
        <f>IF($A379=$C$2,runs!AG374,1/0)</f>
        <v>#DIV/0!</v>
      </c>
      <c r="F379" s="29" t="e">
        <f>IF($A379=$C$2,runs!AH374,1/0)</f>
        <v>#DIV/0!</v>
      </c>
      <c r="G379" s="29" t="e">
        <f>IF($A379=$C$2,runs!AI374,1/0)</f>
        <v>#DIV/0!</v>
      </c>
      <c r="H379" s="29" t="e">
        <f>IF($A379=$C$2,runs!BG374/runs!BF374,1/0)</f>
        <v>#DIV/0!</v>
      </c>
      <c r="I379" s="29" t="e">
        <f>IF($A379=$C$2,runs!AJ374/runs!V374,1/0)</f>
        <v>#DIV/0!</v>
      </c>
      <c r="J379" s="29" t="e">
        <f>IF($A379=$C$2,runs!AK374/runs!V374,1/0)</f>
        <v>#DIV/0!</v>
      </c>
      <c r="K379" s="29" t="e">
        <f>IF($A379=$C$2,runs!BP374,1/0)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IF($A380=$C$2,runs!AF375,1/0)</f>
        <v>#DIV/0!</v>
      </c>
      <c r="E380" s="29" t="e">
        <f>IF($A380=$C$2,runs!AG375,1/0)</f>
        <v>#DIV/0!</v>
      </c>
      <c r="F380" s="29" t="e">
        <f>IF($A380=$C$2,runs!AH375,1/0)</f>
        <v>#DIV/0!</v>
      </c>
      <c r="G380" s="29" t="e">
        <f>IF($A380=$C$2,runs!AI375,1/0)</f>
        <v>#DIV/0!</v>
      </c>
      <c r="H380" s="29" t="e">
        <f>IF($A380=$C$2,runs!BG375/runs!BF375,1/0)</f>
        <v>#DIV/0!</v>
      </c>
      <c r="I380" s="29" t="e">
        <f>IF($A380=$C$2,runs!AJ375/runs!V375,1/0)</f>
        <v>#DIV/0!</v>
      </c>
      <c r="J380" s="29" t="e">
        <f>IF($A380=$C$2,runs!AK375/runs!V375,1/0)</f>
        <v>#DIV/0!</v>
      </c>
      <c r="K380" s="29" t="e">
        <f>IF($A380=$C$2,runs!BP375,1/0)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IF($A381=$C$2,runs!AF376,1/0)</f>
        <v>#DIV/0!</v>
      </c>
      <c r="E381" s="29" t="e">
        <f>IF($A381=$C$2,runs!AG376,1/0)</f>
        <v>#DIV/0!</v>
      </c>
      <c r="F381" s="29" t="e">
        <f>IF($A381=$C$2,runs!AH376,1/0)</f>
        <v>#DIV/0!</v>
      </c>
      <c r="G381" s="29" t="e">
        <f>IF($A381=$C$2,runs!AI376,1/0)</f>
        <v>#DIV/0!</v>
      </c>
      <c r="H381" s="29" t="e">
        <f>IF($A381=$C$2,runs!BG376/runs!BF376,1/0)</f>
        <v>#DIV/0!</v>
      </c>
      <c r="I381" s="29" t="e">
        <f>IF($A381=$C$2,runs!AJ376/runs!V376,1/0)</f>
        <v>#DIV/0!</v>
      </c>
      <c r="J381" s="29" t="e">
        <f>IF($A381=$C$2,runs!AK376/runs!V376,1/0)</f>
        <v>#DIV/0!</v>
      </c>
      <c r="K381" s="29" t="e">
        <f>IF($A381=$C$2,runs!BP376,1/0)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IF($A382=$C$2,runs!AF377,1/0)</f>
        <v>#DIV/0!</v>
      </c>
      <c r="E382" s="29" t="e">
        <f>IF($A382=$C$2,runs!AG377,1/0)</f>
        <v>#DIV/0!</v>
      </c>
      <c r="F382" s="29" t="e">
        <f>IF($A382=$C$2,runs!AH377,1/0)</f>
        <v>#DIV/0!</v>
      </c>
      <c r="G382" s="29" t="e">
        <f>IF($A382=$C$2,runs!AI377,1/0)</f>
        <v>#DIV/0!</v>
      </c>
      <c r="H382" s="29" t="e">
        <f>IF($A382=$C$2,runs!BG377/runs!BF377,1/0)</f>
        <v>#DIV/0!</v>
      </c>
      <c r="I382" s="29" t="e">
        <f>IF($A382=$C$2,runs!AJ377/runs!V377,1/0)</f>
        <v>#DIV/0!</v>
      </c>
      <c r="J382" s="29" t="e">
        <f>IF($A382=$C$2,runs!AK377/runs!V377,1/0)</f>
        <v>#DIV/0!</v>
      </c>
      <c r="K382" s="29" t="e">
        <f>IF($A382=$C$2,runs!BP377,1/0)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IF($A383=$C$2,runs!AF378,1/0)</f>
        <v>#DIV/0!</v>
      </c>
      <c r="E383" s="29" t="e">
        <f>IF($A383=$C$2,runs!AG378,1/0)</f>
        <v>#DIV/0!</v>
      </c>
      <c r="F383" s="29" t="e">
        <f>IF($A383=$C$2,runs!AH378,1/0)</f>
        <v>#DIV/0!</v>
      </c>
      <c r="G383" s="29" t="e">
        <f>IF($A383=$C$2,runs!AI378,1/0)</f>
        <v>#DIV/0!</v>
      </c>
      <c r="H383" s="29" t="e">
        <f>IF($A383=$C$2,runs!BG378/runs!BF378,1/0)</f>
        <v>#DIV/0!</v>
      </c>
      <c r="I383" s="29" t="e">
        <f>IF($A383=$C$2,runs!AJ378/runs!V378,1/0)</f>
        <v>#DIV/0!</v>
      </c>
      <c r="J383" s="29" t="e">
        <f>IF($A383=$C$2,runs!AK378/runs!V378,1/0)</f>
        <v>#DIV/0!</v>
      </c>
      <c r="K383" s="29" t="e">
        <f>IF($A383=$C$2,runs!BP378,1/0)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IF($A384=$C$2,runs!AF379,1/0)</f>
        <v>#DIV/0!</v>
      </c>
      <c r="E384" s="29" t="e">
        <f>IF($A384=$C$2,runs!AG379,1/0)</f>
        <v>#DIV/0!</v>
      </c>
      <c r="F384" s="29" t="e">
        <f>IF($A384=$C$2,runs!AH379,1/0)</f>
        <v>#DIV/0!</v>
      </c>
      <c r="G384" s="29" t="e">
        <f>IF($A384=$C$2,runs!AI379,1/0)</f>
        <v>#DIV/0!</v>
      </c>
      <c r="H384" s="29" t="e">
        <f>IF($A384=$C$2,runs!BG379/runs!BF379,1/0)</f>
        <v>#DIV/0!</v>
      </c>
      <c r="I384" s="29" t="e">
        <f>IF($A384=$C$2,runs!AJ379/runs!V379,1/0)</f>
        <v>#DIV/0!</v>
      </c>
      <c r="J384" s="29" t="e">
        <f>IF($A384=$C$2,runs!AK379/runs!V379,1/0)</f>
        <v>#DIV/0!</v>
      </c>
      <c r="K384" s="29" t="e">
        <f>IF($A384=$C$2,runs!BP379,1/0)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IF($A385=$C$2,runs!AF380,1/0)</f>
        <v>#DIV/0!</v>
      </c>
      <c r="E385" s="29" t="e">
        <f>IF($A385=$C$2,runs!AG380,1/0)</f>
        <v>#DIV/0!</v>
      </c>
      <c r="F385" s="29" t="e">
        <f>IF($A385=$C$2,runs!AH380,1/0)</f>
        <v>#DIV/0!</v>
      </c>
      <c r="G385" s="29" t="e">
        <f>IF($A385=$C$2,runs!AI380,1/0)</f>
        <v>#DIV/0!</v>
      </c>
      <c r="H385" s="29" t="e">
        <f>IF($A385=$C$2,runs!BG380/runs!BF380,1/0)</f>
        <v>#DIV/0!</v>
      </c>
      <c r="I385" s="29" t="e">
        <f>IF($A385=$C$2,runs!AJ380/runs!V380,1/0)</f>
        <v>#DIV/0!</v>
      </c>
      <c r="J385" s="29" t="e">
        <f>IF($A385=$C$2,runs!AK380/runs!V380,1/0)</f>
        <v>#DIV/0!</v>
      </c>
      <c r="K385" s="29" t="e">
        <f>IF($A385=$C$2,runs!BP380,1/0)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IF($A386=$C$2,runs!AF381,1/0)</f>
        <v>#DIV/0!</v>
      </c>
      <c r="E386" s="29" t="e">
        <f>IF($A386=$C$2,runs!AG381,1/0)</f>
        <v>#DIV/0!</v>
      </c>
      <c r="F386" s="29" t="e">
        <f>IF($A386=$C$2,runs!AH381,1/0)</f>
        <v>#DIV/0!</v>
      </c>
      <c r="G386" s="29" t="e">
        <f>IF($A386=$C$2,runs!AI381,1/0)</f>
        <v>#DIV/0!</v>
      </c>
      <c r="H386" s="29" t="e">
        <f>IF($A386=$C$2,runs!BG381/runs!BF381,1/0)</f>
        <v>#DIV/0!</v>
      </c>
      <c r="I386" s="29" t="e">
        <f>IF($A386=$C$2,runs!AJ381/runs!V381,1/0)</f>
        <v>#DIV/0!</v>
      </c>
      <c r="J386" s="29" t="e">
        <f>IF($A386=$C$2,runs!AK381/runs!V381,1/0)</f>
        <v>#DIV/0!</v>
      </c>
      <c r="K386" s="29" t="e">
        <f>IF($A386=$C$2,runs!BP381,1/0)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IF($A387=$C$2,runs!AF382,1/0)</f>
        <v>#DIV/0!</v>
      </c>
      <c r="E387" s="29" t="e">
        <f>IF($A387=$C$2,runs!AG382,1/0)</f>
        <v>#DIV/0!</v>
      </c>
      <c r="F387" s="29" t="e">
        <f>IF($A387=$C$2,runs!AH382,1/0)</f>
        <v>#DIV/0!</v>
      </c>
      <c r="G387" s="29" t="e">
        <f>IF($A387=$C$2,runs!AI382,1/0)</f>
        <v>#DIV/0!</v>
      </c>
      <c r="H387" s="29" t="e">
        <f>IF($A387=$C$2,runs!BG382/runs!BF382,1/0)</f>
        <v>#DIV/0!</v>
      </c>
      <c r="I387" s="29" t="e">
        <f>IF($A387=$C$2,runs!AJ382/runs!V382,1/0)</f>
        <v>#DIV/0!</v>
      </c>
      <c r="J387" s="29" t="e">
        <f>IF($A387=$C$2,runs!AK382/runs!V382,1/0)</f>
        <v>#DIV/0!</v>
      </c>
      <c r="K387" s="29" t="e">
        <f>IF($A387=$C$2,runs!BP382,1/0)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IF($A388=$C$2,runs!AF383,1/0)</f>
        <v>#DIV/0!</v>
      </c>
      <c r="E388" s="29" t="e">
        <f>IF($A388=$C$2,runs!AG383,1/0)</f>
        <v>#DIV/0!</v>
      </c>
      <c r="F388" s="29" t="e">
        <f>IF($A388=$C$2,runs!AH383,1/0)</f>
        <v>#DIV/0!</v>
      </c>
      <c r="G388" s="29" t="e">
        <f>IF($A388=$C$2,runs!AI383,1/0)</f>
        <v>#DIV/0!</v>
      </c>
      <c r="H388" s="29" t="e">
        <f>IF($A388=$C$2,runs!BG383/runs!BF383,1/0)</f>
        <v>#DIV/0!</v>
      </c>
      <c r="I388" s="29" t="e">
        <f>IF($A388=$C$2,runs!AJ383/runs!V383,1/0)</f>
        <v>#DIV/0!</v>
      </c>
      <c r="J388" s="29" t="e">
        <f>IF($A388=$C$2,runs!AK383/runs!V383,1/0)</f>
        <v>#DIV/0!</v>
      </c>
      <c r="K388" s="29" t="e">
        <f>IF($A388=$C$2,runs!BP383,1/0)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IF($A389=$C$2,runs!AF384,1/0)</f>
        <v>#DIV/0!</v>
      </c>
      <c r="E389" s="29" t="e">
        <f>IF($A389=$C$2,runs!AG384,1/0)</f>
        <v>#DIV/0!</v>
      </c>
      <c r="F389" s="29" t="e">
        <f>IF($A389=$C$2,runs!AH384,1/0)</f>
        <v>#DIV/0!</v>
      </c>
      <c r="G389" s="29" t="e">
        <f>IF($A389=$C$2,runs!AI384,1/0)</f>
        <v>#DIV/0!</v>
      </c>
      <c r="H389" s="29" t="e">
        <f>IF($A389=$C$2,runs!BG384/runs!BF384,1/0)</f>
        <v>#DIV/0!</v>
      </c>
      <c r="I389" s="29" t="e">
        <f>IF($A389=$C$2,runs!AJ384/runs!V384,1/0)</f>
        <v>#DIV/0!</v>
      </c>
      <c r="J389" s="29" t="e">
        <f>IF($A389=$C$2,runs!AK384/runs!V384,1/0)</f>
        <v>#DIV/0!</v>
      </c>
      <c r="K389" s="29" t="e">
        <f>IF($A389=$C$2,runs!BP384,1/0)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IF($A390=$C$2,runs!AF385,1/0)</f>
        <v>#DIV/0!</v>
      </c>
      <c r="E390" s="29" t="e">
        <f>IF($A390=$C$2,runs!AG385,1/0)</f>
        <v>#DIV/0!</v>
      </c>
      <c r="F390" s="29" t="e">
        <f>IF($A390=$C$2,runs!AH385,1/0)</f>
        <v>#DIV/0!</v>
      </c>
      <c r="G390" s="29" t="e">
        <f>IF($A390=$C$2,runs!AI385,1/0)</f>
        <v>#DIV/0!</v>
      </c>
      <c r="H390" s="29" t="e">
        <f>IF($A390=$C$2,runs!BG385/runs!BF385,1/0)</f>
        <v>#DIV/0!</v>
      </c>
      <c r="I390" s="29" t="e">
        <f>IF($A390=$C$2,runs!AJ385/runs!V385,1/0)</f>
        <v>#DIV/0!</v>
      </c>
      <c r="J390" s="29" t="e">
        <f>IF($A390=$C$2,runs!AK385/runs!V385,1/0)</f>
        <v>#DIV/0!</v>
      </c>
      <c r="K390" s="29" t="e">
        <f>IF($A390=$C$2,runs!BP385,1/0)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IF($A391=$C$2,runs!AF386,1/0)</f>
        <v>#DIV/0!</v>
      </c>
      <c r="E391" s="29" t="e">
        <f>IF($A391=$C$2,runs!AG386,1/0)</f>
        <v>#DIV/0!</v>
      </c>
      <c r="F391" s="29" t="e">
        <f>IF($A391=$C$2,runs!AH386,1/0)</f>
        <v>#DIV/0!</v>
      </c>
      <c r="G391" s="29" t="e">
        <f>IF($A391=$C$2,runs!AI386,1/0)</f>
        <v>#DIV/0!</v>
      </c>
      <c r="H391" s="29" t="e">
        <f>IF($A391=$C$2,runs!BG386/runs!BF386,1/0)</f>
        <v>#DIV/0!</v>
      </c>
      <c r="I391" s="29" t="e">
        <f>IF($A391=$C$2,runs!AJ386/runs!V386,1/0)</f>
        <v>#DIV/0!</v>
      </c>
      <c r="J391" s="29" t="e">
        <f>IF($A391=$C$2,runs!AK386/runs!V386,1/0)</f>
        <v>#DIV/0!</v>
      </c>
      <c r="K391" s="29" t="e">
        <f>IF($A391=$C$2,runs!BP386,1/0)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IF($A392=$C$2,runs!AF387,1/0)</f>
        <v>#DIV/0!</v>
      </c>
      <c r="E392" s="29" t="e">
        <f>IF($A392=$C$2,runs!AG387,1/0)</f>
        <v>#DIV/0!</v>
      </c>
      <c r="F392" s="29" t="e">
        <f>IF($A392=$C$2,runs!AH387,1/0)</f>
        <v>#DIV/0!</v>
      </c>
      <c r="G392" s="29" t="e">
        <f>IF($A392=$C$2,runs!AI387,1/0)</f>
        <v>#DIV/0!</v>
      </c>
      <c r="H392" s="29" t="e">
        <f>IF($A392=$C$2,runs!BG387/runs!BF387,1/0)</f>
        <v>#DIV/0!</v>
      </c>
      <c r="I392" s="29" t="e">
        <f>IF($A392=$C$2,runs!AJ387/runs!V387,1/0)</f>
        <v>#DIV/0!</v>
      </c>
      <c r="J392" s="29" t="e">
        <f>IF($A392=$C$2,runs!AK387/runs!V387,1/0)</f>
        <v>#DIV/0!</v>
      </c>
      <c r="K392" s="29" t="e">
        <f>IF($A392=$C$2,runs!BP387,1/0)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IF($A393=$C$2,runs!AF388,1/0)</f>
        <v>#DIV/0!</v>
      </c>
      <c r="E393" s="29" t="e">
        <f>IF($A393=$C$2,runs!AG388,1/0)</f>
        <v>#DIV/0!</v>
      </c>
      <c r="F393" s="29" t="e">
        <f>IF($A393=$C$2,runs!AH388,1/0)</f>
        <v>#DIV/0!</v>
      </c>
      <c r="G393" s="29" t="e">
        <f>IF($A393=$C$2,runs!AI388,1/0)</f>
        <v>#DIV/0!</v>
      </c>
      <c r="H393" s="29" t="e">
        <f>IF($A393=$C$2,runs!BG388/runs!BF388,1/0)</f>
        <v>#DIV/0!</v>
      </c>
      <c r="I393" s="29" t="e">
        <f>IF($A393=$C$2,runs!AJ388/runs!V388,1/0)</f>
        <v>#DIV/0!</v>
      </c>
      <c r="J393" s="29" t="e">
        <f>IF($A393=$C$2,runs!AK388/runs!V388,1/0)</f>
        <v>#DIV/0!</v>
      </c>
      <c r="K393" s="29" t="e">
        <f>IF($A393=$C$2,runs!BP388,1/0)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IF($A394=$C$2,runs!AF389,1/0)</f>
        <v>#DIV/0!</v>
      </c>
      <c r="E394" s="29" t="e">
        <f>IF($A394=$C$2,runs!AG389,1/0)</f>
        <v>#DIV/0!</v>
      </c>
      <c r="F394" s="29" t="e">
        <f>IF($A394=$C$2,runs!AH389,1/0)</f>
        <v>#DIV/0!</v>
      </c>
      <c r="G394" s="29" t="e">
        <f>IF($A394=$C$2,runs!AI389,1/0)</f>
        <v>#DIV/0!</v>
      </c>
      <c r="H394" s="29" t="e">
        <f>IF($A394=$C$2,runs!BG389/runs!BF389,1/0)</f>
        <v>#DIV/0!</v>
      </c>
      <c r="I394" s="29" t="e">
        <f>IF($A394=$C$2,runs!AJ389/runs!V389,1/0)</f>
        <v>#DIV/0!</v>
      </c>
      <c r="J394" s="29" t="e">
        <f>IF($A394=$C$2,runs!AK389/runs!V389,1/0)</f>
        <v>#DIV/0!</v>
      </c>
      <c r="K394" s="29" t="e">
        <f>IF($A394=$C$2,runs!BP389,1/0)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IF($A395=$C$2,runs!AF390,1/0)</f>
        <v>#DIV/0!</v>
      </c>
      <c r="E395" s="29" t="e">
        <f>IF($A395=$C$2,runs!AG390,1/0)</f>
        <v>#DIV/0!</v>
      </c>
      <c r="F395" s="29" t="e">
        <f>IF($A395=$C$2,runs!AH390,1/0)</f>
        <v>#DIV/0!</v>
      </c>
      <c r="G395" s="29" t="e">
        <f>IF($A395=$C$2,runs!AI390,1/0)</f>
        <v>#DIV/0!</v>
      </c>
      <c r="H395" s="29" t="e">
        <f>IF($A395=$C$2,runs!BG390/runs!BF390,1/0)</f>
        <v>#DIV/0!</v>
      </c>
      <c r="I395" s="29" t="e">
        <f>IF($A395=$C$2,runs!AJ390/runs!V390,1/0)</f>
        <v>#DIV/0!</v>
      </c>
      <c r="J395" s="29" t="e">
        <f>IF($A395=$C$2,runs!AK390/runs!V390,1/0)</f>
        <v>#DIV/0!</v>
      </c>
      <c r="K395" s="29" t="e">
        <f>IF($A395=$C$2,runs!BP390,1/0)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IF($A396=$C$2,runs!AF391,1/0)</f>
        <v>#DIV/0!</v>
      </c>
      <c r="E396" s="29" t="e">
        <f>IF($A396=$C$2,runs!AG391,1/0)</f>
        <v>#DIV/0!</v>
      </c>
      <c r="F396" s="29" t="e">
        <f>IF($A396=$C$2,runs!AH391,1/0)</f>
        <v>#DIV/0!</v>
      </c>
      <c r="G396" s="29" t="e">
        <f>IF($A396=$C$2,runs!AI391,1/0)</f>
        <v>#DIV/0!</v>
      </c>
      <c r="H396" s="29" t="e">
        <f>IF($A396=$C$2,runs!BG391/runs!BF391,1/0)</f>
        <v>#DIV/0!</v>
      </c>
      <c r="I396" s="29" t="e">
        <f>IF($A396=$C$2,runs!AJ391/runs!V391,1/0)</f>
        <v>#DIV/0!</v>
      </c>
      <c r="J396" s="29" t="e">
        <f>IF($A396=$C$2,runs!AK391/runs!V391,1/0)</f>
        <v>#DIV/0!</v>
      </c>
      <c r="K396" s="29" t="e">
        <f>IF($A396=$C$2,runs!BP391,1/0)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IF($A397=$C$2,runs!AF392,1/0)</f>
        <v>#DIV/0!</v>
      </c>
      <c r="E397" s="29" t="e">
        <f>IF($A397=$C$2,runs!AG392,1/0)</f>
        <v>#DIV/0!</v>
      </c>
      <c r="F397" s="29" t="e">
        <f>IF($A397=$C$2,runs!AH392,1/0)</f>
        <v>#DIV/0!</v>
      </c>
      <c r="G397" s="29" t="e">
        <f>IF($A397=$C$2,runs!AI392,1/0)</f>
        <v>#DIV/0!</v>
      </c>
      <c r="H397" s="29" t="e">
        <f>IF($A397=$C$2,runs!BG392/runs!BF392,1/0)</f>
        <v>#DIV/0!</v>
      </c>
      <c r="I397" s="29" t="e">
        <f>IF($A397=$C$2,runs!AJ392/runs!V392,1/0)</f>
        <v>#DIV/0!</v>
      </c>
      <c r="J397" s="29" t="e">
        <f>IF($A397=$C$2,runs!AK392/runs!V392,1/0)</f>
        <v>#DIV/0!</v>
      </c>
      <c r="K397" s="29" t="e">
        <f>IF($A397=$C$2,runs!BP392,1/0)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IF($A398=$C$2,runs!AF393,1/0)</f>
        <v>#DIV/0!</v>
      </c>
      <c r="E398" s="29" t="e">
        <f>IF($A398=$C$2,runs!AG393,1/0)</f>
        <v>#DIV/0!</v>
      </c>
      <c r="F398" s="29" t="e">
        <f>IF($A398=$C$2,runs!AH393,1/0)</f>
        <v>#DIV/0!</v>
      </c>
      <c r="G398" s="29" t="e">
        <f>IF($A398=$C$2,runs!AI393,1/0)</f>
        <v>#DIV/0!</v>
      </c>
      <c r="H398" s="29" t="e">
        <f>IF($A398=$C$2,runs!BG393/runs!BF393,1/0)</f>
        <v>#DIV/0!</v>
      </c>
      <c r="I398" s="29" t="e">
        <f>IF($A398=$C$2,runs!AJ393/runs!V393,1/0)</f>
        <v>#DIV/0!</v>
      </c>
      <c r="J398" s="29" t="e">
        <f>IF($A398=$C$2,runs!AK393/runs!V393,1/0)</f>
        <v>#DIV/0!</v>
      </c>
      <c r="K398" s="29" t="e">
        <f>IF($A398=$C$2,runs!BP393,1/0)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IF($A399=$C$2,runs!AF394,1/0)</f>
        <v>#DIV/0!</v>
      </c>
      <c r="E399" s="29" t="e">
        <f>IF($A399=$C$2,runs!AG394,1/0)</f>
        <v>#DIV/0!</v>
      </c>
      <c r="F399" s="29" t="e">
        <f>IF($A399=$C$2,runs!AH394,1/0)</f>
        <v>#DIV/0!</v>
      </c>
      <c r="G399" s="29" t="e">
        <f>IF($A399=$C$2,runs!AI394,1/0)</f>
        <v>#DIV/0!</v>
      </c>
      <c r="H399" s="29" t="e">
        <f>IF($A399=$C$2,runs!BG394/runs!BF394,1/0)</f>
        <v>#DIV/0!</v>
      </c>
      <c r="I399" s="29" t="e">
        <f>IF($A399=$C$2,runs!AJ394/runs!V394,1/0)</f>
        <v>#DIV/0!</v>
      </c>
      <c r="J399" s="29" t="e">
        <f>IF($A399=$C$2,runs!AK394/runs!V394,1/0)</f>
        <v>#DIV/0!</v>
      </c>
      <c r="K399" s="29" t="e">
        <f>IF($A399=$C$2,runs!BP394,1/0)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IF($A400=$C$2,runs!AF395,1/0)</f>
        <v>#DIV/0!</v>
      </c>
      <c r="E400" s="29" t="e">
        <f>IF($A400=$C$2,runs!AG395,1/0)</f>
        <v>#DIV/0!</v>
      </c>
      <c r="F400" s="29" t="e">
        <f>IF($A400=$C$2,runs!AH395,1/0)</f>
        <v>#DIV/0!</v>
      </c>
      <c r="G400" s="29" t="e">
        <f>IF($A400=$C$2,runs!AI395,1/0)</f>
        <v>#DIV/0!</v>
      </c>
      <c r="H400" s="29" t="e">
        <f>IF($A400=$C$2,runs!BG395/runs!BF395,1/0)</f>
        <v>#DIV/0!</v>
      </c>
      <c r="I400" s="29" t="e">
        <f>IF($A400=$C$2,runs!AJ395/runs!V395,1/0)</f>
        <v>#DIV/0!</v>
      </c>
      <c r="J400" s="29" t="e">
        <f>IF($A400=$C$2,runs!AK395/runs!V395,1/0)</f>
        <v>#DIV/0!</v>
      </c>
      <c r="K400" s="29" t="e">
        <f>IF($A400=$C$2,runs!BP395,1/0)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IF($A401=$C$2,runs!AF396,1/0)</f>
        <v>#DIV/0!</v>
      </c>
      <c r="E401" s="29" t="e">
        <f>IF($A401=$C$2,runs!AG396,1/0)</f>
        <v>#DIV/0!</v>
      </c>
      <c r="F401" s="29" t="e">
        <f>IF($A401=$C$2,runs!AH396,1/0)</f>
        <v>#DIV/0!</v>
      </c>
      <c r="G401" s="29" t="e">
        <f>IF($A401=$C$2,runs!AI396,1/0)</f>
        <v>#DIV/0!</v>
      </c>
      <c r="H401" s="29" t="e">
        <f>IF($A401=$C$2,runs!BG396/runs!BF396,1/0)</f>
        <v>#DIV/0!</v>
      </c>
      <c r="I401" s="29" t="e">
        <f>IF($A401=$C$2,runs!AJ396/runs!V396,1/0)</f>
        <v>#DIV/0!</v>
      </c>
      <c r="J401" s="29" t="e">
        <f>IF($A401=$C$2,runs!AK396/runs!V396,1/0)</f>
        <v>#DIV/0!</v>
      </c>
      <c r="K401" s="29" t="e">
        <f>IF($A401=$C$2,runs!BP396,1/0)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IF($A402=$C$2,runs!AF397,1/0)</f>
        <v>#DIV/0!</v>
      </c>
      <c r="E402" s="29" t="e">
        <f>IF($A402=$C$2,runs!AG397,1/0)</f>
        <v>#DIV/0!</v>
      </c>
      <c r="F402" s="29" t="e">
        <f>IF($A402=$C$2,runs!AH397,1/0)</f>
        <v>#DIV/0!</v>
      </c>
      <c r="G402" s="29" t="e">
        <f>IF($A402=$C$2,runs!AI397,1/0)</f>
        <v>#DIV/0!</v>
      </c>
      <c r="H402" s="29" t="e">
        <f>IF($A402=$C$2,runs!BG397/runs!BF397,1/0)</f>
        <v>#DIV/0!</v>
      </c>
      <c r="I402" s="29" t="e">
        <f>IF($A402=$C$2,runs!AJ397/runs!V397,1/0)</f>
        <v>#DIV/0!</v>
      </c>
      <c r="J402" s="29" t="e">
        <f>IF($A402=$C$2,runs!AK397/runs!V397,1/0)</f>
        <v>#DIV/0!</v>
      </c>
      <c r="K402" s="29" t="e">
        <f>IF($A402=$C$2,runs!BP397,1/0)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IF($A403=$C$2,runs!AF398,1/0)</f>
        <v>#DIV/0!</v>
      </c>
      <c r="E403" s="29" t="e">
        <f>IF($A403=$C$2,runs!AG398,1/0)</f>
        <v>#DIV/0!</v>
      </c>
      <c r="F403" s="29" t="e">
        <f>IF($A403=$C$2,runs!AH398,1/0)</f>
        <v>#DIV/0!</v>
      </c>
      <c r="G403" s="29" t="e">
        <f>IF($A403=$C$2,runs!AI398,1/0)</f>
        <v>#DIV/0!</v>
      </c>
      <c r="H403" s="29" t="e">
        <f>IF($A403=$C$2,runs!BG398/runs!BF398,1/0)</f>
        <v>#DIV/0!</v>
      </c>
      <c r="I403" s="29" t="e">
        <f>IF($A403=$C$2,runs!AJ398/runs!V398,1/0)</f>
        <v>#DIV/0!</v>
      </c>
      <c r="J403" s="29" t="e">
        <f>IF($A403=$C$2,runs!AK398/runs!V398,1/0)</f>
        <v>#DIV/0!</v>
      </c>
      <c r="K403" s="29" t="e">
        <f>IF($A403=$C$2,runs!BP398,1/0)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IF($A404=$C$2,runs!AF399,1/0)</f>
        <v>#DIV/0!</v>
      </c>
      <c r="E404" s="29" t="e">
        <f>IF($A404=$C$2,runs!AG399,1/0)</f>
        <v>#DIV/0!</v>
      </c>
      <c r="F404" s="29" t="e">
        <f>IF($A404=$C$2,runs!AH399,1/0)</f>
        <v>#DIV/0!</v>
      </c>
      <c r="G404" s="29" t="e">
        <f>IF($A404=$C$2,runs!AI399,1/0)</f>
        <v>#DIV/0!</v>
      </c>
      <c r="H404" s="29" t="e">
        <f>IF($A404=$C$2,runs!BG399/runs!BF399,1/0)</f>
        <v>#DIV/0!</v>
      </c>
      <c r="I404" s="29" t="e">
        <f>IF($A404=$C$2,runs!AJ399/runs!V399,1/0)</f>
        <v>#DIV/0!</v>
      </c>
      <c r="J404" s="29" t="e">
        <f>IF($A404=$C$2,runs!AK399/runs!V399,1/0)</f>
        <v>#DIV/0!</v>
      </c>
      <c r="K404" s="29" t="e">
        <f>IF($A404=$C$2,runs!BP399,1/0)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IF($A405=$C$2,runs!AF400,1/0)</f>
        <v>#DIV/0!</v>
      </c>
      <c r="E405" s="29" t="e">
        <f>IF($A405=$C$2,runs!AG400,1/0)</f>
        <v>#DIV/0!</v>
      </c>
      <c r="F405" s="29" t="e">
        <f>IF($A405=$C$2,runs!AH400,1/0)</f>
        <v>#DIV/0!</v>
      </c>
      <c r="G405" s="29" t="e">
        <f>IF($A405=$C$2,runs!AI400,1/0)</f>
        <v>#DIV/0!</v>
      </c>
      <c r="H405" s="29" t="e">
        <f>IF($A405=$C$2,runs!BG400/runs!BF400,1/0)</f>
        <v>#DIV/0!</v>
      </c>
      <c r="I405" s="29" t="e">
        <f>IF($A405=$C$2,runs!AJ400/runs!V400,1/0)</f>
        <v>#DIV/0!</v>
      </c>
      <c r="J405" s="29" t="e">
        <f>IF($A405=$C$2,runs!AK400/runs!V400,1/0)</f>
        <v>#DIV/0!</v>
      </c>
      <c r="K405" s="29" t="e">
        <f>IF($A405=$C$2,runs!BP400,1/0)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IF($A406=$C$2,runs!AF401,1/0)</f>
        <v>#DIV/0!</v>
      </c>
      <c r="E406" s="29" t="e">
        <f>IF($A406=$C$2,runs!AG401,1/0)</f>
        <v>#DIV/0!</v>
      </c>
      <c r="F406" s="29" t="e">
        <f>IF($A406=$C$2,runs!AH401,1/0)</f>
        <v>#DIV/0!</v>
      </c>
      <c r="G406" s="29" t="e">
        <f>IF($A406=$C$2,runs!AI401,1/0)</f>
        <v>#DIV/0!</v>
      </c>
      <c r="H406" s="29" t="e">
        <f>IF($A406=$C$2,runs!BG401/runs!BF401,1/0)</f>
        <v>#DIV/0!</v>
      </c>
      <c r="I406" s="29" t="e">
        <f>IF($A406=$C$2,runs!AJ401/runs!V401,1/0)</f>
        <v>#DIV/0!</v>
      </c>
      <c r="J406" s="29" t="e">
        <f>IF($A406=$C$2,runs!AK401/runs!V401,1/0)</f>
        <v>#DIV/0!</v>
      </c>
      <c r="K406" s="29" t="e">
        <f>IF($A406=$C$2,runs!BP401,1/0)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IF($A407=$C$2,runs!AF402,1/0)</f>
        <v>#DIV/0!</v>
      </c>
      <c r="E407" s="29" t="e">
        <f>IF($A407=$C$2,runs!AG402,1/0)</f>
        <v>#DIV/0!</v>
      </c>
      <c r="F407" s="29" t="e">
        <f>IF($A407=$C$2,runs!AH402,1/0)</f>
        <v>#DIV/0!</v>
      </c>
      <c r="G407" s="29" t="e">
        <f>IF($A407=$C$2,runs!AI402,1/0)</f>
        <v>#DIV/0!</v>
      </c>
      <c r="H407" s="29" t="e">
        <f>IF($A407=$C$2,runs!BG402/runs!BF402,1/0)</f>
        <v>#DIV/0!</v>
      </c>
      <c r="I407" s="29" t="e">
        <f>IF($A407=$C$2,runs!AJ402/runs!V402,1/0)</f>
        <v>#DIV/0!</v>
      </c>
      <c r="J407" s="29" t="e">
        <f>IF($A407=$C$2,runs!AK402/runs!V402,1/0)</f>
        <v>#DIV/0!</v>
      </c>
      <c r="K407" s="29" t="e">
        <f>IF($A407=$C$2,runs!BP402,1/0)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IF($A408=$C$2,runs!AF403,1/0)</f>
        <v>#DIV/0!</v>
      </c>
      <c r="E408" s="29" t="e">
        <f>IF($A408=$C$2,runs!AG403,1/0)</f>
        <v>#DIV/0!</v>
      </c>
      <c r="F408" s="29" t="e">
        <f>IF($A408=$C$2,runs!AH403,1/0)</f>
        <v>#DIV/0!</v>
      </c>
      <c r="G408" s="29" t="e">
        <f>IF($A408=$C$2,runs!AI403,1/0)</f>
        <v>#DIV/0!</v>
      </c>
      <c r="H408" s="29" t="e">
        <f>IF($A408=$C$2,runs!BG403/runs!BF403,1/0)</f>
        <v>#DIV/0!</v>
      </c>
      <c r="I408" s="29" t="e">
        <f>IF($A408=$C$2,runs!AJ403/runs!V403,1/0)</f>
        <v>#DIV/0!</v>
      </c>
      <c r="J408" s="29" t="e">
        <f>IF($A408=$C$2,runs!AK403/runs!V403,1/0)</f>
        <v>#DIV/0!</v>
      </c>
      <c r="K408" s="29" t="e">
        <f>IF($A408=$C$2,runs!BP403,1/0)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IF($A409=$C$2,runs!AF404,1/0)</f>
        <v>#DIV/0!</v>
      </c>
      <c r="E409" s="29" t="e">
        <f>IF($A409=$C$2,runs!AG404,1/0)</f>
        <v>#DIV/0!</v>
      </c>
      <c r="F409" s="29" t="e">
        <f>IF($A409=$C$2,runs!AH404,1/0)</f>
        <v>#DIV/0!</v>
      </c>
      <c r="G409" s="29" t="e">
        <f>IF($A409=$C$2,runs!AI404,1/0)</f>
        <v>#DIV/0!</v>
      </c>
      <c r="H409" s="29" t="e">
        <f>IF($A409=$C$2,runs!BG404/runs!BF404,1/0)</f>
        <v>#DIV/0!</v>
      </c>
      <c r="I409" s="29" t="e">
        <f>IF($A409=$C$2,runs!AJ404/runs!V404,1/0)</f>
        <v>#DIV/0!</v>
      </c>
      <c r="J409" s="29" t="e">
        <f>IF($A409=$C$2,runs!AK404/runs!V404,1/0)</f>
        <v>#DIV/0!</v>
      </c>
      <c r="K409" s="29" t="e">
        <f>IF($A409=$C$2,runs!BP404,1/0)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IF($A410=$C$2,runs!AF405,1/0)</f>
        <v>#DIV/0!</v>
      </c>
      <c r="E410" s="29" t="e">
        <f>IF($A410=$C$2,runs!AG405,1/0)</f>
        <v>#DIV/0!</v>
      </c>
      <c r="F410" s="29" t="e">
        <f>IF($A410=$C$2,runs!AH405,1/0)</f>
        <v>#DIV/0!</v>
      </c>
      <c r="G410" s="29" t="e">
        <f>IF($A410=$C$2,runs!AI405,1/0)</f>
        <v>#DIV/0!</v>
      </c>
      <c r="H410" s="29" t="e">
        <f>IF($A410=$C$2,runs!BG405/runs!BF405,1/0)</f>
        <v>#DIV/0!</v>
      </c>
      <c r="I410" s="29" t="e">
        <f>IF($A410=$C$2,runs!AJ405/runs!V405,1/0)</f>
        <v>#DIV/0!</v>
      </c>
      <c r="J410" s="29" t="e">
        <f>IF($A410=$C$2,runs!AK405/runs!V405,1/0)</f>
        <v>#DIV/0!</v>
      </c>
      <c r="K410" s="29" t="e">
        <f>IF($A410=$C$2,runs!BP405,1/0)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IF($A411=$C$2,runs!AF406,1/0)</f>
        <v>#DIV/0!</v>
      </c>
      <c r="E411" s="29" t="e">
        <f>IF($A411=$C$2,runs!AG406,1/0)</f>
        <v>#DIV/0!</v>
      </c>
      <c r="F411" s="29" t="e">
        <f>IF($A411=$C$2,runs!AH406,1/0)</f>
        <v>#DIV/0!</v>
      </c>
      <c r="G411" s="29" t="e">
        <f>IF($A411=$C$2,runs!AI406,1/0)</f>
        <v>#DIV/0!</v>
      </c>
      <c r="H411" s="29" t="e">
        <f>IF($A411=$C$2,runs!BG406/runs!BF406,1/0)</f>
        <v>#DIV/0!</v>
      </c>
      <c r="I411" s="29" t="e">
        <f>IF($A411=$C$2,runs!AJ406/runs!V406,1/0)</f>
        <v>#DIV/0!</v>
      </c>
      <c r="J411" s="29" t="e">
        <f>IF($A411=$C$2,runs!AK406/runs!V406,1/0)</f>
        <v>#DIV/0!</v>
      </c>
      <c r="K411" s="29" t="e">
        <f>IF($A411=$C$2,runs!BP406,1/0)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IF($A412=$C$2,runs!AF407,1/0)</f>
        <v>#DIV/0!</v>
      </c>
      <c r="E412" s="29" t="e">
        <f>IF($A412=$C$2,runs!AG407,1/0)</f>
        <v>#DIV/0!</v>
      </c>
      <c r="F412" s="29" t="e">
        <f>IF($A412=$C$2,runs!AH407,1/0)</f>
        <v>#DIV/0!</v>
      </c>
      <c r="G412" s="29" t="e">
        <f>IF($A412=$C$2,runs!AI407,1/0)</f>
        <v>#DIV/0!</v>
      </c>
      <c r="H412" s="29" t="e">
        <f>IF($A412=$C$2,runs!BG407/runs!BF407,1/0)</f>
        <v>#DIV/0!</v>
      </c>
      <c r="I412" s="29" t="e">
        <f>IF($A412=$C$2,runs!AJ407/runs!V407,1/0)</f>
        <v>#DIV/0!</v>
      </c>
      <c r="J412" s="29" t="e">
        <f>IF($A412=$C$2,runs!AK407/runs!V407,1/0)</f>
        <v>#DIV/0!</v>
      </c>
      <c r="K412" s="29" t="e">
        <f>IF($A412=$C$2,runs!BP407,1/0)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IF($A413=$C$2,runs!AF408,1/0)</f>
        <v>#DIV/0!</v>
      </c>
      <c r="E413" s="29" t="e">
        <f>IF($A413=$C$2,runs!AG408,1/0)</f>
        <v>#DIV/0!</v>
      </c>
      <c r="F413" s="29" t="e">
        <f>IF($A413=$C$2,runs!AH408,1/0)</f>
        <v>#DIV/0!</v>
      </c>
      <c r="G413" s="29" t="e">
        <f>IF($A413=$C$2,runs!AI408,1/0)</f>
        <v>#DIV/0!</v>
      </c>
      <c r="H413" s="29" t="e">
        <f>IF($A413=$C$2,runs!BG408/runs!BF408,1/0)</f>
        <v>#DIV/0!</v>
      </c>
      <c r="I413" s="29" t="e">
        <f>IF($A413=$C$2,runs!AJ408/runs!V408,1/0)</f>
        <v>#DIV/0!</v>
      </c>
      <c r="J413" s="29" t="e">
        <f>IF($A413=$C$2,runs!AK408/runs!V408,1/0)</f>
        <v>#DIV/0!</v>
      </c>
      <c r="K413" s="29" t="e">
        <f>IF($A413=$C$2,runs!BP408,1/0)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IF($A414=$C$2,runs!AF409,1/0)</f>
        <v>#DIV/0!</v>
      </c>
      <c r="E414" s="29" t="e">
        <f>IF($A414=$C$2,runs!AG409,1/0)</f>
        <v>#DIV/0!</v>
      </c>
      <c r="F414" s="29" t="e">
        <f>IF($A414=$C$2,runs!AH409,1/0)</f>
        <v>#DIV/0!</v>
      </c>
      <c r="G414" s="29" t="e">
        <f>IF($A414=$C$2,runs!AI409,1/0)</f>
        <v>#DIV/0!</v>
      </c>
      <c r="H414" s="29" t="e">
        <f>IF($A414=$C$2,runs!BG409/runs!BF409,1/0)</f>
        <v>#DIV/0!</v>
      </c>
      <c r="I414" s="29" t="e">
        <f>IF($A414=$C$2,runs!AJ409/runs!V409,1/0)</f>
        <v>#DIV/0!</v>
      </c>
      <c r="J414" s="29" t="e">
        <f>IF($A414=$C$2,runs!AK409/runs!V409,1/0)</f>
        <v>#DIV/0!</v>
      </c>
      <c r="K414" s="29" t="e">
        <f>IF($A414=$C$2,runs!BP409,1/0)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IF($A415=$C$2,runs!AF410,1/0)</f>
        <v>#DIV/0!</v>
      </c>
      <c r="E415" s="29" t="e">
        <f>IF($A415=$C$2,runs!AG410,1/0)</f>
        <v>#DIV/0!</v>
      </c>
      <c r="F415" s="29" t="e">
        <f>IF($A415=$C$2,runs!AH410,1/0)</f>
        <v>#DIV/0!</v>
      </c>
      <c r="G415" s="29" t="e">
        <f>IF($A415=$C$2,runs!AI410,1/0)</f>
        <v>#DIV/0!</v>
      </c>
      <c r="H415" s="29" t="e">
        <f>IF($A415=$C$2,runs!BG410/runs!BF410,1/0)</f>
        <v>#DIV/0!</v>
      </c>
      <c r="I415" s="29" t="e">
        <f>IF($A415=$C$2,runs!AJ410/runs!V410,1/0)</f>
        <v>#DIV/0!</v>
      </c>
      <c r="J415" s="29" t="e">
        <f>IF($A415=$C$2,runs!AK410/runs!V410,1/0)</f>
        <v>#DIV/0!</v>
      </c>
      <c r="K415" s="29" t="e">
        <f>IF($A415=$C$2,runs!BP410,1/0)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IF($A416=$C$2,runs!AF411,1/0)</f>
        <v>#DIV/0!</v>
      </c>
      <c r="E416" s="29" t="e">
        <f>IF($A416=$C$2,runs!AG411,1/0)</f>
        <v>#DIV/0!</v>
      </c>
      <c r="F416" s="29" t="e">
        <f>IF($A416=$C$2,runs!AH411,1/0)</f>
        <v>#DIV/0!</v>
      </c>
      <c r="G416" s="29" t="e">
        <f>IF($A416=$C$2,runs!AI411,1/0)</f>
        <v>#DIV/0!</v>
      </c>
      <c r="H416" s="29" t="e">
        <f>IF($A416=$C$2,runs!BG411/runs!BF411,1/0)</f>
        <v>#DIV/0!</v>
      </c>
      <c r="I416" s="29" t="e">
        <f>IF($A416=$C$2,runs!AJ411/runs!V411,1/0)</f>
        <v>#DIV/0!</v>
      </c>
      <c r="J416" s="29" t="e">
        <f>IF($A416=$C$2,runs!AK411/runs!V411,1/0)</f>
        <v>#DIV/0!</v>
      </c>
      <c r="K416" s="29" t="e">
        <f>IF($A416=$C$2,runs!BP411,1/0)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IF($A417=$C$2,runs!AF412,1/0)</f>
        <v>#DIV/0!</v>
      </c>
      <c r="E417" s="29" t="e">
        <f>IF($A417=$C$2,runs!AG412,1/0)</f>
        <v>#DIV/0!</v>
      </c>
      <c r="F417" s="29" t="e">
        <f>IF($A417=$C$2,runs!AH412,1/0)</f>
        <v>#DIV/0!</v>
      </c>
      <c r="G417" s="29" t="e">
        <f>IF($A417=$C$2,runs!AI412,1/0)</f>
        <v>#DIV/0!</v>
      </c>
      <c r="H417" s="29" t="e">
        <f>IF($A417=$C$2,runs!BG412/runs!BF412,1/0)</f>
        <v>#DIV/0!</v>
      </c>
      <c r="I417" s="29" t="e">
        <f>IF($A417=$C$2,runs!AJ412/runs!V412,1/0)</f>
        <v>#DIV/0!</v>
      </c>
      <c r="J417" s="29" t="e">
        <f>IF($A417=$C$2,runs!AK412/runs!V412,1/0)</f>
        <v>#DIV/0!</v>
      </c>
      <c r="K417" s="29" t="e">
        <f>IF($A417=$C$2,runs!BP412,1/0)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IF($A418=$C$2,runs!AF413,1/0)</f>
        <v>#DIV/0!</v>
      </c>
      <c r="E418" s="29" t="e">
        <f>IF($A418=$C$2,runs!AG413,1/0)</f>
        <v>#DIV/0!</v>
      </c>
      <c r="F418" s="29" t="e">
        <f>IF($A418=$C$2,runs!AH413,1/0)</f>
        <v>#DIV/0!</v>
      </c>
      <c r="G418" s="29" t="e">
        <f>IF($A418=$C$2,runs!AI413,1/0)</f>
        <v>#DIV/0!</v>
      </c>
      <c r="H418" s="29" t="e">
        <f>IF($A418=$C$2,runs!BG413/runs!BF413,1/0)</f>
        <v>#DIV/0!</v>
      </c>
      <c r="I418" s="29" t="e">
        <f>IF($A418=$C$2,runs!AJ413/runs!V413,1/0)</f>
        <v>#DIV/0!</v>
      </c>
      <c r="J418" s="29" t="e">
        <f>IF($A418=$C$2,runs!AK413/runs!V413,1/0)</f>
        <v>#DIV/0!</v>
      </c>
      <c r="K418" s="29" t="e">
        <f>IF($A418=$C$2,runs!BP413,1/0)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IF($A419=$C$2,runs!AF414,1/0)</f>
        <v>#DIV/0!</v>
      </c>
      <c r="E419" s="29" t="e">
        <f>IF($A419=$C$2,runs!AG414,1/0)</f>
        <v>#DIV/0!</v>
      </c>
      <c r="F419" s="29" t="e">
        <f>IF($A419=$C$2,runs!AH414,1/0)</f>
        <v>#DIV/0!</v>
      </c>
      <c r="G419" s="29" t="e">
        <f>IF($A419=$C$2,runs!AI414,1/0)</f>
        <v>#DIV/0!</v>
      </c>
      <c r="H419" s="29" t="e">
        <f>IF($A419=$C$2,runs!BG414/runs!BF414,1/0)</f>
        <v>#DIV/0!</v>
      </c>
      <c r="I419" s="29" t="e">
        <f>IF($A419=$C$2,runs!AJ414/runs!V414,1/0)</f>
        <v>#DIV/0!</v>
      </c>
      <c r="J419" s="29" t="e">
        <f>IF($A419=$C$2,runs!AK414/runs!V414,1/0)</f>
        <v>#DIV/0!</v>
      </c>
      <c r="K419" s="29" t="e">
        <f>IF($A419=$C$2,runs!BP414,1/0)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IF($A420=$C$2,runs!AF415,1/0)</f>
        <v>#DIV/0!</v>
      </c>
      <c r="E420" s="29" t="e">
        <f>IF($A420=$C$2,runs!AG415,1/0)</f>
        <v>#DIV/0!</v>
      </c>
      <c r="F420" s="29" t="e">
        <f>IF($A420=$C$2,runs!AH415,1/0)</f>
        <v>#DIV/0!</v>
      </c>
      <c r="G420" s="29" t="e">
        <f>IF($A420=$C$2,runs!AI415,1/0)</f>
        <v>#DIV/0!</v>
      </c>
      <c r="H420" s="29" t="e">
        <f>IF($A420=$C$2,runs!BG415/runs!BF415,1/0)</f>
        <v>#DIV/0!</v>
      </c>
      <c r="I420" s="29" t="e">
        <f>IF($A420=$C$2,runs!AJ415/runs!V415,1/0)</f>
        <v>#DIV/0!</v>
      </c>
      <c r="J420" s="29" t="e">
        <f>IF($A420=$C$2,runs!AK415/runs!V415,1/0)</f>
        <v>#DIV/0!</v>
      </c>
      <c r="K420" s="29" t="e">
        <f>IF($A420=$C$2,runs!BP415,1/0)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IF($A421=$C$2,runs!AF416,1/0)</f>
        <v>#DIV/0!</v>
      </c>
      <c r="E421" s="29" t="e">
        <f>IF($A421=$C$2,runs!AG416,1/0)</f>
        <v>#DIV/0!</v>
      </c>
      <c r="F421" s="29" t="e">
        <f>IF($A421=$C$2,runs!AH416,1/0)</f>
        <v>#DIV/0!</v>
      </c>
      <c r="G421" s="29" t="e">
        <f>IF($A421=$C$2,runs!AI416,1/0)</f>
        <v>#DIV/0!</v>
      </c>
      <c r="H421" s="29" t="e">
        <f>IF($A421=$C$2,runs!BG416/runs!BF416,1/0)</f>
        <v>#DIV/0!</v>
      </c>
      <c r="I421" s="29" t="e">
        <f>IF($A421=$C$2,runs!AJ416/runs!V416,1/0)</f>
        <v>#DIV/0!</v>
      </c>
      <c r="J421" s="29" t="e">
        <f>IF($A421=$C$2,runs!AK416/runs!V416,1/0)</f>
        <v>#DIV/0!</v>
      </c>
      <c r="K421" s="29" t="e">
        <f>IF($A421=$C$2,runs!BP416,1/0)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IF($A422=$C$2,runs!AF417,1/0)</f>
        <v>#DIV/0!</v>
      </c>
      <c r="E422" s="29" t="e">
        <f>IF($A422=$C$2,runs!AG417,1/0)</f>
        <v>#DIV/0!</v>
      </c>
      <c r="F422" s="29" t="e">
        <f>IF($A422=$C$2,runs!AH417,1/0)</f>
        <v>#DIV/0!</v>
      </c>
      <c r="G422" s="29" t="e">
        <f>IF($A422=$C$2,runs!AI417,1/0)</f>
        <v>#DIV/0!</v>
      </c>
      <c r="H422" s="29" t="e">
        <f>IF($A422=$C$2,runs!BG417/runs!BF417,1/0)</f>
        <v>#DIV/0!</v>
      </c>
      <c r="I422" s="29" t="e">
        <f>IF($A422=$C$2,runs!AJ417/runs!V417,1/0)</f>
        <v>#DIV/0!</v>
      </c>
      <c r="J422" s="29" t="e">
        <f>IF($A422=$C$2,runs!AK417/runs!V417,1/0)</f>
        <v>#DIV/0!</v>
      </c>
      <c r="K422" s="29" t="e">
        <f>IF($A422=$C$2,runs!BP417,1/0)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IF($A423=$C$2,runs!AF418,1/0)</f>
        <v>#DIV/0!</v>
      </c>
      <c r="E423" s="29" t="e">
        <f>IF($A423=$C$2,runs!AG418,1/0)</f>
        <v>#DIV/0!</v>
      </c>
      <c r="F423" s="29" t="e">
        <f>IF($A423=$C$2,runs!AH418,1/0)</f>
        <v>#DIV/0!</v>
      </c>
      <c r="G423" s="29" t="e">
        <f>IF($A423=$C$2,runs!AI418,1/0)</f>
        <v>#DIV/0!</v>
      </c>
      <c r="H423" s="29" t="e">
        <f>IF($A423=$C$2,runs!BG418/runs!BF418,1/0)</f>
        <v>#DIV/0!</v>
      </c>
      <c r="I423" s="29" t="e">
        <f>IF($A423=$C$2,runs!AJ418/runs!V418,1/0)</f>
        <v>#DIV/0!</v>
      </c>
      <c r="J423" s="29" t="e">
        <f>IF($A423=$C$2,runs!AK418/runs!V418,1/0)</f>
        <v>#DIV/0!</v>
      </c>
      <c r="K423" s="29" t="e">
        <f>IF($A423=$C$2,runs!BP418,1/0)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IF($A424=$C$2,runs!AF419,1/0)</f>
        <v>#DIV/0!</v>
      </c>
      <c r="E424" s="29" t="e">
        <f>IF($A424=$C$2,runs!AG419,1/0)</f>
        <v>#DIV/0!</v>
      </c>
      <c r="F424" s="29" t="e">
        <f>IF($A424=$C$2,runs!AH419,1/0)</f>
        <v>#DIV/0!</v>
      </c>
      <c r="G424" s="29" t="e">
        <f>IF($A424=$C$2,runs!AI419,1/0)</f>
        <v>#DIV/0!</v>
      </c>
      <c r="H424" s="29" t="e">
        <f>IF($A424=$C$2,runs!BG419/runs!BF419,1/0)</f>
        <v>#DIV/0!</v>
      </c>
      <c r="I424" s="29" t="e">
        <f>IF($A424=$C$2,runs!AJ419/runs!V419,1/0)</f>
        <v>#DIV/0!</v>
      </c>
      <c r="J424" s="29" t="e">
        <f>IF($A424=$C$2,runs!AK419/runs!V419,1/0)</f>
        <v>#DIV/0!</v>
      </c>
      <c r="K424" s="29" t="e">
        <f>IF($A424=$C$2,runs!BP419,1/0)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IF($A425=$C$2,runs!AF420,1/0)</f>
        <v>#DIV/0!</v>
      </c>
      <c r="E425" s="29" t="e">
        <f>IF($A425=$C$2,runs!AG420,1/0)</f>
        <v>#DIV/0!</v>
      </c>
      <c r="F425" s="29" t="e">
        <f>IF($A425=$C$2,runs!AH420,1/0)</f>
        <v>#DIV/0!</v>
      </c>
      <c r="G425" s="29" t="e">
        <f>IF($A425=$C$2,runs!AI420,1/0)</f>
        <v>#DIV/0!</v>
      </c>
      <c r="H425" s="29" t="e">
        <f>IF($A425=$C$2,runs!BG420/runs!BF420,1/0)</f>
        <v>#DIV/0!</v>
      </c>
      <c r="I425" s="29" t="e">
        <f>IF($A425=$C$2,runs!AJ420/runs!V420,1/0)</f>
        <v>#DIV/0!</v>
      </c>
      <c r="J425" s="29" t="e">
        <f>IF($A425=$C$2,runs!AK420/runs!V420,1/0)</f>
        <v>#DIV/0!</v>
      </c>
      <c r="K425" s="29" t="e">
        <f>IF($A425=$C$2,runs!BP420,1/0)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IF($A426=$C$2,runs!AF421,1/0)</f>
        <v>#DIV/0!</v>
      </c>
      <c r="E426" s="29" t="e">
        <f>IF($A426=$C$2,runs!AG421,1/0)</f>
        <v>#DIV/0!</v>
      </c>
      <c r="F426" s="29" t="e">
        <f>IF($A426=$C$2,runs!AH421,1/0)</f>
        <v>#DIV/0!</v>
      </c>
      <c r="G426" s="29" t="e">
        <f>IF($A426=$C$2,runs!AI421,1/0)</f>
        <v>#DIV/0!</v>
      </c>
      <c r="H426" s="29" t="e">
        <f>IF($A426=$C$2,runs!BG421/runs!BF421,1/0)</f>
        <v>#DIV/0!</v>
      </c>
      <c r="I426" s="29" t="e">
        <f>IF($A426=$C$2,runs!AJ421/runs!V421,1/0)</f>
        <v>#DIV/0!</v>
      </c>
      <c r="J426" s="29" t="e">
        <f>IF($A426=$C$2,runs!AK421/runs!V421,1/0)</f>
        <v>#DIV/0!</v>
      </c>
      <c r="K426" s="29" t="e">
        <f>IF($A426=$C$2,runs!BP421,1/0)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IF($A427=$C$2,runs!AF422,1/0)</f>
        <v>#DIV/0!</v>
      </c>
      <c r="E427" s="29" t="e">
        <f>IF($A427=$C$2,runs!AG422,1/0)</f>
        <v>#DIV/0!</v>
      </c>
      <c r="F427" s="29" t="e">
        <f>IF($A427=$C$2,runs!AH422,1/0)</f>
        <v>#DIV/0!</v>
      </c>
      <c r="G427" s="29" t="e">
        <f>IF($A427=$C$2,runs!AI422,1/0)</f>
        <v>#DIV/0!</v>
      </c>
      <c r="H427" s="29" t="e">
        <f>IF($A427=$C$2,runs!BG422/runs!BF422,1/0)</f>
        <v>#DIV/0!</v>
      </c>
      <c r="I427" s="29" t="e">
        <f>IF($A427=$C$2,runs!AJ422/runs!V422,1/0)</f>
        <v>#DIV/0!</v>
      </c>
      <c r="J427" s="29" t="e">
        <f>IF($A427=$C$2,runs!AK422/runs!V422,1/0)</f>
        <v>#DIV/0!</v>
      </c>
      <c r="K427" s="29" t="e">
        <f>IF($A427=$C$2,runs!BP422,1/0)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IF($A428=$C$2,runs!AF423,1/0)</f>
        <v>#DIV/0!</v>
      </c>
      <c r="E428" s="29" t="e">
        <f>IF($A428=$C$2,runs!AG423,1/0)</f>
        <v>#DIV/0!</v>
      </c>
      <c r="F428" s="29" t="e">
        <f>IF($A428=$C$2,runs!AH423,1/0)</f>
        <v>#DIV/0!</v>
      </c>
      <c r="G428" s="29" t="e">
        <f>IF($A428=$C$2,runs!AI423,1/0)</f>
        <v>#DIV/0!</v>
      </c>
      <c r="H428" s="29" t="e">
        <f>IF($A428=$C$2,runs!BG423/runs!BF423,1/0)</f>
        <v>#DIV/0!</v>
      </c>
      <c r="I428" s="29" t="e">
        <f>IF($A428=$C$2,runs!AJ423/runs!V423,1/0)</f>
        <v>#DIV/0!</v>
      </c>
      <c r="J428" s="29" t="e">
        <f>IF($A428=$C$2,runs!AK423/runs!V423,1/0)</f>
        <v>#DIV/0!</v>
      </c>
      <c r="K428" s="29" t="e">
        <f>IF($A428=$C$2,runs!BP423,1/0)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IF($A429=$C$2,runs!AF424,1/0)</f>
        <v>#DIV/0!</v>
      </c>
      <c r="E429" s="29" t="e">
        <f>IF($A429=$C$2,runs!AG424,1/0)</f>
        <v>#DIV/0!</v>
      </c>
      <c r="F429" s="29" t="e">
        <f>IF($A429=$C$2,runs!AH424,1/0)</f>
        <v>#DIV/0!</v>
      </c>
      <c r="G429" s="29" t="e">
        <f>IF($A429=$C$2,runs!AI424,1/0)</f>
        <v>#DIV/0!</v>
      </c>
      <c r="H429" s="29" t="e">
        <f>IF($A429=$C$2,runs!BG424/runs!BF424,1/0)</f>
        <v>#DIV/0!</v>
      </c>
      <c r="I429" s="29" t="e">
        <f>IF($A429=$C$2,runs!AJ424/runs!V424,1/0)</f>
        <v>#DIV/0!</v>
      </c>
      <c r="J429" s="29" t="e">
        <f>IF($A429=$C$2,runs!AK424/runs!V424,1/0)</f>
        <v>#DIV/0!</v>
      </c>
      <c r="K429" s="29" t="e">
        <f>IF($A429=$C$2,runs!BP424,1/0)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IF($A430=$C$2,runs!AF425,1/0)</f>
        <v>#DIV/0!</v>
      </c>
      <c r="E430" s="29" t="e">
        <f>IF($A430=$C$2,runs!AG425,1/0)</f>
        <v>#DIV/0!</v>
      </c>
      <c r="F430" s="29" t="e">
        <f>IF($A430=$C$2,runs!AH425,1/0)</f>
        <v>#DIV/0!</v>
      </c>
      <c r="G430" s="29" t="e">
        <f>IF($A430=$C$2,runs!AI425,1/0)</f>
        <v>#DIV/0!</v>
      </c>
      <c r="H430" s="29" t="e">
        <f>IF($A430=$C$2,runs!BG425/runs!BF425,1/0)</f>
        <v>#DIV/0!</v>
      </c>
      <c r="I430" s="29" t="e">
        <f>IF($A430=$C$2,runs!AJ425/runs!V425,1/0)</f>
        <v>#DIV/0!</v>
      </c>
      <c r="J430" s="29" t="e">
        <f>IF($A430=$C$2,runs!AK425/runs!V425,1/0)</f>
        <v>#DIV/0!</v>
      </c>
      <c r="K430" s="29" t="e">
        <f>IF($A430=$C$2,runs!BP425,1/0)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IF($A431=$C$2,runs!AF426,1/0)</f>
        <v>#DIV/0!</v>
      </c>
      <c r="E431" s="29" t="e">
        <f>IF($A431=$C$2,runs!AG426,1/0)</f>
        <v>#DIV/0!</v>
      </c>
      <c r="F431" s="29" t="e">
        <f>IF($A431=$C$2,runs!AH426,1/0)</f>
        <v>#DIV/0!</v>
      </c>
      <c r="G431" s="29" t="e">
        <f>IF($A431=$C$2,runs!AI426,1/0)</f>
        <v>#DIV/0!</v>
      </c>
      <c r="H431" s="29" t="e">
        <f>IF($A431=$C$2,runs!BG426/runs!BF426,1/0)</f>
        <v>#DIV/0!</v>
      </c>
      <c r="I431" s="29" t="e">
        <f>IF($A431=$C$2,runs!AJ426/runs!V426,1/0)</f>
        <v>#DIV/0!</v>
      </c>
      <c r="J431" s="29" t="e">
        <f>IF($A431=$C$2,runs!AK426/runs!V426,1/0)</f>
        <v>#DIV/0!</v>
      </c>
      <c r="K431" s="29" t="e">
        <f>IF($A431=$C$2,runs!BP426,1/0)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IF($A432=$C$2,runs!AF427,1/0)</f>
        <v>#DIV/0!</v>
      </c>
      <c r="E432" s="29" t="e">
        <f>IF($A432=$C$2,runs!AG427,1/0)</f>
        <v>#DIV/0!</v>
      </c>
      <c r="F432" s="29" t="e">
        <f>IF($A432=$C$2,runs!AH427,1/0)</f>
        <v>#DIV/0!</v>
      </c>
      <c r="G432" s="29" t="e">
        <f>IF($A432=$C$2,runs!AI427,1/0)</f>
        <v>#DIV/0!</v>
      </c>
      <c r="H432" s="29" t="e">
        <f>IF($A432=$C$2,runs!BG427/runs!BF427,1/0)</f>
        <v>#DIV/0!</v>
      </c>
      <c r="I432" s="29" t="e">
        <f>IF($A432=$C$2,runs!AJ427/runs!V427,1/0)</f>
        <v>#DIV/0!</v>
      </c>
      <c r="J432" s="29" t="e">
        <f>IF($A432=$C$2,runs!AK427/runs!V427,1/0)</f>
        <v>#DIV/0!</v>
      </c>
      <c r="K432" s="29" t="e">
        <f>IF($A432=$C$2,runs!BP427,1/0)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IF($A433=$C$2,runs!AF428,1/0)</f>
        <v>#DIV/0!</v>
      </c>
      <c r="E433" s="29" t="e">
        <f>IF($A433=$C$2,runs!AG428,1/0)</f>
        <v>#DIV/0!</v>
      </c>
      <c r="F433" s="29" t="e">
        <f>IF($A433=$C$2,runs!AH428,1/0)</f>
        <v>#DIV/0!</v>
      </c>
      <c r="G433" s="29" t="e">
        <f>IF($A433=$C$2,runs!AI428,1/0)</f>
        <v>#DIV/0!</v>
      </c>
      <c r="H433" s="29" t="e">
        <f>IF($A433=$C$2,runs!BG428/runs!BF428,1/0)</f>
        <v>#DIV/0!</v>
      </c>
      <c r="I433" s="29" t="e">
        <f>IF($A433=$C$2,runs!AJ428/runs!V428,1/0)</f>
        <v>#DIV/0!</v>
      </c>
      <c r="J433" s="29" t="e">
        <f>IF($A433=$C$2,runs!AK428/runs!V428,1/0)</f>
        <v>#DIV/0!</v>
      </c>
      <c r="K433" s="29" t="e">
        <f>IF($A433=$C$2,runs!BP428,1/0)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IF($A434=$C$2,runs!AF429,1/0)</f>
        <v>#DIV/0!</v>
      </c>
      <c r="E434" s="29" t="e">
        <f>IF($A434=$C$2,runs!AG429,1/0)</f>
        <v>#DIV/0!</v>
      </c>
      <c r="F434" s="29" t="e">
        <f>IF($A434=$C$2,runs!AH429,1/0)</f>
        <v>#DIV/0!</v>
      </c>
      <c r="G434" s="29" t="e">
        <f>IF($A434=$C$2,runs!AI429,1/0)</f>
        <v>#DIV/0!</v>
      </c>
      <c r="H434" s="29" t="e">
        <f>IF($A434=$C$2,runs!BG429/runs!BF429,1/0)</f>
        <v>#DIV/0!</v>
      </c>
      <c r="I434" s="29" t="e">
        <f>IF($A434=$C$2,runs!AJ429/runs!V429,1/0)</f>
        <v>#DIV/0!</v>
      </c>
      <c r="J434" s="29" t="e">
        <f>IF($A434=$C$2,runs!AK429/runs!V429,1/0)</f>
        <v>#DIV/0!</v>
      </c>
      <c r="K434" s="29" t="e">
        <f>IF($A434=$C$2,runs!BP429,1/0)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IF($A435=$C$2,runs!AF430,1/0)</f>
        <v>#DIV/0!</v>
      </c>
      <c r="E435" s="29" t="e">
        <f>IF($A435=$C$2,runs!AG430,1/0)</f>
        <v>#DIV/0!</v>
      </c>
      <c r="F435" s="29" t="e">
        <f>IF($A435=$C$2,runs!AH430,1/0)</f>
        <v>#DIV/0!</v>
      </c>
      <c r="G435" s="29" t="e">
        <f>IF($A435=$C$2,runs!AI430,1/0)</f>
        <v>#DIV/0!</v>
      </c>
      <c r="H435" s="29" t="e">
        <f>IF($A435=$C$2,runs!BG430/runs!BF430,1/0)</f>
        <v>#DIV/0!</v>
      </c>
      <c r="I435" s="29" t="e">
        <f>IF($A435=$C$2,runs!AJ430/runs!V430,1/0)</f>
        <v>#DIV/0!</v>
      </c>
      <c r="J435" s="29" t="e">
        <f>IF($A435=$C$2,runs!AK430/runs!V430,1/0)</f>
        <v>#DIV/0!</v>
      </c>
      <c r="K435" s="29" t="e">
        <f>IF($A435=$C$2,runs!BP430,1/0)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IF($A436=$C$2,runs!AF431,1/0)</f>
        <v>#DIV/0!</v>
      </c>
      <c r="E436" s="29" t="e">
        <f>IF($A436=$C$2,runs!AG431,1/0)</f>
        <v>#DIV/0!</v>
      </c>
      <c r="F436" s="29" t="e">
        <f>IF($A436=$C$2,runs!AH431,1/0)</f>
        <v>#DIV/0!</v>
      </c>
      <c r="G436" s="29" t="e">
        <f>IF($A436=$C$2,runs!AI431,1/0)</f>
        <v>#DIV/0!</v>
      </c>
      <c r="H436" s="29" t="e">
        <f>IF($A436=$C$2,runs!BG431/runs!BF431,1/0)</f>
        <v>#DIV/0!</v>
      </c>
      <c r="I436" s="29" t="e">
        <f>IF($A436=$C$2,runs!AJ431/runs!V431,1/0)</f>
        <v>#DIV/0!</v>
      </c>
      <c r="J436" s="29" t="e">
        <f>IF($A436=$C$2,runs!AK431/runs!V431,1/0)</f>
        <v>#DIV/0!</v>
      </c>
      <c r="K436" s="29" t="e">
        <f>IF($A436=$C$2,runs!BP431,1/0)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IF($A437=$C$2,runs!AF432,1/0)</f>
        <v>#DIV/0!</v>
      </c>
      <c r="E437" s="29" t="e">
        <f>IF($A437=$C$2,runs!AG432,1/0)</f>
        <v>#DIV/0!</v>
      </c>
      <c r="F437" s="29" t="e">
        <f>IF($A437=$C$2,runs!AH432,1/0)</f>
        <v>#DIV/0!</v>
      </c>
      <c r="G437" s="29" t="e">
        <f>IF($A437=$C$2,runs!AI432,1/0)</f>
        <v>#DIV/0!</v>
      </c>
      <c r="H437" s="29" t="e">
        <f>IF($A437=$C$2,runs!BG432/runs!BF432,1/0)</f>
        <v>#DIV/0!</v>
      </c>
      <c r="I437" s="29" t="e">
        <f>IF($A437=$C$2,runs!AJ432/runs!V432,1/0)</f>
        <v>#DIV/0!</v>
      </c>
      <c r="J437" s="29" t="e">
        <f>IF($A437=$C$2,runs!AK432/runs!V432,1/0)</f>
        <v>#DIV/0!</v>
      </c>
      <c r="K437" s="29" t="e">
        <f>IF($A437=$C$2,runs!BP432,1/0)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IF($A438=$C$2,runs!AF433,1/0)</f>
        <v>#DIV/0!</v>
      </c>
      <c r="E438" s="29" t="e">
        <f>IF($A438=$C$2,runs!AG433,1/0)</f>
        <v>#DIV/0!</v>
      </c>
      <c r="F438" s="29" t="e">
        <f>IF($A438=$C$2,runs!AH433,1/0)</f>
        <v>#DIV/0!</v>
      </c>
      <c r="G438" s="29" t="e">
        <f>IF($A438=$C$2,runs!AI433,1/0)</f>
        <v>#DIV/0!</v>
      </c>
      <c r="H438" s="29" t="e">
        <f>IF($A438=$C$2,runs!BG433/runs!BF433,1/0)</f>
        <v>#DIV/0!</v>
      </c>
      <c r="I438" s="29" t="e">
        <f>IF($A438=$C$2,runs!AJ433/runs!V433,1/0)</f>
        <v>#DIV/0!</v>
      </c>
      <c r="J438" s="29" t="e">
        <f>IF($A438=$C$2,runs!AK433/runs!V433,1/0)</f>
        <v>#DIV/0!</v>
      </c>
      <c r="K438" s="29" t="e">
        <f>IF($A438=$C$2,runs!BP433,1/0)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IF($A439=$C$2,runs!AF434,1/0)</f>
        <v>#DIV/0!</v>
      </c>
      <c r="E439" s="29" t="e">
        <f>IF($A439=$C$2,runs!AG434,1/0)</f>
        <v>#DIV/0!</v>
      </c>
      <c r="F439" s="29" t="e">
        <f>IF($A439=$C$2,runs!AH434,1/0)</f>
        <v>#DIV/0!</v>
      </c>
      <c r="G439" s="29" t="e">
        <f>IF($A439=$C$2,runs!AI434,1/0)</f>
        <v>#DIV/0!</v>
      </c>
      <c r="H439" s="29" t="e">
        <f>IF($A439=$C$2,runs!BG434/runs!BF434,1/0)</f>
        <v>#DIV/0!</v>
      </c>
      <c r="I439" s="29" t="e">
        <f>IF($A439=$C$2,runs!AJ434/runs!V434,1/0)</f>
        <v>#DIV/0!</v>
      </c>
      <c r="J439" s="29" t="e">
        <f>IF($A439=$C$2,runs!AK434/runs!V434,1/0)</f>
        <v>#DIV/0!</v>
      </c>
      <c r="K439" s="29" t="e">
        <f>IF($A439=$C$2,runs!BP434,1/0)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IF($A440=$C$2,runs!AF435,1/0)</f>
        <v>#DIV/0!</v>
      </c>
      <c r="E440" s="29" t="e">
        <f>IF($A440=$C$2,runs!AG435,1/0)</f>
        <v>#DIV/0!</v>
      </c>
      <c r="F440" s="29" t="e">
        <f>IF($A440=$C$2,runs!AH435,1/0)</f>
        <v>#DIV/0!</v>
      </c>
      <c r="G440" s="29" t="e">
        <f>IF($A440=$C$2,runs!AI435,1/0)</f>
        <v>#DIV/0!</v>
      </c>
      <c r="H440" s="29" t="e">
        <f>IF($A440=$C$2,runs!BG435/runs!BF435,1/0)</f>
        <v>#DIV/0!</v>
      </c>
      <c r="I440" s="29" t="e">
        <f>IF($A440=$C$2,runs!AJ435/runs!V435,1/0)</f>
        <v>#DIV/0!</v>
      </c>
      <c r="J440" s="29" t="e">
        <f>IF($A440=$C$2,runs!AK435/runs!V435,1/0)</f>
        <v>#DIV/0!</v>
      </c>
      <c r="K440" s="29" t="e">
        <f>IF($A440=$C$2,runs!BP435,1/0)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IF($A441=$C$2,runs!AF436,1/0)</f>
        <v>#DIV/0!</v>
      </c>
      <c r="E441" s="29" t="e">
        <f>IF($A441=$C$2,runs!AG436,1/0)</f>
        <v>#DIV/0!</v>
      </c>
      <c r="F441" s="29" t="e">
        <f>IF($A441=$C$2,runs!AH436,1/0)</f>
        <v>#DIV/0!</v>
      </c>
      <c r="G441" s="29" t="e">
        <f>IF($A441=$C$2,runs!AI436,1/0)</f>
        <v>#DIV/0!</v>
      </c>
      <c r="H441" s="29" t="e">
        <f>IF($A441=$C$2,runs!BG436/runs!BF436,1/0)</f>
        <v>#DIV/0!</v>
      </c>
      <c r="I441" s="29" t="e">
        <f>IF($A441=$C$2,runs!AJ436/runs!V436,1/0)</f>
        <v>#DIV/0!</v>
      </c>
      <c r="J441" s="29" t="e">
        <f>IF($A441=$C$2,runs!AK436/runs!V436,1/0)</f>
        <v>#DIV/0!</v>
      </c>
      <c r="K441" s="29" t="e">
        <f>IF($A441=$C$2,runs!BP436,1/0)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IF($A442=$C$2,runs!AF437,1/0)</f>
        <v>#DIV/0!</v>
      </c>
      <c r="E442" s="29" t="e">
        <f>IF($A442=$C$2,runs!AG437,1/0)</f>
        <v>#DIV/0!</v>
      </c>
      <c r="F442" s="29" t="e">
        <f>IF($A442=$C$2,runs!AH437,1/0)</f>
        <v>#DIV/0!</v>
      </c>
      <c r="G442" s="29" t="e">
        <f>IF($A442=$C$2,runs!AI437,1/0)</f>
        <v>#DIV/0!</v>
      </c>
      <c r="H442" s="29" t="e">
        <f>IF($A442=$C$2,runs!BG437/runs!BF437,1/0)</f>
        <v>#DIV/0!</v>
      </c>
      <c r="I442" s="29" t="e">
        <f>IF($A442=$C$2,runs!AJ437/runs!V437,1/0)</f>
        <v>#DIV/0!</v>
      </c>
      <c r="J442" s="29" t="e">
        <f>IF($A442=$C$2,runs!AK437/runs!V437,1/0)</f>
        <v>#DIV/0!</v>
      </c>
      <c r="K442" s="29" t="e">
        <f>IF($A442=$C$2,runs!BP437,1/0)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IF($A443=$C$2,runs!AF438,1/0)</f>
        <v>#DIV/0!</v>
      </c>
      <c r="E443" s="29" t="e">
        <f>IF($A443=$C$2,runs!AG438,1/0)</f>
        <v>#DIV/0!</v>
      </c>
      <c r="F443" s="29" t="e">
        <f>IF($A443=$C$2,runs!AH438,1/0)</f>
        <v>#DIV/0!</v>
      </c>
      <c r="G443" s="29" t="e">
        <f>IF($A443=$C$2,runs!AI438,1/0)</f>
        <v>#DIV/0!</v>
      </c>
      <c r="H443" s="29" t="e">
        <f>IF($A443=$C$2,runs!BG438/runs!BF438,1/0)</f>
        <v>#DIV/0!</v>
      </c>
      <c r="I443" s="29" t="e">
        <f>IF($A443=$C$2,runs!AJ438/runs!V438,1/0)</f>
        <v>#DIV/0!</v>
      </c>
      <c r="J443" s="29" t="e">
        <f>IF($A443=$C$2,runs!AK438/runs!V438,1/0)</f>
        <v>#DIV/0!</v>
      </c>
      <c r="K443" s="29" t="e">
        <f>IF($A443=$C$2,runs!BP438,1/0)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IF($A444=$C$2,runs!AF439,1/0)</f>
        <v>#DIV/0!</v>
      </c>
      <c r="E444" s="29" t="e">
        <f>IF($A444=$C$2,runs!AG439,1/0)</f>
        <v>#DIV/0!</v>
      </c>
      <c r="F444" s="29" t="e">
        <f>IF($A444=$C$2,runs!AH439,1/0)</f>
        <v>#DIV/0!</v>
      </c>
      <c r="G444" s="29" t="e">
        <f>IF($A444=$C$2,runs!AI439,1/0)</f>
        <v>#DIV/0!</v>
      </c>
      <c r="H444" s="29" t="e">
        <f>IF($A444=$C$2,runs!BG439/runs!BF439,1/0)</f>
        <v>#DIV/0!</v>
      </c>
      <c r="I444" s="29" t="e">
        <f>IF($A444=$C$2,runs!AJ439/runs!V439,1/0)</f>
        <v>#DIV/0!</v>
      </c>
      <c r="J444" s="29" t="e">
        <f>IF($A444=$C$2,runs!AK439/runs!V439,1/0)</f>
        <v>#DIV/0!</v>
      </c>
      <c r="K444" s="29" t="e">
        <f>IF($A444=$C$2,runs!BP439,1/0)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IF($A445=$C$2,runs!AF440,1/0)</f>
        <v>#DIV/0!</v>
      </c>
      <c r="E445" s="29" t="e">
        <f>IF($A445=$C$2,runs!AG440,1/0)</f>
        <v>#DIV/0!</v>
      </c>
      <c r="F445" s="29" t="e">
        <f>IF($A445=$C$2,runs!AH440,1/0)</f>
        <v>#DIV/0!</v>
      </c>
      <c r="G445" s="29" t="e">
        <f>IF($A445=$C$2,runs!AI440,1/0)</f>
        <v>#DIV/0!</v>
      </c>
      <c r="H445" s="29" t="e">
        <f>IF($A445=$C$2,runs!BG440/runs!BF440,1/0)</f>
        <v>#DIV/0!</v>
      </c>
      <c r="I445" s="29" t="e">
        <f>IF($A445=$C$2,runs!AJ440/runs!V440,1/0)</f>
        <v>#DIV/0!</v>
      </c>
      <c r="J445" s="29" t="e">
        <f>IF($A445=$C$2,runs!AK440/runs!V440,1/0)</f>
        <v>#DIV/0!</v>
      </c>
      <c r="K445" s="29" t="e">
        <f>IF($A445=$C$2,runs!BP440,1/0)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IF($A446=$C$2,runs!AF441,1/0)</f>
        <v>#DIV/0!</v>
      </c>
      <c r="E446" s="29" t="e">
        <f>IF($A446=$C$2,runs!AG441,1/0)</f>
        <v>#DIV/0!</v>
      </c>
      <c r="F446" s="29" t="e">
        <f>IF($A446=$C$2,runs!AH441,1/0)</f>
        <v>#DIV/0!</v>
      </c>
      <c r="G446" s="29" t="e">
        <f>IF($A446=$C$2,runs!AI441,1/0)</f>
        <v>#DIV/0!</v>
      </c>
      <c r="H446" s="29" t="e">
        <f>IF($A446=$C$2,runs!BG441/runs!BF441,1/0)</f>
        <v>#DIV/0!</v>
      </c>
      <c r="I446" s="29" t="e">
        <f>IF($A446=$C$2,runs!AJ441/runs!V441,1/0)</f>
        <v>#DIV/0!</v>
      </c>
      <c r="J446" s="29" t="e">
        <f>IF($A446=$C$2,runs!AK441/runs!V441,1/0)</f>
        <v>#DIV/0!</v>
      </c>
      <c r="K446" s="29" t="e">
        <f>IF($A446=$C$2,runs!BP441,1/0)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IF($A447=$C$2,runs!AF442,1/0)</f>
        <v>#DIV/0!</v>
      </c>
      <c r="E447" s="29" t="e">
        <f>IF($A447=$C$2,runs!AG442,1/0)</f>
        <v>#DIV/0!</v>
      </c>
      <c r="F447" s="29" t="e">
        <f>IF($A447=$C$2,runs!AH442,1/0)</f>
        <v>#DIV/0!</v>
      </c>
      <c r="G447" s="29" t="e">
        <f>IF($A447=$C$2,runs!AI442,1/0)</f>
        <v>#DIV/0!</v>
      </c>
      <c r="H447" s="29" t="e">
        <f>IF($A447=$C$2,runs!BG442/runs!BF442,1/0)</f>
        <v>#DIV/0!</v>
      </c>
      <c r="I447" s="29" t="e">
        <f>IF($A447=$C$2,runs!AJ442/runs!V442,1/0)</f>
        <v>#DIV/0!</v>
      </c>
      <c r="J447" s="29" t="e">
        <f>IF($A447=$C$2,runs!AK442/runs!V442,1/0)</f>
        <v>#DIV/0!</v>
      </c>
      <c r="K447" s="29" t="e">
        <f>IF($A447=$C$2,runs!BP442,1/0)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IF($A448=$C$2,runs!AF443,1/0)</f>
        <v>#DIV/0!</v>
      </c>
      <c r="E448" s="29" t="e">
        <f>IF($A448=$C$2,runs!AG443,1/0)</f>
        <v>#DIV/0!</v>
      </c>
      <c r="F448" s="29" t="e">
        <f>IF($A448=$C$2,runs!AH443,1/0)</f>
        <v>#DIV/0!</v>
      </c>
      <c r="G448" s="29" t="e">
        <f>IF($A448=$C$2,runs!AI443,1/0)</f>
        <v>#DIV/0!</v>
      </c>
      <c r="H448" s="29" t="e">
        <f>IF($A448=$C$2,runs!BG443/runs!BF443,1/0)</f>
        <v>#DIV/0!</v>
      </c>
      <c r="I448" s="29" t="e">
        <f>IF($A448=$C$2,runs!AJ443/runs!V443,1/0)</f>
        <v>#DIV/0!</v>
      </c>
      <c r="J448" s="29" t="e">
        <f>IF($A448=$C$2,runs!AK443/runs!V443,1/0)</f>
        <v>#DIV/0!</v>
      </c>
      <c r="K448" s="29" t="e">
        <f>IF($A448=$C$2,runs!BP443,1/0)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IF($A449=$C$2,runs!AF444,1/0)</f>
        <v>#DIV/0!</v>
      </c>
      <c r="E449" s="29" t="e">
        <f>IF($A449=$C$2,runs!AG444,1/0)</f>
        <v>#DIV/0!</v>
      </c>
      <c r="F449" s="29" t="e">
        <f>IF($A449=$C$2,runs!AH444,1/0)</f>
        <v>#DIV/0!</v>
      </c>
      <c r="G449" s="29" t="e">
        <f>IF($A449=$C$2,runs!AI444,1/0)</f>
        <v>#DIV/0!</v>
      </c>
      <c r="H449" s="29" t="e">
        <f>IF($A449=$C$2,runs!BG444/runs!BF444,1/0)</f>
        <v>#DIV/0!</v>
      </c>
      <c r="I449" s="29" t="e">
        <f>IF($A449=$C$2,runs!AJ444/runs!V444,1/0)</f>
        <v>#DIV/0!</v>
      </c>
      <c r="J449" s="29" t="e">
        <f>IF($A449=$C$2,runs!AK444/runs!V444,1/0)</f>
        <v>#DIV/0!</v>
      </c>
      <c r="K449" s="29" t="e">
        <f>IF($A449=$C$2,runs!BP444,1/0)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IF($A450=$C$2,runs!AF445,1/0)</f>
        <v>#DIV/0!</v>
      </c>
      <c r="E450" s="29" t="e">
        <f>IF($A450=$C$2,runs!AG445,1/0)</f>
        <v>#DIV/0!</v>
      </c>
      <c r="F450" s="29" t="e">
        <f>IF($A450=$C$2,runs!AH445,1/0)</f>
        <v>#DIV/0!</v>
      </c>
      <c r="G450" s="29" t="e">
        <f>IF($A450=$C$2,runs!AI445,1/0)</f>
        <v>#DIV/0!</v>
      </c>
      <c r="H450" s="29" t="e">
        <f>IF($A450=$C$2,runs!BG445/runs!BF445,1/0)</f>
        <v>#DIV/0!</v>
      </c>
      <c r="I450" s="29" t="e">
        <f>IF($A450=$C$2,runs!AJ445/runs!V445,1/0)</f>
        <v>#DIV/0!</v>
      </c>
      <c r="J450" s="29" t="e">
        <f>IF($A450=$C$2,runs!AK445/runs!V445,1/0)</f>
        <v>#DIV/0!</v>
      </c>
      <c r="K450" s="29" t="e">
        <f>IF($A450=$C$2,runs!BP445,1/0)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IF($A451=$C$2,runs!AF446,1/0)</f>
        <v>#DIV/0!</v>
      </c>
      <c r="E451" s="29" t="e">
        <f>IF($A451=$C$2,runs!AG446,1/0)</f>
        <v>#DIV/0!</v>
      </c>
      <c r="F451" s="29" t="e">
        <f>IF($A451=$C$2,runs!AH446,1/0)</f>
        <v>#DIV/0!</v>
      </c>
      <c r="G451" s="29" t="e">
        <f>IF($A451=$C$2,runs!AI446,1/0)</f>
        <v>#DIV/0!</v>
      </c>
      <c r="H451" s="29" t="e">
        <f>IF($A451=$C$2,runs!BG446/runs!BF446,1/0)</f>
        <v>#DIV/0!</v>
      </c>
      <c r="I451" s="29" t="e">
        <f>IF($A451=$C$2,runs!AJ446/runs!V446,1/0)</f>
        <v>#DIV/0!</v>
      </c>
      <c r="J451" s="29" t="e">
        <f>IF($A451=$C$2,runs!AK446/runs!V446,1/0)</f>
        <v>#DIV/0!</v>
      </c>
      <c r="K451" s="29" t="e">
        <f>IF($A451=$C$2,runs!BP446,1/0)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IF($A452=$C$2,runs!AF447,1/0)</f>
        <v>#DIV/0!</v>
      </c>
      <c r="E452" s="29" t="e">
        <f>IF($A452=$C$2,runs!AG447,1/0)</f>
        <v>#DIV/0!</v>
      </c>
      <c r="F452" s="29" t="e">
        <f>IF($A452=$C$2,runs!AH447,1/0)</f>
        <v>#DIV/0!</v>
      </c>
      <c r="G452" s="29" t="e">
        <f>IF($A452=$C$2,runs!AI447,1/0)</f>
        <v>#DIV/0!</v>
      </c>
      <c r="H452" s="29" t="e">
        <f>IF($A452=$C$2,runs!BG447/runs!BF447,1/0)</f>
        <v>#DIV/0!</v>
      </c>
      <c r="I452" s="29" t="e">
        <f>IF($A452=$C$2,runs!AJ447/runs!V447,1/0)</f>
        <v>#DIV/0!</v>
      </c>
      <c r="J452" s="29" t="e">
        <f>IF($A452=$C$2,runs!AK447/runs!V447,1/0)</f>
        <v>#DIV/0!</v>
      </c>
      <c r="K452" s="29" t="e">
        <f>IF($A452=$C$2,runs!BP447,1/0)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IF($A453=$C$2,runs!AF448,1/0)</f>
        <v>#DIV/0!</v>
      </c>
      <c r="E453" s="29" t="e">
        <f>IF($A453=$C$2,runs!AG448,1/0)</f>
        <v>#DIV/0!</v>
      </c>
      <c r="F453" s="29" t="e">
        <f>IF($A453=$C$2,runs!AH448,1/0)</f>
        <v>#DIV/0!</v>
      </c>
      <c r="G453" s="29" t="e">
        <f>IF($A453=$C$2,runs!AI448,1/0)</f>
        <v>#DIV/0!</v>
      </c>
      <c r="H453" s="29" t="e">
        <f>IF($A453=$C$2,runs!BG448/runs!BF448,1/0)</f>
        <v>#DIV/0!</v>
      </c>
      <c r="I453" s="29" t="e">
        <f>IF($A453=$C$2,runs!AJ448/runs!V448,1/0)</f>
        <v>#DIV/0!</v>
      </c>
      <c r="J453" s="29" t="e">
        <f>IF($A453=$C$2,runs!AK448/runs!V448,1/0)</f>
        <v>#DIV/0!</v>
      </c>
      <c r="K453" s="29" t="e">
        <f>IF($A453=$C$2,runs!BP448,1/0)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IF($A454=$C$2,runs!AF449,1/0)</f>
        <v>#DIV/0!</v>
      </c>
      <c r="E454" s="29" t="e">
        <f>IF($A454=$C$2,runs!AG449,1/0)</f>
        <v>#DIV/0!</v>
      </c>
      <c r="F454" s="29" t="e">
        <f>IF($A454=$C$2,runs!AH449,1/0)</f>
        <v>#DIV/0!</v>
      </c>
      <c r="G454" s="29" t="e">
        <f>IF($A454=$C$2,runs!AI449,1/0)</f>
        <v>#DIV/0!</v>
      </c>
      <c r="H454" s="29" t="e">
        <f>IF($A454=$C$2,runs!BG449/runs!BF449,1/0)</f>
        <v>#DIV/0!</v>
      </c>
      <c r="I454" s="29" t="e">
        <f>IF($A454=$C$2,runs!AJ449/runs!V449,1/0)</f>
        <v>#DIV/0!</v>
      </c>
      <c r="J454" s="29" t="e">
        <f>IF($A454=$C$2,runs!AK449/runs!V449,1/0)</f>
        <v>#DIV/0!</v>
      </c>
      <c r="K454" s="29" t="e">
        <f>IF($A454=$C$2,runs!BP449,1/0)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IF($A455=$C$2,runs!AF450,1/0)</f>
        <v>#DIV/0!</v>
      </c>
      <c r="E455" s="29" t="e">
        <f>IF($A455=$C$2,runs!AG450,1/0)</f>
        <v>#DIV/0!</v>
      </c>
      <c r="F455" s="29" t="e">
        <f>IF($A455=$C$2,runs!AH450,1/0)</f>
        <v>#DIV/0!</v>
      </c>
      <c r="G455" s="29" t="e">
        <f>IF($A455=$C$2,runs!AI450,1/0)</f>
        <v>#DIV/0!</v>
      </c>
      <c r="H455" s="29" t="e">
        <f>IF($A455=$C$2,runs!BG450/runs!BF450,1/0)</f>
        <v>#DIV/0!</v>
      </c>
      <c r="I455" s="29" t="e">
        <f>IF($A455=$C$2,runs!AJ450/runs!V450,1/0)</f>
        <v>#DIV/0!</v>
      </c>
      <c r="J455" s="29" t="e">
        <f>IF($A455=$C$2,runs!AK450/runs!V450,1/0)</f>
        <v>#DIV/0!</v>
      </c>
      <c r="K455" s="29" t="e">
        <f>IF($A455=$C$2,runs!BP450,1/0)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IF($A456=$C$2,runs!AF451,1/0)</f>
        <v>#DIV/0!</v>
      </c>
      <c r="E456" s="29" t="e">
        <f>IF($A456=$C$2,runs!AG451,1/0)</f>
        <v>#DIV/0!</v>
      </c>
      <c r="F456" s="29" t="e">
        <f>IF($A456=$C$2,runs!AH451,1/0)</f>
        <v>#DIV/0!</v>
      </c>
      <c r="G456" s="29" t="e">
        <f>IF($A456=$C$2,runs!AI451,1/0)</f>
        <v>#DIV/0!</v>
      </c>
      <c r="H456" s="29" t="e">
        <f>IF($A456=$C$2,runs!BG451/runs!BF451,1/0)</f>
        <v>#DIV/0!</v>
      </c>
      <c r="I456" s="29" t="e">
        <f>IF($A456=$C$2,runs!AJ451/runs!V451,1/0)</f>
        <v>#DIV/0!</v>
      </c>
      <c r="J456" s="29" t="e">
        <f>IF($A456=$C$2,runs!AK451/runs!V451,1/0)</f>
        <v>#DIV/0!</v>
      </c>
      <c r="K456" s="29" t="e">
        <f>IF($A456=$C$2,runs!BP451,1/0)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IF($A457=$C$2,runs!AF452,1/0)</f>
        <v>#DIV/0!</v>
      </c>
      <c r="E457" s="29" t="e">
        <f>IF($A457=$C$2,runs!AG452,1/0)</f>
        <v>#DIV/0!</v>
      </c>
      <c r="F457" s="29" t="e">
        <f>IF($A457=$C$2,runs!AH452,1/0)</f>
        <v>#DIV/0!</v>
      </c>
      <c r="G457" s="29" t="e">
        <f>IF($A457=$C$2,runs!AI452,1/0)</f>
        <v>#DIV/0!</v>
      </c>
      <c r="H457" s="29" t="e">
        <f>IF($A457=$C$2,runs!BG452/runs!BF452,1/0)</f>
        <v>#DIV/0!</v>
      </c>
      <c r="I457" s="29" t="e">
        <f>IF($A457=$C$2,runs!AJ452/runs!V452,1/0)</f>
        <v>#DIV/0!</v>
      </c>
      <c r="J457" s="29" t="e">
        <f>IF($A457=$C$2,runs!AK452/runs!V452,1/0)</f>
        <v>#DIV/0!</v>
      </c>
      <c r="K457" s="29" t="e">
        <f>IF($A457=$C$2,runs!BP452,1/0)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IF($A458=$C$2,runs!AF453,1/0)</f>
        <v>#DIV/0!</v>
      </c>
      <c r="E458" s="29" t="e">
        <f>IF($A458=$C$2,runs!AG453,1/0)</f>
        <v>#DIV/0!</v>
      </c>
      <c r="F458" s="29" t="e">
        <f>IF($A458=$C$2,runs!AH453,1/0)</f>
        <v>#DIV/0!</v>
      </c>
      <c r="G458" s="29" t="e">
        <f>IF($A458=$C$2,runs!AI453,1/0)</f>
        <v>#DIV/0!</v>
      </c>
      <c r="H458" s="29" t="e">
        <f>IF($A458=$C$2,runs!BG453/runs!BF453,1/0)</f>
        <v>#DIV/0!</v>
      </c>
      <c r="I458" s="29" t="e">
        <f>IF($A458=$C$2,runs!AJ453/runs!V453,1/0)</f>
        <v>#DIV/0!</v>
      </c>
      <c r="J458" s="29" t="e">
        <f>IF($A458=$C$2,runs!AK453/runs!V453,1/0)</f>
        <v>#DIV/0!</v>
      </c>
      <c r="K458" s="29" t="e">
        <f>IF($A458=$C$2,runs!BP453,1/0)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IF($A459=$C$2,runs!AF454,1/0)</f>
        <v>#DIV/0!</v>
      </c>
      <c r="E459" s="29" t="e">
        <f>IF($A459=$C$2,runs!AG454,1/0)</f>
        <v>#DIV/0!</v>
      </c>
      <c r="F459" s="29" t="e">
        <f>IF($A459=$C$2,runs!AH454,1/0)</f>
        <v>#DIV/0!</v>
      </c>
      <c r="G459" s="29" t="e">
        <f>IF($A459=$C$2,runs!AI454,1/0)</f>
        <v>#DIV/0!</v>
      </c>
      <c r="H459" s="29" t="e">
        <f>IF($A459=$C$2,runs!BG454/runs!BF454,1/0)</f>
        <v>#DIV/0!</v>
      </c>
      <c r="I459" s="29" t="e">
        <f>IF($A459=$C$2,runs!AJ454/runs!V454,1/0)</f>
        <v>#DIV/0!</v>
      </c>
      <c r="J459" s="29" t="e">
        <f>IF($A459=$C$2,runs!AK454/runs!V454,1/0)</f>
        <v>#DIV/0!</v>
      </c>
      <c r="K459" s="29" t="e">
        <f>IF($A459=$C$2,runs!BP454,1/0)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IF($A460=$C$2,runs!AF455,1/0)</f>
        <v>#DIV/0!</v>
      </c>
      <c r="E460" s="29" t="e">
        <f>IF($A460=$C$2,runs!AG455,1/0)</f>
        <v>#DIV/0!</v>
      </c>
      <c r="F460" s="29" t="e">
        <f>IF($A460=$C$2,runs!AH455,1/0)</f>
        <v>#DIV/0!</v>
      </c>
      <c r="G460" s="29" t="e">
        <f>IF($A460=$C$2,runs!AI455,1/0)</f>
        <v>#DIV/0!</v>
      </c>
      <c r="H460" s="29" t="e">
        <f>IF($A460=$C$2,runs!BG455/runs!BF455,1/0)</f>
        <v>#DIV/0!</v>
      </c>
      <c r="I460" s="29" t="e">
        <f>IF($A460=$C$2,runs!AJ455/runs!V455,1/0)</f>
        <v>#DIV/0!</v>
      </c>
      <c r="J460" s="29" t="e">
        <f>IF($A460=$C$2,runs!AK455/runs!V455,1/0)</f>
        <v>#DIV/0!</v>
      </c>
      <c r="K460" s="29" t="e">
        <f>IF($A460=$C$2,runs!BP455,1/0)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IF($A461=$C$2,runs!AF456,1/0)</f>
        <v>#DIV/0!</v>
      </c>
      <c r="E461" s="29" t="e">
        <f>IF($A461=$C$2,runs!AG456,1/0)</f>
        <v>#DIV/0!</v>
      </c>
      <c r="F461" s="29" t="e">
        <f>IF($A461=$C$2,runs!AH456,1/0)</f>
        <v>#DIV/0!</v>
      </c>
      <c r="G461" s="29" t="e">
        <f>IF($A461=$C$2,runs!AI456,1/0)</f>
        <v>#DIV/0!</v>
      </c>
      <c r="H461" s="29" t="e">
        <f>IF($A461=$C$2,runs!BG456/runs!BF456,1/0)</f>
        <v>#DIV/0!</v>
      </c>
      <c r="I461" s="29" t="e">
        <f>IF($A461=$C$2,runs!AJ456/runs!V456,1/0)</f>
        <v>#DIV/0!</v>
      </c>
      <c r="J461" s="29" t="e">
        <f>IF($A461=$C$2,runs!AK456/runs!V456,1/0)</f>
        <v>#DIV/0!</v>
      </c>
      <c r="K461" s="29" t="e">
        <f>IF($A461=$C$2,runs!BP456,1/0)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IF($A462=$C$2,runs!AF457,1/0)</f>
        <v>#DIV/0!</v>
      </c>
      <c r="E462" s="29" t="e">
        <f>IF($A462=$C$2,runs!AG457,1/0)</f>
        <v>#DIV/0!</v>
      </c>
      <c r="F462" s="29" t="e">
        <f>IF($A462=$C$2,runs!AH457,1/0)</f>
        <v>#DIV/0!</v>
      </c>
      <c r="G462" s="29" t="e">
        <f>IF($A462=$C$2,runs!AI457,1/0)</f>
        <v>#DIV/0!</v>
      </c>
      <c r="H462" s="29" t="e">
        <f>IF($A462=$C$2,runs!BG457/runs!BF457,1/0)</f>
        <v>#DIV/0!</v>
      </c>
      <c r="I462" s="29" t="e">
        <f>IF($A462=$C$2,runs!AJ457/runs!V457,1/0)</f>
        <v>#DIV/0!</v>
      </c>
      <c r="J462" s="29" t="e">
        <f>IF($A462=$C$2,runs!AK457/runs!V457,1/0)</f>
        <v>#DIV/0!</v>
      </c>
      <c r="K462" s="29" t="e">
        <f>IF($A462=$C$2,runs!BP457,1/0)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IF($A463=$C$2,runs!AF458,1/0)</f>
        <v>#DIV/0!</v>
      </c>
      <c r="E463" s="29" t="e">
        <f>IF($A463=$C$2,runs!AG458,1/0)</f>
        <v>#DIV/0!</v>
      </c>
      <c r="F463" s="29" t="e">
        <f>IF($A463=$C$2,runs!AH458,1/0)</f>
        <v>#DIV/0!</v>
      </c>
      <c r="G463" s="29" t="e">
        <f>IF($A463=$C$2,runs!AI458,1/0)</f>
        <v>#DIV/0!</v>
      </c>
      <c r="H463" s="29" t="e">
        <f>IF($A463=$C$2,runs!BG458/runs!BF458,1/0)</f>
        <v>#DIV/0!</v>
      </c>
      <c r="I463" s="29" t="e">
        <f>IF($A463=$C$2,runs!AJ458/runs!V458,1/0)</f>
        <v>#DIV/0!</v>
      </c>
      <c r="J463" s="29" t="e">
        <f>IF($A463=$C$2,runs!AK458/runs!V458,1/0)</f>
        <v>#DIV/0!</v>
      </c>
      <c r="K463" s="29" t="e">
        <f>IF($A463=$C$2,runs!BP458,1/0)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IF($A464=$C$2,runs!AF459,1/0)</f>
        <v>#DIV/0!</v>
      </c>
      <c r="E464" s="29" t="e">
        <f>IF($A464=$C$2,runs!AG459,1/0)</f>
        <v>#DIV/0!</v>
      </c>
      <c r="F464" s="29" t="e">
        <f>IF($A464=$C$2,runs!AH459,1/0)</f>
        <v>#DIV/0!</v>
      </c>
      <c r="G464" s="29" t="e">
        <f>IF($A464=$C$2,runs!AI459,1/0)</f>
        <v>#DIV/0!</v>
      </c>
      <c r="H464" s="29" t="e">
        <f>IF($A464=$C$2,runs!BG459/runs!BF459,1/0)</f>
        <v>#DIV/0!</v>
      </c>
      <c r="I464" s="29" t="e">
        <f>IF($A464=$C$2,runs!AJ459/runs!V459,1/0)</f>
        <v>#DIV/0!</v>
      </c>
      <c r="J464" s="29" t="e">
        <f>IF($A464=$C$2,runs!AK459/runs!V459,1/0)</f>
        <v>#DIV/0!</v>
      </c>
      <c r="K464" s="29" t="e">
        <f>IF($A464=$C$2,runs!BP459,1/0)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IF($A465=$C$2,runs!AF460,1/0)</f>
        <v>#DIV/0!</v>
      </c>
      <c r="E465" s="29" t="e">
        <f>IF($A465=$C$2,runs!AG460,1/0)</f>
        <v>#DIV/0!</v>
      </c>
      <c r="F465" s="29" t="e">
        <f>IF($A465=$C$2,runs!AH460,1/0)</f>
        <v>#DIV/0!</v>
      </c>
      <c r="G465" s="29" t="e">
        <f>IF($A465=$C$2,runs!AI460,1/0)</f>
        <v>#DIV/0!</v>
      </c>
      <c r="H465" s="29" t="e">
        <f>IF($A465=$C$2,runs!BG460/runs!BF460,1/0)</f>
        <v>#DIV/0!</v>
      </c>
      <c r="I465" s="29" t="e">
        <f>IF($A465=$C$2,runs!AJ460/runs!V460,1/0)</f>
        <v>#DIV/0!</v>
      </c>
      <c r="J465" s="29" t="e">
        <f>IF($A465=$C$2,runs!AK460/runs!V460,1/0)</f>
        <v>#DIV/0!</v>
      </c>
      <c r="K465" s="29" t="e">
        <f>IF($A465=$C$2,runs!BP460,1/0)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IF($A466=$C$2,runs!AF461,1/0)</f>
        <v>#DIV/0!</v>
      </c>
      <c r="E466" s="29" t="e">
        <f>IF($A466=$C$2,runs!AG461,1/0)</f>
        <v>#DIV/0!</v>
      </c>
      <c r="F466" s="29" t="e">
        <f>IF($A466=$C$2,runs!AH461,1/0)</f>
        <v>#DIV/0!</v>
      </c>
      <c r="G466" s="29" t="e">
        <f>IF($A466=$C$2,runs!AI461,1/0)</f>
        <v>#DIV/0!</v>
      </c>
      <c r="H466" s="29" t="e">
        <f>IF($A466=$C$2,runs!BG461/runs!BF461,1/0)</f>
        <v>#DIV/0!</v>
      </c>
      <c r="I466" s="29" t="e">
        <f>IF($A466=$C$2,runs!AJ461/runs!V461,1/0)</f>
        <v>#DIV/0!</v>
      </c>
      <c r="J466" s="29" t="e">
        <f>IF($A466=$C$2,runs!AK461/runs!V461,1/0)</f>
        <v>#DIV/0!</v>
      </c>
      <c r="K466" s="29" t="e">
        <f>IF($A466=$C$2,runs!BP461,1/0)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IF($A467=$C$2,runs!AF462,1/0)</f>
        <v>#DIV/0!</v>
      </c>
      <c r="E467" s="29" t="e">
        <f>IF($A467=$C$2,runs!AG462,1/0)</f>
        <v>#DIV/0!</v>
      </c>
      <c r="F467" s="29" t="e">
        <f>IF($A467=$C$2,runs!AH462,1/0)</f>
        <v>#DIV/0!</v>
      </c>
      <c r="G467" s="29" t="e">
        <f>IF($A467=$C$2,runs!AI462,1/0)</f>
        <v>#DIV/0!</v>
      </c>
      <c r="H467" s="29" t="e">
        <f>IF($A467=$C$2,runs!BG462/runs!BF462,1/0)</f>
        <v>#DIV/0!</v>
      </c>
      <c r="I467" s="29" t="e">
        <f>IF($A467=$C$2,runs!AJ462/runs!V462,1/0)</f>
        <v>#DIV/0!</v>
      </c>
      <c r="J467" s="29" t="e">
        <f>IF($A467=$C$2,runs!AK462/runs!V462,1/0)</f>
        <v>#DIV/0!</v>
      </c>
      <c r="K467" s="29" t="e">
        <f>IF($A467=$C$2,runs!BP462,1/0)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IF($A468=$C$2,runs!AF463,1/0)</f>
        <v>#DIV/0!</v>
      </c>
      <c r="E468" s="29" t="e">
        <f>IF($A468=$C$2,runs!AG463,1/0)</f>
        <v>#DIV/0!</v>
      </c>
      <c r="F468" s="29" t="e">
        <f>IF($A468=$C$2,runs!AH463,1/0)</f>
        <v>#DIV/0!</v>
      </c>
      <c r="G468" s="29" t="e">
        <f>IF($A468=$C$2,runs!AI463,1/0)</f>
        <v>#DIV/0!</v>
      </c>
      <c r="H468" s="29" t="e">
        <f>IF($A468=$C$2,runs!BG463/runs!BF463,1/0)</f>
        <v>#DIV/0!</v>
      </c>
      <c r="I468" s="29" t="e">
        <f>IF($A468=$C$2,runs!AJ463/runs!V463,1/0)</f>
        <v>#DIV/0!</v>
      </c>
      <c r="J468" s="29" t="e">
        <f>IF($A468=$C$2,runs!AK463/runs!V463,1/0)</f>
        <v>#DIV/0!</v>
      </c>
      <c r="K468" s="29" t="e">
        <f>IF($A468=$C$2,runs!BP463,1/0)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IF($A469=$C$2,runs!AF464,1/0)</f>
        <v>#DIV/0!</v>
      </c>
      <c r="E469" s="29" t="e">
        <f>IF($A469=$C$2,runs!AG464,1/0)</f>
        <v>#DIV/0!</v>
      </c>
      <c r="F469" s="29" t="e">
        <f>IF($A469=$C$2,runs!AH464,1/0)</f>
        <v>#DIV/0!</v>
      </c>
      <c r="G469" s="29" t="e">
        <f>IF($A469=$C$2,runs!AI464,1/0)</f>
        <v>#DIV/0!</v>
      </c>
      <c r="H469" s="29" t="e">
        <f>IF($A469=$C$2,runs!BG464/runs!BF464,1/0)</f>
        <v>#DIV/0!</v>
      </c>
      <c r="I469" s="29" t="e">
        <f>IF($A469=$C$2,runs!AJ464/runs!V464,1/0)</f>
        <v>#DIV/0!</v>
      </c>
      <c r="J469" s="29" t="e">
        <f>IF($A469=$C$2,runs!AK464/runs!V464,1/0)</f>
        <v>#DIV/0!</v>
      </c>
      <c r="K469" s="29" t="e">
        <f>IF($A469=$C$2,runs!BP464,1/0)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IF($A470=$C$2,runs!AF465,1/0)</f>
        <v>#DIV/0!</v>
      </c>
      <c r="E470" s="29" t="e">
        <f>IF($A470=$C$2,runs!AG465,1/0)</f>
        <v>#DIV/0!</v>
      </c>
      <c r="F470" s="29" t="e">
        <f>IF($A470=$C$2,runs!AH465,1/0)</f>
        <v>#DIV/0!</v>
      </c>
      <c r="G470" s="29" t="e">
        <f>IF($A470=$C$2,runs!AI465,1/0)</f>
        <v>#DIV/0!</v>
      </c>
      <c r="H470" s="29" t="e">
        <f>IF($A470=$C$2,runs!BG465/runs!BF465,1/0)</f>
        <v>#DIV/0!</v>
      </c>
      <c r="I470" s="29" t="e">
        <f>IF($A470=$C$2,runs!AJ465/runs!V465,1/0)</f>
        <v>#DIV/0!</v>
      </c>
      <c r="J470" s="29" t="e">
        <f>IF($A470=$C$2,runs!AK465/runs!V465,1/0)</f>
        <v>#DIV/0!</v>
      </c>
      <c r="K470" s="29" t="e">
        <f>IF($A470=$C$2,runs!BP465,1/0)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IF($A471=$C$2,runs!AF466,1/0)</f>
        <v>#DIV/0!</v>
      </c>
      <c r="E471" s="29" t="e">
        <f>IF($A471=$C$2,runs!AG466,1/0)</f>
        <v>#DIV/0!</v>
      </c>
      <c r="F471" s="29" t="e">
        <f>IF($A471=$C$2,runs!AH466,1/0)</f>
        <v>#DIV/0!</v>
      </c>
      <c r="G471" s="29" t="e">
        <f>IF($A471=$C$2,runs!AI466,1/0)</f>
        <v>#DIV/0!</v>
      </c>
      <c r="H471" s="29" t="e">
        <f>IF($A471=$C$2,runs!BG466/runs!BF466,1/0)</f>
        <v>#DIV/0!</v>
      </c>
      <c r="I471" s="29" t="e">
        <f>IF($A471=$C$2,runs!AJ466/runs!V466,1/0)</f>
        <v>#DIV/0!</v>
      </c>
      <c r="J471" s="29" t="e">
        <f>IF($A471=$C$2,runs!AK466/runs!V466,1/0)</f>
        <v>#DIV/0!</v>
      </c>
      <c r="K471" s="29" t="e">
        <f>IF($A471=$C$2,runs!BP466,1/0)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IF($A472=$C$2,runs!AF467,1/0)</f>
        <v>#DIV/0!</v>
      </c>
      <c r="E472" s="29" t="e">
        <f>IF($A472=$C$2,runs!AG467,1/0)</f>
        <v>#DIV/0!</v>
      </c>
      <c r="F472" s="29" t="e">
        <f>IF($A472=$C$2,runs!AH467,1/0)</f>
        <v>#DIV/0!</v>
      </c>
      <c r="G472" s="29" t="e">
        <f>IF($A472=$C$2,runs!AI467,1/0)</f>
        <v>#DIV/0!</v>
      </c>
      <c r="H472" s="29" t="e">
        <f>IF($A472=$C$2,runs!BG467/runs!BF467,1/0)</f>
        <v>#DIV/0!</v>
      </c>
      <c r="I472" s="29" t="e">
        <f>IF($A472=$C$2,runs!AJ467/runs!V467,1/0)</f>
        <v>#DIV/0!</v>
      </c>
      <c r="J472" s="29" t="e">
        <f>IF($A472=$C$2,runs!AK467/runs!V467,1/0)</f>
        <v>#DIV/0!</v>
      </c>
      <c r="K472" s="29" t="e">
        <f>IF($A472=$C$2,runs!BP467,1/0)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IF($A473=$C$2,runs!AF468,1/0)</f>
        <v>#DIV/0!</v>
      </c>
      <c r="E473" s="29" t="e">
        <f>IF($A473=$C$2,runs!AG468,1/0)</f>
        <v>#DIV/0!</v>
      </c>
      <c r="F473" s="29" t="e">
        <f>IF($A473=$C$2,runs!AH468,1/0)</f>
        <v>#DIV/0!</v>
      </c>
      <c r="G473" s="29" t="e">
        <f>IF($A473=$C$2,runs!AI468,1/0)</f>
        <v>#DIV/0!</v>
      </c>
      <c r="H473" s="29" t="e">
        <f>IF($A473=$C$2,runs!BG468/runs!BF468,1/0)</f>
        <v>#DIV/0!</v>
      </c>
      <c r="I473" s="29" t="e">
        <f>IF($A473=$C$2,runs!AJ468/runs!V468,1/0)</f>
        <v>#DIV/0!</v>
      </c>
      <c r="J473" s="29" t="e">
        <f>IF($A473=$C$2,runs!AK468/runs!V468,1/0)</f>
        <v>#DIV/0!</v>
      </c>
      <c r="K473" s="29" t="e">
        <f>IF($A473=$C$2,runs!BP468,1/0)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IF($A474=$C$2,runs!AF469,1/0)</f>
        <v>#DIV/0!</v>
      </c>
      <c r="E474" s="29" t="e">
        <f>IF($A474=$C$2,runs!AG469,1/0)</f>
        <v>#DIV/0!</v>
      </c>
      <c r="F474" s="29" t="e">
        <f>IF($A474=$C$2,runs!AH469,1/0)</f>
        <v>#DIV/0!</v>
      </c>
      <c r="G474" s="29" t="e">
        <f>IF($A474=$C$2,runs!AI469,1/0)</f>
        <v>#DIV/0!</v>
      </c>
      <c r="H474" s="29" t="e">
        <f>IF($A474=$C$2,runs!BG469/runs!BF469,1/0)</f>
        <v>#DIV/0!</v>
      </c>
      <c r="I474" s="29" t="e">
        <f>IF($A474=$C$2,runs!AJ469/runs!V469,1/0)</f>
        <v>#DIV/0!</v>
      </c>
      <c r="J474" s="29" t="e">
        <f>IF($A474=$C$2,runs!AK469/runs!V469,1/0)</f>
        <v>#DIV/0!</v>
      </c>
      <c r="K474" s="29" t="e">
        <f>IF($A474=$C$2,runs!BP469,1/0)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IF($A475=$C$2,runs!AF470,1/0)</f>
        <v>#DIV/0!</v>
      </c>
      <c r="E475" s="29" t="e">
        <f>IF($A475=$C$2,runs!AG470,1/0)</f>
        <v>#DIV/0!</v>
      </c>
      <c r="F475" s="29" t="e">
        <f>IF($A475=$C$2,runs!AH470,1/0)</f>
        <v>#DIV/0!</v>
      </c>
      <c r="G475" s="29" t="e">
        <f>IF($A475=$C$2,runs!AI470,1/0)</f>
        <v>#DIV/0!</v>
      </c>
      <c r="H475" s="29" t="e">
        <f>IF($A475=$C$2,runs!BG470/runs!BF470,1/0)</f>
        <v>#DIV/0!</v>
      </c>
      <c r="I475" s="29" t="e">
        <f>IF($A475=$C$2,runs!AJ470/runs!V470,1/0)</f>
        <v>#DIV/0!</v>
      </c>
      <c r="J475" s="29" t="e">
        <f>IF($A475=$C$2,runs!AK470/runs!V470,1/0)</f>
        <v>#DIV/0!</v>
      </c>
      <c r="K475" s="29" t="e">
        <f>IF($A475=$C$2,runs!BP470,1/0)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IF($A476=$C$2,runs!AF471,1/0)</f>
        <v>#DIV/0!</v>
      </c>
      <c r="E476" s="29" t="e">
        <f>IF($A476=$C$2,runs!AG471,1/0)</f>
        <v>#DIV/0!</v>
      </c>
      <c r="F476" s="29" t="e">
        <f>IF($A476=$C$2,runs!AH471,1/0)</f>
        <v>#DIV/0!</v>
      </c>
      <c r="G476" s="29" t="e">
        <f>IF($A476=$C$2,runs!AI471,1/0)</f>
        <v>#DIV/0!</v>
      </c>
      <c r="H476" s="29" t="e">
        <f>IF($A476=$C$2,runs!BG471/runs!BF471,1/0)</f>
        <v>#DIV/0!</v>
      </c>
      <c r="I476" s="29" t="e">
        <f>IF($A476=$C$2,runs!AJ471/runs!V471,1/0)</f>
        <v>#DIV/0!</v>
      </c>
      <c r="J476" s="29" t="e">
        <f>IF($A476=$C$2,runs!AK471/runs!V471,1/0)</f>
        <v>#DIV/0!</v>
      </c>
      <c r="K476" s="29" t="e">
        <f>IF($A476=$C$2,runs!BP471,1/0)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IF($A477=$C$2,runs!AF472,1/0)</f>
        <v>#DIV/0!</v>
      </c>
      <c r="E477" s="29" t="e">
        <f>IF($A477=$C$2,runs!AG472,1/0)</f>
        <v>#DIV/0!</v>
      </c>
      <c r="F477" s="29" t="e">
        <f>IF($A477=$C$2,runs!AH472,1/0)</f>
        <v>#DIV/0!</v>
      </c>
      <c r="G477" s="29" t="e">
        <f>IF($A477=$C$2,runs!AI472,1/0)</f>
        <v>#DIV/0!</v>
      </c>
      <c r="H477" s="29" t="e">
        <f>IF($A477=$C$2,runs!BG472/runs!BF472,1/0)</f>
        <v>#DIV/0!</v>
      </c>
      <c r="I477" s="29" t="e">
        <f>IF($A477=$C$2,runs!AJ472/runs!V472,1/0)</f>
        <v>#DIV/0!</v>
      </c>
      <c r="J477" s="29" t="e">
        <f>IF($A477=$C$2,runs!AK472/runs!V472,1/0)</f>
        <v>#DIV/0!</v>
      </c>
      <c r="K477" s="29" t="e">
        <f>IF($A477=$C$2,runs!BP472,1/0)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IF($A478=$C$2,runs!AF473,1/0)</f>
        <v>#DIV/0!</v>
      </c>
      <c r="E478" s="29" t="e">
        <f>IF($A478=$C$2,runs!AG473,1/0)</f>
        <v>#DIV/0!</v>
      </c>
      <c r="F478" s="29" t="e">
        <f>IF($A478=$C$2,runs!AH473,1/0)</f>
        <v>#DIV/0!</v>
      </c>
      <c r="G478" s="29" t="e">
        <f>IF($A478=$C$2,runs!AI473,1/0)</f>
        <v>#DIV/0!</v>
      </c>
      <c r="H478" s="29" t="e">
        <f>IF($A478=$C$2,runs!BG473/runs!BF473,1/0)</f>
        <v>#DIV/0!</v>
      </c>
      <c r="I478" s="29" t="e">
        <f>IF($A478=$C$2,runs!AJ473/runs!V473,1/0)</f>
        <v>#DIV/0!</v>
      </c>
      <c r="J478" s="29" t="e">
        <f>IF($A478=$C$2,runs!AK473/runs!V473,1/0)</f>
        <v>#DIV/0!</v>
      </c>
      <c r="K478" s="29" t="e">
        <f>IF($A478=$C$2,runs!BP473,1/0)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IF($A479=$C$2,runs!AF474,1/0)</f>
        <v>#DIV/0!</v>
      </c>
      <c r="E479" s="29" t="e">
        <f>IF($A479=$C$2,runs!AG474,1/0)</f>
        <v>#DIV/0!</v>
      </c>
      <c r="F479" s="29" t="e">
        <f>IF($A479=$C$2,runs!AH474,1/0)</f>
        <v>#DIV/0!</v>
      </c>
      <c r="G479" s="29" t="e">
        <f>IF($A479=$C$2,runs!AI474,1/0)</f>
        <v>#DIV/0!</v>
      </c>
      <c r="H479" s="29" t="e">
        <f>IF($A479=$C$2,runs!BG474/runs!BF474,1/0)</f>
        <v>#DIV/0!</v>
      </c>
      <c r="I479" s="29" t="e">
        <f>IF($A479=$C$2,runs!AJ474/runs!V474,1/0)</f>
        <v>#DIV/0!</v>
      </c>
      <c r="J479" s="29" t="e">
        <f>IF($A479=$C$2,runs!AK474/runs!V474,1/0)</f>
        <v>#DIV/0!</v>
      </c>
      <c r="K479" s="29" t="e">
        <f>IF($A479=$C$2,runs!BP474,1/0)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IF($A480=$C$2,runs!AF475,1/0)</f>
        <v>#DIV/0!</v>
      </c>
      <c r="E480" s="29" t="e">
        <f>IF($A480=$C$2,runs!AG475,1/0)</f>
        <v>#DIV/0!</v>
      </c>
      <c r="F480" s="29" t="e">
        <f>IF($A480=$C$2,runs!AH475,1/0)</f>
        <v>#DIV/0!</v>
      </c>
      <c r="G480" s="29" t="e">
        <f>IF($A480=$C$2,runs!AI475,1/0)</f>
        <v>#DIV/0!</v>
      </c>
      <c r="H480" s="29" t="e">
        <f>IF($A480=$C$2,runs!BG475/runs!BF475,1/0)</f>
        <v>#DIV/0!</v>
      </c>
      <c r="I480" s="29" t="e">
        <f>IF($A480=$C$2,runs!AJ475/runs!V475,1/0)</f>
        <v>#DIV/0!</v>
      </c>
      <c r="J480" s="29" t="e">
        <f>IF($A480=$C$2,runs!AK475/runs!V475,1/0)</f>
        <v>#DIV/0!</v>
      </c>
      <c r="K480" s="29" t="e">
        <f>IF($A480=$C$2,runs!BP475,1/0)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IF($A481=$C$2,runs!AF476,1/0)</f>
        <v>#DIV/0!</v>
      </c>
      <c r="E481" s="29" t="e">
        <f>IF($A481=$C$2,runs!AG476,1/0)</f>
        <v>#DIV/0!</v>
      </c>
      <c r="F481" s="29" t="e">
        <f>IF($A481=$C$2,runs!AH476,1/0)</f>
        <v>#DIV/0!</v>
      </c>
      <c r="G481" s="29" t="e">
        <f>IF($A481=$C$2,runs!AI476,1/0)</f>
        <v>#DIV/0!</v>
      </c>
      <c r="H481" s="29" t="e">
        <f>IF($A481=$C$2,runs!BG476/runs!BF476,1/0)</f>
        <v>#DIV/0!</v>
      </c>
      <c r="I481" s="29" t="e">
        <f>IF($A481=$C$2,runs!AJ476/runs!V476,1/0)</f>
        <v>#DIV/0!</v>
      </c>
      <c r="J481" s="29" t="e">
        <f>IF($A481=$C$2,runs!AK476/runs!V476,1/0)</f>
        <v>#DIV/0!</v>
      </c>
      <c r="K481" s="29" t="e">
        <f>IF($A481=$C$2,runs!BP476,1/0)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IF($A482=$C$2,runs!AF477,1/0)</f>
        <v>#DIV/0!</v>
      </c>
      <c r="E482" s="29" t="e">
        <f>IF($A482=$C$2,runs!AG477,1/0)</f>
        <v>#DIV/0!</v>
      </c>
      <c r="F482" s="29" t="e">
        <f>IF($A482=$C$2,runs!AH477,1/0)</f>
        <v>#DIV/0!</v>
      </c>
      <c r="G482" s="29" t="e">
        <f>IF($A482=$C$2,runs!AI477,1/0)</f>
        <v>#DIV/0!</v>
      </c>
      <c r="H482" s="29" t="e">
        <f>IF($A482=$C$2,runs!BG477/runs!BF477,1/0)</f>
        <v>#DIV/0!</v>
      </c>
      <c r="I482" s="29" t="e">
        <f>IF($A482=$C$2,runs!AJ477/runs!V477,1/0)</f>
        <v>#DIV/0!</v>
      </c>
      <c r="J482" s="29" t="e">
        <f>IF($A482=$C$2,runs!AK477/runs!V477,1/0)</f>
        <v>#DIV/0!</v>
      </c>
      <c r="K482" s="29" t="e">
        <f>IF($A482=$C$2,runs!BP477,1/0)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IF($A483=$C$2,runs!AF478,1/0)</f>
        <v>#DIV/0!</v>
      </c>
      <c r="E483" s="29" t="e">
        <f>IF($A483=$C$2,runs!AG478,1/0)</f>
        <v>#DIV/0!</v>
      </c>
      <c r="F483" s="29" t="e">
        <f>IF($A483=$C$2,runs!AH478,1/0)</f>
        <v>#DIV/0!</v>
      </c>
      <c r="G483" s="29" t="e">
        <f>IF($A483=$C$2,runs!AI478,1/0)</f>
        <v>#DIV/0!</v>
      </c>
      <c r="H483" s="29" t="e">
        <f>IF($A483=$C$2,runs!BG478/runs!BF478,1/0)</f>
        <v>#DIV/0!</v>
      </c>
      <c r="I483" s="29" t="e">
        <f>IF($A483=$C$2,runs!AJ478/runs!V478,1/0)</f>
        <v>#DIV/0!</v>
      </c>
      <c r="J483" s="29" t="e">
        <f>IF($A483=$C$2,runs!AK478/runs!V478,1/0)</f>
        <v>#DIV/0!</v>
      </c>
      <c r="K483" s="29" t="e">
        <f>IF($A483=$C$2,runs!BP478,1/0)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IF($A484=$C$2,runs!AF479,1/0)</f>
        <v>#DIV/0!</v>
      </c>
      <c r="E484" s="29" t="e">
        <f>IF($A484=$C$2,runs!AG479,1/0)</f>
        <v>#DIV/0!</v>
      </c>
      <c r="F484" s="29" t="e">
        <f>IF($A484=$C$2,runs!AH479,1/0)</f>
        <v>#DIV/0!</v>
      </c>
      <c r="G484" s="29" t="e">
        <f>IF($A484=$C$2,runs!AI479,1/0)</f>
        <v>#DIV/0!</v>
      </c>
      <c r="H484" s="29" t="e">
        <f>IF($A484=$C$2,runs!BG479/runs!BF479,1/0)</f>
        <v>#DIV/0!</v>
      </c>
      <c r="I484" s="29" t="e">
        <f>IF($A484=$C$2,runs!AJ479/runs!V479,1/0)</f>
        <v>#DIV/0!</v>
      </c>
      <c r="J484" s="29" t="e">
        <f>IF($A484=$C$2,runs!AK479/runs!V479,1/0)</f>
        <v>#DIV/0!</v>
      </c>
      <c r="K484" s="29" t="e">
        <f>IF($A484=$C$2,runs!BP479,1/0)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IF($A485=$C$2,runs!AF480,1/0)</f>
        <v>#DIV/0!</v>
      </c>
      <c r="E485" s="29" t="e">
        <f>IF($A485=$C$2,runs!AG480,1/0)</f>
        <v>#DIV/0!</v>
      </c>
      <c r="F485" s="29" t="e">
        <f>IF($A485=$C$2,runs!AH480,1/0)</f>
        <v>#DIV/0!</v>
      </c>
      <c r="G485" s="29" t="e">
        <f>IF($A485=$C$2,runs!AI480,1/0)</f>
        <v>#DIV/0!</v>
      </c>
      <c r="H485" s="29" t="e">
        <f>IF($A485=$C$2,runs!BG480/runs!BF480,1/0)</f>
        <v>#DIV/0!</v>
      </c>
      <c r="I485" s="29" t="e">
        <f>IF($A485=$C$2,runs!AJ480/runs!V480,1/0)</f>
        <v>#DIV/0!</v>
      </c>
      <c r="J485" s="29" t="e">
        <f>IF($A485=$C$2,runs!AK480/runs!V480,1/0)</f>
        <v>#DIV/0!</v>
      </c>
      <c r="K485" s="29" t="e">
        <f>IF($A485=$C$2,runs!BP480,1/0)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IF($A486=$C$2,runs!AF481,1/0)</f>
        <v>#DIV/0!</v>
      </c>
      <c r="E486" s="29" t="e">
        <f>IF($A486=$C$2,runs!AG481,1/0)</f>
        <v>#DIV/0!</v>
      </c>
      <c r="F486" s="29" t="e">
        <f>IF($A486=$C$2,runs!AH481,1/0)</f>
        <v>#DIV/0!</v>
      </c>
      <c r="G486" s="29" t="e">
        <f>IF($A486=$C$2,runs!AI481,1/0)</f>
        <v>#DIV/0!</v>
      </c>
      <c r="H486" s="29" t="e">
        <f>IF($A486=$C$2,runs!BG481/runs!BF481,1/0)</f>
        <v>#DIV/0!</v>
      </c>
      <c r="I486" s="29" t="e">
        <f>IF($A486=$C$2,runs!AJ481/runs!V481,1/0)</f>
        <v>#DIV/0!</v>
      </c>
      <c r="J486" s="29" t="e">
        <f>IF($A486=$C$2,runs!AK481/runs!V481,1/0)</f>
        <v>#DIV/0!</v>
      </c>
      <c r="K486" s="29" t="e">
        <f>IF($A486=$C$2,runs!BP481,1/0)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IF($A487=$C$2,runs!AF482,1/0)</f>
        <v>#DIV/0!</v>
      </c>
      <c r="E487" s="29" t="e">
        <f>IF($A487=$C$2,runs!AG482,1/0)</f>
        <v>#DIV/0!</v>
      </c>
      <c r="F487" s="29" t="e">
        <f>IF($A487=$C$2,runs!AH482,1/0)</f>
        <v>#DIV/0!</v>
      </c>
      <c r="G487" s="29" t="e">
        <f>IF($A487=$C$2,runs!AI482,1/0)</f>
        <v>#DIV/0!</v>
      </c>
      <c r="H487" s="29" t="e">
        <f>IF($A487=$C$2,runs!BG482/runs!BF482,1/0)</f>
        <v>#DIV/0!</v>
      </c>
      <c r="I487" s="29" t="e">
        <f>IF($A487=$C$2,runs!AJ482/runs!V482,1/0)</f>
        <v>#DIV/0!</v>
      </c>
      <c r="J487" s="29" t="e">
        <f>IF($A487=$C$2,runs!AK482/runs!V482,1/0)</f>
        <v>#DIV/0!</v>
      </c>
      <c r="K487" s="29" t="e">
        <f>IF($A487=$C$2,runs!BP482,1/0)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IF($A488=$C$2,runs!AF483,1/0)</f>
        <v>#DIV/0!</v>
      </c>
      <c r="E488" s="29" t="e">
        <f>IF($A488=$C$2,runs!AG483,1/0)</f>
        <v>#DIV/0!</v>
      </c>
      <c r="F488" s="29" t="e">
        <f>IF($A488=$C$2,runs!AH483,1/0)</f>
        <v>#DIV/0!</v>
      </c>
      <c r="G488" s="29" t="e">
        <f>IF($A488=$C$2,runs!AI483,1/0)</f>
        <v>#DIV/0!</v>
      </c>
      <c r="H488" s="29" t="e">
        <f>IF($A488=$C$2,runs!BG483/runs!BF483,1/0)</f>
        <v>#DIV/0!</v>
      </c>
      <c r="I488" s="29" t="e">
        <f>IF($A488=$C$2,runs!AJ483/runs!V483,1/0)</f>
        <v>#DIV/0!</v>
      </c>
      <c r="J488" s="29" t="e">
        <f>IF($A488=$C$2,runs!AK483/runs!V483,1/0)</f>
        <v>#DIV/0!</v>
      </c>
      <c r="K488" s="29" t="e">
        <f>IF($A488=$C$2,runs!BP483,1/0)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IF($A489=$C$2,runs!AF484,1/0)</f>
        <v>#DIV/0!</v>
      </c>
      <c r="E489" s="29" t="e">
        <f>IF($A489=$C$2,runs!AG484,1/0)</f>
        <v>#DIV/0!</v>
      </c>
      <c r="F489" s="29" t="e">
        <f>IF($A489=$C$2,runs!AH484,1/0)</f>
        <v>#DIV/0!</v>
      </c>
      <c r="G489" s="29" t="e">
        <f>IF($A489=$C$2,runs!AI484,1/0)</f>
        <v>#DIV/0!</v>
      </c>
      <c r="H489" s="29" t="e">
        <f>IF($A489=$C$2,runs!BG484/runs!BF484,1/0)</f>
        <v>#DIV/0!</v>
      </c>
      <c r="I489" s="29" t="e">
        <f>IF($A489=$C$2,runs!AJ484/runs!V484,1/0)</f>
        <v>#DIV/0!</v>
      </c>
      <c r="J489" s="29" t="e">
        <f>IF($A489=$C$2,runs!AK484/runs!V484,1/0)</f>
        <v>#DIV/0!</v>
      </c>
      <c r="K489" s="29" t="e">
        <f>IF($A489=$C$2,runs!BP484,1/0)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IF($A490=$C$2,runs!AF485,1/0)</f>
        <v>#DIV/0!</v>
      </c>
      <c r="E490" s="29" t="e">
        <f>IF($A490=$C$2,runs!AG485,1/0)</f>
        <v>#DIV/0!</v>
      </c>
      <c r="F490" s="29" t="e">
        <f>IF($A490=$C$2,runs!AH485,1/0)</f>
        <v>#DIV/0!</v>
      </c>
      <c r="G490" s="29" t="e">
        <f>IF($A490=$C$2,runs!AI485,1/0)</f>
        <v>#DIV/0!</v>
      </c>
      <c r="H490" s="29" t="e">
        <f>IF($A490=$C$2,runs!BG485/runs!BF485,1/0)</f>
        <v>#DIV/0!</v>
      </c>
      <c r="I490" s="29" t="e">
        <f>IF($A490=$C$2,runs!AJ485/runs!V485,1/0)</f>
        <v>#DIV/0!</v>
      </c>
      <c r="J490" s="29" t="e">
        <f>IF($A490=$C$2,runs!AK485/runs!V485,1/0)</f>
        <v>#DIV/0!</v>
      </c>
      <c r="K490" s="29" t="e">
        <f>IF($A490=$C$2,runs!BP485,1/0)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IF($A491=$C$2,runs!AF486,1/0)</f>
        <v>#DIV/0!</v>
      </c>
      <c r="E491" s="29" t="e">
        <f>IF($A491=$C$2,runs!AG486,1/0)</f>
        <v>#DIV/0!</v>
      </c>
      <c r="F491" s="29" t="e">
        <f>IF($A491=$C$2,runs!AH486,1/0)</f>
        <v>#DIV/0!</v>
      </c>
      <c r="G491" s="29" t="e">
        <f>IF($A491=$C$2,runs!AI486,1/0)</f>
        <v>#DIV/0!</v>
      </c>
      <c r="H491" s="29" t="e">
        <f>IF($A491=$C$2,runs!BG486/runs!BF486,1/0)</f>
        <v>#DIV/0!</v>
      </c>
      <c r="I491" s="29" t="e">
        <f>IF($A491=$C$2,runs!AJ486/runs!V486,1/0)</f>
        <v>#DIV/0!</v>
      </c>
      <c r="J491" s="29" t="e">
        <f>IF($A491=$C$2,runs!AK486/runs!V486,1/0)</f>
        <v>#DIV/0!</v>
      </c>
      <c r="K491" s="29" t="e">
        <f>IF($A491=$C$2,runs!BP486,1/0)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IF($A492=$C$2,runs!AF487,1/0)</f>
        <v>#DIV/0!</v>
      </c>
      <c r="E492" s="29" t="e">
        <f>IF($A492=$C$2,runs!AG487,1/0)</f>
        <v>#DIV/0!</v>
      </c>
      <c r="F492" s="29" t="e">
        <f>IF($A492=$C$2,runs!AH487,1/0)</f>
        <v>#DIV/0!</v>
      </c>
      <c r="G492" s="29" t="e">
        <f>IF($A492=$C$2,runs!AI487,1/0)</f>
        <v>#DIV/0!</v>
      </c>
      <c r="H492" s="29" t="e">
        <f>IF($A492=$C$2,runs!BG487/runs!BF487,1/0)</f>
        <v>#DIV/0!</v>
      </c>
      <c r="I492" s="29" t="e">
        <f>IF($A492=$C$2,runs!AJ487/runs!V487,1/0)</f>
        <v>#DIV/0!</v>
      </c>
      <c r="J492" s="29" t="e">
        <f>IF($A492=$C$2,runs!AK487/runs!V487,1/0)</f>
        <v>#DIV/0!</v>
      </c>
      <c r="K492" s="29" t="e">
        <f>IF($A492=$C$2,runs!BP487,1/0)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IF($A493=$C$2,runs!AF488,1/0)</f>
        <v>#DIV/0!</v>
      </c>
      <c r="E493" s="29" t="e">
        <f>IF($A493=$C$2,runs!AG488,1/0)</f>
        <v>#DIV/0!</v>
      </c>
      <c r="F493" s="29" t="e">
        <f>IF($A493=$C$2,runs!AH488,1/0)</f>
        <v>#DIV/0!</v>
      </c>
      <c r="G493" s="29" t="e">
        <f>IF($A493=$C$2,runs!AI488,1/0)</f>
        <v>#DIV/0!</v>
      </c>
      <c r="H493" s="29" t="e">
        <f>IF($A493=$C$2,runs!BG488/runs!BF488,1/0)</f>
        <v>#DIV/0!</v>
      </c>
      <c r="I493" s="29" t="e">
        <f>IF($A493=$C$2,runs!AJ488/runs!V488,1/0)</f>
        <v>#DIV/0!</v>
      </c>
      <c r="J493" s="29" t="e">
        <f>IF($A493=$C$2,runs!AK488/runs!V488,1/0)</f>
        <v>#DIV/0!</v>
      </c>
      <c r="K493" s="29" t="e">
        <f>IF($A493=$C$2,runs!BP488,1/0)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IF($A494=$C$2,runs!AF489,1/0)</f>
        <v>#DIV/0!</v>
      </c>
      <c r="E494" s="29" t="e">
        <f>IF($A494=$C$2,runs!AG489,1/0)</f>
        <v>#DIV/0!</v>
      </c>
      <c r="F494" s="29" t="e">
        <f>IF($A494=$C$2,runs!AH489,1/0)</f>
        <v>#DIV/0!</v>
      </c>
      <c r="G494" s="29" t="e">
        <f>IF($A494=$C$2,runs!AI489,1/0)</f>
        <v>#DIV/0!</v>
      </c>
      <c r="H494" s="29" t="e">
        <f>IF($A494=$C$2,runs!BG489/runs!BF489,1/0)</f>
        <v>#DIV/0!</v>
      </c>
      <c r="I494" s="29" t="e">
        <f>IF($A494=$C$2,runs!AJ489/runs!V489,1/0)</f>
        <v>#DIV/0!</v>
      </c>
      <c r="J494" s="29" t="e">
        <f>IF($A494=$C$2,runs!AK489/runs!V489,1/0)</f>
        <v>#DIV/0!</v>
      </c>
      <c r="K494" s="29" t="e">
        <f>IF($A494=$C$2,runs!BP489,1/0)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IF($A495=$C$2,runs!AF490,1/0)</f>
        <v>#DIV/0!</v>
      </c>
      <c r="E495" s="29" t="e">
        <f>IF($A495=$C$2,runs!AG490,1/0)</f>
        <v>#DIV/0!</v>
      </c>
      <c r="F495" s="29" t="e">
        <f>IF($A495=$C$2,runs!AH490,1/0)</f>
        <v>#DIV/0!</v>
      </c>
      <c r="G495" s="29" t="e">
        <f>IF($A495=$C$2,runs!AI490,1/0)</f>
        <v>#DIV/0!</v>
      </c>
      <c r="H495" s="29" t="e">
        <f>IF($A495=$C$2,runs!BG490/runs!BF490,1/0)</f>
        <v>#DIV/0!</v>
      </c>
      <c r="I495" s="29" t="e">
        <f>IF($A495=$C$2,runs!AJ490/runs!V490,1/0)</f>
        <v>#DIV/0!</v>
      </c>
      <c r="J495" s="29" t="e">
        <f>IF($A495=$C$2,runs!AK490/runs!V490,1/0)</f>
        <v>#DIV/0!</v>
      </c>
      <c r="K495" s="29" t="e">
        <f>IF($A495=$C$2,runs!BP490,1/0)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IF($A496=$C$2,runs!AF491,1/0)</f>
        <v>#DIV/0!</v>
      </c>
      <c r="E496" s="29" t="e">
        <f>IF($A496=$C$2,runs!AG491,1/0)</f>
        <v>#DIV/0!</v>
      </c>
      <c r="F496" s="29" t="e">
        <f>IF($A496=$C$2,runs!AH491,1/0)</f>
        <v>#DIV/0!</v>
      </c>
      <c r="G496" s="29" t="e">
        <f>IF($A496=$C$2,runs!AI491,1/0)</f>
        <v>#DIV/0!</v>
      </c>
      <c r="H496" s="29" t="e">
        <f>IF($A496=$C$2,runs!BG491/runs!BF491,1/0)</f>
        <v>#DIV/0!</v>
      </c>
      <c r="I496" s="29" t="e">
        <f>IF($A496=$C$2,runs!AJ491/runs!V491,1/0)</f>
        <v>#DIV/0!</v>
      </c>
      <c r="J496" s="29" t="e">
        <f>IF($A496=$C$2,runs!AK491/runs!V491,1/0)</f>
        <v>#DIV/0!</v>
      </c>
      <c r="K496" s="29" t="e">
        <f>IF($A496=$C$2,runs!BP491,1/0)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IF($A497=$C$2,runs!AF492,1/0)</f>
        <v>#DIV/0!</v>
      </c>
      <c r="E497" s="29" t="e">
        <f>IF($A497=$C$2,runs!AG492,1/0)</f>
        <v>#DIV/0!</v>
      </c>
      <c r="F497" s="29" t="e">
        <f>IF($A497=$C$2,runs!AH492,1/0)</f>
        <v>#DIV/0!</v>
      </c>
      <c r="G497" s="29" t="e">
        <f>IF($A497=$C$2,runs!AI492,1/0)</f>
        <v>#DIV/0!</v>
      </c>
      <c r="H497" s="29" t="e">
        <f>IF($A497=$C$2,runs!BG492/runs!BF492,1/0)</f>
        <v>#DIV/0!</v>
      </c>
      <c r="I497" s="29" t="e">
        <f>IF($A497=$C$2,runs!AJ492/runs!V492,1/0)</f>
        <v>#DIV/0!</v>
      </c>
      <c r="J497" s="29" t="e">
        <f>IF($A497=$C$2,runs!AK492/runs!V492,1/0)</f>
        <v>#DIV/0!</v>
      </c>
      <c r="K497" s="29" t="e">
        <f>IF($A497=$C$2,runs!BP492,1/0)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IF($A498=$C$2,runs!AF493,1/0)</f>
        <v>#DIV/0!</v>
      </c>
      <c r="E498" s="29" t="e">
        <f>IF($A498=$C$2,runs!AG493,1/0)</f>
        <v>#DIV/0!</v>
      </c>
      <c r="F498" s="29" t="e">
        <f>IF($A498=$C$2,runs!AH493,1/0)</f>
        <v>#DIV/0!</v>
      </c>
      <c r="G498" s="29" t="e">
        <f>IF($A498=$C$2,runs!AI493,1/0)</f>
        <v>#DIV/0!</v>
      </c>
      <c r="H498" s="29" t="e">
        <f>IF($A498=$C$2,runs!BG493/runs!BF493,1/0)</f>
        <v>#DIV/0!</v>
      </c>
      <c r="I498" s="29" t="e">
        <f>IF($A498=$C$2,runs!AJ493/runs!V493,1/0)</f>
        <v>#DIV/0!</v>
      </c>
      <c r="J498" s="29" t="e">
        <f>IF($A498=$C$2,runs!AK493/runs!V493,1/0)</f>
        <v>#DIV/0!</v>
      </c>
      <c r="K498" s="29" t="e">
        <f>IF($A498=$C$2,runs!BP493,1/0)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IF($A499=$C$2,runs!AF494,1/0)</f>
        <v>#DIV/0!</v>
      </c>
      <c r="E499" s="29" t="e">
        <f>IF($A499=$C$2,runs!AG494,1/0)</f>
        <v>#DIV/0!</v>
      </c>
      <c r="F499" s="29" t="e">
        <f>IF($A499=$C$2,runs!AH494,1/0)</f>
        <v>#DIV/0!</v>
      </c>
      <c r="G499" s="29" t="e">
        <f>IF($A499=$C$2,runs!AI494,1/0)</f>
        <v>#DIV/0!</v>
      </c>
      <c r="H499" s="29" t="e">
        <f>IF($A499=$C$2,runs!BG494/runs!BF494,1/0)</f>
        <v>#DIV/0!</v>
      </c>
      <c r="I499" s="29" t="e">
        <f>IF($A499=$C$2,runs!AJ494/runs!V494,1/0)</f>
        <v>#DIV/0!</v>
      </c>
      <c r="J499" s="29" t="e">
        <f>IF($A499=$C$2,runs!AK494/runs!V494,1/0)</f>
        <v>#DIV/0!</v>
      </c>
      <c r="K499" s="29" t="e">
        <f>IF($A499=$C$2,runs!BP494,1/0)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IF($A500=$C$2,runs!AF495,1/0)</f>
        <v>#DIV/0!</v>
      </c>
      <c r="E500" s="29" t="e">
        <f>IF($A500=$C$2,runs!AG495,1/0)</f>
        <v>#DIV/0!</v>
      </c>
      <c r="F500" s="29" t="e">
        <f>IF($A500=$C$2,runs!AH495,1/0)</f>
        <v>#DIV/0!</v>
      </c>
      <c r="G500" s="29" t="e">
        <f>IF($A500=$C$2,runs!AI495,1/0)</f>
        <v>#DIV/0!</v>
      </c>
      <c r="H500" s="29" t="e">
        <f>IF($A500=$C$2,runs!BG495/runs!BF495,1/0)</f>
        <v>#DIV/0!</v>
      </c>
      <c r="I500" s="29" t="e">
        <f>IF($A500=$C$2,runs!AJ495/runs!V495,1/0)</f>
        <v>#DIV/0!</v>
      </c>
      <c r="J500" s="29" t="e">
        <f>IF($A500=$C$2,runs!AK495/runs!V495,1/0)</f>
        <v>#DIV/0!</v>
      </c>
      <c r="K500" s="29" t="e">
        <f>IF($A500=$C$2,runs!BP495,1/0)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IF($A501=$C$2,runs!AF496,1/0)</f>
        <v>#DIV/0!</v>
      </c>
      <c r="E501" s="29" t="e">
        <f>IF($A501=$C$2,runs!AG496,1/0)</f>
        <v>#DIV/0!</v>
      </c>
      <c r="F501" s="29" t="e">
        <f>IF($A501=$C$2,runs!AH496,1/0)</f>
        <v>#DIV/0!</v>
      </c>
      <c r="G501" s="29" t="e">
        <f>IF($A501=$C$2,runs!AI496,1/0)</f>
        <v>#DIV/0!</v>
      </c>
      <c r="H501" s="29" t="e">
        <f>IF($A501=$C$2,runs!BG496/runs!BF496,1/0)</f>
        <v>#DIV/0!</v>
      </c>
      <c r="I501" s="29" t="e">
        <f>IF($A501=$C$2,runs!AJ496/runs!V496,1/0)</f>
        <v>#DIV/0!</v>
      </c>
      <c r="J501" s="29" t="e">
        <f>IF($A501=$C$2,runs!AK496/runs!V496,1/0)</f>
        <v>#DIV/0!</v>
      </c>
      <c r="K501" s="29" t="e">
        <f>IF($A501=$C$2,runs!BP496,1/0)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IF($A502=$C$2,runs!AF497,1/0)</f>
        <v>#DIV/0!</v>
      </c>
      <c r="E502" s="29" t="e">
        <f>IF($A502=$C$2,runs!AG497,1/0)</f>
        <v>#DIV/0!</v>
      </c>
      <c r="F502" s="29" t="e">
        <f>IF($A502=$C$2,runs!AH497,1/0)</f>
        <v>#DIV/0!</v>
      </c>
      <c r="G502" s="29" t="e">
        <f>IF($A502=$C$2,runs!AI497,1/0)</f>
        <v>#DIV/0!</v>
      </c>
      <c r="H502" s="29" t="e">
        <f>IF($A502=$C$2,runs!BG497/runs!BF497,1/0)</f>
        <v>#DIV/0!</v>
      </c>
      <c r="I502" s="29" t="e">
        <f>IF($A502=$C$2,runs!AJ497/runs!V497,1/0)</f>
        <v>#DIV/0!</v>
      </c>
      <c r="J502" s="29" t="e">
        <f>IF($A502=$C$2,runs!AK497/runs!V497,1/0)</f>
        <v>#DIV/0!</v>
      </c>
      <c r="K502" s="29" t="e">
        <f>IF($A502=$C$2,runs!BP497,1/0)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IF($A503=$C$2,runs!AF498,1/0)</f>
        <v>#DIV/0!</v>
      </c>
      <c r="E503" s="29" t="e">
        <f>IF($A503=$C$2,runs!AG498,1/0)</f>
        <v>#DIV/0!</v>
      </c>
      <c r="F503" s="29" t="e">
        <f>IF($A503=$C$2,runs!AH498,1/0)</f>
        <v>#DIV/0!</v>
      </c>
      <c r="G503" s="29" t="e">
        <f>IF($A503=$C$2,runs!AI498,1/0)</f>
        <v>#DIV/0!</v>
      </c>
      <c r="H503" s="29" t="e">
        <f>IF($A503=$C$2,runs!BG498/runs!BF498,1/0)</f>
        <v>#DIV/0!</v>
      </c>
      <c r="I503" s="29" t="e">
        <f>IF($A503=$C$2,runs!AJ498/runs!V498,1/0)</f>
        <v>#DIV/0!</v>
      </c>
      <c r="J503" s="29" t="e">
        <f>IF($A503=$C$2,runs!AK498/runs!V498,1/0)</f>
        <v>#DIV/0!</v>
      </c>
      <c r="K503" s="29" t="e">
        <f>IF($A503=$C$2,runs!BP498,1/0)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IF($A504=$C$2,runs!AF499,1/0)</f>
        <v>#DIV/0!</v>
      </c>
      <c r="E504" s="29" t="e">
        <f>IF($A504=$C$2,runs!AG499,1/0)</f>
        <v>#DIV/0!</v>
      </c>
      <c r="F504" s="29" t="e">
        <f>IF($A504=$C$2,runs!AH499,1/0)</f>
        <v>#DIV/0!</v>
      </c>
      <c r="G504" s="29" t="e">
        <f>IF($A504=$C$2,runs!AI499,1/0)</f>
        <v>#DIV/0!</v>
      </c>
      <c r="H504" s="29" t="e">
        <f>IF($A504=$C$2,runs!BG499/runs!BF499,1/0)</f>
        <v>#DIV/0!</v>
      </c>
      <c r="I504" s="29" t="e">
        <f>IF($A504=$C$2,runs!AJ499/runs!V499,1/0)</f>
        <v>#DIV/0!</v>
      </c>
      <c r="J504" s="29" t="e">
        <f>IF($A504=$C$2,runs!AK499/runs!V499,1/0)</f>
        <v>#DIV/0!</v>
      </c>
      <c r="K504" s="29" t="e">
        <f>IF($A504=$C$2,runs!BP499,1/0)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IF($A505=$C$2,runs!AF500,1/0)</f>
        <v>#DIV/0!</v>
      </c>
      <c r="E505" s="29" t="e">
        <f>IF($A505=$C$2,runs!AG500,1/0)</f>
        <v>#DIV/0!</v>
      </c>
      <c r="F505" s="29" t="e">
        <f>IF($A505=$C$2,runs!AH500,1/0)</f>
        <v>#DIV/0!</v>
      </c>
      <c r="G505" s="29" t="e">
        <f>IF($A505=$C$2,runs!AI500,1/0)</f>
        <v>#DIV/0!</v>
      </c>
      <c r="H505" s="29" t="e">
        <f>IF($A505=$C$2,runs!BG500/runs!BF500,1/0)</f>
        <v>#DIV/0!</v>
      </c>
      <c r="I505" s="29" t="e">
        <f>IF($A505=$C$2,runs!AJ500/runs!V500,1/0)</f>
        <v>#DIV/0!</v>
      </c>
      <c r="J505" s="29" t="e">
        <f>IF($A505=$C$2,runs!AK500/runs!V500,1/0)</f>
        <v>#DIV/0!</v>
      </c>
      <c r="K505" s="29" t="e">
        <f>IF($A505=$C$2,runs!BP500,1/0)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IF($A506=$C$2,runs!AF501,1/0)</f>
        <v>#DIV/0!</v>
      </c>
      <c r="E506" s="29" t="e">
        <f>IF($A506=$C$2,runs!AG501,1/0)</f>
        <v>#DIV/0!</v>
      </c>
      <c r="F506" s="29" t="e">
        <f>IF($A506=$C$2,runs!AH501,1/0)</f>
        <v>#DIV/0!</v>
      </c>
      <c r="G506" s="29" t="e">
        <f>IF($A506=$C$2,runs!AI501,1/0)</f>
        <v>#DIV/0!</v>
      </c>
      <c r="H506" s="29" t="e">
        <f>IF($A506=$C$2,runs!BG501/runs!BF501,1/0)</f>
        <v>#DIV/0!</v>
      </c>
      <c r="I506" s="29" t="e">
        <f>IF($A506=$C$2,runs!AJ501/runs!V501,1/0)</f>
        <v>#DIV/0!</v>
      </c>
      <c r="J506" s="29" t="e">
        <f>IF($A506=$C$2,runs!AK501/runs!V501,1/0)</f>
        <v>#DIV/0!</v>
      </c>
      <c r="K506" s="29" t="e">
        <f>IF($A506=$C$2,runs!BP501,1/0)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IF($A507=$C$2,runs!AF502,1/0)</f>
        <v>#DIV/0!</v>
      </c>
      <c r="E507" s="29" t="e">
        <f>IF($A507=$C$2,runs!AG502,1/0)</f>
        <v>#DIV/0!</v>
      </c>
      <c r="F507" s="29" t="e">
        <f>IF($A507=$C$2,runs!AH502,1/0)</f>
        <v>#DIV/0!</v>
      </c>
      <c r="G507" s="29" t="e">
        <f>IF($A507=$C$2,runs!AI502,1/0)</f>
        <v>#DIV/0!</v>
      </c>
      <c r="H507" s="29" t="e">
        <f>IF($A507=$C$2,runs!BG502/runs!BF502,1/0)</f>
        <v>#DIV/0!</v>
      </c>
      <c r="I507" s="29" t="e">
        <f>IF($A507=$C$2,runs!AJ502/runs!V502,1/0)</f>
        <v>#DIV/0!</v>
      </c>
      <c r="J507" s="29" t="e">
        <f>IF($A507=$C$2,runs!AK502/runs!V502,1/0)</f>
        <v>#DIV/0!</v>
      </c>
      <c r="K507" s="29" t="e">
        <f>IF($A507=$C$2,runs!BP502,1/0)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IF($A508=$C$2,runs!AF503,1/0)</f>
        <v>#DIV/0!</v>
      </c>
      <c r="E508" s="29" t="e">
        <f>IF($A508=$C$2,runs!AG503,1/0)</f>
        <v>#DIV/0!</v>
      </c>
      <c r="F508" s="29" t="e">
        <f>IF($A508=$C$2,runs!AH503,1/0)</f>
        <v>#DIV/0!</v>
      </c>
      <c r="G508" s="29" t="e">
        <f>IF($A508=$C$2,runs!AI503,1/0)</f>
        <v>#DIV/0!</v>
      </c>
      <c r="H508" s="29" t="e">
        <f>IF($A508=$C$2,runs!BG503/runs!BF503,1/0)</f>
        <v>#DIV/0!</v>
      </c>
      <c r="I508" s="29" t="e">
        <f>IF($A508=$C$2,runs!AJ503/runs!V503,1/0)</f>
        <v>#DIV/0!</v>
      </c>
      <c r="J508" s="29" t="e">
        <f>IF($A508=$C$2,runs!AK503/runs!V503,1/0)</f>
        <v>#DIV/0!</v>
      </c>
      <c r="K508" s="29" t="e">
        <f>IF($A508=$C$2,runs!BP503,1/0)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IF($A509=$C$2,runs!AF504,1/0)</f>
        <v>#DIV/0!</v>
      </c>
      <c r="E509" s="29" t="e">
        <f>IF($A509=$C$2,runs!AG504,1/0)</f>
        <v>#DIV/0!</v>
      </c>
      <c r="F509" s="29" t="e">
        <f>IF($A509=$C$2,runs!AH504,1/0)</f>
        <v>#DIV/0!</v>
      </c>
      <c r="G509" s="29" t="e">
        <f>IF($A509=$C$2,runs!AI504,1/0)</f>
        <v>#DIV/0!</v>
      </c>
      <c r="H509" s="29" t="e">
        <f>IF($A509=$C$2,runs!BG504/runs!BF504,1/0)</f>
        <v>#DIV/0!</v>
      </c>
      <c r="I509" s="29" t="e">
        <f>IF($A509=$C$2,runs!AJ504/runs!V504,1/0)</f>
        <v>#DIV/0!</v>
      </c>
      <c r="J509" s="29" t="e">
        <f>IF($A509=$C$2,runs!AK504/runs!V504,1/0)</f>
        <v>#DIV/0!</v>
      </c>
      <c r="K509" s="29" t="e">
        <f>IF($A509=$C$2,runs!BP504,1/0)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IF($A510=$C$2,runs!AF505,1/0)</f>
        <v>#DIV/0!</v>
      </c>
      <c r="E510" s="29" t="e">
        <f>IF($A510=$C$2,runs!AG505,1/0)</f>
        <v>#DIV/0!</v>
      </c>
      <c r="F510" s="29" t="e">
        <f>IF($A510=$C$2,runs!AH505,1/0)</f>
        <v>#DIV/0!</v>
      </c>
      <c r="G510" s="29" t="e">
        <f>IF($A510=$C$2,runs!AI505,1/0)</f>
        <v>#DIV/0!</v>
      </c>
      <c r="H510" s="29" t="e">
        <f>IF($A510=$C$2,runs!BG505/runs!BF505,1/0)</f>
        <v>#DIV/0!</v>
      </c>
      <c r="I510" s="29" t="e">
        <f>IF($A510=$C$2,runs!AJ505/runs!V505,1/0)</f>
        <v>#DIV/0!</v>
      </c>
      <c r="J510" s="29" t="e">
        <f>IF($A510=$C$2,runs!AK505/runs!V505,1/0)</f>
        <v>#DIV/0!</v>
      </c>
      <c r="K510" s="29" t="e">
        <f>IF($A510=$C$2,runs!BP505,1/0)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IF($A511=$C$2,runs!AF506,1/0)</f>
        <v>#DIV/0!</v>
      </c>
      <c r="E511" s="29" t="e">
        <f>IF($A511=$C$2,runs!AG506,1/0)</f>
        <v>#DIV/0!</v>
      </c>
      <c r="F511" s="29" t="e">
        <f>IF($A511=$C$2,runs!AH506,1/0)</f>
        <v>#DIV/0!</v>
      </c>
      <c r="G511" s="29" t="e">
        <f>IF($A511=$C$2,runs!AI506,1/0)</f>
        <v>#DIV/0!</v>
      </c>
      <c r="H511" s="29" t="e">
        <f>IF($A511=$C$2,runs!BG506/runs!BF506,1/0)</f>
        <v>#DIV/0!</v>
      </c>
      <c r="I511" s="29" t="e">
        <f>IF($A511=$C$2,runs!AJ506/runs!V506,1/0)</f>
        <v>#DIV/0!</v>
      </c>
      <c r="J511" s="29" t="e">
        <f>IF($A511=$C$2,runs!AK506/runs!V506,1/0)</f>
        <v>#DIV/0!</v>
      </c>
      <c r="K511" s="29" t="e">
        <f>IF($A511=$C$2,runs!BP506,1/0)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IF($A512=$C$2,runs!AF507,1/0)</f>
        <v>#DIV/0!</v>
      </c>
      <c r="E512" s="29" t="e">
        <f>IF($A512=$C$2,runs!AG507,1/0)</f>
        <v>#DIV/0!</v>
      </c>
      <c r="F512" s="29" t="e">
        <f>IF($A512=$C$2,runs!AH507,1/0)</f>
        <v>#DIV/0!</v>
      </c>
      <c r="G512" s="29" t="e">
        <f>IF($A512=$C$2,runs!AI507,1/0)</f>
        <v>#DIV/0!</v>
      </c>
      <c r="H512" s="29" t="e">
        <f>IF($A512=$C$2,runs!BG507/runs!BF507,1/0)</f>
        <v>#DIV/0!</v>
      </c>
      <c r="I512" s="29" t="e">
        <f>IF($A512=$C$2,runs!AJ507/runs!V507,1/0)</f>
        <v>#DIV/0!</v>
      </c>
      <c r="J512" s="29" t="e">
        <f>IF($A512=$C$2,runs!AK507/runs!V507,1/0)</f>
        <v>#DIV/0!</v>
      </c>
      <c r="K512" s="29" t="e">
        <f>IF($A512=$C$2,runs!BP507,1/0)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IF($A513=$C$2,runs!AF508,1/0)</f>
        <v>#DIV/0!</v>
      </c>
      <c r="E513" s="29" t="e">
        <f>IF($A513=$C$2,runs!AG508,1/0)</f>
        <v>#DIV/0!</v>
      </c>
      <c r="F513" s="29" t="e">
        <f>IF($A513=$C$2,runs!AH508,1/0)</f>
        <v>#DIV/0!</v>
      </c>
      <c r="G513" s="29" t="e">
        <f>IF($A513=$C$2,runs!AI508,1/0)</f>
        <v>#DIV/0!</v>
      </c>
      <c r="H513" s="29" t="e">
        <f>IF($A513=$C$2,runs!BG508/runs!BF508,1/0)</f>
        <v>#DIV/0!</v>
      </c>
      <c r="I513" s="29" t="e">
        <f>IF($A513=$C$2,runs!AJ508/runs!V508,1/0)</f>
        <v>#DIV/0!</v>
      </c>
      <c r="J513" s="29" t="e">
        <f>IF($A513=$C$2,runs!AK508/runs!V508,1/0)</f>
        <v>#DIV/0!</v>
      </c>
      <c r="K513" s="29" t="e">
        <f>IF($A513=$C$2,runs!BP508,1/0)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IF($A514=$C$2,runs!AF509,1/0)</f>
        <v>#DIV/0!</v>
      </c>
      <c r="E514" s="29" t="e">
        <f>IF($A514=$C$2,runs!AG509,1/0)</f>
        <v>#DIV/0!</v>
      </c>
      <c r="F514" s="29" t="e">
        <f>IF($A514=$C$2,runs!AH509,1/0)</f>
        <v>#DIV/0!</v>
      </c>
      <c r="G514" s="29" t="e">
        <f>IF($A514=$C$2,runs!AI509,1/0)</f>
        <v>#DIV/0!</v>
      </c>
      <c r="H514" s="29" t="e">
        <f>IF($A514=$C$2,runs!BG509/runs!BF509,1/0)</f>
        <v>#DIV/0!</v>
      </c>
      <c r="I514" s="29" t="e">
        <f>IF($A514=$C$2,runs!AJ509/runs!V509,1/0)</f>
        <v>#DIV/0!</v>
      </c>
      <c r="J514" s="29" t="e">
        <f>IF($A514=$C$2,runs!AK509/runs!V509,1/0)</f>
        <v>#DIV/0!</v>
      </c>
      <c r="K514" s="29" t="e">
        <f>IF($A514=$C$2,runs!BP509,1/0)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IF($A515=$C$2,runs!AF510,1/0)</f>
        <v>#DIV/0!</v>
      </c>
      <c r="E515" s="29" t="e">
        <f>IF($A515=$C$2,runs!AG510,1/0)</f>
        <v>#DIV/0!</v>
      </c>
      <c r="F515" s="29" t="e">
        <f>IF($A515=$C$2,runs!AH510,1/0)</f>
        <v>#DIV/0!</v>
      </c>
      <c r="G515" s="29" t="e">
        <f>IF($A515=$C$2,runs!AI510,1/0)</f>
        <v>#DIV/0!</v>
      </c>
      <c r="H515" s="29" t="e">
        <f>IF($A515=$C$2,runs!BG510/runs!BF510,1/0)</f>
        <v>#DIV/0!</v>
      </c>
      <c r="I515" s="29" t="e">
        <f>IF($A515=$C$2,runs!AJ510/runs!V510,1/0)</f>
        <v>#DIV/0!</v>
      </c>
      <c r="J515" s="29" t="e">
        <f>IF($A515=$C$2,runs!AK510/runs!V510,1/0)</f>
        <v>#DIV/0!</v>
      </c>
      <c r="K515" s="29" t="e">
        <f>IF($A515=$C$2,runs!BP510,1/0)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IF($A516=$C$2,runs!AF511,1/0)</f>
        <v>#DIV/0!</v>
      </c>
      <c r="E516" s="29" t="e">
        <f>IF($A516=$C$2,runs!AG511,1/0)</f>
        <v>#DIV/0!</v>
      </c>
      <c r="F516" s="29" t="e">
        <f>IF($A516=$C$2,runs!AH511,1/0)</f>
        <v>#DIV/0!</v>
      </c>
      <c r="G516" s="29" t="e">
        <f>IF($A516=$C$2,runs!AI511,1/0)</f>
        <v>#DIV/0!</v>
      </c>
      <c r="H516" s="29" t="e">
        <f>IF($A516=$C$2,runs!BG511/runs!BF511,1/0)</f>
        <v>#DIV/0!</v>
      </c>
      <c r="I516" s="29" t="e">
        <f>IF($A516=$C$2,runs!AJ511/runs!V511,1/0)</f>
        <v>#DIV/0!</v>
      </c>
      <c r="J516" s="29" t="e">
        <f>IF($A516=$C$2,runs!AK511/runs!V511,1/0)</f>
        <v>#DIV/0!</v>
      </c>
      <c r="K516" s="29" t="e">
        <f>IF($A516=$C$2,runs!BP511,1/0)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IF($A517=$C$2,runs!AF512,1/0)</f>
        <v>#DIV/0!</v>
      </c>
      <c r="E517" s="29" t="e">
        <f>IF($A517=$C$2,runs!AG512,1/0)</f>
        <v>#DIV/0!</v>
      </c>
      <c r="F517" s="29" t="e">
        <f>IF($A517=$C$2,runs!AH512,1/0)</f>
        <v>#DIV/0!</v>
      </c>
      <c r="G517" s="29" t="e">
        <f>IF($A517=$C$2,runs!AI512,1/0)</f>
        <v>#DIV/0!</v>
      </c>
      <c r="H517" s="29" t="e">
        <f>IF($A517=$C$2,runs!BG512/runs!BF512,1/0)</f>
        <v>#DIV/0!</v>
      </c>
      <c r="I517" s="29" t="e">
        <f>IF($A517=$C$2,runs!AJ512/runs!V512,1/0)</f>
        <v>#DIV/0!</v>
      </c>
      <c r="J517" s="29" t="e">
        <f>IF($A517=$C$2,runs!AK512/runs!V512,1/0)</f>
        <v>#DIV/0!</v>
      </c>
      <c r="K517" s="29" t="e">
        <f>IF($A517=$C$2,runs!BP512,1/0)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IF($A518=$C$2,runs!AF513,1/0)</f>
        <v>#DIV/0!</v>
      </c>
      <c r="E518" s="29" t="e">
        <f>IF($A518=$C$2,runs!AG513,1/0)</f>
        <v>#DIV/0!</v>
      </c>
      <c r="F518" s="29" t="e">
        <f>IF($A518=$C$2,runs!AH513,1/0)</f>
        <v>#DIV/0!</v>
      </c>
      <c r="G518" s="29" t="e">
        <f>IF($A518=$C$2,runs!AI513,1/0)</f>
        <v>#DIV/0!</v>
      </c>
      <c r="H518" s="29" t="e">
        <f>IF($A518=$C$2,runs!BG513/runs!BF513,1/0)</f>
        <v>#DIV/0!</v>
      </c>
      <c r="I518" s="29" t="e">
        <f>IF($A518=$C$2,runs!AJ513/runs!V513,1/0)</f>
        <v>#DIV/0!</v>
      </c>
      <c r="J518" s="29" t="e">
        <f>IF($A518=$C$2,runs!AK513/runs!V513,1/0)</f>
        <v>#DIV/0!</v>
      </c>
      <c r="K518" s="29" t="e">
        <f>IF($A518=$C$2,runs!BP513,1/0)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IF($A519=$C$2,runs!AF514,1/0)</f>
        <v>#DIV/0!</v>
      </c>
      <c r="E519" s="29" t="e">
        <f>IF($A519=$C$2,runs!AG514,1/0)</f>
        <v>#DIV/0!</v>
      </c>
      <c r="F519" s="29" t="e">
        <f>IF($A519=$C$2,runs!AH514,1/0)</f>
        <v>#DIV/0!</v>
      </c>
      <c r="G519" s="29" t="e">
        <f>IF($A519=$C$2,runs!AI514,1/0)</f>
        <v>#DIV/0!</v>
      </c>
      <c r="H519" s="29" t="e">
        <f>IF($A519=$C$2,runs!BG514/runs!BF514,1/0)</f>
        <v>#DIV/0!</v>
      </c>
      <c r="I519" s="29" t="e">
        <f>IF($A519=$C$2,runs!AJ514/runs!V514,1/0)</f>
        <v>#DIV/0!</v>
      </c>
      <c r="J519" s="29" t="e">
        <f>IF($A519=$C$2,runs!AK514/runs!V514,1/0)</f>
        <v>#DIV/0!</v>
      </c>
      <c r="K519" s="29" t="e">
        <f>IF($A519=$C$2,runs!BP514,1/0)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IF($A520=$C$2,runs!AF515,1/0)</f>
        <v>#DIV/0!</v>
      </c>
      <c r="E520" s="29" t="e">
        <f>IF($A520=$C$2,runs!AG515,1/0)</f>
        <v>#DIV/0!</v>
      </c>
      <c r="F520" s="29" t="e">
        <f>IF($A520=$C$2,runs!AH515,1/0)</f>
        <v>#DIV/0!</v>
      </c>
      <c r="G520" s="29" t="e">
        <f>IF($A520=$C$2,runs!AI515,1/0)</f>
        <v>#DIV/0!</v>
      </c>
      <c r="H520" s="29" t="e">
        <f>IF($A520=$C$2,runs!BG515/runs!BF515,1/0)</f>
        <v>#DIV/0!</v>
      </c>
      <c r="I520" s="29" t="e">
        <f>IF($A520=$C$2,runs!AJ515/runs!V515,1/0)</f>
        <v>#DIV/0!</v>
      </c>
      <c r="J520" s="29" t="e">
        <f>IF($A520=$C$2,runs!AK515/runs!V515,1/0)</f>
        <v>#DIV/0!</v>
      </c>
      <c r="K520" s="29" t="e">
        <f>IF($A520=$C$2,runs!BP515,1/0)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IF($A521=$C$2,runs!AF516,1/0)</f>
        <v>#DIV/0!</v>
      </c>
      <c r="E521" s="29" t="e">
        <f>IF($A521=$C$2,runs!AG516,1/0)</f>
        <v>#DIV/0!</v>
      </c>
      <c r="F521" s="29" t="e">
        <f>IF($A521=$C$2,runs!AH516,1/0)</f>
        <v>#DIV/0!</v>
      </c>
      <c r="G521" s="29" t="e">
        <f>IF($A521=$C$2,runs!AI516,1/0)</f>
        <v>#DIV/0!</v>
      </c>
      <c r="H521" s="29" t="e">
        <f>IF($A521=$C$2,runs!BG516/runs!BF516,1/0)</f>
        <v>#DIV/0!</v>
      </c>
      <c r="I521" s="29" t="e">
        <f>IF($A521=$C$2,runs!AJ516/runs!V516,1/0)</f>
        <v>#DIV/0!</v>
      </c>
      <c r="J521" s="29" t="e">
        <f>IF($A521=$C$2,runs!AK516/runs!V516,1/0)</f>
        <v>#DIV/0!</v>
      </c>
      <c r="K521" s="29" t="e">
        <f>IF($A521=$C$2,runs!BP516,1/0)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IF($A522=$C$2,runs!AF517,1/0)</f>
        <v>#DIV/0!</v>
      </c>
      <c r="E522" s="29" t="e">
        <f>IF($A522=$C$2,runs!AG517,1/0)</f>
        <v>#DIV/0!</v>
      </c>
      <c r="F522" s="29" t="e">
        <f>IF($A522=$C$2,runs!AH517,1/0)</f>
        <v>#DIV/0!</v>
      </c>
      <c r="G522" s="29" t="e">
        <f>IF($A522=$C$2,runs!AI517,1/0)</f>
        <v>#DIV/0!</v>
      </c>
      <c r="H522" s="29" t="e">
        <f>IF($A522=$C$2,runs!BG517/runs!BF517,1/0)</f>
        <v>#DIV/0!</v>
      </c>
      <c r="I522" s="29" t="e">
        <f>IF($A522=$C$2,runs!AJ517/runs!V517,1/0)</f>
        <v>#DIV/0!</v>
      </c>
      <c r="J522" s="29" t="e">
        <f>IF($A522=$C$2,runs!AK517/runs!V517,1/0)</f>
        <v>#DIV/0!</v>
      </c>
      <c r="K522" s="29" t="e">
        <f>IF($A522=$C$2,runs!BP517,1/0)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IF($A523=$C$2,runs!AF518,1/0)</f>
        <v>#DIV/0!</v>
      </c>
      <c r="E523" s="29" t="e">
        <f>IF($A523=$C$2,runs!AG518,1/0)</f>
        <v>#DIV/0!</v>
      </c>
      <c r="F523" s="29" t="e">
        <f>IF($A523=$C$2,runs!AH518,1/0)</f>
        <v>#DIV/0!</v>
      </c>
      <c r="G523" s="29" t="e">
        <f>IF($A523=$C$2,runs!AI518,1/0)</f>
        <v>#DIV/0!</v>
      </c>
      <c r="H523" s="29" t="e">
        <f>IF($A523=$C$2,runs!BG518/runs!BF518,1/0)</f>
        <v>#DIV/0!</v>
      </c>
      <c r="I523" s="29" t="e">
        <f>IF($A523=$C$2,runs!AJ518/runs!V518,1/0)</f>
        <v>#DIV/0!</v>
      </c>
      <c r="J523" s="29" t="e">
        <f>IF($A523=$C$2,runs!AK518/runs!V518,1/0)</f>
        <v>#DIV/0!</v>
      </c>
      <c r="K523" s="29" t="e">
        <f>IF($A523=$C$2,runs!BP518,1/0)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IF($A524=$C$2,runs!AF519,1/0)</f>
        <v>#DIV/0!</v>
      </c>
      <c r="E524" s="29" t="e">
        <f>IF($A524=$C$2,runs!AG519,1/0)</f>
        <v>#DIV/0!</v>
      </c>
      <c r="F524" s="29" t="e">
        <f>IF($A524=$C$2,runs!AH519,1/0)</f>
        <v>#DIV/0!</v>
      </c>
      <c r="G524" s="29" t="e">
        <f>IF($A524=$C$2,runs!AI519,1/0)</f>
        <v>#DIV/0!</v>
      </c>
      <c r="H524" s="29" t="e">
        <f>IF($A524=$C$2,runs!BG519/runs!BF519,1/0)</f>
        <v>#DIV/0!</v>
      </c>
      <c r="I524" s="29" t="e">
        <f>IF($A524=$C$2,runs!AJ519/runs!V519,1/0)</f>
        <v>#DIV/0!</v>
      </c>
      <c r="J524" s="29" t="e">
        <f>IF($A524=$C$2,runs!AK519/runs!V519,1/0)</f>
        <v>#DIV/0!</v>
      </c>
      <c r="K524" s="29" t="e">
        <f>IF($A524=$C$2,runs!BP519,1/0)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IF($A525=$C$2,runs!AF520,1/0)</f>
        <v>#DIV/0!</v>
      </c>
      <c r="E525" s="29" t="e">
        <f>IF($A525=$C$2,runs!AG520,1/0)</f>
        <v>#DIV/0!</v>
      </c>
      <c r="F525" s="29" t="e">
        <f>IF($A525=$C$2,runs!AH520,1/0)</f>
        <v>#DIV/0!</v>
      </c>
      <c r="G525" s="29" t="e">
        <f>IF($A525=$C$2,runs!AI520,1/0)</f>
        <v>#DIV/0!</v>
      </c>
      <c r="H525" s="29" t="e">
        <f>IF($A525=$C$2,runs!BG520/runs!BF520,1/0)</f>
        <v>#DIV/0!</v>
      </c>
      <c r="I525" s="29" t="e">
        <f>IF($A525=$C$2,runs!AJ520/runs!V520,1/0)</f>
        <v>#DIV/0!</v>
      </c>
      <c r="J525" s="29" t="e">
        <f>IF($A525=$C$2,runs!AK520/runs!V520,1/0)</f>
        <v>#DIV/0!</v>
      </c>
      <c r="K525" s="29" t="e">
        <f>IF($A525=$C$2,runs!BP520,1/0)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IF($A526=$C$2,runs!AF521,1/0)</f>
        <v>#DIV/0!</v>
      </c>
      <c r="E526" s="29" t="e">
        <f>IF($A526=$C$2,runs!AG521,1/0)</f>
        <v>#DIV/0!</v>
      </c>
      <c r="F526" s="29" t="e">
        <f>IF($A526=$C$2,runs!AH521,1/0)</f>
        <v>#DIV/0!</v>
      </c>
      <c r="G526" s="29" t="e">
        <f>IF($A526=$C$2,runs!AI521,1/0)</f>
        <v>#DIV/0!</v>
      </c>
      <c r="H526" s="29" t="e">
        <f>IF($A526=$C$2,runs!BG521/runs!BF521,1/0)</f>
        <v>#DIV/0!</v>
      </c>
      <c r="I526" s="29" t="e">
        <f>IF($A526=$C$2,runs!AJ521/runs!V521,1/0)</f>
        <v>#DIV/0!</v>
      </c>
      <c r="J526" s="29" t="e">
        <f>IF($A526=$C$2,runs!AK521/runs!V521,1/0)</f>
        <v>#DIV/0!</v>
      </c>
      <c r="K526" s="29" t="e">
        <f>IF($A526=$C$2,runs!BP521,1/0)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IF($A527=$C$2,runs!AF522,1/0)</f>
        <v>#DIV/0!</v>
      </c>
      <c r="E527" s="29" t="e">
        <f>IF($A527=$C$2,runs!AG522,1/0)</f>
        <v>#DIV/0!</v>
      </c>
      <c r="F527" s="29" t="e">
        <f>IF($A527=$C$2,runs!AH522,1/0)</f>
        <v>#DIV/0!</v>
      </c>
      <c r="G527" s="29" t="e">
        <f>IF($A527=$C$2,runs!AI522,1/0)</f>
        <v>#DIV/0!</v>
      </c>
      <c r="H527" s="29" t="e">
        <f>IF($A527=$C$2,runs!BG522/runs!BF522,1/0)</f>
        <v>#DIV/0!</v>
      </c>
      <c r="I527" s="29" t="e">
        <f>IF($A527=$C$2,runs!AJ522/runs!V522,1/0)</f>
        <v>#DIV/0!</v>
      </c>
      <c r="J527" s="29" t="e">
        <f>IF($A527=$C$2,runs!AK522/runs!V522,1/0)</f>
        <v>#DIV/0!</v>
      </c>
      <c r="K527" s="29" t="e">
        <f>IF($A527=$C$2,runs!BP522,1/0)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IF($A528=$C$2,runs!AF523,1/0)</f>
        <v>#DIV/0!</v>
      </c>
      <c r="E528" s="29" t="e">
        <f>IF($A528=$C$2,runs!AG523,1/0)</f>
        <v>#DIV/0!</v>
      </c>
      <c r="F528" s="29" t="e">
        <f>IF($A528=$C$2,runs!AH523,1/0)</f>
        <v>#DIV/0!</v>
      </c>
      <c r="G528" s="29" t="e">
        <f>IF($A528=$C$2,runs!AI523,1/0)</f>
        <v>#DIV/0!</v>
      </c>
      <c r="H528" s="29" t="e">
        <f>IF($A528=$C$2,runs!BG523/runs!BF523,1/0)</f>
        <v>#DIV/0!</v>
      </c>
      <c r="I528" s="29" t="e">
        <f>IF($A528=$C$2,runs!AJ523/runs!V523,1/0)</f>
        <v>#DIV/0!</v>
      </c>
      <c r="J528" s="29" t="e">
        <f>IF($A528=$C$2,runs!AK523/runs!V523,1/0)</f>
        <v>#DIV/0!</v>
      </c>
      <c r="K528" s="29" t="e">
        <f>IF($A528=$C$2,runs!BP523,1/0)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IF($A529=$C$2,runs!AF524,1/0)</f>
        <v>#DIV/0!</v>
      </c>
      <c r="E529" s="29" t="e">
        <f>IF($A529=$C$2,runs!AG524,1/0)</f>
        <v>#DIV/0!</v>
      </c>
      <c r="F529" s="29" t="e">
        <f>IF($A529=$C$2,runs!AH524,1/0)</f>
        <v>#DIV/0!</v>
      </c>
      <c r="G529" s="29" t="e">
        <f>IF($A529=$C$2,runs!AI524,1/0)</f>
        <v>#DIV/0!</v>
      </c>
      <c r="H529" s="29" t="e">
        <f>IF($A529=$C$2,runs!BG524/runs!BF524,1/0)</f>
        <v>#DIV/0!</v>
      </c>
      <c r="I529" s="29" t="e">
        <f>IF($A529=$C$2,runs!AJ524/runs!V524,1/0)</f>
        <v>#DIV/0!</v>
      </c>
      <c r="J529" s="29" t="e">
        <f>IF($A529=$C$2,runs!AK524/runs!V524,1/0)</f>
        <v>#DIV/0!</v>
      </c>
      <c r="K529" s="29" t="e">
        <f>IF($A529=$C$2,runs!BP524,1/0)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IF($A530=$C$2,runs!AF525,1/0)</f>
        <v>#DIV/0!</v>
      </c>
      <c r="E530" s="29" t="e">
        <f>IF($A530=$C$2,runs!AG525,1/0)</f>
        <v>#DIV/0!</v>
      </c>
      <c r="F530" s="29" t="e">
        <f>IF($A530=$C$2,runs!AH525,1/0)</f>
        <v>#DIV/0!</v>
      </c>
      <c r="G530" s="29" t="e">
        <f>IF($A530=$C$2,runs!AI525,1/0)</f>
        <v>#DIV/0!</v>
      </c>
      <c r="H530" s="29" t="e">
        <f>IF($A530=$C$2,runs!BG525/runs!BF525,1/0)</f>
        <v>#DIV/0!</v>
      </c>
      <c r="I530" s="29" t="e">
        <f>IF($A530=$C$2,runs!AJ525/runs!V525,1/0)</f>
        <v>#DIV/0!</v>
      </c>
      <c r="J530" s="29" t="e">
        <f>IF($A530=$C$2,runs!AK525/runs!V525,1/0)</f>
        <v>#DIV/0!</v>
      </c>
      <c r="K530" s="29" t="e">
        <f>IF($A530=$C$2,runs!BP525,1/0)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IF($A531=$C$2,runs!AF526,1/0)</f>
        <v>#DIV/0!</v>
      </c>
      <c r="E531" s="29" t="e">
        <f>IF($A531=$C$2,runs!AG526,1/0)</f>
        <v>#DIV/0!</v>
      </c>
      <c r="F531" s="29" t="e">
        <f>IF($A531=$C$2,runs!AH526,1/0)</f>
        <v>#DIV/0!</v>
      </c>
      <c r="G531" s="29" t="e">
        <f>IF($A531=$C$2,runs!AI526,1/0)</f>
        <v>#DIV/0!</v>
      </c>
      <c r="H531" s="29" t="e">
        <f>IF($A531=$C$2,runs!BG526/runs!BF526,1/0)</f>
        <v>#DIV/0!</v>
      </c>
      <c r="I531" s="29" t="e">
        <f>IF($A531=$C$2,runs!AJ526/runs!V526,1/0)</f>
        <v>#DIV/0!</v>
      </c>
      <c r="J531" s="29" t="e">
        <f>IF($A531=$C$2,runs!AK526/runs!V526,1/0)</f>
        <v>#DIV/0!</v>
      </c>
      <c r="K531" s="29" t="e">
        <f>IF($A531=$C$2,runs!BP526,1/0)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IF($A532=$C$2,runs!AF527,1/0)</f>
        <v>#DIV/0!</v>
      </c>
      <c r="E532" s="29" t="e">
        <f>IF($A532=$C$2,runs!AG527,1/0)</f>
        <v>#DIV/0!</v>
      </c>
      <c r="F532" s="29" t="e">
        <f>IF($A532=$C$2,runs!AH527,1/0)</f>
        <v>#DIV/0!</v>
      </c>
      <c r="G532" s="29" t="e">
        <f>IF($A532=$C$2,runs!AI527,1/0)</f>
        <v>#DIV/0!</v>
      </c>
      <c r="H532" s="29" t="e">
        <f>IF($A532=$C$2,runs!BG527/runs!BF527,1/0)</f>
        <v>#DIV/0!</v>
      </c>
      <c r="I532" s="29" t="e">
        <f>IF($A532=$C$2,runs!AJ527/runs!V527,1/0)</f>
        <v>#DIV/0!</v>
      </c>
      <c r="J532" s="29" t="e">
        <f>IF($A532=$C$2,runs!AK527/runs!V527,1/0)</f>
        <v>#DIV/0!</v>
      </c>
      <c r="K532" s="29" t="e">
        <f>IF($A532=$C$2,runs!BP527,1/0)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IF($A533=$C$2,runs!AF528,1/0)</f>
        <v>#DIV/0!</v>
      </c>
      <c r="E533" s="29" t="e">
        <f>IF($A533=$C$2,runs!AG528,1/0)</f>
        <v>#DIV/0!</v>
      </c>
      <c r="F533" s="29" t="e">
        <f>IF($A533=$C$2,runs!AH528,1/0)</f>
        <v>#DIV/0!</v>
      </c>
      <c r="G533" s="29" t="e">
        <f>IF($A533=$C$2,runs!AI528,1/0)</f>
        <v>#DIV/0!</v>
      </c>
      <c r="H533" s="29" t="e">
        <f>IF($A533=$C$2,runs!BG528/runs!BF528,1/0)</f>
        <v>#DIV/0!</v>
      </c>
      <c r="I533" s="29" t="e">
        <f>IF($A533=$C$2,runs!AJ528/runs!V528,1/0)</f>
        <v>#DIV/0!</v>
      </c>
      <c r="J533" s="29" t="e">
        <f>IF($A533=$C$2,runs!AK528/runs!V528,1/0)</f>
        <v>#DIV/0!</v>
      </c>
      <c r="K533" s="29" t="e">
        <f>IF($A533=$C$2,runs!BP528,1/0)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IF($A534=$C$2,runs!AF529,1/0)</f>
        <v>#DIV/0!</v>
      </c>
      <c r="E534" s="29" t="e">
        <f>IF($A534=$C$2,runs!AG529,1/0)</f>
        <v>#DIV/0!</v>
      </c>
      <c r="F534" s="29" t="e">
        <f>IF($A534=$C$2,runs!AH529,1/0)</f>
        <v>#DIV/0!</v>
      </c>
      <c r="G534" s="29" t="e">
        <f>IF($A534=$C$2,runs!AI529,1/0)</f>
        <v>#DIV/0!</v>
      </c>
      <c r="H534" s="29" t="e">
        <f>IF($A534=$C$2,runs!BG529/runs!BF529,1/0)</f>
        <v>#DIV/0!</v>
      </c>
      <c r="I534" s="29" t="e">
        <f>IF($A534=$C$2,runs!AJ529/runs!V529,1/0)</f>
        <v>#DIV/0!</v>
      </c>
      <c r="J534" s="29" t="e">
        <f>IF($A534=$C$2,runs!AK529/runs!V529,1/0)</f>
        <v>#DIV/0!</v>
      </c>
      <c r="K534" s="29" t="e">
        <f>IF($A534=$C$2,runs!BP529,1/0)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IF($A535=$C$2,runs!AF530,1/0)</f>
        <v>#DIV/0!</v>
      </c>
      <c r="E535" s="29" t="e">
        <f>IF($A535=$C$2,runs!AG530,1/0)</f>
        <v>#DIV/0!</v>
      </c>
      <c r="F535" s="29" t="e">
        <f>IF($A535=$C$2,runs!AH530,1/0)</f>
        <v>#DIV/0!</v>
      </c>
      <c r="G535" s="29" t="e">
        <f>IF($A535=$C$2,runs!AI530,1/0)</f>
        <v>#DIV/0!</v>
      </c>
      <c r="H535" s="29" t="e">
        <f>IF($A535=$C$2,runs!BG530/runs!BF530,1/0)</f>
        <v>#DIV/0!</v>
      </c>
      <c r="I535" s="29" t="e">
        <f>IF($A535=$C$2,runs!AJ530/runs!V530,1/0)</f>
        <v>#DIV/0!</v>
      </c>
      <c r="J535" s="29" t="e">
        <f>IF($A535=$C$2,runs!AK530/runs!V530,1/0)</f>
        <v>#DIV/0!</v>
      </c>
      <c r="K535" s="29" t="e">
        <f>IF($A535=$C$2,runs!BP530,1/0)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IF($A536=$C$2,runs!AF531,1/0)</f>
        <v>#DIV/0!</v>
      </c>
      <c r="E536" s="29" t="e">
        <f>IF($A536=$C$2,runs!AG531,1/0)</f>
        <v>#DIV/0!</v>
      </c>
      <c r="F536" s="29" t="e">
        <f>IF($A536=$C$2,runs!AH531,1/0)</f>
        <v>#DIV/0!</v>
      </c>
      <c r="G536" s="29" t="e">
        <f>IF($A536=$C$2,runs!AI531,1/0)</f>
        <v>#DIV/0!</v>
      </c>
      <c r="H536" s="29" t="e">
        <f>IF($A536=$C$2,runs!BG531/runs!BF531,1/0)</f>
        <v>#DIV/0!</v>
      </c>
      <c r="I536" s="29" t="e">
        <f>IF($A536=$C$2,runs!AJ531/runs!V531,1/0)</f>
        <v>#DIV/0!</v>
      </c>
      <c r="J536" s="29" t="e">
        <f>IF($A536=$C$2,runs!AK531/runs!V531,1/0)</f>
        <v>#DIV/0!</v>
      </c>
      <c r="K536" s="29" t="e">
        <f>IF($A536=$C$2,runs!BP531,1/0)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IF($A537=$C$2,runs!AF532,1/0)</f>
        <v>#DIV/0!</v>
      </c>
      <c r="E537" s="29" t="e">
        <f>IF($A537=$C$2,runs!AG532,1/0)</f>
        <v>#DIV/0!</v>
      </c>
      <c r="F537" s="29" t="e">
        <f>IF($A537=$C$2,runs!AH532,1/0)</f>
        <v>#DIV/0!</v>
      </c>
      <c r="G537" s="29" t="e">
        <f>IF($A537=$C$2,runs!AI532,1/0)</f>
        <v>#DIV/0!</v>
      </c>
      <c r="H537" s="29" t="e">
        <f>IF($A537=$C$2,runs!BG532/runs!BF532,1/0)</f>
        <v>#DIV/0!</v>
      </c>
      <c r="I537" s="29" t="e">
        <f>IF($A537=$C$2,runs!AJ532/runs!V532,1/0)</f>
        <v>#DIV/0!</v>
      </c>
      <c r="J537" s="29" t="e">
        <f>IF($A537=$C$2,runs!AK532/runs!V532,1/0)</f>
        <v>#DIV/0!</v>
      </c>
      <c r="K537" s="29" t="e">
        <f>IF($A537=$C$2,runs!BP532,1/0)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IF($A538=$C$2,runs!AF533,1/0)</f>
        <v>#DIV/0!</v>
      </c>
      <c r="E538" s="29" t="e">
        <f>IF($A538=$C$2,runs!AG533,1/0)</f>
        <v>#DIV/0!</v>
      </c>
      <c r="F538" s="29" t="e">
        <f>IF($A538=$C$2,runs!AH533,1/0)</f>
        <v>#DIV/0!</v>
      </c>
      <c r="G538" s="29" t="e">
        <f>IF($A538=$C$2,runs!AI533,1/0)</f>
        <v>#DIV/0!</v>
      </c>
      <c r="H538" s="29" t="e">
        <f>IF($A538=$C$2,runs!BG533/runs!BF533,1/0)</f>
        <v>#DIV/0!</v>
      </c>
      <c r="I538" s="29" t="e">
        <f>IF($A538=$C$2,runs!AJ533/runs!V533,1/0)</f>
        <v>#DIV/0!</v>
      </c>
      <c r="J538" s="29" t="e">
        <f>IF($A538=$C$2,runs!AK533/runs!V533,1/0)</f>
        <v>#DIV/0!</v>
      </c>
      <c r="K538" s="29" t="e">
        <f>IF($A538=$C$2,runs!BP533,1/0)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IF($A539=$C$2,runs!AF534,1/0)</f>
        <v>#DIV/0!</v>
      </c>
      <c r="E539" s="29" t="e">
        <f>IF($A539=$C$2,runs!AG534,1/0)</f>
        <v>#DIV/0!</v>
      </c>
      <c r="F539" s="29" t="e">
        <f>IF($A539=$C$2,runs!AH534,1/0)</f>
        <v>#DIV/0!</v>
      </c>
      <c r="G539" s="29" t="e">
        <f>IF($A539=$C$2,runs!AI534,1/0)</f>
        <v>#DIV/0!</v>
      </c>
      <c r="H539" s="29" t="e">
        <f>IF($A539=$C$2,runs!BG534/runs!BF534,1/0)</f>
        <v>#DIV/0!</v>
      </c>
      <c r="I539" s="29" t="e">
        <f>IF($A539=$C$2,runs!AJ534/runs!V534,1/0)</f>
        <v>#DIV/0!</v>
      </c>
      <c r="J539" s="29" t="e">
        <f>IF($A539=$C$2,runs!AK534/runs!V534,1/0)</f>
        <v>#DIV/0!</v>
      </c>
      <c r="K539" s="29" t="e">
        <f>IF($A539=$C$2,runs!BP534,1/0)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IF($A540=$C$2,runs!AF535,1/0)</f>
        <v>#DIV/0!</v>
      </c>
      <c r="E540" s="29" t="e">
        <f>IF($A540=$C$2,runs!AG535,1/0)</f>
        <v>#DIV/0!</v>
      </c>
      <c r="F540" s="29" t="e">
        <f>IF($A540=$C$2,runs!AH535,1/0)</f>
        <v>#DIV/0!</v>
      </c>
      <c r="G540" s="29" t="e">
        <f>IF($A540=$C$2,runs!AI535,1/0)</f>
        <v>#DIV/0!</v>
      </c>
      <c r="H540" s="29" t="e">
        <f>IF($A540=$C$2,runs!BG535/runs!BF535,1/0)</f>
        <v>#DIV/0!</v>
      </c>
      <c r="I540" s="29" t="e">
        <f>IF($A540=$C$2,runs!AJ535/runs!V535,1/0)</f>
        <v>#DIV/0!</v>
      </c>
      <c r="J540" s="29" t="e">
        <f>IF($A540=$C$2,runs!AK535/runs!V535,1/0)</f>
        <v>#DIV/0!</v>
      </c>
      <c r="K540" s="29" t="e">
        <f>IF($A540=$C$2,runs!BP535,1/0)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IF($A541=$C$2,runs!AF536,1/0)</f>
        <v>#DIV/0!</v>
      </c>
      <c r="E541" s="29" t="e">
        <f>IF($A541=$C$2,runs!AG536,1/0)</f>
        <v>#DIV/0!</v>
      </c>
      <c r="F541" s="29" t="e">
        <f>IF($A541=$C$2,runs!AH536,1/0)</f>
        <v>#DIV/0!</v>
      </c>
      <c r="G541" s="29" t="e">
        <f>IF($A541=$C$2,runs!AI536,1/0)</f>
        <v>#DIV/0!</v>
      </c>
      <c r="H541" s="29" t="e">
        <f>IF($A541=$C$2,runs!BG536/runs!BF536,1/0)</f>
        <v>#DIV/0!</v>
      </c>
      <c r="I541" s="29" t="e">
        <f>IF($A541=$C$2,runs!AJ536/runs!V536,1/0)</f>
        <v>#DIV/0!</v>
      </c>
      <c r="J541" s="29" t="e">
        <f>IF($A541=$C$2,runs!AK536/runs!V536,1/0)</f>
        <v>#DIV/0!</v>
      </c>
      <c r="K541" s="29" t="e">
        <f>IF($A541=$C$2,runs!BP536,1/0)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IF($A542=$C$2,runs!AF537,1/0)</f>
        <v>#DIV/0!</v>
      </c>
      <c r="E542" s="29" t="e">
        <f>IF($A542=$C$2,runs!AG537,1/0)</f>
        <v>#DIV/0!</v>
      </c>
      <c r="F542" s="29" t="e">
        <f>IF($A542=$C$2,runs!AH537,1/0)</f>
        <v>#DIV/0!</v>
      </c>
      <c r="G542" s="29" t="e">
        <f>IF($A542=$C$2,runs!AI537,1/0)</f>
        <v>#DIV/0!</v>
      </c>
      <c r="H542" s="29" t="e">
        <f>IF($A542=$C$2,runs!BG537/runs!BF537,1/0)</f>
        <v>#DIV/0!</v>
      </c>
      <c r="I542" s="29" t="e">
        <f>IF($A542=$C$2,runs!AJ537/runs!V537,1/0)</f>
        <v>#DIV/0!</v>
      </c>
      <c r="J542" s="29" t="e">
        <f>IF($A542=$C$2,runs!AK537/runs!V537,1/0)</f>
        <v>#DIV/0!</v>
      </c>
      <c r="K542" s="29" t="e">
        <f>IF($A542=$C$2,runs!BP537,1/0)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IF($A543=$C$2,runs!AF538,1/0)</f>
        <v>#DIV/0!</v>
      </c>
      <c r="E543" s="29" t="e">
        <f>IF($A543=$C$2,runs!AG538,1/0)</f>
        <v>#DIV/0!</v>
      </c>
      <c r="F543" s="29" t="e">
        <f>IF($A543=$C$2,runs!AH538,1/0)</f>
        <v>#DIV/0!</v>
      </c>
      <c r="G543" s="29" t="e">
        <f>IF($A543=$C$2,runs!AI538,1/0)</f>
        <v>#DIV/0!</v>
      </c>
      <c r="H543" s="29" t="e">
        <f>IF($A543=$C$2,runs!BG538/runs!BF538,1/0)</f>
        <v>#DIV/0!</v>
      </c>
      <c r="I543" s="29" t="e">
        <f>IF($A543=$C$2,runs!AJ538/runs!V538,1/0)</f>
        <v>#DIV/0!</v>
      </c>
      <c r="J543" s="29" t="e">
        <f>IF($A543=$C$2,runs!AK538/runs!V538,1/0)</f>
        <v>#DIV/0!</v>
      </c>
      <c r="K543" s="29" t="e">
        <f>IF($A543=$C$2,runs!BP538,1/0)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IF($A544=$C$2,runs!AF539,1/0)</f>
        <v>#DIV/0!</v>
      </c>
      <c r="E544" s="29" t="e">
        <f>IF($A544=$C$2,runs!AG539,1/0)</f>
        <v>#DIV/0!</v>
      </c>
      <c r="F544" s="29" t="e">
        <f>IF($A544=$C$2,runs!AH539,1/0)</f>
        <v>#DIV/0!</v>
      </c>
      <c r="G544" s="29" t="e">
        <f>IF($A544=$C$2,runs!AI539,1/0)</f>
        <v>#DIV/0!</v>
      </c>
      <c r="H544" s="29" t="e">
        <f>IF($A544=$C$2,runs!BG539/runs!BF539,1/0)</f>
        <v>#DIV/0!</v>
      </c>
      <c r="I544" s="29" t="e">
        <f>IF($A544=$C$2,runs!AJ539/runs!V539,1/0)</f>
        <v>#DIV/0!</v>
      </c>
      <c r="J544" s="29" t="e">
        <f>IF($A544=$C$2,runs!AK539/runs!V539,1/0)</f>
        <v>#DIV/0!</v>
      </c>
      <c r="K544" s="29" t="e">
        <f>IF($A544=$C$2,runs!BP539,1/0)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IF($A545=$C$2,runs!AF540,1/0)</f>
        <v>#DIV/0!</v>
      </c>
      <c r="E545" s="29" t="e">
        <f>IF($A545=$C$2,runs!AG540,1/0)</f>
        <v>#DIV/0!</v>
      </c>
      <c r="F545" s="29" t="e">
        <f>IF($A545=$C$2,runs!AH540,1/0)</f>
        <v>#DIV/0!</v>
      </c>
      <c r="G545" s="29" t="e">
        <f>IF($A545=$C$2,runs!AI540,1/0)</f>
        <v>#DIV/0!</v>
      </c>
      <c r="H545" s="29" t="e">
        <f>IF($A545=$C$2,runs!BG540/runs!BF540,1/0)</f>
        <v>#DIV/0!</v>
      </c>
      <c r="I545" s="29" t="e">
        <f>IF($A545=$C$2,runs!AJ540/runs!V540,1/0)</f>
        <v>#DIV/0!</v>
      </c>
      <c r="J545" s="29" t="e">
        <f>IF($A545=$C$2,runs!AK540/runs!V540,1/0)</f>
        <v>#DIV/0!</v>
      </c>
      <c r="K545" s="29" t="e">
        <f>IF($A545=$C$2,runs!BP540,1/0)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IF($A546=$C$2,runs!AF541,1/0)</f>
        <v>#DIV/0!</v>
      </c>
      <c r="E546" s="29" t="e">
        <f>IF($A546=$C$2,runs!AG541,1/0)</f>
        <v>#DIV/0!</v>
      </c>
      <c r="F546" s="29" t="e">
        <f>IF($A546=$C$2,runs!AH541,1/0)</f>
        <v>#DIV/0!</v>
      </c>
      <c r="G546" s="29" t="e">
        <f>IF($A546=$C$2,runs!AI541,1/0)</f>
        <v>#DIV/0!</v>
      </c>
      <c r="H546" s="29" t="e">
        <f>IF($A546=$C$2,runs!BG541/runs!BF541,1/0)</f>
        <v>#DIV/0!</v>
      </c>
      <c r="I546" s="29" t="e">
        <f>IF($A546=$C$2,runs!AJ541/runs!V541,1/0)</f>
        <v>#DIV/0!</v>
      </c>
      <c r="J546" s="29" t="e">
        <f>IF($A546=$C$2,runs!AK541/runs!V541,1/0)</f>
        <v>#DIV/0!</v>
      </c>
      <c r="K546" s="29" t="e">
        <f>IF($A546=$C$2,runs!BP541,1/0)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IF($A547=$C$2,runs!AF542,1/0)</f>
        <v>#DIV/0!</v>
      </c>
      <c r="E547" s="29" t="e">
        <f>IF($A547=$C$2,runs!AG542,1/0)</f>
        <v>#DIV/0!</v>
      </c>
      <c r="F547" s="29" t="e">
        <f>IF($A547=$C$2,runs!AH542,1/0)</f>
        <v>#DIV/0!</v>
      </c>
      <c r="G547" s="29" t="e">
        <f>IF($A547=$C$2,runs!AI542,1/0)</f>
        <v>#DIV/0!</v>
      </c>
      <c r="H547" s="29" t="e">
        <f>IF($A547=$C$2,runs!BG542/runs!BF542,1/0)</f>
        <v>#DIV/0!</v>
      </c>
      <c r="I547" s="29" t="e">
        <f>IF($A547=$C$2,runs!AJ542/runs!V542,1/0)</f>
        <v>#DIV/0!</v>
      </c>
      <c r="J547" s="29" t="e">
        <f>IF($A547=$C$2,runs!AK542/runs!V542,1/0)</f>
        <v>#DIV/0!</v>
      </c>
      <c r="K547" s="29" t="e">
        <f>IF($A547=$C$2,runs!BP542,1/0)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IF($A548=$C$2,runs!AF543,1/0)</f>
        <v>#DIV/0!</v>
      </c>
      <c r="E548" s="29" t="e">
        <f>IF($A548=$C$2,runs!AG543,1/0)</f>
        <v>#DIV/0!</v>
      </c>
      <c r="F548" s="29" t="e">
        <f>IF($A548=$C$2,runs!AH543,1/0)</f>
        <v>#DIV/0!</v>
      </c>
      <c r="G548" s="29" t="e">
        <f>IF($A548=$C$2,runs!AI543,1/0)</f>
        <v>#DIV/0!</v>
      </c>
      <c r="H548" s="29" t="e">
        <f>IF($A548=$C$2,runs!BG543/runs!BF543,1/0)</f>
        <v>#DIV/0!</v>
      </c>
      <c r="I548" s="29" t="e">
        <f>IF($A548=$C$2,runs!AJ543/runs!V543,1/0)</f>
        <v>#DIV/0!</v>
      </c>
      <c r="J548" s="29" t="e">
        <f>IF($A548=$C$2,runs!AK543/runs!V543,1/0)</f>
        <v>#DIV/0!</v>
      </c>
      <c r="K548" s="29" t="e">
        <f>IF($A548=$C$2,runs!BP543,1/0)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IF($A549=$C$2,runs!AF544,1/0)</f>
        <v>#DIV/0!</v>
      </c>
      <c r="E549" s="29" t="e">
        <f>IF($A549=$C$2,runs!AG544,1/0)</f>
        <v>#DIV/0!</v>
      </c>
      <c r="F549" s="29" t="e">
        <f>IF($A549=$C$2,runs!AH544,1/0)</f>
        <v>#DIV/0!</v>
      </c>
      <c r="G549" s="29" t="e">
        <f>IF($A549=$C$2,runs!AI544,1/0)</f>
        <v>#DIV/0!</v>
      </c>
      <c r="H549" s="29" t="e">
        <f>IF($A549=$C$2,runs!BG544/runs!BF544,1/0)</f>
        <v>#DIV/0!</v>
      </c>
      <c r="I549" s="29" t="e">
        <f>IF($A549=$C$2,runs!AJ544/runs!V544,1/0)</f>
        <v>#DIV/0!</v>
      </c>
      <c r="J549" s="29" t="e">
        <f>IF($A549=$C$2,runs!AK544/runs!V544,1/0)</f>
        <v>#DIV/0!</v>
      </c>
      <c r="K549" s="29" t="e">
        <f>IF($A549=$C$2,runs!BP544,1/0)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IF($A550=$C$2,runs!AF545,1/0)</f>
        <v>#DIV/0!</v>
      </c>
      <c r="E550" s="29" t="e">
        <f>IF($A550=$C$2,runs!AG545,1/0)</f>
        <v>#DIV/0!</v>
      </c>
      <c r="F550" s="29" t="e">
        <f>IF($A550=$C$2,runs!AH545,1/0)</f>
        <v>#DIV/0!</v>
      </c>
      <c r="G550" s="29" t="e">
        <f>IF($A550=$C$2,runs!AI545,1/0)</f>
        <v>#DIV/0!</v>
      </c>
      <c r="H550" s="29" t="e">
        <f>IF($A550=$C$2,runs!BG545/runs!BF545,1/0)</f>
        <v>#DIV/0!</v>
      </c>
      <c r="I550" s="29" t="e">
        <f>IF($A550=$C$2,runs!AJ545/runs!V545,1/0)</f>
        <v>#DIV/0!</v>
      </c>
      <c r="J550" s="29" t="e">
        <f>IF($A550=$C$2,runs!AK545/runs!V545,1/0)</f>
        <v>#DIV/0!</v>
      </c>
      <c r="K550" s="29" t="e">
        <f>IF($A550=$C$2,runs!BP545,1/0)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IF($A551=$C$2,runs!AF546,1/0)</f>
        <v>#DIV/0!</v>
      </c>
      <c r="E551" s="29" t="e">
        <f>IF($A551=$C$2,runs!AG546,1/0)</f>
        <v>#DIV/0!</v>
      </c>
      <c r="F551" s="29" t="e">
        <f>IF($A551=$C$2,runs!AH546,1/0)</f>
        <v>#DIV/0!</v>
      </c>
      <c r="G551" s="29" t="e">
        <f>IF($A551=$C$2,runs!AI546,1/0)</f>
        <v>#DIV/0!</v>
      </c>
      <c r="H551" s="29" t="e">
        <f>IF($A551=$C$2,runs!BG546/runs!BF546,1/0)</f>
        <v>#DIV/0!</v>
      </c>
      <c r="I551" s="29" t="e">
        <f>IF($A551=$C$2,runs!AJ546/runs!V546,1/0)</f>
        <v>#DIV/0!</v>
      </c>
      <c r="J551" s="29" t="e">
        <f>IF($A551=$C$2,runs!AK546/runs!V546,1/0)</f>
        <v>#DIV/0!</v>
      </c>
      <c r="K551" s="29" t="e">
        <f>IF($A551=$C$2,runs!BP546,1/0)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IF($A552=$C$2,runs!AF547,1/0)</f>
        <v>#DIV/0!</v>
      </c>
      <c r="E552" s="29" t="e">
        <f>IF($A552=$C$2,runs!AG547,1/0)</f>
        <v>#DIV/0!</v>
      </c>
      <c r="F552" s="29" t="e">
        <f>IF($A552=$C$2,runs!AH547,1/0)</f>
        <v>#DIV/0!</v>
      </c>
      <c r="G552" s="29" t="e">
        <f>IF($A552=$C$2,runs!AI547,1/0)</f>
        <v>#DIV/0!</v>
      </c>
      <c r="H552" s="29" t="e">
        <f>IF($A552=$C$2,runs!BG547/runs!BF547,1/0)</f>
        <v>#DIV/0!</v>
      </c>
      <c r="I552" s="29" t="e">
        <f>IF($A552=$C$2,runs!AJ547/runs!V547,1/0)</f>
        <v>#DIV/0!</v>
      </c>
      <c r="J552" s="29" t="e">
        <f>IF($A552=$C$2,runs!AK547/runs!V547,1/0)</f>
        <v>#DIV/0!</v>
      </c>
      <c r="K552" s="29" t="e">
        <f>IF($A552=$C$2,runs!BP547,1/0)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IF($A553=$C$2,runs!AF548,1/0)</f>
        <v>#DIV/0!</v>
      </c>
      <c r="E553" s="29" t="e">
        <f>IF($A553=$C$2,runs!AG548,1/0)</f>
        <v>#DIV/0!</v>
      </c>
      <c r="F553" s="29" t="e">
        <f>IF($A553=$C$2,runs!AH548,1/0)</f>
        <v>#DIV/0!</v>
      </c>
      <c r="G553" s="29" t="e">
        <f>IF($A553=$C$2,runs!AI548,1/0)</f>
        <v>#DIV/0!</v>
      </c>
      <c r="H553" s="29" t="e">
        <f>IF($A553=$C$2,runs!BG548/runs!BF548,1/0)</f>
        <v>#DIV/0!</v>
      </c>
      <c r="I553" s="29" t="e">
        <f>IF($A553=$C$2,runs!AJ548/runs!V548,1/0)</f>
        <v>#DIV/0!</v>
      </c>
      <c r="J553" s="29" t="e">
        <f>IF($A553=$C$2,runs!AK548/runs!V548,1/0)</f>
        <v>#DIV/0!</v>
      </c>
      <c r="K553" s="29" t="e">
        <f>IF($A553=$C$2,runs!BP548,1/0)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IF($A554=$C$2,runs!AF549,1/0)</f>
        <v>#DIV/0!</v>
      </c>
      <c r="E554" s="29" t="e">
        <f>IF($A554=$C$2,runs!AG549,1/0)</f>
        <v>#DIV/0!</v>
      </c>
      <c r="F554" s="29" t="e">
        <f>IF($A554=$C$2,runs!AH549,1/0)</f>
        <v>#DIV/0!</v>
      </c>
      <c r="G554" s="29" t="e">
        <f>IF($A554=$C$2,runs!AI549,1/0)</f>
        <v>#DIV/0!</v>
      </c>
      <c r="H554" s="29" t="e">
        <f>IF($A554=$C$2,runs!BG549/runs!BF549,1/0)</f>
        <v>#DIV/0!</v>
      </c>
      <c r="I554" s="29" t="e">
        <f>IF($A554=$C$2,runs!AJ549/runs!V549,1/0)</f>
        <v>#DIV/0!</v>
      </c>
      <c r="J554" s="29" t="e">
        <f>IF($A554=$C$2,runs!AK549/runs!V549,1/0)</f>
        <v>#DIV/0!</v>
      </c>
      <c r="K554" s="29" t="e">
        <f>IF($A554=$C$2,runs!BP549,1/0)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IF($A555=$C$2,runs!AF550,1/0)</f>
        <v>#DIV/0!</v>
      </c>
      <c r="E555" s="29" t="e">
        <f>IF($A555=$C$2,runs!AG550,1/0)</f>
        <v>#DIV/0!</v>
      </c>
      <c r="F555" s="29" t="e">
        <f>IF($A555=$C$2,runs!AH550,1/0)</f>
        <v>#DIV/0!</v>
      </c>
      <c r="G555" s="29" t="e">
        <f>IF($A555=$C$2,runs!AI550,1/0)</f>
        <v>#DIV/0!</v>
      </c>
      <c r="H555" s="29" t="e">
        <f>IF($A555=$C$2,runs!BG550/runs!BF550,1/0)</f>
        <v>#DIV/0!</v>
      </c>
      <c r="I555" s="29" t="e">
        <f>IF($A555=$C$2,runs!AJ550/runs!V550,1/0)</f>
        <v>#DIV/0!</v>
      </c>
      <c r="J555" s="29" t="e">
        <f>IF($A555=$C$2,runs!AK550/runs!V550,1/0)</f>
        <v>#DIV/0!</v>
      </c>
      <c r="K555" s="29" t="e">
        <f>IF($A555=$C$2,runs!BP550,1/0)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IF($A556=$C$2,runs!AF551,1/0)</f>
        <v>#DIV/0!</v>
      </c>
      <c r="E556" s="29" t="e">
        <f>IF($A556=$C$2,runs!AG551,1/0)</f>
        <v>#DIV/0!</v>
      </c>
      <c r="F556" s="29" t="e">
        <f>IF($A556=$C$2,runs!AH551,1/0)</f>
        <v>#DIV/0!</v>
      </c>
      <c r="G556" s="29" t="e">
        <f>IF($A556=$C$2,runs!AI551,1/0)</f>
        <v>#DIV/0!</v>
      </c>
      <c r="H556" s="29" t="e">
        <f>IF($A556=$C$2,runs!BG551/runs!BF551,1/0)</f>
        <v>#DIV/0!</v>
      </c>
      <c r="I556" s="29" t="e">
        <f>IF($A556=$C$2,runs!AJ551/runs!V551,1/0)</f>
        <v>#DIV/0!</v>
      </c>
      <c r="J556" s="29" t="e">
        <f>IF($A556=$C$2,runs!AK551/runs!V551,1/0)</f>
        <v>#DIV/0!</v>
      </c>
      <c r="K556" s="29" t="e">
        <f>IF($A556=$C$2,runs!BP551,1/0)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IF($A557=$C$2,runs!AF552,1/0)</f>
        <v>#DIV/0!</v>
      </c>
      <c r="E557" s="29" t="e">
        <f>IF($A557=$C$2,runs!AG552,1/0)</f>
        <v>#DIV/0!</v>
      </c>
      <c r="F557" s="29" t="e">
        <f>IF($A557=$C$2,runs!AH552,1/0)</f>
        <v>#DIV/0!</v>
      </c>
      <c r="G557" s="29" t="e">
        <f>IF($A557=$C$2,runs!AI552,1/0)</f>
        <v>#DIV/0!</v>
      </c>
      <c r="H557" s="29" t="e">
        <f>IF($A557=$C$2,runs!BG552/runs!BF552,1/0)</f>
        <v>#DIV/0!</v>
      </c>
      <c r="I557" s="29" t="e">
        <f>IF($A557=$C$2,runs!AJ552/runs!V552,1/0)</f>
        <v>#DIV/0!</v>
      </c>
      <c r="J557" s="29" t="e">
        <f>IF($A557=$C$2,runs!AK552/runs!V552,1/0)</f>
        <v>#DIV/0!</v>
      </c>
      <c r="K557" s="29" t="e">
        <f>IF($A557=$C$2,runs!BP552,1/0)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IF($A558=$C$2,runs!AF553,1/0)</f>
        <v>#DIV/0!</v>
      </c>
      <c r="E558" s="29" t="e">
        <f>IF($A558=$C$2,runs!AG553,1/0)</f>
        <v>#DIV/0!</v>
      </c>
      <c r="F558" s="29" t="e">
        <f>IF($A558=$C$2,runs!AH553,1/0)</f>
        <v>#DIV/0!</v>
      </c>
      <c r="G558" s="29" t="e">
        <f>IF($A558=$C$2,runs!AI553,1/0)</f>
        <v>#DIV/0!</v>
      </c>
      <c r="H558" s="29" t="e">
        <f>IF($A558=$C$2,runs!BG553/runs!BF553,1/0)</f>
        <v>#DIV/0!</v>
      </c>
      <c r="I558" s="29" t="e">
        <f>IF($A558=$C$2,runs!AJ553/runs!V553,1/0)</f>
        <v>#DIV/0!</v>
      </c>
      <c r="J558" s="29" t="e">
        <f>IF($A558=$C$2,runs!AK553/runs!V553,1/0)</f>
        <v>#DIV/0!</v>
      </c>
      <c r="K558" s="29" t="e">
        <f>IF($A558=$C$2,runs!BP553,1/0)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IF($A559=$C$2,runs!AF554,1/0)</f>
        <v>#DIV/0!</v>
      </c>
      <c r="E559" s="29" t="e">
        <f>IF($A559=$C$2,runs!AG554,1/0)</f>
        <v>#DIV/0!</v>
      </c>
      <c r="F559" s="29" t="e">
        <f>IF($A559=$C$2,runs!AH554,1/0)</f>
        <v>#DIV/0!</v>
      </c>
      <c r="G559" s="29" t="e">
        <f>IF($A559=$C$2,runs!AI554,1/0)</f>
        <v>#DIV/0!</v>
      </c>
      <c r="H559" s="29" t="e">
        <f>IF($A559=$C$2,runs!BG554/runs!BF554,1/0)</f>
        <v>#DIV/0!</v>
      </c>
      <c r="I559" s="29" t="e">
        <f>IF($A559=$C$2,runs!AJ554/runs!V554,1/0)</f>
        <v>#DIV/0!</v>
      </c>
      <c r="J559" s="29" t="e">
        <f>IF($A559=$C$2,runs!AK554/runs!V554,1/0)</f>
        <v>#DIV/0!</v>
      </c>
      <c r="K559" s="29" t="e">
        <f>IF($A559=$C$2,runs!BP554,1/0)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IF($A560=$C$2,runs!AF555,1/0)</f>
        <v>#DIV/0!</v>
      </c>
      <c r="E560" s="29" t="e">
        <f>IF($A560=$C$2,runs!AG555,1/0)</f>
        <v>#DIV/0!</v>
      </c>
      <c r="F560" s="29" t="e">
        <f>IF($A560=$C$2,runs!AH555,1/0)</f>
        <v>#DIV/0!</v>
      </c>
      <c r="G560" s="29" t="e">
        <f>IF($A560=$C$2,runs!AI555,1/0)</f>
        <v>#DIV/0!</v>
      </c>
      <c r="H560" s="29" t="e">
        <f>IF($A560=$C$2,runs!BG555/runs!BF555,1/0)</f>
        <v>#DIV/0!</v>
      </c>
      <c r="I560" s="29" t="e">
        <f>IF($A560=$C$2,runs!AJ555/runs!V555,1/0)</f>
        <v>#DIV/0!</v>
      </c>
      <c r="J560" s="29" t="e">
        <f>IF($A560=$C$2,runs!AK555/runs!V555,1/0)</f>
        <v>#DIV/0!</v>
      </c>
      <c r="K560" s="29" t="e">
        <f>IF($A560=$C$2,runs!BP555,1/0)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IF($A561=$C$2,runs!AF556,1/0)</f>
        <v>#DIV/0!</v>
      </c>
      <c r="E561" s="29" t="e">
        <f>IF($A561=$C$2,runs!AG556,1/0)</f>
        <v>#DIV/0!</v>
      </c>
      <c r="F561" s="29" t="e">
        <f>IF($A561=$C$2,runs!AH556,1/0)</f>
        <v>#DIV/0!</v>
      </c>
      <c r="G561" s="29" t="e">
        <f>IF($A561=$C$2,runs!AI556,1/0)</f>
        <v>#DIV/0!</v>
      </c>
      <c r="H561" s="29" t="e">
        <f>IF($A561=$C$2,runs!BG556/runs!BF556,1/0)</f>
        <v>#DIV/0!</v>
      </c>
      <c r="I561" s="29" t="e">
        <f>IF($A561=$C$2,runs!AJ556/runs!V556,1/0)</f>
        <v>#DIV/0!</v>
      </c>
      <c r="J561" s="29" t="e">
        <f>IF($A561=$C$2,runs!AK556/runs!V556,1/0)</f>
        <v>#DIV/0!</v>
      </c>
      <c r="K561" s="29" t="e">
        <f>IF($A561=$C$2,runs!BP556,1/0)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IF($A562=$C$2,runs!AF557,1/0)</f>
        <v>#DIV/0!</v>
      </c>
      <c r="E562" s="29" t="e">
        <f>IF($A562=$C$2,runs!AG557,1/0)</f>
        <v>#DIV/0!</v>
      </c>
      <c r="F562" s="29" t="e">
        <f>IF($A562=$C$2,runs!AH557,1/0)</f>
        <v>#DIV/0!</v>
      </c>
      <c r="G562" s="29" t="e">
        <f>IF($A562=$C$2,runs!AI557,1/0)</f>
        <v>#DIV/0!</v>
      </c>
      <c r="H562" s="29" t="e">
        <f>IF($A562=$C$2,runs!BG557/runs!BF557,1/0)</f>
        <v>#DIV/0!</v>
      </c>
      <c r="I562" s="29" t="e">
        <f>IF($A562=$C$2,runs!AJ557/runs!V557,1/0)</f>
        <v>#DIV/0!</v>
      </c>
      <c r="J562" s="29" t="e">
        <f>IF($A562=$C$2,runs!AK557/runs!V557,1/0)</f>
        <v>#DIV/0!</v>
      </c>
      <c r="K562" s="29" t="e">
        <f>IF($A562=$C$2,runs!BP557,1/0)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IF($A563=$C$2,runs!AF558,1/0)</f>
        <v>#DIV/0!</v>
      </c>
      <c r="E563" s="29" t="e">
        <f>IF($A563=$C$2,runs!AG558,1/0)</f>
        <v>#DIV/0!</v>
      </c>
      <c r="F563" s="29" t="e">
        <f>IF($A563=$C$2,runs!AH558,1/0)</f>
        <v>#DIV/0!</v>
      </c>
      <c r="G563" s="29" t="e">
        <f>IF($A563=$C$2,runs!AI558,1/0)</f>
        <v>#DIV/0!</v>
      </c>
      <c r="H563" s="29" t="e">
        <f>IF($A563=$C$2,runs!BG558/runs!BF558,1/0)</f>
        <v>#DIV/0!</v>
      </c>
      <c r="I563" s="29" t="e">
        <f>IF($A563=$C$2,runs!AJ558/runs!V558,1/0)</f>
        <v>#DIV/0!</v>
      </c>
      <c r="J563" s="29" t="e">
        <f>IF($A563=$C$2,runs!AK558/runs!V558,1/0)</f>
        <v>#DIV/0!</v>
      </c>
      <c r="K563" s="29" t="e">
        <f>IF($A563=$C$2,runs!BP558,1/0)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IF($A564=$C$2,runs!AF559,1/0)</f>
        <v>#DIV/0!</v>
      </c>
      <c r="E564" s="29" t="e">
        <f>IF($A564=$C$2,runs!AG559,1/0)</f>
        <v>#DIV/0!</v>
      </c>
      <c r="F564" s="29" t="e">
        <f>IF($A564=$C$2,runs!AH559,1/0)</f>
        <v>#DIV/0!</v>
      </c>
      <c r="G564" s="29" t="e">
        <f>IF($A564=$C$2,runs!AI559,1/0)</f>
        <v>#DIV/0!</v>
      </c>
      <c r="H564" s="29" t="e">
        <f>IF($A564=$C$2,runs!BG559/runs!BF559,1/0)</f>
        <v>#DIV/0!</v>
      </c>
      <c r="I564" s="29" t="e">
        <f>IF($A564=$C$2,runs!AJ559/runs!V559,1/0)</f>
        <v>#DIV/0!</v>
      </c>
      <c r="J564" s="29" t="e">
        <f>IF($A564=$C$2,runs!AK559/runs!V559,1/0)</f>
        <v>#DIV/0!</v>
      </c>
      <c r="K564" s="29" t="e">
        <f>IF($A564=$C$2,runs!BP559,1/0)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IF($A565=$C$2,runs!AF560,1/0)</f>
        <v>#DIV/0!</v>
      </c>
      <c r="E565" s="29" t="e">
        <f>IF($A565=$C$2,runs!AG560,1/0)</f>
        <v>#DIV/0!</v>
      </c>
      <c r="F565" s="29" t="e">
        <f>IF($A565=$C$2,runs!AH560,1/0)</f>
        <v>#DIV/0!</v>
      </c>
      <c r="G565" s="29" t="e">
        <f>IF($A565=$C$2,runs!AI560,1/0)</f>
        <v>#DIV/0!</v>
      </c>
      <c r="H565" s="29" t="e">
        <f>IF($A565=$C$2,runs!BG560/runs!BF560,1/0)</f>
        <v>#DIV/0!</v>
      </c>
      <c r="I565" s="29" t="e">
        <f>IF($A565=$C$2,runs!AJ560/runs!V560,1/0)</f>
        <v>#DIV/0!</v>
      </c>
      <c r="J565" s="29" t="e">
        <f>IF($A565=$C$2,runs!AK560/runs!V560,1/0)</f>
        <v>#DIV/0!</v>
      </c>
      <c r="K565" s="29" t="e">
        <f>IF($A565=$C$2,runs!BP560,1/0)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IF($A566=$C$2,runs!AF561,1/0)</f>
        <v>#DIV/0!</v>
      </c>
      <c r="E566" s="29" t="e">
        <f>IF($A566=$C$2,runs!AG561,1/0)</f>
        <v>#DIV/0!</v>
      </c>
      <c r="F566" s="29" t="e">
        <f>IF($A566=$C$2,runs!AH561,1/0)</f>
        <v>#DIV/0!</v>
      </c>
      <c r="G566" s="29" t="e">
        <f>IF($A566=$C$2,runs!AI561,1/0)</f>
        <v>#DIV/0!</v>
      </c>
      <c r="H566" s="29" t="e">
        <f>IF($A566=$C$2,runs!BG561/runs!BF561,1/0)</f>
        <v>#DIV/0!</v>
      </c>
      <c r="I566" s="29" t="e">
        <f>IF($A566=$C$2,runs!AJ561/runs!V561,1/0)</f>
        <v>#DIV/0!</v>
      </c>
      <c r="J566" s="29" t="e">
        <f>IF($A566=$C$2,runs!AK561/runs!V561,1/0)</f>
        <v>#DIV/0!</v>
      </c>
      <c r="K566" s="29" t="e">
        <f>IF($A566=$C$2,runs!BP561,1/0)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IF($A567=$C$2,runs!AF562,1/0)</f>
        <v>#DIV/0!</v>
      </c>
      <c r="E567" s="29" t="e">
        <f>IF($A567=$C$2,runs!AG562,1/0)</f>
        <v>#DIV/0!</v>
      </c>
      <c r="F567" s="29" t="e">
        <f>IF($A567=$C$2,runs!AH562,1/0)</f>
        <v>#DIV/0!</v>
      </c>
      <c r="G567" s="29" t="e">
        <f>IF($A567=$C$2,runs!AI562,1/0)</f>
        <v>#DIV/0!</v>
      </c>
      <c r="H567" s="29" t="e">
        <f>IF($A567=$C$2,runs!BG562/runs!BF562,1/0)</f>
        <v>#DIV/0!</v>
      </c>
      <c r="I567" s="29" t="e">
        <f>IF($A567=$C$2,runs!AJ562/runs!V562,1/0)</f>
        <v>#DIV/0!</v>
      </c>
      <c r="J567" s="29" t="e">
        <f>IF($A567=$C$2,runs!AK562/runs!V562,1/0)</f>
        <v>#DIV/0!</v>
      </c>
      <c r="K567" s="29" t="e">
        <f>IF($A567=$C$2,runs!BP562,1/0)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IF($A568=$C$2,runs!AF563,1/0)</f>
        <v>#DIV/0!</v>
      </c>
      <c r="E568" s="29" t="e">
        <f>IF($A568=$C$2,runs!AG563,1/0)</f>
        <v>#DIV/0!</v>
      </c>
      <c r="F568" s="29" t="e">
        <f>IF($A568=$C$2,runs!AH563,1/0)</f>
        <v>#DIV/0!</v>
      </c>
      <c r="G568" s="29" t="e">
        <f>IF($A568=$C$2,runs!AI563,1/0)</f>
        <v>#DIV/0!</v>
      </c>
      <c r="H568" s="29" t="e">
        <f>IF($A568=$C$2,runs!BG563/runs!BF563,1/0)</f>
        <v>#DIV/0!</v>
      </c>
      <c r="I568" s="29" t="e">
        <f>IF($A568=$C$2,runs!AJ563/runs!V563,1/0)</f>
        <v>#DIV/0!</v>
      </c>
      <c r="J568" s="29" t="e">
        <f>IF($A568=$C$2,runs!AK563/runs!V563,1/0)</f>
        <v>#DIV/0!</v>
      </c>
      <c r="K568" s="29" t="e">
        <f>IF($A568=$C$2,runs!BP563,1/0)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IF($A569=$C$2,runs!AF564,1/0)</f>
        <v>#DIV/0!</v>
      </c>
      <c r="E569" s="29" t="e">
        <f>IF($A569=$C$2,runs!AG564,1/0)</f>
        <v>#DIV/0!</v>
      </c>
      <c r="F569" s="29" t="e">
        <f>IF($A569=$C$2,runs!AH564,1/0)</f>
        <v>#DIV/0!</v>
      </c>
      <c r="G569" s="29" t="e">
        <f>IF($A569=$C$2,runs!AI564,1/0)</f>
        <v>#DIV/0!</v>
      </c>
      <c r="H569" s="29" t="e">
        <f>IF($A569=$C$2,runs!BG564/runs!BF564,1/0)</f>
        <v>#DIV/0!</v>
      </c>
      <c r="I569" s="29" t="e">
        <f>IF($A569=$C$2,runs!AJ564/runs!V564,1/0)</f>
        <v>#DIV/0!</v>
      </c>
      <c r="J569" s="29" t="e">
        <f>IF($A569=$C$2,runs!AK564/runs!V564,1/0)</f>
        <v>#DIV/0!</v>
      </c>
      <c r="K569" s="29" t="e">
        <f>IF($A569=$C$2,runs!BP564,1/0)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IF($A570=$C$2,runs!AF565,1/0)</f>
        <v>#DIV/0!</v>
      </c>
      <c r="E570" s="29" t="e">
        <f>IF($A570=$C$2,runs!AG565,1/0)</f>
        <v>#DIV/0!</v>
      </c>
      <c r="F570" s="29" t="e">
        <f>IF($A570=$C$2,runs!AH565,1/0)</f>
        <v>#DIV/0!</v>
      </c>
      <c r="G570" s="29" t="e">
        <f>IF($A570=$C$2,runs!AI565,1/0)</f>
        <v>#DIV/0!</v>
      </c>
      <c r="H570" s="29" t="e">
        <f>IF($A570=$C$2,runs!BG565/runs!BF565,1/0)</f>
        <v>#DIV/0!</v>
      </c>
      <c r="I570" s="29" t="e">
        <f>IF($A570=$C$2,runs!AJ565/runs!V565,1/0)</f>
        <v>#DIV/0!</v>
      </c>
      <c r="J570" s="29" t="e">
        <f>IF($A570=$C$2,runs!AK565/runs!V565,1/0)</f>
        <v>#DIV/0!</v>
      </c>
      <c r="K570" s="29" t="e">
        <f>IF($A570=$C$2,runs!BP565,1/0)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IF($A571=$C$2,runs!AF566,1/0)</f>
        <v>#DIV/0!</v>
      </c>
      <c r="E571" s="29" t="e">
        <f>IF($A571=$C$2,runs!AG566,1/0)</f>
        <v>#DIV/0!</v>
      </c>
      <c r="F571" s="29" t="e">
        <f>IF($A571=$C$2,runs!AH566,1/0)</f>
        <v>#DIV/0!</v>
      </c>
      <c r="G571" s="29" t="e">
        <f>IF($A571=$C$2,runs!AI566,1/0)</f>
        <v>#DIV/0!</v>
      </c>
      <c r="H571" s="29" t="e">
        <f>IF($A571=$C$2,runs!BG566/runs!BF566,1/0)</f>
        <v>#DIV/0!</v>
      </c>
      <c r="I571" s="29" t="e">
        <f>IF($A571=$C$2,runs!AJ566/runs!V566,1/0)</f>
        <v>#DIV/0!</v>
      </c>
      <c r="J571" s="29" t="e">
        <f>IF($A571=$C$2,runs!AK566/runs!V566,1/0)</f>
        <v>#DIV/0!</v>
      </c>
      <c r="K571" s="29" t="e">
        <f>IF($A571=$C$2,runs!BP566,1/0)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IF($A572=$C$2,runs!AF567,1/0)</f>
        <v>#DIV/0!</v>
      </c>
      <c r="E572" s="29" t="e">
        <f>IF($A572=$C$2,runs!AG567,1/0)</f>
        <v>#DIV/0!</v>
      </c>
      <c r="F572" s="29" t="e">
        <f>IF($A572=$C$2,runs!AH567,1/0)</f>
        <v>#DIV/0!</v>
      </c>
      <c r="G572" s="29" t="e">
        <f>IF($A572=$C$2,runs!AI567,1/0)</f>
        <v>#DIV/0!</v>
      </c>
      <c r="H572" s="29" t="e">
        <f>IF($A572=$C$2,runs!BG567/runs!BF567,1/0)</f>
        <v>#DIV/0!</v>
      </c>
      <c r="I572" s="29" t="e">
        <f>IF($A572=$C$2,runs!AJ567/runs!V567,1/0)</f>
        <v>#DIV/0!</v>
      </c>
      <c r="J572" s="29" t="e">
        <f>IF($A572=$C$2,runs!AK567/runs!V567,1/0)</f>
        <v>#DIV/0!</v>
      </c>
      <c r="K572" s="29" t="e">
        <f>IF($A572=$C$2,runs!BP567,1/0)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IF($A573=$C$2,runs!AF568,1/0)</f>
        <v>#DIV/0!</v>
      </c>
      <c r="E573" s="29" t="e">
        <f>IF($A573=$C$2,runs!AG568,1/0)</f>
        <v>#DIV/0!</v>
      </c>
      <c r="F573" s="29" t="e">
        <f>IF($A573=$C$2,runs!AH568,1/0)</f>
        <v>#DIV/0!</v>
      </c>
      <c r="G573" s="29" t="e">
        <f>IF($A573=$C$2,runs!AI568,1/0)</f>
        <v>#DIV/0!</v>
      </c>
      <c r="H573" s="29" t="e">
        <f>IF($A573=$C$2,runs!BG568/runs!BF568,1/0)</f>
        <v>#DIV/0!</v>
      </c>
      <c r="I573" s="29" t="e">
        <f>IF($A573=$C$2,runs!AJ568/runs!V568,1/0)</f>
        <v>#DIV/0!</v>
      </c>
      <c r="J573" s="29" t="e">
        <f>IF($A573=$C$2,runs!AK568/runs!V568,1/0)</f>
        <v>#DIV/0!</v>
      </c>
      <c r="K573" s="29" t="e">
        <f>IF($A573=$C$2,runs!BP568,1/0)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IF($A574=$C$2,runs!AF569,1/0)</f>
        <v>#DIV/0!</v>
      </c>
      <c r="E574" s="29" t="e">
        <f>IF($A574=$C$2,runs!AG569,1/0)</f>
        <v>#DIV/0!</v>
      </c>
      <c r="F574" s="29" t="e">
        <f>IF($A574=$C$2,runs!AH569,1/0)</f>
        <v>#DIV/0!</v>
      </c>
      <c r="G574" s="29" t="e">
        <f>IF($A574=$C$2,runs!AI569,1/0)</f>
        <v>#DIV/0!</v>
      </c>
      <c r="H574" s="29" t="e">
        <f>IF($A574=$C$2,runs!BG569/runs!BF569,1/0)</f>
        <v>#DIV/0!</v>
      </c>
      <c r="I574" s="29" t="e">
        <f>IF($A574=$C$2,runs!AJ569/runs!V569,1/0)</f>
        <v>#DIV/0!</v>
      </c>
      <c r="J574" s="29" t="e">
        <f>IF($A574=$C$2,runs!AK569/runs!V569,1/0)</f>
        <v>#DIV/0!</v>
      </c>
      <c r="K574" s="29" t="e">
        <f>IF($A574=$C$2,runs!BP569,1/0)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IF($A575=$C$2,runs!AF570,1/0)</f>
        <v>#DIV/0!</v>
      </c>
      <c r="E575" s="29" t="e">
        <f>IF($A575=$C$2,runs!AG570,1/0)</f>
        <v>#DIV/0!</v>
      </c>
      <c r="F575" s="29" t="e">
        <f>IF($A575=$C$2,runs!AH570,1/0)</f>
        <v>#DIV/0!</v>
      </c>
      <c r="G575" s="29" t="e">
        <f>IF($A575=$C$2,runs!AI570,1/0)</f>
        <v>#DIV/0!</v>
      </c>
      <c r="H575" s="29" t="e">
        <f>IF($A575=$C$2,runs!BG570/runs!BF570,1/0)</f>
        <v>#DIV/0!</v>
      </c>
      <c r="I575" s="29" t="e">
        <f>IF($A575=$C$2,runs!AJ570/runs!V570,1/0)</f>
        <v>#DIV/0!</v>
      </c>
      <c r="J575" s="29" t="e">
        <f>IF($A575=$C$2,runs!AK570/runs!V570,1/0)</f>
        <v>#DIV/0!</v>
      </c>
      <c r="K575" s="29" t="e">
        <f>IF($A575=$C$2,runs!BP570,1/0)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IF($A576=$C$2,runs!AF571,1/0)</f>
        <v>#DIV/0!</v>
      </c>
      <c r="E576" s="29" t="e">
        <f>IF($A576=$C$2,runs!AG571,1/0)</f>
        <v>#DIV/0!</v>
      </c>
      <c r="F576" s="29" t="e">
        <f>IF($A576=$C$2,runs!AH571,1/0)</f>
        <v>#DIV/0!</v>
      </c>
      <c r="G576" s="29" t="e">
        <f>IF($A576=$C$2,runs!AI571,1/0)</f>
        <v>#DIV/0!</v>
      </c>
      <c r="H576" s="29" t="e">
        <f>IF($A576=$C$2,runs!BG571/runs!BF571,1/0)</f>
        <v>#DIV/0!</v>
      </c>
      <c r="I576" s="29" t="e">
        <f>IF($A576=$C$2,runs!AJ571/runs!V571,1/0)</f>
        <v>#DIV/0!</v>
      </c>
      <c r="J576" s="29" t="e">
        <f>IF($A576=$C$2,runs!AK571/runs!V571,1/0)</f>
        <v>#DIV/0!</v>
      </c>
      <c r="K576" s="29" t="e">
        <f>IF($A576=$C$2,runs!BP571,1/0)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IF($A577=$C$2,runs!AF572,1/0)</f>
        <v>#DIV/0!</v>
      </c>
      <c r="E577" s="29" t="e">
        <f>IF($A577=$C$2,runs!AG572,1/0)</f>
        <v>#DIV/0!</v>
      </c>
      <c r="F577" s="29" t="e">
        <f>IF($A577=$C$2,runs!AH572,1/0)</f>
        <v>#DIV/0!</v>
      </c>
      <c r="G577" s="29" t="e">
        <f>IF($A577=$C$2,runs!AI572,1/0)</f>
        <v>#DIV/0!</v>
      </c>
      <c r="H577" s="29" t="e">
        <f>IF($A577=$C$2,runs!BG572/runs!BF572,1/0)</f>
        <v>#DIV/0!</v>
      </c>
      <c r="I577" s="29" t="e">
        <f>IF($A577=$C$2,runs!AJ572/runs!V572,1/0)</f>
        <v>#DIV/0!</v>
      </c>
      <c r="J577" s="29" t="e">
        <f>IF($A577=$C$2,runs!AK572/runs!V572,1/0)</f>
        <v>#DIV/0!</v>
      </c>
      <c r="K577" s="29" t="e">
        <f>IF($A577=$C$2,runs!BP572,1/0)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IF($A578=$C$2,runs!AF573,1/0)</f>
        <v>#DIV/0!</v>
      </c>
      <c r="E578" s="29" t="e">
        <f>IF($A578=$C$2,runs!AG573,1/0)</f>
        <v>#DIV/0!</v>
      </c>
      <c r="F578" s="29" t="e">
        <f>IF($A578=$C$2,runs!AH573,1/0)</f>
        <v>#DIV/0!</v>
      </c>
      <c r="G578" s="29" t="e">
        <f>IF($A578=$C$2,runs!AI573,1/0)</f>
        <v>#DIV/0!</v>
      </c>
      <c r="H578" s="29" t="e">
        <f>IF($A578=$C$2,runs!BG573/runs!BF573,1/0)</f>
        <v>#DIV/0!</v>
      </c>
      <c r="I578" s="29" t="e">
        <f>IF($A578=$C$2,runs!AJ573/runs!V573,1/0)</f>
        <v>#DIV/0!</v>
      </c>
      <c r="J578" s="29" t="e">
        <f>IF($A578=$C$2,runs!AK573/runs!V573,1/0)</f>
        <v>#DIV/0!</v>
      </c>
      <c r="K578" s="29" t="e">
        <f>IF($A578=$C$2,runs!BP573,1/0)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IF($A579=$C$2,runs!AF574,1/0)</f>
        <v>#DIV/0!</v>
      </c>
      <c r="E579" s="29" t="e">
        <f>IF($A579=$C$2,runs!AG574,1/0)</f>
        <v>#DIV/0!</v>
      </c>
      <c r="F579" s="29" t="e">
        <f>IF($A579=$C$2,runs!AH574,1/0)</f>
        <v>#DIV/0!</v>
      </c>
      <c r="G579" s="29" t="e">
        <f>IF($A579=$C$2,runs!AI574,1/0)</f>
        <v>#DIV/0!</v>
      </c>
      <c r="H579" s="29" t="e">
        <f>IF($A579=$C$2,runs!BG574/runs!BF574,1/0)</f>
        <v>#DIV/0!</v>
      </c>
      <c r="I579" s="29" t="e">
        <f>IF($A579=$C$2,runs!AJ574/runs!V574,1/0)</f>
        <v>#DIV/0!</v>
      </c>
      <c r="J579" s="29" t="e">
        <f>IF($A579=$C$2,runs!AK574/runs!V574,1/0)</f>
        <v>#DIV/0!</v>
      </c>
      <c r="K579" s="29" t="e">
        <f>IF($A579=$C$2,runs!BP574,1/0)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IF($A580=$C$2,runs!AF575,1/0)</f>
        <v>#DIV/0!</v>
      </c>
      <c r="E580" s="29" t="e">
        <f>IF($A580=$C$2,runs!AG575,1/0)</f>
        <v>#DIV/0!</v>
      </c>
      <c r="F580" s="29" t="e">
        <f>IF($A580=$C$2,runs!AH575,1/0)</f>
        <v>#DIV/0!</v>
      </c>
      <c r="G580" s="29" t="e">
        <f>IF($A580=$C$2,runs!AI575,1/0)</f>
        <v>#DIV/0!</v>
      </c>
      <c r="H580" s="29" t="e">
        <f>IF($A580=$C$2,runs!BG575/runs!BF575,1/0)</f>
        <v>#DIV/0!</v>
      </c>
      <c r="I580" s="29" t="e">
        <f>IF($A580=$C$2,runs!AJ575/runs!V575,1/0)</f>
        <v>#DIV/0!</v>
      </c>
      <c r="J580" s="29" t="e">
        <f>IF($A580=$C$2,runs!AK575/runs!V575,1/0)</f>
        <v>#DIV/0!</v>
      </c>
      <c r="K580" s="29" t="e">
        <f>IF($A580=$C$2,runs!BP575,1/0)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IF($A581=$C$2,runs!AF576,1/0)</f>
        <v>#DIV/0!</v>
      </c>
      <c r="E581" s="29" t="e">
        <f>IF($A581=$C$2,runs!AG576,1/0)</f>
        <v>#DIV/0!</v>
      </c>
      <c r="F581" s="29" t="e">
        <f>IF($A581=$C$2,runs!AH576,1/0)</f>
        <v>#DIV/0!</v>
      </c>
      <c r="G581" s="29" t="e">
        <f>IF($A581=$C$2,runs!AI576,1/0)</f>
        <v>#DIV/0!</v>
      </c>
      <c r="H581" s="29" t="e">
        <f>IF($A581=$C$2,runs!BG576/runs!BF576,1/0)</f>
        <v>#DIV/0!</v>
      </c>
      <c r="I581" s="29" t="e">
        <f>IF($A581=$C$2,runs!AJ576/runs!V576,1/0)</f>
        <v>#DIV/0!</v>
      </c>
      <c r="J581" s="29" t="e">
        <f>IF($A581=$C$2,runs!AK576/runs!V576,1/0)</f>
        <v>#DIV/0!</v>
      </c>
      <c r="K581" s="29" t="e">
        <f>IF($A581=$C$2,runs!BP576,1/0)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IF($A582=$C$2,runs!AF577,1/0)</f>
        <v>#DIV/0!</v>
      </c>
      <c r="E582" s="29" t="e">
        <f>IF($A582=$C$2,runs!AG577,1/0)</f>
        <v>#DIV/0!</v>
      </c>
      <c r="F582" s="29" t="e">
        <f>IF($A582=$C$2,runs!AH577,1/0)</f>
        <v>#DIV/0!</v>
      </c>
      <c r="G582" s="29" t="e">
        <f>IF($A582=$C$2,runs!AI577,1/0)</f>
        <v>#DIV/0!</v>
      </c>
      <c r="H582" s="29" t="e">
        <f>IF($A582=$C$2,runs!BG577/runs!BF577,1/0)</f>
        <v>#DIV/0!</v>
      </c>
      <c r="I582" s="29" t="e">
        <f>IF($A582=$C$2,runs!AJ577/runs!V577,1/0)</f>
        <v>#DIV/0!</v>
      </c>
      <c r="J582" s="29" t="e">
        <f>IF($A582=$C$2,runs!AK577/runs!V577,1/0)</f>
        <v>#DIV/0!</v>
      </c>
      <c r="K582" s="29" t="e">
        <f>IF($A582=$C$2,runs!BP577,1/0)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IF($A583=$C$2,runs!AF578,1/0)</f>
        <v>#DIV/0!</v>
      </c>
      <c r="E583" s="29" t="e">
        <f>IF($A583=$C$2,runs!AG578,1/0)</f>
        <v>#DIV/0!</v>
      </c>
      <c r="F583" s="29" t="e">
        <f>IF($A583=$C$2,runs!AH578,1/0)</f>
        <v>#DIV/0!</v>
      </c>
      <c r="G583" s="29" t="e">
        <f>IF($A583=$C$2,runs!AI578,1/0)</f>
        <v>#DIV/0!</v>
      </c>
      <c r="H583" s="29" t="e">
        <f>IF($A583=$C$2,runs!BG578/runs!BF578,1/0)</f>
        <v>#DIV/0!</v>
      </c>
      <c r="I583" s="29" t="e">
        <f>IF($A583=$C$2,runs!AJ578/runs!V578,1/0)</f>
        <v>#DIV/0!</v>
      </c>
      <c r="J583" s="29" t="e">
        <f>IF($A583=$C$2,runs!AK578/runs!V578,1/0)</f>
        <v>#DIV/0!</v>
      </c>
      <c r="K583" s="29" t="e">
        <f>IF($A583=$C$2,runs!BP578,1/0)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IF($A584=$C$2,runs!AF579,1/0)</f>
        <v>#DIV/0!</v>
      </c>
      <c r="E584" s="29" t="e">
        <f>IF($A584=$C$2,runs!AG579,1/0)</f>
        <v>#DIV/0!</v>
      </c>
      <c r="F584" s="29" t="e">
        <f>IF($A584=$C$2,runs!AH579,1/0)</f>
        <v>#DIV/0!</v>
      </c>
      <c r="G584" s="29" t="e">
        <f>IF($A584=$C$2,runs!AI579,1/0)</f>
        <v>#DIV/0!</v>
      </c>
      <c r="H584" s="29" t="e">
        <f>IF($A584=$C$2,runs!BG579/runs!BF579,1/0)</f>
        <v>#DIV/0!</v>
      </c>
      <c r="I584" s="29" t="e">
        <f>IF($A584=$C$2,runs!AJ579/runs!V579,1/0)</f>
        <v>#DIV/0!</v>
      </c>
      <c r="J584" s="29" t="e">
        <f>IF($A584=$C$2,runs!AK579/runs!V579,1/0)</f>
        <v>#DIV/0!</v>
      </c>
      <c r="K584" s="29" t="e">
        <f>IF($A584=$C$2,runs!BP579,1/0)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IF($A585=$C$2,runs!AF580,1/0)</f>
        <v>#DIV/0!</v>
      </c>
      <c r="E585" s="29" t="e">
        <f>IF($A585=$C$2,runs!AG580,1/0)</f>
        <v>#DIV/0!</v>
      </c>
      <c r="F585" s="29" t="e">
        <f>IF($A585=$C$2,runs!AH580,1/0)</f>
        <v>#DIV/0!</v>
      </c>
      <c r="G585" s="29" t="e">
        <f>IF($A585=$C$2,runs!AI580,1/0)</f>
        <v>#DIV/0!</v>
      </c>
      <c r="H585" s="29" t="e">
        <f>IF($A585=$C$2,runs!BG580/runs!BF580,1/0)</f>
        <v>#DIV/0!</v>
      </c>
      <c r="I585" s="29" t="e">
        <f>IF($A585=$C$2,runs!AJ580/runs!V580,1/0)</f>
        <v>#DIV/0!</v>
      </c>
      <c r="J585" s="29" t="e">
        <f>IF($A585=$C$2,runs!AK580/runs!V580,1/0)</f>
        <v>#DIV/0!</v>
      </c>
      <c r="K585" s="29" t="e">
        <f>IF($A585=$C$2,runs!BP580,1/0)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IF($A586=$C$2,runs!AF581,1/0)</f>
        <v>#DIV/0!</v>
      </c>
      <c r="E586" s="29" t="e">
        <f>IF($A586=$C$2,runs!AG581,1/0)</f>
        <v>#DIV/0!</v>
      </c>
      <c r="F586" s="29" t="e">
        <f>IF($A586=$C$2,runs!AH581,1/0)</f>
        <v>#DIV/0!</v>
      </c>
      <c r="G586" s="29" t="e">
        <f>IF($A586=$C$2,runs!AI581,1/0)</f>
        <v>#DIV/0!</v>
      </c>
      <c r="H586" s="29" t="e">
        <f>IF($A586=$C$2,runs!BG581/runs!BF581,1/0)</f>
        <v>#DIV/0!</v>
      </c>
      <c r="I586" s="29" t="e">
        <f>IF($A586=$C$2,runs!AJ581/runs!V581,1/0)</f>
        <v>#DIV/0!</v>
      </c>
      <c r="J586" s="29" t="e">
        <f>IF($A586=$C$2,runs!AK581/runs!V581,1/0)</f>
        <v>#DIV/0!</v>
      </c>
      <c r="K586" s="29" t="e">
        <f>IF($A586=$C$2,runs!BP581,1/0)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IF($A587=$C$2,runs!AF582,1/0)</f>
        <v>#DIV/0!</v>
      </c>
      <c r="E587" s="29" t="e">
        <f>IF($A587=$C$2,runs!AG582,1/0)</f>
        <v>#DIV/0!</v>
      </c>
      <c r="F587" s="29" t="e">
        <f>IF($A587=$C$2,runs!AH582,1/0)</f>
        <v>#DIV/0!</v>
      </c>
      <c r="G587" s="29" t="e">
        <f>IF($A587=$C$2,runs!AI582,1/0)</f>
        <v>#DIV/0!</v>
      </c>
      <c r="H587" s="29" t="e">
        <f>IF($A587=$C$2,runs!BG582/runs!BF582,1/0)</f>
        <v>#DIV/0!</v>
      </c>
      <c r="I587" s="29" t="e">
        <f>IF($A587=$C$2,runs!AJ582/runs!V582,1/0)</f>
        <v>#DIV/0!</v>
      </c>
      <c r="J587" s="29" t="e">
        <f>IF($A587=$C$2,runs!AK582/runs!V582,1/0)</f>
        <v>#DIV/0!</v>
      </c>
      <c r="K587" s="29" t="e">
        <f>IF($A587=$C$2,runs!BP582,1/0)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IF($A588=$C$2,runs!AF583,1/0)</f>
        <v>#DIV/0!</v>
      </c>
      <c r="E588" s="29" t="e">
        <f>IF($A588=$C$2,runs!AG583,1/0)</f>
        <v>#DIV/0!</v>
      </c>
      <c r="F588" s="29" t="e">
        <f>IF($A588=$C$2,runs!AH583,1/0)</f>
        <v>#DIV/0!</v>
      </c>
      <c r="G588" s="29" t="e">
        <f>IF($A588=$C$2,runs!AI583,1/0)</f>
        <v>#DIV/0!</v>
      </c>
      <c r="H588" s="29" t="e">
        <f>IF($A588=$C$2,runs!BG583/runs!BF583,1/0)</f>
        <v>#DIV/0!</v>
      </c>
      <c r="I588" s="29" t="e">
        <f>IF($A588=$C$2,runs!AJ583/runs!V583,1/0)</f>
        <v>#DIV/0!</v>
      </c>
      <c r="J588" s="29" t="e">
        <f>IF($A588=$C$2,runs!AK583/runs!V583,1/0)</f>
        <v>#DIV/0!</v>
      </c>
      <c r="K588" s="29" t="e">
        <f>IF($A588=$C$2,runs!BP583,1/0)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IF($A589=$C$2,runs!AF584,1/0)</f>
        <v>#DIV/0!</v>
      </c>
      <c r="E589" s="29" t="e">
        <f>IF($A589=$C$2,runs!AG584,1/0)</f>
        <v>#DIV/0!</v>
      </c>
      <c r="F589" s="29" t="e">
        <f>IF($A589=$C$2,runs!AH584,1/0)</f>
        <v>#DIV/0!</v>
      </c>
      <c r="G589" s="29" t="e">
        <f>IF($A589=$C$2,runs!AI584,1/0)</f>
        <v>#DIV/0!</v>
      </c>
      <c r="H589" s="29" t="e">
        <f>IF($A589=$C$2,runs!BG584/runs!BF584,1/0)</f>
        <v>#DIV/0!</v>
      </c>
      <c r="I589" s="29" t="e">
        <f>IF($A589=$C$2,runs!AJ584/runs!V584,1/0)</f>
        <v>#DIV/0!</v>
      </c>
      <c r="J589" s="29" t="e">
        <f>IF($A589=$C$2,runs!AK584/runs!V584,1/0)</f>
        <v>#DIV/0!</v>
      </c>
      <c r="K589" s="29" t="e">
        <f>IF($A589=$C$2,runs!BP584,1/0)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IF($A590=$C$2,runs!AF585,1/0)</f>
        <v>#DIV/0!</v>
      </c>
      <c r="E590" s="29" t="e">
        <f>IF($A590=$C$2,runs!AG585,1/0)</f>
        <v>#DIV/0!</v>
      </c>
      <c r="F590" s="29" t="e">
        <f>IF($A590=$C$2,runs!AH585,1/0)</f>
        <v>#DIV/0!</v>
      </c>
      <c r="G590" s="29" t="e">
        <f>IF($A590=$C$2,runs!AI585,1/0)</f>
        <v>#DIV/0!</v>
      </c>
      <c r="H590" s="29" t="e">
        <f>IF($A590=$C$2,runs!BG585/runs!BF585,1/0)</f>
        <v>#DIV/0!</v>
      </c>
      <c r="I590" s="29" t="e">
        <f>IF($A590=$C$2,runs!AJ585/runs!V585,1/0)</f>
        <v>#DIV/0!</v>
      </c>
      <c r="J590" s="29" t="e">
        <f>IF($A590=$C$2,runs!AK585/runs!V585,1/0)</f>
        <v>#DIV/0!</v>
      </c>
      <c r="K590" s="29" t="e">
        <f>IF($A590=$C$2,runs!BP585,1/0)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IF($A591=$C$2,runs!AF586,1/0)</f>
        <v>#DIV/0!</v>
      </c>
      <c r="E591" s="29" t="e">
        <f>IF($A591=$C$2,runs!AG586,1/0)</f>
        <v>#DIV/0!</v>
      </c>
      <c r="F591" s="29" t="e">
        <f>IF($A591=$C$2,runs!AH586,1/0)</f>
        <v>#DIV/0!</v>
      </c>
      <c r="G591" s="29" t="e">
        <f>IF($A591=$C$2,runs!AI586,1/0)</f>
        <v>#DIV/0!</v>
      </c>
      <c r="H591" s="29" t="e">
        <f>IF($A591=$C$2,runs!BG586/runs!BF586,1/0)</f>
        <v>#DIV/0!</v>
      </c>
      <c r="I591" s="29" t="e">
        <f>IF($A591=$C$2,runs!AJ586/runs!V586,1/0)</f>
        <v>#DIV/0!</v>
      </c>
      <c r="J591" s="29" t="e">
        <f>IF($A591=$C$2,runs!AK586/runs!V586,1/0)</f>
        <v>#DIV/0!</v>
      </c>
      <c r="K591" s="29" t="e">
        <f>IF($A591=$C$2,runs!BP586,1/0)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IF($A592=$C$2,runs!AF587,1/0)</f>
        <v>#DIV/0!</v>
      </c>
      <c r="E592" s="29" t="e">
        <f>IF($A592=$C$2,runs!AG587,1/0)</f>
        <v>#DIV/0!</v>
      </c>
      <c r="F592" s="29" t="e">
        <f>IF($A592=$C$2,runs!AH587,1/0)</f>
        <v>#DIV/0!</v>
      </c>
      <c r="G592" s="29" t="e">
        <f>IF($A592=$C$2,runs!AI587,1/0)</f>
        <v>#DIV/0!</v>
      </c>
      <c r="H592" s="29" t="e">
        <f>IF($A592=$C$2,runs!BG587/runs!BF587,1/0)</f>
        <v>#DIV/0!</v>
      </c>
      <c r="I592" s="29" t="e">
        <f>IF($A592=$C$2,runs!AJ587/runs!V587,1/0)</f>
        <v>#DIV/0!</v>
      </c>
      <c r="J592" s="29" t="e">
        <f>IF($A592=$C$2,runs!AK587/runs!V587,1/0)</f>
        <v>#DIV/0!</v>
      </c>
      <c r="K592" s="29" t="e">
        <f>IF($A592=$C$2,runs!BP587,1/0)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IF($A593=$C$2,runs!AF588,1/0)</f>
        <v>#DIV/0!</v>
      </c>
      <c r="E593" s="29" t="e">
        <f>IF($A593=$C$2,runs!AG588,1/0)</f>
        <v>#DIV/0!</v>
      </c>
      <c r="F593" s="29" t="e">
        <f>IF($A593=$C$2,runs!AH588,1/0)</f>
        <v>#DIV/0!</v>
      </c>
      <c r="G593" s="29" t="e">
        <f>IF($A593=$C$2,runs!AI588,1/0)</f>
        <v>#DIV/0!</v>
      </c>
      <c r="H593" s="29" t="e">
        <f>IF($A593=$C$2,runs!BG588/runs!BF588,1/0)</f>
        <v>#DIV/0!</v>
      </c>
      <c r="I593" s="29" t="e">
        <f>IF($A593=$C$2,runs!AJ588/runs!V588,1/0)</f>
        <v>#DIV/0!</v>
      </c>
      <c r="J593" s="29" t="e">
        <f>IF($A593=$C$2,runs!AK588/runs!V588,1/0)</f>
        <v>#DIV/0!</v>
      </c>
      <c r="K593" s="29" t="e">
        <f>IF($A593=$C$2,runs!BP588,1/0)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IF($A594=$C$2,runs!AF589,1/0)</f>
        <v>#DIV/0!</v>
      </c>
      <c r="E594" s="29" t="e">
        <f>IF($A594=$C$2,runs!AG589,1/0)</f>
        <v>#DIV/0!</v>
      </c>
      <c r="F594" s="29" t="e">
        <f>IF($A594=$C$2,runs!AH589,1/0)</f>
        <v>#DIV/0!</v>
      </c>
      <c r="G594" s="29" t="e">
        <f>IF($A594=$C$2,runs!AI589,1/0)</f>
        <v>#DIV/0!</v>
      </c>
      <c r="H594" s="29" t="e">
        <f>IF($A594=$C$2,runs!BG589/runs!BF589,1/0)</f>
        <v>#DIV/0!</v>
      </c>
      <c r="I594" s="29" t="e">
        <f>IF($A594=$C$2,runs!AJ589/runs!V589,1/0)</f>
        <v>#DIV/0!</v>
      </c>
      <c r="J594" s="29" t="e">
        <f>IF($A594=$C$2,runs!AK589/runs!V589,1/0)</f>
        <v>#DIV/0!</v>
      </c>
      <c r="K594" s="29" t="e">
        <f>IF($A594=$C$2,runs!BP589,1/0)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IF($A595=$C$2,runs!AF590,1/0)</f>
        <v>#DIV/0!</v>
      </c>
      <c r="E595" s="29" t="e">
        <f>IF($A595=$C$2,runs!AG590,1/0)</f>
        <v>#DIV/0!</v>
      </c>
      <c r="F595" s="29" t="e">
        <f>IF($A595=$C$2,runs!AH590,1/0)</f>
        <v>#DIV/0!</v>
      </c>
      <c r="G595" s="29" t="e">
        <f>IF($A595=$C$2,runs!AI590,1/0)</f>
        <v>#DIV/0!</v>
      </c>
      <c r="H595" s="29" t="e">
        <f>IF($A595=$C$2,runs!BG590/runs!BF590,1/0)</f>
        <v>#DIV/0!</v>
      </c>
      <c r="I595" s="29" t="e">
        <f>IF($A595=$C$2,runs!AJ590/runs!V590,1/0)</f>
        <v>#DIV/0!</v>
      </c>
      <c r="J595" s="29" t="e">
        <f>IF($A595=$C$2,runs!AK590/runs!V590,1/0)</f>
        <v>#DIV/0!</v>
      </c>
      <c r="K595" s="29" t="e">
        <f>IF($A595=$C$2,runs!BP590,1/0)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IF($A596=$C$2,runs!AF591,1/0)</f>
        <v>#DIV/0!</v>
      </c>
      <c r="E596" s="29" t="e">
        <f>IF($A596=$C$2,runs!AG591,1/0)</f>
        <v>#DIV/0!</v>
      </c>
      <c r="F596" s="29" t="e">
        <f>IF($A596=$C$2,runs!AH591,1/0)</f>
        <v>#DIV/0!</v>
      </c>
      <c r="G596" s="29" t="e">
        <f>IF($A596=$C$2,runs!AI591,1/0)</f>
        <v>#DIV/0!</v>
      </c>
      <c r="H596" s="29" t="e">
        <f>IF($A596=$C$2,runs!BG591/runs!BF591,1/0)</f>
        <v>#DIV/0!</v>
      </c>
      <c r="I596" s="29" t="e">
        <f>IF($A596=$C$2,runs!AJ591/runs!V591,1/0)</f>
        <v>#DIV/0!</v>
      </c>
      <c r="J596" s="29" t="e">
        <f>IF($A596=$C$2,runs!AK591/runs!V591,1/0)</f>
        <v>#DIV/0!</v>
      </c>
      <c r="K596" s="29" t="e">
        <f>IF($A596=$C$2,runs!BP591,1/0)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IF($A597=$C$2,runs!AF592,1/0)</f>
        <v>#DIV/0!</v>
      </c>
      <c r="E597" s="29" t="e">
        <f>IF($A597=$C$2,runs!AG592,1/0)</f>
        <v>#DIV/0!</v>
      </c>
      <c r="F597" s="29" t="e">
        <f>IF($A597=$C$2,runs!AH592,1/0)</f>
        <v>#DIV/0!</v>
      </c>
      <c r="G597" s="29" t="e">
        <f>IF($A597=$C$2,runs!AI592,1/0)</f>
        <v>#DIV/0!</v>
      </c>
      <c r="H597" s="29" t="e">
        <f>IF($A597=$C$2,runs!BG592/runs!BF592,1/0)</f>
        <v>#DIV/0!</v>
      </c>
      <c r="I597" s="29" t="e">
        <f>IF($A597=$C$2,runs!AJ592/runs!V592,1/0)</f>
        <v>#DIV/0!</v>
      </c>
      <c r="J597" s="29" t="e">
        <f>IF($A597=$C$2,runs!AK592/runs!V592,1/0)</f>
        <v>#DIV/0!</v>
      </c>
      <c r="K597" s="29" t="e">
        <f>IF($A597=$C$2,runs!BP592,1/0)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IF($A598=$C$2,runs!AF593,1/0)</f>
        <v>#DIV/0!</v>
      </c>
      <c r="E598" s="29" t="e">
        <f>IF($A598=$C$2,runs!AG593,1/0)</f>
        <v>#DIV/0!</v>
      </c>
      <c r="F598" s="29" t="e">
        <f>IF($A598=$C$2,runs!AH593,1/0)</f>
        <v>#DIV/0!</v>
      </c>
      <c r="G598" s="29" t="e">
        <f>IF($A598=$C$2,runs!AI593,1/0)</f>
        <v>#DIV/0!</v>
      </c>
      <c r="H598" s="29" t="e">
        <f>IF($A598=$C$2,runs!BG593/runs!BF593,1/0)</f>
        <v>#DIV/0!</v>
      </c>
      <c r="I598" s="29" t="e">
        <f>IF($A598=$C$2,runs!AJ593/runs!V593,1/0)</f>
        <v>#DIV/0!</v>
      </c>
      <c r="J598" s="29" t="e">
        <f>IF($A598=$C$2,runs!AK593/runs!V593,1/0)</f>
        <v>#DIV/0!</v>
      </c>
      <c r="K598" s="29" t="e">
        <f>IF($A598=$C$2,runs!BP593,1/0)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IF($A599=$C$2,runs!AF594,1/0)</f>
        <v>#DIV/0!</v>
      </c>
      <c r="E599" s="29" t="e">
        <f>IF($A599=$C$2,runs!AG594,1/0)</f>
        <v>#DIV/0!</v>
      </c>
      <c r="F599" s="29" t="e">
        <f>IF($A599=$C$2,runs!AH594,1/0)</f>
        <v>#DIV/0!</v>
      </c>
      <c r="G599" s="29" t="e">
        <f>IF($A599=$C$2,runs!AI594,1/0)</f>
        <v>#DIV/0!</v>
      </c>
      <c r="H599" s="29" t="e">
        <f>IF($A599=$C$2,runs!BG594/runs!BF594,1/0)</f>
        <v>#DIV/0!</v>
      </c>
      <c r="I599" s="29" t="e">
        <f>IF($A599=$C$2,runs!AJ594/runs!V594,1/0)</f>
        <v>#DIV/0!</v>
      </c>
      <c r="J599" s="29" t="e">
        <f>IF($A599=$C$2,runs!AK594/runs!V594,1/0)</f>
        <v>#DIV/0!</v>
      </c>
      <c r="K599" s="29" t="e">
        <f>IF($A599=$C$2,runs!BP594,1/0)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IF($A600=$C$2,runs!AF595,1/0)</f>
        <v>#DIV/0!</v>
      </c>
      <c r="E600" s="29" t="e">
        <f>IF($A600=$C$2,runs!AG595,1/0)</f>
        <v>#DIV/0!</v>
      </c>
      <c r="F600" s="29" t="e">
        <f>IF($A600=$C$2,runs!AH595,1/0)</f>
        <v>#DIV/0!</v>
      </c>
      <c r="G600" s="29" t="e">
        <f>IF($A600=$C$2,runs!AI595,1/0)</f>
        <v>#DIV/0!</v>
      </c>
      <c r="H600" s="29" t="e">
        <f>IF($A600=$C$2,runs!BG595/runs!BF595,1/0)</f>
        <v>#DIV/0!</v>
      </c>
      <c r="I600" s="29" t="e">
        <f>IF($A600=$C$2,runs!AJ595/runs!V595,1/0)</f>
        <v>#DIV/0!</v>
      </c>
      <c r="J600" s="29" t="e">
        <f>IF($A600=$C$2,runs!AK595/runs!V595,1/0)</f>
        <v>#DIV/0!</v>
      </c>
      <c r="K600" s="29" t="e">
        <f>IF($A600=$C$2,runs!BP595,1/0)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IF($A601=$C$2,runs!AF596,1/0)</f>
        <v>#DIV/0!</v>
      </c>
      <c r="E601" s="29" t="e">
        <f>IF($A601=$C$2,runs!AG596,1/0)</f>
        <v>#DIV/0!</v>
      </c>
      <c r="F601" s="29" t="e">
        <f>IF($A601=$C$2,runs!AH596,1/0)</f>
        <v>#DIV/0!</v>
      </c>
      <c r="G601" s="29" t="e">
        <f>IF($A601=$C$2,runs!AI596,1/0)</f>
        <v>#DIV/0!</v>
      </c>
      <c r="H601" s="29" t="e">
        <f>IF($A601=$C$2,runs!BG596/runs!BF596,1/0)</f>
        <v>#DIV/0!</v>
      </c>
      <c r="I601" s="29" t="e">
        <f>IF($A601=$C$2,runs!AJ596/runs!V596,1/0)</f>
        <v>#DIV/0!</v>
      </c>
      <c r="J601" s="29" t="e">
        <f>IF($A601=$C$2,runs!AK596/runs!V596,1/0)</f>
        <v>#DIV/0!</v>
      </c>
      <c r="K601" s="29" t="e">
        <f>IF($A601=$C$2,runs!BP596,1/0)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IF($A602=$C$2,runs!AF597,1/0)</f>
        <v>#DIV/0!</v>
      </c>
      <c r="E602" s="29" t="e">
        <f>IF($A602=$C$2,runs!AG597,1/0)</f>
        <v>#DIV/0!</v>
      </c>
      <c r="F602" s="29" t="e">
        <f>IF($A602=$C$2,runs!AH597,1/0)</f>
        <v>#DIV/0!</v>
      </c>
      <c r="G602" s="29" t="e">
        <f>IF($A602=$C$2,runs!AI597,1/0)</f>
        <v>#DIV/0!</v>
      </c>
      <c r="H602" s="29" t="e">
        <f>IF($A602=$C$2,runs!BG597/runs!BF597,1/0)</f>
        <v>#DIV/0!</v>
      </c>
      <c r="I602" s="29" t="e">
        <f>IF($A602=$C$2,runs!AJ597/runs!V597,1/0)</f>
        <v>#DIV/0!</v>
      </c>
      <c r="J602" s="29" t="e">
        <f>IF($A602=$C$2,runs!AK597/runs!V597,1/0)</f>
        <v>#DIV/0!</v>
      </c>
      <c r="K602" s="29" t="e">
        <f>IF($A602=$C$2,runs!BP597,1/0)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IF($A603=$C$2,runs!AF598,1/0)</f>
        <v>#DIV/0!</v>
      </c>
      <c r="E603" s="29" t="e">
        <f>IF($A603=$C$2,runs!AG598,1/0)</f>
        <v>#DIV/0!</v>
      </c>
      <c r="F603" s="29" t="e">
        <f>IF($A603=$C$2,runs!AH598,1/0)</f>
        <v>#DIV/0!</v>
      </c>
      <c r="G603" s="29" t="e">
        <f>IF($A603=$C$2,runs!AI598,1/0)</f>
        <v>#DIV/0!</v>
      </c>
      <c r="H603" s="29" t="e">
        <f>IF($A603=$C$2,runs!BG598/runs!BF598,1/0)</f>
        <v>#DIV/0!</v>
      </c>
      <c r="I603" s="29" t="e">
        <f>IF($A603=$C$2,runs!AJ598/runs!V598,1/0)</f>
        <v>#DIV/0!</v>
      </c>
      <c r="J603" s="29" t="e">
        <f>IF($A603=$C$2,runs!AK598/runs!V598,1/0)</f>
        <v>#DIV/0!</v>
      </c>
      <c r="K603" s="29" t="e">
        <f>IF($A603=$C$2,runs!BP598,1/0)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IF($A604=$C$2,runs!AF599,1/0)</f>
        <v>#DIV/0!</v>
      </c>
      <c r="E604" s="29" t="e">
        <f>IF($A604=$C$2,runs!AG599,1/0)</f>
        <v>#DIV/0!</v>
      </c>
      <c r="F604" s="29" t="e">
        <f>IF($A604=$C$2,runs!AH599,1/0)</f>
        <v>#DIV/0!</v>
      </c>
      <c r="G604" s="29" t="e">
        <f>IF($A604=$C$2,runs!AI599,1/0)</f>
        <v>#DIV/0!</v>
      </c>
      <c r="H604" s="29" t="e">
        <f>IF($A604=$C$2,runs!BG599/runs!BF599,1/0)</f>
        <v>#DIV/0!</v>
      </c>
      <c r="I604" s="29" t="e">
        <f>IF($A604=$C$2,runs!AJ599/runs!V599,1/0)</f>
        <v>#DIV/0!</v>
      </c>
      <c r="J604" s="29" t="e">
        <f>IF($A604=$C$2,runs!AK599/runs!V599,1/0)</f>
        <v>#DIV/0!</v>
      </c>
      <c r="K604" s="29" t="e">
        <f>IF($A604=$C$2,runs!BP599,1/0)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IF($A605=$C$2,runs!AF600,1/0)</f>
        <v>#DIV/0!</v>
      </c>
      <c r="E605" s="29" t="e">
        <f>IF($A605=$C$2,runs!AG600,1/0)</f>
        <v>#DIV/0!</v>
      </c>
      <c r="F605" s="29" t="e">
        <f>IF($A605=$C$2,runs!AH600,1/0)</f>
        <v>#DIV/0!</v>
      </c>
      <c r="G605" s="29" t="e">
        <f>IF($A605=$C$2,runs!AI600,1/0)</f>
        <v>#DIV/0!</v>
      </c>
      <c r="H605" s="29" t="e">
        <f>IF($A605=$C$2,runs!BG600/runs!BF600,1/0)</f>
        <v>#DIV/0!</v>
      </c>
      <c r="I605" s="29" t="e">
        <f>IF($A605=$C$2,runs!AJ600/runs!V600,1/0)</f>
        <v>#DIV/0!</v>
      </c>
      <c r="J605" s="29" t="e">
        <f>IF($A605=$C$2,runs!AK600/runs!V600,1/0)</f>
        <v>#DIV/0!</v>
      </c>
      <c r="K605" s="29" t="e">
        <f>IF($A605=$C$2,runs!BP600,1/0)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IF($A606=$C$2,runs!AF601,1/0)</f>
        <v>#DIV/0!</v>
      </c>
      <c r="E606" s="29" t="e">
        <f>IF($A606=$C$2,runs!AG601,1/0)</f>
        <v>#DIV/0!</v>
      </c>
      <c r="F606" s="29" t="e">
        <f>IF($A606=$C$2,runs!AH601,1/0)</f>
        <v>#DIV/0!</v>
      </c>
      <c r="G606" s="29" t="e">
        <f>IF($A606=$C$2,runs!AI601,1/0)</f>
        <v>#DIV/0!</v>
      </c>
      <c r="H606" s="29" t="e">
        <f>IF($A606=$C$2,runs!BG601/runs!BF601,1/0)</f>
        <v>#DIV/0!</v>
      </c>
      <c r="I606" s="29" t="e">
        <f>IF($A606=$C$2,runs!AJ601/runs!V601,1/0)</f>
        <v>#DIV/0!</v>
      </c>
      <c r="J606" s="29" t="e">
        <f>IF($A606=$C$2,runs!AK601/runs!V601,1/0)</f>
        <v>#DIV/0!</v>
      </c>
      <c r="K606" s="29" t="e">
        <f>IF($A606=$C$2,runs!BP601,1/0)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IF($A607=$C$2,runs!AF602,1/0)</f>
        <v>#DIV/0!</v>
      </c>
      <c r="E607" s="29" t="e">
        <f>IF($A607=$C$2,runs!AG602,1/0)</f>
        <v>#DIV/0!</v>
      </c>
      <c r="F607" s="29" t="e">
        <f>IF($A607=$C$2,runs!AH602,1/0)</f>
        <v>#DIV/0!</v>
      </c>
      <c r="G607" s="29" t="e">
        <f>IF($A607=$C$2,runs!AI602,1/0)</f>
        <v>#DIV/0!</v>
      </c>
      <c r="H607" s="29" t="e">
        <f>IF($A607=$C$2,runs!BG602/runs!BF602,1/0)</f>
        <v>#DIV/0!</v>
      </c>
      <c r="I607" s="29" t="e">
        <f>IF($A607=$C$2,runs!AJ602/runs!V602,1/0)</f>
        <v>#DIV/0!</v>
      </c>
      <c r="J607" s="29" t="e">
        <f>IF($A607=$C$2,runs!AK602/runs!V602,1/0)</f>
        <v>#DIV/0!</v>
      </c>
      <c r="K607" s="29" t="e">
        <f>IF($A607=$C$2,runs!BP602,1/0)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IF($A608=$C$2,runs!AF603,1/0)</f>
        <v>#DIV/0!</v>
      </c>
      <c r="E608" s="29" t="e">
        <f>IF($A608=$C$2,runs!AG603,1/0)</f>
        <v>#DIV/0!</v>
      </c>
      <c r="F608" s="29" t="e">
        <f>IF($A608=$C$2,runs!AH603,1/0)</f>
        <v>#DIV/0!</v>
      </c>
      <c r="G608" s="29" t="e">
        <f>IF($A608=$C$2,runs!AI603,1/0)</f>
        <v>#DIV/0!</v>
      </c>
      <c r="H608" s="29" t="e">
        <f>IF($A608=$C$2,runs!BG603/runs!BF603,1/0)</f>
        <v>#DIV/0!</v>
      </c>
      <c r="I608" s="29" t="e">
        <f>IF($A608=$C$2,runs!AJ603/runs!V603,1/0)</f>
        <v>#DIV/0!</v>
      </c>
      <c r="J608" s="29" t="e">
        <f>IF($A608=$C$2,runs!AK603/runs!V603,1/0)</f>
        <v>#DIV/0!</v>
      </c>
      <c r="K608" s="29" t="e">
        <f>IF($A608=$C$2,runs!BP603,1/0)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IF($A609=$C$2,runs!AF604,1/0)</f>
        <v>#DIV/0!</v>
      </c>
      <c r="E609" s="29" t="e">
        <f>IF($A609=$C$2,runs!AG604,1/0)</f>
        <v>#DIV/0!</v>
      </c>
      <c r="F609" s="29" t="e">
        <f>IF($A609=$C$2,runs!AH604,1/0)</f>
        <v>#DIV/0!</v>
      </c>
      <c r="G609" s="29" t="e">
        <f>IF($A609=$C$2,runs!AI604,1/0)</f>
        <v>#DIV/0!</v>
      </c>
      <c r="H609" s="29" t="e">
        <f>IF($A609=$C$2,runs!BG604/runs!BF604,1/0)</f>
        <v>#DIV/0!</v>
      </c>
      <c r="I609" s="29" t="e">
        <f>IF($A609=$C$2,runs!AJ604/runs!V604,1/0)</f>
        <v>#DIV/0!</v>
      </c>
      <c r="J609" s="29" t="e">
        <f>IF($A609=$C$2,runs!AK604/runs!V604,1/0)</f>
        <v>#DIV/0!</v>
      </c>
      <c r="K609" s="29" t="e">
        <f>IF($A609=$C$2,runs!BP604,1/0)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IF($A610=$C$2,runs!AF605,1/0)</f>
        <v>#DIV/0!</v>
      </c>
      <c r="E610" s="29" t="e">
        <f>IF($A610=$C$2,runs!AG605,1/0)</f>
        <v>#DIV/0!</v>
      </c>
      <c r="F610" s="29" t="e">
        <f>IF($A610=$C$2,runs!AH605,1/0)</f>
        <v>#DIV/0!</v>
      </c>
      <c r="G610" s="29" t="e">
        <f>IF($A610=$C$2,runs!AI605,1/0)</f>
        <v>#DIV/0!</v>
      </c>
      <c r="H610" s="29" t="e">
        <f>IF($A610=$C$2,runs!BG605/runs!BF605,1/0)</f>
        <v>#DIV/0!</v>
      </c>
      <c r="I610" s="29" t="e">
        <f>IF($A610=$C$2,runs!AJ605/runs!V605,1/0)</f>
        <v>#DIV/0!</v>
      </c>
      <c r="J610" s="29" t="e">
        <f>IF($A610=$C$2,runs!AK605/runs!V605,1/0)</f>
        <v>#DIV/0!</v>
      </c>
      <c r="K610" s="29" t="e">
        <f>IF($A610=$C$2,runs!BP605,1/0)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IF($A611=$C$2,runs!AF606,1/0)</f>
        <v>#DIV/0!</v>
      </c>
      <c r="E611" s="29" t="e">
        <f>IF($A611=$C$2,runs!AG606,1/0)</f>
        <v>#DIV/0!</v>
      </c>
      <c r="F611" s="29" t="e">
        <f>IF($A611=$C$2,runs!AH606,1/0)</f>
        <v>#DIV/0!</v>
      </c>
      <c r="G611" s="29" t="e">
        <f>IF($A611=$C$2,runs!AI606,1/0)</f>
        <v>#DIV/0!</v>
      </c>
      <c r="H611" s="29" t="e">
        <f>IF($A611=$C$2,runs!BG606/runs!BF606,1/0)</f>
        <v>#DIV/0!</v>
      </c>
      <c r="I611" s="29" t="e">
        <f>IF($A611=$C$2,runs!AJ606/runs!V606,1/0)</f>
        <v>#DIV/0!</v>
      </c>
      <c r="J611" s="29" t="e">
        <f>IF($A611=$C$2,runs!AK606/runs!V606,1/0)</f>
        <v>#DIV/0!</v>
      </c>
      <c r="K611" s="29" t="e">
        <f>IF($A611=$C$2,runs!BP606,1/0)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IF($A612=$C$2,runs!AF607,1/0)</f>
        <v>#DIV/0!</v>
      </c>
      <c r="E612" s="29" t="e">
        <f>IF($A612=$C$2,runs!AG607,1/0)</f>
        <v>#DIV/0!</v>
      </c>
      <c r="F612" s="29" t="e">
        <f>IF($A612=$C$2,runs!AH607,1/0)</f>
        <v>#DIV/0!</v>
      </c>
      <c r="G612" s="29" t="e">
        <f>IF($A612=$C$2,runs!AI607,1/0)</f>
        <v>#DIV/0!</v>
      </c>
      <c r="H612" s="29" t="e">
        <f>IF($A612=$C$2,runs!BG607/runs!BF607,1/0)</f>
        <v>#DIV/0!</v>
      </c>
      <c r="I612" s="29" t="e">
        <f>IF($A612=$C$2,runs!AJ607/runs!V607,1/0)</f>
        <v>#DIV/0!</v>
      </c>
      <c r="J612" s="29" t="e">
        <f>IF($A612=$C$2,runs!AK607/runs!V607,1/0)</f>
        <v>#DIV/0!</v>
      </c>
      <c r="K612" s="29" t="e">
        <f>IF($A612=$C$2,runs!BP607,1/0)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IF($A613=$C$2,runs!AF608,1/0)</f>
        <v>#DIV/0!</v>
      </c>
      <c r="E613" s="29" t="e">
        <f>IF($A613=$C$2,runs!AG608,1/0)</f>
        <v>#DIV/0!</v>
      </c>
      <c r="F613" s="29" t="e">
        <f>IF($A613=$C$2,runs!AH608,1/0)</f>
        <v>#DIV/0!</v>
      </c>
      <c r="G613" s="29" t="e">
        <f>IF($A613=$C$2,runs!AI608,1/0)</f>
        <v>#DIV/0!</v>
      </c>
      <c r="H613" s="29" t="e">
        <f>IF($A613=$C$2,runs!BG608/runs!BF608,1/0)</f>
        <v>#DIV/0!</v>
      </c>
      <c r="I613" s="29" t="e">
        <f>IF($A613=$C$2,runs!AJ608/runs!V608,1/0)</f>
        <v>#DIV/0!</v>
      </c>
      <c r="J613" s="29" t="e">
        <f>IF($A613=$C$2,runs!AK608/runs!V608,1/0)</f>
        <v>#DIV/0!</v>
      </c>
      <c r="K613" s="29" t="e">
        <f>IF($A613=$C$2,runs!BP608,1/0)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IF($A614=$C$2,runs!AF609,1/0)</f>
        <v>#DIV/0!</v>
      </c>
      <c r="E614" s="29" t="e">
        <f>IF($A614=$C$2,runs!AG609,1/0)</f>
        <v>#DIV/0!</v>
      </c>
      <c r="F614" s="29" t="e">
        <f>IF($A614=$C$2,runs!AH609,1/0)</f>
        <v>#DIV/0!</v>
      </c>
      <c r="G614" s="29" t="e">
        <f>IF($A614=$C$2,runs!AI609,1/0)</f>
        <v>#DIV/0!</v>
      </c>
      <c r="H614" s="29" t="e">
        <f>IF($A614=$C$2,runs!BG609/runs!BF609,1/0)</f>
        <v>#DIV/0!</v>
      </c>
      <c r="I614" s="29" t="e">
        <f>IF($A614=$C$2,runs!AJ609/runs!V609,1/0)</f>
        <v>#DIV/0!</v>
      </c>
      <c r="J614" s="29" t="e">
        <f>IF($A614=$C$2,runs!AK609/runs!V609,1/0)</f>
        <v>#DIV/0!</v>
      </c>
      <c r="K614" s="29" t="e">
        <f>IF($A614=$C$2,runs!BP609,1/0)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IF($A615=$C$2,runs!AF610,1/0)</f>
        <v>#DIV/0!</v>
      </c>
      <c r="E615" s="29" t="e">
        <f>IF($A615=$C$2,runs!AG610,1/0)</f>
        <v>#DIV/0!</v>
      </c>
      <c r="F615" s="29" t="e">
        <f>IF($A615=$C$2,runs!AH610,1/0)</f>
        <v>#DIV/0!</v>
      </c>
      <c r="G615" s="29" t="e">
        <f>IF($A615=$C$2,runs!AI610,1/0)</f>
        <v>#DIV/0!</v>
      </c>
      <c r="H615" s="29" t="e">
        <f>IF($A615=$C$2,runs!BG610/runs!BF610,1/0)</f>
        <v>#DIV/0!</v>
      </c>
      <c r="I615" s="29" t="e">
        <f>IF($A615=$C$2,runs!AJ610/runs!V610,1/0)</f>
        <v>#DIV/0!</v>
      </c>
      <c r="J615" s="29" t="e">
        <f>IF($A615=$C$2,runs!AK610/runs!V610,1/0)</f>
        <v>#DIV/0!</v>
      </c>
      <c r="K615" s="29" t="e">
        <f>IF($A615=$C$2,runs!BP610,1/0)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IF($A616=$C$2,runs!AF611,1/0)</f>
        <v>#DIV/0!</v>
      </c>
      <c r="E616" s="29" t="e">
        <f>IF($A616=$C$2,runs!AG611,1/0)</f>
        <v>#DIV/0!</v>
      </c>
      <c r="F616" s="29" t="e">
        <f>IF($A616=$C$2,runs!AH611,1/0)</f>
        <v>#DIV/0!</v>
      </c>
      <c r="G616" s="29" t="e">
        <f>IF($A616=$C$2,runs!AI611,1/0)</f>
        <v>#DIV/0!</v>
      </c>
      <c r="H616" s="29" t="e">
        <f>IF($A616=$C$2,runs!BG611/runs!BF611,1/0)</f>
        <v>#DIV/0!</v>
      </c>
      <c r="I616" s="29" t="e">
        <f>IF($A616=$C$2,runs!AJ611/runs!V611,1/0)</f>
        <v>#DIV/0!</v>
      </c>
      <c r="J616" s="29" t="e">
        <f>IF($A616=$C$2,runs!AK611/runs!V611,1/0)</f>
        <v>#DIV/0!</v>
      </c>
      <c r="K616" s="29" t="e">
        <f>IF($A616=$C$2,runs!BP611,1/0)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IF($A617=$C$2,runs!AF612,1/0)</f>
        <v>#DIV/0!</v>
      </c>
      <c r="E617" s="29" t="e">
        <f>IF($A617=$C$2,runs!AG612,1/0)</f>
        <v>#DIV/0!</v>
      </c>
      <c r="F617" s="29" t="e">
        <f>IF($A617=$C$2,runs!AH612,1/0)</f>
        <v>#DIV/0!</v>
      </c>
      <c r="G617" s="29" t="e">
        <f>IF($A617=$C$2,runs!AI612,1/0)</f>
        <v>#DIV/0!</v>
      </c>
      <c r="H617" s="29" t="e">
        <f>IF($A617=$C$2,runs!BG612/runs!BF612,1/0)</f>
        <v>#DIV/0!</v>
      </c>
      <c r="I617" s="29" t="e">
        <f>IF($A617=$C$2,runs!AJ612/runs!V612,1/0)</f>
        <v>#DIV/0!</v>
      </c>
      <c r="J617" s="29" t="e">
        <f>IF($A617=$C$2,runs!AK612/runs!V612,1/0)</f>
        <v>#DIV/0!</v>
      </c>
      <c r="K617" s="29" t="e">
        <f>IF($A617=$C$2,runs!BP612,1/0)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IF($A618=$C$2,runs!AF613,1/0)</f>
        <v>#DIV/0!</v>
      </c>
      <c r="E618" s="29" t="e">
        <f>IF($A618=$C$2,runs!AG613,1/0)</f>
        <v>#DIV/0!</v>
      </c>
      <c r="F618" s="29" t="e">
        <f>IF($A618=$C$2,runs!AH613,1/0)</f>
        <v>#DIV/0!</v>
      </c>
      <c r="G618" s="29" t="e">
        <f>IF($A618=$C$2,runs!AI613,1/0)</f>
        <v>#DIV/0!</v>
      </c>
      <c r="H618" s="29" t="e">
        <f>IF($A618=$C$2,runs!BG613/runs!BF613,1/0)</f>
        <v>#DIV/0!</v>
      </c>
      <c r="I618" s="29" t="e">
        <f>IF($A618=$C$2,runs!AJ613/runs!V613,1/0)</f>
        <v>#DIV/0!</v>
      </c>
      <c r="J618" s="29" t="e">
        <f>IF($A618=$C$2,runs!AK613/runs!V613,1/0)</f>
        <v>#DIV/0!</v>
      </c>
      <c r="K618" s="29" t="e">
        <f>IF($A618=$C$2,runs!BP613,1/0)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IF($A619=$C$2,runs!AF614,1/0)</f>
        <v>#DIV/0!</v>
      </c>
      <c r="E619" s="29" t="e">
        <f>IF($A619=$C$2,runs!AG614,1/0)</f>
        <v>#DIV/0!</v>
      </c>
      <c r="F619" s="29" t="e">
        <f>IF($A619=$C$2,runs!AH614,1/0)</f>
        <v>#DIV/0!</v>
      </c>
      <c r="G619" s="29" t="e">
        <f>IF($A619=$C$2,runs!AI614,1/0)</f>
        <v>#DIV/0!</v>
      </c>
      <c r="H619" s="29" t="e">
        <f>IF($A619=$C$2,runs!BG614/runs!BF614,1/0)</f>
        <v>#DIV/0!</v>
      </c>
      <c r="I619" s="29" t="e">
        <f>IF($A619=$C$2,runs!AJ614/runs!V614,1/0)</f>
        <v>#DIV/0!</v>
      </c>
      <c r="J619" s="29" t="e">
        <f>IF($A619=$C$2,runs!AK614/runs!V614,1/0)</f>
        <v>#DIV/0!</v>
      </c>
      <c r="K619" s="29" t="e">
        <f>IF($A619=$C$2,runs!BP614,1/0)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IF($A620=$C$2,runs!AF615,1/0)</f>
        <v>#DIV/0!</v>
      </c>
      <c r="E620" s="29" t="e">
        <f>IF($A620=$C$2,runs!AG615,1/0)</f>
        <v>#DIV/0!</v>
      </c>
      <c r="F620" s="29" t="e">
        <f>IF($A620=$C$2,runs!AH615,1/0)</f>
        <v>#DIV/0!</v>
      </c>
      <c r="G620" s="29" t="e">
        <f>IF($A620=$C$2,runs!AI615,1/0)</f>
        <v>#DIV/0!</v>
      </c>
      <c r="H620" s="29" t="e">
        <f>IF($A620=$C$2,runs!BG615/runs!BF615,1/0)</f>
        <v>#DIV/0!</v>
      </c>
      <c r="I620" s="29" t="e">
        <f>IF($A620=$C$2,runs!AJ615/runs!V615,1/0)</f>
        <v>#DIV/0!</v>
      </c>
      <c r="J620" s="29" t="e">
        <f>IF($A620=$C$2,runs!AK615/runs!V615,1/0)</f>
        <v>#DIV/0!</v>
      </c>
      <c r="K620" s="29" t="e">
        <f>IF($A620=$C$2,runs!BP615,1/0)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IF($A621=$C$2,runs!AF616,1/0)</f>
        <v>#DIV/0!</v>
      </c>
      <c r="E621" s="29" t="e">
        <f>IF($A621=$C$2,runs!AG616,1/0)</f>
        <v>#DIV/0!</v>
      </c>
      <c r="F621" s="29" t="e">
        <f>IF($A621=$C$2,runs!AH616,1/0)</f>
        <v>#DIV/0!</v>
      </c>
      <c r="G621" s="29" t="e">
        <f>IF($A621=$C$2,runs!AI616,1/0)</f>
        <v>#DIV/0!</v>
      </c>
      <c r="H621" s="29" t="e">
        <f>IF($A621=$C$2,runs!BG616/runs!BF616,1/0)</f>
        <v>#DIV/0!</v>
      </c>
      <c r="I621" s="29" t="e">
        <f>IF($A621=$C$2,runs!AJ616/runs!V616,1/0)</f>
        <v>#DIV/0!</v>
      </c>
      <c r="J621" s="29" t="e">
        <f>IF($A621=$C$2,runs!AK616/runs!V616,1/0)</f>
        <v>#DIV/0!</v>
      </c>
      <c r="K621" s="29" t="e">
        <f>IF($A621=$C$2,runs!BP616,1/0)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IF($A622=$C$2,runs!AF617,1/0)</f>
        <v>#DIV/0!</v>
      </c>
      <c r="E622" s="29" t="e">
        <f>IF($A622=$C$2,runs!AG617,1/0)</f>
        <v>#DIV/0!</v>
      </c>
      <c r="F622" s="29" t="e">
        <f>IF($A622=$C$2,runs!AH617,1/0)</f>
        <v>#DIV/0!</v>
      </c>
      <c r="G622" s="29" t="e">
        <f>IF($A622=$C$2,runs!AI617,1/0)</f>
        <v>#DIV/0!</v>
      </c>
      <c r="H622" s="29" t="e">
        <f>IF($A622=$C$2,runs!BG617/runs!BF617,1/0)</f>
        <v>#DIV/0!</v>
      </c>
      <c r="I622" s="29" t="e">
        <f>IF($A622=$C$2,runs!AJ617/runs!V617,1/0)</f>
        <v>#DIV/0!</v>
      </c>
      <c r="J622" s="29" t="e">
        <f>IF($A622=$C$2,runs!AK617/runs!V617,1/0)</f>
        <v>#DIV/0!</v>
      </c>
      <c r="K622" s="29" t="e">
        <f>IF($A622=$C$2,runs!BP617,1/0)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IF($A623=$C$2,runs!AF618,1/0)</f>
        <v>#DIV/0!</v>
      </c>
      <c r="E623" s="29" t="e">
        <f>IF($A623=$C$2,runs!AG618,1/0)</f>
        <v>#DIV/0!</v>
      </c>
      <c r="F623" s="29" t="e">
        <f>IF($A623=$C$2,runs!AH618,1/0)</f>
        <v>#DIV/0!</v>
      </c>
      <c r="G623" s="29" t="e">
        <f>IF($A623=$C$2,runs!AI618,1/0)</f>
        <v>#DIV/0!</v>
      </c>
      <c r="H623" s="29" t="e">
        <f>IF($A623=$C$2,runs!BG618/runs!BF618,1/0)</f>
        <v>#DIV/0!</v>
      </c>
      <c r="I623" s="29" t="e">
        <f>IF($A623=$C$2,runs!AJ618/runs!V618,1/0)</f>
        <v>#DIV/0!</v>
      </c>
      <c r="J623" s="29" t="e">
        <f>IF($A623=$C$2,runs!AK618/runs!V618,1/0)</f>
        <v>#DIV/0!</v>
      </c>
      <c r="K623" s="29" t="e">
        <f>IF($A623=$C$2,runs!BP618,1/0)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IF($A624=$C$2,runs!AF619,1/0)</f>
        <v>#DIV/0!</v>
      </c>
      <c r="E624" s="29" t="e">
        <f>IF($A624=$C$2,runs!AG619,1/0)</f>
        <v>#DIV/0!</v>
      </c>
      <c r="F624" s="29" t="e">
        <f>IF($A624=$C$2,runs!AH619,1/0)</f>
        <v>#DIV/0!</v>
      </c>
      <c r="G624" s="29" t="e">
        <f>IF($A624=$C$2,runs!AI619,1/0)</f>
        <v>#DIV/0!</v>
      </c>
      <c r="H624" s="29" t="e">
        <f>IF($A624=$C$2,runs!BG619/runs!BF619,1/0)</f>
        <v>#DIV/0!</v>
      </c>
      <c r="I624" s="29" t="e">
        <f>IF($A624=$C$2,runs!AJ619/runs!V619,1/0)</f>
        <v>#DIV/0!</v>
      </c>
      <c r="J624" s="29" t="e">
        <f>IF($A624=$C$2,runs!AK619/runs!V619,1/0)</f>
        <v>#DIV/0!</v>
      </c>
      <c r="K624" s="29" t="e">
        <f>IF($A624=$C$2,runs!BP619,1/0)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IF($A625=$C$2,runs!AF620,1/0)</f>
        <v>#DIV/0!</v>
      </c>
      <c r="E625" s="29" t="e">
        <f>IF($A625=$C$2,runs!AG620,1/0)</f>
        <v>#DIV/0!</v>
      </c>
      <c r="F625" s="29" t="e">
        <f>IF($A625=$C$2,runs!AH620,1/0)</f>
        <v>#DIV/0!</v>
      </c>
      <c r="G625" s="29" t="e">
        <f>IF($A625=$C$2,runs!AI620,1/0)</f>
        <v>#DIV/0!</v>
      </c>
      <c r="H625" s="29" t="e">
        <f>IF($A625=$C$2,runs!BG620/runs!BF620,1/0)</f>
        <v>#DIV/0!</v>
      </c>
      <c r="I625" s="29" t="e">
        <f>IF($A625=$C$2,runs!AJ620/runs!V620,1/0)</f>
        <v>#DIV/0!</v>
      </c>
      <c r="J625" s="29" t="e">
        <f>IF($A625=$C$2,runs!AK620/runs!V620,1/0)</f>
        <v>#DIV/0!</v>
      </c>
      <c r="K625" s="29" t="e">
        <f>IF($A625=$C$2,runs!BP620,1/0)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IF($A626=$C$2,runs!AF621,1/0)</f>
        <v>#DIV/0!</v>
      </c>
      <c r="E626" s="29" t="e">
        <f>IF($A626=$C$2,runs!AG621,1/0)</f>
        <v>#DIV/0!</v>
      </c>
      <c r="F626" s="29" t="e">
        <f>IF($A626=$C$2,runs!AH621,1/0)</f>
        <v>#DIV/0!</v>
      </c>
      <c r="G626" s="29" t="e">
        <f>IF($A626=$C$2,runs!AI621,1/0)</f>
        <v>#DIV/0!</v>
      </c>
      <c r="H626" s="29" t="e">
        <f>IF($A626=$C$2,runs!BG621/runs!BF621,1/0)</f>
        <v>#DIV/0!</v>
      </c>
      <c r="I626" s="29" t="e">
        <f>IF($A626=$C$2,runs!AJ621/runs!V621,1/0)</f>
        <v>#DIV/0!</v>
      </c>
      <c r="J626" s="29" t="e">
        <f>IF($A626=$C$2,runs!AK621/runs!V621,1/0)</f>
        <v>#DIV/0!</v>
      </c>
      <c r="K626" s="29" t="e">
        <f>IF($A626=$C$2,runs!BP621,1/0)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IF($A627=$C$2,runs!AF622,1/0)</f>
        <v>#DIV/0!</v>
      </c>
      <c r="E627" s="29" t="e">
        <f>IF($A627=$C$2,runs!AG622,1/0)</f>
        <v>#DIV/0!</v>
      </c>
      <c r="F627" s="29" t="e">
        <f>IF($A627=$C$2,runs!AH622,1/0)</f>
        <v>#DIV/0!</v>
      </c>
      <c r="G627" s="29" t="e">
        <f>IF($A627=$C$2,runs!AI622,1/0)</f>
        <v>#DIV/0!</v>
      </c>
      <c r="H627" s="29" t="e">
        <f>IF($A627=$C$2,runs!BG622/runs!BF622,1/0)</f>
        <v>#DIV/0!</v>
      </c>
      <c r="I627" s="29" t="e">
        <f>IF($A627=$C$2,runs!AJ622/runs!V622,1/0)</f>
        <v>#DIV/0!</v>
      </c>
      <c r="J627" s="29" t="e">
        <f>IF($A627=$C$2,runs!AK622/runs!V622,1/0)</f>
        <v>#DIV/0!</v>
      </c>
      <c r="K627" s="29" t="e">
        <f>IF($A627=$C$2,runs!BP622,1/0)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IF($A628=$C$2,runs!AF623,1/0)</f>
        <v>#DIV/0!</v>
      </c>
      <c r="E628" s="29" t="e">
        <f>IF($A628=$C$2,runs!AG623,1/0)</f>
        <v>#DIV/0!</v>
      </c>
      <c r="F628" s="29" t="e">
        <f>IF($A628=$C$2,runs!AH623,1/0)</f>
        <v>#DIV/0!</v>
      </c>
      <c r="G628" s="29" t="e">
        <f>IF($A628=$C$2,runs!AI623,1/0)</f>
        <v>#DIV/0!</v>
      </c>
      <c r="H628" s="29" t="e">
        <f>IF($A628=$C$2,runs!BG623/runs!BF623,1/0)</f>
        <v>#DIV/0!</v>
      </c>
      <c r="I628" s="29" t="e">
        <f>IF($A628=$C$2,runs!AJ623/runs!V623,1/0)</f>
        <v>#DIV/0!</v>
      </c>
      <c r="J628" s="29" t="e">
        <f>IF($A628=$C$2,runs!AK623/runs!V623,1/0)</f>
        <v>#DIV/0!</v>
      </c>
      <c r="K628" s="29" t="e">
        <f>IF($A628=$C$2,runs!BP623,1/0)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IF($A629=$C$2,runs!AF624,1/0)</f>
        <v>#DIV/0!</v>
      </c>
      <c r="E629" s="29" t="e">
        <f>IF($A629=$C$2,runs!AG624,1/0)</f>
        <v>#DIV/0!</v>
      </c>
      <c r="F629" s="29" t="e">
        <f>IF($A629=$C$2,runs!AH624,1/0)</f>
        <v>#DIV/0!</v>
      </c>
      <c r="G629" s="29" t="e">
        <f>IF($A629=$C$2,runs!AI624,1/0)</f>
        <v>#DIV/0!</v>
      </c>
      <c r="H629" s="29" t="e">
        <f>IF($A629=$C$2,runs!BG624/runs!BF624,1/0)</f>
        <v>#DIV/0!</v>
      </c>
      <c r="I629" s="29" t="e">
        <f>IF($A629=$C$2,runs!AJ624/runs!V624,1/0)</f>
        <v>#DIV/0!</v>
      </c>
      <c r="J629" s="29" t="e">
        <f>IF($A629=$C$2,runs!AK624/runs!V624,1/0)</f>
        <v>#DIV/0!</v>
      </c>
      <c r="K629" s="29" t="e">
        <f>IF($A629=$C$2,runs!BP624,1/0)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IF($A630=$C$2,runs!AF625,1/0)</f>
        <v>#DIV/0!</v>
      </c>
      <c r="E630" s="29" t="e">
        <f>IF($A630=$C$2,runs!AG625,1/0)</f>
        <v>#DIV/0!</v>
      </c>
      <c r="F630" s="29" t="e">
        <f>IF($A630=$C$2,runs!AH625,1/0)</f>
        <v>#DIV/0!</v>
      </c>
      <c r="G630" s="29" t="e">
        <f>IF($A630=$C$2,runs!AI625,1/0)</f>
        <v>#DIV/0!</v>
      </c>
      <c r="H630" s="29" t="e">
        <f>IF($A630=$C$2,runs!BG625/runs!BF625,1/0)</f>
        <v>#DIV/0!</v>
      </c>
      <c r="I630" s="29" t="e">
        <f>IF($A630=$C$2,runs!AJ625/runs!V625,1/0)</f>
        <v>#DIV/0!</v>
      </c>
      <c r="J630" s="29" t="e">
        <f>IF($A630=$C$2,runs!AK625/runs!V625,1/0)</f>
        <v>#DIV/0!</v>
      </c>
      <c r="K630" s="29" t="e">
        <f>IF($A630=$C$2,runs!BP625,1/0)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IF($A631=$C$2,runs!AF626,1/0)</f>
        <v>#DIV/0!</v>
      </c>
      <c r="E631" s="29" t="e">
        <f>IF($A631=$C$2,runs!AG626,1/0)</f>
        <v>#DIV/0!</v>
      </c>
      <c r="F631" s="29" t="e">
        <f>IF($A631=$C$2,runs!AH626,1/0)</f>
        <v>#DIV/0!</v>
      </c>
      <c r="G631" s="29" t="e">
        <f>IF($A631=$C$2,runs!AI626,1/0)</f>
        <v>#DIV/0!</v>
      </c>
      <c r="H631" s="29" t="e">
        <f>IF($A631=$C$2,runs!BG626/runs!BF626,1/0)</f>
        <v>#DIV/0!</v>
      </c>
      <c r="I631" s="29" t="e">
        <f>IF($A631=$C$2,runs!AJ626/runs!V626,1/0)</f>
        <v>#DIV/0!</v>
      </c>
      <c r="J631" s="29" t="e">
        <f>IF($A631=$C$2,runs!AK626/runs!V626,1/0)</f>
        <v>#DIV/0!</v>
      </c>
      <c r="K631" s="29" t="e">
        <f>IF($A631=$C$2,runs!BP626,1/0)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IF($A632=$C$2,runs!AF627,1/0)</f>
        <v>#DIV/0!</v>
      </c>
      <c r="E632" s="29" t="e">
        <f>IF($A632=$C$2,runs!AG627,1/0)</f>
        <v>#DIV/0!</v>
      </c>
      <c r="F632" s="29" t="e">
        <f>IF($A632=$C$2,runs!AH627,1/0)</f>
        <v>#DIV/0!</v>
      </c>
      <c r="G632" s="29" t="e">
        <f>IF($A632=$C$2,runs!AI627,1/0)</f>
        <v>#DIV/0!</v>
      </c>
      <c r="H632" s="29" t="e">
        <f>IF($A632=$C$2,runs!BG627/runs!BF627,1/0)</f>
        <v>#DIV/0!</v>
      </c>
      <c r="I632" s="29" t="e">
        <f>IF($A632=$C$2,runs!AJ627/runs!V627,1/0)</f>
        <v>#DIV/0!</v>
      </c>
      <c r="J632" s="29" t="e">
        <f>IF($A632=$C$2,runs!AK627/runs!V627,1/0)</f>
        <v>#DIV/0!</v>
      </c>
      <c r="K632" s="29" t="e">
        <f>IF($A632=$C$2,runs!BP627,1/0)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IF($A633=$C$2,runs!AF628,1/0)</f>
        <v>#DIV/0!</v>
      </c>
      <c r="E633" s="29" t="e">
        <f>IF($A633=$C$2,runs!AG628,1/0)</f>
        <v>#DIV/0!</v>
      </c>
      <c r="F633" s="29" t="e">
        <f>IF($A633=$C$2,runs!AH628,1/0)</f>
        <v>#DIV/0!</v>
      </c>
      <c r="G633" s="29" t="e">
        <f>IF($A633=$C$2,runs!AI628,1/0)</f>
        <v>#DIV/0!</v>
      </c>
      <c r="H633" s="29" t="e">
        <f>IF($A633=$C$2,runs!BG628/runs!BF628,1/0)</f>
        <v>#DIV/0!</v>
      </c>
      <c r="I633" s="29" t="e">
        <f>IF($A633=$C$2,runs!AJ628/runs!V628,1/0)</f>
        <v>#DIV/0!</v>
      </c>
      <c r="J633" s="29" t="e">
        <f>IF($A633=$C$2,runs!AK628/runs!V628,1/0)</f>
        <v>#DIV/0!</v>
      </c>
      <c r="K633" s="29" t="e">
        <f>IF($A633=$C$2,runs!BP628,1/0)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IF($A634=$C$2,runs!AF629,1/0)</f>
        <v>#DIV/0!</v>
      </c>
      <c r="E634" s="29" t="e">
        <f>IF($A634=$C$2,runs!AG629,1/0)</f>
        <v>#DIV/0!</v>
      </c>
      <c r="F634" s="29" t="e">
        <f>IF($A634=$C$2,runs!AH629,1/0)</f>
        <v>#DIV/0!</v>
      </c>
      <c r="G634" s="29" t="e">
        <f>IF($A634=$C$2,runs!AI629,1/0)</f>
        <v>#DIV/0!</v>
      </c>
      <c r="H634" s="29" t="e">
        <f>IF($A634=$C$2,runs!BG629/runs!BF629,1/0)</f>
        <v>#DIV/0!</v>
      </c>
      <c r="I634" s="29" t="e">
        <f>IF($A634=$C$2,runs!AJ629/runs!V629,1/0)</f>
        <v>#DIV/0!</v>
      </c>
      <c r="J634" s="29" t="e">
        <f>IF($A634=$C$2,runs!AK629/runs!V629,1/0)</f>
        <v>#DIV/0!</v>
      </c>
      <c r="K634" s="29" t="e">
        <f>IF($A634=$C$2,runs!BP629,1/0)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IF($A635=$C$2,runs!AF630,1/0)</f>
        <v>#DIV/0!</v>
      </c>
      <c r="E635" s="29" t="e">
        <f>IF($A635=$C$2,runs!AG630,1/0)</f>
        <v>#DIV/0!</v>
      </c>
      <c r="F635" s="29" t="e">
        <f>IF($A635=$C$2,runs!AH630,1/0)</f>
        <v>#DIV/0!</v>
      </c>
      <c r="G635" s="29" t="e">
        <f>IF($A635=$C$2,runs!AI630,1/0)</f>
        <v>#DIV/0!</v>
      </c>
      <c r="H635" s="29" t="e">
        <f>IF($A635=$C$2,runs!BG630/runs!BF630,1/0)</f>
        <v>#DIV/0!</v>
      </c>
      <c r="I635" s="29" t="e">
        <f>IF($A635=$C$2,runs!AJ630/runs!V630,1/0)</f>
        <v>#DIV/0!</v>
      </c>
      <c r="J635" s="29" t="e">
        <f>IF($A635=$C$2,runs!AK630/runs!V630,1/0)</f>
        <v>#DIV/0!</v>
      </c>
      <c r="K635" s="29" t="e">
        <f>IF($A635=$C$2,runs!BP630,1/0)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IF($A636=$C$2,runs!AF631,1/0)</f>
        <v>#DIV/0!</v>
      </c>
      <c r="E636" s="29" t="e">
        <f>IF($A636=$C$2,runs!AG631,1/0)</f>
        <v>#DIV/0!</v>
      </c>
      <c r="F636" s="29" t="e">
        <f>IF($A636=$C$2,runs!AH631,1/0)</f>
        <v>#DIV/0!</v>
      </c>
      <c r="G636" s="29" t="e">
        <f>IF($A636=$C$2,runs!AI631,1/0)</f>
        <v>#DIV/0!</v>
      </c>
      <c r="H636" s="29" t="e">
        <f>IF($A636=$C$2,runs!BG631/runs!BF631,1/0)</f>
        <v>#DIV/0!</v>
      </c>
      <c r="I636" s="29" t="e">
        <f>IF($A636=$C$2,runs!AJ631/runs!V631,1/0)</f>
        <v>#DIV/0!</v>
      </c>
      <c r="J636" s="29" t="e">
        <f>IF($A636=$C$2,runs!AK631/runs!V631,1/0)</f>
        <v>#DIV/0!</v>
      </c>
      <c r="K636" s="29" t="e">
        <f>IF($A636=$C$2,runs!BP631,1/0)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IF($A637=$C$2,runs!AF632,1/0)</f>
        <v>#DIV/0!</v>
      </c>
      <c r="E637" s="29" t="e">
        <f>IF($A637=$C$2,runs!AG632,1/0)</f>
        <v>#DIV/0!</v>
      </c>
      <c r="F637" s="29" t="e">
        <f>IF($A637=$C$2,runs!AH632,1/0)</f>
        <v>#DIV/0!</v>
      </c>
      <c r="G637" s="29" t="e">
        <f>IF($A637=$C$2,runs!AI632,1/0)</f>
        <v>#DIV/0!</v>
      </c>
      <c r="H637" s="29" t="e">
        <f>IF($A637=$C$2,runs!BG632/runs!BF632,1/0)</f>
        <v>#DIV/0!</v>
      </c>
      <c r="I637" s="29" t="e">
        <f>IF($A637=$C$2,runs!AJ632/runs!V632,1/0)</f>
        <v>#DIV/0!</v>
      </c>
      <c r="J637" s="29" t="e">
        <f>IF($A637=$C$2,runs!AK632/runs!V632,1/0)</f>
        <v>#DIV/0!</v>
      </c>
      <c r="K637" s="29" t="e">
        <f>IF($A637=$C$2,runs!BP632,1/0)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IF($A638=$C$2,runs!AF633,1/0)</f>
        <v>#DIV/0!</v>
      </c>
      <c r="E638" s="29" t="e">
        <f>IF($A638=$C$2,runs!AG633,1/0)</f>
        <v>#DIV/0!</v>
      </c>
      <c r="F638" s="29" t="e">
        <f>IF($A638=$C$2,runs!AH633,1/0)</f>
        <v>#DIV/0!</v>
      </c>
      <c r="G638" s="29" t="e">
        <f>IF($A638=$C$2,runs!AI633,1/0)</f>
        <v>#DIV/0!</v>
      </c>
      <c r="H638" s="29" t="e">
        <f>IF($A638=$C$2,runs!BG633/runs!BF633,1/0)</f>
        <v>#DIV/0!</v>
      </c>
      <c r="I638" s="29" t="e">
        <f>IF($A638=$C$2,runs!AJ633/runs!V633,1/0)</f>
        <v>#DIV/0!</v>
      </c>
      <c r="J638" s="29" t="e">
        <f>IF($A638=$C$2,runs!AK633/runs!V633,1/0)</f>
        <v>#DIV/0!</v>
      </c>
      <c r="K638" s="29" t="e">
        <f>IF($A638=$C$2,runs!BP633,1/0)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IF($A639=$C$2,runs!AF634,1/0)</f>
        <v>#DIV/0!</v>
      </c>
      <c r="E639" s="29" t="e">
        <f>IF($A639=$C$2,runs!AG634,1/0)</f>
        <v>#DIV/0!</v>
      </c>
      <c r="F639" s="29" t="e">
        <f>IF($A639=$C$2,runs!AH634,1/0)</f>
        <v>#DIV/0!</v>
      </c>
      <c r="G639" s="29" t="e">
        <f>IF($A639=$C$2,runs!AI634,1/0)</f>
        <v>#DIV/0!</v>
      </c>
      <c r="H639" s="29" t="e">
        <f>IF($A639=$C$2,runs!BG634/runs!BF634,1/0)</f>
        <v>#DIV/0!</v>
      </c>
      <c r="I639" s="29" t="e">
        <f>IF($A639=$C$2,runs!AJ634/runs!V634,1/0)</f>
        <v>#DIV/0!</v>
      </c>
      <c r="J639" s="29" t="e">
        <f>IF($A639=$C$2,runs!AK634/runs!V634,1/0)</f>
        <v>#DIV/0!</v>
      </c>
      <c r="K639" s="29" t="e">
        <f>IF($A639=$C$2,runs!BP634,1/0)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IF($A640=$C$2,runs!AF635,1/0)</f>
        <v>#DIV/0!</v>
      </c>
      <c r="E640" s="29" t="e">
        <f>IF($A640=$C$2,runs!AG635,1/0)</f>
        <v>#DIV/0!</v>
      </c>
      <c r="F640" s="29" t="e">
        <f>IF($A640=$C$2,runs!AH635,1/0)</f>
        <v>#DIV/0!</v>
      </c>
      <c r="G640" s="29" t="e">
        <f>IF($A640=$C$2,runs!AI635,1/0)</f>
        <v>#DIV/0!</v>
      </c>
      <c r="H640" s="29" t="e">
        <f>IF($A640=$C$2,runs!BG635/runs!BF635,1/0)</f>
        <v>#DIV/0!</v>
      </c>
      <c r="I640" s="29" t="e">
        <f>IF($A640=$C$2,runs!AJ635/runs!V635,1/0)</f>
        <v>#DIV/0!</v>
      </c>
      <c r="J640" s="29" t="e">
        <f>IF($A640=$C$2,runs!AK635/runs!V635,1/0)</f>
        <v>#DIV/0!</v>
      </c>
      <c r="K640" s="29" t="e">
        <f>IF($A640=$C$2,runs!BP635,1/0)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IF($A641=$C$2,runs!AF636,1/0)</f>
        <v>#DIV/0!</v>
      </c>
      <c r="E641" s="29" t="e">
        <f>IF($A641=$C$2,runs!AG636,1/0)</f>
        <v>#DIV/0!</v>
      </c>
      <c r="F641" s="29" t="e">
        <f>IF($A641=$C$2,runs!AH636,1/0)</f>
        <v>#DIV/0!</v>
      </c>
      <c r="G641" s="29" t="e">
        <f>IF($A641=$C$2,runs!AI636,1/0)</f>
        <v>#DIV/0!</v>
      </c>
      <c r="H641" s="29" t="e">
        <f>IF($A641=$C$2,runs!BG636/runs!BF636,1/0)</f>
        <v>#DIV/0!</v>
      </c>
      <c r="I641" s="29" t="e">
        <f>IF($A641=$C$2,runs!AJ636/runs!V636,1/0)</f>
        <v>#DIV/0!</v>
      </c>
      <c r="J641" s="29" t="e">
        <f>IF($A641=$C$2,runs!AK636/runs!V636,1/0)</f>
        <v>#DIV/0!</v>
      </c>
      <c r="K641" s="29" t="e">
        <f>IF($A641=$C$2,runs!BP636,1/0)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IF($A642=$C$2,runs!AF637,1/0)</f>
        <v>#DIV/0!</v>
      </c>
      <c r="E642" s="29" t="e">
        <f>IF($A642=$C$2,runs!AG637,1/0)</f>
        <v>#DIV/0!</v>
      </c>
      <c r="F642" s="29" t="e">
        <f>IF($A642=$C$2,runs!AH637,1/0)</f>
        <v>#DIV/0!</v>
      </c>
      <c r="G642" s="29" t="e">
        <f>IF($A642=$C$2,runs!AI637,1/0)</f>
        <v>#DIV/0!</v>
      </c>
      <c r="H642" s="29" t="e">
        <f>IF($A642=$C$2,runs!BG637/runs!BF637,1/0)</f>
        <v>#DIV/0!</v>
      </c>
      <c r="I642" s="29" t="e">
        <f>IF($A642=$C$2,runs!AJ637/runs!V637,1/0)</f>
        <v>#DIV/0!</v>
      </c>
      <c r="J642" s="29" t="e">
        <f>IF($A642=$C$2,runs!AK637/runs!V637,1/0)</f>
        <v>#DIV/0!</v>
      </c>
      <c r="K642" s="29" t="e">
        <f>IF($A642=$C$2,runs!BP637,1/0)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IF($A643=$C$2,runs!AF638,1/0)</f>
        <v>#DIV/0!</v>
      </c>
      <c r="E643" s="29" t="e">
        <f>IF($A643=$C$2,runs!AG638,1/0)</f>
        <v>#DIV/0!</v>
      </c>
      <c r="F643" s="29" t="e">
        <f>IF($A643=$C$2,runs!AH638,1/0)</f>
        <v>#DIV/0!</v>
      </c>
      <c r="G643" s="29" t="e">
        <f>IF($A643=$C$2,runs!AI638,1/0)</f>
        <v>#DIV/0!</v>
      </c>
      <c r="H643" s="29" t="e">
        <f>IF($A643=$C$2,runs!BG638/runs!BF638,1/0)</f>
        <v>#DIV/0!</v>
      </c>
      <c r="I643" s="29" t="e">
        <f>IF($A643=$C$2,runs!AJ638/runs!V638,1/0)</f>
        <v>#DIV/0!</v>
      </c>
      <c r="J643" s="29" t="e">
        <f>IF($A643=$C$2,runs!AK638/runs!V638,1/0)</f>
        <v>#DIV/0!</v>
      </c>
      <c r="K643" s="29" t="e">
        <f>IF($A643=$C$2,runs!BP638,1/0)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IF($A644=$C$2,runs!AF639,1/0)</f>
        <v>#DIV/0!</v>
      </c>
      <c r="E644" s="29" t="e">
        <f>IF($A644=$C$2,runs!AG639,1/0)</f>
        <v>#DIV/0!</v>
      </c>
      <c r="F644" s="29" t="e">
        <f>IF($A644=$C$2,runs!AH639,1/0)</f>
        <v>#DIV/0!</v>
      </c>
      <c r="G644" s="29" t="e">
        <f>IF($A644=$C$2,runs!AI639,1/0)</f>
        <v>#DIV/0!</v>
      </c>
      <c r="H644" s="29" t="e">
        <f>IF($A644=$C$2,runs!BG639/runs!BF639,1/0)</f>
        <v>#DIV/0!</v>
      </c>
      <c r="I644" s="29" t="e">
        <f>IF($A644=$C$2,runs!AJ639/runs!V639,1/0)</f>
        <v>#DIV/0!</v>
      </c>
      <c r="J644" s="29" t="e">
        <f>IF($A644=$C$2,runs!AK639/runs!V639,1/0)</f>
        <v>#DIV/0!</v>
      </c>
      <c r="K644" s="29" t="e">
        <f>IF($A644=$C$2,runs!BP639,1/0)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IF($A645=$C$2,runs!AF640,1/0)</f>
        <v>#DIV/0!</v>
      </c>
      <c r="E645" s="29" t="e">
        <f>IF($A645=$C$2,runs!AG640,1/0)</f>
        <v>#DIV/0!</v>
      </c>
      <c r="F645" s="29" t="e">
        <f>IF($A645=$C$2,runs!AH640,1/0)</f>
        <v>#DIV/0!</v>
      </c>
      <c r="G645" s="29" t="e">
        <f>IF($A645=$C$2,runs!AI640,1/0)</f>
        <v>#DIV/0!</v>
      </c>
      <c r="H645" s="29" t="e">
        <f>IF($A645=$C$2,runs!BG640/runs!BF640,1/0)</f>
        <v>#DIV/0!</v>
      </c>
      <c r="I645" s="29" t="e">
        <f>IF($A645=$C$2,runs!AJ640/runs!V640,1/0)</f>
        <v>#DIV/0!</v>
      </c>
      <c r="J645" s="29" t="e">
        <f>IF($A645=$C$2,runs!AK640/runs!V640,1/0)</f>
        <v>#DIV/0!</v>
      </c>
      <c r="K645" s="29" t="e">
        <f>IF($A645=$C$2,runs!BP640,1/0)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IF($A646=$C$2,runs!AF641,1/0)</f>
        <v>#DIV/0!</v>
      </c>
      <c r="E646" s="29" t="e">
        <f>IF($A646=$C$2,runs!AG641,1/0)</f>
        <v>#DIV/0!</v>
      </c>
      <c r="F646" s="29" t="e">
        <f>IF($A646=$C$2,runs!AH641,1/0)</f>
        <v>#DIV/0!</v>
      </c>
      <c r="G646" s="29" t="e">
        <f>IF($A646=$C$2,runs!AI641,1/0)</f>
        <v>#DIV/0!</v>
      </c>
      <c r="H646" s="29" t="e">
        <f>IF($A646=$C$2,runs!BG641/runs!BF641,1/0)</f>
        <v>#DIV/0!</v>
      </c>
      <c r="I646" s="29" t="e">
        <f>IF($A646=$C$2,runs!AJ641/runs!V641,1/0)</f>
        <v>#DIV/0!</v>
      </c>
      <c r="J646" s="29" t="e">
        <f>IF($A646=$C$2,runs!AK641/runs!V641,1/0)</f>
        <v>#DIV/0!</v>
      </c>
      <c r="K646" s="29" t="e">
        <f>IF($A646=$C$2,runs!BP641,1/0)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IF($A647=$C$2,runs!AF642,1/0)</f>
        <v>#DIV/0!</v>
      </c>
      <c r="E647" s="29" t="e">
        <f>IF($A647=$C$2,runs!AG642,1/0)</f>
        <v>#DIV/0!</v>
      </c>
      <c r="F647" s="29" t="e">
        <f>IF($A647=$C$2,runs!AH642,1/0)</f>
        <v>#DIV/0!</v>
      </c>
      <c r="G647" s="29" t="e">
        <f>IF($A647=$C$2,runs!AI642,1/0)</f>
        <v>#DIV/0!</v>
      </c>
      <c r="H647" s="29" t="e">
        <f>IF($A647=$C$2,runs!BG642/runs!BF642,1/0)</f>
        <v>#DIV/0!</v>
      </c>
      <c r="I647" s="29" t="e">
        <f>IF($A647=$C$2,runs!AJ642/runs!V642,1/0)</f>
        <v>#DIV/0!</v>
      </c>
      <c r="J647" s="29" t="e">
        <f>IF($A647=$C$2,runs!AK642/runs!V642,1/0)</f>
        <v>#DIV/0!</v>
      </c>
      <c r="K647" s="29" t="e">
        <f>IF($A647=$C$2,runs!BP642,1/0)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IF($A648=$C$2,runs!AF643,1/0)</f>
        <v>#DIV/0!</v>
      </c>
      <c r="E648" s="29" t="e">
        <f>IF($A648=$C$2,runs!AG643,1/0)</f>
        <v>#DIV/0!</v>
      </c>
      <c r="F648" s="29" t="e">
        <f>IF($A648=$C$2,runs!AH643,1/0)</f>
        <v>#DIV/0!</v>
      </c>
      <c r="G648" s="29" t="e">
        <f>IF($A648=$C$2,runs!AI643,1/0)</f>
        <v>#DIV/0!</v>
      </c>
      <c r="H648" s="29" t="e">
        <f>IF($A648=$C$2,runs!BG643/runs!BF643,1/0)</f>
        <v>#DIV/0!</v>
      </c>
      <c r="I648" s="29" t="e">
        <f>IF($A648=$C$2,runs!AJ643/runs!V643,1/0)</f>
        <v>#DIV/0!</v>
      </c>
      <c r="J648" s="29" t="e">
        <f>IF($A648=$C$2,runs!AK643/runs!V643,1/0)</f>
        <v>#DIV/0!</v>
      </c>
      <c r="K648" s="29" t="e">
        <f>IF($A648=$C$2,runs!BP643,1/0)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IF($A649=$C$2,runs!AF644,1/0)</f>
        <v>#DIV/0!</v>
      </c>
      <c r="E649" s="29" t="e">
        <f>IF($A649=$C$2,runs!AG644,1/0)</f>
        <v>#DIV/0!</v>
      </c>
      <c r="F649" s="29" t="e">
        <f>IF($A649=$C$2,runs!AH644,1/0)</f>
        <v>#DIV/0!</v>
      </c>
      <c r="G649" s="29" t="e">
        <f>IF($A649=$C$2,runs!AI644,1/0)</f>
        <v>#DIV/0!</v>
      </c>
      <c r="H649" s="29" t="e">
        <f>IF($A649=$C$2,runs!BG644/runs!BF644,1/0)</f>
        <v>#DIV/0!</v>
      </c>
      <c r="I649" s="29" t="e">
        <f>IF($A649=$C$2,runs!AJ644/runs!V644,1/0)</f>
        <v>#DIV/0!</v>
      </c>
      <c r="J649" s="29" t="e">
        <f>IF($A649=$C$2,runs!AK644/runs!V644,1/0)</f>
        <v>#DIV/0!</v>
      </c>
      <c r="K649" s="29" t="e">
        <f>IF($A649=$C$2,runs!BP644,1/0)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IF($A650=$C$2,runs!AF645,1/0)</f>
        <v>#DIV/0!</v>
      </c>
      <c r="E650" s="29" t="e">
        <f>IF($A650=$C$2,runs!AG645,1/0)</f>
        <v>#DIV/0!</v>
      </c>
      <c r="F650" s="29" t="e">
        <f>IF($A650=$C$2,runs!AH645,1/0)</f>
        <v>#DIV/0!</v>
      </c>
      <c r="G650" s="29" t="e">
        <f>IF($A650=$C$2,runs!AI645,1/0)</f>
        <v>#DIV/0!</v>
      </c>
      <c r="H650" s="29" t="e">
        <f>IF($A650=$C$2,runs!BG645/runs!BF645,1/0)</f>
        <v>#DIV/0!</v>
      </c>
      <c r="I650" s="29" t="e">
        <f>IF($A650=$C$2,runs!AJ645/runs!V645,1/0)</f>
        <v>#DIV/0!</v>
      </c>
      <c r="J650" s="29" t="e">
        <f>IF($A650=$C$2,runs!AK645/runs!V645,1/0)</f>
        <v>#DIV/0!</v>
      </c>
      <c r="K650" s="29" t="e">
        <f>IF($A650=$C$2,runs!BP645,1/0)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IF($A651=$C$2,runs!AF646,1/0)</f>
        <v>#DIV/0!</v>
      </c>
      <c r="E651" s="29" t="e">
        <f>IF($A651=$C$2,runs!AG646,1/0)</f>
        <v>#DIV/0!</v>
      </c>
      <c r="F651" s="29" t="e">
        <f>IF($A651=$C$2,runs!AH646,1/0)</f>
        <v>#DIV/0!</v>
      </c>
      <c r="G651" s="29" t="e">
        <f>IF($A651=$C$2,runs!AI646,1/0)</f>
        <v>#DIV/0!</v>
      </c>
      <c r="H651" s="29" t="e">
        <f>IF($A651=$C$2,runs!BG646/runs!BF646,1/0)</f>
        <v>#DIV/0!</v>
      </c>
      <c r="I651" s="29" t="e">
        <f>IF($A651=$C$2,runs!AJ646/runs!V646,1/0)</f>
        <v>#DIV/0!</v>
      </c>
      <c r="J651" s="29" t="e">
        <f>IF($A651=$C$2,runs!AK646/runs!V646,1/0)</f>
        <v>#DIV/0!</v>
      </c>
      <c r="K651" s="29" t="e">
        <f>IF($A651=$C$2,runs!BP646,1/0)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IF($A652=$C$2,runs!AF647,1/0)</f>
        <v>#DIV/0!</v>
      </c>
      <c r="E652" s="29" t="e">
        <f>IF($A652=$C$2,runs!AG647,1/0)</f>
        <v>#DIV/0!</v>
      </c>
      <c r="F652" s="29" t="e">
        <f>IF($A652=$C$2,runs!AH647,1/0)</f>
        <v>#DIV/0!</v>
      </c>
      <c r="G652" s="29" t="e">
        <f>IF($A652=$C$2,runs!AI647,1/0)</f>
        <v>#DIV/0!</v>
      </c>
      <c r="H652" s="29" t="e">
        <f>IF($A652=$C$2,runs!BG647/runs!BF647,1/0)</f>
        <v>#DIV/0!</v>
      </c>
      <c r="I652" s="29" t="e">
        <f>IF($A652=$C$2,runs!AJ647/runs!V647,1/0)</f>
        <v>#DIV/0!</v>
      </c>
      <c r="J652" s="29" t="e">
        <f>IF($A652=$C$2,runs!AK647/runs!V647,1/0)</f>
        <v>#DIV/0!</v>
      </c>
      <c r="K652" s="29" t="e">
        <f>IF($A652=$C$2,runs!BP647,1/0)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IF($A653=$C$2,runs!AF648,1/0)</f>
        <v>#DIV/0!</v>
      </c>
      <c r="E653" s="29" t="e">
        <f>IF($A653=$C$2,runs!AG648,1/0)</f>
        <v>#DIV/0!</v>
      </c>
      <c r="F653" s="29" t="e">
        <f>IF($A653=$C$2,runs!AH648,1/0)</f>
        <v>#DIV/0!</v>
      </c>
      <c r="G653" s="29" t="e">
        <f>IF($A653=$C$2,runs!AI648,1/0)</f>
        <v>#DIV/0!</v>
      </c>
      <c r="H653" s="29" t="e">
        <f>IF($A653=$C$2,runs!BG648/runs!BF648,1/0)</f>
        <v>#DIV/0!</v>
      </c>
      <c r="I653" s="29" t="e">
        <f>IF($A653=$C$2,runs!AJ648/runs!V648,1/0)</f>
        <v>#DIV/0!</v>
      </c>
      <c r="J653" s="29" t="e">
        <f>IF($A653=$C$2,runs!AK648/runs!V648,1/0)</f>
        <v>#DIV/0!</v>
      </c>
      <c r="K653" s="29" t="e">
        <f>IF($A653=$C$2,runs!BP648,1/0)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IF($A654=$C$2,runs!AF649,1/0)</f>
        <v>#DIV/0!</v>
      </c>
      <c r="E654" s="29" t="e">
        <f>IF($A654=$C$2,runs!AG649,1/0)</f>
        <v>#DIV/0!</v>
      </c>
      <c r="F654" s="29" t="e">
        <f>IF($A654=$C$2,runs!AH649,1/0)</f>
        <v>#DIV/0!</v>
      </c>
      <c r="G654" s="29" t="e">
        <f>IF($A654=$C$2,runs!AI649,1/0)</f>
        <v>#DIV/0!</v>
      </c>
      <c r="H654" s="29" t="e">
        <f>IF($A654=$C$2,runs!BG649/runs!BF649,1/0)</f>
        <v>#DIV/0!</v>
      </c>
      <c r="I654" s="29" t="e">
        <f>IF($A654=$C$2,runs!AJ649/runs!V649,1/0)</f>
        <v>#DIV/0!</v>
      </c>
      <c r="J654" s="29" t="e">
        <f>IF($A654=$C$2,runs!AK649/runs!V649,1/0)</f>
        <v>#DIV/0!</v>
      </c>
      <c r="K654" s="29" t="e">
        <f>IF($A654=$C$2,runs!BP649,1/0)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IF($A655=$C$2,runs!AF650,1/0)</f>
        <v>#DIV/0!</v>
      </c>
      <c r="E655" s="29" t="e">
        <f>IF($A655=$C$2,runs!AG650,1/0)</f>
        <v>#DIV/0!</v>
      </c>
      <c r="F655" s="29" t="e">
        <f>IF($A655=$C$2,runs!AH650,1/0)</f>
        <v>#DIV/0!</v>
      </c>
      <c r="G655" s="29" t="e">
        <f>IF($A655=$C$2,runs!AI650,1/0)</f>
        <v>#DIV/0!</v>
      </c>
      <c r="H655" s="29" t="e">
        <f>IF($A655=$C$2,runs!BG650/runs!BF650,1/0)</f>
        <v>#DIV/0!</v>
      </c>
      <c r="I655" s="29" t="e">
        <f>IF($A655=$C$2,runs!AJ650/runs!V650,1/0)</f>
        <v>#DIV/0!</v>
      </c>
      <c r="J655" s="29" t="e">
        <f>IF($A655=$C$2,runs!AK650/runs!V650,1/0)</f>
        <v>#DIV/0!</v>
      </c>
      <c r="K655" s="29" t="e">
        <f>IF($A655=$C$2,runs!BP650,1/0)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IF($A656=$C$2,runs!AF651,1/0)</f>
        <v>#DIV/0!</v>
      </c>
      <c r="E656" s="29" t="e">
        <f>IF($A656=$C$2,runs!AG651,1/0)</f>
        <v>#DIV/0!</v>
      </c>
      <c r="F656" s="29" t="e">
        <f>IF($A656=$C$2,runs!AH651,1/0)</f>
        <v>#DIV/0!</v>
      </c>
      <c r="G656" s="29" t="e">
        <f>IF($A656=$C$2,runs!AI651,1/0)</f>
        <v>#DIV/0!</v>
      </c>
      <c r="H656" s="29" t="e">
        <f>IF($A656=$C$2,runs!BG651/runs!BF651,1/0)</f>
        <v>#DIV/0!</v>
      </c>
      <c r="I656" s="29" t="e">
        <f>IF($A656=$C$2,runs!AJ651/runs!V651,1/0)</f>
        <v>#DIV/0!</v>
      </c>
      <c r="J656" s="29" t="e">
        <f>IF($A656=$C$2,runs!AK651/runs!V651,1/0)</f>
        <v>#DIV/0!</v>
      </c>
      <c r="K656" s="29" t="e">
        <f>IF($A656=$C$2,runs!BP651,1/0)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IF($A657=$C$2,runs!AF652,1/0)</f>
        <v>#DIV/0!</v>
      </c>
      <c r="E657" s="29" t="e">
        <f>IF($A657=$C$2,runs!AG652,1/0)</f>
        <v>#DIV/0!</v>
      </c>
      <c r="F657" s="29" t="e">
        <f>IF($A657=$C$2,runs!AH652,1/0)</f>
        <v>#DIV/0!</v>
      </c>
      <c r="G657" s="29" t="e">
        <f>IF($A657=$C$2,runs!AI652,1/0)</f>
        <v>#DIV/0!</v>
      </c>
      <c r="H657" s="29" t="e">
        <f>IF($A657=$C$2,runs!BG652/runs!BF652,1/0)</f>
        <v>#DIV/0!</v>
      </c>
      <c r="I657" s="29" t="e">
        <f>IF($A657=$C$2,runs!AJ652/runs!V652,1/0)</f>
        <v>#DIV/0!</v>
      </c>
      <c r="J657" s="29" t="e">
        <f>IF($A657=$C$2,runs!AK652/runs!V652,1/0)</f>
        <v>#DIV/0!</v>
      </c>
      <c r="K657" s="29" t="e">
        <f>IF($A657=$C$2,runs!BP652,1/0)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IF($A658=$C$2,runs!AF653,1/0)</f>
        <v>#DIV/0!</v>
      </c>
      <c r="E658" s="29" t="e">
        <f>IF($A658=$C$2,runs!AG653,1/0)</f>
        <v>#DIV/0!</v>
      </c>
      <c r="F658" s="29" t="e">
        <f>IF($A658=$C$2,runs!AH653,1/0)</f>
        <v>#DIV/0!</v>
      </c>
      <c r="G658" s="29" t="e">
        <f>IF($A658=$C$2,runs!AI653,1/0)</f>
        <v>#DIV/0!</v>
      </c>
      <c r="H658" s="29" t="e">
        <f>IF($A658=$C$2,runs!BG653/runs!BF653,1/0)</f>
        <v>#DIV/0!</v>
      </c>
      <c r="I658" s="29" t="e">
        <f>IF($A658=$C$2,runs!AJ653/runs!V653,1/0)</f>
        <v>#DIV/0!</v>
      </c>
      <c r="J658" s="29" t="e">
        <f>IF($A658=$C$2,runs!AK653/runs!V653,1/0)</f>
        <v>#DIV/0!</v>
      </c>
      <c r="K658" s="29" t="e">
        <f>IF($A658=$C$2,runs!BP653,1/0)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IF($A659=$C$2,runs!AF654,1/0)</f>
        <v>#DIV/0!</v>
      </c>
      <c r="E659" s="29" t="e">
        <f>IF($A659=$C$2,runs!AG654,1/0)</f>
        <v>#DIV/0!</v>
      </c>
      <c r="F659" s="29" t="e">
        <f>IF($A659=$C$2,runs!AH654,1/0)</f>
        <v>#DIV/0!</v>
      </c>
      <c r="G659" s="29" t="e">
        <f>IF($A659=$C$2,runs!AI654,1/0)</f>
        <v>#DIV/0!</v>
      </c>
      <c r="H659" s="29" t="e">
        <f>IF($A659=$C$2,runs!BG654/runs!BF654,1/0)</f>
        <v>#DIV/0!</v>
      </c>
      <c r="I659" s="29" t="e">
        <f>IF($A659=$C$2,runs!AJ654/runs!V654,1/0)</f>
        <v>#DIV/0!</v>
      </c>
      <c r="J659" s="29" t="e">
        <f>IF($A659=$C$2,runs!AK654/runs!V654,1/0)</f>
        <v>#DIV/0!</v>
      </c>
      <c r="K659" s="29" t="e">
        <f>IF($A659=$C$2,runs!BP654,1/0)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IF($A660=$C$2,runs!AF655,1/0)</f>
        <v>#DIV/0!</v>
      </c>
      <c r="E660" s="29" t="e">
        <f>IF($A660=$C$2,runs!AG655,1/0)</f>
        <v>#DIV/0!</v>
      </c>
      <c r="F660" s="29" t="e">
        <f>IF($A660=$C$2,runs!AH655,1/0)</f>
        <v>#DIV/0!</v>
      </c>
      <c r="G660" s="29" t="e">
        <f>IF($A660=$C$2,runs!AI655,1/0)</f>
        <v>#DIV/0!</v>
      </c>
      <c r="H660" s="29" t="e">
        <f>IF($A660=$C$2,runs!BG655/runs!BF655,1/0)</f>
        <v>#DIV/0!</v>
      </c>
      <c r="I660" s="29" t="e">
        <f>IF($A660=$C$2,runs!AJ655/runs!V655,1/0)</f>
        <v>#DIV/0!</v>
      </c>
      <c r="J660" s="29" t="e">
        <f>IF($A660=$C$2,runs!AK655/runs!V655,1/0)</f>
        <v>#DIV/0!</v>
      </c>
      <c r="K660" s="29" t="e">
        <f>IF($A660=$C$2,runs!BP655,1/0)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IF($A661=$C$2,runs!AF656,1/0)</f>
        <v>#DIV/0!</v>
      </c>
      <c r="E661" s="29" t="e">
        <f>IF($A661=$C$2,runs!AG656,1/0)</f>
        <v>#DIV/0!</v>
      </c>
      <c r="F661" s="29" t="e">
        <f>IF($A661=$C$2,runs!AH656,1/0)</f>
        <v>#DIV/0!</v>
      </c>
      <c r="G661" s="29" t="e">
        <f>IF($A661=$C$2,runs!AI656,1/0)</f>
        <v>#DIV/0!</v>
      </c>
      <c r="H661" s="29" t="e">
        <f>IF($A661=$C$2,runs!BG656/runs!BF656,1/0)</f>
        <v>#DIV/0!</v>
      </c>
      <c r="I661" s="29" t="e">
        <f>IF($A661=$C$2,runs!AJ656/runs!V656,1/0)</f>
        <v>#DIV/0!</v>
      </c>
      <c r="J661" s="29" t="e">
        <f>IF($A661=$C$2,runs!AK656/runs!V656,1/0)</f>
        <v>#DIV/0!</v>
      </c>
      <c r="K661" s="29" t="e">
        <f>IF($A661=$C$2,runs!BP656,1/0)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IF($A662=$C$2,runs!AF657,1/0)</f>
        <v>#DIV/0!</v>
      </c>
      <c r="E662" s="29" t="e">
        <f>IF($A662=$C$2,runs!AG657,1/0)</f>
        <v>#DIV/0!</v>
      </c>
      <c r="F662" s="29" t="e">
        <f>IF($A662=$C$2,runs!AH657,1/0)</f>
        <v>#DIV/0!</v>
      </c>
      <c r="G662" s="29" t="e">
        <f>IF($A662=$C$2,runs!AI657,1/0)</f>
        <v>#DIV/0!</v>
      </c>
      <c r="H662" s="29" t="e">
        <f>IF($A662=$C$2,runs!BG657/runs!BF657,1/0)</f>
        <v>#DIV/0!</v>
      </c>
      <c r="I662" s="29" t="e">
        <f>IF($A662=$C$2,runs!AJ657/runs!V657,1/0)</f>
        <v>#DIV/0!</v>
      </c>
      <c r="J662" s="29" t="e">
        <f>IF($A662=$C$2,runs!AK657/runs!V657,1/0)</f>
        <v>#DIV/0!</v>
      </c>
      <c r="K662" s="29" t="e">
        <f>IF($A662=$C$2,runs!BP657,1/0)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IF($A663=$C$2,runs!AF658,1/0)</f>
        <v>#DIV/0!</v>
      </c>
      <c r="E663" s="29" t="e">
        <f>IF($A663=$C$2,runs!AG658,1/0)</f>
        <v>#DIV/0!</v>
      </c>
      <c r="F663" s="29" t="e">
        <f>IF($A663=$C$2,runs!AH658,1/0)</f>
        <v>#DIV/0!</v>
      </c>
      <c r="G663" s="29" t="e">
        <f>IF($A663=$C$2,runs!AI658,1/0)</f>
        <v>#DIV/0!</v>
      </c>
      <c r="H663" s="29" t="e">
        <f>IF($A663=$C$2,runs!BG658/runs!BF658,1/0)</f>
        <v>#DIV/0!</v>
      </c>
      <c r="I663" s="29" t="e">
        <f>IF($A663=$C$2,runs!AJ658/runs!V658,1/0)</f>
        <v>#DIV/0!</v>
      </c>
      <c r="J663" s="29" t="e">
        <f>IF($A663=$C$2,runs!AK658/runs!V658,1/0)</f>
        <v>#DIV/0!</v>
      </c>
      <c r="K663" s="29" t="e">
        <f>IF($A663=$C$2,runs!BP658,1/0)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IF($A664=$C$2,runs!AF659,1/0)</f>
        <v>#DIV/0!</v>
      </c>
      <c r="E664" s="29" t="e">
        <f>IF($A664=$C$2,runs!AG659,1/0)</f>
        <v>#DIV/0!</v>
      </c>
      <c r="F664" s="29" t="e">
        <f>IF($A664=$C$2,runs!AH659,1/0)</f>
        <v>#DIV/0!</v>
      </c>
      <c r="G664" s="29" t="e">
        <f>IF($A664=$C$2,runs!AI659,1/0)</f>
        <v>#DIV/0!</v>
      </c>
      <c r="H664" s="29" t="e">
        <f>IF($A664=$C$2,runs!BG659/runs!BF659,1/0)</f>
        <v>#DIV/0!</v>
      </c>
      <c r="I664" s="29" t="e">
        <f>IF($A664=$C$2,runs!AJ659/runs!V659,1/0)</f>
        <v>#DIV/0!</v>
      </c>
      <c r="J664" s="29" t="e">
        <f>IF($A664=$C$2,runs!AK659/runs!V659,1/0)</f>
        <v>#DIV/0!</v>
      </c>
      <c r="K664" s="29" t="e">
        <f>IF($A664=$C$2,runs!BP659,1/0)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IF($A665=$C$2,runs!AF660,1/0)</f>
        <v>#DIV/0!</v>
      </c>
      <c r="E665" s="29" t="e">
        <f>IF($A665=$C$2,runs!AG660,1/0)</f>
        <v>#DIV/0!</v>
      </c>
      <c r="F665" s="29" t="e">
        <f>IF($A665=$C$2,runs!AH660,1/0)</f>
        <v>#DIV/0!</v>
      </c>
      <c r="G665" s="29" t="e">
        <f>IF($A665=$C$2,runs!AI660,1/0)</f>
        <v>#DIV/0!</v>
      </c>
      <c r="H665" s="29" t="e">
        <f>IF($A665=$C$2,runs!BG660/runs!BF660,1/0)</f>
        <v>#DIV/0!</v>
      </c>
      <c r="I665" s="29" t="e">
        <f>IF($A665=$C$2,runs!AJ660/runs!V660,1/0)</f>
        <v>#DIV/0!</v>
      </c>
      <c r="J665" s="29" t="e">
        <f>IF($A665=$C$2,runs!AK660/runs!V660,1/0)</f>
        <v>#DIV/0!</v>
      </c>
      <c r="K665" s="29" t="e">
        <f>IF($A665=$C$2,runs!BP660,1/0)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IF($A666=$C$2,runs!AF661,1/0)</f>
        <v>#DIV/0!</v>
      </c>
      <c r="E666" s="29" t="e">
        <f>IF($A666=$C$2,runs!AG661,1/0)</f>
        <v>#DIV/0!</v>
      </c>
      <c r="F666" s="29" t="e">
        <f>IF($A666=$C$2,runs!AH661,1/0)</f>
        <v>#DIV/0!</v>
      </c>
      <c r="G666" s="29" t="e">
        <f>IF($A666=$C$2,runs!AI661,1/0)</f>
        <v>#DIV/0!</v>
      </c>
      <c r="H666" s="29" t="e">
        <f>IF($A666=$C$2,runs!BG661/runs!BF661,1/0)</f>
        <v>#DIV/0!</v>
      </c>
      <c r="I666" s="29" t="e">
        <f>IF($A666=$C$2,runs!AJ661/runs!V661,1/0)</f>
        <v>#DIV/0!</v>
      </c>
      <c r="J666" s="29" t="e">
        <f>IF($A666=$C$2,runs!AK661/runs!V661,1/0)</f>
        <v>#DIV/0!</v>
      </c>
      <c r="K666" s="29" t="e">
        <f>IF($A666=$C$2,runs!BP661,1/0)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IF($A667=$C$2,runs!AF662,1/0)</f>
        <v>#DIV/0!</v>
      </c>
      <c r="E667" s="29" t="e">
        <f>IF($A667=$C$2,runs!AG662,1/0)</f>
        <v>#DIV/0!</v>
      </c>
      <c r="F667" s="29" t="e">
        <f>IF($A667=$C$2,runs!AH662,1/0)</f>
        <v>#DIV/0!</v>
      </c>
      <c r="G667" s="29" t="e">
        <f>IF($A667=$C$2,runs!AI662,1/0)</f>
        <v>#DIV/0!</v>
      </c>
      <c r="H667" s="29" t="e">
        <f>IF($A667=$C$2,runs!BG662/runs!BF662,1/0)</f>
        <v>#DIV/0!</v>
      </c>
      <c r="I667" s="29" t="e">
        <f>IF($A667=$C$2,runs!AJ662/runs!V662,1/0)</f>
        <v>#DIV/0!</v>
      </c>
      <c r="J667" s="29" t="e">
        <f>IF($A667=$C$2,runs!AK662/runs!V662,1/0)</f>
        <v>#DIV/0!</v>
      </c>
      <c r="K667" s="29" t="e">
        <f>IF($A667=$C$2,runs!BP662,1/0)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IF($A668=$C$2,runs!AF663,1/0)</f>
        <v>#DIV/0!</v>
      </c>
      <c r="E668" s="29" t="e">
        <f>IF($A668=$C$2,runs!AG663,1/0)</f>
        <v>#DIV/0!</v>
      </c>
      <c r="F668" s="29" t="e">
        <f>IF($A668=$C$2,runs!AH663,1/0)</f>
        <v>#DIV/0!</v>
      </c>
      <c r="G668" s="29" t="e">
        <f>IF($A668=$C$2,runs!AI663,1/0)</f>
        <v>#DIV/0!</v>
      </c>
      <c r="H668" s="29" t="e">
        <f>IF($A668=$C$2,runs!BG663/runs!BF663,1/0)</f>
        <v>#DIV/0!</v>
      </c>
      <c r="I668" s="29" t="e">
        <f>IF($A668=$C$2,runs!AJ663/runs!V663,1/0)</f>
        <v>#DIV/0!</v>
      </c>
      <c r="J668" s="29" t="e">
        <f>IF($A668=$C$2,runs!AK663/runs!V663,1/0)</f>
        <v>#DIV/0!</v>
      </c>
      <c r="K668" s="29" t="e">
        <f>IF($A668=$C$2,runs!BP663,1/0)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IF($A669=$C$2,runs!AF664,1/0)</f>
        <v>#DIV/0!</v>
      </c>
      <c r="E669" s="29" t="e">
        <f>IF($A669=$C$2,runs!AG664,1/0)</f>
        <v>#DIV/0!</v>
      </c>
      <c r="F669" s="29" t="e">
        <f>IF($A669=$C$2,runs!AH664,1/0)</f>
        <v>#DIV/0!</v>
      </c>
      <c r="G669" s="29" t="e">
        <f>IF($A669=$C$2,runs!AI664,1/0)</f>
        <v>#DIV/0!</v>
      </c>
      <c r="H669" s="29" t="e">
        <f>IF($A669=$C$2,runs!BG664/runs!BF664,1/0)</f>
        <v>#DIV/0!</v>
      </c>
      <c r="I669" s="29" t="e">
        <f>IF($A669=$C$2,runs!AJ664/runs!V664,1/0)</f>
        <v>#DIV/0!</v>
      </c>
      <c r="J669" s="29" t="e">
        <f>IF($A669=$C$2,runs!AK664/runs!V664,1/0)</f>
        <v>#DIV/0!</v>
      </c>
      <c r="K669" s="29" t="e">
        <f>IF($A669=$C$2,runs!BP664,1/0)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IF($A670=$C$2,runs!AF665,1/0)</f>
        <v>#DIV/0!</v>
      </c>
      <c r="E670" s="29" t="e">
        <f>IF($A670=$C$2,runs!AG665,1/0)</f>
        <v>#DIV/0!</v>
      </c>
      <c r="F670" s="29" t="e">
        <f>IF($A670=$C$2,runs!AH665,1/0)</f>
        <v>#DIV/0!</v>
      </c>
      <c r="G670" s="29" t="e">
        <f>IF($A670=$C$2,runs!AI665,1/0)</f>
        <v>#DIV/0!</v>
      </c>
      <c r="H670" s="29" t="e">
        <f>IF($A670=$C$2,runs!BG665/runs!BF665,1/0)</f>
        <v>#DIV/0!</v>
      </c>
      <c r="I670" s="29" t="e">
        <f>IF($A670=$C$2,runs!AJ665/runs!V665,1/0)</f>
        <v>#DIV/0!</v>
      </c>
      <c r="J670" s="29" t="e">
        <f>IF($A670=$C$2,runs!AK665/runs!V665,1/0)</f>
        <v>#DIV/0!</v>
      </c>
      <c r="K670" s="29" t="e">
        <f>IF($A670=$C$2,runs!BP665,1/0)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IF($A671=$C$2,runs!AF666,1/0)</f>
        <v>#DIV/0!</v>
      </c>
      <c r="E671" s="29" t="e">
        <f>IF($A671=$C$2,runs!AG666,1/0)</f>
        <v>#DIV/0!</v>
      </c>
      <c r="F671" s="29" t="e">
        <f>IF($A671=$C$2,runs!AH666,1/0)</f>
        <v>#DIV/0!</v>
      </c>
      <c r="G671" s="29" t="e">
        <f>IF($A671=$C$2,runs!AI666,1/0)</f>
        <v>#DIV/0!</v>
      </c>
      <c r="H671" s="29" t="e">
        <f>IF($A671=$C$2,runs!BG666/runs!BF666,1/0)</f>
        <v>#DIV/0!</v>
      </c>
      <c r="I671" s="29" t="e">
        <f>IF($A671=$C$2,runs!AJ666/runs!V666,1/0)</f>
        <v>#DIV/0!</v>
      </c>
      <c r="J671" s="29" t="e">
        <f>IF($A671=$C$2,runs!AK666/runs!V666,1/0)</f>
        <v>#DIV/0!</v>
      </c>
      <c r="K671" s="29" t="e">
        <f>IF($A671=$C$2,runs!BP666,1/0)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IF($A672=$C$2,runs!AF667,1/0)</f>
        <v>#DIV/0!</v>
      </c>
      <c r="E672" s="29" t="e">
        <f>IF($A672=$C$2,runs!AG667,1/0)</f>
        <v>#DIV/0!</v>
      </c>
      <c r="F672" s="29" t="e">
        <f>IF($A672=$C$2,runs!AH667,1/0)</f>
        <v>#DIV/0!</v>
      </c>
      <c r="G672" s="29" t="e">
        <f>IF($A672=$C$2,runs!AI667,1/0)</f>
        <v>#DIV/0!</v>
      </c>
      <c r="H672" s="29" t="e">
        <f>IF($A672=$C$2,runs!BG667/runs!BF667,1/0)</f>
        <v>#DIV/0!</v>
      </c>
      <c r="I672" s="29" t="e">
        <f>IF($A672=$C$2,runs!AJ667/runs!V667,1/0)</f>
        <v>#DIV/0!</v>
      </c>
      <c r="J672" s="29" t="e">
        <f>IF($A672=$C$2,runs!AK667/runs!V667,1/0)</f>
        <v>#DIV/0!</v>
      </c>
      <c r="K672" s="29" t="e">
        <f>IF($A672=$C$2,runs!BP667,1/0)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IF($A673=$C$2,runs!AF668,1/0)</f>
        <v>#DIV/0!</v>
      </c>
      <c r="E673" s="29" t="e">
        <f>IF($A673=$C$2,runs!AG668,1/0)</f>
        <v>#DIV/0!</v>
      </c>
      <c r="F673" s="29" t="e">
        <f>IF($A673=$C$2,runs!AH668,1/0)</f>
        <v>#DIV/0!</v>
      </c>
      <c r="G673" s="29" t="e">
        <f>IF($A673=$C$2,runs!AI668,1/0)</f>
        <v>#DIV/0!</v>
      </c>
      <c r="H673" s="29" t="e">
        <f>IF($A673=$C$2,runs!BG668/runs!BF668,1/0)</f>
        <v>#DIV/0!</v>
      </c>
      <c r="I673" s="29" t="e">
        <f>IF($A673=$C$2,runs!AJ668/runs!V668,1/0)</f>
        <v>#DIV/0!</v>
      </c>
      <c r="J673" s="29" t="e">
        <f>IF($A673=$C$2,runs!AK668/runs!V668,1/0)</f>
        <v>#DIV/0!</v>
      </c>
      <c r="K673" s="29" t="e">
        <f>IF($A673=$C$2,runs!BP668,1/0)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IF($A674=$C$2,runs!AF669,1/0)</f>
        <v>#DIV/0!</v>
      </c>
      <c r="E674" s="29" t="e">
        <f>IF($A674=$C$2,runs!AG669,1/0)</f>
        <v>#DIV/0!</v>
      </c>
      <c r="F674" s="29" t="e">
        <f>IF($A674=$C$2,runs!AH669,1/0)</f>
        <v>#DIV/0!</v>
      </c>
      <c r="G674" s="29" t="e">
        <f>IF($A674=$C$2,runs!AI669,1/0)</f>
        <v>#DIV/0!</v>
      </c>
      <c r="H674" s="29" t="e">
        <f>IF($A674=$C$2,runs!BG669/runs!BF669,1/0)</f>
        <v>#DIV/0!</v>
      </c>
      <c r="I674" s="29" t="e">
        <f>IF($A674=$C$2,runs!AJ669/runs!V669,1/0)</f>
        <v>#DIV/0!</v>
      </c>
      <c r="J674" s="29" t="e">
        <f>IF($A674=$C$2,runs!AK669/runs!V669,1/0)</f>
        <v>#DIV/0!</v>
      </c>
      <c r="K674" s="29" t="e">
        <f>IF($A674=$C$2,runs!BP669,1/0)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IF($A675=$C$2,runs!AF670,1/0)</f>
        <v>#DIV/0!</v>
      </c>
      <c r="E675" s="29" t="e">
        <f>IF($A675=$C$2,runs!AG670,1/0)</f>
        <v>#DIV/0!</v>
      </c>
      <c r="F675" s="29" t="e">
        <f>IF($A675=$C$2,runs!AH670,1/0)</f>
        <v>#DIV/0!</v>
      </c>
      <c r="G675" s="29" t="e">
        <f>IF($A675=$C$2,runs!AI670,1/0)</f>
        <v>#DIV/0!</v>
      </c>
      <c r="H675" s="29" t="e">
        <f>IF($A675=$C$2,runs!BG670/runs!BF670,1/0)</f>
        <v>#DIV/0!</v>
      </c>
      <c r="I675" s="29" t="e">
        <f>IF($A675=$C$2,runs!AJ670/runs!V670,1/0)</f>
        <v>#DIV/0!</v>
      </c>
      <c r="J675" s="29" t="e">
        <f>IF($A675=$C$2,runs!AK670/runs!V670,1/0)</f>
        <v>#DIV/0!</v>
      </c>
      <c r="K675" s="29" t="e">
        <f>IF($A675=$C$2,runs!BP670,1/0)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IF($A676=$C$2,runs!AF671,1/0)</f>
        <v>#DIV/0!</v>
      </c>
      <c r="E676" s="29" t="e">
        <f>IF($A676=$C$2,runs!AG671,1/0)</f>
        <v>#DIV/0!</v>
      </c>
      <c r="F676" s="29" t="e">
        <f>IF($A676=$C$2,runs!AH671,1/0)</f>
        <v>#DIV/0!</v>
      </c>
      <c r="G676" s="29" t="e">
        <f>IF($A676=$C$2,runs!AI671,1/0)</f>
        <v>#DIV/0!</v>
      </c>
      <c r="H676" s="29" t="e">
        <f>IF($A676=$C$2,runs!BG671/runs!BF671,1/0)</f>
        <v>#DIV/0!</v>
      </c>
      <c r="I676" s="29" t="e">
        <f>IF($A676=$C$2,runs!AJ671/runs!V671,1/0)</f>
        <v>#DIV/0!</v>
      </c>
      <c r="J676" s="29" t="e">
        <f>IF($A676=$C$2,runs!AK671/runs!V671,1/0)</f>
        <v>#DIV/0!</v>
      </c>
      <c r="K676" s="29" t="e">
        <f>IF($A676=$C$2,runs!BP671,1/0)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IF($A677=$C$2,runs!AF672,1/0)</f>
        <v>#DIV/0!</v>
      </c>
      <c r="E677" s="29" t="e">
        <f>IF($A677=$C$2,runs!AG672,1/0)</f>
        <v>#DIV/0!</v>
      </c>
      <c r="F677" s="29" t="e">
        <f>IF($A677=$C$2,runs!AH672,1/0)</f>
        <v>#DIV/0!</v>
      </c>
      <c r="G677" s="29" t="e">
        <f>IF($A677=$C$2,runs!AI672,1/0)</f>
        <v>#DIV/0!</v>
      </c>
      <c r="H677" s="29" t="e">
        <f>IF($A677=$C$2,runs!BG672/runs!BF672,1/0)</f>
        <v>#DIV/0!</v>
      </c>
      <c r="I677" s="29" t="e">
        <f>IF($A677=$C$2,runs!AJ672/runs!V672,1/0)</f>
        <v>#DIV/0!</v>
      </c>
      <c r="J677" s="29" t="e">
        <f>IF($A677=$C$2,runs!AK672/runs!V672,1/0)</f>
        <v>#DIV/0!</v>
      </c>
      <c r="K677" s="29" t="e">
        <f>IF($A677=$C$2,runs!BP672,1/0)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IF($A678=$C$2,runs!AF673,1/0)</f>
        <v>#DIV/0!</v>
      </c>
      <c r="E678" s="29" t="e">
        <f>IF($A678=$C$2,runs!AG673,1/0)</f>
        <v>#DIV/0!</v>
      </c>
      <c r="F678" s="29" t="e">
        <f>IF($A678=$C$2,runs!AH673,1/0)</f>
        <v>#DIV/0!</v>
      </c>
      <c r="G678" s="29" t="e">
        <f>IF($A678=$C$2,runs!AI673,1/0)</f>
        <v>#DIV/0!</v>
      </c>
      <c r="H678" s="29" t="e">
        <f>IF($A678=$C$2,runs!BG673/runs!BF673,1/0)</f>
        <v>#DIV/0!</v>
      </c>
      <c r="I678" s="29" t="e">
        <f>IF($A678=$C$2,runs!AJ673/runs!V673,1/0)</f>
        <v>#DIV/0!</v>
      </c>
      <c r="J678" s="29" t="e">
        <f>IF($A678=$C$2,runs!AK673/runs!V673,1/0)</f>
        <v>#DIV/0!</v>
      </c>
      <c r="K678" s="29" t="e">
        <f>IF($A678=$C$2,runs!BP673,1/0)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IF($A679=$C$2,runs!AF674,1/0)</f>
        <v>#DIV/0!</v>
      </c>
      <c r="E679" s="29" t="e">
        <f>IF($A679=$C$2,runs!AG674,1/0)</f>
        <v>#DIV/0!</v>
      </c>
      <c r="F679" s="29" t="e">
        <f>IF($A679=$C$2,runs!AH674,1/0)</f>
        <v>#DIV/0!</v>
      </c>
      <c r="G679" s="29" t="e">
        <f>IF($A679=$C$2,runs!AI674,1/0)</f>
        <v>#DIV/0!</v>
      </c>
      <c r="H679" s="29" t="e">
        <f>IF($A679=$C$2,runs!BG674/runs!BF674,1/0)</f>
        <v>#DIV/0!</v>
      </c>
      <c r="I679" s="29" t="e">
        <f>IF($A679=$C$2,runs!AJ674/runs!V674,1/0)</f>
        <v>#DIV/0!</v>
      </c>
      <c r="J679" s="29" t="e">
        <f>IF($A679=$C$2,runs!AK674/runs!V674,1/0)</f>
        <v>#DIV/0!</v>
      </c>
      <c r="K679" s="29" t="e">
        <f>IF($A679=$C$2,runs!BP674,1/0)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IF($A680=$C$2,runs!AF675,1/0)</f>
        <v>#DIV/0!</v>
      </c>
      <c r="E680" s="29" t="e">
        <f>IF($A680=$C$2,runs!AG675,1/0)</f>
        <v>#DIV/0!</v>
      </c>
      <c r="F680" s="29" t="e">
        <f>IF($A680=$C$2,runs!AH675,1/0)</f>
        <v>#DIV/0!</v>
      </c>
      <c r="G680" s="29" t="e">
        <f>IF($A680=$C$2,runs!AI675,1/0)</f>
        <v>#DIV/0!</v>
      </c>
      <c r="H680" s="29" t="e">
        <f>IF($A680=$C$2,runs!BG675/runs!BF675,1/0)</f>
        <v>#DIV/0!</v>
      </c>
      <c r="I680" s="29" t="e">
        <f>IF($A680=$C$2,runs!AJ675/runs!V675,1/0)</f>
        <v>#DIV/0!</v>
      </c>
      <c r="J680" s="29" t="e">
        <f>IF($A680=$C$2,runs!AK675/runs!V675,1/0)</f>
        <v>#DIV/0!</v>
      </c>
      <c r="K680" s="29" t="e">
        <f>IF($A680=$C$2,runs!BP675,1/0)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IF($A681=$C$2,runs!AF676,1/0)</f>
        <v>#DIV/0!</v>
      </c>
      <c r="E681" s="29" t="e">
        <f>IF($A681=$C$2,runs!AG676,1/0)</f>
        <v>#DIV/0!</v>
      </c>
      <c r="F681" s="29" t="e">
        <f>IF($A681=$C$2,runs!AH676,1/0)</f>
        <v>#DIV/0!</v>
      </c>
      <c r="G681" s="29" t="e">
        <f>IF($A681=$C$2,runs!AI676,1/0)</f>
        <v>#DIV/0!</v>
      </c>
      <c r="H681" s="29" t="e">
        <f>IF($A681=$C$2,runs!BG676/runs!BF676,1/0)</f>
        <v>#DIV/0!</v>
      </c>
      <c r="I681" s="29" t="e">
        <f>IF($A681=$C$2,runs!AJ676/runs!V676,1/0)</f>
        <v>#DIV/0!</v>
      </c>
      <c r="J681" s="29" t="e">
        <f>IF($A681=$C$2,runs!AK676/runs!V676,1/0)</f>
        <v>#DIV/0!</v>
      </c>
      <c r="K681" s="29" t="e">
        <f>IF($A681=$C$2,runs!BP676,1/0)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IF($A682=$C$2,runs!AF677,1/0)</f>
        <v>#DIV/0!</v>
      </c>
      <c r="E682" s="29" t="e">
        <f>IF($A682=$C$2,runs!AG677,1/0)</f>
        <v>#DIV/0!</v>
      </c>
      <c r="F682" s="29" t="e">
        <f>IF($A682=$C$2,runs!AH677,1/0)</f>
        <v>#DIV/0!</v>
      </c>
      <c r="G682" s="29" t="e">
        <f>IF($A682=$C$2,runs!AI677,1/0)</f>
        <v>#DIV/0!</v>
      </c>
      <c r="H682" s="29" t="e">
        <f>IF($A682=$C$2,runs!BG677/runs!BF677,1/0)</f>
        <v>#DIV/0!</v>
      </c>
      <c r="I682" s="29" t="e">
        <f>IF($A682=$C$2,runs!AJ677/runs!V677,1/0)</f>
        <v>#DIV/0!</v>
      </c>
      <c r="J682" s="29" t="e">
        <f>IF($A682=$C$2,runs!AK677/runs!V677,1/0)</f>
        <v>#DIV/0!</v>
      </c>
      <c r="K682" s="29" t="e">
        <f>IF($A682=$C$2,runs!BP677,1/0)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IF($A683=$C$2,runs!AF678,1/0)</f>
        <v>#DIV/0!</v>
      </c>
      <c r="E683" s="29" t="e">
        <f>IF($A683=$C$2,runs!AG678,1/0)</f>
        <v>#DIV/0!</v>
      </c>
      <c r="F683" s="29" t="e">
        <f>IF($A683=$C$2,runs!AH678,1/0)</f>
        <v>#DIV/0!</v>
      </c>
      <c r="G683" s="29" t="e">
        <f>IF($A683=$C$2,runs!AI678,1/0)</f>
        <v>#DIV/0!</v>
      </c>
      <c r="H683" s="29" t="e">
        <f>IF($A683=$C$2,runs!BG678/runs!BF678,1/0)</f>
        <v>#DIV/0!</v>
      </c>
      <c r="I683" s="29" t="e">
        <f>IF($A683=$C$2,runs!AJ678/runs!V678,1/0)</f>
        <v>#DIV/0!</v>
      </c>
      <c r="J683" s="29" t="e">
        <f>IF($A683=$C$2,runs!AK678/runs!V678,1/0)</f>
        <v>#DIV/0!</v>
      </c>
      <c r="K683" s="29" t="e">
        <f>IF($A683=$C$2,runs!BP678,1/0)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IF($A684=$C$2,runs!AF679,1/0)</f>
        <v>#DIV/0!</v>
      </c>
      <c r="E684" s="29" t="e">
        <f>IF($A684=$C$2,runs!AG679,1/0)</f>
        <v>#DIV/0!</v>
      </c>
      <c r="F684" s="29" t="e">
        <f>IF($A684=$C$2,runs!AH679,1/0)</f>
        <v>#DIV/0!</v>
      </c>
      <c r="G684" s="29" t="e">
        <f>IF($A684=$C$2,runs!AI679,1/0)</f>
        <v>#DIV/0!</v>
      </c>
      <c r="H684" s="29" t="e">
        <f>IF($A684=$C$2,runs!BG679/runs!BF679,1/0)</f>
        <v>#DIV/0!</v>
      </c>
      <c r="I684" s="29" t="e">
        <f>IF($A684=$C$2,runs!AJ679/runs!V679,1/0)</f>
        <v>#DIV/0!</v>
      </c>
      <c r="J684" s="29" t="e">
        <f>IF($A684=$C$2,runs!AK679/runs!V679,1/0)</f>
        <v>#DIV/0!</v>
      </c>
      <c r="K684" s="29" t="e">
        <f>IF($A684=$C$2,runs!BP679,1/0)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IF($A685=$C$2,runs!AF680,1/0)</f>
        <v>#DIV/0!</v>
      </c>
      <c r="E685" s="29" t="e">
        <f>IF($A685=$C$2,runs!AG680,1/0)</f>
        <v>#DIV/0!</v>
      </c>
      <c r="F685" s="29" t="e">
        <f>IF($A685=$C$2,runs!AH680,1/0)</f>
        <v>#DIV/0!</v>
      </c>
      <c r="G685" s="29" t="e">
        <f>IF($A685=$C$2,runs!AI680,1/0)</f>
        <v>#DIV/0!</v>
      </c>
      <c r="H685" s="29" t="e">
        <f>IF($A685=$C$2,runs!BG680/runs!BF680,1/0)</f>
        <v>#DIV/0!</v>
      </c>
      <c r="I685" s="29" t="e">
        <f>IF($A685=$C$2,runs!AJ680/runs!V680,1/0)</f>
        <v>#DIV/0!</v>
      </c>
      <c r="J685" s="29" t="e">
        <f>IF($A685=$C$2,runs!AK680/runs!V680,1/0)</f>
        <v>#DIV/0!</v>
      </c>
      <c r="K685" s="29" t="e">
        <f>IF($A685=$C$2,runs!BP680,1/0)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IF($A686=$C$2,runs!AF681,1/0)</f>
        <v>#DIV/0!</v>
      </c>
      <c r="E686" s="29" t="e">
        <f>IF($A686=$C$2,runs!AG681,1/0)</f>
        <v>#DIV/0!</v>
      </c>
      <c r="F686" s="29" t="e">
        <f>IF($A686=$C$2,runs!AH681,1/0)</f>
        <v>#DIV/0!</v>
      </c>
      <c r="G686" s="29" t="e">
        <f>IF($A686=$C$2,runs!AI681,1/0)</f>
        <v>#DIV/0!</v>
      </c>
      <c r="H686" s="29" t="e">
        <f>IF($A686=$C$2,runs!BG681/runs!BF681,1/0)</f>
        <v>#DIV/0!</v>
      </c>
      <c r="I686" s="29" t="e">
        <f>IF($A686=$C$2,runs!AJ681/runs!V681,1/0)</f>
        <v>#DIV/0!</v>
      </c>
      <c r="J686" s="29" t="e">
        <f>IF($A686=$C$2,runs!AK681/runs!V681,1/0)</f>
        <v>#DIV/0!</v>
      </c>
      <c r="K686" s="29" t="e">
        <f>IF($A686=$C$2,runs!BP681,1/0)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IF($A687=$C$2,runs!AF682,1/0)</f>
        <v>#DIV/0!</v>
      </c>
      <c r="E687" s="29" t="e">
        <f>IF($A687=$C$2,runs!AG682,1/0)</f>
        <v>#DIV/0!</v>
      </c>
      <c r="F687" s="29" t="e">
        <f>IF($A687=$C$2,runs!AH682,1/0)</f>
        <v>#DIV/0!</v>
      </c>
      <c r="G687" s="29" t="e">
        <f>IF($A687=$C$2,runs!AI682,1/0)</f>
        <v>#DIV/0!</v>
      </c>
      <c r="H687" s="29" t="e">
        <f>IF($A687=$C$2,runs!BG682/runs!BF682,1/0)</f>
        <v>#DIV/0!</v>
      </c>
      <c r="I687" s="29" t="e">
        <f>IF($A687=$C$2,runs!AJ682/runs!V682,1/0)</f>
        <v>#DIV/0!</v>
      </c>
      <c r="J687" s="29" t="e">
        <f>IF($A687=$C$2,runs!AK682/runs!V682,1/0)</f>
        <v>#DIV/0!</v>
      </c>
      <c r="K687" s="29" t="e">
        <f>IF($A687=$C$2,runs!BP682,1/0)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IF($A688=$C$2,runs!AF683,1/0)</f>
        <v>#DIV/0!</v>
      </c>
      <c r="E688" s="29" t="e">
        <f>IF($A688=$C$2,runs!AG683,1/0)</f>
        <v>#DIV/0!</v>
      </c>
      <c r="F688" s="29" t="e">
        <f>IF($A688=$C$2,runs!AH683,1/0)</f>
        <v>#DIV/0!</v>
      </c>
      <c r="G688" s="29" t="e">
        <f>IF($A688=$C$2,runs!AI683,1/0)</f>
        <v>#DIV/0!</v>
      </c>
      <c r="H688" s="29" t="e">
        <f>IF($A688=$C$2,runs!BG683/runs!BF683,1/0)</f>
        <v>#DIV/0!</v>
      </c>
      <c r="I688" s="29" t="e">
        <f>IF($A688=$C$2,runs!AJ683/runs!V683,1/0)</f>
        <v>#DIV/0!</v>
      </c>
      <c r="J688" s="29" t="e">
        <f>IF($A688=$C$2,runs!AK683/runs!V683,1/0)</f>
        <v>#DIV/0!</v>
      </c>
      <c r="K688" s="29" t="e">
        <f>IF($A688=$C$2,runs!BP683,1/0)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IF($A689=$C$2,runs!AF684,1/0)</f>
        <v>#DIV/0!</v>
      </c>
      <c r="E689" s="29" t="e">
        <f>IF($A689=$C$2,runs!AG684,1/0)</f>
        <v>#DIV/0!</v>
      </c>
      <c r="F689" s="29" t="e">
        <f>IF($A689=$C$2,runs!AH684,1/0)</f>
        <v>#DIV/0!</v>
      </c>
      <c r="G689" s="29" t="e">
        <f>IF($A689=$C$2,runs!AI684,1/0)</f>
        <v>#DIV/0!</v>
      </c>
      <c r="H689" s="29" t="e">
        <f>IF($A689=$C$2,runs!BG684/runs!BF684,1/0)</f>
        <v>#DIV/0!</v>
      </c>
      <c r="I689" s="29" t="e">
        <f>IF($A689=$C$2,runs!AJ684/runs!V684,1/0)</f>
        <v>#DIV/0!</v>
      </c>
      <c r="J689" s="29" t="e">
        <f>IF($A689=$C$2,runs!AK684/runs!V684,1/0)</f>
        <v>#DIV/0!</v>
      </c>
      <c r="K689" s="29" t="e">
        <f>IF($A689=$C$2,runs!BP684,1/0)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IF($A690=$C$2,runs!AF685,1/0)</f>
        <v>#DIV/0!</v>
      </c>
      <c r="E690" s="29" t="e">
        <f>IF($A690=$C$2,runs!AG685,1/0)</f>
        <v>#DIV/0!</v>
      </c>
      <c r="F690" s="29" t="e">
        <f>IF($A690=$C$2,runs!AH685,1/0)</f>
        <v>#DIV/0!</v>
      </c>
      <c r="G690" s="29" t="e">
        <f>IF($A690=$C$2,runs!AI685,1/0)</f>
        <v>#DIV/0!</v>
      </c>
      <c r="H690" s="29" t="e">
        <f>IF($A690=$C$2,runs!BG685/runs!BF685,1/0)</f>
        <v>#DIV/0!</v>
      </c>
      <c r="I690" s="29" t="e">
        <f>IF($A690=$C$2,runs!AJ685/runs!V685,1/0)</f>
        <v>#DIV/0!</v>
      </c>
      <c r="J690" s="29" t="e">
        <f>IF($A690=$C$2,runs!AK685/runs!V685,1/0)</f>
        <v>#DIV/0!</v>
      </c>
      <c r="K690" s="29" t="e">
        <f>IF($A690=$C$2,runs!BP685,1/0)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IF($A691=$C$2,runs!AF686,1/0)</f>
        <v>#DIV/0!</v>
      </c>
      <c r="E691" s="29" t="e">
        <f>IF($A691=$C$2,runs!AG686,1/0)</f>
        <v>#DIV/0!</v>
      </c>
      <c r="F691" s="29" t="e">
        <f>IF($A691=$C$2,runs!AH686,1/0)</f>
        <v>#DIV/0!</v>
      </c>
      <c r="G691" s="29" t="e">
        <f>IF($A691=$C$2,runs!AI686,1/0)</f>
        <v>#DIV/0!</v>
      </c>
      <c r="H691" s="29" t="e">
        <f>IF($A691=$C$2,runs!BG686/runs!BF686,1/0)</f>
        <v>#DIV/0!</v>
      </c>
      <c r="I691" s="29" t="e">
        <f>IF($A691=$C$2,runs!AJ686/runs!V686,1/0)</f>
        <v>#DIV/0!</v>
      </c>
      <c r="J691" s="29" t="e">
        <f>IF($A691=$C$2,runs!AK686/runs!V686,1/0)</f>
        <v>#DIV/0!</v>
      </c>
      <c r="K691" s="29" t="e">
        <f>IF($A691=$C$2,runs!BP686,1/0)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IF($A692=$C$2,runs!AF687,1/0)</f>
        <v>#DIV/0!</v>
      </c>
      <c r="E692" s="29" t="e">
        <f>IF($A692=$C$2,runs!AG687,1/0)</f>
        <v>#DIV/0!</v>
      </c>
      <c r="F692" s="29" t="e">
        <f>IF($A692=$C$2,runs!AH687,1/0)</f>
        <v>#DIV/0!</v>
      </c>
      <c r="G692" s="29" t="e">
        <f>IF($A692=$C$2,runs!AI687,1/0)</f>
        <v>#DIV/0!</v>
      </c>
      <c r="H692" s="29" t="e">
        <f>IF($A692=$C$2,runs!BG687/runs!BF687,1/0)</f>
        <v>#DIV/0!</v>
      </c>
      <c r="I692" s="29" t="e">
        <f>IF($A692=$C$2,runs!AJ687/runs!V687,1/0)</f>
        <v>#DIV/0!</v>
      </c>
      <c r="J692" s="29" t="e">
        <f>IF($A692=$C$2,runs!AK687/runs!V687,1/0)</f>
        <v>#DIV/0!</v>
      </c>
      <c r="K692" s="29" t="e">
        <f>IF($A692=$C$2,runs!BP687,1/0)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IF($A693=$C$2,runs!AF688,1/0)</f>
        <v>#DIV/0!</v>
      </c>
      <c r="E693" s="29" t="e">
        <f>IF($A693=$C$2,runs!AG688,1/0)</f>
        <v>#DIV/0!</v>
      </c>
      <c r="F693" s="29" t="e">
        <f>IF($A693=$C$2,runs!AH688,1/0)</f>
        <v>#DIV/0!</v>
      </c>
      <c r="G693" s="29" t="e">
        <f>IF($A693=$C$2,runs!AI688,1/0)</f>
        <v>#DIV/0!</v>
      </c>
      <c r="H693" s="29" t="e">
        <f>IF($A693=$C$2,runs!BG688/runs!BF688,1/0)</f>
        <v>#DIV/0!</v>
      </c>
      <c r="I693" s="29" t="e">
        <f>IF($A693=$C$2,runs!AJ688/runs!V688,1/0)</f>
        <v>#DIV/0!</v>
      </c>
      <c r="J693" s="29" t="e">
        <f>IF($A693=$C$2,runs!AK688/runs!V688,1/0)</f>
        <v>#DIV/0!</v>
      </c>
      <c r="K693" s="29" t="e">
        <f>IF($A693=$C$2,runs!BP688,1/0)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IF($A694=$C$2,runs!AF689,1/0)</f>
        <v>#DIV/0!</v>
      </c>
      <c r="E694" s="29" t="e">
        <f>IF($A694=$C$2,runs!AG689,1/0)</f>
        <v>#DIV/0!</v>
      </c>
      <c r="F694" s="29" t="e">
        <f>IF($A694=$C$2,runs!AH689,1/0)</f>
        <v>#DIV/0!</v>
      </c>
      <c r="G694" s="29" t="e">
        <f>IF($A694=$C$2,runs!AI689,1/0)</f>
        <v>#DIV/0!</v>
      </c>
      <c r="H694" s="29" t="e">
        <f>IF($A694=$C$2,runs!BG689/runs!BF689,1/0)</f>
        <v>#DIV/0!</v>
      </c>
      <c r="I694" s="29" t="e">
        <f>IF($A694=$C$2,runs!AJ689/runs!V689,1/0)</f>
        <v>#DIV/0!</v>
      </c>
      <c r="J694" s="29" t="e">
        <f>IF($A694=$C$2,runs!AK689/runs!V689,1/0)</f>
        <v>#DIV/0!</v>
      </c>
      <c r="K694" s="29" t="e">
        <f>IF($A694=$C$2,runs!BP689,1/0)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IF($A695=$C$2,runs!AF690,1/0)</f>
        <v>#DIV/0!</v>
      </c>
      <c r="E695" s="29" t="e">
        <f>IF($A695=$C$2,runs!AG690,1/0)</f>
        <v>#DIV/0!</v>
      </c>
      <c r="F695" s="29" t="e">
        <f>IF($A695=$C$2,runs!AH690,1/0)</f>
        <v>#DIV/0!</v>
      </c>
      <c r="G695" s="29" t="e">
        <f>IF($A695=$C$2,runs!AI690,1/0)</f>
        <v>#DIV/0!</v>
      </c>
      <c r="H695" s="29" t="e">
        <f>IF($A695=$C$2,runs!BG690/runs!BF690,1/0)</f>
        <v>#DIV/0!</v>
      </c>
      <c r="I695" s="29" t="e">
        <f>IF($A695=$C$2,runs!AJ690/runs!V690,1/0)</f>
        <v>#DIV/0!</v>
      </c>
      <c r="J695" s="29" t="e">
        <f>IF($A695=$C$2,runs!AK690/runs!V690,1/0)</f>
        <v>#DIV/0!</v>
      </c>
      <c r="K695" s="29" t="e">
        <f>IF($A695=$C$2,runs!BP690,1/0)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IF($A696=$C$2,runs!AF691,1/0)</f>
        <v>#DIV/0!</v>
      </c>
      <c r="E696" s="29" t="e">
        <f>IF($A696=$C$2,runs!AG691,1/0)</f>
        <v>#DIV/0!</v>
      </c>
      <c r="F696" s="29" t="e">
        <f>IF($A696=$C$2,runs!AH691,1/0)</f>
        <v>#DIV/0!</v>
      </c>
      <c r="G696" s="29" t="e">
        <f>IF($A696=$C$2,runs!AI691,1/0)</f>
        <v>#DIV/0!</v>
      </c>
      <c r="H696" s="29" t="e">
        <f>IF($A696=$C$2,runs!BG691/runs!BF691,1/0)</f>
        <v>#DIV/0!</v>
      </c>
      <c r="I696" s="29" t="e">
        <f>IF($A696=$C$2,runs!AJ691/runs!V691,1/0)</f>
        <v>#DIV/0!</v>
      </c>
      <c r="J696" s="29" t="e">
        <f>IF($A696=$C$2,runs!AK691/runs!V691,1/0)</f>
        <v>#DIV/0!</v>
      </c>
      <c r="K696" s="29" t="e">
        <f>IF($A696=$C$2,runs!BP691,1/0)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IF($A697=$C$2,runs!AF692,1/0)</f>
        <v>#DIV/0!</v>
      </c>
      <c r="E697" s="29" t="e">
        <f>IF($A697=$C$2,runs!AG692,1/0)</f>
        <v>#DIV/0!</v>
      </c>
      <c r="F697" s="29" t="e">
        <f>IF($A697=$C$2,runs!AH692,1/0)</f>
        <v>#DIV/0!</v>
      </c>
      <c r="G697" s="29" t="e">
        <f>IF($A697=$C$2,runs!AI692,1/0)</f>
        <v>#DIV/0!</v>
      </c>
      <c r="H697" s="29" t="e">
        <f>IF($A697=$C$2,runs!BG692/runs!BF692,1/0)</f>
        <v>#DIV/0!</v>
      </c>
      <c r="I697" s="29" t="e">
        <f>IF($A697=$C$2,runs!AJ692/runs!V692,1/0)</f>
        <v>#DIV/0!</v>
      </c>
      <c r="J697" s="29" t="e">
        <f>IF($A697=$C$2,runs!AK692/runs!V692,1/0)</f>
        <v>#DIV/0!</v>
      </c>
      <c r="K697" s="29" t="e">
        <f>IF($A697=$C$2,runs!BP692,1/0)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IF($A698=$C$2,runs!AF693,1/0)</f>
        <v>#DIV/0!</v>
      </c>
      <c r="E698" s="29" t="e">
        <f>IF($A698=$C$2,runs!AG693,1/0)</f>
        <v>#DIV/0!</v>
      </c>
      <c r="F698" s="29" t="e">
        <f>IF($A698=$C$2,runs!AH693,1/0)</f>
        <v>#DIV/0!</v>
      </c>
      <c r="G698" s="29" t="e">
        <f>IF($A698=$C$2,runs!AI693,1/0)</f>
        <v>#DIV/0!</v>
      </c>
      <c r="H698" s="29" t="e">
        <f>IF($A698=$C$2,runs!BG693/runs!BF693,1/0)</f>
        <v>#DIV/0!</v>
      </c>
      <c r="I698" s="29" t="e">
        <f>IF($A698=$C$2,runs!AJ693/runs!V693,1/0)</f>
        <v>#DIV/0!</v>
      </c>
      <c r="J698" s="29" t="e">
        <f>IF($A698=$C$2,runs!AK693/runs!V693,1/0)</f>
        <v>#DIV/0!</v>
      </c>
      <c r="K698" s="29" t="e">
        <f>IF($A698=$C$2,runs!BP693,1/0)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IF($A699=$C$2,runs!AF694,1/0)</f>
        <v>#DIV/0!</v>
      </c>
      <c r="E699" s="29" t="e">
        <f>IF($A699=$C$2,runs!AG694,1/0)</f>
        <v>#DIV/0!</v>
      </c>
      <c r="F699" s="29" t="e">
        <f>IF($A699=$C$2,runs!AH694,1/0)</f>
        <v>#DIV/0!</v>
      </c>
      <c r="G699" s="29" t="e">
        <f>IF($A699=$C$2,runs!AI694,1/0)</f>
        <v>#DIV/0!</v>
      </c>
      <c r="H699" s="29" t="e">
        <f>IF($A699=$C$2,runs!BG694/runs!BF694,1/0)</f>
        <v>#DIV/0!</v>
      </c>
      <c r="I699" s="29" t="e">
        <f>IF($A699=$C$2,runs!AJ694/runs!V694,1/0)</f>
        <v>#DIV/0!</v>
      </c>
      <c r="J699" s="29" t="e">
        <f>IF($A699=$C$2,runs!AK694/runs!V694,1/0)</f>
        <v>#DIV/0!</v>
      </c>
      <c r="K699" s="29" t="e">
        <f>IF($A699=$C$2,runs!BP694,1/0)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IF($A700=$C$2,runs!AF695,1/0)</f>
        <v>#DIV/0!</v>
      </c>
      <c r="E700" s="29" t="e">
        <f>IF($A700=$C$2,runs!AG695,1/0)</f>
        <v>#DIV/0!</v>
      </c>
      <c r="F700" s="29" t="e">
        <f>IF($A700=$C$2,runs!AH695,1/0)</f>
        <v>#DIV/0!</v>
      </c>
      <c r="G700" s="29" t="e">
        <f>IF($A700=$C$2,runs!AI695,1/0)</f>
        <v>#DIV/0!</v>
      </c>
      <c r="H700" s="29" t="e">
        <f>IF($A700=$C$2,runs!BG695/runs!BF695,1/0)</f>
        <v>#DIV/0!</v>
      </c>
      <c r="I700" s="29" t="e">
        <f>IF($A700=$C$2,runs!AJ695/runs!V695,1/0)</f>
        <v>#DIV/0!</v>
      </c>
      <c r="J700" s="29" t="e">
        <f>IF($A700=$C$2,runs!AK695/runs!V695,1/0)</f>
        <v>#DIV/0!</v>
      </c>
      <c r="K700" s="29" t="e">
        <f>IF($A700=$C$2,runs!BP695,1/0)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IF($A701=$C$2,runs!AF696,1/0)</f>
        <v>#DIV/0!</v>
      </c>
      <c r="E701" s="29" t="e">
        <f>IF($A701=$C$2,runs!AG696,1/0)</f>
        <v>#DIV/0!</v>
      </c>
      <c r="F701" s="29" t="e">
        <f>IF($A701=$C$2,runs!AH696,1/0)</f>
        <v>#DIV/0!</v>
      </c>
      <c r="G701" s="29" t="e">
        <f>IF($A701=$C$2,runs!AI696,1/0)</f>
        <v>#DIV/0!</v>
      </c>
      <c r="H701" s="29" t="e">
        <f>IF($A701=$C$2,runs!BG696/runs!BF696,1/0)</f>
        <v>#DIV/0!</v>
      </c>
      <c r="I701" s="29" t="e">
        <f>IF($A701=$C$2,runs!AJ696/runs!V696,1/0)</f>
        <v>#DIV/0!</v>
      </c>
      <c r="J701" s="29" t="e">
        <f>IF($A701=$C$2,runs!AK696/runs!V696,1/0)</f>
        <v>#DIV/0!</v>
      </c>
      <c r="K701" s="29" t="e">
        <f>IF($A701=$C$2,runs!BP696,1/0)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IF($A702=$C$2,runs!AF697,1/0)</f>
        <v>#DIV/0!</v>
      </c>
      <c r="E702" s="29" t="e">
        <f>IF($A702=$C$2,runs!AG697,1/0)</f>
        <v>#DIV/0!</v>
      </c>
      <c r="F702" s="29" t="e">
        <f>IF($A702=$C$2,runs!AH697,1/0)</f>
        <v>#DIV/0!</v>
      </c>
      <c r="G702" s="29" t="e">
        <f>IF($A702=$C$2,runs!AI697,1/0)</f>
        <v>#DIV/0!</v>
      </c>
      <c r="H702" s="29" t="e">
        <f>IF($A702=$C$2,runs!BG697/runs!BF697,1/0)</f>
        <v>#DIV/0!</v>
      </c>
      <c r="I702" s="29" t="e">
        <f>IF($A702=$C$2,runs!AJ697/runs!V697,1/0)</f>
        <v>#DIV/0!</v>
      </c>
      <c r="J702" s="29" t="e">
        <f>IF($A702=$C$2,runs!AK697/runs!V697,1/0)</f>
        <v>#DIV/0!</v>
      </c>
      <c r="K702" s="29" t="e">
        <f>IF($A702=$C$2,runs!BP697,1/0)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IF($A703=$C$2,runs!AF698,1/0)</f>
        <v>#DIV/0!</v>
      </c>
      <c r="E703" s="29" t="e">
        <f>IF($A703=$C$2,runs!AG698,1/0)</f>
        <v>#DIV/0!</v>
      </c>
      <c r="F703" s="29" t="e">
        <f>IF($A703=$C$2,runs!AH698,1/0)</f>
        <v>#DIV/0!</v>
      </c>
      <c r="G703" s="29" t="e">
        <f>IF($A703=$C$2,runs!AI698,1/0)</f>
        <v>#DIV/0!</v>
      </c>
      <c r="H703" s="29" t="e">
        <f>IF($A703=$C$2,runs!BG698/runs!BF698,1/0)</f>
        <v>#DIV/0!</v>
      </c>
      <c r="I703" s="29" t="e">
        <f>IF($A703=$C$2,runs!AJ698/runs!V698,1/0)</f>
        <v>#DIV/0!</v>
      </c>
      <c r="J703" s="29" t="e">
        <f>IF($A703=$C$2,runs!AK698/runs!V698,1/0)</f>
        <v>#DIV/0!</v>
      </c>
      <c r="K703" s="29" t="e">
        <f>IF($A703=$C$2,runs!BP698,1/0)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IF($A704=$C$2,runs!AF699,1/0)</f>
        <v>#DIV/0!</v>
      </c>
      <c r="E704" s="29" t="e">
        <f>IF($A704=$C$2,runs!AG699,1/0)</f>
        <v>#DIV/0!</v>
      </c>
      <c r="F704" s="29" t="e">
        <f>IF($A704=$C$2,runs!AH699,1/0)</f>
        <v>#DIV/0!</v>
      </c>
      <c r="G704" s="29" t="e">
        <f>IF($A704=$C$2,runs!AI699,1/0)</f>
        <v>#DIV/0!</v>
      </c>
      <c r="H704" s="29" t="e">
        <f>IF($A704=$C$2,runs!BG699/runs!BF699,1/0)</f>
        <v>#DIV/0!</v>
      </c>
      <c r="I704" s="29" t="e">
        <f>IF($A704=$C$2,runs!AJ699/runs!V699,1/0)</f>
        <v>#DIV/0!</v>
      </c>
      <c r="J704" s="29" t="e">
        <f>IF($A704=$C$2,runs!AK699/runs!V699,1/0)</f>
        <v>#DIV/0!</v>
      </c>
      <c r="K704" s="29" t="e">
        <f>IF($A704=$C$2,runs!BP699,1/0)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IF($A705=$C$2,runs!AF700,1/0)</f>
        <v>#DIV/0!</v>
      </c>
      <c r="E705" s="29" t="e">
        <f>IF($A705=$C$2,runs!AG700,1/0)</f>
        <v>#DIV/0!</v>
      </c>
      <c r="F705" s="29" t="e">
        <f>IF($A705=$C$2,runs!AH700,1/0)</f>
        <v>#DIV/0!</v>
      </c>
      <c r="G705" s="29" t="e">
        <f>IF($A705=$C$2,runs!AI700,1/0)</f>
        <v>#DIV/0!</v>
      </c>
      <c r="H705" s="29" t="e">
        <f>IF($A705=$C$2,runs!BG700/runs!BF700,1/0)</f>
        <v>#DIV/0!</v>
      </c>
      <c r="I705" s="29" t="e">
        <f>IF($A705=$C$2,runs!AJ700/runs!V700,1/0)</f>
        <v>#DIV/0!</v>
      </c>
      <c r="J705" s="29" t="e">
        <f>IF($A705=$C$2,runs!AK700/runs!V700,1/0)</f>
        <v>#DIV/0!</v>
      </c>
      <c r="K705" s="29" t="e">
        <f>IF($A705=$C$2,runs!BP700,1/0)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IF($A706=$C$2,runs!AF701,1/0)</f>
        <v>#DIV/0!</v>
      </c>
      <c r="E706" s="29" t="e">
        <f>IF($A706=$C$2,runs!AG701,1/0)</f>
        <v>#DIV/0!</v>
      </c>
      <c r="F706" s="29" t="e">
        <f>IF($A706=$C$2,runs!AH701,1/0)</f>
        <v>#DIV/0!</v>
      </c>
      <c r="G706" s="29" t="e">
        <f>IF($A706=$C$2,runs!AI701,1/0)</f>
        <v>#DIV/0!</v>
      </c>
      <c r="H706" s="29" t="e">
        <f>IF($A706=$C$2,runs!BG701/runs!BF701,1/0)</f>
        <v>#DIV/0!</v>
      </c>
      <c r="I706" s="29" t="e">
        <f>IF($A706=$C$2,runs!AJ701/runs!V701,1/0)</f>
        <v>#DIV/0!</v>
      </c>
      <c r="J706" s="29" t="e">
        <f>IF($A706=$C$2,runs!AK701/runs!V701,1/0)</f>
        <v>#DIV/0!</v>
      </c>
      <c r="K706" s="29" t="e">
        <f>IF($A706=$C$2,runs!BP701,1/0)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IF($A707=$C$2,runs!AF702,1/0)</f>
        <v>#DIV/0!</v>
      </c>
      <c r="E707" s="29" t="e">
        <f>IF($A707=$C$2,runs!AG702,1/0)</f>
        <v>#DIV/0!</v>
      </c>
      <c r="F707" s="29" t="e">
        <f>IF($A707=$C$2,runs!AH702,1/0)</f>
        <v>#DIV/0!</v>
      </c>
      <c r="G707" s="29" t="e">
        <f>IF($A707=$C$2,runs!AI702,1/0)</f>
        <v>#DIV/0!</v>
      </c>
      <c r="H707" s="29" t="e">
        <f>IF($A707=$C$2,runs!BG702/runs!BF702,1/0)</f>
        <v>#DIV/0!</v>
      </c>
      <c r="I707" s="29" t="e">
        <f>IF($A707=$C$2,runs!AJ702/runs!V702,1/0)</f>
        <v>#DIV/0!</v>
      </c>
      <c r="J707" s="29" t="e">
        <f>IF($A707=$C$2,runs!AK702/runs!V702,1/0)</f>
        <v>#DIV/0!</v>
      </c>
      <c r="K707" s="29" t="e">
        <f>IF($A707=$C$2,runs!BP702,1/0)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IF($A708=$C$2,runs!AF703,1/0)</f>
        <v>#DIV/0!</v>
      </c>
      <c r="E708" s="29" t="e">
        <f>IF($A708=$C$2,runs!AG703,1/0)</f>
        <v>#DIV/0!</v>
      </c>
      <c r="F708" s="29" t="e">
        <f>IF($A708=$C$2,runs!AH703,1/0)</f>
        <v>#DIV/0!</v>
      </c>
      <c r="G708" s="29" t="e">
        <f>IF($A708=$C$2,runs!AI703,1/0)</f>
        <v>#DIV/0!</v>
      </c>
      <c r="H708" s="29" t="e">
        <f>IF($A708=$C$2,runs!BG703/runs!BF703,1/0)</f>
        <v>#DIV/0!</v>
      </c>
      <c r="I708" s="29" t="e">
        <f>IF($A708=$C$2,runs!AJ703/runs!V703,1/0)</f>
        <v>#DIV/0!</v>
      </c>
      <c r="J708" s="29" t="e">
        <f>IF($A708=$C$2,runs!AK703/runs!V703,1/0)</f>
        <v>#DIV/0!</v>
      </c>
      <c r="K708" s="29" t="e">
        <f>IF($A708=$C$2,runs!BP703,1/0)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IF($A709=$C$2,runs!AF704,1/0)</f>
        <v>#DIV/0!</v>
      </c>
      <c r="E709" s="29" t="e">
        <f>IF($A709=$C$2,runs!AG704,1/0)</f>
        <v>#DIV/0!</v>
      </c>
      <c r="F709" s="29" t="e">
        <f>IF($A709=$C$2,runs!AH704,1/0)</f>
        <v>#DIV/0!</v>
      </c>
      <c r="G709" s="29" t="e">
        <f>IF($A709=$C$2,runs!AI704,1/0)</f>
        <v>#DIV/0!</v>
      </c>
      <c r="H709" s="29" t="e">
        <f>IF($A709=$C$2,runs!BG704/runs!BF704,1/0)</f>
        <v>#DIV/0!</v>
      </c>
      <c r="I709" s="29" t="e">
        <f>IF($A709=$C$2,runs!AJ704/runs!V704,1/0)</f>
        <v>#DIV/0!</v>
      </c>
      <c r="J709" s="29" t="e">
        <f>IF($A709=$C$2,runs!AK704/runs!V704,1/0)</f>
        <v>#DIV/0!</v>
      </c>
      <c r="K709" s="29" t="e">
        <f>IF($A709=$C$2,runs!BP704,1/0)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IF($A710=$C$2,runs!AF705,1/0)</f>
        <v>#DIV/0!</v>
      </c>
      <c r="E710" s="29" t="e">
        <f>IF($A710=$C$2,runs!AG705,1/0)</f>
        <v>#DIV/0!</v>
      </c>
      <c r="F710" s="29" t="e">
        <f>IF($A710=$C$2,runs!AH705,1/0)</f>
        <v>#DIV/0!</v>
      </c>
      <c r="G710" s="29" t="e">
        <f>IF($A710=$C$2,runs!AI705,1/0)</f>
        <v>#DIV/0!</v>
      </c>
      <c r="H710" s="29" t="e">
        <f>IF($A710=$C$2,runs!BG705/runs!BF705,1/0)</f>
        <v>#DIV/0!</v>
      </c>
      <c r="I710" s="29" t="e">
        <f>IF($A710=$C$2,runs!AJ705/runs!V705,1/0)</f>
        <v>#DIV/0!</v>
      </c>
      <c r="J710" s="29" t="e">
        <f>IF($A710=$C$2,runs!AK705/runs!V705,1/0)</f>
        <v>#DIV/0!</v>
      </c>
      <c r="K710" s="29" t="e">
        <f>IF($A710=$C$2,runs!BP705,1/0)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IF($A711=$C$2,runs!AF706,1/0)</f>
        <v>#DIV/0!</v>
      </c>
      <c r="E711" s="29" t="e">
        <f>IF($A711=$C$2,runs!AG706,1/0)</f>
        <v>#DIV/0!</v>
      </c>
      <c r="F711" s="29" t="e">
        <f>IF($A711=$C$2,runs!AH706,1/0)</f>
        <v>#DIV/0!</v>
      </c>
      <c r="G711" s="29" t="e">
        <f>IF($A711=$C$2,runs!AI706,1/0)</f>
        <v>#DIV/0!</v>
      </c>
      <c r="H711" s="29" t="e">
        <f>IF($A711=$C$2,runs!BG706/runs!BF706,1/0)</f>
        <v>#DIV/0!</v>
      </c>
      <c r="I711" s="29" t="e">
        <f>IF($A711=$C$2,runs!AJ706/runs!V706,1/0)</f>
        <v>#DIV/0!</v>
      </c>
      <c r="J711" s="29" t="e">
        <f>IF($A711=$C$2,runs!AK706/runs!V706,1/0)</f>
        <v>#DIV/0!</v>
      </c>
      <c r="K711" s="29" t="e">
        <f>IF($A711=$C$2,runs!BP706,1/0)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IF($A712=$C$2,runs!AF707,1/0)</f>
        <v>#DIV/0!</v>
      </c>
      <c r="E712" s="29" t="e">
        <f>IF($A712=$C$2,runs!AG707,1/0)</f>
        <v>#DIV/0!</v>
      </c>
      <c r="F712" s="29" t="e">
        <f>IF($A712=$C$2,runs!AH707,1/0)</f>
        <v>#DIV/0!</v>
      </c>
      <c r="G712" s="29" t="e">
        <f>IF($A712=$C$2,runs!AI707,1/0)</f>
        <v>#DIV/0!</v>
      </c>
      <c r="H712" s="29" t="e">
        <f>IF($A712=$C$2,runs!BG707/runs!BF707,1/0)</f>
        <v>#DIV/0!</v>
      </c>
      <c r="I712" s="29" t="e">
        <f>IF($A712=$C$2,runs!AJ707/runs!V707,1/0)</f>
        <v>#DIV/0!</v>
      </c>
      <c r="J712" s="29" t="e">
        <f>IF($A712=$C$2,runs!AK707/runs!V707,1/0)</f>
        <v>#DIV/0!</v>
      </c>
      <c r="K712" s="29" t="e">
        <f>IF($A712=$C$2,runs!BP707,1/0)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IF($A713=$C$2,runs!AF708,1/0)</f>
        <v>#DIV/0!</v>
      </c>
      <c r="E713" s="29" t="e">
        <f>IF($A713=$C$2,runs!AG708,1/0)</f>
        <v>#DIV/0!</v>
      </c>
      <c r="F713" s="29" t="e">
        <f>IF($A713=$C$2,runs!AH708,1/0)</f>
        <v>#DIV/0!</v>
      </c>
      <c r="G713" s="29" t="e">
        <f>IF($A713=$C$2,runs!AI708,1/0)</f>
        <v>#DIV/0!</v>
      </c>
      <c r="H713" s="29" t="e">
        <f>IF($A713=$C$2,runs!BG708/runs!BF708,1/0)</f>
        <v>#DIV/0!</v>
      </c>
      <c r="I713" s="29" t="e">
        <f>IF($A713=$C$2,runs!AJ708/runs!V708,1/0)</f>
        <v>#DIV/0!</v>
      </c>
      <c r="J713" s="29" t="e">
        <f>IF($A713=$C$2,runs!AK708/runs!V708,1/0)</f>
        <v>#DIV/0!</v>
      </c>
      <c r="K713" s="29" t="e">
        <f>IF($A713=$C$2,runs!BP708,1/0)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IF($A714=$C$2,runs!AF709,1/0)</f>
        <v>#DIV/0!</v>
      </c>
      <c r="E714" s="29" t="e">
        <f>IF($A714=$C$2,runs!AG709,1/0)</f>
        <v>#DIV/0!</v>
      </c>
      <c r="F714" s="29" t="e">
        <f>IF($A714=$C$2,runs!AH709,1/0)</f>
        <v>#DIV/0!</v>
      </c>
      <c r="G714" s="29" t="e">
        <f>IF($A714=$C$2,runs!AI709,1/0)</f>
        <v>#DIV/0!</v>
      </c>
      <c r="H714" s="29" t="e">
        <f>IF($A714=$C$2,runs!BG709/runs!BF709,1/0)</f>
        <v>#DIV/0!</v>
      </c>
      <c r="I714" s="29" t="e">
        <f>IF($A714=$C$2,runs!AJ709/runs!V709,1/0)</f>
        <v>#DIV/0!</v>
      </c>
      <c r="J714" s="29" t="e">
        <f>IF($A714=$C$2,runs!AK709/runs!V709,1/0)</f>
        <v>#DIV/0!</v>
      </c>
      <c r="K714" s="29" t="e">
        <f>IF($A714=$C$2,runs!BP709,1/0)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IF($A715=$C$2,runs!AF710,1/0)</f>
        <v>#DIV/0!</v>
      </c>
      <c r="E715" s="29" t="e">
        <f>IF($A715=$C$2,runs!AG710,1/0)</f>
        <v>#DIV/0!</v>
      </c>
      <c r="F715" s="29" t="e">
        <f>IF($A715=$C$2,runs!AH710,1/0)</f>
        <v>#DIV/0!</v>
      </c>
      <c r="G715" s="29" t="e">
        <f>IF($A715=$C$2,runs!AI710,1/0)</f>
        <v>#DIV/0!</v>
      </c>
      <c r="H715" s="29" t="e">
        <f>IF($A715=$C$2,runs!BG710/runs!BF710,1/0)</f>
        <v>#DIV/0!</v>
      </c>
      <c r="I715" s="29" t="e">
        <f>IF($A715=$C$2,runs!AJ710/runs!V710,1/0)</f>
        <v>#DIV/0!</v>
      </c>
      <c r="J715" s="29" t="e">
        <f>IF($A715=$C$2,runs!AK710/runs!V710,1/0)</f>
        <v>#DIV/0!</v>
      </c>
      <c r="K715" s="29" t="e">
        <f>IF($A715=$C$2,runs!BP710,1/0)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IF($A716=$C$2,runs!AF711,1/0)</f>
        <v>#DIV/0!</v>
      </c>
      <c r="E716" s="29" t="e">
        <f>IF($A716=$C$2,runs!AG711,1/0)</f>
        <v>#DIV/0!</v>
      </c>
      <c r="F716" s="29" t="e">
        <f>IF($A716=$C$2,runs!AH711,1/0)</f>
        <v>#DIV/0!</v>
      </c>
      <c r="G716" s="29" t="e">
        <f>IF($A716=$C$2,runs!AI711,1/0)</f>
        <v>#DIV/0!</v>
      </c>
      <c r="H716" s="29" t="e">
        <f>IF($A716=$C$2,runs!BG711/runs!BF711,1/0)</f>
        <v>#DIV/0!</v>
      </c>
      <c r="I716" s="29" t="e">
        <f>IF($A716=$C$2,runs!AJ711/runs!V711,1/0)</f>
        <v>#DIV/0!</v>
      </c>
      <c r="J716" s="29" t="e">
        <f>IF($A716=$C$2,runs!AK711/runs!V711,1/0)</f>
        <v>#DIV/0!</v>
      </c>
      <c r="K716" s="29" t="e">
        <f>IF($A716=$C$2,runs!BP711,1/0)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IF($A717=$C$2,runs!AF712,1/0)</f>
        <v>#DIV/0!</v>
      </c>
      <c r="E717" s="29" t="e">
        <f>IF($A717=$C$2,runs!AG712,1/0)</f>
        <v>#DIV/0!</v>
      </c>
      <c r="F717" s="29" t="e">
        <f>IF($A717=$C$2,runs!AH712,1/0)</f>
        <v>#DIV/0!</v>
      </c>
      <c r="G717" s="29" t="e">
        <f>IF($A717=$C$2,runs!AI712,1/0)</f>
        <v>#DIV/0!</v>
      </c>
      <c r="H717" s="29" t="e">
        <f>IF($A717=$C$2,runs!BG712/runs!BF712,1/0)</f>
        <v>#DIV/0!</v>
      </c>
      <c r="I717" s="29" t="e">
        <f>IF($A717=$C$2,runs!AJ712/runs!V712,1/0)</f>
        <v>#DIV/0!</v>
      </c>
      <c r="J717" s="29" t="e">
        <f>IF($A717=$C$2,runs!AK712/runs!V712,1/0)</f>
        <v>#DIV/0!</v>
      </c>
      <c r="K717" s="29" t="e">
        <f>IF($A717=$C$2,runs!BP712,1/0)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IF($A718=$C$2,runs!AF713,1/0)</f>
        <v>#DIV/0!</v>
      </c>
      <c r="E718" s="29" t="e">
        <f>IF($A718=$C$2,runs!AG713,1/0)</f>
        <v>#DIV/0!</v>
      </c>
      <c r="F718" s="29" t="e">
        <f>IF($A718=$C$2,runs!AH713,1/0)</f>
        <v>#DIV/0!</v>
      </c>
      <c r="G718" s="29" t="e">
        <f>IF($A718=$C$2,runs!AI713,1/0)</f>
        <v>#DIV/0!</v>
      </c>
      <c r="H718" s="29" t="e">
        <f>IF($A718=$C$2,runs!BG713/runs!BF713,1/0)</f>
        <v>#DIV/0!</v>
      </c>
      <c r="I718" s="29" t="e">
        <f>IF($A718=$C$2,runs!AJ713/runs!V713,1/0)</f>
        <v>#DIV/0!</v>
      </c>
      <c r="J718" s="29" t="e">
        <f>IF($A718=$C$2,runs!AK713/runs!V713,1/0)</f>
        <v>#DIV/0!</v>
      </c>
      <c r="K718" s="29" t="e">
        <f>IF($A718=$C$2,runs!BP713,1/0)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IF($A719=$C$2,runs!AF714,1/0)</f>
        <v>#DIV/0!</v>
      </c>
      <c r="E719" s="29" t="e">
        <f>IF($A719=$C$2,runs!AG714,1/0)</f>
        <v>#DIV/0!</v>
      </c>
      <c r="F719" s="29" t="e">
        <f>IF($A719=$C$2,runs!AH714,1/0)</f>
        <v>#DIV/0!</v>
      </c>
      <c r="G719" s="29" t="e">
        <f>IF($A719=$C$2,runs!AI714,1/0)</f>
        <v>#DIV/0!</v>
      </c>
      <c r="H719" s="29" t="e">
        <f>IF($A719=$C$2,runs!BG714/runs!BF714,1/0)</f>
        <v>#DIV/0!</v>
      </c>
      <c r="I719" s="29" t="e">
        <f>IF($A719=$C$2,runs!AJ714/runs!V714,1/0)</f>
        <v>#DIV/0!</v>
      </c>
      <c r="J719" s="29" t="e">
        <f>IF($A719=$C$2,runs!AK714/runs!V714,1/0)</f>
        <v>#DIV/0!</v>
      </c>
      <c r="K719" s="29" t="e">
        <f>IF($A719=$C$2,runs!BP714,1/0)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IF($A720=$C$2,runs!AF715,1/0)</f>
        <v>#DIV/0!</v>
      </c>
      <c r="E720" s="29" t="e">
        <f>IF($A720=$C$2,runs!AG715,1/0)</f>
        <v>#DIV/0!</v>
      </c>
      <c r="F720" s="29" t="e">
        <f>IF($A720=$C$2,runs!AH715,1/0)</f>
        <v>#DIV/0!</v>
      </c>
      <c r="G720" s="29" t="e">
        <f>IF($A720=$C$2,runs!AI715,1/0)</f>
        <v>#DIV/0!</v>
      </c>
      <c r="H720" s="29" t="e">
        <f>IF($A720=$C$2,runs!BG715/runs!BF715,1/0)</f>
        <v>#DIV/0!</v>
      </c>
      <c r="I720" s="29" t="e">
        <f>IF($A720=$C$2,runs!AJ715/runs!V715,1/0)</f>
        <v>#DIV/0!</v>
      </c>
      <c r="J720" s="29" t="e">
        <f>IF($A720=$C$2,runs!AK715/runs!V715,1/0)</f>
        <v>#DIV/0!</v>
      </c>
      <c r="K720" s="29" t="e">
        <f>IF($A720=$C$2,runs!BP715,1/0)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IF($A721=$C$2,runs!AF716,1/0)</f>
        <v>#DIV/0!</v>
      </c>
      <c r="E721" s="29" t="e">
        <f>IF($A721=$C$2,runs!AG716,1/0)</f>
        <v>#DIV/0!</v>
      </c>
      <c r="F721" s="29" t="e">
        <f>IF($A721=$C$2,runs!AH716,1/0)</f>
        <v>#DIV/0!</v>
      </c>
      <c r="G721" s="29" t="e">
        <f>IF($A721=$C$2,runs!AI716,1/0)</f>
        <v>#DIV/0!</v>
      </c>
      <c r="H721" s="29" t="e">
        <f>IF($A721=$C$2,runs!BG716/runs!BF716,1/0)</f>
        <v>#DIV/0!</v>
      </c>
      <c r="I721" s="29" t="e">
        <f>IF($A721=$C$2,runs!AJ716/runs!V716,1/0)</f>
        <v>#DIV/0!</v>
      </c>
      <c r="J721" s="29" t="e">
        <f>IF($A721=$C$2,runs!AK716/runs!V716,1/0)</f>
        <v>#DIV/0!</v>
      </c>
      <c r="K721" s="29" t="e">
        <f>IF($A721=$C$2,runs!BP716,1/0)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IF($A722=$C$2,runs!AF717,1/0)</f>
        <v>#DIV/0!</v>
      </c>
      <c r="E722" s="29" t="e">
        <f>IF($A722=$C$2,runs!AG717,1/0)</f>
        <v>#DIV/0!</v>
      </c>
      <c r="F722" s="29" t="e">
        <f>IF($A722=$C$2,runs!AH717,1/0)</f>
        <v>#DIV/0!</v>
      </c>
      <c r="G722" s="29" t="e">
        <f>IF($A722=$C$2,runs!AI717,1/0)</f>
        <v>#DIV/0!</v>
      </c>
      <c r="H722" s="29" t="e">
        <f>IF($A722=$C$2,runs!BG717/runs!BF717,1/0)</f>
        <v>#DIV/0!</v>
      </c>
      <c r="I722" s="29" t="e">
        <f>IF($A722=$C$2,runs!AJ717/runs!V717,1/0)</f>
        <v>#DIV/0!</v>
      </c>
      <c r="J722" s="29" t="e">
        <f>IF($A722=$C$2,runs!AK717/runs!V717,1/0)</f>
        <v>#DIV/0!</v>
      </c>
      <c r="K722" s="29" t="e">
        <f>IF($A722=$C$2,runs!BP717,1/0)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IF($A723=$C$2,runs!AF718,1/0)</f>
        <v>#DIV/0!</v>
      </c>
      <c r="E723" s="29" t="e">
        <f>IF($A723=$C$2,runs!AG718,1/0)</f>
        <v>#DIV/0!</v>
      </c>
      <c r="F723" s="29" t="e">
        <f>IF($A723=$C$2,runs!AH718,1/0)</f>
        <v>#DIV/0!</v>
      </c>
      <c r="G723" s="29" t="e">
        <f>IF($A723=$C$2,runs!AI718,1/0)</f>
        <v>#DIV/0!</v>
      </c>
      <c r="H723" s="29" t="e">
        <f>IF($A723=$C$2,runs!BG718/runs!BF718,1/0)</f>
        <v>#DIV/0!</v>
      </c>
      <c r="I723" s="29" t="e">
        <f>IF($A723=$C$2,runs!AJ718/runs!V718,1/0)</f>
        <v>#DIV/0!</v>
      </c>
      <c r="J723" s="29" t="e">
        <f>IF($A723=$C$2,runs!AK718/runs!V718,1/0)</f>
        <v>#DIV/0!</v>
      </c>
      <c r="K723" s="29" t="e">
        <f>IF($A723=$C$2,runs!BP718,1/0)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IF($A724=$C$2,runs!AF719,1/0)</f>
        <v>#DIV/0!</v>
      </c>
      <c r="E724" s="29" t="e">
        <f>IF($A724=$C$2,runs!AG719,1/0)</f>
        <v>#DIV/0!</v>
      </c>
      <c r="F724" s="29" t="e">
        <f>IF($A724=$C$2,runs!AH719,1/0)</f>
        <v>#DIV/0!</v>
      </c>
      <c r="G724" s="29" t="e">
        <f>IF($A724=$C$2,runs!AI719,1/0)</f>
        <v>#DIV/0!</v>
      </c>
      <c r="H724" s="29" t="e">
        <f>IF($A724=$C$2,runs!BG719/runs!BF719,1/0)</f>
        <v>#DIV/0!</v>
      </c>
      <c r="I724" s="29" t="e">
        <f>IF($A724=$C$2,runs!AJ719/runs!V719,1/0)</f>
        <v>#DIV/0!</v>
      </c>
      <c r="J724" s="29" t="e">
        <f>IF($A724=$C$2,runs!AK719/runs!V719,1/0)</f>
        <v>#DIV/0!</v>
      </c>
      <c r="K724" s="29" t="e">
        <f>IF($A724=$C$2,runs!BP719,1/0)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IF($A725=$C$2,runs!AF720,1/0)</f>
        <v>#DIV/0!</v>
      </c>
      <c r="E725" s="29" t="e">
        <f>IF($A725=$C$2,runs!AG720,1/0)</f>
        <v>#DIV/0!</v>
      </c>
      <c r="F725" s="29" t="e">
        <f>IF($A725=$C$2,runs!AH720,1/0)</f>
        <v>#DIV/0!</v>
      </c>
      <c r="G725" s="29" t="e">
        <f>IF($A725=$C$2,runs!AI720,1/0)</f>
        <v>#DIV/0!</v>
      </c>
      <c r="H725" s="29" t="e">
        <f>IF($A725=$C$2,runs!BG720/runs!BF720,1/0)</f>
        <v>#DIV/0!</v>
      </c>
      <c r="I725" s="29" t="e">
        <f>IF($A725=$C$2,runs!AJ720/runs!V720,1/0)</f>
        <v>#DIV/0!</v>
      </c>
      <c r="J725" s="29" t="e">
        <f>IF($A725=$C$2,runs!AK720/runs!V720,1/0)</f>
        <v>#DIV/0!</v>
      </c>
      <c r="K725" s="29" t="e">
        <f>IF($A725=$C$2,runs!BP720,1/0)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IF($A726=$C$2,runs!AF721,1/0)</f>
        <v>#DIV/0!</v>
      </c>
      <c r="E726" s="29" t="e">
        <f>IF($A726=$C$2,runs!AG721,1/0)</f>
        <v>#DIV/0!</v>
      </c>
      <c r="F726" s="29" t="e">
        <f>IF($A726=$C$2,runs!AH721,1/0)</f>
        <v>#DIV/0!</v>
      </c>
      <c r="G726" s="29" t="e">
        <f>IF($A726=$C$2,runs!AI721,1/0)</f>
        <v>#DIV/0!</v>
      </c>
      <c r="H726" s="29" t="e">
        <f>IF($A726=$C$2,runs!BG721/runs!BF721,1/0)</f>
        <v>#DIV/0!</v>
      </c>
      <c r="I726" s="29" t="e">
        <f>IF($A726=$C$2,runs!AJ721/runs!V721,1/0)</f>
        <v>#DIV/0!</v>
      </c>
      <c r="J726" s="29" t="e">
        <f>IF($A726=$C$2,runs!AK721/runs!V721,1/0)</f>
        <v>#DIV/0!</v>
      </c>
      <c r="K726" s="29" t="e">
        <f>IF($A726=$C$2,runs!BP721,1/0)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IF($A727=$C$2,runs!AF722,1/0)</f>
        <v>#DIV/0!</v>
      </c>
      <c r="E727" s="29" t="e">
        <f>IF($A727=$C$2,runs!AG722,1/0)</f>
        <v>#DIV/0!</v>
      </c>
      <c r="F727" s="29" t="e">
        <f>IF($A727=$C$2,runs!AH722,1/0)</f>
        <v>#DIV/0!</v>
      </c>
      <c r="G727" s="29" t="e">
        <f>IF($A727=$C$2,runs!AI722,1/0)</f>
        <v>#DIV/0!</v>
      </c>
      <c r="H727" s="29" t="e">
        <f>IF($A727=$C$2,runs!BG722/runs!BF722,1/0)</f>
        <v>#DIV/0!</v>
      </c>
      <c r="I727" s="29" t="e">
        <f>IF($A727=$C$2,runs!AJ722/runs!V722,1/0)</f>
        <v>#DIV/0!</v>
      </c>
      <c r="J727" s="29" t="e">
        <f>IF($A727=$C$2,runs!AK722/runs!V722,1/0)</f>
        <v>#DIV/0!</v>
      </c>
      <c r="K727" s="29" t="e">
        <f>IF($A727=$C$2,runs!BP722,1/0)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IF($A728=$C$2,runs!AF723,1/0)</f>
        <v>#DIV/0!</v>
      </c>
      <c r="E728" s="29" t="e">
        <f>IF($A728=$C$2,runs!AG723,1/0)</f>
        <v>#DIV/0!</v>
      </c>
      <c r="F728" s="29" t="e">
        <f>IF($A728=$C$2,runs!AH723,1/0)</f>
        <v>#DIV/0!</v>
      </c>
      <c r="G728" s="29" t="e">
        <f>IF($A728=$C$2,runs!AI723,1/0)</f>
        <v>#DIV/0!</v>
      </c>
      <c r="H728" s="29" t="e">
        <f>IF($A728=$C$2,runs!BG723/runs!BF723,1/0)</f>
        <v>#DIV/0!</v>
      </c>
      <c r="I728" s="29" t="e">
        <f>IF($A728=$C$2,runs!AJ723/runs!V723,1/0)</f>
        <v>#DIV/0!</v>
      </c>
      <c r="J728" s="29" t="e">
        <f>IF($A728=$C$2,runs!AK723/runs!V723,1/0)</f>
        <v>#DIV/0!</v>
      </c>
      <c r="K728" s="29" t="e">
        <f>IF($A728=$C$2,runs!BP723,1/0)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IF($A729=$C$2,runs!AF724,1/0)</f>
        <v>#DIV/0!</v>
      </c>
      <c r="E729" s="29" t="e">
        <f>IF($A729=$C$2,runs!AG724,1/0)</f>
        <v>#DIV/0!</v>
      </c>
      <c r="F729" s="29" t="e">
        <f>IF($A729=$C$2,runs!AH724,1/0)</f>
        <v>#DIV/0!</v>
      </c>
      <c r="G729" s="29" t="e">
        <f>IF($A729=$C$2,runs!AI724,1/0)</f>
        <v>#DIV/0!</v>
      </c>
      <c r="H729" s="29" t="e">
        <f>IF($A729=$C$2,runs!BG724/runs!BF724,1/0)</f>
        <v>#DIV/0!</v>
      </c>
      <c r="I729" s="29" t="e">
        <f>IF($A729=$C$2,runs!AJ724/runs!V724,1/0)</f>
        <v>#DIV/0!</v>
      </c>
      <c r="J729" s="29" t="e">
        <f>IF($A729=$C$2,runs!AK724/runs!V724,1/0)</f>
        <v>#DIV/0!</v>
      </c>
      <c r="K729" s="29" t="e">
        <f>IF($A729=$C$2,runs!BP724,1/0)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IF($A730=$C$2,runs!AF725,1/0)</f>
        <v>#DIV/0!</v>
      </c>
      <c r="E730" s="29" t="e">
        <f>IF($A730=$C$2,runs!AG725,1/0)</f>
        <v>#DIV/0!</v>
      </c>
      <c r="F730" s="29" t="e">
        <f>IF($A730=$C$2,runs!AH725,1/0)</f>
        <v>#DIV/0!</v>
      </c>
      <c r="G730" s="29" t="e">
        <f>IF($A730=$C$2,runs!AI725,1/0)</f>
        <v>#DIV/0!</v>
      </c>
      <c r="H730" s="29" t="e">
        <f>IF($A730=$C$2,runs!BG725/runs!BF725,1/0)</f>
        <v>#DIV/0!</v>
      </c>
      <c r="I730" s="29" t="e">
        <f>IF($A730=$C$2,runs!AJ725/runs!V725,1/0)</f>
        <v>#DIV/0!</v>
      </c>
      <c r="J730" s="29" t="e">
        <f>IF($A730=$C$2,runs!AK725/runs!V725,1/0)</f>
        <v>#DIV/0!</v>
      </c>
      <c r="K730" s="29" t="e">
        <f>IF($A730=$C$2,runs!BP725,1/0)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IF($A731=$C$2,runs!AF726,1/0)</f>
        <v>#DIV/0!</v>
      </c>
      <c r="E731" s="29" t="e">
        <f>IF($A731=$C$2,runs!AG726,1/0)</f>
        <v>#DIV/0!</v>
      </c>
      <c r="F731" s="29" t="e">
        <f>IF($A731=$C$2,runs!AH726,1/0)</f>
        <v>#DIV/0!</v>
      </c>
      <c r="G731" s="29" t="e">
        <f>IF($A731=$C$2,runs!AI726,1/0)</f>
        <v>#DIV/0!</v>
      </c>
      <c r="H731" s="29" t="e">
        <f>IF($A731=$C$2,runs!BG726/runs!BF726,1/0)</f>
        <v>#DIV/0!</v>
      </c>
      <c r="I731" s="29" t="e">
        <f>IF($A731=$C$2,runs!AJ726/runs!V726,1/0)</f>
        <v>#DIV/0!</v>
      </c>
      <c r="J731" s="29" t="e">
        <f>IF($A731=$C$2,runs!AK726/runs!V726,1/0)</f>
        <v>#DIV/0!</v>
      </c>
      <c r="K731" s="29" t="e">
        <f>IF($A731=$C$2,runs!BP726,1/0)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IF($A732=$C$2,runs!AF727,1/0)</f>
        <v>#DIV/0!</v>
      </c>
      <c r="E732" s="29" t="e">
        <f>IF($A732=$C$2,runs!AG727,1/0)</f>
        <v>#DIV/0!</v>
      </c>
      <c r="F732" s="29" t="e">
        <f>IF($A732=$C$2,runs!AH727,1/0)</f>
        <v>#DIV/0!</v>
      </c>
      <c r="G732" s="29" t="e">
        <f>IF($A732=$C$2,runs!AI727,1/0)</f>
        <v>#DIV/0!</v>
      </c>
      <c r="H732" s="29" t="e">
        <f>IF($A732=$C$2,runs!BG727/runs!BF727,1/0)</f>
        <v>#DIV/0!</v>
      </c>
      <c r="I732" s="29" t="e">
        <f>IF($A732=$C$2,runs!AJ727/runs!V727,1/0)</f>
        <v>#DIV/0!</v>
      </c>
      <c r="J732" s="29" t="e">
        <f>IF($A732=$C$2,runs!AK727/runs!V727,1/0)</f>
        <v>#DIV/0!</v>
      </c>
      <c r="K732" s="29" t="e">
        <f>IF($A732=$C$2,runs!BP727,1/0)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IF($A733=$C$2,runs!AF728,1/0)</f>
        <v>#DIV/0!</v>
      </c>
      <c r="E733" s="29" t="e">
        <f>IF($A733=$C$2,runs!AG728,1/0)</f>
        <v>#DIV/0!</v>
      </c>
      <c r="F733" s="29" t="e">
        <f>IF($A733=$C$2,runs!AH728,1/0)</f>
        <v>#DIV/0!</v>
      </c>
      <c r="G733" s="29" t="e">
        <f>IF($A733=$C$2,runs!AI728,1/0)</f>
        <v>#DIV/0!</v>
      </c>
      <c r="H733" s="29" t="e">
        <f>IF($A733=$C$2,runs!BG728/runs!BF728,1/0)</f>
        <v>#DIV/0!</v>
      </c>
      <c r="I733" s="29" t="e">
        <f>IF($A733=$C$2,runs!AJ728/runs!V728,1/0)</f>
        <v>#DIV/0!</v>
      </c>
      <c r="J733" s="29" t="e">
        <f>IF($A733=$C$2,runs!AK728/runs!V728,1/0)</f>
        <v>#DIV/0!</v>
      </c>
      <c r="K733" s="29" t="e">
        <f>IF($A733=$C$2,runs!BP728,1/0)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IF($A734=$C$2,runs!AF729,1/0)</f>
        <v>#DIV/0!</v>
      </c>
      <c r="E734" s="29" t="e">
        <f>IF($A734=$C$2,runs!AG729,1/0)</f>
        <v>#DIV/0!</v>
      </c>
      <c r="F734" s="29" t="e">
        <f>IF($A734=$C$2,runs!AH729,1/0)</f>
        <v>#DIV/0!</v>
      </c>
      <c r="G734" s="29" t="e">
        <f>IF($A734=$C$2,runs!AI729,1/0)</f>
        <v>#DIV/0!</v>
      </c>
      <c r="H734" s="29" t="e">
        <f>IF($A734=$C$2,runs!BG729/runs!BF729,1/0)</f>
        <v>#DIV/0!</v>
      </c>
      <c r="I734" s="29" t="e">
        <f>IF($A734=$C$2,runs!AJ729/runs!V729,1/0)</f>
        <v>#DIV/0!</v>
      </c>
      <c r="J734" s="29" t="e">
        <f>IF($A734=$C$2,runs!AK729/runs!V729,1/0)</f>
        <v>#DIV/0!</v>
      </c>
      <c r="K734" s="29" t="e">
        <f>IF($A734=$C$2,runs!BP729,1/0)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IF($A735=$C$2,runs!AF730,1/0)</f>
        <v>#DIV/0!</v>
      </c>
      <c r="E735" s="29" t="e">
        <f>IF($A735=$C$2,runs!AG730,1/0)</f>
        <v>#DIV/0!</v>
      </c>
      <c r="F735" s="29" t="e">
        <f>IF($A735=$C$2,runs!AH730,1/0)</f>
        <v>#DIV/0!</v>
      </c>
      <c r="G735" s="29" t="e">
        <f>IF($A735=$C$2,runs!AI730,1/0)</f>
        <v>#DIV/0!</v>
      </c>
      <c r="H735" s="29" t="e">
        <f>IF($A735=$C$2,runs!BG730/runs!BF730,1/0)</f>
        <v>#DIV/0!</v>
      </c>
      <c r="I735" s="29" t="e">
        <f>IF($A735=$C$2,runs!AJ730/runs!V730,1/0)</f>
        <v>#DIV/0!</v>
      </c>
      <c r="J735" s="29" t="e">
        <f>IF($A735=$C$2,runs!AK730/runs!V730,1/0)</f>
        <v>#DIV/0!</v>
      </c>
      <c r="K735" s="29" t="e">
        <f>IF($A735=$C$2,runs!BP730,1/0)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IF($A736=$C$2,runs!AF731,1/0)</f>
        <v>#DIV/0!</v>
      </c>
      <c r="E736" s="29" t="e">
        <f>IF($A736=$C$2,runs!AG731,1/0)</f>
        <v>#DIV/0!</v>
      </c>
      <c r="F736" s="29" t="e">
        <f>IF($A736=$C$2,runs!AH731,1/0)</f>
        <v>#DIV/0!</v>
      </c>
      <c r="G736" s="29" t="e">
        <f>IF($A736=$C$2,runs!AI731,1/0)</f>
        <v>#DIV/0!</v>
      </c>
      <c r="H736" s="29" t="e">
        <f>IF($A736=$C$2,runs!BG731/runs!BF731,1/0)</f>
        <v>#DIV/0!</v>
      </c>
      <c r="I736" s="29" t="e">
        <f>IF($A736=$C$2,runs!AJ731/runs!V731,1/0)</f>
        <v>#DIV/0!</v>
      </c>
      <c r="J736" s="29" t="e">
        <f>IF($A736=$C$2,runs!AK731/runs!V731,1/0)</f>
        <v>#DIV/0!</v>
      </c>
      <c r="K736" s="29" t="e">
        <f>IF($A736=$C$2,runs!BP731,1/0)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IF($A737=$C$2,runs!AF732,1/0)</f>
        <v>#DIV/0!</v>
      </c>
      <c r="E737" s="29" t="e">
        <f>IF($A737=$C$2,runs!AG732,1/0)</f>
        <v>#DIV/0!</v>
      </c>
      <c r="F737" s="29" t="e">
        <f>IF($A737=$C$2,runs!AH732,1/0)</f>
        <v>#DIV/0!</v>
      </c>
      <c r="G737" s="29" t="e">
        <f>IF($A737=$C$2,runs!AI732,1/0)</f>
        <v>#DIV/0!</v>
      </c>
      <c r="H737" s="29" t="e">
        <f>IF($A737=$C$2,runs!BG732/runs!BF732,1/0)</f>
        <v>#DIV/0!</v>
      </c>
      <c r="I737" s="29" t="e">
        <f>IF($A737=$C$2,runs!AJ732/runs!V732,1/0)</f>
        <v>#DIV/0!</v>
      </c>
      <c r="J737" s="29" t="e">
        <f>IF($A737=$C$2,runs!AK732/runs!V732,1/0)</f>
        <v>#DIV/0!</v>
      </c>
      <c r="K737" s="29" t="e">
        <f>IF($A737=$C$2,runs!BP732,1/0)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IF($A738=$C$2,runs!AF733,1/0)</f>
        <v>#DIV/0!</v>
      </c>
      <c r="E738" s="29" t="e">
        <f>IF($A738=$C$2,runs!AG733,1/0)</f>
        <v>#DIV/0!</v>
      </c>
      <c r="F738" s="29" t="e">
        <f>IF($A738=$C$2,runs!AH733,1/0)</f>
        <v>#DIV/0!</v>
      </c>
      <c r="G738" s="29" t="e">
        <f>IF($A738=$C$2,runs!AI733,1/0)</f>
        <v>#DIV/0!</v>
      </c>
      <c r="H738" s="29" t="e">
        <f>IF($A738=$C$2,runs!BG733/runs!BF733,1/0)</f>
        <v>#DIV/0!</v>
      </c>
      <c r="I738" s="29" t="e">
        <f>IF($A738=$C$2,runs!AJ733/runs!V733,1/0)</f>
        <v>#DIV/0!</v>
      </c>
      <c r="J738" s="29" t="e">
        <f>IF($A738=$C$2,runs!AK733/runs!V733,1/0)</f>
        <v>#DIV/0!</v>
      </c>
      <c r="K738" s="29" t="e">
        <f>IF($A738=$C$2,runs!BP733,1/0)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IF($A739=$C$2,runs!AF734,1/0)</f>
        <v>#DIV/0!</v>
      </c>
      <c r="E739" s="29" t="e">
        <f>IF($A739=$C$2,runs!AG734,1/0)</f>
        <v>#DIV/0!</v>
      </c>
      <c r="F739" s="29" t="e">
        <f>IF($A739=$C$2,runs!AH734,1/0)</f>
        <v>#DIV/0!</v>
      </c>
      <c r="G739" s="29" t="e">
        <f>IF($A739=$C$2,runs!AI734,1/0)</f>
        <v>#DIV/0!</v>
      </c>
      <c r="H739" s="29" t="e">
        <f>IF($A739=$C$2,runs!BG734/runs!BF734,1/0)</f>
        <v>#DIV/0!</v>
      </c>
      <c r="I739" s="29" t="e">
        <f>IF($A739=$C$2,runs!AJ734/runs!V734,1/0)</f>
        <v>#DIV/0!</v>
      </c>
      <c r="J739" s="29" t="e">
        <f>IF($A739=$C$2,runs!AK734/runs!V734,1/0)</f>
        <v>#DIV/0!</v>
      </c>
      <c r="K739" s="29" t="e">
        <f>IF($A739=$C$2,runs!BP734,1/0)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IF($A740=$C$2,runs!AF735,1/0)</f>
        <v>#DIV/0!</v>
      </c>
      <c r="E740" s="29" t="e">
        <f>IF($A740=$C$2,runs!AG735,1/0)</f>
        <v>#DIV/0!</v>
      </c>
      <c r="F740" s="29" t="e">
        <f>IF($A740=$C$2,runs!AH735,1/0)</f>
        <v>#DIV/0!</v>
      </c>
      <c r="G740" s="29" t="e">
        <f>IF($A740=$C$2,runs!AI735,1/0)</f>
        <v>#DIV/0!</v>
      </c>
      <c r="H740" s="29" t="e">
        <f>IF($A740=$C$2,runs!BG735/runs!BF735,1/0)</f>
        <v>#DIV/0!</v>
      </c>
      <c r="I740" s="29" t="e">
        <f>IF($A740=$C$2,runs!AJ735/runs!V735,1/0)</f>
        <v>#DIV/0!</v>
      </c>
      <c r="J740" s="29" t="e">
        <f>IF($A740=$C$2,runs!AK735/runs!V735,1/0)</f>
        <v>#DIV/0!</v>
      </c>
      <c r="K740" s="29" t="e">
        <f>IF($A740=$C$2,runs!BP735,1/0)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IF($A741=$C$2,runs!AF736,1/0)</f>
        <v>#DIV/0!</v>
      </c>
      <c r="E741" s="29" t="e">
        <f>IF($A741=$C$2,runs!AG736,1/0)</f>
        <v>#DIV/0!</v>
      </c>
      <c r="F741" s="29" t="e">
        <f>IF($A741=$C$2,runs!AH736,1/0)</f>
        <v>#DIV/0!</v>
      </c>
      <c r="G741" s="29" t="e">
        <f>IF($A741=$C$2,runs!AI736,1/0)</f>
        <v>#DIV/0!</v>
      </c>
      <c r="H741" s="29" t="e">
        <f>IF($A741=$C$2,runs!BG736/runs!BF736,1/0)</f>
        <v>#DIV/0!</v>
      </c>
      <c r="I741" s="29" t="e">
        <f>IF($A741=$C$2,runs!AJ736/runs!V736,1/0)</f>
        <v>#DIV/0!</v>
      </c>
      <c r="J741" s="29" t="e">
        <f>IF($A741=$C$2,runs!AK736/runs!V736,1/0)</f>
        <v>#DIV/0!</v>
      </c>
      <c r="K741" s="29" t="e">
        <f>IF($A741=$C$2,runs!BP736,1/0)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IF($A742=$C$2,runs!AF737,1/0)</f>
        <v>#DIV/0!</v>
      </c>
      <c r="E742" s="29" t="e">
        <f>IF($A742=$C$2,runs!AG737,1/0)</f>
        <v>#DIV/0!</v>
      </c>
      <c r="F742" s="29" t="e">
        <f>IF($A742=$C$2,runs!AH737,1/0)</f>
        <v>#DIV/0!</v>
      </c>
      <c r="G742" s="29" t="e">
        <f>IF($A742=$C$2,runs!AI737,1/0)</f>
        <v>#DIV/0!</v>
      </c>
      <c r="H742" s="29" t="e">
        <f>IF($A742=$C$2,runs!BG737/runs!BF737,1/0)</f>
        <v>#DIV/0!</v>
      </c>
      <c r="I742" s="29" t="e">
        <f>IF($A742=$C$2,runs!AJ737/runs!V737,1/0)</f>
        <v>#DIV/0!</v>
      </c>
      <c r="J742" s="29" t="e">
        <f>IF($A742=$C$2,runs!AK737/runs!V737,1/0)</f>
        <v>#DIV/0!</v>
      </c>
      <c r="K742" s="29" t="e">
        <f>IF($A742=$C$2,runs!BP737,1/0)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IF($A743=$C$2,runs!AF738,1/0)</f>
        <v>#DIV/0!</v>
      </c>
      <c r="E743" s="29" t="e">
        <f>IF($A743=$C$2,runs!AG738,1/0)</f>
        <v>#DIV/0!</v>
      </c>
      <c r="F743" s="29" t="e">
        <f>IF($A743=$C$2,runs!AH738,1/0)</f>
        <v>#DIV/0!</v>
      </c>
      <c r="G743" s="29" t="e">
        <f>IF($A743=$C$2,runs!AI738,1/0)</f>
        <v>#DIV/0!</v>
      </c>
      <c r="H743" s="29" t="e">
        <f>IF($A743=$C$2,runs!BG738/runs!BF738,1/0)</f>
        <v>#DIV/0!</v>
      </c>
      <c r="I743" s="29" t="e">
        <f>IF($A743=$C$2,runs!AJ738/runs!V738,1/0)</f>
        <v>#DIV/0!</v>
      </c>
      <c r="J743" s="29" t="e">
        <f>IF($A743=$C$2,runs!AK738/runs!V738,1/0)</f>
        <v>#DIV/0!</v>
      </c>
      <c r="K743" s="29" t="e">
        <f>IF($A743=$C$2,runs!BP738,1/0)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IF($A744=$C$2,runs!AF739,1/0)</f>
        <v>#DIV/0!</v>
      </c>
      <c r="E744" s="29" t="e">
        <f>IF($A744=$C$2,runs!AG739,1/0)</f>
        <v>#DIV/0!</v>
      </c>
      <c r="F744" s="29" t="e">
        <f>IF($A744=$C$2,runs!AH739,1/0)</f>
        <v>#DIV/0!</v>
      </c>
      <c r="G744" s="29" t="e">
        <f>IF($A744=$C$2,runs!AI739,1/0)</f>
        <v>#DIV/0!</v>
      </c>
      <c r="H744" s="29" t="e">
        <f>IF($A744=$C$2,runs!BG739/runs!BF739,1/0)</f>
        <v>#DIV/0!</v>
      </c>
      <c r="I744" s="29" t="e">
        <f>IF($A744=$C$2,runs!AJ739/runs!V739,1/0)</f>
        <v>#DIV/0!</v>
      </c>
      <c r="J744" s="29" t="e">
        <f>IF($A744=$C$2,runs!AK739/runs!V739,1/0)</f>
        <v>#DIV/0!</v>
      </c>
      <c r="K744" s="29" t="e">
        <f>IF($A744=$C$2,runs!BP739,1/0)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IF($A745=$C$2,runs!AF740,1/0)</f>
        <v>#DIV/0!</v>
      </c>
      <c r="E745" s="29" t="e">
        <f>IF($A745=$C$2,runs!AG740,1/0)</f>
        <v>#DIV/0!</v>
      </c>
      <c r="F745" s="29" t="e">
        <f>IF($A745=$C$2,runs!AH740,1/0)</f>
        <v>#DIV/0!</v>
      </c>
      <c r="G745" s="29" t="e">
        <f>IF($A745=$C$2,runs!AI740,1/0)</f>
        <v>#DIV/0!</v>
      </c>
      <c r="H745" s="29" t="e">
        <f>IF($A745=$C$2,runs!BG740/runs!BF740,1/0)</f>
        <v>#DIV/0!</v>
      </c>
      <c r="I745" s="29" t="e">
        <f>IF($A745=$C$2,runs!AJ740/runs!V740,1/0)</f>
        <v>#DIV/0!</v>
      </c>
      <c r="J745" s="29" t="e">
        <f>IF($A745=$C$2,runs!AK740/runs!V740,1/0)</f>
        <v>#DIV/0!</v>
      </c>
      <c r="K745" s="29" t="e">
        <f>IF($A745=$C$2,runs!BP740,1/0)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IF($A746=$C$2,runs!AF741,1/0)</f>
        <v>#DIV/0!</v>
      </c>
      <c r="E746" s="29" t="e">
        <f>IF($A746=$C$2,runs!AG741,1/0)</f>
        <v>#DIV/0!</v>
      </c>
      <c r="F746" s="29" t="e">
        <f>IF($A746=$C$2,runs!AH741,1/0)</f>
        <v>#DIV/0!</v>
      </c>
      <c r="G746" s="29" t="e">
        <f>IF($A746=$C$2,runs!AI741,1/0)</f>
        <v>#DIV/0!</v>
      </c>
      <c r="H746" s="29" t="e">
        <f>IF($A746=$C$2,runs!BG741/runs!BF741,1/0)</f>
        <v>#DIV/0!</v>
      </c>
      <c r="I746" s="29" t="e">
        <f>IF($A746=$C$2,runs!AJ741/runs!V741,1/0)</f>
        <v>#DIV/0!</v>
      </c>
      <c r="J746" s="29" t="e">
        <f>IF($A746=$C$2,runs!AK741/runs!V741,1/0)</f>
        <v>#DIV/0!</v>
      </c>
      <c r="K746" s="29" t="e">
        <f>IF($A746=$C$2,runs!BP741,1/0)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IF($A747=$C$2,runs!AF742,1/0)</f>
        <v>#DIV/0!</v>
      </c>
      <c r="E747" s="29" t="e">
        <f>IF($A747=$C$2,runs!AG742,1/0)</f>
        <v>#DIV/0!</v>
      </c>
      <c r="F747" s="29" t="e">
        <f>IF($A747=$C$2,runs!AH742,1/0)</f>
        <v>#DIV/0!</v>
      </c>
      <c r="G747" s="29" t="e">
        <f>IF($A747=$C$2,runs!AI742,1/0)</f>
        <v>#DIV/0!</v>
      </c>
      <c r="H747" s="29" t="e">
        <f>IF($A747=$C$2,runs!BG742/runs!BF742,1/0)</f>
        <v>#DIV/0!</v>
      </c>
      <c r="I747" s="29" t="e">
        <f>IF($A747=$C$2,runs!AJ742/runs!V742,1/0)</f>
        <v>#DIV/0!</v>
      </c>
      <c r="J747" s="29" t="e">
        <f>IF($A747=$C$2,runs!AK742/runs!V742,1/0)</f>
        <v>#DIV/0!</v>
      </c>
      <c r="K747" s="29" t="e">
        <f>IF($A747=$C$2,runs!BP742,1/0)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IF($A748=$C$2,runs!AF743,1/0)</f>
        <v>#DIV/0!</v>
      </c>
      <c r="E748" s="29" t="e">
        <f>IF($A748=$C$2,runs!AG743,1/0)</f>
        <v>#DIV/0!</v>
      </c>
      <c r="F748" s="29" t="e">
        <f>IF($A748=$C$2,runs!AH743,1/0)</f>
        <v>#DIV/0!</v>
      </c>
      <c r="G748" s="29" t="e">
        <f>IF($A748=$C$2,runs!AI743,1/0)</f>
        <v>#DIV/0!</v>
      </c>
      <c r="H748" s="29" t="e">
        <f>IF($A748=$C$2,runs!BG743/runs!BF743,1/0)</f>
        <v>#DIV/0!</v>
      </c>
      <c r="I748" s="29" t="e">
        <f>IF($A748=$C$2,runs!AJ743/runs!V743,1/0)</f>
        <v>#DIV/0!</v>
      </c>
      <c r="J748" s="29" t="e">
        <f>IF($A748=$C$2,runs!AK743/runs!V743,1/0)</f>
        <v>#DIV/0!</v>
      </c>
      <c r="K748" s="29" t="e">
        <f>IF($A748=$C$2,runs!BP743,1/0)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IF($A749=$C$2,runs!AF744,1/0)</f>
        <v>#DIV/0!</v>
      </c>
      <c r="E749" s="29" t="e">
        <f>IF($A749=$C$2,runs!AG744,1/0)</f>
        <v>#DIV/0!</v>
      </c>
      <c r="F749" s="29" t="e">
        <f>IF($A749=$C$2,runs!AH744,1/0)</f>
        <v>#DIV/0!</v>
      </c>
      <c r="G749" s="29" t="e">
        <f>IF($A749=$C$2,runs!AI744,1/0)</f>
        <v>#DIV/0!</v>
      </c>
      <c r="H749" s="29" t="e">
        <f>IF($A749=$C$2,runs!BG744/runs!BF744,1/0)</f>
        <v>#DIV/0!</v>
      </c>
      <c r="I749" s="29" t="e">
        <f>IF($A749=$C$2,runs!AJ744/runs!V744,1/0)</f>
        <v>#DIV/0!</v>
      </c>
      <c r="J749" s="29" t="e">
        <f>IF($A749=$C$2,runs!AK744/runs!V744,1/0)</f>
        <v>#DIV/0!</v>
      </c>
      <c r="K749" s="29" t="e">
        <f>IF($A749=$C$2,runs!BP744,1/0)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IF($A750=$C$2,runs!AF745,1/0)</f>
        <v>#DIV/0!</v>
      </c>
      <c r="E750" s="29" t="e">
        <f>IF($A750=$C$2,runs!AG745,1/0)</f>
        <v>#DIV/0!</v>
      </c>
      <c r="F750" s="29" t="e">
        <f>IF($A750=$C$2,runs!AH745,1/0)</f>
        <v>#DIV/0!</v>
      </c>
      <c r="G750" s="29" t="e">
        <f>IF($A750=$C$2,runs!AI745,1/0)</f>
        <v>#DIV/0!</v>
      </c>
      <c r="H750" s="29" t="e">
        <f>IF($A750=$C$2,runs!BG745/runs!BF745,1/0)</f>
        <v>#DIV/0!</v>
      </c>
      <c r="I750" s="29" t="e">
        <f>IF($A750=$C$2,runs!AJ745/runs!V745,1/0)</f>
        <v>#DIV/0!</v>
      </c>
      <c r="J750" s="29" t="e">
        <f>IF($A750=$C$2,runs!AK745/runs!V745,1/0)</f>
        <v>#DIV/0!</v>
      </c>
      <c r="K750" s="29" t="e">
        <f>IF($A750=$C$2,runs!BP745,1/0)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IF($A751=$C$2,runs!AF746,1/0)</f>
        <v>#DIV/0!</v>
      </c>
      <c r="E751" s="29" t="e">
        <f>IF($A751=$C$2,runs!AG746,1/0)</f>
        <v>#DIV/0!</v>
      </c>
      <c r="F751" s="29" t="e">
        <f>IF($A751=$C$2,runs!AH746,1/0)</f>
        <v>#DIV/0!</v>
      </c>
      <c r="G751" s="29" t="e">
        <f>IF($A751=$C$2,runs!AI746,1/0)</f>
        <v>#DIV/0!</v>
      </c>
      <c r="H751" s="29" t="e">
        <f>IF($A751=$C$2,runs!BG746/runs!BF746,1/0)</f>
        <v>#DIV/0!</v>
      </c>
      <c r="I751" s="29" t="e">
        <f>IF($A751=$C$2,runs!AJ746/runs!V746,1/0)</f>
        <v>#DIV/0!</v>
      </c>
      <c r="J751" s="29" t="e">
        <f>IF($A751=$C$2,runs!AK746/runs!V746,1/0)</f>
        <v>#DIV/0!</v>
      </c>
      <c r="K751" s="29" t="e">
        <f>IF($A751=$C$2,runs!BP746,1/0)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IF($A752=$C$2,runs!AF747,1/0)</f>
        <v>#DIV/0!</v>
      </c>
      <c r="E752" s="29" t="e">
        <f>IF($A752=$C$2,runs!AG747,1/0)</f>
        <v>#DIV/0!</v>
      </c>
      <c r="F752" s="29" t="e">
        <f>IF($A752=$C$2,runs!AH747,1/0)</f>
        <v>#DIV/0!</v>
      </c>
      <c r="G752" s="29" t="e">
        <f>IF($A752=$C$2,runs!AI747,1/0)</f>
        <v>#DIV/0!</v>
      </c>
      <c r="H752" s="29" t="e">
        <f>IF($A752=$C$2,runs!BG747/runs!BF747,1/0)</f>
        <v>#DIV/0!</v>
      </c>
      <c r="I752" s="29" t="e">
        <f>IF($A752=$C$2,runs!AJ747/runs!V747,1/0)</f>
        <v>#DIV/0!</v>
      </c>
      <c r="J752" s="29" t="e">
        <f>IF($A752=$C$2,runs!AK747/runs!V747,1/0)</f>
        <v>#DIV/0!</v>
      </c>
      <c r="K752" s="29" t="e">
        <f>IF($A752=$C$2,runs!BP747,1/0)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IF($A753=$C$2,runs!AF748,1/0)</f>
        <v>#DIV/0!</v>
      </c>
      <c r="E753" s="29" t="e">
        <f>IF($A753=$C$2,runs!AG748,1/0)</f>
        <v>#DIV/0!</v>
      </c>
      <c r="F753" s="29" t="e">
        <f>IF($A753=$C$2,runs!AH748,1/0)</f>
        <v>#DIV/0!</v>
      </c>
      <c r="G753" s="29" t="e">
        <f>IF($A753=$C$2,runs!AI748,1/0)</f>
        <v>#DIV/0!</v>
      </c>
      <c r="H753" s="29" t="e">
        <f>IF($A753=$C$2,runs!BG748/runs!BF748,1/0)</f>
        <v>#DIV/0!</v>
      </c>
      <c r="I753" s="29" t="e">
        <f>IF($A753=$C$2,runs!AJ748/runs!V748,1/0)</f>
        <v>#DIV/0!</v>
      </c>
      <c r="J753" s="29" t="e">
        <f>IF($A753=$C$2,runs!AK748/runs!V748,1/0)</f>
        <v>#DIV/0!</v>
      </c>
      <c r="K753" s="29" t="e">
        <f>IF($A753=$C$2,runs!BP748,1/0)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IF($A754=$C$2,runs!AF749,1/0)</f>
        <v>#DIV/0!</v>
      </c>
      <c r="E754" s="29" t="e">
        <f>IF($A754=$C$2,runs!AG749,1/0)</f>
        <v>#DIV/0!</v>
      </c>
      <c r="F754" s="29" t="e">
        <f>IF($A754=$C$2,runs!AH749,1/0)</f>
        <v>#DIV/0!</v>
      </c>
      <c r="G754" s="29" t="e">
        <f>IF($A754=$C$2,runs!AI749,1/0)</f>
        <v>#DIV/0!</v>
      </c>
      <c r="H754" s="29" t="e">
        <f>IF($A754=$C$2,runs!BG749/runs!BF749,1/0)</f>
        <v>#DIV/0!</v>
      </c>
      <c r="I754" s="29" t="e">
        <f>IF($A754=$C$2,runs!AJ749/runs!V749,1/0)</f>
        <v>#DIV/0!</v>
      </c>
      <c r="J754" s="29" t="e">
        <f>IF($A754=$C$2,runs!AK749/runs!V749,1/0)</f>
        <v>#DIV/0!</v>
      </c>
      <c r="K754" s="29" t="e">
        <f>IF($A754=$C$2,runs!BP749,1/0)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IF($A755=$C$2,runs!AF750,1/0)</f>
        <v>#DIV/0!</v>
      </c>
      <c r="E755" s="29" t="e">
        <f>IF($A755=$C$2,runs!AG750,1/0)</f>
        <v>#DIV/0!</v>
      </c>
      <c r="F755" s="29" t="e">
        <f>IF($A755=$C$2,runs!AH750,1/0)</f>
        <v>#DIV/0!</v>
      </c>
      <c r="G755" s="29" t="e">
        <f>IF($A755=$C$2,runs!AI750,1/0)</f>
        <v>#DIV/0!</v>
      </c>
      <c r="H755" s="29" t="e">
        <f>IF($A755=$C$2,runs!BG750/runs!BF750,1/0)</f>
        <v>#DIV/0!</v>
      </c>
      <c r="I755" s="29" t="e">
        <f>IF($A755=$C$2,runs!AJ750/runs!V750,1/0)</f>
        <v>#DIV/0!</v>
      </c>
      <c r="J755" s="29" t="e">
        <f>IF($A755=$C$2,runs!AK750/runs!V750,1/0)</f>
        <v>#DIV/0!</v>
      </c>
      <c r="K755" s="29" t="e">
        <f>IF($A755=$C$2,runs!BP750,1/0)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IF($A756=$C$2,runs!AF751,1/0)</f>
        <v>#DIV/0!</v>
      </c>
      <c r="E756" s="29" t="e">
        <f>IF($A756=$C$2,runs!AG751,1/0)</f>
        <v>#DIV/0!</v>
      </c>
      <c r="F756" s="29" t="e">
        <f>IF($A756=$C$2,runs!AH751,1/0)</f>
        <v>#DIV/0!</v>
      </c>
      <c r="G756" s="29" t="e">
        <f>IF($A756=$C$2,runs!AI751,1/0)</f>
        <v>#DIV/0!</v>
      </c>
      <c r="H756" s="29" t="e">
        <f>IF($A756=$C$2,runs!BG751/runs!BF751,1/0)</f>
        <v>#DIV/0!</v>
      </c>
      <c r="I756" s="29" t="e">
        <f>IF($A756=$C$2,runs!AJ751/runs!V751,1/0)</f>
        <v>#DIV/0!</v>
      </c>
      <c r="J756" s="29" t="e">
        <f>IF($A756=$C$2,runs!AK751/runs!V751,1/0)</f>
        <v>#DIV/0!</v>
      </c>
      <c r="K756" s="29" t="e">
        <f>IF($A756=$C$2,runs!BP751,1/0)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IF($A757=$C$2,runs!AF752,1/0)</f>
        <v>#DIV/0!</v>
      </c>
      <c r="E757" s="29" t="e">
        <f>IF($A757=$C$2,runs!AG752,1/0)</f>
        <v>#DIV/0!</v>
      </c>
      <c r="F757" s="29" t="e">
        <f>IF($A757=$C$2,runs!AH752,1/0)</f>
        <v>#DIV/0!</v>
      </c>
      <c r="G757" s="29" t="e">
        <f>IF($A757=$C$2,runs!AI752,1/0)</f>
        <v>#DIV/0!</v>
      </c>
      <c r="H757" s="29" t="e">
        <f>IF($A757=$C$2,runs!BG752/runs!BF752,1/0)</f>
        <v>#DIV/0!</v>
      </c>
      <c r="I757" s="29" t="e">
        <f>IF($A757=$C$2,runs!AJ752/runs!V752,1/0)</f>
        <v>#DIV/0!</v>
      </c>
      <c r="J757" s="29" t="e">
        <f>IF($A757=$C$2,runs!AK752/runs!V752,1/0)</f>
        <v>#DIV/0!</v>
      </c>
      <c r="K757" s="29" t="e">
        <f>IF($A757=$C$2,runs!BP752,1/0)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IF($A758=$C$2,runs!AF753,1/0)</f>
        <v>#DIV/0!</v>
      </c>
      <c r="E758" s="29" t="e">
        <f>IF($A758=$C$2,runs!AG753,1/0)</f>
        <v>#DIV/0!</v>
      </c>
      <c r="F758" s="29" t="e">
        <f>IF($A758=$C$2,runs!AH753,1/0)</f>
        <v>#DIV/0!</v>
      </c>
      <c r="G758" s="29" t="e">
        <f>IF($A758=$C$2,runs!AI753,1/0)</f>
        <v>#DIV/0!</v>
      </c>
      <c r="H758" s="29" t="e">
        <f>IF($A758=$C$2,runs!BG753/runs!BF753,1/0)</f>
        <v>#DIV/0!</v>
      </c>
      <c r="I758" s="29" t="e">
        <f>IF($A758=$C$2,runs!AJ753/runs!V753,1/0)</f>
        <v>#DIV/0!</v>
      </c>
      <c r="J758" s="29" t="e">
        <f>IF($A758=$C$2,runs!AK753/runs!V753,1/0)</f>
        <v>#DIV/0!</v>
      </c>
      <c r="K758" s="29" t="e">
        <f>IF($A758=$C$2,runs!BP753,1/0)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IF($A759=$C$2,runs!AF754,1/0)</f>
        <v>#DIV/0!</v>
      </c>
      <c r="E759" s="29" t="e">
        <f>IF($A759=$C$2,runs!AG754,1/0)</f>
        <v>#DIV/0!</v>
      </c>
      <c r="F759" s="29" t="e">
        <f>IF($A759=$C$2,runs!AH754,1/0)</f>
        <v>#DIV/0!</v>
      </c>
      <c r="G759" s="29" t="e">
        <f>IF($A759=$C$2,runs!AI754,1/0)</f>
        <v>#DIV/0!</v>
      </c>
      <c r="H759" s="29" t="e">
        <f>IF($A759=$C$2,runs!BG754/runs!BF754,1/0)</f>
        <v>#DIV/0!</v>
      </c>
      <c r="I759" s="29" t="e">
        <f>IF($A759=$C$2,runs!AJ754/runs!V754,1/0)</f>
        <v>#DIV/0!</v>
      </c>
      <c r="J759" s="29" t="e">
        <f>IF($A759=$C$2,runs!AK754/runs!V754,1/0)</f>
        <v>#DIV/0!</v>
      </c>
      <c r="K759" s="29" t="e">
        <f>IF($A759=$C$2,runs!BP754,1/0)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IF($A760=$C$2,runs!AF755,1/0)</f>
        <v>#DIV/0!</v>
      </c>
      <c r="E760" s="29" t="e">
        <f>IF($A760=$C$2,runs!AG755,1/0)</f>
        <v>#DIV/0!</v>
      </c>
      <c r="F760" s="29" t="e">
        <f>IF($A760=$C$2,runs!AH755,1/0)</f>
        <v>#DIV/0!</v>
      </c>
      <c r="G760" s="29" t="e">
        <f>IF($A760=$C$2,runs!AI755,1/0)</f>
        <v>#DIV/0!</v>
      </c>
      <c r="H760" s="29" t="e">
        <f>IF($A760=$C$2,runs!BG755/runs!BF755,1/0)</f>
        <v>#DIV/0!</v>
      </c>
      <c r="I760" s="29" t="e">
        <f>IF($A760=$C$2,runs!AJ755/runs!V755,1/0)</f>
        <v>#DIV/0!</v>
      </c>
      <c r="J760" s="29" t="e">
        <f>IF($A760=$C$2,runs!AK755/runs!V755,1/0)</f>
        <v>#DIV/0!</v>
      </c>
      <c r="K760" s="29" t="e">
        <f>IF($A760=$C$2,runs!BP755,1/0)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IF($A761=$C$2,runs!AF756,1/0)</f>
        <v>#DIV/0!</v>
      </c>
      <c r="E761" s="29" t="e">
        <f>IF($A761=$C$2,runs!AG756,1/0)</f>
        <v>#DIV/0!</v>
      </c>
      <c r="F761" s="29" t="e">
        <f>IF($A761=$C$2,runs!AH756,1/0)</f>
        <v>#DIV/0!</v>
      </c>
      <c r="G761" s="29" t="e">
        <f>IF($A761=$C$2,runs!AI756,1/0)</f>
        <v>#DIV/0!</v>
      </c>
      <c r="H761" s="29" t="e">
        <f>IF($A761=$C$2,runs!BG756/runs!BF756,1/0)</f>
        <v>#DIV/0!</v>
      </c>
      <c r="I761" s="29" t="e">
        <f>IF($A761=$C$2,runs!AJ756/runs!V756,1/0)</f>
        <v>#DIV/0!</v>
      </c>
      <c r="J761" s="29" t="e">
        <f>IF($A761=$C$2,runs!AK756/runs!V756,1/0)</f>
        <v>#DIV/0!</v>
      </c>
      <c r="K761" s="29" t="e">
        <f>IF($A761=$C$2,runs!BP756,1/0)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IF($A762=$C$2,runs!AF757,1/0)</f>
        <v>#DIV/0!</v>
      </c>
      <c r="E762" s="29" t="e">
        <f>IF($A762=$C$2,runs!AG757,1/0)</f>
        <v>#DIV/0!</v>
      </c>
      <c r="F762" s="29" t="e">
        <f>IF($A762=$C$2,runs!AH757,1/0)</f>
        <v>#DIV/0!</v>
      </c>
      <c r="G762" s="29" t="e">
        <f>IF($A762=$C$2,runs!AI757,1/0)</f>
        <v>#DIV/0!</v>
      </c>
      <c r="H762" s="29" t="e">
        <f>IF($A762=$C$2,runs!BG757/runs!BF757,1/0)</f>
        <v>#DIV/0!</v>
      </c>
      <c r="I762" s="29" t="e">
        <f>IF($A762=$C$2,runs!AJ757/runs!V757,1/0)</f>
        <v>#DIV/0!</v>
      </c>
      <c r="J762" s="29" t="e">
        <f>IF($A762=$C$2,runs!AK757/runs!V757,1/0)</f>
        <v>#DIV/0!</v>
      </c>
      <c r="K762" s="29" t="e">
        <f>IF($A762=$C$2,runs!BP757,1/0)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IF($A763=$C$2,runs!AF758,1/0)</f>
        <v>#DIV/0!</v>
      </c>
      <c r="E763" s="29" t="e">
        <f>IF($A763=$C$2,runs!AG758,1/0)</f>
        <v>#DIV/0!</v>
      </c>
      <c r="F763" s="29" t="e">
        <f>IF($A763=$C$2,runs!AH758,1/0)</f>
        <v>#DIV/0!</v>
      </c>
      <c r="G763" s="29" t="e">
        <f>IF($A763=$C$2,runs!AI758,1/0)</f>
        <v>#DIV/0!</v>
      </c>
      <c r="H763" s="29" t="e">
        <f>IF($A763=$C$2,runs!BG758/runs!BF758,1/0)</f>
        <v>#DIV/0!</v>
      </c>
      <c r="I763" s="29" t="e">
        <f>IF($A763=$C$2,runs!AJ758/runs!V758,1/0)</f>
        <v>#DIV/0!</v>
      </c>
      <c r="J763" s="29" t="e">
        <f>IF($A763=$C$2,runs!AK758/runs!V758,1/0)</f>
        <v>#DIV/0!</v>
      </c>
      <c r="K763" s="29" t="e">
        <f>IF($A763=$C$2,runs!BP758,1/0)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IF($A764=$C$2,runs!AF759,1/0)</f>
        <v>#DIV/0!</v>
      </c>
      <c r="E764" s="29" t="e">
        <f>IF($A764=$C$2,runs!AG759,1/0)</f>
        <v>#DIV/0!</v>
      </c>
      <c r="F764" s="29" t="e">
        <f>IF($A764=$C$2,runs!AH759,1/0)</f>
        <v>#DIV/0!</v>
      </c>
      <c r="G764" s="29" t="e">
        <f>IF($A764=$C$2,runs!AI759,1/0)</f>
        <v>#DIV/0!</v>
      </c>
      <c r="H764" s="29" t="e">
        <f>IF($A764=$C$2,runs!BG759/runs!BF759,1/0)</f>
        <v>#DIV/0!</v>
      </c>
      <c r="I764" s="29" t="e">
        <f>IF($A764=$C$2,runs!AJ759/runs!V759,1/0)</f>
        <v>#DIV/0!</v>
      </c>
      <c r="J764" s="29" t="e">
        <f>IF($A764=$C$2,runs!AK759/runs!V759,1/0)</f>
        <v>#DIV/0!</v>
      </c>
      <c r="K764" s="29" t="e">
        <f>IF($A764=$C$2,runs!BP759,1/0)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IF($A765=$C$2,runs!AF760,1/0)</f>
        <v>#DIV/0!</v>
      </c>
      <c r="E765" s="29" t="e">
        <f>IF($A765=$C$2,runs!AG760,1/0)</f>
        <v>#DIV/0!</v>
      </c>
      <c r="F765" s="29" t="e">
        <f>IF($A765=$C$2,runs!AH760,1/0)</f>
        <v>#DIV/0!</v>
      </c>
      <c r="G765" s="29" t="e">
        <f>IF($A765=$C$2,runs!AI760,1/0)</f>
        <v>#DIV/0!</v>
      </c>
      <c r="H765" s="29" t="e">
        <f>IF($A765=$C$2,runs!BG760/runs!BF760,1/0)</f>
        <v>#DIV/0!</v>
      </c>
      <c r="I765" s="29" t="e">
        <f>IF($A765=$C$2,runs!AJ760/runs!V760,1/0)</f>
        <v>#DIV/0!</v>
      </c>
      <c r="J765" s="29" t="e">
        <f>IF($A765=$C$2,runs!AK760/runs!V760,1/0)</f>
        <v>#DIV/0!</v>
      </c>
      <c r="K765" s="29" t="e">
        <f>IF($A765=$C$2,runs!BP760,1/0)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IF($A766=$C$2,runs!AF761,1/0)</f>
        <v>#DIV/0!</v>
      </c>
      <c r="E766" s="29" t="e">
        <f>IF($A766=$C$2,runs!AG761,1/0)</f>
        <v>#DIV/0!</v>
      </c>
      <c r="F766" s="29" t="e">
        <f>IF($A766=$C$2,runs!AH761,1/0)</f>
        <v>#DIV/0!</v>
      </c>
      <c r="G766" s="29" t="e">
        <f>IF($A766=$C$2,runs!AI761,1/0)</f>
        <v>#DIV/0!</v>
      </c>
      <c r="H766" s="29" t="e">
        <f>IF($A766=$C$2,runs!BG761/runs!BF761,1/0)</f>
        <v>#DIV/0!</v>
      </c>
      <c r="I766" s="29" t="e">
        <f>IF($A766=$C$2,runs!AJ761/runs!V761,1/0)</f>
        <v>#DIV/0!</v>
      </c>
      <c r="J766" s="29" t="e">
        <f>IF($A766=$C$2,runs!AK761/runs!V761,1/0)</f>
        <v>#DIV/0!</v>
      </c>
      <c r="K766" s="29" t="e">
        <f>IF($A766=$C$2,runs!BP761,1/0)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IF($A767=$C$2,runs!AF762,1/0)</f>
        <v>#DIV/0!</v>
      </c>
      <c r="E767" s="29" t="e">
        <f>IF($A767=$C$2,runs!AG762,1/0)</f>
        <v>#DIV/0!</v>
      </c>
      <c r="F767" s="29" t="e">
        <f>IF($A767=$C$2,runs!AH762,1/0)</f>
        <v>#DIV/0!</v>
      </c>
      <c r="G767" s="29" t="e">
        <f>IF($A767=$C$2,runs!AI762,1/0)</f>
        <v>#DIV/0!</v>
      </c>
      <c r="H767" s="29" t="e">
        <f>IF($A767=$C$2,runs!BG762/runs!BF762,1/0)</f>
        <v>#DIV/0!</v>
      </c>
      <c r="I767" s="29" t="e">
        <f>IF($A767=$C$2,runs!AJ762/runs!V762,1/0)</f>
        <v>#DIV/0!</v>
      </c>
      <c r="J767" s="29" t="e">
        <f>IF($A767=$C$2,runs!AK762/runs!V762,1/0)</f>
        <v>#DIV/0!</v>
      </c>
      <c r="K767" s="29" t="e">
        <f>IF($A767=$C$2,runs!BP762,1/0)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IF($A768=$C$2,runs!AF763,1/0)</f>
        <v>#DIV/0!</v>
      </c>
      <c r="E768" s="29" t="e">
        <f>IF($A768=$C$2,runs!AG763,1/0)</f>
        <v>#DIV/0!</v>
      </c>
      <c r="F768" s="29" t="e">
        <f>IF($A768=$C$2,runs!AH763,1/0)</f>
        <v>#DIV/0!</v>
      </c>
      <c r="G768" s="29" t="e">
        <f>IF($A768=$C$2,runs!AI763,1/0)</f>
        <v>#DIV/0!</v>
      </c>
      <c r="H768" s="29" t="e">
        <f>IF($A768=$C$2,runs!BG763/runs!BF763,1/0)</f>
        <v>#DIV/0!</v>
      </c>
      <c r="I768" s="29" t="e">
        <f>IF($A768=$C$2,runs!AJ763/runs!V763,1/0)</f>
        <v>#DIV/0!</v>
      </c>
      <c r="J768" s="29" t="e">
        <f>IF($A768=$C$2,runs!AK763/runs!V763,1/0)</f>
        <v>#DIV/0!</v>
      </c>
      <c r="K768" s="29" t="e">
        <f>IF($A768=$C$2,runs!BP763,1/0)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IF($A769=$C$2,runs!AF764,1/0)</f>
        <v>#DIV/0!</v>
      </c>
      <c r="E769" s="29" t="e">
        <f>IF($A769=$C$2,runs!AG764,1/0)</f>
        <v>#DIV/0!</v>
      </c>
      <c r="F769" s="29" t="e">
        <f>IF($A769=$C$2,runs!AH764,1/0)</f>
        <v>#DIV/0!</v>
      </c>
      <c r="G769" s="29" t="e">
        <f>IF($A769=$C$2,runs!AI764,1/0)</f>
        <v>#DIV/0!</v>
      </c>
      <c r="H769" s="29" t="e">
        <f>IF($A769=$C$2,runs!BG764/runs!BF764,1/0)</f>
        <v>#DIV/0!</v>
      </c>
      <c r="I769" s="29" t="e">
        <f>IF($A769=$C$2,runs!AJ764/runs!V764,1/0)</f>
        <v>#DIV/0!</v>
      </c>
      <c r="J769" s="29" t="e">
        <f>IF($A769=$C$2,runs!AK764/runs!V764,1/0)</f>
        <v>#DIV/0!</v>
      </c>
      <c r="K769" s="29" t="e">
        <f>IF($A769=$C$2,runs!BP764,1/0)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IF($A770=$C$2,runs!AF765,1/0)</f>
        <v>#DIV/0!</v>
      </c>
      <c r="E770" s="29" t="e">
        <f>IF($A770=$C$2,runs!AG765,1/0)</f>
        <v>#DIV/0!</v>
      </c>
      <c r="F770" s="29" t="e">
        <f>IF($A770=$C$2,runs!AH765,1/0)</f>
        <v>#DIV/0!</v>
      </c>
      <c r="G770" s="29" t="e">
        <f>IF($A770=$C$2,runs!AI765,1/0)</f>
        <v>#DIV/0!</v>
      </c>
      <c r="H770" s="29" t="e">
        <f>IF($A770=$C$2,runs!BG765/runs!BF765,1/0)</f>
        <v>#DIV/0!</v>
      </c>
      <c r="I770" s="29" t="e">
        <f>IF($A770=$C$2,runs!AJ765/runs!V765,1/0)</f>
        <v>#DIV/0!</v>
      </c>
      <c r="J770" s="29" t="e">
        <f>IF($A770=$C$2,runs!AK765/runs!V765,1/0)</f>
        <v>#DIV/0!</v>
      </c>
      <c r="K770" s="29" t="e">
        <f>IF($A770=$C$2,runs!BP765,1/0)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IF($A771=$C$2,runs!AF766,1/0)</f>
        <v>#DIV/0!</v>
      </c>
      <c r="E771" s="29" t="e">
        <f>IF($A771=$C$2,runs!AG766,1/0)</f>
        <v>#DIV/0!</v>
      </c>
      <c r="F771" s="29" t="e">
        <f>IF($A771=$C$2,runs!AH766,1/0)</f>
        <v>#DIV/0!</v>
      </c>
      <c r="G771" s="29" t="e">
        <f>IF($A771=$C$2,runs!AI766,1/0)</f>
        <v>#DIV/0!</v>
      </c>
      <c r="H771" s="29" t="e">
        <f>IF($A771=$C$2,runs!BG766/runs!BF766,1/0)</f>
        <v>#DIV/0!</v>
      </c>
      <c r="I771" s="29" t="e">
        <f>IF($A771=$C$2,runs!AJ766/runs!V766,1/0)</f>
        <v>#DIV/0!</v>
      </c>
      <c r="J771" s="29" t="e">
        <f>IF($A771=$C$2,runs!AK766/runs!V766,1/0)</f>
        <v>#DIV/0!</v>
      </c>
      <c r="K771" s="29" t="e">
        <f>IF($A771=$C$2,runs!BP766,1/0)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IF($A772=$C$2,runs!AF767,1/0)</f>
        <v>#DIV/0!</v>
      </c>
      <c r="E772" s="29" t="e">
        <f>IF($A772=$C$2,runs!AG767,1/0)</f>
        <v>#DIV/0!</v>
      </c>
      <c r="F772" s="29" t="e">
        <f>IF($A772=$C$2,runs!AH767,1/0)</f>
        <v>#DIV/0!</v>
      </c>
      <c r="G772" s="29" t="e">
        <f>IF($A772=$C$2,runs!AI767,1/0)</f>
        <v>#DIV/0!</v>
      </c>
      <c r="H772" s="29" t="e">
        <f>IF($A772=$C$2,runs!BG767/runs!BF767,1/0)</f>
        <v>#DIV/0!</v>
      </c>
      <c r="I772" s="29" t="e">
        <f>IF($A772=$C$2,runs!AJ767/runs!V767,1/0)</f>
        <v>#DIV/0!</v>
      </c>
      <c r="J772" s="29" t="e">
        <f>IF($A772=$C$2,runs!AK767/runs!V767,1/0)</f>
        <v>#DIV/0!</v>
      </c>
      <c r="K772" s="29" t="e">
        <f>IF($A772=$C$2,runs!BP767,1/0)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IF($A773=$C$2,runs!AF768,1/0)</f>
        <v>#DIV/0!</v>
      </c>
      <c r="E773" s="29" t="e">
        <f>IF($A773=$C$2,runs!AG768,1/0)</f>
        <v>#DIV/0!</v>
      </c>
      <c r="F773" s="29" t="e">
        <f>IF($A773=$C$2,runs!AH768,1/0)</f>
        <v>#DIV/0!</v>
      </c>
      <c r="G773" s="29" t="e">
        <f>IF($A773=$C$2,runs!AI768,1/0)</f>
        <v>#DIV/0!</v>
      </c>
      <c r="H773" s="29" t="e">
        <f>IF($A773=$C$2,runs!BG768/runs!BF768,1/0)</f>
        <v>#DIV/0!</v>
      </c>
      <c r="I773" s="29" t="e">
        <f>IF($A773=$C$2,runs!AJ768/runs!V768,1/0)</f>
        <v>#DIV/0!</v>
      </c>
      <c r="J773" s="29" t="e">
        <f>IF($A773=$C$2,runs!AK768/runs!V768,1/0)</f>
        <v>#DIV/0!</v>
      </c>
      <c r="K773" s="29" t="e">
        <f>IF($A773=$C$2,runs!BP768,1/0)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IF($A774=$C$2,runs!AF769,1/0)</f>
        <v>#DIV/0!</v>
      </c>
      <c r="E774" s="29" t="e">
        <f>IF($A774=$C$2,runs!AG769,1/0)</f>
        <v>#DIV/0!</v>
      </c>
      <c r="F774" s="29" t="e">
        <f>IF($A774=$C$2,runs!AH769,1/0)</f>
        <v>#DIV/0!</v>
      </c>
      <c r="G774" s="29" t="e">
        <f>IF($A774=$C$2,runs!AI769,1/0)</f>
        <v>#DIV/0!</v>
      </c>
      <c r="H774" s="29" t="e">
        <f>IF($A774=$C$2,runs!BG769/runs!BF769,1/0)</f>
        <v>#DIV/0!</v>
      </c>
      <c r="I774" s="29" t="e">
        <f>IF($A774=$C$2,runs!AJ769/runs!V769,1/0)</f>
        <v>#DIV/0!</v>
      </c>
      <c r="J774" s="29" t="e">
        <f>IF($A774=$C$2,runs!AK769/runs!V769,1/0)</f>
        <v>#DIV/0!</v>
      </c>
      <c r="K774" s="29" t="e">
        <f>IF($A774=$C$2,runs!BP769,1/0)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IF($A775=$C$2,runs!AF770,1/0)</f>
        <v>#DIV/0!</v>
      </c>
      <c r="E775" s="29" t="e">
        <f>IF($A775=$C$2,runs!AG770,1/0)</f>
        <v>#DIV/0!</v>
      </c>
      <c r="F775" s="29" t="e">
        <f>IF($A775=$C$2,runs!AH770,1/0)</f>
        <v>#DIV/0!</v>
      </c>
      <c r="G775" s="29" t="e">
        <f>IF($A775=$C$2,runs!AI770,1/0)</f>
        <v>#DIV/0!</v>
      </c>
      <c r="H775" s="29" t="e">
        <f>IF($A775=$C$2,runs!BG770/runs!BF770,1/0)</f>
        <v>#DIV/0!</v>
      </c>
      <c r="I775" s="29" t="e">
        <f>IF($A775=$C$2,runs!AJ770/runs!V770,1/0)</f>
        <v>#DIV/0!</v>
      </c>
      <c r="J775" s="29" t="e">
        <f>IF($A775=$C$2,runs!AK770/runs!V770,1/0)</f>
        <v>#DIV/0!</v>
      </c>
      <c r="K775" s="29" t="e">
        <f>IF($A775=$C$2,runs!BP770,1/0)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IF($A776=$C$2,runs!AF771,1/0)</f>
        <v>#DIV/0!</v>
      </c>
      <c r="E776" s="29" t="e">
        <f>IF($A776=$C$2,runs!AG771,1/0)</f>
        <v>#DIV/0!</v>
      </c>
      <c r="F776" s="29" t="e">
        <f>IF($A776=$C$2,runs!AH771,1/0)</f>
        <v>#DIV/0!</v>
      </c>
      <c r="G776" s="29" t="e">
        <f>IF($A776=$C$2,runs!AI771,1/0)</f>
        <v>#DIV/0!</v>
      </c>
      <c r="H776" s="29" t="e">
        <f>IF($A776=$C$2,runs!BG771/runs!BF771,1/0)</f>
        <v>#DIV/0!</v>
      </c>
      <c r="I776" s="29" t="e">
        <f>IF($A776=$C$2,runs!AJ771/runs!V771,1/0)</f>
        <v>#DIV/0!</v>
      </c>
      <c r="J776" s="29" t="e">
        <f>IF($A776=$C$2,runs!AK771/runs!V771,1/0)</f>
        <v>#DIV/0!</v>
      </c>
      <c r="K776" s="29" t="e">
        <f>IF($A776=$C$2,runs!BP771,1/0)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IF($A777=$C$2,runs!AF772,1/0)</f>
        <v>#DIV/0!</v>
      </c>
      <c r="E777" s="29" t="e">
        <f>IF($A777=$C$2,runs!AG772,1/0)</f>
        <v>#DIV/0!</v>
      </c>
      <c r="F777" s="29" t="e">
        <f>IF($A777=$C$2,runs!AH772,1/0)</f>
        <v>#DIV/0!</v>
      </c>
      <c r="G777" s="29" t="e">
        <f>IF($A777=$C$2,runs!AI772,1/0)</f>
        <v>#DIV/0!</v>
      </c>
      <c r="H777" s="29" t="e">
        <f>IF($A777=$C$2,runs!BG772/runs!BF772,1/0)</f>
        <v>#DIV/0!</v>
      </c>
      <c r="I777" s="29" t="e">
        <f>IF($A777=$C$2,runs!AJ772/runs!V772,1/0)</f>
        <v>#DIV/0!</v>
      </c>
      <c r="J777" s="29" t="e">
        <f>IF($A777=$C$2,runs!AK772/runs!V772,1/0)</f>
        <v>#DIV/0!</v>
      </c>
      <c r="K777" s="29" t="e">
        <f>IF($A777=$C$2,runs!BP772,1/0)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IF($A778=$C$2,runs!AF773,1/0)</f>
        <v>#DIV/0!</v>
      </c>
      <c r="E778" s="29" t="e">
        <f>IF($A778=$C$2,runs!AG773,1/0)</f>
        <v>#DIV/0!</v>
      </c>
      <c r="F778" s="29" t="e">
        <f>IF($A778=$C$2,runs!AH773,1/0)</f>
        <v>#DIV/0!</v>
      </c>
      <c r="G778" s="29" t="e">
        <f>IF($A778=$C$2,runs!AI773,1/0)</f>
        <v>#DIV/0!</v>
      </c>
      <c r="H778" s="29" t="e">
        <f>IF($A778=$C$2,runs!BG773/runs!BF773,1/0)</f>
        <v>#DIV/0!</v>
      </c>
      <c r="I778" s="29" t="e">
        <f>IF($A778=$C$2,runs!AJ773/runs!V773,1/0)</f>
        <v>#DIV/0!</v>
      </c>
      <c r="J778" s="29" t="e">
        <f>IF($A778=$C$2,runs!AK773/runs!V773,1/0)</f>
        <v>#DIV/0!</v>
      </c>
      <c r="K778" s="29" t="e">
        <f>IF($A778=$C$2,runs!BP773,1/0)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IF($A779=$C$2,runs!AF774,1/0)</f>
        <v>#DIV/0!</v>
      </c>
      <c r="E779" s="29" t="e">
        <f>IF($A779=$C$2,runs!AG774,1/0)</f>
        <v>#DIV/0!</v>
      </c>
      <c r="F779" s="29" t="e">
        <f>IF($A779=$C$2,runs!AH774,1/0)</f>
        <v>#DIV/0!</v>
      </c>
      <c r="G779" s="29" t="e">
        <f>IF($A779=$C$2,runs!AI774,1/0)</f>
        <v>#DIV/0!</v>
      </c>
      <c r="H779" s="29" t="e">
        <f>IF($A779=$C$2,runs!BG774/runs!BF774,1/0)</f>
        <v>#DIV/0!</v>
      </c>
      <c r="I779" s="29" t="e">
        <f>IF($A779=$C$2,runs!AJ774/runs!V774,1/0)</f>
        <v>#DIV/0!</v>
      </c>
      <c r="J779" s="29" t="e">
        <f>IF($A779=$C$2,runs!AK774/runs!V774,1/0)</f>
        <v>#DIV/0!</v>
      </c>
      <c r="K779" s="29" t="e">
        <f>IF($A779=$C$2,runs!BP774,1/0)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IF($A780=$C$2,runs!AF775,1/0)</f>
        <v>#DIV/0!</v>
      </c>
      <c r="E780" s="29" t="e">
        <f>IF($A780=$C$2,runs!AG775,1/0)</f>
        <v>#DIV/0!</v>
      </c>
      <c r="F780" s="29" t="e">
        <f>IF($A780=$C$2,runs!AH775,1/0)</f>
        <v>#DIV/0!</v>
      </c>
      <c r="G780" s="29" t="e">
        <f>IF($A780=$C$2,runs!AI775,1/0)</f>
        <v>#DIV/0!</v>
      </c>
      <c r="H780" s="29" t="e">
        <f>IF($A780=$C$2,runs!BG775/runs!BF775,1/0)</f>
        <v>#DIV/0!</v>
      </c>
      <c r="I780" s="29" t="e">
        <f>IF($A780=$C$2,runs!AJ775/runs!V775,1/0)</f>
        <v>#DIV/0!</v>
      </c>
      <c r="J780" s="29" t="e">
        <f>IF($A780=$C$2,runs!AK775/runs!V775,1/0)</f>
        <v>#DIV/0!</v>
      </c>
      <c r="K780" s="29" t="e">
        <f>IF($A780=$C$2,runs!BP775,1/0)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IF($A781=$C$2,runs!AF776,1/0)</f>
        <v>#DIV/0!</v>
      </c>
      <c r="E781" s="29" t="e">
        <f>IF($A781=$C$2,runs!AG776,1/0)</f>
        <v>#DIV/0!</v>
      </c>
      <c r="F781" s="29" t="e">
        <f>IF($A781=$C$2,runs!AH776,1/0)</f>
        <v>#DIV/0!</v>
      </c>
      <c r="G781" s="29" t="e">
        <f>IF($A781=$C$2,runs!AI776,1/0)</f>
        <v>#DIV/0!</v>
      </c>
      <c r="H781" s="29" t="e">
        <f>IF($A781=$C$2,runs!BG776/runs!BF776,1/0)</f>
        <v>#DIV/0!</v>
      </c>
      <c r="I781" s="29" t="e">
        <f>IF($A781=$C$2,runs!AJ776/runs!V776,1/0)</f>
        <v>#DIV/0!</v>
      </c>
      <c r="J781" s="29" t="e">
        <f>IF($A781=$C$2,runs!AK776/runs!V776,1/0)</f>
        <v>#DIV/0!</v>
      </c>
      <c r="K781" s="29" t="e">
        <f>IF($A781=$C$2,runs!BP776,1/0)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IF($A782=$C$2,runs!AF777,1/0)</f>
        <v>#DIV/0!</v>
      </c>
      <c r="E782" s="29" t="e">
        <f>IF($A782=$C$2,runs!AG777,1/0)</f>
        <v>#DIV/0!</v>
      </c>
      <c r="F782" s="29" t="e">
        <f>IF($A782=$C$2,runs!AH777,1/0)</f>
        <v>#DIV/0!</v>
      </c>
      <c r="G782" s="29" t="e">
        <f>IF($A782=$C$2,runs!AI777,1/0)</f>
        <v>#DIV/0!</v>
      </c>
      <c r="H782" s="29" t="e">
        <f>IF($A782=$C$2,runs!BG777/runs!BF777,1/0)</f>
        <v>#DIV/0!</v>
      </c>
      <c r="I782" s="29" t="e">
        <f>IF($A782=$C$2,runs!AJ777/runs!V777,1/0)</f>
        <v>#DIV/0!</v>
      </c>
      <c r="J782" s="29" t="e">
        <f>IF($A782=$C$2,runs!AK777/runs!V777,1/0)</f>
        <v>#DIV/0!</v>
      </c>
      <c r="K782" s="29" t="e">
        <f>IF($A782=$C$2,runs!BP777,1/0)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IF($A783=$C$2,runs!AF778,1/0)</f>
        <v>#DIV/0!</v>
      </c>
      <c r="E783" s="29" t="e">
        <f>IF($A783=$C$2,runs!AG778,1/0)</f>
        <v>#DIV/0!</v>
      </c>
      <c r="F783" s="29" t="e">
        <f>IF($A783=$C$2,runs!AH778,1/0)</f>
        <v>#DIV/0!</v>
      </c>
      <c r="G783" s="29" t="e">
        <f>IF($A783=$C$2,runs!AI778,1/0)</f>
        <v>#DIV/0!</v>
      </c>
      <c r="H783" s="29" t="e">
        <f>IF($A783=$C$2,runs!BG778/runs!BF778,1/0)</f>
        <v>#DIV/0!</v>
      </c>
      <c r="I783" s="29" t="e">
        <f>IF($A783=$C$2,runs!AJ778/runs!V778,1/0)</f>
        <v>#DIV/0!</v>
      </c>
      <c r="J783" s="29" t="e">
        <f>IF($A783=$C$2,runs!AK778/runs!V778,1/0)</f>
        <v>#DIV/0!</v>
      </c>
      <c r="K783" s="29" t="e">
        <f>IF($A783=$C$2,runs!BP778,1/0)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IF($A784=$C$2,runs!AF779,1/0)</f>
        <v>#DIV/0!</v>
      </c>
      <c r="E784" s="29" t="e">
        <f>IF($A784=$C$2,runs!AG779,1/0)</f>
        <v>#DIV/0!</v>
      </c>
      <c r="F784" s="29" t="e">
        <f>IF($A784=$C$2,runs!AH779,1/0)</f>
        <v>#DIV/0!</v>
      </c>
      <c r="G784" s="29" t="e">
        <f>IF($A784=$C$2,runs!AI779,1/0)</f>
        <v>#DIV/0!</v>
      </c>
      <c r="H784" s="29" t="e">
        <f>IF($A784=$C$2,runs!BG779/runs!BF779,1/0)</f>
        <v>#DIV/0!</v>
      </c>
      <c r="I784" s="29" t="e">
        <f>IF($A784=$C$2,runs!AJ779/runs!V779,1/0)</f>
        <v>#DIV/0!</v>
      </c>
      <c r="J784" s="29" t="e">
        <f>IF($A784=$C$2,runs!AK779/runs!V779,1/0)</f>
        <v>#DIV/0!</v>
      </c>
      <c r="K784" s="29" t="e">
        <f>IF($A784=$C$2,runs!BP779,1/0)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IF($A785=$C$2,runs!AF780,1/0)</f>
        <v>#DIV/0!</v>
      </c>
      <c r="E785" s="29" t="e">
        <f>IF($A785=$C$2,runs!AG780,1/0)</f>
        <v>#DIV/0!</v>
      </c>
      <c r="F785" s="29" t="e">
        <f>IF($A785=$C$2,runs!AH780,1/0)</f>
        <v>#DIV/0!</v>
      </c>
      <c r="G785" s="29" t="e">
        <f>IF($A785=$C$2,runs!AI780,1/0)</f>
        <v>#DIV/0!</v>
      </c>
      <c r="H785" s="29" t="e">
        <f>IF($A785=$C$2,runs!BG780/runs!BF780,1/0)</f>
        <v>#DIV/0!</v>
      </c>
      <c r="I785" s="29" t="e">
        <f>IF($A785=$C$2,runs!AJ780/runs!V780,1/0)</f>
        <v>#DIV/0!</v>
      </c>
      <c r="J785" s="29" t="e">
        <f>IF($A785=$C$2,runs!AK780/runs!V780,1/0)</f>
        <v>#DIV/0!</v>
      </c>
      <c r="K785" s="29" t="e">
        <f>IF($A785=$C$2,runs!BP780,1/0)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IF($A786=$C$2,runs!AF781,1/0)</f>
        <v>#DIV/0!</v>
      </c>
      <c r="E786" s="29" t="e">
        <f>IF($A786=$C$2,runs!AG781,1/0)</f>
        <v>#DIV/0!</v>
      </c>
      <c r="F786" s="29" t="e">
        <f>IF($A786=$C$2,runs!AH781,1/0)</f>
        <v>#DIV/0!</v>
      </c>
      <c r="G786" s="29" t="e">
        <f>IF($A786=$C$2,runs!AI781,1/0)</f>
        <v>#DIV/0!</v>
      </c>
      <c r="H786" s="29" t="e">
        <f>IF($A786=$C$2,runs!BG781/runs!BF781,1/0)</f>
        <v>#DIV/0!</v>
      </c>
      <c r="I786" s="29" t="e">
        <f>IF($A786=$C$2,runs!AJ781/runs!V781,1/0)</f>
        <v>#DIV/0!</v>
      </c>
      <c r="J786" s="29" t="e">
        <f>IF($A786=$C$2,runs!AK781/runs!V781,1/0)</f>
        <v>#DIV/0!</v>
      </c>
      <c r="K786" s="29" t="e">
        <f>IF($A786=$C$2,runs!BP781,1/0)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IF($A787=$C$2,runs!AF782,1/0)</f>
        <v>#DIV/0!</v>
      </c>
      <c r="E787" s="29" t="e">
        <f>IF($A787=$C$2,runs!AG782,1/0)</f>
        <v>#DIV/0!</v>
      </c>
      <c r="F787" s="29" t="e">
        <f>IF($A787=$C$2,runs!AH782,1/0)</f>
        <v>#DIV/0!</v>
      </c>
      <c r="G787" s="29" t="e">
        <f>IF($A787=$C$2,runs!AI782,1/0)</f>
        <v>#DIV/0!</v>
      </c>
      <c r="H787" s="29" t="e">
        <f>IF($A787=$C$2,runs!BG782/runs!BF782,1/0)</f>
        <v>#DIV/0!</v>
      </c>
      <c r="I787" s="29" t="e">
        <f>IF($A787=$C$2,runs!AJ782/runs!V782,1/0)</f>
        <v>#DIV/0!</v>
      </c>
      <c r="J787" s="29" t="e">
        <f>IF($A787=$C$2,runs!AK782/runs!V782,1/0)</f>
        <v>#DIV/0!</v>
      </c>
      <c r="K787" s="29" t="e">
        <f>IF($A787=$C$2,runs!BP782,1/0)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IF($A788=$C$2,runs!AF783,1/0)</f>
        <v>#DIV/0!</v>
      </c>
      <c r="E788" s="29" t="e">
        <f>IF($A788=$C$2,runs!AG783,1/0)</f>
        <v>#DIV/0!</v>
      </c>
      <c r="F788" s="29" t="e">
        <f>IF($A788=$C$2,runs!AH783,1/0)</f>
        <v>#DIV/0!</v>
      </c>
      <c r="G788" s="29" t="e">
        <f>IF($A788=$C$2,runs!AI783,1/0)</f>
        <v>#DIV/0!</v>
      </c>
      <c r="H788" s="29" t="e">
        <f>IF($A788=$C$2,runs!BG783/runs!BF783,1/0)</f>
        <v>#DIV/0!</v>
      </c>
      <c r="I788" s="29" t="e">
        <f>IF($A788=$C$2,runs!AJ783/runs!V783,1/0)</f>
        <v>#DIV/0!</v>
      </c>
      <c r="J788" s="29" t="e">
        <f>IF($A788=$C$2,runs!AK783/runs!V783,1/0)</f>
        <v>#DIV/0!</v>
      </c>
      <c r="K788" s="29" t="e">
        <f>IF($A788=$C$2,runs!BP783,1/0)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IF($A789=$C$2,runs!AF784,1/0)</f>
        <v>#DIV/0!</v>
      </c>
      <c r="E789" s="29" t="e">
        <f>IF($A789=$C$2,runs!AG784,1/0)</f>
        <v>#DIV/0!</v>
      </c>
      <c r="F789" s="29" t="e">
        <f>IF($A789=$C$2,runs!AH784,1/0)</f>
        <v>#DIV/0!</v>
      </c>
      <c r="G789" s="29" t="e">
        <f>IF($A789=$C$2,runs!AI784,1/0)</f>
        <v>#DIV/0!</v>
      </c>
      <c r="H789" s="29" t="e">
        <f>IF($A789=$C$2,runs!BG784/runs!BF784,1/0)</f>
        <v>#DIV/0!</v>
      </c>
      <c r="I789" s="29" t="e">
        <f>IF($A789=$C$2,runs!AJ784/runs!V784,1/0)</f>
        <v>#DIV/0!</v>
      </c>
      <c r="J789" s="29" t="e">
        <f>IF($A789=$C$2,runs!AK784/runs!V784,1/0)</f>
        <v>#DIV/0!</v>
      </c>
      <c r="K789" s="29" t="e">
        <f>IF($A789=$C$2,runs!BP784,1/0)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IF($A790=$C$2,runs!AF785,1/0)</f>
        <v>#DIV/0!</v>
      </c>
      <c r="E790" s="29" t="e">
        <f>IF($A790=$C$2,runs!AG785,1/0)</f>
        <v>#DIV/0!</v>
      </c>
      <c r="F790" s="29" t="e">
        <f>IF($A790=$C$2,runs!AH785,1/0)</f>
        <v>#DIV/0!</v>
      </c>
      <c r="G790" s="29" t="e">
        <f>IF($A790=$C$2,runs!AI785,1/0)</f>
        <v>#DIV/0!</v>
      </c>
      <c r="H790" s="29" t="e">
        <f>IF($A790=$C$2,runs!BG785/runs!BF785,1/0)</f>
        <v>#DIV/0!</v>
      </c>
      <c r="I790" s="29" t="e">
        <f>IF($A790=$C$2,runs!AJ785/runs!V785,1/0)</f>
        <v>#DIV/0!</v>
      </c>
      <c r="J790" s="29" t="e">
        <f>IF($A790=$C$2,runs!AK785/runs!V785,1/0)</f>
        <v>#DIV/0!</v>
      </c>
      <c r="K790" s="29" t="e">
        <f>IF($A790=$C$2,runs!BP785,1/0)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IF($A791=$C$2,runs!AF786,1/0)</f>
        <v>#DIV/0!</v>
      </c>
      <c r="E791" s="29" t="e">
        <f>IF($A791=$C$2,runs!AG786,1/0)</f>
        <v>#DIV/0!</v>
      </c>
      <c r="F791" s="29" t="e">
        <f>IF($A791=$C$2,runs!AH786,1/0)</f>
        <v>#DIV/0!</v>
      </c>
      <c r="G791" s="29" t="e">
        <f>IF($A791=$C$2,runs!AI786,1/0)</f>
        <v>#DIV/0!</v>
      </c>
      <c r="H791" s="29" t="e">
        <f>IF($A791=$C$2,runs!BG786/runs!BF786,1/0)</f>
        <v>#DIV/0!</v>
      </c>
      <c r="I791" s="29" t="e">
        <f>IF($A791=$C$2,runs!AJ786/runs!V786,1/0)</f>
        <v>#DIV/0!</v>
      </c>
      <c r="J791" s="29" t="e">
        <f>IF($A791=$C$2,runs!AK786/runs!V786,1/0)</f>
        <v>#DIV/0!</v>
      </c>
      <c r="K791" s="29" t="e">
        <f>IF($A791=$C$2,runs!BP786,1/0)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IF($A792=$C$2,runs!AF787,1/0)</f>
        <v>#DIV/0!</v>
      </c>
      <c r="E792" s="29" t="e">
        <f>IF($A792=$C$2,runs!AG787,1/0)</f>
        <v>#DIV/0!</v>
      </c>
      <c r="F792" s="29" t="e">
        <f>IF($A792=$C$2,runs!AH787,1/0)</f>
        <v>#DIV/0!</v>
      </c>
      <c r="G792" s="29" t="e">
        <f>IF($A792=$C$2,runs!AI787,1/0)</f>
        <v>#DIV/0!</v>
      </c>
      <c r="H792" s="29" t="e">
        <f>IF($A792=$C$2,runs!BG787/runs!BF787,1/0)</f>
        <v>#DIV/0!</v>
      </c>
      <c r="I792" s="29" t="e">
        <f>IF($A792=$C$2,runs!AJ787/runs!V787,1/0)</f>
        <v>#DIV/0!</v>
      </c>
      <c r="J792" s="29" t="e">
        <f>IF($A792=$C$2,runs!AK787/runs!V787,1/0)</f>
        <v>#DIV/0!</v>
      </c>
      <c r="K792" s="29" t="e">
        <f>IF($A792=$C$2,runs!BP787,1/0)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IF($A793=$C$2,runs!AF788,1/0)</f>
        <v>#DIV/0!</v>
      </c>
      <c r="E793" s="29" t="e">
        <f>IF($A793=$C$2,runs!AG788,1/0)</f>
        <v>#DIV/0!</v>
      </c>
      <c r="F793" s="29" t="e">
        <f>IF($A793=$C$2,runs!AH788,1/0)</f>
        <v>#DIV/0!</v>
      </c>
      <c r="G793" s="29" t="e">
        <f>IF($A793=$C$2,runs!AI788,1/0)</f>
        <v>#DIV/0!</v>
      </c>
      <c r="H793" s="29" t="e">
        <f>IF($A793=$C$2,runs!BG788/runs!BF788,1/0)</f>
        <v>#DIV/0!</v>
      </c>
      <c r="I793" s="29" t="e">
        <f>IF($A793=$C$2,runs!AJ788/runs!V788,1/0)</f>
        <v>#DIV/0!</v>
      </c>
      <c r="J793" s="29" t="e">
        <f>IF($A793=$C$2,runs!AK788/runs!V788,1/0)</f>
        <v>#DIV/0!</v>
      </c>
      <c r="K793" s="29" t="e">
        <f>IF($A793=$C$2,runs!BP788,1/0)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IF($A794=$C$2,runs!AF789,1/0)</f>
        <v>#DIV/0!</v>
      </c>
      <c r="E794" s="29" t="e">
        <f>IF($A794=$C$2,runs!AG789,1/0)</f>
        <v>#DIV/0!</v>
      </c>
      <c r="F794" s="29" t="e">
        <f>IF($A794=$C$2,runs!AH789,1/0)</f>
        <v>#DIV/0!</v>
      </c>
      <c r="G794" s="29" t="e">
        <f>IF($A794=$C$2,runs!AI789,1/0)</f>
        <v>#DIV/0!</v>
      </c>
      <c r="H794" s="29" t="e">
        <f>IF($A794=$C$2,runs!BG789/runs!BF789,1/0)</f>
        <v>#DIV/0!</v>
      </c>
      <c r="I794" s="29" t="e">
        <f>IF($A794=$C$2,runs!AJ789/runs!V789,1/0)</f>
        <v>#DIV/0!</v>
      </c>
      <c r="J794" s="29" t="e">
        <f>IF($A794=$C$2,runs!AK789/runs!V789,1/0)</f>
        <v>#DIV/0!</v>
      </c>
      <c r="K794" s="29" t="e">
        <f>IF($A794=$C$2,runs!BP789,1/0)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IF($A795=$C$2,runs!AF790,1/0)</f>
        <v>#DIV/0!</v>
      </c>
      <c r="E795" s="29" t="e">
        <f>IF($A795=$C$2,runs!AG790,1/0)</f>
        <v>#DIV/0!</v>
      </c>
      <c r="F795" s="29" t="e">
        <f>IF($A795=$C$2,runs!AH790,1/0)</f>
        <v>#DIV/0!</v>
      </c>
      <c r="G795" s="29" t="e">
        <f>IF($A795=$C$2,runs!AI790,1/0)</f>
        <v>#DIV/0!</v>
      </c>
      <c r="H795" s="29" t="e">
        <f>IF($A795=$C$2,runs!BG790/runs!BF790,1/0)</f>
        <v>#DIV/0!</v>
      </c>
      <c r="I795" s="29" t="e">
        <f>IF($A795=$C$2,runs!AJ790/runs!V790,1/0)</f>
        <v>#DIV/0!</v>
      </c>
      <c r="J795" s="29" t="e">
        <f>IF($A795=$C$2,runs!AK790/runs!V790,1/0)</f>
        <v>#DIV/0!</v>
      </c>
      <c r="K795" s="29" t="e">
        <f>IF($A795=$C$2,runs!BP790,1/0)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IF($A796=$C$2,runs!AF791,1/0)</f>
        <v>#DIV/0!</v>
      </c>
      <c r="E796" s="29" t="e">
        <f>IF($A796=$C$2,runs!AG791,1/0)</f>
        <v>#DIV/0!</v>
      </c>
      <c r="F796" s="29" t="e">
        <f>IF($A796=$C$2,runs!AH791,1/0)</f>
        <v>#DIV/0!</v>
      </c>
      <c r="G796" s="29" t="e">
        <f>IF($A796=$C$2,runs!AI791,1/0)</f>
        <v>#DIV/0!</v>
      </c>
      <c r="H796" s="29" t="e">
        <f>IF($A796=$C$2,runs!BG791/runs!BF791,1/0)</f>
        <v>#DIV/0!</v>
      </c>
      <c r="I796" s="29" t="e">
        <f>IF($A796=$C$2,runs!AJ791/runs!V791,1/0)</f>
        <v>#DIV/0!</v>
      </c>
      <c r="J796" s="29" t="e">
        <f>IF($A796=$C$2,runs!AK791/runs!V791,1/0)</f>
        <v>#DIV/0!</v>
      </c>
      <c r="K796" s="29" t="e">
        <f>IF($A796=$C$2,runs!BP791,1/0)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IF($A797=$C$2,runs!AF792,1/0)</f>
        <v>#DIV/0!</v>
      </c>
      <c r="E797" s="29" t="e">
        <f>IF($A797=$C$2,runs!AG792,1/0)</f>
        <v>#DIV/0!</v>
      </c>
      <c r="F797" s="29" t="e">
        <f>IF($A797=$C$2,runs!AH792,1/0)</f>
        <v>#DIV/0!</v>
      </c>
      <c r="G797" s="29" t="e">
        <f>IF($A797=$C$2,runs!AI792,1/0)</f>
        <v>#DIV/0!</v>
      </c>
      <c r="H797" s="29" t="e">
        <f>IF($A797=$C$2,runs!BG792/runs!BF792,1/0)</f>
        <v>#DIV/0!</v>
      </c>
      <c r="I797" s="29" t="e">
        <f>IF($A797=$C$2,runs!AJ792/runs!V792,1/0)</f>
        <v>#DIV/0!</v>
      </c>
      <c r="J797" s="29" t="e">
        <f>IF($A797=$C$2,runs!AK792/runs!V792,1/0)</f>
        <v>#DIV/0!</v>
      </c>
      <c r="K797" s="29" t="e">
        <f>IF($A797=$C$2,runs!BP792,1/0)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IF($A798=$C$2,runs!AF793,1/0)</f>
        <v>#DIV/0!</v>
      </c>
      <c r="E798" s="29" t="e">
        <f>IF($A798=$C$2,runs!AG793,1/0)</f>
        <v>#DIV/0!</v>
      </c>
      <c r="F798" s="29" t="e">
        <f>IF($A798=$C$2,runs!AH793,1/0)</f>
        <v>#DIV/0!</v>
      </c>
      <c r="G798" s="29" t="e">
        <f>IF($A798=$C$2,runs!AI793,1/0)</f>
        <v>#DIV/0!</v>
      </c>
      <c r="H798" s="29" t="e">
        <f>IF($A798=$C$2,runs!BG793/runs!BF793,1/0)</f>
        <v>#DIV/0!</v>
      </c>
      <c r="I798" s="29" t="e">
        <f>IF($A798=$C$2,runs!AJ793/runs!V793,1/0)</f>
        <v>#DIV/0!</v>
      </c>
      <c r="J798" s="29" t="e">
        <f>IF($A798=$C$2,runs!AK793/runs!V793,1/0)</f>
        <v>#DIV/0!</v>
      </c>
      <c r="K798" s="29" t="e">
        <f>IF($A798=$C$2,runs!BP793,1/0)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IF($A799=$C$2,runs!AF794,1/0)</f>
        <v>#DIV/0!</v>
      </c>
      <c r="E799" s="29" t="e">
        <f>IF($A799=$C$2,runs!AG794,1/0)</f>
        <v>#DIV/0!</v>
      </c>
      <c r="F799" s="29" t="e">
        <f>IF($A799=$C$2,runs!AH794,1/0)</f>
        <v>#DIV/0!</v>
      </c>
      <c r="G799" s="29" t="e">
        <f>IF($A799=$C$2,runs!AI794,1/0)</f>
        <v>#DIV/0!</v>
      </c>
      <c r="H799" s="29" t="e">
        <f>IF($A799=$C$2,runs!BG794/runs!BF794,1/0)</f>
        <v>#DIV/0!</v>
      </c>
      <c r="I799" s="29" t="e">
        <f>IF($A799=$C$2,runs!AJ794/runs!V794,1/0)</f>
        <v>#DIV/0!</v>
      </c>
      <c r="J799" s="29" t="e">
        <f>IF($A799=$C$2,runs!AK794/runs!V794,1/0)</f>
        <v>#DIV/0!</v>
      </c>
      <c r="K799" s="29" t="e">
        <f>IF($A799=$C$2,runs!BP794,1/0)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IF($A800=$C$2,runs!AF795,1/0)</f>
        <v>#DIV/0!</v>
      </c>
      <c r="E800" s="29" t="e">
        <f>IF($A800=$C$2,runs!AG795,1/0)</f>
        <v>#DIV/0!</v>
      </c>
      <c r="F800" s="29" t="e">
        <f>IF($A800=$C$2,runs!AH795,1/0)</f>
        <v>#DIV/0!</v>
      </c>
      <c r="G800" s="29" t="e">
        <f>IF($A800=$C$2,runs!AI795,1/0)</f>
        <v>#DIV/0!</v>
      </c>
      <c r="H800" s="29" t="e">
        <f>IF($A800=$C$2,runs!BG795/runs!BF795,1/0)</f>
        <v>#DIV/0!</v>
      </c>
      <c r="I800" s="29" t="e">
        <f>IF($A800=$C$2,runs!AJ795/runs!V795,1/0)</f>
        <v>#DIV/0!</v>
      </c>
      <c r="J800" s="29" t="e">
        <f>IF($A800=$C$2,runs!AK795/runs!V795,1/0)</f>
        <v>#DIV/0!</v>
      </c>
      <c r="K800" s="29" t="e">
        <f>IF($A800=$C$2,runs!BP795,1/0)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IF($A801=$C$2,runs!AF796,1/0)</f>
        <v>#DIV/0!</v>
      </c>
      <c r="E801" s="29" t="e">
        <f>IF($A801=$C$2,runs!AG796,1/0)</f>
        <v>#DIV/0!</v>
      </c>
      <c r="F801" s="29" t="e">
        <f>IF($A801=$C$2,runs!AH796,1/0)</f>
        <v>#DIV/0!</v>
      </c>
      <c r="G801" s="29" t="e">
        <f>IF($A801=$C$2,runs!AI796,1/0)</f>
        <v>#DIV/0!</v>
      </c>
      <c r="H801" s="29" t="e">
        <f>IF($A801=$C$2,runs!BG796/runs!BF796,1/0)</f>
        <v>#DIV/0!</v>
      </c>
      <c r="I801" s="29" t="e">
        <f>IF($A801=$C$2,runs!AJ796/runs!V796,1/0)</f>
        <v>#DIV/0!</v>
      </c>
      <c r="J801" s="29" t="e">
        <f>IF($A801=$C$2,runs!AK796/runs!V796,1/0)</f>
        <v>#DIV/0!</v>
      </c>
      <c r="K801" s="29" t="e">
        <f>IF($A801=$C$2,runs!BP796,1/0)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IF($A802=$C$2,runs!AF797,1/0)</f>
        <v>#DIV/0!</v>
      </c>
      <c r="E802" s="29" t="e">
        <f>IF($A802=$C$2,runs!AG797,1/0)</f>
        <v>#DIV/0!</v>
      </c>
      <c r="F802" s="29" t="e">
        <f>IF($A802=$C$2,runs!AH797,1/0)</f>
        <v>#DIV/0!</v>
      </c>
      <c r="G802" s="29" t="e">
        <f>IF($A802=$C$2,runs!AI797,1/0)</f>
        <v>#DIV/0!</v>
      </c>
      <c r="H802" s="29" t="e">
        <f>IF($A802=$C$2,runs!BG797/runs!BF797,1/0)</f>
        <v>#DIV/0!</v>
      </c>
      <c r="I802" s="29" t="e">
        <f>IF($A802=$C$2,runs!AJ797/runs!V797,1/0)</f>
        <v>#DIV/0!</v>
      </c>
      <c r="J802" s="29" t="e">
        <f>IF($A802=$C$2,runs!AK797/runs!V797,1/0)</f>
        <v>#DIV/0!</v>
      </c>
      <c r="K802" s="29" t="e">
        <f>IF($A802=$C$2,runs!BP797,1/0)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IF($A803=$C$2,runs!AF798,1/0)</f>
        <v>#DIV/0!</v>
      </c>
      <c r="E803" s="29" t="e">
        <f>IF($A803=$C$2,runs!AG798,1/0)</f>
        <v>#DIV/0!</v>
      </c>
      <c r="F803" s="29" t="e">
        <f>IF($A803=$C$2,runs!AH798,1/0)</f>
        <v>#DIV/0!</v>
      </c>
      <c r="G803" s="29" t="e">
        <f>IF($A803=$C$2,runs!AI798,1/0)</f>
        <v>#DIV/0!</v>
      </c>
      <c r="H803" s="29" t="e">
        <f>IF($A803=$C$2,runs!BG798/runs!BF798,1/0)</f>
        <v>#DIV/0!</v>
      </c>
      <c r="I803" s="29" t="e">
        <f>IF($A803=$C$2,runs!AJ798/runs!V798,1/0)</f>
        <v>#DIV/0!</v>
      </c>
      <c r="J803" s="29" t="e">
        <f>IF($A803=$C$2,runs!AK798/runs!V798,1/0)</f>
        <v>#DIV/0!</v>
      </c>
      <c r="K803" s="29" t="e">
        <f>IF($A803=$C$2,runs!BP798,1/0)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IF($A804=$C$2,runs!AF799,1/0)</f>
        <v>#DIV/0!</v>
      </c>
      <c r="E804" s="29" t="e">
        <f>IF($A804=$C$2,runs!AG799,1/0)</f>
        <v>#DIV/0!</v>
      </c>
      <c r="F804" s="29" t="e">
        <f>IF($A804=$C$2,runs!AH799,1/0)</f>
        <v>#DIV/0!</v>
      </c>
      <c r="G804" s="29" t="e">
        <f>IF($A804=$C$2,runs!AI799,1/0)</f>
        <v>#DIV/0!</v>
      </c>
      <c r="H804" s="29" t="e">
        <f>IF($A804=$C$2,runs!BG799/runs!BF799,1/0)</f>
        <v>#DIV/0!</v>
      </c>
      <c r="I804" s="29" t="e">
        <f>IF($A804=$C$2,runs!AJ799/runs!V799,1/0)</f>
        <v>#DIV/0!</v>
      </c>
      <c r="J804" s="29" t="e">
        <f>IF($A804=$C$2,runs!AK799/runs!V799,1/0)</f>
        <v>#DIV/0!</v>
      </c>
      <c r="K804" s="29" t="e">
        <f>IF($A804=$C$2,runs!BP799,1/0)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IF($A805=$C$2,runs!AF800,1/0)</f>
        <v>#DIV/0!</v>
      </c>
      <c r="E805" s="29" t="e">
        <f>IF($A805=$C$2,runs!AG800,1/0)</f>
        <v>#DIV/0!</v>
      </c>
      <c r="F805" s="29" t="e">
        <f>IF($A805=$C$2,runs!AH800,1/0)</f>
        <v>#DIV/0!</v>
      </c>
      <c r="G805" s="29" t="e">
        <f>IF($A805=$C$2,runs!AI800,1/0)</f>
        <v>#DIV/0!</v>
      </c>
      <c r="H805" s="29" t="e">
        <f>IF($A805=$C$2,runs!BG800/runs!BF800,1/0)</f>
        <v>#DIV/0!</v>
      </c>
      <c r="I805" s="29" t="e">
        <f>IF($A805=$C$2,runs!AJ800/runs!V800,1/0)</f>
        <v>#DIV/0!</v>
      </c>
      <c r="J805" s="29" t="e">
        <f>IF($A805=$C$2,runs!AK800/runs!V800,1/0)</f>
        <v>#DIV/0!</v>
      </c>
      <c r="K805" s="29" t="e">
        <f>IF($A805=$C$2,runs!BP800,1/0)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IF($A806=$C$2,runs!AF801,1/0)</f>
        <v>#DIV/0!</v>
      </c>
      <c r="E806" s="29" t="e">
        <f>IF($A806=$C$2,runs!AG801,1/0)</f>
        <v>#DIV/0!</v>
      </c>
      <c r="F806" s="29" t="e">
        <f>IF($A806=$C$2,runs!AH801,1/0)</f>
        <v>#DIV/0!</v>
      </c>
      <c r="G806" s="29" t="e">
        <f>IF($A806=$C$2,runs!AI801,1/0)</f>
        <v>#DIV/0!</v>
      </c>
      <c r="H806" s="29" t="e">
        <f>IF($A806=$C$2,runs!BG801/runs!BF801,1/0)</f>
        <v>#DIV/0!</v>
      </c>
      <c r="I806" s="29" t="e">
        <f>IF($A806=$C$2,runs!AJ801/runs!V801,1/0)</f>
        <v>#DIV/0!</v>
      </c>
      <c r="J806" s="29" t="e">
        <f>IF($A806=$C$2,runs!AK801/runs!V801,1/0)</f>
        <v>#DIV/0!</v>
      </c>
      <c r="K806" s="29" t="e">
        <f>IF($A806=$C$2,runs!BP801,1/0)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IF($A807=$C$2,runs!AF802,1/0)</f>
        <v>#DIV/0!</v>
      </c>
      <c r="E807" s="29" t="e">
        <f>IF($A807=$C$2,runs!AG802,1/0)</f>
        <v>#DIV/0!</v>
      </c>
      <c r="F807" s="29" t="e">
        <f>IF($A807=$C$2,runs!AH802,1/0)</f>
        <v>#DIV/0!</v>
      </c>
      <c r="G807" s="29" t="e">
        <f>IF($A807=$C$2,runs!AI802,1/0)</f>
        <v>#DIV/0!</v>
      </c>
      <c r="H807" s="29" t="e">
        <f>IF($A807=$C$2,runs!BG802/runs!BF802,1/0)</f>
        <v>#DIV/0!</v>
      </c>
      <c r="I807" s="29" t="e">
        <f>IF($A807=$C$2,runs!AJ802/runs!V802,1/0)</f>
        <v>#DIV/0!</v>
      </c>
      <c r="J807" s="29" t="e">
        <f>IF($A807=$C$2,runs!AK802/runs!V802,1/0)</f>
        <v>#DIV/0!</v>
      </c>
      <c r="K807" s="29" t="e">
        <f>IF($A807=$C$2,runs!BP802,1/0)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IF($A808=$C$2,runs!AF803,1/0)</f>
        <v>#DIV/0!</v>
      </c>
      <c r="E808" s="29" t="e">
        <f>IF($A808=$C$2,runs!AG803,1/0)</f>
        <v>#DIV/0!</v>
      </c>
      <c r="F808" s="29" t="e">
        <f>IF($A808=$C$2,runs!AH803,1/0)</f>
        <v>#DIV/0!</v>
      </c>
      <c r="G808" s="29" t="e">
        <f>IF($A808=$C$2,runs!AI803,1/0)</f>
        <v>#DIV/0!</v>
      </c>
      <c r="H808" s="29" t="e">
        <f>IF($A808=$C$2,runs!BG803/runs!BF803,1/0)</f>
        <v>#DIV/0!</v>
      </c>
      <c r="I808" s="29" t="e">
        <f>IF($A808=$C$2,runs!AJ803/runs!V803,1/0)</f>
        <v>#DIV/0!</v>
      </c>
      <c r="J808" s="29" t="e">
        <f>IF($A808=$C$2,runs!AK803/runs!V803,1/0)</f>
        <v>#DIV/0!</v>
      </c>
      <c r="K808" s="29" t="e">
        <f>IF($A808=$C$2,runs!BP803,1/0)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IF($A809=$C$2,runs!AF804,1/0)</f>
        <v>#DIV/0!</v>
      </c>
      <c r="E809" s="29" t="e">
        <f>IF($A809=$C$2,runs!AG804,1/0)</f>
        <v>#DIV/0!</v>
      </c>
      <c r="F809" s="29" t="e">
        <f>IF($A809=$C$2,runs!AH804,1/0)</f>
        <v>#DIV/0!</v>
      </c>
      <c r="G809" s="29" t="e">
        <f>IF($A809=$C$2,runs!AI804,1/0)</f>
        <v>#DIV/0!</v>
      </c>
      <c r="H809" s="29" t="e">
        <f>IF($A809=$C$2,runs!BG804/runs!BF804,1/0)</f>
        <v>#DIV/0!</v>
      </c>
      <c r="I809" s="29" t="e">
        <f>IF($A809=$C$2,runs!AJ804/runs!V804,1/0)</f>
        <v>#DIV/0!</v>
      </c>
      <c r="J809" s="29" t="e">
        <f>IF($A809=$C$2,runs!AK804/runs!V804,1/0)</f>
        <v>#DIV/0!</v>
      </c>
      <c r="K809" s="29" t="e">
        <f>IF($A809=$C$2,runs!BP804,1/0)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IF($A810=$C$2,runs!AF805,1/0)</f>
        <v>#DIV/0!</v>
      </c>
      <c r="E810" s="29" t="e">
        <f>IF($A810=$C$2,runs!AG805,1/0)</f>
        <v>#DIV/0!</v>
      </c>
      <c r="F810" s="29" t="e">
        <f>IF($A810=$C$2,runs!AH805,1/0)</f>
        <v>#DIV/0!</v>
      </c>
      <c r="G810" s="29" t="e">
        <f>IF($A810=$C$2,runs!AI805,1/0)</f>
        <v>#DIV/0!</v>
      </c>
      <c r="H810" s="29" t="e">
        <f>IF($A810=$C$2,runs!BG805/runs!BF805,1/0)</f>
        <v>#DIV/0!</v>
      </c>
      <c r="I810" s="29" t="e">
        <f>IF($A810=$C$2,runs!AJ805/runs!V805,1/0)</f>
        <v>#DIV/0!</v>
      </c>
      <c r="J810" s="29" t="e">
        <f>IF($A810=$C$2,runs!AK805/runs!V805,1/0)</f>
        <v>#DIV/0!</v>
      </c>
      <c r="K810" s="29" t="e">
        <f>IF($A810=$C$2,runs!BP805,1/0)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IF($A811=$C$2,runs!AF806,1/0)</f>
        <v>#DIV/0!</v>
      </c>
      <c r="E811" s="29" t="e">
        <f>IF($A811=$C$2,runs!AG806,1/0)</f>
        <v>#DIV/0!</v>
      </c>
      <c r="F811" s="29" t="e">
        <f>IF($A811=$C$2,runs!AH806,1/0)</f>
        <v>#DIV/0!</v>
      </c>
      <c r="G811" s="29" t="e">
        <f>IF($A811=$C$2,runs!AI806,1/0)</f>
        <v>#DIV/0!</v>
      </c>
      <c r="H811" s="29" t="e">
        <f>IF($A811=$C$2,runs!BG806/runs!BF806,1/0)</f>
        <v>#DIV/0!</v>
      </c>
      <c r="I811" s="29" t="e">
        <f>IF($A811=$C$2,runs!AJ806/runs!V806,1/0)</f>
        <v>#DIV/0!</v>
      </c>
      <c r="J811" s="29" t="e">
        <f>IF($A811=$C$2,runs!AK806/runs!V806,1/0)</f>
        <v>#DIV/0!</v>
      </c>
      <c r="K811" s="29" t="e">
        <f>IF($A811=$C$2,runs!BP806,1/0)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IF($A812=$C$2,runs!AF807,1/0)</f>
        <v>#DIV/0!</v>
      </c>
      <c r="E812" s="29" t="e">
        <f>IF($A812=$C$2,runs!AG807,1/0)</f>
        <v>#DIV/0!</v>
      </c>
      <c r="F812" s="29" t="e">
        <f>IF($A812=$C$2,runs!AH807,1/0)</f>
        <v>#DIV/0!</v>
      </c>
      <c r="G812" s="29" t="e">
        <f>IF($A812=$C$2,runs!AI807,1/0)</f>
        <v>#DIV/0!</v>
      </c>
      <c r="H812" s="29" t="e">
        <f>IF($A812=$C$2,runs!BG807/runs!BF807,1/0)</f>
        <v>#DIV/0!</v>
      </c>
      <c r="I812" s="29" t="e">
        <f>IF($A812=$C$2,runs!AJ807/runs!V807,1/0)</f>
        <v>#DIV/0!</v>
      </c>
      <c r="J812" s="29" t="e">
        <f>IF($A812=$C$2,runs!AK807/runs!V807,1/0)</f>
        <v>#DIV/0!</v>
      </c>
      <c r="K812" s="29" t="e">
        <f>IF($A812=$C$2,runs!BP807,1/0)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IF($A813=$C$2,runs!AF808,1/0)</f>
        <v>#DIV/0!</v>
      </c>
      <c r="E813" s="29" t="e">
        <f>IF($A813=$C$2,runs!AG808,1/0)</f>
        <v>#DIV/0!</v>
      </c>
      <c r="F813" s="29" t="e">
        <f>IF($A813=$C$2,runs!AH808,1/0)</f>
        <v>#DIV/0!</v>
      </c>
      <c r="G813" s="29" t="e">
        <f>IF($A813=$C$2,runs!AI808,1/0)</f>
        <v>#DIV/0!</v>
      </c>
      <c r="H813" s="29" t="e">
        <f>IF($A813=$C$2,runs!BG808/runs!BF808,1/0)</f>
        <v>#DIV/0!</v>
      </c>
      <c r="I813" s="29" t="e">
        <f>IF($A813=$C$2,runs!AJ808/runs!V808,1/0)</f>
        <v>#DIV/0!</v>
      </c>
      <c r="J813" s="29" t="e">
        <f>IF($A813=$C$2,runs!AK808/runs!V808,1/0)</f>
        <v>#DIV/0!</v>
      </c>
      <c r="K813" s="29" t="e">
        <f>IF($A813=$C$2,runs!BP808,1/0)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IF($A814=$C$2,runs!AF809,1/0)</f>
        <v>#DIV/0!</v>
      </c>
      <c r="E814" s="29" t="e">
        <f>IF($A814=$C$2,runs!AG809,1/0)</f>
        <v>#DIV/0!</v>
      </c>
      <c r="F814" s="29" t="e">
        <f>IF($A814=$C$2,runs!AH809,1/0)</f>
        <v>#DIV/0!</v>
      </c>
      <c r="G814" s="29" t="e">
        <f>IF($A814=$C$2,runs!AI809,1/0)</f>
        <v>#DIV/0!</v>
      </c>
      <c r="H814" s="29" t="e">
        <f>IF($A814=$C$2,runs!BG809/runs!BF809,1/0)</f>
        <v>#DIV/0!</v>
      </c>
      <c r="I814" s="29" t="e">
        <f>IF($A814=$C$2,runs!AJ809/runs!V809,1/0)</f>
        <v>#DIV/0!</v>
      </c>
      <c r="J814" s="29" t="e">
        <f>IF($A814=$C$2,runs!AK809/runs!V809,1/0)</f>
        <v>#DIV/0!</v>
      </c>
      <c r="K814" s="29" t="e">
        <f>IF($A814=$C$2,runs!BP809,1/0)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IF($A815=$C$2,runs!AF810,1/0)</f>
        <v>#DIV/0!</v>
      </c>
      <c r="E815" s="29" t="e">
        <f>IF($A815=$C$2,runs!AG810,1/0)</f>
        <v>#DIV/0!</v>
      </c>
      <c r="F815" s="29" t="e">
        <f>IF($A815=$C$2,runs!AH810,1/0)</f>
        <v>#DIV/0!</v>
      </c>
      <c r="G815" s="29" t="e">
        <f>IF($A815=$C$2,runs!AI810,1/0)</f>
        <v>#DIV/0!</v>
      </c>
      <c r="H815" s="29" t="e">
        <f>IF($A815=$C$2,runs!BG810/runs!BF810,1/0)</f>
        <v>#DIV/0!</v>
      </c>
      <c r="I815" s="29" t="e">
        <f>IF($A815=$C$2,runs!AJ810/runs!V810,1/0)</f>
        <v>#DIV/0!</v>
      </c>
      <c r="J815" s="29" t="e">
        <f>IF($A815=$C$2,runs!AK810/runs!V810,1/0)</f>
        <v>#DIV/0!</v>
      </c>
      <c r="K815" s="29" t="e">
        <f>IF($A815=$C$2,runs!BP810,1/0)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IF($A816=$C$2,runs!AF811,1/0)</f>
        <v>#DIV/0!</v>
      </c>
      <c r="E816" s="29" t="e">
        <f>IF($A816=$C$2,runs!AG811,1/0)</f>
        <v>#DIV/0!</v>
      </c>
      <c r="F816" s="29" t="e">
        <f>IF($A816=$C$2,runs!AH811,1/0)</f>
        <v>#DIV/0!</v>
      </c>
      <c r="G816" s="29" t="e">
        <f>IF($A816=$C$2,runs!AI811,1/0)</f>
        <v>#DIV/0!</v>
      </c>
      <c r="H816" s="29" t="e">
        <f>IF($A816=$C$2,runs!BG811/runs!BF811,1/0)</f>
        <v>#DIV/0!</v>
      </c>
      <c r="I816" s="29" t="e">
        <f>IF($A816=$C$2,runs!AJ811/runs!V811,1/0)</f>
        <v>#DIV/0!</v>
      </c>
      <c r="J816" s="29" t="e">
        <f>IF($A816=$C$2,runs!AK811/runs!V811,1/0)</f>
        <v>#DIV/0!</v>
      </c>
      <c r="K816" s="29" t="e">
        <f>IF($A816=$C$2,runs!BP811,1/0)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IF($A817=$C$2,runs!AF812,1/0)</f>
        <v>#DIV/0!</v>
      </c>
      <c r="E817" s="29" t="e">
        <f>IF($A817=$C$2,runs!AG812,1/0)</f>
        <v>#DIV/0!</v>
      </c>
      <c r="F817" s="29" t="e">
        <f>IF($A817=$C$2,runs!AH812,1/0)</f>
        <v>#DIV/0!</v>
      </c>
      <c r="G817" s="29" t="e">
        <f>IF($A817=$C$2,runs!AI812,1/0)</f>
        <v>#DIV/0!</v>
      </c>
      <c r="H817" s="29" t="e">
        <f>IF($A817=$C$2,runs!BG812/runs!BF812,1/0)</f>
        <v>#DIV/0!</v>
      </c>
      <c r="I817" s="29" t="e">
        <f>IF($A817=$C$2,runs!AJ812/runs!V812,1/0)</f>
        <v>#DIV/0!</v>
      </c>
      <c r="J817" s="29" t="e">
        <f>IF($A817=$C$2,runs!AK812/runs!V812,1/0)</f>
        <v>#DIV/0!</v>
      </c>
      <c r="K817" s="29" t="e">
        <f>IF($A817=$C$2,runs!BP812,1/0)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IF($A818=$C$2,runs!AF813,1/0)</f>
        <v>#DIV/0!</v>
      </c>
      <c r="E818" s="29" t="e">
        <f>IF($A818=$C$2,runs!AG813,1/0)</f>
        <v>#DIV/0!</v>
      </c>
      <c r="F818" s="29" t="e">
        <f>IF($A818=$C$2,runs!AH813,1/0)</f>
        <v>#DIV/0!</v>
      </c>
      <c r="G818" s="29" t="e">
        <f>IF($A818=$C$2,runs!AI813,1/0)</f>
        <v>#DIV/0!</v>
      </c>
      <c r="H818" s="29" t="e">
        <f>IF($A818=$C$2,runs!BG813/runs!BF813,1/0)</f>
        <v>#DIV/0!</v>
      </c>
      <c r="I818" s="29" t="e">
        <f>IF($A818=$C$2,runs!AJ813/runs!V813,1/0)</f>
        <v>#DIV/0!</v>
      </c>
      <c r="J818" s="29" t="e">
        <f>IF($A818=$C$2,runs!AK813/runs!V813,1/0)</f>
        <v>#DIV/0!</v>
      </c>
      <c r="K818" s="29" t="e">
        <f>IF($A818=$C$2,runs!BP813,1/0)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IF($A819=$C$2,runs!AF814,1/0)</f>
        <v>#DIV/0!</v>
      </c>
      <c r="E819" s="29" t="e">
        <f>IF($A819=$C$2,runs!AG814,1/0)</f>
        <v>#DIV/0!</v>
      </c>
      <c r="F819" s="29" t="e">
        <f>IF($A819=$C$2,runs!AH814,1/0)</f>
        <v>#DIV/0!</v>
      </c>
      <c r="G819" s="29" t="e">
        <f>IF($A819=$C$2,runs!AI814,1/0)</f>
        <v>#DIV/0!</v>
      </c>
      <c r="H819" s="29" t="e">
        <f>IF($A819=$C$2,runs!BG814/runs!BF814,1/0)</f>
        <v>#DIV/0!</v>
      </c>
      <c r="I819" s="29" t="e">
        <f>IF($A819=$C$2,runs!AJ814/runs!V814,1/0)</f>
        <v>#DIV/0!</v>
      </c>
      <c r="J819" s="29" t="e">
        <f>IF($A819=$C$2,runs!AK814/runs!V814,1/0)</f>
        <v>#DIV/0!</v>
      </c>
      <c r="K819" s="29" t="e">
        <f>IF($A819=$C$2,runs!BP814,1/0)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IF($A820=$C$2,runs!AF815,1/0)</f>
        <v>#DIV/0!</v>
      </c>
      <c r="E820" s="29" t="e">
        <f>IF($A820=$C$2,runs!AG815,1/0)</f>
        <v>#DIV/0!</v>
      </c>
      <c r="F820" s="29" t="e">
        <f>IF($A820=$C$2,runs!AH815,1/0)</f>
        <v>#DIV/0!</v>
      </c>
      <c r="G820" s="29" t="e">
        <f>IF($A820=$C$2,runs!AI815,1/0)</f>
        <v>#DIV/0!</v>
      </c>
      <c r="H820" s="29" t="e">
        <f>IF($A820=$C$2,runs!BG815/runs!BF815,1/0)</f>
        <v>#DIV/0!</v>
      </c>
      <c r="I820" s="29" t="e">
        <f>IF($A820=$C$2,runs!AJ815/runs!V815,1/0)</f>
        <v>#DIV/0!</v>
      </c>
      <c r="J820" s="29" t="e">
        <f>IF($A820=$C$2,runs!AK815/runs!V815,1/0)</f>
        <v>#DIV/0!</v>
      </c>
      <c r="K820" s="29" t="e">
        <f>IF($A820=$C$2,runs!BP815,1/0)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IF($A821=$C$2,runs!AF816,1/0)</f>
        <v>#DIV/0!</v>
      </c>
      <c r="E821" s="29" t="e">
        <f>IF($A821=$C$2,runs!AG816,1/0)</f>
        <v>#DIV/0!</v>
      </c>
      <c r="F821" s="29" t="e">
        <f>IF($A821=$C$2,runs!AH816,1/0)</f>
        <v>#DIV/0!</v>
      </c>
      <c r="G821" s="29" t="e">
        <f>IF($A821=$C$2,runs!AI816,1/0)</f>
        <v>#DIV/0!</v>
      </c>
      <c r="H821" s="29" t="e">
        <f>IF($A821=$C$2,runs!BG816/runs!BF816,1/0)</f>
        <v>#DIV/0!</v>
      </c>
      <c r="I821" s="29" t="e">
        <f>IF($A821=$C$2,runs!AJ816/runs!V816,1/0)</f>
        <v>#DIV/0!</v>
      </c>
      <c r="J821" s="29" t="e">
        <f>IF($A821=$C$2,runs!AK816/runs!V816,1/0)</f>
        <v>#DIV/0!</v>
      </c>
      <c r="K821" s="29" t="e">
        <f>IF($A821=$C$2,runs!BP816,1/0)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IF($A822=$C$2,runs!AF817,1/0)</f>
        <v>#DIV/0!</v>
      </c>
      <c r="E822" s="29" t="e">
        <f>IF($A822=$C$2,runs!AG817,1/0)</f>
        <v>#DIV/0!</v>
      </c>
      <c r="F822" s="29" t="e">
        <f>IF($A822=$C$2,runs!AH817,1/0)</f>
        <v>#DIV/0!</v>
      </c>
      <c r="G822" s="29" t="e">
        <f>IF($A822=$C$2,runs!AI817,1/0)</f>
        <v>#DIV/0!</v>
      </c>
      <c r="H822" s="29" t="e">
        <f>IF($A822=$C$2,runs!BG817/runs!BF817,1/0)</f>
        <v>#DIV/0!</v>
      </c>
      <c r="I822" s="29" t="e">
        <f>IF($A822=$C$2,runs!AJ817/runs!V817,1/0)</f>
        <v>#DIV/0!</v>
      </c>
      <c r="J822" s="29" t="e">
        <f>IF($A822=$C$2,runs!AK817/runs!V817,1/0)</f>
        <v>#DIV/0!</v>
      </c>
      <c r="K822" s="29" t="e">
        <f>IF($A822=$C$2,runs!BP817,1/0)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IF($A823=$C$2,runs!AF818,1/0)</f>
        <v>#DIV/0!</v>
      </c>
      <c r="E823" s="29" t="e">
        <f>IF($A823=$C$2,runs!AG818,1/0)</f>
        <v>#DIV/0!</v>
      </c>
      <c r="F823" s="29" t="e">
        <f>IF($A823=$C$2,runs!AH818,1/0)</f>
        <v>#DIV/0!</v>
      </c>
      <c r="G823" s="29" t="e">
        <f>IF($A823=$C$2,runs!AI818,1/0)</f>
        <v>#DIV/0!</v>
      </c>
      <c r="H823" s="29" t="e">
        <f>IF($A823=$C$2,runs!BG818/runs!BF818,1/0)</f>
        <v>#DIV/0!</v>
      </c>
      <c r="I823" s="29" t="e">
        <f>IF($A823=$C$2,runs!AJ818/runs!V818,1/0)</f>
        <v>#DIV/0!</v>
      </c>
      <c r="J823" s="29" t="e">
        <f>IF($A823=$C$2,runs!AK818/runs!V818,1/0)</f>
        <v>#DIV/0!</v>
      </c>
      <c r="K823" s="29" t="e">
        <f>IF($A823=$C$2,runs!BP818,1/0)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IF($A824=$C$2,runs!AF819,1/0)</f>
        <v>#DIV/0!</v>
      </c>
      <c r="E824" s="29" t="e">
        <f>IF($A824=$C$2,runs!AG819,1/0)</f>
        <v>#DIV/0!</v>
      </c>
      <c r="F824" s="29" t="e">
        <f>IF($A824=$C$2,runs!AH819,1/0)</f>
        <v>#DIV/0!</v>
      </c>
      <c r="G824" s="29" t="e">
        <f>IF($A824=$C$2,runs!AI819,1/0)</f>
        <v>#DIV/0!</v>
      </c>
      <c r="H824" s="29" t="e">
        <f>IF($A824=$C$2,runs!BG819/runs!BF819,1/0)</f>
        <v>#DIV/0!</v>
      </c>
      <c r="I824" s="29" t="e">
        <f>IF($A824=$C$2,runs!AJ819/runs!V819,1/0)</f>
        <v>#DIV/0!</v>
      </c>
      <c r="J824" s="29" t="e">
        <f>IF($A824=$C$2,runs!AK819/runs!V819,1/0)</f>
        <v>#DIV/0!</v>
      </c>
      <c r="K824" s="29" t="e">
        <f>IF($A824=$C$2,runs!BP819,1/0)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IF($A825=$C$2,runs!AF820,1/0)</f>
        <v>#DIV/0!</v>
      </c>
      <c r="E825" s="29" t="e">
        <f>IF($A825=$C$2,runs!AG820,1/0)</f>
        <v>#DIV/0!</v>
      </c>
      <c r="F825" s="29" t="e">
        <f>IF($A825=$C$2,runs!AH820,1/0)</f>
        <v>#DIV/0!</v>
      </c>
      <c r="G825" s="29" t="e">
        <f>IF($A825=$C$2,runs!AI820,1/0)</f>
        <v>#DIV/0!</v>
      </c>
      <c r="H825" s="29" t="e">
        <f>IF($A825=$C$2,runs!BG820/runs!BF820,1/0)</f>
        <v>#DIV/0!</v>
      </c>
      <c r="I825" s="29" t="e">
        <f>IF($A825=$C$2,runs!AJ820/runs!V820,1/0)</f>
        <v>#DIV/0!</v>
      </c>
      <c r="J825" s="29" t="e">
        <f>IF($A825=$C$2,runs!AK820/runs!V820,1/0)</f>
        <v>#DIV/0!</v>
      </c>
      <c r="K825" s="29" t="e">
        <f>IF($A825=$C$2,runs!BP820,1/0)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IF($A826=$C$2,runs!AF821,1/0)</f>
        <v>#DIV/0!</v>
      </c>
      <c r="E826" s="29" t="e">
        <f>IF($A826=$C$2,runs!AG821,1/0)</f>
        <v>#DIV/0!</v>
      </c>
      <c r="F826" s="29" t="e">
        <f>IF($A826=$C$2,runs!AH821,1/0)</f>
        <v>#DIV/0!</v>
      </c>
      <c r="G826" s="29" t="e">
        <f>IF($A826=$C$2,runs!AI821,1/0)</f>
        <v>#DIV/0!</v>
      </c>
      <c r="H826" s="29" t="e">
        <f>IF($A826=$C$2,runs!BG821/runs!BF821,1/0)</f>
        <v>#DIV/0!</v>
      </c>
      <c r="I826" s="29" t="e">
        <f>IF($A826=$C$2,runs!AJ821/runs!V821,1/0)</f>
        <v>#DIV/0!</v>
      </c>
      <c r="J826" s="29" t="e">
        <f>IF($A826=$C$2,runs!AK821/runs!V821,1/0)</f>
        <v>#DIV/0!</v>
      </c>
      <c r="K826" s="29" t="e">
        <f>IF($A826=$C$2,runs!BP821,1/0)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IF($A827=$C$2,runs!AF822,1/0)</f>
        <v>#DIV/0!</v>
      </c>
      <c r="E827" s="29" t="e">
        <f>IF($A827=$C$2,runs!AG822,1/0)</f>
        <v>#DIV/0!</v>
      </c>
      <c r="F827" s="29" t="e">
        <f>IF($A827=$C$2,runs!AH822,1/0)</f>
        <v>#DIV/0!</v>
      </c>
      <c r="G827" s="29" t="e">
        <f>IF($A827=$C$2,runs!AI822,1/0)</f>
        <v>#DIV/0!</v>
      </c>
      <c r="H827" s="29" t="e">
        <f>IF($A827=$C$2,runs!BG822/runs!BF822,1/0)</f>
        <v>#DIV/0!</v>
      </c>
      <c r="I827" s="29" t="e">
        <f>IF($A827=$C$2,runs!AJ822/runs!V822,1/0)</f>
        <v>#DIV/0!</v>
      </c>
      <c r="J827" s="29" t="e">
        <f>IF($A827=$C$2,runs!AK822/runs!V822,1/0)</f>
        <v>#DIV/0!</v>
      </c>
      <c r="K827" s="29" t="e">
        <f>IF($A827=$C$2,runs!BP822,1/0)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IF($A828=$C$2,runs!AF823,1/0)</f>
        <v>#DIV/0!</v>
      </c>
      <c r="E828" s="29" t="e">
        <f>IF($A828=$C$2,runs!AG823,1/0)</f>
        <v>#DIV/0!</v>
      </c>
      <c r="F828" s="29" t="e">
        <f>IF($A828=$C$2,runs!AH823,1/0)</f>
        <v>#DIV/0!</v>
      </c>
      <c r="G828" s="29" t="e">
        <f>IF($A828=$C$2,runs!AI823,1/0)</f>
        <v>#DIV/0!</v>
      </c>
      <c r="H828" s="29" t="e">
        <f>IF($A828=$C$2,runs!BG823/runs!BF823,1/0)</f>
        <v>#DIV/0!</v>
      </c>
      <c r="I828" s="29" t="e">
        <f>IF($A828=$C$2,runs!AJ823/runs!V823,1/0)</f>
        <v>#DIV/0!</v>
      </c>
      <c r="J828" s="29" t="e">
        <f>IF($A828=$C$2,runs!AK823/runs!V823,1/0)</f>
        <v>#DIV/0!</v>
      </c>
      <c r="K828" s="29" t="e">
        <f>IF($A828=$C$2,runs!BP823,1/0)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IF($A829=$C$2,runs!AF824,1/0)</f>
        <v>#DIV/0!</v>
      </c>
      <c r="E829" s="29" t="e">
        <f>IF($A829=$C$2,runs!AG824,1/0)</f>
        <v>#DIV/0!</v>
      </c>
      <c r="F829" s="29" t="e">
        <f>IF($A829=$C$2,runs!AH824,1/0)</f>
        <v>#DIV/0!</v>
      </c>
      <c r="G829" s="29" t="e">
        <f>IF($A829=$C$2,runs!AI824,1/0)</f>
        <v>#DIV/0!</v>
      </c>
      <c r="H829" s="29" t="e">
        <f>IF($A829=$C$2,runs!BG824/runs!BF824,1/0)</f>
        <v>#DIV/0!</v>
      </c>
      <c r="I829" s="29" t="e">
        <f>IF($A829=$C$2,runs!AJ824/runs!V824,1/0)</f>
        <v>#DIV/0!</v>
      </c>
      <c r="J829" s="29" t="e">
        <f>IF($A829=$C$2,runs!AK824/runs!V824,1/0)</f>
        <v>#DIV/0!</v>
      </c>
      <c r="K829" s="29" t="e">
        <f>IF($A829=$C$2,runs!BP824,1/0)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IF($A830=$C$2,runs!AF825,1/0)</f>
        <v>#DIV/0!</v>
      </c>
      <c r="E830" s="29" t="e">
        <f>IF($A830=$C$2,runs!AG825,1/0)</f>
        <v>#DIV/0!</v>
      </c>
      <c r="F830" s="29" t="e">
        <f>IF($A830=$C$2,runs!AH825,1/0)</f>
        <v>#DIV/0!</v>
      </c>
      <c r="G830" s="29" t="e">
        <f>IF($A830=$C$2,runs!AI825,1/0)</f>
        <v>#DIV/0!</v>
      </c>
      <c r="H830" s="29" t="e">
        <f>IF($A830=$C$2,runs!BG825/runs!BF825,1/0)</f>
        <v>#DIV/0!</v>
      </c>
      <c r="I830" s="29" t="e">
        <f>IF($A830=$C$2,runs!AJ825/runs!V825,1/0)</f>
        <v>#DIV/0!</v>
      </c>
      <c r="J830" s="29" t="e">
        <f>IF($A830=$C$2,runs!AK825/runs!V825,1/0)</f>
        <v>#DIV/0!</v>
      </c>
      <c r="K830" s="29" t="e">
        <f>IF($A830=$C$2,runs!BP825,1/0)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IF($A831=$C$2,runs!AF826,1/0)</f>
        <v>#DIV/0!</v>
      </c>
      <c r="E831" s="29" t="e">
        <f>IF($A831=$C$2,runs!AG826,1/0)</f>
        <v>#DIV/0!</v>
      </c>
      <c r="F831" s="29" t="e">
        <f>IF($A831=$C$2,runs!AH826,1/0)</f>
        <v>#DIV/0!</v>
      </c>
      <c r="G831" s="29" t="e">
        <f>IF($A831=$C$2,runs!AI826,1/0)</f>
        <v>#DIV/0!</v>
      </c>
      <c r="H831" s="29" t="e">
        <f>IF($A831=$C$2,runs!BG826/runs!BF826,1/0)</f>
        <v>#DIV/0!</v>
      </c>
      <c r="I831" s="29" t="e">
        <f>IF($A831=$C$2,runs!AJ826/runs!V826,1/0)</f>
        <v>#DIV/0!</v>
      </c>
      <c r="J831" s="29" t="e">
        <f>IF($A831=$C$2,runs!AK826/runs!V826,1/0)</f>
        <v>#DIV/0!</v>
      </c>
      <c r="K831" s="29" t="e">
        <f>IF($A831=$C$2,runs!BP826,1/0)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IF($A832=$C$2,runs!AF827,1/0)</f>
        <v>#DIV/0!</v>
      </c>
      <c r="E832" s="29" t="e">
        <f>IF($A832=$C$2,runs!AG827,1/0)</f>
        <v>#DIV/0!</v>
      </c>
      <c r="F832" s="29" t="e">
        <f>IF($A832=$C$2,runs!AH827,1/0)</f>
        <v>#DIV/0!</v>
      </c>
      <c r="G832" s="29" t="e">
        <f>IF($A832=$C$2,runs!AI827,1/0)</f>
        <v>#DIV/0!</v>
      </c>
      <c r="H832" s="29" t="e">
        <f>IF($A832=$C$2,runs!BG827/runs!BF827,1/0)</f>
        <v>#DIV/0!</v>
      </c>
      <c r="I832" s="29" t="e">
        <f>IF($A832=$C$2,runs!AJ827/runs!V827,1/0)</f>
        <v>#DIV/0!</v>
      </c>
      <c r="J832" s="29" t="e">
        <f>IF($A832=$C$2,runs!AK827/runs!V827,1/0)</f>
        <v>#DIV/0!</v>
      </c>
      <c r="K832" s="29" t="e">
        <f>IF($A832=$C$2,runs!BP827,1/0)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IF($A833=$C$2,runs!AF828,1/0)</f>
        <v>#DIV/0!</v>
      </c>
      <c r="E833" s="29" t="e">
        <f>IF($A833=$C$2,runs!AG828,1/0)</f>
        <v>#DIV/0!</v>
      </c>
      <c r="F833" s="29" t="e">
        <f>IF($A833=$C$2,runs!AH828,1/0)</f>
        <v>#DIV/0!</v>
      </c>
      <c r="G833" s="29" t="e">
        <f>IF($A833=$C$2,runs!AI828,1/0)</f>
        <v>#DIV/0!</v>
      </c>
      <c r="H833" s="29" t="e">
        <f>IF($A833=$C$2,runs!BG828/runs!BF828,1/0)</f>
        <v>#DIV/0!</v>
      </c>
      <c r="I833" s="29" t="e">
        <f>IF($A833=$C$2,runs!AJ828/runs!V828,1/0)</f>
        <v>#DIV/0!</v>
      </c>
      <c r="J833" s="29" t="e">
        <f>IF($A833=$C$2,runs!AK828/runs!V828,1/0)</f>
        <v>#DIV/0!</v>
      </c>
      <c r="K833" s="29" t="e">
        <f>IF($A833=$C$2,runs!BP828,1/0)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IF($A834=$C$2,runs!AF829,1/0)</f>
        <v>#DIV/0!</v>
      </c>
      <c r="E834" s="29" t="e">
        <f>IF($A834=$C$2,runs!AG829,1/0)</f>
        <v>#DIV/0!</v>
      </c>
      <c r="F834" s="29" t="e">
        <f>IF($A834=$C$2,runs!AH829,1/0)</f>
        <v>#DIV/0!</v>
      </c>
      <c r="G834" s="29" t="e">
        <f>IF($A834=$C$2,runs!AI829,1/0)</f>
        <v>#DIV/0!</v>
      </c>
      <c r="H834" s="29" t="e">
        <f>IF($A834=$C$2,runs!BG829/runs!BF829,1/0)</f>
        <v>#DIV/0!</v>
      </c>
      <c r="I834" s="29" t="e">
        <f>IF($A834=$C$2,runs!AJ829/runs!V829,1/0)</f>
        <v>#DIV/0!</v>
      </c>
      <c r="J834" s="29" t="e">
        <f>IF($A834=$C$2,runs!AK829/runs!V829,1/0)</f>
        <v>#DIV/0!</v>
      </c>
      <c r="K834" s="29" t="e">
        <f>IF($A834=$C$2,runs!BP829,1/0)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IF($A835=$C$2,runs!AF830,1/0)</f>
        <v>#DIV/0!</v>
      </c>
      <c r="E835" s="29" t="e">
        <f>IF($A835=$C$2,runs!AG830,1/0)</f>
        <v>#DIV/0!</v>
      </c>
      <c r="F835" s="29" t="e">
        <f>IF($A835=$C$2,runs!AH830,1/0)</f>
        <v>#DIV/0!</v>
      </c>
      <c r="G835" s="29" t="e">
        <f>IF($A835=$C$2,runs!AI830,1/0)</f>
        <v>#DIV/0!</v>
      </c>
      <c r="H835" s="29" t="e">
        <f>IF($A835=$C$2,runs!BG830/runs!BF830,1/0)</f>
        <v>#DIV/0!</v>
      </c>
      <c r="I835" s="29" t="e">
        <f>IF($A835=$C$2,runs!AJ830/runs!V830,1/0)</f>
        <v>#DIV/0!</v>
      </c>
      <c r="J835" s="29" t="e">
        <f>IF($A835=$C$2,runs!AK830/runs!V830,1/0)</f>
        <v>#DIV/0!</v>
      </c>
      <c r="K835" s="29" t="e">
        <f>IF($A835=$C$2,runs!BP830,1/0)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IF($A836=$C$2,runs!AF831,1/0)</f>
        <v>#DIV/0!</v>
      </c>
      <c r="E836" s="29" t="e">
        <f>IF($A836=$C$2,runs!AG831,1/0)</f>
        <v>#DIV/0!</v>
      </c>
      <c r="F836" s="29" t="e">
        <f>IF($A836=$C$2,runs!AH831,1/0)</f>
        <v>#DIV/0!</v>
      </c>
      <c r="G836" s="29" t="e">
        <f>IF($A836=$C$2,runs!AI831,1/0)</f>
        <v>#DIV/0!</v>
      </c>
      <c r="H836" s="29" t="e">
        <f>IF($A836=$C$2,runs!BG831/runs!BF831,1/0)</f>
        <v>#DIV/0!</v>
      </c>
      <c r="I836" s="29" t="e">
        <f>IF($A836=$C$2,runs!AJ831/runs!V831,1/0)</f>
        <v>#DIV/0!</v>
      </c>
      <c r="J836" s="29" t="e">
        <f>IF($A836=$C$2,runs!AK831/runs!V831,1/0)</f>
        <v>#DIV/0!</v>
      </c>
      <c r="K836" s="29" t="e">
        <f>IF($A836=$C$2,runs!BP831,1/0)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IF($A837=$C$2,runs!AF832,1/0)</f>
        <v>#DIV/0!</v>
      </c>
      <c r="E837" s="29" t="e">
        <f>IF($A837=$C$2,runs!AG832,1/0)</f>
        <v>#DIV/0!</v>
      </c>
      <c r="F837" s="29" t="e">
        <f>IF($A837=$C$2,runs!AH832,1/0)</f>
        <v>#DIV/0!</v>
      </c>
      <c r="G837" s="29" t="e">
        <f>IF($A837=$C$2,runs!AI832,1/0)</f>
        <v>#DIV/0!</v>
      </c>
      <c r="H837" s="29" t="e">
        <f>IF($A837=$C$2,runs!BG832/runs!BF832,1/0)</f>
        <v>#DIV/0!</v>
      </c>
      <c r="I837" s="29" t="e">
        <f>IF($A837=$C$2,runs!AJ832/runs!V832,1/0)</f>
        <v>#DIV/0!</v>
      </c>
      <c r="J837" s="29" t="e">
        <f>IF($A837=$C$2,runs!AK832/runs!V832,1/0)</f>
        <v>#DIV/0!</v>
      </c>
      <c r="K837" s="29" t="e">
        <f>IF($A837=$C$2,runs!BP832,1/0)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IF($A838=$C$2,runs!AF833,1/0)</f>
        <v>#DIV/0!</v>
      </c>
      <c r="E838" s="29" t="e">
        <f>IF($A838=$C$2,runs!AG833,1/0)</f>
        <v>#DIV/0!</v>
      </c>
      <c r="F838" s="29" t="e">
        <f>IF($A838=$C$2,runs!AH833,1/0)</f>
        <v>#DIV/0!</v>
      </c>
      <c r="G838" s="29" t="e">
        <f>IF($A838=$C$2,runs!AI833,1/0)</f>
        <v>#DIV/0!</v>
      </c>
      <c r="H838" s="29" t="e">
        <f>IF($A838=$C$2,runs!BG833/runs!BF833,1/0)</f>
        <v>#DIV/0!</v>
      </c>
      <c r="I838" s="29" t="e">
        <f>IF($A838=$C$2,runs!AJ833/runs!V833,1/0)</f>
        <v>#DIV/0!</v>
      </c>
      <c r="J838" s="29" t="e">
        <f>IF($A838=$C$2,runs!AK833/runs!V833,1/0)</f>
        <v>#DIV/0!</v>
      </c>
      <c r="K838" s="29" t="e">
        <f>IF($A838=$C$2,runs!BP833,1/0)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IF($A839=$C$2,runs!AF834,1/0)</f>
        <v>#DIV/0!</v>
      </c>
      <c r="E839" s="29" t="e">
        <f>IF($A839=$C$2,runs!AG834,1/0)</f>
        <v>#DIV/0!</v>
      </c>
      <c r="F839" s="29" t="e">
        <f>IF($A839=$C$2,runs!AH834,1/0)</f>
        <v>#DIV/0!</v>
      </c>
      <c r="G839" s="29" t="e">
        <f>IF($A839=$C$2,runs!AI834,1/0)</f>
        <v>#DIV/0!</v>
      </c>
      <c r="H839" s="29" t="e">
        <f>IF($A839=$C$2,runs!BG834/runs!BF834,1/0)</f>
        <v>#DIV/0!</v>
      </c>
      <c r="I839" s="29" t="e">
        <f>IF($A839=$C$2,runs!AJ834/runs!V834,1/0)</f>
        <v>#DIV/0!</v>
      </c>
      <c r="J839" s="29" t="e">
        <f>IF($A839=$C$2,runs!AK834/runs!V834,1/0)</f>
        <v>#DIV/0!</v>
      </c>
      <c r="K839" s="29" t="e">
        <f>IF($A839=$C$2,runs!BP834,1/0)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IF($A840=$C$2,runs!AF835,1/0)</f>
        <v>#DIV/0!</v>
      </c>
      <c r="E840" s="29" t="e">
        <f>IF($A840=$C$2,runs!AG835,1/0)</f>
        <v>#DIV/0!</v>
      </c>
      <c r="F840" s="29" t="e">
        <f>IF($A840=$C$2,runs!AH835,1/0)</f>
        <v>#DIV/0!</v>
      </c>
      <c r="G840" s="29" t="e">
        <f>IF($A840=$C$2,runs!AI835,1/0)</f>
        <v>#DIV/0!</v>
      </c>
      <c r="H840" s="29" t="e">
        <f>IF($A840=$C$2,runs!BG835/runs!BF835,1/0)</f>
        <v>#DIV/0!</v>
      </c>
      <c r="I840" s="29" t="e">
        <f>IF($A840=$C$2,runs!AJ835/runs!V835,1/0)</f>
        <v>#DIV/0!</v>
      </c>
      <c r="J840" s="29" t="e">
        <f>IF($A840=$C$2,runs!AK835/runs!V835,1/0)</f>
        <v>#DIV/0!</v>
      </c>
      <c r="K840" s="29" t="e">
        <f>IF($A840=$C$2,runs!BP835,1/0)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IF($A841=$C$2,runs!AF836,1/0)</f>
        <v>#DIV/0!</v>
      </c>
      <c r="E841" s="29" t="e">
        <f>IF($A841=$C$2,runs!AG836,1/0)</f>
        <v>#DIV/0!</v>
      </c>
      <c r="F841" s="29" t="e">
        <f>IF($A841=$C$2,runs!AH836,1/0)</f>
        <v>#DIV/0!</v>
      </c>
      <c r="G841" s="29" t="e">
        <f>IF($A841=$C$2,runs!AI836,1/0)</f>
        <v>#DIV/0!</v>
      </c>
      <c r="H841" s="29" t="e">
        <f>IF($A841=$C$2,runs!BG836/runs!BF836,1/0)</f>
        <v>#DIV/0!</v>
      </c>
      <c r="I841" s="29" t="e">
        <f>IF($A841=$C$2,runs!AJ836/runs!V836,1/0)</f>
        <v>#DIV/0!</v>
      </c>
      <c r="J841" s="29" t="e">
        <f>IF($A841=$C$2,runs!AK836/runs!V836,1/0)</f>
        <v>#DIV/0!</v>
      </c>
      <c r="K841" s="29" t="e">
        <f>IF($A841=$C$2,runs!BP836,1/0)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IF($A842=$C$2,runs!AF837,1/0)</f>
        <v>#DIV/0!</v>
      </c>
      <c r="E842" s="29" t="e">
        <f>IF($A842=$C$2,runs!AG837,1/0)</f>
        <v>#DIV/0!</v>
      </c>
      <c r="F842" s="29" t="e">
        <f>IF($A842=$C$2,runs!AH837,1/0)</f>
        <v>#DIV/0!</v>
      </c>
      <c r="G842" s="29" t="e">
        <f>IF($A842=$C$2,runs!AI837,1/0)</f>
        <v>#DIV/0!</v>
      </c>
      <c r="H842" s="29" t="e">
        <f>IF($A842=$C$2,runs!BG837/runs!BF837,1/0)</f>
        <v>#DIV/0!</v>
      </c>
      <c r="I842" s="29" t="e">
        <f>IF($A842=$C$2,runs!AJ837/runs!V837,1/0)</f>
        <v>#DIV/0!</v>
      </c>
      <c r="J842" s="29" t="e">
        <f>IF($A842=$C$2,runs!AK837/runs!V837,1/0)</f>
        <v>#DIV/0!</v>
      </c>
      <c r="K842" s="29" t="e">
        <f>IF($A842=$C$2,runs!BP837,1/0)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IF($A843=$C$2,runs!AF838,1/0)</f>
        <v>#DIV/0!</v>
      </c>
      <c r="E843" s="29" t="e">
        <f>IF($A843=$C$2,runs!AG838,1/0)</f>
        <v>#DIV/0!</v>
      </c>
      <c r="F843" s="29" t="e">
        <f>IF($A843=$C$2,runs!AH838,1/0)</f>
        <v>#DIV/0!</v>
      </c>
      <c r="G843" s="29" t="e">
        <f>IF($A843=$C$2,runs!AI838,1/0)</f>
        <v>#DIV/0!</v>
      </c>
      <c r="H843" s="29" t="e">
        <f>IF($A843=$C$2,runs!BG838/runs!BF838,1/0)</f>
        <v>#DIV/0!</v>
      </c>
      <c r="I843" s="29" t="e">
        <f>IF($A843=$C$2,runs!AJ838/runs!V838,1/0)</f>
        <v>#DIV/0!</v>
      </c>
      <c r="J843" s="29" t="e">
        <f>IF($A843=$C$2,runs!AK838/runs!V838,1/0)</f>
        <v>#DIV/0!</v>
      </c>
      <c r="K843" s="29" t="e">
        <f>IF($A843=$C$2,runs!BP838,1/0)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IF($A844=$C$2,runs!AF839,1/0)</f>
        <v>#DIV/0!</v>
      </c>
      <c r="E844" s="29" t="e">
        <f>IF($A844=$C$2,runs!AG839,1/0)</f>
        <v>#DIV/0!</v>
      </c>
      <c r="F844" s="29" t="e">
        <f>IF($A844=$C$2,runs!AH839,1/0)</f>
        <v>#DIV/0!</v>
      </c>
      <c r="G844" s="29" t="e">
        <f>IF($A844=$C$2,runs!AI839,1/0)</f>
        <v>#DIV/0!</v>
      </c>
      <c r="H844" s="29" t="e">
        <f>IF($A844=$C$2,runs!BG839/runs!BF839,1/0)</f>
        <v>#DIV/0!</v>
      </c>
      <c r="I844" s="29" t="e">
        <f>IF($A844=$C$2,runs!AJ839/runs!V839,1/0)</f>
        <v>#DIV/0!</v>
      </c>
      <c r="J844" s="29" t="e">
        <f>IF($A844=$C$2,runs!AK839/runs!V839,1/0)</f>
        <v>#DIV/0!</v>
      </c>
      <c r="K844" s="29" t="e">
        <f>IF($A844=$C$2,runs!BP839,1/0)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IF($A845=$C$2,runs!AF840,1/0)</f>
        <v>#DIV/0!</v>
      </c>
      <c r="E845" s="29" t="e">
        <f>IF($A845=$C$2,runs!AG840,1/0)</f>
        <v>#DIV/0!</v>
      </c>
      <c r="F845" s="29" t="e">
        <f>IF($A845=$C$2,runs!AH840,1/0)</f>
        <v>#DIV/0!</v>
      </c>
      <c r="G845" s="29" t="e">
        <f>IF($A845=$C$2,runs!AI840,1/0)</f>
        <v>#DIV/0!</v>
      </c>
      <c r="H845" s="29" t="e">
        <f>IF($A845=$C$2,runs!BG840/runs!BF840,1/0)</f>
        <v>#DIV/0!</v>
      </c>
      <c r="I845" s="29" t="e">
        <f>IF($A845=$C$2,runs!AJ840/runs!V840,1/0)</f>
        <v>#DIV/0!</v>
      </c>
      <c r="J845" s="29" t="e">
        <f>IF($A845=$C$2,runs!AK840/runs!V840,1/0)</f>
        <v>#DIV/0!</v>
      </c>
      <c r="K845" s="29" t="e">
        <f>IF($A845=$C$2,runs!BP840,1/0)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IF($A846=$C$2,runs!AF841,1/0)</f>
        <v>#DIV/0!</v>
      </c>
      <c r="E846" s="29" t="e">
        <f>IF($A846=$C$2,runs!AG841,1/0)</f>
        <v>#DIV/0!</v>
      </c>
      <c r="F846" s="29" t="e">
        <f>IF($A846=$C$2,runs!AH841,1/0)</f>
        <v>#DIV/0!</v>
      </c>
      <c r="G846" s="29" t="e">
        <f>IF($A846=$C$2,runs!AI841,1/0)</f>
        <v>#DIV/0!</v>
      </c>
      <c r="H846" s="29" t="e">
        <f>IF($A846=$C$2,runs!BG841/runs!BF841,1/0)</f>
        <v>#DIV/0!</v>
      </c>
      <c r="I846" s="29" t="e">
        <f>IF($A846=$C$2,runs!AJ841/runs!V841,1/0)</f>
        <v>#DIV/0!</v>
      </c>
      <c r="J846" s="29" t="e">
        <f>IF($A846=$C$2,runs!AK841/runs!V841,1/0)</f>
        <v>#DIV/0!</v>
      </c>
      <c r="K846" s="29" t="e">
        <f>IF($A846=$C$2,runs!BP841,1/0)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IF($A847=$C$2,runs!AF842,1/0)</f>
        <v>#DIV/0!</v>
      </c>
      <c r="E847" s="29" t="e">
        <f>IF($A847=$C$2,runs!AG842,1/0)</f>
        <v>#DIV/0!</v>
      </c>
      <c r="F847" s="29" t="e">
        <f>IF($A847=$C$2,runs!AH842,1/0)</f>
        <v>#DIV/0!</v>
      </c>
      <c r="G847" s="29" t="e">
        <f>IF($A847=$C$2,runs!AI842,1/0)</f>
        <v>#DIV/0!</v>
      </c>
      <c r="H847" s="29" t="e">
        <f>IF($A847=$C$2,runs!BG842/runs!BF842,1/0)</f>
        <v>#DIV/0!</v>
      </c>
      <c r="I847" s="29" t="e">
        <f>IF($A847=$C$2,runs!AJ842/runs!V842,1/0)</f>
        <v>#DIV/0!</v>
      </c>
      <c r="J847" s="29" t="e">
        <f>IF($A847=$C$2,runs!AK842/runs!V842,1/0)</f>
        <v>#DIV/0!</v>
      </c>
      <c r="K847" s="29" t="e">
        <f>IF($A847=$C$2,runs!BP842,1/0)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IF($A848=$C$2,runs!AF843,1/0)</f>
        <v>#DIV/0!</v>
      </c>
      <c r="E848" s="29" t="e">
        <f>IF($A848=$C$2,runs!AG843,1/0)</f>
        <v>#DIV/0!</v>
      </c>
      <c r="F848" s="29" t="e">
        <f>IF($A848=$C$2,runs!AH843,1/0)</f>
        <v>#DIV/0!</v>
      </c>
      <c r="G848" s="29" t="e">
        <f>IF($A848=$C$2,runs!AI843,1/0)</f>
        <v>#DIV/0!</v>
      </c>
      <c r="H848" s="29" t="e">
        <f>IF($A848=$C$2,runs!BG843/runs!BF843,1/0)</f>
        <v>#DIV/0!</v>
      </c>
      <c r="I848" s="29" t="e">
        <f>IF($A848=$C$2,runs!AJ843/runs!V843,1/0)</f>
        <v>#DIV/0!</v>
      </c>
      <c r="J848" s="29" t="e">
        <f>IF($A848=$C$2,runs!AK843/runs!V843,1/0)</f>
        <v>#DIV/0!</v>
      </c>
      <c r="K848" s="29" t="e">
        <f>IF($A848=$C$2,runs!BP843,1/0)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IF($A849=$C$2,runs!AF844,1/0)</f>
        <v>#DIV/0!</v>
      </c>
      <c r="E849" s="29" t="e">
        <f>IF($A849=$C$2,runs!AG844,1/0)</f>
        <v>#DIV/0!</v>
      </c>
      <c r="F849" s="29" t="e">
        <f>IF($A849=$C$2,runs!AH844,1/0)</f>
        <v>#DIV/0!</v>
      </c>
      <c r="G849" s="29" t="e">
        <f>IF($A849=$C$2,runs!AI844,1/0)</f>
        <v>#DIV/0!</v>
      </c>
      <c r="H849" s="29" t="e">
        <f>IF($A849=$C$2,runs!BG844/runs!BF844,1/0)</f>
        <v>#DIV/0!</v>
      </c>
      <c r="I849" s="29" t="e">
        <f>IF($A849=$C$2,runs!AJ844/runs!V844,1/0)</f>
        <v>#DIV/0!</v>
      </c>
      <c r="J849" s="29" t="e">
        <f>IF($A849=$C$2,runs!AK844/runs!V844,1/0)</f>
        <v>#DIV/0!</v>
      </c>
      <c r="K849" s="29" t="e">
        <f>IF($A849=$C$2,runs!BP844,1/0)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IF($A850=$C$2,runs!AF845,1/0)</f>
        <v>#DIV/0!</v>
      </c>
      <c r="E850" s="29" t="e">
        <f>IF($A850=$C$2,runs!AG845,1/0)</f>
        <v>#DIV/0!</v>
      </c>
      <c r="F850" s="29" t="e">
        <f>IF($A850=$C$2,runs!AH845,1/0)</f>
        <v>#DIV/0!</v>
      </c>
      <c r="G850" s="29" t="e">
        <f>IF($A850=$C$2,runs!AI845,1/0)</f>
        <v>#DIV/0!</v>
      </c>
      <c r="H850" s="29" t="e">
        <f>IF($A850=$C$2,runs!BG845/runs!BF845,1/0)</f>
        <v>#DIV/0!</v>
      </c>
      <c r="I850" s="29" t="e">
        <f>IF($A850=$C$2,runs!AJ845/runs!V845,1/0)</f>
        <v>#DIV/0!</v>
      </c>
      <c r="J850" s="29" t="e">
        <f>IF($A850=$C$2,runs!AK845/runs!V845,1/0)</f>
        <v>#DIV/0!</v>
      </c>
      <c r="K850" s="29" t="e">
        <f>IF($A850=$C$2,runs!BP845,1/0)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IF($A851=$C$2,runs!AF846,1/0)</f>
        <v>#DIV/0!</v>
      </c>
      <c r="E851" s="29" t="e">
        <f>IF($A851=$C$2,runs!AG846,1/0)</f>
        <v>#DIV/0!</v>
      </c>
      <c r="F851" s="29" t="e">
        <f>IF($A851=$C$2,runs!AH846,1/0)</f>
        <v>#DIV/0!</v>
      </c>
      <c r="G851" s="29" t="e">
        <f>IF($A851=$C$2,runs!AI846,1/0)</f>
        <v>#DIV/0!</v>
      </c>
      <c r="H851" s="29" t="e">
        <f>IF($A851=$C$2,runs!BG846/runs!BF846,1/0)</f>
        <v>#DIV/0!</v>
      </c>
      <c r="I851" s="29" t="e">
        <f>IF($A851=$C$2,runs!AJ846/runs!V846,1/0)</f>
        <v>#DIV/0!</v>
      </c>
      <c r="J851" s="29" t="e">
        <f>IF($A851=$C$2,runs!AK846/runs!V846,1/0)</f>
        <v>#DIV/0!</v>
      </c>
      <c r="K851" s="29" t="e">
        <f>IF($A851=$C$2,runs!BP846,1/0)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IF($A852=$C$2,runs!AF847,1/0)</f>
        <v>#DIV/0!</v>
      </c>
      <c r="E852" s="29" t="e">
        <f>IF($A852=$C$2,runs!AG847,1/0)</f>
        <v>#DIV/0!</v>
      </c>
      <c r="F852" s="29" t="e">
        <f>IF($A852=$C$2,runs!AH847,1/0)</f>
        <v>#DIV/0!</v>
      </c>
      <c r="G852" s="29" t="e">
        <f>IF($A852=$C$2,runs!AI847,1/0)</f>
        <v>#DIV/0!</v>
      </c>
      <c r="H852" s="29" t="e">
        <f>IF($A852=$C$2,runs!BG847/runs!BF847,1/0)</f>
        <v>#DIV/0!</v>
      </c>
      <c r="I852" s="29" t="e">
        <f>IF($A852=$C$2,runs!AJ847/runs!V847,1/0)</f>
        <v>#DIV/0!</v>
      </c>
      <c r="J852" s="29" t="e">
        <f>IF($A852=$C$2,runs!AK847/runs!V847,1/0)</f>
        <v>#DIV/0!</v>
      </c>
      <c r="K852" s="29" t="e">
        <f>IF($A852=$C$2,runs!BP847,1/0)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IF($A853=$C$2,runs!AF848,1/0)</f>
        <v>#DIV/0!</v>
      </c>
      <c r="E853" s="29" t="e">
        <f>IF($A853=$C$2,runs!AG848,1/0)</f>
        <v>#DIV/0!</v>
      </c>
      <c r="F853" s="29" t="e">
        <f>IF($A853=$C$2,runs!AH848,1/0)</f>
        <v>#DIV/0!</v>
      </c>
      <c r="G853" s="29" t="e">
        <f>IF($A853=$C$2,runs!AI848,1/0)</f>
        <v>#DIV/0!</v>
      </c>
      <c r="H853" s="29" t="e">
        <f>IF($A853=$C$2,runs!BG848/runs!BF848,1/0)</f>
        <v>#DIV/0!</v>
      </c>
      <c r="I853" s="29" t="e">
        <f>IF($A853=$C$2,runs!AJ848/runs!V848,1/0)</f>
        <v>#DIV/0!</v>
      </c>
      <c r="J853" s="29" t="e">
        <f>IF($A853=$C$2,runs!AK848/runs!V848,1/0)</f>
        <v>#DIV/0!</v>
      </c>
      <c r="K853" s="29" t="e">
        <f>IF($A853=$C$2,runs!BP848,1/0)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IF($A854=$C$2,runs!AF849,1/0)</f>
        <v>#DIV/0!</v>
      </c>
      <c r="E854" s="29" t="e">
        <f>IF($A854=$C$2,runs!AG849,1/0)</f>
        <v>#DIV/0!</v>
      </c>
      <c r="F854" s="29" t="e">
        <f>IF($A854=$C$2,runs!AH849,1/0)</f>
        <v>#DIV/0!</v>
      </c>
      <c r="G854" s="29" t="e">
        <f>IF($A854=$C$2,runs!AI849,1/0)</f>
        <v>#DIV/0!</v>
      </c>
      <c r="H854" s="29" t="e">
        <f>IF($A854=$C$2,runs!BG849/runs!BF849,1/0)</f>
        <v>#DIV/0!</v>
      </c>
      <c r="I854" s="29" t="e">
        <f>IF($A854=$C$2,runs!AJ849/runs!V849,1/0)</f>
        <v>#DIV/0!</v>
      </c>
      <c r="J854" s="29" t="e">
        <f>IF($A854=$C$2,runs!AK849/runs!V849,1/0)</f>
        <v>#DIV/0!</v>
      </c>
      <c r="K854" s="29" t="e">
        <f>IF($A854=$C$2,runs!BP849,1/0)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IF($A855=$C$2,runs!AF850,1/0)</f>
        <v>#DIV/0!</v>
      </c>
      <c r="E855" s="29" t="e">
        <f>IF($A855=$C$2,runs!AG850,1/0)</f>
        <v>#DIV/0!</v>
      </c>
      <c r="F855" s="29" t="e">
        <f>IF($A855=$C$2,runs!AH850,1/0)</f>
        <v>#DIV/0!</v>
      </c>
      <c r="G855" s="29" t="e">
        <f>IF($A855=$C$2,runs!AI850,1/0)</f>
        <v>#DIV/0!</v>
      </c>
      <c r="H855" s="29" t="e">
        <f>IF($A855=$C$2,runs!BG850/runs!BF850,1/0)</f>
        <v>#DIV/0!</v>
      </c>
      <c r="I855" s="29" t="e">
        <f>IF($A855=$C$2,runs!AJ850/runs!V850,1/0)</f>
        <v>#DIV/0!</v>
      </c>
      <c r="J855" s="29" t="e">
        <f>IF($A855=$C$2,runs!AK850/runs!V850,1/0)</f>
        <v>#DIV/0!</v>
      </c>
      <c r="K855" s="29" t="e">
        <f>IF($A855=$C$2,runs!BP850,1/0)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IF($A856=$C$2,runs!AF851,1/0)</f>
        <v>#DIV/0!</v>
      </c>
      <c r="E856" s="29" t="e">
        <f>IF($A856=$C$2,runs!AG851,1/0)</f>
        <v>#DIV/0!</v>
      </c>
      <c r="F856" s="29" t="e">
        <f>IF($A856=$C$2,runs!AH851,1/0)</f>
        <v>#DIV/0!</v>
      </c>
      <c r="G856" s="29" t="e">
        <f>IF($A856=$C$2,runs!AI851,1/0)</f>
        <v>#DIV/0!</v>
      </c>
      <c r="H856" s="29" t="e">
        <f>IF($A856=$C$2,runs!BG851/runs!BF851,1/0)</f>
        <v>#DIV/0!</v>
      </c>
      <c r="I856" s="29" t="e">
        <f>IF($A856=$C$2,runs!AJ851/runs!V851,1/0)</f>
        <v>#DIV/0!</v>
      </c>
      <c r="J856" s="29" t="e">
        <f>IF($A856=$C$2,runs!AK851/runs!V851,1/0)</f>
        <v>#DIV/0!</v>
      </c>
      <c r="K856" s="29" t="e">
        <f>IF($A856=$C$2,runs!BP851,1/0)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IF($A857=$C$2,runs!AF852,1/0)</f>
        <v>#DIV/0!</v>
      </c>
      <c r="E857" s="29" t="e">
        <f>IF($A857=$C$2,runs!AG852,1/0)</f>
        <v>#DIV/0!</v>
      </c>
      <c r="F857" s="29" t="e">
        <f>IF($A857=$C$2,runs!AH852,1/0)</f>
        <v>#DIV/0!</v>
      </c>
      <c r="G857" s="29" t="e">
        <f>IF($A857=$C$2,runs!AI852,1/0)</f>
        <v>#DIV/0!</v>
      </c>
      <c r="H857" s="29" t="e">
        <f>IF($A857=$C$2,runs!BG852/runs!BF852,1/0)</f>
        <v>#DIV/0!</v>
      </c>
      <c r="I857" s="29" t="e">
        <f>IF($A857=$C$2,runs!AJ852/runs!V852,1/0)</f>
        <v>#DIV/0!</v>
      </c>
      <c r="J857" s="29" t="e">
        <f>IF($A857=$C$2,runs!AK852/runs!V852,1/0)</f>
        <v>#DIV/0!</v>
      </c>
      <c r="K857" s="29" t="e">
        <f>IF($A857=$C$2,runs!BP852,1/0)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IF($A858=$C$2,runs!AF853,1/0)</f>
        <v>#DIV/0!</v>
      </c>
      <c r="E858" s="29" t="e">
        <f>IF($A858=$C$2,runs!AG853,1/0)</f>
        <v>#DIV/0!</v>
      </c>
      <c r="F858" s="29" t="e">
        <f>IF($A858=$C$2,runs!AH853,1/0)</f>
        <v>#DIV/0!</v>
      </c>
      <c r="G858" s="29" t="e">
        <f>IF($A858=$C$2,runs!AI853,1/0)</f>
        <v>#DIV/0!</v>
      </c>
      <c r="H858" s="29" t="e">
        <f>IF($A858=$C$2,runs!BG853/runs!BF853,1/0)</f>
        <v>#DIV/0!</v>
      </c>
      <c r="I858" s="29" t="e">
        <f>IF($A858=$C$2,runs!AJ853/runs!V853,1/0)</f>
        <v>#DIV/0!</v>
      </c>
      <c r="J858" s="29" t="e">
        <f>IF($A858=$C$2,runs!AK853/runs!V853,1/0)</f>
        <v>#DIV/0!</v>
      </c>
      <c r="K858" s="29" t="e">
        <f>IF($A858=$C$2,runs!BP853,1/0)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IF($A859=$C$2,runs!AF854,1/0)</f>
        <v>#DIV/0!</v>
      </c>
      <c r="E859" s="29" t="e">
        <f>IF($A859=$C$2,runs!AG854,1/0)</f>
        <v>#DIV/0!</v>
      </c>
      <c r="F859" s="29" t="e">
        <f>IF($A859=$C$2,runs!AH854,1/0)</f>
        <v>#DIV/0!</v>
      </c>
      <c r="G859" s="29" t="e">
        <f>IF($A859=$C$2,runs!AI854,1/0)</f>
        <v>#DIV/0!</v>
      </c>
      <c r="H859" s="29" t="e">
        <f>IF($A859=$C$2,runs!BG854/runs!BF854,1/0)</f>
        <v>#DIV/0!</v>
      </c>
      <c r="I859" s="29" t="e">
        <f>IF($A859=$C$2,runs!AJ854/runs!V854,1/0)</f>
        <v>#DIV/0!</v>
      </c>
      <c r="J859" s="29" t="e">
        <f>IF($A859=$C$2,runs!AK854/runs!V854,1/0)</f>
        <v>#DIV/0!</v>
      </c>
      <c r="K859" s="29" t="e">
        <f>IF($A859=$C$2,runs!BP854,1/0)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IF($A860=$C$2,runs!AF855,1/0)</f>
        <v>#DIV/0!</v>
      </c>
      <c r="E860" s="29" t="e">
        <f>IF($A860=$C$2,runs!AG855,1/0)</f>
        <v>#DIV/0!</v>
      </c>
      <c r="F860" s="29" t="e">
        <f>IF($A860=$C$2,runs!AH855,1/0)</f>
        <v>#DIV/0!</v>
      </c>
      <c r="G860" s="29" t="e">
        <f>IF($A860=$C$2,runs!AI855,1/0)</f>
        <v>#DIV/0!</v>
      </c>
      <c r="H860" s="29" t="e">
        <f>IF($A860=$C$2,runs!BG855/runs!BF855,1/0)</f>
        <v>#DIV/0!</v>
      </c>
      <c r="I860" s="29" t="e">
        <f>IF($A860=$C$2,runs!AJ855/runs!V855,1/0)</f>
        <v>#DIV/0!</v>
      </c>
      <c r="J860" s="29" t="e">
        <f>IF($A860=$C$2,runs!AK855/runs!V855,1/0)</f>
        <v>#DIV/0!</v>
      </c>
      <c r="K860" s="29" t="e">
        <f>IF($A860=$C$2,runs!BP855,1/0)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IF($A861=$C$2,runs!AF856,1/0)</f>
        <v>#DIV/0!</v>
      </c>
      <c r="E861" s="29" t="e">
        <f>IF($A861=$C$2,runs!AG856,1/0)</f>
        <v>#DIV/0!</v>
      </c>
      <c r="F861" s="29" t="e">
        <f>IF($A861=$C$2,runs!AH856,1/0)</f>
        <v>#DIV/0!</v>
      </c>
      <c r="G861" s="29" t="e">
        <f>IF($A861=$C$2,runs!AI856,1/0)</f>
        <v>#DIV/0!</v>
      </c>
      <c r="H861" s="29" t="e">
        <f>IF($A861=$C$2,runs!BG856/runs!BF856,1/0)</f>
        <v>#DIV/0!</v>
      </c>
      <c r="I861" s="29" t="e">
        <f>IF($A861=$C$2,runs!AJ856/runs!V856,1/0)</f>
        <v>#DIV/0!</v>
      </c>
      <c r="J861" s="29" t="e">
        <f>IF($A861=$C$2,runs!AK856/runs!V856,1/0)</f>
        <v>#DIV/0!</v>
      </c>
      <c r="K861" s="29" t="e">
        <f>IF($A861=$C$2,runs!BP856,1/0)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IF($A862=$C$2,runs!AF857,1/0)</f>
        <v>#DIV/0!</v>
      </c>
      <c r="E862" s="29" t="e">
        <f>IF($A862=$C$2,runs!AG857,1/0)</f>
        <v>#DIV/0!</v>
      </c>
      <c r="F862" s="29" t="e">
        <f>IF($A862=$C$2,runs!AH857,1/0)</f>
        <v>#DIV/0!</v>
      </c>
      <c r="G862" s="29" t="e">
        <f>IF($A862=$C$2,runs!AI857,1/0)</f>
        <v>#DIV/0!</v>
      </c>
      <c r="H862" s="29" t="e">
        <f>IF($A862=$C$2,runs!BG857/runs!BF857,1/0)</f>
        <v>#DIV/0!</v>
      </c>
      <c r="I862" s="29" t="e">
        <f>IF($A862=$C$2,runs!AJ857/runs!V857,1/0)</f>
        <v>#DIV/0!</v>
      </c>
      <c r="J862" s="29" t="e">
        <f>IF($A862=$C$2,runs!AK857/runs!V857,1/0)</f>
        <v>#DIV/0!</v>
      </c>
      <c r="K862" s="29" t="e">
        <f>IF($A862=$C$2,runs!BP857,1/0)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IF($A863=$C$2,runs!AF858,1/0)</f>
        <v>#DIV/0!</v>
      </c>
      <c r="E863" s="29" t="e">
        <f>IF($A863=$C$2,runs!AG858,1/0)</f>
        <v>#DIV/0!</v>
      </c>
      <c r="F863" s="29" t="e">
        <f>IF($A863=$C$2,runs!AH858,1/0)</f>
        <v>#DIV/0!</v>
      </c>
      <c r="G863" s="29" t="e">
        <f>IF($A863=$C$2,runs!AI858,1/0)</f>
        <v>#DIV/0!</v>
      </c>
      <c r="H863" s="29" t="e">
        <f>IF($A863=$C$2,runs!BG858/runs!BF858,1/0)</f>
        <v>#DIV/0!</v>
      </c>
      <c r="I863" s="29" t="e">
        <f>IF($A863=$C$2,runs!AJ858/runs!V858,1/0)</f>
        <v>#DIV/0!</v>
      </c>
      <c r="J863" s="29" t="e">
        <f>IF($A863=$C$2,runs!AK858/runs!V858,1/0)</f>
        <v>#DIV/0!</v>
      </c>
      <c r="K863" s="29" t="e">
        <f>IF($A863=$C$2,runs!BP858,1/0)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IF($A864=$C$2,runs!AF859,1/0)</f>
        <v>#DIV/0!</v>
      </c>
      <c r="E864" s="29" t="e">
        <f>IF($A864=$C$2,runs!AG859,1/0)</f>
        <v>#DIV/0!</v>
      </c>
      <c r="F864" s="29" t="e">
        <f>IF($A864=$C$2,runs!AH859,1/0)</f>
        <v>#DIV/0!</v>
      </c>
      <c r="G864" s="29" t="e">
        <f>IF($A864=$C$2,runs!AI859,1/0)</f>
        <v>#DIV/0!</v>
      </c>
      <c r="H864" s="29" t="e">
        <f>IF($A864=$C$2,runs!BG859/runs!BF859,1/0)</f>
        <v>#DIV/0!</v>
      </c>
      <c r="I864" s="29" t="e">
        <f>IF($A864=$C$2,runs!AJ859/runs!V859,1/0)</f>
        <v>#DIV/0!</v>
      </c>
      <c r="J864" s="29" t="e">
        <f>IF($A864=$C$2,runs!AK859/runs!V859,1/0)</f>
        <v>#DIV/0!</v>
      </c>
      <c r="K864" s="29" t="e">
        <f>IF($A864=$C$2,runs!BP859,1/0)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IF($A865=$C$2,runs!AF860,1/0)</f>
        <v>#DIV/0!</v>
      </c>
      <c r="E865" s="29" t="e">
        <f>IF($A865=$C$2,runs!AG860,1/0)</f>
        <v>#DIV/0!</v>
      </c>
      <c r="F865" s="29" t="e">
        <f>IF($A865=$C$2,runs!AH860,1/0)</f>
        <v>#DIV/0!</v>
      </c>
      <c r="G865" s="29" t="e">
        <f>IF($A865=$C$2,runs!AI860,1/0)</f>
        <v>#DIV/0!</v>
      </c>
      <c r="H865" s="29" t="e">
        <f>IF($A865=$C$2,runs!BG860/runs!BF860,1/0)</f>
        <v>#DIV/0!</v>
      </c>
      <c r="I865" s="29" t="e">
        <f>IF($A865=$C$2,runs!AJ860/runs!V860,1/0)</f>
        <v>#DIV/0!</v>
      </c>
      <c r="J865" s="29" t="e">
        <f>IF($A865=$C$2,runs!AK860/runs!V860,1/0)</f>
        <v>#DIV/0!</v>
      </c>
      <c r="K865" s="29" t="e">
        <f>IF($A865=$C$2,runs!BP860,1/0)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IF($A866=$C$2,runs!AF861,1/0)</f>
        <v>#DIV/0!</v>
      </c>
      <c r="E866" s="29" t="e">
        <f>IF($A866=$C$2,runs!AG861,1/0)</f>
        <v>#DIV/0!</v>
      </c>
      <c r="F866" s="29" t="e">
        <f>IF($A866=$C$2,runs!AH861,1/0)</f>
        <v>#DIV/0!</v>
      </c>
      <c r="G866" s="29" t="e">
        <f>IF($A866=$C$2,runs!AI861,1/0)</f>
        <v>#DIV/0!</v>
      </c>
      <c r="H866" s="29" t="e">
        <f>IF($A866=$C$2,runs!BG861/runs!BF861,1/0)</f>
        <v>#DIV/0!</v>
      </c>
      <c r="I866" s="29" t="e">
        <f>IF($A866=$C$2,runs!AJ861/runs!V861,1/0)</f>
        <v>#DIV/0!</v>
      </c>
      <c r="J866" s="29" t="e">
        <f>IF($A866=$C$2,runs!AK861/runs!V861,1/0)</f>
        <v>#DIV/0!</v>
      </c>
      <c r="K866" s="29" t="e">
        <f>IF($A866=$C$2,runs!BP861,1/0)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IF($A867=$C$2,runs!AF862,1/0)</f>
        <v>#DIV/0!</v>
      </c>
      <c r="E867" s="29" t="e">
        <f>IF($A867=$C$2,runs!AG862,1/0)</f>
        <v>#DIV/0!</v>
      </c>
      <c r="F867" s="29" t="e">
        <f>IF($A867=$C$2,runs!AH862,1/0)</f>
        <v>#DIV/0!</v>
      </c>
      <c r="G867" s="29" t="e">
        <f>IF($A867=$C$2,runs!AI862,1/0)</f>
        <v>#DIV/0!</v>
      </c>
      <c r="H867" s="29" t="e">
        <f>IF($A867=$C$2,runs!BG862/runs!BF862,1/0)</f>
        <v>#DIV/0!</v>
      </c>
      <c r="I867" s="29" t="e">
        <f>IF($A867=$C$2,runs!AJ862/runs!V862,1/0)</f>
        <v>#DIV/0!</v>
      </c>
      <c r="J867" s="29" t="e">
        <f>IF($A867=$C$2,runs!AK862/runs!V862,1/0)</f>
        <v>#DIV/0!</v>
      </c>
      <c r="K867" s="29" t="e">
        <f>IF($A867=$C$2,runs!BP862,1/0)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IF($A868=$C$2,runs!AF863,1/0)</f>
        <v>#DIV/0!</v>
      </c>
      <c r="E868" s="29" t="e">
        <f>IF($A868=$C$2,runs!AG863,1/0)</f>
        <v>#DIV/0!</v>
      </c>
      <c r="F868" s="29" t="e">
        <f>IF($A868=$C$2,runs!AH863,1/0)</f>
        <v>#DIV/0!</v>
      </c>
      <c r="G868" s="29" t="e">
        <f>IF($A868=$C$2,runs!AI863,1/0)</f>
        <v>#DIV/0!</v>
      </c>
      <c r="H868" s="29" t="e">
        <f>IF($A868=$C$2,runs!BG863/runs!BF863,1/0)</f>
        <v>#DIV/0!</v>
      </c>
      <c r="I868" s="29" t="e">
        <f>IF($A868=$C$2,runs!AJ863/runs!V863,1/0)</f>
        <v>#DIV/0!</v>
      </c>
      <c r="J868" s="29" t="e">
        <f>IF($A868=$C$2,runs!AK863/runs!V863,1/0)</f>
        <v>#DIV/0!</v>
      </c>
      <c r="K868" s="29" t="e">
        <f>IF($A868=$C$2,runs!BP863,1/0)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IF($A869=$C$2,runs!AF864,1/0)</f>
        <v>#DIV/0!</v>
      </c>
      <c r="E869" s="29" t="e">
        <f>IF($A869=$C$2,runs!AG864,1/0)</f>
        <v>#DIV/0!</v>
      </c>
      <c r="F869" s="29" t="e">
        <f>IF($A869=$C$2,runs!AH864,1/0)</f>
        <v>#DIV/0!</v>
      </c>
      <c r="G869" s="29" t="e">
        <f>IF($A869=$C$2,runs!AI864,1/0)</f>
        <v>#DIV/0!</v>
      </c>
      <c r="H869" s="29" t="e">
        <f>IF($A869=$C$2,runs!BG864/runs!BF864,1/0)</f>
        <v>#DIV/0!</v>
      </c>
      <c r="I869" s="29" t="e">
        <f>IF($A869=$C$2,runs!AJ864/runs!V864,1/0)</f>
        <v>#DIV/0!</v>
      </c>
      <c r="J869" s="29" t="e">
        <f>IF($A869=$C$2,runs!AK864/runs!V864,1/0)</f>
        <v>#DIV/0!</v>
      </c>
      <c r="K869" s="29" t="e">
        <f>IF($A869=$C$2,runs!BP864,1/0)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IF($A870=$C$2,runs!AF865,1/0)</f>
        <v>#DIV/0!</v>
      </c>
      <c r="E870" s="29" t="e">
        <f>IF($A870=$C$2,runs!AG865,1/0)</f>
        <v>#DIV/0!</v>
      </c>
      <c r="F870" s="29" t="e">
        <f>IF($A870=$C$2,runs!AH865,1/0)</f>
        <v>#DIV/0!</v>
      </c>
      <c r="G870" s="29" t="e">
        <f>IF($A870=$C$2,runs!AI865,1/0)</f>
        <v>#DIV/0!</v>
      </c>
      <c r="H870" s="29" t="e">
        <f>IF($A870=$C$2,runs!BG865/runs!BF865,1/0)</f>
        <v>#DIV/0!</v>
      </c>
      <c r="I870" s="29" t="e">
        <f>IF($A870=$C$2,runs!AJ865/runs!V865,1/0)</f>
        <v>#DIV/0!</v>
      </c>
      <c r="J870" s="29" t="e">
        <f>IF($A870=$C$2,runs!AK865/runs!V865,1/0)</f>
        <v>#DIV/0!</v>
      </c>
      <c r="K870" s="29" t="e">
        <f>IF($A870=$C$2,runs!BP865,1/0)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IF($A871=$C$2,runs!AF866,1/0)</f>
        <v>#DIV/0!</v>
      </c>
      <c r="E871" s="29" t="e">
        <f>IF($A871=$C$2,runs!AG866,1/0)</f>
        <v>#DIV/0!</v>
      </c>
      <c r="F871" s="29" t="e">
        <f>IF($A871=$C$2,runs!AH866,1/0)</f>
        <v>#DIV/0!</v>
      </c>
      <c r="G871" s="29" t="e">
        <f>IF($A871=$C$2,runs!AI866,1/0)</f>
        <v>#DIV/0!</v>
      </c>
      <c r="H871" s="29" t="e">
        <f>IF($A871=$C$2,runs!BG866/runs!BF866,1/0)</f>
        <v>#DIV/0!</v>
      </c>
      <c r="I871" s="29" t="e">
        <f>IF($A871=$C$2,runs!AJ866/runs!V866,1/0)</f>
        <v>#DIV/0!</v>
      </c>
      <c r="J871" s="29" t="e">
        <f>IF($A871=$C$2,runs!AK866/runs!V866,1/0)</f>
        <v>#DIV/0!</v>
      </c>
      <c r="K871" s="29" t="e">
        <f>IF($A871=$C$2,runs!BP866,1/0)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IF($A872=$C$2,runs!AF867,1/0)</f>
        <v>#DIV/0!</v>
      </c>
      <c r="E872" s="29" t="e">
        <f>IF($A872=$C$2,runs!AG867,1/0)</f>
        <v>#DIV/0!</v>
      </c>
      <c r="F872" s="29" t="e">
        <f>IF($A872=$C$2,runs!AH867,1/0)</f>
        <v>#DIV/0!</v>
      </c>
      <c r="G872" s="29" t="e">
        <f>IF($A872=$C$2,runs!AI867,1/0)</f>
        <v>#DIV/0!</v>
      </c>
      <c r="H872" s="29" t="e">
        <f>IF($A872=$C$2,runs!BG867/runs!BF867,1/0)</f>
        <v>#DIV/0!</v>
      </c>
      <c r="I872" s="29" t="e">
        <f>IF($A872=$C$2,runs!AJ867/runs!V867,1/0)</f>
        <v>#DIV/0!</v>
      </c>
      <c r="J872" s="29" t="e">
        <f>IF($A872=$C$2,runs!AK867/runs!V867,1/0)</f>
        <v>#DIV/0!</v>
      </c>
      <c r="K872" s="29" t="e">
        <f>IF($A872=$C$2,runs!BP867,1/0)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IF($A873=$C$2,runs!AF868,1/0)</f>
        <v>#DIV/0!</v>
      </c>
      <c r="E873" s="29" t="e">
        <f>IF($A873=$C$2,runs!AG868,1/0)</f>
        <v>#DIV/0!</v>
      </c>
      <c r="F873" s="29" t="e">
        <f>IF($A873=$C$2,runs!AH868,1/0)</f>
        <v>#DIV/0!</v>
      </c>
      <c r="G873" s="29" t="e">
        <f>IF($A873=$C$2,runs!AI868,1/0)</f>
        <v>#DIV/0!</v>
      </c>
      <c r="H873" s="29" t="e">
        <f>IF($A873=$C$2,runs!BG868/runs!BF868,1/0)</f>
        <v>#DIV/0!</v>
      </c>
      <c r="I873" s="29" t="e">
        <f>IF($A873=$C$2,runs!AJ868/runs!V868,1/0)</f>
        <v>#DIV/0!</v>
      </c>
      <c r="J873" s="29" t="e">
        <f>IF($A873=$C$2,runs!AK868/runs!V868,1/0)</f>
        <v>#DIV/0!</v>
      </c>
      <c r="K873" s="29" t="e">
        <f>IF($A873=$C$2,runs!BP868,1/0)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IF($A874=$C$2,runs!AF869,1/0)</f>
        <v>#DIV/0!</v>
      </c>
      <c r="E874" s="29" t="e">
        <f>IF($A874=$C$2,runs!AG869,1/0)</f>
        <v>#DIV/0!</v>
      </c>
      <c r="F874" s="29" t="e">
        <f>IF($A874=$C$2,runs!AH869,1/0)</f>
        <v>#DIV/0!</v>
      </c>
      <c r="G874" s="29" t="e">
        <f>IF($A874=$C$2,runs!AI869,1/0)</f>
        <v>#DIV/0!</v>
      </c>
      <c r="H874" s="29" t="e">
        <f>IF($A874=$C$2,runs!BG869/runs!BF869,1/0)</f>
        <v>#DIV/0!</v>
      </c>
      <c r="I874" s="29" t="e">
        <f>IF($A874=$C$2,runs!AJ869/runs!V869,1/0)</f>
        <v>#DIV/0!</v>
      </c>
      <c r="J874" s="29" t="e">
        <f>IF($A874=$C$2,runs!AK869/runs!V869,1/0)</f>
        <v>#DIV/0!</v>
      </c>
      <c r="K874" s="29" t="e">
        <f>IF($A874=$C$2,runs!BP869,1/0)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IF($A875=$C$2,runs!AF870,1/0)</f>
        <v>#DIV/0!</v>
      </c>
      <c r="E875" s="29" t="e">
        <f>IF($A875=$C$2,runs!AG870,1/0)</f>
        <v>#DIV/0!</v>
      </c>
      <c r="F875" s="29" t="e">
        <f>IF($A875=$C$2,runs!AH870,1/0)</f>
        <v>#DIV/0!</v>
      </c>
      <c r="G875" s="29" t="e">
        <f>IF($A875=$C$2,runs!AI870,1/0)</f>
        <v>#DIV/0!</v>
      </c>
      <c r="H875" s="29" t="e">
        <f>IF($A875=$C$2,runs!BG870/runs!BF870,1/0)</f>
        <v>#DIV/0!</v>
      </c>
      <c r="I875" s="29" t="e">
        <f>IF($A875=$C$2,runs!AJ870/runs!V870,1/0)</f>
        <v>#DIV/0!</v>
      </c>
      <c r="J875" s="29" t="e">
        <f>IF($A875=$C$2,runs!AK870/runs!V870,1/0)</f>
        <v>#DIV/0!</v>
      </c>
      <c r="K875" s="29" t="e">
        <f>IF($A875=$C$2,runs!BP870,1/0)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IF($A876=$C$2,runs!AF871,1/0)</f>
        <v>#DIV/0!</v>
      </c>
      <c r="E876" s="29" t="e">
        <f>IF($A876=$C$2,runs!AG871,1/0)</f>
        <v>#DIV/0!</v>
      </c>
      <c r="F876" s="29" t="e">
        <f>IF($A876=$C$2,runs!AH871,1/0)</f>
        <v>#DIV/0!</v>
      </c>
      <c r="G876" s="29" t="e">
        <f>IF($A876=$C$2,runs!AI871,1/0)</f>
        <v>#DIV/0!</v>
      </c>
      <c r="H876" s="29" t="e">
        <f>IF($A876=$C$2,runs!BG871/runs!BF871,1/0)</f>
        <v>#DIV/0!</v>
      </c>
      <c r="I876" s="29" t="e">
        <f>IF($A876=$C$2,runs!AJ871/runs!V871,1/0)</f>
        <v>#DIV/0!</v>
      </c>
      <c r="J876" s="29" t="e">
        <f>IF($A876=$C$2,runs!AK871/runs!V871,1/0)</f>
        <v>#DIV/0!</v>
      </c>
      <c r="K876" s="29" t="e">
        <f>IF($A876=$C$2,runs!BP871,1/0)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IF($A877=$C$2,runs!AF872,1/0)</f>
        <v>#DIV/0!</v>
      </c>
      <c r="E877" s="29" t="e">
        <f>IF($A877=$C$2,runs!AG872,1/0)</f>
        <v>#DIV/0!</v>
      </c>
      <c r="F877" s="29" t="e">
        <f>IF($A877=$C$2,runs!AH872,1/0)</f>
        <v>#DIV/0!</v>
      </c>
      <c r="G877" s="29" t="e">
        <f>IF($A877=$C$2,runs!AI872,1/0)</f>
        <v>#DIV/0!</v>
      </c>
      <c r="H877" s="29" t="e">
        <f>IF($A877=$C$2,runs!BG872/runs!BF872,1/0)</f>
        <v>#DIV/0!</v>
      </c>
      <c r="I877" s="29" t="e">
        <f>IF($A877=$C$2,runs!AJ872/runs!V872,1/0)</f>
        <v>#DIV/0!</v>
      </c>
      <c r="J877" s="29" t="e">
        <f>IF($A877=$C$2,runs!AK872/runs!V872,1/0)</f>
        <v>#DIV/0!</v>
      </c>
      <c r="K877" s="29" t="e">
        <f>IF($A877=$C$2,runs!BP872,1/0)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IF($A878=$C$2,runs!AF873,1/0)</f>
        <v>#DIV/0!</v>
      </c>
      <c r="E878" s="29" t="e">
        <f>IF($A878=$C$2,runs!AG873,1/0)</f>
        <v>#DIV/0!</v>
      </c>
      <c r="F878" s="29" t="e">
        <f>IF($A878=$C$2,runs!AH873,1/0)</f>
        <v>#DIV/0!</v>
      </c>
      <c r="G878" s="29" t="e">
        <f>IF($A878=$C$2,runs!AI873,1/0)</f>
        <v>#DIV/0!</v>
      </c>
      <c r="H878" s="29" t="e">
        <f>IF($A878=$C$2,runs!BG873/runs!BF873,1/0)</f>
        <v>#DIV/0!</v>
      </c>
      <c r="I878" s="29" t="e">
        <f>IF($A878=$C$2,runs!AJ873/runs!V873,1/0)</f>
        <v>#DIV/0!</v>
      </c>
      <c r="J878" s="29" t="e">
        <f>IF($A878=$C$2,runs!AK873/runs!V873,1/0)</f>
        <v>#DIV/0!</v>
      </c>
      <c r="K878" s="29" t="e">
        <f>IF($A878=$C$2,runs!BP873,1/0)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IF($A879=$C$2,runs!AF874,1/0)</f>
        <v>#DIV/0!</v>
      </c>
      <c r="E879" s="29" t="e">
        <f>IF($A879=$C$2,runs!AG874,1/0)</f>
        <v>#DIV/0!</v>
      </c>
      <c r="F879" s="29" t="e">
        <f>IF($A879=$C$2,runs!AH874,1/0)</f>
        <v>#DIV/0!</v>
      </c>
      <c r="G879" s="29" t="e">
        <f>IF($A879=$C$2,runs!AI874,1/0)</f>
        <v>#DIV/0!</v>
      </c>
      <c r="H879" s="29" t="e">
        <f>IF($A879=$C$2,runs!BG874/runs!BF874,1/0)</f>
        <v>#DIV/0!</v>
      </c>
      <c r="I879" s="29" t="e">
        <f>IF($A879=$C$2,runs!AJ874/runs!V874,1/0)</f>
        <v>#DIV/0!</v>
      </c>
      <c r="J879" s="29" t="e">
        <f>IF($A879=$C$2,runs!AK874/runs!V874,1/0)</f>
        <v>#DIV/0!</v>
      </c>
      <c r="K879" s="29" t="e">
        <f>IF($A879=$C$2,runs!BP874,1/0)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IF($A880=$C$2,runs!AF875,1/0)</f>
        <v>#DIV/0!</v>
      </c>
      <c r="E880" s="29" t="e">
        <f>IF($A880=$C$2,runs!AG875,1/0)</f>
        <v>#DIV/0!</v>
      </c>
      <c r="F880" s="29" t="e">
        <f>IF($A880=$C$2,runs!AH875,1/0)</f>
        <v>#DIV/0!</v>
      </c>
      <c r="G880" s="29" t="e">
        <f>IF($A880=$C$2,runs!AI875,1/0)</f>
        <v>#DIV/0!</v>
      </c>
      <c r="H880" s="29" t="e">
        <f>IF($A880=$C$2,runs!BG875/runs!BF875,1/0)</f>
        <v>#DIV/0!</v>
      </c>
      <c r="I880" s="29" t="e">
        <f>IF($A880=$C$2,runs!AJ875/runs!V875,1/0)</f>
        <v>#DIV/0!</v>
      </c>
      <c r="J880" s="29" t="e">
        <f>IF($A880=$C$2,runs!AK875/runs!V875,1/0)</f>
        <v>#DIV/0!</v>
      </c>
      <c r="K880" s="29" t="e">
        <f>IF($A880=$C$2,runs!BP875,1/0)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IF($A881=$C$2,runs!AF876,1/0)</f>
        <v>#DIV/0!</v>
      </c>
      <c r="E881" s="29" t="e">
        <f>IF($A881=$C$2,runs!AG876,1/0)</f>
        <v>#DIV/0!</v>
      </c>
      <c r="F881" s="29" t="e">
        <f>IF($A881=$C$2,runs!AH876,1/0)</f>
        <v>#DIV/0!</v>
      </c>
      <c r="G881" s="29" t="e">
        <f>IF($A881=$C$2,runs!AI876,1/0)</f>
        <v>#DIV/0!</v>
      </c>
      <c r="H881" s="29" t="e">
        <f>IF($A881=$C$2,runs!BG876/runs!BF876,1/0)</f>
        <v>#DIV/0!</v>
      </c>
      <c r="I881" s="29" t="e">
        <f>IF($A881=$C$2,runs!AJ876/runs!V876,1/0)</f>
        <v>#DIV/0!</v>
      </c>
      <c r="J881" s="29" t="e">
        <f>IF($A881=$C$2,runs!AK876/runs!V876,1/0)</f>
        <v>#DIV/0!</v>
      </c>
      <c r="K881" s="29" t="e">
        <f>IF($A881=$C$2,runs!BP876,1/0)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IF($A882=$C$2,runs!AF877,1/0)</f>
        <v>#DIV/0!</v>
      </c>
      <c r="E882" s="29" t="e">
        <f>IF($A882=$C$2,runs!AG877,1/0)</f>
        <v>#DIV/0!</v>
      </c>
      <c r="F882" s="29" t="e">
        <f>IF($A882=$C$2,runs!AH877,1/0)</f>
        <v>#DIV/0!</v>
      </c>
      <c r="G882" s="29" t="e">
        <f>IF($A882=$C$2,runs!AI877,1/0)</f>
        <v>#DIV/0!</v>
      </c>
      <c r="H882" s="29" t="e">
        <f>IF($A882=$C$2,runs!BG877/runs!BF877,1/0)</f>
        <v>#DIV/0!</v>
      </c>
      <c r="I882" s="29" t="e">
        <f>IF($A882=$C$2,runs!AJ877/runs!V877,1/0)</f>
        <v>#DIV/0!</v>
      </c>
      <c r="J882" s="29" t="e">
        <f>IF($A882=$C$2,runs!AK877/runs!V877,1/0)</f>
        <v>#DIV/0!</v>
      </c>
      <c r="K882" s="29" t="e">
        <f>IF($A882=$C$2,runs!BP877,1/0)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IF($A883=$C$2,runs!AF878,1/0)</f>
        <v>#DIV/0!</v>
      </c>
      <c r="E883" s="29" t="e">
        <f>IF($A883=$C$2,runs!AG878,1/0)</f>
        <v>#DIV/0!</v>
      </c>
      <c r="F883" s="29" t="e">
        <f>IF($A883=$C$2,runs!AH878,1/0)</f>
        <v>#DIV/0!</v>
      </c>
      <c r="G883" s="29" t="e">
        <f>IF($A883=$C$2,runs!AI878,1/0)</f>
        <v>#DIV/0!</v>
      </c>
      <c r="H883" s="29" t="e">
        <f>IF($A883=$C$2,runs!BG878/runs!BF878,1/0)</f>
        <v>#DIV/0!</v>
      </c>
      <c r="I883" s="29" t="e">
        <f>IF($A883=$C$2,runs!AJ878/runs!V878,1/0)</f>
        <v>#DIV/0!</v>
      </c>
      <c r="J883" s="29" t="e">
        <f>IF($A883=$C$2,runs!AK878/runs!V878,1/0)</f>
        <v>#DIV/0!</v>
      </c>
      <c r="K883" s="29" t="e">
        <f>IF($A883=$C$2,runs!BP878,1/0)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IF($A884=$C$2,runs!AF879,1/0)</f>
        <v>#DIV/0!</v>
      </c>
      <c r="E884" s="29" t="e">
        <f>IF($A884=$C$2,runs!AG879,1/0)</f>
        <v>#DIV/0!</v>
      </c>
      <c r="F884" s="29" t="e">
        <f>IF($A884=$C$2,runs!AH879,1/0)</f>
        <v>#DIV/0!</v>
      </c>
      <c r="G884" s="29" t="e">
        <f>IF($A884=$C$2,runs!AI879,1/0)</f>
        <v>#DIV/0!</v>
      </c>
      <c r="H884" s="29" t="e">
        <f>IF($A884=$C$2,runs!BG879/runs!BF879,1/0)</f>
        <v>#DIV/0!</v>
      </c>
      <c r="I884" s="29" t="e">
        <f>IF($A884=$C$2,runs!AJ879/runs!V879,1/0)</f>
        <v>#DIV/0!</v>
      </c>
      <c r="J884" s="29" t="e">
        <f>IF($A884=$C$2,runs!AK879/runs!V879,1/0)</f>
        <v>#DIV/0!</v>
      </c>
      <c r="K884" s="29" t="e">
        <f>IF($A884=$C$2,runs!BP879,1/0)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IF($A885=$C$2,runs!AF880,1/0)</f>
        <v>#DIV/0!</v>
      </c>
      <c r="E885" s="29" t="e">
        <f>IF($A885=$C$2,runs!AG880,1/0)</f>
        <v>#DIV/0!</v>
      </c>
      <c r="F885" s="29" t="e">
        <f>IF($A885=$C$2,runs!AH880,1/0)</f>
        <v>#DIV/0!</v>
      </c>
      <c r="G885" s="29" t="e">
        <f>IF($A885=$C$2,runs!AI880,1/0)</f>
        <v>#DIV/0!</v>
      </c>
      <c r="H885" s="29" t="e">
        <f>IF($A885=$C$2,runs!BG880/runs!BF880,1/0)</f>
        <v>#DIV/0!</v>
      </c>
      <c r="I885" s="29" t="e">
        <f>IF($A885=$C$2,runs!AJ880/runs!V880,1/0)</f>
        <v>#DIV/0!</v>
      </c>
      <c r="J885" s="29" t="e">
        <f>IF($A885=$C$2,runs!AK880/runs!V880,1/0)</f>
        <v>#DIV/0!</v>
      </c>
      <c r="K885" s="29" t="e">
        <f>IF($A885=$C$2,runs!BP880,1/0)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IF($A886=$C$2,runs!AF881,1/0)</f>
        <v>#DIV/0!</v>
      </c>
      <c r="E886" s="29" t="e">
        <f>IF($A886=$C$2,runs!AG881,1/0)</f>
        <v>#DIV/0!</v>
      </c>
      <c r="F886" s="29" t="e">
        <f>IF($A886=$C$2,runs!AH881,1/0)</f>
        <v>#DIV/0!</v>
      </c>
      <c r="G886" s="29" t="e">
        <f>IF($A886=$C$2,runs!AI881,1/0)</f>
        <v>#DIV/0!</v>
      </c>
      <c r="H886" s="29" t="e">
        <f>IF($A886=$C$2,runs!BG881/runs!BF881,1/0)</f>
        <v>#DIV/0!</v>
      </c>
      <c r="I886" s="29" t="e">
        <f>IF($A886=$C$2,runs!AJ881/runs!V881,1/0)</f>
        <v>#DIV/0!</v>
      </c>
      <c r="J886" s="29" t="e">
        <f>IF($A886=$C$2,runs!AK881/runs!V881,1/0)</f>
        <v>#DIV/0!</v>
      </c>
      <c r="K886" s="29" t="e">
        <f>IF($A886=$C$2,runs!BP881,1/0)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IF($A887=$C$2,runs!AF882,1/0)</f>
        <v>#DIV/0!</v>
      </c>
      <c r="E887" s="29" t="e">
        <f>IF($A887=$C$2,runs!AG882,1/0)</f>
        <v>#DIV/0!</v>
      </c>
      <c r="F887" s="29" t="e">
        <f>IF($A887=$C$2,runs!AH882,1/0)</f>
        <v>#DIV/0!</v>
      </c>
      <c r="G887" s="29" t="e">
        <f>IF($A887=$C$2,runs!AI882,1/0)</f>
        <v>#DIV/0!</v>
      </c>
      <c r="H887" s="29" t="e">
        <f>IF($A887=$C$2,runs!BG882/runs!BF882,1/0)</f>
        <v>#DIV/0!</v>
      </c>
      <c r="I887" s="29" t="e">
        <f>IF($A887=$C$2,runs!AJ882/runs!V882,1/0)</f>
        <v>#DIV/0!</v>
      </c>
      <c r="J887" s="29" t="e">
        <f>IF($A887=$C$2,runs!AK882/runs!V882,1/0)</f>
        <v>#DIV/0!</v>
      </c>
      <c r="K887" s="29" t="e">
        <f>IF($A887=$C$2,runs!BP882,1/0)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IF($A888=$C$2,runs!AF883,1/0)</f>
        <v>#DIV/0!</v>
      </c>
      <c r="E888" s="29" t="e">
        <f>IF($A888=$C$2,runs!AG883,1/0)</f>
        <v>#DIV/0!</v>
      </c>
      <c r="F888" s="29" t="e">
        <f>IF($A888=$C$2,runs!AH883,1/0)</f>
        <v>#DIV/0!</v>
      </c>
      <c r="G888" s="29" t="e">
        <f>IF($A888=$C$2,runs!AI883,1/0)</f>
        <v>#DIV/0!</v>
      </c>
      <c r="H888" s="29" t="e">
        <f>IF($A888=$C$2,runs!BG883/runs!BF883,1/0)</f>
        <v>#DIV/0!</v>
      </c>
      <c r="I888" s="29" t="e">
        <f>IF($A888=$C$2,runs!AJ883/runs!V883,1/0)</f>
        <v>#DIV/0!</v>
      </c>
      <c r="J888" s="29" t="e">
        <f>IF($A888=$C$2,runs!AK883/runs!V883,1/0)</f>
        <v>#DIV/0!</v>
      </c>
      <c r="K888" s="29" t="e">
        <f>IF($A888=$C$2,runs!BP883,1/0)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IF($A889=$C$2,runs!AF884,1/0)</f>
        <v>#DIV/0!</v>
      </c>
      <c r="E889" s="29" t="e">
        <f>IF($A889=$C$2,runs!AG884,1/0)</f>
        <v>#DIV/0!</v>
      </c>
      <c r="F889" s="29" t="e">
        <f>IF($A889=$C$2,runs!AH884,1/0)</f>
        <v>#DIV/0!</v>
      </c>
      <c r="G889" s="29" t="e">
        <f>IF($A889=$C$2,runs!AI884,1/0)</f>
        <v>#DIV/0!</v>
      </c>
      <c r="H889" s="29" t="e">
        <f>IF($A889=$C$2,runs!BG884/runs!BF884,1/0)</f>
        <v>#DIV/0!</v>
      </c>
      <c r="I889" s="29" t="e">
        <f>IF($A889=$C$2,runs!AJ884/runs!V884,1/0)</f>
        <v>#DIV/0!</v>
      </c>
      <c r="J889" s="29" t="e">
        <f>IF($A889=$C$2,runs!AK884/runs!V884,1/0)</f>
        <v>#DIV/0!</v>
      </c>
      <c r="K889" s="29" t="e">
        <f>IF($A889=$C$2,runs!BP884,1/0)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IF($A890=$C$2,runs!AF885,1/0)</f>
        <v>#DIV/0!</v>
      </c>
      <c r="E890" s="29" t="e">
        <f>IF($A890=$C$2,runs!AG885,1/0)</f>
        <v>#DIV/0!</v>
      </c>
      <c r="F890" s="29" t="e">
        <f>IF($A890=$C$2,runs!AH885,1/0)</f>
        <v>#DIV/0!</v>
      </c>
      <c r="G890" s="29" t="e">
        <f>IF($A890=$C$2,runs!AI885,1/0)</f>
        <v>#DIV/0!</v>
      </c>
      <c r="H890" s="29" t="e">
        <f>IF($A890=$C$2,runs!BG885/runs!BF885,1/0)</f>
        <v>#DIV/0!</v>
      </c>
      <c r="I890" s="29" t="e">
        <f>IF($A890=$C$2,runs!AJ885/runs!V885,1/0)</f>
        <v>#DIV/0!</v>
      </c>
      <c r="J890" s="29" t="e">
        <f>IF($A890=$C$2,runs!AK885/runs!V885,1/0)</f>
        <v>#DIV/0!</v>
      </c>
      <c r="K890" s="29" t="e">
        <f>IF($A890=$C$2,runs!BP885,1/0)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IF($A891=$C$2,runs!AF886,1/0)</f>
        <v>#DIV/0!</v>
      </c>
      <c r="E891" s="29" t="e">
        <f>IF($A891=$C$2,runs!AG886,1/0)</f>
        <v>#DIV/0!</v>
      </c>
      <c r="F891" s="29" t="e">
        <f>IF($A891=$C$2,runs!AH886,1/0)</f>
        <v>#DIV/0!</v>
      </c>
      <c r="G891" s="29" t="e">
        <f>IF($A891=$C$2,runs!AI886,1/0)</f>
        <v>#DIV/0!</v>
      </c>
      <c r="H891" s="29" t="e">
        <f>IF($A891=$C$2,runs!BG886/runs!BF886,1/0)</f>
        <v>#DIV/0!</v>
      </c>
      <c r="I891" s="29" t="e">
        <f>IF($A891=$C$2,runs!AJ886/runs!V886,1/0)</f>
        <v>#DIV/0!</v>
      </c>
      <c r="J891" s="29" t="e">
        <f>IF($A891=$C$2,runs!AK886/runs!V886,1/0)</f>
        <v>#DIV/0!</v>
      </c>
      <c r="K891" s="29" t="e">
        <f>IF($A891=$C$2,runs!BP886,1/0)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IF($A892=$C$2,runs!AF887,1/0)</f>
        <v>#DIV/0!</v>
      </c>
      <c r="E892" s="29" t="e">
        <f>IF($A892=$C$2,runs!AG887,1/0)</f>
        <v>#DIV/0!</v>
      </c>
      <c r="F892" s="29" t="e">
        <f>IF($A892=$C$2,runs!AH887,1/0)</f>
        <v>#DIV/0!</v>
      </c>
      <c r="G892" s="29" t="e">
        <f>IF($A892=$C$2,runs!AI887,1/0)</f>
        <v>#DIV/0!</v>
      </c>
      <c r="H892" s="29" t="e">
        <f>IF($A892=$C$2,runs!BG887/runs!BF887,1/0)</f>
        <v>#DIV/0!</v>
      </c>
      <c r="I892" s="29" t="e">
        <f>IF($A892=$C$2,runs!AJ887/runs!V887,1/0)</f>
        <v>#DIV/0!</v>
      </c>
      <c r="J892" s="29" t="e">
        <f>IF($A892=$C$2,runs!AK887/runs!V887,1/0)</f>
        <v>#DIV/0!</v>
      </c>
      <c r="K892" s="29" t="e">
        <f>IF($A892=$C$2,runs!BP887,1/0)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IF($A893=$C$2,runs!AF888,1/0)</f>
        <v>#DIV/0!</v>
      </c>
      <c r="E893" s="29" t="e">
        <f>IF($A893=$C$2,runs!AG888,1/0)</f>
        <v>#DIV/0!</v>
      </c>
      <c r="F893" s="29" t="e">
        <f>IF($A893=$C$2,runs!AH888,1/0)</f>
        <v>#DIV/0!</v>
      </c>
      <c r="G893" s="29" t="e">
        <f>IF($A893=$C$2,runs!AI888,1/0)</f>
        <v>#DIV/0!</v>
      </c>
      <c r="H893" s="29" t="e">
        <f>IF($A893=$C$2,runs!BG888/runs!BF888,1/0)</f>
        <v>#DIV/0!</v>
      </c>
      <c r="I893" s="29" t="e">
        <f>IF($A893=$C$2,runs!AJ888/runs!V888,1/0)</f>
        <v>#DIV/0!</v>
      </c>
      <c r="J893" s="29" t="e">
        <f>IF($A893=$C$2,runs!AK888/runs!V888,1/0)</f>
        <v>#DIV/0!</v>
      </c>
      <c r="K893" s="29" t="e">
        <f>IF($A893=$C$2,runs!BP888,1/0)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IF($A894=$C$2,runs!AF889,1/0)</f>
        <v>#DIV/0!</v>
      </c>
      <c r="E894" s="29" t="e">
        <f>IF($A894=$C$2,runs!AG889,1/0)</f>
        <v>#DIV/0!</v>
      </c>
      <c r="F894" s="29" t="e">
        <f>IF($A894=$C$2,runs!AH889,1/0)</f>
        <v>#DIV/0!</v>
      </c>
      <c r="G894" s="29" t="e">
        <f>IF($A894=$C$2,runs!AI889,1/0)</f>
        <v>#DIV/0!</v>
      </c>
      <c r="H894" s="29" t="e">
        <f>IF($A894=$C$2,runs!BG889/runs!BF889,1/0)</f>
        <v>#DIV/0!</v>
      </c>
      <c r="I894" s="29" t="e">
        <f>IF($A894=$C$2,runs!AJ889/runs!V889,1/0)</f>
        <v>#DIV/0!</v>
      </c>
      <c r="J894" s="29" t="e">
        <f>IF($A894=$C$2,runs!AK889/runs!V889,1/0)</f>
        <v>#DIV/0!</v>
      </c>
      <c r="K894" s="29" t="e">
        <f>IF($A894=$C$2,runs!BP889,1/0)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IF($A895=$C$2,runs!AF890,1/0)</f>
        <v>#DIV/0!</v>
      </c>
      <c r="E895" s="29" t="e">
        <f>IF($A895=$C$2,runs!AG890,1/0)</f>
        <v>#DIV/0!</v>
      </c>
      <c r="F895" s="29" t="e">
        <f>IF($A895=$C$2,runs!AH890,1/0)</f>
        <v>#DIV/0!</v>
      </c>
      <c r="G895" s="29" t="e">
        <f>IF($A895=$C$2,runs!AI890,1/0)</f>
        <v>#DIV/0!</v>
      </c>
      <c r="H895" s="29" t="e">
        <f>IF($A895=$C$2,runs!BG890/runs!BF890,1/0)</f>
        <v>#DIV/0!</v>
      </c>
      <c r="I895" s="29" t="e">
        <f>IF($A895=$C$2,runs!AJ890/runs!V890,1/0)</f>
        <v>#DIV/0!</v>
      </c>
      <c r="J895" s="29" t="e">
        <f>IF($A895=$C$2,runs!AK890/runs!V890,1/0)</f>
        <v>#DIV/0!</v>
      </c>
      <c r="K895" s="29" t="e">
        <f>IF($A895=$C$2,runs!BP890,1/0)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IF($A896=$C$2,runs!AF891,1/0)</f>
        <v>#DIV/0!</v>
      </c>
      <c r="E896" s="29" t="e">
        <f>IF($A896=$C$2,runs!AG891,1/0)</f>
        <v>#DIV/0!</v>
      </c>
      <c r="F896" s="29" t="e">
        <f>IF($A896=$C$2,runs!AH891,1/0)</f>
        <v>#DIV/0!</v>
      </c>
      <c r="G896" s="29" t="e">
        <f>IF($A896=$C$2,runs!AI891,1/0)</f>
        <v>#DIV/0!</v>
      </c>
      <c r="H896" s="29" t="e">
        <f>IF($A896=$C$2,runs!BG891/runs!BF891,1/0)</f>
        <v>#DIV/0!</v>
      </c>
      <c r="I896" s="29" t="e">
        <f>IF($A896=$C$2,runs!AJ891/runs!V891,1/0)</f>
        <v>#DIV/0!</v>
      </c>
      <c r="J896" s="29" t="e">
        <f>IF($A896=$C$2,runs!AK891/runs!V891,1/0)</f>
        <v>#DIV/0!</v>
      </c>
      <c r="K896" s="29" t="e">
        <f>IF($A896=$C$2,runs!BP891,1/0)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IF($A897=$C$2,runs!AF892,1/0)</f>
        <v>#DIV/0!</v>
      </c>
      <c r="E897" s="29" t="e">
        <f>IF($A897=$C$2,runs!AG892,1/0)</f>
        <v>#DIV/0!</v>
      </c>
      <c r="F897" s="29" t="e">
        <f>IF($A897=$C$2,runs!AH892,1/0)</f>
        <v>#DIV/0!</v>
      </c>
      <c r="G897" s="29" t="e">
        <f>IF($A897=$C$2,runs!AI892,1/0)</f>
        <v>#DIV/0!</v>
      </c>
      <c r="H897" s="29" t="e">
        <f>IF($A897=$C$2,runs!BG892/runs!BF892,1/0)</f>
        <v>#DIV/0!</v>
      </c>
      <c r="I897" s="29" t="e">
        <f>IF($A897=$C$2,runs!AJ892/runs!V892,1/0)</f>
        <v>#DIV/0!</v>
      </c>
      <c r="J897" s="29" t="e">
        <f>IF($A897=$C$2,runs!AK892/runs!V892,1/0)</f>
        <v>#DIV/0!</v>
      </c>
      <c r="K897" s="29" t="e">
        <f>IF($A897=$C$2,runs!BP892,1/0)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IF($A898=$C$2,runs!AF893,1/0)</f>
        <v>#DIV/0!</v>
      </c>
      <c r="E898" s="29" t="e">
        <f>IF($A898=$C$2,runs!AG893,1/0)</f>
        <v>#DIV/0!</v>
      </c>
      <c r="F898" s="29" t="e">
        <f>IF($A898=$C$2,runs!AH893,1/0)</f>
        <v>#DIV/0!</v>
      </c>
      <c r="G898" s="29" t="e">
        <f>IF($A898=$C$2,runs!AI893,1/0)</f>
        <v>#DIV/0!</v>
      </c>
      <c r="H898" s="29" t="e">
        <f>IF($A898=$C$2,runs!BG893/runs!BF893,1/0)</f>
        <v>#DIV/0!</v>
      </c>
      <c r="I898" s="29" t="e">
        <f>IF($A898=$C$2,runs!AJ893/runs!V893,1/0)</f>
        <v>#DIV/0!</v>
      </c>
      <c r="J898" s="29" t="e">
        <f>IF($A898=$C$2,runs!AK893/runs!V893,1/0)</f>
        <v>#DIV/0!</v>
      </c>
      <c r="K898" s="29" t="e">
        <f>IF($A898=$C$2,runs!BP893,1/0)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IF($A899=$C$2,runs!AF894,1/0)</f>
        <v>#DIV/0!</v>
      </c>
      <c r="E899" s="29" t="e">
        <f>IF($A899=$C$2,runs!AG894,1/0)</f>
        <v>#DIV/0!</v>
      </c>
      <c r="F899" s="29" t="e">
        <f>IF($A899=$C$2,runs!AH894,1/0)</f>
        <v>#DIV/0!</v>
      </c>
      <c r="G899" s="29" t="e">
        <f>IF($A899=$C$2,runs!AI894,1/0)</f>
        <v>#DIV/0!</v>
      </c>
      <c r="H899" s="29" t="e">
        <f>IF($A899=$C$2,runs!BG894/runs!BF894,1/0)</f>
        <v>#DIV/0!</v>
      </c>
      <c r="I899" s="29" t="e">
        <f>IF($A899=$C$2,runs!AJ894/runs!V894,1/0)</f>
        <v>#DIV/0!</v>
      </c>
      <c r="J899" s="29" t="e">
        <f>IF($A899=$C$2,runs!AK894/runs!V894,1/0)</f>
        <v>#DIV/0!</v>
      </c>
      <c r="K899" s="29" t="e">
        <f>IF($A899=$C$2,runs!BP894,1/0)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IF($A900=$C$2,runs!AF895,1/0)</f>
        <v>#DIV/0!</v>
      </c>
      <c r="E900" s="29" t="e">
        <f>IF($A900=$C$2,runs!AG895,1/0)</f>
        <v>#DIV/0!</v>
      </c>
      <c r="F900" s="29" t="e">
        <f>IF($A900=$C$2,runs!AH895,1/0)</f>
        <v>#DIV/0!</v>
      </c>
      <c r="G900" s="29" t="e">
        <f>IF($A900=$C$2,runs!AI895,1/0)</f>
        <v>#DIV/0!</v>
      </c>
      <c r="H900" s="29" t="e">
        <f>IF($A900=$C$2,runs!BG895/runs!BF895,1/0)</f>
        <v>#DIV/0!</v>
      </c>
      <c r="I900" s="29" t="e">
        <f>IF($A900=$C$2,runs!AJ895/runs!V895,1/0)</f>
        <v>#DIV/0!</v>
      </c>
      <c r="J900" s="29" t="e">
        <f>IF($A900=$C$2,runs!AK895/runs!V895,1/0)</f>
        <v>#DIV/0!</v>
      </c>
      <c r="K900" s="29" t="e">
        <f>IF($A900=$C$2,runs!BP895,1/0)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IF($A901=$C$2,runs!AF896,1/0)</f>
        <v>#DIV/0!</v>
      </c>
      <c r="E901" s="29" t="e">
        <f>IF($A901=$C$2,runs!AG896,1/0)</f>
        <v>#DIV/0!</v>
      </c>
      <c r="F901" s="29" t="e">
        <f>IF($A901=$C$2,runs!AH896,1/0)</f>
        <v>#DIV/0!</v>
      </c>
      <c r="G901" s="29" t="e">
        <f>IF($A901=$C$2,runs!AI896,1/0)</f>
        <v>#DIV/0!</v>
      </c>
      <c r="H901" s="29" t="e">
        <f>IF($A901=$C$2,runs!BG896/runs!BF896,1/0)</f>
        <v>#DIV/0!</v>
      </c>
      <c r="I901" s="29" t="e">
        <f>IF($A901=$C$2,runs!AJ896/runs!V896,1/0)</f>
        <v>#DIV/0!</v>
      </c>
      <c r="J901" s="29" t="e">
        <f>IF($A901=$C$2,runs!AK896/runs!V896,1/0)</f>
        <v>#DIV/0!</v>
      </c>
      <c r="K901" s="29" t="e">
        <f>IF($A901=$C$2,runs!BP896,1/0)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IF($A902=$C$2,runs!AF897,1/0)</f>
        <v>#DIV/0!</v>
      </c>
      <c r="E902" s="29" t="e">
        <f>IF($A902=$C$2,runs!AG897,1/0)</f>
        <v>#DIV/0!</v>
      </c>
      <c r="F902" s="29" t="e">
        <f>IF($A902=$C$2,runs!AH897,1/0)</f>
        <v>#DIV/0!</v>
      </c>
      <c r="G902" s="29" t="e">
        <f>IF($A902=$C$2,runs!AI897,1/0)</f>
        <v>#DIV/0!</v>
      </c>
      <c r="H902" s="29" t="e">
        <f>IF($A902=$C$2,runs!BG897/runs!BF897,1/0)</f>
        <v>#DIV/0!</v>
      </c>
      <c r="I902" s="29" t="e">
        <f>IF($A902=$C$2,runs!AJ897/runs!V897,1/0)</f>
        <v>#DIV/0!</v>
      </c>
      <c r="J902" s="29" t="e">
        <f>IF($A902=$C$2,runs!AK897/runs!V897,1/0)</f>
        <v>#DIV/0!</v>
      </c>
      <c r="K902" s="29" t="e">
        <f>IF($A902=$C$2,runs!BP897,1/0)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IF($A903=$C$2,runs!AF898,1/0)</f>
        <v>#DIV/0!</v>
      </c>
      <c r="E903" s="29" t="e">
        <f>IF($A903=$C$2,runs!AG898,1/0)</f>
        <v>#DIV/0!</v>
      </c>
      <c r="F903" s="29" t="e">
        <f>IF($A903=$C$2,runs!AH898,1/0)</f>
        <v>#DIV/0!</v>
      </c>
      <c r="G903" s="29" t="e">
        <f>IF($A903=$C$2,runs!AI898,1/0)</f>
        <v>#DIV/0!</v>
      </c>
      <c r="H903" s="29" t="e">
        <f>IF($A903=$C$2,runs!BG898/runs!BF898,1/0)</f>
        <v>#DIV/0!</v>
      </c>
      <c r="I903" s="29" t="e">
        <f>IF($A903=$C$2,runs!AJ898/runs!V898,1/0)</f>
        <v>#DIV/0!</v>
      </c>
      <c r="J903" s="29" t="e">
        <f>IF($A903=$C$2,runs!AK898/runs!V898,1/0)</f>
        <v>#DIV/0!</v>
      </c>
      <c r="K903" s="29" t="e">
        <f>IF($A903=$C$2,runs!BP898,1/0)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IF($A904=$C$2,runs!AF899,1/0)</f>
        <v>#DIV/0!</v>
      </c>
      <c r="E904" s="29" t="e">
        <f>IF($A904=$C$2,runs!AG899,1/0)</f>
        <v>#DIV/0!</v>
      </c>
      <c r="F904" s="29" t="e">
        <f>IF($A904=$C$2,runs!AH899,1/0)</f>
        <v>#DIV/0!</v>
      </c>
      <c r="G904" s="29" t="e">
        <f>IF($A904=$C$2,runs!AI899,1/0)</f>
        <v>#DIV/0!</v>
      </c>
      <c r="H904" s="29" t="e">
        <f>IF($A904=$C$2,runs!BG899/runs!BF899,1/0)</f>
        <v>#DIV/0!</v>
      </c>
      <c r="I904" s="29" t="e">
        <f>IF($A904=$C$2,runs!AJ899/runs!V899,1/0)</f>
        <v>#DIV/0!</v>
      </c>
      <c r="J904" s="29" t="e">
        <f>IF($A904=$C$2,runs!AK899/runs!V899,1/0)</f>
        <v>#DIV/0!</v>
      </c>
      <c r="K904" s="29" t="e">
        <f>IF($A904=$C$2,runs!BP899,1/0)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IF($A905=$C$2,runs!AF900,1/0)</f>
        <v>#DIV/0!</v>
      </c>
      <c r="E905" s="29" t="e">
        <f>IF($A905=$C$2,runs!AG900,1/0)</f>
        <v>#DIV/0!</v>
      </c>
      <c r="F905" s="29" t="e">
        <f>IF($A905=$C$2,runs!AH900,1/0)</f>
        <v>#DIV/0!</v>
      </c>
      <c r="G905" s="29" t="e">
        <f>IF($A905=$C$2,runs!AI900,1/0)</f>
        <v>#DIV/0!</v>
      </c>
      <c r="H905" s="29" t="e">
        <f>IF($A905=$C$2,runs!BG900/runs!BF900,1/0)</f>
        <v>#DIV/0!</v>
      </c>
      <c r="I905" s="29" t="e">
        <f>IF($A905=$C$2,runs!AJ900/runs!V900,1/0)</f>
        <v>#DIV/0!</v>
      </c>
      <c r="J905" s="29" t="e">
        <f>IF($A905=$C$2,runs!AK900/runs!V900,1/0)</f>
        <v>#DIV/0!</v>
      </c>
      <c r="K905" s="29" t="e">
        <f>IF($A905=$C$2,runs!BP900,1/0)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IF($A906=$C$2,runs!AF901,1/0)</f>
        <v>#DIV/0!</v>
      </c>
      <c r="E906" s="29" t="e">
        <f>IF($A906=$C$2,runs!AG901,1/0)</f>
        <v>#DIV/0!</v>
      </c>
      <c r="F906" s="29" t="e">
        <f>IF($A906=$C$2,runs!AH901,1/0)</f>
        <v>#DIV/0!</v>
      </c>
      <c r="G906" s="29" t="e">
        <f>IF($A906=$C$2,runs!AI901,1/0)</f>
        <v>#DIV/0!</v>
      </c>
      <c r="H906" s="29" t="e">
        <f>IF($A906=$C$2,runs!BG901/runs!BF901,1/0)</f>
        <v>#DIV/0!</v>
      </c>
      <c r="I906" s="29" t="e">
        <f>IF($A906=$C$2,runs!AJ901/runs!V901,1/0)</f>
        <v>#DIV/0!</v>
      </c>
      <c r="J906" s="29" t="e">
        <f>IF($A906=$C$2,runs!AK901/runs!V901,1/0)</f>
        <v>#DIV/0!</v>
      </c>
      <c r="K906" s="29" t="e">
        <f>IF($A906=$C$2,runs!BP901,1/0)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IF($A907=$C$2,runs!AF902,1/0)</f>
        <v>#DIV/0!</v>
      </c>
      <c r="E907" s="29" t="e">
        <f>IF($A907=$C$2,runs!AG902,1/0)</f>
        <v>#DIV/0!</v>
      </c>
      <c r="F907" s="29" t="e">
        <f>IF($A907=$C$2,runs!AH902,1/0)</f>
        <v>#DIV/0!</v>
      </c>
      <c r="G907" s="29" t="e">
        <f>IF($A907=$C$2,runs!AI902,1/0)</f>
        <v>#DIV/0!</v>
      </c>
      <c r="H907" s="29" t="e">
        <f>IF($A907=$C$2,runs!BG902/runs!BF902,1/0)</f>
        <v>#DIV/0!</v>
      </c>
      <c r="I907" s="29" t="e">
        <f>IF($A907=$C$2,runs!AJ902/runs!V902,1/0)</f>
        <v>#DIV/0!</v>
      </c>
      <c r="J907" s="29" t="e">
        <f>IF($A907=$C$2,runs!AK902/runs!V902,1/0)</f>
        <v>#DIV/0!</v>
      </c>
      <c r="K907" s="29" t="e">
        <f>IF($A907=$C$2,runs!BP902,1/0)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IF($A908=$C$2,runs!AF903,1/0)</f>
        <v>#DIV/0!</v>
      </c>
      <c r="E908" s="29" t="e">
        <f>IF($A908=$C$2,runs!AG903,1/0)</f>
        <v>#DIV/0!</v>
      </c>
      <c r="F908" s="29" t="e">
        <f>IF($A908=$C$2,runs!AH903,1/0)</f>
        <v>#DIV/0!</v>
      </c>
      <c r="G908" s="29" t="e">
        <f>IF($A908=$C$2,runs!AI903,1/0)</f>
        <v>#DIV/0!</v>
      </c>
      <c r="H908" s="29" t="e">
        <f>IF($A908=$C$2,runs!BG903/runs!BF903,1/0)</f>
        <v>#DIV/0!</v>
      </c>
      <c r="I908" s="29" t="e">
        <f>IF($A908=$C$2,runs!AJ903/runs!V903,1/0)</f>
        <v>#DIV/0!</v>
      </c>
      <c r="J908" s="29" t="e">
        <f>IF($A908=$C$2,runs!AK903/runs!V903,1/0)</f>
        <v>#DIV/0!</v>
      </c>
      <c r="K908" s="29" t="e">
        <f>IF($A908=$C$2,runs!BP903,1/0)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IF($A909=$C$2,runs!AF904,1/0)</f>
        <v>#DIV/0!</v>
      </c>
      <c r="E909" s="29" t="e">
        <f>IF($A909=$C$2,runs!AG904,1/0)</f>
        <v>#DIV/0!</v>
      </c>
      <c r="F909" s="29" t="e">
        <f>IF($A909=$C$2,runs!AH904,1/0)</f>
        <v>#DIV/0!</v>
      </c>
      <c r="G909" s="29" t="e">
        <f>IF($A909=$C$2,runs!AI904,1/0)</f>
        <v>#DIV/0!</v>
      </c>
      <c r="H909" s="29" t="e">
        <f>IF($A909=$C$2,runs!BG904/runs!BF904,1/0)</f>
        <v>#DIV/0!</v>
      </c>
      <c r="I909" s="29" t="e">
        <f>IF($A909=$C$2,runs!AJ904/runs!V904,1/0)</f>
        <v>#DIV/0!</v>
      </c>
      <c r="J909" s="29" t="e">
        <f>IF($A909=$C$2,runs!AK904/runs!V904,1/0)</f>
        <v>#DIV/0!</v>
      </c>
      <c r="K909" s="29" t="e">
        <f>IF($A909=$C$2,runs!BP904,1/0)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IF($A910=$C$2,runs!AF905,1/0)</f>
        <v>#DIV/0!</v>
      </c>
      <c r="E910" s="29" t="e">
        <f>IF($A910=$C$2,runs!AG905,1/0)</f>
        <v>#DIV/0!</v>
      </c>
      <c r="F910" s="29" t="e">
        <f>IF($A910=$C$2,runs!AH905,1/0)</f>
        <v>#DIV/0!</v>
      </c>
      <c r="G910" s="29" t="e">
        <f>IF($A910=$C$2,runs!AI905,1/0)</f>
        <v>#DIV/0!</v>
      </c>
      <c r="H910" s="29" t="e">
        <f>IF($A910=$C$2,runs!BG905/runs!BF905,1/0)</f>
        <v>#DIV/0!</v>
      </c>
      <c r="I910" s="29" t="e">
        <f>IF($A910=$C$2,runs!AJ905/runs!V905,1/0)</f>
        <v>#DIV/0!</v>
      </c>
      <c r="J910" s="29" t="e">
        <f>IF($A910=$C$2,runs!AK905/runs!V905,1/0)</f>
        <v>#DIV/0!</v>
      </c>
      <c r="K910" s="29" t="e">
        <f>IF($A910=$C$2,runs!BP905,1/0)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IF($A911=$C$2,runs!AF906,1/0)</f>
        <v>#DIV/0!</v>
      </c>
      <c r="E911" s="29" t="e">
        <f>IF($A911=$C$2,runs!AG906,1/0)</f>
        <v>#DIV/0!</v>
      </c>
      <c r="F911" s="29" t="e">
        <f>IF($A911=$C$2,runs!AH906,1/0)</f>
        <v>#DIV/0!</v>
      </c>
      <c r="G911" s="29" t="e">
        <f>IF($A911=$C$2,runs!AI906,1/0)</f>
        <v>#DIV/0!</v>
      </c>
      <c r="H911" s="29" t="e">
        <f>IF($A911=$C$2,runs!BG906/runs!BF906,1/0)</f>
        <v>#DIV/0!</v>
      </c>
      <c r="I911" s="29" t="e">
        <f>IF($A911=$C$2,runs!AJ906/runs!V906,1/0)</f>
        <v>#DIV/0!</v>
      </c>
      <c r="J911" s="29" t="e">
        <f>IF($A911=$C$2,runs!AK906/runs!V906,1/0)</f>
        <v>#DIV/0!</v>
      </c>
      <c r="K911" s="29" t="e">
        <f>IF($A911=$C$2,runs!BP906,1/0)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IF($A912=$C$2,runs!AF907,1/0)</f>
        <v>#DIV/0!</v>
      </c>
      <c r="E912" s="29" t="e">
        <f>IF($A912=$C$2,runs!AG907,1/0)</f>
        <v>#DIV/0!</v>
      </c>
      <c r="F912" s="29" t="e">
        <f>IF($A912=$C$2,runs!AH907,1/0)</f>
        <v>#DIV/0!</v>
      </c>
      <c r="G912" s="29" t="e">
        <f>IF($A912=$C$2,runs!AI907,1/0)</f>
        <v>#DIV/0!</v>
      </c>
      <c r="H912" s="29" t="e">
        <f>IF($A912=$C$2,runs!BG907/runs!BF907,1/0)</f>
        <v>#DIV/0!</v>
      </c>
      <c r="I912" s="29" t="e">
        <f>IF($A912=$C$2,runs!AJ907/runs!V907,1/0)</f>
        <v>#DIV/0!</v>
      </c>
      <c r="J912" s="29" t="e">
        <f>IF($A912=$C$2,runs!AK907/runs!V907,1/0)</f>
        <v>#DIV/0!</v>
      </c>
      <c r="K912" s="29" t="e">
        <f>IF($A912=$C$2,runs!BP907,1/0)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IF($A913=$C$2,runs!AF908,1/0)</f>
        <v>#DIV/0!</v>
      </c>
      <c r="E913" s="29" t="e">
        <f>IF($A913=$C$2,runs!AG908,1/0)</f>
        <v>#DIV/0!</v>
      </c>
      <c r="F913" s="29" t="e">
        <f>IF($A913=$C$2,runs!AH908,1/0)</f>
        <v>#DIV/0!</v>
      </c>
      <c r="G913" s="29" t="e">
        <f>IF($A913=$C$2,runs!AI908,1/0)</f>
        <v>#DIV/0!</v>
      </c>
      <c r="H913" s="29" t="e">
        <f>IF($A913=$C$2,runs!BG908/runs!BF908,1/0)</f>
        <v>#DIV/0!</v>
      </c>
      <c r="I913" s="29" t="e">
        <f>IF($A913=$C$2,runs!AJ908/runs!V908,1/0)</f>
        <v>#DIV/0!</v>
      </c>
      <c r="J913" s="29" t="e">
        <f>IF($A913=$C$2,runs!AK908/runs!V908,1/0)</f>
        <v>#DIV/0!</v>
      </c>
      <c r="K913" s="29" t="e">
        <f>IF($A913=$C$2,runs!BP908,1/0)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IF($A914=$C$2,runs!AF909,1/0)</f>
        <v>#DIV/0!</v>
      </c>
      <c r="E914" s="29" t="e">
        <f>IF($A914=$C$2,runs!AG909,1/0)</f>
        <v>#DIV/0!</v>
      </c>
      <c r="F914" s="29" t="e">
        <f>IF($A914=$C$2,runs!AH909,1/0)</f>
        <v>#DIV/0!</v>
      </c>
      <c r="G914" s="29" t="e">
        <f>IF($A914=$C$2,runs!AI909,1/0)</f>
        <v>#DIV/0!</v>
      </c>
      <c r="H914" s="29" t="e">
        <f>IF($A914=$C$2,runs!BG909/runs!BF909,1/0)</f>
        <v>#DIV/0!</v>
      </c>
      <c r="I914" s="29" t="e">
        <f>IF($A914=$C$2,runs!AJ909/runs!V909,1/0)</f>
        <v>#DIV/0!</v>
      </c>
      <c r="J914" s="29" t="e">
        <f>IF($A914=$C$2,runs!AK909/runs!V909,1/0)</f>
        <v>#DIV/0!</v>
      </c>
      <c r="K914" s="29" t="e">
        <f>IF($A914=$C$2,runs!BP909,1/0)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IF($A915=$C$2,runs!AF910,1/0)</f>
        <v>#DIV/0!</v>
      </c>
      <c r="E915" s="29" t="e">
        <f>IF($A915=$C$2,runs!AG910,1/0)</f>
        <v>#DIV/0!</v>
      </c>
      <c r="F915" s="29" t="e">
        <f>IF($A915=$C$2,runs!AH910,1/0)</f>
        <v>#DIV/0!</v>
      </c>
      <c r="G915" s="29" t="e">
        <f>IF($A915=$C$2,runs!AI910,1/0)</f>
        <v>#DIV/0!</v>
      </c>
      <c r="H915" s="29" t="e">
        <f>IF($A915=$C$2,runs!BG910/runs!BF910,1/0)</f>
        <v>#DIV/0!</v>
      </c>
      <c r="I915" s="29" t="e">
        <f>IF($A915=$C$2,runs!AJ910/runs!V910,1/0)</f>
        <v>#DIV/0!</v>
      </c>
      <c r="J915" s="29" t="e">
        <f>IF($A915=$C$2,runs!AK910/runs!V910,1/0)</f>
        <v>#DIV/0!</v>
      </c>
      <c r="K915" s="29" t="e">
        <f>IF($A915=$C$2,runs!BP910,1/0)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IF($A916=$C$2,runs!AF911,1/0)</f>
        <v>#DIV/0!</v>
      </c>
      <c r="E916" s="29" t="e">
        <f>IF($A916=$C$2,runs!AG911,1/0)</f>
        <v>#DIV/0!</v>
      </c>
      <c r="F916" s="29" t="e">
        <f>IF($A916=$C$2,runs!AH911,1/0)</f>
        <v>#DIV/0!</v>
      </c>
      <c r="G916" s="29" t="e">
        <f>IF($A916=$C$2,runs!AI911,1/0)</f>
        <v>#DIV/0!</v>
      </c>
      <c r="H916" s="29" t="e">
        <f>IF($A916=$C$2,runs!BG911/runs!BF911,1/0)</f>
        <v>#DIV/0!</v>
      </c>
      <c r="I916" s="29" t="e">
        <f>IF($A916=$C$2,runs!AJ911/runs!V911,1/0)</f>
        <v>#DIV/0!</v>
      </c>
      <c r="J916" s="29" t="e">
        <f>IF($A916=$C$2,runs!AK911/runs!V911,1/0)</f>
        <v>#DIV/0!</v>
      </c>
      <c r="K916" s="29" t="e">
        <f>IF($A916=$C$2,runs!BP911,1/0)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IF($A917=$C$2,runs!AF912,1/0)</f>
        <v>#DIV/0!</v>
      </c>
      <c r="E917" s="29" t="e">
        <f>IF($A917=$C$2,runs!AG912,1/0)</f>
        <v>#DIV/0!</v>
      </c>
      <c r="F917" s="29" t="e">
        <f>IF($A917=$C$2,runs!AH912,1/0)</f>
        <v>#DIV/0!</v>
      </c>
      <c r="G917" s="29" t="e">
        <f>IF($A917=$C$2,runs!AI912,1/0)</f>
        <v>#DIV/0!</v>
      </c>
      <c r="H917" s="29" t="e">
        <f>IF($A917=$C$2,runs!BG912/runs!BF912,1/0)</f>
        <v>#DIV/0!</v>
      </c>
      <c r="I917" s="29" t="e">
        <f>IF($A917=$C$2,runs!AJ912/runs!V912,1/0)</f>
        <v>#DIV/0!</v>
      </c>
      <c r="J917" s="29" t="e">
        <f>IF($A917=$C$2,runs!AK912/runs!V912,1/0)</f>
        <v>#DIV/0!</v>
      </c>
      <c r="K917" s="29" t="e">
        <f>IF($A917=$C$2,runs!BP912,1/0)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IF($A918=$C$2,runs!AF913,1/0)</f>
        <v>#DIV/0!</v>
      </c>
      <c r="E918" s="29" t="e">
        <f>IF($A918=$C$2,runs!AG913,1/0)</f>
        <v>#DIV/0!</v>
      </c>
      <c r="F918" s="29" t="e">
        <f>IF($A918=$C$2,runs!AH913,1/0)</f>
        <v>#DIV/0!</v>
      </c>
      <c r="G918" s="29" t="e">
        <f>IF($A918=$C$2,runs!AI913,1/0)</f>
        <v>#DIV/0!</v>
      </c>
      <c r="H918" s="29" t="e">
        <f>IF($A918=$C$2,runs!BG913/runs!BF913,1/0)</f>
        <v>#DIV/0!</v>
      </c>
      <c r="I918" s="29" t="e">
        <f>IF($A918=$C$2,runs!AJ913/runs!V913,1/0)</f>
        <v>#DIV/0!</v>
      </c>
      <c r="J918" s="29" t="e">
        <f>IF($A918=$C$2,runs!AK913/runs!V913,1/0)</f>
        <v>#DIV/0!</v>
      </c>
      <c r="K918" s="29" t="e">
        <f>IF($A918=$C$2,runs!BP913,1/0)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IF($A919=$C$2,runs!AF914,1/0)</f>
        <v>#DIV/0!</v>
      </c>
      <c r="E919" s="29" t="e">
        <f>IF($A919=$C$2,runs!AG914,1/0)</f>
        <v>#DIV/0!</v>
      </c>
      <c r="F919" s="29" t="e">
        <f>IF($A919=$C$2,runs!AH914,1/0)</f>
        <v>#DIV/0!</v>
      </c>
      <c r="G919" s="29" t="e">
        <f>IF($A919=$C$2,runs!AI914,1/0)</f>
        <v>#DIV/0!</v>
      </c>
      <c r="H919" s="29" t="e">
        <f>IF($A919=$C$2,runs!BG914/runs!BF914,1/0)</f>
        <v>#DIV/0!</v>
      </c>
      <c r="I919" s="29" t="e">
        <f>IF($A919=$C$2,runs!AJ914/runs!V914,1/0)</f>
        <v>#DIV/0!</v>
      </c>
      <c r="J919" s="29" t="e">
        <f>IF($A919=$C$2,runs!AK914/runs!V914,1/0)</f>
        <v>#DIV/0!</v>
      </c>
      <c r="K919" s="29" t="e">
        <f>IF($A919=$C$2,runs!BP914,1/0)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IF($A920=$C$2,runs!AF915,1/0)</f>
        <v>#DIV/0!</v>
      </c>
      <c r="E920" s="29" t="e">
        <f>IF($A920=$C$2,runs!AG915,1/0)</f>
        <v>#DIV/0!</v>
      </c>
      <c r="F920" s="29" t="e">
        <f>IF($A920=$C$2,runs!AH915,1/0)</f>
        <v>#DIV/0!</v>
      </c>
      <c r="G920" s="29" t="e">
        <f>IF($A920=$C$2,runs!AI915,1/0)</f>
        <v>#DIV/0!</v>
      </c>
      <c r="H920" s="29" t="e">
        <f>IF($A920=$C$2,runs!BG915/runs!BF915,1/0)</f>
        <v>#DIV/0!</v>
      </c>
      <c r="I920" s="29" t="e">
        <f>IF($A920=$C$2,runs!AJ915/runs!V915,1/0)</f>
        <v>#DIV/0!</v>
      </c>
      <c r="J920" s="29" t="e">
        <f>IF($A920=$C$2,runs!AK915/runs!V915,1/0)</f>
        <v>#DIV/0!</v>
      </c>
      <c r="K920" s="29" t="e">
        <f>IF($A920=$C$2,runs!BP915,1/0)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IF($A921=$C$2,runs!AF916,1/0)</f>
        <v>#DIV/0!</v>
      </c>
      <c r="E921" s="29" t="e">
        <f>IF($A921=$C$2,runs!AG916,1/0)</f>
        <v>#DIV/0!</v>
      </c>
      <c r="F921" s="29" t="e">
        <f>IF($A921=$C$2,runs!AH916,1/0)</f>
        <v>#DIV/0!</v>
      </c>
      <c r="G921" s="29" t="e">
        <f>IF($A921=$C$2,runs!AI916,1/0)</f>
        <v>#DIV/0!</v>
      </c>
      <c r="H921" s="29" t="e">
        <f>IF($A921=$C$2,runs!BG916/runs!BF916,1/0)</f>
        <v>#DIV/0!</v>
      </c>
      <c r="I921" s="29" t="e">
        <f>IF($A921=$C$2,runs!AJ916/runs!V916,1/0)</f>
        <v>#DIV/0!</v>
      </c>
      <c r="J921" s="29" t="e">
        <f>IF($A921=$C$2,runs!AK916/runs!V916,1/0)</f>
        <v>#DIV/0!</v>
      </c>
      <c r="K921" s="29" t="e">
        <f>IF($A921=$C$2,runs!BP916,1/0)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IF($A922=$C$2,runs!AF917,1/0)</f>
        <v>#DIV/0!</v>
      </c>
      <c r="E922" s="29" t="e">
        <f>IF($A922=$C$2,runs!AG917,1/0)</f>
        <v>#DIV/0!</v>
      </c>
      <c r="F922" s="29" t="e">
        <f>IF($A922=$C$2,runs!AH917,1/0)</f>
        <v>#DIV/0!</v>
      </c>
      <c r="G922" s="29" t="e">
        <f>IF($A922=$C$2,runs!AI917,1/0)</f>
        <v>#DIV/0!</v>
      </c>
      <c r="H922" s="29" t="e">
        <f>IF($A922=$C$2,runs!BG917/runs!BF917,1/0)</f>
        <v>#DIV/0!</v>
      </c>
      <c r="I922" s="29" t="e">
        <f>IF($A922=$C$2,runs!AJ917/runs!V917,1/0)</f>
        <v>#DIV/0!</v>
      </c>
      <c r="J922" s="29" t="e">
        <f>IF($A922=$C$2,runs!AK917/runs!V917,1/0)</f>
        <v>#DIV/0!</v>
      </c>
      <c r="K922" s="29" t="e">
        <f>IF($A922=$C$2,runs!BP917,1/0)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IF($A923=$C$2,runs!AF918,1/0)</f>
        <v>#DIV/0!</v>
      </c>
      <c r="E923" s="29" t="e">
        <f>IF($A923=$C$2,runs!AG918,1/0)</f>
        <v>#DIV/0!</v>
      </c>
      <c r="F923" s="29" t="e">
        <f>IF($A923=$C$2,runs!AH918,1/0)</f>
        <v>#DIV/0!</v>
      </c>
      <c r="G923" s="29" t="e">
        <f>IF($A923=$C$2,runs!AI918,1/0)</f>
        <v>#DIV/0!</v>
      </c>
      <c r="H923" s="29" t="e">
        <f>IF($A923=$C$2,runs!BG918/runs!BF918,1/0)</f>
        <v>#DIV/0!</v>
      </c>
      <c r="I923" s="29" t="e">
        <f>IF($A923=$C$2,runs!AJ918/runs!V918,1/0)</f>
        <v>#DIV/0!</v>
      </c>
      <c r="J923" s="29" t="e">
        <f>IF($A923=$C$2,runs!AK918/runs!V918,1/0)</f>
        <v>#DIV/0!</v>
      </c>
      <c r="K923" s="29" t="e">
        <f>IF($A923=$C$2,runs!BP918,1/0)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IF($A924=$C$2,runs!AF919,1/0)</f>
        <v>#DIV/0!</v>
      </c>
      <c r="E924" s="29" t="e">
        <f>IF($A924=$C$2,runs!AG919,1/0)</f>
        <v>#DIV/0!</v>
      </c>
      <c r="F924" s="29" t="e">
        <f>IF($A924=$C$2,runs!AH919,1/0)</f>
        <v>#DIV/0!</v>
      </c>
      <c r="G924" s="29" t="e">
        <f>IF($A924=$C$2,runs!AI919,1/0)</f>
        <v>#DIV/0!</v>
      </c>
      <c r="H924" s="29" t="e">
        <f>IF($A924=$C$2,runs!BG919/runs!BF919,1/0)</f>
        <v>#DIV/0!</v>
      </c>
      <c r="I924" s="29" t="e">
        <f>IF($A924=$C$2,runs!AJ919/runs!V919,1/0)</f>
        <v>#DIV/0!</v>
      </c>
      <c r="J924" s="29" t="e">
        <f>IF($A924=$C$2,runs!AK919/runs!V919,1/0)</f>
        <v>#DIV/0!</v>
      </c>
      <c r="K924" s="29" t="e">
        <f>IF($A924=$C$2,runs!BP919,1/0)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IF($A925=$C$2,runs!AF920,1/0)</f>
        <v>#DIV/0!</v>
      </c>
      <c r="E925" s="29" t="e">
        <f>IF($A925=$C$2,runs!AG920,1/0)</f>
        <v>#DIV/0!</v>
      </c>
      <c r="F925" s="29" t="e">
        <f>IF($A925=$C$2,runs!AH920,1/0)</f>
        <v>#DIV/0!</v>
      </c>
      <c r="G925" s="29" t="e">
        <f>IF($A925=$C$2,runs!AI920,1/0)</f>
        <v>#DIV/0!</v>
      </c>
      <c r="H925" s="29" t="e">
        <f>IF($A925=$C$2,runs!BG920/runs!BF920,1/0)</f>
        <v>#DIV/0!</v>
      </c>
      <c r="I925" s="29" t="e">
        <f>IF($A925=$C$2,runs!AJ920/runs!V920,1/0)</f>
        <v>#DIV/0!</v>
      </c>
      <c r="J925" s="29" t="e">
        <f>IF($A925=$C$2,runs!AK920/runs!V920,1/0)</f>
        <v>#DIV/0!</v>
      </c>
      <c r="K925" s="29" t="e">
        <f>IF($A925=$C$2,runs!BP920,1/0)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IF($A926=$C$2,runs!AF921,1/0)</f>
        <v>#DIV/0!</v>
      </c>
      <c r="E926" s="29" t="e">
        <f>IF($A926=$C$2,runs!AG921,1/0)</f>
        <v>#DIV/0!</v>
      </c>
      <c r="F926" s="29" t="e">
        <f>IF($A926=$C$2,runs!AH921,1/0)</f>
        <v>#DIV/0!</v>
      </c>
      <c r="G926" s="29" t="e">
        <f>IF($A926=$C$2,runs!AI921,1/0)</f>
        <v>#DIV/0!</v>
      </c>
      <c r="H926" s="29" t="e">
        <f>IF($A926=$C$2,runs!BG921/runs!BF921,1/0)</f>
        <v>#DIV/0!</v>
      </c>
      <c r="I926" s="29" t="e">
        <f>IF($A926=$C$2,runs!AJ921/runs!V921,1/0)</f>
        <v>#DIV/0!</v>
      </c>
      <c r="J926" s="29" t="e">
        <f>IF($A926=$C$2,runs!AK921/runs!V921,1/0)</f>
        <v>#DIV/0!</v>
      </c>
      <c r="K926" s="29" t="e">
        <f>IF($A926=$C$2,runs!BP921,1/0)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IF($A927=$C$2,runs!AF922,1/0)</f>
        <v>#DIV/0!</v>
      </c>
      <c r="E927" s="29" t="e">
        <f>IF($A927=$C$2,runs!AG922,1/0)</f>
        <v>#DIV/0!</v>
      </c>
      <c r="F927" s="29" t="e">
        <f>IF($A927=$C$2,runs!AH922,1/0)</f>
        <v>#DIV/0!</v>
      </c>
      <c r="G927" s="29" t="e">
        <f>IF($A927=$C$2,runs!AI922,1/0)</f>
        <v>#DIV/0!</v>
      </c>
      <c r="H927" s="29" t="e">
        <f>IF($A927=$C$2,runs!BG922/runs!BF922,1/0)</f>
        <v>#DIV/0!</v>
      </c>
      <c r="I927" s="29" t="e">
        <f>IF($A927=$C$2,runs!AJ922/runs!V922,1/0)</f>
        <v>#DIV/0!</v>
      </c>
      <c r="J927" s="29" t="e">
        <f>IF($A927=$C$2,runs!AK922/runs!V922,1/0)</f>
        <v>#DIV/0!</v>
      </c>
      <c r="K927" s="29" t="e">
        <f>IF($A927=$C$2,runs!BP922,1/0)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IF($A928=$C$2,runs!AF923,1/0)</f>
        <v>#DIV/0!</v>
      </c>
      <c r="E928" s="29" t="e">
        <f>IF($A928=$C$2,runs!AG923,1/0)</f>
        <v>#DIV/0!</v>
      </c>
      <c r="F928" s="29" t="e">
        <f>IF($A928=$C$2,runs!AH923,1/0)</f>
        <v>#DIV/0!</v>
      </c>
      <c r="G928" s="29" t="e">
        <f>IF($A928=$C$2,runs!AI923,1/0)</f>
        <v>#DIV/0!</v>
      </c>
      <c r="H928" s="29" t="e">
        <f>IF($A928=$C$2,runs!BG923/runs!BF923,1/0)</f>
        <v>#DIV/0!</v>
      </c>
      <c r="I928" s="29" t="e">
        <f>IF($A928=$C$2,runs!AJ923/runs!V923,1/0)</f>
        <v>#DIV/0!</v>
      </c>
      <c r="J928" s="29" t="e">
        <f>IF($A928=$C$2,runs!AK923/runs!V923,1/0)</f>
        <v>#DIV/0!</v>
      </c>
      <c r="K928" s="29" t="e">
        <f>IF($A928=$C$2,runs!BP923,1/0)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IF($A929=$C$2,runs!AF924,1/0)</f>
        <v>#DIV/0!</v>
      </c>
      <c r="E929" s="29" t="e">
        <f>IF($A929=$C$2,runs!AG924,1/0)</f>
        <v>#DIV/0!</v>
      </c>
      <c r="F929" s="29" t="e">
        <f>IF($A929=$C$2,runs!AH924,1/0)</f>
        <v>#DIV/0!</v>
      </c>
      <c r="G929" s="29" t="e">
        <f>IF($A929=$C$2,runs!AI924,1/0)</f>
        <v>#DIV/0!</v>
      </c>
      <c r="H929" s="29" t="e">
        <f>IF($A929=$C$2,runs!BG924/runs!BF924,1/0)</f>
        <v>#DIV/0!</v>
      </c>
      <c r="I929" s="29" t="e">
        <f>IF($A929=$C$2,runs!AJ924/runs!V924,1/0)</f>
        <v>#DIV/0!</v>
      </c>
      <c r="J929" s="29" t="e">
        <f>IF($A929=$C$2,runs!AK924/runs!V924,1/0)</f>
        <v>#DIV/0!</v>
      </c>
      <c r="K929" s="29" t="e">
        <f>IF($A929=$C$2,runs!BP924,1/0)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IF($A930=$C$2,runs!AF925,1/0)</f>
        <v>#DIV/0!</v>
      </c>
      <c r="E930" s="29" t="e">
        <f>IF($A930=$C$2,runs!AG925,1/0)</f>
        <v>#DIV/0!</v>
      </c>
      <c r="F930" s="29" t="e">
        <f>IF($A930=$C$2,runs!AH925,1/0)</f>
        <v>#DIV/0!</v>
      </c>
      <c r="G930" s="29" t="e">
        <f>IF($A930=$C$2,runs!AI925,1/0)</f>
        <v>#DIV/0!</v>
      </c>
      <c r="H930" s="29" t="e">
        <f>IF($A930=$C$2,runs!BG925/runs!BF925,1/0)</f>
        <v>#DIV/0!</v>
      </c>
      <c r="I930" s="29" t="e">
        <f>IF($A930=$C$2,runs!AJ925/runs!V925,1/0)</f>
        <v>#DIV/0!</v>
      </c>
      <c r="J930" s="29" t="e">
        <f>IF($A930=$C$2,runs!AK925/runs!V925,1/0)</f>
        <v>#DIV/0!</v>
      </c>
      <c r="K930" s="29" t="e">
        <f>IF($A930=$C$2,runs!BP925,1/0)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IF($A931=$C$2,runs!AF926,1/0)</f>
        <v>#DIV/0!</v>
      </c>
      <c r="E931" s="29" t="e">
        <f>IF($A931=$C$2,runs!AG926,1/0)</f>
        <v>#DIV/0!</v>
      </c>
      <c r="F931" s="29" t="e">
        <f>IF($A931=$C$2,runs!AH926,1/0)</f>
        <v>#DIV/0!</v>
      </c>
      <c r="G931" s="29" t="e">
        <f>IF($A931=$C$2,runs!AI926,1/0)</f>
        <v>#DIV/0!</v>
      </c>
      <c r="H931" s="29" t="e">
        <f>IF($A931=$C$2,runs!BG926/runs!BF926,1/0)</f>
        <v>#DIV/0!</v>
      </c>
      <c r="I931" s="29" t="e">
        <f>IF($A931=$C$2,runs!AJ926/runs!V926,1/0)</f>
        <v>#DIV/0!</v>
      </c>
      <c r="J931" s="29" t="e">
        <f>IF($A931=$C$2,runs!AK926/runs!V926,1/0)</f>
        <v>#DIV/0!</v>
      </c>
      <c r="K931" s="29" t="e">
        <f>IF($A931=$C$2,runs!BP926,1/0)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IF($A932=$C$2,runs!AF927,1/0)</f>
        <v>#DIV/0!</v>
      </c>
      <c r="E932" s="29" t="e">
        <f>IF($A932=$C$2,runs!AG927,1/0)</f>
        <v>#DIV/0!</v>
      </c>
      <c r="F932" s="29" t="e">
        <f>IF($A932=$C$2,runs!AH927,1/0)</f>
        <v>#DIV/0!</v>
      </c>
      <c r="G932" s="29" t="e">
        <f>IF($A932=$C$2,runs!AI927,1/0)</f>
        <v>#DIV/0!</v>
      </c>
      <c r="H932" s="29" t="e">
        <f>IF($A932=$C$2,runs!BG927/runs!BF927,1/0)</f>
        <v>#DIV/0!</v>
      </c>
      <c r="I932" s="29" t="e">
        <f>IF($A932=$C$2,runs!AJ927/runs!V927,1/0)</f>
        <v>#DIV/0!</v>
      </c>
      <c r="J932" s="29" t="e">
        <f>IF($A932=$C$2,runs!AK927/runs!V927,1/0)</f>
        <v>#DIV/0!</v>
      </c>
      <c r="K932" s="29" t="e">
        <f>IF($A932=$C$2,runs!BP927,1/0)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IF($A933=$C$2,runs!AF928,1/0)</f>
        <v>#DIV/0!</v>
      </c>
      <c r="E933" s="29" t="e">
        <f>IF($A933=$C$2,runs!AG928,1/0)</f>
        <v>#DIV/0!</v>
      </c>
      <c r="F933" s="29" t="e">
        <f>IF($A933=$C$2,runs!AH928,1/0)</f>
        <v>#DIV/0!</v>
      </c>
      <c r="G933" s="29" t="e">
        <f>IF($A933=$C$2,runs!AI928,1/0)</f>
        <v>#DIV/0!</v>
      </c>
      <c r="H933" s="29" t="e">
        <f>IF($A933=$C$2,runs!BG928/runs!BF928,1/0)</f>
        <v>#DIV/0!</v>
      </c>
      <c r="I933" s="29" t="e">
        <f>IF($A933=$C$2,runs!AJ928/runs!V928,1/0)</f>
        <v>#DIV/0!</v>
      </c>
      <c r="J933" s="29" t="e">
        <f>IF($A933=$C$2,runs!AK928/runs!V928,1/0)</f>
        <v>#DIV/0!</v>
      </c>
      <c r="K933" s="29" t="e">
        <f>IF($A933=$C$2,runs!BP928,1/0)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IF($A934=$C$2,runs!AF929,1/0)</f>
        <v>#DIV/0!</v>
      </c>
      <c r="E934" s="29" t="e">
        <f>IF($A934=$C$2,runs!AG929,1/0)</f>
        <v>#DIV/0!</v>
      </c>
      <c r="F934" s="29" t="e">
        <f>IF($A934=$C$2,runs!AH929,1/0)</f>
        <v>#DIV/0!</v>
      </c>
      <c r="G934" s="29" t="e">
        <f>IF($A934=$C$2,runs!AI929,1/0)</f>
        <v>#DIV/0!</v>
      </c>
      <c r="H934" s="29" t="e">
        <f>IF($A934=$C$2,runs!BG929/runs!BF929,1/0)</f>
        <v>#DIV/0!</v>
      </c>
      <c r="I934" s="29" t="e">
        <f>IF($A934=$C$2,runs!AJ929/runs!V929,1/0)</f>
        <v>#DIV/0!</v>
      </c>
      <c r="J934" s="29" t="e">
        <f>IF($A934=$C$2,runs!AK929/runs!V929,1/0)</f>
        <v>#DIV/0!</v>
      </c>
      <c r="K934" s="29" t="e">
        <f>IF($A934=$C$2,runs!BP929,1/0)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IF($A935=$C$2,runs!AF930,1/0)</f>
        <v>#DIV/0!</v>
      </c>
      <c r="E935" s="29" t="e">
        <f>IF($A935=$C$2,runs!AG930,1/0)</f>
        <v>#DIV/0!</v>
      </c>
      <c r="F935" s="29" t="e">
        <f>IF($A935=$C$2,runs!AH930,1/0)</f>
        <v>#DIV/0!</v>
      </c>
      <c r="G935" s="29" t="e">
        <f>IF($A935=$C$2,runs!AI930,1/0)</f>
        <v>#DIV/0!</v>
      </c>
      <c r="H935" s="29" t="e">
        <f>IF($A935=$C$2,runs!BG930/runs!BF930,1/0)</f>
        <v>#DIV/0!</v>
      </c>
      <c r="I935" s="29" t="e">
        <f>IF($A935=$C$2,runs!AJ930/runs!V930,1/0)</f>
        <v>#DIV/0!</v>
      </c>
      <c r="J935" s="29" t="e">
        <f>IF($A935=$C$2,runs!AK930/runs!V930,1/0)</f>
        <v>#DIV/0!</v>
      </c>
      <c r="K935" s="29" t="e">
        <f>IF($A935=$C$2,runs!BP930,1/0)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IF($A936=$C$2,runs!AF931,1/0)</f>
        <v>#DIV/0!</v>
      </c>
      <c r="E936" s="29" t="e">
        <f>IF($A936=$C$2,runs!AG931,1/0)</f>
        <v>#DIV/0!</v>
      </c>
      <c r="F936" s="29" t="e">
        <f>IF($A936=$C$2,runs!AH931,1/0)</f>
        <v>#DIV/0!</v>
      </c>
      <c r="G936" s="29" t="e">
        <f>IF($A936=$C$2,runs!AI931,1/0)</f>
        <v>#DIV/0!</v>
      </c>
      <c r="H936" s="29" t="e">
        <f>IF($A936=$C$2,runs!BG931/runs!BF931,1/0)</f>
        <v>#DIV/0!</v>
      </c>
      <c r="I936" s="29" t="e">
        <f>IF($A936=$C$2,runs!AJ931/runs!V931,1/0)</f>
        <v>#DIV/0!</v>
      </c>
      <c r="J936" s="29" t="e">
        <f>IF($A936=$C$2,runs!AK931/runs!V931,1/0)</f>
        <v>#DIV/0!</v>
      </c>
      <c r="K936" s="29" t="e">
        <f>IF($A936=$C$2,runs!BP931,1/0)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IF($A937=$C$2,runs!AF932,1/0)</f>
        <v>#DIV/0!</v>
      </c>
      <c r="E937" s="29" t="e">
        <f>IF($A937=$C$2,runs!AG932,1/0)</f>
        <v>#DIV/0!</v>
      </c>
      <c r="F937" s="29" t="e">
        <f>IF($A937=$C$2,runs!AH932,1/0)</f>
        <v>#DIV/0!</v>
      </c>
      <c r="G937" s="29" t="e">
        <f>IF($A937=$C$2,runs!AI932,1/0)</f>
        <v>#DIV/0!</v>
      </c>
      <c r="H937" s="29" t="e">
        <f>IF($A937=$C$2,runs!BG932/runs!BF932,1/0)</f>
        <v>#DIV/0!</v>
      </c>
      <c r="I937" s="29" t="e">
        <f>IF($A937=$C$2,runs!AJ932/runs!V932,1/0)</f>
        <v>#DIV/0!</v>
      </c>
      <c r="J937" s="29" t="e">
        <f>IF($A937=$C$2,runs!AK932/runs!V932,1/0)</f>
        <v>#DIV/0!</v>
      </c>
      <c r="K937" s="29" t="e">
        <f>IF($A937=$C$2,runs!BP932,1/0)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IF($A938=$C$2,runs!AF933,1/0)</f>
        <v>#DIV/0!</v>
      </c>
      <c r="E938" s="29" t="e">
        <f>IF($A938=$C$2,runs!AG933,1/0)</f>
        <v>#DIV/0!</v>
      </c>
      <c r="F938" s="29" t="e">
        <f>IF($A938=$C$2,runs!AH933,1/0)</f>
        <v>#DIV/0!</v>
      </c>
      <c r="G938" s="29" t="e">
        <f>IF($A938=$C$2,runs!AI933,1/0)</f>
        <v>#DIV/0!</v>
      </c>
      <c r="H938" s="29" t="e">
        <f>IF($A938=$C$2,runs!BG933/runs!BF933,1/0)</f>
        <v>#DIV/0!</v>
      </c>
      <c r="I938" s="29" t="e">
        <f>IF($A938=$C$2,runs!AJ933/runs!V933,1/0)</f>
        <v>#DIV/0!</v>
      </c>
      <c r="J938" s="29" t="e">
        <f>IF($A938=$C$2,runs!AK933/runs!V933,1/0)</f>
        <v>#DIV/0!</v>
      </c>
      <c r="K938" s="29" t="e">
        <f>IF($A938=$C$2,runs!BP933,1/0)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IF($A939=$C$2,runs!AF934,1/0)</f>
        <v>#DIV/0!</v>
      </c>
      <c r="E939" s="29" t="e">
        <f>IF($A939=$C$2,runs!AG934,1/0)</f>
        <v>#DIV/0!</v>
      </c>
      <c r="F939" s="29" t="e">
        <f>IF($A939=$C$2,runs!AH934,1/0)</f>
        <v>#DIV/0!</v>
      </c>
      <c r="G939" s="29" t="e">
        <f>IF($A939=$C$2,runs!AI934,1/0)</f>
        <v>#DIV/0!</v>
      </c>
      <c r="H939" s="29" t="e">
        <f>IF($A939=$C$2,runs!BG934/runs!BF934,1/0)</f>
        <v>#DIV/0!</v>
      </c>
      <c r="I939" s="29" t="e">
        <f>IF($A939=$C$2,runs!AJ934/runs!V934,1/0)</f>
        <v>#DIV/0!</v>
      </c>
      <c r="J939" s="29" t="e">
        <f>IF($A939=$C$2,runs!AK934/runs!V934,1/0)</f>
        <v>#DIV/0!</v>
      </c>
      <c r="K939" s="29" t="e">
        <f>IF($A939=$C$2,runs!BP934,1/0)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IF($A940=$C$2,runs!AF935,1/0)</f>
        <v>#DIV/0!</v>
      </c>
      <c r="E940" s="29" t="e">
        <f>IF($A940=$C$2,runs!AG935,1/0)</f>
        <v>#DIV/0!</v>
      </c>
      <c r="F940" s="29" t="e">
        <f>IF($A940=$C$2,runs!AH935,1/0)</f>
        <v>#DIV/0!</v>
      </c>
      <c r="G940" s="29" t="e">
        <f>IF($A940=$C$2,runs!AI935,1/0)</f>
        <v>#DIV/0!</v>
      </c>
      <c r="H940" s="29" t="e">
        <f>IF($A940=$C$2,runs!BG935/runs!BF935,1/0)</f>
        <v>#DIV/0!</v>
      </c>
      <c r="I940" s="29" t="e">
        <f>IF($A940=$C$2,runs!AJ935/runs!V935,1/0)</f>
        <v>#DIV/0!</v>
      </c>
      <c r="J940" s="29" t="e">
        <f>IF($A940=$C$2,runs!AK935/runs!V935,1/0)</f>
        <v>#DIV/0!</v>
      </c>
      <c r="K940" s="29" t="e">
        <f>IF($A940=$C$2,runs!BP935,1/0)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IF($A941=$C$2,runs!AF936,1/0)</f>
        <v>#DIV/0!</v>
      </c>
      <c r="E941" s="29" t="e">
        <f>IF($A941=$C$2,runs!AG936,1/0)</f>
        <v>#DIV/0!</v>
      </c>
      <c r="F941" s="29" t="e">
        <f>IF($A941=$C$2,runs!AH936,1/0)</f>
        <v>#DIV/0!</v>
      </c>
      <c r="G941" s="29" t="e">
        <f>IF($A941=$C$2,runs!AI936,1/0)</f>
        <v>#DIV/0!</v>
      </c>
      <c r="H941" s="29" t="e">
        <f>IF($A941=$C$2,runs!BG936/runs!BF936,1/0)</f>
        <v>#DIV/0!</v>
      </c>
      <c r="I941" s="29" t="e">
        <f>IF($A941=$C$2,runs!AJ936/runs!V936,1/0)</f>
        <v>#DIV/0!</v>
      </c>
      <c r="J941" s="29" t="e">
        <f>IF($A941=$C$2,runs!AK936/runs!V936,1/0)</f>
        <v>#DIV/0!</v>
      </c>
      <c r="K941" s="29" t="e">
        <f>IF($A941=$C$2,runs!BP936,1/0)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IF($A942=$C$2,runs!AF937,1/0)</f>
        <v>#DIV/0!</v>
      </c>
      <c r="E942" s="29" t="e">
        <f>IF($A942=$C$2,runs!AG937,1/0)</f>
        <v>#DIV/0!</v>
      </c>
      <c r="F942" s="29" t="e">
        <f>IF($A942=$C$2,runs!AH937,1/0)</f>
        <v>#DIV/0!</v>
      </c>
      <c r="G942" s="29" t="e">
        <f>IF($A942=$C$2,runs!AI937,1/0)</f>
        <v>#DIV/0!</v>
      </c>
      <c r="H942" s="29" t="e">
        <f>IF($A942=$C$2,runs!BG937/runs!BF937,1/0)</f>
        <v>#DIV/0!</v>
      </c>
      <c r="I942" s="29" t="e">
        <f>IF($A942=$C$2,runs!AJ937/runs!V937,1/0)</f>
        <v>#DIV/0!</v>
      </c>
      <c r="J942" s="29" t="e">
        <f>IF($A942=$C$2,runs!AK937/runs!V937,1/0)</f>
        <v>#DIV/0!</v>
      </c>
      <c r="K942" s="29" t="e">
        <f>IF($A942=$C$2,runs!BP937,1/0)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IF($A943=$C$2,runs!AF938,1/0)</f>
        <v>#DIV/0!</v>
      </c>
      <c r="E943" s="29" t="e">
        <f>IF($A943=$C$2,runs!AG938,1/0)</f>
        <v>#DIV/0!</v>
      </c>
      <c r="F943" s="29" t="e">
        <f>IF($A943=$C$2,runs!AH938,1/0)</f>
        <v>#DIV/0!</v>
      </c>
      <c r="G943" s="29" t="e">
        <f>IF($A943=$C$2,runs!AI938,1/0)</f>
        <v>#DIV/0!</v>
      </c>
      <c r="H943" s="29" t="e">
        <f>IF($A943=$C$2,runs!BG938/runs!BF938,1/0)</f>
        <v>#DIV/0!</v>
      </c>
      <c r="I943" s="29" t="e">
        <f>IF($A943=$C$2,runs!AJ938/runs!V938,1/0)</f>
        <v>#DIV/0!</v>
      </c>
      <c r="J943" s="29" t="e">
        <f>IF($A943=$C$2,runs!AK938/runs!V938,1/0)</f>
        <v>#DIV/0!</v>
      </c>
      <c r="K943" s="29" t="e">
        <f>IF($A943=$C$2,runs!BP938,1/0)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IF($A944=$C$2,runs!AF939,1/0)</f>
        <v>#DIV/0!</v>
      </c>
      <c r="E944" s="29" t="e">
        <f>IF($A944=$C$2,runs!AG939,1/0)</f>
        <v>#DIV/0!</v>
      </c>
      <c r="F944" s="29" t="e">
        <f>IF($A944=$C$2,runs!AH939,1/0)</f>
        <v>#DIV/0!</v>
      </c>
      <c r="G944" s="29" t="e">
        <f>IF($A944=$C$2,runs!AI939,1/0)</f>
        <v>#DIV/0!</v>
      </c>
      <c r="H944" s="29" t="e">
        <f>IF($A944=$C$2,runs!BG939/runs!BF939,1/0)</f>
        <v>#DIV/0!</v>
      </c>
      <c r="I944" s="29" t="e">
        <f>IF($A944=$C$2,runs!AJ939/runs!V939,1/0)</f>
        <v>#DIV/0!</v>
      </c>
      <c r="J944" s="29" t="e">
        <f>IF($A944=$C$2,runs!AK939/runs!V939,1/0)</f>
        <v>#DIV/0!</v>
      </c>
      <c r="K944" s="29" t="e">
        <f>IF($A944=$C$2,runs!BP939,1/0)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IF($A945=$C$2,runs!AF940,1/0)</f>
        <v>#DIV/0!</v>
      </c>
      <c r="E945" s="29" t="e">
        <f>IF($A945=$C$2,runs!AG940,1/0)</f>
        <v>#DIV/0!</v>
      </c>
      <c r="F945" s="29" t="e">
        <f>IF($A945=$C$2,runs!AH940,1/0)</f>
        <v>#DIV/0!</v>
      </c>
      <c r="G945" s="29" t="e">
        <f>IF($A945=$C$2,runs!AI940,1/0)</f>
        <v>#DIV/0!</v>
      </c>
      <c r="H945" s="29" t="e">
        <f>IF($A945=$C$2,runs!BG940/runs!BF940,1/0)</f>
        <v>#DIV/0!</v>
      </c>
      <c r="I945" s="29" t="e">
        <f>IF($A945=$C$2,runs!AJ940/runs!V940,1/0)</f>
        <v>#DIV/0!</v>
      </c>
      <c r="J945" s="29" t="e">
        <f>IF($A945=$C$2,runs!AK940/runs!V940,1/0)</f>
        <v>#DIV/0!</v>
      </c>
      <c r="K945" s="29" t="e">
        <f>IF($A945=$C$2,runs!BP940,1/0)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IF($A946=$C$2,runs!AF941,1/0)</f>
        <v>#DIV/0!</v>
      </c>
      <c r="E946" s="29" t="e">
        <f>IF($A946=$C$2,runs!AG941,1/0)</f>
        <v>#DIV/0!</v>
      </c>
      <c r="F946" s="29" t="e">
        <f>IF($A946=$C$2,runs!AH941,1/0)</f>
        <v>#DIV/0!</v>
      </c>
      <c r="G946" s="29" t="e">
        <f>IF($A946=$C$2,runs!AI941,1/0)</f>
        <v>#DIV/0!</v>
      </c>
      <c r="H946" s="29" t="e">
        <f>IF($A946=$C$2,runs!BG941/runs!BF941,1/0)</f>
        <v>#DIV/0!</v>
      </c>
      <c r="I946" s="29" t="e">
        <f>IF($A946=$C$2,runs!AJ941/runs!V941,1/0)</f>
        <v>#DIV/0!</v>
      </c>
      <c r="J946" s="29" t="e">
        <f>IF($A946=$C$2,runs!AK941/runs!V941,1/0)</f>
        <v>#DIV/0!</v>
      </c>
      <c r="K946" s="29" t="e">
        <f>IF($A946=$C$2,runs!BP941,1/0)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IF($A947=$C$2,runs!AF942,1/0)</f>
        <v>#DIV/0!</v>
      </c>
      <c r="E947" s="29" t="e">
        <f>IF($A947=$C$2,runs!AG942,1/0)</f>
        <v>#DIV/0!</v>
      </c>
      <c r="F947" s="29" t="e">
        <f>IF($A947=$C$2,runs!AH942,1/0)</f>
        <v>#DIV/0!</v>
      </c>
      <c r="G947" s="29" t="e">
        <f>IF($A947=$C$2,runs!AI942,1/0)</f>
        <v>#DIV/0!</v>
      </c>
      <c r="H947" s="29" t="e">
        <f>IF($A947=$C$2,runs!BG942/runs!BF942,1/0)</f>
        <v>#DIV/0!</v>
      </c>
      <c r="I947" s="29" t="e">
        <f>IF($A947=$C$2,runs!AJ942/runs!V942,1/0)</f>
        <v>#DIV/0!</v>
      </c>
      <c r="J947" s="29" t="e">
        <f>IF($A947=$C$2,runs!AK942/runs!V942,1/0)</f>
        <v>#DIV/0!</v>
      </c>
      <c r="K947" s="29" t="e">
        <f>IF($A947=$C$2,runs!BP942,1/0)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IF($A948=$C$2,runs!AF943,1/0)</f>
        <v>#DIV/0!</v>
      </c>
      <c r="E948" s="29" t="e">
        <f>IF($A948=$C$2,runs!AG943,1/0)</f>
        <v>#DIV/0!</v>
      </c>
      <c r="F948" s="29" t="e">
        <f>IF($A948=$C$2,runs!AH943,1/0)</f>
        <v>#DIV/0!</v>
      </c>
      <c r="G948" s="29" t="e">
        <f>IF($A948=$C$2,runs!AI943,1/0)</f>
        <v>#DIV/0!</v>
      </c>
      <c r="H948" s="29" t="e">
        <f>IF($A948=$C$2,runs!BG943/runs!BF943,1/0)</f>
        <v>#DIV/0!</v>
      </c>
      <c r="I948" s="29" t="e">
        <f>IF($A948=$C$2,runs!AJ943/runs!V943,1/0)</f>
        <v>#DIV/0!</v>
      </c>
      <c r="J948" s="29" t="e">
        <f>IF($A948=$C$2,runs!AK943/runs!V943,1/0)</f>
        <v>#DIV/0!</v>
      </c>
      <c r="K948" s="29" t="e">
        <f>IF($A948=$C$2,runs!BP943,1/0)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IF($A949=$C$2,runs!AF944,1/0)</f>
        <v>#DIV/0!</v>
      </c>
      <c r="E949" s="29" t="e">
        <f>IF($A949=$C$2,runs!AG944,1/0)</f>
        <v>#DIV/0!</v>
      </c>
      <c r="F949" s="29" t="e">
        <f>IF($A949=$C$2,runs!AH944,1/0)</f>
        <v>#DIV/0!</v>
      </c>
      <c r="G949" s="29" t="e">
        <f>IF($A949=$C$2,runs!AI944,1/0)</f>
        <v>#DIV/0!</v>
      </c>
      <c r="H949" s="29" t="e">
        <f>IF($A949=$C$2,runs!BG944/runs!BF944,1/0)</f>
        <v>#DIV/0!</v>
      </c>
      <c r="I949" s="29" t="e">
        <f>IF($A949=$C$2,runs!AJ944/runs!V944,1/0)</f>
        <v>#DIV/0!</v>
      </c>
      <c r="J949" s="29" t="e">
        <f>IF($A949=$C$2,runs!AK944/runs!V944,1/0)</f>
        <v>#DIV/0!</v>
      </c>
      <c r="K949" s="29" t="e">
        <f>IF($A949=$C$2,runs!BP944,1/0)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IF($A950=$C$2,runs!AF945,1/0)</f>
        <v>#DIV/0!</v>
      </c>
      <c r="E950" s="29" t="e">
        <f>IF($A950=$C$2,runs!AG945,1/0)</f>
        <v>#DIV/0!</v>
      </c>
      <c r="F950" s="29" t="e">
        <f>IF($A950=$C$2,runs!AH945,1/0)</f>
        <v>#DIV/0!</v>
      </c>
      <c r="G950" s="29" t="e">
        <f>IF($A950=$C$2,runs!AI945,1/0)</f>
        <v>#DIV/0!</v>
      </c>
      <c r="H950" s="29" t="e">
        <f>IF($A950=$C$2,runs!BG945/runs!BF945,1/0)</f>
        <v>#DIV/0!</v>
      </c>
      <c r="I950" s="29" t="e">
        <f>IF($A950=$C$2,runs!AJ945/runs!V945,1/0)</f>
        <v>#DIV/0!</v>
      </c>
      <c r="J950" s="29" t="e">
        <f>IF($A950=$C$2,runs!AK945/runs!V945,1/0)</f>
        <v>#DIV/0!</v>
      </c>
      <c r="K950" s="29" t="e">
        <f>IF($A950=$C$2,runs!BP945,1/0)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IF($A951=$C$2,runs!AF946,1/0)</f>
        <v>#DIV/0!</v>
      </c>
      <c r="E951" s="29" t="e">
        <f>IF($A951=$C$2,runs!AG946,1/0)</f>
        <v>#DIV/0!</v>
      </c>
      <c r="F951" s="29" t="e">
        <f>IF($A951=$C$2,runs!AH946,1/0)</f>
        <v>#DIV/0!</v>
      </c>
      <c r="G951" s="29" t="e">
        <f>IF($A951=$C$2,runs!AI946,1/0)</f>
        <v>#DIV/0!</v>
      </c>
      <c r="H951" s="29" t="e">
        <f>IF($A951=$C$2,runs!BG946/runs!BF946,1/0)</f>
        <v>#DIV/0!</v>
      </c>
      <c r="I951" s="29" t="e">
        <f>IF($A951=$C$2,runs!AJ946/runs!V946,1/0)</f>
        <v>#DIV/0!</v>
      </c>
      <c r="J951" s="29" t="e">
        <f>IF($A951=$C$2,runs!AK946/runs!V946,1/0)</f>
        <v>#DIV/0!</v>
      </c>
      <c r="K951" s="29" t="e">
        <f>IF($A951=$C$2,runs!BP946,1/0)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IF($A952=$C$2,runs!AF947,1/0)</f>
        <v>#DIV/0!</v>
      </c>
      <c r="E952" s="29" t="e">
        <f>IF($A952=$C$2,runs!AG947,1/0)</f>
        <v>#DIV/0!</v>
      </c>
      <c r="F952" s="29" t="e">
        <f>IF($A952=$C$2,runs!AH947,1/0)</f>
        <v>#DIV/0!</v>
      </c>
      <c r="G952" s="29" t="e">
        <f>IF($A952=$C$2,runs!AI947,1/0)</f>
        <v>#DIV/0!</v>
      </c>
      <c r="H952" s="29" t="e">
        <f>IF($A952=$C$2,runs!BG947/runs!BF947,1/0)</f>
        <v>#DIV/0!</v>
      </c>
      <c r="I952" s="29" t="e">
        <f>IF($A952=$C$2,runs!AJ947/runs!V947,1/0)</f>
        <v>#DIV/0!</v>
      </c>
      <c r="J952" s="29" t="e">
        <f>IF($A952=$C$2,runs!AK947/runs!V947,1/0)</f>
        <v>#DIV/0!</v>
      </c>
      <c r="K952" s="29" t="e">
        <f>IF($A952=$C$2,runs!BP947,1/0)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IF($A953=$C$2,runs!AF948,1/0)</f>
        <v>#DIV/0!</v>
      </c>
      <c r="E953" s="29" t="e">
        <f>IF($A953=$C$2,runs!AG948,1/0)</f>
        <v>#DIV/0!</v>
      </c>
      <c r="F953" s="29" t="e">
        <f>IF($A953=$C$2,runs!AH948,1/0)</f>
        <v>#DIV/0!</v>
      </c>
      <c r="G953" s="29" t="e">
        <f>IF($A953=$C$2,runs!AI948,1/0)</f>
        <v>#DIV/0!</v>
      </c>
      <c r="H953" s="29" t="e">
        <f>IF($A953=$C$2,runs!BG948/runs!BF948,1/0)</f>
        <v>#DIV/0!</v>
      </c>
      <c r="I953" s="29" t="e">
        <f>IF($A953=$C$2,runs!AJ948/runs!V948,1/0)</f>
        <v>#DIV/0!</v>
      </c>
      <c r="J953" s="29" t="e">
        <f>IF($A953=$C$2,runs!AK948/runs!V948,1/0)</f>
        <v>#DIV/0!</v>
      </c>
      <c r="K953" s="29" t="e">
        <f>IF($A953=$C$2,runs!BP948,1/0)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IF($A954=$C$2,runs!AF949,1/0)</f>
        <v>#DIV/0!</v>
      </c>
      <c r="E954" s="29" t="e">
        <f>IF($A954=$C$2,runs!AG949,1/0)</f>
        <v>#DIV/0!</v>
      </c>
      <c r="F954" s="29" t="e">
        <f>IF($A954=$C$2,runs!AH949,1/0)</f>
        <v>#DIV/0!</v>
      </c>
      <c r="G954" s="29" t="e">
        <f>IF($A954=$C$2,runs!AI949,1/0)</f>
        <v>#DIV/0!</v>
      </c>
      <c r="H954" s="29" t="e">
        <f>IF($A954=$C$2,runs!BG949/runs!BF949,1/0)</f>
        <v>#DIV/0!</v>
      </c>
      <c r="I954" s="29" t="e">
        <f>IF($A954=$C$2,runs!AJ949/runs!V949,1/0)</f>
        <v>#DIV/0!</v>
      </c>
      <c r="J954" s="29" t="e">
        <f>IF($A954=$C$2,runs!AK949/runs!V949,1/0)</f>
        <v>#DIV/0!</v>
      </c>
      <c r="K954" s="29" t="e">
        <f>IF($A954=$C$2,runs!BP949,1/0)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IF($A955=$C$2,runs!AF950,1/0)</f>
        <v>#DIV/0!</v>
      </c>
      <c r="E955" s="29" t="e">
        <f>IF($A955=$C$2,runs!AG950,1/0)</f>
        <v>#DIV/0!</v>
      </c>
      <c r="F955" s="29" t="e">
        <f>IF($A955=$C$2,runs!AH950,1/0)</f>
        <v>#DIV/0!</v>
      </c>
      <c r="G955" s="29" t="e">
        <f>IF($A955=$C$2,runs!AI950,1/0)</f>
        <v>#DIV/0!</v>
      </c>
      <c r="H955" s="29" t="e">
        <f>IF($A955=$C$2,runs!BG950/runs!BF950,1/0)</f>
        <v>#DIV/0!</v>
      </c>
      <c r="I955" s="29" t="e">
        <f>IF($A955=$C$2,runs!AJ950/runs!V950,1/0)</f>
        <v>#DIV/0!</v>
      </c>
      <c r="J955" s="29" t="e">
        <f>IF($A955=$C$2,runs!AK950/runs!V950,1/0)</f>
        <v>#DIV/0!</v>
      </c>
      <c r="K955" s="29" t="e">
        <f>IF($A955=$C$2,runs!BP950,1/0)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IF($A956=$C$2,runs!AF951,1/0)</f>
        <v>#DIV/0!</v>
      </c>
      <c r="E956" s="29" t="e">
        <f>IF($A956=$C$2,runs!AG951,1/0)</f>
        <v>#DIV/0!</v>
      </c>
      <c r="F956" s="29" t="e">
        <f>IF($A956=$C$2,runs!AH951,1/0)</f>
        <v>#DIV/0!</v>
      </c>
      <c r="G956" s="29" t="e">
        <f>IF($A956=$C$2,runs!AI951,1/0)</f>
        <v>#DIV/0!</v>
      </c>
      <c r="H956" s="29" t="e">
        <f>IF($A956=$C$2,runs!BG951/runs!BF951,1/0)</f>
        <v>#DIV/0!</v>
      </c>
      <c r="I956" s="29" t="e">
        <f>IF($A956=$C$2,runs!AJ951/runs!V951,1/0)</f>
        <v>#DIV/0!</v>
      </c>
      <c r="J956" s="29" t="e">
        <f>IF($A956=$C$2,runs!AK951/runs!V951,1/0)</f>
        <v>#DIV/0!</v>
      </c>
      <c r="K956" s="29" t="e">
        <f>IF($A956=$C$2,runs!BP951,1/0)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IF($A957=$C$2,runs!AF952,1/0)</f>
        <v>#DIV/0!</v>
      </c>
      <c r="E957" s="29" t="e">
        <f>IF($A957=$C$2,runs!AG952,1/0)</f>
        <v>#DIV/0!</v>
      </c>
      <c r="F957" s="29" t="e">
        <f>IF($A957=$C$2,runs!AH952,1/0)</f>
        <v>#DIV/0!</v>
      </c>
      <c r="G957" s="29" t="e">
        <f>IF($A957=$C$2,runs!AI952,1/0)</f>
        <v>#DIV/0!</v>
      </c>
      <c r="H957" s="29" t="e">
        <f>IF($A957=$C$2,runs!BG952/runs!BF952,1/0)</f>
        <v>#DIV/0!</v>
      </c>
      <c r="I957" s="29" t="e">
        <f>IF($A957=$C$2,runs!AJ952/runs!V952,1/0)</f>
        <v>#DIV/0!</v>
      </c>
      <c r="J957" s="29" t="e">
        <f>IF($A957=$C$2,runs!AK952/runs!V952,1/0)</f>
        <v>#DIV/0!</v>
      </c>
      <c r="K957" s="29" t="e">
        <f>IF($A957=$C$2,runs!BP952,1/0)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IF($A958=$C$2,runs!AF953,1/0)</f>
        <v>#DIV/0!</v>
      </c>
      <c r="E958" s="29" t="e">
        <f>IF($A958=$C$2,runs!AG953,1/0)</f>
        <v>#DIV/0!</v>
      </c>
      <c r="F958" s="29" t="e">
        <f>IF($A958=$C$2,runs!AH953,1/0)</f>
        <v>#DIV/0!</v>
      </c>
      <c r="G958" s="29" t="e">
        <f>IF($A958=$C$2,runs!AI953,1/0)</f>
        <v>#DIV/0!</v>
      </c>
      <c r="H958" s="29" t="e">
        <f>IF($A958=$C$2,runs!BG953/runs!BF953,1/0)</f>
        <v>#DIV/0!</v>
      </c>
      <c r="I958" s="29" t="e">
        <f>IF($A958=$C$2,runs!AJ953/runs!V953,1/0)</f>
        <v>#DIV/0!</v>
      </c>
      <c r="J958" s="29" t="e">
        <f>IF($A958=$C$2,runs!AK953/runs!V953,1/0)</f>
        <v>#DIV/0!</v>
      </c>
      <c r="K958" s="29" t="e">
        <f>IF($A958=$C$2,runs!BP953,1/0)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IF($A959=$C$2,runs!AF954,1/0)</f>
        <v>#DIV/0!</v>
      </c>
      <c r="E959" s="29" t="e">
        <f>IF($A959=$C$2,runs!AG954,1/0)</f>
        <v>#DIV/0!</v>
      </c>
      <c r="F959" s="29" t="e">
        <f>IF($A959=$C$2,runs!AH954,1/0)</f>
        <v>#DIV/0!</v>
      </c>
      <c r="G959" s="29" t="e">
        <f>IF($A959=$C$2,runs!AI954,1/0)</f>
        <v>#DIV/0!</v>
      </c>
      <c r="H959" s="29" t="e">
        <f>IF($A959=$C$2,runs!BG954/runs!BF954,1/0)</f>
        <v>#DIV/0!</v>
      </c>
      <c r="I959" s="29" t="e">
        <f>IF($A959=$C$2,runs!AJ954/runs!V954,1/0)</f>
        <v>#DIV/0!</v>
      </c>
      <c r="J959" s="29" t="e">
        <f>IF($A959=$C$2,runs!AK954/runs!V954,1/0)</f>
        <v>#DIV/0!</v>
      </c>
      <c r="K959" s="29" t="e">
        <f>IF($A959=$C$2,runs!BP954,1/0)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IF($A960=$C$2,runs!AF955,1/0)</f>
        <v>#DIV/0!</v>
      </c>
      <c r="E960" s="29" t="e">
        <f>IF($A960=$C$2,runs!AG955,1/0)</f>
        <v>#DIV/0!</v>
      </c>
      <c r="F960" s="29" t="e">
        <f>IF($A960=$C$2,runs!AH955,1/0)</f>
        <v>#DIV/0!</v>
      </c>
      <c r="G960" s="29" t="e">
        <f>IF($A960=$C$2,runs!AI955,1/0)</f>
        <v>#DIV/0!</v>
      </c>
      <c r="H960" s="29" t="e">
        <f>IF($A960=$C$2,runs!BG955/runs!BF955,1/0)</f>
        <v>#DIV/0!</v>
      </c>
      <c r="I960" s="29" t="e">
        <f>IF($A960=$C$2,runs!AJ955/runs!V955,1/0)</f>
        <v>#DIV/0!</v>
      </c>
      <c r="J960" s="29" t="e">
        <f>IF($A960=$C$2,runs!AK955/runs!V955,1/0)</f>
        <v>#DIV/0!</v>
      </c>
      <c r="K960" s="29" t="e">
        <f>IF($A960=$C$2,runs!BP955,1/0)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IF($A961=$C$2,runs!AF956,1/0)</f>
        <v>#DIV/0!</v>
      </c>
      <c r="E961" s="29" t="e">
        <f>IF($A961=$C$2,runs!AG956,1/0)</f>
        <v>#DIV/0!</v>
      </c>
      <c r="F961" s="29" t="e">
        <f>IF($A961=$C$2,runs!AH956,1/0)</f>
        <v>#DIV/0!</v>
      </c>
      <c r="G961" s="29" t="e">
        <f>IF($A961=$C$2,runs!AI956,1/0)</f>
        <v>#DIV/0!</v>
      </c>
      <c r="H961" s="29" t="e">
        <f>IF($A961=$C$2,runs!BG956/runs!BF956,1/0)</f>
        <v>#DIV/0!</v>
      </c>
      <c r="I961" s="29" t="e">
        <f>IF($A961=$C$2,runs!AJ956/runs!V956,1/0)</f>
        <v>#DIV/0!</v>
      </c>
      <c r="J961" s="29" t="e">
        <f>IF($A961=$C$2,runs!AK956/runs!V956,1/0)</f>
        <v>#DIV/0!</v>
      </c>
      <c r="K961" s="29" t="e">
        <f>IF($A961=$C$2,runs!BP956,1/0)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IF($A962=$C$2,runs!AF957,1/0)</f>
        <v>#DIV/0!</v>
      </c>
      <c r="E962" s="29" t="e">
        <f>IF($A962=$C$2,runs!AG957,1/0)</f>
        <v>#DIV/0!</v>
      </c>
      <c r="F962" s="29" t="e">
        <f>IF($A962=$C$2,runs!AH957,1/0)</f>
        <v>#DIV/0!</v>
      </c>
      <c r="G962" s="29" t="e">
        <f>IF($A962=$C$2,runs!AI957,1/0)</f>
        <v>#DIV/0!</v>
      </c>
      <c r="H962" s="29" t="e">
        <f>IF($A962=$C$2,runs!BG957/runs!BF957,1/0)</f>
        <v>#DIV/0!</v>
      </c>
      <c r="I962" s="29" t="e">
        <f>IF($A962=$C$2,runs!AJ957/runs!V957,1/0)</f>
        <v>#DIV/0!</v>
      </c>
      <c r="J962" s="29" t="e">
        <f>IF($A962=$C$2,runs!AK957/runs!V957,1/0)</f>
        <v>#DIV/0!</v>
      </c>
      <c r="K962" s="29" t="e">
        <f>IF($A962=$C$2,runs!BP957,1/0)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IF($A963=$C$2,runs!AF958,1/0)</f>
        <v>#DIV/0!</v>
      </c>
      <c r="E963" s="29" t="e">
        <f>IF($A963=$C$2,runs!AG958,1/0)</f>
        <v>#DIV/0!</v>
      </c>
      <c r="F963" s="29" t="e">
        <f>IF($A963=$C$2,runs!AH958,1/0)</f>
        <v>#DIV/0!</v>
      </c>
      <c r="G963" s="29" t="e">
        <f>IF($A963=$C$2,runs!AI958,1/0)</f>
        <v>#DIV/0!</v>
      </c>
      <c r="H963" s="29" t="e">
        <f>IF($A963=$C$2,runs!BG958/runs!BF958,1/0)</f>
        <v>#DIV/0!</v>
      </c>
      <c r="I963" s="29" t="e">
        <f>IF($A963=$C$2,runs!AJ958/runs!V958,1/0)</f>
        <v>#DIV/0!</v>
      </c>
      <c r="J963" s="29" t="e">
        <f>IF($A963=$C$2,runs!AK958/runs!V958,1/0)</f>
        <v>#DIV/0!</v>
      </c>
      <c r="K963" s="29" t="e">
        <f>IF($A963=$C$2,runs!BP958,1/0)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IF($A964=$C$2,runs!AF959,1/0)</f>
        <v>#DIV/0!</v>
      </c>
      <c r="E964" s="29" t="e">
        <f>IF($A964=$C$2,runs!AG959,1/0)</f>
        <v>#DIV/0!</v>
      </c>
      <c r="F964" s="29" t="e">
        <f>IF($A964=$C$2,runs!AH959,1/0)</f>
        <v>#DIV/0!</v>
      </c>
      <c r="G964" s="29" t="e">
        <f>IF($A964=$C$2,runs!AI959,1/0)</f>
        <v>#DIV/0!</v>
      </c>
      <c r="H964" s="29" t="e">
        <f>IF($A964=$C$2,runs!BG959/runs!BF959,1/0)</f>
        <v>#DIV/0!</v>
      </c>
      <c r="I964" s="29" t="e">
        <f>IF($A964=$C$2,runs!AJ959/runs!V959,1/0)</f>
        <v>#DIV/0!</v>
      </c>
      <c r="J964" s="29" t="e">
        <f>IF($A964=$C$2,runs!AK959/runs!V959,1/0)</f>
        <v>#DIV/0!</v>
      </c>
      <c r="K964" s="29" t="e">
        <f>IF($A964=$C$2,runs!BP959,1/0)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IF($A965=$C$2,runs!AF960,1/0)</f>
        <v>#DIV/0!</v>
      </c>
      <c r="E965" s="29" t="e">
        <f>IF($A965=$C$2,runs!AG960,1/0)</f>
        <v>#DIV/0!</v>
      </c>
      <c r="F965" s="29" t="e">
        <f>IF($A965=$C$2,runs!AH960,1/0)</f>
        <v>#DIV/0!</v>
      </c>
      <c r="G965" s="29" t="e">
        <f>IF($A965=$C$2,runs!AI960,1/0)</f>
        <v>#DIV/0!</v>
      </c>
      <c r="H965" s="29" t="e">
        <f>IF($A965=$C$2,runs!BG960/runs!BF960,1/0)</f>
        <v>#DIV/0!</v>
      </c>
      <c r="I965" s="29" t="e">
        <f>IF($A965=$C$2,runs!AJ960/runs!V960,1/0)</f>
        <v>#DIV/0!</v>
      </c>
      <c r="J965" s="29" t="e">
        <f>IF($A965=$C$2,runs!AK960/runs!V960,1/0)</f>
        <v>#DIV/0!</v>
      </c>
      <c r="K965" s="29" t="e">
        <f>IF($A965=$C$2,runs!BP960,1/0)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IF($A966=$C$2,runs!AF961,1/0)</f>
        <v>#DIV/0!</v>
      </c>
      <c r="E966" s="29" t="e">
        <f>IF($A966=$C$2,runs!AG961,1/0)</f>
        <v>#DIV/0!</v>
      </c>
      <c r="F966" s="29" t="e">
        <f>IF($A966=$C$2,runs!AH961,1/0)</f>
        <v>#DIV/0!</v>
      </c>
      <c r="G966" s="29" t="e">
        <f>IF($A966=$C$2,runs!AI961,1/0)</f>
        <v>#DIV/0!</v>
      </c>
      <c r="H966" s="29" t="e">
        <f>IF($A966=$C$2,runs!BG961/runs!BF961,1/0)</f>
        <v>#DIV/0!</v>
      </c>
      <c r="I966" s="29" t="e">
        <f>IF($A966=$C$2,runs!AJ961/runs!V961,1/0)</f>
        <v>#DIV/0!</v>
      </c>
      <c r="J966" s="29" t="e">
        <f>IF($A966=$C$2,runs!AK961/runs!V961,1/0)</f>
        <v>#DIV/0!</v>
      </c>
      <c r="K966" s="29" t="e">
        <f>IF($A966=$C$2,runs!BP961,1/0)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IF($A967=$C$2,runs!AF962,1/0)</f>
        <v>#DIV/0!</v>
      </c>
      <c r="E967" s="29" t="e">
        <f>IF($A967=$C$2,runs!AG962,1/0)</f>
        <v>#DIV/0!</v>
      </c>
      <c r="F967" s="29" t="e">
        <f>IF($A967=$C$2,runs!AH962,1/0)</f>
        <v>#DIV/0!</v>
      </c>
      <c r="G967" s="29" t="e">
        <f>IF($A967=$C$2,runs!AI962,1/0)</f>
        <v>#DIV/0!</v>
      </c>
      <c r="H967" s="29" t="e">
        <f>IF($A967=$C$2,runs!BG962/runs!BF962,1/0)</f>
        <v>#DIV/0!</v>
      </c>
      <c r="I967" s="29" t="e">
        <f>IF($A967=$C$2,runs!AJ962/runs!V962,1/0)</f>
        <v>#DIV/0!</v>
      </c>
      <c r="J967" s="29" t="e">
        <f>IF($A967=$C$2,runs!AK962/runs!V962,1/0)</f>
        <v>#DIV/0!</v>
      </c>
      <c r="K967" s="29" t="e">
        <f>IF($A967=$C$2,runs!BP962,1/0)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IF($A968=$C$2,runs!AF963,1/0)</f>
        <v>#DIV/0!</v>
      </c>
      <c r="E968" s="29" t="e">
        <f>IF($A968=$C$2,runs!AG963,1/0)</f>
        <v>#DIV/0!</v>
      </c>
      <c r="F968" s="29" t="e">
        <f>IF($A968=$C$2,runs!AH963,1/0)</f>
        <v>#DIV/0!</v>
      </c>
      <c r="G968" s="29" t="e">
        <f>IF($A968=$C$2,runs!AI963,1/0)</f>
        <v>#DIV/0!</v>
      </c>
      <c r="H968" s="29" t="e">
        <f>IF($A968=$C$2,runs!BG963/runs!BF963,1/0)</f>
        <v>#DIV/0!</v>
      </c>
      <c r="I968" s="29" t="e">
        <f>IF($A968=$C$2,runs!AJ963/runs!V963,1/0)</f>
        <v>#DIV/0!</v>
      </c>
      <c r="J968" s="29" t="e">
        <f>IF($A968=$C$2,runs!AK963/runs!V963,1/0)</f>
        <v>#DIV/0!</v>
      </c>
      <c r="K968" s="29" t="e">
        <f>IF($A968=$C$2,runs!BP963,1/0)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IF($A969=$C$2,runs!AF964,1/0)</f>
        <v>#DIV/0!</v>
      </c>
      <c r="E969" s="29" t="e">
        <f>IF($A969=$C$2,runs!AG964,1/0)</f>
        <v>#DIV/0!</v>
      </c>
      <c r="F969" s="29" t="e">
        <f>IF($A969=$C$2,runs!AH964,1/0)</f>
        <v>#DIV/0!</v>
      </c>
      <c r="G969" s="29" t="e">
        <f>IF($A969=$C$2,runs!AI964,1/0)</f>
        <v>#DIV/0!</v>
      </c>
      <c r="H969" s="29" t="e">
        <f>IF($A969=$C$2,runs!BG964/runs!BF964,1/0)</f>
        <v>#DIV/0!</v>
      </c>
      <c r="I969" s="29" t="e">
        <f>IF($A969=$C$2,runs!AJ964/runs!V964,1/0)</f>
        <v>#DIV/0!</v>
      </c>
      <c r="J969" s="29" t="e">
        <f>IF($A969=$C$2,runs!AK964/runs!V964,1/0)</f>
        <v>#DIV/0!</v>
      </c>
      <c r="K969" s="29" t="e">
        <f>IF($A969=$C$2,runs!BP964,1/0)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IF($A970=$C$2,runs!AF965,1/0)</f>
        <v>#DIV/0!</v>
      </c>
      <c r="E970" s="29" t="e">
        <f>IF($A970=$C$2,runs!AG965,1/0)</f>
        <v>#DIV/0!</v>
      </c>
      <c r="F970" s="29" t="e">
        <f>IF($A970=$C$2,runs!AH965,1/0)</f>
        <v>#DIV/0!</v>
      </c>
      <c r="G970" s="29" t="e">
        <f>IF($A970=$C$2,runs!AI965,1/0)</f>
        <v>#DIV/0!</v>
      </c>
      <c r="H970" s="29" t="e">
        <f>IF($A970=$C$2,runs!BG965/runs!BF965,1/0)</f>
        <v>#DIV/0!</v>
      </c>
      <c r="I970" s="29" t="e">
        <f>IF($A970=$C$2,runs!AJ965/runs!V965,1/0)</f>
        <v>#DIV/0!</v>
      </c>
      <c r="J970" s="29" t="e">
        <f>IF($A970=$C$2,runs!AK965/runs!V965,1/0)</f>
        <v>#DIV/0!</v>
      </c>
      <c r="K970" s="29" t="e">
        <f>IF($A970=$C$2,runs!BP965,1/0)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IF($A971=$C$2,runs!AF966,1/0)</f>
        <v>#DIV/0!</v>
      </c>
      <c r="E971" s="29" t="e">
        <f>IF($A971=$C$2,runs!AG966,1/0)</f>
        <v>#DIV/0!</v>
      </c>
      <c r="F971" s="29" t="e">
        <f>IF($A971=$C$2,runs!AH966,1/0)</f>
        <v>#DIV/0!</v>
      </c>
      <c r="G971" s="29" t="e">
        <f>IF($A971=$C$2,runs!AI966,1/0)</f>
        <v>#DIV/0!</v>
      </c>
      <c r="H971" s="29" t="e">
        <f>IF($A971=$C$2,runs!BG966/runs!BF966,1/0)</f>
        <v>#DIV/0!</v>
      </c>
      <c r="I971" s="29" t="e">
        <f>IF($A971=$C$2,runs!AJ966/runs!V966,1/0)</f>
        <v>#DIV/0!</v>
      </c>
      <c r="J971" s="29" t="e">
        <f>IF($A971=$C$2,runs!AK966/runs!V966,1/0)</f>
        <v>#DIV/0!</v>
      </c>
      <c r="K971" s="29" t="e">
        <f>IF($A971=$C$2,runs!BP966,1/0)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IF($A972=$C$2,runs!AF967,1/0)</f>
        <v>#DIV/0!</v>
      </c>
      <c r="E972" s="29" t="e">
        <f>IF($A972=$C$2,runs!AG967,1/0)</f>
        <v>#DIV/0!</v>
      </c>
      <c r="F972" s="29" t="e">
        <f>IF($A972=$C$2,runs!AH967,1/0)</f>
        <v>#DIV/0!</v>
      </c>
      <c r="G972" s="29" t="e">
        <f>IF($A972=$C$2,runs!AI967,1/0)</f>
        <v>#DIV/0!</v>
      </c>
      <c r="H972" s="29" t="e">
        <f>IF($A972=$C$2,runs!BG967/runs!BF967,1/0)</f>
        <v>#DIV/0!</v>
      </c>
      <c r="I972" s="29" t="e">
        <f>IF($A972=$C$2,runs!AJ967/runs!V967,1/0)</f>
        <v>#DIV/0!</v>
      </c>
      <c r="J972" s="29" t="e">
        <f>IF($A972=$C$2,runs!AK967/runs!V967,1/0)</f>
        <v>#DIV/0!</v>
      </c>
      <c r="K972" s="29" t="e">
        <f>IF($A972=$C$2,runs!BP967,1/0)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IF($A973=$C$2,runs!AF968,1/0)</f>
        <v>#DIV/0!</v>
      </c>
      <c r="E973" s="29" t="e">
        <f>IF($A973=$C$2,runs!AG968,1/0)</f>
        <v>#DIV/0!</v>
      </c>
      <c r="F973" s="29" t="e">
        <f>IF($A973=$C$2,runs!AH968,1/0)</f>
        <v>#DIV/0!</v>
      </c>
      <c r="G973" s="29" t="e">
        <f>IF($A973=$C$2,runs!AI968,1/0)</f>
        <v>#DIV/0!</v>
      </c>
      <c r="H973" s="29" t="e">
        <f>IF($A973=$C$2,runs!BG968/runs!BF968,1/0)</f>
        <v>#DIV/0!</v>
      </c>
      <c r="I973" s="29" t="e">
        <f>IF($A973=$C$2,runs!AJ968/runs!V968,1/0)</f>
        <v>#DIV/0!</v>
      </c>
      <c r="J973" s="29" t="e">
        <f>IF($A973=$C$2,runs!AK968/runs!V968,1/0)</f>
        <v>#DIV/0!</v>
      </c>
      <c r="K973" s="29" t="e">
        <f>IF($A973=$C$2,runs!BP968,1/0)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IF($A974=$C$2,runs!AF969,1/0)</f>
        <v>#DIV/0!</v>
      </c>
      <c r="E974" s="29" t="e">
        <f>IF($A974=$C$2,runs!AG969,1/0)</f>
        <v>#DIV/0!</v>
      </c>
      <c r="F974" s="29" t="e">
        <f>IF($A974=$C$2,runs!AH969,1/0)</f>
        <v>#DIV/0!</v>
      </c>
      <c r="G974" s="29" t="e">
        <f>IF($A974=$C$2,runs!AI969,1/0)</f>
        <v>#DIV/0!</v>
      </c>
      <c r="H974" s="29" t="e">
        <f>IF($A974=$C$2,runs!BG969/runs!BF969,1/0)</f>
        <v>#DIV/0!</v>
      </c>
      <c r="I974" s="29" t="e">
        <f>IF($A974=$C$2,runs!AJ969/runs!V969,1/0)</f>
        <v>#DIV/0!</v>
      </c>
      <c r="J974" s="29" t="e">
        <f>IF($A974=$C$2,runs!AK969/runs!V969,1/0)</f>
        <v>#DIV/0!</v>
      </c>
      <c r="K974" s="29" t="e">
        <f>IF($A974=$C$2,runs!BP969,1/0)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IF($A975=$C$2,runs!AF970,1/0)</f>
        <v>#DIV/0!</v>
      </c>
      <c r="E975" s="29" t="e">
        <f>IF($A975=$C$2,runs!AG970,1/0)</f>
        <v>#DIV/0!</v>
      </c>
      <c r="F975" s="29" t="e">
        <f>IF($A975=$C$2,runs!AH970,1/0)</f>
        <v>#DIV/0!</v>
      </c>
      <c r="G975" s="29" t="e">
        <f>IF($A975=$C$2,runs!AI970,1/0)</f>
        <v>#DIV/0!</v>
      </c>
      <c r="H975" s="29" t="e">
        <f>IF($A975=$C$2,runs!BG970/runs!BF970,1/0)</f>
        <v>#DIV/0!</v>
      </c>
      <c r="I975" s="29" t="e">
        <f>IF($A975=$C$2,runs!AJ970/runs!V970,1/0)</f>
        <v>#DIV/0!</v>
      </c>
      <c r="J975" s="29" t="e">
        <f>IF($A975=$C$2,runs!AK970/runs!V970,1/0)</f>
        <v>#DIV/0!</v>
      </c>
      <c r="K975" s="29" t="e">
        <f>IF($A975=$C$2,runs!BP970,1/0)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IF($A976=$C$2,runs!AF971,1/0)</f>
        <v>#DIV/0!</v>
      </c>
      <c r="E976" s="29" t="e">
        <f>IF($A976=$C$2,runs!AG971,1/0)</f>
        <v>#DIV/0!</v>
      </c>
      <c r="F976" s="29" t="e">
        <f>IF($A976=$C$2,runs!AH971,1/0)</f>
        <v>#DIV/0!</v>
      </c>
      <c r="G976" s="29" t="e">
        <f>IF($A976=$C$2,runs!AI971,1/0)</f>
        <v>#DIV/0!</v>
      </c>
      <c r="H976" s="29" t="e">
        <f>IF($A976=$C$2,runs!BG971/runs!BF971,1/0)</f>
        <v>#DIV/0!</v>
      </c>
      <c r="I976" s="29" t="e">
        <f>IF($A976=$C$2,runs!AJ971/runs!V971,1/0)</f>
        <v>#DIV/0!</v>
      </c>
      <c r="J976" s="29" t="e">
        <f>IF($A976=$C$2,runs!AK971/runs!V971,1/0)</f>
        <v>#DIV/0!</v>
      </c>
      <c r="K976" s="29" t="e">
        <f>IF($A976=$C$2,runs!BP971,1/0)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IF($A977=$C$2,runs!AF972,1/0)</f>
        <v>#DIV/0!</v>
      </c>
      <c r="E977" s="29" t="e">
        <f>IF($A977=$C$2,runs!AG972,1/0)</f>
        <v>#DIV/0!</v>
      </c>
      <c r="F977" s="29" t="e">
        <f>IF($A977=$C$2,runs!AH972,1/0)</f>
        <v>#DIV/0!</v>
      </c>
      <c r="G977" s="29" t="e">
        <f>IF($A977=$C$2,runs!AI972,1/0)</f>
        <v>#DIV/0!</v>
      </c>
      <c r="H977" s="29" t="e">
        <f>IF($A977=$C$2,runs!BG972/runs!BF972,1/0)</f>
        <v>#DIV/0!</v>
      </c>
      <c r="I977" s="29" t="e">
        <f>IF($A977=$C$2,runs!AJ972/runs!V972,1/0)</f>
        <v>#DIV/0!</v>
      </c>
      <c r="J977" s="29" t="e">
        <f>IF($A977=$C$2,runs!AK972/runs!V972,1/0)</f>
        <v>#DIV/0!</v>
      </c>
      <c r="K977" s="29" t="e">
        <f>IF($A977=$C$2,runs!BP972,1/0)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IF($A978=$C$2,runs!AF973,1/0)</f>
        <v>#DIV/0!</v>
      </c>
      <c r="E978" s="29" t="e">
        <f>IF($A978=$C$2,runs!AG973,1/0)</f>
        <v>#DIV/0!</v>
      </c>
      <c r="F978" s="29" t="e">
        <f>IF($A978=$C$2,runs!AH973,1/0)</f>
        <v>#DIV/0!</v>
      </c>
      <c r="G978" s="29" t="e">
        <f>IF($A978=$C$2,runs!AI973,1/0)</f>
        <v>#DIV/0!</v>
      </c>
      <c r="H978" s="29" t="e">
        <f>IF($A978=$C$2,runs!BG973/runs!BF973,1/0)</f>
        <v>#DIV/0!</v>
      </c>
      <c r="I978" s="29" t="e">
        <f>IF($A978=$C$2,runs!AJ973/runs!V973,1/0)</f>
        <v>#DIV/0!</v>
      </c>
      <c r="J978" s="29" t="e">
        <f>IF($A978=$C$2,runs!AK973/runs!V973,1/0)</f>
        <v>#DIV/0!</v>
      </c>
      <c r="K978" s="29" t="e">
        <f>IF($A978=$C$2,runs!BP973,1/0)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IF($A979=$C$2,runs!AF974,1/0)</f>
        <v>#DIV/0!</v>
      </c>
      <c r="E979" s="29" t="e">
        <f>IF($A979=$C$2,runs!AG974,1/0)</f>
        <v>#DIV/0!</v>
      </c>
      <c r="F979" s="29" t="e">
        <f>IF($A979=$C$2,runs!AH974,1/0)</f>
        <v>#DIV/0!</v>
      </c>
      <c r="G979" s="29" t="e">
        <f>IF($A979=$C$2,runs!AI974,1/0)</f>
        <v>#DIV/0!</v>
      </c>
      <c r="H979" s="29" t="e">
        <f>IF($A979=$C$2,runs!BG974/runs!BF974,1/0)</f>
        <v>#DIV/0!</v>
      </c>
      <c r="I979" s="29" t="e">
        <f>IF($A979=$C$2,runs!AJ974/runs!V974,1/0)</f>
        <v>#DIV/0!</v>
      </c>
      <c r="J979" s="29" t="e">
        <f>IF($A979=$C$2,runs!AK974/runs!V974,1/0)</f>
        <v>#DIV/0!</v>
      </c>
      <c r="K979" s="29" t="e">
        <f>IF($A979=$C$2,runs!BP974,1/0)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IF($A980=$C$2,runs!AF975,1/0)</f>
        <v>#DIV/0!</v>
      </c>
      <c r="E980" s="29" t="e">
        <f>IF($A980=$C$2,runs!AG975,1/0)</f>
        <v>#DIV/0!</v>
      </c>
      <c r="F980" s="29" t="e">
        <f>IF($A980=$C$2,runs!AH975,1/0)</f>
        <v>#DIV/0!</v>
      </c>
      <c r="G980" s="29" t="e">
        <f>IF($A980=$C$2,runs!AI975,1/0)</f>
        <v>#DIV/0!</v>
      </c>
      <c r="H980" s="29" t="e">
        <f>IF($A980=$C$2,runs!BG975/runs!BF975,1/0)</f>
        <v>#DIV/0!</v>
      </c>
      <c r="I980" s="29" t="e">
        <f>IF($A980=$C$2,runs!AJ975/runs!V975,1/0)</f>
        <v>#DIV/0!</v>
      </c>
      <c r="J980" s="29" t="e">
        <f>IF($A980=$C$2,runs!AK975/runs!V975,1/0)</f>
        <v>#DIV/0!</v>
      </c>
      <c r="K980" s="29" t="e">
        <f>IF($A980=$C$2,runs!BP975,1/0)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IF($A981=$C$2,runs!AF976,1/0)</f>
        <v>#DIV/0!</v>
      </c>
      <c r="E981" s="29" t="e">
        <f>IF($A981=$C$2,runs!AG976,1/0)</f>
        <v>#DIV/0!</v>
      </c>
      <c r="F981" s="29" t="e">
        <f>IF($A981=$C$2,runs!AH976,1/0)</f>
        <v>#DIV/0!</v>
      </c>
      <c r="G981" s="29" t="e">
        <f>IF($A981=$C$2,runs!AI976,1/0)</f>
        <v>#DIV/0!</v>
      </c>
      <c r="H981" s="29" t="e">
        <f>IF($A981=$C$2,runs!BG976/runs!BF976,1/0)</f>
        <v>#DIV/0!</v>
      </c>
      <c r="I981" s="29" t="e">
        <f>IF($A981=$C$2,runs!AJ976/runs!V976,1/0)</f>
        <v>#DIV/0!</v>
      </c>
      <c r="J981" s="29" t="e">
        <f>IF($A981=$C$2,runs!AK976/runs!V976,1/0)</f>
        <v>#DIV/0!</v>
      </c>
      <c r="K981" s="29" t="e">
        <f>IF($A981=$C$2,runs!BP976,1/0)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IF($A982=$C$2,runs!AF977,1/0)</f>
        <v>#DIV/0!</v>
      </c>
      <c r="E982" s="29" t="e">
        <f>IF($A982=$C$2,runs!AG977,1/0)</f>
        <v>#DIV/0!</v>
      </c>
      <c r="F982" s="29" t="e">
        <f>IF($A982=$C$2,runs!AH977,1/0)</f>
        <v>#DIV/0!</v>
      </c>
      <c r="G982" s="29" t="e">
        <f>IF($A982=$C$2,runs!AI977,1/0)</f>
        <v>#DIV/0!</v>
      </c>
      <c r="H982" s="29" t="e">
        <f>IF($A982=$C$2,runs!BG977/runs!BF977,1/0)</f>
        <v>#DIV/0!</v>
      </c>
      <c r="I982" s="29" t="e">
        <f>IF($A982=$C$2,runs!AJ977/runs!V977,1/0)</f>
        <v>#DIV/0!</v>
      </c>
      <c r="J982" s="29" t="e">
        <f>IF($A982=$C$2,runs!AK977/runs!V977,1/0)</f>
        <v>#DIV/0!</v>
      </c>
      <c r="K982" s="29" t="e">
        <f>IF($A982=$C$2,runs!BP977,1/0)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IF($A983=$C$2,runs!AF978,1/0)</f>
        <v>#DIV/0!</v>
      </c>
      <c r="E983" s="29" t="e">
        <f>IF($A983=$C$2,runs!AG978,1/0)</f>
        <v>#DIV/0!</v>
      </c>
      <c r="F983" s="29" t="e">
        <f>IF($A983=$C$2,runs!AH978,1/0)</f>
        <v>#DIV/0!</v>
      </c>
      <c r="G983" s="29" t="e">
        <f>IF($A983=$C$2,runs!AI978,1/0)</f>
        <v>#DIV/0!</v>
      </c>
      <c r="H983" s="29" t="e">
        <f>IF($A983=$C$2,runs!BG978/runs!BF978,1/0)</f>
        <v>#DIV/0!</v>
      </c>
      <c r="I983" s="29" t="e">
        <f>IF($A983=$C$2,runs!AJ978/runs!V978,1/0)</f>
        <v>#DIV/0!</v>
      </c>
      <c r="J983" s="29" t="e">
        <f>IF($A983=$C$2,runs!AK978/runs!V978,1/0)</f>
        <v>#DIV/0!</v>
      </c>
      <c r="K983" s="29" t="e">
        <f>IF($A983=$C$2,runs!BP978,1/0)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IF($A984=$C$2,runs!AF979,1/0)</f>
        <v>#DIV/0!</v>
      </c>
      <c r="E984" s="29" t="e">
        <f>IF($A984=$C$2,runs!AG979,1/0)</f>
        <v>#DIV/0!</v>
      </c>
      <c r="F984" s="29" t="e">
        <f>IF($A984=$C$2,runs!AH979,1/0)</f>
        <v>#DIV/0!</v>
      </c>
      <c r="G984" s="29" t="e">
        <f>IF($A984=$C$2,runs!AI979,1/0)</f>
        <v>#DIV/0!</v>
      </c>
      <c r="H984" s="29" t="e">
        <f>IF($A984=$C$2,runs!BG979/runs!BF979,1/0)</f>
        <v>#DIV/0!</v>
      </c>
      <c r="I984" s="29" t="e">
        <f>IF($A984=$C$2,runs!AJ979/runs!V979,1/0)</f>
        <v>#DIV/0!</v>
      </c>
      <c r="J984" s="29" t="e">
        <f>IF($A984=$C$2,runs!AK979/runs!V979,1/0)</f>
        <v>#DIV/0!</v>
      </c>
      <c r="K984" s="29" t="e">
        <f>IF($A984=$C$2,runs!BP979,1/0)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IF($A985=$C$2,runs!AF980,1/0)</f>
        <v>#DIV/0!</v>
      </c>
      <c r="E985" s="29" t="e">
        <f>IF($A985=$C$2,runs!AG980,1/0)</f>
        <v>#DIV/0!</v>
      </c>
      <c r="F985" s="29" t="e">
        <f>IF($A985=$C$2,runs!AH980,1/0)</f>
        <v>#DIV/0!</v>
      </c>
      <c r="G985" s="29" t="e">
        <f>IF($A985=$C$2,runs!AI980,1/0)</f>
        <v>#DIV/0!</v>
      </c>
      <c r="H985" s="29" t="e">
        <f>IF($A985=$C$2,runs!BG980/runs!BF980,1/0)</f>
        <v>#DIV/0!</v>
      </c>
      <c r="I985" s="29" t="e">
        <f>IF($A985=$C$2,runs!AJ980/runs!V980,1/0)</f>
        <v>#DIV/0!</v>
      </c>
      <c r="J985" s="29" t="e">
        <f>IF($A985=$C$2,runs!AK980/runs!V980,1/0)</f>
        <v>#DIV/0!</v>
      </c>
      <c r="K985" s="29" t="e">
        <f>IF($A985=$C$2,runs!BP980,1/0)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IF($A986=$C$2,runs!AF981,1/0)</f>
        <v>#DIV/0!</v>
      </c>
      <c r="E986" s="29" t="e">
        <f>IF($A986=$C$2,runs!AG981,1/0)</f>
        <v>#DIV/0!</v>
      </c>
      <c r="F986" s="29" t="e">
        <f>IF($A986=$C$2,runs!AH981,1/0)</f>
        <v>#DIV/0!</v>
      </c>
      <c r="G986" s="29" t="e">
        <f>IF($A986=$C$2,runs!AI981,1/0)</f>
        <v>#DIV/0!</v>
      </c>
      <c r="H986" s="29" t="e">
        <f>IF($A986=$C$2,runs!BG981/runs!BF981,1/0)</f>
        <v>#DIV/0!</v>
      </c>
      <c r="I986" s="29" t="e">
        <f>IF($A986=$C$2,runs!AJ981/runs!V981,1/0)</f>
        <v>#DIV/0!</v>
      </c>
      <c r="J986" s="29" t="e">
        <f>IF($A986=$C$2,runs!AK981/runs!V981,1/0)</f>
        <v>#DIV/0!</v>
      </c>
      <c r="K986" s="29" t="e">
        <f>IF($A986=$C$2,runs!BP981,1/0)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IF($A987=$C$2,runs!AF982,1/0)</f>
        <v>#DIV/0!</v>
      </c>
      <c r="E987" s="29" t="e">
        <f>IF($A987=$C$2,runs!AG982,1/0)</f>
        <v>#DIV/0!</v>
      </c>
      <c r="F987" s="29" t="e">
        <f>IF($A987=$C$2,runs!AH982,1/0)</f>
        <v>#DIV/0!</v>
      </c>
      <c r="G987" s="29" t="e">
        <f>IF($A987=$C$2,runs!AI982,1/0)</f>
        <v>#DIV/0!</v>
      </c>
      <c r="H987" s="29" t="e">
        <f>IF($A987=$C$2,runs!BG982/runs!BF982,1/0)</f>
        <v>#DIV/0!</v>
      </c>
      <c r="I987" s="29" t="e">
        <f>IF($A987=$C$2,runs!AJ982/runs!V982,1/0)</f>
        <v>#DIV/0!</v>
      </c>
      <c r="J987" s="29" t="e">
        <f>IF($A987=$C$2,runs!AK982/runs!V982,1/0)</f>
        <v>#DIV/0!</v>
      </c>
      <c r="K987" s="29" t="e">
        <f>IF($A987=$C$2,runs!BP982,1/0)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IF($A988=$C$2,runs!AF983,1/0)</f>
        <v>#DIV/0!</v>
      </c>
      <c r="E988" s="29" t="e">
        <f>IF($A988=$C$2,runs!AG983,1/0)</f>
        <v>#DIV/0!</v>
      </c>
      <c r="F988" s="29" t="e">
        <f>IF($A988=$C$2,runs!AH983,1/0)</f>
        <v>#DIV/0!</v>
      </c>
      <c r="G988" s="29" t="e">
        <f>IF($A988=$C$2,runs!AI983,1/0)</f>
        <v>#DIV/0!</v>
      </c>
      <c r="H988" s="29" t="e">
        <f>IF($A988=$C$2,runs!BG983/runs!BF983,1/0)</f>
        <v>#DIV/0!</v>
      </c>
      <c r="I988" s="29" t="e">
        <f>IF($A988=$C$2,runs!AJ983/runs!V983,1/0)</f>
        <v>#DIV/0!</v>
      </c>
      <c r="J988" s="29" t="e">
        <f>IF($A988=$C$2,runs!AK983/runs!V983,1/0)</f>
        <v>#DIV/0!</v>
      </c>
      <c r="K988" s="29" t="e">
        <f>IF($A988=$C$2,runs!BP983,1/0)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IF($A989=$C$2,runs!AF984,1/0)</f>
        <v>#DIV/0!</v>
      </c>
      <c r="E989" s="29" t="e">
        <f>IF($A989=$C$2,runs!AG984,1/0)</f>
        <v>#DIV/0!</v>
      </c>
      <c r="F989" s="29" t="e">
        <f>IF($A989=$C$2,runs!AH984,1/0)</f>
        <v>#DIV/0!</v>
      </c>
      <c r="G989" s="29" t="e">
        <f>IF($A989=$C$2,runs!AI984,1/0)</f>
        <v>#DIV/0!</v>
      </c>
      <c r="H989" s="29" t="e">
        <f>IF($A989=$C$2,runs!BG984/runs!BF984,1/0)</f>
        <v>#DIV/0!</v>
      </c>
      <c r="I989" s="29" t="e">
        <f>IF($A989=$C$2,runs!AJ984/runs!V984,1/0)</f>
        <v>#DIV/0!</v>
      </c>
      <c r="J989" s="29" t="e">
        <f>IF($A989=$C$2,runs!AK984/runs!V984,1/0)</f>
        <v>#DIV/0!</v>
      </c>
      <c r="K989" s="29" t="e">
        <f>IF($A989=$C$2,runs!BP984,1/0)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IF($A990=$C$2,runs!AF985,1/0)</f>
        <v>#DIV/0!</v>
      </c>
      <c r="E990" s="29" t="e">
        <f>IF($A990=$C$2,runs!AG985,1/0)</f>
        <v>#DIV/0!</v>
      </c>
      <c r="F990" s="29" t="e">
        <f>IF($A990=$C$2,runs!AH985,1/0)</f>
        <v>#DIV/0!</v>
      </c>
      <c r="G990" s="29" t="e">
        <f>IF($A990=$C$2,runs!AI985,1/0)</f>
        <v>#DIV/0!</v>
      </c>
      <c r="H990" s="29" t="e">
        <f>IF($A990=$C$2,runs!BG985/runs!BF985,1/0)</f>
        <v>#DIV/0!</v>
      </c>
      <c r="I990" s="29" t="e">
        <f>IF($A990=$C$2,runs!AJ985/runs!V985,1/0)</f>
        <v>#DIV/0!</v>
      </c>
      <c r="J990" s="29" t="e">
        <f>IF($A990=$C$2,runs!AK985/runs!V985,1/0)</f>
        <v>#DIV/0!</v>
      </c>
      <c r="K990" s="29" t="e">
        <f>IF($A990=$C$2,runs!BP985,1/0)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IF($A991=$C$2,runs!AF986,1/0)</f>
        <v>#DIV/0!</v>
      </c>
      <c r="E991" s="29" t="e">
        <f>IF($A991=$C$2,runs!AG986,1/0)</f>
        <v>#DIV/0!</v>
      </c>
      <c r="F991" s="29" t="e">
        <f>IF($A991=$C$2,runs!AH986,1/0)</f>
        <v>#DIV/0!</v>
      </c>
      <c r="G991" s="29" t="e">
        <f>IF($A991=$C$2,runs!AI986,1/0)</f>
        <v>#DIV/0!</v>
      </c>
      <c r="H991" s="29" t="e">
        <f>IF($A991=$C$2,runs!BG986/runs!BF986,1/0)</f>
        <v>#DIV/0!</v>
      </c>
      <c r="I991" s="29" t="e">
        <f>IF($A991=$C$2,runs!AJ986/runs!V986,1/0)</f>
        <v>#DIV/0!</v>
      </c>
      <c r="J991" s="29" t="e">
        <f>IF($A991=$C$2,runs!AK986/runs!V986,1/0)</f>
        <v>#DIV/0!</v>
      </c>
      <c r="K991" s="29" t="e">
        <f>IF($A991=$C$2,runs!BP986,1/0)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IF($A992=$C$2,runs!AF987,1/0)</f>
        <v>#DIV/0!</v>
      </c>
      <c r="E992" s="29" t="e">
        <f>IF($A992=$C$2,runs!AG987,1/0)</f>
        <v>#DIV/0!</v>
      </c>
      <c r="F992" s="29" t="e">
        <f>IF($A992=$C$2,runs!AH987,1/0)</f>
        <v>#DIV/0!</v>
      </c>
      <c r="G992" s="29" t="e">
        <f>IF($A992=$C$2,runs!AI987,1/0)</f>
        <v>#DIV/0!</v>
      </c>
      <c r="H992" s="29" t="e">
        <f>IF($A992=$C$2,runs!BG987/runs!BF987,1/0)</f>
        <v>#DIV/0!</v>
      </c>
      <c r="I992" s="29" t="e">
        <f>IF($A992=$C$2,runs!AJ987/runs!V987,1/0)</f>
        <v>#DIV/0!</v>
      </c>
      <c r="J992" s="29" t="e">
        <f>IF($A992=$C$2,runs!AK987/runs!V987,1/0)</f>
        <v>#DIV/0!</v>
      </c>
      <c r="K992" s="29" t="e">
        <f>IF($A992=$C$2,runs!BP987,1/0)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IF($A993=$C$2,runs!AF988,1/0)</f>
        <v>#DIV/0!</v>
      </c>
      <c r="E993" s="29" t="e">
        <f>IF($A993=$C$2,runs!AG988,1/0)</f>
        <v>#DIV/0!</v>
      </c>
      <c r="F993" s="29" t="e">
        <f>IF($A993=$C$2,runs!AH988,1/0)</f>
        <v>#DIV/0!</v>
      </c>
      <c r="G993" s="29" t="e">
        <f>IF($A993=$C$2,runs!AI988,1/0)</f>
        <v>#DIV/0!</v>
      </c>
      <c r="H993" s="29" t="e">
        <f>IF($A993=$C$2,runs!BG988/runs!BF988,1/0)</f>
        <v>#DIV/0!</v>
      </c>
      <c r="I993" s="29" t="e">
        <f>IF($A993=$C$2,runs!AJ988/runs!V988,1/0)</f>
        <v>#DIV/0!</v>
      </c>
      <c r="J993" s="29" t="e">
        <f>IF($A993=$C$2,runs!AK988/runs!V988,1/0)</f>
        <v>#DIV/0!</v>
      </c>
      <c r="K993" s="29" t="e">
        <f>IF($A993=$C$2,runs!BP988,1/0)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IF($A994=$C$2,runs!AF989,1/0)</f>
        <v>#DIV/0!</v>
      </c>
      <c r="E994" s="29" t="e">
        <f>IF($A994=$C$2,runs!AG989,1/0)</f>
        <v>#DIV/0!</v>
      </c>
      <c r="F994" s="29" t="e">
        <f>IF($A994=$C$2,runs!AH989,1/0)</f>
        <v>#DIV/0!</v>
      </c>
      <c r="G994" s="29" t="e">
        <f>IF($A994=$C$2,runs!AI989,1/0)</f>
        <v>#DIV/0!</v>
      </c>
      <c r="H994" s="29" t="e">
        <f>IF($A994=$C$2,runs!BG989/runs!BF989,1/0)</f>
        <v>#DIV/0!</v>
      </c>
      <c r="I994" s="29" t="e">
        <f>IF($A994=$C$2,runs!AJ989/runs!V989,1/0)</f>
        <v>#DIV/0!</v>
      </c>
      <c r="J994" s="29" t="e">
        <f>IF($A994=$C$2,runs!AK989/runs!V989,1/0)</f>
        <v>#DIV/0!</v>
      </c>
      <c r="K994" s="29" t="e">
        <f>IF($A994=$C$2,runs!BP989,1/0)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IF($A995=$C$2,runs!AF990,1/0)</f>
        <v>#DIV/0!</v>
      </c>
      <c r="E995" s="29" t="e">
        <f>IF($A995=$C$2,runs!AG990,1/0)</f>
        <v>#DIV/0!</v>
      </c>
      <c r="F995" s="29" t="e">
        <f>IF($A995=$C$2,runs!AH990,1/0)</f>
        <v>#DIV/0!</v>
      </c>
      <c r="G995" s="29" t="e">
        <f>IF($A995=$C$2,runs!AI990,1/0)</f>
        <v>#DIV/0!</v>
      </c>
      <c r="H995" s="29" t="e">
        <f>IF($A995=$C$2,runs!BG990/runs!BF990,1/0)</f>
        <v>#DIV/0!</v>
      </c>
      <c r="I995" s="29" t="e">
        <f>IF($A995=$C$2,runs!AJ990/runs!V990,1/0)</f>
        <v>#DIV/0!</v>
      </c>
      <c r="J995" s="29" t="e">
        <f>IF($A995=$C$2,runs!AK990/runs!V990,1/0)</f>
        <v>#DIV/0!</v>
      </c>
      <c r="K995" s="29" t="e">
        <f>IF($A995=$C$2,runs!BP990,1/0)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IF($A996=$C$2,runs!AF991,1/0)</f>
        <v>#DIV/0!</v>
      </c>
      <c r="E996" s="29" t="e">
        <f>IF($A996=$C$2,runs!AG991,1/0)</f>
        <v>#DIV/0!</v>
      </c>
      <c r="F996" s="29" t="e">
        <f>IF($A996=$C$2,runs!AH991,1/0)</f>
        <v>#DIV/0!</v>
      </c>
      <c r="G996" s="29" t="e">
        <f>IF($A996=$C$2,runs!AI991,1/0)</f>
        <v>#DIV/0!</v>
      </c>
      <c r="H996" s="29" t="e">
        <f>IF($A996=$C$2,runs!BG991/runs!BF991,1/0)</f>
        <v>#DIV/0!</v>
      </c>
      <c r="I996" s="29" t="e">
        <f>IF($A996=$C$2,runs!AJ991/runs!V991,1/0)</f>
        <v>#DIV/0!</v>
      </c>
      <c r="J996" s="29" t="e">
        <f>IF($A996=$C$2,runs!AK991/runs!V991,1/0)</f>
        <v>#DIV/0!</v>
      </c>
      <c r="K996" s="29" t="e">
        <f>IF($A996=$C$2,runs!BP991,1/0)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IF($A997=$C$2,runs!AF992,1/0)</f>
        <v>#DIV/0!</v>
      </c>
      <c r="E997" s="29" t="e">
        <f>IF($A997=$C$2,runs!AG992,1/0)</f>
        <v>#DIV/0!</v>
      </c>
      <c r="F997" s="29" t="e">
        <f>IF($A997=$C$2,runs!AH992,1/0)</f>
        <v>#DIV/0!</v>
      </c>
      <c r="G997" s="29" t="e">
        <f>IF($A997=$C$2,runs!AI992,1/0)</f>
        <v>#DIV/0!</v>
      </c>
      <c r="H997" s="29" t="e">
        <f>IF($A997=$C$2,runs!BG992/runs!BF992,1/0)</f>
        <v>#DIV/0!</v>
      </c>
      <c r="I997" s="29" t="e">
        <f>IF($A997=$C$2,runs!AJ992/runs!V992,1/0)</f>
        <v>#DIV/0!</v>
      </c>
      <c r="J997" s="29" t="e">
        <f>IF($A997=$C$2,runs!AK992/runs!V992,1/0)</f>
        <v>#DIV/0!</v>
      </c>
      <c r="K997" s="29" t="e">
        <f>IF($A997=$C$2,runs!BP992,1/0)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IF($A998=$C$2,runs!AF993,1/0)</f>
        <v>#DIV/0!</v>
      </c>
      <c r="E998" s="29" t="e">
        <f>IF($A998=$C$2,runs!AG993,1/0)</f>
        <v>#DIV/0!</v>
      </c>
      <c r="F998" s="29" t="e">
        <f>IF($A998=$C$2,runs!AH993,1/0)</f>
        <v>#DIV/0!</v>
      </c>
      <c r="G998" s="29" t="e">
        <f>IF($A998=$C$2,runs!AI993,1/0)</f>
        <v>#DIV/0!</v>
      </c>
      <c r="H998" s="29" t="e">
        <f>IF($A998=$C$2,runs!BG993/runs!BF993,1/0)</f>
        <v>#DIV/0!</v>
      </c>
      <c r="I998" s="29" t="e">
        <f>IF($A998=$C$2,runs!AJ993/runs!V993,1/0)</f>
        <v>#DIV/0!</v>
      </c>
      <c r="J998" s="29" t="e">
        <f>IF($A998=$C$2,runs!AK993/runs!V993,1/0)</f>
        <v>#DIV/0!</v>
      </c>
      <c r="K998" s="29" t="e">
        <f>IF($A998=$C$2,runs!BP993,1/0)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IF($A999=$C$2,runs!AF994,1/0)</f>
        <v>#DIV/0!</v>
      </c>
      <c r="E999" s="29" t="e">
        <f>IF($A999=$C$2,runs!AG994,1/0)</f>
        <v>#DIV/0!</v>
      </c>
      <c r="F999" s="29" t="e">
        <f>IF($A999=$C$2,runs!AH994,1/0)</f>
        <v>#DIV/0!</v>
      </c>
      <c r="G999" s="29" t="e">
        <f>IF($A999=$C$2,runs!AI994,1/0)</f>
        <v>#DIV/0!</v>
      </c>
      <c r="H999" s="29" t="e">
        <f>IF($A999=$C$2,runs!BG994/runs!BF994,1/0)</f>
        <v>#DIV/0!</v>
      </c>
      <c r="I999" s="29" t="e">
        <f>IF($A999=$C$2,runs!AJ994/runs!V994,1/0)</f>
        <v>#DIV/0!</v>
      </c>
      <c r="J999" s="29" t="e">
        <f>IF($A999=$C$2,runs!AK994/runs!V994,1/0)</f>
        <v>#DIV/0!</v>
      </c>
      <c r="K999" s="29" t="e">
        <f>IF($A999=$C$2,runs!BP994,1/0)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IF($A1000=$C$2,runs!AF995,1/0)</f>
        <v>#DIV/0!</v>
      </c>
      <c r="E1000" s="29" t="e">
        <f>IF($A1000=$C$2,runs!AG995,1/0)</f>
        <v>#DIV/0!</v>
      </c>
      <c r="F1000" s="29" t="e">
        <f>IF($A1000=$C$2,runs!AH995,1/0)</f>
        <v>#DIV/0!</v>
      </c>
      <c r="G1000" s="29" t="e">
        <f>IF($A1000=$C$2,runs!AI995,1/0)</f>
        <v>#DIV/0!</v>
      </c>
      <c r="H1000" s="29" t="e">
        <f>IF($A1000=$C$2,runs!BG995/runs!BF995,1/0)</f>
        <v>#DIV/0!</v>
      </c>
      <c r="I1000" s="29" t="e">
        <f>IF($A1000=$C$2,runs!AJ995/runs!V995,1/0)</f>
        <v>#DIV/0!</v>
      </c>
      <c r="J1000" s="29" t="e">
        <f>IF($A1000=$C$2,runs!AK995/runs!V995,1/0)</f>
        <v>#DIV/0!</v>
      </c>
      <c r="K1000" s="29" t="e">
        <f>IF($A1000=$C$2,runs!BP995,1/0)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IF($A1001=$C$2,runs!AF996,1/0)</f>
        <v>#DIV/0!</v>
      </c>
      <c r="E1001" s="29" t="e">
        <f>IF($A1001=$C$2,runs!AG996,1/0)</f>
        <v>#DIV/0!</v>
      </c>
      <c r="F1001" s="29" t="e">
        <f>IF($A1001=$C$2,runs!AH996,1/0)</f>
        <v>#DIV/0!</v>
      </c>
      <c r="G1001" s="29" t="e">
        <f>IF($A1001=$C$2,runs!AI996,1/0)</f>
        <v>#DIV/0!</v>
      </c>
      <c r="H1001" s="29" t="e">
        <f>IF($A1001=$C$2,runs!BG996/runs!BF996,1/0)</f>
        <v>#DIV/0!</v>
      </c>
      <c r="I1001" s="29" t="e">
        <f>IF($A1001=$C$2,runs!AJ996/runs!V996,1/0)</f>
        <v>#DIV/0!</v>
      </c>
      <c r="J1001" s="29" t="e">
        <f>IF($A1001=$C$2,runs!AK996/runs!V996,1/0)</f>
        <v>#DIV/0!</v>
      </c>
      <c r="K1001" s="29" t="e">
        <f>IF($A1001=$C$2,runs!BP996,1/0)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IF($A1002=$C$2,runs!AF997,1/0)</f>
        <v>#DIV/0!</v>
      </c>
      <c r="E1002" s="29" t="e">
        <f>IF($A1002=$C$2,runs!AG997,1/0)</f>
        <v>#DIV/0!</v>
      </c>
      <c r="F1002" s="29" t="e">
        <f>IF($A1002=$C$2,runs!AH997,1/0)</f>
        <v>#DIV/0!</v>
      </c>
      <c r="G1002" s="29" t="e">
        <f>IF($A1002=$C$2,runs!AI997,1/0)</f>
        <v>#DIV/0!</v>
      </c>
      <c r="H1002" s="29" t="e">
        <f>IF($A1002=$C$2,runs!BG997/runs!BF997,1/0)</f>
        <v>#DIV/0!</v>
      </c>
      <c r="I1002" s="29" t="e">
        <f>IF($A1002=$C$2,runs!AJ997/runs!V997,1/0)</f>
        <v>#DIV/0!</v>
      </c>
      <c r="J1002" s="29" t="e">
        <f>IF($A1002=$C$2,runs!AK997/runs!V997,1/0)</f>
        <v>#DIV/0!</v>
      </c>
      <c r="K1002" s="29" t="e">
        <f>IF($A1002=$C$2,runs!BP997,1/0)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IF($A1003=$C$2,runs!AF998,1/0)</f>
        <v>#DIV/0!</v>
      </c>
      <c r="E1003" s="29" t="e">
        <f>IF($A1003=$C$2,runs!AG998,1/0)</f>
        <v>#DIV/0!</v>
      </c>
      <c r="F1003" s="29" t="e">
        <f>IF($A1003=$C$2,runs!AH998,1/0)</f>
        <v>#DIV/0!</v>
      </c>
      <c r="G1003" s="29" t="e">
        <f>IF($A1003=$C$2,runs!AI998,1/0)</f>
        <v>#DIV/0!</v>
      </c>
      <c r="H1003" s="29" t="e">
        <f>IF($A1003=$C$2,runs!BG998/runs!BF998,1/0)</f>
        <v>#DIV/0!</v>
      </c>
      <c r="I1003" s="29" t="e">
        <f>IF($A1003=$C$2,runs!AJ998/runs!V998,1/0)</f>
        <v>#DIV/0!</v>
      </c>
      <c r="J1003" s="29" t="e">
        <f>IF($A1003=$C$2,runs!AK998/runs!V998,1/0)</f>
        <v>#DIV/0!</v>
      </c>
      <c r="K1003" s="29" t="e">
        <f>IF($A1003=$C$2,runs!BP998,1/0)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IF($A1004=$C$2,runs!AF999,1/0)</f>
        <v>#DIV/0!</v>
      </c>
      <c r="E1004" s="29" t="e">
        <f>IF($A1004=$C$2,runs!AG999,1/0)</f>
        <v>#DIV/0!</v>
      </c>
      <c r="F1004" s="29" t="e">
        <f>IF($A1004=$C$2,runs!AH999,1/0)</f>
        <v>#DIV/0!</v>
      </c>
      <c r="G1004" s="29" t="e">
        <f>IF($A1004=$C$2,runs!AI999,1/0)</f>
        <v>#DIV/0!</v>
      </c>
      <c r="H1004" s="29" t="e">
        <f>IF($A1004=$C$2,runs!BG999/runs!BF999,1/0)</f>
        <v>#DIV/0!</v>
      </c>
      <c r="I1004" s="29" t="e">
        <f>IF($A1004=$C$2,runs!AJ999/runs!V999,1/0)</f>
        <v>#DIV/0!</v>
      </c>
      <c r="J1004" s="29" t="e">
        <f>IF($A1004=$C$2,runs!AK999/runs!V999,1/0)</f>
        <v>#DIV/0!</v>
      </c>
      <c r="K1004" s="29" t="e">
        <f>IF($A1004=$C$2,runs!BP999,1/0)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IF($A1005=$C$2,runs!AF1000,1/0)</f>
        <v>#DIV/0!</v>
      </c>
      <c r="E1005" s="29" t="e">
        <f>IF($A1005=$C$2,runs!AG1000,1/0)</f>
        <v>#DIV/0!</v>
      </c>
      <c r="F1005" s="29" t="e">
        <f>IF($A1005=$C$2,runs!AH1000,1/0)</f>
        <v>#DIV/0!</v>
      </c>
      <c r="G1005" s="29" t="e">
        <f>IF($A1005=$C$2,runs!AI1000,1/0)</f>
        <v>#DIV/0!</v>
      </c>
      <c r="H1005" s="29" t="e">
        <f>IF($A1005=$C$2,runs!BG1000/runs!BF1000,1/0)</f>
        <v>#DIV/0!</v>
      </c>
      <c r="I1005" s="29" t="e">
        <f>IF($A1005=$C$2,runs!AJ1000/runs!V1000,1/0)</f>
        <v>#DIV/0!</v>
      </c>
      <c r="J1005" s="29" t="e">
        <f>IF($A1005=$C$2,runs!AK1000/runs!V1000,1/0)</f>
        <v>#DIV/0!</v>
      </c>
      <c r="K1005" s="29" t="e">
        <f>IF($A1005=$C$2,runs!BP1000,1/0)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IF($A1006=$C$2,runs!AF1001,1/0)</f>
        <v>#DIV/0!</v>
      </c>
      <c r="E1006" s="29" t="e">
        <f>IF($A1006=$C$2,runs!AG1001,1/0)</f>
        <v>#DIV/0!</v>
      </c>
      <c r="F1006" s="29" t="e">
        <f>IF($A1006=$C$2,runs!AH1001,1/0)</f>
        <v>#DIV/0!</v>
      </c>
      <c r="G1006" s="29" t="e">
        <f>IF($A1006=$C$2,runs!AI1001,1/0)</f>
        <v>#DIV/0!</v>
      </c>
      <c r="H1006" s="29" t="e">
        <f>IF($A1006=$C$2,runs!BG1001/runs!BF1001,1/0)</f>
        <v>#DIV/0!</v>
      </c>
      <c r="I1006" s="29" t="e">
        <f>IF($A1006=$C$2,runs!AJ1001/runs!V1001,1/0)</f>
        <v>#DIV/0!</v>
      </c>
      <c r="J1006" s="29" t="e">
        <f>IF($A1006=$C$2,runs!AK1001/runs!V1001,1/0)</f>
        <v>#DIV/0!</v>
      </c>
      <c r="K1006" s="29" t="e">
        <f>IF($A1006=$C$2,runs!BP1001,1/0)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IF($A1007=$C$2,runs!AF1002,1/0)</f>
        <v>#DIV/0!</v>
      </c>
      <c r="E1007" s="29" t="e">
        <f>IF($A1007=$C$2,runs!AG1002,1/0)</f>
        <v>#DIV/0!</v>
      </c>
      <c r="F1007" s="29" t="e">
        <f>IF($A1007=$C$2,runs!AH1002,1/0)</f>
        <v>#DIV/0!</v>
      </c>
      <c r="G1007" s="29" t="e">
        <f>IF($A1007=$C$2,runs!AI1002,1/0)</f>
        <v>#DIV/0!</v>
      </c>
      <c r="H1007" s="29" t="e">
        <f>IF($A1007=$C$2,runs!BG1002/runs!BF1002,1/0)</f>
        <v>#DIV/0!</v>
      </c>
      <c r="I1007" s="29" t="e">
        <f>IF($A1007=$C$2,runs!AJ1002/runs!V1002,1/0)</f>
        <v>#DIV/0!</v>
      </c>
      <c r="J1007" s="29" t="e">
        <f>IF($A1007=$C$2,runs!AK1002/runs!V1002,1/0)</f>
        <v>#DIV/0!</v>
      </c>
      <c r="K1007" s="29" t="e">
        <f>IF($A1007=$C$2,runs!BP1002,1/0)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IF($A1008=$C$2,runs!AF1003,1/0)</f>
        <v>#DIV/0!</v>
      </c>
      <c r="E1008" s="29" t="e">
        <f>IF($A1008=$C$2,runs!AG1003,1/0)</f>
        <v>#DIV/0!</v>
      </c>
      <c r="F1008" s="29" t="e">
        <f>IF($A1008=$C$2,runs!AH1003,1/0)</f>
        <v>#DIV/0!</v>
      </c>
      <c r="G1008" s="29" t="e">
        <f>IF($A1008=$C$2,runs!AI1003,1/0)</f>
        <v>#DIV/0!</v>
      </c>
      <c r="H1008" s="29" t="e">
        <f>IF($A1008=$C$2,runs!BG1003/runs!BF1003,1/0)</f>
        <v>#DIV/0!</v>
      </c>
      <c r="I1008" s="29" t="e">
        <f>IF($A1008=$C$2,runs!AJ1003/runs!V1003,1/0)</f>
        <v>#DIV/0!</v>
      </c>
      <c r="J1008" s="29" t="e">
        <f>IF($A1008=$C$2,runs!AK1003/runs!V1003,1/0)</f>
        <v>#DIV/0!</v>
      </c>
      <c r="K1008" s="29" t="e">
        <f>IF($A1008=$C$2,runs!BP1003,1/0)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IF($A1009=$C$2,runs!AF1004,1/0)</f>
        <v>#DIV/0!</v>
      </c>
      <c r="E1009" s="29" t="e">
        <f>IF($A1009=$C$2,runs!AG1004,1/0)</f>
        <v>#DIV/0!</v>
      </c>
      <c r="F1009" s="29" t="e">
        <f>IF($A1009=$C$2,runs!AH1004,1/0)</f>
        <v>#DIV/0!</v>
      </c>
      <c r="G1009" s="29" t="e">
        <f>IF($A1009=$C$2,runs!AI1004,1/0)</f>
        <v>#DIV/0!</v>
      </c>
      <c r="H1009" s="29" t="e">
        <f>IF($A1009=$C$2,runs!BG1004/runs!BF1004,1/0)</f>
        <v>#DIV/0!</v>
      </c>
      <c r="I1009" s="29" t="e">
        <f>IF($A1009=$C$2,runs!AJ1004/runs!V1004,1/0)</f>
        <v>#DIV/0!</v>
      </c>
      <c r="J1009" s="29" t="e">
        <f>IF($A1009=$C$2,runs!AK1004/runs!V1004,1/0)</f>
        <v>#DIV/0!</v>
      </c>
      <c r="K1009" s="29" t="e">
        <f>IF($A1009=$C$2,runs!BP1004,1/0)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IF($A1010=$C$2,runs!AF1005,1/0)</f>
        <v>#DIV/0!</v>
      </c>
      <c r="E1010" s="29" t="e">
        <f>IF($A1010=$C$2,runs!AG1005,1/0)</f>
        <v>#DIV/0!</v>
      </c>
      <c r="F1010" s="29" t="e">
        <f>IF($A1010=$C$2,runs!AH1005,1/0)</f>
        <v>#DIV/0!</v>
      </c>
      <c r="G1010" s="29" t="e">
        <f>IF($A1010=$C$2,runs!AI1005,1/0)</f>
        <v>#DIV/0!</v>
      </c>
      <c r="H1010" s="29" t="e">
        <f>IF($A1010=$C$2,runs!BG1005/runs!BF1005,1/0)</f>
        <v>#DIV/0!</v>
      </c>
      <c r="I1010" s="29" t="e">
        <f>IF($A1010=$C$2,runs!AJ1005/runs!V1005,1/0)</f>
        <v>#DIV/0!</v>
      </c>
      <c r="J1010" s="29" t="e">
        <f>IF($A1010=$C$2,runs!AK1005/runs!V1005,1/0)</f>
        <v>#DIV/0!</v>
      </c>
      <c r="K1010" s="29" t="e">
        <f>IF($A1010=$C$2,runs!BP1005,1/0)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IF($A1011=$C$2,runs!AF1006,1/0)</f>
        <v>#DIV/0!</v>
      </c>
      <c r="E1011" s="29" t="e">
        <f>IF($A1011=$C$2,runs!AG1006,1/0)</f>
        <v>#DIV/0!</v>
      </c>
      <c r="F1011" s="29" t="e">
        <f>IF($A1011=$C$2,runs!AH1006,1/0)</f>
        <v>#DIV/0!</v>
      </c>
      <c r="G1011" s="29" t="e">
        <f>IF($A1011=$C$2,runs!AI1006,1/0)</f>
        <v>#DIV/0!</v>
      </c>
      <c r="H1011" s="29" t="e">
        <f>IF($A1011=$C$2,runs!BG1006/runs!BF1006,1/0)</f>
        <v>#DIV/0!</v>
      </c>
      <c r="I1011" s="29" t="e">
        <f>IF($A1011=$C$2,runs!AJ1006/runs!V1006,1/0)</f>
        <v>#DIV/0!</v>
      </c>
      <c r="J1011" s="29" t="e">
        <f>IF($A1011=$C$2,runs!AK1006/runs!V1006,1/0)</f>
        <v>#DIV/0!</v>
      </c>
      <c r="K1011" s="29" t="e">
        <f>IF($A1011=$C$2,runs!BP1006,1/0)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IF($A1012=$C$2,runs!AF1007,1/0)</f>
        <v>#DIV/0!</v>
      </c>
      <c r="E1012" s="29" t="e">
        <f>IF($A1012=$C$2,runs!AG1007,1/0)</f>
        <v>#DIV/0!</v>
      </c>
      <c r="F1012" s="29" t="e">
        <f>IF($A1012=$C$2,runs!AH1007,1/0)</f>
        <v>#DIV/0!</v>
      </c>
      <c r="G1012" s="29" t="e">
        <f>IF($A1012=$C$2,runs!AI1007,1/0)</f>
        <v>#DIV/0!</v>
      </c>
      <c r="H1012" s="29" t="e">
        <f>IF($A1012=$C$2,runs!BG1007/runs!BF1007,1/0)</f>
        <v>#DIV/0!</v>
      </c>
      <c r="I1012" s="29" t="e">
        <f>IF($A1012=$C$2,runs!AJ1007/runs!V1007,1/0)</f>
        <v>#DIV/0!</v>
      </c>
      <c r="J1012" s="29" t="e">
        <f>IF($A1012=$C$2,runs!AK1007/runs!V1007,1/0)</f>
        <v>#DIV/0!</v>
      </c>
      <c r="K1012" s="29" t="e">
        <f>IF($A1012=$C$2,runs!BP1007,1/0)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IF($A1013=$C$2,runs!AF1008,1/0)</f>
        <v>#DIV/0!</v>
      </c>
      <c r="E1013" s="29" t="e">
        <f>IF($A1013=$C$2,runs!AG1008,1/0)</f>
        <v>#DIV/0!</v>
      </c>
      <c r="F1013" s="29" t="e">
        <f>IF($A1013=$C$2,runs!AH1008,1/0)</f>
        <v>#DIV/0!</v>
      </c>
      <c r="G1013" s="29" t="e">
        <f>IF($A1013=$C$2,runs!AI1008,1/0)</f>
        <v>#DIV/0!</v>
      </c>
      <c r="H1013" s="29" t="e">
        <f>IF($A1013=$C$2,runs!BG1008/runs!BF1008,1/0)</f>
        <v>#DIV/0!</v>
      </c>
      <c r="I1013" s="29" t="e">
        <f>IF($A1013=$C$2,runs!AJ1008/runs!V1008,1/0)</f>
        <v>#DIV/0!</v>
      </c>
      <c r="J1013" s="29" t="e">
        <f>IF($A1013=$C$2,runs!AK1008/runs!V1008,1/0)</f>
        <v>#DIV/0!</v>
      </c>
      <c r="K1013" s="29" t="e">
        <f>IF($A1013=$C$2,runs!BP1008,1/0)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IF($A1014=$C$2,runs!AF1009,1/0)</f>
        <v>#DIV/0!</v>
      </c>
      <c r="E1014" s="29" t="e">
        <f>IF($A1014=$C$2,runs!AG1009,1/0)</f>
        <v>#DIV/0!</v>
      </c>
      <c r="F1014" s="29" t="e">
        <f>IF($A1014=$C$2,runs!AH1009,1/0)</f>
        <v>#DIV/0!</v>
      </c>
      <c r="G1014" s="29" t="e">
        <f>IF($A1014=$C$2,runs!AI1009,1/0)</f>
        <v>#DIV/0!</v>
      </c>
      <c r="H1014" s="29" t="e">
        <f>IF($A1014=$C$2,runs!BG1009/runs!BF1009,1/0)</f>
        <v>#DIV/0!</v>
      </c>
      <c r="I1014" s="29" t="e">
        <f>IF($A1014=$C$2,runs!AJ1009/runs!V1009,1/0)</f>
        <v>#DIV/0!</v>
      </c>
      <c r="J1014" s="29" t="e">
        <f>IF($A1014=$C$2,runs!AK1009/runs!V1009,1/0)</f>
        <v>#DIV/0!</v>
      </c>
      <c r="K1014" s="29" t="e">
        <f>IF($A1014=$C$2,runs!BP1009,1/0)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IF($A1015=$C$2,runs!AF1010,1/0)</f>
        <v>#DIV/0!</v>
      </c>
      <c r="E1015" s="29" t="e">
        <f>IF($A1015=$C$2,runs!AG1010,1/0)</f>
        <v>#DIV/0!</v>
      </c>
      <c r="F1015" s="29" t="e">
        <f>IF($A1015=$C$2,runs!AH1010,1/0)</f>
        <v>#DIV/0!</v>
      </c>
      <c r="G1015" s="29" t="e">
        <f>IF($A1015=$C$2,runs!AI1010,1/0)</f>
        <v>#DIV/0!</v>
      </c>
      <c r="H1015" s="29" t="e">
        <f>IF($A1015=$C$2,runs!BG1010/runs!BF1010,1/0)</f>
        <v>#DIV/0!</v>
      </c>
      <c r="I1015" s="29" t="e">
        <f>IF($A1015=$C$2,runs!AJ1010/runs!V1010,1/0)</f>
        <v>#DIV/0!</v>
      </c>
      <c r="J1015" s="29" t="e">
        <f>IF($A1015=$C$2,runs!AK1010/runs!V1010,1/0)</f>
        <v>#DIV/0!</v>
      </c>
      <c r="K1015" s="29" t="e">
        <f>IF($A1015=$C$2,runs!BP1010,1/0)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IF($A1016=$C$2,runs!AF1011,1/0)</f>
        <v>#DIV/0!</v>
      </c>
      <c r="E1016" s="29" t="e">
        <f>IF($A1016=$C$2,runs!AG1011,1/0)</f>
        <v>#DIV/0!</v>
      </c>
      <c r="F1016" s="29" t="e">
        <f>IF($A1016=$C$2,runs!AH1011,1/0)</f>
        <v>#DIV/0!</v>
      </c>
      <c r="G1016" s="29" t="e">
        <f>IF($A1016=$C$2,runs!AI1011,1/0)</f>
        <v>#DIV/0!</v>
      </c>
      <c r="H1016" s="29" t="e">
        <f>IF($A1016=$C$2,runs!BG1011/runs!BF1011,1/0)</f>
        <v>#DIV/0!</v>
      </c>
      <c r="I1016" s="29" t="e">
        <f>IF($A1016=$C$2,runs!AJ1011/runs!V1011,1/0)</f>
        <v>#DIV/0!</v>
      </c>
      <c r="J1016" s="29" t="e">
        <f>IF($A1016=$C$2,runs!AK1011/runs!V1011,1/0)</f>
        <v>#DIV/0!</v>
      </c>
      <c r="K1016" s="29" t="e">
        <f>IF($A1016=$C$2,runs!BP1011,1/0)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IF($A1017=$C$2,runs!AF1012,1/0)</f>
        <v>#DIV/0!</v>
      </c>
      <c r="E1017" s="29" t="e">
        <f>IF($A1017=$C$2,runs!AG1012,1/0)</f>
        <v>#DIV/0!</v>
      </c>
      <c r="F1017" s="29" t="e">
        <f>IF($A1017=$C$2,runs!AH1012,1/0)</f>
        <v>#DIV/0!</v>
      </c>
      <c r="G1017" s="29" t="e">
        <f>IF($A1017=$C$2,runs!AI1012,1/0)</f>
        <v>#DIV/0!</v>
      </c>
      <c r="H1017" s="29" t="e">
        <f>IF($A1017=$C$2,runs!BG1012/runs!BF1012,1/0)</f>
        <v>#DIV/0!</v>
      </c>
      <c r="I1017" s="29" t="e">
        <f>IF($A1017=$C$2,runs!AJ1012/runs!V1012,1/0)</f>
        <v>#DIV/0!</v>
      </c>
      <c r="J1017" s="29" t="e">
        <f>IF($A1017=$C$2,runs!AK1012/runs!V1012,1/0)</f>
        <v>#DIV/0!</v>
      </c>
      <c r="K1017" s="29" t="e">
        <f>IF($A1017=$C$2,runs!BP1012,1/0)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IF($A1018=$C$2,runs!AF1013,1/0)</f>
        <v>#DIV/0!</v>
      </c>
      <c r="E1018" s="29" t="e">
        <f>IF($A1018=$C$2,runs!AG1013,1/0)</f>
        <v>#DIV/0!</v>
      </c>
      <c r="F1018" s="29" t="e">
        <f>IF($A1018=$C$2,runs!AH1013,1/0)</f>
        <v>#DIV/0!</v>
      </c>
      <c r="G1018" s="29" t="e">
        <f>IF($A1018=$C$2,runs!AI1013,1/0)</f>
        <v>#DIV/0!</v>
      </c>
      <c r="H1018" s="29" t="e">
        <f>IF($A1018=$C$2,runs!BG1013/runs!BF1013,1/0)</f>
        <v>#DIV/0!</v>
      </c>
      <c r="I1018" s="29" t="e">
        <f>IF($A1018=$C$2,runs!AJ1013/runs!V1013,1/0)</f>
        <v>#DIV/0!</v>
      </c>
      <c r="J1018" s="29" t="e">
        <f>IF($A1018=$C$2,runs!AK1013/runs!V1013,1/0)</f>
        <v>#DIV/0!</v>
      </c>
      <c r="K1018" s="29" t="e">
        <f>IF($A1018=$C$2,runs!BP1013,1/0)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IF($A1019=$C$2,runs!AF1014,1/0)</f>
        <v>#DIV/0!</v>
      </c>
      <c r="E1019" s="29" t="e">
        <f>IF($A1019=$C$2,runs!AG1014,1/0)</f>
        <v>#DIV/0!</v>
      </c>
      <c r="F1019" s="29" t="e">
        <f>IF($A1019=$C$2,runs!AH1014,1/0)</f>
        <v>#DIV/0!</v>
      </c>
      <c r="G1019" s="29" t="e">
        <f>IF($A1019=$C$2,runs!AI1014,1/0)</f>
        <v>#DIV/0!</v>
      </c>
      <c r="H1019" s="29" t="e">
        <f>IF($A1019=$C$2,runs!BG1014/runs!BF1014,1/0)</f>
        <v>#DIV/0!</v>
      </c>
      <c r="I1019" s="29" t="e">
        <f>IF($A1019=$C$2,runs!AJ1014/runs!V1014,1/0)</f>
        <v>#DIV/0!</v>
      </c>
      <c r="J1019" s="29" t="e">
        <f>IF($A1019=$C$2,runs!AK1014/runs!V1014,1/0)</f>
        <v>#DIV/0!</v>
      </c>
      <c r="K1019" s="29" t="e">
        <f>IF($A1019=$C$2,runs!BP1014,1/0)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IF($A1020=$C$2,runs!AF1015,1/0)</f>
        <v>#DIV/0!</v>
      </c>
      <c r="E1020" s="29" t="e">
        <f>IF($A1020=$C$2,runs!AG1015,1/0)</f>
        <v>#DIV/0!</v>
      </c>
      <c r="F1020" s="29" t="e">
        <f>IF($A1020=$C$2,runs!AH1015,1/0)</f>
        <v>#DIV/0!</v>
      </c>
      <c r="G1020" s="29" t="e">
        <f>IF($A1020=$C$2,runs!AI1015,1/0)</f>
        <v>#DIV/0!</v>
      </c>
      <c r="H1020" s="29" t="e">
        <f>IF($A1020=$C$2,runs!BG1015/runs!BF1015,1/0)</f>
        <v>#DIV/0!</v>
      </c>
      <c r="I1020" s="29" t="e">
        <f>IF($A1020=$C$2,runs!AJ1015/runs!V1015,1/0)</f>
        <v>#DIV/0!</v>
      </c>
      <c r="J1020" s="29" t="e">
        <f>IF($A1020=$C$2,runs!AK1015/runs!V1015,1/0)</f>
        <v>#DIV/0!</v>
      </c>
      <c r="K1020" s="29" t="e">
        <f>IF($A1020=$C$2,runs!BP1015,1/0)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IF($A1021=$C$2,runs!AF1016,1/0)</f>
        <v>#DIV/0!</v>
      </c>
      <c r="E1021" s="29" t="e">
        <f>IF($A1021=$C$2,runs!AG1016,1/0)</f>
        <v>#DIV/0!</v>
      </c>
      <c r="F1021" s="29" t="e">
        <f>IF($A1021=$C$2,runs!AH1016,1/0)</f>
        <v>#DIV/0!</v>
      </c>
      <c r="G1021" s="29" t="e">
        <f>IF($A1021=$C$2,runs!AI1016,1/0)</f>
        <v>#DIV/0!</v>
      </c>
      <c r="H1021" s="29" t="e">
        <f>IF($A1021=$C$2,runs!BG1016/runs!BF1016,1/0)</f>
        <v>#DIV/0!</v>
      </c>
      <c r="I1021" s="29" t="e">
        <f>IF($A1021=$C$2,runs!AJ1016/runs!V1016,1/0)</f>
        <v>#DIV/0!</v>
      </c>
      <c r="J1021" s="29" t="e">
        <f>IF($A1021=$C$2,runs!AK1016/runs!V1016,1/0)</f>
        <v>#DIV/0!</v>
      </c>
      <c r="K1021" s="29" t="e">
        <f>IF($A1021=$C$2,runs!BP1016,1/0)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IF($A1022=$C$2,runs!AF1017,1/0)</f>
        <v>#DIV/0!</v>
      </c>
      <c r="E1022" s="29" t="e">
        <f>IF($A1022=$C$2,runs!AG1017,1/0)</f>
        <v>#DIV/0!</v>
      </c>
      <c r="F1022" s="29" t="e">
        <f>IF($A1022=$C$2,runs!AH1017,1/0)</f>
        <v>#DIV/0!</v>
      </c>
      <c r="G1022" s="29" t="e">
        <f>IF($A1022=$C$2,runs!AI1017,1/0)</f>
        <v>#DIV/0!</v>
      </c>
      <c r="H1022" s="29" t="e">
        <f>IF($A1022=$C$2,runs!BG1017/runs!BF1017,1/0)</f>
        <v>#DIV/0!</v>
      </c>
      <c r="I1022" s="29" t="e">
        <f>IF($A1022=$C$2,runs!AJ1017/runs!V1017,1/0)</f>
        <v>#DIV/0!</v>
      </c>
      <c r="J1022" s="29" t="e">
        <f>IF($A1022=$C$2,runs!AK1017/runs!V1017,1/0)</f>
        <v>#DIV/0!</v>
      </c>
      <c r="K1022" s="29" t="e">
        <f>IF($A1022=$C$2,runs!BP1017,1/0)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IF($A1023=$C$2,runs!AF1018,1/0)</f>
        <v>#DIV/0!</v>
      </c>
      <c r="E1023" s="29" t="e">
        <f>IF($A1023=$C$2,runs!AG1018,1/0)</f>
        <v>#DIV/0!</v>
      </c>
      <c r="F1023" s="29" t="e">
        <f>IF($A1023=$C$2,runs!AH1018,1/0)</f>
        <v>#DIV/0!</v>
      </c>
      <c r="G1023" s="29" t="e">
        <f>IF($A1023=$C$2,runs!AI1018,1/0)</f>
        <v>#DIV/0!</v>
      </c>
      <c r="H1023" s="29" t="e">
        <f>IF($A1023=$C$2,runs!BG1018/runs!BF1018,1/0)</f>
        <v>#DIV/0!</v>
      </c>
      <c r="I1023" s="29" t="e">
        <f>IF($A1023=$C$2,runs!AJ1018/runs!V1018,1/0)</f>
        <v>#DIV/0!</v>
      </c>
      <c r="J1023" s="29" t="e">
        <f>IF($A1023=$C$2,runs!AK1018/runs!V1018,1/0)</f>
        <v>#DIV/0!</v>
      </c>
      <c r="K1023" s="29" t="e">
        <f>IF($A1023=$C$2,runs!BP1018,1/0)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IF($A1024=$C$2,runs!AF1019,1/0)</f>
        <v>#DIV/0!</v>
      </c>
      <c r="E1024" s="29" t="e">
        <f>IF($A1024=$C$2,runs!AG1019,1/0)</f>
        <v>#DIV/0!</v>
      </c>
      <c r="F1024" s="29" t="e">
        <f>IF($A1024=$C$2,runs!AH1019,1/0)</f>
        <v>#DIV/0!</v>
      </c>
      <c r="G1024" s="29" t="e">
        <f>IF($A1024=$C$2,runs!AI1019,1/0)</f>
        <v>#DIV/0!</v>
      </c>
      <c r="H1024" s="29" t="e">
        <f>IF($A1024=$C$2,runs!BG1019/runs!BF1019,1/0)</f>
        <v>#DIV/0!</v>
      </c>
      <c r="I1024" s="29" t="e">
        <f>IF($A1024=$C$2,runs!AJ1019/runs!V1019,1/0)</f>
        <v>#DIV/0!</v>
      </c>
      <c r="J1024" s="29" t="e">
        <f>IF($A1024=$C$2,runs!AK1019/runs!V1019,1/0)</f>
        <v>#DIV/0!</v>
      </c>
      <c r="K1024" s="29" t="e">
        <f>IF($A1024=$C$2,runs!BP1019,1/0)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IF($A1025=$C$2,runs!AF1020,1/0)</f>
        <v>#DIV/0!</v>
      </c>
      <c r="E1025" s="29" t="e">
        <f>IF($A1025=$C$2,runs!AG1020,1/0)</f>
        <v>#DIV/0!</v>
      </c>
      <c r="F1025" s="29" t="e">
        <f>IF($A1025=$C$2,runs!AH1020,1/0)</f>
        <v>#DIV/0!</v>
      </c>
      <c r="G1025" s="29" t="e">
        <f>IF($A1025=$C$2,runs!AI1020,1/0)</f>
        <v>#DIV/0!</v>
      </c>
      <c r="H1025" s="29" t="e">
        <f>IF($A1025=$C$2,runs!BG1020/runs!BF1020,1/0)</f>
        <v>#DIV/0!</v>
      </c>
      <c r="I1025" s="29" t="e">
        <f>IF($A1025=$C$2,runs!AJ1020/runs!V1020,1/0)</f>
        <v>#DIV/0!</v>
      </c>
      <c r="J1025" s="29" t="e">
        <f>IF($A1025=$C$2,runs!AK1020/runs!V1020,1/0)</f>
        <v>#DIV/0!</v>
      </c>
      <c r="K1025" s="29" t="e">
        <f>IF($A1025=$C$2,runs!BP1020,1/0)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IF($A1026=$C$2,runs!AF1021,1/0)</f>
        <v>#DIV/0!</v>
      </c>
      <c r="E1026" s="29" t="e">
        <f>IF($A1026=$C$2,runs!AG1021,1/0)</f>
        <v>#DIV/0!</v>
      </c>
      <c r="F1026" s="29" t="e">
        <f>IF($A1026=$C$2,runs!AH1021,1/0)</f>
        <v>#DIV/0!</v>
      </c>
      <c r="G1026" s="29" t="e">
        <f>IF($A1026=$C$2,runs!AI1021,1/0)</f>
        <v>#DIV/0!</v>
      </c>
      <c r="H1026" s="29" t="e">
        <f>IF($A1026=$C$2,runs!BG1021/runs!BF1021,1/0)</f>
        <v>#DIV/0!</v>
      </c>
      <c r="I1026" s="29" t="e">
        <f>IF($A1026=$C$2,runs!AJ1021/runs!V1021,1/0)</f>
        <v>#DIV/0!</v>
      </c>
      <c r="J1026" s="29" t="e">
        <f>IF($A1026=$C$2,runs!AK1021/runs!V1021,1/0)</f>
        <v>#DIV/0!</v>
      </c>
      <c r="K1026" s="29" t="e">
        <f>IF($A1026=$C$2,runs!BP1021,1/0)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IF($A1027=$C$2,runs!AF1022,1/0)</f>
        <v>#DIV/0!</v>
      </c>
      <c r="E1027" s="29" t="e">
        <f>IF($A1027=$C$2,runs!AG1022,1/0)</f>
        <v>#DIV/0!</v>
      </c>
      <c r="F1027" s="29" t="e">
        <f>IF($A1027=$C$2,runs!AH1022,1/0)</f>
        <v>#DIV/0!</v>
      </c>
      <c r="G1027" s="29" t="e">
        <f>IF($A1027=$C$2,runs!AI1022,1/0)</f>
        <v>#DIV/0!</v>
      </c>
      <c r="H1027" s="29" t="e">
        <f>IF($A1027=$C$2,runs!BG1022/runs!BF1022,1/0)</f>
        <v>#DIV/0!</v>
      </c>
      <c r="I1027" s="29" t="e">
        <f>IF($A1027=$C$2,runs!AJ1022/runs!V1022,1/0)</f>
        <v>#DIV/0!</v>
      </c>
      <c r="J1027" s="29" t="e">
        <f>IF($A1027=$C$2,runs!AK1022/runs!V1022,1/0)</f>
        <v>#DIV/0!</v>
      </c>
      <c r="K1027" s="29" t="e">
        <f>IF($A1027=$C$2,runs!BP1022,1/0)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IF($A1028=$C$2,runs!AF1023,1/0)</f>
        <v>#DIV/0!</v>
      </c>
      <c r="E1028" s="29" t="e">
        <f>IF($A1028=$C$2,runs!AG1023,1/0)</f>
        <v>#DIV/0!</v>
      </c>
      <c r="F1028" s="29" t="e">
        <f>IF($A1028=$C$2,runs!AH1023,1/0)</f>
        <v>#DIV/0!</v>
      </c>
      <c r="G1028" s="29" t="e">
        <f>IF($A1028=$C$2,runs!AI1023,1/0)</f>
        <v>#DIV/0!</v>
      </c>
      <c r="H1028" s="29" t="e">
        <f>IF($A1028=$C$2,runs!BG1023/runs!BF1023,1/0)</f>
        <v>#DIV/0!</v>
      </c>
      <c r="I1028" s="29" t="e">
        <f>IF($A1028=$C$2,runs!AJ1023/runs!V1023,1/0)</f>
        <v>#DIV/0!</v>
      </c>
      <c r="J1028" s="29" t="e">
        <f>IF($A1028=$C$2,runs!AK1023/runs!V1023,1/0)</f>
        <v>#DIV/0!</v>
      </c>
      <c r="K1028" s="29" t="e">
        <f>IF($A1028=$C$2,runs!BP1023,1/0)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IF($A1029=$C$2,runs!AF1024,1/0)</f>
        <v>#DIV/0!</v>
      </c>
      <c r="E1029" s="29" t="e">
        <f>IF($A1029=$C$2,runs!AG1024,1/0)</f>
        <v>#DIV/0!</v>
      </c>
      <c r="F1029" s="29" t="e">
        <f>IF($A1029=$C$2,runs!AH1024,1/0)</f>
        <v>#DIV/0!</v>
      </c>
      <c r="G1029" s="29" t="e">
        <f>IF($A1029=$C$2,runs!AI1024,1/0)</f>
        <v>#DIV/0!</v>
      </c>
      <c r="H1029" s="29" t="e">
        <f>IF($A1029=$C$2,runs!BG1024/runs!BF1024,1/0)</f>
        <v>#DIV/0!</v>
      </c>
      <c r="I1029" s="29" t="e">
        <f>IF($A1029=$C$2,runs!AJ1024/runs!V1024,1/0)</f>
        <v>#DIV/0!</v>
      </c>
      <c r="J1029" s="29" t="e">
        <f>IF($A1029=$C$2,runs!AK1024/runs!V1024,1/0)</f>
        <v>#DIV/0!</v>
      </c>
      <c r="K1029" s="29" t="e">
        <f>IF($A1029=$C$2,runs!BP1024,1/0)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IF($A1030=$C$2,runs!AF1025,1/0)</f>
        <v>#DIV/0!</v>
      </c>
      <c r="E1030" s="29" t="e">
        <f>IF($A1030=$C$2,runs!AG1025,1/0)</f>
        <v>#DIV/0!</v>
      </c>
      <c r="F1030" s="29" t="e">
        <f>IF($A1030=$C$2,runs!AH1025,1/0)</f>
        <v>#DIV/0!</v>
      </c>
      <c r="G1030" s="29" t="e">
        <f>IF($A1030=$C$2,runs!AI1025,1/0)</f>
        <v>#DIV/0!</v>
      </c>
      <c r="H1030" s="29" t="e">
        <f>IF($A1030=$C$2,runs!BG1025/runs!BF1025,1/0)</f>
        <v>#DIV/0!</v>
      </c>
      <c r="I1030" s="29" t="e">
        <f>IF($A1030=$C$2,runs!AJ1025/runs!V1025,1/0)</f>
        <v>#DIV/0!</v>
      </c>
      <c r="J1030" s="29" t="e">
        <f>IF($A1030=$C$2,runs!AK1025/runs!V1025,1/0)</f>
        <v>#DIV/0!</v>
      </c>
      <c r="K1030" s="29" t="e">
        <f>IF($A1030=$C$2,runs!BP1025,1/0)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IF($A1031=$C$2,runs!AF1026,1/0)</f>
        <v>#DIV/0!</v>
      </c>
      <c r="E1031" s="29" t="e">
        <f>IF($A1031=$C$2,runs!AG1026,1/0)</f>
        <v>#DIV/0!</v>
      </c>
      <c r="F1031" s="29" t="e">
        <f>IF($A1031=$C$2,runs!AH1026,1/0)</f>
        <v>#DIV/0!</v>
      </c>
      <c r="G1031" s="29" t="e">
        <f>IF($A1031=$C$2,runs!AI1026,1/0)</f>
        <v>#DIV/0!</v>
      </c>
      <c r="H1031" s="29" t="e">
        <f>IF($A1031=$C$2,runs!BG1026/runs!BF1026,1/0)</f>
        <v>#DIV/0!</v>
      </c>
      <c r="I1031" s="29" t="e">
        <f>IF($A1031=$C$2,runs!AJ1026/runs!V1026,1/0)</f>
        <v>#DIV/0!</v>
      </c>
      <c r="J1031" s="29" t="e">
        <f>IF($A1031=$C$2,runs!AK1026/runs!V1026,1/0)</f>
        <v>#DIV/0!</v>
      </c>
      <c r="K1031" s="29" t="e">
        <f>IF($A1031=$C$2,runs!BP1026,1/0)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IF($A1032=$C$2,runs!AF1027,1/0)</f>
        <v>#DIV/0!</v>
      </c>
      <c r="E1032" s="29" t="e">
        <f>IF($A1032=$C$2,runs!AG1027,1/0)</f>
        <v>#DIV/0!</v>
      </c>
      <c r="F1032" s="29" t="e">
        <f>IF($A1032=$C$2,runs!AH1027,1/0)</f>
        <v>#DIV/0!</v>
      </c>
      <c r="G1032" s="29" t="e">
        <f>IF($A1032=$C$2,runs!AI1027,1/0)</f>
        <v>#DIV/0!</v>
      </c>
      <c r="H1032" s="29" t="e">
        <f>IF($A1032=$C$2,runs!BG1027/runs!BF1027,1/0)</f>
        <v>#DIV/0!</v>
      </c>
      <c r="I1032" s="29" t="e">
        <f>IF($A1032=$C$2,runs!AJ1027/runs!V1027,1/0)</f>
        <v>#DIV/0!</v>
      </c>
      <c r="J1032" s="29" t="e">
        <f>IF($A1032=$C$2,runs!AK1027/runs!V1027,1/0)</f>
        <v>#DIV/0!</v>
      </c>
      <c r="K1032" s="29" t="e">
        <f>IF($A1032=$C$2,runs!BP1027,1/0)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IF($A1033=$C$2,runs!AF1028,1/0)</f>
        <v>#DIV/0!</v>
      </c>
      <c r="E1033" s="29" t="e">
        <f>IF($A1033=$C$2,runs!AG1028,1/0)</f>
        <v>#DIV/0!</v>
      </c>
      <c r="F1033" s="29" t="e">
        <f>IF($A1033=$C$2,runs!AH1028,1/0)</f>
        <v>#DIV/0!</v>
      </c>
      <c r="G1033" s="29" t="e">
        <f>IF($A1033=$C$2,runs!AI1028,1/0)</f>
        <v>#DIV/0!</v>
      </c>
      <c r="H1033" s="29" t="e">
        <f>IF($A1033=$C$2,runs!BG1028/runs!BF1028,1/0)</f>
        <v>#DIV/0!</v>
      </c>
      <c r="I1033" s="29" t="e">
        <f>IF($A1033=$C$2,runs!AJ1028/runs!V1028,1/0)</f>
        <v>#DIV/0!</v>
      </c>
      <c r="J1033" s="29" t="e">
        <f>IF($A1033=$C$2,runs!AK1028/runs!V1028,1/0)</f>
        <v>#DIV/0!</v>
      </c>
      <c r="K1033" s="29" t="e">
        <f>IF($A1033=$C$2,runs!BP1028,1/0)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IF($A1034=$C$2,runs!AF1029,1/0)</f>
        <v>#DIV/0!</v>
      </c>
      <c r="E1034" s="29" t="e">
        <f>IF($A1034=$C$2,runs!AG1029,1/0)</f>
        <v>#DIV/0!</v>
      </c>
      <c r="F1034" s="29" t="e">
        <f>IF($A1034=$C$2,runs!AH1029,1/0)</f>
        <v>#DIV/0!</v>
      </c>
      <c r="G1034" s="29" t="e">
        <f>IF($A1034=$C$2,runs!AI1029,1/0)</f>
        <v>#DIV/0!</v>
      </c>
      <c r="H1034" s="29" t="e">
        <f>IF($A1034=$C$2,runs!BG1029/runs!BF1029,1/0)</f>
        <v>#DIV/0!</v>
      </c>
      <c r="I1034" s="29" t="e">
        <f>IF($A1034=$C$2,runs!AJ1029/runs!V1029,1/0)</f>
        <v>#DIV/0!</v>
      </c>
      <c r="J1034" s="29" t="e">
        <f>IF($A1034=$C$2,runs!AK1029/runs!V1029,1/0)</f>
        <v>#DIV/0!</v>
      </c>
      <c r="K1034" s="29" t="e">
        <f>IF($A1034=$C$2,runs!BP1029,1/0)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IF($A1035=$C$2,runs!AF1030,1/0)</f>
        <v>#DIV/0!</v>
      </c>
      <c r="E1035" s="29" t="e">
        <f>IF($A1035=$C$2,runs!AG1030,1/0)</f>
        <v>#DIV/0!</v>
      </c>
      <c r="F1035" s="29" t="e">
        <f>IF($A1035=$C$2,runs!AH1030,1/0)</f>
        <v>#DIV/0!</v>
      </c>
      <c r="G1035" s="29" t="e">
        <f>IF($A1035=$C$2,runs!AI1030,1/0)</f>
        <v>#DIV/0!</v>
      </c>
      <c r="H1035" s="29" t="e">
        <f>IF($A1035=$C$2,runs!BG1030/runs!BF1030,1/0)</f>
        <v>#DIV/0!</v>
      </c>
      <c r="I1035" s="29" t="e">
        <f>IF($A1035=$C$2,runs!AJ1030/runs!V1030,1/0)</f>
        <v>#DIV/0!</v>
      </c>
      <c r="J1035" s="29" t="e">
        <f>IF($A1035=$C$2,runs!AK1030/runs!V1030,1/0)</f>
        <v>#DIV/0!</v>
      </c>
      <c r="K1035" s="29" t="e">
        <f>IF($A1035=$C$2,runs!BP1030,1/0)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IF($A1036=$C$2,runs!AF1031,1/0)</f>
        <v>#DIV/0!</v>
      </c>
      <c r="E1036" s="29" t="e">
        <f>IF($A1036=$C$2,runs!AG1031,1/0)</f>
        <v>#DIV/0!</v>
      </c>
      <c r="F1036" s="29" t="e">
        <f>IF($A1036=$C$2,runs!AH1031,1/0)</f>
        <v>#DIV/0!</v>
      </c>
      <c r="G1036" s="29" t="e">
        <f>IF($A1036=$C$2,runs!AI1031,1/0)</f>
        <v>#DIV/0!</v>
      </c>
      <c r="H1036" s="29" t="e">
        <f>IF($A1036=$C$2,runs!BG1031/runs!BF1031,1/0)</f>
        <v>#DIV/0!</v>
      </c>
      <c r="I1036" s="29" t="e">
        <f>IF($A1036=$C$2,runs!AJ1031/runs!V1031,1/0)</f>
        <v>#DIV/0!</v>
      </c>
      <c r="J1036" s="29" t="e">
        <f>IF($A1036=$C$2,runs!AK1031/runs!V1031,1/0)</f>
        <v>#DIV/0!</v>
      </c>
      <c r="K1036" s="29" t="e">
        <f>IF($A1036=$C$2,runs!BP1031,1/0)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IF($A1037=$C$2,runs!AF1032,1/0)</f>
        <v>#DIV/0!</v>
      </c>
      <c r="E1037" s="29" t="e">
        <f>IF($A1037=$C$2,runs!AG1032,1/0)</f>
        <v>#DIV/0!</v>
      </c>
      <c r="F1037" s="29" t="e">
        <f>IF($A1037=$C$2,runs!AH1032,1/0)</f>
        <v>#DIV/0!</v>
      </c>
      <c r="G1037" s="29" t="e">
        <f>IF($A1037=$C$2,runs!AI1032,1/0)</f>
        <v>#DIV/0!</v>
      </c>
      <c r="H1037" s="29" t="e">
        <f>IF($A1037=$C$2,runs!BG1032/runs!BF1032,1/0)</f>
        <v>#DIV/0!</v>
      </c>
      <c r="I1037" s="29" t="e">
        <f>IF($A1037=$C$2,runs!AJ1032/runs!V1032,1/0)</f>
        <v>#DIV/0!</v>
      </c>
      <c r="J1037" s="29" t="e">
        <f>IF($A1037=$C$2,runs!AK1032/runs!V1032,1/0)</f>
        <v>#DIV/0!</v>
      </c>
      <c r="K1037" s="29" t="e">
        <f>IF($A1037=$C$2,runs!BP1032,1/0)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IF($A1038=$C$2,runs!AF1033,1/0)</f>
        <v>#DIV/0!</v>
      </c>
      <c r="E1038" s="29" t="e">
        <f>IF($A1038=$C$2,runs!AG1033,1/0)</f>
        <v>#DIV/0!</v>
      </c>
      <c r="F1038" s="29" t="e">
        <f>IF($A1038=$C$2,runs!AH1033,1/0)</f>
        <v>#DIV/0!</v>
      </c>
      <c r="G1038" s="29" t="e">
        <f>IF($A1038=$C$2,runs!AI1033,1/0)</f>
        <v>#DIV/0!</v>
      </c>
      <c r="H1038" s="29" t="e">
        <f>IF($A1038=$C$2,runs!BG1033/runs!BF1033,1/0)</f>
        <v>#DIV/0!</v>
      </c>
      <c r="I1038" s="29" t="e">
        <f>IF($A1038=$C$2,runs!AJ1033/runs!V1033,1/0)</f>
        <v>#DIV/0!</v>
      </c>
      <c r="J1038" s="29" t="e">
        <f>IF($A1038=$C$2,runs!AK1033/runs!V1033,1/0)</f>
        <v>#DIV/0!</v>
      </c>
      <c r="K1038" s="29" t="e">
        <f>IF($A1038=$C$2,runs!BP1033,1/0)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IF($A1039=$C$2,runs!AF1034,1/0)</f>
        <v>#DIV/0!</v>
      </c>
      <c r="E1039" s="29" t="e">
        <f>IF($A1039=$C$2,runs!AG1034,1/0)</f>
        <v>#DIV/0!</v>
      </c>
      <c r="F1039" s="29" t="e">
        <f>IF($A1039=$C$2,runs!AH1034,1/0)</f>
        <v>#DIV/0!</v>
      </c>
      <c r="G1039" s="29" t="e">
        <f>IF($A1039=$C$2,runs!AI1034,1/0)</f>
        <v>#DIV/0!</v>
      </c>
      <c r="H1039" s="29" t="e">
        <f>IF($A1039=$C$2,runs!BG1034/runs!BF1034,1/0)</f>
        <v>#DIV/0!</v>
      </c>
      <c r="I1039" s="29" t="e">
        <f>IF($A1039=$C$2,runs!AJ1034/runs!V1034,1/0)</f>
        <v>#DIV/0!</v>
      </c>
      <c r="J1039" s="29" t="e">
        <f>IF($A1039=$C$2,runs!AK1034/runs!V1034,1/0)</f>
        <v>#DIV/0!</v>
      </c>
      <c r="K1039" s="29" t="e">
        <f>IF($A1039=$C$2,runs!BP1034,1/0)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IF($A1040=$C$2,runs!AF1035,1/0)</f>
        <v>#DIV/0!</v>
      </c>
      <c r="E1040" s="29" t="e">
        <f>IF($A1040=$C$2,runs!AG1035,1/0)</f>
        <v>#DIV/0!</v>
      </c>
      <c r="F1040" s="29" t="e">
        <f>IF($A1040=$C$2,runs!AH1035,1/0)</f>
        <v>#DIV/0!</v>
      </c>
      <c r="G1040" s="29" t="e">
        <f>IF($A1040=$C$2,runs!AI1035,1/0)</f>
        <v>#DIV/0!</v>
      </c>
      <c r="H1040" s="29" t="e">
        <f>IF($A1040=$C$2,runs!BG1035/runs!BF1035,1/0)</f>
        <v>#DIV/0!</v>
      </c>
      <c r="I1040" s="29" t="e">
        <f>IF($A1040=$C$2,runs!AJ1035/runs!V1035,1/0)</f>
        <v>#DIV/0!</v>
      </c>
      <c r="J1040" s="29" t="e">
        <f>IF($A1040=$C$2,runs!AK1035/runs!V1035,1/0)</f>
        <v>#DIV/0!</v>
      </c>
      <c r="K1040" s="29" t="e">
        <f>IF($A1040=$C$2,runs!BP1035,1/0)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IF($A1041=$C$2,runs!AF1036,1/0)</f>
        <v>#DIV/0!</v>
      </c>
      <c r="E1041" s="29" t="e">
        <f>IF($A1041=$C$2,runs!AG1036,1/0)</f>
        <v>#DIV/0!</v>
      </c>
      <c r="F1041" s="29" t="e">
        <f>IF($A1041=$C$2,runs!AH1036,1/0)</f>
        <v>#DIV/0!</v>
      </c>
      <c r="G1041" s="29" t="e">
        <f>IF($A1041=$C$2,runs!AI1036,1/0)</f>
        <v>#DIV/0!</v>
      </c>
      <c r="H1041" s="29" t="e">
        <f>IF($A1041=$C$2,runs!BG1036/runs!BF1036,1/0)</f>
        <v>#DIV/0!</v>
      </c>
      <c r="I1041" s="29" t="e">
        <f>IF($A1041=$C$2,runs!AJ1036/runs!V1036,1/0)</f>
        <v>#DIV/0!</v>
      </c>
      <c r="J1041" s="29" t="e">
        <f>IF($A1041=$C$2,runs!AK1036/runs!V1036,1/0)</f>
        <v>#DIV/0!</v>
      </c>
      <c r="K1041" s="29" t="e">
        <f>IF($A1041=$C$2,runs!BP1036,1/0)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IF($A1042=$C$2,runs!AF1037,1/0)</f>
        <v>#DIV/0!</v>
      </c>
      <c r="E1042" s="29" t="e">
        <f>IF($A1042=$C$2,runs!AG1037,1/0)</f>
        <v>#DIV/0!</v>
      </c>
      <c r="F1042" s="29" t="e">
        <f>IF($A1042=$C$2,runs!AH1037,1/0)</f>
        <v>#DIV/0!</v>
      </c>
      <c r="G1042" s="29" t="e">
        <f>IF($A1042=$C$2,runs!AI1037,1/0)</f>
        <v>#DIV/0!</v>
      </c>
      <c r="H1042" s="29" t="e">
        <f>IF($A1042=$C$2,runs!BG1037/runs!BF1037,1/0)</f>
        <v>#DIV/0!</v>
      </c>
      <c r="I1042" s="29" t="e">
        <f>IF($A1042=$C$2,runs!AJ1037/runs!V1037,1/0)</f>
        <v>#DIV/0!</v>
      </c>
      <c r="J1042" s="29" t="e">
        <f>IF($A1042=$C$2,runs!AK1037/runs!V1037,1/0)</f>
        <v>#DIV/0!</v>
      </c>
      <c r="K1042" s="29" t="e">
        <f>IF($A1042=$C$2,runs!BP1037,1/0)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IF($A1043=$C$2,runs!AF1038,1/0)</f>
        <v>#DIV/0!</v>
      </c>
      <c r="E1043" s="29" t="e">
        <f>IF($A1043=$C$2,runs!AG1038,1/0)</f>
        <v>#DIV/0!</v>
      </c>
      <c r="F1043" s="29" t="e">
        <f>IF($A1043=$C$2,runs!AH1038,1/0)</f>
        <v>#DIV/0!</v>
      </c>
      <c r="G1043" s="29" t="e">
        <f>IF($A1043=$C$2,runs!AI1038,1/0)</f>
        <v>#DIV/0!</v>
      </c>
      <c r="H1043" s="29" t="e">
        <f>IF($A1043=$C$2,runs!BG1038/runs!BF1038,1/0)</f>
        <v>#DIV/0!</v>
      </c>
      <c r="I1043" s="29" t="e">
        <f>IF($A1043=$C$2,runs!AJ1038/runs!V1038,1/0)</f>
        <v>#DIV/0!</v>
      </c>
      <c r="J1043" s="29" t="e">
        <f>IF($A1043=$C$2,runs!AK1038/runs!V1038,1/0)</f>
        <v>#DIV/0!</v>
      </c>
      <c r="K1043" s="29" t="e">
        <f>IF($A1043=$C$2,runs!BP1038,1/0)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IF($A1044=$C$2,runs!AF1039,1/0)</f>
        <v>#DIV/0!</v>
      </c>
      <c r="E1044" s="29" t="e">
        <f>IF($A1044=$C$2,runs!AG1039,1/0)</f>
        <v>#DIV/0!</v>
      </c>
      <c r="F1044" s="29" t="e">
        <f>IF($A1044=$C$2,runs!AH1039,1/0)</f>
        <v>#DIV/0!</v>
      </c>
      <c r="G1044" s="29" t="e">
        <f>IF($A1044=$C$2,runs!AI1039,1/0)</f>
        <v>#DIV/0!</v>
      </c>
      <c r="H1044" s="29" t="e">
        <f>IF($A1044=$C$2,runs!BG1039/runs!BF1039,1/0)</f>
        <v>#DIV/0!</v>
      </c>
      <c r="I1044" s="29" t="e">
        <f>IF($A1044=$C$2,runs!AJ1039/runs!V1039,1/0)</f>
        <v>#DIV/0!</v>
      </c>
      <c r="J1044" s="29" t="e">
        <f>IF($A1044=$C$2,runs!AK1039/runs!V1039,1/0)</f>
        <v>#DIV/0!</v>
      </c>
      <c r="K1044" s="29" t="e">
        <f>IF($A1044=$C$2,runs!BP1039,1/0)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IF($A1045=$C$2,runs!AF1040,1/0)</f>
        <v>#DIV/0!</v>
      </c>
      <c r="E1045" s="29" t="e">
        <f>IF($A1045=$C$2,runs!AG1040,1/0)</f>
        <v>#DIV/0!</v>
      </c>
      <c r="F1045" s="29" t="e">
        <f>IF($A1045=$C$2,runs!AH1040,1/0)</f>
        <v>#DIV/0!</v>
      </c>
      <c r="G1045" s="29" t="e">
        <f>IF($A1045=$C$2,runs!AI1040,1/0)</f>
        <v>#DIV/0!</v>
      </c>
      <c r="H1045" s="29" t="e">
        <f>IF($A1045=$C$2,runs!BG1040/runs!BF1040,1/0)</f>
        <v>#DIV/0!</v>
      </c>
      <c r="I1045" s="29" t="e">
        <f>IF($A1045=$C$2,runs!AJ1040/runs!V1040,1/0)</f>
        <v>#DIV/0!</v>
      </c>
      <c r="J1045" s="29" t="e">
        <f>IF($A1045=$C$2,runs!AK1040/runs!V1040,1/0)</f>
        <v>#DIV/0!</v>
      </c>
      <c r="K1045" s="29" t="e">
        <f>IF($A1045=$C$2,runs!BP1040,1/0)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IF($A1046=$C$2,runs!AF1041,1/0)</f>
        <v>#DIV/0!</v>
      </c>
      <c r="E1046" s="29" t="e">
        <f>IF($A1046=$C$2,runs!AG1041,1/0)</f>
        <v>#DIV/0!</v>
      </c>
      <c r="F1046" s="29" t="e">
        <f>IF($A1046=$C$2,runs!AH1041,1/0)</f>
        <v>#DIV/0!</v>
      </c>
      <c r="G1046" s="29" t="e">
        <f>IF($A1046=$C$2,runs!AI1041,1/0)</f>
        <v>#DIV/0!</v>
      </c>
      <c r="H1046" s="29" t="e">
        <f>IF($A1046=$C$2,runs!BG1041/runs!BF1041,1/0)</f>
        <v>#DIV/0!</v>
      </c>
      <c r="I1046" s="29" t="e">
        <f>IF($A1046=$C$2,runs!AJ1041/runs!V1041,1/0)</f>
        <v>#DIV/0!</v>
      </c>
      <c r="J1046" s="29" t="e">
        <f>IF($A1046=$C$2,runs!AK1041/runs!V1041,1/0)</f>
        <v>#DIV/0!</v>
      </c>
      <c r="K1046" s="29" t="e">
        <f>IF($A1046=$C$2,runs!BP1041,1/0)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IF($A1047=$C$2,runs!AF1042,1/0)</f>
        <v>#DIV/0!</v>
      </c>
      <c r="E1047" s="29" t="e">
        <f>IF($A1047=$C$2,runs!AG1042,1/0)</f>
        <v>#DIV/0!</v>
      </c>
      <c r="F1047" s="29" t="e">
        <f>IF($A1047=$C$2,runs!AH1042,1/0)</f>
        <v>#DIV/0!</v>
      </c>
      <c r="G1047" s="29" t="e">
        <f>IF($A1047=$C$2,runs!AI1042,1/0)</f>
        <v>#DIV/0!</v>
      </c>
      <c r="H1047" s="29" t="e">
        <f>IF($A1047=$C$2,runs!BG1042/runs!BF1042,1/0)</f>
        <v>#DIV/0!</v>
      </c>
      <c r="I1047" s="29" t="e">
        <f>IF($A1047=$C$2,runs!AJ1042/runs!V1042,1/0)</f>
        <v>#DIV/0!</v>
      </c>
      <c r="J1047" s="29" t="e">
        <f>IF($A1047=$C$2,runs!AK1042/runs!V1042,1/0)</f>
        <v>#DIV/0!</v>
      </c>
      <c r="K1047" s="29" t="e">
        <f>IF($A1047=$C$2,runs!BP1042,1/0)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IF($A1048=$C$2,runs!AF1043,1/0)</f>
        <v>#DIV/0!</v>
      </c>
      <c r="E1048" s="29" t="e">
        <f>IF($A1048=$C$2,runs!AG1043,1/0)</f>
        <v>#DIV/0!</v>
      </c>
      <c r="F1048" s="29" t="e">
        <f>IF($A1048=$C$2,runs!AH1043,1/0)</f>
        <v>#DIV/0!</v>
      </c>
      <c r="G1048" s="29" t="e">
        <f>IF($A1048=$C$2,runs!AI1043,1/0)</f>
        <v>#DIV/0!</v>
      </c>
      <c r="H1048" s="29" t="e">
        <f>IF($A1048=$C$2,runs!BG1043/runs!BF1043,1/0)</f>
        <v>#DIV/0!</v>
      </c>
      <c r="I1048" s="29" t="e">
        <f>IF($A1048=$C$2,runs!AJ1043/runs!V1043,1/0)</f>
        <v>#DIV/0!</v>
      </c>
      <c r="J1048" s="29" t="e">
        <f>IF($A1048=$C$2,runs!AK1043/runs!V1043,1/0)</f>
        <v>#DIV/0!</v>
      </c>
      <c r="K1048" s="29" t="e">
        <f>IF($A1048=$C$2,runs!BP1043,1/0)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IF($A1049=$C$2,runs!AF1044,1/0)</f>
        <v>#DIV/0!</v>
      </c>
      <c r="E1049" s="29" t="e">
        <f>IF($A1049=$C$2,runs!AG1044,1/0)</f>
        <v>#DIV/0!</v>
      </c>
      <c r="F1049" s="29" t="e">
        <f>IF($A1049=$C$2,runs!AH1044,1/0)</f>
        <v>#DIV/0!</v>
      </c>
      <c r="G1049" s="29" t="e">
        <f>IF($A1049=$C$2,runs!AI1044,1/0)</f>
        <v>#DIV/0!</v>
      </c>
      <c r="H1049" s="29" t="e">
        <f>IF($A1049=$C$2,runs!BG1044/runs!BF1044,1/0)</f>
        <v>#DIV/0!</v>
      </c>
      <c r="I1049" s="29" t="e">
        <f>IF($A1049=$C$2,runs!AJ1044/runs!V1044,1/0)</f>
        <v>#DIV/0!</v>
      </c>
      <c r="J1049" s="29" t="e">
        <f>IF($A1049=$C$2,runs!AK1044/runs!V1044,1/0)</f>
        <v>#DIV/0!</v>
      </c>
      <c r="K1049" s="29" t="e">
        <f>IF($A1049=$C$2,runs!BP1044,1/0)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IF($A1050=$C$2,runs!AF1045,1/0)</f>
        <v>#DIV/0!</v>
      </c>
      <c r="E1050" s="29" t="e">
        <f>IF($A1050=$C$2,runs!AG1045,1/0)</f>
        <v>#DIV/0!</v>
      </c>
      <c r="F1050" s="29" t="e">
        <f>IF($A1050=$C$2,runs!AH1045,1/0)</f>
        <v>#DIV/0!</v>
      </c>
      <c r="G1050" s="29" t="e">
        <f>IF($A1050=$C$2,runs!AI1045,1/0)</f>
        <v>#DIV/0!</v>
      </c>
      <c r="H1050" s="29" t="e">
        <f>IF($A1050=$C$2,runs!BG1045/runs!BF1045,1/0)</f>
        <v>#DIV/0!</v>
      </c>
      <c r="I1050" s="29" t="e">
        <f>IF($A1050=$C$2,runs!AJ1045/runs!V1045,1/0)</f>
        <v>#DIV/0!</v>
      </c>
      <c r="J1050" s="29" t="e">
        <f>IF($A1050=$C$2,runs!AK1045/runs!V1045,1/0)</f>
        <v>#DIV/0!</v>
      </c>
      <c r="K1050" s="29" t="e">
        <f>IF($A1050=$C$2,runs!BP1045,1/0)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IF($A1051=$C$2,runs!AF1046,1/0)</f>
        <v>#DIV/0!</v>
      </c>
      <c r="E1051" s="29" t="e">
        <f>IF($A1051=$C$2,runs!AG1046,1/0)</f>
        <v>#DIV/0!</v>
      </c>
      <c r="F1051" s="29" t="e">
        <f>IF($A1051=$C$2,runs!AH1046,1/0)</f>
        <v>#DIV/0!</v>
      </c>
      <c r="G1051" s="29" t="e">
        <f>IF($A1051=$C$2,runs!AI1046,1/0)</f>
        <v>#DIV/0!</v>
      </c>
      <c r="H1051" s="29" t="e">
        <f>IF($A1051=$C$2,runs!BG1046/runs!BF1046,1/0)</f>
        <v>#DIV/0!</v>
      </c>
      <c r="I1051" s="29" t="e">
        <f>IF($A1051=$C$2,runs!AJ1046/runs!V1046,1/0)</f>
        <v>#DIV/0!</v>
      </c>
      <c r="J1051" s="29" t="e">
        <f>IF($A1051=$C$2,runs!AK1046/runs!V1046,1/0)</f>
        <v>#DIV/0!</v>
      </c>
      <c r="K1051" s="29" t="e">
        <f>IF($A1051=$C$2,runs!BP1046,1/0)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IF($A1052=$C$2,runs!AF1047,1/0)</f>
        <v>#DIV/0!</v>
      </c>
      <c r="E1052" s="29" t="e">
        <f>IF($A1052=$C$2,runs!AG1047,1/0)</f>
        <v>#DIV/0!</v>
      </c>
      <c r="F1052" s="29" t="e">
        <f>IF($A1052=$C$2,runs!AH1047,1/0)</f>
        <v>#DIV/0!</v>
      </c>
      <c r="G1052" s="29" t="e">
        <f>IF($A1052=$C$2,runs!AI1047,1/0)</f>
        <v>#DIV/0!</v>
      </c>
      <c r="H1052" s="29" t="e">
        <f>IF($A1052=$C$2,runs!BG1047/runs!BF1047,1/0)</f>
        <v>#DIV/0!</v>
      </c>
      <c r="I1052" s="29" t="e">
        <f>IF($A1052=$C$2,runs!AJ1047/runs!V1047,1/0)</f>
        <v>#DIV/0!</v>
      </c>
      <c r="J1052" s="29" t="e">
        <f>IF($A1052=$C$2,runs!AK1047/runs!V1047,1/0)</f>
        <v>#DIV/0!</v>
      </c>
      <c r="K1052" s="29" t="e">
        <f>IF($A1052=$C$2,runs!BP1047,1/0)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IF($A1053=$C$2,runs!AF1048,1/0)</f>
        <v>#DIV/0!</v>
      </c>
      <c r="E1053" s="29" t="e">
        <f>IF($A1053=$C$2,runs!AG1048,1/0)</f>
        <v>#DIV/0!</v>
      </c>
      <c r="F1053" s="29" t="e">
        <f>IF($A1053=$C$2,runs!AH1048,1/0)</f>
        <v>#DIV/0!</v>
      </c>
      <c r="G1053" s="29" t="e">
        <f>IF($A1053=$C$2,runs!AI1048,1/0)</f>
        <v>#DIV/0!</v>
      </c>
      <c r="H1053" s="29" t="e">
        <f>IF($A1053=$C$2,runs!BG1048/runs!BF1048,1/0)</f>
        <v>#DIV/0!</v>
      </c>
      <c r="I1053" s="29" t="e">
        <f>IF($A1053=$C$2,runs!AJ1048/runs!V1048,1/0)</f>
        <v>#DIV/0!</v>
      </c>
      <c r="J1053" s="29" t="e">
        <f>IF($A1053=$C$2,runs!AK1048/runs!V1048,1/0)</f>
        <v>#DIV/0!</v>
      </c>
      <c r="K1053" s="29" t="e">
        <f>IF($A1053=$C$2,runs!BP1048,1/0)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IF($A1054=$C$2,runs!AF1049,1/0)</f>
        <v>#DIV/0!</v>
      </c>
      <c r="E1054" s="29" t="e">
        <f>IF($A1054=$C$2,runs!AG1049,1/0)</f>
        <v>#DIV/0!</v>
      </c>
      <c r="F1054" s="29" t="e">
        <f>IF($A1054=$C$2,runs!AH1049,1/0)</f>
        <v>#DIV/0!</v>
      </c>
      <c r="G1054" s="29" t="e">
        <f>IF($A1054=$C$2,runs!AI1049,1/0)</f>
        <v>#DIV/0!</v>
      </c>
      <c r="H1054" s="29" t="e">
        <f>IF($A1054=$C$2,runs!BG1049/runs!BF1049,1/0)</f>
        <v>#DIV/0!</v>
      </c>
      <c r="I1054" s="29" t="e">
        <f>IF($A1054=$C$2,runs!AJ1049/runs!V1049,1/0)</f>
        <v>#DIV/0!</v>
      </c>
      <c r="J1054" s="29" t="e">
        <f>IF($A1054=$C$2,runs!AK1049/runs!V1049,1/0)</f>
        <v>#DIV/0!</v>
      </c>
      <c r="K1054" s="29" t="e">
        <f>IF($A1054=$C$2,runs!BP1049,1/0)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IF($A1055=$C$2,runs!AF1050,1/0)</f>
        <v>#DIV/0!</v>
      </c>
      <c r="E1055" s="29" t="e">
        <f>IF($A1055=$C$2,runs!AG1050,1/0)</f>
        <v>#DIV/0!</v>
      </c>
      <c r="F1055" s="29" t="e">
        <f>IF($A1055=$C$2,runs!AH1050,1/0)</f>
        <v>#DIV/0!</v>
      </c>
      <c r="G1055" s="29" t="e">
        <f>IF($A1055=$C$2,runs!AI1050,1/0)</f>
        <v>#DIV/0!</v>
      </c>
      <c r="H1055" s="29" t="e">
        <f>IF($A1055=$C$2,runs!BG1050/runs!BF1050,1/0)</f>
        <v>#DIV/0!</v>
      </c>
      <c r="I1055" s="29" t="e">
        <f>IF($A1055=$C$2,runs!AJ1050/runs!V1050,1/0)</f>
        <v>#DIV/0!</v>
      </c>
      <c r="J1055" s="29" t="e">
        <f>IF($A1055=$C$2,runs!AK1050/runs!V1050,1/0)</f>
        <v>#DIV/0!</v>
      </c>
      <c r="K1055" s="29" t="e">
        <f>IF($A1055=$C$2,runs!BP1050,1/0)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IF($A1056=$C$2,runs!AF1051,1/0)</f>
        <v>#DIV/0!</v>
      </c>
      <c r="E1056" s="29" t="e">
        <f>IF($A1056=$C$2,runs!AG1051,1/0)</f>
        <v>#DIV/0!</v>
      </c>
      <c r="F1056" s="29" t="e">
        <f>IF($A1056=$C$2,runs!AH1051,1/0)</f>
        <v>#DIV/0!</v>
      </c>
      <c r="G1056" s="29" t="e">
        <f>IF($A1056=$C$2,runs!AI1051,1/0)</f>
        <v>#DIV/0!</v>
      </c>
      <c r="H1056" s="29" t="e">
        <f>IF($A1056=$C$2,runs!BG1051/runs!BF1051,1/0)</f>
        <v>#DIV/0!</v>
      </c>
      <c r="I1056" s="29" t="e">
        <f>IF($A1056=$C$2,runs!AJ1051/runs!V1051,1/0)</f>
        <v>#DIV/0!</v>
      </c>
      <c r="J1056" s="29" t="e">
        <f>IF($A1056=$C$2,runs!AK1051/runs!V1051,1/0)</f>
        <v>#DIV/0!</v>
      </c>
      <c r="K1056" s="29" t="e">
        <f>IF($A1056=$C$2,runs!BP1051,1/0)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IF($A1057=$C$2,runs!AF1052,1/0)</f>
        <v>#DIV/0!</v>
      </c>
      <c r="E1057" s="29" t="e">
        <f>IF($A1057=$C$2,runs!AG1052,1/0)</f>
        <v>#DIV/0!</v>
      </c>
      <c r="F1057" s="29" t="e">
        <f>IF($A1057=$C$2,runs!AH1052,1/0)</f>
        <v>#DIV/0!</v>
      </c>
      <c r="G1057" s="29" t="e">
        <f>IF($A1057=$C$2,runs!AI1052,1/0)</f>
        <v>#DIV/0!</v>
      </c>
      <c r="H1057" s="29" t="e">
        <f>IF($A1057=$C$2,runs!BG1052/runs!BF1052,1/0)</f>
        <v>#DIV/0!</v>
      </c>
      <c r="I1057" s="29" t="e">
        <f>IF($A1057=$C$2,runs!AJ1052/runs!V1052,1/0)</f>
        <v>#DIV/0!</v>
      </c>
      <c r="J1057" s="29" t="e">
        <f>IF($A1057=$C$2,runs!AK1052/runs!V1052,1/0)</f>
        <v>#DIV/0!</v>
      </c>
      <c r="K1057" s="29" t="e">
        <f>IF($A1057=$C$2,runs!BP1052,1/0)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IF($A1058=$C$2,runs!AF1053,1/0)</f>
        <v>#DIV/0!</v>
      </c>
      <c r="E1058" s="29" t="e">
        <f>IF($A1058=$C$2,runs!AG1053,1/0)</f>
        <v>#DIV/0!</v>
      </c>
      <c r="F1058" s="29" t="e">
        <f>IF($A1058=$C$2,runs!AH1053,1/0)</f>
        <v>#DIV/0!</v>
      </c>
      <c r="G1058" s="29" t="e">
        <f>IF($A1058=$C$2,runs!AI1053,1/0)</f>
        <v>#DIV/0!</v>
      </c>
      <c r="H1058" s="29" t="e">
        <f>IF($A1058=$C$2,runs!BG1053/runs!BF1053,1/0)</f>
        <v>#DIV/0!</v>
      </c>
      <c r="I1058" s="29" t="e">
        <f>IF($A1058=$C$2,runs!AJ1053/runs!V1053,1/0)</f>
        <v>#DIV/0!</v>
      </c>
      <c r="J1058" s="29" t="e">
        <f>IF($A1058=$C$2,runs!AK1053/runs!V1053,1/0)</f>
        <v>#DIV/0!</v>
      </c>
      <c r="K1058" s="29" t="e">
        <f>IF($A1058=$C$2,runs!BP1053,1/0)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IF($A1059=$C$2,runs!AF1054,1/0)</f>
        <v>#DIV/0!</v>
      </c>
      <c r="E1059" s="29" t="e">
        <f>IF($A1059=$C$2,runs!AG1054,1/0)</f>
        <v>#DIV/0!</v>
      </c>
      <c r="F1059" s="29" t="e">
        <f>IF($A1059=$C$2,runs!AH1054,1/0)</f>
        <v>#DIV/0!</v>
      </c>
      <c r="G1059" s="29" t="e">
        <f>IF($A1059=$C$2,runs!AI1054,1/0)</f>
        <v>#DIV/0!</v>
      </c>
      <c r="H1059" s="29" t="e">
        <f>IF($A1059=$C$2,runs!BG1054/runs!BF1054,1/0)</f>
        <v>#DIV/0!</v>
      </c>
      <c r="I1059" s="29" t="e">
        <f>IF($A1059=$C$2,runs!AJ1054/runs!V1054,1/0)</f>
        <v>#DIV/0!</v>
      </c>
      <c r="J1059" s="29" t="e">
        <f>IF($A1059=$C$2,runs!AK1054/runs!V1054,1/0)</f>
        <v>#DIV/0!</v>
      </c>
      <c r="K1059" s="29" t="e">
        <f>IF($A1059=$C$2,runs!BP1054,1/0)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IF($A1060=$C$2,runs!AF1055,1/0)</f>
        <v>#DIV/0!</v>
      </c>
      <c r="E1060" s="29" t="e">
        <f>IF($A1060=$C$2,runs!AG1055,1/0)</f>
        <v>#DIV/0!</v>
      </c>
      <c r="F1060" s="29" t="e">
        <f>IF($A1060=$C$2,runs!AH1055,1/0)</f>
        <v>#DIV/0!</v>
      </c>
      <c r="G1060" s="29" t="e">
        <f>IF($A1060=$C$2,runs!AI1055,1/0)</f>
        <v>#DIV/0!</v>
      </c>
      <c r="H1060" s="29" t="e">
        <f>IF($A1060=$C$2,runs!BG1055/runs!BF1055,1/0)</f>
        <v>#DIV/0!</v>
      </c>
      <c r="I1060" s="29" t="e">
        <f>IF($A1060=$C$2,runs!AJ1055/runs!V1055,1/0)</f>
        <v>#DIV/0!</v>
      </c>
      <c r="J1060" s="29" t="e">
        <f>IF($A1060=$C$2,runs!AK1055/runs!V1055,1/0)</f>
        <v>#DIV/0!</v>
      </c>
      <c r="K1060" s="29" t="e">
        <f>IF($A1060=$C$2,runs!BP1055,1/0)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IF($A1061=$C$2,runs!AF1056,1/0)</f>
        <v>#DIV/0!</v>
      </c>
      <c r="E1061" s="29" t="e">
        <f>IF($A1061=$C$2,runs!AG1056,1/0)</f>
        <v>#DIV/0!</v>
      </c>
      <c r="F1061" s="29" t="e">
        <f>IF($A1061=$C$2,runs!AH1056,1/0)</f>
        <v>#DIV/0!</v>
      </c>
      <c r="G1061" s="29" t="e">
        <f>IF($A1061=$C$2,runs!AI1056,1/0)</f>
        <v>#DIV/0!</v>
      </c>
      <c r="H1061" s="29" t="e">
        <f>IF($A1061=$C$2,runs!BG1056/runs!BF1056,1/0)</f>
        <v>#DIV/0!</v>
      </c>
      <c r="I1061" s="29" t="e">
        <f>IF($A1061=$C$2,runs!AJ1056/runs!V1056,1/0)</f>
        <v>#DIV/0!</v>
      </c>
      <c r="J1061" s="29" t="e">
        <f>IF($A1061=$C$2,runs!AK1056/runs!V1056,1/0)</f>
        <v>#DIV/0!</v>
      </c>
      <c r="K1061" s="29" t="e">
        <f>IF($A1061=$C$2,runs!BP1056,1/0)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IF($A1062=$C$2,runs!AF1057,1/0)</f>
        <v>#DIV/0!</v>
      </c>
      <c r="E1062" s="29" t="e">
        <f>IF($A1062=$C$2,runs!AG1057,1/0)</f>
        <v>#DIV/0!</v>
      </c>
      <c r="F1062" s="29" t="e">
        <f>IF($A1062=$C$2,runs!AH1057,1/0)</f>
        <v>#DIV/0!</v>
      </c>
      <c r="G1062" s="29" t="e">
        <f>IF($A1062=$C$2,runs!AI1057,1/0)</f>
        <v>#DIV/0!</v>
      </c>
      <c r="H1062" s="29" t="e">
        <f>IF($A1062=$C$2,runs!BG1057/runs!BF1057,1/0)</f>
        <v>#DIV/0!</v>
      </c>
      <c r="I1062" s="29" t="e">
        <f>IF($A1062=$C$2,runs!AJ1057/runs!V1057,1/0)</f>
        <v>#DIV/0!</v>
      </c>
      <c r="J1062" s="29" t="e">
        <f>IF($A1062=$C$2,runs!AK1057/runs!V1057,1/0)</f>
        <v>#DIV/0!</v>
      </c>
      <c r="K1062" s="29" t="e">
        <f>IF($A1062=$C$2,runs!BP1057,1/0)</f>
        <v>#DIV/0!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H337"/>
  <sheetViews>
    <sheetView zoomScale="80" zoomScaleNormal="80" zoomScalePageLayoutView="80" workbookViewId="0">
      <pane xSplit="7" ySplit="1" topLeftCell="U101" activePane="bottomRight" state="frozen"/>
      <selection pane="topRight" activeCell="H1" sqref="H1"/>
      <selection pane="bottomLeft" activeCell="A2" sqref="A2"/>
      <selection pane="bottomRight" activeCell="A110" sqref="A110:XFD110"/>
    </sheetView>
  </sheetViews>
  <sheetFormatPr baseColWidth="10" defaultColWidth="8.42578125" defaultRowHeight="12.75" x14ac:dyDescent="0.2"/>
  <cols>
    <col min="1" max="1" width="8.42578125" style="12"/>
    <col min="2" max="2" width="15.42578125" style="12" customWidth="1"/>
    <col min="3" max="3" width="8.42578125" style="12" customWidth="1"/>
    <col min="4" max="4" width="19.7109375" style="12" customWidth="1"/>
    <col min="5" max="5" width="4.42578125" style="12" customWidth="1"/>
    <col min="6" max="6" width="7.85546875" style="12" customWidth="1"/>
    <col min="7" max="7" width="21.42578125" style="12" customWidth="1"/>
    <col min="8" max="8" width="32.5703125" style="12" customWidth="1"/>
    <col min="9" max="9" width="9.5703125" style="13" customWidth="1"/>
    <col min="10" max="10" width="17.42578125" style="14" customWidth="1"/>
    <col min="11" max="11" width="23.42578125" style="15" customWidth="1"/>
    <col min="12" max="12" width="20.42578125" style="12" customWidth="1"/>
    <col min="13" max="13" width="13.85546875" style="16" customWidth="1"/>
    <col min="14" max="14" width="16.140625" style="17" customWidth="1"/>
    <col min="15" max="15" width="17.42578125" style="13" customWidth="1"/>
    <col min="16" max="16" width="16.140625" style="17" customWidth="1"/>
    <col min="17" max="17" width="16.42578125" style="17" customWidth="1"/>
    <col min="18" max="18" width="18.42578125" style="17" customWidth="1"/>
    <col min="19" max="19" width="14.140625" style="17" customWidth="1"/>
    <col min="20" max="20" width="16.42578125" style="17" customWidth="1"/>
    <col min="21" max="21" width="13.42578125" style="17" customWidth="1"/>
    <col min="22" max="22" width="16.85546875" style="17" customWidth="1"/>
    <col min="23" max="23" width="16.42578125" style="17" customWidth="1"/>
    <col min="24" max="24" width="20.42578125" style="12" customWidth="1"/>
    <col min="25" max="25" width="13.85546875" style="12" customWidth="1"/>
    <col min="26" max="26" width="16.140625" style="12" customWidth="1"/>
    <col min="27" max="27" width="17.42578125" style="12" customWidth="1"/>
    <col min="28" max="28" width="18.42578125" style="12" customWidth="1"/>
    <col min="29" max="29" width="16.42578125" style="12" customWidth="1"/>
    <col min="30" max="30" width="20.42578125" style="12" customWidth="1"/>
    <col min="31" max="31" width="13.85546875" style="12" customWidth="1"/>
    <col min="32" max="32" width="16.140625" style="12" customWidth="1"/>
    <col min="33" max="33" width="17.42578125" style="12" customWidth="1"/>
    <col min="34" max="34" width="18.42578125" style="12" customWidth="1"/>
    <col min="35" max="35" width="16.42578125" style="12" customWidth="1"/>
    <col min="36" max="36" width="20.42578125" style="12" customWidth="1"/>
    <col min="37" max="37" width="13.85546875" style="12" customWidth="1"/>
    <col min="38" max="38" width="16.140625" style="12" customWidth="1"/>
    <col min="39" max="39" width="17.42578125" style="12" customWidth="1"/>
    <col min="40" max="40" width="18.42578125" style="12" customWidth="1"/>
    <col min="41" max="41" width="16.42578125" style="12" customWidth="1"/>
    <col min="42" max="42" width="20.42578125" style="12" customWidth="1"/>
    <col min="43" max="43" width="13.85546875" style="12" customWidth="1"/>
    <col min="44" max="44" width="16.140625" style="12" customWidth="1"/>
    <col min="45" max="45" width="17.42578125" style="12" customWidth="1"/>
    <col min="46" max="46" width="18.42578125" style="12" customWidth="1"/>
    <col min="47" max="47" width="16.42578125" style="12" customWidth="1"/>
    <col min="48" max="48" width="20.42578125" style="12" customWidth="1"/>
    <col min="49" max="49" width="13.85546875" style="12" customWidth="1"/>
    <col min="50" max="50" width="16.140625" style="12" customWidth="1"/>
    <col min="51" max="51" width="17.42578125" style="12" customWidth="1"/>
    <col min="52" max="52" width="18.42578125" style="12" customWidth="1"/>
    <col min="53" max="53" width="16.42578125" style="12" customWidth="1"/>
    <col min="54" max="16384" width="8.42578125" style="12"/>
  </cols>
  <sheetData>
    <row r="1" spans="1:52" s="18" customFormat="1" ht="15" x14ac:dyDescent="0.3">
      <c r="A1" s="119"/>
      <c r="B1" s="119" t="s">
        <v>35</v>
      </c>
      <c r="C1" s="24" t="s">
        <v>36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  <c r="I1" s="13" t="s">
        <v>42</v>
      </c>
      <c r="J1" s="14" t="s">
        <v>43</v>
      </c>
      <c r="K1" s="15" t="s">
        <v>44</v>
      </c>
      <c r="L1" s="14" t="s">
        <v>45</v>
      </c>
      <c r="M1" s="16" t="s">
        <v>46</v>
      </c>
      <c r="N1" s="17" t="s">
        <v>47</v>
      </c>
      <c r="O1" s="13" t="s">
        <v>48</v>
      </c>
      <c r="P1" s="17" t="s">
        <v>49</v>
      </c>
      <c r="Q1" s="17" t="s">
        <v>50</v>
      </c>
      <c r="R1" s="17" t="s">
        <v>51</v>
      </c>
      <c r="S1" s="17" t="s">
        <v>52</v>
      </c>
      <c r="T1" s="17" t="s">
        <v>53</v>
      </c>
      <c r="U1" s="17" t="s">
        <v>54</v>
      </c>
      <c r="V1" s="17" t="s">
        <v>55</v>
      </c>
      <c r="W1" s="17" t="s">
        <v>56</v>
      </c>
      <c r="X1" s="14" t="s">
        <v>57</v>
      </c>
      <c r="Y1" s="12" t="s">
        <v>58</v>
      </c>
      <c r="Z1" s="12" t="s">
        <v>59</v>
      </c>
      <c r="AA1" s="12" t="s">
        <v>60</v>
      </c>
      <c r="AB1" s="12" t="s">
        <v>383</v>
      </c>
      <c r="AC1" s="12" t="s">
        <v>61</v>
      </c>
      <c r="AD1" s="14" t="s">
        <v>62</v>
      </c>
      <c r="AE1" s="12" t="s">
        <v>63</v>
      </c>
      <c r="AF1" s="12" t="s">
        <v>64</v>
      </c>
      <c r="AG1" s="12" t="s">
        <v>65</v>
      </c>
      <c r="AH1" s="12" t="s">
        <v>384</v>
      </c>
      <c r="AI1" s="12" t="s">
        <v>66</v>
      </c>
      <c r="AJ1" s="14" t="s">
        <v>67</v>
      </c>
      <c r="AK1" s="12" t="s">
        <v>68</v>
      </c>
      <c r="AL1" s="12" t="s">
        <v>69</v>
      </c>
      <c r="AM1" s="12" t="s">
        <v>70</v>
      </c>
      <c r="AN1" s="12" t="s">
        <v>71</v>
      </c>
      <c r="AO1" s="12" t="s">
        <v>72</v>
      </c>
      <c r="AP1" s="18" t="s">
        <v>73</v>
      </c>
      <c r="AQ1" s="18" t="s">
        <v>74</v>
      </c>
      <c r="AR1" s="18" t="s">
        <v>75</v>
      </c>
      <c r="AS1" s="18" t="s">
        <v>76</v>
      </c>
      <c r="AT1" s="18" t="s">
        <v>77</v>
      </c>
      <c r="AU1" s="18" t="s">
        <v>78</v>
      </c>
      <c r="AV1" s="18" t="s">
        <v>79</v>
      </c>
      <c r="AW1" s="18" t="s">
        <v>80</v>
      </c>
      <c r="AX1" s="18" t="s">
        <v>81</v>
      </c>
      <c r="AY1" s="18" t="s">
        <v>82</v>
      </c>
      <c r="AZ1" s="18" t="s">
        <v>83</v>
      </c>
    </row>
    <row r="2" spans="1:52" ht="15" x14ac:dyDescent="0.3">
      <c r="A2" s="119"/>
      <c r="B2" s="119" t="s">
        <v>35</v>
      </c>
      <c r="C2" s="24" t="s">
        <v>36</v>
      </c>
      <c r="D2" s="12" t="s">
        <v>37</v>
      </c>
      <c r="E2" s="12" t="s">
        <v>38</v>
      </c>
      <c r="F2" s="12" t="s">
        <v>39</v>
      </c>
      <c r="G2" s="12" t="s">
        <v>40</v>
      </c>
      <c r="H2" s="12" t="s">
        <v>41</v>
      </c>
      <c r="I2" s="13" t="s">
        <v>42</v>
      </c>
      <c r="J2" s="14" t="s">
        <v>43</v>
      </c>
      <c r="K2" s="15" t="s">
        <v>44</v>
      </c>
      <c r="L2" s="14" t="s">
        <v>45</v>
      </c>
      <c r="M2" s="16" t="s">
        <v>46</v>
      </c>
      <c r="N2" s="17" t="s">
        <v>47</v>
      </c>
      <c r="O2" s="13" t="s">
        <v>48</v>
      </c>
      <c r="P2" s="17" t="s">
        <v>49</v>
      </c>
      <c r="Q2" s="17" t="s">
        <v>50</v>
      </c>
      <c r="R2" s="17" t="s">
        <v>51</v>
      </c>
      <c r="S2" s="17" t="s">
        <v>52</v>
      </c>
      <c r="T2" s="17" t="s">
        <v>53</v>
      </c>
      <c r="U2" s="17" t="s">
        <v>54</v>
      </c>
      <c r="V2" s="17" t="s">
        <v>55</v>
      </c>
      <c r="W2" s="17" t="s">
        <v>56</v>
      </c>
      <c r="X2" s="14" t="s">
        <v>57</v>
      </c>
      <c r="Y2" s="12" t="s">
        <v>58</v>
      </c>
      <c r="Z2" s="12" t="s">
        <v>59</v>
      </c>
      <c r="AA2" s="12" t="s">
        <v>60</v>
      </c>
      <c r="AB2" s="12" t="s">
        <v>383</v>
      </c>
      <c r="AC2" s="12" t="s">
        <v>61</v>
      </c>
      <c r="AD2" s="14" t="s">
        <v>62</v>
      </c>
      <c r="AE2" s="12" t="s">
        <v>63</v>
      </c>
      <c r="AF2" s="12" t="s">
        <v>64</v>
      </c>
      <c r="AG2" s="12" t="s">
        <v>65</v>
      </c>
      <c r="AH2" s="12" t="s">
        <v>384</v>
      </c>
      <c r="AI2" s="12" t="s">
        <v>66</v>
      </c>
      <c r="AJ2" s="14" t="s">
        <v>67</v>
      </c>
      <c r="AK2" s="12" t="s">
        <v>68</v>
      </c>
      <c r="AL2" s="12" t="s">
        <v>69</v>
      </c>
      <c r="AM2" s="12" t="s">
        <v>70</v>
      </c>
      <c r="AN2" s="12" t="s">
        <v>71</v>
      </c>
      <c r="AO2" s="12" t="s">
        <v>72</v>
      </c>
    </row>
    <row r="3" spans="1:52" ht="15" x14ac:dyDescent="0.3">
      <c r="A3" s="119"/>
      <c r="B3" s="119" t="s">
        <v>485</v>
      </c>
      <c r="C3" s="24">
        <v>1</v>
      </c>
      <c r="D3" s="12" t="s">
        <v>486</v>
      </c>
      <c r="E3" s="12">
        <v>11</v>
      </c>
      <c r="F3" s="12">
        <v>30</v>
      </c>
      <c r="G3" s="28" t="s">
        <v>487</v>
      </c>
      <c r="H3" s="12" t="s">
        <v>707</v>
      </c>
      <c r="I3" s="13">
        <v>67732</v>
      </c>
      <c r="J3" s="14">
        <v>8.7074199999999995E-10</v>
      </c>
      <c r="K3" s="15">
        <v>0.64279714204000005</v>
      </c>
      <c r="L3" s="14">
        <v>1.02026782094E-9</v>
      </c>
      <c r="M3" s="16">
        <v>199.01</v>
      </c>
      <c r="N3" s="17">
        <v>1613</v>
      </c>
      <c r="O3" s="13">
        <v>20</v>
      </c>
      <c r="P3" s="14" t="s">
        <v>380</v>
      </c>
      <c r="Q3" s="17" t="s">
        <v>380</v>
      </c>
      <c r="R3" s="17" t="s">
        <v>380</v>
      </c>
      <c r="S3" s="17" t="s">
        <v>380</v>
      </c>
      <c r="T3" s="17" t="s">
        <v>380</v>
      </c>
      <c r="U3" s="14" t="s">
        <v>380</v>
      </c>
      <c r="V3" s="17" t="s">
        <v>380</v>
      </c>
      <c r="W3" s="17">
        <v>3243</v>
      </c>
      <c r="X3" s="14" t="s">
        <v>380</v>
      </c>
      <c r="Y3" s="12">
        <v>0</v>
      </c>
      <c r="Z3" s="12">
        <v>0</v>
      </c>
      <c r="AA3" s="12">
        <v>0</v>
      </c>
      <c r="AB3" s="12" t="s">
        <v>380</v>
      </c>
      <c r="AC3" s="14">
        <v>0</v>
      </c>
      <c r="AD3" s="14">
        <v>3.18379494114E-9</v>
      </c>
      <c r="AE3" s="26">
        <v>3.802</v>
      </c>
      <c r="AF3" s="17">
        <v>1</v>
      </c>
      <c r="AG3" s="12">
        <v>24071</v>
      </c>
      <c r="AH3" s="12" t="s">
        <v>380</v>
      </c>
      <c r="AI3" s="14">
        <v>61620</v>
      </c>
      <c r="AJ3" s="14">
        <v>2.27605309378E-9</v>
      </c>
      <c r="AK3" s="26">
        <v>39.802</v>
      </c>
      <c r="AL3" s="17">
        <v>321</v>
      </c>
      <c r="AM3" s="12">
        <v>0</v>
      </c>
      <c r="AN3" s="12" t="s">
        <v>380</v>
      </c>
      <c r="AO3" s="12">
        <v>643</v>
      </c>
    </row>
    <row r="4" spans="1:52" ht="15" x14ac:dyDescent="0.3">
      <c r="A4" s="119"/>
      <c r="B4" s="119"/>
      <c r="C4" s="24"/>
      <c r="G4" s="28"/>
      <c r="L4" s="14"/>
      <c r="P4" s="14"/>
      <c r="U4" s="14"/>
      <c r="X4" s="14"/>
      <c r="AC4" s="14"/>
      <c r="AD4" s="14"/>
      <c r="AE4" s="26"/>
      <c r="AF4" s="17"/>
      <c r="AI4" s="14"/>
      <c r="AJ4" s="14"/>
      <c r="AK4" s="26"/>
      <c r="AL4" s="17"/>
    </row>
    <row r="5" spans="1:52" ht="15" x14ac:dyDescent="0.3">
      <c r="A5" s="119"/>
      <c r="B5" s="119" t="s">
        <v>490</v>
      </c>
      <c r="C5" s="24">
        <v>3</v>
      </c>
      <c r="D5" s="12" t="s">
        <v>491</v>
      </c>
      <c r="E5" s="12">
        <v>11</v>
      </c>
      <c r="F5" s="12">
        <v>15</v>
      </c>
      <c r="G5" s="12" t="s">
        <v>388</v>
      </c>
      <c r="H5" s="12" t="s">
        <v>276</v>
      </c>
      <c r="I5" s="13">
        <v>53</v>
      </c>
      <c r="J5" s="14">
        <v>1.5653700000000001E-10</v>
      </c>
      <c r="K5" s="15">
        <v>-3.8410969582300003E-2</v>
      </c>
      <c r="L5" s="14">
        <v>1.5797706392999999E-10</v>
      </c>
      <c r="M5" s="16">
        <v>199.01</v>
      </c>
      <c r="N5" s="17">
        <v>1611</v>
      </c>
      <c r="O5" s="13">
        <v>564</v>
      </c>
      <c r="P5" s="14" t="s">
        <v>380</v>
      </c>
      <c r="Q5" s="17" t="s">
        <v>380</v>
      </c>
      <c r="R5" s="17" t="s">
        <v>380</v>
      </c>
      <c r="S5" s="17" t="s">
        <v>380</v>
      </c>
      <c r="T5" s="17" t="s">
        <v>380</v>
      </c>
      <c r="U5" s="14" t="s">
        <v>380</v>
      </c>
      <c r="V5" s="17" t="s">
        <v>380</v>
      </c>
      <c r="W5" s="17">
        <v>3784</v>
      </c>
      <c r="X5" s="14" t="s">
        <v>380</v>
      </c>
      <c r="Y5" s="12">
        <v>0</v>
      </c>
      <c r="Z5" s="12">
        <v>0</v>
      </c>
      <c r="AA5" s="12">
        <v>0</v>
      </c>
      <c r="AB5" s="12" t="s">
        <v>380</v>
      </c>
      <c r="AC5" s="14">
        <v>0</v>
      </c>
      <c r="AD5" s="14">
        <v>1.5592405504800001E-10</v>
      </c>
      <c r="AE5" s="26">
        <v>3.802</v>
      </c>
      <c r="AF5" s="17">
        <v>19</v>
      </c>
      <c r="AG5" s="12">
        <v>29542</v>
      </c>
      <c r="AH5" s="12" t="s">
        <v>380</v>
      </c>
      <c r="AI5" s="14">
        <v>36736</v>
      </c>
      <c r="AJ5" s="14">
        <v>1.56356689408E-10</v>
      </c>
      <c r="AK5" s="26">
        <v>39.802</v>
      </c>
      <c r="AL5" s="17">
        <v>320</v>
      </c>
      <c r="AM5" s="12">
        <v>0</v>
      </c>
      <c r="AN5" s="12" t="s">
        <v>380</v>
      </c>
      <c r="AO5" s="12">
        <v>642</v>
      </c>
    </row>
    <row r="6" spans="1:52" ht="15" x14ac:dyDescent="0.3">
      <c r="B6" s="119"/>
      <c r="C6" s="24"/>
      <c r="L6" s="14"/>
      <c r="P6" s="14"/>
      <c r="U6" s="14"/>
      <c r="X6" s="14"/>
      <c r="Y6" s="14"/>
      <c r="AD6" s="14"/>
      <c r="AE6" s="26"/>
      <c r="AF6" s="17"/>
      <c r="AJ6" s="14"/>
      <c r="AK6" s="26"/>
      <c r="AL6" s="17"/>
    </row>
    <row r="7" spans="1:52" ht="15" x14ac:dyDescent="0.3">
      <c r="B7" s="119"/>
      <c r="C7" s="24"/>
      <c r="L7" s="14"/>
      <c r="P7" s="14"/>
      <c r="U7" s="14"/>
      <c r="X7" s="14"/>
      <c r="Y7" s="14"/>
      <c r="AD7" s="14"/>
      <c r="AE7" s="26"/>
      <c r="AJ7" s="14"/>
      <c r="AK7" s="26"/>
    </row>
    <row r="8" spans="1:52" ht="15" x14ac:dyDescent="0.3">
      <c r="B8" s="119"/>
      <c r="C8" s="24"/>
      <c r="L8" s="14"/>
      <c r="P8" s="14"/>
      <c r="U8" s="14"/>
      <c r="X8" s="14"/>
      <c r="AD8" s="14"/>
      <c r="AE8" s="26"/>
      <c r="AJ8" s="14"/>
      <c r="AK8" s="26"/>
    </row>
    <row r="9" spans="1:52" ht="15" x14ac:dyDescent="0.3">
      <c r="B9" s="119" t="s">
        <v>498</v>
      </c>
      <c r="C9" s="24">
        <v>8</v>
      </c>
      <c r="D9" s="12" t="s">
        <v>499</v>
      </c>
      <c r="E9" s="12">
        <v>11</v>
      </c>
      <c r="F9" s="12">
        <v>7</v>
      </c>
      <c r="G9" s="12" t="s">
        <v>500</v>
      </c>
      <c r="H9" s="12" t="s">
        <v>501</v>
      </c>
      <c r="I9" s="13">
        <v>78</v>
      </c>
      <c r="J9" s="14">
        <v>5.2637399999999999E-13</v>
      </c>
      <c r="K9" s="15">
        <v>-8.8543857817799997E-5</v>
      </c>
      <c r="L9" s="14">
        <v>5.2515596766300001E-13</v>
      </c>
      <c r="M9" s="16">
        <v>298.51499999999999</v>
      </c>
      <c r="N9" s="17">
        <v>2415</v>
      </c>
      <c r="O9" s="13">
        <v>507</v>
      </c>
      <c r="P9" s="14" t="s">
        <v>380</v>
      </c>
      <c r="Q9" s="17" t="s">
        <v>380</v>
      </c>
      <c r="R9" s="17" t="s">
        <v>380</v>
      </c>
      <c r="S9" s="17" t="s">
        <v>380</v>
      </c>
      <c r="T9" s="17" t="s">
        <v>380</v>
      </c>
      <c r="U9" s="14" t="s">
        <v>380</v>
      </c>
      <c r="V9" s="17" t="s">
        <v>380</v>
      </c>
      <c r="W9" s="17">
        <v>5339</v>
      </c>
      <c r="X9" s="14">
        <v>5.2510722923700003E-13</v>
      </c>
      <c r="Y9" s="12">
        <v>895.54499999999996</v>
      </c>
      <c r="Z9" s="12">
        <v>7248</v>
      </c>
      <c r="AA9" s="12">
        <v>1</v>
      </c>
      <c r="AB9" s="12" t="s">
        <v>380</v>
      </c>
      <c r="AC9" s="12">
        <v>14491</v>
      </c>
      <c r="AD9" s="14">
        <v>5.2493568844299995E-13</v>
      </c>
      <c r="AE9" s="26">
        <v>5.7030000000000003</v>
      </c>
      <c r="AF9" s="12">
        <v>46</v>
      </c>
      <c r="AG9" s="12">
        <v>23</v>
      </c>
      <c r="AH9" s="12" t="s">
        <v>380</v>
      </c>
      <c r="AI9" s="12">
        <v>120</v>
      </c>
      <c r="AJ9" s="14">
        <v>5.25090725787E-13</v>
      </c>
      <c r="AK9" s="26">
        <v>59.703000000000003</v>
      </c>
      <c r="AL9" s="12">
        <v>484</v>
      </c>
      <c r="AM9" s="12">
        <v>16</v>
      </c>
      <c r="AN9" s="12" t="s">
        <v>380</v>
      </c>
      <c r="AO9" s="12">
        <v>985</v>
      </c>
    </row>
    <row r="10" spans="1:52" ht="15" x14ac:dyDescent="0.3">
      <c r="B10" s="119" t="s">
        <v>502</v>
      </c>
      <c r="C10" s="24">
        <v>9</v>
      </c>
      <c r="D10" s="12" t="s">
        <v>503</v>
      </c>
      <c r="E10" s="12">
        <v>11</v>
      </c>
      <c r="F10" s="12">
        <v>8</v>
      </c>
      <c r="G10" s="12" t="s">
        <v>504</v>
      </c>
      <c r="H10" s="12" t="s">
        <v>501</v>
      </c>
      <c r="I10" s="13">
        <v>78</v>
      </c>
      <c r="J10" s="14">
        <v>5.2124099999999998E-13</v>
      </c>
      <c r="K10" s="15">
        <v>-8.8716817381999998E-5</v>
      </c>
      <c r="L10" s="14">
        <v>5.2111058058700002E-13</v>
      </c>
      <c r="M10" s="16">
        <v>298.51499999999999</v>
      </c>
      <c r="N10" s="17">
        <v>2414</v>
      </c>
      <c r="O10" s="13">
        <v>434</v>
      </c>
      <c r="P10" s="14" t="s">
        <v>380</v>
      </c>
      <c r="Q10" s="17" t="s">
        <v>380</v>
      </c>
      <c r="R10" s="17" t="s">
        <v>380</v>
      </c>
      <c r="S10" s="17" t="s">
        <v>380</v>
      </c>
      <c r="T10" s="17" t="s">
        <v>380</v>
      </c>
      <c r="U10" s="14" t="s">
        <v>380</v>
      </c>
      <c r="V10" s="17" t="s">
        <v>380</v>
      </c>
      <c r="W10" s="17">
        <v>5265</v>
      </c>
      <c r="X10" s="14">
        <v>5.2043169189300003E-13</v>
      </c>
      <c r="Y10" s="12">
        <v>895.54499999999996</v>
      </c>
      <c r="Z10" s="12">
        <v>7240</v>
      </c>
      <c r="AA10" s="12">
        <v>1</v>
      </c>
      <c r="AB10" s="12" t="s">
        <v>380</v>
      </c>
      <c r="AC10" s="12">
        <v>14485</v>
      </c>
      <c r="AD10" s="14">
        <v>5.2070195064700004E-13</v>
      </c>
      <c r="AE10" s="26">
        <v>5.7030000000000003</v>
      </c>
      <c r="AF10" s="12">
        <v>43</v>
      </c>
      <c r="AG10" s="12">
        <v>24</v>
      </c>
      <c r="AH10" s="12" t="s">
        <v>380</v>
      </c>
      <c r="AI10" s="12">
        <v>249</v>
      </c>
      <c r="AJ10" s="14">
        <v>5.2085300847699999E-13</v>
      </c>
      <c r="AK10" s="26">
        <v>59.703000000000003</v>
      </c>
      <c r="AL10" s="12">
        <v>482</v>
      </c>
      <c r="AM10" s="12">
        <v>9</v>
      </c>
      <c r="AN10" s="12" t="s">
        <v>380</v>
      </c>
      <c r="AO10" s="12">
        <v>974</v>
      </c>
    </row>
    <row r="11" spans="1:52" ht="15" x14ac:dyDescent="0.3">
      <c r="B11" s="119" t="s">
        <v>505</v>
      </c>
      <c r="C11" s="24">
        <v>10</v>
      </c>
      <c r="D11" s="12" t="s">
        <v>506</v>
      </c>
      <c r="E11" s="12">
        <v>11</v>
      </c>
      <c r="F11" s="12">
        <v>9</v>
      </c>
      <c r="G11" s="12" t="s">
        <v>507</v>
      </c>
      <c r="H11" s="12" t="s">
        <v>501</v>
      </c>
      <c r="I11" s="13">
        <v>77</v>
      </c>
      <c r="J11" s="14">
        <v>6.2235200000000001E-13</v>
      </c>
      <c r="K11" s="15">
        <v>-1.04198837175E-4</v>
      </c>
      <c r="L11" s="14">
        <v>6.1941595756699996E-13</v>
      </c>
      <c r="M11" s="16">
        <v>298.51499999999999</v>
      </c>
      <c r="N11" s="17">
        <v>2416</v>
      </c>
      <c r="O11" s="13">
        <v>398</v>
      </c>
      <c r="P11" s="17" t="s">
        <v>380</v>
      </c>
      <c r="Q11" s="17" t="s">
        <v>380</v>
      </c>
      <c r="R11" s="17" t="s">
        <v>380</v>
      </c>
      <c r="S11" s="17" t="s">
        <v>380</v>
      </c>
      <c r="T11" s="17" t="s">
        <v>380</v>
      </c>
      <c r="U11" s="17" t="s">
        <v>380</v>
      </c>
      <c r="V11" s="17" t="s">
        <v>380</v>
      </c>
      <c r="W11" s="17">
        <v>5228</v>
      </c>
      <c r="X11" s="14">
        <v>6.1922588613000001E-13</v>
      </c>
      <c r="Y11" s="12">
        <v>895.54499999999996</v>
      </c>
      <c r="Z11" s="12">
        <v>7237</v>
      </c>
      <c r="AA11" s="12">
        <v>2</v>
      </c>
      <c r="AB11" s="12" t="s">
        <v>380</v>
      </c>
      <c r="AC11" s="12">
        <v>14482</v>
      </c>
      <c r="AD11" s="14">
        <v>6.1920342443699998E-13</v>
      </c>
      <c r="AE11" s="26">
        <v>5.7030000000000003</v>
      </c>
      <c r="AF11" s="12">
        <v>44</v>
      </c>
      <c r="AG11" s="12">
        <v>80</v>
      </c>
      <c r="AH11" s="12" t="s">
        <v>380</v>
      </c>
      <c r="AI11" s="12">
        <v>179</v>
      </c>
      <c r="AJ11" s="14">
        <v>6.19487084943E-13</v>
      </c>
      <c r="AK11" s="26">
        <v>59.703000000000003</v>
      </c>
      <c r="AL11" s="12">
        <v>484</v>
      </c>
      <c r="AM11" s="12">
        <v>11</v>
      </c>
      <c r="AN11" s="12" t="s">
        <v>380</v>
      </c>
      <c r="AO11" s="12">
        <v>977</v>
      </c>
    </row>
    <row r="12" spans="1:52" ht="15" x14ac:dyDescent="0.3">
      <c r="B12" s="119" t="s">
        <v>508</v>
      </c>
      <c r="C12" s="24">
        <v>11</v>
      </c>
      <c r="D12" s="12" t="s">
        <v>509</v>
      </c>
      <c r="E12" s="12">
        <v>11</v>
      </c>
      <c r="F12" s="12">
        <v>10</v>
      </c>
      <c r="G12" s="12" t="s">
        <v>510</v>
      </c>
      <c r="H12" s="12" t="s">
        <v>84</v>
      </c>
      <c r="I12" s="13">
        <v>191</v>
      </c>
      <c r="J12" s="14">
        <v>9.7571100000000004E-10</v>
      </c>
      <c r="K12" s="15">
        <v>0.22122105506600001</v>
      </c>
      <c r="L12" s="14">
        <v>9.8366218864499991E-10</v>
      </c>
      <c r="M12" s="16">
        <v>199.01</v>
      </c>
      <c r="N12" s="17">
        <v>1609</v>
      </c>
      <c r="O12" s="13">
        <v>21</v>
      </c>
      <c r="P12" s="17" t="s">
        <v>380</v>
      </c>
      <c r="Q12" s="17" t="s">
        <v>380</v>
      </c>
      <c r="R12" s="17" t="s">
        <v>380</v>
      </c>
      <c r="S12" s="17" t="s">
        <v>380</v>
      </c>
      <c r="T12" s="17" t="s">
        <v>380</v>
      </c>
      <c r="U12" s="17" t="s">
        <v>380</v>
      </c>
      <c r="V12" s="17" t="s">
        <v>380</v>
      </c>
      <c r="W12" s="17">
        <v>3244</v>
      </c>
      <c r="X12" s="14" t="s">
        <v>380</v>
      </c>
      <c r="Y12" s="12">
        <v>0</v>
      </c>
      <c r="Z12" s="12">
        <v>0</v>
      </c>
      <c r="AA12" s="12">
        <v>0</v>
      </c>
      <c r="AB12" s="12" t="s">
        <v>380</v>
      </c>
      <c r="AC12" s="12">
        <v>0</v>
      </c>
      <c r="AD12" s="14">
        <v>9.3147346630000007E-10</v>
      </c>
      <c r="AE12" s="26">
        <v>3.802</v>
      </c>
      <c r="AF12" s="12">
        <v>1</v>
      </c>
      <c r="AG12" s="12">
        <v>26448</v>
      </c>
      <c r="AH12" s="12" t="s">
        <v>380</v>
      </c>
      <c r="AI12" s="12">
        <v>61620</v>
      </c>
      <c r="AJ12" s="14">
        <v>9.4362581454500005E-10</v>
      </c>
      <c r="AK12" s="26">
        <v>39.802</v>
      </c>
      <c r="AL12" s="12">
        <v>323</v>
      </c>
      <c r="AM12" s="12">
        <v>0</v>
      </c>
      <c r="AN12" s="12" t="s">
        <v>380</v>
      </c>
      <c r="AO12" s="12">
        <v>643</v>
      </c>
    </row>
    <row r="13" spans="1:52" ht="15" x14ac:dyDescent="0.3">
      <c r="B13" s="119" t="s">
        <v>511</v>
      </c>
      <c r="C13" s="24">
        <v>12</v>
      </c>
      <c r="D13" s="12" t="s">
        <v>512</v>
      </c>
      <c r="E13" s="12">
        <v>11</v>
      </c>
      <c r="F13" s="12">
        <v>11</v>
      </c>
      <c r="G13" s="28" t="s">
        <v>513</v>
      </c>
      <c r="H13" s="12" t="s">
        <v>514</v>
      </c>
      <c r="I13" s="13">
        <v>80</v>
      </c>
      <c r="J13" s="14">
        <v>5.84284E-13</v>
      </c>
      <c r="K13" s="15">
        <v>-9.7608998135199999E-5</v>
      </c>
      <c r="L13" s="14">
        <v>5.8239903611999998E-13</v>
      </c>
      <c r="M13" s="16">
        <v>298.51499999999999</v>
      </c>
      <c r="N13" s="17">
        <v>2412</v>
      </c>
      <c r="O13" s="13">
        <v>80</v>
      </c>
      <c r="P13" s="17" t="s">
        <v>380</v>
      </c>
      <c r="Q13" s="17" t="s">
        <v>380</v>
      </c>
      <c r="R13" s="17" t="s">
        <v>380</v>
      </c>
      <c r="S13" s="17" t="s">
        <v>380</v>
      </c>
      <c r="T13" s="17" t="s">
        <v>380</v>
      </c>
      <c r="U13" s="17" t="s">
        <v>380</v>
      </c>
      <c r="V13" s="17" t="s">
        <v>380</v>
      </c>
      <c r="W13" s="17">
        <v>4910</v>
      </c>
      <c r="X13" s="14">
        <v>5.8214139974299995E-13</v>
      </c>
      <c r="Y13" s="12">
        <v>895.54499999999996</v>
      </c>
      <c r="Z13" s="12">
        <v>7236</v>
      </c>
      <c r="AA13" s="12">
        <v>3</v>
      </c>
      <c r="AB13" s="12" t="s">
        <v>380</v>
      </c>
      <c r="AC13" s="12">
        <v>14482</v>
      </c>
      <c r="AD13" s="14">
        <v>5.8206835316300004E-13</v>
      </c>
      <c r="AE13" s="26">
        <v>5.7030000000000003</v>
      </c>
      <c r="AF13" s="12">
        <v>37</v>
      </c>
      <c r="AG13" s="12">
        <v>45</v>
      </c>
      <c r="AH13" s="12" t="s">
        <v>380</v>
      </c>
      <c r="AI13" s="12">
        <v>136</v>
      </c>
      <c r="AJ13" s="14">
        <v>5.8238374699000005E-13</v>
      </c>
      <c r="AK13" s="26">
        <v>59.703000000000003</v>
      </c>
      <c r="AL13" s="12">
        <v>482</v>
      </c>
      <c r="AM13" s="12">
        <v>0</v>
      </c>
      <c r="AN13" s="12" t="s">
        <v>380</v>
      </c>
      <c r="AO13" s="12">
        <v>963</v>
      </c>
    </row>
    <row r="14" spans="1:52" ht="15" x14ac:dyDescent="0.3">
      <c r="B14" s="119" t="s">
        <v>515</v>
      </c>
      <c r="C14" s="24">
        <v>13</v>
      </c>
      <c r="D14" s="12" t="s">
        <v>516</v>
      </c>
      <c r="E14" s="12">
        <v>11</v>
      </c>
      <c r="F14" s="12">
        <v>12</v>
      </c>
      <c r="G14" s="12" t="s">
        <v>517</v>
      </c>
      <c r="H14" s="12" t="s">
        <v>514</v>
      </c>
      <c r="I14" s="13">
        <v>78</v>
      </c>
      <c r="J14" s="14">
        <v>5.4910500000000001E-13</v>
      </c>
      <c r="K14" s="15">
        <v>-9.1436946060199998E-5</v>
      </c>
      <c r="L14" s="14">
        <v>5.4895081553999999E-13</v>
      </c>
      <c r="M14" s="16">
        <v>298.51499999999999</v>
      </c>
      <c r="N14" s="17">
        <v>2416</v>
      </c>
      <c r="O14" s="13">
        <v>114</v>
      </c>
      <c r="P14" s="17" t="s">
        <v>380</v>
      </c>
      <c r="Q14" s="17" t="s">
        <v>380</v>
      </c>
      <c r="R14" s="17" t="s">
        <v>380</v>
      </c>
      <c r="S14" s="17" t="s">
        <v>380</v>
      </c>
      <c r="T14" s="17" t="s">
        <v>380</v>
      </c>
      <c r="U14" s="17" t="s">
        <v>380</v>
      </c>
      <c r="V14" s="17" t="s">
        <v>380</v>
      </c>
      <c r="W14" s="17">
        <v>4947</v>
      </c>
      <c r="X14" s="14">
        <v>5.48690081377E-13</v>
      </c>
      <c r="Y14" s="12">
        <v>895.54499999999996</v>
      </c>
      <c r="Z14" s="12">
        <v>7240</v>
      </c>
      <c r="AA14" s="12">
        <v>1</v>
      </c>
      <c r="AB14" s="12" t="s">
        <v>380</v>
      </c>
      <c r="AC14" s="12">
        <v>14485</v>
      </c>
      <c r="AD14" s="14">
        <v>5.4882020971300001E-13</v>
      </c>
      <c r="AE14" s="26">
        <v>5.7030000000000003</v>
      </c>
      <c r="AF14" s="12">
        <v>47</v>
      </c>
      <c r="AG14" s="12">
        <v>40</v>
      </c>
      <c r="AH14" s="12" t="s">
        <v>380</v>
      </c>
      <c r="AI14" s="12">
        <v>134</v>
      </c>
      <c r="AJ14" s="14">
        <v>5.4873867673700001E-13</v>
      </c>
      <c r="AK14" s="26">
        <v>59.703000000000003</v>
      </c>
      <c r="AL14" s="12">
        <v>480</v>
      </c>
      <c r="AM14" s="12">
        <v>0</v>
      </c>
      <c r="AN14" s="12" t="s">
        <v>380</v>
      </c>
      <c r="AO14" s="12">
        <v>963</v>
      </c>
    </row>
    <row r="15" spans="1:52" ht="15" x14ac:dyDescent="0.3">
      <c r="A15" s="119"/>
      <c r="B15" s="119" t="s">
        <v>518</v>
      </c>
      <c r="C15" s="24">
        <v>14</v>
      </c>
      <c r="D15" s="12" t="s">
        <v>519</v>
      </c>
      <c r="E15" s="12">
        <v>11</v>
      </c>
      <c r="F15" s="12">
        <v>13</v>
      </c>
      <c r="G15" s="12" t="s">
        <v>520</v>
      </c>
      <c r="H15" s="12" t="s">
        <v>514</v>
      </c>
      <c r="I15" s="13">
        <v>77</v>
      </c>
      <c r="J15" s="14">
        <v>5.2759600000000001E-13</v>
      </c>
      <c r="K15" s="15">
        <v>-8.82752810005E-5</v>
      </c>
      <c r="L15" s="14">
        <v>5.27424728367E-13</v>
      </c>
      <c r="M15" s="16">
        <v>298.51499999999999</v>
      </c>
      <c r="N15" s="17">
        <v>2420</v>
      </c>
      <c r="O15" s="13">
        <v>130</v>
      </c>
      <c r="P15" s="17" t="s">
        <v>380</v>
      </c>
      <c r="Q15" s="17" t="s">
        <v>380</v>
      </c>
      <c r="R15" s="17" t="s">
        <v>380</v>
      </c>
      <c r="S15" s="17" t="s">
        <v>380</v>
      </c>
      <c r="T15" s="17" t="s">
        <v>380</v>
      </c>
      <c r="U15" s="17" t="s">
        <v>380</v>
      </c>
      <c r="V15" s="17" t="s">
        <v>380</v>
      </c>
      <c r="W15" s="17">
        <v>4964</v>
      </c>
      <c r="X15" s="14">
        <v>5.2703770247000001E-13</v>
      </c>
      <c r="Y15" s="12">
        <v>895.54499999999996</v>
      </c>
      <c r="Z15" s="12">
        <v>7262</v>
      </c>
      <c r="AA15" s="12">
        <v>1</v>
      </c>
      <c r="AB15" s="12" t="s">
        <v>380</v>
      </c>
      <c r="AC15" s="12">
        <v>14508</v>
      </c>
      <c r="AD15" s="14">
        <v>5.2715668311700001E-13</v>
      </c>
      <c r="AE15" s="26">
        <v>5.7030000000000003</v>
      </c>
      <c r="AF15" s="12">
        <v>44</v>
      </c>
      <c r="AG15" s="12">
        <v>27</v>
      </c>
      <c r="AH15" s="12" t="s">
        <v>380</v>
      </c>
      <c r="AI15" s="12">
        <v>117</v>
      </c>
      <c r="AJ15" s="14">
        <v>5.2715699691299995E-13</v>
      </c>
      <c r="AK15" s="26">
        <v>59.703000000000003</v>
      </c>
      <c r="AL15" s="12">
        <v>482</v>
      </c>
      <c r="AM15" s="12">
        <v>0</v>
      </c>
      <c r="AN15" s="12" t="s">
        <v>380</v>
      </c>
      <c r="AO15" s="12">
        <v>965</v>
      </c>
    </row>
    <row r="16" spans="1:52" ht="15" x14ac:dyDescent="0.3">
      <c r="A16" s="119"/>
      <c r="B16" s="119" t="s">
        <v>521</v>
      </c>
      <c r="C16" s="24">
        <v>15</v>
      </c>
      <c r="D16" s="12" t="s">
        <v>522</v>
      </c>
      <c r="E16" s="12">
        <v>11</v>
      </c>
      <c r="F16" s="12">
        <v>14</v>
      </c>
      <c r="G16" s="28" t="s">
        <v>523</v>
      </c>
      <c r="H16" s="12" t="s">
        <v>524</v>
      </c>
      <c r="I16" s="13">
        <v>74</v>
      </c>
      <c r="J16" s="14">
        <v>5.1269899999999995E-13</v>
      </c>
      <c r="K16" s="15">
        <v>-8.5830478226499996E-5</v>
      </c>
      <c r="L16" s="14">
        <v>5.0976338604299999E-13</v>
      </c>
      <c r="M16" s="16">
        <v>298.51499999999999</v>
      </c>
      <c r="N16" s="17">
        <v>2416</v>
      </c>
      <c r="O16" s="13">
        <v>270</v>
      </c>
      <c r="P16" s="17" t="s">
        <v>380</v>
      </c>
      <c r="Q16" s="17" t="s">
        <v>380</v>
      </c>
      <c r="R16" s="17" t="s">
        <v>380</v>
      </c>
      <c r="S16" s="17" t="s">
        <v>380</v>
      </c>
      <c r="T16" s="17" t="s">
        <v>380</v>
      </c>
      <c r="U16" s="17" t="s">
        <v>380</v>
      </c>
      <c r="V16" s="17" t="s">
        <v>380</v>
      </c>
      <c r="W16" s="17">
        <v>5101</v>
      </c>
      <c r="X16" s="14">
        <v>5.0930301855999997E-13</v>
      </c>
      <c r="Y16" s="12">
        <v>895.54499999999996</v>
      </c>
      <c r="Z16" s="12">
        <v>7242</v>
      </c>
      <c r="AA16" s="12">
        <v>1</v>
      </c>
      <c r="AB16" s="12" t="s">
        <v>380</v>
      </c>
      <c r="AC16" s="12">
        <v>14489</v>
      </c>
      <c r="AD16" s="14">
        <v>5.0926093685699998E-13</v>
      </c>
      <c r="AE16" s="26">
        <v>5.7030000000000003</v>
      </c>
      <c r="AF16" s="12">
        <v>48</v>
      </c>
      <c r="AG16" s="12">
        <v>17</v>
      </c>
      <c r="AH16" s="12" t="s">
        <v>380</v>
      </c>
      <c r="AI16" s="12">
        <v>113</v>
      </c>
      <c r="AJ16" s="14">
        <v>5.0973062254299999E-13</v>
      </c>
      <c r="AK16" s="26">
        <v>59.703000000000003</v>
      </c>
      <c r="AL16" s="12">
        <v>483</v>
      </c>
      <c r="AM16" s="12">
        <v>0</v>
      </c>
      <c r="AN16" s="12" t="s">
        <v>380</v>
      </c>
      <c r="AO16" s="12">
        <v>969</v>
      </c>
    </row>
    <row r="17" spans="2:41" ht="15" x14ac:dyDescent="0.3">
      <c r="B17" s="119" t="s">
        <v>525</v>
      </c>
      <c r="C17" s="24">
        <v>16</v>
      </c>
      <c r="D17" s="12" t="s">
        <v>526</v>
      </c>
      <c r="E17" s="12">
        <v>11</v>
      </c>
      <c r="F17" s="12">
        <v>16</v>
      </c>
      <c r="G17" s="12" t="s">
        <v>527</v>
      </c>
      <c r="H17" s="12" t="s">
        <v>524</v>
      </c>
      <c r="I17" s="13">
        <v>77</v>
      </c>
      <c r="J17" s="14">
        <v>5.4861499999999998E-13</v>
      </c>
      <c r="K17" s="15">
        <v>-9.11813050008E-5</v>
      </c>
      <c r="L17" s="14">
        <v>5.54338808417E-13</v>
      </c>
      <c r="M17" s="16">
        <v>298.51499999999999</v>
      </c>
      <c r="N17" s="17">
        <v>2415</v>
      </c>
      <c r="O17" s="13">
        <v>382</v>
      </c>
      <c r="P17" s="17" t="s">
        <v>380</v>
      </c>
      <c r="Q17" s="17" t="s">
        <v>380</v>
      </c>
      <c r="R17" s="17" t="s">
        <v>380</v>
      </c>
      <c r="S17" s="17" t="s">
        <v>380</v>
      </c>
      <c r="T17" s="17" t="s">
        <v>380</v>
      </c>
      <c r="U17" s="17" t="s">
        <v>380</v>
      </c>
      <c r="V17" s="17" t="s">
        <v>380</v>
      </c>
      <c r="W17" s="17">
        <v>5211</v>
      </c>
      <c r="X17" s="14">
        <v>5.5407808562699996E-13</v>
      </c>
      <c r="Y17" s="12">
        <v>895.54499999999996</v>
      </c>
      <c r="Z17" s="12">
        <v>7240</v>
      </c>
      <c r="AA17" s="12">
        <v>2</v>
      </c>
      <c r="AB17" s="12" t="s">
        <v>380</v>
      </c>
      <c r="AC17" s="12">
        <v>14486</v>
      </c>
      <c r="AD17" s="14">
        <v>5.5401510350300003E-13</v>
      </c>
      <c r="AE17" s="26">
        <v>5.7030000000000003</v>
      </c>
      <c r="AF17" s="12">
        <v>49</v>
      </c>
      <c r="AG17" s="12">
        <v>53</v>
      </c>
      <c r="AH17" s="12" t="s">
        <v>380</v>
      </c>
      <c r="AI17" s="12">
        <v>153</v>
      </c>
      <c r="AJ17" s="14">
        <v>5.5412030588700003E-13</v>
      </c>
      <c r="AK17" s="26">
        <v>59.703000000000003</v>
      </c>
      <c r="AL17" s="12">
        <v>486</v>
      </c>
      <c r="AM17" s="12">
        <v>0</v>
      </c>
      <c r="AN17" s="12" t="s">
        <v>380</v>
      </c>
      <c r="AO17" s="12">
        <v>968</v>
      </c>
    </row>
    <row r="18" spans="2:41" ht="15" x14ac:dyDescent="0.3">
      <c r="B18" s="119" t="s">
        <v>528</v>
      </c>
      <c r="C18" s="24">
        <v>17</v>
      </c>
      <c r="D18" s="12" t="s">
        <v>529</v>
      </c>
      <c r="E18" s="12">
        <v>11</v>
      </c>
      <c r="F18" s="12">
        <v>17</v>
      </c>
      <c r="G18" s="12" t="s">
        <v>530</v>
      </c>
      <c r="H18" s="12" t="s">
        <v>524</v>
      </c>
      <c r="I18" s="13">
        <v>75</v>
      </c>
      <c r="J18" s="14">
        <v>5.1416099999999997E-13</v>
      </c>
      <c r="K18" s="15">
        <v>-8.56815432062E-5</v>
      </c>
      <c r="L18" s="14">
        <v>5.15827339993E-13</v>
      </c>
      <c r="M18" s="16">
        <v>298.51499999999999</v>
      </c>
      <c r="N18" s="17">
        <v>2418</v>
      </c>
      <c r="O18" s="13">
        <v>427</v>
      </c>
      <c r="P18" s="17" t="s">
        <v>380</v>
      </c>
      <c r="Q18" s="17" t="s">
        <v>380</v>
      </c>
      <c r="R18" s="17" t="s">
        <v>380</v>
      </c>
      <c r="S18" s="17" t="s">
        <v>380</v>
      </c>
      <c r="T18" s="17" t="s">
        <v>380</v>
      </c>
      <c r="U18" s="17" t="s">
        <v>380</v>
      </c>
      <c r="V18" s="17" t="s">
        <v>380</v>
      </c>
      <c r="W18" s="17">
        <v>5262</v>
      </c>
      <c r="X18" s="14">
        <v>5.15538778343E-13</v>
      </c>
      <c r="Y18" s="12">
        <v>895.54499999999996</v>
      </c>
      <c r="Z18" s="12">
        <v>7251</v>
      </c>
      <c r="AA18" s="12">
        <v>2</v>
      </c>
      <c r="AB18" s="12" t="s">
        <v>380</v>
      </c>
      <c r="AC18" s="12">
        <v>14498</v>
      </c>
      <c r="AD18" s="14">
        <v>5.1543820724000004E-13</v>
      </c>
      <c r="AE18" s="26">
        <v>5.7030000000000003</v>
      </c>
      <c r="AF18" s="12">
        <v>45</v>
      </c>
      <c r="AG18" s="12">
        <v>20</v>
      </c>
      <c r="AH18" s="12" t="s">
        <v>380</v>
      </c>
      <c r="AI18" s="12">
        <v>112</v>
      </c>
      <c r="AJ18" s="14">
        <v>5.1579941396300003E-13</v>
      </c>
      <c r="AK18" s="26">
        <v>59.703000000000003</v>
      </c>
      <c r="AL18" s="12">
        <v>481</v>
      </c>
      <c r="AM18" s="12">
        <v>0</v>
      </c>
      <c r="AN18" s="12" t="s">
        <v>380</v>
      </c>
      <c r="AO18" s="12">
        <v>963</v>
      </c>
    </row>
    <row r="19" spans="2:41" ht="15" x14ac:dyDescent="0.3">
      <c r="B19" s="119" t="s">
        <v>531</v>
      </c>
      <c r="C19" s="24">
        <v>18</v>
      </c>
      <c r="D19" s="12" t="s">
        <v>532</v>
      </c>
      <c r="E19" s="12">
        <v>11</v>
      </c>
      <c r="F19" s="12">
        <v>18</v>
      </c>
      <c r="G19" s="12" t="s">
        <v>533</v>
      </c>
      <c r="H19" s="12" t="s">
        <v>534</v>
      </c>
      <c r="I19" s="13">
        <v>77</v>
      </c>
      <c r="J19" s="14">
        <v>8.1423299999999997E-13</v>
      </c>
      <c r="K19" s="15">
        <v>-1.3489141207100001E-4</v>
      </c>
      <c r="L19" s="14">
        <v>8.1065588891300003E-13</v>
      </c>
      <c r="M19" s="16">
        <v>298.51499999999999</v>
      </c>
      <c r="N19" s="17">
        <v>2412</v>
      </c>
      <c r="O19" s="13">
        <v>74</v>
      </c>
      <c r="P19" s="17" t="s">
        <v>380</v>
      </c>
      <c r="Q19" s="17" t="s">
        <v>380</v>
      </c>
      <c r="R19" s="17" t="s">
        <v>380</v>
      </c>
      <c r="S19" s="17" t="s">
        <v>380</v>
      </c>
      <c r="T19" s="27" t="s">
        <v>380</v>
      </c>
      <c r="U19" s="17" t="s">
        <v>380</v>
      </c>
      <c r="V19" s="17" t="s">
        <v>380</v>
      </c>
      <c r="W19" s="17">
        <v>4894</v>
      </c>
      <c r="X19" s="14">
        <v>8.1036740256299997E-13</v>
      </c>
      <c r="Y19" s="12">
        <v>895.54499999999996</v>
      </c>
      <c r="Z19" s="12">
        <v>7250</v>
      </c>
      <c r="AA19" s="12">
        <v>8</v>
      </c>
      <c r="AB19" s="12" t="s">
        <v>380</v>
      </c>
      <c r="AC19" s="12">
        <v>14505</v>
      </c>
      <c r="AD19" s="14">
        <v>8.1019862023000003E-13</v>
      </c>
      <c r="AE19" s="26">
        <v>5.7030000000000003</v>
      </c>
      <c r="AF19" s="12">
        <v>47</v>
      </c>
      <c r="AG19" s="12">
        <v>140</v>
      </c>
      <c r="AH19" s="12" t="s">
        <v>380</v>
      </c>
      <c r="AI19" s="12">
        <v>234</v>
      </c>
      <c r="AJ19" s="14">
        <v>8.1043435079999997E-13</v>
      </c>
      <c r="AK19" s="26">
        <v>59.703000000000003</v>
      </c>
      <c r="AL19" s="12">
        <v>482</v>
      </c>
      <c r="AM19" s="12">
        <v>3</v>
      </c>
      <c r="AN19" s="12" t="s">
        <v>380</v>
      </c>
      <c r="AO19" s="12">
        <v>968</v>
      </c>
    </row>
    <row r="20" spans="2:41" ht="15" x14ac:dyDescent="0.3">
      <c r="B20" s="119"/>
      <c r="C20" s="24"/>
      <c r="L20" s="14"/>
      <c r="T20" s="28"/>
      <c r="X20" s="14"/>
      <c r="AD20" s="14"/>
      <c r="AE20" s="26"/>
      <c r="AJ20" s="14"/>
      <c r="AK20" s="26"/>
    </row>
    <row r="21" spans="2:41" ht="15" x14ac:dyDescent="0.3">
      <c r="B21" s="119"/>
      <c r="C21" s="24"/>
      <c r="L21" s="14"/>
      <c r="T21" s="28"/>
      <c r="X21" s="14"/>
      <c r="AD21" s="14"/>
      <c r="AE21" s="26"/>
      <c r="AJ21" s="14"/>
      <c r="AK21" s="26"/>
    </row>
    <row r="22" spans="2:41" ht="15" x14ac:dyDescent="0.3">
      <c r="B22" s="119"/>
      <c r="C22" s="24"/>
      <c r="G22" s="28"/>
      <c r="L22" s="14"/>
      <c r="X22" s="14"/>
      <c r="AD22" s="14"/>
      <c r="AE22" s="26"/>
      <c r="AJ22" s="14"/>
      <c r="AK22" s="26"/>
    </row>
    <row r="23" spans="2:41" ht="15" x14ac:dyDescent="0.3">
      <c r="B23" s="119" t="s">
        <v>535</v>
      </c>
      <c r="C23" s="24">
        <v>22</v>
      </c>
      <c r="D23" s="12" t="s">
        <v>536</v>
      </c>
      <c r="E23" s="12">
        <v>11</v>
      </c>
      <c r="F23" s="12">
        <v>25</v>
      </c>
      <c r="G23" s="12" t="s">
        <v>426</v>
      </c>
      <c r="H23" s="12" t="s">
        <v>276</v>
      </c>
      <c r="I23" s="13">
        <v>64</v>
      </c>
      <c r="J23" s="14">
        <v>5.4024499999999998E-11</v>
      </c>
      <c r="K23" s="15">
        <v>-1.00876693821E-2</v>
      </c>
      <c r="L23" s="14">
        <v>5.5952381826999999E-11</v>
      </c>
      <c r="M23" s="16">
        <v>199.01</v>
      </c>
      <c r="N23" s="17">
        <v>1610</v>
      </c>
      <c r="O23" s="13">
        <v>226</v>
      </c>
      <c r="P23" s="17" t="s">
        <v>380</v>
      </c>
      <c r="Q23" s="17" t="s">
        <v>380</v>
      </c>
      <c r="R23" s="17" t="s">
        <v>380</v>
      </c>
      <c r="S23" s="17" t="s">
        <v>380</v>
      </c>
      <c r="T23" s="17" t="s">
        <v>380</v>
      </c>
      <c r="U23" s="17" t="s">
        <v>380</v>
      </c>
      <c r="V23" s="17" t="s">
        <v>380</v>
      </c>
      <c r="W23" s="17">
        <v>3449</v>
      </c>
      <c r="X23" s="14" t="s">
        <v>380</v>
      </c>
      <c r="Y23" s="12">
        <v>0</v>
      </c>
      <c r="Z23" s="12">
        <v>0</v>
      </c>
      <c r="AA23" s="12">
        <v>0</v>
      </c>
      <c r="AB23" s="12" t="s">
        <v>380</v>
      </c>
      <c r="AC23" s="12">
        <v>0</v>
      </c>
      <c r="AD23" s="14">
        <v>5.47105689575E-11</v>
      </c>
      <c r="AE23" s="26">
        <v>3.802</v>
      </c>
      <c r="AF23" s="12">
        <v>26</v>
      </c>
      <c r="AG23" s="12">
        <v>16768</v>
      </c>
      <c r="AH23" s="12" t="s">
        <v>380</v>
      </c>
      <c r="AI23" s="12">
        <v>18419</v>
      </c>
      <c r="AJ23" s="14">
        <v>5.5106812065E-11</v>
      </c>
      <c r="AK23" s="26">
        <v>39.802</v>
      </c>
      <c r="AL23" s="12">
        <v>323</v>
      </c>
      <c r="AM23" s="12">
        <v>0</v>
      </c>
      <c r="AN23" s="12" t="s">
        <v>380</v>
      </c>
      <c r="AO23" s="12">
        <v>644</v>
      </c>
    </row>
    <row r="24" spans="2:41" ht="15" x14ac:dyDescent="0.3">
      <c r="B24" s="119"/>
      <c r="C24" s="24"/>
      <c r="L24" s="14"/>
      <c r="X24" s="14"/>
      <c r="AD24" s="14"/>
      <c r="AE24" s="26"/>
      <c r="AJ24" s="14"/>
      <c r="AK24" s="26"/>
    </row>
    <row r="25" spans="2:41" ht="15" x14ac:dyDescent="0.3">
      <c r="B25" s="119"/>
      <c r="C25" s="24"/>
      <c r="L25" s="14"/>
      <c r="X25" s="14"/>
      <c r="AD25" s="14"/>
      <c r="AE25" s="26"/>
      <c r="AJ25" s="14"/>
      <c r="AK25" s="26"/>
    </row>
    <row r="26" spans="2:41" ht="15" x14ac:dyDescent="0.3">
      <c r="B26" s="119"/>
      <c r="C26" s="24"/>
      <c r="L26" s="14"/>
      <c r="X26" s="14"/>
      <c r="AD26" s="14"/>
      <c r="AE26" s="26"/>
      <c r="AJ26" s="14"/>
      <c r="AK26" s="26"/>
    </row>
    <row r="27" spans="2:41" ht="15" x14ac:dyDescent="0.3">
      <c r="B27" s="119"/>
      <c r="C27" s="24"/>
      <c r="L27" s="14"/>
      <c r="X27" s="14"/>
      <c r="AD27" s="14"/>
      <c r="AE27" s="26"/>
      <c r="AJ27" s="14"/>
      <c r="AK27" s="26"/>
    </row>
    <row r="28" spans="2:41" ht="15" x14ac:dyDescent="0.3">
      <c r="B28" s="119"/>
      <c r="C28" s="24"/>
      <c r="L28" s="14"/>
      <c r="X28" s="14"/>
      <c r="AD28" s="14"/>
      <c r="AE28" s="26"/>
      <c r="AJ28" s="14"/>
      <c r="AK28" s="26"/>
    </row>
    <row r="29" spans="2:41" ht="15" x14ac:dyDescent="0.3">
      <c r="B29" s="119"/>
      <c r="C29" s="24"/>
      <c r="G29" s="25"/>
      <c r="L29" s="14"/>
      <c r="X29" s="14"/>
      <c r="AD29" s="14"/>
      <c r="AE29" s="26"/>
      <c r="AJ29" s="14"/>
      <c r="AK29" s="26"/>
    </row>
    <row r="30" spans="2:41" ht="15" x14ac:dyDescent="0.3">
      <c r="B30" s="119"/>
      <c r="C30" s="24"/>
      <c r="L30" s="14"/>
      <c r="X30" s="14"/>
      <c r="AD30" s="14"/>
      <c r="AE30" s="26"/>
      <c r="AJ30" s="14"/>
      <c r="AK30" s="26"/>
    </row>
    <row r="31" spans="2:41" ht="15" x14ac:dyDescent="0.3">
      <c r="B31" s="119" t="s">
        <v>537</v>
      </c>
      <c r="C31" s="24">
        <v>30</v>
      </c>
      <c r="D31" s="12" t="s">
        <v>538</v>
      </c>
      <c r="E31" s="12">
        <v>11</v>
      </c>
      <c r="F31" s="12">
        <v>30</v>
      </c>
      <c r="G31" s="12" t="s">
        <v>487</v>
      </c>
      <c r="H31" s="12" t="s">
        <v>707</v>
      </c>
      <c r="I31" s="13">
        <v>68412</v>
      </c>
      <c r="J31" s="14">
        <v>6.3189700000000004E-10</v>
      </c>
      <c r="K31" s="15">
        <v>1.3852019816500001</v>
      </c>
      <c r="L31" s="14">
        <v>8.6494261047000005E-10</v>
      </c>
      <c r="M31" s="16">
        <v>199.01</v>
      </c>
      <c r="N31" s="17">
        <v>1611</v>
      </c>
      <c r="O31" s="13">
        <v>18</v>
      </c>
      <c r="P31" s="17" t="s">
        <v>380</v>
      </c>
      <c r="Q31" s="17" t="s">
        <v>380</v>
      </c>
      <c r="R31" s="17" t="s">
        <v>380</v>
      </c>
      <c r="S31" s="17" t="s">
        <v>380</v>
      </c>
      <c r="T31" s="17" t="s">
        <v>380</v>
      </c>
      <c r="U31" s="17" t="s">
        <v>380</v>
      </c>
      <c r="V31" s="17" t="s">
        <v>380</v>
      </c>
      <c r="W31" s="17">
        <v>3239</v>
      </c>
      <c r="X31" s="14" t="s">
        <v>380</v>
      </c>
      <c r="Y31" s="12">
        <v>0</v>
      </c>
      <c r="Z31" s="12">
        <v>0</v>
      </c>
      <c r="AA31" s="12">
        <v>0</v>
      </c>
      <c r="AB31" s="12" t="s">
        <v>380</v>
      </c>
      <c r="AC31" s="12">
        <v>0</v>
      </c>
      <c r="AD31" s="14">
        <v>4.9340506583500005E-10</v>
      </c>
      <c r="AE31" s="26">
        <v>3.802</v>
      </c>
      <c r="AF31" s="12">
        <v>2</v>
      </c>
      <c r="AG31" s="12">
        <v>30254</v>
      </c>
      <c r="AH31" s="12" t="s">
        <v>380</v>
      </c>
      <c r="AI31" s="12">
        <v>58263</v>
      </c>
      <c r="AJ31" s="14">
        <v>5.9460691652499999E-10</v>
      </c>
      <c r="AK31" s="26">
        <v>39.802</v>
      </c>
      <c r="AL31" s="12">
        <v>321</v>
      </c>
      <c r="AM31" s="12">
        <v>0</v>
      </c>
      <c r="AN31" s="12" t="s">
        <v>380</v>
      </c>
      <c r="AO31" s="12">
        <v>644</v>
      </c>
    </row>
    <row r="32" spans="2:41" ht="15" x14ac:dyDescent="0.3">
      <c r="B32" s="119" t="s">
        <v>539</v>
      </c>
      <c r="C32" s="24">
        <v>35</v>
      </c>
      <c r="D32" s="12" t="s">
        <v>540</v>
      </c>
      <c r="E32" s="12">
        <v>11</v>
      </c>
      <c r="F32" s="12">
        <v>35</v>
      </c>
      <c r="G32" s="12" t="s">
        <v>438</v>
      </c>
      <c r="H32" s="12" t="s">
        <v>276</v>
      </c>
      <c r="I32" s="13">
        <v>63</v>
      </c>
      <c r="J32" s="14">
        <v>6.1125300000000001E-11</v>
      </c>
      <c r="K32" s="15">
        <v>-1.1624129524599999E-2</v>
      </c>
      <c r="L32" s="14">
        <v>6.2886212620499998E-11</v>
      </c>
      <c r="M32" s="16">
        <v>199.01</v>
      </c>
      <c r="N32" s="17">
        <v>1612</v>
      </c>
      <c r="O32" s="13">
        <v>196</v>
      </c>
      <c r="P32" s="17" t="s">
        <v>380</v>
      </c>
      <c r="Q32" s="17" t="s">
        <v>380</v>
      </c>
      <c r="R32" s="17" t="s">
        <v>380</v>
      </c>
      <c r="S32" s="17" t="s">
        <v>380</v>
      </c>
      <c r="T32" s="17" t="s">
        <v>380</v>
      </c>
      <c r="U32" s="17" t="s">
        <v>380</v>
      </c>
      <c r="V32" s="17" t="s">
        <v>380</v>
      </c>
      <c r="W32" s="17">
        <v>3418</v>
      </c>
      <c r="X32" s="14" t="s">
        <v>380</v>
      </c>
      <c r="Y32" s="12">
        <v>0</v>
      </c>
      <c r="Z32" s="12">
        <v>0</v>
      </c>
      <c r="AA32" s="12">
        <v>0</v>
      </c>
      <c r="AB32" s="12" t="s">
        <v>380</v>
      </c>
      <c r="AC32" s="12">
        <v>0</v>
      </c>
      <c r="AD32" s="14">
        <v>6.1660321049499995E-11</v>
      </c>
      <c r="AE32" s="26">
        <v>3.802</v>
      </c>
      <c r="AF32" s="12">
        <v>25</v>
      </c>
      <c r="AG32" s="12">
        <v>15907</v>
      </c>
      <c r="AH32" s="12" t="s">
        <v>380</v>
      </c>
      <c r="AI32" s="12">
        <v>17386</v>
      </c>
      <c r="AJ32" s="14">
        <v>6.2021782803499999E-11</v>
      </c>
      <c r="AK32" s="26">
        <v>39.802</v>
      </c>
      <c r="AL32" s="12">
        <v>322</v>
      </c>
      <c r="AM32" s="12">
        <v>0</v>
      </c>
      <c r="AN32" s="12" t="s">
        <v>380</v>
      </c>
      <c r="AO32" s="12">
        <v>644</v>
      </c>
    </row>
    <row r="33" spans="2:41" ht="15" x14ac:dyDescent="0.3">
      <c r="B33" s="119" t="s">
        <v>541</v>
      </c>
      <c r="C33" s="24">
        <v>38</v>
      </c>
      <c r="D33" s="12" t="s">
        <v>542</v>
      </c>
      <c r="E33" s="12">
        <v>12</v>
      </c>
      <c r="F33" s="12">
        <v>30</v>
      </c>
      <c r="G33" s="12" t="s">
        <v>487</v>
      </c>
      <c r="H33" s="12" t="s">
        <v>707</v>
      </c>
      <c r="I33" s="13">
        <v>69088</v>
      </c>
      <c r="J33" s="14">
        <v>6.7237599999999997E-10</v>
      </c>
      <c r="K33" s="15">
        <v>0.51677111879000004</v>
      </c>
      <c r="L33" s="14">
        <v>6.4555903717000001E-10</v>
      </c>
      <c r="M33" s="16">
        <v>199.01</v>
      </c>
      <c r="N33" s="17">
        <v>1606</v>
      </c>
      <c r="O33" s="13">
        <v>12</v>
      </c>
      <c r="P33" s="17" t="s">
        <v>380</v>
      </c>
      <c r="Q33" s="17" t="s">
        <v>380</v>
      </c>
      <c r="R33" s="17" t="s">
        <v>380</v>
      </c>
      <c r="S33" s="17" t="s">
        <v>380</v>
      </c>
      <c r="T33" s="17" t="s">
        <v>380</v>
      </c>
      <c r="U33" s="17" t="s">
        <v>380</v>
      </c>
      <c r="V33" s="17" t="s">
        <v>380</v>
      </c>
      <c r="W33" s="17">
        <v>3225</v>
      </c>
      <c r="X33" s="14" t="s">
        <v>380</v>
      </c>
      <c r="Y33" s="12">
        <v>0</v>
      </c>
      <c r="Z33" s="12">
        <v>0</v>
      </c>
      <c r="AA33" s="12">
        <v>0</v>
      </c>
      <c r="AB33" s="12" t="s">
        <v>380</v>
      </c>
      <c r="AC33" s="12">
        <v>0</v>
      </c>
      <c r="AD33" s="14">
        <v>5.1317251843499998E-10</v>
      </c>
      <c r="AE33" s="26">
        <v>3.802</v>
      </c>
      <c r="AF33" s="12">
        <v>4</v>
      </c>
      <c r="AG33" s="12">
        <v>31000</v>
      </c>
      <c r="AH33" s="12" t="s">
        <v>380</v>
      </c>
      <c r="AI33" s="12">
        <v>61153</v>
      </c>
      <c r="AJ33" s="14">
        <v>5.4201002685999996E-10</v>
      </c>
      <c r="AK33" s="26">
        <v>39.802</v>
      </c>
      <c r="AL33" s="12">
        <v>321</v>
      </c>
      <c r="AM33" s="12">
        <v>0</v>
      </c>
      <c r="AN33" s="12" t="s">
        <v>380</v>
      </c>
      <c r="AO33" s="12">
        <v>643</v>
      </c>
    </row>
    <row r="34" spans="2:41" ht="15" x14ac:dyDescent="0.3">
      <c r="B34" s="119"/>
      <c r="C34" s="24"/>
      <c r="L34" s="14"/>
      <c r="X34" s="14"/>
      <c r="AD34" s="14"/>
      <c r="AE34" s="26"/>
      <c r="AJ34" s="14"/>
      <c r="AK34" s="26"/>
    </row>
    <row r="35" spans="2:41" ht="15" x14ac:dyDescent="0.3">
      <c r="B35" s="119" t="s">
        <v>427</v>
      </c>
      <c r="C35" s="24">
        <v>40</v>
      </c>
      <c r="D35" s="12" t="s">
        <v>543</v>
      </c>
      <c r="E35" s="12">
        <v>12</v>
      </c>
      <c r="F35" s="12">
        <v>15</v>
      </c>
      <c r="G35" s="25" t="s">
        <v>388</v>
      </c>
      <c r="H35" s="12" t="s">
        <v>276</v>
      </c>
      <c r="I35" s="13">
        <v>751</v>
      </c>
      <c r="J35" s="14">
        <v>1.0925400000000001E-10</v>
      </c>
      <c r="K35" s="15">
        <v>-2.30710719929E-2</v>
      </c>
      <c r="L35" s="14">
        <v>1.09052964183E-10</v>
      </c>
      <c r="M35" s="16">
        <v>199.01</v>
      </c>
      <c r="N35" s="17">
        <v>1607</v>
      </c>
      <c r="O35" s="13">
        <v>381</v>
      </c>
      <c r="P35" s="17" t="s">
        <v>380</v>
      </c>
      <c r="Q35" s="17" t="s">
        <v>380</v>
      </c>
      <c r="R35" s="17" t="s">
        <v>380</v>
      </c>
      <c r="S35" s="17" t="s">
        <v>380</v>
      </c>
      <c r="T35" s="17" t="s">
        <v>380</v>
      </c>
      <c r="U35" s="17" t="s">
        <v>380</v>
      </c>
      <c r="V35" s="17" t="s">
        <v>380</v>
      </c>
      <c r="W35" s="17">
        <v>3600</v>
      </c>
      <c r="X35" s="14" t="s">
        <v>380</v>
      </c>
      <c r="Y35" s="12">
        <v>0</v>
      </c>
      <c r="Z35" s="12">
        <v>0</v>
      </c>
      <c r="AA35" s="12">
        <v>0</v>
      </c>
      <c r="AB35" s="12" t="s">
        <v>380</v>
      </c>
      <c r="AC35" s="12">
        <v>0</v>
      </c>
      <c r="AD35" s="14">
        <v>1.08972610512E-10</v>
      </c>
      <c r="AE35" s="26">
        <v>3.802</v>
      </c>
      <c r="AF35" s="12">
        <v>23</v>
      </c>
      <c r="AG35" s="12">
        <v>23547</v>
      </c>
      <c r="AH35" s="12" t="s">
        <v>380</v>
      </c>
      <c r="AI35" s="12">
        <v>27201</v>
      </c>
      <c r="AJ35" s="14">
        <v>1.0912552873E-10</v>
      </c>
      <c r="AK35" s="26">
        <v>39.802</v>
      </c>
      <c r="AL35" s="12">
        <v>322</v>
      </c>
      <c r="AM35" s="12">
        <v>0</v>
      </c>
      <c r="AN35" s="12" t="s">
        <v>380</v>
      </c>
      <c r="AO35" s="12">
        <v>644</v>
      </c>
    </row>
    <row r="36" spans="2:41" ht="15" x14ac:dyDescent="0.3">
      <c r="B36" s="119"/>
      <c r="C36" s="24"/>
      <c r="L36" s="14"/>
      <c r="X36" s="14"/>
      <c r="AD36" s="14"/>
      <c r="AE36" s="26"/>
      <c r="AJ36" s="14"/>
      <c r="AK36" s="26"/>
    </row>
    <row r="37" spans="2:41" ht="15" x14ac:dyDescent="0.3">
      <c r="B37" s="119"/>
      <c r="C37" s="24"/>
      <c r="L37" s="14"/>
      <c r="X37" s="14"/>
      <c r="AD37" s="14"/>
      <c r="AE37" s="26"/>
      <c r="AJ37" s="14"/>
      <c r="AK37" s="26"/>
    </row>
    <row r="38" spans="2:41" ht="15" x14ac:dyDescent="0.3">
      <c r="B38" s="119"/>
      <c r="C38" s="24"/>
      <c r="L38" s="14"/>
      <c r="X38" s="14"/>
      <c r="AD38" s="14"/>
      <c r="AJ38" s="14"/>
      <c r="AK38" s="26"/>
    </row>
    <row r="39" spans="2:41" ht="15" x14ac:dyDescent="0.3">
      <c r="B39" s="119" t="s">
        <v>544</v>
      </c>
      <c r="C39" s="24">
        <v>45</v>
      </c>
      <c r="D39" s="12" t="s">
        <v>545</v>
      </c>
      <c r="E39" s="12">
        <v>12</v>
      </c>
      <c r="F39" s="12">
        <v>7</v>
      </c>
      <c r="G39" s="12" t="s">
        <v>500</v>
      </c>
      <c r="H39" s="12" t="s">
        <v>501</v>
      </c>
      <c r="I39" s="13">
        <v>2003</v>
      </c>
      <c r="J39" s="14">
        <v>4.9464E-13</v>
      </c>
      <c r="K39" s="15">
        <v>-8.2999504820799999E-5</v>
      </c>
      <c r="L39" s="14">
        <v>4.9474529168700004E-13</v>
      </c>
      <c r="M39" s="16">
        <v>298.51499999999999</v>
      </c>
      <c r="N39" s="17">
        <v>2417</v>
      </c>
      <c r="O39" s="13">
        <v>445</v>
      </c>
      <c r="P39" s="17" t="s">
        <v>380</v>
      </c>
      <c r="Q39" s="17" t="s">
        <v>380</v>
      </c>
      <c r="R39" s="17" t="s">
        <v>380</v>
      </c>
      <c r="S39" s="17" t="s">
        <v>380</v>
      </c>
      <c r="T39" s="17" t="s">
        <v>380</v>
      </c>
      <c r="U39" s="17" t="s">
        <v>380</v>
      </c>
      <c r="V39" s="17" t="s">
        <v>380</v>
      </c>
      <c r="W39" s="17">
        <v>5277</v>
      </c>
      <c r="X39" s="14">
        <v>4.9405262300300001E-13</v>
      </c>
      <c r="Y39" s="12">
        <v>895.54499999999996</v>
      </c>
      <c r="Z39" s="12">
        <v>7244</v>
      </c>
      <c r="AA39" s="12">
        <v>1</v>
      </c>
      <c r="AB39" s="12" t="s">
        <v>380</v>
      </c>
      <c r="AC39" s="12">
        <v>14492</v>
      </c>
      <c r="AD39" s="14">
        <v>4.9427241582299995E-13</v>
      </c>
      <c r="AE39" s="26">
        <v>5.7030000000000003</v>
      </c>
      <c r="AF39" s="12">
        <v>45</v>
      </c>
      <c r="AG39" s="12">
        <v>18</v>
      </c>
      <c r="AH39" s="12" t="s">
        <v>380</v>
      </c>
      <c r="AI39" s="12">
        <v>121</v>
      </c>
      <c r="AJ39" s="14">
        <v>4.9445909541700004E-13</v>
      </c>
      <c r="AK39" s="26">
        <v>59.703000000000003</v>
      </c>
      <c r="AL39" s="12">
        <v>484</v>
      </c>
      <c r="AM39" s="12">
        <v>22</v>
      </c>
      <c r="AN39" s="12" t="s">
        <v>380</v>
      </c>
      <c r="AO39" s="12">
        <v>988</v>
      </c>
    </row>
    <row r="40" spans="2:41" ht="15" x14ac:dyDescent="0.3">
      <c r="B40" s="119" t="s">
        <v>428</v>
      </c>
      <c r="C40" s="24">
        <v>46</v>
      </c>
      <c r="D40" s="12" t="s">
        <v>546</v>
      </c>
      <c r="E40" s="12">
        <v>12</v>
      </c>
      <c r="F40" s="12">
        <v>8</v>
      </c>
      <c r="G40" s="12" t="s">
        <v>504</v>
      </c>
      <c r="H40" s="12" t="s">
        <v>501</v>
      </c>
      <c r="I40" s="13">
        <v>1997</v>
      </c>
      <c r="J40" s="14">
        <v>5.0488800000000004E-13</v>
      </c>
      <c r="K40" s="15">
        <v>-8.5695972395800001E-5</v>
      </c>
      <c r="L40" s="14">
        <v>5.0574747137700001E-13</v>
      </c>
      <c r="M40" s="16">
        <v>298.51499999999999</v>
      </c>
      <c r="N40" s="17">
        <v>2413</v>
      </c>
      <c r="O40" s="13">
        <v>468</v>
      </c>
      <c r="P40" s="17" t="s">
        <v>380</v>
      </c>
      <c r="Q40" s="17" t="s">
        <v>380</v>
      </c>
      <c r="R40" s="17" t="s">
        <v>380</v>
      </c>
      <c r="S40" s="17" t="s">
        <v>380</v>
      </c>
      <c r="T40" s="17" t="s">
        <v>380</v>
      </c>
      <c r="U40" s="17" t="s">
        <v>380</v>
      </c>
      <c r="V40" s="17" t="s">
        <v>380</v>
      </c>
      <c r="W40" s="17">
        <v>5296</v>
      </c>
      <c r="X40" s="14">
        <v>5.0441249689699995E-13</v>
      </c>
      <c r="Y40" s="12">
        <v>895.54499999999996</v>
      </c>
      <c r="Z40" s="12">
        <v>7241</v>
      </c>
      <c r="AA40" s="12">
        <v>3</v>
      </c>
      <c r="AB40" s="12" t="s">
        <v>380</v>
      </c>
      <c r="AC40" s="12">
        <v>14491</v>
      </c>
      <c r="AD40" s="14">
        <v>5.0493395272700002E-13</v>
      </c>
      <c r="AE40" s="26">
        <v>5.7030000000000003</v>
      </c>
      <c r="AF40" s="12">
        <v>42</v>
      </c>
      <c r="AG40" s="12">
        <v>26</v>
      </c>
      <c r="AH40" s="12" t="s">
        <v>380</v>
      </c>
      <c r="AI40" s="12">
        <v>298</v>
      </c>
      <c r="AJ40" s="14">
        <v>5.0536306974000002E-13</v>
      </c>
      <c r="AK40" s="26">
        <v>59.703000000000003</v>
      </c>
      <c r="AL40" s="12">
        <v>482</v>
      </c>
      <c r="AM40" s="12">
        <v>8</v>
      </c>
      <c r="AN40" s="12" t="s">
        <v>380</v>
      </c>
      <c r="AO40" s="12">
        <v>972</v>
      </c>
    </row>
    <row r="41" spans="2:41" ht="15" x14ac:dyDescent="0.3">
      <c r="B41" s="119" t="s">
        <v>429</v>
      </c>
      <c r="C41" s="24">
        <v>47</v>
      </c>
      <c r="D41" s="12" t="s">
        <v>547</v>
      </c>
      <c r="E41" s="12">
        <v>12</v>
      </c>
      <c r="F41" s="12">
        <v>9</v>
      </c>
      <c r="G41" s="12" t="s">
        <v>507</v>
      </c>
      <c r="H41" s="12" t="s">
        <v>501</v>
      </c>
      <c r="I41" s="13">
        <v>1991</v>
      </c>
      <c r="J41" s="14">
        <v>6.2210700000000005E-13</v>
      </c>
      <c r="K41" s="15">
        <v>-1.0494166806600001E-4</v>
      </c>
      <c r="L41" s="14">
        <v>6.2605624120300004E-13</v>
      </c>
      <c r="M41" s="16">
        <v>298.51499999999999</v>
      </c>
      <c r="N41" s="17">
        <v>2419</v>
      </c>
      <c r="O41" s="13">
        <v>494</v>
      </c>
      <c r="P41" s="17" t="s">
        <v>380</v>
      </c>
      <c r="Q41" s="17" t="s">
        <v>380</v>
      </c>
      <c r="R41" s="17" t="s">
        <v>380</v>
      </c>
      <c r="S41" s="17" t="s">
        <v>380</v>
      </c>
      <c r="T41" s="17" t="s">
        <v>380</v>
      </c>
      <c r="U41" s="17" t="s">
        <v>380</v>
      </c>
      <c r="V41" s="17" t="s">
        <v>380</v>
      </c>
      <c r="W41" s="17">
        <v>5327</v>
      </c>
      <c r="X41" s="14">
        <v>6.2507028634700004E-13</v>
      </c>
      <c r="Y41" s="12">
        <v>895.54499999999996</v>
      </c>
      <c r="Z41" s="12">
        <v>7247</v>
      </c>
      <c r="AA41" s="12">
        <v>5</v>
      </c>
      <c r="AB41" s="12" t="s">
        <v>380</v>
      </c>
      <c r="AC41" s="12">
        <v>14490</v>
      </c>
      <c r="AD41" s="14">
        <v>6.2540438507300003E-13</v>
      </c>
      <c r="AE41" s="12">
        <v>5.7030000000000003</v>
      </c>
      <c r="AF41" s="12">
        <v>42</v>
      </c>
      <c r="AG41" s="12">
        <v>65</v>
      </c>
      <c r="AH41" s="12" t="s">
        <v>380</v>
      </c>
      <c r="AI41" s="12">
        <v>222</v>
      </c>
      <c r="AJ41" s="14">
        <v>6.2556264558299995E-13</v>
      </c>
      <c r="AK41" s="26">
        <v>59.703000000000003</v>
      </c>
      <c r="AL41" s="12">
        <v>483</v>
      </c>
      <c r="AM41" s="12">
        <v>21</v>
      </c>
      <c r="AN41" s="12" t="s">
        <v>380</v>
      </c>
      <c r="AO41" s="12">
        <v>988</v>
      </c>
    </row>
    <row r="42" spans="2:41" ht="15" x14ac:dyDescent="0.3">
      <c r="B42" s="119" t="s">
        <v>430</v>
      </c>
      <c r="C42" s="24">
        <v>48</v>
      </c>
      <c r="D42" s="12" t="s">
        <v>548</v>
      </c>
      <c r="E42" s="12">
        <v>12</v>
      </c>
      <c r="F42" s="12">
        <v>10</v>
      </c>
      <c r="G42" s="25" t="s">
        <v>510</v>
      </c>
      <c r="H42" s="12" t="s">
        <v>84</v>
      </c>
      <c r="I42" s="13">
        <v>863</v>
      </c>
      <c r="J42" s="14">
        <v>1.18424E-9</v>
      </c>
      <c r="K42" s="15">
        <v>0.18506490400600001</v>
      </c>
      <c r="L42" s="14">
        <v>1.18528633809E-9</v>
      </c>
      <c r="M42" s="16">
        <v>199.01</v>
      </c>
      <c r="N42" s="17">
        <v>1611</v>
      </c>
      <c r="O42" s="13">
        <v>20</v>
      </c>
      <c r="P42" s="17" t="s">
        <v>380</v>
      </c>
      <c r="Q42" s="17" t="s">
        <v>380</v>
      </c>
      <c r="R42" s="17" t="s">
        <v>380</v>
      </c>
      <c r="S42" s="17" t="s">
        <v>380</v>
      </c>
      <c r="T42" s="17" t="s">
        <v>380</v>
      </c>
      <c r="U42" s="17" t="s">
        <v>380</v>
      </c>
      <c r="V42" s="17" t="s">
        <v>380</v>
      </c>
      <c r="W42" s="17">
        <v>3248</v>
      </c>
      <c r="X42" s="14" t="s">
        <v>380</v>
      </c>
      <c r="Y42" s="12">
        <v>0</v>
      </c>
      <c r="Z42" s="12">
        <v>0</v>
      </c>
      <c r="AA42" s="12">
        <v>0</v>
      </c>
      <c r="AB42" s="12" t="s">
        <v>380</v>
      </c>
      <c r="AC42" s="12">
        <v>0</v>
      </c>
      <c r="AD42" s="14">
        <v>1.1653867333E-9</v>
      </c>
      <c r="AE42" s="26">
        <v>3.802</v>
      </c>
      <c r="AF42" s="12">
        <v>2</v>
      </c>
      <c r="AG42" s="12">
        <v>23950</v>
      </c>
      <c r="AH42" s="12" t="s">
        <v>380</v>
      </c>
      <c r="AI42" s="12">
        <v>61470</v>
      </c>
      <c r="AJ42" s="14">
        <v>1.17339792481E-9</v>
      </c>
      <c r="AK42" s="26">
        <v>39.802</v>
      </c>
      <c r="AL42" s="12">
        <v>323</v>
      </c>
      <c r="AM42" s="12">
        <v>0</v>
      </c>
      <c r="AN42" s="12" t="s">
        <v>380</v>
      </c>
      <c r="AO42" s="12">
        <v>646</v>
      </c>
    </row>
    <row r="43" spans="2:41" ht="15" x14ac:dyDescent="0.3">
      <c r="B43" s="119" t="s">
        <v>431</v>
      </c>
      <c r="C43" s="24">
        <v>49</v>
      </c>
      <c r="D43" s="12" t="s">
        <v>549</v>
      </c>
      <c r="E43" s="12">
        <v>12</v>
      </c>
      <c r="F43" s="12">
        <v>11</v>
      </c>
      <c r="G43" s="12" t="s">
        <v>513</v>
      </c>
      <c r="H43" s="12" t="s">
        <v>514</v>
      </c>
      <c r="I43" s="13">
        <v>1990</v>
      </c>
      <c r="J43" s="14">
        <v>5.1758799999999998E-13</v>
      </c>
      <c r="K43" s="15">
        <v>-8.6460155518199998E-5</v>
      </c>
      <c r="L43" s="14">
        <v>5.1563527951699998E-13</v>
      </c>
      <c r="M43" s="16">
        <v>298.51499999999999</v>
      </c>
      <c r="N43" s="17">
        <v>2418</v>
      </c>
      <c r="O43" s="13">
        <v>97</v>
      </c>
      <c r="P43" s="17" t="s">
        <v>380</v>
      </c>
      <c r="Q43" s="17" t="s">
        <v>380</v>
      </c>
      <c r="R43" s="17" t="s">
        <v>380</v>
      </c>
      <c r="S43" s="17" t="s">
        <v>380</v>
      </c>
      <c r="T43" s="17" t="s">
        <v>380</v>
      </c>
      <c r="U43" s="17" t="s">
        <v>380</v>
      </c>
      <c r="V43" s="17" t="s">
        <v>380</v>
      </c>
      <c r="W43" s="17">
        <v>4935</v>
      </c>
      <c r="X43" s="14">
        <v>5.1481813833700001E-13</v>
      </c>
      <c r="Y43" s="12">
        <v>895.54499999999996</v>
      </c>
      <c r="Z43" s="12">
        <v>7240</v>
      </c>
      <c r="AA43" s="12">
        <v>2</v>
      </c>
      <c r="AB43" s="12" t="s">
        <v>380</v>
      </c>
      <c r="AC43" s="12">
        <v>14487</v>
      </c>
      <c r="AD43" s="14">
        <v>5.1496790964300004E-13</v>
      </c>
      <c r="AE43" s="26">
        <v>5.7030000000000003</v>
      </c>
      <c r="AF43" s="12">
        <v>49</v>
      </c>
      <c r="AG43" s="12">
        <v>13</v>
      </c>
      <c r="AH43" s="12" t="s">
        <v>380</v>
      </c>
      <c r="AI43" s="12">
        <v>116</v>
      </c>
      <c r="AJ43" s="14">
        <v>5.1538794941299996E-13</v>
      </c>
      <c r="AK43" s="26">
        <v>59.703000000000003</v>
      </c>
      <c r="AL43" s="12">
        <v>483</v>
      </c>
      <c r="AM43" s="12">
        <v>0</v>
      </c>
      <c r="AN43" s="12" t="s">
        <v>380</v>
      </c>
      <c r="AO43" s="12">
        <v>965</v>
      </c>
    </row>
    <row r="44" spans="2:41" ht="15" x14ac:dyDescent="0.3">
      <c r="B44" s="119" t="s">
        <v>432</v>
      </c>
      <c r="C44" s="24">
        <v>50</v>
      </c>
      <c r="D44" s="12" t="s">
        <v>550</v>
      </c>
      <c r="E44" s="12">
        <v>12</v>
      </c>
      <c r="F44" s="12">
        <v>12</v>
      </c>
      <c r="G44" s="12" t="s">
        <v>517</v>
      </c>
      <c r="H44" s="12" t="s">
        <v>514</v>
      </c>
      <c r="I44" s="13">
        <v>1991</v>
      </c>
      <c r="J44" s="14">
        <v>5.0317999999999998E-13</v>
      </c>
      <c r="K44" s="15">
        <v>-8.3810896109799997E-5</v>
      </c>
      <c r="L44" s="14">
        <v>5.0312778896300001E-13</v>
      </c>
      <c r="M44" s="16">
        <v>298.51499999999999</v>
      </c>
      <c r="N44" s="17">
        <v>2417</v>
      </c>
      <c r="O44" s="13">
        <v>127</v>
      </c>
      <c r="P44" s="14" t="s">
        <v>380</v>
      </c>
      <c r="Q44" s="14" t="s">
        <v>380</v>
      </c>
      <c r="R44" s="17" t="s">
        <v>380</v>
      </c>
      <c r="S44" s="17" t="s">
        <v>380</v>
      </c>
      <c r="T44" s="17" t="s">
        <v>380</v>
      </c>
      <c r="U44" s="17" t="s">
        <v>380</v>
      </c>
      <c r="V44" s="17" t="s">
        <v>380</v>
      </c>
      <c r="W44" s="17">
        <v>4961</v>
      </c>
      <c r="X44" s="14">
        <v>5.0298202495E-13</v>
      </c>
      <c r="Y44" s="12">
        <v>895.54499999999996</v>
      </c>
      <c r="Z44" s="12">
        <v>7245</v>
      </c>
      <c r="AA44" s="12">
        <v>1</v>
      </c>
      <c r="AB44" s="12" t="s">
        <v>380</v>
      </c>
      <c r="AC44" s="12">
        <v>14491</v>
      </c>
      <c r="AD44" s="14">
        <v>5.0278686060700002E-13</v>
      </c>
      <c r="AE44" s="12">
        <v>5.7030000000000003</v>
      </c>
      <c r="AF44" s="12">
        <v>46</v>
      </c>
      <c r="AG44" s="12">
        <v>19</v>
      </c>
      <c r="AH44" s="12" t="s">
        <v>380</v>
      </c>
      <c r="AI44" s="12">
        <v>115</v>
      </c>
      <c r="AJ44" s="14">
        <v>5.0317222812700004E-13</v>
      </c>
      <c r="AK44" s="26">
        <v>59.703000000000003</v>
      </c>
      <c r="AL44" s="12">
        <v>482</v>
      </c>
      <c r="AM44" s="12">
        <v>0</v>
      </c>
      <c r="AN44" s="12" t="s">
        <v>380</v>
      </c>
      <c r="AO44" s="12">
        <v>965</v>
      </c>
    </row>
    <row r="45" spans="2:41" ht="15" x14ac:dyDescent="0.3">
      <c r="B45" s="119" t="s">
        <v>433</v>
      </c>
      <c r="C45" s="24">
        <v>51</v>
      </c>
      <c r="D45" s="12" t="s">
        <v>551</v>
      </c>
      <c r="E45" s="12">
        <v>12</v>
      </c>
      <c r="F45" s="12">
        <v>13</v>
      </c>
      <c r="G45" s="12" t="s">
        <v>520</v>
      </c>
      <c r="H45" s="12" t="s">
        <v>514</v>
      </c>
      <c r="I45" s="13">
        <v>1995</v>
      </c>
      <c r="J45" s="14">
        <v>4.8853999999999996E-13</v>
      </c>
      <c r="K45" s="15">
        <v>-8.1662841248199999E-5</v>
      </c>
      <c r="L45" s="14">
        <v>4.8693202327E-13</v>
      </c>
      <c r="M45" s="16">
        <v>298.51499999999999</v>
      </c>
      <c r="N45" s="17">
        <v>2416</v>
      </c>
      <c r="O45" s="13">
        <v>128</v>
      </c>
      <c r="P45" s="14" t="s">
        <v>380</v>
      </c>
      <c r="Q45" s="14" t="s">
        <v>380</v>
      </c>
      <c r="R45" s="17" t="s">
        <v>380</v>
      </c>
      <c r="S45" s="17" t="s">
        <v>380</v>
      </c>
      <c r="T45" s="17" t="s">
        <v>380</v>
      </c>
      <c r="U45" s="17" t="s">
        <v>380</v>
      </c>
      <c r="V45" s="17" t="s">
        <v>380</v>
      </c>
      <c r="W45" s="17">
        <v>4959</v>
      </c>
      <c r="X45" s="14">
        <v>4.8675419164999998E-13</v>
      </c>
      <c r="Y45" s="12">
        <v>895.54499999999996</v>
      </c>
      <c r="Z45" s="12">
        <v>7251</v>
      </c>
      <c r="AA45" s="12">
        <v>1</v>
      </c>
      <c r="AB45" s="12" t="s">
        <v>380</v>
      </c>
      <c r="AC45" s="12">
        <v>14509</v>
      </c>
      <c r="AD45" s="14">
        <v>4.8678554700699997E-13</v>
      </c>
      <c r="AE45" s="26">
        <v>5.7030000000000003</v>
      </c>
      <c r="AF45" s="12">
        <v>47</v>
      </c>
      <c r="AG45" s="12">
        <v>21</v>
      </c>
      <c r="AH45" s="12" t="s">
        <v>380</v>
      </c>
      <c r="AI45" s="12">
        <v>121</v>
      </c>
      <c r="AJ45" s="14">
        <v>4.8692801855E-13</v>
      </c>
      <c r="AK45" s="26">
        <v>59.703000000000003</v>
      </c>
      <c r="AL45" s="12">
        <v>481</v>
      </c>
      <c r="AM45" s="12">
        <v>0</v>
      </c>
      <c r="AN45" s="12" t="s">
        <v>380</v>
      </c>
      <c r="AO45" s="12">
        <v>966</v>
      </c>
    </row>
    <row r="46" spans="2:41" ht="15" x14ac:dyDescent="0.3">
      <c r="B46" s="119" t="s">
        <v>434</v>
      </c>
      <c r="C46" s="24">
        <v>52</v>
      </c>
      <c r="D46" s="12" t="s">
        <v>552</v>
      </c>
      <c r="E46" s="12">
        <v>12</v>
      </c>
      <c r="F46" s="12">
        <v>14</v>
      </c>
      <c r="G46" s="12" t="s">
        <v>523</v>
      </c>
      <c r="H46" s="12" t="s">
        <v>524</v>
      </c>
      <c r="I46" s="13">
        <v>1982</v>
      </c>
      <c r="J46" s="14">
        <v>4.9024800000000001E-13</v>
      </c>
      <c r="K46" s="15">
        <v>-8.1794438453199999E-5</v>
      </c>
      <c r="L46" s="14">
        <v>4.8745421235000002E-13</v>
      </c>
      <c r="M46" s="16">
        <v>298.51499999999999</v>
      </c>
      <c r="N46" s="17">
        <v>2419</v>
      </c>
      <c r="O46" s="13">
        <v>354</v>
      </c>
      <c r="P46" s="14" t="s">
        <v>380</v>
      </c>
      <c r="Q46" s="14" t="s">
        <v>380</v>
      </c>
      <c r="R46" s="17" t="s">
        <v>380</v>
      </c>
      <c r="S46" s="17" t="s">
        <v>380</v>
      </c>
      <c r="T46" s="17" t="s">
        <v>380</v>
      </c>
      <c r="U46" s="17" t="s">
        <v>380</v>
      </c>
      <c r="V46" s="17" t="s">
        <v>380</v>
      </c>
      <c r="W46" s="17">
        <v>5191</v>
      </c>
      <c r="X46" s="14">
        <v>4.8783434501700001E-13</v>
      </c>
      <c r="Y46" s="14">
        <v>895.54499999999996</v>
      </c>
      <c r="Z46" s="12">
        <v>7241</v>
      </c>
      <c r="AA46" s="12">
        <v>3</v>
      </c>
      <c r="AB46" s="12" t="s">
        <v>380</v>
      </c>
      <c r="AC46" s="12">
        <v>14490</v>
      </c>
      <c r="AD46" s="14">
        <v>4.8757510292300004E-13</v>
      </c>
      <c r="AE46" s="26">
        <v>5.7030000000000003</v>
      </c>
      <c r="AF46" s="12">
        <v>48</v>
      </c>
      <c r="AG46" s="12">
        <v>16</v>
      </c>
      <c r="AH46" s="12" t="s">
        <v>380</v>
      </c>
      <c r="AI46" s="12">
        <v>110</v>
      </c>
      <c r="AJ46" s="14">
        <v>4.8754469018700003E-13</v>
      </c>
      <c r="AK46" s="26">
        <v>59.703000000000003</v>
      </c>
      <c r="AL46" s="12">
        <v>485</v>
      </c>
      <c r="AM46" s="12">
        <v>0</v>
      </c>
      <c r="AN46" s="12" t="s">
        <v>380</v>
      </c>
      <c r="AO46" s="12">
        <v>968</v>
      </c>
    </row>
    <row r="47" spans="2:41" ht="15" x14ac:dyDescent="0.3">
      <c r="B47" s="119" t="s">
        <v>435</v>
      </c>
      <c r="C47" s="24">
        <v>53</v>
      </c>
      <c r="D47" s="12" t="s">
        <v>553</v>
      </c>
      <c r="E47" s="12">
        <v>12</v>
      </c>
      <c r="F47" s="12">
        <v>16</v>
      </c>
      <c r="G47" s="12" t="s">
        <v>527</v>
      </c>
      <c r="H47" s="12" t="s">
        <v>524</v>
      </c>
      <c r="I47" s="13">
        <v>1992</v>
      </c>
      <c r="J47" s="14">
        <v>5.0220400000000001E-13</v>
      </c>
      <c r="K47" s="15">
        <v>-8.3362881635999997E-5</v>
      </c>
      <c r="L47" s="14">
        <v>5.0181467418999998E-13</v>
      </c>
      <c r="M47" s="16">
        <v>298.51499999999999</v>
      </c>
      <c r="N47" s="17">
        <v>2417</v>
      </c>
      <c r="O47" s="13">
        <v>509</v>
      </c>
      <c r="P47" s="17" t="s">
        <v>380</v>
      </c>
      <c r="Q47" s="17" t="s">
        <v>380</v>
      </c>
      <c r="R47" s="17" t="s">
        <v>380</v>
      </c>
      <c r="S47" s="17" t="s">
        <v>380</v>
      </c>
      <c r="T47" s="17" t="s">
        <v>380</v>
      </c>
      <c r="U47" s="17" t="s">
        <v>380</v>
      </c>
      <c r="V47" s="17" t="s">
        <v>380</v>
      </c>
      <c r="W47" s="17">
        <v>5342</v>
      </c>
      <c r="X47" s="14">
        <v>5.0186301256699998E-13</v>
      </c>
      <c r="Y47" s="12">
        <v>895.54499999999996</v>
      </c>
      <c r="Z47" s="12">
        <v>7244</v>
      </c>
      <c r="AA47" s="12">
        <v>4</v>
      </c>
      <c r="AB47" s="12" t="s">
        <v>380</v>
      </c>
      <c r="AC47" s="12">
        <v>14497</v>
      </c>
      <c r="AD47" s="14">
        <v>5.0164812840299995E-13</v>
      </c>
      <c r="AE47" s="26">
        <v>5.7030000000000003</v>
      </c>
      <c r="AF47" s="12">
        <v>48</v>
      </c>
      <c r="AG47" s="12">
        <v>17</v>
      </c>
      <c r="AH47" s="12" t="s">
        <v>380</v>
      </c>
      <c r="AI47" s="12">
        <v>113</v>
      </c>
      <c r="AJ47" s="14">
        <v>5.0179380806699996E-13</v>
      </c>
      <c r="AK47" s="26">
        <v>59.703000000000003</v>
      </c>
      <c r="AL47" s="12">
        <v>483</v>
      </c>
      <c r="AM47" s="12">
        <v>0</v>
      </c>
      <c r="AN47" s="12" t="s">
        <v>380</v>
      </c>
      <c r="AO47" s="12">
        <v>967</v>
      </c>
    </row>
    <row r="48" spans="2:41" ht="15" x14ac:dyDescent="0.3">
      <c r="B48" s="119" t="s">
        <v>436</v>
      </c>
      <c r="C48" s="24">
        <v>54</v>
      </c>
      <c r="D48" s="12" t="s">
        <v>554</v>
      </c>
      <c r="E48" s="12">
        <v>12</v>
      </c>
      <c r="F48" s="12">
        <v>17</v>
      </c>
      <c r="G48" s="12" t="s">
        <v>530</v>
      </c>
      <c r="H48" s="12" t="s">
        <v>524</v>
      </c>
      <c r="I48" s="13">
        <v>1988</v>
      </c>
      <c r="J48" s="14">
        <v>4.8146400000000004E-13</v>
      </c>
      <c r="K48" s="15">
        <v>-8.0131614533199998E-5</v>
      </c>
      <c r="L48" s="14">
        <v>4.7796202404699996E-13</v>
      </c>
      <c r="M48" s="16">
        <v>298.51499999999999</v>
      </c>
      <c r="N48" s="17">
        <v>2416</v>
      </c>
      <c r="O48" s="13">
        <v>320</v>
      </c>
      <c r="P48" s="17" t="s">
        <v>380</v>
      </c>
      <c r="Q48" s="17" t="s">
        <v>380</v>
      </c>
      <c r="R48" s="17" t="s">
        <v>380</v>
      </c>
      <c r="S48" s="17" t="s">
        <v>380</v>
      </c>
      <c r="T48" s="17" t="s">
        <v>380</v>
      </c>
      <c r="U48" s="17" t="s">
        <v>380</v>
      </c>
      <c r="V48" s="17" t="s">
        <v>380</v>
      </c>
      <c r="W48" s="17">
        <v>5149</v>
      </c>
      <c r="X48" s="14">
        <v>4.7776987357000003E-13</v>
      </c>
      <c r="Y48" s="12">
        <v>895.54499999999996</v>
      </c>
      <c r="Z48" s="12">
        <v>7248</v>
      </c>
      <c r="AA48" s="12">
        <v>2</v>
      </c>
      <c r="AB48" s="12" t="s">
        <v>380</v>
      </c>
      <c r="AC48" s="12">
        <v>14494</v>
      </c>
      <c r="AD48" s="14">
        <v>4.7774625156000005E-13</v>
      </c>
      <c r="AE48" s="26">
        <v>5.7030000000000003</v>
      </c>
      <c r="AF48" s="12">
        <v>46</v>
      </c>
      <c r="AG48" s="12">
        <v>15</v>
      </c>
      <c r="AH48" s="12" t="s">
        <v>380</v>
      </c>
      <c r="AI48" s="12">
        <v>104</v>
      </c>
      <c r="AJ48" s="14">
        <v>4.7790821493300002E-13</v>
      </c>
      <c r="AK48" s="26">
        <v>59.703000000000003</v>
      </c>
      <c r="AL48" s="12">
        <v>483</v>
      </c>
      <c r="AM48" s="12">
        <v>0</v>
      </c>
      <c r="AN48" s="12" t="s">
        <v>380</v>
      </c>
      <c r="AO48" s="12">
        <v>965</v>
      </c>
    </row>
    <row r="49" spans="2:234" ht="15" x14ac:dyDescent="0.3">
      <c r="B49" s="119" t="s">
        <v>437</v>
      </c>
      <c r="C49" s="24">
        <v>55</v>
      </c>
      <c r="D49" s="12" t="s">
        <v>555</v>
      </c>
      <c r="E49" s="12">
        <v>12</v>
      </c>
      <c r="F49" s="12">
        <v>18</v>
      </c>
      <c r="G49" s="12" t="s">
        <v>533</v>
      </c>
      <c r="H49" s="12" t="s">
        <v>534</v>
      </c>
      <c r="I49" s="13">
        <v>1990</v>
      </c>
      <c r="J49" s="14">
        <v>7.8346399999999996E-13</v>
      </c>
      <c r="K49" s="15">
        <v>-1.3016342378099999E-4</v>
      </c>
      <c r="L49" s="14">
        <v>7.9028455020699997E-13</v>
      </c>
      <c r="M49" s="16">
        <v>298.51499999999999</v>
      </c>
      <c r="N49" s="17">
        <v>2416</v>
      </c>
      <c r="O49" s="13">
        <v>61</v>
      </c>
      <c r="P49" s="17" t="s">
        <v>380</v>
      </c>
      <c r="Q49" s="17" t="s">
        <v>380</v>
      </c>
      <c r="R49" s="17" t="s">
        <v>380</v>
      </c>
      <c r="S49" s="17" t="s">
        <v>380</v>
      </c>
      <c r="T49" s="17" t="s">
        <v>380</v>
      </c>
      <c r="U49" s="17" t="s">
        <v>380</v>
      </c>
      <c r="V49" s="17" t="s">
        <v>380</v>
      </c>
      <c r="W49" s="17">
        <v>4898</v>
      </c>
      <c r="X49" s="14">
        <v>7.8989870644300002E-13</v>
      </c>
      <c r="Y49" s="14">
        <v>895.54499999999996</v>
      </c>
      <c r="Z49" s="12">
        <v>7242</v>
      </c>
      <c r="AA49" s="12">
        <v>9</v>
      </c>
      <c r="AB49" s="12" t="s">
        <v>380</v>
      </c>
      <c r="AC49" s="12">
        <v>14496</v>
      </c>
      <c r="AD49" s="14">
        <v>7.8968935135299997E-13</v>
      </c>
      <c r="AE49" s="26">
        <v>5.7030000000000003</v>
      </c>
      <c r="AF49" s="12">
        <v>45</v>
      </c>
      <c r="AG49" s="12">
        <v>165</v>
      </c>
      <c r="AH49" s="12" t="s">
        <v>380</v>
      </c>
      <c r="AI49" s="12">
        <v>254</v>
      </c>
      <c r="AJ49" s="14">
        <v>7.9006670490000004E-13</v>
      </c>
      <c r="AK49" s="26">
        <v>59.703000000000003</v>
      </c>
      <c r="AL49" s="12">
        <v>486</v>
      </c>
      <c r="AM49" s="12">
        <v>6</v>
      </c>
      <c r="AN49" s="12" t="s">
        <v>380</v>
      </c>
      <c r="AO49" s="12">
        <v>975</v>
      </c>
    </row>
    <row r="50" spans="2:234" ht="15" x14ac:dyDescent="0.3">
      <c r="B50" s="119" t="s">
        <v>556</v>
      </c>
      <c r="C50" s="24">
        <v>56</v>
      </c>
      <c r="D50" s="12" t="s">
        <v>557</v>
      </c>
      <c r="E50" s="12">
        <v>12</v>
      </c>
      <c r="F50" s="12">
        <v>30</v>
      </c>
      <c r="G50" s="12" t="s">
        <v>487</v>
      </c>
      <c r="H50" s="12" t="s">
        <v>707</v>
      </c>
      <c r="I50" s="13">
        <v>69768</v>
      </c>
      <c r="J50" s="14">
        <v>5.5187199999999999E-10</v>
      </c>
      <c r="K50" s="15">
        <v>3.7602087761999998</v>
      </c>
      <c r="L50" s="14">
        <v>2.0183492614299999E-10</v>
      </c>
      <c r="M50" s="16">
        <v>199.01</v>
      </c>
      <c r="N50" s="17">
        <v>1613</v>
      </c>
      <c r="O50" s="13">
        <v>9</v>
      </c>
      <c r="P50" s="17" t="s">
        <v>380</v>
      </c>
      <c r="Q50" s="17" t="s">
        <v>380</v>
      </c>
      <c r="R50" s="17" t="s">
        <v>380</v>
      </c>
      <c r="S50" s="17" t="s">
        <v>380</v>
      </c>
      <c r="T50" s="17" t="s">
        <v>380</v>
      </c>
      <c r="U50" s="17" t="s">
        <v>380</v>
      </c>
      <c r="V50" s="17" t="s">
        <v>380</v>
      </c>
      <c r="W50" s="17">
        <v>3227</v>
      </c>
      <c r="X50" s="14" t="s">
        <v>380</v>
      </c>
      <c r="Y50" s="12">
        <v>0</v>
      </c>
      <c r="Z50" s="12">
        <v>0</v>
      </c>
      <c r="AA50" s="12">
        <v>0</v>
      </c>
      <c r="AB50" s="12" t="s">
        <v>380</v>
      </c>
      <c r="AC50" s="12">
        <v>0</v>
      </c>
      <c r="AD50" s="14">
        <v>5.2827329293500003E-10</v>
      </c>
      <c r="AE50" s="26">
        <v>3.802</v>
      </c>
      <c r="AF50" s="12">
        <v>2</v>
      </c>
      <c r="AG50" s="12">
        <v>32119</v>
      </c>
      <c r="AH50" s="12" t="s">
        <v>380</v>
      </c>
      <c r="AI50" s="12">
        <v>61582</v>
      </c>
      <c r="AJ50" s="14">
        <v>4.5260415283700001E-10</v>
      </c>
      <c r="AK50" s="26">
        <v>39.802</v>
      </c>
      <c r="AL50" s="12">
        <v>322</v>
      </c>
      <c r="AM50" s="12">
        <v>0</v>
      </c>
      <c r="AN50" s="12" t="s">
        <v>380</v>
      </c>
      <c r="AO50" s="12">
        <v>644</v>
      </c>
    </row>
    <row r="51" spans="2:234" ht="15" x14ac:dyDescent="0.3">
      <c r="B51" s="119" t="s">
        <v>558</v>
      </c>
      <c r="C51" s="24">
        <v>61</v>
      </c>
      <c r="D51" s="12" t="s">
        <v>559</v>
      </c>
      <c r="E51" s="12">
        <v>12</v>
      </c>
      <c r="F51" s="12">
        <v>35</v>
      </c>
      <c r="G51" s="12" t="s">
        <v>438</v>
      </c>
      <c r="H51" s="12" t="s">
        <v>276</v>
      </c>
      <c r="I51" s="13">
        <v>748</v>
      </c>
      <c r="J51" s="14">
        <v>1.31119E-10</v>
      </c>
      <c r="K51" s="15">
        <v>-2.9699632324000001E-2</v>
      </c>
      <c r="L51" s="14">
        <v>1.2899654299100001E-10</v>
      </c>
      <c r="M51" s="16">
        <v>199.01</v>
      </c>
      <c r="N51" s="17">
        <v>1611</v>
      </c>
      <c r="O51" s="13">
        <v>454</v>
      </c>
      <c r="P51" s="17" t="s">
        <v>380</v>
      </c>
      <c r="Q51" s="17" t="s">
        <v>380</v>
      </c>
      <c r="R51" s="17" t="s">
        <v>380</v>
      </c>
      <c r="S51" s="17" t="s">
        <v>380</v>
      </c>
      <c r="T51" s="17" t="s">
        <v>380</v>
      </c>
      <c r="U51" s="17" t="s">
        <v>380</v>
      </c>
      <c r="V51" s="17" t="s">
        <v>380</v>
      </c>
      <c r="W51" s="17">
        <v>3677</v>
      </c>
      <c r="X51" s="14" t="s">
        <v>380</v>
      </c>
      <c r="Y51" s="12">
        <v>0</v>
      </c>
      <c r="Z51" s="12">
        <v>0</v>
      </c>
      <c r="AA51" s="12">
        <v>0</v>
      </c>
      <c r="AB51" s="12" t="s">
        <v>380</v>
      </c>
      <c r="AC51" s="12">
        <v>0</v>
      </c>
      <c r="AD51" s="14">
        <v>1.3391386431500001E-10</v>
      </c>
      <c r="AE51" s="26">
        <v>3.802</v>
      </c>
      <c r="AF51" s="12">
        <v>24</v>
      </c>
      <c r="AG51" s="12">
        <v>22103</v>
      </c>
      <c r="AH51" s="12" t="s">
        <v>380</v>
      </c>
      <c r="AI51" s="12">
        <v>25738</v>
      </c>
      <c r="AJ51" s="14">
        <v>1.3216210703600001E-10</v>
      </c>
      <c r="AK51" s="26">
        <v>39.802</v>
      </c>
      <c r="AL51" s="12">
        <v>321</v>
      </c>
      <c r="AM51" s="12">
        <v>0</v>
      </c>
      <c r="AN51" s="12" t="s">
        <v>380</v>
      </c>
      <c r="AO51" s="12">
        <v>642</v>
      </c>
    </row>
    <row r="52" spans="2:234" ht="15" x14ac:dyDescent="0.3">
      <c r="B52" s="119" t="s">
        <v>560</v>
      </c>
      <c r="C52" s="24">
        <v>66</v>
      </c>
      <c r="D52" s="12" t="s">
        <v>561</v>
      </c>
      <c r="E52" s="12">
        <v>13</v>
      </c>
      <c r="F52" s="12">
        <v>30</v>
      </c>
      <c r="G52" s="12" t="s">
        <v>487</v>
      </c>
      <c r="H52" s="12" t="s">
        <v>707</v>
      </c>
      <c r="I52" s="13">
        <v>70451</v>
      </c>
      <c r="J52" s="14">
        <v>7.98972E-10</v>
      </c>
      <c r="K52" s="15">
        <v>0.31440492930699998</v>
      </c>
      <c r="L52" s="14">
        <v>7.8053147567000001E-10</v>
      </c>
      <c r="M52" s="16">
        <v>199.01</v>
      </c>
      <c r="N52" s="17">
        <v>1608</v>
      </c>
      <c r="O52" s="13">
        <v>20</v>
      </c>
      <c r="P52" s="17" t="s">
        <v>380</v>
      </c>
      <c r="Q52" s="17" t="s">
        <v>380</v>
      </c>
      <c r="R52" s="17" t="s">
        <v>380</v>
      </c>
      <c r="S52" s="17" t="s">
        <v>380</v>
      </c>
      <c r="T52" s="17" t="s">
        <v>380</v>
      </c>
      <c r="U52" s="17" t="s">
        <v>380</v>
      </c>
      <c r="V52" s="17" t="s">
        <v>380</v>
      </c>
      <c r="W52" s="17">
        <v>3240</v>
      </c>
      <c r="X52" s="14" t="s">
        <v>380</v>
      </c>
      <c r="Y52" s="12">
        <v>0</v>
      </c>
      <c r="Z52" s="12">
        <v>0</v>
      </c>
      <c r="AA52" s="12">
        <v>0</v>
      </c>
      <c r="AB52" s="12" t="s">
        <v>380</v>
      </c>
      <c r="AC52" s="12">
        <v>0</v>
      </c>
      <c r="AD52" s="14">
        <v>6.5387066451500002E-10</v>
      </c>
      <c r="AE52" s="26">
        <v>3.802</v>
      </c>
      <c r="AF52" s="12">
        <v>4</v>
      </c>
      <c r="AG52" s="12">
        <v>27583</v>
      </c>
      <c r="AH52" s="12" t="s">
        <v>380</v>
      </c>
      <c r="AI52" s="12">
        <v>57993</v>
      </c>
      <c r="AJ52" s="14">
        <v>6.8045487703500003E-10</v>
      </c>
      <c r="AK52" s="26">
        <v>39.802</v>
      </c>
      <c r="AL52" s="12">
        <v>322</v>
      </c>
      <c r="AM52" s="12">
        <v>0</v>
      </c>
      <c r="AN52" s="12" t="s">
        <v>380</v>
      </c>
      <c r="AO52" s="12">
        <v>645</v>
      </c>
    </row>
    <row r="53" spans="2:234" ht="15" x14ac:dyDescent="0.3">
      <c r="B53" s="119"/>
      <c r="C53" s="24"/>
      <c r="L53" s="14"/>
      <c r="X53" s="14"/>
      <c r="AD53" s="14"/>
      <c r="AE53" s="26"/>
      <c r="AJ53" s="14"/>
      <c r="AK53" s="26"/>
    </row>
    <row r="54" spans="2:234" ht="15" x14ac:dyDescent="0.3">
      <c r="B54" s="119" t="s">
        <v>562</v>
      </c>
      <c r="C54" s="24">
        <v>68</v>
      </c>
      <c r="D54" s="12" t="s">
        <v>563</v>
      </c>
      <c r="E54" s="12">
        <v>13</v>
      </c>
      <c r="F54" s="12">
        <v>15</v>
      </c>
      <c r="G54" s="12" t="s">
        <v>388</v>
      </c>
      <c r="H54" s="12" t="s">
        <v>276</v>
      </c>
      <c r="I54" s="13">
        <v>1453</v>
      </c>
      <c r="J54" s="14">
        <v>8.5125299999999996E-11</v>
      </c>
      <c r="K54" s="15">
        <v>-1.6899610889000001E-2</v>
      </c>
      <c r="L54" s="14">
        <v>8.4489411772000001E-11</v>
      </c>
      <c r="M54" s="16">
        <v>199.01</v>
      </c>
      <c r="N54" s="17">
        <v>1608</v>
      </c>
      <c r="O54" s="13">
        <v>289</v>
      </c>
      <c r="P54" s="17" t="s">
        <v>380</v>
      </c>
      <c r="Q54" s="17" t="s">
        <v>380</v>
      </c>
      <c r="R54" s="17" t="s">
        <v>380</v>
      </c>
      <c r="S54" s="17" t="s">
        <v>380</v>
      </c>
      <c r="T54" s="17" t="s">
        <v>380</v>
      </c>
      <c r="U54" s="17" t="s">
        <v>380</v>
      </c>
      <c r="V54" s="17" t="s">
        <v>380</v>
      </c>
      <c r="W54" s="17">
        <v>3507</v>
      </c>
      <c r="X54" s="14" t="s">
        <v>380</v>
      </c>
      <c r="Y54" s="12">
        <v>0</v>
      </c>
      <c r="Z54" s="12">
        <v>0</v>
      </c>
      <c r="AA54" s="12">
        <v>0</v>
      </c>
      <c r="AB54" s="12" t="s">
        <v>380</v>
      </c>
      <c r="AC54" s="12">
        <v>0</v>
      </c>
      <c r="AD54" s="14">
        <v>8.4791447989499997E-11</v>
      </c>
      <c r="AE54" s="26">
        <v>3.802</v>
      </c>
      <c r="AF54" s="12">
        <v>22</v>
      </c>
      <c r="AG54" s="12">
        <v>19322</v>
      </c>
      <c r="AH54" s="12" t="s">
        <v>380</v>
      </c>
      <c r="AI54" s="12">
        <v>21617</v>
      </c>
      <c r="AJ54" s="14">
        <v>8.47255289975E-11</v>
      </c>
      <c r="AK54" s="26">
        <v>39.802</v>
      </c>
      <c r="AL54" s="12">
        <v>323</v>
      </c>
      <c r="AM54" s="12">
        <v>0</v>
      </c>
      <c r="AN54" s="12" t="s">
        <v>380</v>
      </c>
      <c r="AO54" s="12">
        <v>645</v>
      </c>
    </row>
    <row r="55" spans="2:234" ht="15" x14ac:dyDescent="0.3">
      <c r="B55" s="119"/>
      <c r="C55" s="24"/>
      <c r="L55" s="14"/>
      <c r="X55" s="14"/>
      <c r="AD55" s="14"/>
      <c r="AE55" s="26"/>
      <c r="AJ55" s="14"/>
      <c r="AK55" s="26"/>
    </row>
    <row r="56" spans="2:234" ht="15" x14ac:dyDescent="0.3">
      <c r="B56" s="119"/>
      <c r="C56" s="24"/>
      <c r="L56" s="14"/>
      <c r="X56" s="14"/>
      <c r="AD56" s="14"/>
      <c r="AJ56" s="14"/>
      <c r="AK56" s="26"/>
    </row>
    <row r="57" spans="2:234" ht="15" x14ac:dyDescent="0.3">
      <c r="B57" s="119"/>
      <c r="C57" s="24"/>
      <c r="L57" s="14"/>
      <c r="X57" s="14"/>
      <c r="AD57" s="14"/>
      <c r="AE57" s="26"/>
      <c r="AJ57" s="14"/>
      <c r="AK57" s="26"/>
    </row>
    <row r="58" spans="2:234" ht="15" x14ac:dyDescent="0.3">
      <c r="B58" s="119" t="s">
        <v>564</v>
      </c>
      <c r="C58" s="24">
        <v>73</v>
      </c>
      <c r="D58" s="12" t="s">
        <v>565</v>
      </c>
      <c r="E58" s="12">
        <v>13</v>
      </c>
      <c r="F58" s="12">
        <v>7</v>
      </c>
      <c r="G58" s="12" t="s">
        <v>500</v>
      </c>
      <c r="H58" s="12" t="s">
        <v>501</v>
      </c>
      <c r="I58" s="13">
        <v>3911</v>
      </c>
      <c r="J58" s="14">
        <v>4.6926400000000005E-13</v>
      </c>
      <c r="K58" s="15">
        <v>-7.83156187105E-5</v>
      </c>
      <c r="L58" s="14">
        <v>4.6809350027000003E-13</v>
      </c>
      <c r="M58" s="16">
        <v>298.51499999999999</v>
      </c>
      <c r="N58" s="17">
        <v>2411</v>
      </c>
      <c r="O58" s="13">
        <v>394</v>
      </c>
      <c r="P58" s="17" t="s">
        <v>380</v>
      </c>
      <c r="Q58" s="17" t="s">
        <v>380</v>
      </c>
      <c r="R58" s="17" t="s">
        <v>380</v>
      </c>
      <c r="S58" s="17" t="s">
        <v>380</v>
      </c>
      <c r="T58" s="17" t="s">
        <v>380</v>
      </c>
      <c r="U58" s="17" t="s">
        <v>380</v>
      </c>
      <c r="V58" s="17" t="s">
        <v>380</v>
      </c>
      <c r="W58" s="17">
        <v>5218</v>
      </c>
      <c r="X58" s="14">
        <v>4.6733650516299997E-13</v>
      </c>
      <c r="Y58" s="12">
        <v>895.54499999999996</v>
      </c>
      <c r="Z58" s="12">
        <v>7239</v>
      </c>
      <c r="AA58" s="12">
        <v>1</v>
      </c>
      <c r="AB58" s="12" t="s">
        <v>380</v>
      </c>
      <c r="AC58" s="12">
        <v>14494</v>
      </c>
      <c r="AD58" s="14">
        <v>4.6751268393300003E-13</v>
      </c>
      <c r="AE58" s="26">
        <v>5.7030000000000003</v>
      </c>
      <c r="AF58" s="12">
        <v>46</v>
      </c>
      <c r="AG58" s="12">
        <v>18</v>
      </c>
      <c r="AH58" s="12" t="s">
        <v>380</v>
      </c>
      <c r="AI58" s="12">
        <v>124</v>
      </c>
      <c r="AJ58" s="14">
        <v>4.6791136622999997E-13</v>
      </c>
      <c r="AK58" s="26">
        <v>59.703000000000003</v>
      </c>
      <c r="AL58" s="12">
        <v>483</v>
      </c>
      <c r="AM58" s="12">
        <v>13</v>
      </c>
      <c r="AN58" s="12" t="s">
        <v>380</v>
      </c>
      <c r="AO58" s="12">
        <v>979</v>
      </c>
    </row>
    <row r="59" spans="2:234" ht="15" x14ac:dyDescent="0.3">
      <c r="B59" s="119" t="s">
        <v>566</v>
      </c>
      <c r="C59" s="24">
        <v>74</v>
      </c>
      <c r="D59" s="12" t="s">
        <v>567</v>
      </c>
      <c r="E59" s="12">
        <v>13</v>
      </c>
      <c r="F59" s="12">
        <v>8</v>
      </c>
      <c r="G59" s="12" t="s">
        <v>504</v>
      </c>
      <c r="H59" s="12" t="s">
        <v>501</v>
      </c>
      <c r="I59" s="13">
        <v>3910</v>
      </c>
      <c r="J59" s="14">
        <v>4.9708000000000004E-13</v>
      </c>
      <c r="K59" s="15">
        <v>-8.3647561466300001E-5</v>
      </c>
      <c r="L59" s="14">
        <v>4.9945963645300004E-13</v>
      </c>
      <c r="M59" s="16">
        <v>298.51499999999999</v>
      </c>
      <c r="N59" s="17">
        <v>2415</v>
      </c>
      <c r="O59" s="13">
        <v>380</v>
      </c>
      <c r="P59" s="17" t="s">
        <v>380</v>
      </c>
      <c r="Q59" s="17" t="s">
        <v>380</v>
      </c>
      <c r="R59" s="17" t="s">
        <v>380</v>
      </c>
      <c r="S59" s="17" t="s">
        <v>380</v>
      </c>
      <c r="T59" s="17" t="s">
        <v>380</v>
      </c>
      <c r="U59" s="17" t="s">
        <v>380</v>
      </c>
      <c r="V59" s="17" t="s">
        <v>380</v>
      </c>
      <c r="W59" s="17">
        <v>5214</v>
      </c>
      <c r="X59" s="14">
        <v>4.9845522357699999E-13</v>
      </c>
      <c r="Y59" s="14">
        <v>895.54499999999996</v>
      </c>
      <c r="Z59" s="12">
        <v>7238</v>
      </c>
      <c r="AA59" s="12">
        <v>3</v>
      </c>
      <c r="AB59" s="12" t="s">
        <v>380</v>
      </c>
      <c r="AC59" s="12">
        <v>14490</v>
      </c>
      <c r="AD59" s="14">
        <v>4.9876074344299999E-13</v>
      </c>
      <c r="AE59" s="26">
        <v>5.7030000000000003</v>
      </c>
      <c r="AF59" s="12">
        <v>48</v>
      </c>
      <c r="AG59" s="12">
        <v>17</v>
      </c>
      <c r="AH59" s="12" t="s">
        <v>380</v>
      </c>
      <c r="AI59" s="12">
        <v>277</v>
      </c>
      <c r="AJ59" s="14">
        <v>4.99117080453E-13</v>
      </c>
      <c r="AK59" s="26">
        <v>59.703000000000003</v>
      </c>
      <c r="AL59" s="12">
        <v>483</v>
      </c>
      <c r="AM59" s="12">
        <v>12</v>
      </c>
      <c r="AN59" s="12" t="s">
        <v>380</v>
      </c>
      <c r="AO59" s="12">
        <v>978</v>
      </c>
    </row>
    <row r="60" spans="2:234" ht="15" x14ac:dyDescent="0.3">
      <c r="B60" s="119" t="s">
        <v>568</v>
      </c>
      <c r="C60" s="24">
        <v>75</v>
      </c>
      <c r="D60" s="12" t="s">
        <v>569</v>
      </c>
      <c r="E60" s="12">
        <v>13</v>
      </c>
      <c r="F60" s="12">
        <v>9</v>
      </c>
      <c r="G60" s="12" t="s">
        <v>507</v>
      </c>
      <c r="H60" s="12" t="s">
        <v>501</v>
      </c>
      <c r="I60" s="13">
        <v>3901</v>
      </c>
      <c r="J60" s="14">
        <v>5.3883700000000004E-13</v>
      </c>
      <c r="K60" s="15">
        <v>-9.0343940402000004E-5</v>
      </c>
      <c r="L60" s="14">
        <v>5.4127642144700002E-13</v>
      </c>
      <c r="M60" s="16">
        <v>298.51499999999999</v>
      </c>
      <c r="N60" s="17">
        <v>2415</v>
      </c>
      <c r="O60" s="13">
        <v>426</v>
      </c>
      <c r="P60" s="17" t="s">
        <v>380</v>
      </c>
      <c r="Q60" s="17" t="s">
        <v>380</v>
      </c>
      <c r="R60" s="17" t="s">
        <v>380</v>
      </c>
      <c r="S60" s="17" t="s">
        <v>380</v>
      </c>
      <c r="T60" s="17" t="s">
        <v>380</v>
      </c>
      <c r="U60" s="17" t="s">
        <v>380</v>
      </c>
      <c r="V60" s="17" t="s">
        <v>380</v>
      </c>
      <c r="W60" s="17">
        <v>5262</v>
      </c>
      <c r="X60" s="14">
        <v>5.4053964725000002E-13</v>
      </c>
      <c r="Y60" s="14">
        <v>895.54499999999996</v>
      </c>
      <c r="Z60" s="12">
        <v>7241</v>
      </c>
      <c r="AA60" s="12">
        <v>1</v>
      </c>
      <c r="AB60" s="12" t="s">
        <v>380</v>
      </c>
      <c r="AC60" s="12">
        <v>14484</v>
      </c>
      <c r="AD60" s="14">
        <v>5.4076141496299996E-13</v>
      </c>
      <c r="AE60" s="26">
        <v>5.7030000000000003</v>
      </c>
      <c r="AF60" s="12">
        <v>49</v>
      </c>
      <c r="AG60" s="12">
        <v>36</v>
      </c>
      <c r="AH60" s="12" t="s">
        <v>380</v>
      </c>
      <c r="AI60" s="12">
        <v>184</v>
      </c>
      <c r="AJ60" s="14">
        <v>5.4091780257999998E-13</v>
      </c>
      <c r="AK60" s="26">
        <v>59.703000000000003</v>
      </c>
      <c r="AL60" s="12">
        <v>484</v>
      </c>
      <c r="AM60" s="12">
        <v>12</v>
      </c>
      <c r="AN60" s="12" t="s">
        <v>380</v>
      </c>
      <c r="AO60" s="12">
        <v>978</v>
      </c>
    </row>
    <row r="61" spans="2:234" ht="15" x14ac:dyDescent="0.3">
      <c r="B61" s="119" t="s">
        <v>570</v>
      </c>
      <c r="C61" s="24">
        <v>76</v>
      </c>
      <c r="D61" s="12" t="s">
        <v>571</v>
      </c>
      <c r="E61" s="12">
        <v>13</v>
      </c>
      <c r="F61" s="12">
        <v>10</v>
      </c>
      <c r="G61" s="12" t="s">
        <v>510</v>
      </c>
      <c r="H61" s="12" t="s">
        <v>84</v>
      </c>
      <c r="I61" s="13">
        <v>1534</v>
      </c>
      <c r="J61" s="14">
        <v>8.0737900000000005E-10</v>
      </c>
      <c r="K61" s="15">
        <v>0.29136839128699998</v>
      </c>
      <c r="L61" s="14">
        <v>7.9531069614999996E-10</v>
      </c>
      <c r="M61" s="16">
        <v>199.01</v>
      </c>
      <c r="N61" s="17">
        <v>1606</v>
      </c>
      <c r="O61" s="13">
        <v>25</v>
      </c>
      <c r="P61" s="17" t="s">
        <v>380</v>
      </c>
      <c r="Q61" s="17" t="s">
        <v>380</v>
      </c>
      <c r="R61" s="17" t="s">
        <v>380</v>
      </c>
      <c r="S61" s="17" t="s">
        <v>380</v>
      </c>
      <c r="T61" s="17" t="s">
        <v>380</v>
      </c>
      <c r="U61" s="17" t="s">
        <v>380</v>
      </c>
      <c r="V61" s="17" t="s">
        <v>380</v>
      </c>
      <c r="W61" s="17">
        <v>3243</v>
      </c>
      <c r="X61" s="14" t="s">
        <v>380</v>
      </c>
      <c r="Y61" s="14">
        <v>0</v>
      </c>
      <c r="Z61" s="12">
        <v>0</v>
      </c>
      <c r="AA61" s="12">
        <v>0</v>
      </c>
      <c r="AB61" s="12" t="s">
        <v>380</v>
      </c>
      <c r="AC61" s="12">
        <v>0</v>
      </c>
      <c r="AD61" s="14">
        <v>7.6733574653000003E-10</v>
      </c>
      <c r="AE61" s="26">
        <v>3.802</v>
      </c>
      <c r="AF61" s="12">
        <v>4</v>
      </c>
      <c r="AG61" s="12">
        <v>29108</v>
      </c>
      <c r="AH61" s="12" t="s">
        <v>380</v>
      </c>
      <c r="AI61" s="12">
        <v>61620</v>
      </c>
      <c r="AJ61" s="14">
        <v>7.7496239209000001E-10</v>
      </c>
      <c r="AK61" s="26">
        <v>39.802</v>
      </c>
      <c r="AL61" s="12">
        <v>322</v>
      </c>
      <c r="AM61" s="12">
        <v>0</v>
      </c>
      <c r="AN61" s="12" t="s">
        <v>380</v>
      </c>
      <c r="AO61" s="12">
        <v>643</v>
      </c>
    </row>
    <row r="62" spans="2:234" ht="15" x14ac:dyDescent="0.3">
      <c r="B62" s="119" t="s">
        <v>572</v>
      </c>
      <c r="C62" s="24">
        <v>77</v>
      </c>
      <c r="D62" s="12" t="s">
        <v>573</v>
      </c>
      <c r="E62" s="12">
        <v>13</v>
      </c>
      <c r="F62" s="12">
        <v>11</v>
      </c>
      <c r="G62" s="12" t="s">
        <v>513</v>
      </c>
      <c r="H62" s="12" t="s">
        <v>514</v>
      </c>
      <c r="I62" s="13">
        <v>3896</v>
      </c>
      <c r="J62" s="14">
        <v>5.0415599999999996E-13</v>
      </c>
      <c r="K62" s="15">
        <v>-8.3904357614799998E-5</v>
      </c>
      <c r="L62" s="14">
        <v>5.0319456684700003E-13</v>
      </c>
      <c r="M62" s="16">
        <v>298.51499999999999</v>
      </c>
      <c r="N62" s="17">
        <v>2414</v>
      </c>
      <c r="O62" s="13">
        <v>78</v>
      </c>
      <c r="P62" s="17" t="s">
        <v>380</v>
      </c>
      <c r="Q62" s="17" t="s">
        <v>380</v>
      </c>
      <c r="R62" s="17" t="s">
        <v>380</v>
      </c>
      <c r="S62" s="17" t="s">
        <v>380</v>
      </c>
      <c r="T62" s="17" t="s">
        <v>380</v>
      </c>
      <c r="U62" s="17" t="s">
        <v>380</v>
      </c>
      <c r="V62" s="17" t="s">
        <v>380</v>
      </c>
      <c r="W62" s="17">
        <v>4907</v>
      </c>
      <c r="X62" s="14">
        <v>5.0237620244E-13</v>
      </c>
      <c r="Y62" s="14">
        <v>895.54499999999996</v>
      </c>
      <c r="Z62" s="12">
        <v>7243</v>
      </c>
      <c r="AA62" s="12">
        <v>1</v>
      </c>
      <c r="AB62" s="12" t="s">
        <v>380</v>
      </c>
      <c r="AC62" s="12">
        <v>14483</v>
      </c>
      <c r="AD62" s="14">
        <v>5.0276069301700001E-13</v>
      </c>
      <c r="AE62" s="26">
        <v>5.7030000000000003</v>
      </c>
      <c r="AF62" s="12">
        <v>46</v>
      </c>
      <c r="AG62" s="12">
        <v>14</v>
      </c>
      <c r="AH62" s="12" t="s">
        <v>380</v>
      </c>
      <c r="AI62" s="12">
        <v>114</v>
      </c>
      <c r="AJ62" s="14">
        <v>5.0301552192999999E-13</v>
      </c>
      <c r="AK62" s="26">
        <v>59.703000000000003</v>
      </c>
      <c r="AL62" s="12">
        <v>484</v>
      </c>
      <c r="AM62" s="12">
        <v>0</v>
      </c>
      <c r="AN62" s="12" t="s">
        <v>380</v>
      </c>
      <c r="AO62" s="12">
        <v>966</v>
      </c>
    </row>
    <row r="63" spans="2:234" ht="15" x14ac:dyDescent="0.2">
      <c r="B63" s="119" t="s">
        <v>574</v>
      </c>
      <c r="C63" s="12">
        <v>78</v>
      </c>
      <c r="D63" s="12" t="s">
        <v>575</v>
      </c>
      <c r="E63" s="12">
        <v>13</v>
      </c>
      <c r="F63" s="12">
        <v>12</v>
      </c>
      <c r="G63" s="12" t="s">
        <v>517</v>
      </c>
      <c r="H63" s="12" t="s">
        <v>514</v>
      </c>
      <c r="I63" s="13">
        <v>3908</v>
      </c>
      <c r="J63" s="14">
        <v>4.9927699999999995E-13</v>
      </c>
      <c r="K63" s="15">
        <v>-8.3080275479700003E-5</v>
      </c>
      <c r="L63" s="14">
        <v>4.9585779857299996E-13</v>
      </c>
      <c r="M63" s="16">
        <v>298.51499999999999</v>
      </c>
      <c r="N63" s="17">
        <v>2418</v>
      </c>
      <c r="O63" s="13">
        <v>97</v>
      </c>
      <c r="P63" s="17" t="s">
        <v>380</v>
      </c>
      <c r="Q63" s="17" t="s">
        <v>380</v>
      </c>
      <c r="R63" s="17" t="s">
        <v>380</v>
      </c>
      <c r="S63" s="17" t="s">
        <v>380</v>
      </c>
      <c r="T63" s="17" t="s">
        <v>380</v>
      </c>
      <c r="U63" s="17" t="s">
        <v>380</v>
      </c>
      <c r="V63" s="17" t="s">
        <v>380</v>
      </c>
      <c r="W63" s="17">
        <v>4932</v>
      </c>
      <c r="X63" s="14">
        <v>4.9593533849000003E-13</v>
      </c>
      <c r="Y63" s="14">
        <v>895.54499999999996</v>
      </c>
      <c r="Z63" s="12">
        <v>7248</v>
      </c>
      <c r="AA63" s="12">
        <v>1</v>
      </c>
      <c r="AB63" s="12" t="s">
        <v>380</v>
      </c>
      <c r="AC63" s="12">
        <v>14491</v>
      </c>
      <c r="AD63" s="14">
        <v>4.9569224369999997E-13</v>
      </c>
      <c r="AE63" s="26">
        <v>5.7030000000000003</v>
      </c>
      <c r="AF63" s="12">
        <v>47</v>
      </c>
      <c r="AG63" s="12">
        <v>18</v>
      </c>
      <c r="AH63" s="12" t="s">
        <v>380</v>
      </c>
      <c r="AI63" s="12">
        <v>110</v>
      </c>
      <c r="AJ63" s="14">
        <v>4.9570553334299996E-13</v>
      </c>
      <c r="AK63" s="26">
        <v>59.703000000000003</v>
      </c>
      <c r="AL63" s="12">
        <v>483</v>
      </c>
      <c r="AM63" s="12">
        <v>0</v>
      </c>
      <c r="AN63" s="12" t="s">
        <v>380</v>
      </c>
      <c r="AO63" s="12">
        <v>967</v>
      </c>
    </row>
    <row r="64" spans="2:234" ht="15" x14ac:dyDescent="0.3">
      <c r="B64" s="119" t="s">
        <v>576</v>
      </c>
      <c r="C64" s="24">
        <v>79</v>
      </c>
      <c r="D64" s="12" t="s">
        <v>577</v>
      </c>
      <c r="E64" s="12">
        <v>13</v>
      </c>
      <c r="F64" s="12">
        <v>13</v>
      </c>
      <c r="G64" s="12" t="s">
        <v>520</v>
      </c>
      <c r="H64" s="12" t="s">
        <v>514</v>
      </c>
      <c r="I64" s="13">
        <v>3908</v>
      </c>
      <c r="J64" s="14">
        <v>4.87807E-13</v>
      </c>
      <c r="K64" s="15">
        <v>-8.1423286064500006E-5</v>
      </c>
      <c r="L64" s="14">
        <v>4.8813245218699997E-13</v>
      </c>
      <c r="M64" s="16">
        <v>298.51499999999999</v>
      </c>
      <c r="N64" s="14">
        <v>2416</v>
      </c>
      <c r="O64" s="13">
        <v>96</v>
      </c>
      <c r="P64" s="17" t="s">
        <v>380</v>
      </c>
      <c r="Q64" s="17" t="s">
        <v>380</v>
      </c>
      <c r="R64" s="17" t="s">
        <v>380</v>
      </c>
      <c r="S64" s="17" t="s">
        <v>380</v>
      </c>
      <c r="T64" s="17" t="s">
        <v>380</v>
      </c>
      <c r="U64" s="17" t="s">
        <v>380</v>
      </c>
      <c r="V64" s="17" t="s">
        <v>380</v>
      </c>
      <c r="W64" s="17">
        <v>4927</v>
      </c>
      <c r="X64" s="14">
        <v>4.8786825706999996E-13</v>
      </c>
      <c r="Y64" s="14">
        <v>895.54499999999996</v>
      </c>
      <c r="Z64" s="12">
        <v>7246</v>
      </c>
      <c r="AA64" s="12">
        <v>0</v>
      </c>
      <c r="AB64" s="12" t="s">
        <v>380</v>
      </c>
      <c r="AC64" s="12">
        <v>14492</v>
      </c>
      <c r="AD64" s="14">
        <v>4.8791670631E-13</v>
      </c>
      <c r="AE64" s="26">
        <v>5.7030000000000003</v>
      </c>
      <c r="AF64" s="12">
        <v>49</v>
      </c>
      <c r="AG64" s="12">
        <v>13</v>
      </c>
      <c r="AH64" s="12" t="s">
        <v>380</v>
      </c>
      <c r="AI64" s="14">
        <v>112</v>
      </c>
      <c r="AJ64" s="14">
        <v>4.88025487187E-13</v>
      </c>
      <c r="AK64" s="26">
        <v>59.703000000000003</v>
      </c>
      <c r="AL64" s="12">
        <v>482</v>
      </c>
      <c r="AM64" s="12">
        <v>0</v>
      </c>
      <c r="AN64" s="12" t="s">
        <v>380</v>
      </c>
      <c r="AO64" s="12">
        <v>966</v>
      </c>
      <c r="AS64" s="14"/>
      <c r="DH64" s="14"/>
      <c r="DT64" s="14"/>
      <c r="EC64" s="14"/>
      <c r="GZ64" s="14"/>
      <c r="HB64" s="14"/>
      <c r="HC64" s="14"/>
      <c r="HE64" s="14"/>
      <c r="HL64" s="14"/>
      <c r="HN64" s="14"/>
      <c r="HO64" s="14"/>
      <c r="HQ64" s="14"/>
      <c r="HX64" s="14"/>
      <c r="HZ64" s="14"/>
    </row>
    <row r="65" spans="2:234" ht="15" x14ac:dyDescent="0.3">
      <c r="B65" s="119" t="s">
        <v>578</v>
      </c>
      <c r="C65" s="24">
        <v>80</v>
      </c>
      <c r="D65" s="12" t="s">
        <v>579</v>
      </c>
      <c r="E65" s="12">
        <v>13</v>
      </c>
      <c r="F65" s="12">
        <v>14</v>
      </c>
      <c r="G65" s="12" t="s">
        <v>523</v>
      </c>
      <c r="H65" s="12" t="s">
        <v>524</v>
      </c>
      <c r="I65" s="13">
        <v>3901</v>
      </c>
      <c r="J65" s="14">
        <v>4.6047999999999997E-13</v>
      </c>
      <c r="K65" s="15">
        <v>-7.66756496498E-5</v>
      </c>
      <c r="L65" s="14">
        <v>4.5574348953999998E-13</v>
      </c>
      <c r="M65" s="16">
        <v>298.51499999999999</v>
      </c>
      <c r="N65" s="14">
        <v>2414</v>
      </c>
      <c r="O65" s="13">
        <v>250</v>
      </c>
      <c r="P65" s="17" t="s">
        <v>380</v>
      </c>
      <c r="Q65" s="17" t="s">
        <v>380</v>
      </c>
      <c r="R65" s="17" t="s">
        <v>380</v>
      </c>
      <c r="S65" s="17" t="s">
        <v>380</v>
      </c>
      <c r="T65" s="17" t="s">
        <v>380</v>
      </c>
      <c r="U65" s="17" t="s">
        <v>380</v>
      </c>
      <c r="V65" s="17" t="s">
        <v>380</v>
      </c>
      <c r="W65" s="17">
        <v>5078</v>
      </c>
      <c r="X65" s="14">
        <v>4.5598398037700004E-13</v>
      </c>
      <c r="Y65" s="14">
        <v>895.54499999999996</v>
      </c>
      <c r="Z65" s="12">
        <v>7242</v>
      </c>
      <c r="AA65" s="12">
        <v>1</v>
      </c>
      <c r="AB65" s="12" t="s">
        <v>380</v>
      </c>
      <c r="AC65" s="12">
        <v>14486</v>
      </c>
      <c r="AD65" s="14">
        <v>4.5575683792700004E-13</v>
      </c>
      <c r="AE65" s="26">
        <v>5.7030000000000003</v>
      </c>
      <c r="AF65" s="12">
        <v>46</v>
      </c>
      <c r="AG65" s="12">
        <v>7</v>
      </c>
      <c r="AH65" s="12" t="s">
        <v>380</v>
      </c>
      <c r="AI65" s="14">
        <v>100</v>
      </c>
      <c r="AJ65" s="14">
        <v>4.5589432081300002E-13</v>
      </c>
      <c r="AK65" s="26">
        <v>59.703000000000003</v>
      </c>
      <c r="AL65" s="12">
        <v>483</v>
      </c>
      <c r="AM65" s="12">
        <v>0</v>
      </c>
      <c r="AN65" s="12" t="s">
        <v>380</v>
      </c>
      <c r="AO65" s="12">
        <v>967</v>
      </c>
      <c r="AS65" s="14"/>
      <c r="DH65" s="14"/>
      <c r="DT65" s="14"/>
      <c r="EC65" s="14"/>
      <c r="GZ65" s="14"/>
      <c r="HB65" s="14"/>
      <c r="HC65" s="14"/>
      <c r="HE65" s="14"/>
      <c r="HL65" s="14"/>
      <c r="HN65" s="14"/>
      <c r="HO65" s="14"/>
      <c r="HQ65" s="14"/>
      <c r="HX65" s="14"/>
      <c r="HZ65" s="14"/>
    </row>
    <row r="66" spans="2:234" ht="15" x14ac:dyDescent="0.3">
      <c r="B66" s="119" t="s">
        <v>580</v>
      </c>
      <c r="C66" s="24">
        <v>81</v>
      </c>
      <c r="D66" s="12" t="s">
        <v>581</v>
      </c>
      <c r="E66" s="12">
        <v>13</v>
      </c>
      <c r="F66" s="12">
        <v>16</v>
      </c>
      <c r="G66" s="12" t="s">
        <v>527</v>
      </c>
      <c r="H66" s="12" t="s">
        <v>524</v>
      </c>
      <c r="I66" s="13">
        <v>3907</v>
      </c>
      <c r="J66" s="14">
        <v>4.8634400000000001E-13</v>
      </c>
      <c r="K66" s="15">
        <v>-8.0777689119299997E-5</v>
      </c>
      <c r="L66" s="14">
        <v>4.8642424134700002E-13</v>
      </c>
      <c r="M66" s="16">
        <v>298.51499999999999</v>
      </c>
      <c r="N66" s="14">
        <v>2414</v>
      </c>
      <c r="O66" s="13">
        <v>357</v>
      </c>
      <c r="P66" s="17" t="s">
        <v>380</v>
      </c>
      <c r="Q66" s="17" t="s">
        <v>380</v>
      </c>
      <c r="R66" s="17" t="s">
        <v>380</v>
      </c>
      <c r="S66" s="17" t="s">
        <v>380</v>
      </c>
      <c r="T66" s="17" t="s">
        <v>380</v>
      </c>
      <c r="U66" s="17" t="s">
        <v>380</v>
      </c>
      <c r="V66" s="17" t="s">
        <v>380</v>
      </c>
      <c r="W66" s="17">
        <v>5191</v>
      </c>
      <c r="X66" s="14">
        <v>4.8670591561E-13</v>
      </c>
      <c r="Y66" s="14">
        <v>895.54499999999996</v>
      </c>
      <c r="Z66" s="12">
        <v>7250</v>
      </c>
      <c r="AA66" s="12">
        <v>1</v>
      </c>
      <c r="AB66" s="12" t="s">
        <v>380</v>
      </c>
      <c r="AC66" s="12">
        <v>14489</v>
      </c>
      <c r="AD66" s="14">
        <v>4.8650169755299999E-13</v>
      </c>
      <c r="AE66" s="26">
        <v>5.7030000000000003</v>
      </c>
      <c r="AF66" s="12">
        <v>47</v>
      </c>
      <c r="AG66" s="12">
        <v>17</v>
      </c>
      <c r="AH66" s="12" t="s">
        <v>380</v>
      </c>
      <c r="AI66" s="14">
        <v>115</v>
      </c>
      <c r="AJ66" s="14">
        <v>4.8654196125000003E-13</v>
      </c>
      <c r="AK66" s="26">
        <v>59.703000000000003</v>
      </c>
      <c r="AL66" s="12">
        <v>483</v>
      </c>
      <c r="AM66" s="12">
        <v>0</v>
      </c>
      <c r="AN66" s="12" t="s">
        <v>380</v>
      </c>
      <c r="AO66" s="12">
        <v>964</v>
      </c>
      <c r="DH66" s="14"/>
      <c r="DT66" s="14"/>
      <c r="EC66" s="14"/>
      <c r="GZ66" s="14"/>
      <c r="HB66" s="14"/>
      <c r="HC66" s="14"/>
      <c r="HE66" s="14"/>
      <c r="HL66" s="14"/>
      <c r="HN66" s="14"/>
      <c r="HO66" s="14"/>
      <c r="HQ66" s="14"/>
    </row>
    <row r="67" spans="2:234" ht="15" x14ac:dyDescent="0.3">
      <c r="B67" s="119" t="s">
        <v>582</v>
      </c>
      <c r="C67" s="24">
        <v>82</v>
      </c>
      <c r="D67" s="12" t="s">
        <v>583</v>
      </c>
      <c r="E67" s="12">
        <v>13</v>
      </c>
      <c r="F67" s="12">
        <v>17</v>
      </c>
      <c r="G67" s="12" t="s">
        <v>530</v>
      </c>
      <c r="H67" s="12" t="s">
        <v>524</v>
      </c>
      <c r="I67" s="13">
        <v>3898</v>
      </c>
      <c r="J67" s="14">
        <v>4.8585600000000003E-13</v>
      </c>
      <c r="K67" s="15">
        <v>-8.0813236042200001E-5</v>
      </c>
      <c r="L67" s="14">
        <v>4.8079371187699995E-13</v>
      </c>
      <c r="M67" s="16">
        <v>298.51499999999999</v>
      </c>
      <c r="N67" s="14">
        <v>2419</v>
      </c>
      <c r="O67" s="13">
        <v>255</v>
      </c>
      <c r="P67" s="17" t="s">
        <v>380</v>
      </c>
      <c r="Q67" s="17" t="s">
        <v>380</v>
      </c>
      <c r="R67" s="17" t="s">
        <v>380</v>
      </c>
      <c r="S67" s="17" t="s">
        <v>380</v>
      </c>
      <c r="T67" s="17" t="s">
        <v>380</v>
      </c>
      <c r="U67" s="17" t="s">
        <v>380</v>
      </c>
      <c r="V67" s="17" t="s">
        <v>380</v>
      </c>
      <c r="W67" s="17">
        <v>5086</v>
      </c>
      <c r="X67" s="14">
        <v>4.806952388E-13</v>
      </c>
      <c r="Y67" s="14">
        <v>895.54499999999996</v>
      </c>
      <c r="Z67" s="12">
        <v>7244</v>
      </c>
      <c r="AA67" s="12">
        <v>2</v>
      </c>
      <c r="AB67" s="12" t="s">
        <v>380</v>
      </c>
      <c r="AC67" s="12">
        <v>14496</v>
      </c>
      <c r="AD67" s="14">
        <v>4.8063541220699998E-13</v>
      </c>
      <c r="AE67" s="26">
        <v>5.7030000000000003</v>
      </c>
      <c r="AF67" s="12">
        <v>48</v>
      </c>
      <c r="AG67" s="12">
        <v>8</v>
      </c>
      <c r="AH67" s="12" t="s">
        <v>380</v>
      </c>
      <c r="AI67" s="14">
        <v>111</v>
      </c>
      <c r="AJ67" s="14">
        <v>4.8083669272300005E-13</v>
      </c>
      <c r="AK67" s="26">
        <v>59.703000000000003</v>
      </c>
      <c r="AL67" s="12">
        <v>481</v>
      </c>
      <c r="AM67" s="12">
        <v>0</v>
      </c>
      <c r="AN67" s="12" t="s">
        <v>380</v>
      </c>
      <c r="AO67" s="12">
        <v>965</v>
      </c>
      <c r="AS67" s="14"/>
      <c r="DH67" s="14"/>
      <c r="DT67" s="14"/>
      <c r="EC67" s="14"/>
      <c r="GZ67" s="14"/>
      <c r="HB67" s="14"/>
      <c r="HC67" s="14"/>
      <c r="HE67" s="14"/>
      <c r="HL67" s="14"/>
      <c r="HN67" s="14"/>
      <c r="HO67" s="14"/>
      <c r="HQ67" s="14"/>
      <c r="HX67" s="14"/>
      <c r="HZ67" s="14"/>
    </row>
    <row r="68" spans="2:234" ht="15" x14ac:dyDescent="0.3">
      <c r="B68" s="119" t="s">
        <v>584</v>
      </c>
      <c r="C68" s="24">
        <v>83</v>
      </c>
      <c r="D68" s="12" t="s">
        <v>585</v>
      </c>
      <c r="E68" s="12">
        <v>13</v>
      </c>
      <c r="F68" s="12">
        <v>18</v>
      </c>
      <c r="G68" s="12" t="s">
        <v>533</v>
      </c>
      <c r="H68" s="12" t="s">
        <v>534</v>
      </c>
      <c r="I68" s="13">
        <v>3917</v>
      </c>
      <c r="J68" s="14">
        <v>7.6759699999999997E-13</v>
      </c>
      <c r="K68" s="15">
        <v>-1.2756884031300001E-4</v>
      </c>
      <c r="L68" s="14">
        <v>7.7222131934300001E-13</v>
      </c>
      <c r="M68" s="16">
        <v>298.51499999999999</v>
      </c>
      <c r="N68" s="14">
        <v>2416</v>
      </c>
      <c r="O68" s="13">
        <v>61</v>
      </c>
      <c r="P68" s="17" t="s">
        <v>380</v>
      </c>
      <c r="Q68" s="17" t="s">
        <v>380</v>
      </c>
      <c r="R68" s="17" t="s">
        <v>380</v>
      </c>
      <c r="S68" s="17" t="s">
        <v>380</v>
      </c>
      <c r="T68" s="17" t="s">
        <v>380</v>
      </c>
      <c r="U68" s="17" t="s">
        <v>380</v>
      </c>
      <c r="V68" s="17" t="s">
        <v>380</v>
      </c>
      <c r="W68" s="17">
        <v>4893</v>
      </c>
      <c r="X68" s="14">
        <v>7.72005525273E-13</v>
      </c>
      <c r="Y68" s="14">
        <v>895.54499999999996</v>
      </c>
      <c r="Z68" s="12">
        <v>7238</v>
      </c>
      <c r="AA68" s="12">
        <v>7</v>
      </c>
      <c r="AB68" s="12" t="s">
        <v>380</v>
      </c>
      <c r="AC68" s="12">
        <v>14488</v>
      </c>
      <c r="AD68" s="14">
        <v>7.7186946216300005E-13</v>
      </c>
      <c r="AE68" s="12">
        <v>5.7030000000000003</v>
      </c>
      <c r="AF68" s="12">
        <v>42</v>
      </c>
      <c r="AG68" s="12">
        <v>137</v>
      </c>
      <c r="AH68" s="12" t="s">
        <v>380</v>
      </c>
      <c r="AI68" s="14">
        <v>227</v>
      </c>
      <c r="AJ68" s="14">
        <v>7.7220306963699998E-13</v>
      </c>
      <c r="AK68" s="26">
        <v>59.703000000000003</v>
      </c>
      <c r="AL68" s="12">
        <v>482</v>
      </c>
      <c r="AM68" s="12">
        <v>4</v>
      </c>
      <c r="AN68" s="12" t="s">
        <v>380</v>
      </c>
      <c r="AO68" s="12">
        <v>970</v>
      </c>
      <c r="AS68" s="14"/>
      <c r="DH68" s="14"/>
      <c r="DO68" s="14"/>
      <c r="DP68" s="14"/>
      <c r="DS68" s="14"/>
      <c r="DT68" s="14"/>
      <c r="EB68" s="14"/>
      <c r="EC68" s="14"/>
      <c r="GV68" s="14"/>
      <c r="GX68" s="14"/>
      <c r="GZ68" s="14"/>
      <c r="HB68" s="14"/>
      <c r="HC68" s="14"/>
      <c r="HE68" s="14"/>
      <c r="HL68" s="14"/>
      <c r="HN68" s="14"/>
      <c r="HO68" s="14"/>
      <c r="HQ68" s="14"/>
      <c r="HX68" s="14"/>
      <c r="HZ68" s="14"/>
    </row>
    <row r="69" spans="2:234" ht="15" x14ac:dyDescent="0.3">
      <c r="B69" s="119" t="s">
        <v>586</v>
      </c>
      <c r="C69" s="24">
        <v>84</v>
      </c>
      <c r="D69" s="12" t="s">
        <v>587</v>
      </c>
      <c r="E69" s="12">
        <v>13</v>
      </c>
      <c r="F69" s="12">
        <v>30</v>
      </c>
      <c r="G69" s="25" t="s">
        <v>487</v>
      </c>
      <c r="H69" s="12" t="s">
        <v>707</v>
      </c>
      <c r="I69" s="13">
        <v>71127</v>
      </c>
      <c r="J69" s="14">
        <v>5.7590499999999999E-10</v>
      </c>
      <c r="K69" s="15">
        <v>0.84812023168700001</v>
      </c>
      <c r="L69" s="14">
        <v>5.8899860095999997E-10</v>
      </c>
      <c r="M69" s="16">
        <v>199.01</v>
      </c>
      <c r="N69" s="14">
        <v>1607</v>
      </c>
      <c r="O69" s="13">
        <v>16</v>
      </c>
      <c r="P69" s="17" t="s">
        <v>380</v>
      </c>
      <c r="Q69" s="17" t="s">
        <v>380</v>
      </c>
      <c r="R69" s="17" t="s">
        <v>380</v>
      </c>
      <c r="S69" s="17" t="s">
        <v>380</v>
      </c>
      <c r="T69" s="17" t="s">
        <v>380</v>
      </c>
      <c r="U69" s="17" t="s">
        <v>380</v>
      </c>
      <c r="V69" s="17" t="s">
        <v>380</v>
      </c>
      <c r="W69" s="17">
        <v>3234</v>
      </c>
      <c r="X69" s="14" t="s">
        <v>380</v>
      </c>
      <c r="Y69" s="14">
        <v>0</v>
      </c>
      <c r="Z69" s="12">
        <v>0</v>
      </c>
      <c r="AA69" s="12">
        <v>0</v>
      </c>
      <c r="AB69" s="12" t="s">
        <v>380</v>
      </c>
      <c r="AC69" s="12">
        <v>0</v>
      </c>
      <c r="AD69" s="14">
        <v>5.7603077833999997E-10</v>
      </c>
      <c r="AE69" s="26">
        <v>3.802</v>
      </c>
      <c r="AF69" s="12">
        <v>3</v>
      </c>
      <c r="AG69" s="12">
        <v>32480</v>
      </c>
      <c r="AH69" s="12" t="s">
        <v>380</v>
      </c>
      <c r="AI69" s="14">
        <v>61058</v>
      </c>
      <c r="AJ69" s="14">
        <v>5.8593115281999997E-10</v>
      </c>
      <c r="AK69" s="26">
        <v>39.802</v>
      </c>
      <c r="AL69" s="12">
        <v>325</v>
      </c>
      <c r="AM69" s="12">
        <v>0</v>
      </c>
      <c r="AN69" s="12" t="s">
        <v>380</v>
      </c>
      <c r="AO69" s="12">
        <v>645</v>
      </c>
      <c r="AS69" s="14"/>
      <c r="DH69" s="14"/>
      <c r="DP69" s="14"/>
      <c r="DT69" s="14"/>
      <c r="EC69" s="14"/>
      <c r="GZ69" s="14"/>
      <c r="HB69" s="14"/>
      <c r="HC69" s="14"/>
      <c r="HE69" s="14"/>
      <c r="HL69" s="14"/>
      <c r="HN69" s="14"/>
      <c r="HO69" s="14"/>
      <c r="HQ69" s="14"/>
      <c r="HX69" s="14"/>
      <c r="HZ69" s="14"/>
    </row>
    <row r="70" spans="2:234" ht="15" x14ac:dyDescent="0.3">
      <c r="B70" s="119" t="s">
        <v>588</v>
      </c>
      <c r="C70" s="24">
        <v>89</v>
      </c>
      <c r="D70" s="12" t="s">
        <v>589</v>
      </c>
      <c r="E70" s="12">
        <v>13</v>
      </c>
      <c r="F70" s="12">
        <v>35</v>
      </c>
      <c r="G70" s="12" t="s">
        <v>438</v>
      </c>
      <c r="H70" s="12" t="s">
        <v>276</v>
      </c>
      <c r="I70" s="13">
        <v>1445</v>
      </c>
      <c r="J70" s="14">
        <v>7.1910100000000006E-11</v>
      </c>
      <c r="K70" s="15">
        <v>-1.4227633870200001E-2</v>
      </c>
      <c r="L70" s="14">
        <v>7.0123321835E-11</v>
      </c>
      <c r="M70" s="16">
        <v>199.01</v>
      </c>
      <c r="N70" s="17">
        <v>1609</v>
      </c>
      <c r="O70" s="13">
        <v>222</v>
      </c>
      <c r="P70" s="17" t="s">
        <v>380</v>
      </c>
      <c r="Q70" s="17" t="s">
        <v>380</v>
      </c>
      <c r="R70" s="17" t="s">
        <v>380</v>
      </c>
      <c r="S70" s="17" t="s">
        <v>380</v>
      </c>
      <c r="T70" s="17" t="s">
        <v>380</v>
      </c>
      <c r="U70" s="17" t="s">
        <v>380</v>
      </c>
      <c r="V70" s="17" t="s">
        <v>380</v>
      </c>
      <c r="W70" s="17">
        <v>3442</v>
      </c>
      <c r="X70" s="14" t="s">
        <v>380</v>
      </c>
      <c r="Y70" s="14">
        <v>0</v>
      </c>
      <c r="Z70" s="12">
        <v>0</v>
      </c>
      <c r="AA70" s="12">
        <v>0</v>
      </c>
      <c r="AB70" s="12" t="s">
        <v>380</v>
      </c>
      <c r="AC70" s="12">
        <v>0</v>
      </c>
      <c r="AD70" s="14">
        <v>7.0848946440000004E-11</v>
      </c>
      <c r="AE70" s="26">
        <v>3.802</v>
      </c>
      <c r="AF70" s="12">
        <v>25</v>
      </c>
      <c r="AG70" s="12">
        <v>15134</v>
      </c>
      <c r="AH70" s="12" t="s">
        <v>380</v>
      </c>
      <c r="AI70" s="12">
        <v>16432</v>
      </c>
      <c r="AJ70" s="14">
        <v>7.0837349106000002E-11</v>
      </c>
      <c r="AK70" s="26">
        <v>39.802</v>
      </c>
      <c r="AL70" s="12">
        <v>321</v>
      </c>
      <c r="AM70" s="12">
        <v>0</v>
      </c>
      <c r="AN70" s="12" t="s">
        <v>380</v>
      </c>
      <c r="AO70" s="12">
        <v>645</v>
      </c>
    </row>
    <row r="71" spans="2:234" ht="15" x14ac:dyDescent="0.3">
      <c r="B71" s="119" t="s">
        <v>590</v>
      </c>
      <c r="C71" s="24">
        <v>94</v>
      </c>
      <c r="D71" s="12" t="s">
        <v>591</v>
      </c>
      <c r="E71" s="12">
        <v>14</v>
      </c>
      <c r="F71" s="12">
        <v>30</v>
      </c>
      <c r="G71" s="12" t="s">
        <v>487</v>
      </c>
      <c r="H71" s="12" t="s">
        <v>707</v>
      </c>
      <c r="I71" s="13">
        <v>71809</v>
      </c>
      <c r="J71" s="14">
        <v>6.6927699999999996E-10</v>
      </c>
      <c r="K71" s="15">
        <v>0.46197116631000001</v>
      </c>
      <c r="L71" s="14">
        <v>6.5403008252999995E-10</v>
      </c>
      <c r="M71" s="16">
        <v>199.01</v>
      </c>
      <c r="N71" s="17">
        <v>1607</v>
      </c>
      <c r="O71" s="13">
        <v>11</v>
      </c>
      <c r="P71" s="17" t="s">
        <v>380</v>
      </c>
      <c r="Q71" s="17" t="s">
        <v>380</v>
      </c>
      <c r="R71" s="17" t="s">
        <v>380</v>
      </c>
      <c r="S71" s="17" t="s">
        <v>380</v>
      </c>
      <c r="T71" s="17" t="s">
        <v>380</v>
      </c>
      <c r="U71" s="17" t="s">
        <v>380</v>
      </c>
      <c r="V71" s="17" t="s">
        <v>380</v>
      </c>
      <c r="W71" s="17">
        <v>3228</v>
      </c>
      <c r="X71" s="14" t="s">
        <v>380</v>
      </c>
      <c r="Y71" s="14">
        <v>0</v>
      </c>
      <c r="Z71" s="12">
        <v>0</v>
      </c>
      <c r="AA71" s="12">
        <v>0</v>
      </c>
      <c r="AB71" s="12" t="s">
        <v>380</v>
      </c>
      <c r="AC71" s="12">
        <v>0</v>
      </c>
      <c r="AD71" s="14">
        <v>5.5470622528499999E-10</v>
      </c>
      <c r="AE71" s="26">
        <v>3.802</v>
      </c>
      <c r="AF71" s="12">
        <v>5</v>
      </c>
      <c r="AG71" s="12">
        <v>30016</v>
      </c>
      <c r="AH71" s="12" t="s">
        <v>380</v>
      </c>
      <c r="AI71" s="12">
        <v>57062</v>
      </c>
      <c r="AJ71" s="14">
        <v>5.7360758611000002E-10</v>
      </c>
      <c r="AK71" s="26">
        <v>39.802</v>
      </c>
      <c r="AL71" s="12">
        <v>322</v>
      </c>
      <c r="AM71" s="12">
        <v>0</v>
      </c>
      <c r="AN71" s="12" t="s">
        <v>380</v>
      </c>
      <c r="AO71" s="12">
        <v>644</v>
      </c>
    </row>
    <row r="72" spans="2:234" ht="15" x14ac:dyDescent="0.3">
      <c r="B72" s="119"/>
      <c r="C72" s="24"/>
      <c r="L72" s="14"/>
      <c r="X72" s="14"/>
      <c r="Y72" s="14"/>
      <c r="AD72" s="14"/>
      <c r="AE72" s="26"/>
      <c r="AJ72" s="14"/>
      <c r="AK72" s="26"/>
    </row>
    <row r="73" spans="2:234" ht="15" x14ac:dyDescent="0.3">
      <c r="B73" s="119" t="s">
        <v>592</v>
      </c>
      <c r="C73" s="24">
        <v>96</v>
      </c>
      <c r="D73" s="12" t="s">
        <v>593</v>
      </c>
      <c r="E73" s="12">
        <v>14</v>
      </c>
      <c r="F73" s="12">
        <v>15</v>
      </c>
      <c r="G73" s="12" t="s">
        <v>388</v>
      </c>
      <c r="H73" s="12" t="s">
        <v>276</v>
      </c>
      <c r="I73" s="13">
        <v>2143</v>
      </c>
      <c r="J73" s="14">
        <v>6.6758499999999998E-11</v>
      </c>
      <c r="K73" s="15">
        <v>-1.2828411519000001E-2</v>
      </c>
      <c r="L73" s="14">
        <v>6.6474373127999998E-11</v>
      </c>
      <c r="M73" s="16">
        <v>199.01</v>
      </c>
      <c r="N73" s="17">
        <v>1610</v>
      </c>
      <c r="O73" s="13">
        <v>227</v>
      </c>
      <c r="P73" s="17" t="s">
        <v>380</v>
      </c>
      <c r="Q73" s="17" t="s">
        <v>380</v>
      </c>
      <c r="R73" s="17" t="s">
        <v>380</v>
      </c>
      <c r="S73" s="17" t="s">
        <v>380</v>
      </c>
      <c r="T73" s="17" t="s">
        <v>380</v>
      </c>
      <c r="U73" s="17" t="s">
        <v>380</v>
      </c>
      <c r="V73" s="17" t="s">
        <v>380</v>
      </c>
      <c r="W73" s="17">
        <v>3447</v>
      </c>
      <c r="X73" s="14" t="s">
        <v>380</v>
      </c>
      <c r="Y73" s="14">
        <v>0</v>
      </c>
      <c r="Z73" s="12">
        <v>0</v>
      </c>
      <c r="AA73" s="12">
        <v>0</v>
      </c>
      <c r="AB73" s="12" t="s">
        <v>380</v>
      </c>
      <c r="AC73" s="12">
        <v>0</v>
      </c>
      <c r="AD73" s="14">
        <v>6.6378946917500005E-11</v>
      </c>
      <c r="AE73" s="26">
        <v>3.802</v>
      </c>
      <c r="AF73" s="12">
        <v>29</v>
      </c>
      <c r="AG73" s="12">
        <v>16613</v>
      </c>
      <c r="AH73" s="12" t="s">
        <v>380</v>
      </c>
      <c r="AI73" s="12">
        <v>18103</v>
      </c>
      <c r="AJ73" s="14">
        <v>6.6455403948499999E-11</v>
      </c>
      <c r="AK73" s="26">
        <v>39.802</v>
      </c>
      <c r="AL73" s="12">
        <v>320</v>
      </c>
      <c r="AM73" s="12">
        <v>0</v>
      </c>
      <c r="AN73" s="12" t="s">
        <v>380</v>
      </c>
      <c r="AO73" s="12">
        <v>641</v>
      </c>
    </row>
    <row r="74" spans="2:234" ht="15" x14ac:dyDescent="0.3">
      <c r="B74" s="119"/>
      <c r="C74" s="24"/>
      <c r="L74" s="14"/>
      <c r="N74" s="14"/>
      <c r="P74" s="14"/>
      <c r="U74" s="14"/>
      <c r="X74" s="14"/>
      <c r="Y74" s="14"/>
      <c r="AD74" s="14"/>
      <c r="AE74" s="26"/>
      <c r="AI74" s="14"/>
      <c r="AJ74" s="14"/>
      <c r="AK74" s="26"/>
      <c r="DH74" s="14"/>
      <c r="DT74" s="14"/>
      <c r="EC74" s="14"/>
      <c r="GZ74" s="14"/>
      <c r="HB74" s="14"/>
      <c r="HC74" s="14"/>
      <c r="HE74" s="14"/>
      <c r="HL74" s="14"/>
      <c r="HN74" s="14"/>
      <c r="HO74" s="14"/>
      <c r="HQ74" s="14"/>
    </row>
    <row r="75" spans="2:234" ht="15" x14ac:dyDescent="0.3">
      <c r="B75" s="119"/>
      <c r="C75" s="24"/>
      <c r="L75" s="14"/>
      <c r="N75" s="14"/>
      <c r="P75" s="14"/>
      <c r="U75" s="14"/>
      <c r="X75" s="14"/>
      <c r="Y75" s="14"/>
      <c r="AD75" s="14"/>
      <c r="AI75" s="14"/>
      <c r="AJ75" s="14"/>
      <c r="AK75" s="26"/>
      <c r="DH75" s="14"/>
      <c r="DT75" s="14"/>
      <c r="EC75" s="14"/>
      <c r="GZ75" s="14"/>
      <c r="HB75" s="14"/>
      <c r="HC75" s="14"/>
      <c r="HE75" s="14"/>
      <c r="HL75" s="14"/>
      <c r="HN75" s="14"/>
      <c r="HO75" s="14"/>
      <c r="HQ75" s="14"/>
    </row>
    <row r="76" spans="2:234" ht="15" x14ac:dyDescent="0.3">
      <c r="B76" s="119"/>
      <c r="C76" s="24"/>
      <c r="L76" s="14"/>
      <c r="N76" s="14"/>
      <c r="P76" s="14"/>
      <c r="U76" s="14"/>
      <c r="X76" s="14"/>
      <c r="Y76" s="14"/>
      <c r="AD76" s="14"/>
      <c r="AE76" s="26"/>
      <c r="AI76" s="14"/>
      <c r="AJ76" s="14"/>
      <c r="AK76" s="26"/>
      <c r="DH76" s="14"/>
      <c r="DT76" s="14"/>
      <c r="EC76" s="14"/>
      <c r="GZ76" s="14"/>
      <c r="HB76" s="14"/>
      <c r="HC76" s="14"/>
      <c r="HE76" s="14"/>
      <c r="HL76" s="14"/>
      <c r="HN76" s="14"/>
      <c r="HO76" s="14"/>
      <c r="HQ76" s="14"/>
    </row>
    <row r="77" spans="2:234" ht="15" x14ac:dyDescent="0.3">
      <c r="B77" s="119" t="s">
        <v>594</v>
      </c>
      <c r="C77" s="24">
        <v>101</v>
      </c>
      <c r="D77" s="12" t="s">
        <v>595</v>
      </c>
      <c r="E77" s="12">
        <v>14</v>
      </c>
      <c r="F77" s="12">
        <v>7</v>
      </c>
      <c r="G77" s="12" t="s">
        <v>500</v>
      </c>
      <c r="H77" s="12" t="s">
        <v>501</v>
      </c>
      <c r="I77" s="13">
        <v>5829</v>
      </c>
      <c r="J77" s="14">
        <v>4.6365199999999999E-13</v>
      </c>
      <c r="K77" s="15">
        <v>-7.7389685901799998E-5</v>
      </c>
      <c r="L77" s="14">
        <v>4.6641156414700003E-13</v>
      </c>
      <c r="M77" s="16">
        <v>298.51499999999999</v>
      </c>
      <c r="N77" s="14">
        <v>2415</v>
      </c>
      <c r="O77" s="13">
        <v>385</v>
      </c>
      <c r="P77" s="14" t="s">
        <v>380</v>
      </c>
      <c r="Q77" s="17" t="s">
        <v>380</v>
      </c>
      <c r="R77" s="17" t="s">
        <v>380</v>
      </c>
      <c r="S77" s="17" t="s">
        <v>380</v>
      </c>
      <c r="T77" s="17" t="s">
        <v>380</v>
      </c>
      <c r="U77" s="14" t="s">
        <v>380</v>
      </c>
      <c r="V77" s="17" t="s">
        <v>380</v>
      </c>
      <c r="W77" s="17">
        <v>5213</v>
      </c>
      <c r="X77" s="14">
        <v>4.6576636057300003E-13</v>
      </c>
      <c r="Y77" s="14">
        <v>895.54499999999996</v>
      </c>
      <c r="Z77" s="12">
        <v>7249</v>
      </c>
      <c r="AA77" s="12">
        <v>2</v>
      </c>
      <c r="AB77" s="12" t="s">
        <v>380</v>
      </c>
      <c r="AC77" s="12">
        <v>14497</v>
      </c>
      <c r="AD77" s="14">
        <v>4.6582620282299999E-13</v>
      </c>
      <c r="AE77" s="26">
        <v>5.7030000000000003</v>
      </c>
      <c r="AF77" s="12">
        <v>44</v>
      </c>
      <c r="AG77" s="12">
        <v>18</v>
      </c>
      <c r="AH77" s="12" t="s">
        <v>380</v>
      </c>
      <c r="AI77" s="14">
        <v>124</v>
      </c>
      <c r="AJ77" s="14">
        <v>4.6613411855999999E-13</v>
      </c>
      <c r="AK77" s="26">
        <v>59.703000000000003</v>
      </c>
      <c r="AL77" s="12">
        <v>482</v>
      </c>
      <c r="AM77" s="12">
        <v>14</v>
      </c>
      <c r="AN77" s="12" t="s">
        <v>380</v>
      </c>
      <c r="AO77" s="12">
        <v>980</v>
      </c>
      <c r="DH77" s="14"/>
      <c r="DT77" s="14"/>
      <c r="EC77" s="14"/>
      <c r="GZ77" s="14"/>
      <c r="HB77" s="14"/>
      <c r="HC77" s="14"/>
      <c r="HE77" s="14"/>
      <c r="HL77" s="14"/>
      <c r="HN77" s="14"/>
      <c r="HO77" s="14"/>
      <c r="HQ77" s="14"/>
    </row>
    <row r="78" spans="2:234" ht="15" x14ac:dyDescent="0.3">
      <c r="B78" s="119" t="s">
        <v>596</v>
      </c>
      <c r="C78" s="24">
        <v>102</v>
      </c>
      <c r="D78" s="12" t="s">
        <v>597</v>
      </c>
      <c r="E78" s="12">
        <v>14</v>
      </c>
      <c r="F78" s="12">
        <v>8</v>
      </c>
      <c r="G78" s="12" t="s">
        <v>504</v>
      </c>
      <c r="H78" s="12" t="s">
        <v>501</v>
      </c>
      <c r="I78" s="13">
        <v>5825</v>
      </c>
      <c r="J78" s="14">
        <v>4.7463200000000001E-13</v>
      </c>
      <c r="K78" s="15">
        <v>-7.9818650854999995E-5</v>
      </c>
      <c r="L78" s="14">
        <v>4.7214757160300003E-13</v>
      </c>
      <c r="M78" s="16">
        <v>298.51499999999999</v>
      </c>
      <c r="N78" s="14">
        <v>2415</v>
      </c>
      <c r="O78" s="13">
        <v>364</v>
      </c>
      <c r="P78" s="14" t="s">
        <v>380</v>
      </c>
      <c r="Q78" s="17" t="s">
        <v>380</v>
      </c>
      <c r="R78" s="17" t="s">
        <v>380</v>
      </c>
      <c r="S78" s="17" t="s">
        <v>380</v>
      </c>
      <c r="T78" s="17" t="s">
        <v>380</v>
      </c>
      <c r="U78" s="14" t="s">
        <v>380</v>
      </c>
      <c r="V78" s="17" t="s">
        <v>380</v>
      </c>
      <c r="W78" s="17">
        <v>5194</v>
      </c>
      <c r="X78" s="14">
        <v>4.7139553364700002E-13</v>
      </c>
      <c r="Y78" s="14">
        <v>895.54499999999996</v>
      </c>
      <c r="Z78" s="12">
        <v>7247</v>
      </c>
      <c r="AA78" s="12">
        <v>2</v>
      </c>
      <c r="AB78" s="12" t="s">
        <v>380</v>
      </c>
      <c r="AC78" s="12">
        <v>14496</v>
      </c>
      <c r="AD78" s="14">
        <v>4.7150156142000005E-13</v>
      </c>
      <c r="AE78" s="26">
        <v>5.7030000000000003</v>
      </c>
      <c r="AF78" s="12">
        <v>47</v>
      </c>
      <c r="AG78" s="12">
        <v>13</v>
      </c>
      <c r="AH78" s="12" t="s">
        <v>380</v>
      </c>
      <c r="AI78" s="14">
        <v>216</v>
      </c>
      <c r="AJ78" s="14">
        <v>4.7183461257999999E-13</v>
      </c>
      <c r="AK78" s="26">
        <v>59.703000000000003</v>
      </c>
      <c r="AL78" s="12">
        <v>481</v>
      </c>
      <c r="AM78" s="12">
        <v>8</v>
      </c>
      <c r="AN78" s="12" t="s">
        <v>380</v>
      </c>
      <c r="AO78" s="12">
        <v>973</v>
      </c>
      <c r="DH78" s="14"/>
      <c r="DS78" s="14"/>
      <c r="DT78" s="14"/>
      <c r="EB78" s="14"/>
      <c r="EC78" s="14"/>
      <c r="EK78" s="14"/>
      <c r="GX78" s="14"/>
      <c r="GZ78" s="14"/>
      <c r="HB78" s="14"/>
      <c r="HC78" s="14"/>
      <c r="HE78" s="14"/>
      <c r="HL78" s="14"/>
      <c r="HN78" s="14"/>
      <c r="HO78" s="14"/>
      <c r="HQ78" s="14"/>
    </row>
    <row r="79" spans="2:234" ht="15" x14ac:dyDescent="0.3">
      <c r="B79" s="119" t="s">
        <v>598</v>
      </c>
      <c r="C79" s="24">
        <v>103</v>
      </c>
      <c r="D79" s="12" t="s">
        <v>599</v>
      </c>
      <c r="E79" s="12">
        <v>14</v>
      </c>
      <c r="F79" s="12">
        <v>9</v>
      </c>
      <c r="G79" s="12" t="s">
        <v>507</v>
      </c>
      <c r="H79" s="12" t="s">
        <v>501</v>
      </c>
      <c r="I79" s="13">
        <v>5812</v>
      </c>
      <c r="J79" s="14">
        <v>5.2710400000000003E-13</v>
      </c>
      <c r="K79" s="15">
        <v>-8.8314825192700001E-5</v>
      </c>
      <c r="L79" s="14">
        <v>5.2682286045300002E-13</v>
      </c>
      <c r="M79" s="16">
        <v>298.51499999999999</v>
      </c>
      <c r="N79" s="14">
        <v>2412</v>
      </c>
      <c r="O79" s="13">
        <v>370</v>
      </c>
      <c r="P79" s="14" t="s">
        <v>380</v>
      </c>
      <c r="Q79" s="17" t="s">
        <v>380</v>
      </c>
      <c r="R79" s="17" t="s">
        <v>380</v>
      </c>
      <c r="S79" s="17" t="s">
        <v>380</v>
      </c>
      <c r="T79" s="17" t="s">
        <v>380</v>
      </c>
      <c r="U79" s="14" t="s">
        <v>380</v>
      </c>
      <c r="V79" s="17" t="s">
        <v>380</v>
      </c>
      <c r="W79" s="17">
        <v>5198</v>
      </c>
      <c r="X79" s="14">
        <v>5.2621220862300003E-13</v>
      </c>
      <c r="Y79" s="14">
        <v>895.54499999999996</v>
      </c>
      <c r="Z79" s="12">
        <v>7244</v>
      </c>
      <c r="AA79" s="12">
        <v>2</v>
      </c>
      <c r="AB79" s="12" t="s">
        <v>380</v>
      </c>
      <c r="AC79" s="12">
        <v>14487</v>
      </c>
      <c r="AD79" s="14">
        <v>5.2633356780299995E-13</v>
      </c>
      <c r="AE79" s="26">
        <v>5.7030000000000003</v>
      </c>
      <c r="AF79" s="12">
        <v>42</v>
      </c>
      <c r="AG79" s="12">
        <v>30</v>
      </c>
      <c r="AH79" s="12" t="s">
        <v>380</v>
      </c>
      <c r="AI79" s="14">
        <v>162</v>
      </c>
      <c r="AJ79" s="14">
        <v>5.2648777747699996E-13</v>
      </c>
      <c r="AK79" s="26">
        <v>59.703000000000003</v>
      </c>
      <c r="AL79" s="12">
        <v>481</v>
      </c>
      <c r="AM79" s="12">
        <v>19</v>
      </c>
      <c r="AN79" s="12" t="s">
        <v>380</v>
      </c>
      <c r="AO79" s="12">
        <v>982</v>
      </c>
      <c r="DH79" s="14"/>
      <c r="DT79" s="14"/>
      <c r="EC79" s="14"/>
      <c r="GZ79" s="14"/>
      <c r="HB79" s="14"/>
      <c r="HC79" s="14"/>
      <c r="HE79" s="14"/>
      <c r="HL79" s="14"/>
      <c r="HN79" s="14"/>
      <c r="HO79" s="14"/>
      <c r="HQ79" s="14"/>
    </row>
    <row r="80" spans="2:234" ht="15" x14ac:dyDescent="0.3">
      <c r="B80" s="119" t="s">
        <v>600</v>
      </c>
      <c r="C80" s="24">
        <v>104</v>
      </c>
      <c r="D80" s="12" t="s">
        <v>601</v>
      </c>
      <c r="E80" s="12">
        <v>14</v>
      </c>
      <c r="F80" s="12">
        <v>10</v>
      </c>
      <c r="G80" s="12" t="s">
        <v>510</v>
      </c>
      <c r="H80" s="12" t="s">
        <v>84</v>
      </c>
      <c r="I80" s="13">
        <v>2212</v>
      </c>
      <c r="J80" s="14">
        <v>7.0358600000000001E-10</v>
      </c>
      <c r="K80" s="15">
        <v>0.37858644749300002</v>
      </c>
      <c r="L80" s="14">
        <v>6.9502307244499997E-10</v>
      </c>
      <c r="M80" s="16">
        <v>199.01</v>
      </c>
      <c r="N80" s="14">
        <v>1605</v>
      </c>
      <c r="O80" s="13">
        <v>26</v>
      </c>
      <c r="P80" s="14" t="s">
        <v>380</v>
      </c>
      <c r="Q80" s="17" t="s">
        <v>380</v>
      </c>
      <c r="R80" s="17" t="s">
        <v>380</v>
      </c>
      <c r="S80" s="17" t="s">
        <v>380</v>
      </c>
      <c r="T80" s="17" t="s">
        <v>380</v>
      </c>
      <c r="U80" s="14" t="s">
        <v>380</v>
      </c>
      <c r="V80" s="17" t="s">
        <v>380</v>
      </c>
      <c r="W80" s="17">
        <v>3241</v>
      </c>
      <c r="X80" s="14" t="s">
        <v>380</v>
      </c>
      <c r="Y80" s="14">
        <v>0</v>
      </c>
      <c r="Z80" s="12">
        <v>0</v>
      </c>
      <c r="AA80" s="12">
        <v>0</v>
      </c>
      <c r="AB80" s="12" t="s">
        <v>380</v>
      </c>
      <c r="AC80" s="12">
        <v>0</v>
      </c>
      <c r="AD80" s="14">
        <v>6.7012159979499999E-10</v>
      </c>
      <c r="AE80" s="26">
        <v>3.802</v>
      </c>
      <c r="AF80" s="12">
        <v>2</v>
      </c>
      <c r="AG80" s="12">
        <v>30927</v>
      </c>
      <c r="AH80" s="12" t="s">
        <v>380</v>
      </c>
      <c r="AI80" s="14">
        <v>60007</v>
      </c>
      <c r="AJ80" s="14">
        <v>6.7955014877000005E-10</v>
      </c>
      <c r="AK80" s="26">
        <v>39.802</v>
      </c>
      <c r="AL80" s="12">
        <v>321</v>
      </c>
      <c r="AM80" s="12">
        <v>0</v>
      </c>
      <c r="AN80" s="12" t="s">
        <v>380</v>
      </c>
      <c r="AO80" s="12">
        <v>645</v>
      </c>
      <c r="DH80" s="14"/>
      <c r="DT80" s="14"/>
      <c r="EC80" s="14"/>
      <c r="GZ80" s="14"/>
      <c r="HB80" s="14"/>
      <c r="HC80" s="14"/>
      <c r="HE80" s="14"/>
      <c r="HL80" s="14"/>
      <c r="HN80" s="14"/>
      <c r="HO80" s="14"/>
      <c r="HQ80" s="14"/>
    </row>
    <row r="81" spans="2:788" ht="15" x14ac:dyDescent="0.3">
      <c r="B81" s="119" t="s">
        <v>602</v>
      </c>
      <c r="C81" s="24">
        <v>105</v>
      </c>
      <c r="D81" s="12" t="s">
        <v>603</v>
      </c>
      <c r="E81" s="12">
        <v>14</v>
      </c>
      <c r="F81" s="12">
        <v>11</v>
      </c>
      <c r="G81" s="12" t="s">
        <v>513</v>
      </c>
      <c r="H81" s="12" t="s">
        <v>514</v>
      </c>
      <c r="I81" s="13">
        <v>5817</v>
      </c>
      <c r="J81" s="14">
        <v>4.8927200000000004E-13</v>
      </c>
      <c r="K81" s="15">
        <v>-8.1466808135999995E-5</v>
      </c>
      <c r="L81" s="14">
        <v>4.89770159637E-13</v>
      </c>
      <c r="M81" s="16">
        <v>298.51499999999999</v>
      </c>
      <c r="N81" s="14">
        <v>2412</v>
      </c>
      <c r="O81" s="13">
        <v>70</v>
      </c>
      <c r="P81" s="14" t="s">
        <v>380</v>
      </c>
      <c r="Q81" s="17" t="s">
        <v>380</v>
      </c>
      <c r="R81" s="17" t="s">
        <v>380</v>
      </c>
      <c r="S81" s="17" t="s">
        <v>380</v>
      </c>
      <c r="T81" s="17" t="s">
        <v>380</v>
      </c>
      <c r="U81" s="14" t="s">
        <v>380</v>
      </c>
      <c r="V81" s="17" t="s">
        <v>380</v>
      </c>
      <c r="W81" s="17">
        <v>4895</v>
      </c>
      <c r="X81" s="14">
        <v>4.8908707667000002E-13</v>
      </c>
      <c r="Y81" s="14">
        <v>895.54499999999996</v>
      </c>
      <c r="Z81" s="12">
        <v>7242</v>
      </c>
      <c r="AA81" s="12">
        <v>0</v>
      </c>
      <c r="AB81" s="12" t="s">
        <v>380</v>
      </c>
      <c r="AC81" s="12">
        <v>14487</v>
      </c>
      <c r="AD81" s="14">
        <v>4.8915619264300003E-13</v>
      </c>
      <c r="AE81" s="26">
        <v>5.7030000000000003</v>
      </c>
      <c r="AF81" s="12">
        <v>47</v>
      </c>
      <c r="AG81" s="12">
        <v>13</v>
      </c>
      <c r="AH81" s="12" t="s">
        <v>380</v>
      </c>
      <c r="AI81" s="14">
        <v>111</v>
      </c>
      <c r="AJ81" s="14">
        <v>4.8947115890000001E-13</v>
      </c>
      <c r="AK81" s="26">
        <v>59.703000000000003</v>
      </c>
      <c r="AL81" s="12">
        <v>484</v>
      </c>
      <c r="AM81" s="12">
        <v>0</v>
      </c>
      <c r="AN81" s="12" t="s">
        <v>380</v>
      </c>
      <c r="AO81" s="12">
        <v>968</v>
      </c>
      <c r="DH81" s="14"/>
      <c r="DT81" s="14"/>
      <c r="EC81" s="14"/>
      <c r="GZ81" s="14"/>
      <c r="HB81" s="14"/>
      <c r="HC81" s="14"/>
      <c r="HE81" s="14"/>
      <c r="HL81" s="14"/>
      <c r="HN81" s="14"/>
      <c r="HO81" s="14"/>
      <c r="HQ81" s="14"/>
    </row>
    <row r="82" spans="2:788" ht="15" x14ac:dyDescent="0.3">
      <c r="B82" s="119" t="s">
        <v>604</v>
      </c>
      <c r="C82" s="24">
        <v>106</v>
      </c>
      <c r="D82" s="12" t="s">
        <v>605</v>
      </c>
      <c r="E82" s="12">
        <v>14</v>
      </c>
      <c r="F82" s="12">
        <v>12</v>
      </c>
      <c r="G82" s="12" t="s">
        <v>517</v>
      </c>
      <c r="H82" s="12" t="s">
        <v>514</v>
      </c>
      <c r="I82" s="13">
        <v>5828</v>
      </c>
      <c r="J82" s="14">
        <v>4.6999600000000003E-13</v>
      </c>
      <c r="K82" s="15">
        <v>-7.8155269100299999E-5</v>
      </c>
      <c r="L82" s="14">
        <v>4.7442301645700005E-13</v>
      </c>
      <c r="M82" s="16">
        <v>298.51499999999999</v>
      </c>
      <c r="N82" s="14">
        <v>2411</v>
      </c>
      <c r="O82" s="13">
        <v>77</v>
      </c>
      <c r="P82" s="14" t="s">
        <v>380</v>
      </c>
      <c r="Q82" s="17" t="s">
        <v>380</v>
      </c>
      <c r="R82" s="17" t="s">
        <v>380</v>
      </c>
      <c r="S82" s="17" t="s">
        <v>380</v>
      </c>
      <c r="T82" s="17" t="s">
        <v>380</v>
      </c>
      <c r="U82" s="14" t="s">
        <v>380</v>
      </c>
      <c r="V82" s="17" t="s">
        <v>380</v>
      </c>
      <c r="W82" s="17">
        <v>4908</v>
      </c>
      <c r="X82" s="14">
        <v>4.7449182843299995E-13</v>
      </c>
      <c r="Y82" s="14">
        <v>895.54499999999996</v>
      </c>
      <c r="Z82" s="12">
        <v>7242</v>
      </c>
      <c r="AA82" s="12">
        <v>1</v>
      </c>
      <c r="AB82" s="12" t="s">
        <v>380</v>
      </c>
      <c r="AC82" s="12">
        <v>14490</v>
      </c>
      <c r="AD82" s="14">
        <v>4.7425023370999996E-13</v>
      </c>
      <c r="AE82" s="26">
        <v>5.7030000000000003</v>
      </c>
      <c r="AF82" s="12">
        <v>40</v>
      </c>
      <c r="AG82" s="12">
        <v>15</v>
      </c>
      <c r="AH82" s="12" t="s">
        <v>380</v>
      </c>
      <c r="AI82" s="14">
        <v>100</v>
      </c>
      <c r="AJ82" s="14">
        <v>4.7445578196699996E-13</v>
      </c>
      <c r="AK82" s="26">
        <v>59.703000000000003</v>
      </c>
      <c r="AL82" s="12">
        <v>482</v>
      </c>
      <c r="AM82" s="12">
        <v>0</v>
      </c>
      <c r="AN82" s="12" t="s">
        <v>380</v>
      </c>
      <c r="AO82" s="12">
        <v>966</v>
      </c>
      <c r="DH82" s="14"/>
      <c r="DT82" s="14"/>
      <c r="EC82" s="14"/>
      <c r="GZ82" s="14"/>
      <c r="HB82" s="14"/>
      <c r="HC82" s="14"/>
      <c r="HE82" s="14"/>
      <c r="HL82" s="14"/>
      <c r="HN82" s="14"/>
      <c r="HO82" s="14"/>
      <c r="HQ82" s="14"/>
    </row>
    <row r="83" spans="2:788" ht="15" x14ac:dyDescent="0.3">
      <c r="B83" s="119" t="s">
        <v>606</v>
      </c>
      <c r="C83" s="24">
        <v>107</v>
      </c>
      <c r="D83" s="12" t="s">
        <v>607</v>
      </c>
      <c r="E83" s="12">
        <v>14</v>
      </c>
      <c r="F83" s="12">
        <v>13</v>
      </c>
      <c r="G83" s="12" t="s">
        <v>520</v>
      </c>
      <c r="H83" s="12" t="s">
        <v>514</v>
      </c>
      <c r="I83" s="13">
        <v>5825</v>
      </c>
      <c r="J83" s="14">
        <v>4.8439199999999996E-13</v>
      </c>
      <c r="K83" s="15">
        <v>-8.0796746142999996E-5</v>
      </c>
      <c r="L83" s="14">
        <v>4.8648919583999997E-13</v>
      </c>
      <c r="M83" s="16">
        <v>298.51499999999999</v>
      </c>
      <c r="N83" s="14">
        <v>2415</v>
      </c>
      <c r="O83" s="13">
        <v>71</v>
      </c>
      <c r="P83" s="14" t="s">
        <v>380</v>
      </c>
      <c r="Q83" s="17" t="s">
        <v>380</v>
      </c>
      <c r="R83" s="17" t="s">
        <v>380</v>
      </c>
      <c r="S83" s="17" t="s">
        <v>380</v>
      </c>
      <c r="T83" s="17" t="s">
        <v>380</v>
      </c>
      <c r="U83" s="14" t="s">
        <v>380</v>
      </c>
      <c r="V83" s="17" t="s">
        <v>380</v>
      </c>
      <c r="W83" s="17">
        <v>4900</v>
      </c>
      <c r="X83" s="14">
        <v>4.8642834097700001E-13</v>
      </c>
      <c r="Y83" s="14">
        <v>895.54499999999996</v>
      </c>
      <c r="Z83" s="12">
        <v>7240</v>
      </c>
      <c r="AA83" s="12">
        <v>0</v>
      </c>
      <c r="AB83" s="12" t="s">
        <v>380</v>
      </c>
      <c r="AC83" s="12">
        <v>14487</v>
      </c>
      <c r="AD83" s="14">
        <v>4.8623510737700002E-13</v>
      </c>
      <c r="AE83" s="26">
        <v>5.7030000000000003</v>
      </c>
      <c r="AF83" s="12">
        <v>41</v>
      </c>
      <c r="AG83" s="12">
        <v>7</v>
      </c>
      <c r="AH83" s="12" t="s">
        <v>380</v>
      </c>
      <c r="AI83" s="14">
        <v>94</v>
      </c>
      <c r="AJ83" s="14">
        <v>4.8633218274299997E-13</v>
      </c>
      <c r="AK83" s="26">
        <v>59.703000000000003</v>
      </c>
      <c r="AL83" s="12">
        <v>484</v>
      </c>
      <c r="AM83" s="12">
        <v>0</v>
      </c>
      <c r="AN83" s="12" t="s">
        <v>380</v>
      </c>
      <c r="AO83" s="12">
        <v>967</v>
      </c>
      <c r="DH83" s="14"/>
      <c r="DT83" s="14"/>
      <c r="EC83" s="14"/>
      <c r="GZ83" s="14"/>
      <c r="HB83" s="14"/>
      <c r="HC83" s="14"/>
      <c r="HE83" s="14"/>
      <c r="HL83" s="14"/>
      <c r="HN83" s="14"/>
      <c r="HO83" s="14"/>
      <c r="HQ83" s="14"/>
    </row>
    <row r="84" spans="2:788" ht="15" x14ac:dyDescent="0.3">
      <c r="B84" s="119" t="s">
        <v>608</v>
      </c>
      <c r="C84" s="24">
        <v>108</v>
      </c>
      <c r="D84" s="12" t="s">
        <v>609</v>
      </c>
      <c r="E84" s="12">
        <v>14</v>
      </c>
      <c r="F84" s="12">
        <v>14</v>
      </c>
      <c r="G84" s="12" t="s">
        <v>523</v>
      </c>
      <c r="H84" s="12" t="s">
        <v>524</v>
      </c>
      <c r="I84" s="13">
        <v>5803</v>
      </c>
      <c r="J84" s="14">
        <v>4.8731999999999999E-13</v>
      </c>
      <c r="K84" s="15">
        <v>-8.10941137325E-5</v>
      </c>
      <c r="L84" s="14">
        <v>4.8526951744999998E-13</v>
      </c>
      <c r="M84" s="16">
        <v>298.51499999999999</v>
      </c>
      <c r="N84" s="14">
        <v>2418</v>
      </c>
      <c r="O84" s="13">
        <v>374</v>
      </c>
      <c r="P84" s="14" t="s">
        <v>380</v>
      </c>
      <c r="Q84" s="17" t="s">
        <v>380</v>
      </c>
      <c r="R84" s="17" t="s">
        <v>380</v>
      </c>
      <c r="S84" s="17" t="s">
        <v>380</v>
      </c>
      <c r="T84" s="17" t="s">
        <v>380</v>
      </c>
      <c r="U84" s="14" t="s">
        <v>380</v>
      </c>
      <c r="V84" s="17" t="s">
        <v>380</v>
      </c>
      <c r="W84" s="17">
        <v>5210</v>
      </c>
      <c r="X84" s="14">
        <v>4.8597448443E-13</v>
      </c>
      <c r="Y84" s="14">
        <v>895.54499999999996</v>
      </c>
      <c r="Z84" s="12">
        <v>7256</v>
      </c>
      <c r="AA84" s="12">
        <v>1</v>
      </c>
      <c r="AB84" s="12" t="s">
        <v>380</v>
      </c>
      <c r="AC84" s="12">
        <v>14498</v>
      </c>
      <c r="AD84" s="14">
        <v>4.8557489500700001E-13</v>
      </c>
      <c r="AE84" s="26">
        <v>5.7030000000000003</v>
      </c>
      <c r="AF84" s="12">
        <v>50</v>
      </c>
      <c r="AG84" s="12">
        <v>14</v>
      </c>
      <c r="AH84" s="12" t="s">
        <v>380</v>
      </c>
      <c r="AI84" s="14">
        <v>115</v>
      </c>
      <c r="AJ84" s="14">
        <v>4.8561293195000004E-13</v>
      </c>
      <c r="AK84" s="26">
        <v>59.703000000000003</v>
      </c>
      <c r="AL84" s="12">
        <v>484</v>
      </c>
      <c r="AM84" s="12">
        <v>0</v>
      </c>
      <c r="AN84" s="12" t="s">
        <v>380</v>
      </c>
      <c r="AO84" s="12">
        <v>967</v>
      </c>
      <c r="DH84" s="14"/>
      <c r="DT84" s="14"/>
      <c r="EC84" s="14"/>
      <c r="GZ84" s="14"/>
      <c r="HB84" s="14"/>
      <c r="HC84" s="14"/>
      <c r="HE84" s="14"/>
      <c r="HL84" s="14"/>
      <c r="HN84" s="14"/>
      <c r="HO84" s="14"/>
      <c r="HQ84" s="14"/>
    </row>
    <row r="85" spans="2:788" ht="15" x14ac:dyDescent="0.3">
      <c r="B85" s="119" t="s">
        <v>610</v>
      </c>
      <c r="C85" s="24">
        <v>109</v>
      </c>
      <c r="D85" s="12" t="s">
        <v>611</v>
      </c>
      <c r="E85" s="12">
        <v>14</v>
      </c>
      <c r="F85" s="12">
        <v>16</v>
      </c>
      <c r="G85" s="12" t="s">
        <v>527</v>
      </c>
      <c r="H85" s="12" t="s">
        <v>524</v>
      </c>
      <c r="I85" s="13">
        <v>5820</v>
      </c>
      <c r="J85" s="14">
        <v>4.6877599999999996E-13</v>
      </c>
      <c r="K85" s="15">
        <v>-7.7723034792699999E-5</v>
      </c>
      <c r="L85" s="14">
        <v>4.7108451966300003E-13</v>
      </c>
      <c r="M85" s="16">
        <v>298.51499999999999</v>
      </c>
      <c r="N85" s="14">
        <v>2415</v>
      </c>
      <c r="O85" s="13">
        <v>299</v>
      </c>
      <c r="P85" s="14" t="s">
        <v>380</v>
      </c>
      <c r="Q85" s="17" t="s">
        <v>380</v>
      </c>
      <c r="R85" s="17" t="s">
        <v>380</v>
      </c>
      <c r="S85" s="17" t="s">
        <v>380</v>
      </c>
      <c r="T85" s="17" t="s">
        <v>380</v>
      </c>
      <c r="U85" s="14" t="s">
        <v>380</v>
      </c>
      <c r="V85" s="17" t="s">
        <v>380</v>
      </c>
      <c r="W85" s="17">
        <v>5124</v>
      </c>
      <c r="X85" s="14">
        <v>4.7119109259000002E-13</v>
      </c>
      <c r="Y85" s="14">
        <v>895.54499999999996</v>
      </c>
      <c r="Z85" s="12">
        <v>7246</v>
      </c>
      <c r="AA85" s="12">
        <v>0</v>
      </c>
      <c r="AB85" s="12" t="s">
        <v>380</v>
      </c>
      <c r="AC85" s="12">
        <v>14492</v>
      </c>
      <c r="AD85" s="14">
        <v>4.7102685431700004E-13</v>
      </c>
      <c r="AE85" s="26">
        <v>5.7030000000000003</v>
      </c>
      <c r="AF85" s="12">
        <v>45</v>
      </c>
      <c r="AG85" s="12">
        <v>8</v>
      </c>
      <c r="AH85" s="12" t="s">
        <v>380</v>
      </c>
      <c r="AI85" s="14">
        <v>103</v>
      </c>
      <c r="AJ85" s="14">
        <v>4.7106712053300001E-13</v>
      </c>
      <c r="AK85" s="26">
        <v>59.703000000000003</v>
      </c>
      <c r="AL85" s="12">
        <v>484</v>
      </c>
      <c r="AM85" s="12">
        <v>0</v>
      </c>
      <c r="AN85" s="12" t="s">
        <v>380</v>
      </c>
      <c r="AO85" s="12">
        <v>966</v>
      </c>
      <c r="DH85" s="14"/>
      <c r="DT85" s="14"/>
      <c r="EC85" s="14"/>
      <c r="GZ85" s="14"/>
      <c r="HB85" s="14"/>
      <c r="HC85" s="14"/>
      <c r="HE85" s="14"/>
      <c r="HL85" s="14"/>
      <c r="HN85" s="14"/>
      <c r="HO85" s="14"/>
      <c r="HQ85" s="14"/>
    </row>
    <row r="86" spans="2:788" ht="15" x14ac:dyDescent="0.3">
      <c r="B86" s="119" t="s">
        <v>612</v>
      </c>
      <c r="C86" s="24">
        <v>110</v>
      </c>
      <c r="D86" s="12" t="s">
        <v>613</v>
      </c>
      <c r="E86" s="12">
        <v>14</v>
      </c>
      <c r="F86" s="12">
        <v>17</v>
      </c>
      <c r="G86" s="12" t="s">
        <v>530</v>
      </c>
      <c r="H86" s="12" t="s">
        <v>524</v>
      </c>
      <c r="I86" s="13">
        <v>5806</v>
      </c>
      <c r="J86" s="14">
        <v>4.5364699999999998E-13</v>
      </c>
      <c r="K86" s="15">
        <v>-7.5377508010299998E-5</v>
      </c>
      <c r="L86" s="14">
        <v>4.5823142296299996E-13</v>
      </c>
      <c r="M86" s="16">
        <v>298.51499999999999</v>
      </c>
      <c r="N86" s="14">
        <v>2414</v>
      </c>
      <c r="O86" s="13">
        <v>201</v>
      </c>
      <c r="P86" s="14" t="s">
        <v>380</v>
      </c>
      <c r="Q86" s="17" t="s">
        <v>380</v>
      </c>
      <c r="R86" s="17" t="s">
        <v>380</v>
      </c>
      <c r="S86" s="17" t="s">
        <v>380</v>
      </c>
      <c r="T86" s="17" t="s">
        <v>380</v>
      </c>
      <c r="U86" s="14" t="s">
        <v>380</v>
      </c>
      <c r="V86" s="17" t="s">
        <v>380</v>
      </c>
      <c r="W86" s="17">
        <v>5033</v>
      </c>
      <c r="X86" s="14">
        <v>4.58250873837E-13</v>
      </c>
      <c r="Y86" s="14">
        <v>895.54499999999996</v>
      </c>
      <c r="Z86" s="12">
        <v>7242</v>
      </c>
      <c r="AA86" s="12">
        <v>1</v>
      </c>
      <c r="AB86" s="12" t="s">
        <v>380</v>
      </c>
      <c r="AC86" s="12">
        <v>14484</v>
      </c>
      <c r="AD86" s="14">
        <v>4.5818503325999997E-13</v>
      </c>
      <c r="AE86" s="26">
        <v>5.7030000000000003</v>
      </c>
      <c r="AF86" s="12">
        <v>42</v>
      </c>
      <c r="AG86" s="12">
        <v>11</v>
      </c>
      <c r="AH86" s="12" t="s">
        <v>380</v>
      </c>
      <c r="AI86" s="14">
        <v>103</v>
      </c>
      <c r="AJ86" s="14">
        <v>4.5822419917000003E-13</v>
      </c>
      <c r="AK86" s="26">
        <v>59.703000000000003</v>
      </c>
      <c r="AL86" s="12">
        <v>481</v>
      </c>
      <c r="AM86" s="12">
        <v>0</v>
      </c>
      <c r="AN86" s="12" t="s">
        <v>380</v>
      </c>
      <c r="AO86" s="12">
        <v>965</v>
      </c>
      <c r="DH86" s="14"/>
      <c r="DT86" s="14"/>
      <c r="EC86" s="14"/>
      <c r="GZ86" s="14"/>
      <c r="HB86" s="14"/>
      <c r="HC86" s="14"/>
      <c r="HE86" s="14"/>
      <c r="HL86" s="14"/>
      <c r="HN86" s="14"/>
      <c r="HO86" s="14"/>
      <c r="HQ86" s="14"/>
    </row>
    <row r="87" spans="2:788" ht="15" x14ac:dyDescent="0.3">
      <c r="B87" s="119" t="s">
        <v>614</v>
      </c>
      <c r="C87" s="24">
        <v>111</v>
      </c>
      <c r="D87" s="12" t="s">
        <v>615</v>
      </c>
      <c r="E87" s="12">
        <v>14</v>
      </c>
      <c r="F87" s="12">
        <v>18</v>
      </c>
      <c r="G87" s="12" t="s">
        <v>533</v>
      </c>
      <c r="H87" s="12" t="s">
        <v>534</v>
      </c>
      <c r="I87" s="13">
        <v>5842</v>
      </c>
      <c r="J87" s="14">
        <v>8.11787E-13</v>
      </c>
      <c r="K87" s="15">
        <v>-1.3502929489299999E-4</v>
      </c>
      <c r="L87" s="14">
        <v>8.1331222284699999E-13</v>
      </c>
      <c r="M87" s="16">
        <v>298.51499999999999</v>
      </c>
      <c r="N87" s="14">
        <v>2414</v>
      </c>
      <c r="O87" s="13">
        <v>91</v>
      </c>
      <c r="P87" s="14" t="s">
        <v>380</v>
      </c>
      <c r="Q87" s="17" t="s">
        <v>380</v>
      </c>
      <c r="R87" s="17" t="s">
        <v>380</v>
      </c>
      <c r="S87" s="17" t="s">
        <v>380</v>
      </c>
      <c r="T87" s="17" t="s">
        <v>380</v>
      </c>
      <c r="U87" s="14" t="s">
        <v>380</v>
      </c>
      <c r="V87" s="17" t="s">
        <v>380</v>
      </c>
      <c r="W87" s="17">
        <v>4921</v>
      </c>
      <c r="X87" s="14">
        <v>8.1302681990300001E-13</v>
      </c>
      <c r="Y87" s="14">
        <v>895.54499999999996</v>
      </c>
      <c r="Z87" s="12">
        <v>7243</v>
      </c>
      <c r="AA87" s="12">
        <v>16</v>
      </c>
      <c r="AB87" s="12" t="s">
        <v>380</v>
      </c>
      <c r="AC87" s="12">
        <v>14496</v>
      </c>
      <c r="AD87" s="14">
        <v>8.1307951792000002E-13</v>
      </c>
      <c r="AE87" s="26">
        <v>5.7030000000000003</v>
      </c>
      <c r="AF87" s="12">
        <v>47</v>
      </c>
      <c r="AG87" s="12">
        <v>178</v>
      </c>
      <c r="AH87" s="12" t="s">
        <v>380</v>
      </c>
      <c r="AI87" s="14">
        <v>274</v>
      </c>
      <c r="AJ87" s="14">
        <v>8.1334166285300003E-13</v>
      </c>
      <c r="AK87" s="26">
        <v>59.703000000000003</v>
      </c>
      <c r="AL87" s="12">
        <v>482</v>
      </c>
      <c r="AM87" s="12">
        <v>6</v>
      </c>
      <c r="AN87" s="12" t="s">
        <v>380</v>
      </c>
      <c r="AO87" s="12">
        <v>970</v>
      </c>
      <c r="DH87" s="14"/>
      <c r="DT87" s="14"/>
      <c r="EC87" s="14"/>
      <c r="GZ87" s="14"/>
      <c r="HB87" s="14"/>
      <c r="HC87" s="14"/>
      <c r="HE87" s="14"/>
      <c r="HL87" s="14"/>
      <c r="HN87" s="14"/>
      <c r="HO87" s="14"/>
      <c r="HQ87" s="14"/>
    </row>
    <row r="88" spans="2:788" ht="15" x14ac:dyDescent="0.3">
      <c r="B88" s="119" t="s">
        <v>616</v>
      </c>
      <c r="C88" s="24">
        <v>112</v>
      </c>
      <c r="D88" s="12" t="s">
        <v>617</v>
      </c>
      <c r="E88" s="12">
        <v>14</v>
      </c>
      <c r="F88" s="12">
        <v>30</v>
      </c>
      <c r="G88" s="12" t="s">
        <v>487</v>
      </c>
      <c r="H88" s="12" t="s">
        <v>707</v>
      </c>
      <c r="I88" s="13">
        <v>72481</v>
      </c>
      <c r="J88" s="14">
        <v>5.8723800000000001E-10</v>
      </c>
      <c r="K88" s="15">
        <v>0.82533607676700005</v>
      </c>
      <c r="L88" s="14">
        <v>5.9953690699500004E-10</v>
      </c>
      <c r="M88" s="16">
        <v>199.01</v>
      </c>
      <c r="N88" s="14">
        <v>1611</v>
      </c>
      <c r="O88" s="13">
        <v>17</v>
      </c>
      <c r="P88" s="14" t="s">
        <v>380</v>
      </c>
      <c r="Q88" s="17" t="s">
        <v>380</v>
      </c>
      <c r="R88" s="17" t="s">
        <v>380</v>
      </c>
      <c r="S88" s="17" t="s">
        <v>380</v>
      </c>
      <c r="T88" s="17" t="s">
        <v>380</v>
      </c>
      <c r="U88" s="14" t="s">
        <v>380</v>
      </c>
      <c r="V88" s="17" t="s">
        <v>380</v>
      </c>
      <c r="W88" s="17">
        <v>3233</v>
      </c>
      <c r="X88" s="14" t="s">
        <v>380</v>
      </c>
      <c r="Y88" s="14">
        <v>0</v>
      </c>
      <c r="Z88" s="12">
        <v>0</v>
      </c>
      <c r="AA88" s="12">
        <v>0</v>
      </c>
      <c r="AB88" s="12" t="s">
        <v>380</v>
      </c>
      <c r="AC88" s="12">
        <v>0</v>
      </c>
      <c r="AD88" s="14">
        <v>6.1117131725499996E-10</v>
      </c>
      <c r="AE88" s="26">
        <v>3.802</v>
      </c>
      <c r="AF88" s="12">
        <v>0</v>
      </c>
      <c r="AG88" s="12">
        <v>32377</v>
      </c>
      <c r="AH88" s="12" t="s">
        <v>380</v>
      </c>
      <c r="AI88" s="14">
        <v>60998</v>
      </c>
      <c r="AJ88" s="14">
        <v>5.9834126307000004E-10</v>
      </c>
      <c r="AK88" s="26">
        <v>39.802</v>
      </c>
      <c r="AL88" s="12">
        <v>322</v>
      </c>
      <c r="AM88" s="12">
        <v>0</v>
      </c>
      <c r="AN88" s="12" t="s">
        <v>380</v>
      </c>
      <c r="AO88" s="12">
        <v>644</v>
      </c>
      <c r="DH88" s="14"/>
      <c r="DT88" s="14"/>
      <c r="EC88" s="14"/>
      <c r="GZ88" s="14"/>
      <c r="HB88" s="14"/>
      <c r="HC88" s="14"/>
      <c r="HE88" s="14"/>
      <c r="HL88" s="14"/>
      <c r="HN88" s="14"/>
      <c r="HO88" s="14"/>
      <c r="HQ88" s="14"/>
    </row>
    <row r="89" spans="2:788" ht="15" x14ac:dyDescent="0.3">
      <c r="B89" s="119" t="s">
        <v>618</v>
      </c>
      <c r="C89" s="24">
        <v>117</v>
      </c>
      <c r="D89" s="12" t="s">
        <v>619</v>
      </c>
      <c r="E89" s="12">
        <v>14</v>
      </c>
      <c r="F89" s="12">
        <v>35</v>
      </c>
      <c r="G89" s="12" t="s">
        <v>438</v>
      </c>
      <c r="H89" s="12" t="s">
        <v>276</v>
      </c>
      <c r="I89" s="13">
        <v>2139</v>
      </c>
      <c r="J89" s="14">
        <v>5.8301099999999997E-11</v>
      </c>
      <c r="K89" s="15">
        <v>-1.1063077832400001E-2</v>
      </c>
      <c r="L89" s="14">
        <v>5.8396653854499997E-11</v>
      </c>
      <c r="M89" s="16">
        <v>199.01</v>
      </c>
      <c r="N89" s="14">
        <v>1608</v>
      </c>
      <c r="O89" s="13">
        <v>193</v>
      </c>
      <c r="P89" s="14" t="s">
        <v>380</v>
      </c>
      <c r="Q89" s="17" t="s">
        <v>380</v>
      </c>
      <c r="R89" s="17" t="s">
        <v>380</v>
      </c>
      <c r="S89" s="17" t="s">
        <v>380</v>
      </c>
      <c r="T89" s="17" t="s">
        <v>380</v>
      </c>
      <c r="U89" s="14" t="s">
        <v>380</v>
      </c>
      <c r="V89" s="17" t="s">
        <v>380</v>
      </c>
      <c r="W89" s="17">
        <v>3413</v>
      </c>
      <c r="X89" s="14" t="s">
        <v>380</v>
      </c>
      <c r="Y89" s="14">
        <v>0</v>
      </c>
      <c r="Z89" s="12">
        <v>0</v>
      </c>
      <c r="AA89" s="12">
        <v>0</v>
      </c>
      <c r="AB89" s="12" t="s">
        <v>380</v>
      </c>
      <c r="AC89" s="12">
        <v>0</v>
      </c>
      <c r="AD89" s="14">
        <v>5.8000089081E-11</v>
      </c>
      <c r="AE89" s="26">
        <v>3.802</v>
      </c>
      <c r="AF89" s="12">
        <v>24</v>
      </c>
      <c r="AG89" s="12">
        <v>13241</v>
      </c>
      <c r="AH89" s="12" t="s">
        <v>380</v>
      </c>
      <c r="AI89" s="14">
        <v>14294</v>
      </c>
      <c r="AJ89" s="14">
        <v>5.8120726534500002E-11</v>
      </c>
      <c r="AK89" s="26">
        <v>39.802</v>
      </c>
      <c r="AL89" s="12">
        <v>314</v>
      </c>
      <c r="AM89" s="12">
        <v>0</v>
      </c>
      <c r="AN89" s="12" t="s">
        <v>380</v>
      </c>
      <c r="AO89" s="12">
        <v>628</v>
      </c>
      <c r="DH89" s="14"/>
      <c r="DT89" s="14"/>
      <c r="EC89" s="14"/>
      <c r="GZ89" s="14"/>
      <c r="HB89" s="14"/>
      <c r="HC89" s="14"/>
      <c r="HE89" s="14"/>
      <c r="HL89" s="14"/>
      <c r="HN89" s="14"/>
      <c r="HO89" s="14"/>
      <c r="HQ89" s="14"/>
    </row>
    <row r="90" spans="2:788" ht="15" x14ac:dyDescent="0.3">
      <c r="B90" s="119" t="s">
        <v>620</v>
      </c>
      <c r="C90" s="24">
        <v>122</v>
      </c>
      <c r="D90" s="12" t="s">
        <v>621</v>
      </c>
      <c r="E90" s="12">
        <v>15</v>
      </c>
      <c r="F90" s="12">
        <v>30</v>
      </c>
      <c r="G90" s="12" t="s">
        <v>487</v>
      </c>
      <c r="H90" s="12" t="s">
        <v>707</v>
      </c>
      <c r="I90" s="13">
        <v>73148</v>
      </c>
      <c r="J90" s="14">
        <v>5.1406099999999999E-10</v>
      </c>
      <c r="K90" s="15">
        <v>0.35992185538299998</v>
      </c>
      <c r="L90" s="14">
        <v>1.00631910242E-10</v>
      </c>
      <c r="M90" s="16">
        <v>199.01</v>
      </c>
      <c r="N90" s="14">
        <v>1605</v>
      </c>
      <c r="O90" s="13">
        <v>14</v>
      </c>
      <c r="P90" s="14" t="s">
        <v>380</v>
      </c>
      <c r="Q90" s="17" t="s">
        <v>380</v>
      </c>
      <c r="R90" s="17" t="s">
        <v>380</v>
      </c>
      <c r="S90" s="17" t="s">
        <v>380</v>
      </c>
      <c r="T90" s="17" t="s">
        <v>380</v>
      </c>
      <c r="U90" s="14" t="s">
        <v>380</v>
      </c>
      <c r="V90" s="17" t="s">
        <v>380</v>
      </c>
      <c r="W90" s="17">
        <v>3233</v>
      </c>
      <c r="X90" s="14" t="s">
        <v>380</v>
      </c>
      <c r="Y90" s="14">
        <v>0</v>
      </c>
      <c r="Z90" s="12">
        <v>0</v>
      </c>
      <c r="AA90" s="12">
        <v>0</v>
      </c>
      <c r="AB90" s="12" t="s">
        <v>380</v>
      </c>
      <c r="AC90" s="12">
        <v>0</v>
      </c>
      <c r="AD90" s="14">
        <v>-1.2744936741E-11</v>
      </c>
      <c r="AE90" s="26">
        <v>3.802</v>
      </c>
      <c r="AF90" s="12">
        <v>3</v>
      </c>
      <c r="AG90" s="12">
        <v>31636</v>
      </c>
      <c r="AH90" s="12" t="s">
        <v>380</v>
      </c>
      <c r="AI90" s="12">
        <v>54993</v>
      </c>
      <c r="AJ90" s="14">
        <v>2.6389536894E-11</v>
      </c>
      <c r="AK90" s="26">
        <v>39.802</v>
      </c>
      <c r="AL90" s="12">
        <v>320</v>
      </c>
      <c r="AM90" s="12">
        <v>0</v>
      </c>
      <c r="AN90" s="12" t="s">
        <v>380</v>
      </c>
      <c r="AO90" s="12">
        <v>642</v>
      </c>
      <c r="DH90" s="14"/>
      <c r="DT90" s="14"/>
      <c r="GZ90" s="14"/>
      <c r="HB90" s="14"/>
      <c r="HC90" s="14"/>
      <c r="HE90" s="14"/>
    </row>
    <row r="91" spans="2:788" ht="15" x14ac:dyDescent="0.3">
      <c r="B91" s="119"/>
      <c r="C91" s="24"/>
      <c r="L91" s="14"/>
      <c r="N91" s="14"/>
      <c r="P91" s="14"/>
      <c r="U91" s="14"/>
      <c r="X91" s="14"/>
      <c r="Y91" s="14"/>
      <c r="AD91" s="14"/>
      <c r="AI91" s="14"/>
      <c r="AJ91" s="14"/>
      <c r="AK91" s="26"/>
      <c r="DH91" s="14"/>
      <c r="DT91" s="14"/>
      <c r="EC91" s="14"/>
      <c r="GZ91" s="14"/>
      <c r="HB91" s="14"/>
      <c r="HC91" s="14"/>
      <c r="HE91" s="14"/>
      <c r="HL91" s="14"/>
      <c r="HN91" s="14"/>
      <c r="HO91" s="14"/>
      <c r="HQ91" s="14"/>
    </row>
    <row r="92" spans="2:788" ht="15" x14ac:dyDescent="0.3">
      <c r="B92" s="119" t="s">
        <v>622</v>
      </c>
      <c r="C92" s="24">
        <v>124</v>
      </c>
      <c r="D92" s="12" t="s">
        <v>623</v>
      </c>
      <c r="E92" s="12">
        <v>15</v>
      </c>
      <c r="F92" s="12">
        <v>15</v>
      </c>
      <c r="G92" s="12" t="s">
        <v>388</v>
      </c>
      <c r="H92" s="12" t="s">
        <v>276</v>
      </c>
      <c r="I92" s="13">
        <v>2832</v>
      </c>
      <c r="J92" s="14">
        <v>6.5733900000000004E-11</v>
      </c>
      <c r="K92" s="15">
        <v>-1.25578129916E-2</v>
      </c>
      <c r="L92" s="14">
        <v>6.5613409727500001E-11</v>
      </c>
      <c r="M92" s="16">
        <v>199.01</v>
      </c>
      <c r="N92" s="14">
        <v>1610</v>
      </c>
      <c r="O92" s="13">
        <v>246</v>
      </c>
      <c r="P92" s="14" t="s">
        <v>380</v>
      </c>
      <c r="Q92" s="17" t="s">
        <v>380</v>
      </c>
      <c r="R92" s="17" t="s">
        <v>380</v>
      </c>
      <c r="S92" s="17" t="s">
        <v>380</v>
      </c>
      <c r="T92" s="17" t="s">
        <v>380</v>
      </c>
      <c r="U92" s="14" t="s">
        <v>380</v>
      </c>
      <c r="V92" s="17" t="s">
        <v>380</v>
      </c>
      <c r="W92" s="17">
        <v>3465</v>
      </c>
      <c r="X92" s="14" t="s">
        <v>380</v>
      </c>
      <c r="Y92" s="14">
        <v>0</v>
      </c>
      <c r="Z92" s="12">
        <v>0</v>
      </c>
      <c r="AA92" s="12">
        <v>0</v>
      </c>
      <c r="AB92" s="12" t="s">
        <v>380</v>
      </c>
      <c r="AC92" s="12">
        <v>0</v>
      </c>
      <c r="AD92" s="14">
        <v>6.5521241866500006E-11</v>
      </c>
      <c r="AE92" s="26">
        <v>3.802</v>
      </c>
      <c r="AF92" s="12">
        <v>24</v>
      </c>
      <c r="AG92" s="12">
        <v>16260</v>
      </c>
      <c r="AH92" s="12" t="s">
        <v>380</v>
      </c>
      <c r="AI92" s="14">
        <v>17816</v>
      </c>
      <c r="AJ92" s="14">
        <v>6.5563029709000002E-11</v>
      </c>
      <c r="AK92" s="26">
        <v>39.802</v>
      </c>
      <c r="AL92" s="12">
        <v>322</v>
      </c>
      <c r="AM92" s="12">
        <v>0</v>
      </c>
      <c r="AN92" s="12" t="s">
        <v>380</v>
      </c>
      <c r="AO92" s="12">
        <v>644</v>
      </c>
      <c r="AP92" s="14"/>
      <c r="DH92" s="14"/>
      <c r="DT92" s="14"/>
      <c r="EC92" s="14"/>
      <c r="GZ92" s="14"/>
      <c r="HB92" s="14"/>
      <c r="HC92" s="14"/>
      <c r="HE92" s="14"/>
      <c r="HL92" s="14"/>
      <c r="HN92" s="14"/>
      <c r="HO92" s="14"/>
      <c r="HQ92" s="14"/>
    </row>
    <row r="93" spans="2:788" ht="15" x14ac:dyDescent="0.3">
      <c r="B93" s="119"/>
      <c r="C93" s="24"/>
      <c r="L93" s="14"/>
      <c r="N93" s="14"/>
      <c r="P93" s="14"/>
      <c r="U93" s="14"/>
      <c r="X93" s="14"/>
      <c r="Y93" s="14"/>
      <c r="AD93" s="14"/>
      <c r="AE93" s="26"/>
      <c r="AI93" s="14"/>
      <c r="AJ93" s="14"/>
      <c r="AK93" s="26"/>
      <c r="DH93" s="14"/>
      <c r="DT93" s="14"/>
      <c r="EC93" s="14"/>
      <c r="GZ93" s="14"/>
      <c r="HB93" s="14"/>
      <c r="HC93" s="14"/>
      <c r="HE93" s="14"/>
      <c r="HL93" s="14"/>
      <c r="HN93" s="14"/>
      <c r="HO93" s="14"/>
      <c r="HQ93" s="14"/>
    </row>
    <row r="94" spans="2:788" ht="15" x14ac:dyDescent="0.3">
      <c r="B94" s="119"/>
      <c r="C94" s="24"/>
      <c r="L94" s="14"/>
      <c r="N94" s="14"/>
      <c r="P94" s="14"/>
      <c r="U94" s="14"/>
      <c r="X94" s="14"/>
      <c r="Y94" s="14"/>
      <c r="AD94" s="14"/>
      <c r="AE94" s="26"/>
      <c r="AI94" s="14"/>
      <c r="AJ94" s="14"/>
      <c r="AK94" s="26"/>
      <c r="DH94" s="14"/>
      <c r="DT94" s="14"/>
      <c r="EC94" s="14"/>
      <c r="GZ94" s="14"/>
      <c r="HB94" s="14"/>
      <c r="HC94" s="14"/>
      <c r="HE94" s="14"/>
      <c r="HL94" s="14"/>
      <c r="HN94" s="14"/>
      <c r="HO94" s="14"/>
      <c r="HQ94" s="14"/>
    </row>
    <row r="95" spans="2:788" ht="15" x14ac:dyDescent="0.3">
      <c r="B95" s="119"/>
      <c r="C95" s="24"/>
      <c r="L95" s="14"/>
      <c r="N95" s="14"/>
      <c r="P95" s="14"/>
      <c r="Q95" s="14"/>
      <c r="R95" s="14"/>
      <c r="T95" s="14"/>
      <c r="U95" s="14"/>
      <c r="X95" s="14"/>
      <c r="Y95" s="14"/>
      <c r="AD95" s="14"/>
      <c r="AE95" s="26"/>
      <c r="AI95" s="14"/>
      <c r="AJ95" s="14"/>
      <c r="AK95" s="26"/>
      <c r="AQ95" s="14"/>
      <c r="BA95" s="14"/>
      <c r="BK95" s="14"/>
      <c r="BU95" s="14"/>
      <c r="CE95" s="14"/>
      <c r="CO95" s="14"/>
      <c r="CY95" s="14"/>
      <c r="DH95" s="14"/>
      <c r="DI95" s="14"/>
      <c r="DS95" s="14"/>
      <c r="DT95" s="14"/>
      <c r="EC95" s="14"/>
      <c r="EM95" s="14"/>
      <c r="EW95" s="14"/>
      <c r="GZ95" s="14"/>
      <c r="HB95" s="14"/>
      <c r="HC95" s="14"/>
      <c r="HE95" s="14"/>
      <c r="HL95" s="14"/>
      <c r="HN95" s="14"/>
      <c r="HO95" s="14"/>
      <c r="HQ95" s="14"/>
      <c r="OJ95" s="14"/>
      <c r="PD95" s="14"/>
      <c r="PM95" s="14"/>
      <c r="PV95" s="14"/>
      <c r="QE95" s="14"/>
      <c r="QN95" s="14"/>
      <c r="QW95" s="14"/>
      <c r="RF95" s="14"/>
      <c r="RO95" s="14"/>
      <c r="RX95" s="14"/>
      <c r="SG95" s="14"/>
      <c r="SP95" s="14"/>
      <c r="SY95" s="14"/>
      <c r="ABS95" s="14"/>
      <c r="ABU95" s="14"/>
      <c r="ABV95" s="14"/>
      <c r="ABX95" s="14"/>
      <c r="ACE95" s="14"/>
      <c r="ACG95" s="14"/>
      <c r="ACH95" s="14"/>
      <c r="ACJ95" s="14"/>
      <c r="ACQ95" s="14"/>
      <c r="ACS95" s="14"/>
      <c r="ACT95" s="14"/>
      <c r="ACV95" s="14"/>
      <c r="ADC95" s="14"/>
      <c r="ADE95" s="14"/>
      <c r="ADF95" s="14"/>
      <c r="ADH95" s="14"/>
    </row>
    <row r="96" spans="2:788" ht="15" x14ac:dyDescent="0.3">
      <c r="B96" s="119" t="s">
        <v>624</v>
      </c>
      <c r="C96" s="24">
        <v>129</v>
      </c>
      <c r="D96" s="12" t="s">
        <v>625</v>
      </c>
      <c r="E96" s="12">
        <v>15</v>
      </c>
      <c r="F96" s="12">
        <v>7</v>
      </c>
      <c r="G96" s="25" t="s">
        <v>500</v>
      </c>
      <c r="H96" s="12" t="s">
        <v>501</v>
      </c>
      <c r="I96" s="13">
        <v>7744</v>
      </c>
      <c r="J96" s="14">
        <v>4.6170000000000004E-13</v>
      </c>
      <c r="K96" s="15">
        <v>-7.7060573766E-5</v>
      </c>
      <c r="L96" s="14">
        <v>4.5925616821700005E-13</v>
      </c>
      <c r="M96" s="16">
        <v>298.51499999999999</v>
      </c>
      <c r="N96" s="14">
        <v>2412</v>
      </c>
      <c r="O96" s="13">
        <v>389</v>
      </c>
      <c r="P96" s="14" t="s">
        <v>380</v>
      </c>
      <c r="Q96" s="14" t="s">
        <v>380</v>
      </c>
      <c r="R96" s="14" t="s">
        <v>380</v>
      </c>
      <c r="S96" s="17" t="s">
        <v>380</v>
      </c>
      <c r="T96" s="17" t="s">
        <v>380</v>
      </c>
      <c r="U96" s="14" t="s">
        <v>380</v>
      </c>
      <c r="V96" s="17" t="s">
        <v>380</v>
      </c>
      <c r="W96" s="17">
        <v>5225</v>
      </c>
      <c r="X96" s="14">
        <v>4.5872374432700001E-13</v>
      </c>
      <c r="Y96" s="14">
        <v>895.54499999999996</v>
      </c>
      <c r="Z96" s="12">
        <v>7249</v>
      </c>
      <c r="AA96" s="12">
        <v>2</v>
      </c>
      <c r="AB96" s="12" t="s">
        <v>380</v>
      </c>
      <c r="AC96" s="12">
        <v>14494</v>
      </c>
      <c r="AD96" s="14">
        <v>4.5881028096999997E-13</v>
      </c>
      <c r="AE96" s="26">
        <v>5.7030000000000003</v>
      </c>
      <c r="AF96" s="12">
        <v>46</v>
      </c>
      <c r="AG96" s="12">
        <v>13</v>
      </c>
      <c r="AH96" s="12" t="s">
        <v>380</v>
      </c>
      <c r="AI96" s="14">
        <v>116</v>
      </c>
      <c r="AJ96" s="14">
        <v>4.5910946359000003E-13</v>
      </c>
      <c r="AK96" s="26">
        <v>59.703000000000003</v>
      </c>
      <c r="AL96" s="12">
        <v>482</v>
      </c>
      <c r="AM96" s="12">
        <v>11</v>
      </c>
      <c r="AN96" s="12" t="s">
        <v>380</v>
      </c>
      <c r="AO96" s="12">
        <v>975</v>
      </c>
      <c r="AQ96" s="14"/>
      <c r="BA96" s="14"/>
      <c r="BK96" s="14"/>
      <c r="CE96" s="14"/>
      <c r="CO96" s="14"/>
      <c r="CY96" s="14"/>
      <c r="DH96" s="14"/>
      <c r="DT96" s="14"/>
      <c r="EC96" s="14"/>
      <c r="GZ96" s="14"/>
      <c r="HB96" s="14"/>
      <c r="HC96" s="14"/>
      <c r="HE96" s="14"/>
      <c r="HL96" s="14"/>
      <c r="HN96" s="14"/>
      <c r="HO96" s="14"/>
      <c r="HQ96" s="14"/>
      <c r="OJ96" s="14"/>
      <c r="PD96" s="14"/>
      <c r="PM96" s="14"/>
      <c r="PV96" s="14"/>
      <c r="QN96" s="14"/>
      <c r="QW96" s="14"/>
      <c r="RF96" s="14"/>
      <c r="ABS96" s="14"/>
      <c r="ABU96" s="14"/>
      <c r="ABV96" s="14"/>
      <c r="ABX96" s="14"/>
      <c r="ACE96" s="14"/>
      <c r="ACG96" s="14"/>
      <c r="ACH96" s="14"/>
      <c r="ACJ96" s="14"/>
      <c r="ACQ96" s="14"/>
      <c r="ACS96" s="14"/>
      <c r="ACT96" s="14"/>
      <c r="ACV96" s="14"/>
    </row>
    <row r="97" spans="2:788" ht="15" x14ac:dyDescent="0.3">
      <c r="B97" s="119" t="s">
        <v>626</v>
      </c>
      <c r="C97" s="24">
        <v>130</v>
      </c>
      <c r="D97" s="12" t="s">
        <v>627</v>
      </c>
      <c r="E97" s="12">
        <v>15</v>
      </c>
      <c r="F97" s="12">
        <v>8</v>
      </c>
      <c r="G97" s="25" t="s">
        <v>504</v>
      </c>
      <c r="H97" s="12" t="s">
        <v>501</v>
      </c>
      <c r="I97" s="13">
        <v>7728</v>
      </c>
      <c r="J97" s="14">
        <v>4.7999999999999997E-13</v>
      </c>
      <c r="K97" s="15">
        <v>-8.0631319586499999E-5</v>
      </c>
      <c r="L97" s="14">
        <v>4.8327969007299998E-13</v>
      </c>
      <c r="M97" s="16">
        <v>298.51499999999999</v>
      </c>
      <c r="N97" s="14">
        <v>2420</v>
      </c>
      <c r="O97" s="13">
        <v>409</v>
      </c>
      <c r="P97" s="14" t="s">
        <v>380</v>
      </c>
      <c r="Q97" s="14" t="s">
        <v>380</v>
      </c>
      <c r="R97" s="14" t="s">
        <v>380</v>
      </c>
      <c r="S97" s="17" t="s">
        <v>380</v>
      </c>
      <c r="T97" s="14" t="s">
        <v>380</v>
      </c>
      <c r="U97" s="14" t="s">
        <v>380</v>
      </c>
      <c r="V97" s="17" t="s">
        <v>380</v>
      </c>
      <c r="W97" s="17">
        <v>5242</v>
      </c>
      <c r="X97" s="14">
        <v>4.8266028974300004E-13</v>
      </c>
      <c r="Y97" s="14">
        <v>895.54499999999996</v>
      </c>
      <c r="Z97" s="12">
        <v>7247</v>
      </c>
      <c r="AA97" s="12">
        <v>3</v>
      </c>
      <c r="AB97" s="12" t="s">
        <v>380</v>
      </c>
      <c r="AC97" s="12">
        <v>14498</v>
      </c>
      <c r="AD97" s="14">
        <v>4.8269877747299998E-13</v>
      </c>
      <c r="AE97" s="26">
        <v>5.7030000000000003</v>
      </c>
      <c r="AF97" s="12">
        <v>45</v>
      </c>
      <c r="AG97" s="12">
        <v>11</v>
      </c>
      <c r="AH97" s="12" t="s">
        <v>380</v>
      </c>
      <c r="AI97" s="12">
        <v>217</v>
      </c>
      <c r="AJ97" s="14">
        <v>4.8308465556300001E-13</v>
      </c>
      <c r="AK97" s="26">
        <v>59.703000000000003</v>
      </c>
      <c r="AL97" s="12">
        <v>482</v>
      </c>
      <c r="AM97" s="12">
        <v>7</v>
      </c>
      <c r="AN97" s="12" t="s">
        <v>380</v>
      </c>
      <c r="AO97" s="12">
        <v>973</v>
      </c>
      <c r="AQ97" s="14"/>
      <c r="BA97" s="14"/>
      <c r="BK97" s="14"/>
      <c r="BU97" s="14"/>
      <c r="CE97" s="14"/>
      <c r="CO97" s="14"/>
      <c r="CY97" s="14"/>
      <c r="DH97" s="14"/>
      <c r="DI97" s="14"/>
      <c r="DS97" s="14"/>
      <c r="DT97" s="14"/>
      <c r="EC97" s="14"/>
      <c r="EM97" s="14"/>
      <c r="EW97" s="14"/>
      <c r="GZ97" s="14"/>
      <c r="HB97" s="14"/>
      <c r="HC97" s="14"/>
      <c r="HE97" s="14"/>
      <c r="OJ97" s="14"/>
      <c r="PD97" s="14"/>
      <c r="PM97" s="14"/>
      <c r="PV97" s="14"/>
      <c r="QE97" s="14"/>
      <c r="QN97" s="14"/>
      <c r="QW97" s="14"/>
      <c r="RF97" s="14"/>
      <c r="RO97" s="14"/>
      <c r="RX97" s="14"/>
      <c r="SG97" s="14"/>
      <c r="SP97" s="14"/>
      <c r="SY97" s="14"/>
      <c r="ABS97" s="14"/>
      <c r="ABU97" s="14"/>
      <c r="ABV97" s="14"/>
      <c r="ABX97" s="14"/>
      <c r="ACE97" s="14"/>
      <c r="ACG97" s="14"/>
      <c r="ACH97" s="14"/>
      <c r="ACJ97" s="14"/>
      <c r="ACQ97" s="14"/>
      <c r="ACS97" s="14"/>
      <c r="ACT97" s="14"/>
      <c r="ACV97" s="14"/>
      <c r="ADC97" s="14"/>
      <c r="ADE97" s="14"/>
      <c r="ADF97" s="14"/>
      <c r="ADH97" s="14"/>
    </row>
    <row r="98" spans="2:788" ht="15" x14ac:dyDescent="0.3">
      <c r="B98" s="119" t="s">
        <v>628</v>
      </c>
      <c r="C98" s="24">
        <v>131</v>
      </c>
      <c r="D98" s="12" t="s">
        <v>629</v>
      </c>
      <c r="E98" s="12">
        <v>15</v>
      </c>
      <c r="F98" s="12">
        <v>9</v>
      </c>
      <c r="G98" s="12" t="s">
        <v>507</v>
      </c>
      <c r="H98" s="12" t="s">
        <v>501</v>
      </c>
      <c r="I98" s="13">
        <v>7724</v>
      </c>
      <c r="J98" s="14">
        <v>5.0196000000000001E-13</v>
      </c>
      <c r="K98" s="15">
        <v>-8.4088472492499999E-5</v>
      </c>
      <c r="L98" s="14">
        <v>5.0467872655699998E-13</v>
      </c>
      <c r="M98" s="16">
        <v>298.51499999999999</v>
      </c>
      <c r="N98" s="14">
        <v>2412</v>
      </c>
      <c r="O98" s="13">
        <v>393</v>
      </c>
      <c r="P98" s="14" t="s">
        <v>380</v>
      </c>
      <c r="Q98" s="14" t="s">
        <v>380</v>
      </c>
      <c r="R98" s="14" t="s">
        <v>380</v>
      </c>
      <c r="S98" s="17" t="s">
        <v>380</v>
      </c>
      <c r="T98" s="14" t="s">
        <v>380</v>
      </c>
      <c r="U98" s="14" t="s">
        <v>380</v>
      </c>
      <c r="V98" s="17" t="s">
        <v>380</v>
      </c>
      <c r="W98" s="17">
        <v>5218</v>
      </c>
      <c r="X98" s="14">
        <v>5.0412196216700003E-13</v>
      </c>
      <c r="Y98" s="14">
        <v>895.54499999999996</v>
      </c>
      <c r="Z98" s="12">
        <v>7252</v>
      </c>
      <c r="AA98" s="12">
        <v>1</v>
      </c>
      <c r="AB98" s="12" t="s">
        <v>380</v>
      </c>
      <c r="AC98" s="12">
        <v>14490</v>
      </c>
      <c r="AD98" s="14">
        <v>5.04350164767E-13</v>
      </c>
      <c r="AE98" s="26">
        <v>5.7030000000000003</v>
      </c>
      <c r="AF98" s="12">
        <v>51</v>
      </c>
      <c r="AG98" s="12">
        <v>26</v>
      </c>
      <c r="AH98" s="12" t="s">
        <v>380</v>
      </c>
      <c r="AI98" s="14">
        <v>168</v>
      </c>
      <c r="AJ98" s="14">
        <v>5.0443493612299997E-13</v>
      </c>
      <c r="AK98" s="26">
        <v>59.703000000000003</v>
      </c>
      <c r="AL98" s="12">
        <v>480</v>
      </c>
      <c r="AM98" s="12">
        <v>13</v>
      </c>
      <c r="AN98" s="12" t="s">
        <v>380</v>
      </c>
      <c r="AO98" s="12">
        <v>977</v>
      </c>
      <c r="AQ98" s="14"/>
      <c r="BA98" s="14"/>
      <c r="BK98" s="14"/>
      <c r="BU98" s="14"/>
      <c r="CE98" s="14"/>
      <c r="CO98" s="14"/>
      <c r="CY98" s="14"/>
      <c r="DH98" s="14"/>
      <c r="DI98" s="14"/>
      <c r="DS98" s="14"/>
      <c r="DT98" s="14"/>
      <c r="EC98" s="14"/>
      <c r="EM98" s="14"/>
      <c r="EW98" s="14"/>
      <c r="GZ98" s="14"/>
      <c r="HB98" s="14"/>
      <c r="HC98" s="14"/>
      <c r="HE98" s="14"/>
      <c r="HL98" s="14"/>
      <c r="HN98" s="14"/>
      <c r="HO98" s="14"/>
      <c r="HQ98" s="14"/>
      <c r="OJ98" s="14"/>
      <c r="PD98" s="14"/>
      <c r="PM98" s="14"/>
      <c r="PV98" s="14"/>
      <c r="QE98" s="14"/>
      <c r="QN98" s="14"/>
      <c r="QW98" s="14"/>
      <c r="RF98" s="14"/>
      <c r="RO98" s="14"/>
      <c r="RX98" s="14"/>
      <c r="SG98" s="14"/>
      <c r="SP98" s="14"/>
      <c r="SY98" s="14"/>
      <c r="ABS98" s="14"/>
      <c r="ABU98" s="14"/>
      <c r="ABV98" s="14"/>
      <c r="ABX98" s="14"/>
      <c r="ACE98" s="14"/>
      <c r="ACG98" s="14"/>
      <c r="ACH98" s="14"/>
      <c r="ACJ98" s="14"/>
      <c r="ACQ98" s="14"/>
      <c r="ACS98" s="14"/>
      <c r="ACT98" s="14"/>
      <c r="ACV98" s="14"/>
      <c r="ADC98" s="14"/>
      <c r="ADE98" s="14"/>
      <c r="ADF98" s="14"/>
      <c r="ADH98" s="14"/>
    </row>
    <row r="99" spans="2:788" ht="15" x14ac:dyDescent="0.3">
      <c r="B99" s="119" t="s">
        <v>630</v>
      </c>
      <c r="C99" s="24">
        <v>132</v>
      </c>
      <c r="D99" s="12" t="s">
        <v>631</v>
      </c>
      <c r="E99" s="12">
        <v>15</v>
      </c>
      <c r="F99" s="12">
        <v>10</v>
      </c>
      <c r="G99" s="12" t="s">
        <v>510</v>
      </c>
      <c r="H99" s="12" t="s">
        <v>84</v>
      </c>
      <c r="I99" s="13">
        <v>2893</v>
      </c>
      <c r="J99" s="14">
        <v>6.7300199999999997E-10</v>
      </c>
      <c r="K99" s="15">
        <v>0.52798774641299995</v>
      </c>
      <c r="L99" s="14">
        <v>6.58342094165E-10</v>
      </c>
      <c r="M99" s="16">
        <v>199.01</v>
      </c>
      <c r="N99" s="14">
        <v>1609</v>
      </c>
      <c r="O99" s="13">
        <v>18</v>
      </c>
      <c r="P99" s="14" t="s">
        <v>380</v>
      </c>
      <c r="Q99" s="14" t="s">
        <v>380</v>
      </c>
      <c r="R99" s="14" t="s">
        <v>380</v>
      </c>
      <c r="S99" s="17" t="s">
        <v>380</v>
      </c>
      <c r="T99" s="14" t="s">
        <v>380</v>
      </c>
      <c r="U99" s="14" t="s">
        <v>380</v>
      </c>
      <c r="V99" s="17" t="s">
        <v>380</v>
      </c>
      <c r="W99" s="17">
        <v>3236</v>
      </c>
      <c r="X99" s="14" t="s">
        <v>380</v>
      </c>
      <c r="Y99" s="14">
        <v>0</v>
      </c>
      <c r="Z99" s="12">
        <v>0</v>
      </c>
      <c r="AA99" s="12">
        <v>0</v>
      </c>
      <c r="AB99" s="12" t="s">
        <v>380</v>
      </c>
      <c r="AC99" s="12">
        <v>0</v>
      </c>
      <c r="AD99" s="14">
        <v>6.3683743153999996E-10</v>
      </c>
      <c r="AE99" s="26">
        <v>3.802</v>
      </c>
      <c r="AF99" s="12">
        <v>2</v>
      </c>
      <c r="AG99" s="12">
        <v>32123</v>
      </c>
      <c r="AH99" s="12" t="s">
        <v>380</v>
      </c>
      <c r="AI99" s="14">
        <v>61114</v>
      </c>
      <c r="AJ99" s="14">
        <v>6.4433972689500004E-10</v>
      </c>
      <c r="AK99" s="26">
        <v>39.802</v>
      </c>
      <c r="AL99" s="12">
        <v>321</v>
      </c>
      <c r="AM99" s="12">
        <v>0</v>
      </c>
      <c r="AN99" s="12" t="s">
        <v>380</v>
      </c>
      <c r="AO99" s="12">
        <v>642</v>
      </c>
      <c r="AQ99" s="14"/>
      <c r="BA99" s="14"/>
      <c r="BK99" s="14"/>
      <c r="BU99" s="14"/>
      <c r="CE99" s="14"/>
      <c r="CO99" s="14"/>
      <c r="CY99" s="14"/>
      <c r="DH99" s="14"/>
      <c r="DI99" s="14"/>
      <c r="DS99" s="14"/>
      <c r="DT99" s="14"/>
      <c r="EC99" s="14"/>
      <c r="EM99" s="14"/>
      <c r="EW99" s="14"/>
      <c r="GZ99" s="14"/>
      <c r="HB99" s="14"/>
      <c r="HC99" s="14"/>
      <c r="HE99" s="14"/>
      <c r="HL99" s="14"/>
      <c r="HN99" s="14"/>
      <c r="HO99" s="14"/>
      <c r="HQ99" s="14"/>
      <c r="OJ99" s="14"/>
      <c r="PD99" s="14"/>
      <c r="PM99" s="14"/>
      <c r="PV99" s="14"/>
      <c r="QE99" s="14"/>
      <c r="QN99" s="14"/>
      <c r="QW99" s="14"/>
      <c r="RF99" s="14"/>
      <c r="RO99" s="14"/>
      <c r="RX99" s="14"/>
      <c r="SG99" s="14"/>
      <c r="SP99" s="14"/>
      <c r="SY99" s="14"/>
      <c r="ABS99" s="14"/>
      <c r="ABU99" s="14"/>
      <c r="ABV99" s="14"/>
      <c r="ABX99" s="14"/>
      <c r="ACE99" s="14"/>
      <c r="ACG99" s="14"/>
      <c r="ACH99" s="14"/>
      <c r="ACJ99" s="14"/>
      <c r="ACQ99" s="14"/>
      <c r="ACS99" s="14"/>
      <c r="ACT99" s="14"/>
      <c r="ACV99" s="14"/>
      <c r="ADC99" s="14"/>
      <c r="ADE99" s="14"/>
      <c r="ADF99" s="14"/>
      <c r="ADH99" s="14"/>
    </row>
    <row r="100" spans="2:788" ht="15" x14ac:dyDescent="0.3">
      <c r="B100" s="119" t="s">
        <v>632</v>
      </c>
      <c r="C100" s="24">
        <v>133</v>
      </c>
      <c r="D100" s="12" t="s">
        <v>633</v>
      </c>
      <c r="E100" s="12">
        <v>15</v>
      </c>
      <c r="F100" s="12">
        <v>11</v>
      </c>
      <c r="G100" s="12" t="s">
        <v>513</v>
      </c>
      <c r="H100" s="12" t="s">
        <v>514</v>
      </c>
      <c r="I100" s="13">
        <v>7732</v>
      </c>
      <c r="J100" s="14">
        <v>4.7999999999999997E-13</v>
      </c>
      <c r="K100" s="15">
        <v>-8.0043337214499995E-5</v>
      </c>
      <c r="L100" s="14">
        <v>4.7930023895300002E-13</v>
      </c>
      <c r="M100" s="16">
        <v>298.51499999999999</v>
      </c>
      <c r="N100" s="14">
        <v>2418</v>
      </c>
      <c r="O100" s="13">
        <v>67</v>
      </c>
      <c r="P100" s="14" t="s">
        <v>380</v>
      </c>
      <c r="Q100" s="17" t="s">
        <v>380</v>
      </c>
      <c r="R100" s="17" t="s">
        <v>380</v>
      </c>
      <c r="S100" s="17" t="s">
        <v>380</v>
      </c>
      <c r="T100" s="17" t="s">
        <v>380</v>
      </c>
      <c r="U100" s="14" t="s">
        <v>380</v>
      </c>
      <c r="V100" s="17" t="s">
        <v>380</v>
      </c>
      <c r="W100" s="17">
        <v>4903</v>
      </c>
      <c r="X100" s="14">
        <v>4.7886439201300003E-13</v>
      </c>
      <c r="Y100" s="14">
        <v>895.54499999999996</v>
      </c>
      <c r="Z100" s="12">
        <v>7248</v>
      </c>
      <c r="AA100" s="12">
        <v>0</v>
      </c>
      <c r="AB100" s="12" t="s">
        <v>380</v>
      </c>
      <c r="AC100" s="12">
        <v>14499</v>
      </c>
      <c r="AD100" s="14">
        <v>4.7891711773300001E-13</v>
      </c>
      <c r="AE100" s="26">
        <v>5.7030000000000003</v>
      </c>
      <c r="AF100" s="12">
        <v>47</v>
      </c>
      <c r="AG100" s="12">
        <v>14</v>
      </c>
      <c r="AH100" s="12" t="s">
        <v>380</v>
      </c>
      <c r="AI100" s="12">
        <v>111</v>
      </c>
      <c r="AJ100" s="14">
        <v>4.7915613648700005E-13</v>
      </c>
      <c r="AK100" s="26">
        <v>59.703000000000003</v>
      </c>
      <c r="AL100" s="12">
        <v>482</v>
      </c>
      <c r="AM100" s="12">
        <v>0</v>
      </c>
      <c r="AN100" s="12" t="s">
        <v>380</v>
      </c>
      <c r="AO100" s="12">
        <v>967</v>
      </c>
      <c r="DH100" s="14"/>
      <c r="DT100" s="14"/>
      <c r="GZ100" s="14"/>
      <c r="HB100" s="14"/>
      <c r="HC100" s="14"/>
      <c r="HE100" s="14"/>
    </row>
    <row r="101" spans="2:788" ht="15" x14ac:dyDescent="0.3">
      <c r="B101" s="119" t="s">
        <v>634</v>
      </c>
      <c r="C101" s="24">
        <v>134</v>
      </c>
      <c r="D101" s="12" t="s">
        <v>635</v>
      </c>
      <c r="E101" s="12">
        <v>15</v>
      </c>
      <c r="F101" s="12">
        <v>12</v>
      </c>
      <c r="G101" s="12" t="s">
        <v>517</v>
      </c>
      <c r="H101" s="12" t="s">
        <v>514</v>
      </c>
      <c r="I101" s="13">
        <v>7743</v>
      </c>
      <c r="J101" s="14">
        <v>4.6950800000000004E-13</v>
      </c>
      <c r="K101" s="15">
        <v>-7.8066225565800001E-5</v>
      </c>
      <c r="L101" s="14">
        <v>4.6843170193300005E-13</v>
      </c>
      <c r="M101" s="16">
        <v>298.51499999999999</v>
      </c>
      <c r="N101" s="14">
        <v>2414</v>
      </c>
      <c r="O101" s="13">
        <v>77</v>
      </c>
      <c r="P101" s="14" t="s">
        <v>380</v>
      </c>
      <c r="Q101" s="17" t="s">
        <v>380</v>
      </c>
      <c r="R101" s="17" t="s">
        <v>380</v>
      </c>
      <c r="S101" s="17" t="s">
        <v>380</v>
      </c>
      <c r="T101" s="17" t="s">
        <v>380</v>
      </c>
      <c r="U101" s="14" t="s">
        <v>380</v>
      </c>
      <c r="V101" s="17" t="s">
        <v>380</v>
      </c>
      <c r="W101" s="17">
        <v>4903</v>
      </c>
      <c r="X101" s="14">
        <v>4.6850889036000004E-13</v>
      </c>
      <c r="Y101" s="14">
        <v>895.54499999999996</v>
      </c>
      <c r="Z101" s="12">
        <v>7246</v>
      </c>
      <c r="AA101" s="12">
        <v>3</v>
      </c>
      <c r="AB101" s="12" t="s">
        <v>380</v>
      </c>
      <c r="AC101" s="12">
        <v>14493</v>
      </c>
      <c r="AD101" s="14">
        <v>4.6841504941700004E-13</v>
      </c>
      <c r="AE101" s="26">
        <v>5.7030000000000003</v>
      </c>
      <c r="AF101" s="12">
        <v>47</v>
      </c>
      <c r="AG101" s="12">
        <v>16</v>
      </c>
      <c r="AH101" s="12" t="s">
        <v>380</v>
      </c>
      <c r="AI101" s="14">
        <v>111</v>
      </c>
      <c r="AJ101" s="14">
        <v>4.68453160013E-13</v>
      </c>
      <c r="AK101" s="26">
        <v>59.703000000000003</v>
      </c>
      <c r="AL101" s="12">
        <v>484</v>
      </c>
      <c r="AM101" s="12">
        <v>0</v>
      </c>
      <c r="AN101" s="12" t="s">
        <v>380</v>
      </c>
      <c r="AO101" s="12">
        <v>968</v>
      </c>
      <c r="DH101" s="14"/>
      <c r="DT101" s="14"/>
      <c r="EC101" s="14"/>
      <c r="GZ101" s="14"/>
      <c r="HB101" s="14"/>
      <c r="HC101" s="14"/>
      <c r="HE101" s="14"/>
      <c r="HL101" s="14"/>
      <c r="HN101" s="14"/>
      <c r="HO101" s="14"/>
      <c r="HQ101" s="14"/>
    </row>
    <row r="102" spans="2:788" ht="15" x14ac:dyDescent="0.3">
      <c r="B102" s="119" t="s">
        <v>636</v>
      </c>
      <c r="C102" s="24">
        <v>135</v>
      </c>
      <c r="D102" s="12" t="s">
        <v>637</v>
      </c>
      <c r="E102" s="12">
        <v>15</v>
      </c>
      <c r="F102" s="12">
        <v>13</v>
      </c>
      <c r="G102" s="12" t="s">
        <v>520</v>
      </c>
      <c r="H102" s="12" t="s">
        <v>514</v>
      </c>
      <c r="I102" s="13">
        <v>7745</v>
      </c>
      <c r="J102" s="14">
        <v>4.6560400000000004E-13</v>
      </c>
      <c r="K102" s="15">
        <v>-7.7663287073799999E-5</v>
      </c>
      <c r="L102" s="14">
        <v>4.6694352293699998E-13</v>
      </c>
      <c r="M102" s="16">
        <v>298.51499999999999</v>
      </c>
      <c r="N102" s="14">
        <v>2415</v>
      </c>
      <c r="O102" s="13">
        <v>91</v>
      </c>
      <c r="P102" s="14" t="s">
        <v>380</v>
      </c>
      <c r="Q102" s="17" t="s">
        <v>380</v>
      </c>
      <c r="R102" s="17" t="s">
        <v>380</v>
      </c>
      <c r="S102" s="17" t="s">
        <v>380</v>
      </c>
      <c r="T102" s="17" t="s">
        <v>380</v>
      </c>
      <c r="U102" s="14" t="s">
        <v>380</v>
      </c>
      <c r="V102" s="17" t="s">
        <v>380</v>
      </c>
      <c r="W102" s="17">
        <v>4921</v>
      </c>
      <c r="X102" s="14">
        <v>4.6694916095699995E-13</v>
      </c>
      <c r="Y102" s="14">
        <v>895.54499999999996</v>
      </c>
      <c r="Z102" s="12">
        <v>7240</v>
      </c>
      <c r="AA102" s="12">
        <v>0</v>
      </c>
      <c r="AB102" s="12" t="s">
        <v>380</v>
      </c>
      <c r="AC102" s="12">
        <v>14476</v>
      </c>
      <c r="AD102" s="14">
        <v>4.6686371181699995E-13</v>
      </c>
      <c r="AE102" s="26">
        <v>5.7030000000000003</v>
      </c>
      <c r="AF102" s="12">
        <v>49</v>
      </c>
      <c r="AG102" s="12">
        <v>17</v>
      </c>
      <c r="AH102" s="12" t="s">
        <v>380</v>
      </c>
      <c r="AI102" s="14">
        <v>118</v>
      </c>
      <c r="AJ102" s="14">
        <v>4.67022379463E-13</v>
      </c>
      <c r="AK102" s="26">
        <v>59.703000000000003</v>
      </c>
      <c r="AL102" s="12">
        <v>483</v>
      </c>
      <c r="AM102" s="12">
        <v>0</v>
      </c>
      <c r="AN102" s="12" t="s">
        <v>380</v>
      </c>
      <c r="AO102" s="12">
        <v>967</v>
      </c>
      <c r="DH102" s="14"/>
      <c r="DT102" s="14"/>
      <c r="EC102" s="14"/>
      <c r="GZ102" s="14"/>
      <c r="HB102" s="14"/>
      <c r="HC102" s="14"/>
      <c r="HE102" s="14"/>
      <c r="HL102" s="14"/>
      <c r="HN102" s="14"/>
      <c r="HO102" s="14"/>
      <c r="HQ102" s="14"/>
    </row>
    <row r="103" spans="2:788" ht="15" x14ac:dyDescent="0.3">
      <c r="B103" s="119" t="s">
        <v>638</v>
      </c>
      <c r="C103" s="24">
        <v>136</v>
      </c>
      <c r="D103" s="12" t="s">
        <v>639</v>
      </c>
      <c r="E103" s="12">
        <v>15</v>
      </c>
      <c r="F103" s="12">
        <v>14</v>
      </c>
      <c r="G103" s="12" t="s">
        <v>523</v>
      </c>
      <c r="H103" s="12" t="s">
        <v>524</v>
      </c>
      <c r="I103" s="13">
        <v>7719</v>
      </c>
      <c r="J103" s="14">
        <v>4.51452E-13</v>
      </c>
      <c r="K103" s="15">
        <v>-7.5074432193999996E-5</v>
      </c>
      <c r="L103" s="14">
        <v>4.4948873257300002E-13</v>
      </c>
      <c r="M103" s="16">
        <v>298.51499999999999</v>
      </c>
      <c r="N103" s="14">
        <v>2411</v>
      </c>
      <c r="O103" s="13">
        <v>196</v>
      </c>
      <c r="P103" s="14" t="s">
        <v>380</v>
      </c>
      <c r="Q103" s="17" t="s">
        <v>380</v>
      </c>
      <c r="R103" s="17" t="s">
        <v>380</v>
      </c>
      <c r="S103" s="17" t="s">
        <v>380</v>
      </c>
      <c r="T103" s="17" t="s">
        <v>380</v>
      </c>
      <c r="U103" s="14" t="s">
        <v>380</v>
      </c>
      <c r="V103" s="17" t="s">
        <v>380</v>
      </c>
      <c r="W103" s="17">
        <v>5023</v>
      </c>
      <c r="X103" s="14">
        <v>4.49811375203E-13</v>
      </c>
      <c r="Y103" s="14">
        <v>895.54499999999996</v>
      </c>
      <c r="Z103" s="12">
        <v>7248</v>
      </c>
      <c r="AA103" s="12">
        <v>0</v>
      </c>
      <c r="AB103" s="12" t="s">
        <v>380</v>
      </c>
      <c r="AC103" s="12">
        <v>14501</v>
      </c>
      <c r="AD103" s="14">
        <v>4.4968825423700002E-13</v>
      </c>
      <c r="AE103" s="12">
        <v>5.7030000000000003</v>
      </c>
      <c r="AF103" s="12">
        <v>49</v>
      </c>
      <c r="AG103" s="12">
        <v>11</v>
      </c>
      <c r="AH103" s="12" t="s">
        <v>380</v>
      </c>
      <c r="AI103" s="14">
        <v>110</v>
      </c>
      <c r="AJ103" s="14">
        <v>4.4956936814E-13</v>
      </c>
      <c r="AK103" s="26">
        <v>59.703000000000003</v>
      </c>
      <c r="AL103" s="12">
        <v>482</v>
      </c>
      <c r="AM103" s="12">
        <v>0</v>
      </c>
      <c r="AN103" s="12" t="s">
        <v>380</v>
      </c>
      <c r="AO103" s="12">
        <v>963</v>
      </c>
      <c r="DH103" s="14"/>
      <c r="DT103" s="14"/>
      <c r="EC103" s="14"/>
      <c r="GZ103" s="14"/>
      <c r="HB103" s="14"/>
      <c r="HC103" s="14"/>
      <c r="HE103" s="14"/>
      <c r="HL103" s="14"/>
      <c r="HN103" s="14"/>
      <c r="HO103" s="14"/>
      <c r="HQ103" s="14"/>
    </row>
    <row r="104" spans="2:788" ht="15" x14ac:dyDescent="0.3">
      <c r="B104" s="119" t="s">
        <v>640</v>
      </c>
      <c r="C104" s="24">
        <v>137</v>
      </c>
      <c r="D104" s="12" t="s">
        <v>641</v>
      </c>
      <c r="E104" s="12">
        <v>15</v>
      </c>
      <c r="F104" s="12">
        <v>16</v>
      </c>
      <c r="G104" s="12" t="s">
        <v>527</v>
      </c>
      <c r="H104" s="12" t="s">
        <v>524</v>
      </c>
      <c r="I104" s="13">
        <v>7737</v>
      </c>
      <c r="J104" s="14">
        <v>4.5511200000000001E-13</v>
      </c>
      <c r="K104" s="15">
        <v>-7.5491557025000004E-5</v>
      </c>
      <c r="L104" s="14">
        <v>4.5384162020699998E-13</v>
      </c>
      <c r="M104" s="16">
        <v>298.51499999999999</v>
      </c>
      <c r="N104" s="14">
        <v>2419</v>
      </c>
      <c r="O104" s="13">
        <v>224</v>
      </c>
      <c r="P104" s="14" t="s">
        <v>380</v>
      </c>
      <c r="Q104" s="17" t="s">
        <v>380</v>
      </c>
      <c r="R104" s="17" t="s">
        <v>380</v>
      </c>
      <c r="S104" s="17" t="s">
        <v>380</v>
      </c>
      <c r="T104" s="17" t="s">
        <v>380</v>
      </c>
      <c r="U104" s="14" t="s">
        <v>380</v>
      </c>
      <c r="V104" s="17" t="s">
        <v>380</v>
      </c>
      <c r="W104" s="17">
        <v>5057</v>
      </c>
      <c r="X104" s="14">
        <v>4.53994052133E-13</v>
      </c>
      <c r="Y104" s="14">
        <v>895.54499999999996</v>
      </c>
      <c r="Z104" s="12">
        <v>7246</v>
      </c>
      <c r="AA104" s="12">
        <v>4</v>
      </c>
      <c r="AB104" s="12" t="s">
        <v>380</v>
      </c>
      <c r="AC104" s="12">
        <v>14502</v>
      </c>
      <c r="AD104" s="14">
        <v>4.5380587824700001E-13</v>
      </c>
      <c r="AE104" s="26">
        <v>5.7030000000000003</v>
      </c>
      <c r="AF104" s="12">
        <v>46</v>
      </c>
      <c r="AG104" s="12">
        <v>19</v>
      </c>
      <c r="AH104" s="12" t="s">
        <v>380</v>
      </c>
      <c r="AI104" s="14">
        <v>112</v>
      </c>
      <c r="AJ104" s="14">
        <v>4.5382530488299999E-13</v>
      </c>
      <c r="AK104" s="26">
        <v>59.703000000000003</v>
      </c>
      <c r="AL104" s="12">
        <v>482</v>
      </c>
      <c r="AM104" s="12">
        <v>0</v>
      </c>
      <c r="AN104" s="12" t="s">
        <v>380</v>
      </c>
      <c r="AO104" s="12">
        <v>965</v>
      </c>
      <c r="DH104" s="14"/>
      <c r="DT104" s="14"/>
      <c r="EC104" s="14"/>
      <c r="GZ104" s="14"/>
      <c r="HB104" s="14"/>
      <c r="HC104" s="14"/>
      <c r="HE104" s="14"/>
      <c r="HL104" s="14"/>
      <c r="HN104" s="14"/>
      <c r="HO104" s="14"/>
      <c r="HQ104" s="14"/>
    </row>
    <row r="105" spans="2:788" ht="15" x14ac:dyDescent="0.3">
      <c r="B105" s="119" t="s">
        <v>642</v>
      </c>
      <c r="C105" s="24">
        <v>138</v>
      </c>
      <c r="D105" s="12" t="s">
        <v>643</v>
      </c>
      <c r="E105" s="12">
        <v>15</v>
      </c>
      <c r="F105" s="12">
        <v>17</v>
      </c>
      <c r="G105" s="12" t="s">
        <v>530</v>
      </c>
      <c r="H105" s="12" t="s">
        <v>524</v>
      </c>
      <c r="I105" s="13">
        <v>7724</v>
      </c>
      <c r="J105" s="14">
        <v>4.7438800000000002E-13</v>
      </c>
      <c r="K105" s="15">
        <v>-7.8846373980299999E-5</v>
      </c>
      <c r="L105" s="14">
        <v>4.7368476284999997E-13</v>
      </c>
      <c r="M105" s="16">
        <v>298.51499999999999</v>
      </c>
      <c r="N105" s="14">
        <v>2416</v>
      </c>
      <c r="O105" s="13">
        <v>180</v>
      </c>
      <c r="P105" s="14" t="s">
        <v>380</v>
      </c>
      <c r="Q105" s="17" t="s">
        <v>380</v>
      </c>
      <c r="R105" s="17" t="s">
        <v>380</v>
      </c>
      <c r="S105" s="17" t="s">
        <v>380</v>
      </c>
      <c r="T105" s="17" t="s">
        <v>380</v>
      </c>
      <c r="U105" s="14" t="s">
        <v>380</v>
      </c>
      <c r="V105" s="17" t="s">
        <v>380</v>
      </c>
      <c r="W105" s="17">
        <v>5008</v>
      </c>
      <c r="X105" s="14">
        <v>4.7361717443700003E-13</v>
      </c>
      <c r="Y105" s="14">
        <v>895.54499999999996</v>
      </c>
      <c r="Z105" s="12">
        <v>7253</v>
      </c>
      <c r="AA105" s="12">
        <v>1</v>
      </c>
      <c r="AB105" s="12" t="s">
        <v>380</v>
      </c>
      <c r="AC105" s="12">
        <v>14495</v>
      </c>
      <c r="AD105" s="14">
        <v>4.7343165957299998E-13</v>
      </c>
      <c r="AE105" s="26">
        <v>5.7030000000000003</v>
      </c>
      <c r="AF105" s="12">
        <v>43</v>
      </c>
      <c r="AG105" s="12">
        <v>7</v>
      </c>
      <c r="AH105" s="12" t="s">
        <v>380</v>
      </c>
      <c r="AI105" s="14">
        <v>95</v>
      </c>
      <c r="AJ105" s="14">
        <v>4.7368782014E-13</v>
      </c>
      <c r="AK105" s="26">
        <v>59.703000000000003</v>
      </c>
      <c r="AL105" s="12">
        <v>483</v>
      </c>
      <c r="AM105" s="12">
        <v>0</v>
      </c>
      <c r="AN105" s="12" t="s">
        <v>380</v>
      </c>
      <c r="AO105" s="12">
        <v>969</v>
      </c>
      <c r="DH105" s="14"/>
      <c r="DT105" s="14"/>
      <c r="EC105" s="14"/>
      <c r="GZ105" s="14"/>
      <c r="HB105" s="14"/>
      <c r="HC105" s="14"/>
      <c r="HE105" s="14"/>
      <c r="HL105" s="14"/>
      <c r="HN105" s="14"/>
      <c r="HO105" s="14"/>
      <c r="HQ105" s="14"/>
    </row>
    <row r="106" spans="2:788" ht="15" x14ac:dyDescent="0.3">
      <c r="B106" s="119" t="s">
        <v>644</v>
      </c>
      <c r="C106" s="24">
        <v>139</v>
      </c>
      <c r="D106" s="12" t="s">
        <v>645</v>
      </c>
      <c r="E106" s="12">
        <v>15</v>
      </c>
      <c r="F106" s="12">
        <v>18</v>
      </c>
      <c r="G106" s="12" t="s">
        <v>533</v>
      </c>
      <c r="H106" s="12" t="s">
        <v>534</v>
      </c>
      <c r="I106" s="13">
        <v>7764</v>
      </c>
      <c r="J106" s="14">
        <v>9.4464900000000005E-13</v>
      </c>
      <c r="K106" s="15">
        <v>-1.57364084569E-4</v>
      </c>
      <c r="L106" s="14">
        <v>9.4716483465000003E-13</v>
      </c>
      <c r="M106" s="16">
        <v>298.51499999999999</v>
      </c>
      <c r="N106" s="14">
        <v>2414</v>
      </c>
      <c r="O106" s="13">
        <v>121</v>
      </c>
      <c r="P106" s="14" t="s">
        <v>380</v>
      </c>
      <c r="Q106" s="17" t="s">
        <v>380</v>
      </c>
      <c r="R106" s="17" t="s">
        <v>380</v>
      </c>
      <c r="S106" s="17" t="s">
        <v>380</v>
      </c>
      <c r="T106" s="17" t="s">
        <v>380</v>
      </c>
      <c r="U106" s="14" t="s">
        <v>380</v>
      </c>
      <c r="V106" s="17" t="s">
        <v>380</v>
      </c>
      <c r="W106" s="17">
        <v>4950</v>
      </c>
      <c r="X106" s="14">
        <v>9.4672362796999997E-13</v>
      </c>
      <c r="Y106" s="14">
        <v>895.54499999999996</v>
      </c>
      <c r="Z106" s="12">
        <v>7245</v>
      </c>
      <c r="AA106" s="12">
        <v>18</v>
      </c>
      <c r="AB106" s="12" t="s">
        <v>380</v>
      </c>
      <c r="AC106" s="12">
        <v>14519</v>
      </c>
      <c r="AD106" s="14">
        <v>9.4669627342300002E-13</v>
      </c>
      <c r="AE106" s="26">
        <v>5.7030000000000003</v>
      </c>
      <c r="AF106" s="12">
        <v>48</v>
      </c>
      <c r="AG106" s="12">
        <v>244</v>
      </c>
      <c r="AH106" s="12" t="s">
        <v>380</v>
      </c>
      <c r="AI106" s="14">
        <v>340</v>
      </c>
      <c r="AJ106" s="14">
        <v>9.4687206811000007E-13</v>
      </c>
      <c r="AK106" s="26">
        <v>59.703000000000003</v>
      </c>
      <c r="AL106" s="12">
        <v>481</v>
      </c>
      <c r="AM106" s="12">
        <v>7</v>
      </c>
      <c r="AN106" s="12" t="s">
        <v>380</v>
      </c>
      <c r="AO106" s="12">
        <v>974</v>
      </c>
      <c r="DH106" s="14"/>
      <c r="DT106" s="14"/>
      <c r="EC106" s="14"/>
      <c r="GZ106" s="14"/>
      <c r="HB106" s="14"/>
      <c r="HC106" s="14"/>
      <c r="HE106" s="14"/>
      <c r="HL106" s="14"/>
      <c r="HN106" s="14"/>
      <c r="HO106" s="14"/>
      <c r="HQ106" s="14"/>
    </row>
    <row r="107" spans="2:788" ht="15" x14ac:dyDescent="0.3">
      <c r="B107" s="119" t="s">
        <v>646</v>
      </c>
      <c r="C107" s="24">
        <v>140</v>
      </c>
      <c r="D107" s="12" t="s">
        <v>647</v>
      </c>
      <c r="E107" s="12">
        <v>15</v>
      </c>
      <c r="F107" s="12">
        <v>30</v>
      </c>
      <c r="G107" s="12" t="s">
        <v>487</v>
      </c>
      <c r="H107" s="12" t="s">
        <v>707</v>
      </c>
      <c r="I107" s="13">
        <v>73829</v>
      </c>
      <c r="J107" s="14">
        <v>4.57991E-10</v>
      </c>
      <c r="K107" s="15">
        <v>-0.39838493317000001</v>
      </c>
      <c r="L107" s="14">
        <v>4.60611818752E-10</v>
      </c>
      <c r="M107" s="16">
        <v>199.01</v>
      </c>
      <c r="N107" s="14">
        <v>1609</v>
      </c>
      <c r="O107" s="13">
        <v>11</v>
      </c>
      <c r="P107" s="14" t="s">
        <v>380</v>
      </c>
      <c r="Q107" s="17" t="s">
        <v>380</v>
      </c>
      <c r="R107" s="17" t="s">
        <v>380</v>
      </c>
      <c r="S107" s="17" t="s">
        <v>380</v>
      </c>
      <c r="T107" s="17" t="s">
        <v>380</v>
      </c>
      <c r="U107" s="14" t="s">
        <v>380</v>
      </c>
      <c r="V107" s="17" t="s">
        <v>380</v>
      </c>
      <c r="W107" s="17">
        <v>3231</v>
      </c>
      <c r="X107" s="14" t="s">
        <v>380</v>
      </c>
      <c r="Y107" s="14">
        <v>0</v>
      </c>
      <c r="Z107" s="12">
        <v>0</v>
      </c>
      <c r="AA107" s="12">
        <v>0</v>
      </c>
      <c r="AB107" s="12" t="s">
        <v>380</v>
      </c>
      <c r="AC107" s="12">
        <v>0</v>
      </c>
      <c r="AD107" s="14">
        <v>4.4708796219499997E-10</v>
      </c>
      <c r="AE107" s="26">
        <v>3.802</v>
      </c>
      <c r="AF107" s="12">
        <v>4</v>
      </c>
      <c r="AG107" s="12">
        <v>35297</v>
      </c>
      <c r="AH107" s="12" t="s">
        <v>380</v>
      </c>
      <c r="AI107" s="14">
        <v>59678</v>
      </c>
      <c r="AJ107" s="14">
        <v>4.51568506907E-10</v>
      </c>
      <c r="AK107" s="26">
        <v>39.802</v>
      </c>
      <c r="AL107" s="12">
        <v>321</v>
      </c>
      <c r="AM107" s="12">
        <v>0</v>
      </c>
      <c r="AN107" s="12" t="s">
        <v>380</v>
      </c>
      <c r="AO107" s="12">
        <v>643</v>
      </c>
      <c r="DH107" s="14"/>
      <c r="DT107" s="14"/>
      <c r="EC107" s="14"/>
      <c r="GZ107" s="14"/>
      <c r="HB107" s="14"/>
      <c r="HC107" s="14"/>
      <c r="HE107" s="14"/>
      <c r="HL107" s="14"/>
      <c r="HN107" s="14"/>
      <c r="HO107" s="14"/>
      <c r="HQ107" s="14"/>
    </row>
    <row r="108" spans="2:788" ht="15" x14ac:dyDescent="0.3">
      <c r="B108" s="119" t="s">
        <v>648</v>
      </c>
      <c r="C108" s="24">
        <v>145</v>
      </c>
      <c r="D108" s="12" t="s">
        <v>649</v>
      </c>
      <c r="E108" s="12">
        <v>15</v>
      </c>
      <c r="F108" s="12">
        <v>35</v>
      </c>
      <c r="G108" s="12" t="s">
        <v>438</v>
      </c>
      <c r="H108" s="12" t="s">
        <v>276</v>
      </c>
      <c r="I108" s="13">
        <v>2832</v>
      </c>
      <c r="J108" s="14">
        <v>5.8078999999999999E-11</v>
      </c>
      <c r="K108" s="15">
        <v>-1.09364137143E-2</v>
      </c>
      <c r="L108" s="14">
        <v>5.8048810431500001E-11</v>
      </c>
      <c r="M108" s="16">
        <v>199.01</v>
      </c>
      <c r="N108" s="14">
        <v>1611</v>
      </c>
      <c r="O108" s="13">
        <v>196</v>
      </c>
      <c r="P108" s="14" t="s">
        <v>380</v>
      </c>
      <c r="Q108" s="17" t="s">
        <v>380</v>
      </c>
      <c r="R108" s="17" t="s">
        <v>380</v>
      </c>
      <c r="S108" s="17" t="s">
        <v>380</v>
      </c>
      <c r="T108" s="17" t="s">
        <v>380</v>
      </c>
      <c r="U108" s="14" t="s">
        <v>380</v>
      </c>
      <c r="V108" s="17" t="s">
        <v>380</v>
      </c>
      <c r="W108" s="17">
        <v>3413</v>
      </c>
      <c r="X108" s="14" t="s">
        <v>380</v>
      </c>
      <c r="Y108" s="14">
        <v>0</v>
      </c>
      <c r="Z108" s="12">
        <v>0</v>
      </c>
      <c r="AA108" s="12">
        <v>0</v>
      </c>
      <c r="AB108" s="12" t="s">
        <v>380</v>
      </c>
      <c r="AC108" s="12">
        <v>0</v>
      </c>
      <c r="AD108" s="14">
        <v>5.7833446085999998E-11</v>
      </c>
      <c r="AE108" s="26">
        <v>3.802</v>
      </c>
      <c r="AF108" s="12">
        <v>26</v>
      </c>
      <c r="AG108" s="12">
        <v>13636</v>
      </c>
      <c r="AH108" s="12" t="s">
        <v>380</v>
      </c>
      <c r="AI108" s="14">
        <v>14718</v>
      </c>
      <c r="AJ108" s="14">
        <v>5.7898724679000003E-11</v>
      </c>
      <c r="AK108" s="26">
        <v>39.802</v>
      </c>
      <c r="AL108" s="12">
        <v>321</v>
      </c>
      <c r="AM108" s="12">
        <v>0</v>
      </c>
      <c r="AN108" s="12" t="s">
        <v>380</v>
      </c>
      <c r="AO108" s="12">
        <v>644</v>
      </c>
      <c r="DH108" s="14"/>
      <c r="DT108" s="14"/>
      <c r="EC108" s="14"/>
      <c r="GZ108" s="14"/>
      <c r="HB108" s="14"/>
      <c r="HC108" s="14"/>
      <c r="HE108" s="14"/>
      <c r="HL108" s="14"/>
      <c r="HN108" s="14"/>
      <c r="HO108" s="14"/>
      <c r="HQ108" s="14"/>
    </row>
    <row r="109" spans="2:788" ht="15" x14ac:dyDescent="0.3">
      <c r="B109" s="119" t="s">
        <v>650</v>
      </c>
      <c r="C109" s="24">
        <v>150</v>
      </c>
      <c r="D109" s="12" t="s">
        <v>651</v>
      </c>
      <c r="E109" s="12">
        <v>16</v>
      </c>
      <c r="F109" s="12">
        <v>30</v>
      </c>
      <c r="G109" s="12" t="s">
        <v>487</v>
      </c>
      <c r="H109" s="12" t="s">
        <v>707</v>
      </c>
      <c r="I109" s="13">
        <v>74521</v>
      </c>
      <c r="J109" s="14">
        <v>5.7468799999999999E-10</v>
      </c>
      <c r="K109" s="15">
        <v>0.30033903647900001</v>
      </c>
      <c r="L109" s="14">
        <v>5.6614199660500001E-10</v>
      </c>
      <c r="M109" s="16">
        <v>199.01</v>
      </c>
      <c r="N109" s="14">
        <v>1609</v>
      </c>
      <c r="O109" s="13">
        <v>20</v>
      </c>
      <c r="P109" s="14" t="s">
        <v>380</v>
      </c>
      <c r="Q109" s="17" t="s">
        <v>380</v>
      </c>
      <c r="R109" s="17" t="s">
        <v>380</v>
      </c>
      <c r="S109" s="17" t="s">
        <v>380</v>
      </c>
      <c r="T109" s="17" t="s">
        <v>380</v>
      </c>
      <c r="U109" s="14" t="s">
        <v>380</v>
      </c>
      <c r="V109" s="17" t="s">
        <v>380</v>
      </c>
      <c r="W109" s="17">
        <v>3242</v>
      </c>
      <c r="X109" s="14" t="s">
        <v>380</v>
      </c>
      <c r="Y109" s="14">
        <v>0</v>
      </c>
      <c r="Z109" s="12">
        <v>0</v>
      </c>
      <c r="AA109" s="12">
        <v>0</v>
      </c>
      <c r="AB109" s="12" t="s">
        <v>380</v>
      </c>
      <c r="AC109" s="12">
        <v>0</v>
      </c>
      <c r="AD109" s="14">
        <v>2.16398427444E-10</v>
      </c>
      <c r="AE109" s="26">
        <v>3.802</v>
      </c>
      <c r="AF109" s="12">
        <v>1</v>
      </c>
      <c r="AG109" s="12">
        <v>32959</v>
      </c>
      <c r="AH109" s="12" t="s">
        <v>380</v>
      </c>
      <c r="AI109" s="14">
        <v>59149</v>
      </c>
      <c r="AJ109" s="14">
        <v>3.11378580803E-10</v>
      </c>
      <c r="AK109" s="26">
        <v>39.802</v>
      </c>
      <c r="AL109" s="12">
        <v>321</v>
      </c>
      <c r="AM109" s="12">
        <v>0</v>
      </c>
      <c r="AN109" s="12" t="s">
        <v>380</v>
      </c>
      <c r="AO109" s="12">
        <v>643</v>
      </c>
      <c r="DH109" s="14"/>
      <c r="DT109" s="14"/>
      <c r="EC109" s="14"/>
      <c r="GZ109" s="14"/>
      <c r="HB109" s="14"/>
      <c r="HC109" s="14"/>
      <c r="HE109" s="14"/>
      <c r="HL109" s="14"/>
      <c r="HN109" s="14"/>
      <c r="HO109" s="14"/>
      <c r="HQ109" s="14"/>
    </row>
    <row r="110" spans="2:788" ht="15" x14ac:dyDescent="0.3">
      <c r="B110" s="119"/>
      <c r="C110" s="24"/>
      <c r="L110" s="14"/>
      <c r="N110" s="14"/>
      <c r="P110" s="14"/>
      <c r="U110" s="14"/>
      <c r="X110" s="14"/>
      <c r="Y110" s="14"/>
      <c r="AD110" s="14"/>
      <c r="AI110" s="14"/>
      <c r="AJ110" s="14"/>
      <c r="AK110" s="26"/>
      <c r="DH110" s="14"/>
      <c r="DT110" s="14"/>
      <c r="EC110" s="14"/>
      <c r="GZ110" s="14"/>
      <c r="HB110" s="14"/>
      <c r="HC110" s="14"/>
      <c r="HE110" s="14"/>
      <c r="HL110" s="14"/>
      <c r="HN110" s="14"/>
      <c r="HO110" s="14"/>
      <c r="HQ110" s="14"/>
    </row>
    <row r="111" spans="2:788" ht="15" x14ac:dyDescent="0.3">
      <c r="B111" s="119" t="s">
        <v>652</v>
      </c>
      <c r="C111" s="24">
        <v>152</v>
      </c>
      <c r="D111" s="12" t="s">
        <v>653</v>
      </c>
      <c r="E111" s="12">
        <v>16</v>
      </c>
      <c r="F111" s="12">
        <v>15</v>
      </c>
      <c r="G111" s="12" t="s">
        <v>388</v>
      </c>
      <c r="H111" s="12" t="s">
        <v>276</v>
      </c>
      <c r="I111" s="13">
        <v>3513</v>
      </c>
      <c r="J111" s="14">
        <v>6.4236899999999997E-11</v>
      </c>
      <c r="K111" s="15">
        <v>-1.2202753891299999E-2</v>
      </c>
      <c r="L111" s="14">
        <v>6.4227365366999996E-11</v>
      </c>
      <c r="M111" s="16">
        <v>199.01</v>
      </c>
      <c r="N111" s="14">
        <v>1610</v>
      </c>
      <c r="O111" s="13">
        <v>229</v>
      </c>
      <c r="P111" s="14" t="s">
        <v>380</v>
      </c>
      <c r="Q111" s="17" t="s">
        <v>380</v>
      </c>
      <c r="R111" s="17" t="s">
        <v>380</v>
      </c>
      <c r="S111" s="17" t="s">
        <v>380</v>
      </c>
      <c r="T111" s="17" t="s">
        <v>380</v>
      </c>
      <c r="U111" s="14" t="s">
        <v>380</v>
      </c>
      <c r="V111" s="17" t="s">
        <v>380</v>
      </c>
      <c r="W111" s="17">
        <v>3448</v>
      </c>
      <c r="X111" s="14" t="s">
        <v>380</v>
      </c>
      <c r="Y111" s="14">
        <v>0</v>
      </c>
      <c r="Z111" s="12">
        <v>0</v>
      </c>
      <c r="AA111" s="12">
        <v>0</v>
      </c>
      <c r="AB111" s="12" t="s">
        <v>380</v>
      </c>
      <c r="AC111" s="12">
        <v>0</v>
      </c>
      <c r="AD111" s="14">
        <v>6.4079287793499998E-11</v>
      </c>
      <c r="AE111" s="26">
        <v>3.802</v>
      </c>
      <c r="AF111" s="12">
        <v>21</v>
      </c>
      <c r="AG111" s="12">
        <v>14990</v>
      </c>
      <c r="AH111" s="12" t="s">
        <v>380</v>
      </c>
      <c r="AI111" s="14">
        <v>16379</v>
      </c>
      <c r="AJ111" s="14">
        <v>6.4173540703499997E-11</v>
      </c>
      <c r="AK111" s="26">
        <v>39.802</v>
      </c>
      <c r="AL111" s="12">
        <v>321</v>
      </c>
      <c r="AM111" s="12">
        <v>0</v>
      </c>
      <c r="AN111" s="12" t="s">
        <v>380</v>
      </c>
      <c r="AO111" s="12">
        <v>644</v>
      </c>
      <c r="DH111" s="14"/>
      <c r="DT111" s="14"/>
      <c r="EC111" s="14"/>
      <c r="GZ111" s="14"/>
      <c r="HB111" s="14"/>
      <c r="HC111" s="14"/>
      <c r="HE111" s="14"/>
      <c r="HL111" s="14"/>
      <c r="HN111" s="14"/>
      <c r="HO111" s="14"/>
      <c r="HQ111" s="14"/>
    </row>
    <row r="112" spans="2:788" ht="15" x14ac:dyDescent="0.3">
      <c r="B112" s="119"/>
      <c r="C112" s="24"/>
      <c r="L112" s="14"/>
      <c r="N112" s="14"/>
      <c r="P112" s="14"/>
      <c r="U112" s="14"/>
      <c r="X112" s="14"/>
      <c r="Y112" s="14"/>
      <c r="AD112" s="14"/>
      <c r="AE112" s="26"/>
      <c r="AI112" s="14"/>
      <c r="AJ112" s="14"/>
      <c r="AK112" s="26"/>
      <c r="DH112" s="14"/>
      <c r="DT112" s="14"/>
      <c r="EC112" s="14"/>
      <c r="GZ112" s="14"/>
      <c r="HB112" s="14"/>
      <c r="HC112" s="14"/>
      <c r="HE112" s="14"/>
      <c r="HL112" s="14"/>
      <c r="HN112" s="14"/>
      <c r="HO112" s="14"/>
      <c r="HQ112" s="14"/>
    </row>
    <row r="113" spans="2:225" ht="15" x14ac:dyDescent="0.3">
      <c r="B113" s="119"/>
      <c r="C113" s="24"/>
      <c r="L113" s="14"/>
      <c r="N113" s="14"/>
      <c r="P113" s="14"/>
      <c r="U113" s="14"/>
      <c r="X113" s="14"/>
      <c r="Y113" s="14"/>
      <c r="AD113" s="14"/>
      <c r="AE113" s="26"/>
      <c r="AI113" s="14"/>
      <c r="AJ113" s="14"/>
      <c r="AK113" s="26"/>
      <c r="DH113" s="14"/>
      <c r="DT113" s="14"/>
      <c r="EC113" s="14"/>
      <c r="GZ113" s="14"/>
      <c r="HB113" s="14"/>
      <c r="HC113" s="14"/>
      <c r="HE113" s="14"/>
      <c r="HL113" s="14"/>
      <c r="HN113" s="14"/>
      <c r="HO113" s="14"/>
      <c r="HQ113" s="14"/>
    </row>
    <row r="114" spans="2:225" ht="15" x14ac:dyDescent="0.3">
      <c r="B114" s="119"/>
      <c r="C114" s="24"/>
      <c r="L114" s="14"/>
      <c r="N114" s="14"/>
      <c r="P114" s="14"/>
      <c r="U114" s="14"/>
      <c r="X114" s="14"/>
      <c r="Y114" s="14"/>
      <c r="AD114" s="14"/>
      <c r="AE114" s="26"/>
      <c r="AI114" s="14"/>
      <c r="AJ114" s="14"/>
      <c r="AK114" s="26"/>
      <c r="DH114" s="14"/>
      <c r="DT114" s="14"/>
      <c r="EC114" s="14"/>
      <c r="GZ114" s="14"/>
      <c r="HB114" s="14"/>
      <c r="HC114" s="14"/>
      <c r="HE114" s="14"/>
      <c r="HL114" s="14"/>
      <c r="HN114" s="14"/>
      <c r="HO114" s="14"/>
      <c r="HQ114" s="14"/>
    </row>
    <row r="115" spans="2:225" ht="15" x14ac:dyDescent="0.3">
      <c r="B115" s="119" t="s">
        <v>654</v>
      </c>
      <c r="C115" s="24">
        <v>157</v>
      </c>
      <c r="D115" s="12" t="s">
        <v>655</v>
      </c>
      <c r="E115" s="12">
        <v>16</v>
      </c>
      <c r="F115" s="12">
        <v>7</v>
      </c>
      <c r="G115" s="12" t="s">
        <v>500</v>
      </c>
      <c r="H115" s="12" t="s">
        <v>501</v>
      </c>
      <c r="I115" s="13">
        <v>9661</v>
      </c>
      <c r="J115" s="14">
        <v>4.5804000000000004E-13</v>
      </c>
      <c r="K115" s="15">
        <v>-7.6361701434499998E-5</v>
      </c>
      <c r="L115" s="14">
        <v>4.5519243111300002E-13</v>
      </c>
      <c r="M115" s="16">
        <v>298.51499999999999</v>
      </c>
      <c r="N115" s="14">
        <v>2414</v>
      </c>
      <c r="O115" s="13">
        <v>334</v>
      </c>
      <c r="P115" s="14" t="s">
        <v>380</v>
      </c>
      <c r="Q115" s="17" t="s">
        <v>380</v>
      </c>
      <c r="R115" s="17" t="s">
        <v>380</v>
      </c>
      <c r="S115" s="17" t="s">
        <v>380</v>
      </c>
      <c r="T115" s="17" t="s">
        <v>380</v>
      </c>
      <c r="U115" s="14" t="s">
        <v>380</v>
      </c>
      <c r="V115" s="17" t="s">
        <v>380</v>
      </c>
      <c r="W115" s="17">
        <v>5167</v>
      </c>
      <c r="X115" s="14">
        <v>4.5458462391300002E-13</v>
      </c>
      <c r="Y115" s="14">
        <v>895.54499999999996</v>
      </c>
      <c r="Z115" s="12">
        <v>7246</v>
      </c>
      <c r="AA115" s="12">
        <v>1</v>
      </c>
      <c r="AB115" s="12" t="s">
        <v>380</v>
      </c>
      <c r="AC115" s="12">
        <v>14495</v>
      </c>
      <c r="AD115" s="14">
        <v>4.546630468E-13</v>
      </c>
      <c r="AE115" s="26">
        <v>5.7030000000000003</v>
      </c>
      <c r="AF115" s="12">
        <v>47</v>
      </c>
      <c r="AG115" s="12">
        <v>14</v>
      </c>
      <c r="AH115" s="12" t="s">
        <v>380</v>
      </c>
      <c r="AI115" s="14">
        <v>112</v>
      </c>
      <c r="AJ115" s="14">
        <v>4.5492556097299998E-13</v>
      </c>
      <c r="AK115" s="26">
        <v>59.703000000000003</v>
      </c>
      <c r="AL115" s="12">
        <v>483</v>
      </c>
      <c r="AM115" s="12">
        <v>9</v>
      </c>
      <c r="AN115" s="12" t="s">
        <v>380</v>
      </c>
      <c r="AO115" s="12">
        <v>975</v>
      </c>
      <c r="DH115" s="14"/>
      <c r="DT115" s="14"/>
      <c r="EC115" s="14"/>
      <c r="GZ115" s="14"/>
      <c r="HB115" s="14"/>
      <c r="HC115" s="14"/>
      <c r="HE115" s="14"/>
      <c r="HL115" s="14"/>
      <c r="HN115" s="14"/>
      <c r="HO115" s="14"/>
      <c r="HQ115" s="14"/>
    </row>
    <row r="116" spans="2:225" ht="15" x14ac:dyDescent="0.3">
      <c r="B116" s="119" t="s">
        <v>656</v>
      </c>
      <c r="C116" s="24">
        <v>158</v>
      </c>
      <c r="D116" s="12" t="s">
        <v>657</v>
      </c>
      <c r="E116" s="12">
        <v>16</v>
      </c>
      <c r="F116" s="12">
        <v>8</v>
      </c>
      <c r="G116" s="12" t="s">
        <v>504</v>
      </c>
      <c r="H116" s="12" t="s">
        <v>501</v>
      </c>
      <c r="I116" s="13">
        <v>9648</v>
      </c>
      <c r="J116" s="14">
        <v>4.7999999999999997E-13</v>
      </c>
      <c r="K116" s="15">
        <v>-8.06471784317E-5</v>
      </c>
      <c r="L116" s="14">
        <v>4.7959087286699996E-13</v>
      </c>
      <c r="M116" s="16">
        <v>298.51499999999999</v>
      </c>
      <c r="N116" s="14">
        <v>2419</v>
      </c>
      <c r="O116" s="13">
        <v>372</v>
      </c>
      <c r="P116" s="14" t="s">
        <v>380</v>
      </c>
      <c r="Q116" s="17" t="s">
        <v>380</v>
      </c>
      <c r="R116" s="17" t="s">
        <v>380</v>
      </c>
      <c r="S116" s="17" t="s">
        <v>380</v>
      </c>
      <c r="T116" s="17" t="s">
        <v>380</v>
      </c>
      <c r="U116" s="14" t="s">
        <v>380</v>
      </c>
      <c r="V116" s="17" t="s">
        <v>380</v>
      </c>
      <c r="W116" s="17">
        <v>5205</v>
      </c>
      <c r="X116" s="14">
        <v>4.7904031396699999E-13</v>
      </c>
      <c r="Y116" s="14">
        <v>895.54499999999996</v>
      </c>
      <c r="Z116" s="12">
        <v>7243</v>
      </c>
      <c r="AA116" s="12">
        <v>1</v>
      </c>
      <c r="AB116" s="12" t="s">
        <v>380</v>
      </c>
      <c r="AC116" s="12">
        <v>14491</v>
      </c>
      <c r="AD116" s="14">
        <v>4.7920726768299999E-13</v>
      </c>
      <c r="AE116" s="26">
        <v>5.7030000000000003</v>
      </c>
      <c r="AF116" s="12">
        <v>46</v>
      </c>
      <c r="AG116" s="12">
        <v>17</v>
      </c>
      <c r="AH116" s="12" t="s">
        <v>380</v>
      </c>
      <c r="AI116" s="14">
        <v>214</v>
      </c>
      <c r="AJ116" s="14">
        <v>4.7922773253700001E-13</v>
      </c>
      <c r="AK116" s="26">
        <v>59.703000000000003</v>
      </c>
      <c r="AL116" s="12">
        <v>485</v>
      </c>
      <c r="AM116" s="12">
        <v>14</v>
      </c>
      <c r="AN116" s="12" t="s">
        <v>380</v>
      </c>
      <c r="AO116" s="12">
        <v>979</v>
      </c>
      <c r="DH116" s="14"/>
      <c r="DT116" s="14"/>
      <c r="EC116" s="14"/>
      <c r="GZ116" s="14"/>
      <c r="HB116" s="14"/>
      <c r="HC116" s="14"/>
      <c r="HE116" s="14"/>
      <c r="HL116" s="14"/>
      <c r="HN116" s="14"/>
      <c r="HO116" s="14"/>
      <c r="HQ116" s="14"/>
    </row>
    <row r="117" spans="2:225" ht="15" x14ac:dyDescent="0.3">
      <c r="B117" s="119" t="s">
        <v>658</v>
      </c>
      <c r="C117" s="24">
        <v>159</v>
      </c>
      <c r="D117" s="12" t="s">
        <v>659</v>
      </c>
      <c r="E117" s="12">
        <v>16</v>
      </c>
      <c r="F117" s="12">
        <v>9</v>
      </c>
      <c r="G117" s="12" t="s">
        <v>507</v>
      </c>
      <c r="H117" s="12" t="s">
        <v>501</v>
      </c>
      <c r="I117" s="13">
        <v>9635</v>
      </c>
      <c r="J117" s="14">
        <v>5.0025199999999996E-13</v>
      </c>
      <c r="K117" s="15">
        <v>-8.3803836883300002E-5</v>
      </c>
      <c r="L117" s="14">
        <v>5.0221838348E-13</v>
      </c>
      <c r="M117" s="16">
        <v>298.51499999999999</v>
      </c>
      <c r="N117" s="14">
        <v>2420</v>
      </c>
      <c r="O117" s="13">
        <v>404</v>
      </c>
      <c r="P117" s="14" t="s">
        <v>380</v>
      </c>
      <c r="Q117" s="17" t="s">
        <v>380</v>
      </c>
      <c r="R117" s="17" t="s">
        <v>380</v>
      </c>
      <c r="S117" s="17" t="s">
        <v>380</v>
      </c>
      <c r="T117" s="17" t="s">
        <v>380</v>
      </c>
      <c r="U117" s="14" t="s">
        <v>380</v>
      </c>
      <c r="V117" s="17" t="s">
        <v>380</v>
      </c>
      <c r="W117" s="17">
        <v>5237</v>
      </c>
      <c r="X117" s="14">
        <v>5.0165365452999997E-13</v>
      </c>
      <c r="Y117" s="14">
        <v>895.54499999999996</v>
      </c>
      <c r="Z117" s="12">
        <v>7246</v>
      </c>
      <c r="AA117" s="12">
        <v>2</v>
      </c>
      <c r="AB117" s="12" t="s">
        <v>380</v>
      </c>
      <c r="AC117" s="12">
        <v>14492</v>
      </c>
      <c r="AD117" s="14">
        <v>5.0175095557300003E-13</v>
      </c>
      <c r="AE117" s="26">
        <v>5.7030000000000003</v>
      </c>
      <c r="AF117" s="12">
        <v>49</v>
      </c>
      <c r="AG117" s="12">
        <v>26</v>
      </c>
      <c r="AH117" s="12" t="s">
        <v>380</v>
      </c>
      <c r="AI117" s="14">
        <v>173</v>
      </c>
      <c r="AJ117" s="14">
        <v>5.0187700582299998E-13</v>
      </c>
      <c r="AK117" s="26">
        <v>59.703000000000003</v>
      </c>
      <c r="AL117" s="12">
        <v>483</v>
      </c>
      <c r="AM117" s="12">
        <v>8</v>
      </c>
      <c r="AN117" s="12" t="s">
        <v>380</v>
      </c>
      <c r="AO117" s="12">
        <v>973</v>
      </c>
      <c r="DH117" s="14"/>
      <c r="DT117" s="14"/>
      <c r="EC117" s="14"/>
      <c r="GZ117" s="14"/>
      <c r="HB117" s="14"/>
      <c r="HC117" s="14"/>
      <c r="HE117" s="14"/>
      <c r="HL117" s="14"/>
      <c r="HN117" s="14"/>
      <c r="HO117" s="14"/>
      <c r="HQ117" s="14"/>
    </row>
    <row r="118" spans="2:225" ht="15" x14ac:dyDescent="0.3">
      <c r="B118" s="119" t="s">
        <v>461</v>
      </c>
      <c r="C118" s="24">
        <v>160</v>
      </c>
      <c r="D118" s="12" t="s">
        <v>660</v>
      </c>
      <c r="E118" s="12">
        <v>16</v>
      </c>
      <c r="F118" s="12">
        <v>10</v>
      </c>
      <c r="G118" s="12" t="s">
        <v>510</v>
      </c>
      <c r="H118" s="12" t="s">
        <v>84</v>
      </c>
      <c r="I118" s="13">
        <v>3570</v>
      </c>
      <c r="J118" s="14">
        <v>6.0792000000000001E-10</v>
      </c>
      <c r="K118" s="15">
        <v>0.58590783140299996</v>
      </c>
      <c r="L118" s="14">
        <v>5.9239021165499998E-10</v>
      </c>
      <c r="M118" s="16">
        <v>199.01</v>
      </c>
      <c r="N118" s="14">
        <v>1611</v>
      </c>
      <c r="O118" s="13">
        <v>15</v>
      </c>
      <c r="P118" s="14" t="s">
        <v>380</v>
      </c>
      <c r="Q118" s="17" t="s">
        <v>380</v>
      </c>
      <c r="R118" s="17" t="s">
        <v>380</v>
      </c>
      <c r="S118" s="17" t="s">
        <v>380</v>
      </c>
      <c r="T118" s="17" t="s">
        <v>380</v>
      </c>
      <c r="U118" s="14" t="s">
        <v>380</v>
      </c>
      <c r="V118" s="17" t="s">
        <v>380</v>
      </c>
      <c r="W118" s="17">
        <v>3233</v>
      </c>
      <c r="X118" s="14" t="s">
        <v>380</v>
      </c>
      <c r="Y118" s="14">
        <v>0</v>
      </c>
      <c r="Z118" s="12">
        <v>0</v>
      </c>
      <c r="AA118" s="12">
        <v>0</v>
      </c>
      <c r="AB118" s="12" t="s">
        <v>380</v>
      </c>
      <c r="AC118" s="12">
        <v>0</v>
      </c>
      <c r="AD118" s="14">
        <v>5.7954894574E-10</v>
      </c>
      <c r="AE118" s="26">
        <v>3.802</v>
      </c>
      <c r="AF118" s="12">
        <v>4</v>
      </c>
      <c r="AG118" s="12">
        <v>31721</v>
      </c>
      <c r="AH118" s="12" t="s">
        <v>380</v>
      </c>
      <c r="AI118" s="14">
        <v>58236</v>
      </c>
      <c r="AJ118" s="14">
        <v>5.7435009493500004E-10</v>
      </c>
      <c r="AK118" s="26">
        <v>39.802</v>
      </c>
      <c r="AL118" s="12">
        <v>322</v>
      </c>
      <c r="AM118" s="12">
        <v>0</v>
      </c>
      <c r="AN118" s="12" t="s">
        <v>380</v>
      </c>
      <c r="AO118" s="12">
        <v>645</v>
      </c>
      <c r="DH118" s="14"/>
      <c r="DT118" s="14"/>
      <c r="EC118" s="14"/>
      <c r="GZ118" s="14"/>
      <c r="HB118" s="14"/>
      <c r="HC118" s="14"/>
      <c r="HE118" s="14"/>
      <c r="HL118" s="14"/>
      <c r="HN118" s="14"/>
      <c r="HO118" s="14"/>
      <c r="HQ118" s="14"/>
    </row>
    <row r="119" spans="2:225" ht="15" x14ac:dyDescent="0.3">
      <c r="B119" s="119" t="s">
        <v>462</v>
      </c>
      <c r="C119" s="24">
        <v>161</v>
      </c>
      <c r="D119" s="12" t="s">
        <v>661</v>
      </c>
      <c r="E119" s="12">
        <v>16</v>
      </c>
      <c r="F119" s="12">
        <v>11</v>
      </c>
      <c r="G119" s="12" t="s">
        <v>513</v>
      </c>
      <c r="H119" s="12" t="s">
        <v>514</v>
      </c>
      <c r="I119" s="13">
        <v>9646</v>
      </c>
      <c r="J119" s="14">
        <v>4.71216E-13</v>
      </c>
      <c r="K119" s="15">
        <v>-7.8621948303299999E-5</v>
      </c>
      <c r="L119" s="14">
        <v>4.7576883934700003E-13</v>
      </c>
      <c r="M119" s="16">
        <v>298.51499999999999</v>
      </c>
      <c r="N119" s="14">
        <v>2417</v>
      </c>
      <c r="O119" s="13">
        <v>74</v>
      </c>
      <c r="P119" s="14" t="s">
        <v>380</v>
      </c>
      <c r="Q119" s="17" t="s">
        <v>380</v>
      </c>
      <c r="R119" s="17" t="s">
        <v>380</v>
      </c>
      <c r="S119" s="17" t="s">
        <v>380</v>
      </c>
      <c r="T119" s="17" t="s">
        <v>380</v>
      </c>
      <c r="U119" s="14" t="s">
        <v>380</v>
      </c>
      <c r="V119" s="17" t="s">
        <v>380</v>
      </c>
      <c r="W119" s="17">
        <v>4907</v>
      </c>
      <c r="X119" s="14">
        <v>4.7533057502699998E-13</v>
      </c>
      <c r="Y119" s="14">
        <v>895.54499999999996</v>
      </c>
      <c r="Z119" s="12">
        <v>7246</v>
      </c>
      <c r="AA119" s="12">
        <v>0</v>
      </c>
      <c r="AB119" s="12" t="s">
        <v>380</v>
      </c>
      <c r="AC119" s="12">
        <v>14492</v>
      </c>
      <c r="AD119" s="14">
        <v>4.7537484975E-13</v>
      </c>
      <c r="AE119" s="26">
        <v>5.7030000000000003</v>
      </c>
      <c r="AF119" s="12">
        <v>39</v>
      </c>
      <c r="AG119" s="12">
        <v>14</v>
      </c>
      <c r="AH119" s="12" t="s">
        <v>380</v>
      </c>
      <c r="AI119" s="14">
        <v>104</v>
      </c>
      <c r="AJ119" s="14">
        <v>4.7564341919299999E-13</v>
      </c>
      <c r="AK119" s="26">
        <v>59.703000000000003</v>
      </c>
      <c r="AL119" s="12">
        <v>482</v>
      </c>
      <c r="AM119" s="12">
        <v>0</v>
      </c>
      <c r="AN119" s="12" t="s">
        <v>380</v>
      </c>
      <c r="AO119" s="12">
        <v>965</v>
      </c>
      <c r="DH119" s="14"/>
      <c r="DT119" s="14"/>
      <c r="EC119" s="14"/>
      <c r="GZ119" s="14"/>
      <c r="HB119" s="14"/>
      <c r="HC119" s="14"/>
      <c r="HE119" s="14"/>
      <c r="HL119" s="14"/>
      <c r="HN119" s="14"/>
      <c r="HO119" s="14"/>
      <c r="HQ119" s="14"/>
    </row>
    <row r="120" spans="2:225" ht="15" x14ac:dyDescent="0.3">
      <c r="B120" s="119" t="s">
        <v>463</v>
      </c>
      <c r="C120" s="24">
        <v>162</v>
      </c>
      <c r="D120" s="12" t="s">
        <v>662</v>
      </c>
      <c r="E120" s="12">
        <v>16</v>
      </c>
      <c r="F120" s="12">
        <v>12</v>
      </c>
      <c r="G120" s="12" t="s">
        <v>517</v>
      </c>
      <c r="H120" s="12" t="s">
        <v>514</v>
      </c>
      <c r="I120" s="13">
        <v>9662</v>
      </c>
      <c r="J120" s="14">
        <v>4.6462799999999997E-13</v>
      </c>
      <c r="K120" s="15">
        <v>-7.7162034835700003E-5</v>
      </c>
      <c r="L120" s="14">
        <v>4.6333555617299999E-13</v>
      </c>
      <c r="M120" s="16">
        <v>298.51499999999999</v>
      </c>
      <c r="N120" s="14">
        <v>2417</v>
      </c>
      <c r="O120" s="13">
        <v>56</v>
      </c>
      <c r="P120" s="14" t="s">
        <v>380</v>
      </c>
      <c r="Q120" s="17" t="s">
        <v>380</v>
      </c>
      <c r="R120" s="17" t="s">
        <v>380</v>
      </c>
      <c r="S120" s="17" t="s">
        <v>380</v>
      </c>
      <c r="T120" s="17" t="s">
        <v>380</v>
      </c>
      <c r="U120" s="14" t="s">
        <v>380</v>
      </c>
      <c r="V120" s="17" t="s">
        <v>380</v>
      </c>
      <c r="W120" s="17">
        <v>4891</v>
      </c>
      <c r="X120" s="14">
        <v>4.6333022305999998E-13</v>
      </c>
      <c r="Y120" s="14">
        <v>895.54499999999996</v>
      </c>
      <c r="Z120" s="12">
        <v>7242</v>
      </c>
      <c r="AA120" s="12">
        <v>1</v>
      </c>
      <c r="AB120" s="12" t="s">
        <v>380</v>
      </c>
      <c r="AC120" s="12">
        <v>14481</v>
      </c>
      <c r="AD120" s="14">
        <v>4.6324940611000002E-13</v>
      </c>
      <c r="AE120" s="26">
        <v>5.7030000000000003</v>
      </c>
      <c r="AF120" s="12">
        <v>48</v>
      </c>
      <c r="AG120" s="12">
        <v>14</v>
      </c>
      <c r="AH120" s="12" t="s">
        <v>380</v>
      </c>
      <c r="AI120" s="14">
        <v>114</v>
      </c>
      <c r="AJ120" s="14">
        <v>4.6323057228300003E-13</v>
      </c>
      <c r="AK120" s="26">
        <v>59.703000000000003</v>
      </c>
      <c r="AL120" s="12">
        <v>482</v>
      </c>
      <c r="AM120" s="12">
        <v>0</v>
      </c>
      <c r="AN120" s="12" t="s">
        <v>380</v>
      </c>
      <c r="AO120" s="12">
        <v>967</v>
      </c>
      <c r="DH120" s="14"/>
      <c r="DT120" s="14"/>
      <c r="EC120" s="14"/>
      <c r="GZ120" s="14"/>
      <c r="HB120" s="14"/>
      <c r="HC120" s="14"/>
      <c r="HE120" s="14"/>
      <c r="HL120" s="14"/>
      <c r="HN120" s="14"/>
      <c r="HO120" s="14"/>
      <c r="HQ120" s="14"/>
    </row>
    <row r="121" spans="2:225" ht="15" x14ac:dyDescent="0.3">
      <c r="B121" s="119" t="s">
        <v>464</v>
      </c>
      <c r="C121" s="24">
        <v>163</v>
      </c>
      <c r="D121" s="12" t="s">
        <v>663</v>
      </c>
      <c r="E121" s="12">
        <v>16</v>
      </c>
      <c r="F121" s="12">
        <v>13</v>
      </c>
      <c r="G121" s="12" t="s">
        <v>520</v>
      </c>
      <c r="H121" s="12" t="s">
        <v>514</v>
      </c>
      <c r="I121" s="13">
        <v>9664</v>
      </c>
      <c r="J121" s="14">
        <v>4.8244000000000001E-13</v>
      </c>
      <c r="K121" s="15">
        <v>-8.04815622667E-5</v>
      </c>
      <c r="L121" s="14">
        <v>4.7720822619299995E-13</v>
      </c>
      <c r="M121" s="16">
        <v>298.51499999999999</v>
      </c>
      <c r="N121" s="14">
        <v>2412</v>
      </c>
      <c r="O121" s="13">
        <v>85</v>
      </c>
      <c r="P121" s="14" t="s">
        <v>380</v>
      </c>
      <c r="Q121" s="17" t="s">
        <v>380</v>
      </c>
      <c r="R121" s="17" t="s">
        <v>380</v>
      </c>
      <c r="S121" s="17" t="s">
        <v>380</v>
      </c>
      <c r="T121" s="17" t="s">
        <v>380</v>
      </c>
      <c r="U121" s="14" t="s">
        <v>380</v>
      </c>
      <c r="V121" s="17" t="s">
        <v>380</v>
      </c>
      <c r="W121" s="17">
        <v>4915</v>
      </c>
      <c r="X121" s="14">
        <v>4.7719732741999998E-13</v>
      </c>
      <c r="Y121" s="14">
        <v>895.54499999999996</v>
      </c>
      <c r="Z121" s="12">
        <v>7246</v>
      </c>
      <c r="AA121" s="12">
        <v>1</v>
      </c>
      <c r="AB121" s="12" t="s">
        <v>380</v>
      </c>
      <c r="AC121" s="12">
        <v>14494</v>
      </c>
      <c r="AD121" s="14">
        <v>4.7700835237699998E-13</v>
      </c>
      <c r="AE121" s="26">
        <v>5.7030000000000003</v>
      </c>
      <c r="AF121" s="12">
        <v>47</v>
      </c>
      <c r="AG121" s="12">
        <v>11</v>
      </c>
      <c r="AH121" s="12" t="s">
        <v>380</v>
      </c>
      <c r="AI121" s="14">
        <v>105</v>
      </c>
      <c r="AJ121" s="14">
        <v>4.7718166012700001E-13</v>
      </c>
      <c r="AK121" s="26">
        <v>59.703000000000003</v>
      </c>
      <c r="AL121" s="12">
        <v>485</v>
      </c>
      <c r="AM121" s="12">
        <v>0</v>
      </c>
      <c r="AN121" s="12" t="s">
        <v>380</v>
      </c>
      <c r="AO121" s="12">
        <v>965</v>
      </c>
      <c r="DH121" s="14"/>
      <c r="DT121" s="14"/>
      <c r="EC121" s="14"/>
      <c r="GZ121" s="14"/>
      <c r="HB121" s="14"/>
      <c r="HC121" s="14"/>
      <c r="HE121" s="14"/>
      <c r="HL121" s="14"/>
      <c r="HN121" s="14"/>
      <c r="HO121" s="14"/>
      <c r="HQ121" s="14"/>
    </row>
    <row r="122" spans="2:225" ht="15" x14ac:dyDescent="0.3">
      <c r="B122" s="119" t="s">
        <v>465</v>
      </c>
      <c r="C122" s="24">
        <v>164</v>
      </c>
      <c r="D122" s="12" t="s">
        <v>664</v>
      </c>
      <c r="E122" s="12">
        <v>16</v>
      </c>
      <c r="F122" s="12">
        <v>14</v>
      </c>
      <c r="G122" s="12" t="s">
        <v>523</v>
      </c>
      <c r="H122" s="12" t="s">
        <v>524</v>
      </c>
      <c r="I122" s="13">
        <v>9636</v>
      </c>
      <c r="J122" s="14">
        <v>4.6658000000000002E-13</v>
      </c>
      <c r="K122" s="15">
        <v>-7.75351704592E-5</v>
      </c>
      <c r="L122" s="14">
        <v>4.6428672235699998E-13</v>
      </c>
      <c r="M122" s="16">
        <v>298.51499999999999</v>
      </c>
      <c r="N122" s="14">
        <v>2413</v>
      </c>
      <c r="O122" s="13">
        <v>158</v>
      </c>
      <c r="P122" s="14" t="s">
        <v>380</v>
      </c>
      <c r="Q122" s="17" t="s">
        <v>380</v>
      </c>
      <c r="R122" s="17" t="s">
        <v>380</v>
      </c>
      <c r="S122" s="17" t="s">
        <v>380</v>
      </c>
      <c r="T122" s="17" t="s">
        <v>380</v>
      </c>
      <c r="U122" s="14" t="s">
        <v>380</v>
      </c>
      <c r="V122" s="17" t="s">
        <v>380</v>
      </c>
      <c r="W122" s="17">
        <v>4988</v>
      </c>
      <c r="X122" s="14">
        <v>4.6452287331999998E-13</v>
      </c>
      <c r="Y122" s="14">
        <v>895.54499999999996</v>
      </c>
      <c r="Z122" s="12">
        <v>7241</v>
      </c>
      <c r="AA122" s="12">
        <v>0</v>
      </c>
      <c r="AB122" s="12" t="s">
        <v>380</v>
      </c>
      <c r="AC122" s="12">
        <v>14479</v>
      </c>
      <c r="AD122" s="14">
        <v>4.6436082111699996E-13</v>
      </c>
      <c r="AE122" s="26">
        <v>5.7030000000000003</v>
      </c>
      <c r="AF122" s="12">
        <v>46</v>
      </c>
      <c r="AG122" s="12">
        <v>7</v>
      </c>
      <c r="AH122" s="12" t="s">
        <v>380</v>
      </c>
      <c r="AI122" s="14">
        <v>102</v>
      </c>
      <c r="AJ122" s="14">
        <v>4.64378417733E-13</v>
      </c>
      <c r="AK122" s="26">
        <v>59.703000000000003</v>
      </c>
      <c r="AL122" s="12">
        <v>485</v>
      </c>
      <c r="AM122" s="12">
        <v>0</v>
      </c>
      <c r="AN122" s="12" t="s">
        <v>380</v>
      </c>
      <c r="AO122" s="12">
        <v>970</v>
      </c>
      <c r="DH122" s="14"/>
      <c r="DT122" s="14"/>
      <c r="EC122" s="14"/>
      <c r="GZ122" s="14"/>
      <c r="HB122" s="14"/>
      <c r="HC122" s="14"/>
      <c r="HE122" s="14"/>
      <c r="HL122" s="14"/>
      <c r="HN122" s="14"/>
      <c r="HO122" s="14"/>
      <c r="HQ122" s="14"/>
    </row>
    <row r="123" spans="2:225" ht="15" x14ac:dyDescent="0.3">
      <c r="B123" s="119" t="s">
        <v>466</v>
      </c>
      <c r="C123" s="24">
        <v>165</v>
      </c>
      <c r="D123" s="12" t="s">
        <v>665</v>
      </c>
      <c r="E123" s="12">
        <v>16</v>
      </c>
      <c r="F123" s="12">
        <v>16</v>
      </c>
      <c r="G123" s="12" t="s">
        <v>527</v>
      </c>
      <c r="H123" s="12" t="s">
        <v>524</v>
      </c>
      <c r="I123" s="13">
        <v>9649</v>
      </c>
      <c r="J123" s="14">
        <v>4.5608799999999998E-13</v>
      </c>
      <c r="K123" s="15">
        <v>-7.5604762977200005E-5</v>
      </c>
      <c r="L123" s="14">
        <v>4.5465865297699998E-13</v>
      </c>
      <c r="M123" s="16">
        <v>298.51499999999999</v>
      </c>
      <c r="N123" s="14">
        <v>2414</v>
      </c>
      <c r="O123" s="13">
        <v>244</v>
      </c>
      <c r="P123" s="14" t="s">
        <v>380</v>
      </c>
      <c r="Q123" s="17" t="s">
        <v>380</v>
      </c>
      <c r="R123" s="17" t="s">
        <v>380</v>
      </c>
      <c r="S123" s="17" t="s">
        <v>380</v>
      </c>
      <c r="T123" s="17" t="s">
        <v>380</v>
      </c>
      <c r="U123" s="14" t="s">
        <v>380</v>
      </c>
      <c r="V123" s="17" t="s">
        <v>380</v>
      </c>
      <c r="W123" s="17">
        <v>5076</v>
      </c>
      <c r="X123" s="14">
        <v>4.5479900334300003E-13</v>
      </c>
      <c r="Y123" s="14">
        <v>895.54499999999996</v>
      </c>
      <c r="Z123" s="12">
        <v>7238</v>
      </c>
      <c r="AA123" s="12">
        <v>3</v>
      </c>
      <c r="AB123" s="12" t="s">
        <v>380</v>
      </c>
      <c r="AC123" s="12">
        <v>14489</v>
      </c>
      <c r="AD123" s="14">
        <v>4.5464222283999998E-13</v>
      </c>
      <c r="AE123" s="26">
        <v>5.7030000000000003</v>
      </c>
      <c r="AF123" s="12">
        <v>49</v>
      </c>
      <c r="AG123" s="12">
        <v>13</v>
      </c>
      <c r="AH123" s="12" t="s">
        <v>380</v>
      </c>
      <c r="AI123" s="14">
        <v>113</v>
      </c>
      <c r="AJ123" s="14">
        <v>4.5469699159299998E-13</v>
      </c>
      <c r="AK123" s="26">
        <v>59.703000000000003</v>
      </c>
      <c r="AL123" s="12">
        <v>483</v>
      </c>
      <c r="AM123" s="12">
        <v>0</v>
      </c>
      <c r="AN123" s="12" t="s">
        <v>380</v>
      </c>
      <c r="AO123" s="12">
        <v>966</v>
      </c>
      <c r="DH123" s="14"/>
      <c r="DT123" s="14"/>
      <c r="EC123" s="14"/>
      <c r="GZ123" s="14"/>
      <c r="HB123" s="14"/>
      <c r="HC123" s="14"/>
      <c r="HE123" s="14"/>
      <c r="HL123" s="14"/>
      <c r="HN123" s="14"/>
      <c r="HO123" s="14"/>
      <c r="HQ123" s="14"/>
    </row>
    <row r="124" spans="2:225" ht="15" x14ac:dyDescent="0.3">
      <c r="B124" s="119" t="s">
        <v>467</v>
      </c>
      <c r="C124" s="24">
        <v>166</v>
      </c>
      <c r="D124" s="12" t="s">
        <v>666</v>
      </c>
      <c r="E124" s="12">
        <v>16</v>
      </c>
      <c r="F124" s="12">
        <v>17</v>
      </c>
      <c r="G124" s="12" t="s">
        <v>530</v>
      </c>
      <c r="H124" s="12" t="s">
        <v>524</v>
      </c>
      <c r="I124" s="13">
        <v>9643</v>
      </c>
      <c r="J124" s="14">
        <v>4.5047399999999998E-13</v>
      </c>
      <c r="K124" s="15">
        <v>-7.4794098023500005E-5</v>
      </c>
      <c r="L124" s="14">
        <v>4.5253258002300001E-13</v>
      </c>
      <c r="M124" s="16">
        <v>298.51499999999999</v>
      </c>
      <c r="N124" s="14">
        <v>2410</v>
      </c>
      <c r="O124" s="13">
        <v>183</v>
      </c>
      <c r="P124" s="14" t="s">
        <v>380</v>
      </c>
      <c r="Q124" s="17" t="s">
        <v>380</v>
      </c>
      <c r="R124" s="17" t="s">
        <v>380</v>
      </c>
      <c r="S124" s="17" t="s">
        <v>380</v>
      </c>
      <c r="T124" s="17" t="s">
        <v>380</v>
      </c>
      <c r="U124" s="14" t="s">
        <v>380</v>
      </c>
      <c r="V124" s="17" t="s">
        <v>380</v>
      </c>
      <c r="W124" s="17">
        <v>5008</v>
      </c>
      <c r="X124" s="14">
        <v>4.52575024427E-13</v>
      </c>
      <c r="Y124" s="14">
        <v>895.54499999999996</v>
      </c>
      <c r="Z124" s="12">
        <v>7248</v>
      </c>
      <c r="AA124" s="12">
        <v>1</v>
      </c>
      <c r="AB124" s="12" t="s">
        <v>380</v>
      </c>
      <c r="AC124" s="12">
        <v>14492</v>
      </c>
      <c r="AD124" s="14">
        <v>4.5230659533300001E-13</v>
      </c>
      <c r="AE124" s="26">
        <v>5.7030000000000003</v>
      </c>
      <c r="AF124" s="12">
        <v>46</v>
      </c>
      <c r="AG124" s="12">
        <v>8</v>
      </c>
      <c r="AH124" s="12" t="s">
        <v>380</v>
      </c>
      <c r="AI124" s="14">
        <v>106</v>
      </c>
      <c r="AJ124" s="14">
        <v>4.52567019933E-13</v>
      </c>
      <c r="AK124" s="26">
        <v>59.703000000000003</v>
      </c>
      <c r="AL124" s="12">
        <v>482</v>
      </c>
      <c r="AM124" s="12">
        <v>1</v>
      </c>
      <c r="AN124" s="12" t="s">
        <v>380</v>
      </c>
      <c r="AO124" s="12">
        <v>967</v>
      </c>
      <c r="DH124" s="14"/>
      <c r="DT124" s="14"/>
      <c r="EC124" s="14"/>
      <c r="GZ124" s="14"/>
      <c r="HB124" s="14"/>
      <c r="HC124" s="14"/>
      <c r="HE124" s="14"/>
      <c r="HL124" s="14"/>
      <c r="HN124" s="14"/>
      <c r="HO124" s="14"/>
      <c r="HQ124" s="14"/>
    </row>
    <row r="125" spans="2:225" ht="15" x14ac:dyDescent="0.3">
      <c r="B125" s="119" t="s">
        <v>468</v>
      </c>
      <c r="C125" s="24">
        <v>167</v>
      </c>
      <c r="D125" s="12" t="s">
        <v>667</v>
      </c>
      <c r="E125" s="12">
        <v>16</v>
      </c>
      <c r="F125" s="12">
        <v>18</v>
      </c>
      <c r="G125" s="12" t="s">
        <v>533</v>
      </c>
      <c r="H125" s="12" t="s">
        <v>534</v>
      </c>
      <c r="I125" s="13">
        <v>9700</v>
      </c>
      <c r="J125" s="14">
        <v>1.0228599999999999E-12</v>
      </c>
      <c r="K125" s="15">
        <v>-1.7017257563299999E-4</v>
      </c>
      <c r="L125" s="14">
        <v>1.0271940303700001E-12</v>
      </c>
      <c r="M125" s="16">
        <v>298.51499999999999</v>
      </c>
      <c r="N125" s="14">
        <v>2417</v>
      </c>
      <c r="O125" s="13">
        <v>110</v>
      </c>
      <c r="P125" s="14" t="s">
        <v>380</v>
      </c>
      <c r="Q125" s="17" t="s">
        <v>380</v>
      </c>
      <c r="R125" s="17" t="s">
        <v>380</v>
      </c>
      <c r="S125" s="17" t="s">
        <v>380</v>
      </c>
      <c r="T125" s="17" t="s">
        <v>380</v>
      </c>
      <c r="U125" s="14" t="s">
        <v>380</v>
      </c>
      <c r="V125" s="17" t="s">
        <v>380</v>
      </c>
      <c r="W125" s="17">
        <v>4936</v>
      </c>
      <c r="X125" s="14">
        <v>1.0270608483899999E-12</v>
      </c>
      <c r="Y125" s="14">
        <v>895.54499999999996</v>
      </c>
      <c r="Z125" s="12">
        <v>7252</v>
      </c>
      <c r="AA125" s="12">
        <v>21</v>
      </c>
      <c r="AB125" s="12" t="s">
        <v>380</v>
      </c>
      <c r="AC125" s="12">
        <v>14525</v>
      </c>
      <c r="AD125" s="14">
        <v>1.02672975077E-12</v>
      </c>
      <c r="AE125" s="26">
        <v>5.7030000000000003</v>
      </c>
      <c r="AF125" s="12">
        <v>43</v>
      </c>
      <c r="AG125" s="12">
        <v>254</v>
      </c>
      <c r="AH125" s="12" t="s">
        <v>380</v>
      </c>
      <c r="AI125" s="12">
        <v>342</v>
      </c>
      <c r="AJ125" s="14">
        <v>1.0271056636700001E-12</v>
      </c>
      <c r="AK125" s="26">
        <v>59.703000000000003</v>
      </c>
      <c r="AL125" s="12">
        <v>482</v>
      </c>
      <c r="AM125" s="12">
        <v>4</v>
      </c>
      <c r="AN125" s="12" t="s">
        <v>380</v>
      </c>
      <c r="AO125" s="12">
        <v>970</v>
      </c>
      <c r="DH125" s="14"/>
      <c r="DT125" s="14"/>
      <c r="GZ125" s="14"/>
      <c r="HB125" s="14"/>
      <c r="HC125" s="14"/>
      <c r="HE125" s="14"/>
    </row>
    <row r="126" spans="2:225" ht="15" x14ac:dyDescent="0.3">
      <c r="B126" s="119" t="s">
        <v>668</v>
      </c>
      <c r="C126" s="24">
        <v>168</v>
      </c>
      <c r="D126" s="12" t="s">
        <v>669</v>
      </c>
      <c r="E126" s="12">
        <v>16</v>
      </c>
      <c r="F126" s="12">
        <v>30</v>
      </c>
      <c r="G126" s="12" t="s">
        <v>487</v>
      </c>
      <c r="H126" s="12" t="s">
        <v>707</v>
      </c>
      <c r="I126" s="13">
        <v>75247</v>
      </c>
      <c r="J126" s="14">
        <v>5.0368700000000002E-10</v>
      </c>
      <c r="K126" s="15">
        <v>-0.88716332768999995</v>
      </c>
      <c r="L126" s="14">
        <v>5.0448255025500002E-10</v>
      </c>
      <c r="M126" s="16">
        <v>199.01</v>
      </c>
      <c r="N126" s="14">
        <v>1610</v>
      </c>
      <c r="O126" s="13">
        <v>10</v>
      </c>
      <c r="P126" s="14" t="s">
        <v>380</v>
      </c>
      <c r="Q126" s="17" t="s">
        <v>380</v>
      </c>
      <c r="R126" s="17" t="s">
        <v>380</v>
      </c>
      <c r="S126" s="17" t="s">
        <v>380</v>
      </c>
      <c r="T126" s="17" t="s">
        <v>380</v>
      </c>
      <c r="U126" s="14" t="s">
        <v>380</v>
      </c>
      <c r="V126" s="17" t="s">
        <v>380</v>
      </c>
      <c r="W126" s="17">
        <v>3229</v>
      </c>
      <c r="X126" s="14" t="s">
        <v>380</v>
      </c>
      <c r="Y126" s="14">
        <v>0</v>
      </c>
      <c r="Z126" s="12">
        <v>0</v>
      </c>
      <c r="AA126" s="12">
        <v>0</v>
      </c>
      <c r="AB126" s="12" t="s">
        <v>380</v>
      </c>
      <c r="AC126" s="12">
        <v>0</v>
      </c>
      <c r="AD126" s="14">
        <v>4.8012658686300002E-10</v>
      </c>
      <c r="AE126" s="12">
        <v>3.802</v>
      </c>
      <c r="AF126" s="12">
        <v>5</v>
      </c>
      <c r="AG126" s="12">
        <v>32300</v>
      </c>
      <c r="AH126" s="12" t="s">
        <v>380</v>
      </c>
      <c r="AI126" s="14">
        <v>56988</v>
      </c>
      <c r="AJ126" s="14">
        <v>4.9347105575700002E-10</v>
      </c>
      <c r="AK126" s="26">
        <v>39.802</v>
      </c>
      <c r="AL126" s="12">
        <v>322</v>
      </c>
      <c r="AM126" s="12">
        <v>0</v>
      </c>
      <c r="AN126" s="12" t="s">
        <v>380</v>
      </c>
      <c r="AO126" s="12">
        <v>645</v>
      </c>
      <c r="DH126" s="14"/>
      <c r="DT126" s="14"/>
      <c r="EC126" s="14"/>
      <c r="GZ126" s="14"/>
      <c r="HB126" s="14"/>
      <c r="HC126" s="14"/>
      <c r="HE126" s="14"/>
      <c r="HL126" s="14"/>
      <c r="HN126" s="14"/>
      <c r="HO126" s="14"/>
      <c r="HQ126" s="14"/>
    </row>
    <row r="127" spans="2:225" ht="15" x14ac:dyDescent="0.3">
      <c r="B127" s="119" t="s">
        <v>670</v>
      </c>
      <c r="C127" s="24">
        <v>173</v>
      </c>
      <c r="D127" s="12" t="s">
        <v>671</v>
      </c>
      <c r="E127" s="12">
        <v>16</v>
      </c>
      <c r="F127" s="12">
        <v>35</v>
      </c>
      <c r="G127" s="12" t="s">
        <v>438</v>
      </c>
      <c r="H127" s="12" t="s">
        <v>276</v>
      </c>
      <c r="I127" s="13">
        <v>3532</v>
      </c>
      <c r="J127" s="14">
        <v>6.7845300000000005E-11</v>
      </c>
      <c r="K127" s="15">
        <v>-1.31319126855E-2</v>
      </c>
      <c r="L127" s="14">
        <v>6.6151680690500002E-11</v>
      </c>
      <c r="M127" s="16">
        <v>199.01</v>
      </c>
      <c r="N127" s="14">
        <v>1610</v>
      </c>
      <c r="O127" s="13">
        <v>196</v>
      </c>
      <c r="P127" s="14" t="s">
        <v>380</v>
      </c>
      <c r="Q127" s="17" t="s">
        <v>380</v>
      </c>
      <c r="R127" s="17" t="s">
        <v>380</v>
      </c>
      <c r="S127" s="17" t="s">
        <v>380</v>
      </c>
      <c r="T127" s="17" t="s">
        <v>380</v>
      </c>
      <c r="U127" s="14" t="s">
        <v>380</v>
      </c>
      <c r="V127" s="17" t="s">
        <v>380</v>
      </c>
      <c r="W127" s="17">
        <v>3416</v>
      </c>
      <c r="X127" s="14" t="s">
        <v>380</v>
      </c>
      <c r="Y127" s="14">
        <v>0</v>
      </c>
      <c r="Z127" s="12">
        <v>0</v>
      </c>
      <c r="AA127" s="12">
        <v>0</v>
      </c>
      <c r="AB127" s="12" t="s">
        <v>380</v>
      </c>
      <c r="AC127" s="12">
        <v>0</v>
      </c>
      <c r="AD127" s="14">
        <v>6.6880973005000002E-11</v>
      </c>
      <c r="AE127" s="26">
        <v>3.802</v>
      </c>
      <c r="AF127" s="12">
        <v>25</v>
      </c>
      <c r="AG127" s="12">
        <v>13650</v>
      </c>
      <c r="AH127" s="12" t="s">
        <v>380</v>
      </c>
      <c r="AI127" s="14">
        <v>14694</v>
      </c>
      <c r="AJ127" s="14">
        <v>6.6732946132000002E-11</v>
      </c>
      <c r="AK127" s="26">
        <v>39.802</v>
      </c>
      <c r="AL127" s="12">
        <v>322</v>
      </c>
      <c r="AM127" s="12">
        <v>0</v>
      </c>
      <c r="AN127" s="12" t="s">
        <v>380</v>
      </c>
      <c r="AO127" s="12">
        <v>643</v>
      </c>
      <c r="AP127" s="14"/>
      <c r="DH127" s="14"/>
      <c r="DT127" s="14"/>
      <c r="EC127" s="14"/>
      <c r="GZ127" s="14"/>
      <c r="HB127" s="14"/>
      <c r="HC127" s="14"/>
      <c r="HE127" s="14"/>
      <c r="HL127" s="14"/>
      <c r="HN127" s="14"/>
      <c r="HO127" s="14"/>
      <c r="HQ127" s="14"/>
    </row>
    <row r="128" spans="2:225" ht="15" x14ac:dyDescent="0.3">
      <c r="B128" s="119" t="s">
        <v>672</v>
      </c>
      <c r="C128" s="24">
        <v>178</v>
      </c>
      <c r="D128" s="12" t="s">
        <v>673</v>
      </c>
      <c r="E128" s="12">
        <v>17</v>
      </c>
      <c r="F128" s="12">
        <v>30</v>
      </c>
      <c r="G128" s="12" t="s">
        <v>487</v>
      </c>
      <c r="H128" s="12" t="s">
        <v>707</v>
      </c>
      <c r="I128" s="13">
        <v>75924</v>
      </c>
      <c r="J128" s="14">
        <v>4.89739E-10</v>
      </c>
      <c r="K128" s="15">
        <v>-0.88478920858999999</v>
      </c>
      <c r="L128" s="14">
        <v>6.2885014739000001E-10</v>
      </c>
      <c r="M128" s="16">
        <v>199.01</v>
      </c>
      <c r="N128" s="14">
        <v>1607</v>
      </c>
      <c r="O128" s="13">
        <v>18</v>
      </c>
      <c r="P128" s="14" t="s">
        <v>380</v>
      </c>
      <c r="Q128" s="17" t="s">
        <v>380</v>
      </c>
      <c r="R128" s="17" t="s">
        <v>380</v>
      </c>
      <c r="S128" s="17" t="s">
        <v>380</v>
      </c>
      <c r="T128" s="17" t="s">
        <v>380</v>
      </c>
      <c r="U128" s="14" t="s">
        <v>380</v>
      </c>
      <c r="V128" s="17" t="s">
        <v>380</v>
      </c>
      <c r="W128" s="17">
        <v>3239</v>
      </c>
      <c r="X128" s="14" t="s">
        <v>380</v>
      </c>
      <c r="Y128" s="14">
        <v>0</v>
      </c>
      <c r="Z128" s="12">
        <v>0</v>
      </c>
      <c r="AA128" s="12">
        <v>0</v>
      </c>
      <c r="AB128" s="12" t="s">
        <v>380</v>
      </c>
      <c r="AC128" s="12">
        <v>0</v>
      </c>
      <c r="AD128" s="14">
        <v>7.0363306498499999E-10</v>
      </c>
      <c r="AE128" s="26">
        <v>3.802</v>
      </c>
      <c r="AF128" s="12">
        <v>6</v>
      </c>
      <c r="AG128" s="12">
        <v>33010</v>
      </c>
      <c r="AH128" s="12" t="s">
        <v>380</v>
      </c>
      <c r="AI128" s="14">
        <v>56772</v>
      </c>
      <c r="AJ128" s="14">
        <v>6.8543174704499996E-10</v>
      </c>
      <c r="AK128" s="26">
        <v>39.802</v>
      </c>
      <c r="AL128" s="12">
        <v>324</v>
      </c>
      <c r="AM128" s="12">
        <v>0</v>
      </c>
      <c r="AN128" s="12" t="s">
        <v>380</v>
      </c>
      <c r="AO128" s="12">
        <v>646</v>
      </c>
      <c r="AP128" s="14"/>
      <c r="DH128" s="14"/>
      <c r="DT128" s="14"/>
      <c r="EC128" s="14"/>
      <c r="GZ128" s="14"/>
      <c r="HB128" s="14"/>
      <c r="HC128" s="14"/>
      <c r="HE128" s="14"/>
      <c r="HL128" s="14"/>
      <c r="HN128" s="14"/>
      <c r="HO128" s="14"/>
      <c r="HQ128" s="14"/>
    </row>
    <row r="129" spans="2:225" ht="15" x14ac:dyDescent="0.3">
      <c r="B129" s="119"/>
      <c r="C129" s="24"/>
      <c r="L129" s="14"/>
      <c r="N129" s="14"/>
      <c r="P129" s="14"/>
      <c r="U129" s="14"/>
      <c r="X129" s="14"/>
      <c r="Y129" s="14"/>
      <c r="AD129" s="14"/>
      <c r="AE129" s="26"/>
      <c r="AI129" s="14"/>
      <c r="AJ129" s="14"/>
      <c r="AK129" s="26"/>
      <c r="DH129" s="14"/>
      <c r="DT129" s="14"/>
      <c r="EC129" s="14"/>
      <c r="GZ129" s="14"/>
      <c r="HB129" s="14"/>
      <c r="HC129" s="14"/>
      <c r="HE129" s="14"/>
      <c r="HL129" s="14"/>
      <c r="HN129" s="14"/>
      <c r="HO129" s="14"/>
      <c r="HQ129" s="14"/>
    </row>
    <row r="130" spans="2:225" ht="15" x14ac:dyDescent="0.3">
      <c r="B130" s="119" t="s">
        <v>674</v>
      </c>
      <c r="C130" s="24">
        <v>180</v>
      </c>
      <c r="D130" s="12" t="s">
        <v>675</v>
      </c>
      <c r="E130" s="12">
        <v>17</v>
      </c>
      <c r="F130" s="12">
        <v>15</v>
      </c>
      <c r="G130" s="12" t="s">
        <v>388</v>
      </c>
      <c r="H130" s="12" t="s">
        <v>276</v>
      </c>
      <c r="I130" s="13">
        <v>4205</v>
      </c>
      <c r="J130" s="14">
        <v>6.7930000000000005E-11</v>
      </c>
      <c r="K130" s="15">
        <v>-1.29054260326E-2</v>
      </c>
      <c r="L130" s="14">
        <v>6.8069227192999994E-11</v>
      </c>
      <c r="M130" s="16">
        <v>199.01</v>
      </c>
      <c r="N130" s="14">
        <v>1610</v>
      </c>
      <c r="O130" s="13">
        <v>251</v>
      </c>
      <c r="P130" s="14" t="s">
        <v>380</v>
      </c>
      <c r="Q130" s="17" t="s">
        <v>380</v>
      </c>
      <c r="R130" s="17" t="s">
        <v>380</v>
      </c>
      <c r="S130" s="17" t="s">
        <v>380</v>
      </c>
      <c r="T130" s="17" t="s">
        <v>380</v>
      </c>
      <c r="U130" s="14" t="s">
        <v>380</v>
      </c>
      <c r="V130" s="17" t="s">
        <v>380</v>
      </c>
      <c r="W130" s="17">
        <v>3472</v>
      </c>
      <c r="X130" s="14" t="s">
        <v>380</v>
      </c>
      <c r="Y130" s="14">
        <v>0</v>
      </c>
      <c r="Z130" s="12">
        <v>0</v>
      </c>
      <c r="AA130" s="12">
        <v>0</v>
      </c>
      <c r="AB130" s="12" t="s">
        <v>380</v>
      </c>
      <c r="AC130" s="12">
        <v>0</v>
      </c>
      <c r="AD130" s="14">
        <v>6.7906039378499995E-11</v>
      </c>
      <c r="AE130" s="26">
        <v>3.802</v>
      </c>
      <c r="AF130" s="12">
        <v>24</v>
      </c>
      <c r="AG130" s="12">
        <v>16784</v>
      </c>
      <c r="AH130" s="12" t="s">
        <v>380</v>
      </c>
      <c r="AI130" s="14">
        <v>18445</v>
      </c>
      <c r="AJ130" s="14">
        <v>6.7965467435000002E-11</v>
      </c>
      <c r="AK130" s="26">
        <v>39.802</v>
      </c>
      <c r="AL130" s="12">
        <v>323</v>
      </c>
      <c r="AM130" s="12">
        <v>0</v>
      </c>
      <c r="AN130" s="12" t="s">
        <v>380</v>
      </c>
      <c r="AO130" s="12">
        <v>645</v>
      </c>
      <c r="AP130" s="14"/>
      <c r="DH130" s="14"/>
      <c r="DT130" s="14"/>
      <c r="EC130" s="14"/>
      <c r="GZ130" s="14"/>
      <c r="HB130" s="14"/>
      <c r="HC130" s="14"/>
      <c r="HE130" s="14"/>
      <c r="HL130" s="14"/>
      <c r="HN130" s="14"/>
      <c r="HO130" s="14"/>
      <c r="HQ130" s="14"/>
    </row>
    <row r="131" spans="2:225" ht="15" x14ac:dyDescent="0.3">
      <c r="B131" s="119"/>
      <c r="C131" s="24"/>
      <c r="L131" s="14"/>
      <c r="N131" s="14"/>
      <c r="P131" s="14"/>
      <c r="U131" s="14"/>
      <c r="X131" s="14"/>
      <c r="Y131" s="14"/>
      <c r="AD131" s="14"/>
      <c r="AE131" s="26"/>
      <c r="AI131" s="14"/>
      <c r="AJ131" s="14"/>
      <c r="AK131" s="26"/>
      <c r="AP131" s="14"/>
      <c r="DH131" s="14"/>
      <c r="DT131" s="14"/>
      <c r="EC131" s="14"/>
      <c r="GZ131" s="14"/>
      <c r="HB131" s="14"/>
      <c r="HC131" s="14"/>
      <c r="HE131" s="14"/>
      <c r="HL131" s="14"/>
      <c r="HN131" s="14"/>
      <c r="HO131" s="14"/>
      <c r="HQ131" s="14"/>
    </row>
    <row r="132" spans="2:225" ht="15" x14ac:dyDescent="0.3">
      <c r="B132" s="119"/>
      <c r="C132" s="24"/>
      <c r="L132" s="14"/>
      <c r="N132" s="14"/>
      <c r="P132" s="14"/>
      <c r="U132" s="14"/>
      <c r="X132" s="14"/>
      <c r="Y132" s="14"/>
      <c r="AD132" s="14"/>
      <c r="AE132" s="26"/>
      <c r="AI132" s="14"/>
      <c r="AJ132" s="14"/>
      <c r="AK132" s="26"/>
      <c r="AP132" s="14"/>
      <c r="DH132" s="14"/>
      <c r="DT132" s="14"/>
      <c r="EC132" s="14"/>
      <c r="GZ132" s="14"/>
      <c r="HB132" s="14"/>
      <c r="HC132" s="14"/>
      <c r="HE132" s="14"/>
      <c r="HL132" s="14"/>
      <c r="HN132" s="14"/>
      <c r="HO132" s="14"/>
      <c r="HQ132" s="14"/>
    </row>
    <row r="133" spans="2:225" ht="15" x14ac:dyDescent="0.3">
      <c r="B133" s="119"/>
      <c r="C133" s="24"/>
      <c r="L133" s="14"/>
      <c r="N133" s="14"/>
      <c r="P133" s="14"/>
      <c r="U133" s="14"/>
      <c r="X133" s="14"/>
      <c r="Y133" s="14"/>
      <c r="AD133" s="14"/>
      <c r="AE133" s="26"/>
      <c r="AI133" s="14"/>
      <c r="AJ133" s="14"/>
      <c r="AK133" s="26"/>
      <c r="AP133" s="14"/>
      <c r="DH133" s="14"/>
      <c r="DO133" s="14"/>
      <c r="DT133" s="14"/>
      <c r="EC133" s="14"/>
      <c r="GZ133" s="14"/>
      <c r="HB133" s="14"/>
      <c r="HC133" s="14"/>
      <c r="HE133" s="14"/>
      <c r="HL133" s="14"/>
      <c r="HN133" s="14"/>
      <c r="HO133" s="14"/>
      <c r="HQ133" s="14"/>
    </row>
    <row r="134" spans="2:225" ht="15" x14ac:dyDescent="0.3">
      <c r="B134" s="119" t="s">
        <v>676</v>
      </c>
      <c r="C134" s="24">
        <v>185</v>
      </c>
      <c r="D134" s="12" t="s">
        <v>677</v>
      </c>
      <c r="E134" s="12">
        <v>17</v>
      </c>
      <c r="F134" s="12">
        <v>7</v>
      </c>
      <c r="G134" s="12" t="s">
        <v>500</v>
      </c>
      <c r="H134" s="12" t="s">
        <v>501</v>
      </c>
      <c r="I134" s="13">
        <v>11580</v>
      </c>
      <c r="J134" s="14">
        <v>4.7072800000000001E-13</v>
      </c>
      <c r="K134" s="15">
        <v>-7.8584602005E-5</v>
      </c>
      <c r="L134" s="14">
        <v>4.7116391768E-13</v>
      </c>
      <c r="M134" s="16">
        <v>298.51499999999999</v>
      </c>
      <c r="N134" s="14">
        <v>2412</v>
      </c>
      <c r="O134" s="13">
        <v>376</v>
      </c>
      <c r="P134" s="14" t="s">
        <v>380</v>
      </c>
      <c r="Q134" s="17" t="s">
        <v>380</v>
      </c>
      <c r="R134" s="17" t="s">
        <v>380</v>
      </c>
      <c r="S134" s="17" t="s">
        <v>380</v>
      </c>
      <c r="T134" s="17" t="s">
        <v>380</v>
      </c>
      <c r="U134" s="14" t="s">
        <v>380</v>
      </c>
      <c r="V134" s="17" t="s">
        <v>380</v>
      </c>
      <c r="W134" s="17">
        <v>5204</v>
      </c>
      <c r="X134" s="14">
        <v>4.7059101544699996E-13</v>
      </c>
      <c r="Y134" s="14">
        <v>895.54499999999996</v>
      </c>
      <c r="Z134" s="12">
        <v>7243</v>
      </c>
      <c r="AA134" s="12">
        <v>0</v>
      </c>
      <c r="AB134" s="12" t="s">
        <v>380</v>
      </c>
      <c r="AC134" s="12">
        <v>14484</v>
      </c>
      <c r="AD134" s="14">
        <v>4.7058551056300004E-13</v>
      </c>
      <c r="AE134" s="26">
        <v>5.7030000000000003</v>
      </c>
      <c r="AF134" s="12">
        <v>44</v>
      </c>
      <c r="AG134" s="12">
        <v>12</v>
      </c>
      <c r="AH134" s="12" t="s">
        <v>380</v>
      </c>
      <c r="AI134" s="14">
        <v>112</v>
      </c>
      <c r="AJ134" s="14">
        <v>4.7082121875300005E-13</v>
      </c>
      <c r="AK134" s="26">
        <v>59.703000000000003</v>
      </c>
      <c r="AL134" s="12">
        <v>482</v>
      </c>
      <c r="AM134" s="12">
        <v>12</v>
      </c>
      <c r="AN134" s="12" t="s">
        <v>380</v>
      </c>
      <c r="AO134" s="12">
        <v>978</v>
      </c>
      <c r="AP134" s="14"/>
      <c r="DH134" s="14"/>
      <c r="DT134" s="14"/>
      <c r="EC134" s="14"/>
      <c r="GZ134" s="14"/>
      <c r="HB134" s="14"/>
      <c r="HC134" s="14"/>
      <c r="HE134" s="14"/>
      <c r="HL134" s="14"/>
      <c r="HN134" s="14"/>
      <c r="HO134" s="14"/>
      <c r="HQ134" s="14"/>
    </row>
    <row r="135" spans="2:225" ht="15" x14ac:dyDescent="0.3">
      <c r="B135" s="119" t="s">
        <v>678</v>
      </c>
      <c r="C135" s="24">
        <v>186</v>
      </c>
      <c r="D135" s="12" t="s">
        <v>679</v>
      </c>
      <c r="E135" s="12">
        <v>17</v>
      </c>
      <c r="F135" s="12">
        <v>8</v>
      </c>
      <c r="G135" s="12" t="s">
        <v>504</v>
      </c>
      <c r="H135" s="12" t="s">
        <v>501</v>
      </c>
      <c r="I135" s="13">
        <v>11568</v>
      </c>
      <c r="J135" s="14">
        <v>4.8341599999999999E-13</v>
      </c>
      <c r="K135" s="15">
        <v>-8.1153661196699999E-5</v>
      </c>
      <c r="L135" s="14">
        <v>4.8382406757300002E-13</v>
      </c>
      <c r="M135" s="16">
        <v>298.51499999999999</v>
      </c>
      <c r="N135" s="14">
        <v>2415</v>
      </c>
      <c r="O135" s="13">
        <v>359</v>
      </c>
      <c r="P135" s="14" t="s">
        <v>380</v>
      </c>
      <c r="Q135" s="17" t="s">
        <v>380</v>
      </c>
      <c r="R135" s="17" t="s">
        <v>380</v>
      </c>
      <c r="S135" s="17" t="s">
        <v>380</v>
      </c>
      <c r="T135" s="17" t="s">
        <v>380</v>
      </c>
      <c r="U135" s="14" t="s">
        <v>380</v>
      </c>
      <c r="V135" s="17" t="s">
        <v>380</v>
      </c>
      <c r="W135" s="17">
        <v>5190</v>
      </c>
      <c r="X135" s="14">
        <v>4.83460425167E-13</v>
      </c>
      <c r="Y135" s="14">
        <v>895.54499999999996</v>
      </c>
      <c r="Z135" s="12">
        <v>7245</v>
      </c>
      <c r="AA135" s="12">
        <v>1</v>
      </c>
      <c r="AB135" s="12" t="s">
        <v>380</v>
      </c>
      <c r="AC135" s="12">
        <v>14484</v>
      </c>
      <c r="AD135" s="14">
        <v>4.8354389286000001E-13</v>
      </c>
      <c r="AE135" s="26">
        <v>5.7030000000000003</v>
      </c>
      <c r="AF135" s="12">
        <v>46</v>
      </c>
      <c r="AG135" s="12">
        <v>15</v>
      </c>
      <c r="AH135" s="12" t="s">
        <v>380</v>
      </c>
      <c r="AI135" s="14">
        <v>195</v>
      </c>
      <c r="AJ135" s="14">
        <v>4.83544239837E-13</v>
      </c>
      <c r="AK135" s="26">
        <v>59.703000000000003</v>
      </c>
      <c r="AL135" s="12">
        <v>481</v>
      </c>
      <c r="AM135" s="12">
        <v>12</v>
      </c>
      <c r="AN135" s="12" t="s">
        <v>380</v>
      </c>
      <c r="AO135" s="12">
        <v>978</v>
      </c>
      <c r="AP135" s="14"/>
      <c r="DH135" s="14"/>
      <c r="DT135" s="14"/>
      <c r="EC135" s="14"/>
      <c r="GZ135" s="14"/>
      <c r="HB135" s="14"/>
      <c r="HC135" s="14"/>
      <c r="HE135" s="14"/>
      <c r="HL135" s="14"/>
      <c r="HN135" s="14"/>
      <c r="HO135" s="14"/>
      <c r="HQ135" s="14"/>
    </row>
    <row r="136" spans="2:225" ht="15" x14ac:dyDescent="0.3">
      <c r="B136" s="119" t="s">
        <v>680</v>
      </c>
      <c r="C136" s="24">
        <v>187</v>
      </c>
      <c r="D136" s="12" t="s">
        <v>681</v>
      </c>
      <c r="E136" s="12">
        <v>17</v>
      </c>
      <c r="F136" s="12">
        <v>9</v>
      </c>
      <c r="G136" s="12" t="s">
        <v>507</v>
      </c>
      <c r="H136" s="12" t="s">
        <v>501</v>
      </c>
      <c r="I136" s="13">
        <v>11549</v>
      </c>
      <c r="J136" s="14">
        <v>4.8561200000000003E-13</v>
      </c>
      <c r="K136" s="15">
        <v>-8.1409465541300001E-5</v>
      </c>
      <c r="L136" s="14">
        <v>4.8793207044700001E-13</v>
      </c>
      <c r="M136" s="16">
        <v>298.51499999999999</v>
      </c>
      <c r="N136" s="14">
        <v>2411</v>
      </c>
      <c r="O136" s="13">
        <v>353</v>
      </c>
      <c r="P136" s="14" t="s">
        <v>380</v>
      </c>
      <c r="Q136" s="17" t="s">
        <v>380</v>
      </c>
      <c r="R136" s="17" t="s">
        <v>380</v>
      </c>
      <c r="S136" s="17" t="s">
        <v>380</v>
      </c>
      <c r="T136" s="17" t="s">
        <v>380</v>
      </c>
      <c r="U136" s="14" t="s">
        <v>380</v>
      </c>
      <c r="V136" s="17" t="s">
        <v>380</v>
      </c>
      <c r="W136" s="17">
        <v>5179</v>
      </c>
      <c r="X136" s="14">
        <v>4.8742621259000003E-13</v>
      </c>
      <c r="Y136" s="14">
        <v>895.54499999999996</v>
      </c>
      <c r="Z136" s="12">
        <v>7249</v>
      </c>
      <c r="AA136" s="12">
        <v>4</v>
      </c>
      <c r="AB136" s="12" t="s">
        <v>380</v>
      </c>
      <c r="AC136" s="12">
        <v>14500</v>
      </c>
      <c r="AD136" s="14">
        <v>4.8754087531299997E-13</v>
      </c>
      <c r="AE136" s="26">
        <v>5.7030000000000003</v>
      </c>
      <c r="AF136" s="12">
        <v>49</v>
      </c>
      <c r="AG136" s="12">
        <v>19</v>
      </c>
      <c r="AH136" s="12" t="s">
        <v>380</v>
      </c>
      <c r="AI136" s="14">
        <v>169</v>
      </c>
      <c r="AJ136" s="14">
        <v>4.8762342301300004E-13</v>
      </c>
      <c r="AK136" s="26">
        <v>59.703000000000003</v>
      </c>
      <c r="AL136" s="12">
        <v>483</v>
      </c>
      <c r="AM136" s="12">
        <v>13</v>
      </c>
      <c r="AN136" s="12" t="s">
        <v>380</v>
      </c>
      <c r="AO136" s="12">
        <v>978</v>
      </c>
      <c r="AP136" s="14"/>
      <c r="DH136" s="14"/>
      <c r="DT136" s="14"/>
      <c r="EC136" s="14"/>
      <c r="GZ136" s="14"/>
      <c r="HB136" s="14"/>
      <c r="HC136" s="14"/>
      <c r="HE136" s="14"/>
      <c r="HL136" s="14"/>
      <c r="HN136" s="14"/>
      <c r="HO136" s="14"/>
      <c r="HQ136" s="14"/>
    </row>
    <row r="137" spans="2:225" ht="15" x14ac:dyDescent="0.3">
      <c r="B137" s="119" t="s">
        <v>682</v>
      </c>
      <c r="C137" s="24">
        <v>188</v>
      </c>
      <c r="D137" s="12" t="s">
        <v>683</v>
      </c>
      <c r="E137" s="12">
        <v>17</v>
      </c>
      <c r="F137" s="12">
        <v>10</v>
      </c>
      <c r="G137" s="12" t="s">
        <v>510</v>
      </c>
      <c r="H137" s="12" t="s">
        <v>84</v>
      </c>
      <c r="I137" s="13">
        <v>4244</v>
      </c>
      <c r="J137" s="14">
        <v>5.8837899999999998E-10</v>
      </c>
      <c r="K137" s="15">
        <v>0.94490320474</v>
      </c>
      <c r="L137" s="14">
        <v>5.6958730562499997E-10</v>
      </c>
      <c r="M137" s="16">
        <v>199.01</v>
      </c>
      <c r="N137" s="14">
        <v>1608</v>
      </c>
      <c r="O137" s="13">
        <v>10</v>
      </c>
      <c r="P137" s="14" t="s">
        <v>380</v>
      </c>
      <c r="Q137" s="17" t="s">
        <v>380</v>
      </c>
      <c r="R137" s="17" t="s">
        <v>380</v>
      </c>
      <c r="S137" s="17" t="s">
        <v>380</v>
      </c>
      <c r="T137" s="17" t="s">
        <v>380</v>
      </c>
      <c r="U137" s="14" t="s">
        <v>380</v>
      </c>
      <c r="V137" s="17" t="s">
        <v>380</v>
      </c>
      <c r="W137" s="17">
        <v>3230</v>
      </c>
      <c r="X137" s="14" t="s">
        <v>380</v>
      </c>
      <c r="Y137" s="14">
        <v>0</v>
      </c>
      <c r="Z137" s="12">
        <v>0</v>
      </c>
      <c r="AA137" s="12">
        <v>0</v>
      </c>
      <c r="AB137" s="12" t="s">
        <v>380</v>
      </c>
      <c r="AC137" s="12">
        <v>0</v>
      </c>
      <c r="AD137" s="14">
        <v>5.2944735858000002E-10</v>
      </c>
      <c r="AE137" s="26">
        <v>3.802</v>
      </c>
      <c r="AF137" s="12">
        <v>3</v>
      </c>
      <c r="AG137" s="12">
        <v>32695</v>
      </c>
      <c r="AH137" s="12" t="s">
        <v>380</v>
      </c>
      <c r="AI137" s="14">
        <v>58949</v>
      </c>
      <c r="AJ137" s="14">
        <v>5.3212717892499996E-10</v>
      </c>
      <c r="AK137" s="26">
        <v>39.802</v>
      </c>
      <c r="AL137" s="12">
        <v>324</v>
      </c>
      <c r="AM137" s="12">
        <v>0</v>
      </c>
      <c r="AN137" s="12" t="s">
        <v>380</v>
      </c>
      <c r="AO137" s="12">
        <v>646</v>
      </c>
      <c r="AP137" s="14"/>
      <c r="DH137" s="14"/>
      <c r="DT137" s="14"/>
      <c r="EC137" s="14"/>
      <c r="GZ137" s="14"/>
      <c r="HB137" s="14"/>
      <c r="HC137" s="14"/>
      <c r="HE137" s="14"/>
      <c r="HL137" s="14"/>
      <c r="HN137" s="14"/>
      <c r="HO137" s="14"/>
      <c r="HQ137" s="14"/>
    </row>
    <row r="138" spans="2:225" ht="15" x14ac:dyDescent="0.3">
      <c r="B138" s="119" t="s">
        <v>684</v>
      </c>
      <c r="C138" s="24">
        <v>189</v>
      </c>
      <c r="D138" s="12" t="s">
        <v>685</v>
      </c>
      <c r="E138" s="12">
        <v>17</v>
      </c>
      <c r="F138" s="12">
        <v>11</v>
      </c>
      <c r="G138" s="12" t="s">
        <v>513</v>
      </c>
      <c r="H138" s="12" t="s">
        <v>514</v>
      </c>
      <c r="I138" s="13">
        <v>11554</v>
      </c>
      <c r="J138" s="14">
        <v>4.8634400000000001E-13</v>
      </c>
      <c r="K138" s="15">
        <v>-8.1146055698300002E-5</v>
      </c>
      <c r="L138" s="14">
        <v>4.8708970826299999E-13</v>
      </c>
      <c r="M138" s="16">
        <v>298.51499999999999</v>
      </c>
      <c r="N138" s="14">
        <v>2415</v>
      </c>
      <c r="O138" s="13">
        <v>61</v>
      </c>
      <c r="P138" s="14" t="s">
        <v>380</v>
      </c>
      <c r="Q138" s="17" t="s">
        <v>380</v>
      </c>
      <c r="R138" s="17" t="s">
        <v>380</v>
      </c>
      <c r="S138" s="17" t="s">
        <v>380</v>
      </c>
      <c r="T138" s="17" t="s">
        <v>380</v>
      </c>
      <c r="U138" s="14" t="s">
        <v>380</v>
      </c>
      <c r="V138" s="17" t="s">
        <v>380</v>
      </c>
      <c r="W138" s="17">
        <v>4896</v>
      </c>
      <c r="X138" s="14">
        <v>4.8667370532700003E-13</v>
      </c>
      <c r="Y138" s="14">
        <v>895.54499999999996</v>
      </c>
      <c r="Z138" s="12">
        <v>7247</v>
      </c>
      <c r="AA138" s="12">
        <v>0</v>
      </c>
      <c r="AB138" s="12" t="s">
        <v>380</v>
      </c>
      <c r="AC138" s="12">
        <v>14490</v>
      </c>
      <c r="AD138" s="14">
        <v>4.8681474060299998E-13</v>
      </c>
      <c r="AE138" s="12">
        <v>5.7030000000000003</v>
      </c>
      <c r="AF138" s="12">
        <v>49</v>
      </c>
      <c r="AG138" s="12">
        <v>9</v>
      </c>
      <c r="AH138" s="12" t="s">
        <v>380</v>
      </c>
      <c r="AI138" s="14">
        <v>113</v>
      </c>
      <c r="AJ138" s="14">
        <v>4.8668920496700002E-13</v>
      </c>
      <c r="AK138" s="26">
        <v>59.703000000000003</v>
      </c>
      <c r="AL138" s="12">
        <v>485</v>
      </c>
      <c r="AM138" s="12">
        <v>0</v>
      </c>
      <c r="AN138" s="12" t="s">
        <v>380</v>
      </c>
      <c r="AO138" s="12">
        <v>966</v>
      </c>
      <c r="AP138" s="14"/>
      <c r="DH138" s="14"/>
      <c r="DP138" s="14"/>
      <c r="DT138" s="14"/>
      <c r="EC138" s="14"/>
      <c r="GZ138" s="14"/>
      <c r="HB138" s="14"/>
      <c r="HC138" s="14"/>
      <c r="HE138" s="14"/>
      <c r="HL138" s="14"/>
      <c r="HN138" s="14"/>
      <c r="HO138" s="14"/>
      <c r="HQ138" s="14"/>
    </row>
    <row r="139" spans="2:225" ht="15" x14ac:dyDescent="0.3">
      <c r="B139" s="119" t="s">
        <v>686</v>
      </c>
      <c r="C139" s="24">
        <v>190</v>
      </c>
      <c r="D139" s="12" t="s">
        <v>687</v>
      </c>
      <c r="E139" s="12">
        <v>17</v>
      </c>
      <c r="F139" s="12">
        <v>12</v>
      </c>
      <c r="G139" s="12" t="s">
        <v>517</v>
      </c>
      <c r="H139" s="12" t="s">
        <v>514</v>
      </c>
      <c r="I139" s="13">
        <v>11585</v>
      </c>
      <c r="J139" s="148">
        <v>4.7560799999999999E-13</v>
      </c>
      <c r="K139" s="15">
        <v>-7.8954983229500005E-5</v>
      </c>
      <c r="L139" s="14">
        <v>4.7355542106299999E-13</v>
      </c>
      <c r="M139" s="16">
        <v>298.51499999999999</v>
      </c>
      <c r="N139" s="14">
        <v>2414</v>
      </c>
      <c r="O139" s="13">
        <v>73</v>
      </c>
      <c r="P139" s="14" t="s">
        <v>380</v>
      </c>
      <c r="Q139" s="17" t="s">
        <v>380</v>
      </c>
      <c r="R139" s="17" t="s">
        <v>380</v>
      </c>
      <c r="S139" s="17" t="s">
        <v>380</v>
      </c>
      <c r="T139" s="17" t="s">
        <v>380</v>
      </c>
      <c r="U139" s="14" t="s">
        <v>380</v>
      </c>
      <c r="V139" s="17" t="s">
        <v>380</v>
      </c>
      <c r="W139" s="17">
        <v>4901</v>
      </c>
      <c r="X139" s="14">
        <v>4.7374102167999999E-13</v>
      </c>
      <c r="Y139" s="14">
        <v>895.54499999999996</v>
      </c>
      <c r="Z139" s="12">
        <v>7244</v>
      </c>
      <c r="AA139" s="12">
        <v>0</v>
      </c>
      <c r="AB139" s="12" t="s">
        <v>380</v>
      </c>
      <c r="AC139" s="12">
        <v>14493</v>
      </c>
      <c r="AD139" s="14">
        <v>4.7367812985299998E-13</v>
      </c>
      <c r="AE139" s="26">
        <v>5.7030000000000003</v>
      </c>
      <c r="AF139" s="12">
        <v>44</v>
      </c>
      <c r="AG139" s="12">
        <v>16</v>
      </c>
      <c r="AH139" s="12" t="s">
        <v>380</v>
      </c>
      <c r="AI139" s="14">
        <v>107</v>
      </c>
      <c r="AJ139" s="14">
        <v>4.7361825678700002E-13</v>
      </c>
      <c r="AK139" s="26">
        <v>59.703000000000003</v>
      </c>
      <c r="AL139" s="12">
        <v>480</v>
      </c>
      <c r="AM139" s="12">
        <v>0</v>
      </c>
      <c r="AN139" s="12" t="s">
        <v>380</v>
      </c>
      <c r="AO139" s="12">
        <v>964</v>
      </c>
      <c r="AP139" s="14"/>
      <c r="DH139" s="14"/>
      <c r="DT139" s="14"/>
      <c r="EC139" s="14"/>
      <c r="GZ139" s="14"/>
      <c r="HB139" s="14"/>
      <c r="HC139" s="14"/>
      <c r="HE139" s="14"/>
      <c r="HL139" s="14"/>
      <c r="HN139" s="14"/>
      <c r="HO139" s="14"/>
      <c r="HQ139" s="14"/>
    </row>
    <row r="140" spans="2:225" ht="15" x14ac:dyDescent="0.3">
      <c r="B140" s="119" t="s">
        <v>688</v>
      </c>
      <c r="C140" s="24">
        <v>191</v>
      </c>
      <c r="D140" s="12" t="s">
        <v>689</v>
      </c>
      <c r="E140" s="12">
        <v>17</v>
      </c>
      <c r="F140" s="12">
        <v>13</v>
      </c>
      <c r="G140" s="12" t="s">
        <v>520</v>
      </c>
      <c r="H140" s="12" t="s">
        <v>514</v>
      </c>
      <c r="I140" s="13">
        <v>11580</v>
      </c>
      <c r="J140" s="14">
        <v>4.8902800000000004E-13</v>
      </c>
      <c r="K140" s="15">
        <v>-8.1513177531999996E-5</v>
      </c>
      <c r="L140" s="14">
        <v>4.8844369691700002E-13</v>
      </c>
      <c r="M140" s="16">
        <v>298.51499999999999</v>
      </c>
      <c r="N140" s="14">
        <v>2414</v>
      </c>
      <c r="O140" s="13">
        <v>68</v>
      </c>
      <c r="P140" s="14" t="s">
        <v>380</v>
      </c>
      <c r="Q140" s="17" t="s">
        <v>380</v>
      </c>
      <c r="R140" s="17" t="s">
        <v>380</v>
      </c>
      <c r="S140" s="17" t="s">
        <v>380</v>
      </c>
      <c r="T140" s="17" t="s">
        <v>380</v>
      </c>
      <c r="U140" s="14" t="s">
        <v>380</v>
      </c>
      <c r="V140" s="17" t="s">
        <v>380</v>
      </c>
      <c r="W140" s="17">
        <v>4899</v>
      </c>
      <c r="X140" s="14">
        <v>4.8845773112300003E-13</v>
      </c>
      <c r="Y140" s="14">
        <v>895.54499999999996</v>
      </c>
      <c r="Z140" s="12">
        <v>7243</v>
      </c>
      <c r="AA140" s="12">
        <v>0</v>
      </c>
      <c r="AB140" s="12" t="s">
        <v>380</v>
      </c>
      <c r="AC140" s="12">
        <v>14486</v>
      </c>
      <c r="AD140" s="14">
        <v>4.8818633068000002E-13</v>
      </c>
      <c r="AE140" s="26">
        <v>5.7030000000000003</v>
      </c>
      <c r="AF140" s="12">
        <v>51</v>
      </c>
      <c r="AG140" s="12">
        <v>20</v>
      </c>
      <c r="AH140" s="12" t="s">
        <v>380</v>
      </c>
      <c r="AI140" s="14">
        <v>121</v>
      </c>
      <c r="AJ140" s="14">
        <v>4.8826357078700003E-13</v>
      </c>
      <c r="AK140" s="26">
        <v>59.703000000000003</v>
      </c>
      <c r="AL140" s="12">
        <v>484</v>
      </c>
      <c r="AM140" s="12">
        <v>0</v>
      </c>
      <c r="AN140" s="12" t="s">
        <v>380</v>
      </c>
      <c r="AO140" s="12">
        <v>968</v>
      </c>
      <c r="AP140" s="14"/>
      <c r="DH140" s="14"/>
      <c r="DT140" s="14"/>
      <c r="EC140" s="14"/>
      <c r="GZ140" s="14"/>
      <c r="HB140" s="14"/>
      <c r="HC140" s="14"/>
      <c r="HE140" s="14"/>
      <c r="HL140" s="14"/>
      <c r="HN140" s="14"/>
      <c r="HO140" s="14"/>
      <c r="HQ140" s="14"/>
    </row>
    <row r="141" spans="2:225" ht="15" x14ac:dyDescent="0.3">
      <c r="B141" s="119" t="s">
        <v>690</v>
      </c>
      <c r="C141" s="24">
        <v>192</v>
      </c>
      <c r="D141" s="12" t="s">
        <v>691</v>
      </c>
      <c r="E141" s="12">
        <v>17</v>
      </c>
      <c r="F141" s="12">
        <v>14</v>
      </c>
      <c r="G141" s="12" t="s">
        <v>523</v>
      </c>
      <c r="H141" s="12" t="s">
        <v>524</v>
      </c>
      <c r="I141" s="13">
        <v>11540</v>
      </c>
      <c r="J141" s="14">
        <v>4.8658800000000001E-13</v>
      </c>
      <c r="K141" s="15">
        <v>-8.0809371093700004E-5</v>
      </c>
      <c r="L141" s="14">
        <v>4.8833027252E-13</v>
      </c>
      <c r="M141" s="16">
        <v>298.51499999999999</v>
      </c>
      <c r="N141" s="14">
        <v>2416</v>
      </c>
      <c r="O141" s="13">
        <v>209</v>
      </c>
      <c r="P141" s="14" t="s">
        <v>380</v>
      </c>
      <c r="Q141" s="17" t="s">
        <v>380</v>
      </c>
      <c r="R141" s="17" t="s">
        <v>380</v>
      </c>
      <c r="S141" s="17" t="s">
        <v>380</v>
      </c>
      <c r="T141" s="17" t="s">
        <v>380</v>
      </c>
      <c r="U141" s="14" t="s">
        <v>380</v>
      </c>
      <c r="V141" s="17" t="s">
        <v>380</v>
      </c>
      <c r="W141" s="17">
        <v>5036</v>
      </c>
      <c r="X141" s="14">
        <v>4.8858883640999999E-13</v>
      </c>
      <c r="Y141" s="14">
        <v>895.54499999999996</v>
      </c>
      <c r="Z141" s="12">
        <v>7241</v>
      </c>
      <c r="AA141" s="12">
        <v>0</v>
      </c>
      <c r="AB141" s="12" t="s">
        <v>380</v>
      </c>
      <c r="AC141" s="12">
        <v>14485</v>
      </c>
      <c r="AD141" s="14">
        <v>4.8829534256300005E-13</v>
      </c>
      <c r="AE141" s="26">
        <v>5.7030000000000003</v>
      </c>
      <c r="AF141" s="12">
        <v>46</v>
      </c>
      <c r="AG141" s="12">
        <v>7</v>
      </c>
      <c r="AH141" s="12" t="s">
        <v>380</v>
      </c>
      <c r="AI141" s="14">
        <v>101</v>
      </c>
      <c r="AJ141" s="14">
        <v>4.8829599540299995E-13</v>
      </c>
      <c r="AK141" s="26">
        <v>59.703000000000003</v>
      </c>
      <c r="AL141" s="12">
        <v>483</v>
      </c>
      <c r="AM141" s="12">
        <v>0</v>
      </c>
      <c r="AN141" s="12" t="s">
        <v>380</v>
      </c>
      <c r="AO141" s="12">
        <v>966</v>
      </c>
      <c r="AP141" s="14"/>
      <c r="DH141" s="14"/>
      <c r="DT141" s="14"/>
      <c r="EC141" s="14"/>
      <c r="GZ141" s="14"/>
      <c r="HB141" s="14"/>
      <c r="HC141" s="14"/>
      <c r="HE141" s="14"/>
      <c r="HL141" s="14"/>
      <c r="HN141" s="14"/>
      <c r="HO141" s="14"/>
      <c r="HQ141" s="14"/>
    </row>
    <row r="142" spans="2:225" ht="15" x14ac:dyDescent="0.3">
      <c r="B142" s="119" t="s">
        <v>692</v>
      </c>
      <c r="C142" s="24">
        <v>193</v>
      </c>
      <c r="D142" s="12" t="s">
        <v>693</v>
      </c>
      <c r="E142" s="12">
        <v>17</v>
      </c>
      <c r="F142" s="12">
        <v>16</v>
      </c>
      <c r="G142" s="12" t="s">
        <v>527</v>
      </c>
      <c r="H142" s="12" t="s">
        <v>524</v>
      </c>
      <c r="I142" s="13">
        <v>11563</v>
      </c>
      <c r="J142" s="14">
        <v>4.8146400000000004E-13</v>
      </c>
      <c r="K142" s="15">
        <v>-7.9778377979200003E-5</v>
      </c>
      <c r="L142" s="14">
        <v>4.7915380998000003E-13</v>
      </c>
      <c r="M142" s="16">
        <v>298.51499999999999</v>
      </c>
      <c r="N142" s="14">
        <v>2412</v>
      </c>
      <c r="O142" s="13">
        <v>259</v>
      </c>
      <c r="P142" s="14" t="s">
        <v>380</v>
      </c>
      <c r="Q142" s="17" t="s">
        <v>380</v>
      </c>
      <c r="R142" s="17" t="s">
        <v>380</v>
      </c>
      <c r="S142" s="17" t="s">
        <v>380</v>
      </c>
      <c r="T142" s="17" t="s">
        <v>380</v>
      </c>
      <c r="U142" s="14" t="s">
        <v>380</v>
      </c>
      <c r="V142" s="17" t="s">
        <v>380</v>
      </c>
      <c r="W142" s="17">
        <v>5088</v>
      </c>
      <c r="X142" s="14">
        <v>4.79281417673E-13</v>
      </c>
      <c r="Y142" s="14">
        <v>895.54499999999996</v>
      </c>
      <c r="Z142" s="12">
        <v>7242</v>
      </c>
      <c r="AA142" s="12">
        <v>1</v>
      </c>
      <c r="AB142" s="12" t="s">
        <v>380</v>
      </c>
      <c r="AC142" s="12">
        <v>14485</v>
      </c>
      <c r="AD142" s="14">
        <v>4.7905796463700002E-13</v>
      </c>
      <c r="AE142" s="26">
        <v>5.7030000000000003</v>
      </c>
      <c r="AF142" s="12">
        <v>42</v>
      </c>
      <c r="AG142" s="12">
        <v>9</v>
      </c>
      <c r="AH142" s="12" t="s">
        <v>380</v>
      </c>
      <c r="AI142" s="14">
        <v>96</v>
      </c>
      <c r="AJ142" s="14">
        <v>4.7911699440699998E-13</v>
      </c>
      <c r="AK142" s="26">
        <v>59.703000000000003</v>
      </c>
      <c r="AL142" s="12">
        <v>482</v>
      </c>
      <c r="AM142" s="12">
        <v>0</v>
      </c>
      <c r="AN142" s="12" t="s">
        <v>380</v>
      </c>
      <c r="AO142" s="12">
        <v>965</v>
      </c>
      <c r="DH142" s="14"/>
      <c r="DT142" s="14"/>
      <c r="EC142" s="14"/>
      <c r="GZ142" s="14"/>
      <c r="HB142" s="14"/>
      <c r="HC142" s="14"/>
      <c r="HE142" s="14"/>
      <c r="HL142" s="14"/>
      <c r="HN142" s="14"/>
      <c r="HO142" s="14"/>
      <c r="HQ142" s="14"/>
    </row>
    <row r="143" spans="2:225" ht="15" x14ac:dyDescent="0.3">
      <c r="B143" s="119" t="s">
        <v>694</v>
      </c>
      <c r="C143" s="24">
        <v>194</v>
      </c>
      <c r="D143" s="12" t="s">
        <v>695</v>
      </c>
      <c r="E143" s="12">
        <v>17</v>
      </c>
      <c r="F143" s="12">
        <v>17</v>
      </c>
      <c r="G143" s="12" t="s">
        <v>530</v>
      </c>
      <c r="H143" s="12" t="s">
        <v>524</v>
      </c>
      <c r="I143" s="13">
        <v>11553</v>
      </c>
      <c r="J143" s="14">
        <v>4.71216E-13</v>
      </c>
      <c r="K143" s="15">
        <v>-7.8236463429699998E-5</v>
      </c>
      <c r="L143" s="14">
        <v>4.6925322450700004E-13</v>
      </c>
      <c r="M143" s="16">
        <v>298.51499999999999</v>
      </c>
      <c r="N143" s="14">
        <v>2418</v>
      </c>
      <c r="O143" s="13">
        <v>161</v>
      </c>
      <c r="P143" s="14" t="s">
        <v>380</v>
      </c>
      <c r="Q143" s="17" t="s">
        <v>380</v>
      </c>
      <c r="R143" s="17" t="s">
        <v>380</v>
      </c>
      <c r="S143" s="17" t="s">
        <v>380</v>
      </c>
      <c r="T143" s="17" t="s">
        <v>380</v>
      </c>
      <c r="U143" s="14" t="s">
        <v>380</v>
      </c>
      <c r="V143" s="17" t="s">
        <v>380</v>
      </c>
      <c r="W143" s="17">
        <v>4994</v>
      </c>
      <c r="X143" s="14">
        <v>4.6931370207699999E-13</v>
      </c>
      <c r="Y143" s="14">
        <v>895.54499999999996</v>
      </c>
      <c r="Z143" s="12">
        <v>7244</v>
      </c>
      <c r="AA143" s="12">
        <v>2</v>
      </c>
      <c r="AB143" s="12" t="s">
        <v>380</v>
      </c>
      <c r="AC143" s="12">
        <v>14489</v>
      </c>
      <c r="AD143" s="14">
        <v>4.6914970575299997E-13</v>
      </c>
      <c r="AE143" s="26">
        <v>5.7030000000000003</v>
      </c>
      <c r="AF143" s="12">
        <v>45</v>
      </c>
      <c r="AG143" s="12">
        <v>8</v>
      </c>
      <c r="AH143" s="12" t="s">
        <v>380</v>
      </c>
      <c r="AI143" s="14">
        <v>102</v>
      </c>
      <c r="AJ143" s="14">
        <v>4.6926137868300002E-13</v>
      </c>
      <c r="AK143" s="26">
        <v>59.703000000000003</v>
      </c>
      <c r="AL143" s="12">
        <v>484</v>
      </c>
      <c r="AM143" s="12">
        <v>0</v>
      </c>
      <c r="AN143" s="12" t="s">
        <v>380</v>
      </c>
      <c r="AO143" s="12">
        <v>969</v>
      </c>
      <c r="AP143" s="14"/>
      <c r="DH143" s="14"/>
      <c r="DT143" s="14"/>
      <c r="EC143" s="14"/>
      <c r="GZ143" s="14"/>
      <c r="HB143" s="14"/>
      <c r="HC143" s="14"/>
      <c r="HE143" s="14"/>
      <c r="HL143" s="14"/>
      <c r="HN143" s="14"/>
      <c r="HO143" s="14"/>
      <c r="HQ143" s="14"/>
    </row>
    <row r="144" spans="2:225" ht="15" x14ac:dyDescent="0.3">
      <c r="B144" s="119" t="s">
        <v>696</v>
      </c>
      <c r="C144" s="24">
        <v>195</v>
      </c>
      <c r="D144" s="12" t="s">
        <v>697</v>
      </c>
      <c r="E144" s="12">
        <v>17</v>
      </c>
      <c r="F144" s="12">
        <v>18</v>
      </c>
      <c r="G144" s="12" t="s">
        <v>533</v>
      </c>
      <c r="H144" s="12" t="s">
        <v>534</v>
      </c>
      <c r="I144" s="13">
        <v>11628</v>
      </c>
      <c r="J144" s="14">
        <v>9.9344399999999994E-13</v>
      </c>
      <c r="K144" s="15">
        <v>-1.6513429530300001E-4</v>
      </c>
      <c r="L144" s="14">
        <v>9.9404009397300002E-13</v>
      </c>
      <c r="M144" s="16">
        <v>298.51499999999999</v>
      </c>
      <c r="N144" s="14">
        <v>2414</v>
      </c>
      <c r="O144" s="13">
        <v>115</v>
      </c>
      <c r="P144" s="14" t="s">
        <v>380</v>
      </c>
      <c r="Q144" s="17" t="s">
        <v>380</v>
      </c>
      <c r="R144" s="17" t="s">
        <v>380</v>
      </c>
      <c r="S144" s="17" t="s">
        <v>380</v>
      </c>
      <c r="T144" s="17" t="s">
        <v>380</v>
      </c>
      <c r="U144" s="14" t="s">
        <v>380</v>
      </c>
      <c r="V144" s="17" t="s">
        <v>380</v>
      </c>
      <c r="W144" s="17">
        <v>4945</v>
      </c>
      <c r="X144" s="14">
        <v>9.9399763455300009E-13</v>
      </c>
      <c r="Y144" s="14">
        <v>895.54499999999996</v>
      </c>
      <c r="Z144" s="12">
        <v>7234</v>
      </c>
      <c r="AA144" s="12">
        <v>18</v>
      </c>
      <c r="AB144" s="12" t="s">
        <v>380</v>
      </c>
      <c r="AC144" s="12">
        <v>14496</v>
      </c>
      <c r="AD144" s="14">
        <v>9.9362430964299998E-13</v>
      </c>
      <c r="AE144" s="26">
        <v>5.7030000000000003</v>
      </c>
      <c r="AF144" s="12">
        <v>47</v>
      </c>
      <c r="AG144" s="12">
        <v>247</v>
      </c>
      <c r="AH144" s="12" t="s">
        <v>380</v>
      </c>
      <c r="AI144" s="12">
        <v>344</v>
      </c>
      <c r="AJ144" s="14">
        <v>9.9379574542300009E-13</v>
      </c>
      <c r="AK144" s="26">
        <v>59.703000000000003</v>
      </c>
      <c r="AL144" s="12">
        <v>485</v>
      </c>
      <c r="AM144" s="12">
        <v>5</v>
      </c>
      <c r="AN144" s="12" t="s">
        <v>380</v>
      </c>
      <c r="AO144" s="12">
        <v>973</v>
      </c>
      <c r="AP144" s="14"/>
      <c r="DH144" s="14"/>
      <c r="DT144" s="14"/>
      <c r="GZ144" s="14"/>
      <c r="HB144" s="14"/>
      <c r="HC144" s="14"/>
      <c r="HE144" s="14"/>
    </row>
    <row r="145" spans="2:225" ht="15" x14ac:dyDescent="0.3">
      <c r="B145" s="119" t="s">
        <v>698</v>
      </c>
      <c r="C145" s="24">
        <v>196</v>
      </c>
      <c r="D145" s="12" t="s">
        <v>699</v>
      </c>
      <c r="E145" s="12">
        <v>17</v>
      </c>
      <c r="F145" s="12">
        <v>30</v>
      </c>
      <c r="G145" s="12" t="s">
        <v>487</v>
      </c>
      <c r="H145" s="12" t="s">
        <v>707</v>
      </c>
      <c r="I145" s="13">
        <v>76604</v>
      </c>
      <c r="J145" s="14">
        <v>4.5158100000000001E-10</v>
      </c>
      <c r="K145" s="15">
        <v>-0.381441182657</v>
      </c>
      <c r="L145" s="14">
        <v>4.4917024494299998E-10</v>
      </c>
      <c r="M145" s="16">
        <v>199.01</v>
      </c>
      <c r="N145" s="14">
        <v>1615</v>
      </c>
      <c r="O145" s="13">
        <v>13</v>
      </c>
      <c r="P145" s="14" t="s">
        <v>380</v>
      </c>
      <c r="Q145" s="17" t="s">
        <v>380</v>
      </c>
      <c r="R145" s="17" t="s">
        <v>380</v>
      </c>
      <c r="S145" s="17" t="s">
        <v>380</v>
      </c>
      <c r="T145" s="17" t="s">
        <v>380</v>
      </c>
      <c r="U145" s="14" t="s">
        <v>380</v>
      </c>
      <c r="V145" s="17" t="s">
        <v>380</v>
      </c>
      <c r="W145" s="17">
        <v>3240</v>
      </c>
      <c r="X145" s="14" t="s">
        <v>380</v>
      </c>
      <c r="Y145" s="14">
        <v>0</v>
      </c>
      <c r="Z145" s="12">
        <v>0</v>
      </c>
      <c r="AA145" s="12">
        <v>0</v>
      </c>
      <c r="AB145" s="12" t="s">
        <v>380</v>
      </c>
      <c r="AC145" s="12">
        <v>0</v>
      </c>
      <c r="AD145" s="14">
        <v>4.3884883330599999E-10</v>
      </c>
      <c r="AE145" s="12">
        <v>3.802</v>
      </c>
      <c r="AF145" s="12">
        <v>8</v>
      </c>
      <c r="AG145" s="12">
        <v>35809</v>
      </c>
      <c r="AH145" s="12" t="s">
        <v>380</v>
      </c>
      <c r="AI145" s="14">
        <v>59783</v>
      </c>
      <c r="AJ145" s="14">
        <v>4.4049888319600002E-10</v>
      </c>
      <c r="AK145" s="26">
        <v>39.802</v>
      </c>
      <c r="AL145" s="12">
        <v>323</v>
      </c>
      <c r="AM145" s="12">
        <v>0</v>
      </c>
      <c r="AN145" s="12" t="s">
        <v>380</v>
      </c>
      <c r="AO145" s="12">
        <v>644</v>
      </c>
      <c r="AP145" s="14"/>
      <c r="DH145" s="14"/>
      <c r="DT145" s="14"/>
      <c r="EC145" s="14"/>
      <c r="GZ145" s="14"/>
      <c r="HB145" s="14"/>
      <c r="HC145" s="14"/>
      <c r="HE145" s="14"/>
      <c r="HL145" s="14"/>
      <c r="HN145" s="14"/>
      <c r="HO145" s="14"/>
      <c r="HQ145" s="14"/>
    </row>
    <row r="146" spans="2:225" ht="15" x14ac:dyDescent="0.3">
      <c r="B146" s="119" t="s">
        <v>708</v>
      </c>
      <c r="C146" s="24">
        <v>201</v>
      </c>
      <c r="D146" s="12" t="s">
        <v>709</v>
      </c>
      <c r="E146" s="12">
        <v>17</v>
      </c>
      <c r="F146" s="12">
        <v>35</v>
      </c>
      <c r="G146" s="12" t="s">
        <v>438</v>
      </c>
      <c r="H146" s="12" t="s">
        <v>276</v>
      </c>
      <c r="I146" s="13">
        <v>4219</v>
      </c>
      <c r="J146" s="14">
        <v>4.8294200000000003E-11</v>
      </c>
      <c r="K146" s="15">
        <v>-8.9604163087300005E-3</v>
      </c>
      <c r="L146" s="14">
        <v>4.8206559429499999E-11</v>
      </c>
      <c r="M146" s="16">
        <v>199.01</v>
      </c>
      <c r="N146" s="14">
        <v>1610</v>
      </c>
      <c r="O146" s="13">
        <v>160</v>
      </c>
      <c r="P146" s="14" t="s">
        <v>380</v>
      </c>
      <c r="Q146" s="17" t="s">
        <v>380</v>
      </c>
      <c r="R146" s="17" t="s">
        <v>380</v>
      </c>
      <c r="S146" s="17" t="s">
        <v>380</v>
      </c>
      <c r="T146" s="17" t="s">
        <v>380</v>
      </c>
      <c r="U146" s="14" t="s">
        <v>380</v>
      </c>
      <c r="V146" s="17" t="s">
        <v>380</v>
      </c>
      <c r="W146" s="17">
        <v>3384</v>
      </c>
      <c r="X146" s="14" t="s">
        <v>380</v>
      </c>
      <c r="Y146" s="14">
        <v>0</v>
      </c>
      <c r="Z146" s="12">
        <v>0</v>
      </c>
      <c r="AA146" s="12">
        <v>0</v>
      </c>
      <c r="AB146" s="12" t="s">
        <v>380</v>
      </c>
      <c r="AC146" s="12">
        <v>0</v>
      </c>
      <c r="AD146" s="14">
        <v>4.8112450979499998E-11</v>
      </c>
      <c r="AE146" s="26">
        <v>3.802</v>
      </c>
      <c r="AF146" s="12">
        <v>24</v>
      </c>
      <c r="AG146" s="12">
        <v>11110</v>
      </c>
      <c r="AH146" s="12" t="s">
        <v>380</v>
      </c>
      <c r="AI146" s="14">
        <v>11823</v>
      </c>
      <c r="AJ146" s="14">
        <v>4.81564647497E-11</v>
      </c>
      <c r="AK146" s="26">
        <v>39.802</v>
      </c>
      <c r="AL146" s="12">
        <v>323</v>
      </c>
      <c r="AM146" s="12">
        <v>0</v>
      </c>
      <c r="AN146" s="12" t="s">
        <v>380</v>
      </c>
      <c r="AO146" s="12">
        <v>647</v>
      </c>
      <c r="AP146" s="14"/>
      <c r="DH146" s="14"/>
      <c r="DT146" s="14"/>
      <c r="EC146" s="14"/>
      <c r="GZ146" s="14"/>
      <c r="HB146" s="14"/>
      <c r="HC146" s="14"/>
      <c r="HE146" s="14"/>
      <c r="HL146" s="14"/>
      <c r="HN146" s="14"/>
      <c r="HO146" s="14"/>
      <c r="HQ146" s="14"/>
    </row>
    <row r="147" spans="2:225" ht="15" x14ac:dyDescent="0.3">
      <c r="B147" s="119" t="s">
        <v>710</v>
      </c>
      <c r="C147" s="24">
        <v>208</v>
      </c>
      <c r="D147" s="12" t="s">
        <v>711</v>
      </c>
      <c r="E147" s="12">
        <v>32</v>
      </c>
      <c r="F147" s="12">
        <v>30</v>
      </c>
      <c r="G147" s="12" t="s">
        <v>487</v>
      </c>
      <c r="H147" s="12" t="s">
        <v>707</v>
      </c>
      <c r="I147" s="13">
        <v>362877</v>
      </c>
      <c r="J147" s="14">
        <v>6.4472599999999997E-10</v>
      </c>
      <c r="K147" s="15">
        <v>8.3168241093299997E-2</v>
      </c>
      <c r="L147" s="14">
        <v>6.2824540908000001E-10</v>
      </c>
      <c r="M147" s="16">
        <v>199.01</v>
      </c>
      <c r="N147" s="17">
        <v>1611</v>
      </c>
      <c r="O147" s="13">
        <v>13</v>
      </c>
      <c r="P147" s="17" t="s">
        <v>380</v>
      </c>
      <c r="Q147" s="17" t="s">
        <v>380</v>
      </c>
      <c r="R147" s="17" t="s">
        <v>380</v>
      </c>
      <c r="S147" s="17" t="s">
        <v>380</v>
      </c>
      <c r="T147" s="17" t="s">
        <v>380</v>
      </c>
      <c r="U147" s="17" t="s">
        <v>380</v>
      </c>
      <c r="V147" s="17" t="s">
        <v>380</v>
      </c>
      <c r="W147" s="17">
        <v>3235</v>
      </c>
      <c r="X147" s="14" t="s">
        <v>380</v>
      </c>
      <c r="Y147" s="12">
        <v>0</v>
      </c>
      <c r="Z147" s="12">
        <v>0</v>
      </c>
      <c r="AA147" s="12">
        <v>0</v>
      </c>
      <c r="AB147" s="12" t="s">
        <v>380</v>
      </c>
      <c r="AC147" s="12">
        <v>0</v>
      </c>
      <c r="AD147" s="14">
        <v>6.3135303754000001E-10</v>
      </c>
      <c r="AE147" s="26">
        <v>3.802</v>
      </c>
      <c r="AF147" s="12">
        <v>3</v>
      </c>
      <c r="AG147" s="12">
        <v>31664</v>
      </c>
      <c r="AH147" s="12" t="s">
        <v>380</v>
      </c>
      <c r="AI147" s="12">
        <v>61620</v>
      </c>
      <c r="AJ147" s="14">
        <v>6.3362537057499999E-10</v>
      </c>
      <c r="AK147" s="26">
        <v>39.802</v>
      </c>
      <c r="AL147" s="12">
        <v>321</v>
      </c>
      <c r="AM147" s="12">
        <v>0</v>
      </c>
      <c r="AN147" s="12" t="s">
        <v>380</v>
      </c>
      <c r="AO147" s="12">
        <v>642</v>
      </c>
    </row>
    <row r="148" spans="2:225" ht="15" x14ac:dyDescent="0.3">
      <c r="B148" s="119" t="s">
        <v>712</v>
      </c>
      <c r="C148" s="24">
        <v>209</v>
      </c>
      <c r="D148" s="12" t="s">
        <v>713</v>
      </c>
      <c r="E148" s="12">
        <v>32</v>
      </c>
      <c r="F148" s="12">
        <v>15</v>
      </c>
      <c r="G148" s="12" t="s">
        <v>388</v>
      </c>
      <c r="H148" s="12" t="s">
        <v>276</v>
      </c>
      <c r="I148" s="13">
        <v>4943</v>
      </c>
      <c r="J148" s="14">
        <v>1.62803E-10</v>
      </c>
      <c r="K148" s="15">
        <v>7.6332561187700002E-2</v>
      </c>
      <c r="L148" s="14">
        <v>1.6146005616600001E-10</v>
      </c>
      <c r="M148" s="16">
        <v>199.01</v>
      </c>
      <c r="N148" s="17">
        <v>1611</v>
      </c>
      <c r="O148" s="13">
        <v>575</v>
      </c>
      <c r="P148" s="17" t="s">
        <v>380</v>
      </c>
      <c r="Q148" s="17" t="s">
        <v>380</v>
      </c>
      <c r="R148" s="17" t="s">
        <v>380</v>
      </c>
      <c r="S148" s="17" t="s">
        <v>380</v>
      </c>
      <c r="T148" s="17" t="s">
        <v>380</v>
      </c>
      <c r="U148" s="17" t="s">
        <v>380</v>
      </c>
      <c r="V148" s="17" t="s">
        <v>380</v>
      </c>
      <c r="W148" s="17">
        <v>3797</v>
      </c>
      <c r="X148" s="14" t="s">
        <v>380</v>
      </c>
      <c r="Y148" s="12">
        <v>0</v>
      </c>
      <c r="Z148" s="12">
        <v>0</v>
      </c>
      <c r="AA148" s="12">
        <v>0</v>
      </c>
      <c r="AB148" s="12" t="s">
        <v>380</v>
      </c>
      <c r="AC148" s="12">
        <v>0</v>
      </c>
      <c r="AD148" s="14">
        <v>1.63318499299E-10</v>
      </c>
      <c r="AE148" s="26">
        <v>3.802</v>
      </c>
      <c r="AF148" s="12">
        <v>17</v>
      </c>
      <c r="AG148" s="12">
        <v>29897</v>
      </c>
      <c r="AH148" s="12" t="s">
        <v>380</v>
      </c>
      <c r="AI148" s="12">
        <v>36944</v>
      </c>
      <c r="AJ148" s="14">
        <v>1.6278728478299999E-10</v>
      </c>
      <c r="AK148" s="26">
        <v>39.802</v>
      </c>
      <c r="AL148" s="12">
        <v>323</v>
      </c>
      <c r="AM148" s="12">
        <v>0</v>
      </c>
      <c r="AN148" s="12" t="s">
        <v>380</v>
      </c>
      <c r="AO148" s="12">
        <v>645</v>
      </c>
      <c r="AP148" s="14"/>
    </row>
    <row r="149" spans="2:225" ht="15" x14ac:dyDescent="0.3">
      <c r="B149" s="119" t="s">
        <v>714</v>
      </c>
      <c r="C149" s="24">
        <v>210</v>
      </c>
      <c r="D149" s="12" t="s">
        <v>715</v>
      </c>
      <c r="E149" s="12">
        <v>32</v>
      </c>
      <c r="F149" s="12">
        <v>10</v>
      </c>
      <c r="G149" s="12" t="s">
        <v>510</v>
      </c>
      <c r="H149" s="12" t="s">
        <v>84</v>
      </c>
      <c r="I149" s="13">
        <v>6793</v>
      </c>
      <c r="J149" s="14">
        <v>1.27536E-9</v>
      </c>
      <c r="K149" s="15">
        <v>8.7817896340999999E-2</v>
      </c>
      <c r="L149" s="14">
        <v>1.2608848858300001E-9</v>
      </c>
      <c r="M149" s="16">
        <v>199.01</v>
      </c>
      <c r="N149" s="17">
        <v>1608</v>
      </c>
      <c r="O149" s="13">
        <v>28</v>
      </c>
      <c r="P149" s="17" t="s">
        <v>380</v>
      </c>
      <c r="Q149" s="17" t="s">
        <v>380</v>
      </c>
      <c r="R149" s="17" t="s">
        <v>380</v>
      </c>
      <c r="S149" s="17" t="s">
        <v>380</v>
      </c>
      <c r="T149" s="17" t="s">
        <v>380</v>
      </c>
      <c r="U149" s="17" t="s">
        <v>380</v>
      </c>
      <c r="V149" s="17" t="s">
        <v>380</v>
      </c>
      <c r="W149" s="17">
        <v>3247</v>
      </c>
      <c r="X149" s="14" t="s">
        <v>380</v>
      </c>
      <c r="Y149" s="12">
        <v>0</v>
      </c>
      <c r="Z149" s="12">
        <v>0</v>
      </c>
      <c r="AA149" s="12">
        <v>0</v>
      </c>
      <c r="AB149" s="12" t="s">
        <v>380</v>
      </c>
      <c r="AC149" s="12">
        <v>0</v>
      </c>
      <c r="AD149" s="14">
        <v>1.25026366511E-9</v>
      </c>
      <c r="AE149" s="26">
        <v>3.802</v>
      </c>
      <c r="AF149" s="12">
        <v>2</v>
      </c>
      <c r="AG149" s="12">
        <v>22457</v>
      </c>
      <c r="AH149" s="12" t="s">
        <v>380</v>
      </c>
      <c r="AI149" s="12">
        <v>60689</v>
      </c>
      <c r="AJ149" s="14">
        <v>1.2546481045100001E-9</v>
      </c>
      <c r="AK149" s="26">
        <v>39.802</v>
      </c>
      <c r="AL149" s="12">
        <v>323</v>
      </c>
      <c r="AM149" s="12">
        <v>0</v>
      </c>
      <c r="AN149" s="12" t="s">
        <v>380</v>
      </c>
      <c r="AO149" s="12">
        <v>646</v>
      </c>
    </row>
    <row r="150" spans="2:225" ht="15" x14ac:dyDescent="0.3">
      <c r="B150" s="119" t="s">
        <v>716</v>
      </c>
      <c r="C150" s="24">
        <v>211</v>
      </c>
      <c r="D150" s="12" t="s">
        <v>717</v>
      </c>
      <c r="E150" s="12">
        <v>32</v>
      </c>
      <c r="F150" s="12">
        <v>30</v>
      </c>
      <c r="G150" s="12" t="s">
        <v>487</v>
      </c>
      <c r="H150" s="12" t="s">
        <v>707</v>
      </c>
      <c r="I150" s="13">
        <v>363853</v>
      </c>
      <c r="J150" s="14">
        <v>6.1520300000000003E-10</v>
      </c>
      <c r="K150" s="15">
        <v>8.7781474796299996E-2</v>
      </c>
      <c r="L150" s="14">
        <v>6.0737525267000001E-10</v>
      </c>
      <c r="M150" s="16">
        <v>199.01</v>
      </c>
      <c r="N150" s="17">
        <v>1614</v>
      </c>
      <c r="O150" s="13">
        <v>15</v>
      </c>
      <c r="P150" s="17" t="s">
        <v>380</v>
      </c>
      <c r="Q150" s="17" t="s">
        <v>380</v>
      </c>
      <c r="R150" s="17" t="s">
        <v>380</v>
      </c>
      <c r="S150" s="17" t="s">
        <v>380</v>
      </c>
      <c r="T150" s="17" t="s">
        <v>380</v>
      </c>
      <c r="U150" s="17" t="s">
        <v>380</v>
      </c>
      <c r="V150" s="17" t="s">
        <v>380</v>
      </c>
      <c r="W150" s="17">
        <v>3239</v>
      </c>
      <c r="X150" s="14" t="s">
        <v>380</v>
      </c>
      <c r="Y150" s="12">
        <v>0</v>
      </c>
      <c r="Z150" s="12">
        <v>0</v>
      </c>
      <c r="AA150" s="12">
        <v>0</v>
      </c>
      <c r="AB150" s="12" t="s">
        <v>380</v>
      </c>
      <c r="AC150" s="12">
        <v>0</v>
      </c>
      <c r="AD150" s="14">
        <v>5.9928353688000002E-10</v>
      </c>
      <c r="AE150" s="26">
        <v>3.802</v>
      </c>
      <c r="AF150" s="12">
        <v>6</v>
      </c>
      <c r="AG150" s="12">
        <v>29633</v>
      </c>
      <c r="AH150" s="12" t="s">
        <v>380</v>
      </c>
      <c r="AI150" s="12">
        <v>55481</v>
      </c>
      <c r="AJ150" s="14">
        <v>6.0093138601000002E-10</v>
      </c>
      <c r="AK150" s="26">
        <v>39.802</v>
      </c>
      <c r="AL150" s="12">
        <v>321</v>
      </c>
      <c r="AM150" s="12">
        <v>0</v>
      </c>
      <c r="AN150" s="12" t="s">
        <v>380</v>
      </c>
      <c r="AO150" s="12">
        <v>643</v>
      </c>
    </row>
    <row r="151" spans="2:225" ht="15" x14ac:dyDescent="0.3">
      <c r="B151" s="119" t="s">
        <v>718</v>
      </c>
      <c r="C151" s="24">
        <v>212</v>
      </c>
      <c r="D151" s="12" t="s">
        <v>719</v>
      </c>
      <c r="E151" s="12">
        <v>32</v>
      </c>
      <c r="F151" s="12">
        <v>35</v>
      </c>
      <c r="G151" s="25" t="s">
        <v>438</v>
      </c>
      <c r="H151" s="12" t="s">
        <v>276</v>
      </c>
      <c r="I151" s="13">
        <v>4952</v>
      </c>
      <c r="J151" s="14">
        <v>1.4248300000000001E-10</v>
      </c>
      <c r="K151" s="15">
        <v>8.3581554079999995E-2</v>
      </c>
      <c r="L151" s="14">
        <v>1.4332658970200001E-10</v>
      </c>
      <c r="M151" s="16">
        <v>199.01</v>
      </c>
      <c r="N151" s="17">
        <v>1611</v>
      </c>
      <c r="O151" s="13">
        <v>508</v>
      </c>
      <c r="P151" s="17" t="s">
        <v>380</v>
      </c>
      <c r="Q151" s="17" t="s">
        <v>380</v>
      </c>
      <c r="R151" s="17" t="s">
        <v>380</v>
      </c>
      <c r="S151" s="17" t="s">
        <v>380</v>
      </c>
      <c r="T151" s="17" t="s">
        <v>380</v>
      </c>
      <c r="U151" s="17" t="s">
        <v>380</v>
      </c>
      <c r="V151" s="17" t="s">
        <v>380</v>
      </c>
      <c r="W151" s="17">
        <v>3733</v>
      </c>
      <c r="X151" s="14" t="s">
        <v>380</v>
      </c>
      <c r="Y151" s="12">
        <v>0</v>
      </c>
      <c r="Z151" s="12">
        <v>0</v>
      </c>
      <c r="AA151" s="12">
        <v>0</v>
      </c>
      <c r="AB151" s="12" t="s">
        <v>380</v>
      </c>
      <c r="AC151" s="12">
        <v>0</v>
      </c>
      <c r="AD151" s="14">
        <v>1.3603828711800001E-10</v>
      </c>
      <c r="AE151" s="26">
        <v>3.802</v>
      </c>
      <c r="AF151" s="12">
        <v>22</v>
      </c>
      <c r="AG151" s="12">
        <v>25247</v>
      </c>
      <c r="AH151" s="12" t="s">
        <v>380</v>
      </c>
      <c r="AI151" s="12">
        <v>30237</v>
      </c>
      <c r="AJ151" s="14">
        <v>1.3778263685E-10</v>
      </c>
      <c r="AK151" s="26">
        <v>39.802</v>
      </c>
      <c r="AL151" s="12">
        <v>322</v>
      </c>
      <c r="AM151" s="12">
        <v>0</v>
      </c>
      <c r="AN151" s="12" t="s">
        <v>380</v>
      </c>
      <c r="AO151" s="12">
        <v>644</v>
      </c>
      <c r="AP151" s="14"/>
    </row>
    <row r="152" spans="2:225" ht="15" x14ac:dyDescent="0.3">
      <c r="B152" s="119" t="s">
        <v>720</v>
      </c>
      <c r="C152" s="24">
        <v>217</v>
      </c>
      <c r="D152" s="12" t="s">
        <v>721</v>
      </c>
      <c r="E152" s="12">
        <v>33</v>
      </c>
      <c r="F152" s="12">
        <v>30</v>
      </c>
      <c r="G152" s="12" t="s">
        <v>487</v>
      </c>
      <c r="H152" s="12" t="s">
        <v>707</v>
      </c>
      <c r="I152" s="13">
        <v>364826</v>
      </c>
      <c r="J152" s="14">
        <v>6.9412500000000002E-10</v>
      </c>
      <c r="K152" s="15">
        <v>9.1184831141299993E-2</v>
      </c>
      <c r="L152" s="14">
        <v>6.9111591239999999E-10</v>
      </c>
      <c r="M152" s="16">
        <v>199.01</v>
      </c>
      <c r="N152" s="17">
        <v>1610</v>
      </c>
      <c r="O152" s="13">
        <v>25</v>
      </c>
      <c r="P152" s="17" t="s">
        <v>380</v>
      </c>
      <c r="Q152" s="17" t="s">
        <v>380</v>
      </c>
      <c r="R152" s="17" t="s">
        <v>380</v>
      </c>
      <c r="S152" s="17" t="s">
        <v>380</v>
      </c>
      <c r="T152" s="17" t="s">
        <v>380</v>
      </c>
      <c r="U152" s="17" t="s">
        <v>380</v>
      </c>
      <c r="V152" s="17" t="s">
        <v>380</v>
      </c>
      <c r="W152" s="17">
        <v>3245</v>
      </c>
      <c r="X152" s="14" t="s">
        <v>380</v>
      </c>
      <c r="Y152" s="12">
        <v>0</v>
      </c>
      <c r="Z152" s="12">
        <v>0</v>
      </c>
      <c r="AA152" s="12">
        <v>0</v>
      </c>
      <c r="AB152" s="12" t="s">
        <v>380</v>
      </c>
      <c r="AC152" s="12">
        <v>0</v>
      </c>
      <c r="AD152" s="14">
        <v>6.9136179228E-10</v>
      </c>
      <c r="AE152" s="26">
        <v>3.802</v>
      </c>
      <c r="AF152" s="12">
        <v>3</v>
      </c>
      <c r="AG152" s="12">
        <v>30014</v>
      </c>
      <c r="AH152" s="12" t="s">
        <v>380</v>
      </c>
      <c r="AI152" s="12">
        <v>58904</v>
      </c>
      <c r="AJ152" s="14">
        <v>6.8906305705500001E-10</v>
      </c>
      <c r="AK152" s="26">
        <v>39.802</v>
      </c>
      <c r="AL152" s="12">
        <v>323</v>
      </c>
      <c r="AM152" s="12">
        <v>0</v>
      </c>
      <c r="AN152" s="12" t="s">
        <v>380</v>
      </c>
      <c r="AO152" s="12">
        <v>643</v>
      </c>
    </row>
    <row r="153" spans="2:225" ht="15" x14ac:dyDescent="0.3">
      <c r="B153" s="119" t="s">
        <v>722</v>
      </c>
      <c r="C153" s="24">
        <v>219</v>
      </c>
      <c r="D153" s="12" t="s">
        <v>723</v>
      </c>
      <c r="E153" s="12">
        <v>33</v>
      </c>
      <c r="F153" s="12">
        <v>30</v>
      </c>
      <c r="G153" s="12" t="s">
        <v>487</v>
      </c>
      <c r="H153" s="12" t="s">
        <v>707</v>
      </c>
      <c r="I153" s="13">
        <v>365799</v>
      </c>
      <c r="J153" s="14" t="s">
        <v>380</v>
      </c>
      <c r="K153" s="15" t="s">
        <v>380</v>
      </c>
      <c r="L153" s="14" t="s">
        <v>380</v>
      </c>
      <c r="M153" s="16">
        <v>0</v>
      </c>
      <c r="N153" s="17">
        <v>0</v>
      </c>
      <c r="O153" s="13">
        <v>0</v>
      </c>
      <c r="P153" s="17" t="s">
        <v>380</v>
      </c>
      <c r="Q153" s="17" t="s">
        <v>380</v>
      </c>
      <c r="R153" s="17" t="s">
        <v>380</v>
      </c>
      <c r="S153" s="17" t="s">
        <v>380</v>
      </c>
      <c r="T153" s="17" t="s">
        <v>380</v>
      </c>
      <c r="U153" s="17" t="s">
        <v>380</v>
      </c>
      <c r="V153" s="17" t="s">
        <v>380</v>
      </c>
      <c r="W153" s="17">
        <v>0</v>
      </c>
      <c r="X153" s="14" t="s">
        <v>380</v>
      </c>
      <c r="Y153" s="12">
        <v>0</v>
      </c>
      <c r="Z153" s="12">
        <v>0</v>
      </c>
      <c r="AA153" s="12">
        <v>0</v>
      </c>
      <c r="AB153" s="12" t="s">
        <v>380</v>
      </c>
      <c r="AC153" s="12">
        <v>0</v>
      </c>
      <c r="AD153" s="14" t="s">
        <v>380</v>
      </c>
      <c r="AE153" s="26">
        <v>0</v>
      </c>
      <c r="AF153" s="12">
        <v>0</v>
      </c>
      <c r="AG153" s="12">
        <v>0</v>
      </c>
      <c r="AH153" s="12" t="s">
        <v>380</v>
      </c>
      <c r="AI153" s="12">
        <v>0</v>
      </c>
      <c r="AJ153" s="14" t="s">
        <v>380</v>
      </c>
      <c r="AK153" s="26">
        <v>0</v>
      </c>
      <c r="AL153" s="12">
        <v>0</v>
      </c>
      <c r="AM153" s="12">
        <v>0</v>
      </c>
      <c r="AN153" s="12" t="s">
        <v>380</v>
      </c>
      <c r="AO153" s="12">
        <v>0</v>
      </c>
      <c r="AP153" s="14"/>
    </row>
    <row r="154" spans="2:225" ht="15" x14ac:dyDescent="0.3">
      <c r="B154" s="119" t="s">
        <v>724</v>
      </c>
      <c r="C154" s="24">
        <v>224</v>
      </c>
      <c r="D154" s="12" t="s">
        <v>725</v>
      </c>
      <c r="E154" s="12">
        <v>33</v>
      </c>
      <c r="F154" s="12">
        <v>35</v>
      </c>
      <c r="G154" s="12" t="s">
        <v>438</v>
      </c>
      <c r="H154" s="12" t="s">
        <v>276</v>
      </c>
      <c r="I154" s="13">
        <v>5932</v>
      </c>
      <c r="J154" s="14">
        <v>1.03582E-10</v>
      </c>
      <c r="K154" s="15">
        <v>8.45945203157E-2</v>
      </c>
      <c r="L154" s="14">
        <v>1.0221575638E-10</v>
      </c>
      <c r="M154" s="16">
        <v>199.01</v>
      </c>
      <c r="N154" s="17">
        <v>1609</v>
      </c>
      <c r="O154" s="13">
        <v>335</v>
      </c>
      <c r="P154" s="17" t="s">
        <v>380</v>
      </c>
      <c r="Q154" s="17" t="s">
        <v>380</v>
      </c>
      <c r="R154" s="17" t="s">
        <v>380</v>
      </c>
      <c r="S154" s="17" t="s">
        <v>380</v>
      </c>
      <c r="T154" s="17" t="s">
        <v>380</v>
      </c>
      <c r="U154" s="17" t="s">
        <v>380</v>
      </c>
      <c r="V154" s="17" t="s">
        <v>380</v>
      </c>
      <c r="W154" s="17">
        <v>3555</v>
      </c>
      <c r="X154" s="14" t="s">
        <v>380</v>
      </c>
      <c r="Y154" s="12">
        <v>0</v>
      </c>
      <c r="Z154" s="12">
        <v>0</v>
      </c>
      <c r="AA154" s="12">
        <v>0</v>
      </c>
      <c r="AB154" s="12" t="s">
        <v>380</v>
      </c>
      <c r="AC154" s="12">
        <v>0</v>
      </c>
      <c r="AD154" s="14">
        <v>1.0436594325600001E-10</v>
      </c>
      <c r="AE154" s="26">
        <v>3.802</v>
      </c>
      <c r="AF154" s="12">
        <v>25</v>
      </c>
      <c r="AG154" s="12">
        <v>21684</v>
      </c>
      <c r="AH154" s="12" t="s">
        <v>380</v>
      </c>
      <c r="AI154" s="12">
        <v>24947</v>
      </c>
      <c r="AJ154" s="14">
        <v>1.03467799392E-10</v>
      </c>
      <c r="AK154" s="26">
        <v>39.802</v>
      </c>
      <c r="AL154" s="12">
        <v>322</v>
      </c>
      <c r="AM154" s="12">
        <v>0</v>
      </c>
      <c r="AN154" s="12" t="s">
        <v>380</v>
      </c>
      <c r="AO154" s="12">
        <v>645</v>
      </c>
      <c r="AP154" s="14"/>
    </row>
    <row r="155" spans="2:225" ht="15" x14ac:dyDescent="0.3">
      <c r="B155" s="119" t="s">
        <v>726</v>
      </c>
      <c r="C155" s="24">
        <v>229</v>
      </c>
      <c r="D155" s="12" t="s">
        <v>727</v>
      </c>
      <c r="E155" s="12">
        <v>34</v>
      </c>
      <c r="F155" s="12">
        <v>30</v>
      </c>
      <c r="G155" s="12" t="s">
        <v>487</v>
      </c>
      <c r="H155" s="12" t="s">
        <v>707</v>
      </c>
      <c r="I155" s="13">
        <v>366767</v>
      </c>
      <c r="J155" s="14">
        <v>8.9483200000000002E-10</v>
      </c>
      <c r="K155" s="15">
        <v>9.1396043642300001E-2</v>
      </c>
      <c r="L155" s="14">
        <v>8.96917406925E-10</v>
      </c>
      <c r="M155" s="16">
        <v>199.01</v>
      </c>
      <c r="N155" s="17">
        <v>1614</v>
      </c>
      <c r="O155" s="13">
        <v>26</v>
      </c>
      <c r="P155" s="17" t="s">
        <v>380</v>
      </c>
      <c r="Q155" s="17" t="s">
        <v>380</v>
      </c>
      <c r="R155" s="17" t="s">
        <v>380</v>
      </c>
      <c r="S155" s="17" t="s">
        <v>380</v>
      </c>
      <c r="T155" s="17" t="s">
        <v>380</v>
      </c>
      <c r="U155" s="17" t="s">
        <v>380</v>
      </c>
      <c r="V155" s="17" t="s">
        <v>380</v>
      </c>
      <c r="W155" s="17">
        <v>3248</v>
      </c>
      <c r="X155" s="14" t="s">
        <v>380</v>
      </c>
      <c r="Y155" s="12">
        <v>0</v>
      </c>
      <c r="Z155" s="12">
        <v>0</v>
      </c>
      <c r="AA155" s="12">
        <v>0</v>
      </c>
      <c r="AB155" s="12" t="s">
        <v>380</v>
      </c>
      <c r="AC155" s="12">
        <v>0</v>
      </c>
      <c r="AD155" s="14">
        <v>8.7844570436500001E-10</v>
      </c>
      <c r="AE155" s="26">
        <v>3.802</v>
      </c>
      <c r="AF155" s="12">
        <v>2</v>
      </c>
      <c r="AG155" s="12">
        <v>27691</v>
      </c>
      <c r="AH155" s="12" t="s">
        <v>380</v>
      </c>
      <c r="AI155" s="12">
        <v>61620</v>
      </c>
      <c r="AJ155" s="14">
        <v>8.8668905173000004E-10</v>
      </c>
      <c r="AK155" s="26">
        <v>39.802</v>
      </c>
      <c r="AL155" s="12">
        <v>323</v>
      </c>
      <c r="AM155" s="12">
        <v>0</v>
      </c>
      <c r="AN155" s="12" t="s">
        <v>380</v>
      </c>
      <c r="AO155" s="12">
        <v>643</v>
      </c>
      <c r="AP155" s="14"/>
    </row>
    <row r="156" spans="2:225" ht="15" x14ac:dyDescent="0.3">
      <c r="B156" s="119" t="s">
        <v>728</v>
      </c>
      <c r="C156" s="24">
        <v>231</v>
      </c>
      <c r="D156" s="12" t="s">
        <v>729</v>
      </c>
      <c r="E156" s="12">
        <v>34</v>
      </c>
      <c r="F156" s="12">
        <v>30</v>
      </c>
      <c r="G156" s="12" t="s">
        <v>487</v>
      </c>
      <c r="H156" s="12" t="s">
        <v>707</v>
      </c>
      <c r="I156" s="13">
        <v>367750</v>
      </c>
      <c r="J156" s="14">
        <v>7.5714399999999997E-10</v>
      </c>
      <c r="K156" s="15">
        <v>9.1724329418699999E-2</v>
      </c>
      <c r="L156" s="14">
        <v>7.5326918099000004E-10</v>
      </c>
      <c r="M156" s="16">
        <v>199.01</v>
      </c>
      <c r="N156" s="17">
        <v>1608</v>
      </c>
      <c r="O156" s="13">
        <v>21</v>
      </c>
      <c r="P156" s="17" t="s">
        <v>380</v>
      </c>
      <c r="Q156" s="17" t="s">
        <v>380</v>
      </c>
      <c r="R156" s="17" t="s">
        <v>380</v>
      </c>
      <c r="S156" s="17" t="s">
        <v>380</v>
      </c>
      <c r="T156" s="17" t="s">
        <v>380</v>
      </c>
      <c r="U156" s="17" t="s">
        <v>380</v>
      </c>
      <c r="V156" s="17" t="s">
        <v>380</v>
      </c>
      <c r="W156" s="17">
        <v>3241</v>
      </c>
      <c r="X156" s="14" t="s">
        <v>380</v>
      </c>
      <c r="Y156" s="12">
        <v>0</v>
      </c>
      <c r="Z156" s="12">
        <v>0</v>
      </c>
      <c r="AA156" s="12">
        <v>0</v>
      </c>
      <c r="AB156" s="12" t="s">
        <v>380</v>
      </c>
      <c r="AC156" s="12">
        <v>0</v>
      </c>
      <c r="AD156" s="14">
        <v>7.5967247559999999E-10</v>
      </c>
      <c r="AE156" s="26">
        <v>3.802</v>
      </c>
      <c r="AF156" s="12">
        <v>4</v>
      </c>
      <c r="AG156" s="12">
        <v>26966</v>
      </c>
      <c r="AH156" s="12" t="s">
        <v>380</v>
      </c>
      <c r="AI156" s="12">
        <v>55856</v>
      </c>
      <c r="AJ156" s="14">
        <v>7.5794719061500005E-10</v>
      </c>
      <c r="AK156" s="26">
        <v>39.802</v>
      </c>
      <c r="AL156" s="12">
        <v>321</v>
      </c>
      <c r="AM156" s="12">
        <v>0</v>
      </c>
      <c r="AN156" s="12" t="s">
        <v>380</v>
      </c>
      <c r="AO156" s="12">
        <v>644</v>
      </c>
      <c r="AP156" s="14"/>
    </row>
    <row r="157" spans="2:225" ht="15" x14ac:dyDescent="0.3">
      <c r="B157" s="119" t="s">
        <v>730</v>
      </c>
      <c r="C157" s="24">
        <v>236</v>
      </c>
      <c r="D157" s="12" t="s">
        <v>731</v>
      </c>
      <c r="E157" s="12">
        <v>34</v>
      </c>
      <c r="F157" s="12">
        <v>35</v>
      </c>
      <c r="G157" s="12" t="s">
        <v>438</v>
      </c>
      <c r="H157" s="12" t="s">
        <v>276</v>
      </c>
      <c r="I157" s="13">
        <v>6916</v>
      </c>
      <c r="J157" s="14">
        <v>1.14526E-10</v>
      </c>
      <c r="K157" s="15">
        <v>8.6726317454699997E-2</v>
      </c>
      <c r="L157" s="14">
        <v>1.1313033100699999E-10</v>
      </c>
      <c r="M157" s="16">
        <v>199.01</v>
      </c>
      <c r="N157" s="17">
        <v>1609</v>
      </c>
      <c r="O157" s="13">
        <v>377</v>
      </c>
      <c r="P157" s="17" t="s">
        <v>380</v>
      </c>
      <c r="Q157" s="17" t="s">
        <v>380</v>
      </c>
      <c r="R157" s="17" t="s">
        <v>380</v>
      </c>
      <c r="S157" s="17" t="s">
        <v>380</v>
      </c>
      <c r="T157" s="17" t="s">
        <v>380</v>
      </c>
      <c r="U157" s="17" t="s">
        <v>380</v>
      </c>
      <c r="V157" s="17" t="s">
        <v>380</v>
      </c>
      <c r="W157" s="17">
        <v>3594</v>
      </c>
      <c r="X157" s="14" t="s">
        <v>380</v>
      </c>
      <c r="Y157" s="12">
        <v>0</v>
      </c>
      <c r="Z157" s="12">
        <v>0</v>
      </c>
      <c r="AA157" s="12">
        <v>0</v>
      </c>
      <c r="AB157" s="12" t="s">
        <v>380</v>
      </c>
      <c r="AC157" s="12">
        <v>0</v>
      </c>
      <c r="AD157" s="14">
        <v>1.1948874594700001E-10</v>
      </c>
      <c r="AE157" s="26">
        <v>3.802</v>
      </c>
      <c r="AF157" s="12">
        <v>26</v>
      </c>
      <c r="AG157" s="12">
        <v>23976</v>
      </c>
      <c r="AH157" s="12" t="s">
        <v>380</v>
      </c>
      <c r="AI157" s="12">
        <v>27869</v>
      </c>
      <c r="AJ157" s="14">
        <v>1.1665150114799999E-10</v>
      </c>
      <c r="AK157" s="26">
        <v>39.802</v>
      </c>
      <c r="AL157" s="12">
        <v>321</v>
      </c>
      <c r="AM157" s="12">
        <v>0</v>
      </c>
      <c r="AN157" s="12" t="s">
        <v>380</v>
      </c>
      <c r="AO157" s="12">
        <v>644</v>
      </c>
      <c r="AP157" s="14"/>
    </row>
    <row r="158" spans="2:225" ht="15" x14ac:dyDescent="0.3">
      <c r="B158" s="119" t="s">
        <v>732</v>
      </c>
      <c r="C158" s="24">
        <v>241</v>
      </c>
      <c r="D158" s="12" t="s">
        <v>733</v>
      </c>
      <c r="E158" s="12">
        <v>35</v>
      </c>
      <c r="F158" s="12">
        <v>30</v>
      </c>
      <c r="G158" s="12" t="s">
        <v>487</v>
      </c>
      <c r="H158" s="12" t="s">
        <v>707</v>
      </c>
      <c r="I158" s="13">
        <v>368719</v>
      </c>
      <c r="J158" s="14">
        <v>8.8384200000000004E-10</v>
      </c>
      <c r="K158" s="15">
        <v>9.4859812872699997E-2</v>
      </c>
      <c r="L158" s="14">
        <v>8.7210689814999996E-10</v>
      </c>
      <c r="M158" s="16">
        <v>199.01</v>
      </c>
      <c r="N158" s="17">
        <v>1611</v>
      </c>
      <c r="O158" s="13">
        <v>19</v>
      </c>
      <c r="P158" s="17" t="s">
        <v>380</v>
      </c>
      <c r="Q158" s="17" t="s">
        <v>380</v>
      </c>
      <c r="R158" s="17" t="s">
        <v>380</v>
      </c>
      <c r="S158" s="17" t="s">
        <v>380</v>
      </c>
      <c r="T158" s="17" t="s">
        <v>380</v>
      </c>
      <c r="U158" s="17" t="s">
        <v>380</v>
      </c>
      <c r="V158" s="17" t="s">
        <v>380</v>
      </c>
      <c r="W158" s="17">
        <v>3241</v>
      </c>
      <c r="X158" s="14" t="s">
        <v>380</v>
      </c>
      <c r="Y158" s="12">
        <v>0</v>
      </c>
      <c r="Z158" s="12">
        <v>0</v>
      </c>
      <c r="AA158" s="12">
        <v>0</v>
      </c>
      <c r="AB158" s="12" t="s">
        <v>380</v>
      </c>
      <c r="AC158" s="12">
        <v>0</v>
      </c>
      <c r="AD158" s="14">
        <v>8.6356000427999996E-10</v>
      </c>
      <c r="AE158" s="26">
        <v>3.802</v>
      </c>
      <c r="AF158" s="12">
        <v>0</v>
      </c>
      <c r="AG158" s="12">
        <v>27491</v>
      </c>
      <c r="AH158" s="12" t="s">
        <v>380</v>
      </c>
      <c r="AI158" s="12">
        <v>61620</v>
      </c>
      <c r="AJ158" s="14">
        <v>8.6595696966500004E-10</v>
      </c>
      <c r="AK158" s="26">
        <v>39.802</v>
      </c>
      <c r="AL158" s="12">
        <v>321</v>
      </c>
      <c r="AM158" s="12">
        <v>2</v>
      </c>
      <c r="AN158" s="12" t="s">
        <v>380</v>
      </c>
      <c r="AO158" s="12">
        <v>645</v>
      </c>
      <c r="AP158" s="14"/>
    </row>
    <row r="159" spans="2:225" ht="15" x14ac:dyDescent="0.3">
      <c r="B159" s="119" t="s">
        <v>734</v>
      </c>
      <c r="C159" s="24">
        <v>243</v>
      </c>
      <c r="D159" s="12" t="s">
        <v>735</v>
      </c>
      <c r="E159" s="12">
        <v>35</v>
      </c>
      <c r="F159" s="12">
        <v>30</v>
      </c>
      <c r="G159" s="12" t="s">
        <v>487</v>
      </c>
      <c r="H159" s="12" t="s">
        <v>707</v>
      </c>
      <c r="I159" s="13">
        <v>369700</v>
      </c>
      <c r="J159" s="14">
        <v>8.5720699999999995E-10</v>
      </c>
      <c r="K159" s="15">
        <v>9.6351564696300004E-2</v>
      </c>
      <c r="L159" s="14">
        <v>8.5275269178999999E-10</v>
      </c>
      <c r="M159" s="16">
        <v>199.01</v>
      </c>
      <c r="N159" s="17">
        <v>1608</v>
      </c>
      <c r="O159" s="13">
        <v>22</v>
      </c>
      <c r="P159" s="17" t="s">
        <v>380</v>
      </c>
      <c r="Q159" s="17" t="s">
        <v>380</v>
      </c>
      <c r="R159" s="17" t="s">
        <v>380</v>
      </c>
      <c r="S159" s="17" t="s">
        <v>380</v>
      </c>
      <c r="T159" s="17" t="s">
        <v>380</v>
      </c>
      <c r="U159" s="17" t="s">
        <v>380</v>
      </c>
      <c r="V159" s="17" t="s">
        <v>380</v>
      </c>
      <c r="W159" s="17">
        <v>3239</v>
      </c>
      <c r="X159" s="14" t="s">
        <v>380</v>
      </c>
      <c r="Y159" s="12">
        <v>0</v>
      </c>
      <c r="Z159" s="12">
        <v>0</v>
      </c>
      <c r="AA159" s="12">
        <v>0</v>
      </c>
      <c r="AB159" s="12" t="s">
        <v>380</v>
      </c>
      <c r="AC159" s="12">
        <v>0</v>
      </c>
      <c r="AD159" s="14">
        <v>8.5168948345499998E-10</v>
      </c>
      <c r="AE159" s="26">
        <v>3.802</v>
      </c>
      <c r="AF159" s="12">
        <v>0</v>
      </c>
      <c r="AG159" s="12">
        <v>27922</v>
      </c>
      <c r="AH159" s="12" t="s">
        <v>380</v>
      </c>
      <c r="AI159" s="12">
        <v>61620</v>
      </c>
      <c r="AJ159" s="14">
        <v>8.5126287429499996E-10</v>
      </c>
      <c r="AK159" s="26">
        <v>39.802</v>
      </c>
      <c r="AL159" s="12">
        <v>323</v>
      </c>
      <c r="AM159" s="12">
        <v>0</v>
      </c>
      <c r="AN159" s="12" t="s">
        <v>380</v>
      </c>
      <c r="AO159" s="12">
        <v>645</v>
      </c>
      <c r="AP159" s="14"/>
    </row>
    <row r="160" spans="2:225" ht="15" x14ac:dyDescent="0.3">
      <c r="B160" s="119" t="s">
        <v>736</v>
      </c>
      <c r="C160" s="24">
        <v>248</v>
      </c>
      <c r="D160" s="12" t="s">
        <v>737</v>
      </c>
      <c r="E160" s="12">
        <v>35</v>
      </c>
      <c r="F160" s="12">
        <v>35</v>
      </c>
      <c r="G160" s="12" t="s">
        <v>438</v>
      </c>
      <c r="H160" s="12" t="s">
        <v>276</v>
      </c>
      <c r="I160" s="13">
        <v>7889</v>
      </c>
      <c r="J160" s="14">
        <v>1.2339199999999999E-10</v>
      </c>
      <c r="K160" s="15">
        <v>8.0109485716000003E-2</v>
      </c>
      <c r="L160" s="14">
        <v>1.2262358743200001E-10</v>
      </c>
      <c r="M160" s="16">
        <v>199.01</v>
      </c>
      <c r="N160" s="17">
        <v>1606</v>
      </c>
      <c r="O160" s="13">
        <v>404</v>
      </c>
      <c r="P160" s="17" t="s">
        <v>380</v>
      </c>
      <c r="Q160" s="17" t="s">
        <v>380</v>
      </c>
      <c r="R160" s="17" t="s">
        <v>380</v>
      </c>
      <c r="S160" s="17" t="s">
        <v>380</v>
      </c>
      <c r="T160" s="17" t="s">
        <v>380</v>
      </c>
      <c r="U160" s="17" t="s">
        <v>380</v>
      </c>
      <c r="V160" s="17" t="s">
        <v>380</v>
      </c>
      <c r="W160" s="17">
        <v>3624</v>
      </c>
      <c r="X160" s="14" t="s">
        <v>380</v>
      </c>
      <c r="Y160" s="12">
        <v>0</v>
      </c>
      <c r="Z160" s="12">
        <v>0</v>
      </c>
      <c r="AA160" s="12">
        <v>0</v>
      </c>
      <c r="AB160" s="12" t="s">
        <v>380</v>
      </c>
      <c r="AC160" s="12">
        <v>0</v>
      </c>
      <c r="AD160" s="14">
        <v>1.2372293494199999E-10</v>
      </c>
      <c r="AE160" s="12">
        <v>3.802</v>
      </c>
      <c r="AF160" s="12">
        <v>20</v>
      </c>
      <c r="AG160" s="12">
        <v>24025</v>
      </c>
      <c r="AH160" s="12" t="s">
        <v>380</v>
      </c>
      <c r="AI160" s="12">
        <v>28149</v>
      </c>
      <c r="AJ160" s="14">
        <v>1.22778293401E-10</v>
      </c>
      <c r="AK160" s="26">
        <v>39.802</v>
      </c>
      <c r="AL160" s="12">
        <v>322</v>
      </c>
      <c r="AM160" s="12">
        <v>0</v>
      </c>
      <c r="AN160" s="12" t="s">
        <v>380</v>
      </c>
      <c r="AO160" s="12">
        <v>643</v>
      </c>
      <c r="AP160" s="14"/>
    </row>
    <row r="161" spans="2:42" ht="15" x14ac:dyDescent="0.3">
      <c r="B161" s="119" t="s">
        <v>738</v>
      </c>
      <c r="C161" s="24">
        <v>253</v>
      </c>
      <c r="D161" s="12" t="s">
        <v>739</v>
      </c>
      <c r="E161" s="12">
        <v>36</v>
      </c>
      <c r="F161" s="12">
        <v>30</v>
      </c>
      <c r="G161" s="12" t="s">
        <v>487</v>
      </c>
      <c r="H161" s="12" t="s">
        <v>707</v>
      </c>
      <c r="I161" s="13">
        <v>370684</v>
      </c>
      <c r="J161" s="14">
        <v>7.7381399999999997E-10</v>
      </c>
      <c r="K161" s="15">
        <v>8.5988022265000005E-2</v>
      </c>
      <c r="L161" s="14">
        <v>7.6812105533999995E-10</v>
      </c>
      <c r="M161" s="16">
        <v>199.01</v>
      </c>
      <c r="N161" s="17">
        <v>1613</v>
      </c>
      <c r="O161" s="13">
        <v>15</v>
      </c>
      <c r="P161" s="17" t="s">
        <v>380</v>
      </c>
      <c r="Q161" s="17" t="s">
        <v>380</v>
      </c>
      <c r="R161" s="17" t="s">
        <v>380</v>
      </c>
      <c r="S161" s="17" t="s">
        <v>380</v>
      </c>
      <c r="T161" s="17" t="s">
        <v>380</v>
      </c>
      <c r="U161" s="17" t="s">
        <v>380</v>
      </c>
      <c r="V161" s="17" t="s">
        <v>380</v>
      </c>
      <c r="W161" s="17">
        <v>3233</v>
      </c>
      <c r="X161" s="14" t="s">
        <v>380</v>
      </c>
      <c r="Y161" s="12">
        <v>0</v>
      </c>
      <c r="Z161" s="12">
        <v>0</v>
      </c>
      <c r="AA161" s="12">
        <v>0</v>
      </c>
      <c r="AB161" s="12" t="s">
        <v>380</v>
      </c>
      <c r="AC161" s="12">
        <v>0</v>
      </c>
      <c r="AD161" s="14">
        <v>7.4804029271000001E-10</v>
      </c>
      <c r="AE161" s="26">
        <v>3.802</v>
      </c>
      <c r="AF161" s="12">
        <v>4</v>
      </c>
      <c r="AG161" s="12">
        <v>27695</v>
      </c>
      <c r="AH161" s="12" t="s">
        <v>380</v>
      </c>
      <c r="AI161" s="12">
        <v>58285</v>
      </c>
      <c r="AJ161" s="14">
        <v>7.5340615873499997E-10</v>
      </c>
      <c r="AK161" s="26">
        <v>39.802</v>
      </c>
      <c r="AL161" s="12">
        <v>322</v>
      </c>
      <c r="AM161" s="12">
        <v>0</v>
      </c>
      <c r="AN161" s="12" t="s">
        <v>380</v>
      </c>
      <c r="AO161" s="12">
        <v>643</v>
      </c>
    </row>
    <row r="162" spans="2:42" ht="15" x14ac:dyDescent="0.3">
      <c r="B162" s="119" t="s">
        <v>740</v>
      </c>
      <c r="C162" s="24">
        <v>255</v>
      </c>
      <c r="D162" s="12" t="s">
        <v>741</v>
      </c>
      <c r="E162" s="12">
        <v>36</v>
      </c>
      <c r="F162" s="12">
        <v>30</v>
      </c>
      <c r="G162" s="12" t="s">
        <v>487</v>
      </c>
      <c r="H162" s="12" t="s">
        <v>707</v>
      </c>
      <c r="I162" s="13">
        <v>371658</v>
      </c>
      <c r="J162" s="14">
        <v>8.5486300000000001E-10</v>
      </c>
      <c r="K162" s="15">
        <v>8.88987017017E-2</v>
      </c>
      <c r="L162" s="14">
        <v>8.5065155763000003E-10</v>
      </c>
      <c r="M162" s="16">
        <v>199.01</v>
      </c>
      <c r="N162" s="17">
        <v>1608</v>
      </c>
      <c r="O162" s="13">
        <v>18</v>
      </c>
      <c r="P162" s="17" t="s">
        <v>380</v>
      </c>
      <c r="Q162" s="17" t="s">
        <v>380</v>
      </c>
      <c r="R162" s="17" t="s">
        <v>380</v>
      </c>
      <c r="S162" s="17" t="s">
        <v>380</v>
      </c>
      <c r="T162" s="17" t="s">
        <v>380</v>
      </c>
      <c r="U162" s="17" t="s">
        <v>380</v>
      </c>
      <c r="V162" s="17" t="s">
        <v>380</v>
      </c>
      <c r="W162" s="17">
        <v>3234</v>
      </c>
      <c r="X162" s="14" t="s">
        <v>380</v>
      </c>
      <c r="Y162" s="12">
        <v>0</v>
      </c>
      <c r="Z162" s="12">
        <v>0</v>
      </c>
      <c r="AA162" s="12">
        <v>0</v>
      </c>
      <c r="AB162" s="12" t="s">
        <v>380</v>
      </c>
      <c r="AC162" s="12">
        <v>0</v>
      </c>
      <c r="AD162" s="14">
        <v>8.5353665525499995E-10</v>
      </c>
      <c r="AE162" s="26">
        <v>3.802</v>
      </c>
      <c r="AF162" s="12">
        <v>0</v>
      </c>
      <c r="AG162" s="12">
        <v>28019</v>
      </c>
      <c r="AH162" s="12" t="s">
        <v>380</v>
      </c>
      <c r="AI162" s="12">
        <v>61620</v>
      </c>
      <c r="AJ162" s="14">
        <v>8.4859603972499996E-10</v>
      </c>
      <c r="AK162" s="26">
        <v>39.802</v>
      </c>
      <c r="AL162" s="12">
        <v>322</v>
      </c>
      <c r="AM162" s="12">
        <v>0</v>
      </c>
      <c r="AN162" s="12" t="s">
        <v>380</v>
      </c>
      <c r="AO162" s="12">
        <v>644</v>
      </c>
      <c r="AP162" s="14"/>
    </row>
    <row r="163" spans="2:42" ht="15" x14ac:dyDescent="0.3">
      <c r="B163" s="119" t="s">
        <v>742</v>
      </c>
      <c r="C163" s="24">
        <v>260</v>
      </c>
      <c r="D163" s="12" t="s">
        <v>743</v>
      </c>
      <c r="E163" s="12">
        <v>36</v>
      </c>
      <c r="F163" s="12">
        <v>35</v>
      </c>
      <c r="G163" s="12" t="s">
        <v>438</v>
      </c>
      <c r="H163" s="12" t="s">
        <v>276</v>
      </c>
      <c r="I163" s="13">
        <v>8875</v>
      </c>
      <c r="J163" s="14">
        <v>1.04431E-10</v>
      </c>
      <c r="K163" s="15">
        <v>8.2421742444700005E-2</v>
      </c>
      <c r="L163" s="14">
        <v>1.0211651623500001E-10</v>
      </c>
      <c r="M163" s="16">
        <v>199.01</v>
      </c>
      <c r="N163" s="17">
        <v>1609</v>
      </c>
      <c r="O163" s="13">
        <v>321</v>
      </c>
      <c r="P163" s="17" t="s">
        <v>380</v>
      </c>
      <c r="Q163" s="17" t="s">
        <v>380</v>
      </c>
      <c r="R163" s="17" t="s">
        <v>380</v>
      </c>
      <c r="S163" s="17" t="s">
        <v>380</v>
      </c>
      <c r="T163" s="17" t="s">
        <v>380</v>
      </c>
      <c r="U163" s="17" t="s">
        <v>380</v>
      </c>
      <c r="V163" s="17" t="s">
        <v>380</v>
      </c>
      <c r="W163" s="17">
        <v>3543</v>
      </c>
      <c r="X163" s="14" t="s">
        <v>380</v>
      </c>
      <c r="Y163" s="12">
        <v>0</v>
      </c>
      <c r="Z163" s="12">
        <v>0</v>
      </c>
      <c r="AA163" s="12">
        <v>0</v>
      </c>
      <c r="AB163" s="12" t="s">
        <v>380</v>
      </c>
      <c r="AC163" s="12">
        <v>0</v>
      </c>
      <c r="AD163" s="14">
        <v>1.0678318066099999E-10</v>
      </c>
      <c r="AE163" s="26">
        <v>3.802</v>
      </c>
      <c r="AF163" s="12">
        <v>20</v>
      </c>
      <c r="AG163" s="12">
        <v>21367</v>
      </c>
      <c r="AH163" s="12" t="s">
        <v>380</v>
      </c>
      <c r="AI163" s="12">
        <v>24476</v>
      </c>
      <c r="AJ163" s="14">
        <v>1.04953726096E-10</v>
      </c>
      <c r="AK163" s="26">
        <v>39.802</v>
      </c>
      <c r="AL163" s="12">
        <v>321</v>
      </c>
      <c r="AM163" s="12">
        <v>0</v>
      </c>
      <c r="AN163" s="12" t="s">
        <v>380</v>
      </c>
      <c r="AO163" s="12">
        <v>644</v>
      </c>
      <c r="AP163" s="14"/>
    </row>
    <row r="164" spans="2:42" ht="15" x14ac:dyDescent="0.3">
      <c r="B164" s="119" t="s">
        <v>744</v>
      </c>
      <c r="C164" s="24">
        <v>265</v>
      </c>
      <c r="D164" s="12" t="s">
        <v>745</v>
      </c>
      <c r="E164" s="12">
        <v>37</v>
      </c>
      <c r="F164" s="12">
        <v>30</v>
      </c>
      <c r="G164" s="12" t="s">
        <v>487</v>
      </c>
      <c r="H164" s="12" t="s">
        <v>707</v>
      </c>
      <c r="I164" s="13">
        <v>372630</v>
      </c>
      <c r="J164" s="14">
        <v>8.4192699999999998E-10</v>
      </c>
      <c r="K164" s="15">
        <v>9.0027112223E-2</v>
      </c>
      <c r="L164" s="14">
        <v>8.3297198088000002E-10</v>
      </c>
      <c r="M164" s="16">
        <v>199.01</v>
      </c>
      <c r="N164" s="17">
        <v>1609</v>
      </c>
      <c r="O164" s="13">
        <v>20</v>
      </c>
      <c r="P164" s="17" t="s">
        <v>380</v>
      </c>
      <c r="Q164" s="17" t="s">
        <v>380</v>
      </c>
      <c r="R164" s="17" t="s">
        <v>380</v>
      </c>
      <c r="S164" s="17" t="s">
        <v>380</v>
      </c>
      <c r="T164" s="17" t="s">
        <v>380</v>
      </c>
      <c r="U164" s="17" t="s">
        <v>380</v>
      </c>
      <c r="V164" s="17" t="s">
        <v>380</v>
      </c>
      <c r="W164" s="17">
        <v>3241</v>
      </c>
      <c r="X164" s="14" t="s">
        <v>380</v>
      </c>
      <c r="Y164" s="12">
        <v>0</v>
      </c>
      <c r="Z164" s="12">
        <v>0</v>
      </c>
      <c r="AA164" s="12">
        <v>0</v>
      </c>
      <c r="AB164" s="12" t="s">
        <v>380</v>
      </c>
      <c r="AC164" s="12">
        <v>0</v>
      </c>
      <c r="AD164" s="14">
        <v>8.2763071597500001E-10</v>
      </c>
      <c r="AE164" s="26">
        <v>3.802</v>
      </c>
      <c r="AF164" s="12">
        <v>1</v>
      </c>
      <c r="AG164" s="12">
        <v>28168</v>
      </c>
      <c r="AH164" s="12" t="s">
        <v>380</v>
      </c>
      <c r="AI164" s="12">
        <v>61620</v>
      </c>
      <c r="AJ164" s="14">
        <v>8.2738221491499999E-10</v>
      </c>
      <c r="AK164" s="26">
        <v>39.802</v>
      </c>
      <c r="AL164" s="12">
        <v>322</v>
      </c>
      <c r="AM164" s="12">
        <v>0</v>
      </c>
      <c r="AN164" s="12" t="s">
        <v>380</v>
      </c>
      <c r="AO164" s="12">
        <v>643</v>
      </c>
      <c r="AP164" s="14"/>
    </row>
    <row r="165" spans="2:42" ht="15" x14ac:dyDescent="0.3">
      <c r="B165" s="119" t="s">
        <v>746</v>
      </c>
      <c r="C165" s="24">
        <v>267</v>
      </c>
      <c r="D165" s="12" t="s">
        <v>747</v>
      </c>
      <c r="E165" s="12">
        <v>37</v>
      </c>
      <c r="F165" s="12">
        <v>30</v>
      </c>
      <c r="G165" s="12" t="s">
        <v>487</v>
      </c>
      <c r="H165" s="12" t="s">
        <v>707</v>
      </c>
      <c r="I165" s="13">
        <v>373612</v>
      </c>
      <c r="J165" s="14">
        <v>9.1721099999999999E-10</v>
      </c>
      <c r="K165" s="15">
        <v>9.4236394772000007E-2</v>
      </c>
      <c r="L165" s="14">
        <v>9.1537882926000004E-10</v>
      </c>
      <c r="M165" s="16">
        <v>199.01</v>
      </c>
      <c r="N165" s="17">
        <v>1614</v>
      </c>
      <c r="O165" s="13">
        <v>14</v>
      </c>
      <c r="P165" s="17" t="s">
        <v>380</v>
      </c>
      <c r="Q165" s="17" t="s">
        <v>380</v>
      </c>
      <c r="R165" s="17" t="s">
        <v>380</v>
      </c>
      <c r="S165" s="17" t="s">
        <v>380</v>
      </c>
      <c r="T165" s="17" t="s">
        <v>380</v>
      </c>
      <c r="U165" s="17" t="s">
        <v>380</v>
      </c>
      <c r="V165" s="17" t="s">
        <v>380</v>
      </c>
      <c r="W165" s="17">
        <v>3239</v>
      </c>
      <c r="X165" s="14" t="s">
        <v>380</v>
      </c>
      <c r="Y165" s="12">
        <v>0</v>
      </c>
      <c r="Z165" s="12">
        <v>0</v>
      </c>
      <c r="AA165" s="12">
        <v>0</v>
      </c>
      <c r="AB165" s="12" t="s">
        <v>380</v>
      </c>
      <c r="AC165" s="12">
        <v>0</v>
      </c>
      <c r="AD165" s="14">
        <v>9.2484690511499996E-10</v>
      </c>
      <c r="AE165" s="26">
        <v>3.802</v>
      </c>
      <c r="AF165" s="12">
        <v>1</v>
      </c>
      <c r="AG165" s="12">
        <v>27135</v>
      </c>
      <c r="AH165" s="12" t="s">
        <v>380</v>
      </c>
      <c r="AI165" s="12">
        <v>61620</v>
      </c>
      <c r="AJ165" s="14">
        <v>9.2162031732E-10</v>
      </c>
      <c r="AK165" s="26">
        <v>39.802</v>
      </c>
      <c r="AL165" s="12">
        <v>322</v>
      </c>
      <c r="AM165" s="12">
        <v>0</v>
      </c>
      <c r="AN165" s="12" t="s">
        <v>380</v>
      </c>
      <c r="AO165" s="12">
        <v>646</v>
      </c>
      <c r="AP165" s="14"/>
    </row>
    <row r="166" spans="2:42" ht="15" x14ac:dyDescent="0.3">
      <c r="B166" s="119" t="s">
        <v>748</v>
      </c>
      <c r="C166" s="24">
        <v>272</v>
      </c>
      <c r="D166" s="12" t="s">
        <v>749</v>
      </c>
      <c r="E166" s="12">
        <v>37</v>
      </c>
      <c r="F166" s="12">
        <v>35</v>
      </c>
      <c r="G166" s="12" t="s">
        <v>438</v>
      </c>
      <c r="H166" s="12" t="s">
        <v>276</v>
      </c>
      <c r="I166" s="13">
        <v>9846</v>
      </c>
      <c r="J166" s="14">
        <v>1.2016199999999999E-10</v>
      </c>
      <c r="K166" s="15">
        <v>8.0847743555000004E-2</v>
      </c>
      <c r="L166" s="14">
        <v>1.1763230153299999E-10</v>
      </c>
      <c r="M166" s="16">
        <v>199.01</v>
      </c>
      <c r="N166" s="17">
        <v>1609</v>
      </c>
      <c r="O166" s="13">
        <v>369</v>
      </c>
      <c r="P166" s="17" t="s">
        <v>380</v>
      </c>
      <c r="Q166" s="17" t="s">
        <v>380</v>
      </c>
      <c r="R166" s="17" t="s">
        <v>380</v>
      </c>
      <c r="S166" s="17" t="s">
        <v>380</v>
      </c>
      <c r="T166" s="17" t="s">
        <v>380</v>
      </c>
      <c r="U166" s="17" t="s">
        <v>380</v>
      </c>
      <c r="V166" s="17" t="s">
        <v>380</v>
      </c>
      <c r="W166" s="17">
        <v>3591</v>
      </c>
      <c r="X166" s="14" t="s">
        <v>380</v>
      </c>
      <c r="Y166" s="12">
        <v>0</v>
      </c>
      <c r="Z166" s="12">
        <v>0</v>
      </c>
      <c r="AA166" s="12">
        <v>0</v>
      </c>
      <c r="AB166" s="12" t="s">
        <v>380</v>
      </c>
      <c r="AC166" s="12">
        <v>0</v>
      </c>
      <c r="AD166" s="14">
        <v>1.2405119667600001E-10</v>
      </c>
      <c r="AE166" s="26">
        <v>3.802</v>
      </c>
      <c r="AF166" s="12">
        <v>23</v>
      </c>
      <c r="AG166" s="12">
        <v>23348</v>
      </c>
      <c r="AH166" s="12" t="s">
        <v>380</v>
      </c>
      <c r="AI166" s="12">
        <v>27477</v>
      </c>
      <c r="AJ166" s="14">
        <v>1.2165512811899999E-10</v>
      </c>
      <c r="AK166" s="26">
        <v>39.802</v>
      </c>
      <c r="AL166" s="12">
        <v>322</v>
      </c>
      <c r="AM166" s="12">
        <v>0</v>
      </c>
      <c r="AN166" s="12" t="s">
        <v>380</v>
      </c>
      <c r="AO166" s="12">
        <v>645</v>
      </c>
      <c r="AP166" s="14"/>
    </row>
    <row r="167" spans="2:42" ht="15" x14ac:dyDescent="0.3">
      <c r="B167" s="119" t="s">
        <v>750</v>
      </c>
      <c r="C167" s="24">
        <v>277</v>
      </c>
      <c r="D167" s="12" t="s">
        <v>751</v>
      </c>
      <c r="E167" s="12">
        <v>38</v>
      </c>
      <c r="F167" s="12">
        <v>30</v>
      </c>
      <c r="G167" s="12" t="s">
        <v>487</v>
      </c>
      <c r="H167" s="12" t="s">
        <v>707</v>
      </c>
      <c r="I167" s="13">
        <v>374578</v>
      </c>
      <c r="J167" s="14">
        <v>1.18751E-9</v>
      </c>
      <c r="K167" s="15">
        <v>9.3831297064700003E-2</v>
      </c>
      <c r="L167" s="14">
        <v>1.1803584019400001E-9</v>
      </c>
      <c r="M167" s="16">
        <v>199.01</v>
      </c>
      <c r="N167" s="17">
        <v>1612</v>
      </c>
      <c r="O167" s="13">
        <v>31</v>
      </c>
      <c r="P167" s="17" t="s">
        <v>380</v>
      </c>
      <c r="Q167" s="17" t="s">
        <v>380</v>
      </c>
      <c r="R167" s="17" t="s">
        <v>380</v>
      </c>
      <c r="S167" s="17" t="s">
        <v>380</v>
      </c>
      <c r="T167" s="17" t="s">
        <v>380</v>
      </c>
      <c r="U167" s="17" t="s">
        <v>380</v>
      </c>
      <c r="V167" s="17" t="s">
        <v>380</v>
      </c>
      <c r="W167" s="17">
        <v>3253</v>
      </c>
      <c r="X167" s="14" t="s">
        <v>380</v>
      </c>
      <c r="Y167" s="12">
        <v>0</v>
      </c>
      <c r="Z167" s="12">
        <v>0</v>
      </c>
      <c r="AA167" s="12">
        <v>0</v>
      </c>
      <c r="AB167" s="12" t="s">
        <v>380</v>
      </c>
      <c r="AC167" s="12">
        <v>0</v>
      </c>
      <c r="AD167" s="14">
        <v>1.16637314082E-9</v>
      </c>
      <c r="AE167" s="26">
        <v>3.802</v>
      </c>
      <c r="AF167" s="12">
        <v>4</v>
      </c>
      <c r="AG167" s="12">
        <v>24317</v>
      </c>
      <c r="AH167" s="12" t="s">
        <v>380</v>
      </c>
      <c r="AI167" s="12">
        <v>60666</v>
      </c>
      <c r="AJ167" s="14">
        <v>1.17008505376E-9</v>
      </c>
      <c r="AK167" s="26">
        <v>39.802</v>
      </c>
      <c r="AL167" s="12">
        <v>322</v>
      </c>
      <c r="AM167" s="12">
        <v>0</v>
      </c>
      <c r="AN167" s="12" t="s">
        <v>380</v>
      </c>
      <c r="AO167" s="12">
        <v>645</v>
      </c>
      <c r="AP167" s="14"/>
    </row>
    <row r="168" spans="2:42" ht="15" x14ac:dyDescent="0.3">
      <c r="B168" s="119" t="s">
        <v>752</v>
      </c>
      <c r="C168" s="24">
        <v>279</v>
      </c>
      <c r="D168" s="12" t="s">
        <v>753</v>
      </c>
      <c r="E168" s="12">
        <v>38</v>
      </c>
      <c r="F168" s="12">
        <v>30</v>
      </c>
      <c r="G168" s="12" t="s">
        <v>487</v>
      </c>
      <c r="H168" s="12" t="s">
        <v>707</v>
      </c>
      <c r="I168" s="13">
        <v>375567</v>
      </c>
      <c r="J168" s="14">
        <v>1.1158599999999999E-9</v>
      </c>
      <c r="K168" s="15">
        <v>9.2892317502299995E-2</v>
      </c>
      <c r="L168" s="14">
        <v>1.1168991945000001E-9</v>
      </c>
      <c r="M168" s="16">
        <v>199.01</v>
      </c>
      <c r="N168" s="17">
        <v>1613</v>
      </c>
      <c r="O168" s="13">
        <v>27</v>
      </c>
      <c r="P168" s="17" t="s">
        <v>380</v>
      </c>
      <c r="Q168" s="17" t="s">
        <v>380</v>
      </c>
      <c r="R168" s="17" t="s">
        <v>380</v>
      </c>
      <c r="S168" s="17" t="s">
        <v>380</v>
      </c>
      <c r="T168" s="17" t="s">
        <v>380</v>
      </c>
      <c r="U168" s="17" t="s">
        <v>380</v>
      </c>
      <c r="V168" s="17" t="s">
        <v>380</v>
      </c>
      <c r="W168" s="17">
        <v>3251</v>
      </c>
      <c r="X168" s="14" t="s">
        <v>380</v>
      </c>
      <c r="Y168" s="12">
        <v>0</v>
      </c>
      <c r="Z168" s="12">
        <v>0</v>
      </c>
      <c r="AA168" s="12">
        <v>0</v>
      </c>
      <c r="AB168" s="12" t="s">
        <v>380</v>
      </c>
      <c r="AC168" s="12">
        <v>0</v>
      </c>
      <c r="AD168" s="14">
        <v>1.11056683947E-9</v>
      </c>
      <c r="AE168" s="26">
        <v>3.802</v>
      </c>
      <c r="AF168" s="12">
        <v>0</v>
      </c>
      <c r="AG168" s="12">
        <v>25367</v>
      </c>
      <c r="AH168" s="12" t="s">
        <v>380</v>
      </c>
      <c r="AI168" s="12">
        <v>61620</v>
      </c>
      <c r="AJ168" s="14">
        <v>1.1106973451400001E-9</v>
      </c>
      <c r="AK168" s="26">
        <v>39.802</v>
      </c>
      <c r="AL168" s="12">
        <v>322</v>
      </c>
      <c r="AM168" s="12">
        <v>0</v>
      </c>
      <c r="AN168" s="12" t="s">
        <v>380</v>
      </c>
      <c r="AO168" s="12">
        <v>642</v>
      </c>
      <c r="AP168" s="14"/>
    </row>
    <row r="169" spans="2:42" ht="15" x14ac:dyDescent="0.3">
      <c r="B169" s="119" t="s">
        <v>754</v>
      </c>
      <c r="C169" s="24">
        <v>284</v>
      </c>
      <c r="D169" s="12" t="s">
        <v>755</v>
      </c>
      <c r="E169" s="12">
        <v>38</v>
      </c>
      <c r="F169" s="12">
        <v>35</v>
      </c>
      <c r="G169" s="12" t="s">
        <v>438</v>
      </c>
      <c r="H169" s="12" t="s">
        <v>276</v>
      </c>
      <c r="I169" s="13">
        <v>10840</v>
      </c>
      <c r="J169" s="14">
        <v>1.40297E-10</v>
      </c>
      <c r="K169" s="15">
        <v>8.4429994871000003E-2</v>
      </c>
      <c r="L169" s="14">
        <v>1.36641926124E-10</v>
      </c>
      <c r="M169" s="16">
        <v>199.01</v>
      </c>
      <c r="N169" s="17">
        <v>1611</v>
      </c>
      <c r="O169" s="13">
        <v>444</v>
      </c>
      <c r="P169" s="17" t="s">
        <v>380</v>
      </c>
      <c r="Q169" s="17" t="s">
        <v>380</v>
      </c>
      <c r="R169" s="17" t="s">
        <v>380</v>
      </c>
      <c r="S169" s="17" t="s">
        <v>380</v>
      </c>
      <c r="T169" s="17" t="s">
        <v>380</v>
      </c>
      <c r="U169" s="17" t="s">
        <v>380</v>
      </c>
      <c r="V169" s="17" t="s">
        <v>380</v>
      </c>
      <c r="W169" s="17">
        <v>3666</v>
      </c>
      <c r="X169" s="14" t="s">
        <v>380</v>
      </c>
      <c r="Y169" s="12">
        <v>0</v>
      </c>
      <c r="Z169" s="12">
        <v>0</v>
      </c>
      <c r="AA169" s="12">
        <v>0</v>
      </c>
      <c r="AB169" s="12" t="s">
        <v>380</v>
      </c>
      <c r="AC169" s="12">
        <v>0</v>
      </c>
      <c r="AD169" s="14">
        <v>1.43337382327E-10</v>
      </c>
      <c r="AE169" s="26">
        <v>3.802</v>
      </c>
      <c r="AF169" s="12">
        <v>22</v>
      </c>
      <c r="AG169" s="12">
        <v>25782</v>
      </c>
      <c r="AH169" s="12" t="s">
        <v>380</v>
      </c>
      <c r="AI169" s="12">
        <v>30821</v>
      </c>
      <c r="AJ169" s="14">
        <v>1.41058084607E-10</v>
      </c>
      <c r="AK169" s="26">
        <v>39.802</v>
      </c>
      <c r="AL169" s="12">
        <v>321</v>
      </c>
      <c r="AM169" s="12">
        <v>0</v>
      </c>
      <c r="AN169" s="12" t="s">
        <v>380</v>
      </c>
      <c r="AO169" s="12">
        <v>643</v>
      </c>
      <c r="AP169" s="14"/>
    </row>
    <row r="170" spans="2:42" ht="15" x14ac:dyDescent="0.3">
      <c r="B170" s="119" t="s">
        <v>756</v>
      </c>
      <c r="C170" s="24">
        <v>289</v>
      </c>
      <c r="D170" s="12" t="s">
        <v>757</v>
      </c>
      <c r="E170" s="12">
        <v>42</v>
      </c>
      <c r="F170" s="12">
        <v>30</v>
      </c>
      <c r="G170" s="12" t="s">
        <v>487</v>
      </c>
      <c r="H170" s="12" t="s">
        <v>707</v>
      </c>
      <c r="I170" s="13">
        <v>376560</v>
      </c>
      <c r="J170" s="14">
        <v>1.3211900000000001E-9</v>
      </c>
      <c r="K170" s="15">
        <v>8.6168375403E-2</v>
      </c>
      <c r="L170" s="14">
        <v>1.3161433440900001E-9</v>
      </c>
      <c r="M170" s="16">
        <v>199.01</v>
      </c>
      <c r="N170" s="17">
        <v>1608</v>
      </c>
      <c r="O170" s="13">
        <v>35</v>
      </c>
      <c r="P170" s="17" t="s">
        <v>380</v>
      </c>
      <c r="Q170" s="17" t="s">
        <v>380</v>
      </c>
      <c r="R170" s="17" t="s">
        <v>380</v>
      </c>
      <c r="S170" s="17" t="s">
        <v>380</v>
      </c>
      <c r="T170" s="17" t="s">
        <v>380</v>
      </c>
      <c r="U170" s="17" t="s">
        <v>380</v>
      </c>
      <c r="V170" s="17" t="s">
        <v>380</v>
      </c>
      <c r="W170" s="17">
        <v>3251</v>
      </c>
      <c r="X170" s="14" t="s">
        <v>380</v>
      </c>
      <c r="Y170" s="12">
        <v>0</v>
      </c>
      <c r="Z170" s="12">
        <v>0</v>
      </c>
      <c r="AA170" s="12">
        <v>0</v>
      </c>
      <c r="AB170" s="12" t="s">
        <v>380</v>
      </c>
      <c r="AC170" s="12">
        <v>0</v>
      </c>
      <c r="AD170" s="14">
        <v>1.2395449473399999E-9</v>
      </c>
      <c r="AE170" s="26">
        <v>3.802</v>
      </c>
      <c r="AF170" s="12">
        <v>2</v>
      </c>
      <c r="AG170" s="12">
        <v>23074</v>
      </c>
      <c r="AH170" s="12" t="s">
        <v>380</v>
      </c>
      <c r="AI170" s="12">
        <v>61620</v>
      </c>
      <c r="AJ170" s="14">
        <v>1.26065374135E-9</v>
      </c>
      <c r="AK170" s="26">
        <v>39.802</v>
      </c>
      <c r="AL170" s="12">
        <v>322</v>
      </c>
      <c r="AM170" s="12">
        <v>0</v>
      </c>
      <c r="AN170" s="12" t="s">
        <v>380</v>
      </c>
      <c r="AO170" s="12">
        <v>644</v>
      </c>
      <c r="AP170" s="14"/>
    </row>
    <row r="171" spans="2:42" ht="15" x14ac:dyDescent="0.3">
      <c r="B171" s="119" t="s">
        <v>758</v>
      </c>
      <c r="C171" s="24">
        <v>291</v>
      </c>
      <c r="D171" s="12" t="s">
        <v>759</v>
      </c>
      <c r="E171" s="12">
        <v>42</v>
      </c>
      <c r="F171" s="12">
        <v>30</v>
      </c>
      <c r="G171" s="12" t="s">
        <v>487</v>
      </c>
      <c r="H171" s="12" t="s">
        <v>707</v>
      </c>
      <c r="I171" s="13">
        <v>377553</v>
      </c>
      <c r="J171" s="14">
        <v>1.3987900000000001E-9</v>
      </c>
      <c r="K171" s="15">
        <v>9.2633141271699998E-2</v>
      </c>
      <c r="L171" s="14">
        <v>1.3804404510500001E-9</v>
      </c>
      <c r="M171" s="16">
        <v>199.01</v>
      </c>
      <c r="N171" s="17">
        <v>1612</v>
      </c>
      <c r="O171" s="13">
        <v>35</v>
      </c>
      <c r="P171" s="17" t="s">
        <v>380</v>
      </c>
      <c r="Q171" s="17" t="s">
        <v>380</v>
      </c>
      <c r="R171" s="17" t="s">
        <v>380</v>
      </c>
      <c r="S171" s="17" t="s">
        <v>380</v>
      </c>
      <c r="T171" s="17" t="s">
        <v>380</v>
      </c>
      <c r="U171" s="17" t="s">
        <v>380</v>
      </c>
      <c r="V171" s="17" t="s">
        <v>380</v>
      </c>
      <c r="W171" s="17">
        <v>3257</v>
      </c>
      <c r="X171" s="14" t="s">
        <v>380</v>
      </c>
      <c r="Y171" s="12">
        <v>0</v>
      </c>
      <c r="Z171" s="12">
        <v>0</v>
      </c>
      <c r="AA171" s="12">
        <v>0</v>
      </c>
      <c r="AB171" s="12" t="s">
        <v>380</v>
      </c>
      <c r="AC171" s="12">
        <v>0</v>
      </c>
      <c r="AD171" s="14">
        <v>1.4126464353E-9</v>
      </c>
      <c r="AE171" s="26">
        <v>3.802</v>
      </c>
      <c r="AF171" s="12">
        <v>4</v>
      </c>
      <c r="AG171" s="12">
        <v>21616</v>
      </c>
      <c r="AH171" s="12" t="s">
        <v>380</v>
      </c>
      <c r="AI171" s="12">
        <v>61620</v>
      </c>
      <c r="AJ171" s="14">
        <v>1.39741708694E-9</v>
      </c>
      <c r="AK171" s="26">
        <v>39.802</v>
      </c>
      <c r="AL171" s="12">
        <v>322</v>
      </c>
      <c r="AM171" s="12">
        <v>0</v>
      </c>
      <c r="AN171" s="12" t="s">
        <v>380</v>
      </c>
      <c r="AO171" s="12">
        <v>645</v>
      </c>
      <c r="AP171" s="14"/>
    </row>
    <row r="172" spans="2:42" ht="15" x14ac:dyDescent="0.3">
      <c r="B172" s="119" t="s">
        <v>760</v>
      </c>
      <c r="C172" s="24">
        <v>299</v>
      </c>
      <c r="D172" s="12" t="s">
        <v>761</v>
      </c>
      <c r="E172" s="12">
        <v>43</v>
      </c>
      <c r="F172" s="12">
        <v>30</v>
      </c>
      <c r="G172" s="12" t="s">
        <v>487</v>
      </c>
      <c r="H172" s="12" t="s">
        <v>707</v>
      </c>
      <c r="I172" s="13">
        <v>378550</v>
      </c>
      <c r="J172" s="14" t="s">
        <v>380</v>
      </c>
      <c r="K172" s="15" t="s">
        <v>380</v>
      </c>
      <c r="L172" s="14" t="s">
        <v>380</v>
      </c>
      <c r="M172" s="16">
        <v>0</v>
      </c>
      <c r="N172" s="17">
        <v>0</v>
      </c>
      <c r="O172" s="13">
        <v>0</v>
      </c>
      <c r="P172" s="17" t="s">
        <v>380</v>
      </c>
      <c r="Q172" s="17" t="s">
        <v>380</v>
      </c>
      <c r="R172" s="17" t="s">
        <v>380</v>
      </c>
      <c r="S172" s="17" t="s">
        <v>380</v>
      </c>
      <c r="T172" s="17" t="s">
        <v>380</v>
      </c>
      <c r="U172" s="17" t="s">
        <v>380</v>
      </c>
      <c r="V172" s="17" t="s">
        <v>380</v>
      </c>
      <c r="W172" s="17">
        <v>0</v>
      </c>
      <c r="X172" s="14" t="s">
        <v>380</v>
      </c>
      <c r="Y172" s="12">
        <v>0</v>
      </c>
      <c r="Z172" s="12">
        <v>0</v>
      </c>
      <c r="AA172" s="12">
        <v>0</v>
      </c>
      <c r="AB172" s="12" t="s">
        <v>380</v>
      </c>
      <c r="AC172" s="12">
        <v>0</v>
      </c>
      <c r="AD172" s="14" t="s">
        <v>380</v>
      </c>
      <c r="AE172" s="12">
        <v>0</v>
      </c>
      <c r="AF172" s="12">
        <v>0</v>
      </c>
      <c r="AG172" s="12">
        <v>0</v>
      </c>
      <c r="AH172" s="12" t="s">
        <v>380</v>
      </c>
      <c r="AI172" s="12">
        <v>0</v>
      </c>
      <c r="AJ172" s="14" t="s">
        <v>380</v>
      </c>
      <c r="AK172" s="26">
        <v>0</v>
      </c>
      <c r="AL172" s="12">
        <v>0</v>
      </c>
      <c r="AM172" s="12">
        <v>0</v>
      </c>
      <c r="AN172" s="12" t="s">
        <v>380</v>
      </c>
      <c r="AO172" s="12">
        <v>0</v>
      </c>
      <c r="AP172" s="14"/>
    </row>
    <row r="173" spans="2:42" ht="15" x14ac:dyDescent="0.3">
      <c r="B173" s="119" t="s">
        <v>484</v>
      </c>
      <c r="C173" s="24"/>
      <c r="L173" s="14"/>
      <c r="X173" s="14"/>
      <c r="AD173" s="14"/>
      <c r="AE173" s="26"/>
      <c r="AJ173" s="14"/>
      <c r="AK173" s="26"/>
      <c r="AP173" s="14"/>
    </row>
    <row r="174" spans="2:42" ht="15" x14ac:dyDescent="0.3">
      <c r="B174" s="119"/>
      <c r="C174" s="24"/>
      <c r="L174" s="14"/>
      <c r="X174" s="14"/>
      <c r="AD174" s="14"/>
      <c r="AE174" s="26"/>
      <c r="AJ174" s="14"/>
      <c r="AK174" s="26"/>
    </row>
    <row r="175" spans="2:42" ht="15" x14ac:dyDescent="0.3">
      <c r="B175" s="119"/>
      <c r="C175" s="24"/>
      <c r="L175" s="14"/>
      <c r="X175" s="14"/>
      <c r="AD175" s="14"/>
      <c r="AE175" s="26"/>
      <c r="AJ175" s="14"/>
      <c r="AK175" s="26"/>
      <c r="AP175" s="14"/>
    </row>
    <row r="176" spans="2:42" ht="15" x14ac:dyDescent="0.3">
      <c r="B176" s="119"/>
      <c r="C176" s="24"/>
      <c r="L176" s="14"/>
      <c r="X176" s="14"/>
      <c r="AD176" s="14"/>
      <c r="AE176" s="26"/>
      <c r="AJ176" s="14"/>
      <c r="AK176" s="26"/>
      <c r="AP176" s="14"/>
    </row>
    <row r="177" spans="2:42" ht="15" x14ac:dyDescent="0.3">
      <c r="B177" s="119"/>
      <c r="C177" s="24"/>
      <c r="L177" s="14"/>
      <c r="X177" s="14"/>
      <c r="AD177" s="14"/>
      <c r="AE177" s="26"/>
      <c r="AJ177" s="14"/>
      <c r="AK177" s="26"/>
      <c r="AP177" s="14"/>
    </row>
    <row r="178" spans="2:42" ht="15" x14ac:dyDescent="0.3">
      <c r="B178" s="119"/>
      <c r="C178" s="24"/>
      <c r="L178" s="14"/>
      <c r="X178" s="14"/>
      <c r="AD178" s="14"/>
      <c r="AE178" s="26"/>
      <c r="AJ178" s="14"/>
      <c r="AK178" s="26"/>
      <c r="AP178" s="14"/>
    </row>
    <row r="179" spans="2:42" ht="15" x14ac:dyDescent="0.3">
      <c r="B179" s="119"/>
      <c r="C179" s="24"/>
      <c r="L179" s="14"/>
      <c r="X179" s="14"/>
      <c r="AD179" s="14"/>
      <c r="AJ179" s="14"/>
      <c r="AK179" s="26"/>
    </row>
    <row r="180" spans="2:42" ht="15" x14ac:dyDescent="0.3">
      <c r="B180" s="119"/>
      <c r="C180" s="24"/>
      <c r="L180" s="14"/>
      <c r="X180" s="14"/>
      <c r="AD180" s="14"/>
      <c r="AE180" s="26"/>
      <c r="AJ180" s="14"/>
      <c r="AK180" s="26"/>
      <c r="AP180" s="14"/>
    </row>
    <row r="181" spans="2:42" ht="15" x14ac:dyDescent="0.3">
      <c r="B181" s="119"/>
      <c r="C181" s="24"/>
      <c r="L181" s="14"/>
      <c r="X181" s="14"/>
      <c r="AD181" s="14"/>
      <c r="AE181" s="26"/>
      <c r="AJ181" s="14"/>
      <c r="AK181" s="26"/>
    </row>
    <row r="182" spans="2:42" ht="15" x14ac:dyDescent="0.3">
      <c r="B182" s="119"/>
      <c r="C182" s="24"/>
      <c r="L182" s="14"/>
      <c r="X182" s="14"/>
      <c r="AD182" s="14"/>
      <c r="AE182" s="26"/>
      <c r="AJ182" s="14"/>
      <c r="AK182" s="26"/>
    </row>
    <row r="183" spans="2:42" ht="15" x14ac:dyDescent="0.3">
      <c r="B183" s="119"/>
      <c r="C183" s="24"/>
      <c r="L183" s="14"/>
      <c r="X183" s="14"/>
      <c r="AD183" s="14"/>
      <c r="AE183" s="26"/>
      <c r="AJ183" s="14"/>
      <c r="AK183" s="26"/>
      <c r="AP183" s="14"/>
    </row>
    <row r="184" spans="2:42" ht="15" x14ac:dyDescent="0.3">
      <c r="B184" s="119"/>
      <c r="C184" s="24"/>
      <c r="L184" s="14"/>
      <c r="X184" s="14"/>
      <c r="AD184" s="14"/>
      <c r="AE184" s="26"/>
      <c r="AJ184" s="14"/>
      <c r="AK184" s="26"/>
    </row>
    <row r="185" spans="2:42" ht="15" x14ac:dyDescent="0.3">
      <c r="B185" s="119"/>
      <c r="C185" s="24"/>
      <c r="L185" s="14"/>
      <c r="X185" s="14"/>
      <c r="AD185" s="14"/>
      <c r="AE185" s="26"/>
      <c r="AJ185" s="14"/>
      <c r="AK185" s="26"/>
      <c r="AP185" s="14"/>
    </row>
    <row r="186" spans="2:42" ht="15" x14ac:dyDescent="0.3">
      <c r="B186" s="119"/>
      <c r="C186" s="24"/>
      <c r="L186" s="14"/>
      <c r="X186" s="14"/>
      <c r="AD186" s="14"/>
      <c r="AE186" s="26"/>
      <c r="AJ186" s="14"/>
      <c r="AK186" s="26"/>
      <c r="AP186" s="14"/>
    </row>
    <row r="187" spans="2:42" ht="15" x14ac:dyDescent="0.3">
      <c r="B187" s="119"/>
      <c r="C187" s="24"/>
      <c r="L187" s="14"/>
      <c r="X187" s="14"/>
      <c r="AD187" s="14"/>
      <c r="AE187" s="26"/>
      <c r="AJ187" s="14"/>
      <c r="AK187" s="26"/>
      <c r="AP187" s="14"/>
    </row>
    <row r="188" spans="2:42" ht="15" x14ac:dyDescent="0.3">
      <c r="B188" s="119"/>
      <c r="C188" s="24"/>
      <c r="L188" s="14"/>
      <c r="X188" s="14"/>
      <c r="AD188" s="14"/>
      <c r="AE188" s="26"/>
      <c r="AJ188" s="14"/>
      <c r="AK188" s="26"/>
    </row>
    <row r="189" spans="2:42" ht="15" x14ac:dyDescent="0.3">
      <c r="B189" s="119"/>
      <c r="C189" s="24"/>
      <c r="L189" s="14"/>
      <c r="X189" s="14"/>
      <c r="AD189" s="14"/>
      <c r="AE189" s="26"/>
      <c r="AJ189" s="14"/>
      <c r="AK189" s="26"/>
    </row>
    <row r="190" spans="2:42" ht="15" x14ac:dyDescent="0.3">
      <c r="B190" s="119"/>
      <c r="C190" s="24"/>
      <c r="L190" s="14"/>
      <c r="X190" s="14"/>
      <c r="AD190" s="14"/>
      <c r="AE190" s="26"/>
      <c r="AJ190" s="14"/>
      <c r="AK190" s="26"/>
    </row>
    <row r="191" spans="2:42" ht="15" x14ac:dyDescent="0.3">
      <c r="B191" s="119"/>
      <c r="C191" s="24"/>
      <c r="L191" s="14"/>
      <c r="X191" s="14"/>
      <c r="AD191" s="14"/>
      <c r="AE191" s="26"/>
      <c r="AJ191" s="14"/>
      <c r="AK191" s="26"/>
    </row>
    <row r="192" spans="2:42" ht="15" x14ac:dyDescent="0.3">
      <c r="B192" s="119"/>
      <c r="C192" s="24"/>
      <c r="L192" s="14"/>
      <c r="X192" s="14"/>
      <c r="AD192" s="14"/>
      <c r="AE192" s="26"/>
      <c r="AJ192" s="14"/>
      <c r="AK192" s="26"/>
    </row>
    <row r="193" spans="2:37" ht="15" x14ac:dyDescent="0.3">
      <c r="B193" s="119"/>
      <c r="C193" s="24"/>
      <c r="L193" s="14"/>
      <c r="X193" s="14"/>
      <c r="AD193" s="14"/>
      <c r="AE193" s="26"/>
      <c r="AJ193" s="14"/>
      <c r="AK193" s="26"/>
    </row>
    <row r="194" spans="2:37" ht="15" x14ac:dyDescent="0.3">
      <c r="B194" s="119"/>
      <c r="C194" s="24"/>
      <c r="L194" s="14"/>
      <c r="X194" s="14"/>
      <c r="AD194" s="14"/>
      <c r="AE194" s="26"/>
      <c r="AJ194" s="14"/>
      <c r="AK194" s="26"/>
    </row>
    <row r="195" spans="2:37" ht="15" x14ac:dyDescent="0.3">
      <c r="B195" s="119"/>
      <c r="C195" s="24"/>
      <c r="E195" s="135"/>
      <c r="L195" s="14"/>
      <c r="X195" s="14"/>
      <c r="AD195" s="14"/>
      <c r="AJ195" s="14"/>
      <c r="AK195" s="26"/>
    </row>
    <row r="196" spans="2:37" ht="15" x14ac:dyDescent="0.3">
      <c r="B196" s="119"/>
      <c r="C196" s="24"/>
      <c r="E196" s="135"/>
      <c r="L196" s="14"/>
      <c r="X196" s="14"/>
      <c r="AD196" s="14"/>
      <c r="AE196" s="26"/>
      <c r="AJ196" s="14"/>
      <c r="AK196" s="26"/>
    </row>
    <row r="197" spans="2:37" ht="15" x14ac:dyDescent="0.3">
      <c r="B197" s="119"/>
      <c r="C197" s="24"/>
      <c r="E197" s="135"/>
      <c r="L197" s="14"/>
      <c r="X197" s="14"/>
      <c r="AD197" s="14"/>
      <c r="AE197" s="26"/>
      <c r="AJ197" s="14"/>
      <c r="AK197" s="26"/>
    </row>
    <row r="198" spans="2:37" ht="15" x14ac:dyDescent="0.3">
      <c r="B198" s="119"/>
      <c r="C198" s="24"/>
      <c r="E198" s="135"/>
      <c r="L198" s="14"/>
      <c r="X198" s="14"/>
      <c r="AD198" s="14"/>
      <c r="AE198" s="26"/>
      <c r="AJ198" s="14"/>
      <c r="AK198" s="26"/>
    </row>
    <row r="199" spans="2:37" ht="15" x14ac:dyDescent="0.3">
      <c r="B199" s="119"/>
      <c r="C199" s="24"/>
      <c r="L199" s="14"/>
      <c r="X199" s="14"/>
      <c r="AD199" s="14"/>
      <c r="AE199" s="26"/>
      <c r="AJ199" s="14"/>
      <c r="AK199" s="26"/>
    </row>
    <row r="200" spans="2:37" ht="15" x14ac:dyDescent="0.3">
      <c r="B200" s="119"/>
      <c r="C200" s="24"/>
      <c r="L200" s="14"/>
      <c r="X200" s="14"/>
      <c r="AD200" s="14"/>
      <c r="AE200" s="26"/>
      <c r="AJ200" s="14"/>
      <c r="AK200" s="26"/>
    </row>
    <row r="201" spans="2:37" ht="15" x14ac:dyDescent="0.3">
      <c r="B201" s="119"/>
      <c r="C201" s="24"/>
      <c r="L201" s="14"/>
      <c r="X201" s="14"/>
      <c r="AD201" s="14"/>
      <c r="AE201" s="26"/>
      <c r="AJ201" s="14"/>
      <c r="AK201" s="26"/>
    </row>
    <row r="202" spans="2:37" ht="15" x14ac:dyDescent="0.3">
      <c r="B202" s="119"/>
      <c r="C202" s="24"/>
      <c r="L202" s="14"/>
      <c r="X202" s="14"/>
      <c r="AD202" s="14"/>
      <c r="AE202" s="26"/>
      <c r="AJ202" s="14"/>
      <c r="AK202" s="26"/>
    </row>
    <row r="203" spans="2:37" ht="15" x14ac:dyDescent="0.3">
      <c r="B203" s="119"/>
      <c r="C203" s="24"/>
      <c r="L203" s="14"/>
      <c r="X203" s="14"/>
      <c r="AD203" s="14"/>
      <c r="AE203" s="26"/>
      <c r="AJ203" s="14"/>
      <c r="AK203" s="26"/>
    </row>
    <row r="204" spans="2:37" ht="15" x14ac:dyDescent="0.3">
      <c r="B204" s="119"/>
      <c r="C204" s="24"/>
      <c r="L204" s="14"/>
      <c r="X204" s="14"/>
      <c r="AD204" s="14"/>
      <c r="AE204" s="26"/>
      <c r="AJ204" s="14"/>
      <c r="AK204" s="26"/>
    </row>
    <row r="205" spans="2:37" ht="15" x14ac:dyDescent="0.3">
      <c r="B205" s="119"/>
      <c r="C205" s="24"/>
      <c r="L205" s="14"/>
      <c r="X205" s="14"/>
      <c r="AD205" s="14"/>
      <c r="AE205" s="26"/>
      <c r="AJ205" s="14"/>
      <c r="AK205" s="26"/>
    </row>
    <row r="206" spans="2:37" ht="15" x14ac:dyDescent="0.3">
      <c r="B206" s="119"/>
      <c r="C206" s="24"/>
      <c r="L206" s="14"/>
      <c r="X206" s="14"/>
      <c r="AD206" s="14"/>
      <c r="AE206" s="26"/>
      <c r="AJ206" s="14"/>
      <c r="AK206" s="26"/>
    </row>
    <row r="207" spans="2:37" ht="15" x14ac:dyDescent="0.3">
      <c r="B207" s="119"/>
      <c r="C207" s="24"/>
      <c r="L207" s="14"/>
      <c r="X207" s="14"/>
      <c r="AD207" s="14"/>
      <c r="AJ207" s="14"/>
      <c r="AK207" s="26"/>
    </row>
    <row r="208" spans="2:37" ht="15" x14ac:dyDescent="0.3">
      <c r="B208" s="119"/>
      <c r="C208" s="24"/>
      <c r="L208" s="14"/>
      <c r="X208" s="14"/>
      <c r="AD208" s="14"/>
      <c r="AE208" s="26"/>
      <c r="AJ208" s="14"/>
      <c r="AK208" s="26"/>
    </row>
    <row r="209" spans="2:37" ht="15" x14ac:dyDescent="0.3">
      <c r="B209" s="119"/>
      <c r="C209" s="24"/>
      <c r="L209" s="14"/>
      <c r="X209" s="14"/>
      <c r="AD209" s="14"/>
      <c r="AE209" s="26"/>
      <c r="AJ209" s="14"/>
      <c r="AK209" s="26"/>
    </row>
    <row r="210" spans="2:37" ht="15" x14ac:dyDescent="0.3">
      <c r="B210" s="119"/>
      <c r="C210" s="24"/>
      <c r="L210" s="14"/>
      <c r="X210" s="14"/>
      <c r="AD210" s="14"/>
      <c r="AE210" s="26"/>
      <c r="AJ210" s="14"/>
      <c r="AK210" s="26"/>
    </row>
    <row r="211" spans="2:37" ht="15" x14ac:dyDescent="0.3">
      <c r="B211" s="119"/>
      <c r="C211" s="24"/>
      <c r="L211" s="14"/>
      <c r="X211" s="14"/>
      <c r="AD211" s="14"/>
      <c r="AE211" s="26"/>
      <c r="AJ211" s="14"/>
      <c r="AK211" s="26"/>
    </row>
    <row r="212" spans="2:37" ht="15" x14ac:dyDescent="0.3">
      <c r="B212" s="119"/>
      <c r="C212" s="24"/>
      <c r="L212" s="14"/>
      <c r="X212" s="14"/>
      <c r="AD212" s="14"/>
      <c r="AE212" s="26"/>
      <c r="AJ212" s="14"/>
      <c r="AK212" s="26"/>
    </row>
    <row r="213" spans="2:37" ht="15" x14ac:dyDescent="0.3">
      <c r="B213" s="119"/>
      <c r="C213" s="24"/>
      <c r="L213" s="14"/>
      <c r="X213" s="14"/>
      <c r="AD213" s="14"/>
      <c r="AE213" s="26"/>
      <c r="AJ213" s="14"/>
      <c r="AK213" s="26"/>
    </row>
    <row r="214" spans="2:37" ht="15" x14ac:dyDescent="0.3">
      <c r="B214" s="119"/>
      <c r="C214" s="24"/>
      <c r="L214" s="14"/>
      <c r="X214" s="14"/>
      <c r="AD214" s="14"/>
      <c r="AE214" s="26"/>
      <c r="AJ214" s="14"/>
      <c r="AK214" s="26"/>
    </row>
    <row r="215" spans="2:37" ht="15" x14ac:dyDescent="0.3">
      <c r="B215" s="119"/>
      <c r="C215" s="24"/>
      <c r="L215" s="14"/>
      <c r="X215" s="14"/>
      <c r="AD215" s="14"/>
      <c r="AE215" s="26"/>
      <c r="AJ215" s="14"/>
      <c r="AK215" s="26"/>
    </row>
    <row r="216" spans="2:37" ht="15" x14ac:dyDescent="0.3">
      <c r="B216" s="119"/>
      <c r="C216" s="24"/>
      <c r="L216" s="14"/>
      <c r="X216" s="14"/>
      <c r="AD216" s="14"/>
      <c r="AE216" s="26"/>
      <c r="AJ216" s="14"/>
      <c r="AK216" s="26"/>
    </row>
    <row r="217" spans="2:37" ht="15" x14ac:dyDescent="0.2">
      <c r="B217" s="119"/>
      <c r="L217" s="14"/>
      <c r="AD217" s="14"/>
      <c r="AE217" s="26"/>
      <c r="AJ217" s="14"/>
      <c r="AK217" s="26"/>
    </row>
    <row r="218" spans="2:37" ht="15" x14ac:dyDescent="0.2">
      <c r="B218" s="119"/>
      <c r="L218" s="14"/>
      <c r="AD218" s="14"/>
      <c r="AE218" s="26"/>
      <c r="AJ218" s="14"/>
      <c r="AK218" s="26"/>
    </row>
    <row r="219" spans="2:37" ht="15" x14ac:dyDescent="0.2">
      <c r="B219" s="119"/>
      <c r="L219" s="14"/>
      <c r="AD219" s="14"/>
      <c r="AE219" s="26"/>
      <c r="AJ219" s="14"/>
      <c r="AK219" s="26"/>
    </row>
    <row r="220" spans="2:37" ht="15" x14ac:dyDescent="0.2">
      <c r="B220" s="119"/>
      <c r="L220" s="14"/>
      <c r="AD220" s="14"/>
      <c r="AE220" s="26"/>
      <c r="AJ220" s="14"/>
      <c r="AK220" s="26"/>
    </row>
    <row r="221" spans="2:37" ht="15" x14ac:dyDescent="0.2">
      <c r="B221" s="119"/>
      <c r="L221" s="14"/>
      <c r="AD221" s="14"/>
      <c r="AJ221" s="14"/>
    </row>
    <row r="222" spans="2:37" ht="15" x14ac:dyDescent="0.2">
      <c r="B222" s="119"/>
      <c r="L222" s="14"/>
      <c r="AD222" s="14"/>
      <c r="AJ222" s="14"/>
    </row>
    <row r="223" spans="2:37" ht="15" x14ac:dyDescent="0.2">
      <c r="B223" s="119"/>
      <c r="L223" s="14"/>
      <c r="AD223" s="14"/>
      <c r="AJ223" s="14"/>
    </row>
    <row r="224" spans="2:37" ht="15" x14ac:dyDescent="0.2">
      <c r="B224" s="119"/>
      <c r="L224" s="14"/>
      <c r="AD224" s="14"/>
      <c r="AJ224" s="14"/>
    </row>
    <row r="225" spans="2:36" ht="15" x14ac:dyDescent="0.2">
      <c r="B225" s="119"/>
      <c r="L225" s="14"/>
      <c r="AD225" s="14"/>
      <c r="AJ225" s="14"/>
    </row>
    <row r="226" spans="2:36" ht="15" x14ac:dyDescent="0.2">
      <c r="B226" s="119"/>
      <c r="L226" s="14"/>
      <c r="AD226" s="14"/>
      <c r="AJ226" s="14"/>
    </row>
    <row r="227" spans="2:36" ht="15" x14ac:dyDescent="0.2">
      <c r="B227" s="119"/>
      <c r="L227" s="14"/>
      <c r="AD227" s="14"/>
      <c r="AJ227" s="14"/>
    </row>
    <row r="228" spans="2:36" ht="15" x14ac:dyDescent="0.2">
      <c r="B228" s="119"/>
      <c r="L228" s="14"/>
      <c r="AD228" s="14"/>
      <c r="AJ228" s="14"/>
    </row>
    <row r="229" spans="2:36" ht="15" x14ac:dyDescent="0.2">
      <c r="B229" s="119"/>
      <c r="L229" s="14"/>
      <c r="AD229" s="14"/>
      <c r="AJ229" s="14"/>
    </row>
    <row r="230" spans="2:36" ht="15" x14ac:dyDescent="0.2">
      <c r="B230" s="119"/>
      <c r="L230" s="14"/>
      <c r="AD230" s="14"/>
      <c r="AJ230" s="14"/>
    </row>
    <row r="231" spans="2:36" ht="15" x14ac:dyDescent="0.2">
      <c r="B231" s="119"/>
      <c r="L231" s="14"/>
      <c r="AD231" s="14"/>
      <c r="AJ231" s="14"/>
    </row>
    <row r="232" spans="2:36" ht="15" x14ac:dyDescent="0.2">
      <c r="B232" s="119"/>
      <c r="L232" s="14"/>
      <c r="AD232" s="14"/>
      <c r="AJ232" s="14"/>
    </row>
    <row r="233" spans="2:36" ht="15" x14ac:dyDescent="0.2">
      <c r="B233" s="119"/>
      <c r="L233" s="14"/>
      <c r="AD233" s="14"/>
      <c r="AJ233" s="14"/>
    </row>
    <row r="234" spans="2:36" ht="15" x14ac:dyDescent="0.2">
      <c r="B234" s="119"/>
      <c r="L234" s="14"/>
      <c r="AD234" s="14"/>
      <c r="AJ234" s="14"/>
    </row>
    <row r="235" spans="2:36" ht="15" x14ac:dyDescent="0.2">
      <c r="B235" s="119"/>
      <c r="L235" s="14"/>
      <c r="AD235" s="14"/>
      <c r="AJ235" s="14"/>
    </row>
    <row r="236" spans="2:36" ht="15" x14ac:dyDescent="0.2">
      <c r="B236" s="119"/>
      <c r="L236" s="14"/>
      <c r="AD236" s="14"/>
      <c r="AJ236" s="14"/>
    </row>
    <row r="237" spans="2:36" ht="15" x14ac:dyDescent="0.2">
      <c r="B237" s="119"/>
      <c r="L237" s="14"/>
      <c r="AD237" s="14"/>
      <c r="AJ237" s="14"/>
    </row>
    <row r="238" spans="2:36" ht="15" x14ac:dyDescent="0.2">
      <c r="B238" s="119"/>
      <c r="L238" s="14"/>
      <c r="AD238" s="14"/>
      <c r="AJ238" s="14"/>
    </row>
    <row r="239" spans="2:36" ht="15" x14ac:dyDescent="0.2">
      <c r="B239" s="119"/>
      <c r="L239" s="14"/>
      <c r="AD239" s="14"/>
      <c r="AJ239" s="14"/>
    </row>
    <row r="240" spans="2:36" ht="15" x14ac:dyDescent="0.2">
      <c r="B240" s="119"/>
      <c r="L240" s="14"/>
      <c r="AD240" s="14"/>
      <c r="AJ240" s="14"/>
    </row>
    <row r="241" spans="2:37" ht="15" x14ac:dyDescent="0.2">
      <c r="B241" s="119"/>
      <c r="L241" s="14"/>
      <c r="AD241" s="14"/>
      <c r="AJ241" s="14"/>
    </row>
    <row r="242" spans="2:37" ht="15" x14ac:dyDescent="0.2">
      <c r="B242" s="119"/>
      <c r="L242" s="14"/>
      <c r="AD242" s="14"/>
      <c r="AJ242" s="14"/>
    </row>
    <row r="243" spans="2:37" ht="15" x14ac:dyDescent="0.2">
      <c r="B243" s="119"/>
      <c r="L243" s="14"/>
      <c r="AD243" s="14"/>
      <c r="AJ243" s="14"/>
    </row>
    <row r="244" spans="2:37" ht="15" x14ac:dyDescent="0.2">
      <c r="B244" s="119"/>
      <c r="L244" s="14"/>
      <c r="AD244" s="14"/>
      <c r="AJ244" s="14"/>
    </row>
    <row r="245" spans="2:37" ht="15" x14ac:dyDescent="0.2">
      <c r="B245" s="119"/>
      <c r="L245" s="14"/>
      <c r="AD245" s="14"/>
      <c r="AJ245" s="14"/>
    </row>
    <row r="246" spans="2:37" ht="15" x14ac:dyDescent="0.2">
      <c r="B246" s="119"/>
      <c r="L246" s="14"/>
      <c r="AD246" s="14"/>
      <c r="AJ246" s="14"/>
    </row>
    <row r="247" spans="2:37" ht="15" x14ac:dyDescent="0.2">
      <c r="B247" s="119"/>
      <c r="L247" s="14"/>
      <c r="AD247" s="14"/>
      <c r="AJ247" s="14"/>
    </row>
    <row r="248" spans="2:37" ht="15" x14ac:dyDescent="0.2">
      <c r="B248" s="119"/>
      <c r="L248" s="14"/>
      <c r="AD248" s="14"/>
      <c r="AJ248" s="14"/>
    </row>
    <row r="249" spans="2:37" ht="15" x14ac:dyDescent="0.2">
      <c r="B249" s="119"/>
      <c r="L249" s="14"/>
      <c r="AD249" s="14"/>
      <c r="AJ249" s="14"/>
    </row>
    <row r="250" spans="2:37" ht="15" x14ac:dyDescent="0.2">
      <c r="B250" s="119"/>
      <c r="L250" s="14"/>
      <c r="AD250" s="14"/>
      <c r="AJ250" s="14"/>
    </row>
    <row r="251" spans="2:37" ht="15" x14ac:dyDescent="0.2">
      <c r="B251" s="119"/>
      <c r="L251" s="14"/>
      <c r="AD251" s="14"/>
      <c r="AJ251" s="14"/>
    </row>
    <row r="252" spans="2:37" ht="15" x14ac:dyDescent="0.2">
      <c r="B252" s="119"/>
      <c r="L252" s="14"/>
      <c r="AD252" s="14"/>
      <c r="AJ252" s="14"/>
    </row>
    <row r="253" spans="2:37" ht="15" x14ac:dyDescent="0.2">
      <c r="B253" s="119"/>
      <c r="L253" s="14"/>
      <c r="AD253" s="14"/>
      <c r="AJ253" s="14"/>
    </row>
    <row r="254" spans="2:37" ht="15" x14ac:dyDescent="0.2">
      <c r="B254" s="119"/>
      <c r="L254" s="14"/>
      <c r="AD254" s="14"/>
      <c r="AJ254" s="14"/>
    </row>
    <row r="255" spans="2:37" ht="15" x14ac:dyDescent="0.2">
      <c r="B255" s="119"/>
      <c r="L255" s="14"/>
      <c r="AD255" s="14"/>
      <c r="AJ255" s="14"/>
      <c r="AK255" s="26"/>
    </row>
    <row r="256" spans="2:37" ht="15" x14ac:dyDescent="0.2">
      <c r="B256" s="119"/>
      <c r="L256" s="14"/>
      <c r="AD256" s="14"/>
      <c r="AE256" s="26"/>
      <c r="AJ256" s="14"/>
      <c r="AK256" s="26"/>
    </row>
    <row r="257" spans="2:37" ht="15" x14ac:dyDescent="0.2">
      <c r="B257" s="119"/>
      <c r="L257" s="14"/>
      <c r="AD257" s="14"/>
      <c r="AE257" s="26"/>
      <c r="AJ257" s="14"/>
      <c r="AK257" s="26"/>
    </row>
    <row r="258" spans="2:37" ht="15" x14ac:dyDescent="0.2">
      <c r="B258" s="119"/>
      <c r="L258" s="14"/>
      <c r="AD258" s="14"/>
      <c r="AE258" s="26"/>
      <c r="AJ258" s="14"/>
      <c r="AK258" s="26"/>
    </row>
    <row r="259" spans="2:37" ht="15" x14ac:dyDescent="0.2">
      <c r="B259" s="119"/>
      <c r="L259" s="14"/>
      <c r="AD259" s="14"/>
      <c r="AE259" s="26"/>
      <c r="AJ259" s="14"/>
      <c r="AK259" s="26"/>
    </row>
    <row r="260" spans="2:37" ht="15" x14ac:dyDescent="0.2">
      <c r="B260" s="119"/>
      <c r="L260" s="14"/>
      <c r="AD260" s="14"/>
      <c r="AE260" s="26"/>
      <c r="AJ260" s="14"/>
      <c r="AK260" s="26"/>
    </row>
    <row r="261" spans="2:37" ht="15" x14ac:dyDescent="0.2">
      <c r="B261" s="119"/>
      <c r="L261" s="14"/>
      <c r="AD261" s="14"/>
      <c r="AE261" s="26"/>
      <c r="AJ261" s="14"/>
      <c r="AK261" s="26"/>
    </row>
    <row r="262" spans="2:37" ht="15" x14ac:dyDescent="0.2">
      <c r="B262" s="119"/>
      <c r="L262" s="14"/>
      <c r="AD262" s="14"/>
      <c r="AJ262" s="14"/>
      <c r="AK262" s="26"/>
    </row>
    <row r="263" spans="2:37" ht="15" x14ac:dyDescent="0.2">
      <c r="B263" s="119"/>
      <c r="L263" s="14"/>
      <c r="AD263" s="14"/>
      <c r="AE263" s="26"/>
      <c r="AJ263" s="14"/>
      <c r="AK263" s="26"/>
    </row>
    <row r="264" spans="2:37" ht="15" x14ac:dyDescent="0.2">
      <c r="B264" s="119"/>
      <c r="L264" s="14"/>
      <c r="AD264" s="14"/>
      <c r="AE264" s="26"/>
      <c r="AJ264" s="14"/>
      <c r="AK264" s="26"/>
    </row>
    <row r="265" spans="2:37" ht="15" x14ac:dyDescent="0.2">
      <c r="B265" s="119"/>
      <c r="L265" s="14"/>
      <c r="AD265" s="14"/>
      <c r="AE265" s="26"/>
      <c r="AJ265" s="14"/>
      <c r="AK265" s="26"/>
    </row>
    <row r="266" spans="2:37" ht="15" x14ac:dyDescent="0.2">
      <c r="B266" s="119"/>
      <c r="L266" s="14"/>
      <c r="AD266" s="14"/>
      <c r="AE266" s="26"/>
      <c r="AJ266" s="14"/>
      <c r="AK266" s="26"/>
    </row>
    <row r="267" spans="2:37" ht="15" x14ac:dyDescent="0.2">
      <c r="B267" s="119"/>
      <c r="L267" s="14"/>
      <c r="AD267" s="14"/>
      <c r="AE267" s="26"/>
      <c r="AJ267" s="14"/>
      <c r="AK267" s="26"/>
    </row>
    <row r="268" spans="2:37" ht="15" x14ac:dyDescent="0.2">
      <c r="B268" s="119"/>
      <c r="L268" s="14"/>
      <c r="AD268" s="14"/>
      <c r="AE268" s="26"/>
      <c r="AJ268" s="14"/>
      <c r="AK268" s="26"/>
    </row>
    <row r="269" spans="2:37" ht="15" x14ac:dyDescent="0.2">
      <c r="B269" s="119"/>
      <c r="L269" s="14"/>
      <c r="AD269" s="14"/>
      <c r="AE269" s="26"/>
      <c r="AJ269" s="14"/>
      <c r="AK269" s="26"/>
    </row>
    <row r="270" spans="2:37" ht="15" x14ac:dyDescent="0.2">
      <c r="B270" s="119"/>
      <c r="L270" s="14"/>
      <c r="AD270" s="14"/>
      <c r="AE270" s="26"/>
      <c r="AJ270" s="14"/>
      <c r="AK270" s="26"/>
    </row>
    <row r="271" spans="2:37" ht="15" x14ac:dyDescent="0.2">
      <c r="B271" s="119"/>
      <c r="L271" s="14"/>
      <c r="AD271" s="14"/>
      <c r="AE271" s="26"/>
      <c r="AJ271" s="14"/>
      <c r="AK271" s="26"/>
    </row>
    <row r="272" spans="2:37" ht="15" x14ac:dyDescent="0.2">
      <c r="B272" s="119"/>
      <c r="L272" s="14"/>
      <c r="AD272" s="14"/>
      <c r="AE272" s="26"/>
      <c r="AJ272" s="14"/>
      <c r="AK272" s="26"/>
    </row>
    <row r="273" spans="2:37" ht="15" x14ac:dyDescent="0.2">
      <c r="B273" s="119"/>
      <c r="L273" s="14"/>
      <c r="AD273" s="14"/>
      <c r="AE273" s="26"/>
      <c r="AJ273" s="14"/>
      <c r="AK273" s="26"/>
    </row>
    <row r="274" spans="2:37" ht="15" x14ac:dyDescent="0.2">
      <c r="B274" s="119"/>
      <c r="L274" s="14"/>
      <c r="AD274" s="14"/>
      <c r="AE274" s="26"/>
      <c r="AJ274" s="14"/>
      <c r="AK274" s="26"/>
    </row>
    <row r="275" spans="2:37" ht="15" x14ac:dyDescent="0.2">
      <c r="B275" s="119"/>
      <c r="L275" s="14"/>
      <c r="AD275" s="14"/>
      <c r="AE275" s="26"/>
      <c r="AJ275" s="14"/>
      <c r="AK275" s="26"/>
    </row>
    <row r="276" spans="2:37" ht="15" x14ac:dyDescent="0.2">
      <c r="B276" s="119"/>
      <c r="L276" s="14"/>
      <c r="AD276" s="14"/>
      <c r="AE276" s="26"/>
      <c r="AJ276" s="14"/>
      <c r="AK276" s="26"/>
    </row>
    <row r="277" spans="2:37" ht="15" x14ac:dyDescent="0.2">
      <c r="B277" s="119"/>
      <c r="L277" s="14"/>
      <c r="AD277" s="14"/>
      <c r="AJ277" s="14"/>
      <c r="AK277" s="26"/>
    </row>
    <row r="278" spans="2:37" ht="15" x14ac:dyDescent="0.2">
      <c r="B278" s="119"/>
      <c r="L278" s="14"/>
      <c r="AD278" s="14"/>
      <c r="AE278" s="26"/>
      <c r="AJ278" s="14"/>
      <c r="AK278" s="26"/>
    </row>
    <row r="279" spans="2:37" ht="15" x14ac:dyDescent="0.2">
      <c r="B279" s="119"/>
      <c r="L279" s="14"/>
      <c r="AD279" s="14"/>
      <c r="AE279" s="26"/>
      <c r="AJ279" s="14"/>
      <c r="AK279" s="26"/>
    </row>
    <row r="280" spans="2:37" ht="15" x14ac:dyDescent="0.2">
      <c r="B280" s="119"/>
      <c r="L280" s="14"/>
      <c r="AD280" s="14"/>
      <c r="AE280" s="26"/>
      <c r="AJ280" s="14"/>
      <c r="AK280" s="26"/>
    </row>
    <row r="281" spans="2:37" ht="15" x14ac:dyDescent="0.2">
      <c r="B281" s="119"/>
      <c r="L281" s="14"/>
      <c r="AD281" s="14"/>
      <c r="AE281" s="26"/>
      <c r="AJ281" s="14"/>
      <c r="AK281" s="26"/>
    </row>
    <row r="282" spans="2:37" ht="15" x14ac:dyDescent="0.2">
      <c r="B282" s="119"/>
      <c r="L282" s="14"/>
      <c r="AD282" s="14"/>
      <c r="AE282" s="26"/>
      <c r="AJ282" s="14"/>
      <c r="AK282" s="26"/>
    </row>
    <row r="283" spans="2:37" ht="15" x14ac:dyDescent="0.2">
      <c r="B283" s="119"/>
      <c r="L283" s="14"/>
      <c r="AD283" s="14"/>
      <c r="AE283" s="26"/>
      <c r="AJ283" s="14"/>
      <c r="AK283" s="26"/>
    </row>
    <row r="284" spans="2:37" ht="15" x14ac:dyDescent="0.2">
      <c r="B284" s="119"/>
      <c r="L284" s="14"/>
      <c r="AD284" s="14"/>
      <c r="AE284" s="26"/>
      <c r="AJ284" s="14"/>
      <c r="AK284" s="26"/>
    </row>
    <row r="285" spans="2:37" x14ac:dyDescent="0.2">
      <c r="L285" s="14"/>
      <c r="AD285" s="14"/>
      <c r="AE285" s="26"/>
      <c r="AJ285" s="14"/>
      <c r="AK285" s="26"/>
    </row>
    <row r="286" spans="2:37" x14ac:dyDescent="0.2">
      <c r="L286" s="14"/>
      <c r="AD286" s="14"/>
      <c r="AE286" s="26"/>
      <c r="AJ286" s="14"/>
      <c r="AK286" s="26"/>
    </row>
    <row r="287" spans="2:37" x14ac:dyDescent="0.2">
      <c r="L287" s="14"/>
      <c r="AD287" s="14"/>
      <c r="AE287" s="26"/>
      <c r="AJ287" s="14"/>
      <c r="AK287" s="26"/>
    </row>
    <row r="288" spans="2:37" x14ac:dyDescent="0.2">
      <c r="L288" s="14"/>
      <c r="AD288" s="14"/>
      <c r="AE288" s="26"/>
      <c r="AJ288" s="14"/>
      <c r="AK288" s="26"/>
    </row>
    <row r="289" spans="12:37" x14ac:dyDescent="0.2">
      <c r="L289" s="14"/>
      <c r="AJ289" s="14"/>
      <c r="AK289" s="26"/>
    </row>
    <row r="290" spans="12:37" x14ac:dyDescent="0.2">
      <c r="L290" s="14"/>
      <c r="AD290" s="14"/>
      <c r="AE290" s="26"/>
      <c r="AJ290" s="14"/>
      <c r="AK290" s="26"/>
    </row>
    <row r="291" spans="12:37" x14ac:dyDescent="0.2">
      <c r="L291" s="14"/>
      <c r="AD291" s="14"/>
      <c r="AE291" s="26"/>
      <c r="AJ291" s="14"/>
      <c r="AK291" s="26"/>
    </row>
    <row r="292" spans="12:37" x14ac:dyDescent="0.2">
      <c r="L292" s="14"/>
      <c r="AD292" s="14"/>
      <c r="AE292" s="26"/>
      <c r="AJ292" s="14"/>
      <c r="AK292" s="26"/>
    </row>
    <row r="293" spans="12:37" x14ac:dyDescent="0.2">
      <c r="L293" s="14"/>
      <c r="AD293" s="14"/>
      <c r="AE293" s="26"/>
      <c r="AJ293" s="14"/>
      <c r="AK293" s="26"/>
    </row>
    <row r="294" spans="12:37" x14ac:dyDescent="0.2">
      <c r="L294" s="14"/>
      <c r="AD294" s="14"/>
      <c r="AE294" s="26"/>
      <c r="AJ294" s="14"/>
      <c r="AK294" s="26"/>
    </row>
    <row r="295" spans="12:37" x14ac:dyDescent="0.2">
      <c r="L295" s="14"/>
      <c r="AD295" s="14"/>
      <c r="AE295" s="26"/>
      <c r="AJ295" s="14"/>
      <c r="AK295" s="26"/>
    </row>
    <row r="296" spans="12:37" x14ac:dyDescent="0.2">
      <c r="L296" s="14"/>
      <c r="AJ296" s="14"/>
      <c r="AK296" s="26"/>
    </row>
    <row r="297" spans="12:37" x14ac:dyDescent="0.2">
      <c r="L297" s="14"/>
      <c r="AD297" s="14"/>
      <c r="AE297" s="26"/>
      <c r="AJ297" s="14"/>
      <c r="AK297" s="26"/>
    </row>
    <row r="298" spans="12:37" x14ac:dyDescent="0.2">
      <c r="L298" s="14"/>
      <c r="AD298" s="14"/>
      <c r="AE298" s="26"/>
      <c r="AJ298" s="14"/>
      <c r="AK298" s="26"/>
    </row>
    <row r="299" spans="12:37" x14ac:dyDescent="0.2">
      <c r="L299" s="14"/>
      <c r="AD299" s="14"/>
      <c r="AE299" s="26"/>
      <c r="AJ299" s="14"/>
      <c r="AK299" s="26"/>
    </row>
    <row r="300" spans="12:37" x14ac:dyDescent="0.2">
      <c r="L300" s="14"/>
      <c r="AD300" s="14"/>
      <c r="AE300" s="26"/>
      <c r="AJ300" s="14"/>
      <c r="AK300" s="26"/>
    </row>
    <row r="301" spans="12:37" x14ac:dyDescent="0.2">
      <c r="L301" s="14"/>
      <c r="AD301" s="14"/>
      <c r="AE301" s="26"/>
      <c r="AJ301" s="14"/>
      <c r="AK301" s="26"/>
    </row>
    <row r="302" spans="12:37" x14ac:dyDescent="0.2">
      <c r="L302" s="14"/>
      <c r="AD302" s="14"/>
      <c r="AE302" s="26"/>
      <c r="AJ302" s="14"/>
      <c r="AK302" s="26"/>
    </row>
    <row r="303" spans="12:37" x14ac:dyDescent="0.2">
      <c r="L303" s="14"/>
      <c r="AD303" s="14"/>
      <c r="AE303" s="26"/>
      <c r="AJ303" s="14"/>
      <c r="AK303" s="26"/>
    </row>
    <row r="304" spans="12:37" x14ac:dyDescent="0.2">
      <c r="L304" s="14"/>
      <c r="AD304" s="14"/>
      <c r="AE304" s="26"/>
      <c r="AJ304" s="14"/>
      <c r="AK304" s="26"/>
    </row>
    <row r="305" spans="12:37" x14ac:dyDescent="0.2">
      <c r="L305" s="14"/>
      <c r="AD305" s="14"/>
      <c r="AE305" s="26"/>
      <c r="AJ305" s="14"/>
      <c r="AK305" s="26"/>
    </row>
    <row r="306" spans="12:37" x14ac:dyDescent="0.2">
      <c r="L306" s="14"/>
      <c r="AD306" s="14"/>
      <c r="AE306" s="26"/>
      <c r="AJ306" s="14"/>
      <c r="AK306" s="26"/>
    </row>
    <row r="307" spans="12:37" x14ac:dyDescent="0.2">
      <c r="L307" s="14"/>
      <c r="AD307" s="14"/>
      <c r="AE307" s="26"/>
      <c r="AJ307" s="14"/>
      <c r="AK307" s="26"/>
    </row>
    <row r="308" spans="12:37" x14ac:dyDescent="0.2">
      <c r="L308" s="14"/>
      <c r="AD308" s="14"/>
      <c r="AE308" s="26"/>
      <c r="AJ308" s="14"/>
      <c r="AK308" s="26"/>
    </row>
    <row r="309" spans="12:37" x14ac:dyDescent="0.2">
      <c r="L309" s="14"/>
      <c r="AD309" s="14"/>
      <c r="AE309" s="26"/>
      <c r="AJ309" s="14"/>
      <c r="AK309" s="26"/>
    </row>
    <row r="310" spans="12:37" x14ac:dyDescent="0.2">
      <c r="L310" s="14"/>
      <c r="AD310" s="14"/>
      <c r="AE310" s="26"/>
      <c r="AJ310" s="14"/>
      <c r="AK310" s="26"/>
    </row>
    <row r="311" spans="12:37" x14ac:dyDescent="0.2">
      <c r="L311" s="14"/>
      <c r="AD311" s="14"/>
      <c r="AE311" s="26"/>
      <c r="AJ311" s="14"/>
      <c r="AK311" s="26"/>
    </row>
    <row r="312" spans="12:37" x14ac:dyDescent="0.2">
      <c r="L312" s="14"/>
      <c r="AJ312" s="14"/>
      <c r="AK312" s="26"/>
    </row>
    <row r="313" spans="12:37" x14ac:dyDescent="0.2">
      <c r="L313" s="14"/>
      <c r="AD313" s="14"/>
      <c r="AE313" s="26"/>
      <c r="AJ313" s="14"/>
      <c r="AK313" s="26"/>
    </row>
    <row r="314" spans="12:37" x14ac:dyDescent="0.2">
      <c r="L314" s="14"/>
      <c r="AD314" s="14"/>
      <c r="AE314" s="26"/>
      <c r="AJ314" s="14"/>
      <c r="AK314" s="26"/>
    </row>
    <row r="315" spans="12:37" x14ac:dyDescent="0.2">
      <c r="L315" s="14"/>
      <c r="AD315" s="14"/>
      <c r="AE315" s="26"/>
      <c r="AJ315" s="14"/>
      <c r="AK315" s="26"/>
    </row>
    <row r="316" spans="12:37" x14ac:dyDescent="0.2">
      <c r="L316" s="14"/>
      <c r="AD316" s="14"/>
      <c r="AE316" s="26"/>
      <c r="AJ316" s="14"/>
      <c r="AK316" s="26"/>
    </row>
    <row r="317" spans="12:37" x14ac:dyDescent="0.2">
      <c r="L317" s="14"/>
      <c r="AD317" s="14"/>
      <c r="AE317" s="26"/>
      <c r="AJ317" s="14"/>
      <c r="AK317" s="26"/>
    </row>
    <row r="318" spans="12:37" x14ac:dyDescent="0.2">
      <c r="L318" s="14"/>
      <c r="AD318" s="14"/>
      <c r="AE318" s="26"/>
      <c r="AJ318" s="14"/>
      <c r="AK318" s="26"/>
    </row>
    <row r="319" spans="12:37" x14ac:dyDescent="0.2">
      <c r="L319" s="14"/>
      <c r="AD319" s="14"/>
      <c r="AE319" s="26"/>
      <c r="AJ319" s="14"/>
      <c r="AK319" s="26"/>
    </row>
    <row r="320" spans="12:37" x14ac:dyDescent="0.2">
      <c r="L320" s="14"/>
      <c r="AD320" s="14"/>
      <c r="AE320" s="26"/>
      <c r="AJ320" s="14"/>
      <c r="AK320" s="26"/>
    </row>
    <row r="321" spans="12:37" x14ac:dyDescent="0.2">
      <c r="L321" s="14"/>
      <c r="AD321" s="14"/>
      <c r="AE321" s="26"/>
      <c r="AJ321" s="14"/>
      <c r="AK321" s="26"/>
    </row>
    <row r="322" spans="12:37" x14ac:dyDescent="0.2">
      <c r="L322" s="14"/>
      <c r="AD322" s="14"/>
      <c r="AE322" s="26"/>
      <c r="AJ322" s="14"/>
      <c r="AK322" s="26"/>
    </row>
    <row r="323" spans="12:37" x14ac:dyDescent="0.2">
      <c r="L323" s="14"/>
      <c r="AD323" s="14"/>
      <c r="AE323" s="26"/>
      <c r="AJ323" s="14"/>
      <c r="AK323" s="26"/>
    </row>
    <row r="324" spans="12:37" x14ac:dyDescent="0.2">
      <c r="L324" s="14"/>
      <c r="AJ324" s="14"/>
      <c r="AK324" s="26"/>
    </row>
    <row r="325" spans="12:37" x14ac:dyDescent="0.2">
      <c r="L325" s="14"/>
      <c r="AD325" s="14"/>
      <c r="AE325" s="26"/>
      <c r="AJ325" s="14"/>
      <c r="AK325" s="26"/>
    </row>
    <row r="326" spans="12:37" x14ac:dyDescent="0.2">
      <c r="L326" s="14"/>
      <c r="AD326" s="14"/>
      <c r="AE326" s="26"/>
      <c r="AJ326" s="14"/>
      <c r="AK326" s="26"/>
    </row>
    <row r="327" spans="12:37" x14ac:dyDescent="0.2">
      <c r="L327" s="14"/>
      <c r="AD327" s="14"/>
      <c r="AE327" s="26"/>
      <c r="AJ327" s="14"/>
      <c r="AK327" s="26"/>
    </row>
    <row r="328" spans="12:37" x14ac:dyDescent="0.2">
      <c r="L328" s="14"/>
      <c r="AD328" s="14"/>
      <c r="AE328" s="26"/>
      <c r="AJ328" s="14"/>
      <c r="AK328" s="26"/>
    </row>
    <row r="329" spans="12:37" x14ac:dyDescent="0.2">
      <c r="L329" s="14"/>
      <c r="AD329" s="14"/>
      <c r="AE329" s="26"/>
      <c r="AJ329" s="14"/>
      <c r="AK329" s="26"/>
    </row>
    <row r="330" spans="12:37" x14ac:dyDescent="0.2">
      <c r="L330" s="14"/>
      <c r="AD330" s="14"/>
      <c r="AE330" s="26"/>
      <c r="AJ330" s="14"/>
      <c r="AK330" s="26"/>
    </row>
    <row r="331" spans="12:37" x14ac:dyDescent="0.2">
      <c r="L331" s="14"/>
      <c r="AD331" s="14"/>
      <c r="AE331" s="26"/>
      <c r="AJ331" s="14"/>
      <c r="AK331" s="26"/>
    </row>
    <row r="332" spans="12:37" x14ac:dyDescent="0.2">
      <c r="L332" s="14"/>
      <c r="AD332" s="14"/>
      <c r="AE332" s="26"/>
      <c r="AJ332" s="14"/>
      <c r="AK332" s="26"/>
    </row>
    <row r="333" spans="12:37" x14ac:dyDescent="0.2">
      <c r="L333" s="14"/>
      <c r="AD333" s="14"/>
      <c r="AE333" s="26"/>
      <c r="AJ333" s="14"/>
      <c r="AK333" s="26"/>
    </row>
    <row r="334" spans="12:37" x14ac:dyDescent="0.2">
      <c r="L334" s="14"/>
      <c r="AD334" s="14"/>
      <c r="AE334" s="26"/>
      <c r="AJ334" s="14"/>
      <c r="AK334" s="26"/>
    </row>
    <row r="335" spans="12:37" x14ac:dyDescent="0.2">
      <c r="L335" s="14"/>
      <c r="AD335" s="14"/>
      <c r="AE335" s="26"/>
      <c r="AJ335" s="14"/>
      <c r="AK335" s="26"/>
    </row>
    <row r="336" spans="12:37" x14ac:dyDescent="0.2">
      <c r="L336" s="14"/>
      <c r="AD336" s="14"/>
      <c r="AE336" s="26"/>
      <c r="AJ336" s="14"/>
      <c r="AK336" s="26"/>
    </row>
    <row r="337" spans="12:37" x14ac:dyDescent="0.2">
      <c r="L337" s="14"/>
      <c r="AD337" s="14"/>
      <c r="AE337" s="26"/>
      <c r="AJ337" s="14"/>
      <c r="AK337" s="2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7"/>
  <sheetViews>
    <sheetView zoomScale="80" zoomScaleNormal="80" zoomScalePageLayoutView="80" workbookViewId="0">
      <selection activeCell="G32" sqref="G32"/>
    </sheetView>
  </sheetViews>
  <sheetFormatPr baseColWidth="10" defaultColWidth="8.85546875" defaultRowHeight="12.75" x14ac:dyDescent="0.2"/>
  <cols>
    <col min="1" max="2" width="8.85546875" style="29"/>
    <col min="3" max="5" width="10.42578125" style="29" customWidth="1"/>
    <col min="6" max="6" width="11.42578125" style="29" customWidth="1"/>
    <col min="7" max="7" width="9.85546875" style="29" customWidth="1"/>
    <col min="8" max="8" width="8.85546875" style="29"/>
    <col min="9" max="9" width="10.5703125" style="29" customWidth="1"/>
    <col min="10" max="10" width="8.85546875" style="29"/>
    <col min="11" max="11" width="10.42578125" style="29" customWidth="1"/>
    <col min="12" max="13" width="8.85546875" style="32"/>
    <col min="14" max="15" width="9.42578125" style="29" customWidth="1"/>
    <col min="16" max="16" width="8.42578125" style="29" customWidth="1"/>
    <col min="17" max="17" width="4.42578125" style="54" customWidth="1"/>
    <col min="18" max="19" width="9" style="29" customWidth="1"/>
    <col min="20" max="21" width="12.42578125" style="29" customWidth="1"/>
    <col min="22" max="23" width="9" style="29" customWidth="1"/>
    <col min="24" max="16384" width="8.85546875" style="29"/>
  </cols>
  <sheetData>
    <row r="1" spans="1:23" x14ac:dyDescent="0.2">
      <c r="A1" s="29" t="s">
        <v>250</v>
      </c>
    </row>
    <row r="2" spans="1:23" x14ac:dyDescent="0.2">
      <c r="K2" s="29" t="s">
        <v>251</v>
      </c>
      <c r="R2" s="29" t="s">
        <v>252</v>
      </c>
    </row>
    <row r="3" spans="1:23" x14ac:dyDescent="0.2">
      <c r="B3" s="29" t="s">
        <v>253</v>
      </c>
      <c r="C3" s="29" t="s">
        <v>254</v>
      </c>
      <c r="D3" s="18" t="s">
        <v>255</v>
      </c>
      <c r="E3" s="18" t="s">
        <v>255</v>
      </c>
      <c r="F3" s="18" t="s">
        <v>255</v>
      </c>
      <c r="G3" s="29" t="s">
        <v>256</v>
      </c>
      <c r="K3" s="29" t="str">
        <f>eval!B19</f>
        <v>Vienna-US8</v>
      </c>
      <c r="L3" s="32" t="s">
        <v>257</v>
      </c>
      <c r="M3" s="32">
        <f>VLOOKUP(K3,eval!$B$18:$E$21,3,0)</f>
        <v>1.0100000000000001E-8</v>
      </c>
      <c r="P3" s="54"/>
      <c r="Q3" s="29"/>
      <c r="R3" s="29" t="str">
        <f>eval!B20</f>
        <v>Vienna-KkU</v>
      </c>
      <c r="S3" s="32" t="s">
        <v>257</v>
      </c>
      <c r="T3" s="32">
        <f>VLOOKUP(R3,eval!$B$18:$E$21,3,0)</f>
        <v>6.9800000000000007E-11</v>
      </c>
      <c r="W3" s="54"/>
    </row>
    <row r="4" spans="1:23" x14ac:dyDescent="0.2">
      <c r="A4" s="29" t="s">
        <v>246</v>
      </c>
      <c r="B4" s="29" t="s">
        <v>258</v>
      </c>
      <c r="C4" s="29" t="s">
        <v>259</v>
      </c>
      <c r="D4" s="29" t="s">
        <v>260</v>
      </c>
      <c r="E4" s="29" t="s">
        <v>261</v>
      </c>
      <c r="F4" s="29" t="s">
        <v>262</v>
      </c>
      <c r="G4" s="29" t="s">
        <v>263</v>
      </c>
      <c r="K4" s="29" t="s">
        <v>158</v>
      </c>
      <c r="L4" s="32" t="s">
        <v>162</v>
      </c>
      <c r="M4" s="29" t="s">
        <v>165</v>
      </c>
      <c r="N4" s="29" t="s">
        <v>264</v>
      </c>
      <c r="O4" s="29" t="s">
        <v>167</v>
      </c>
      <c r="P4" s="54" t="s">
        <v>265</v>
      </c>
      <c r="Q4" s="29"/>
      <c r="R4" s="29" t="s">
        <v>158</v>
      </c>
      <c r="S4" s="32" t="s">
        <v>162</v>
      </c>
      <c r="T4" s="29" t="s">
        <v>165</v>
      </c>
      <c r="U4" s="29" t="s">
        <v>264</v>
      </c>
      <c r="V4" s="29" t="s">
        <v>167</v>
      </c>
      <c r="W4" s="54" t="s">
        <v>265</v>
      </c>
    </row>
    <row r="5" spans="1:23" x14ac:dyDescent="0.2">
      <c r="A5" s="29">
        <f>Rohdaten!E3</f>
        <v>11</v>
      </c>
      <c r="B5" s="138">
        <v>1.0900000000000001</v>
      </c>
      <c r="C5" s="32">
        <f t="array" ref="C5">MIN(IF($A5=Rohdaten!$E$2:$E$304,Rohdaten!$L$2:$L$304))</f>
        <v>5.0976338604299999E-13</v>
      </c>
      <c r="D5" s="32">
        <f t="array" ref="D5">MIN(IF($A5=Rohdaten!$E$2:$E$304,Rohdaten!$X$2:$X$304))</f>
        <v>5.0930301855999997E-13</v>
      </c>
      <c r="E5" s="32">
        <v>0</v>
      </c>
      <c r="F5" s="87">
        <v>0</v>
      </c>
      <c r="G5" s="31">
        <f t="array" ref="G5">AVERAGE(IF(NOT(ISERROR(H5:I5)),H5:I5))</f>
        <v>0.79683692716021204</v>
      </c>
      <c r="H5" s="31">
        <f t="shared" ref="H5:H36" si="0">P5</f>
        <v>0.85449700922206362</v>
      </c>
      <c r="I5" s="31">
        <f t="shared" ref="I5:I36" si="1">W5</f>
        <v>0.73917684509836046</v>
      </c>
      <c r="J5" s="31"/>
      <c r="K5" s="29">
        <f t="array" ref="K5">SUM(IF(K$3=runs!$B$2:$B$304,IF($A5=Rohdaten!$E$2:$E$304,runs!$L$2:$L$304)))</f>
        <v>986</v>
      </c>
      <c r="L5" s="32">
        <f t="array" ref="L5">SUM(IF(K$3=runs!$B$2:$B$304,IF($A5=Rohdaten!$E$2:$E$304,runs!$O$2:$O$304)))</f>
        <v>5.5124469651044007E-8</v>
      </c>
      <c r="M5" s="29">
        <f t="array" ref="M5">AVERAGE(IF(K$3=runs!$B$2:$B$304,IF($A5=Rohdaten!$E$2:$E$304,runs!$P$2:$P$304)))</f>
        <v>8.6304197931428431E-9</v>
      </c>
      <c r="N5" s="29">
        <f t="array" ref="N5">STDEV(IF(K$3=runs!$B$2:$B$304,IF($A5=Rohdaten!$E$2:$E$304,runs!$P$2:$P$304)))</f>
        <v>1.1186464134428264E-9</v>
      </c>
      <c r="O5" s="31">
        <f t="shared" ref="O5:O36" si="2">N5/M5</f>
        <v>0.12961668612361457</v>
      </c>
      <c r="P5" s="54">
        <f t="shared" ref="P5:P36" si="3">M5/M$3</f>
        <v>0.85449700922206362</v>
      </c>
      <c r="Q5" s="29"/>
      <c r="R5" s="29">
        <f t="array" ref="R5">SUM(IF(R$3=runs!$B$2:$B$304,IF($A5=Rohdaten!$E$2:$E$304,runs!$L$2:$L$304)))</f>
        <v>21</v>
      </c>
      <c r="S5" s="32">
        <f t="array" ref="S5">SUM(IF(R$3=runs!$B$2:$B$304,IF($A5=Rohdaten!$E$2:$E$304,runs!$O$2:$O$304)))</f>
        <v>1.9563812874286834E-7</v>
      </c>
      <c r="T5" s="29">
        <f t="array" ref="T5">AVERAGE(IF(R$3=runs!$B$2:$B$304,IF($A5=Rohdaten!$E$2:$E$304,runs!$P$2:$P$304)))</f>
        <v>5.1594543787865563E-11</v>
      </c>
      <c r="U5" s="29" t="e">
        <f t="array" ref="U5">STDEV(IF(R$3=runs!$B$2:$B$304,IF($A5=Rohdaten!$E$2:$E$304,runs!$P$2:$P$304)))</f>
        <v>#DIV/0!</v>
      </c>
      <c r="V5" s="31" t="e">
        <f t="shared" ref="V5:V36" si="4">U5/T5</f>
        <v>#DIV/0!</v>
      </c>
      <c r="W5" s="54">
        <f t="shared" ref="W5:W36" si="5">T5/T$3</f>
        <v>0.73917684509836046</v>
      </c>
    </row>
    <row r="6" spans="1:23" x14ac:dyDescent="0.2">
      <c r="A6" s="29">
        <f t="shared" ref="A6:A37" si="6">A5+1</f>
        <v>12</v>
      </c>
      <c r="B6" s="138">
        <v>1.0900000000000001</v>
      </c>
      <c r="C6" s="32">
        <f t="array" ref="C6">MIN(IF($A6=Rohdaten!$E$2:$E$304,Rohdaten!$L$2:$L$304))</f>
        <v>4.7796202404699996E-13</v>
      </c>
      <c r="D6" s="32">
        <f t="array" ref="D6">MIN(IF($A6=Rohdaten!$E$2:$E$304,Rohdaten!$X$2:$X$304))</f>
        <v>4.7776987357000003E-13</v>
      </c>
      <c r="E6" s="32">
        <f t="array" ref="E6">MIN(IF($A6=Rohdaten!$E$2:$E$304,Rohdaten!$AD$2:$AD$304))</f>
        <v>4.7774625156000005E-13</v>
      </c>
      <c r="F6" s="87">
        <v>0</v>
      </c>
      <c r="G6" s="31">
        <f t="array" ref="G6">AVERAGE(IF(NOT(ISERROR(H6:I6)),H6:I6))</f>
        <v>0.71128125445784529</v>
      </c>
      <c r="H6" s="31">
        <f t="shared" si="0"/>
        <v>0.83906063151730637</v>
      </c>
      <c r="I6" s="31">
        <f t="shared" si="1"/>
        <v>0.58350187739838433</v>
      </c>
      <c r="J6" s="31"/>
      <c r="K6" s="29">
        <f t="array" ref="K6">SUM(IF(K$3=runs!$B$2:$B$304,IF($A6=Rohdaten!$E$2:$E$304,runs!$L$2:$L$304)))</f>
        <v>835</v>
      </c>
      <c r="L6" s="32">
        <f t="array" ref="L6">SUM(IF(K$3=runs!$B$2:$B$304,IF($A6=Rohdaten!$E$2:$E$304,runs!$O$2:$O$304)))</f>
        <v>4.7350005463607174E-8</v>
      </c>
      <c r="M6" s="29">
        <f t="array" ref="M6">AVERAGE(IF(K$3=runs!$B$2:$B$304,IF($A6=Rohdaten!$E$2:$E$304,runs!$P$2:$P$304)))</f>
        <v>8.4745123783247957E-9</v>
      </c>
      <c r="N6" s="29">
        <f t="array" ref="N6">STDEV(IF(K$3=runs!$B$2:$B$304,IF($A6=Rohdaten!$E$2:$E$304,runs!$P$2:$P$304)))</f>
        <v>2.9122180411609955E-11</v>
      </c>
      <c r="O6" s="31">
        <f t="shared" si="2"/>
        <v>3.4364431971443646E-3</v>
      </c>
      <c r="P6" s="54">
        <f t="shared" si="3"/>
        <v>0.83906063151730637</v>
      </c>
      <c r="Q6" s="29"/>
      <c r="R6" s="29">
        <f t="array" ref="R6">SUM(IF(R$3=runs!$B$2:$B$304,IF($A6=Rohdaten!$E$2:$E$304,runs!$L$2:$L$304)))</f>
        <v>20</v>
      </c>
      <c r="S6" s="32">
        <f t="array" ref="S6">SUM(IF(R$3=runs!$B$2:$B$304,IF($A6=Rohdaten!$E$2:$E$304,runs!$O$2:$O$304)))</f>
        <v>2.3603167993362055E-7</v>
      </c>
      <c r="T6" s="29">
        <f t="array" ref="T6">AVERAGE(IF(R$3=runs!$B$2:$B$304,IF($A6=Rohdaten!$E$2:$E$304,runs!$P$2:$P$304)))</f>
        <v>4.0728431042407233E-11</v>
      </c>
      <c r="U6" s="29" t="e">
        <f t="array" ref="U6">STDEV(IF(R$3=runs!$B$2:$B$304,IF($A6=Rohdaten!$E$2:$E$304,runs!$P$2:$P$304)))</f>
        <v>#DIV/0!</v>
      </c>
      <c r="V6" s="31" t="e">
        <f t="shared" si="4"/>
        <v>#DIV/0!</v>
      </c>
      <c r="W6" s="54">
        <f t="shared" si="5"/>
        <v>0.58350187739838433</v>
      </c>
    </row>
    <row r="7" spans="1:23" x14ac:dyDescent="0.2">
      <c r="A7" s="29">
        <f t="shared" si="6"/>
        <v>13</v>
      </c>
      <c r="B7" s="138">
        <v>1.0900000000000001</v>
      </c>
      <c r="C7" s="32">
        <f t="array" ref="C7">MIN(IF($A7=Rohdaten!$E$2:$E$304,Rohdaten!$L$2:$L$304))</f>
        <v>4.5574348953999998E-13</v>
      </c>
      <c r="D7" s="32">
        <f t="array" ref="D7">MIN(IF($A7=Rohdaten!$E$2:$E$304,Rohdaten!$X$2:$X$304))</f>
        <v>4.5598398037700004E-13</v>
      </c>
      <c r="E7" s="32">
        <f t="array" ref="E7">MIN(IF($A7=Rohdaten!$E$2:$E$304,Rohdaten!$AD$2:$AD$304))</f>
        <v>4.5575683792700004E-13</v>
      </c>
      <c r="F7" s="87">
        <v>0</v>
      </c>
      <c r="G7" s="31">
        <f t="array" ref="G7">AVERAGE(IF(NOT(ISERROR(H7:I7)),H7:I7))</f>
        <v>0.93933164102842337</v>
      </c>
      <c r="H7" s="31">
        <f t="shared" si="0"/>
        <v>0.78825604436501073</v>
      </c>
      <c r="I7" s="31">
        <f t="shared" si="1"/>
        <v>1.0904072376918359</v>
      </c>
      <c r="J7" s="31"/>
      <c r="K7" s="29">
        <f t="array" ref="K7">SUM(IF(K$3=runs!$B$2:$B$304,IF($A7=Rohdaten!$E$2:$E$304,runs!$L$2:$L$304)))</f>
        <v>511</v>
      </c>
      <c r="L7" s="32">
        <f t="array" ref="L7">SUM(IF(K$3=runs!$B$2:$B$304,IF($A7=Rohdaten!$E$2:$E$304,runs!$O$2:$O$304)))</f>
        <v>3.0740098759195426E-8</v>
      </c>
      <c r="M7" s="29">
        <f t="array" ref="M7">AVERAGE(IF(K$3=runs!$B$2:$B$304,IF($A7=Rohdaten!$E$2:$E$304,runs!$P$2:$P$304)))</f>
        <v>7.9613860480866096E-9</v>
      </c>
      <c r="N7" s="29">
        <f t="array" ref="N7">STDEV(IF(K$3=runs!$B$2:$B$304,IF($A7=Rohdaten!$E$2:$E$304,runs!$P$2:$P$304)))</f>
        <v>4.3888361669889685E-10</v>
      </c>
      <c r="O7" s="31">
        <f t="shared" si="2"/>
        <v>5.5126533752797406E-2</v>
      </c>
      <c r="P7" s="54">
        <f t="shared" si="3"/>
        <v>0.78825604436501073</v>
      </c>
      <c r="Q7" s="29"/>
      <c r="R7" s="29">
        <f t="array" ref="R7">SUM(IF(R$3=runs!$B$2:$B$304,IF($A7=Rohdaten!$E$2:$E$304,runs!$L$2:$L$304)))</f>
        <v>25</v>
      </c>
      <c r="S7" s="32">
        <f t="array" ref="S7">SUM(IF(R$3=runs!$B$2:$B$304,IF($A7=Rohdaten!$E$2:$E$304,runs!$O$2:$O$304)))</f>
        <v>1.5788244474868976E-7</v>
      </c>
      <c r="T7" s="29">
        <f t="array" ref="T7">AVERAGE(IF(R$3=runs!$B$2:$B$304,IF($A7=Rohdaten!$E$2:$E$304,runs!$P$2:$P$304)))</f>
        <v>7.6110425190890153E-11</v>
      </c>
      <c r="U7" s="29" t="e">
        <f t="array" ref="U7">STDEV(IF(R$3=runs!$B$2:$B$304,IF($A7=Rohdaten!$E$2:$E$304,runs!$P$2:$P$304)))</f>
        <v>#DIV/0!</v>
      </c>
      <c r="V7" s="31" t="e">
        <f t="shared" si="4"/>
        <v>#DIV/0!</v>
      </c>
      <c r="W7" s="54">
        <f t="shared" si="5"/>
        <v>1.0904072376918359</v>
      </c>
    </row>
    <row r="8" spans="1:23" x14ac:dyDescent="0.2">
      <c r="A8" s="29">
        <f t="shared" si="6"/>
        <v>14</v>
      </c>
      <c r="B8" s="138">
        <v>1.0900000000000001</v>
      </c>
      <c r="C8" s="32">
        <f t="array" ref="C8">MIN(IF($A8=Rohdaten!$E$2:$E$304,Rohdaten!$L$2:$L$304))</f>
        <v>4.5823142296299996E-13</v>
      </c>
      <c r="D8" s="32">
        <f t="array" ref="D8">MIN(IF($A8=Rohdaten!$E$2:$E$304,Rohdaten!$X$2:$X$304))</f>
        <v>4.58250873837E-13</v>
      </c>
      <c r="E8" s="32">
        <f t="array" ref="E8">MIN(IF($A8=Rohdaten!$E$2:$E$304,Rohdaten!$AD$2:$AD$304))</f>
        <v>4.5818503325999997E-13</v>
      </c>
      <c r="F8" s="87">
        <v>0</v>
      </c>
      <c r="G8" s="31">
        <f t="array" ref="G8">AVERAGE(IF(NOT(ISERROR(H8:I8)),H8:I8))</f>
        <v>1.0512113922457276</v>
      </c>
      <c r="H8" s="31">
        <f t="shared" si="0"/>
        <v>0.80395801582490722</v>
      </c>
      <c r="I8" s="31">
        <f t="shared" si="1"/>
        <v>1.298464768666548</v>
      </c>
      <c r="J8" s="31"/>
      <c r="K8" s="29">
        <f t="array" ref="K8">SUM(IF(K$3=runs!$B$2:$B$304,IF($A8=Rohdaten!$E$2:$E$304,runs!$L$2:$L$304)))</f>
        <v>420</v>
      </c>
      <c r="L8" s="32">
        <f t="array" ref="L8">SUM(IF(K$3=runs!$B$2:$B$304,IF($A8=Rohdaten!$E$2:$E$304,runs!$O$2:$O$304)))</f>
        <v>2.4836286790372806E-8</v>
      </c>
      <c r="M8" s="29">
        <f t="array" ref="M8">AVERAGE(IF(K$3=runs!$B$2:$B$304,IF($A8=Rohdaten!$E$2:$E$304,runs!$P$2:$P$304)))</f>
        <v>8.1199759598315634E-9</v>
      </c>
      <c r="N8" s="29">
        <f t="array" ref="N8">STDEV(IF(K$3=runs!$B$2:$B$304,IF($A8=Rohdaten!$E$2:$E$304,runs!$P$2:$P$304)))</f>
        <v>1.8061238491770668E-10</v>
      </c>
      <c r="O8" s="31">
        <f t="shared" si="2"/>
        <v>2.2242970399317934E-2</v>
      </c>
      <c r="P8" s="54">
        <f t="shared" si="3"/>
        <v>0.80395801582490722</v>
      </c>
      <c r="Q8" s="29"/>
      <c r="R8" s="29">
        <f t="array" ref="R8">SUM(IF(R$3=runs!$B$2:$B$304,IF($A8=Rohdaten!$E$2:$E$304,runs!$L$2:$L$304)))</f>
        <v>26</v>
      </c>
      <c r="S8" s="32">
        <f t="array" ref="S8">SUM(IF(R$3=runs!$B$2:$B$304,IF($A8=Rohdaten!$E$2:$E$304,runs!$O$2:$O$304)))</f>
        <v>1.3788776653575093E-7</v>
      </c>
      <c r="T8" s="29">
        <f t="array" ref="T8">AVERAGE(IF(R$3=runs!$B$2:$B$304,IF($A8=Rohdaten!$E$2:$E$304,runs!$P$2:$P$304)))</f>
        <v>9.0632840852925058E-11</v>
      </c>
      <c r="U8" s="29" t="e">
        <f t="array" ref="U8">STDEV(IF(R$3=runs!$B$2:$B$304,IF($A8=Rohdaten!$E$2:$E$304,runs!$P$2:$P$304)))</f>
        <v>#DIV/0!</v>
      </c>
      <c r="V8" s="31" t="e">
        <f t="shared" si="4"/>
        <v>#DIV/0!</v>
      </c>
      <c r="W8" s="54">
        <f t="shared" si="5"/>
        <v>1.298464768666548</v>
      </c>
    </row>
    <row r="9" spans="1:23" x14ac:dyDescent="0.2">
      <c r="A9" s="29">
        <f t="shared" si="6"/>
        <v>15</v>
      </c>
      <c r="B9" s="138">
        <v>1.0900000000000001</v>
      </c>
      <c r="C9" s="32">
        <f t="array" ref="C9">MIN(IF($A9=Rohdaten!$E$2:$E$304,Rohdaten!$L$2:$L$304))</f>
        <v>4.4948873257300002E-13</v>
      </c>
      <c r="D9" s="32">
        <f t="array" ref="D9">MIN(IF($A9=Rohdaten!$E$2:$E$304,Rohdaten!$X$2:$X$304))</f>
        <v>4.49811375203E-13</v>
      </c>
      <c r="E9" s="32">
        <f t="array" ref="E9">MIN(IF($A9=Rohdaten!$E$2:$E$304,Rohdaten!$AD$2:$AD$304))</f>
        <v>-1.2744936741E-11</v>
      </c>
      <c r="F9" s="87">
        <v>0</v>
      </c>
      <c r="G9" s="31">
        <f t="array" ref="G9">AVERAGE(IF(NOT(ISERROR(H9:I9)),H9:I9))</f>
        <v>0.89920415891755412</v>
      </c>
      <c r="H9" s="31">
        <f t="shared" si="0"/>
        <v>0.85174419678283564</v>
      </c>
      <c r="I9" s="31">
        <f t="shared" si="1"/>
        <v>0.94666412105227249</v>
      </c>
      <c r="J9" s="31"/>
      <c r="K9" s="29">
        <f t="array" ref="K9">SUM(IF(K$3=runs!$B$2:$B$304,IF($A9=Rohdaten!$E$2:$E$304,runs!$L$2:$L$304)))</f>
        <v>442</v>
      </c>
      <c r="L9" s="32">
        <f t="array" ref="L9">SUM(IF(K$3=runs!$B$2:$B$304,IF($A9=Rohdaten!$E$2:$E$304,runs!$O$2:$O$304)))</f>
        <v>2.4617332913031089E-8</v>
      </c>
      <c r="M9" s="29">
        <f t="array" ref="M9">AVERAGE(IF(K$3=runs!$B$2:$B$304,IF($A9=Rohdaten!$E$2:$E$304,runs!$P$2:$P$304)))</f>
        <v>8.6026163875066407E-9</v>
      </c>
      <c r="N9" s="29">
        <f t="array" ref="N9">STDEV(IF(K$3=runs!$B$2:$B$304,IF($A9=Rohdaten!$E$2:$E$304,runs!$P$2:$P$304)))</f>
        <v>6.4019969467997231E-10</v>
      </c>
      <c r="O9" s="31">
        <f t="shared" si="2"/>
        <v>7.4419184332073424E-2</v>
      </c>
      <c r="P9" s="54">
        <f t="shared" si="3"/>
        <v>0.85174419678283564</v>
      </c>
      <c r="Q9" s="29"/>
      <c r="R9" s="29">
        <f t="array" ref="R9">SUM(IF(R$3=runs!$B$2:$B$304,IF($A9=Rohdaten!$E$2:$E$304,runs!$L$2:$L$304)))</f>
        <v>18</v>
      </c>
      <c r="S9" s="32">
        <f t="array" ref="S9">SUM(IF(R$3=runs!$B$2:$B$304,IF($A9=Rohdaten!$E$2:$E$304,runs!$O$2:$O$304)))</f>
        <v>1.3093602342539988E-7</v>
      </c>
      <c r="T9" s="29">
        <f t="array" ref="T9">AVERAGE(IF(R$3=runs!$B$2:$B$304,IF($A9=Rohdaten!$E$2:$E$304,runs!$P$2:$P$304)))</f>
        <v>6.607715564944863E-11</v>
      </c>
      <c r="U9" s="29" t="e">
        <f t="array" ref="U9">STDEV(IF(R$3=runs!$B$2:$B$304,IF($A9=Rohdaten!$E$2:$E$304,runs!$P$2:$P$304)))</f>
        <v>#DIV/0!</v>
      </c>
      <c r="V9" s="31" t="e">
        <f t="shared" si="4"/>
        <v>#DIV/0!</v>
      </c>
      <c r="W9" s="54">
        <f t="shared" si="5"/>
        <v>0.94666412105227249</v>
      </c>
    </row>
    <row r="10" spans="1:23" x14ac:dyDescent="0.2">
      <c r="A10" s="29">
        <f t="shared" si="6"/>
        <v>16</v>
      </c>
      <c r="B10" s="138">
        <v>1.0900000000000001</v>
      </c>
      <c r="C10" s="32">
        <f t="array" ref="C10">MIN(IF($A10=Rohdaten!$E$2:$E$304,Rohdaten!$L$2:$L$304))</f>
        <v>4.5253258002300001E-13</v>
      </c>
      <c r="D10" s="32">
        <f t="array" ref="D10">MIN(IF($A10=Rohdaten!$E$2:$E$304,Rohdaten!$X$2:$X$304))</f>
        <v>4.52575024427E-13</v>
      </c>
      <c r="E10" s="32">
        <f t="array" ref="E10">MIN(IF($A10=Rohdaten!$E$2:$E$304,Rohdaten!$AD$2:$AD$304))</f>
        <v>4.5230659533300001E-13</v>
      </c>
      <c r="F10" s="87">
        <v>0</v>
      </c>
      <c r="G10" s="31">
        <f t="array" ref="G10">AVERAGE(IF(NOT(ISERROR(H10:I10)),H10:I10))</f>
        <v>0.82809879400435205</v>
      </c>
      <c r="H10" s="31">
        <f t="shared" si="0"/>
        <v>0.78057102895657782</v>
      </c>
      <c r="I10" s="31">
        <f t="shared" si="1"/>
        <v>0.87562655905212639</v>
      </c>
      <c r="J10" s="31"/>
      <c r="K10" s="29">
        <f t="array" ref="K10">SUM(IF(K$3=runs!$B$2:$B$304,IF($A10=Rohdaten!$E$2:$E$304,runs!$L$2:$L$304)))</f>
        <v>425</v>
      </c>
      <c r="L10" s="32">
        <f t="array" ref="L10">SUM(IF(K$3=runs!$B$2:$B$304,IF($A10=Rohdaten!$E$2:$E$304,runs!$O$2:$O$304)))</f>
        <v>2.5946880612184796E-8</v>
      </c>
      <c r="M10" s="29">
        <f t="array" ref="M10">AVERAGE(IF(K$3=runs!$B$2:$B$304,IF($A10=Rohdaten!$E$2:$E$304,runs!$P$2:$P$304)))</f>
        <v>7.8837673924614365E-9</v>
      </c>
      <c r="N10" s="29">
        <f t="array" ref="N10">STDEV(IF(K$3=runs!$B$2:$B$304,IF($A10=Rohdaten!$E$2:$E$304,runs!$P$2:$P$304)))</f>
        <v>1.0290907127216331E-9</v>
      </c>
      <c r="O10" s="31">
        <f t="shared" si="2"/>
        <v>0.13053286093976635</v>
      </c>
      <c r="P10" s="54">
        <f t="shared" si="3"/>
        <v>0.78057102895657782</v>
      </c>
      <c r="Q10" s="29"/>
      <c r="R10" s="29">
        <f t="array" ref="R10">SUM(IF(R$3=runs!$B$2:$B$304,IF($A10=Rohdaten!$E$2:$E$304,runs!$L$2:$L$304)))</f>
        <v>15</v>
      </c>
      <c r="S10" s="32">
        <f t="array" ref="S10">SUM(IF(R$3=runs!$B$2:$B$304,IF($A10=Rohdaten!$E$2:$E$304,runs!$O$2:$O$304)))</f>
        <v>1.1796546736417862E-7</v>
      </c>
      <c r="T10" s="29">
        <f t="array" ref="T10">AVERAGE(IF(R$3=runs!$B$2:$B$304,IF($A10=Rohdaten!$E$2:$E$304,runs!$P$2:$P$304)))</f>
        <v>6.1118733821838425E-11</v>
      </c>
      <c r="U10" s="29" t="e">
        <f t="array" ref="U10">STDEV(IF(R$3=runs!$B$2:$B$304,IF($A10=Rohdaten!$E$2:$E$304,runs!$P$2:$P$304)))</f>
        <v>#DIV/0!</v>
      </c>
      <c r="V10" s="31" t="e">
        <f t="shared" si="4"/>
        <v>#DIV/0!</v>
      </c>
      <c r="W10" s="54">
        <f t="shared" si="5"/>
        <v>0.87562655905212639</v>
      </c>
    </row>
    <row r="11" spans="1:23" x14ac:dyDescent="0.2">
      <c r="A11" s="29">
        <f t="shared" si="6"/>
        <v>17</v>
      </c>
      <c r="B11" s="138">
        <v>1.0900000000000001</v>
      </c>
      <c r="C11" s="32">
        <f t="array" ref="C11">MIN(IF($A11=Rohdaten!$E$2:$E$304,Rohdaten!$L$2:$L$304))</f>
        <v>4.6925322450700004E-13</v>
      </c>
      <c r="D11" s="32">
        <f t="array" ref="D11">MIN(IF($A11=Rohdaten!$E$2:$E$304,Rohdaten!$X$2:$X$304))</f>
        <v>4.6931370207699999E-13</v>
      </c>
      <c r="E11" s="32">
        <f t="array" ref="E11">MIN(IF($A11=Rohdaten!$E$2:$E$304,Rohdaten!$AD$2:$AD$304))</f>
        <v>4.6914970575299997E-13</v>
      </c>
      <c r="F11" s="87">
        <v>0</v>
      </c>
      <c r="G11" s="31">
        <f t="array" ref="G11">AVERAGE(IF(NOT(ISERROR(H11:I11)),H11:I11))</f>
        <v>0.72299630442950735</v>
      </c>
      <c r="H11" s="31">
        <f t="shared" si="0"/>
        <v>0.83773894296385687</v>
      </c>
      <c r="I11" s="31">
        <f t="shared" si="1"/>
        <v>0.60825366589515772</v>
      </c>
      <c r="J11" s="31"/>
      <c r="K11" s="29">
        <f t="array" ref="K11">SUM(IF(K$3=runs!$B$2:$B$304,IF($A11=Rohdaten!$E$2:$E$304,runs!$L$2:$L$304)))</f>
        <v>411</v>
      </c>
      <c r="L11" s="32">
        <f t="array" ref="L11">SUM(IF(K$3=runs!$B$2:$B$304,IF($A11=Rohdaten!$E$2:$E$304,runs!$O$2:$O$304)))</f>
        <v>2.31401750880377E-8</v>
      </c>
      <c r="M11" s="29">
        <f t="array" ref="M11">AVERAGE(IF(K$3=runs!$B$2:$B$304,IF($A11=Rohdaten!$E$2:$E$304,runs!$P$2:$P$304)))</f>
        <v>8.4611633239349553E-9</v>
      </c>
      <c r="N11" s="29">
        <f t="array" ref="N11">STDEV(IF(K$3=runs!$B$2:$B$304,IF($A11=Rohdaten!$E$2:$E$304,runs!$P$2:$P$304)))</f>
        <v>6.2911837504683941E-10</v>
      </c>
      <c r="O11" s="31">
        <f t="shared" si="2"/>
        <v>7.4353649842355374E-2</v>
      </c>
      <c r="P11" s="54">
        <f t="shared" si="3"/>
        <v>0.83773894296385687</v>
      </c>
      <c r="Q11" s="29"/>
      <c r="R11" s="29">
        <f t="array" ref="R11">SUM(IF(R$3=runs!$B$2:$B$304,IF($A11=Rohdaten!$E$2:$E$304,runs!$L$2:$L$304)))</f>
        <v>10</v>
      </c>
      <c r="S11" s="32">
        <f t="array" ref="S11">SUM(IF(R$3=runs!$B$2:$B$304,IF($A11=Rohdaten!$E$2:$E$304,runs!$O$2:$O$304)))</f>
        <v>1.1321339770642768E-7</v>
      </c>
      <c r="T11" s="29">
        <f t="array" ref="T11">AVERAGE(IF(R$3=runs!$B$2:$B$304,IF($A11=Rohdaten!$E$2:$E$304,runs!$P$2:$P$304)))</f>
        <v>4.2456105879482017E-11</v>
      </c>
      <c r="U11" s="29" t="e">
        <f t="array" ref="U11">STDEV(IF(R$3=runs!$B$2:$B$304,IF($A11=Rohdaten!$E$2:$E$304,runs!$P$2:$P$304)))</f>
        <v>#DIV/0!</v>
      </c>
      <c r="V11" s="31" t="e">
        <f t="shared" si="4"/>
        <v>#DIV/0!</v>
      </c>
      <c r="W11" s="54">
        <f t="shared" si="5"/>
        <v>0.60825366589515772</v>
      </c>
    </row>
    <row r="12" spans="1:23" x14ac:dyDescent="0.2">
      <c r="A12" s="29">
        <f t="shared" si="6"/>
        <v>18</v>
      </c>
      <c r="B12" s="138">
        <v>1.0900000000000001</v>
      </c>
      <c r="C12" s="32">
        <f t="array" ref="C12">MIN(IF($A12=Rohdaten!$E$2:$E$304,Rohdaten!$L$2:$L$304))</f>
        <v>0</v>
      </c>
      <c r="D12" s="32">
        <f t="array" ref="D12">MIN(IF($A12=Rohdaten!$E$2:$E$304,Rohdaten!$X$2:$X$304))</f>
        <v>0</v>
      </c>
      <c r="E12" s="32">
        <f t="array" ref="E12">MIN(IF($A12=Rohdaten!$E$2:$E$304,Rohdaten!$AD$2:$AD$304))</f>
        <v>0</v>
      </c>
      <c r="F12" s="87">
        <v>0</v>
      </c>
      <c r="G12" s="31" t="e">
        <f t="array" ref="G12">AVERAGE(IF(NOT(ISERROR(H12:I12)),H12:I12))</f>
        <v>#DIV/0!</v>
      </c>
      <c r="H12" s="31" t="e">
        <f t="shared" si="0"/>
        <v>#DIV/0!</v>
      </c>
      <c r="I12" s="31" t="e">
        <f t="shared" si="1"/>
        <v>#DIV/0!</v>
      </c>
      <c r="J12" s="31"/>
      <c r="K12" s="29">
        <f t="array" ref="K12">SUM(IF(K$3=runs!$B$2:$B$304,IF($A12=Rohdaten!$E$2:$E$304,runs!$L$2:$L$304)))</f>
        <v>0</v>
      </c>
      <c r="L12" s="32">
        <f t="array" ref="L12">SUM(IF(K$3=runs!$B$2:$B$304,IF($A12=Rohdaten!$E$2:$E$304,runs!$O$2:$O$304)))</f>
        <v>0</v>
      </c>
      <c r="M12" s="29" t="e">
        <f t="array" ref="M12">AVERAGE(IF(K$3=runs!$B$2:$B$304,IF($A12=Rohdaten!$E$2:$E$304,runs!$P$2:$P$304)))</f>
        <v>#DIV/0!</v>
      </c>
      <c r="N12" s="29" t="e">
        <f t="array" ref="N12">STDEV(IF(K$3=runs!$B$2:$B$304,IF($A12=Rohdaten!$E$2:$E$304,runs!$P$2:$P$304)))</f>
        <v>#DIV/0!</v>
      </c>
      <c r="O12" s="31" t="e">
        <f t="shared" si="2"/>
        <v>#DIV/0!</v>
      </c>
      <c r="P12" s="54" t="e">
        <f t="shared" si="3"/>
        <v>#DIV/0!</v>
      </c>
      <c r="Q12" s="29"/>
      <c r="R12" s="29">
        <f t="array" ref="R12">SUM(IF(R$3=runs!$B$2:$B$304,IF($A12=Rohdaten!$E$2:$E$304,runs!$L$2:$L$304)))</f>
        <v>0</v>
      </c>
      <c r="S12" s="32">
        <f t="array" ref="S12">SUM(IF(R$3=runs!$B$2:$B$304,IF($A12=Rohdaten!$E$2:$E$304,runs!$O$2:$O$304)))</f>
        <v>0</v>
      </c>
      <c r="T12" s="29" t="e">
        <f t="array" ref="T12">AVERAGE(IF(R$3=runs!$B$2:$B$304,IF($A12=Rohdaten!$E$2:$E$304,runs!$P$2:$P$304)))</f>
        <v>#DIV/0!</v>
      </c>
      <c r="U12" s="29" t="e">
        <f t="array" ref="U12">STDEV(IF(R$3=runs!$B$2:$B$304,IF($A12=Rohdaten!$E$2:$E$304,runs!$P$2:$P$304)))</f>
        <v>#DIV/0!</v>
      </c>
      <c r="V12" s="31" t="e">
        <f t="shared" si="4"/>
        <v>#DIV/0!</v>
      </c>
      <c r="W12" s="54" t="e">
        <f t="shared" si="5"/>
        <v>#DIV/0!</v>
      </c>
    </row>
    <row r="13" spans="1:23" x14ac:dyDescent="0.2">
      <c r="A13" s="29">
        <f t="shared" si="6"/>
        <v>19</v>
      </c>
      <c r="B13" s="138">
        <v>1.0900000000000001</v>
      </c>
      <c r="C13" s="32">
        <f t="array" ref="C13">MIN(IF($A13=Rohdaten!$E$2:$E$304,Rohdaten!$L$2:$L$304))</f>
        <v>0</v>
      </c>
      <c r="D13" s="32">
        <f t="array" ref="D13">MIN(IF($A13=Rohdaten!$E$2:$E$304,Rohdaten!$X$2:$X$304))</f>
        <v>0</v>
      </c>
      <c r="E13" s="32">
        <f t="array" ref="E13">MIN(IF($A13=Rohdaten!$E$2:$E$304,Rohdaten!$AD$2:$AD$304))</f>
        <v>0</v>
      </c>
      <c r="F13" s="87">
        <v>0</v>
      </c>
      <c r="G13" s="31" t="e">
        <f t="array" ref="G13">AVERAGE(IF(NOT(ISERROR(H13:I13)),H13:I13))</f>
        <v>#DIV/0!</v>
      </c>
      <c r="H13" s="31" t="e">
        <f t="shared" si="0"/>
        <v>#DIV/0!</v>
      </c>
      <c r="I13" s="31" t="e">
        <f t="shared" si="1"/>
        <v>#DIV/0!</v>
      </c>
      <c r="J13" s="31"/>
      <c r="K13" s="29">
        <f t="array" ref="K13">SUM(IF(K$3=runs!$B$2:$B$304,IF($A13=Rohdaten!$E$2:$E$304,runs!$L$2:$L$304)))</f>
        <v>0</v>
      </c>
      <c r="L13" s="32">
        <f t="array" ref="L13">SUM(IF(K$3=runs!$B$2:$B$304,IF($A13=Rohdaten!$E$2:$E$304,runs!$O$2:$O$304)))</f>
        <v>0</v>
      </c>
      <c r="M13" s="29" t="e">
        <f t="array" ref="M13">AVERAGE(IF(K$3=runs!$B$2:$B$304,IF($A13=Rohdaten!$E$2:$E$304,runs!$P$2:$P$304)))</f>
        <v>#DIV/0!</v>
      </c>
      <c r="N13" s="29" t="e">
        <f t="array" ref="N13">STDEV(IF(K$3=runs!$B$2:$B$304,IF($A13=Rohdaten!$E$2:$E$304,runs!$P$2:$P$304)))</f>
        <v>#DIV/0!</v>
      </c>
      <c r="O13" s="31" t="e">
        <f t="shared" si="2"/>
        <v>#DIV/0!</v>
      </c>
      <c r="P13" s="54" t="e">
        <f t="shared" si="3"/>
        <v>#DIV/0!</v>
      </c>
      <c r="Q13" s="29"/>
      <c r="R13" s="29">
        <f t="array" ref="R13">SUM(IF(R$3=runs!$B$2:$B$304,IF($A13=Rohdaten!$E$2:$E$304,runs!$L$2:$L$304)))</f>
        <v>0</v>
      </c>
      <c r="S13" s="32">
        <f t="array" ref="S13">SUM(IF(R$3=runs!$B$2:$B$304,IF($A13=Rohdaten!$E$2:$E$304,runs!$O$2:$O$304)))</f>
        <v>0</v>
      </c>
      <c r="T13" s="29" t="e">
        <f t="array" ref="T13">AVERAGE(IF(R$3=runs!$B$2:$B$304,IF($A13=Rohdaten!$E$2:$E$304,runs!$P$2:$P$304)))</f>
        <v>#DIV/0!</v>
      </c>
      <c r="U13" s="29" t="e">
        <f t="array" ref="U13">STDEV(IF(R$3=runs!$B$2:$B$304,IF($A13=Rohdaten!$E$2:$E$304,runs!$P$2:$P$304)))</f>
        <v>#DIV/0!</v>
      </c>
      <c r="V13" s="31" t="e">
        <f t="shared" si="4"/>
        <v>#DIV/0!</v>
      </c>
      <c r="W13" s="54" t="e">
        <f t="shared" si="5"/>
        <v>#DIV/0!</v>
      </c>
    </row>
    <row r="14" spans="1:23" x14ac:dyDescent="0.2">
      <c r="A14" s="29">
        <f t="shared" si="6"/>
        <v>20</v>
      </c>
      <c r="B14" s="138">
        <v>1.0900000000000001</v>
      </c>
      <c r="C14" s="32">
        <f t="array" ref="C14">MIN(IF($A14=Rohdaten!$E$2:$E$304,Rohdaten!$L$2:$L$304))</f>
        <v>0</v>
      </c>
      <c r="D14" s="32">
        <f t="array" ref="D14">MIN(IF($A14=Rohdaten!$E$2:$E$304,Rohdaten!$X$2:$X$304))</f>
        <v>0</v>
      </c>
      <c r="E14" s="32">
        <f t="array" ref="E14">MIN(IF($A14=Rohdaten!$E$2:$E$304,Rohdaten!$AD$2:$AD$304))</f>
        <v>0</v>
      </c>
      <c r="F14" s="87">
        <v>0</v>
      </c>
      <c r="G14" s="31" t="e">
        <f t="array" ref="G14">AVERAGE(IF(NOT(ISERROR(H14:I14)),H14:I14))</f>
        <v>#DIV/0!</v>
      </c>
      <c r="H14" s="31" t="e">
        <f t="shared" si="0"/>
        <v>#DIV/0!</v>
      </c>
      <c r="I14" s="31" t="e">
        <f t="shared" si="1"/>
        <v>#DIV/0!</v>
      </c>
      <c r="J14" s="31"/>
      <c r="K14" s="29">
        <f t="array" ref="K14">SUM(IF(K$3=runs!$B$2:$B$304,IF($A14=Rohdaten!$E$2:$E$304,runs!$L$2:$L$304)))</f>
        <v>0</v>
      </c>
      <c r="L14" s="32">
        <f t="array" ref="L14">SUM(IF(K$3=runs!$B$2:$B$304,IF($A14=Rohdaten!$E$2:$E$304,runs!$O$2:$O$304)))</f>
        <v>0</v>
      </c>
      <c r="M14" s="29" t="e">
        <f t="array" ref="M14">AVERAGE(IF(K$3=runs!$B$2:$B$304,IF($A14=Rohdaten!$E$2:$E$304,runs!$P$2:$P$304)))</f>
        <v>#DIV/0!</v>
      </c>
      <c r="N14" s="29" t="e">
        <f t="array" ref="N14">STDEV(IF(K$3=runs!$B$2:$B$304,IF($A14=Rohdaten!$E$2:$E$304,runs!$P$2:$P$304)))</f>
        <v>#DIV/0!</v>
      </c>
      <c r="O14" s="31" t="e">
        <f t="shared" si="2"/>
        <v>#DIV/0!</v>
      </c>
      <c r="P14" s="54" t="e">
        <f t="shared" si="3"/>
        <v>#DIV/0!</v>
      </c>
      <c r="Q14" s="29"/>
      <c r="R14" s="29">
        <f t="array" ref="R14">SUM(IF(R$3=runs!$B$2:$B$304,IF($A14=Rohdaten!$E$2:$E$304,runs!$L$2:$L$304)))</f>
        <v>0</v>
      </c>
      <c r="S14" s="32">
        <f t="array" ref="S14">SUM(IF(R$3=runs!$B$2:$B$304,IF($A14=Rohdaten!$E$2:$E$304,runs!$O$2:$O$304)))</f>
        <v>0</v>
      </c>
      <c r="T14" s="29" t="e">
        <f t="array" ref="T14">AVERAGE(IF(R$3=runs!$B$2:$B$304,IF($A14=Rohdaten!$E$2:$E$304,runs!$P$2:$P$304)))</f>
        <v>#DIV/0!</v>
      </c>
      <c r="U14" s="29" t="e">
        <f t="array" ref="U14">STDEV(IF(R$3=runs!$B$2:$B$304,IF($A14=Rohdaten!$E$2:$E$304,runs!$P$2:$P$304)))</f>
        <v>#DIV/0!</v>
      </c>
      <c r="V14" s="31" t="e">
        <f t="shared" si="4"/>
        <v>#DIV/0!</v>
      </c>
      <c r="W14" s="54" t="e">
        <f t="shared" si="5"/>
        <v>#DIV/0!</v>
      </c>
    </row>
    <row r="15" spans="1:23" x14ac:dyDescent="0.2">
      <c r="A15" s="29">
        <f t="shared" si="6"/>
        <v>21</v>
      </c>
      <c r="B15" s="138">
        <v>1.0900000000000001</v>
      </c>
      <c r="C15" s="32">
        <f t="array" ref="C15">MIN(IF($A15=Rohdaten!$E$2:$E$304,Rohdaten!$L$2:$L$304))</f>
        <v>0</v>
      </c>
      <c r="D15" s="32">
        <f t="array" ref="D15">MIN(IF($A15=Rohdaten!$E$2:$E$304,Rohdaten!$X$2:$X$304))</f>
        <v>0</v>
      </c>
      <c r="E15" s="32">
        <f t="array" ref="E15">MIN(IF($A15=Rohdaten!$E$2:$E$304,Rohdaten!$AD$2:$AD$304))</f>
        <v>0</v>
      </c>
      <c r="F15" s="87">
        <v>0</v>
      </c>
      <c r="G15" s="31" t="e">
        <f t="array" ref="G15">AVERAGE(IF(NOT(ISERROR(H15:I15)),H15:I15))</f>
        <v>#DIV/0!</v>
      </c>
      <c r="H15" s="31" t="e">
        <f t="shared" si="0"/>
        <v>#DIV/0!</v>
      </c>
      <c r="I15" s="31" t="e">
        <f t="shared" si="1"/>
        <v>#DIV/0!</v>
      </c>
      <c r="J15" s="31"/>
      <c r="K15" s="29">
        <f t="array" ref="K15">SUM(IF(K$3=runs!$B$2:$B$304,IF($A15=Rohdaten!$E$2:$E$304,runs!$L$2:$L$304)))</f>
        <v>0</v>
      </c>
      <c r="L15" s="32">
        <f t="array" ref="L15">SUM(IF(K$3=runs!$B$2:$B$304,IF($A15=Rohdaten!$E$2:$E$304,runs!$O$2:$O$304)))</f>
        <v>0</v>
      </c>
      <c r="M15" s="29" t="e">
        <f t="array" ref="M15">AVERAGE(IF(K$3=runs!$B$2:$B$304,IF($A15=Rohdaten!$E$2:$E$304,runs!$P$2:$P$304)))</f>
        <v>#DIV/0!</v>
      </c>
      <c r="N15" s="29" t="e">
        <f t="array" ref="N15">STDEV(IF(K$3=runs!$B$2:$B$304,IF($A15=Rohdaten!$E$2:$E$304,runs!$P$2:$P$304)))</f>
        <v>#DIV/0!</v>
      </c>
      <c r="O15" s="31" t="e">
        <f t="shared" si="2"/>
        <v>#DIV/0!</v>
      </c>
      <c r="P15" s="54" t="e">
        <f t="shared" si="3"/>
        <v>#DIV/0!</v>
      </c>
      <c r="Q15" s="29"/>
      <c r="R15" s="29">
        <f t="array" ref="R15">SUM(IF(R$3=runs!$B$2:$B$304,IF($A15=Rohdaten!$E$2:$E$304,runs!$L$2:$L$304)))</f>
        <v>0</v>
      </c>
      <c r="S15" s="32">
        <f t="array" ref="S15">SUM(IF(R$3=runs!$B$2:$B$304,IF($A15=Rohdaten!$E$2:$E$304,runs!$O$2:$O$304)))</f>
        <v>0</v>
      </c>
      <c r="T15" s="29" t="e">
        <f t="array" ref="T15">AVERAGE(IF(R$3=runs!$B$2:$B$304,IF($A15=Rohdaten!$E$2:$E$304,runs!$P$2:$P$304)))</f>
        <v>#DIV/0!</v>
      </c>
      <c r="U15" s="29" t="e">
        <f t="array" ref="U15">STDEV(IF(R$3=runs!$B$2:$B$304,IF($A15=Rohdaten!$E$2:$E$304,runs!$P$2:$P$304)))</f>
        <v>#DIV/0!</v>
      </c>
      <c r="V15" s="31" t="e">
        <f t="shared" si="4"/>
        <v>#DIV/0!</v>
      </c>
      <c r="W15" s="54" t="e">
        <f t="shared" si="5"/>
        <v>#DIV/0!</v>
      </c>
    </row>
    <row r="16" spans="1:23" x14ac:dyDescent="0.2">
      <c r="A16" s="29">
        <f t="shared" si="6"/>
        <v>22</v>
      </c>
      <c r="B16" s="138">
        <v>1.0900000000000001</v>
      </c>
      <c r="C16" s="32">
        <f t="array" ref="C16">MIN(IF($A16=Rohdaten!$E$2:$E$304,Rohdaten!$L$2:$L$304))</f>
        <v>0</v>
      </c>
      <c r="D16" s="32">
        <f t="array" ref="D16">MIN(IF($A16=Rohdaten!$E$2:$E$304,Rohdaten!$X$2:$X$304))</f>
        <v>0</v>
      </c>
      <c r="E16" s="32">
        <f t="array" ref="E16">MIN(IF($A16=Rohdaten!$E$2:$E$304,Rohdaten!$AD$2:$AD$304))</f>
        <v>0</v>
      </c>
      <c r="F16" s="87">
        <v>0</v>
      </c>
      <c r="G16" s="31" t="e">
        <f t="array" ref="G16">AVERAGE(IF(NOT(ISERROR(H16:I16)),H16:I16))</f>
        <v>#DIV/0!</v>
      </c>
      <c r="H16" s="31" t="e">
        <f t="shared" si="0"/>
        <v>#DIV/0!</v>
      </c>
      <c r="I16" s="31" t="e">
        <f t="shared" si="1"/>
        <v>#DIV/0!</v>
      </c>
      <c r="J16" s="31"/>
      <c r="K16" s="29">
        <f t="array" ref="K16">SUM(IF(K$3=runs!$B$2:$B$304,IF($A16=Rohdaten!$E$2:$E$304,runs!$L$2:$L$304)))</f>
        <v>0</v>
      </c>
      <c r="L16" s="32">
        <f t="array" ref="L16">SUM(IF(K$3=runs!$B$2:$B$304,IF($A16=Rohdaten!$E$2:$E$304,runs!$O$2:$O$304)))</f>
        <v>0</v>
      </c>
      <c r="M16" s="29" t="e">
        <f t="array" ref="M16">AVERAGE(IF(K$3=runs!$B$2:$B$304,IF($A16=Rohdaten!$E$2:$E$304,runs!$P$2:$P$304)))</f>
        <v>#DIV/0!</v>
      </c>
      <c r="N16" s="29" t="e">
        <f t="array" ref="N16">STDEV(IF(K$3=runs!$B$2:$B$304,IF($A16=Rohdaten!$E$2:$E$304,runs!$P$2:$P$304)))</f>
        <v>#DIV/0!</v>
      </c>
      <c r="O16" s="31" t="e">
        <f t="shared" si="2"/>
        <v>#DIV/0!</v>
      </c>
      <c r="P16" s="54" t="e">
        <f t="shared" si="3"/>
        <v>#DIV/0!</v>
      </c>
      <c r="Q16" s="29"/>
      <c r="R16" s="29">
        <f t="array" ref="R16">SUM(IF(R$3=runs!$B$2:$B$304,IF($A16=Rohdaten!$E$2:$E$304,runs!$L$2:$L$304)))</f>
        <v>0</v>
      </c>
      <c r="S16" s="32">
        <f t="array" ref="S16">SUM(IF(R$3=runs!$B$2:$B$304,IF($A16=Rohdaten!$E$2:$E$304,runs!$O$2:$O$304)))</f>
        <v>0</v>
      </c>
      <c r="T16" s="29" t="e">
        <f t="array" ref="T16">AVERAGE(IF(R$3=runs!$B$2:$B$304,IF($A16=Rohdaten!$E$2:$E$304,runs!$P$2:$P$304)))</f>
        <v>#DIV/0!</v>
      </c>
      <c r="U16" s="29" t="e">
        <f t="array" ref="U16">STDEV(IF(R$3=runs!$B$2:$B$304,IF($A16=Rohdaten!$E$2:$E$304,runs!$P$2:$P$304)))</f>
        <v>#DIV/0!</v>
      </c>
      <c r="V16" s="31" t="e">
        <f t="shared" si="4"/>
        <v>#DIV/0!</v>
      </c>
      <c r="W16" s="54" t="e">
        <f t="shared" si="5"/>
        <v>#DIV/0!</v>
      </c>
    </row>
    <row r="17" spans="1:23" x14ac:dyDescent="0.2">
      <c r="A17" s="29">
        <f t="shared" si="6"/>
        <v>23</v>
      </c>
      <c r="B17" s="138">
        <v>1.0900000000000001</v>
      </c>
      <c r="C17" s="32">
        <f t="array" ref="C17">MIN(IF($A17=Rohdaten!$E$2:$E$304,Rohdaten!$L$2:$L$304))</f>
        <v>0</v>
      </c>
      <c r="D17" s="32">
        <f t="array" ref="D17">MIN(IF($A17=Rohdaten!$E$2:$E$304,Rohdaten!$X$2:$X$304))</f>
        <v>0</v>
      </c>
      <c r="E17" s="32">
        <f t="array" ref="E17">MIN(IF($A17=Rohdaten!$E$2:$E$304,Rohdaten!$AD$2:$AD$304))</f>
        <v>0</v>
      </c>
      <c r="F17" s="87">
        <v>0</v>
      </c>
      <c r="G17" s="31" t="e">
        <f t="array" ref="G17">AVERAGE(IF(NOT(ISERROR(H17:I17)),H17:I17))</f>
        <v>#DIV/0!</v>
      </c>
      <c r="H17" s="31" t="e">
        <f t="shared" si="0"/>
        <v>#DIV/0!</v>
      </c>
      <c r="I17" s="31" t="e">
        <f t="shared" si="1"/>
        <v>#DIV/0!</v>
      </c>
      <c r="J17" s="31"/>
      <c r="K17" s="29">
        <f t="array" ref="K17">SUM(IF(K$3=runs!$B$2:$B$304,IF($A17=Rohdaten!$E$2:$E$304,runs!$L$2:$L$304)))</f>
        <v>0</v>
      </c>
      <c r="L17" s="32">
        <f t="array" ref="L17">SUM(IF(K$3=runs!$B$2:$B$304,IF($A17=Rohdaten!$E$2:$E$304,runs!$O$2:$O$304)))</f>
        <v>0</v>
      </c>
      <c r="M17" s="29" t="e">
        <f t="array" ref="M17">AVERAGE(IF(K$3=runs!$B$2:$B$304,IF($A17=Rohdaten!$E$2:$E$304,runs!$P$2:$P$304)))</f>
        <v>#DIV/0!</v>
      </c>
      <c r="N17" s="29" t="e">
        <f t="array" ref="N17">STDEV(IF(K$3=runs!$B$2:$B$304,IF($A17=Rohdaten!$E$2:$E$304,runs!$P$2:$P$304)))</f>
        <v>#DIV/0!</v>
      </c>
      <c r="O17" s="31" t="e">
        <f t="shared" si="2"/>
        <v>#DIV/0!</v>
      </c>
      <c r="P17" s="54" t="e">
        <f t="shared" si="3"/>
        <v>#DIV/0!</v>
      </c>
      <c r="Q17" s="29"/>
      <c r="R17" s="29">
        <f t="array" ref="R17">SUM(IF(R$3=runs!$B$2:$B$304,IF($A17=Rohdaten!$E$2:$E$304,runs!$L$2:$L$304)))</f>
        <v>0</v>
      </c>
      <c r="S17" s="32">
        <f t="array" ref="S17">SUM(IF(R$3=runs!$B$2:$B$304,IF($A17=Rohdaten!$E$2:$E$304,runs!$O$2:$O$304)))</f>
        <v>0</v>
      </c>
      <c r="T17" s="29" t="e">
        <f t="array" ref="T17">AVERAGE(IF(R$3=runs!$B$2:$B$304,IF($A17=Rohdaten!$E$2:$E$304,runs!$P$2:$P$304)))</f>
        <v>#DIV/0!</v>
      </c>
      <c r="U17" s="29" t="e">
        <f t="array" ref="U17">STDEV(IF(R$3=runs!$B$2:$B$304,IF($A17=Rohdaten!$E$2:$E$304,runs!$P$2:$P$304)))</f>
        <v>#DIV/0!</v>
      </c>
      <c r="V17" s="31" t="e">
        <f t="shared" si="4"/>
        <v>#DIV/0!</v>
      </c>
      <c r="W17" s="54" t="e">
        <f t="shared" si="5"/>
        <v>#DIV/0!</v>
      </c>
    </row>
    <row r="18" spans="1:23" x14ac:dyDescent="0.2">
      <c r="A18" s="29">
        <f t="shared" si="6"/>
        <v>24</v>
      </c>
      <c r="B18" s="138">
        <v>0.87</v>
      </c>
      <c r="C18" s="32">
        <f t="array" ref="C18">MIN(IF($A18=Rohdaten!$E$2:$E$304,Rohdaten!$L$2:$L$304))</f>
        <v>0</v>
      </c>
      <c r="D18" s="32">
        <f t="array" ref="D18">MIN(IF($A18=Rohdaten!$E$2:$E$304,Rohdaten!$X$2:$X$304))</f>
        <v>0</v>
      </c>
      <c r="E18" s="32">
        <v>0</v>
      </c>
      <c r="F18" s="87">
        <v>2.5000000000000001E-14</v>
      </c>
      <c r="G18" s="31" t="e">
        <f t="array" ref="G18">AVERAGE(IF(NOT(ISERROR(H18:I18)),H18:I18))</f>
        <v>#DIV/0!</v>
      </c>
      <c r="H18" s="31" t="e">
        <f t="shared" si="0"/>
        <v>#DIV/0!</v>
      </c>
      <c r="I18" s="31" t="e">
        <f t="shared" si="1"/>
        <v>#DIV/0!</v>
      </c>
      <c r="J18" s="31"/>
      <c r="K18" s="29">
        <f t="array" ref="K18">SUM(IF(K$3=runs!$B$2:$B$304,IF($A18=Rohdaten!$E$2:$E$304,runs!$L$2:$L$304)))</f>
        <v>0</v>
      </c>
      <c r="L18" s="32">
        <f t="array" ref="L18">SUM(IF(K$3=runs!$B$2:$B$304,IF($A18=Rohdaten!$E$2:$E$304,runs!$O$2:$O$304)))</f>
        <v>0</v>
      </c>
      <c r="M18" s="29" t="e">
        <f t="array" ref="M18">AVERAGE(IF(K$3=runs!$B$2:$B$304,IF($A18=Rohdaten!$E$2:$E$304,runs!$P$2:$P$304)))</f>
        <v>#DIV/0!</v>
      </c>
      <c r="N18" s="29" t="e">
        <f t="array" ref="N18">STDEV(IF(K$3=runs!$B$2:$B$304,IF($A18=Rohdaten!$E$2:$E$304,runs!$P$2:$P$304)))</f>
        <v>#DIV/0!</v>
      </c>
      <c r="O18" s="31" t="e">
        <f t="shared" si="2"/>
        <v>#DIV/0!</v>
      </c>
      <c r="P18" s="54" t="e">
        <f t="shared" si="3"/>
        <v>#DIV/0!</v>
      </c>
      <c r="Q18" s="29"/>
      <c r="R18" s="29">
        <f t="array" ref="R18">SUM(IF(R$3=runs!$B$2:$B$304,IF($A18=Rohdaten!$E$2:$E$304,runs!$L$2:$L$304)))</f>
        <v>0</v>
      </c>
      <c r="S18" s="32">
        <f t="array" ref="S18">SUM(IF(R$3=runs!$B$2:$B$304,IF($A18=Rohdaten!$E$2:$E$304,runs!$O$2:$O$304)))</f>
        <v>0</v>
      </c>
      <c r="T18" s="29" t="e">
        <f t="array" ref="T18">AVERAGE(IF(R$3=runs!$B$2:$B$304,IF($A18=Rohdaten!$E$2:$E$304,runs!$P$2:$P$304)))</f>
        <v>#DIV/0!</v>
      </c>
      <c r="U18" s="29" t="e">
        <f t="array" ref="U18">STDEV(IF(R$3=runs!$B$2:$B$304,IF($A18=Rohdaten!$E$2:$E$304,runs!$P$2:$P$304)))</f>
        <v>#DIV/0!</v>
      </c>
      <c r="V18" s="31" t="e">
        <f t="shared" si="4"/>
        <v>#DIV/0!</v>
      </c>
      <c r="W18" s="54" t="e">
        <f t="shared" si="5"/>
        <v>#DIV/0!</v>
      </c>
    </row>
    <row r="19" spans="1:23" x14ac:dyDescent="0.2">
      <c r="A19" s="29">
        <f t="shared" si="6"/>
        <v>25</v>
      </c>
      <c r="B19" s="138">
        <v>0.91</v>
      </c>
      <c r="C19" s="32">
        <f t="array" ref="C19">MIN(IF($A19=Rohdaten!$E$2:$E$304,Rohdaten!$L$2:$L$304))</f>
        <v>0</v>
      </c>
      <c r="D19" s="32">
        <f t="array" ref="D19">MIN(IF($A19=Rohdaten!$E$2:$E$304,Rohdaten!$X$2:$X$304))</f>
        <v>0</v>
      </c>
      <c r="E19" s="32">
        <f t="array" ref="E19">MIN(IF($A19=Rohdaten!$E$2:$E$304,Rohdaten!$AD$2:$AD$304))</f>
        <v>0</v>
      </c>
      <c r="F19" s="87">
        <v>1.0499999999999999E-13</v>
      </c>
      <c r="G19" s="31" t="e">
        <f t="array" ref="G19">AVERAGE(IF(NOT(ISERROR(H19:I19)),H19:I19))</f>
        <v>#DIV/0!</v>
      </c>
      <c r="H19" s="31" t="e">
        <f t="shared" si="0"/>
        <v>#DIV/0!</v>
      </c>
      <c r="I19" s="31" t="e">
        <f t="shared" si="1"/>
        <v>#DIV/0!</v>
      </c>
      <c r="J19" s="31"/>
      <c r="K19" s="29">
        <f t="array" ref="K19">SUM(IF(K$3=runs!$B$2:$B$304,IF($A19=Rohdaten!$E$2:$E$304,runs!$L$2:$L$304)))</f>
        <v>0</v>
      </c>
      <c r="L19" s="32">
        <f t="array" ref="L19">SUM(IF(K$3=runs!$B$2:$B$304,IF($A19=Rohdaten!$E$2:$E$304,runs!$O$2:$O$304)))</f>
        <v>0</v>
      </c>
      <c r="M19" s="29" t="e">
        <f t="array" ref="M19">AVERAGE(IF(K$3=runs!$B$2:$B$304,IF($A19=Rohdaten!$E$2:$E$304,runs!$P$2:$P$304)))</f>
        <v>#DIV/0!</v>
      </c>
      <c r="N19" s="29" t="e">
        <f t="array" ref="N19">STDEV(IF(K$3=runs!$B$2:$B$304,IF($A19=Rohdaten!$E$2:$E$304,runs!$P$2:$P$304)))</f>
        <v>#DIV/0!</v>
      </c>
      <c r="O19" s="31" t="e">
        <f t="shared" si="2"/>
        <v>#DIV/0!</v>
      </c>
      <c r="P19" s="54" t="e">
        <f t="shared" si="3"/>
        <v>#DIV/0!</v>
      </c>
      <c r="Q19" s="29"/>
      <c r="R19" s="29">
        <f t="array" ref="R19">SUM(IF(R$3=runs!$B$2:$B$304,IF($A19=Rohdaten!$E$2:$E$304,runs!$L$2:$L$304)))</f>
        <v>0</v>
      </c>
      <c r="S19" s="32">
        <f t="array" ref="S19">SUM(IF(R$3=runs!$B$2:$B$304,IF($A19=Rohdaten!$E$2:$E$304,runs!$O$2:$O$304)))</f>
        <v>0</v>
      </c>
      <c r="T19" s="29" t="e">
        <f t="array" ref="T19">AVERAGE(IF(R$3=runs!$B$2:$B$304,IF($A19=Rohdaten!$E$2:$E$304,runs!$P$2:$P$304)))</f>
        <v>#DIV/0!</v>
      </c>
      <c r="U19" s="29" t="e">
        <f t="array" ref="U19">STDEV(IF(R$3=runs!$B$2:$B$304,IF($A19=Rohdaten!$E$2:$E$304,runs!$P$2:$P$304)))</f>
        <v>#DIV/0!</v>
      </c>
      <c r="V19" s="31" t="e">
        <f t="shared" si="4"/>
        <v>#DIV/0!</v>
      </c>
      <c r="W19" s="54" t="e">
        <f t="shared" si="5"/>
        <v>#DIV/0!</v>
      </c>
    </row>
    <row r="20" spans="1:23" x14ac:dyDescent="0.2">
      <c r="A20" s="29">
        <f t="shared" si="6"/>
        <v>26</v>
      </c>
      <c r="B20" s="138">
        <v>1.0900000000000001</v>
      </c>
      <c r="C20" s="32">
        <f t="array" ref="C20">MIN(IF($A20=Rohdaten!$E$2:$E$304,Rohdaten!$L$2:$L$304))</f>
        <v>0</v>
      </c>
      <c r="D20" s="32">
        <f t="array" ref="D20">MIN(IF($A20=Rohdaten!$E$2:$E$304,Rohdaten!$X$2:$X$304))</f>
        <v>0</v>
      </c>
      <c r="E20" s="32">
        <f t="array" ref="E20">MIN(IF($A20=Rohdaten!$E$2:$E$304,Rohdaten!$AD$2:$AD$304))</f>
        <v>0</v>
      </c>
      <c r="F20" s="87">
        <v>0</v>
      </c>
      <c r="G20" s="31" t="e">
        <f t="array" ref="G20">AVERAGE(IF(NOT(ISERROR(H20:I20)),H20:I20))</f>
        <v>#DIV/0!</v>
      </c>
      <c r="H20" s="31" t="e">
        <f t="shared" si="0"/>
        <v>#DIV/0!</v>
      </c>
      <c r="I20" s="31" t="e">
        <f t="shared" si="1"/>
        <v>#DIV/0!</v>
      </c>
      <c r="J20" s="31"/>
      <c r="K20" s="29">
        <f t="array" ref="K20">SUM(IF(K$3=runs!$B$2:$B$304,IF($A20=Rohdaten!$E$2:$E$304,runs!$L$2:$L$304)))</f>
        <v>0</v>
      </c>
      <c r="L20" s="32">
        <f t="array" ref="L20">SUM(IF(K$3=runs!$B$2:$B$304,IF($A20=Rohdaten!$E$2:$E$304,runs!$O$2:$O$304)))</f>
        <v>0</v>
      </c>
      <c r="M20" s="29" t="e">
        <f t="array" ref="M20">AVERAGE(IF(K$3=runs!$B$2:$B$304,IF($A20=Rohdaten!$E$2:$E$304,runs!$P$2:$P$304)))</f>
        <v>#DIV/0!</v>
      </c>
      <c r="N20" s="29" t="e">
        <f t="array" ref="N20">STDEV(IF(K$3=runs!$B$2:$B$304,IF($A20=Rohdaten!$E$2:$E$304,runs!$P$2:$P$304)))</f>
        <v>#DIV/0!</v>
      </c>
      <c r="O20" s="31" t="e">
        <f t="shared" si="2"/>
        <v>#DIV/0!</v>
      </c>
      <c r="P20" s="54" t="e">
        <f t="shared" si="3"/>
        <v>#DIV/0!</v>
      </c>
      <c r="Q20" s="29"/>
      <c r="R20" s="29">
        <f t="array" ref="R20">SUM(IF(R$3=runs!$B$2:$B$304,IF($A20=Rohdaten!$E$2:$E$304,runs!$L$2:$L$304)))</f>
        <v>0</v>
      </c>
      <c r="S20" s="32">
        <f t="array" ref="S20">SUM(IF(R$3=runs!$B$2:$B$304,IF($A20=Rohdaten!$E$2:$E$304,runs!$O$2:$O$304)))</f>
        <v>0</v>
      </c>
      <c r="T20" s="29" t="e">
        <f t="array" ref="T20">AVERAGE(IF(R$3=runs!$B$2:$B$304,IF($A20=Rohdaten!$E$2:$E$304,runs!$P$2:$P$304)))</f>
        <v>#DIV/0!</v>
      </c>
      <c r="U20" s="29" t="e">
        <f t="array" ref="U20">STDEV(IF(R$3=runs!$B$2:$B$304,IF($A20=Rohdaten!$E$2:$E$304,runs!$P$2:$P$304)))</f>
        <v>#DIV/0!</v>
      </c>
      <c r="V20" s="31" t="e">
        <f t="shared" si="4"/>
        <v>#DIV/0!</v>
      </c>
      <c r="W20" s="54" t="e">
        <f t="shared" si="5"/>
        <v>#DIV/0!</v>
      </c>
    </row>
    <row r="21" spans="1:23" x14ac:dyDescent="0.2">
      <c r="A21" s="29">
        <f t="shared" si="6"/>
        <v>27</v>
      </c>
      <c r="B21" s="138">
        <v>1.0900000000000001</v>
      </c>
      <c r="C21" s="32">
        <f t="array" ref="C21">MIN(IF($A21=Rohdaten!$E$2:$E$304,Rohdaten!$L$2:$L$304))</f>
        <v>0</v>
      </c>
      <c r="D21" s="32">
        <f t="array" ref="D21">MIN(IF($A21=Rohdaten!$E$2:$E$304,Rohdaten!$X$2:$X$304))</f>
        <v>0</v>
      </c>
      <c r="E21" s="32">
        <f t="array" ref="E21">MIN(IF($A21=Rohdaten!$E$2:$E$304,Rohdaten!$AD$2:$AD$304))</f>
        <v>0</v>
      </c>
      <c r="F21" s="87">
        <v>0</v>
      </c>
      <c r="G21" s="31" t="e">
        <f t="array" ref="G21">AVERAGE(IF(NOT(ISERROR(H21:I21)),H21:I21))</f>
        <v>#DIV/0!</v>
      </c>
      <c r="H21" s="31" t="e">
        <f t="shared" si="0"/>
        <v>#DIV/0!</v>
      </c>
      <c r="I21" s="31" t="e">
        <f t="shared" si="1"/>
        <v>#DIV/0!</v>
      </c>
      <c r="J21" s="31"/>
      <c r="K21" s="29">
        <f t="array" ref="K21">SUM(IF(K$3=runs!$B$2:$B$304,IF($A21=Rohdaten!$E$2:$E$304,runs!$L$2:$L$304)))</f>
        <v>0</v>
      </c>
      <c r="L21" s="32">
        <f t="array" ref="L21">SUM(IF(K$3=runs!$B$2:$B$304,IF($A21=Rohdaten!$E$2:$E$304,runs!$O$2:$O$304)))</f>
        <v>0</v>
      </c>
      <c r="M21" s="29" t="e">
        <f t="array" ref="M21">AVERAGE(IF(K$3=runs!$B$2:$B$304,IF($A21=Rohdaten!$E$2:$E$304,runs!$P$2:$P$304)))</f>
        <v>#DIV/0!</v>
      </c>
      <c r="N21" s="29" t="e">
        <f t="array" ref="N21">STDEV(IF(K$3=runs!$B$2:$B$304,IF($A21=Rohdaten!$E$2:$E$304,runs!$P$2:$P$304)))</f>
        <v>#DIV/0!</v>
      </c>
      <c r="O21" s="31" t="e">
        <f t="shared" si="2"/>
        <v>#DIV/0!</v>
      </c>
      <c r="P21" s="54" t="e">
        <f t="shared" si="3"/>
        <v>#DIV/0!</v>
      </c>
      <c r="Q21" s="29"/>
      <c r="R21" s="29">
        <f t="array" ref="R21">SUM(IF(R$3=runs!$B$2:$B$304,IF($A21=Rohdaten!$E$2:$E$304,runs!$L$2:$L$304)))</f>
        <v>0</v>
      </c>
      <c r="S21" s="32">
        <f t="array" ref="S21">SUM(IF(R$3=runs!$B$2:$B$304,IF($A21=Rohdaten!$E$2:$E$304,runs!$O$2:$O$304)))</f>
        <v>0</v>
      </c>
      <c r="T21" s="29" t="e">
        <f t="array" ref="T21">AVERAGE(IF(R$3=runs!$B$2:$B$304,IF($A21=Rohdaten!$E$2:$E$304,runs!$P$2:$P$304)))</f>
        <v>#DIV/0!</v>
      </c>
      <c r="U21" s="29" t="e">
        <f t="array" ref="U21">STDEV(IF(R$3=runs!$B$2:$B$304,IF($A21=Rohdaten!$E$2:$E$304,runs!$P$2:$P$304)))</f>
        <v>#DIV/0!</v>
      </c>
      <c r="V21" s="31" t="e">
        <f t="shared" si="4"/>
        <v>#DIV/0!</v>
      </c>
      <c r="W21" s="54" t="e">
        <f t="shared" si="5"/>
        <v>#DIV/0!</v>
      </c>
    </row>
    <row r="22" spans="1:23" x14ac:dyDescent="0.2">
      <c r="A22" s="29">
        <f t="shared" si="6"/>
        <v>28</v>
      </c>
      <c r="B22" s="138">
        <v>1.0900000000000001</v>
      </c>
      <c r="C22" s="32">
        <f t="array" ref="C22">MIN(IF($A22=Rohdaten!$E$2:$E$304,Rohdaten!$L$2:$L$304))</f>
        <v>0</v>
      </c>
      <c r="D22" s="32">
        <f t="array" ref="D22">MIN(IF($A22=Rohdaten!$E$2:$E$304,Rohdaten!$X$2:$X$304))</f>
        <v>0</v>
      </c>
      <c r="E22" s="32">
        <f t="array" ref="E22">MIN(IF($A22=Rohdaten!$E$2:$E$304,Rohdaten!$AD$2:$AD$304))</f>
        <v>0</v>
      </c>
      <c r="F22" s="87">
        <v>0</v>
      </c>
      <c r="G22" s="31" t="e">
        <f t="array" ref="G22">AVERAGE(IF(NOT(ISERROR(H22:I22)),H22:I22))</f>
        <v>#DIV/0!</v>
      </c>
      <c r="H22" s="31" t="e">
        <f t="shared" si="0"/>
        <v>#DIV/0!</v>
      </c>
      <c r="I22" s="31" t="e">
        <f t="shared" si="1"/>
        <v>#DIV/0!</v>
      </c>
      <c r="J22" s="31"/>
      <c r="K22" s="29">
        <f t="array" ref="K22">SUM(IF(K$3=runs!$B$2:$B$304,IF($A22=Rohdaten!$E$2:$E$304,runs!$L$2:$L$304)))</f>
        <v>0</v>
      </c>
      <c r="L22" s="32">
        <f t="array" ref="L22">SUM(IF(K$3=runs!$B$2:$B$304,IF($A22=Rohdaten!$E$2:$E$304,runs!$O$2:$O$304)))</f>
        <v>0</v>
      </c>
      <c r="M22" s="29" t="e">
        <f t="array" ref="M22">AVERAGE(IF(K$3=runs!$B$2:$B$304,IF($A22=Rohdaten!$E$2:$E$304,runs!$P$2:$P$304)))</f>
        <v>#DIV/0!</v>
      </c>
      <c r="N22" s="29" t="e">
        <f t="array" ref="N22">STDEV(IF(K$3=runs!$B$2:$B$304,IF($A22=Rohdaten!$E$2:$E$304,runs!$P$2:$P$304)))</f>
        <v>#DIV/0!</v>
      </c>
      <c r="O22" s="31" t="e">
        <f t="shared" si="2"/>
        <v>#DIV/0!</v>
      </c>
      <c r="P22" s="54" t="e">
        <f t="shared" si="3"/>
        <v>#DIV/0!</v>
      </c>
      <c r="Q22" s="29"/>
      <c r="R22" s="29">
        <f t="array" ref="R22">SUM(IF(R$3=runs!$B$2:$B$304,IF($A22=Rohdaten!$E$2:$E$304,runs!$L$2:$L$304)))</f>
        <v>0</v>
      </c>
      <c r="S22" s="32">
        <f t="array" ref="S22">SUM(IF(R$3=runs!$B$2:$B$304,IF($A22=Rohdaten!$E$2:$E$304,runs!$O$2:$O$304)))</f>
        <v>0</v>
      </c>
      <c r="T22" s="29" t="e">
        <f t="array" ref="T22">AVERAGE(IF(R$3=runs!$B$2:$B$304,IF($A22=Rohdaten!$E$2:$E$304,runs!$P$2:$P$304)))</f>
        <v>#DIV/0!</v>
      </c>
      <c r="U22" s="29" t="e">
        <f t="array" ref="U22">STDEV(IF(R$3=runs!$B$2:$B$304,IF($A22=Rohdaten!$E$2:$E$304,runs!$P$2:$P$304)))</f>
        <v>#DIV/0!</v>
      </c>
      <c r="V22" s="31" t="e">
        <f t="shared" si="4"/>
        <v>#DIV/0!</v>
      </c>
      <c r="W22" s="54" t="e">
        <f t="shared" si="5"/>
        <v>#DIV/0!</v>
      </c>
    </row>
    <row r="23" spans="1:23" x14ac:dyDescent="0.2">
      <c r="A23" s="29">
        <f t="shared" si="6"/>
        <v>29</v>
      </c>
      <c r="B23" s="138">
        <v>1.0900000000000001</v>
      </c>
      <c r="C23" s="32">
        <f t="array" ref="C23">MIN(IF($A23=Rohdaten!$E$2:$E$304,Rohdaten!$L$2:$L$304))</f>
        <v>0</v>
      </c>
      <c r="D23" s="32">
        <f t="array" ref="D23">MIN(IF($A23=Rohdaten!$E$2:$E$304,Rohdaten!$X$2:$X$304))</f>
        <v>0</v>
      </c>
      <c r="E23" s="32">
        <f t="array" ref="E23">MIN(IF($A23=Rohdaten!$E$2:$E$304,Rohdaten!$AD$2:$AD$304))</f>
        <v>0</v>
      </c>
      <c r="F23" s="87">
        <v>0</v>
      </c>
      <c r="G23" s="31" t="e">
        <f t="array" ref="G23">AVERAGE(IF(NOT(ISERROR(H23:I23)),H23:I23))</f>
        <v>#DIV/0!</v>
      </c>
      <c r="H23" s="31" t="e">
        <f t="shared" si="0"/>
        <v>#DIV/0!</v>
      </c>
      <c r="I23" s="31" t="e">
        <f t="shared" si="1"/>
        <v>#DIV/0!</v>
      </c>
      <c r="J23" s="31"/>
      <c r="K23" s="29">
        <f t="array" ref="K23">SUM(IF(K$3=runs!$B$2:$B$304,IF($A23=Rohdaten!$E$2:$E$304,runs!$L$2:$L$304)))</f>
        <v>0</v>
      </c>
      <c r="L23" s="32">
        <f t="array" ref="L23">SUM(IF(K$3=runs!$B$2:$B$304,IF($A23=Rohdaten!$E$2:$E$304,runs!$O$2:$O$304)))</f>
        <v>0</v>
      </c>
      <c r="M23" s="29" t="e">
        <f t="array" ref="M23">AVERAGE(IF(K$3=runs!$B$2:$B$304,IF($A23=Rohdaten!$E$2:$E$304,runs!$P$2:$P$304)))</f>
        <v>#DIV/0!</v>
      </c>
      <c r="N23" s="29" t="e">
        <f t="array" ref="N23">STDEV(IF(K$3=runs!$B$2:$B$304,IF($A23=Rohdaten!$E$2:$E$304,runs!$P$2:$P$304)))</f>
        <v>#DIV/0!</v>
      </c>
      <c r="O23" s="31" t="e">
        <f t="shared" si="2"/>
        <v>#DIV/0!</v>
      </c>
      <c r="P23" s="54" t="e">
        <f t="shared" si="3"/>
        <v>#DIV/0!</v>
      </c>
      <c r="Q23" s="29"/>
      <c r="R23" s="29">
        <f t="array" ref="R23">SUM(IF(R$3=runs!$B$2:$B$304,IF($A23=Rohdaten!$E$2:$E$304,runs!$L$2:$L$304)))</f>
        <v>0</v>
      </c>
      <c r="S23" s="32">
        <f t="array" ref="S23">SUM(IF(R$3=runs!$B$2:$B$304,IF($A23=Rohdaten!$E$2:$E$304,runs!$O$2:$O$304)))</f>
        <v>0</v>
      </c>
      <c r="T23" s="29" t="e">
        <f t="array" ref="T23">AVERAGE(IF(R$3=runs!$B$2:$B$304,IF($A23=Rohdaten!$E$2:$E$304,runs!$P$2:$P$304)))</f>
        <v>#DIV/0!</v>
      </c>
      <c r="U23" s="29" t="e">
        <f t="array" ref="U23">STDEV(IF(R$3=runs!$B$2:$B$304,IF($A23=Rohdaten!$E$2:$E$304,runs!$P$2:$P$304)))</f>
        <v>#DIV/0!</v>
      </c>
      <c r="V23" s="31" t="e">
        <f t="shared" si="4"/>
        <v>#DIV/0!</v>
      </c>
      <c r="W23" s="54" t="e">
        <f t="shared" si="5"/>
        <v>#DIV/0!</v>
      </c>
    </row>
    <row r="24" spans="1:23" x14ac:dyDescent="0.2">
      <c r="A24" s="29">
        <f t="shared" si="6"/>
        <v>30</v>
      </c>
      <c r="B24" s="138">
        <v>1.0900000000000001</v>
      </c>
      <c r="C24" s="32">
        <f t="array" ref="C24">MIN(IF($A24=Rohdaten!$E$2:$E$304,Rohdaten!$L$2:$L$304))</f>
        <v>0</v>
      </c>
      <c r="D24" s="32">
        <f t="array" ref="D24">MIN(IF($A24=Rohdaten!$E$2:$E$304,Rohdaten!$X$2:$X$304))</f>
        <v>0</v>
      </c>
      <c r="E24" s="32">
        <f t="array" ref="E24">MIN(IF($A24=Rohdaten!$E$2:$E$304,Rohdaten!$AD$2:$AD$304))</f>
        <v>0</v>
      </c>
      <c r="F24" s="87">
        <v>0</v>
      </c>
      <c r="G24" s="31" t="e">
        <f t="array" ref="G24">AVERAGE(IF(NOT(ISERROR(H24:I24)),H24:I24))</f>
        <v>#DIV/0!</v>
      </c>
      <c r="H24" s="31" t="e">
        <f t="shared" si="0"/>
        <v>#DIV/0!</v>
      </c>
      <c r="I24" s="31" t="e">
        <f t="shared" si="1"/>
        <v>#DIV/0!</v>
      </c>
      <c r="J24" s="31"/>
      <c r="K24" s="29">
        <f t="array" ref="K24">SUM(IF(K$3=runs!$B$2:$B$304,IF($A24=Rohdaten!$E$2:$E$304,runs!$L$2:$L$304)))</f>
        <v>0</v>
      </c>
      <c r="L24" s="32">
        <f t="array" ref="L24">SUM(IF(K$3=runs!$B$2:$B$304,IF($A24=Rohdaten!$E$2:$E$304,runs!$O$2:$O$304)))</f>
        <v>0</v>
      </c>
      <c r="M24" s="29" t="e">
        <f t="array" ref="M24">AVERAGE(IF(K$3=runs!$B$2:$B$304,IF($A24=Rohdaten!$E$2:$E$304,runs!$P$2:$P$304)))</f>
        <v>#DIV/0!</v>
      </c>
      <c r="N24" s="29" t="e">
        <f t="array" ref="N24">STDEV(IF(K$3=runs!$B$2:$B$304,IF($A24=Rohdaten!$E$2:$E$304,runs!$P$2:$P$304)))</f>
        <v>#DIV/0!</v>
      </c>
      <c r="O24" s="31" t="e">
        <f t="shared" si="2"/>
        <v>#DIV/0!</v>
      </c>
      <c r="P24" s="54" t="e">
        <f t="shared" si="3"/>
        <v>#DIV/0!</v>
      </c>
      <c r="Q24" s="29"/>
      <c r="R24" s="29">
        <f t="array" ref="R24">SUM(IF(R$3=runs!$B$2:$B$304,IF($A24=Rohdaten!$E$2:$E$304,runs!$L$2:$L$304)))</f>
        <v>0</v>
      </c>
      <c r="S24" s="32">
        <f t="array" ref="S24">SUM(IF(R$3=runs!$B$2:$B$304,IF($A24=Rohdaten!$E$2:$E$304,runs!$O$2:$O$304)))</f>
        <v>0</v>
      </c>
      <c r="T24" s="29" t="e">
        <f t="array" ref="T24">AVERAGE(IF(R$3=runs!$B$2:$B$304,IF($A24=Rohdaten!$E$2:$E$304,runs!$P$2:$P$304)))</f>
        <v>#DIV/0!</v>
      </c>
      <c r="U24" s="29" t="e">
        <f t="array" ref="U24">STDEV(IF(R$3=runs!$B$2:$B$304,IF($A24=Rohdaten!$E$2:$E$304,runs!$P$2:$P$304)))</f>
        <v>#DIV/0!</v>
      </c>
      <c r="V24" s="31" t="e">
        <f t="shared" si="4"/>
        <v>#DIV/0!</v>
      </c>
      <c r="W24" s="54" t="e">
        <f t="shared" si="5"/>
        <v>#DIV/0!</v>
      </c>
    </row>
    <row r="25" spans="1:23" x14ac:dyDescent="0.2">
      <c r="A25" s="29">
        <f t="shared" si="6"/>
        <v>31</v>
      </c>
      <c r="B25" s="138">
        <v>1.0900000000000001</v>
      </c>
      <c r="C25" s="32">
        <f t="array" ref="C25">MIN(IF($A25=Rohdaten!$E$2:$E$304,Rohdaten!$L$2:$L$304))</f>
        <v>0</v>
      </c>
      <c r="D25" s="32">
        <f t="array" ref="D25">MIN(IF($A25=Rohdaten!$E$2:$E$304,Rohdaten!$X$2:$X$304))</f>
        <v>0</v>
      </c>
      <c r="E25" s="32">
        <f t="array" ref="E25">MIN(IF($A25=Rohdaten!$E$2:$E$304,Rohdaten!$AD$2:$AD$304))</f>
        <v>0</v>
      </c>
      <c r="F25" s="87">
        <v>0</v>
      </c>
      <c r="G25" s="31" t="e">
        <f t="array" ref="G25">AVERAGE(IF(NOT(ISERROR(H25:I25)),H25:I25))</f>
        <v>#DIV/0!</v>
      </c>
      <c r="H25" s="31" t="e">
        <f t="shared" si="0"/>
        <v>#DIV/0!</v>
      </c>
      <c r="I25" s="31" t="e">
        <f t="shared" si="1"/>
        <v>#DIV/0!</v>
      </c>
      <c r="J25" s="31"/>
      <c r="K25" s="29">
        <f t="array" ref="K25">SUM(IF(K$3=runs!$B$2:$B$304,IF($A25=Rohdaten!$E$2:$E$304,runs!$L$2:$L$304)))</f>
        <v>0</v>
      </c>
      <c r="L25" s="32">
        <f t="array" ref="L25">SUM(IF(K$3=runs!$B$2:$B$304,IF($A25=Rohdaten!$E$2:$E$304,runs!$O$2:$O$304)))</f>
        <v>0</v>
      </c>
      <c r="M25" s="29" t="e">
        <f t="array" ref="M25">AVERAGE(IF(K$3=runs!$B$2:$B$304,IF($A25=Rohdaten!$E$2:$E$304,runs!$P$2:$P$304)))</f>
        <v>#DIV/0!</v>
      </c>
      <c r="N25" s="29" t="e">
        <f t="array" ref="N25">STDEV(IF(K$3=runs!$B$2:$B$304,IF($A25=Rohdaten!$E$2:$E$304,runs!$P$2:$P$304)))</f>
        <v>#DIV/0!</v>
      </c>
      <c r="O25" s="31" t="e">
        <f t="shared" si="2"/>
        <v>#DIV/0!</v>
      </c>
      <c r="P25" s="54" t="e">
        <f t="shared" si="3"/>
        <v>#DIV/0!</v>
      </c>
      <c r="Q25" s="29"/>
      <c r="R25" s="29">
        <f t="array" ref="R25">SUM(IF(R$3=runs!$B$2:$B$304,IF($A25=Rohdaten!$E$2:$E$304,runs!$L$2:$L$304)))</f>
        <v>0</v>
      </c>
      <c r="S25" s="32">
        <f t="array" ref="S25">SUM(IF(R$3=runs!$B$2:$B$304,IF($A25=Rohdaten!$E$2:$E$304,runs!$O$2:$O$304)))</f>
        <v>0</v>
      </c>
      <c r="T25" s="29" t="e">
        <f t="array" ref="T25">AVERAGE(IF(R$3=runs!$B$2:$B$304,IF($A25=Rohdaten!$E$2:$E$304,runs!$P$2:$P$304)))</f>
        <v>#DIV/0!</v>
      </c>
      <c r="U25" s="29" t="e">
        <f t="array" ref="U25">STDEV(IF(R$3=runs!$B$2:$B$304,IF($A25=Rohdaten!$E$2:$E$304,runs!$P$2:$P$304)))</f>
        <v>#DIV/0!</v>
      </c>
      <c r="V25" s="31" t="e">
        <f t="shared" si="4"/>
        <v>#DIV/0!</v>
      </c>
      <c r="W25" s="54" t="e">
        <f t="shared" si="5"/>
        <v>#DIV/0!</v>
      </c>
    </row>
    <row r="26" spans="1:23" x14ac:dyDescent="0.2">
      <c r="A26" s="29">
        <f t="shared" si="6"/>
        <v>32</v>
      </c>
      <c r="B26" s="138">
        <v>1.0900000000000001</v>
      </c>
      <c r="C26" s="32">
        <f t="array" ref="C26">MIN(IF($A26=Rohdaten!$E$2:$E$304,Rohdaten!$L$2:$L$304))</f>
        <v>1.4332658970200001E-10</v>
      </c>
      <c r="D26" s="32">
        <f t="array" ref="D26">MIN(IF($A26=Rohdaten!$E$2:$E$304,Rohdaten!$X$2:$X$304))</f>
        <v>0</v>
      </c>
      <c r="E26" s="32">
        <f t="array" ref="E26">MIN(IF($A26=Rohdaten!$E$2:$E$304,Rohdaten!$AD$2:$AD$304))</f>
        <v>1.3603828711800001E-10</v>
      </c>
      <c r="F26" s="87">
        <v>0</v>
      </c>
      <c r="G26" s="31">
        <f t="array" ref="G26">AVERAGE(IF(NOT(ISERROR(H26:I26)),H26:I26))</f>
        <v>0.80921048195603518</v>
      </c>
      <c r="H26" s="31">
        <f t="shared" si="0"/>
        <v>0.84906446067828056</v>
      </c>
      <c r="I26" s="31">
        <f t="shared" si="1"/>
        <v>0.76935650323378979</v>
      </c>
      <c r="J26" s="31"/>
      <c r="K26" s="29">
        <f t="array" ref="K26">SUM(IF(K$3=runs!$B$2:$B$304,IF($A26=Rohdaten!$E$2:$E$304,runs!$L$2:$L$304)))</f>
        <v>1083</v>
      </c>
      <c r="L26" s="32">
        <f t="array" ref="L26">SUM(IF(K$3=runs!$B$2:$B$304,IF($A26=Rohdaten!$E$2:$E$304,runs!$O$2:$O$304)))</f>
        <v>6.069360772476491E-8</v>
      </c>
      <c r="M26" s="29">
        <f t="array" ref="M26">AVERAGE(IF(K$3=runs!$B$2:$B$304,IF($A26=Rohdaten!$E$2:$E$304,runs!$P$2:$P$304)))</f>
        <v>8.5755510528506349E-9</v>
      </c>
      <c r="N26" s="29">
        <f t="array" ref="N26">STDEV(IF(K$3=runs!$B$2:$B$304,IF($A26=Rohdaten!$E$2:$E$304,runs!$P$2:$P$304)))</f>
        <v>2.8843656309570074E-11</v>
      </c>
      <c r="O26" s="31">
        <f t="shared" si="2"/>
        <v>3.3634755518109861E-3</v>
      </c>
      <c r="P26" s="54">
        <f t="shared" si="3"/>
        <v>0.84906446067828056</v>
      </c>
      <c r="Q26" s="29"/>
      <c r="R26" s="29">
        <f t="array" ref="R26">SUM(IF(R$3=runs!$B$2:$B$304,IF($A26=Rohdaten!$E$2:$E$304,runs!$L$2:$L$304)))</f>
        <v>28</v>
      </c>
      <c r="S26" s="32">
        <f t="array" ref="S26">SUM(IF(R$3=runs!$B$2:$B$304,IF($A26=Rohdaten!$E$2:$E$304,runs!$O$2:$O$304)))</f>
        <v>2.5061840499562919E-7</v>
      </c>
      <c r="T26" s="29">
        <f t="array" ref="T26">AVERAGE(IF(R$3=runs!$B$2:$B$304,IF($A26=Rohdaten!$E$2:$E$304,runs!$P$2:$P$304)))</f>
        <v>5.3701083925718533E-11</v>
      </c>
      <c r="U26" s="29" t="e">
        <f t="array" ref="U26">STDEV(IF(R$3=runs!$B$2:$B$304,IF($A26=Rohdaten!$E$2:$E$304,runs!$P$2:$P$304)))</f>
        <v>#DIV/0!</v>
      </c>
      <c r="V26" s="31" t="e">
        <f t="shared" si="4"/>
        <v>#DIV/0!</v>
      </c>
      <c r="W26" s="54">
        <f t="shared" si="5"/>
        <v>0.76935650323378979</v>
      </c>
    </row>
    <row r="27" spans="1:23" x14ac:dyDescent="0.2">
      <c r="A27" s="29">
        <f t="shared" si="6"/>
        <v>33</v>
      </c>
      <c r="B27" s="138">
        <v>0.62</v>
      </c>
      <c r="C27" s="32">
        <f t="array" ref="C27">MIN(IF($A27=Rohdaten!$E$2:$E$304,Rohdaten!$L$2:$L$304))</f>
        <v>1.0221575638E-10</v>
      </c>
      <c r="D27" s="32">
        <f t="array" ref="D27">MIN(IF($A27=Rohdaten!$E$2:$E$304,Rohdaten!$X$2:$X$304))</f>
        <v>0</v>
      </c>
      <c r="E27" s="32">
        <v>0</v>
      </c>
      <c r="F27" s="87">
        <v>3.5000000000000002E-14</v>
      </c>
      <c r="G27" s="31">
        <f t="array" ref="G27">AVERAGE(IF(NOT(ISERROR(H27:I27)),H27:I27))</f>
        <v>0.78448524527660513</v>
      </c>
      <c r="H27" s="31">
        <f t="shared" si="0"/>
        <v>0.78448524527660513</v>
      </c>
      <c r="I27" s="31" t="e">
        <f t="shared" si="1"/>
        <v>#DIV/0!</v>
      </c>
      <c r="J27" s="31"/>
      <c r="K27" s="29">
        <f t="array" ref="K27">SUM(IF(K$3=runs!$B$2:$B$304,IF($A27=Rohdaten!$E$2:$E$304,runs!$L$2:$L$304)))</f>
        <v>335</v>
      </c>
      <c r="L27" s="32">
        <f t="array" ref="L27">SUM(IF(K$3=runs!$B$2:$B$304,IF($A27=Rohdaten!$E$2:$E$304,runs!$O$2:$O$304)))</f>
        <v>2.0322476763339926E-8</v>
      </c>
      <c r="M27" s="29">
        <f t="array" ref="M27">AVERAGE(IF(K$3=runs!$B$2:$B$304,IF($A27=Rohdaten!$E$2:$E$304,runs!$P$2:$P$304)))</f>
        <v>7.9233009772937127E-9</v>
      </c>
      <c r="N27" s="29" t="e">
        <f t="array" ref="N27">STDEV(IF(K$3=runs!$B$2:$B$304,IF($A27=Rohdaten!$E$2:$E$304,runs!$P$2:$P$304)))</f>
        <v>#DIV/0!</v>
      </c>
      <c r="O27" s="31" t="e">
        <f t="shared" si="2"/>
        <v>#DIV/0!</v>
      </c>
      <c r="P27" s="54">
        <f t="shared" si="3"/>
        <v>0.78448524527660513</v>
      </c>
      <c r="Q27" s="29"/>
      <c r="R27" s="29">
        <f t="array" ref="R27">SUM(IF(R$3=runs!$B$2:$B$304,IF($A27=Rohdaten!$E$2:$E$304,runs!$L$2:$L$304)))</f>
        <v>0</v>
      </c>
      <c r="S27" s="32">
        <f t="array" ref="S27">SUM(IF(R$3=runs!$B$2:$B$304,IF($A27=Rohdaten!$E$2:$E$304,runs!$O$2:$O$304)))</f>
        <v>0</v>
      </c>
      <c r="T27" s="29" t="e">
        <f t="array" ref="T27">AVERAGE(IF(R$3=runs!$B$2:$B$304,IF($A27=Rohdaten!$E$2:$E$304,runs!$P$2:$P$304)))</f>
        <v>#DIV/0!</v>
      </c>
      <c r="U27" s="29" t="e">
        <f t="array" ref="U27">STDEV(IF(R$3=runs!$B$2:$B$304,IF($A27=Rohdaten!$E$2:$E$304,runs!$P$2:$P$304)))</f>
        <v>#DIV/0!</v>
      </c>
      <c r="V27" s="31" t="e">
        <f t="shared" si="4"/>
        <v>#DIV/0!</v>
      </c>
      <c r="W27" s="54" t="e">
        <f t="shared" si="5"/>
        <v>#DIV/0!</v>
      </c>
    </row>
    <row r="28" spans="1:23" x14ac:dyDescent="0.2">
      <c r="A28" s="29">
        <f t="shared" si="6"/>
        <v>34</v>
      </c>
      <c r="B28" s="138">
        <v>0.7</v>
      </c>
      <c r="C28" s="32">
        <f t="array" ref="C28">MIN(IF($A28=Rohdaten!$E$2:$E$304,Rohdaten!$L$2:$L$304))</f>
        <v>1.1313033100699999E-10</v>
      </c>
      <c r="D28" s="32">
        <f t="array" ref="D28">MIN(IF($A28=Rohdaten!$E$2:$E$304,Rohdaten!$X$2:$X$304))</f>
        <v>0</v>
      </c>
      <c r="E28" s="32">
        <v>0</v>
      </c>
      <c r="F28" s="87">
        <v>0</v>
      </c>
      <c r="G28" s="31">
        <f t="array" ref="G28">AVERAGE(IF(NOT(ISERROR(H28:I28)),H28:I28))</f>
        <v>0.79739108937213443</v>
      </c>
      <c r="H28" s="31">
        <f t="shared" si="0"/>
        <v>0.79739108937213443</v>
      </c>
      <c r="I28" s="31" t="e">
        <f t="shared" si="1"/>
        <v>#DIV/0!</v>
      </c>
      <c r="J28" s="31"/>
      <c r="K28" s="29">
        <f t="array" ref="K28">SUM(IF(K$3=runs!$B$2:$B$304,IF($A28=Rohdaten!$E$2:$E$304,runs!$L$2:$L$304)))</f>
        <v>377</v>
      </c>
      <c r="L28" s="32">
        <f t="array" ref="L28">SUM(IF(K$3=runs!$B$2:$B$304,IF($A28=Rohdaten!$E$2:$E$304,runs!$O$2:$O$304)))</f>
        <v>2.2500210456151174E-8</v>
      </c>
      <c r="M28" s="29">
        <f t="array" ref="M28">AVERAGE(IF(K$3=runs!$B$2:$B$304,IF($A28=Rohdaten!$E$2:$E$304,runs!$P$2:$P$304)))</f>
        <v>8.0536500026585583E-9</v>
      </c>
      <c r="N28" s="29" t="e">
        <f t="array" ref="N28">STDEV(IF(K$3=runs!$B$2:$B$304,IF($A28=Rohdaten!$E$2:$E$304,runs!$P$2:$P$304)))</f>
        <v>#DIV/0!</v>
      </c>
      <c r="O28" s="31" t="e">
        <f t="shared" si="2"/>
        <v>#DIV/0!</v>
      </c>
      <c r="P28" s="54">
        <f t="shared" si="3"/>
        <v>0.79739108937213443</v>
      </c>
      <c r="Q28" s="29"/>
      <c r="R28" s="29">
        <f t="array" ref="R28">SUM(IF(R$3=runs!$B$2:$B$304,IF($A28=Rohdaten!$E$2:$E$304,runs!$L$2:$L$304)))</f>
        <v>0</v>
      </c>
      <c r="S28" s="32">
        <f t="array" ref="S28">SUM(IF(R$3=runs!$B$2:$B$304,IF($A28=Rohdaten!$E$2:$E$304,runs!$O$2:$O$304)))</f>
        <v>0</v>
      </c>
      <c r="T28" s="29" t="e">
        <f t="array" ref="T28">AVERAGE(IF(R$3=runs!$B$2:$B$304,IF($A28=Rohdaten!$E$2:$E$304,runs!$P$2:$P$304)))</f>
        <v>#DIV/0!</v>
      </c>
      <c r="U28" s="29" t="e">
        <f t="array" ref="U28">STDEV(IF(R$3=runs!$B$2:$B$304,IF($A28=Rohdaten!$E$2:$E$304,runs!$P$2:$P$304)))</f>
        <v>#DIV/0!</v>
      </c>
      <c r="V28" s="31" t="e">
        <f t="shared" si="4"/>
        <v>#DIV/0!</v>
      </c>
      <c r="W28" s="54" t="e">
        <f t="shared" si="5"/>
        <v>#DIV/0!</v>
      </c>
    </row>
    <row r="29" spans="1:23" x14ac:dyDescent="0.2">
      <c r="A29" s="29">
        <f t="shared" si="6"/>
        <v>35</v>
      </c>
      <c r="B29" s="138">
        <v>0.7</v>
      </c>
      <c r="C29" s="32">
        <f t="array" ref="C29">MIN(IF($A29=Rohdaten!$E$2:$E$304,Rohdaten!$L$2:$L$304))</f>
        <v>1.2262358743200001E-10</v>
      </c>
      <c r="D29" s="32">
        <f t="array" ref="D29">MIN(IF($A29=Rohdaten!$E$2:$E$304,Rohdaten!$X$2:$X$304))</f>
        <v>0</v>
      </c>
      <c r="E29" s="32">
        <f t="array" ref="E29">MIN(IF($A29=Rohdaten!$E$2:$E$304,Rohdaten!$AD$2:$AD$304))</f>
        <v>1.2372293494199999E-10</v>
      </c>
      <c r="F29" s="87">
        <v>0</v>
      </c>
      <c r="G29" s="31">
        <f t="array" ref="G29">AVERAGE(IF(NOT(ISERROR(H29:I29)),H29:I29))</f>
        <v>0.78981783535121697</v>
      </c>
      <c r="H29" s="31">
        <f t="shared" si="0"/>
        <v>0.78981783535121697</v>
      </c>
      <c r="I29" s="31" t="e">
        <f t="shared" si="1"/>
        <v>#DIV/0!</v>
      </c>
      <c r="J29" s="31"/>
      <c r="K29" s="29">
        <f t="array" ref="K29">SUM(IF(K$3=runs!$B$2:$B$304,IF($A29=Rohdaten!$E$2:$E$304,runs!$L$2:$L$304)))</f>
        <v>404</v>
      </c>
      <c r="L29" s="32">
        <f t="array" ref="L29">SUM(IF(K$3=runs!$B$2:$B$304,IF($A29=Rohdaten!$E$2:$E$304,runs!$O$2:$O$304)))</f>
        <v>2.4342828357947097E-8</v>
      </c>
      <c r="M29" s="29">
        <f t="array" ref="M29">AVERAGE(IF(K$3=runs!$B$2:$B$304,IF($A29=Rohdaten!$E$2:$E$304,runs!$P$2:$P$304)))</f>
        <v>7.9771601370472928E-9</v>
      </c>
      <c r="N29" s="29" t="e">
        <f t="array" ref="N29">STDEV(IF(K$3=runs!$B$2:$B$304,IF($A29=Rohdaten!$E$2:$E$304,runs!$P$2:$P$304)))</f>
        <v>#DIV/0!</v>
      </c>
      <c r="O29" s="31" t="e">
        <f t="shared" si="2"/>
        <v>#DIV/0!</v>
      </c>
      <c r="P29" s="54">
        <f t="shared" si="3"/>
        <v>0.78981783535121697</v>
      </c>
      <c r="Q29" s="29"/>
      <c r="R29" s="29">
        <f t="array" ref="R29">SUM(IF(R$3=runs!$B$2:$B$304,IF($A29=Rohdaten!$E$2:$E$304,runs!$L$2:$L$304)))</f>
        <v>0</v>
      </c>
      <c r="S29" s="32">
        <f t="array" ref="S29">SUM(IF(R$3=runs!$B$2:$B$304,IF($A29=Rohdaten!$E$2:$E$304,runs!$O$2:$O$304)))</f>
        <v>0</v>
      </c>
      <c r="T29" s="29" t="e">
        <f t="array" ref="T29">AVERAGE(IF(R$3=runs!$B$2:$B$304,IF($A29=Rohdaten!$E$2:$E$304,runs!$P$2:$P$304)))</f>
        <v>#DIV/0!</v>
      </c>
      <c r="U29" s="29" t="e">
        <f t="array" ref="U29">STDEV(IF(R$3=runs!$B$2:$B$304,IF($A29=Rohdaten!$E$2:$E$304,runs!$P$2:$P$304)))</f>
        <v>#DIV/0!</v>
      </c>
      <c r="V29" s="31" t="e">
        <f t="shared" si="4"/>
        <v>#DIV/0!</v>
      </c>
      <c r="W29" s="54" t="e">
        <f t="shared" si="5"/>
        <v>#DIV/0!</v>
      </c>
    </row>
    <row r="30" spans="1:23" x14ac:dyDescent="0.2">
      <c r="A30" s="29">
        <f t="shared" si="6"/>
        <v>36</v>
      </c>
      <c r="B30" s="138">
        <v>0.7</v>
      </c>
      <c r="C30" s="32">
        <f t="array" ref="C30">MIN(IF($A30=Rohdaten!$E$2:$E$304,Rohdaten!$L$2:$L$304))</f>
        <v>1.0211651623500001E-10</v>
      </c>
      <c r="D30" s="32">
        <f t="array" ref="D30">MIN(IF($A30=Rohdaten!$E$2:$E$304,Rohdaten!$X$2:$X$304))</f>
        <v>0</v>
      </c>
      <c r="E30" s="32">
        <f t="array" ref="E30">MIN(IF($A30=Rohdaten!$E$2:$E$304,Rohdaten!$AD$2:$AD$304))</f>
        <v>1.0678318066099999E-10</v>
      </c>
      <c r="F30" s="87">
        <v>0</v>
      </c>
      <c r="G30" s="31">
        <f t="array" ref="G30">AVERAGE(IF(NOT(ISERROR(H30:I30)),H30:I30))</f>
        <v>0.75217367225320342</v>
      </c>
      <c r="H30" s="31">
        <f t="shared" si="0"/>
        <v>0.75217367225320342</v>
      </c>
      <c r="I30" s="31" t="e">
        <f t="shared" si="1"/>
        <v>#DIV/0!</v>
      </c>
      <c r="J30" s="31"/>
      <c r="K30" s="29">
        <f t="array" ref="K30">SUM(IF(K$3=runs!$B$2:$B$304,IF($A30=Rohdaten!$E$2:$E$304,runs!$L$2:$L$304)))</f>
        <v>321</v>
      </c>
      <c r="L30" s="32">
        <f t="array" ref="L30">SUM(IF(K$3=runs!$B$2:$B$304,IF($A30=Rohdaten!$E$2:$E$304,runs!$O$2:$O$304)))</f>
        <v>2.0309700200508655E-8</v>
      </c>
      <c r="M30" s="29">
        <f t="array" ref="M30">AVERAGE(IF(K$3=runs!$B$2:$B$304,IF($A30=Rohdaten!$E$2:$E$304,runs!$P$2:$P$304)))</f>
        <v>7.5969540897573554E-9</v>
      </c>
      <c r="N30" s="29" t="e">
        <f t="array" ref="N30">STDEV(IF(K$3=runs!$B$2:$B$304,IF($A30=Rohdaten!$E$2:$E$304,runs!$P$2:$P$304)))</f>
        <v>#DIV/0!</v>
      </c>
      <c r="O30" s="31" t="e">
        <f t="shared" si="2"/>
        <v>#DIV/0!</v>
      </c>
      <c r="P30" s="54">
        <f t="shared" si="3"/>
        <v>0.75217367225320342</v>
      </c>
      <c r="Q30" s="29"/>
      <c r="R30" s="29">
        <f t="array" ref="R30">SUM(IF(R$3=runs!$B$2:$B$304,IF($A30=Rohdaten!$E$2:$E$304,runs!$L$2:$L$304)))</f>
        <v>0</v>
      </c>
      <c r="S30" s="32">
        <f t="array" ref="S30">SUM(IF(R$3=runs!$B$2:$B$304,IF($A30=Rohdaten!$E$2:$E$304,runs!$O$2:$O$304)))</f>
        <v>0</v>
      </c>
      <c r="T30" s="29" t="e">
        <f t="array" ref="T30">AVERAGE(IF(R$3=runs!$B$2:$B$304,IF($A30=Rohdaten!$E$2:$E$304,runs!$P$2:$P$304)))</f>
        <v>#DIV/0!</v>
      </c>
      <c r="U30" s="29" t="e">
        <f t="array" ref="U30">STDEV(IF(R$3=runs!$B$2:$B$304,IF($A30=Rohdaten!$E$2:$E$304,runs!$P$2:$P$304)))</f>
        <v>#DIV/0!</v>
      </c>
      <c r="V30" s="31" t="e">
        <f t="shared" si="4"/>
        <v>#DIV/0!</v>
      </c>
      <c r="W30" s="54" t="e">
        <f t="shared" si="5"/>
        <v>#DIV/0!</v>
      </c>
    </row>
    <row r="31" spans="1:23" x14ac:dyDescent="0.2">
      <c r="A31" s="29">
        <f t="shared" si="6"/>
        <v>37</v>
      </c>
      <c r="B31" s="138">
        <v>0.7</v>
      </c>
      <c r="C31" s="32">
        <f t="array" ref="C31">MIN(IF($A31=Rohdaten!$E$2:$E$304,Rohdaten!$L$2:$L$304))</f>
        <v>1.1763230153299999E-10</v>
      </c>
      <c r="D31" s="32">
        <f t="array" ref="D31">MIN(IF($A31=Rohdaten!$E$2:$E$304,Rohdaten!$X$2:$X$304))</f>
        <v>0</v>
      </c>
      <c r="E31" s="32">
        <f t="array" ref="E31">MIN(IF($A31=Rohdaten!$E$2:$E$304,Rohdaten!$AD$2:$AD$304))</f>
        <v>1.2405119667600001E-10</v>
      </c>
      <c r="F31" s="87">
        <v>0</v>
      </c>
      <c r="G31" s="31">
        <f t="array" ref="G31">AVERAGE(IF(NOT(ISERROR(H31:I31)),H31:I31))</f>
        <v>0.75060051443074383</v>
      </c>
      <c r="H31" s="31">
        <f t="shared" si="0"/>
        <v>0.75060051443074383</v>
      </c>
      <c r="I31" s="31" t="e">
        <f t="shared" si="1"/>
        <v>#DIV/0!</v>
      </c>
      <c r="J31" s="31"/>
      <c r="K31" s="29">
        <f t="array" ref="K31">SUM(IF(K$3=runs!$B$2:$B$304,IF($A31=Rohdaten!$E$2:$E$304,runs!$L$2:$L$304)))</f>
        <v>369</v>
      </c>
      <c r="L31" s="32">
        <f t="array" ref="L31">SUM(IF(K$3=runs!$B$2:$B$304,IF($A31=Rohdaten!$E$2:$E$304,runs!$O$2:$O$304)))</f>
        <v>2.3395596188701729E-8</v>
      </c>
      <c r="M31" s="29">
        <f t="array" ref="M31">AVERAGE(IF(K$3=runs!$B$2:$B$304,IF($A31=Rohdaten!$E$2:$E$304,runs!$P$2:$P$304)))</f>
        <v>7.5810651957505129E-9</v>
      </c>
      <c r="N31" s="29" t="e">
        <f t="array" ref="N31">STDEV(IF(K$3=runs!$B$2:$B$304,IF($A31=Rohdaten!$E$2:$E$304,runs!$P$2:$P$304)))</f>
        <v>#DIV/0!</v>
      </c>
      <c r="O31" s="31" t="e">
        <f t="shared" si="2"/>
        <v>#DIV/0!</v>
      </c>
      <c r="P31" s="54">
        <f t="shared" si="3"/>
        <v>0.75060051443074383</v>
      </c>
      <c r="Q31" s="29"/>
      <c r="R31" s="29">
        <f t="array" ref="R31">SUM(IF(R$3=runs!$B$2:$B$304,IF($A31=Rohdaten!$E$2:$E$304,runs!$L$2:$L$304)))</f>
        <v>0</v>
      </c>
      <c r="S31" s="32">
        <f t="array" ref="S31">SUM(IF(R$3=runs!$B$2:$B$304,IF($A31=Rohdaten!$E$2:$E$304,runs!$O$2:$O$304)))</f>
        <v>0</v>
      </c>
      <c r="T31" s="29" t="e">
        <f t="array" ref="T31">AVERAGE(IF(R$3=runs!$B$2:$B$304,IF($A31=Rohdaten!$E$2:$E$304,runs!$P$2:$P$304)))</f>
        <v>#DIV/0!</v>
      </c>
      <c r="U31" s="29" t="e">
        <f t="array" ref="U31">STDEV(IF(R$3=runs!$B$2:$B$304,IF($A31=Rohdaten!$E$2:$E$304,runs!$P$2:$P$304)))</f>
        <v>#DIV/0!</v>
      </c>
      <c r="V31" s="31" t="e">
        <f t="shared" si="4"/>
        <v>#DIV/0!</v>
      </c>
      <c r="W31" s="54" t="e">
        <f t="shared" si="5"/>
        <v>#DIV/0!</v>
      </c>
    </row>
    <row r="32" spans="1:23" x14ac:dyDescent="0.2">
      <c r="A32" s="29">
        <f t="shared" si="6"/>
        <v>38</v>
      </c>
      <c r="B32" s="138">
        <v>0.7</v>
      </c>
      <c r="C32" s="32">
        <f t="array" ref="C32">MIN(IF($A32=Rohdaten!$E$2:$E$304,Rohdaten!$L$2:$L$304))</f>
        <v>1.36641926124E-10</v>
      </c>
      <c r="D32" s="32">
        <f t="array" ref="D32">MIN(IF($A32=Rohdaten!$E$2:$E$304,Rohdaten!$X$2:$X$304))</f>
        <v>0</v>
      </c>
      <c r="E32" s="32">
        <f t="array" ref="E32">MIN(IF($A32=Rohdaten!$E$2:$E$304,Rohdaten!$AD$2:$AD$304))</f>
        <v>1.43337382327E-10</v>
      </c>
      <c r="F32" s="87">
        <v>0</v>
      </c>
      <c r="G32" s="31">
        <f t="array" ref="G32">AVERAGE(IF(NOT(ISERROR(H32:I32)),H32:I32))</f>
        <v>0.77654849863364184</v>
      </c>
      <c r="H32" s="31">
        <f t="shared" si="0"/>
        <v>0.77654849863364184</v>
      </c>
      <c r="I32" s="31" t="e">
        <f t="shared" si="1"/>
        <v>#DIV/0!</v>
      </c>
      <c r="J32" s="31"/>
      <c r="K32" s="29">
        <f t="array" ref="K32">SUM(IF(K$3=runs!$B$2:$B$304,IF($A32=Rohdaten!$E$2:$E$304,runs!$L$2:$L$304)))</f>
        <v>444</v>
      </c>
      <c r="L32" s="32">
        <f t="array" ref="L32">SUM(IF(K$3=runs!$B$2:$B$304,IF($A32=Rohdaten!$E$2:$E$304,runs!$O$2:$O$304)))</f>
        <v>2.7210153644717433E-8</v>
      </c>
      <c r="M32" s="29">
        <f t="array" ref="M32">AVERAGE(IF(K$3=runs!$B$2:$B$304,IF($A32=Rohdaten!$E$2:$E$304,runs!$P$2:$P$304)))</f>
        <v>7.8431398361997838E-9</v>
      </c>
      <c r="N32" s="29" t="e">
        <f t="array" ref="N32">STDEV(IF(K$3=runs!$B$2:$B$304,IF($A32=Rohdaten!$E$2:$E$304,runs!$P$2:$P$304)))</f>
        <v>#DIV/0!</v>
      </c>
      <c r="O32" s="31" t="e">
        <f t="shared" si="2"/>
        <v>#DIV/0!</v>
      </c>
      <c r="P32" s="54">
        <f t="shared" si="3"/>
        <v>0.77654849863364184</v>
      </c>
      <c r="Q32" s="29"/>
      <c r="R32" s="29">
        <f t="array" ref="R32">SUM(IF(R$3=runs!$B$2:$B$304,IF($A32=Rohdaten!$E$2:$E$304,runs!$L$2:$L$304)))</f>
        <v>0</v>
      </c>
      <c r="S32" s="32">
        <f t="array" ref="S32">SUM(IF(R$3=runs!$B$2:$B$304,IF($A32=Rohdaten!$E$2:$E$304,runs!$O$2:$O$304)))</f>
        <v>0</v>
      </c>
      <c r="T32" s="29" t="e">
        <f t="array" ref="T32">AVERAGE(IF(R$3=runs!$B$2:$B$304,IF($A32=Rohdaten!$E$2:$E$304,runs!$P$2:$P$304)))</f>
        <v>#DIV/0!</v>
      </c>
      <c r="U32" s="29" t="e">
        <f t="array" ref="U32">STDEV(IF(R$3=runs!$B$2:$B$304,IF($A32=Rohdaten!$E$2:$E$304,runs!$P$2:$P$304)))</f>
        <v>#DIV/0!</v>
      </c>
      <c r="V32" s="31" t="e">
        <f t="shared" si="4"/>
        <v>#DIV/0!</v>
      </c>
      <c r="W32" s="54" t="e">
        <f t="shared" si="5"/>
        <v>#DIV/0!</v>
      </c>
    </row>
    <row r="33" spans="1:23" x14ac:dyDescent="0.2">
      <c r="A33" s="29">
        <f t="shared" si="6"/>
        <v>39</v>
      </c>
      <c r="B33" s="138">
        <v>0.7</v>
      </c>
      <c r="C33" s="32">
        <f t="array" ref="C33">MIN(IF($A33=Rohdaten!$E$2:$E$304,Rohdaten!$L$2:$L$304))</f>
        <v>0</v>
      </c>
      <c r="D33" s="32">
        <f t="array" ref="D33">MIN(IF($A33=Rohdaten!$E$2:$E$304,Rohdaten!$X$2:$X$304))</f>
        <v>0</v>
      </c>
      <c r="E33" s="32">
        <f t="array" ref="E33">MIN(IF($A33=Rohdaten!$E$2:$E$304,Rohdaten!$AD$2:$AD$304))</f>
        <v>0</v>
      </c>
      <c r="F33" s="87">
        <v>0</v>
      </c>
      <c r="G33" s="31" t="e">
        <f t="array" ref="G33">AVERAGE(IF(NOT(ISERROR(H33:I33)),H33:I33))</f>
        <v>#DIV/0!</v>
      </c>
      <c r="H33" s="31" t="e">
        <f t="shared" si="0"/>
        <v>#DIV/0!</v>
      </c>
      <c r="I33" s="31" t="e">
        <f t="shared" si="1"/>
        <v>#DIV/0!</v>
      </c>
      <c r="J33" s="31"/>
      <c r="K33" s="29">
        <f t="array" ref="K33">SUM(IF(K$3=runs!$B$2:$B$304,IF($A33=Rohdaten!$E$2:$E$304,runs!$L$2:$L$304)))</f>
        <v>0</v>
      </c>
      <c r="L33" s="32">
        <f t="array" ref="L33">SUM(IF(K$3=runs!$B$2:$B$304,IF($A33=Rohdaten!$E$2:$E$304,runs!$O$2:$O$304)))</f>
        <v>0</v>
      </c>
      <c r="M33" s="29" t="e">
        <f t="array" ref="M33">AVERAGE(IF(K$3=runs!$B$2:$B$304,IF($A33=Rohdaten!$E$2:$E$304,runs!$P$2:$P$304)))</f>
        <v>#DIV/0!</v>
      </c>
      <c r="N33" s="29" t="e">
        <f t="array" ref="N33">STDEV(IF(K$3=runs!$B$2:$B$304,IF($A33=Rohdaten!$E$2:$E$304,runs!$P$2:$P$304)))</f>
        <v>#DIV/0!</v>
      </c>
      <c r="O33" s="31" t="e">
        <f t="shared" si="2"/>
        <v>#DIV/0!</v>
      </c>
      <c r="P33" s="54" t="e">
        <f t="shared" si="3"/>
        <v>#DIV/0!</v>
      </c>
      <c r="Q33" s="29"/>
      <c r="R33" s="29">
        <f t="array" ref="R33">SUM(IF(R$3=runs!$B$2:$B$304,IF($A33=Rohdaten!$E$2:$E$304,runs!$L$2:$L$304)))</f>
        <v>0</v>
      </c>
      <c r="S33" s="32">
        <f t="array" ref="S33">SUM(IF(R$3=runs!$B$2:$B$304,IF($A33=Rohdaten!$E$2:$E$304,runs!$O$2:$O$304)))</f>
        <v>0</v>
      </c>
      <c r="T33" s="29" t="e">
        <f t="array" ref="T33">AVERAGE(IF(R$3=runs!$B$2:$B$304,IF($A33=Rohdaten!$E$2:$E$304,runs!$P$2:$P$304)))</f>
        <v>#DIV/0!</v>
      </c>
      <c r="U33" s="29" t="e">
        <f t="array" ref="U33">STDEV(IF(R$3=runs!$B$2:$B$304,IF($A33=Rohdaten!$E$2:$E$304,runs!$P$2:$P$304)))</f>
        <v>#DIV/0!</v>
      </c>
      <c r="V33" s="31" t="e">
        <f t="shared" si="4"/>
        <v>#DIV/0!</v>
      </c>
      <c r="W33" s="54" t="e">
        <f t="shared" si="5"/>
        <v>#DIV/0!</v>
      </c>
    </row>
    <row r="34" spans="1:23" x14ac:dyDescent="0.2">
      <c r="A34" s="29">
        <f t="shared" si="6"/>
        <v>40</v>
      </c>
      <c r="B34" s="138">
        <v>0.7</v>
      </c>
      <c r="C34" s="32">
        <f t="array" ref="C34">MIN(IF($A34=Rohdaten!$E$2:$E$304,Rohdaten!$L$2:$L$304))</f>
        <v>0</v>
      </c>
      <c r="D34" s="32">
        <f t="array" ref="D34">MIN(IF($A34=Rohdaten!$E$2:$E$304,Rohdaten!$X$2:$X$304))</f>
        <v>0</v>
      </c>
      <c r="E34" s="32">
        <f t="array" ref="E34">MIN(IF($A34=Rohdaten!$E$2:$E$304,Rohdaten!$AD$2:$AD$304))</f>
        <v>0</v>
      </c>
      <c r="F34" s="87">
        <v>0</v>
      </c>
      <c r="G34" s="31" t="e">
        <f t="array" ref="G34">AVERAGE(IF(NOT(ISERROR(H34:I34)),H34:I34))</f>
        <v>#DIV/0!</v>
      </c>
      <c r="H34" s="31" t="e">
        <f t="shared" si="0"/>
        <v>#DIV/0!</v>
      </c>
      <c r="I34" s="31" t="e">
        <f t="shared" si="1"/>
        <v>#DIV/0!</v>
      </c>
      <c r="J34" s="31"/>
      <c r="K34" s="29">
        <f t="array" ref="K34">SUM(IF(K$3=runs!$B$2:$B$304,IF($A34=Rohdaten!$E$2:$E$304,runs!$L$2:$L$304)))</f>
        <v>0</v>
      </c>
      <c r="L34" s="32">
        <f t="array" ref="L34">SUM(IF(K$3=runs!$B$2:$B$304,IF($A34=Rohdaten!$E$2:$E$304,runs!$O$2:$O$304)))</f>
        <v>0</v>
      </c>
      <c r="M34" s="29" t="e">
        <f t="array" ref="M34">AVERAGE(IF(K$3=runs!$B$2:$B$304,IF($A34=Rohdaten!$E$2:$E$304,runs!$P$2:$P$304)))</f>
        <v>#DIV/0!</v>
      </c>
      <c r="N34" s="29" t="e">
        <f t="array" ref="N34">STDEV(IF(K$3=runs!$B$2:$B$304,IF($A34=Rohdaten!$E$2:$E$304,runs!$P$2:$P$304)))</f>
        <v>#DIV/0!</v>
      </c>
      <c r="O34" s="31" t="e">
        <f t="shared" si="2"/>
        <v>#DIV/0!</v>
      </c>
      <c r="P34" s="54" t="e">
        <f t="shared" si="3"/>
        <v>#DIV/0!</v>
      </c>
      <c r="Q34" s="29"/>
      <c r="R34" s="29">
        <f t="array" ref="R34">SUM(IF(R$3=runs!$B$2:$B$304,IF($A34=Rohdaten!$E$2:$E$304,runs!$L$2:$L$304)))</f>
        <v>0</v>
      </c>
      <c r="S34" s="32">
        <f t="array" ref="S34">SUM(IF(R$3=runs!$B$2:$B$304,IF($A34=Rohdaten!$E$2:$E$304,runs!$O$2:$O$304)))</f>
        <v>0</v>
      </c>
      <c r="T34" s="29" t="e">
        <f t="array" ref="T34">AVERAGE(IF(R$3=runs!$B$2:$B$304,IF($A34=Rohdaten!$E$2:$E$304,runs!$P$2:$P$304)))</f>
        <v>#DIV/0!</v>
      </c>
      <c r="U34" s="29" t="e">
        <f t="array" ref="U34">STDEV(IF(R$3=runs!$B$2:$B$304,IF($A34=Rohdaten!$E$2:$E$304,runs!$P$2:$P$304)))</f>
        <v>#DIV/0!</v>
      </c>
      <c r="V34" s="31" t="e">
        <f t="shared" si="4"/>
        <v>#DIV/0!</v>
      </c>
      <c r="W34" s="54" t="e">
        <f t="shared" si="5"/>
        <v>#DIV/0!</v>
      </c>
    </row>
    <row r="35" spans="1:23" x14ac:dyDescent="0.2">
      <c r="A35" s="29">
        <f t="shared" si="6"/>
        <v>41</v>
      </c>
      <c r="B35" s="138">
        <v>0.7</v>
      </c>
      <c r="C35" s="32">
        <f t="array" ref="C35">MIN(IF($A35=Rohdaten!$E$2:$E$304,Rohdaten!$L$2:$L$304))</f>
        <v>0</v>
      </c>
      <c r="D35" s="32">
        <f t="array" ref="D35">MIN(IF($A35=Rohdaten!$E$2:$E$304,Rohdaten!$X$2:$X$304))</f>
        <v>0</v>
      </c>
      <c r="E35" s="32">
        <f t="array" ref="E35">MIN(IF($A35=Rohdaten!$E$2:$E$304,Rohdaten!$AD$2:$AD$304))</f>
        <v>0</v>
      </c>
      <c r="F35" s="87">
        <v>0</v>
      </c>
      <c r="G35" s="31" t="e">
        <f t="array" ref="G35">AVERAGE(IF(NOT(ISERROR(H35:I35)),H35:I35))</f>
        <v>#DIV/0!</v>
      </c>
      <c r="H35" s="31" t="e">
        <f t="shared" si="0"/>
        <v>#DIV/0!</v>
      </c>
      <c r="I35" s="31" t="e">
        <f t="shared" si="1"/>
        <v>#DIV/0!</v>
      </c>
      <c r="J35" s="31"/>
      <c r="K35" s="29">
        <f t="array" ref="K35">SUM(IF(K$3=runs!$B$2:$B$304,IF($A35=Rohdaten!$E$2:$E$304,runs!$L$2:$L$304)))</f>
        <v>0</v>
      </c>
      <c r="L35" s="32">
        <f t="array" ref="L35">SUM(IF(K$3=runs!$B$2:$B$304,IF($A35=Rohdaten!$E$2:$E$304,runs!$O$2:$O$304)))</f>
        <v>0</v>
      </c>
      <c r="M35" s="29" t="e">
        <f t="array" ref="M35">AVERAGE(IF(K$3=runs!$B$2:$B$304,IF($A35=Rohdaten!$E$2:$E$304,runs!$P$2:$P$304)))</f>
        <v>#DIV/0!</v>
      </c>
      <c r="N35" s="29" t="e">
        <f t="array" ref="N35">STDEV(IF(K$3=runs!$B$2:$B$304,IF($A35=Rohdaten!$E$2:$E$304,runs!$P$2:$P$304)))</f>
        <v>#DIV/0!</v>
      </c>
      <c r="O35" s="31" t="e">
        <f t="shared" si="2"/>
        <v>#DIV/0!</v>
      </c>
      <c r="P35" s="54" t="e">
        <f t="shared" si="3"/>
        <v>#DIV/0!</v>
      </c>
      <c r="Q35" s="29"/>
      <c r="R35" s="29">
        <f t="array" ref="R35">SUM(IF(R$3=runs!$B$2:$B$304,IF($A35=Rohdaten!$E$2:$E$304,runs!$L$2:$L$304)))</f>
        <v>0</v>
      </c>
      <c r="S35" s="32">
        <f t="array" ref="S35">SUM(IF(R$3=runs!$B$2:$B$304,IF($A35=Rohdaten!$E$2:$E$304,runs!$O$2:$O$304)))</f>
        <v>0</v>
      </c>
      <c r="T35" s="29" t="e">
        <f t="array" ref="T35">AVERAGE(IF(R$3=runs!$B$2:$B$304,IF($A35=Rohdaten!$E$2:$E$304,runs!$P$2:$P$304)))</f>
        <v>#DIV/0!</v>
      </c>
      <c r="U35" s="29" t="e">
        <f t="array" ref="U35">STDEV(IF(R$3=runs!$B$2:$B$304,IF($A35=Rohdaten!$E$2:$E$304,runs!$P$2:$P$304)))</f>
        <v>#DIV/0!</v>
      </c>
      <c r="V35" s="31" t="e">
        <f t="shared" si="4"/>
        <v>#DIV/0!</v>
      </c>
      <c r="W35" s="54" t="e">
        <f t="shared" si="5"/>
        <v>#DIV/0!</v>
      </c>
    </row>
    <row r="36" spans="1:23" x14ac:dyDescent="0.2">
      <c r="A36" s="29">
        <f t="shared" si="6"/>
        <v>42</v>
      </c>
      <c r="B36" s="138">
        <v>0.7</v>
      </c>
      <c r="C36" s="32">
        <f t="array" ref="C36">MIN(IF($A36=Rohdaten!$E$2:$E$304,Rohdaten!$L$2:$L$304))</f>
        <v>1.3161433440900001E-9</v>
      </c>
      <c r="D36" s="32">
        <f t="array" ref="D36">MIN(IF($A36=Rohdaten!$E$2:$E$304,Rohdaten!$X$2:$X$304))</f>
        <v>0</v>
      </c>
      <c r="E36" s="32">
        <f t="array" ref="E36">MIN(IF($A36=Rohdaten!$E$2:$E$304,Rohdaten!$AD$2:$AD$304))</f>
        <v>1.2395449473399999E-9</v>
      </c>
      <c r="F36" s="87">
        <v>0</v>
      </c>
      <c r="G36" s="31" t="e">
        <f t="array" ref="G36">AVERAGE(IF(NOT(ISERROR(H36:I36)),H36:I36))</f>
        <v>#DIV/0!</v>
      </c>
      <c r="H36" s="31" t="e">
        <f t="shared" si="0"/>
        <v>#DIV/0!</v>
      </c>
      <c r="I36" s="31" t="e">
        <f t="shared" si="1"/>
        <v>#DIV/0!</v>
      </c>
      <c r="J36" s="31"/>
      <c r="K36" s="29">
        <f t="array" ref="K36">SUM(IF(K$3=runs!$B$2:$B$304,IF($A36=Rohdaten!$E$2:$E$304,runs!$L$2:$L$304)))</f>
        <v>0</v>
      </c>
      <c r="L36" s="32">
        <f t="array" ref="L36">SUM(IF(K$3=runs!$B$2:$B$304,IF($A36=Rohdaten!$E$2:$E$304,runs!$O$2:$O$304)))</f>
        <v>0</v>
      </c>
      <c r="M36" s="29" t="e">
        <f t="array" ref="M36">AVERAGE(IF(K$3=runs!$B$2:$B$304,IF($A36=Rohdaten!$E$2:$E$304,runs!$P$2:$P$304)))</f>
        <v>#DIV/0!</v>
      </c>
      <c r="N36" s="29" t="e">
        <f t="array" ref="N36">STDEV(IF(K$3=runs!$B$2:$B$304,IF($A36=Rohdaten!$E$2:$E$304,runs!$P$2:$P$304)))</f>
        <v>#DIV/0!</v>
      </c>
      <c r="O36" s="31" t="e">
        <f t="shared" si="2"/>
        <v>#DIV/0!</v>
      </c>
      <c r="P36" s="54" t="e">
        <f t="shared" si="3"/>
        <v>#DIV/0!</v>
      </c>
      <c r="Q36" s="29"/>
      <c r="R36" s="29">
        <f t="array" ref="R36">SUM(IF(R$3=runs!$B$2:$B$304,IF($A36=Rohdaten!$E$2:$E$304,runs!$L$2:$L$304)))</f>
        <v>0</v>
      </c>
      <c r="S36" s="32">
        <f t="array" ref="S36">SUM(IF(R$3=runs!$B$2:$B$304,IF($A36=Rohdaten!$E$2:$E$304,runs!$O$2:$O$304)))</f>
        <v>0</v>
      </c>
      <c r="T36" s="29" t="e">
        <f t="array" ref="T36">AVERAGE(IF(R$3=runs!$B$2:$B$304,IF($A36=Rohdaten!$E$2:$E$304,runs!$P$2:$P$304)))</f>
        <v>#DIV/0!</v>
      </c>
      <c r="U36" s="29" t="e">
        <f t="array" ref="U36">STDEV(IF(R$3=runs!$B$2:$B$304,IF($A36=Rohdaten!$E$2:$E$304,runs!$P$2:$P$304)))</f>
        <v>#DIV/0!</v>
      </c>
      <c r="V36" s="31" t="e">
        <f t="shared" si="4"/>
        <v>#DIV/0!</v>
      </c>
      <c r="W36" s="54" t="e">
        <f t="shared" si="5"/>
        <v>#DIV/0!</v>
      </c>
    </row>
    <row r="37" spans="1:23" x14ac:dyDescent="0.2">
      <c r="A37" s="29">
        <f t="shared" si="6"/>
        <v>43</v>
      </c>
      <c r="B37" s="138">
        <v>0.61299999999999999</v>
      </c>
      <c r="C37" s="32">
        <f t="array" ref="C37">MIN(IF($A37=Rohdaten!$E$2:$E$304,Rohdaten!$L$2:$L$304))</f>
        <v>0</v>
      </c>
      <c r="D37" s="32">
        <f t="array" ref="D37">MIN(IF($A37=Rohdaten!$E$2:$E$304,Rohdaten!$X$2:$X$304))</f>
        <v>0</v>
      </c>
      <c r="E37" s="32">
        <f t="array" ref="E37">MIN(IF($A37=Rohdaten!$E$2:$E$304,Rohdaten!$AD$2:$AD$304))</f>
        <v>0</v>
      </c>
      <c r="F37" s="87">
        <v>7.1999999999999996E-14</v>
      </c>
      <c r="G37" s="31" t="e">
        <f t="array" ref="G37">AVERAGE(IF(NOT(ISERROR(H37:I37)),H37:I37))</f>
        <v>#DIV/0!</v>
      </c>
      <c r="H37" s="31" t="e">
        <f t="shared" ref="H37:H68" si="7">P37</f>
        <v>#DIV/0!</v>
      </c>
      <c r="I37" s="31" t="e">
        <f t="shared" ref="I37:I68" si="8">W37</f>
        <v>#DIV/0!</v>
      </c>
      <c r="J37" s="31"/>
      <c r="K37" s="29">
        <f t="array" ref="K37">SUM(IF(K$3=runs!$B$2:$B$304,IF($A37=Rohdaten!$E$2:$E$304,runs!$L$2:$L$304)))</f>
        <v>0</v>
      </c>
      <c r="L37" s="32">
        <f t="array" ref="L37">SUM(IF(K$3=runs!$B$2:$B$304,IF($A37=Rohdaten!$E$2:$E$304,runs!$O$2:$O$304)))</f>
        <v>0</v>
      </c>
      <c r="M37" s="29" t="e">
        <f t="array" ref="M37">AVERAGE(IF(K$3=runs!$B$2:$B$304,IF($A37=Rohdaten!$E$2:$E$304,runs!$P$2:$P$304)))</f>
        <v>#DIV/0!</v>
      </c>
      <c r="N37" s="29" t="e">
        <f t="array" ref="N37">STDEV(IF(K$3=runs!$B$2:$B$304,IF($A37=Rohdaten!$E$2:$E$304,runs!$P$2:$P$304)))</f>
        <v>#DIV/0!</v>
      </c>
      <c r="O37" s="31" t="e">
        <f t="shared" ref="O37:O68" si="9">N37/M37</f>
        <v>#DIV/0!</v>
      </c>
      <c r="P37" s="54" t="e">
        <f t="shared" ref="P37:P68" si="10">M37/M$3</f>
        <v>#DIV/0!</v>
      </c>
      <c r="Q37" s="29"/>
      <c r="R37" s="29">
        <f t="array" ref="R37">SUM(IF(R$3=runs!$B$2:$B$304,IF($A37=Rohdaten!$E$2:$E$304,runs!$L$2:$L$304)))</f>
        <v>0</v>
      </c>
      <c r="S37" s="32">
        <f t="array" ref="S37">SUM(IF(R$3=runs!$B$2:$B$304,IF($A37=Rohdaten!$E$2:$E$304,runs!$O$2:$O$304)))</f>
        <v>0</v>
      </c>
      <c r="T37" s="29" t="e">
        <f t="array" ref="T37">AVERAGE(IF(R$3=runs!$B$2:$B$304,IF($A37=Rohdaten!$E$2:$E$304,runs!$P$2:$P$304)))</f>
        <v>#DIV/0!</v>
      </c>
      <c r="U37" s="29" t="e">
        <f t="array" ref="U37">STDEV(IF(R$3=runs!$B$2:$B$304,IF($A37=Rohdaten!$E$2:$E$304,runs!$P$2:$P$304)))</f>
        <v>#DIV/0!</v>
      </c>
      <c r="V37" s="31" t="e">
        <f t="shared" ref="V37:V68" si="11">U37/T37</f>
        <v>#DIV/0!</v>
      </c>
      <c r="W37" s="54" t="e">
        <f t="shared" ref="W37:W68" si="12">T37/T$3</f>
        <v>#DIV/0!</v>
      </c>
    </row>
    <row r="38" spans="1:23" x14ac:dyDescent="0.2">
      <c r="A38" s="29">
        <f t="shared" ref="A38:A69" si="13">A37+1</f>
        <v>44</v>
      </c>
      <c r="B38" s="138">
        <v>0.746</v>
      </c>
      <c r="C38" s="32">
        <f t="array" ref="C38">MIN(IF($A38=Rohdaten!$E$2:$E$304,Rohdaten!$L$2:$L$304))</f>
        <v>0</v>
      </c>
      <c r="D38" s="32">
        <f t="array" ref="D38">MIN(IF($A38=Rohdaten!$E$2:$E$304,Rohdaten!$X$2:$X$304))</f>
        <v>0</v>
      </c>
      <c r="E38" s="32">
        <f t="array" ref="E38">MIN(IF($A38=Rohdaten!$E$2:$E$304,Rohdaten!$AD$2:$AD$304))</f>
        <v>0</v>
      </c>
      <c r="F38" s="87">
        <v>7.6000000000000004E-14</v>
      </c>
      <c r="G38" s="31" t="e">
        <f t="array" ref="G38">AVERAGE(IF(NOT(ISERROR(H38:I38)),H38:I38))</f>
        <v>#DIV/0!</v>
      </c>
      <c r="H38" s="31" t="e">
        <f t="shared" si="7"/>
        <v>#DIV/0!</v>
      </c>
      <c r="I38" s="31" t="e">
        <f t="shared" si="8"/>
        <v>#DIV/0!</v>
      </c>
      <c r="J38" s="31"/>
      <c r="K38" s="29">
        <f t="array" ref="K38">SUM(IF(K$3=runs!$B$2:$B$304,IF($A38=Rohdaten!$E$2:$E$304,runs!$L$2:$L$304)))</f>
        <v>0</v>
      </c>
      <c r="L38" s="32">
        <f t="array" ref="L38">SUM(IF(K$3=runs!$B$2:$B$304,IF($A38=Rohdaten!$E$2:$E$304,runs!$O$2:$O$304)))</f>
        <v>0</v>
      </c>
      <c r="M38" s="29" t="e">
        <f t="array" ref="M38">AVERAGE(IF(K$3=runs!$B$2:$B$304,IF($A38=Rohdaten!$E$2:$E$304,runs!$P$2:$P$304)))</f>
        <v>#DIV/0!</v>
      </c>
      <c r="N38" s="29" t="e">
        <f t="array" ref="N38">STDEV(IF(K$3=runs!$B$2:$B$304,IF($A38=Rohdaten!$E$2:$E$304,runs!$P$2:$P$304)))</f>
        <v>#DIV/0!</v>
      </c>
      <c r="O38" s="31" t="e">
        <f t="shared" si="9"/>
        <v>#DIV/0!</v>
      </c>
      <c r="P38" s="54" t="e">
        <f t="shared" si="10"/>
        <v>#DIV/0!</v>
      </c>
      <c r="Q38" s="29"/>
      <c r="R38" s="29">
        <f t="array" ref="R38">SUM(IF(R$3=runs!$B$2:$B$304,IF($A38=Rohdaten!$E$2:$E$304,runs!$L$2:$L$304)))</f>
        <v>0</v>
      </c>
      <c r="S38" s="32">
        <f t="array" ref="S38">SUM(IF(R$3=runs!$B$2:$B$304,IF($A38=Rohdaten!$E$2:$E$304,runs!$O$2:$O$304)))</f>
        <v>0</v>
      </c>
      <c r="T38" s="29" t="e">
        <f t="array" ref="T38">AVERAGE(IF(R$3=runs!$B$2:$B$304,IF($A38=Rohdaten!$E$2:$E$304,runs!$P$2:$P$304)))</f>
        <v>#DIV/0!</v>
      </c>
      <c r="U38" s="29" t="e">
        <f t="array" ref="U38">STDEV(IF(R$3=runs!$B$2:$B$304,IF($A38=Rohdaten!$E$2:$E$304,runs!$P$2:$P$304)))</f>
        <v>#DIV/0!</v>
      </c>
      <c r="V38" s="31" t="e">
        <f t="shared" si="11"/>
        <v>#DIV/0!</v>
      </c>
      <c r="W38" s="54" t="e">
        <f t="shared" si="12"/>
        <v>#DIV/0!</v>
      </c>
    </row>
    <row r="39" spans="1:23" x14ac:dyDescent="0.2">
      <c r="A39" s="29">
        <f t="shared" si="13"/>
        <v>45</v>
      </c>
      <c r="B39" s="138">
        <v>0.7</v>
      </c>
      <c r="C39" s="32">
        <f t="array" ref="C39">MIN(IF($A39=Rohdaten!$E$2:$E$304,Rohdaten!$L$2:$L$304))</f>
        <v>0</v>
      </c>
      <c r="D39" s="32">
        <f t="array" ref="D39">MIN(IF($A39=Rohdaten!$E$2:$E$304,Rohdaten!$X$2:$X$304))</f>
        <v>0</v>
      </c>
      <c r="E39" s="32">
        <f t="array" ref="E39">MIN(IF($A39=Rohdaten!$E$2:$E$304,Rohdaten!$AD$2:$AD$304))</f>
        <v>0</v>
      </c>
      <c r="F39" s="87">
        <v>0</v>
      </c>
      <c r="G39" s="31" t="e">
        <f t="array" ref="G39">AVERAGE(IF(NOT(ISERROR(H39:I39)),H39:I39))</f>
        <v>#DIV/0!</v>
      </c>
      <c r="H39" s="31" t="e">
        <f t="shared" si="7"/>
        <v>#DIV/0!</v>
      </c>
      <c r="I39" s="31" t="e">
        <f t="shared" si="8"/>
        <v>#DIV/0!</v>
      </c>
      <c r="J39" s="31"/>
      <c r="K39" s="29">
        <f t="array" ref="K39">SUM(IF(K$3=runs!$B$2:$B$304,IF($A39=Rohdaten!$E$2:$E$304,runs!$L$2:$L$304)))</f>
        <v>0</v>
      </c>
      <c r="L39" s="32">
        <f t="array" ref="L39">SUM(IF(K$3=runs!$B$2:$B$304,IF($A39=Rohdaten!$E$2:$E$304,runs!$O$2:$O$304)))</f>
        <v>0</v>
      </c>
      <c r="M39" s="29" t="e">
        <f t="array" ref="M39">AVERAGE(IF(K$3=runs!$B$2:$B$304,IF($A39=Rohdaten!$E$2:$E$304,runs!$P$2:$P$304)))</f>
        <v>#DIV/0!</v>
      </c>
      <c r="N39" s="29" t="e">
        <f t="array" ref="N39">STDEV(IF(K$3=runs!$B$2:$B$304,IF($A39=Rohdaten!$E$2:$E$304,runs!$P$2:$P$304)))</f>
        <v>#DIV/0!</v>
      </c>
      <c r="O39" s="31" t="e">
        <f t="shared" si="9"/>
        <v>#DIV/0!</v>
      </c>
      <c r="P39" s="54" t="e">
        <f t="shared" si="10"/>
        <v>#DIV/0!</v>
      </c>
      <c r="Q39" s="29"/>
      <c r="R39" s="29">
        <f t="array" ref="R39">SUM(IF(R$3=runs!$B$2:$B$304,IF($A39=Rohdaten!$E$2:$E$304,runs!$L$2:$L$304)))</f>
        <v>0</v>
      </c>
      <c r="S39" s="32">
        <f t="array" ref="S39">SUM(IF(R$3=runs!$B$2:$B$304,IF($A39=Rohdaten!$E$2:$E$304,runs!$O$2:$O$304)))</f>
        <v>0</v>
      </c>
      <c r="T39" s="29" t="e">
        <f t="array" ref="T39">AVERAGE(IF(R$3=runs!$B$2:$B$304,IF($A39=Rohdaten!$E$2:$E$304,runs!$P$2:$P$304)))</f>
        <v>#DIV/0!</v>
      </c>
      <c r="U39" s="29" t="e">
        <f t="array" ref="U39">STDEV(IF(R$3=runs!$B$2:$B$304,IF($A39=Rohdaten!$E$2:$E$304,runs!$P$2:$P$304)))</f>
        <v>#DIV/0!</v>
      </c>
      <c r="V39" s="31" t="e">
        <f t="shared" si="11"/>
        <v>#DIV/0!</v>
      </c>
      <c r="W39" s="54" t="e">
        <f t="shared" si="12"/>
        <v>#DIV/0!</v>
      </c>
    </row>
    <row r="40" spans="1:23" x14ac:dyDescent="0.2">
      <c r="A40" s="29">
        <f t="shared" si="13"/>
        <v>46</v>
      </c>
      <c r="B40" s="138">
        <v>0.7</v>
      </c>
      <c r="C40" s="32">
        <f t="array" ref="C40">MIN(IF($A40=Rohdaten!$E$2:$E$304,Rohdaten!$L$2:$L$304))</f>
        <v>0</v>
      </c>
      <c r="D40" s="32">
        <f t="array" ref="D40">MIN(IF($A40=Rohdaten!$E$2:$E$304,Rohdaten!$X$2:$X$304))</f>
        <v>0</v>
      </c>
      <c r="E40" s="32">
        <f t="array" ref="E40">MIN(IF($A40=Rohdaten!$E$2:$E$304,Rohdaten!$AD$2:$AD$304))</f>
        <v>0</v>
      </c>
      <c r="F40" s="87">
        <v>0</v>
      </c>
      <c r="G40" s="31" t="e">
        <f t="array" ref="G40">AVERAGE(IF(NOT(ISERROR(H40:I40)),H40:I40))</f>
        <v>#DIV/0!</v>
      </c>
      <c r="H40" s="31" t="e">
        <f t="shared" si="7"/>
        <v>#DIV/0!</v>
      </c>
      <c r="I40" s="31" t="e">
        <f t="shared" si="8"/>
        <v>#DIV/0!</v>
      </c>
      <c r="J40" s="31"/>
      <c r="K40" s="29">
        <f t="array" ref="K40">SUM(IF(K$3=runs!$B$2:$B$304,IF($A40=Rohdaten!$E$2:$E$304,runs!$L$2:$L$304)))</f>
        <v>0</v>
      </c>
      <c r="L40" s="32">
        <f t="array" ref="L40">SUM(IF(K$3=runs!$B$2:$B$304,IF($A40=Rohdaten!$E$2:$E$304,runs!$O$2:$O$304)))</f>
        <v>0</v>
      </c>
      <c r="M40" s="29" t="e">
        <f t="array" ref="M40">AVERAGE(IF(K$3=runs!$B$2:$B$304,IF($A40=Rohdaten!$E$2:$E$304,runs!$P$2:$P$304)))</f>
        <v>#DIV/0!</v>
      </c>
      <c r="N40" s="29" t="e">
        <f t="array" ref="N40">STDEV(IF(K$3=runs!$B$2:$B$304,IF($A40=Rohdaten!$E$2:$E$304,runs!$P$2:$P$304)))</f>
        <v>#DIV/0!</v>
      </c>
      <c r="O40" s="31" t="e">
        <f t="shared" si="9"/>
        <v>#DIV/0!</v>
      </c>
      <c r="P40" s="54" t="e">
        <f t="shared" si="10"/>
        <v>#DIV/0!</v>
      </c>
      <c r="Q40" s="29"/>
      <c r="R40" s="29">
        <f t="array" ref="R40">SUM(IF(R$3=runs!$B$2:$B$304,IF($A40=Rohdaten!$E$2:$E$304,runs!$L$2:$L$304)))</f>
        <v>0</v>
      </c>
      <c r="S40" s="32">
        <f t="array" ref="S40">SUM(IF(R$3=runs!$B$2:$B$304,IF($A40=Rohdaten!$E$2:$E$304,runs!$O$2:$O$304)))</f>
        <v>0</v>
      </c>
      <c r="T40" s="29" t="e">
        <f t="array" ref="T40">AVERAGE(IF(R$3=runs!$B$2:$B$304,IF($A40=Rohdaten!$E$2:$E$304,runs!$P$2:$P$304)))</f>
        <v>#DIV/0!</v>
      </c>
      <c r="U40" s="29" t="e">
        <f t="array" ref="U40">STDEV(IF(R$3=runs!$B$2:$B$304,IF($A40=Rohdaten!$E$2:$E$304,runs!$P$2:$P$304)))</f>
        <v>#DIV/0!</v>
      </c>
      <c r="V40" s="31" t="e">
        <f t="shared" si="11"/>
        <v>#DIV/0!</v>
      </c>
      <c r="W40" s="54" t="e">
        <f t="shared" si="12"/>
        <v>#DIV/0!</v>
      </c>
    </row>
    <row r="41" spans="1:23" x14ac:dyDescent="0.2">
      <c r="A41" s="29">
        <f t="shared" si="13"/>
        <v>47</v>
      </c>
      <c r="B41" s="138">
        <v>0.7</v>
      </c>
      <c r="C41" s="32">
        <f t="array" ref="C41">MIN(IF($A41=Rohdaten!$E$2:$E$304,Rohdaten!$L$2:$L$304))</f>
        <v>0</v>
      </c>
      <c r="D41" s="32">
        <f t="array" ref="D41">MIN(IF($A41=Rohdaten!$E$2:$E$304,Rohdaten!$X$2:$X$304))</f>
        <v>0</v>
      </c>
      <c r="E41" s="32">
        <f t="array" ref="E41">MIN(IF($A41=Rohdaten!$E$2:$E$304,Rohdaten!$AD$2:$AD$304))</f>
        <v>0</v>
      </c>
      <c r="F41" s="87">
        <v>0</v>
      </c>
      <c r="G41" s="31" t="e">
        <f t="array" ref="G41">AVERAGE(IF(NOT(ISERROR(H41:I41)),H41:I41))</f>
        <v>#DIV/0!</v>
      </c>
      <c r="H41" s="31" t="e">
        <f t="shared" si="7"/>
        <v>#DIV/0!</v>
      </c>
      <c r="I41" s="31" t="e">
        <f t="shared" si="8"/>
        <v>#DIV/0!</v>
      </c>
      <c r="J41" s="31"/>
      <c r="K41" s="29">
        <f t="array" ref="K41">SUM(IF(K$3=runs!$B$2:$B$304,IF($A41=Rohdaten!$E$2:$E$304,runs!$L$2:$L$304)))</f>
        <v>0</v>
      </c>
      <c r="L41" s="32">
        <f t="array" ref="L41">SUM(IF(K$3=runs!$B$2:$B$304,IF($A41=Rohdaten!$E$2:$E$304,runs!$O$2:$O$304)))</f>
        <v>0</v>
      </c>
      <c r="M41" s="29" t="e">
        <f t="array" ref="M41">AVERAGE(IF(K$3=runs!$B$2:$B$304,IF($A41=Rohdaten!$E$2:$E$304,runs!$P$2:$P$304)))</f>
        <v>#DIV/0!</v>
      </c>
      <c r="N41" s="29" t="e">
        <f t="array" ref="N41">STDEV(IF(K$3=runs!$B$2:$B$304,IF($A41=Rohdaten!$E$2:$E$304,runs!$P$2:$P$304)))</f>
        <v>#DIV/0!</v>
      </c>
      <c r="O41" s="31" t="e">
        <f t="shared" si="9"/>
        <v>#DIV/0!</v>
      </c>
      <c r="P41" s="54" t="e">
        <f t="shared" si="10"/>
        <v>#DIV/0!</v>
      </c>
      <c r="Q41" s="29"/>
      <c r="R41" s="29">
        <f t="array" ref="R41">SUM(IF(R$3=runs!$B$2:$B$304,IF($A41=Rohdaten!$E$2:$E$304,runs!$L$2:$L$304)))</f>
        <v>0</v>
      </c>
      <c r="S41" s="32">
        <f t="array" ref="S41">SUM(IF(R$3=runs!$B$2:$B$304,IF($A41=Rohdaten!$E$2:$E$304,runs!$O$2:$O$304)))</f>
        <v>0</v>
      </c>
      <c r="T41" s="29" t="e">
        <f t="array" ref="T41">AVERAGE(IF(R$3=runs!$B$2:$B$304,IF($A41=Rohdaten!$E$2:$E$304,runs!$P$2:$P$304)))</f>
        <v>#DIV/0!</v>
      </c>
      <c r="U41" s="29" t="e">
        <f t="array" ref="U41">STDEV(IF(R$3=runs!$B$2:$B$304,IF($A41=Rohdaten!$E$2:$E$304,runs!$P$2:$P$304)))</f>
        <v>#DIV/0!</v>
      </c>
      <c r="V41" s="31" t="e">
        <f t="shared" si="11"/>
        <v>#DIV/0!</v>
      </c>
      <c r="W41" s="54" t="e">
        <f t="shared" si="12"/>
        <v>#DIV/0!</v>
      </c>
    </row>
    <row r="42" spans="1:23" x14ac:dyDescent="0.2">
      <c r="A42" s="29">
        <f t="shared" si="13"/>
        <v>48</v>
      </c>
      <c r="B42" s="138">
        <v>0.7</v>
      </c>
      <c r="C42" s="32">
        <f t="array" ref="C42">MIN(IF($A42=Rohdaten!$E$2:$E$304,Rohdaten!$L$2:$L$304))</f>
        <v>0</v>
      </c>
      <c r="D42" s="32">
        <f t="array" ref="D42">MIN(IF($A42=Rohdaten!$E$2:$E$304,Rohdaten!$X$2:$X$304))</f>
        <v>0</v>
      </c>
      <c r="E42" s="32">
        <f t="array" ref="E42">MIN(IF($A42=Rohdaten!$E$2:$E$304,Rohdaten!$AD$2:$AD$304))</f>
        <v>0</v>
      </c>
      <c r="F42" s="87">
        <v>0</v>
      </c>
      <c r="G42" s="31" t="e">
        <f t="array" ref="G42">AVERAGE(IF(NOT(ISERROR(H42:I42)),H42:I42))</f>
        <v>#DIV/0!</v>
      </c>
      <c r="H42" s="31" t="e">
        <f t="shared" si="7"/>
        <v>#DIV/0!</v>
      </c>
      <c r="I42" s="31" t="e">
        <f t="shared" si="8"/>
        <v>#DIV/0!</v>
      </c>
      <c r="J42" s="31"/>
      <c r="K42" s="29">
        <f t="array" ref="K42">SUM(IF(K$3=runs!$B$2:$B$304,IF($A42=Rohdaten!$E$2:$E$304,runs!$L$2:$L$304)))</f>
        <v>0</v>
      </c>
      <c r="L42" s="32">
        <f t="array" ref="L42">SUM(IF(K$3=runs!$B$2:$B$304,IF($A42=Rohdaten!$E$2:$E$304,runs!$O$2:$O$304)))</f>
        <v>0</v>
      </c>
      <c r="M42" s="29" t="e">
        <f t="array" ref="M42">AVERAGE(IF(K$3=runs!$B$2:$B$304,IF($A42=Rohdaten!$E$2:$E$304,runs!$P$2:$P$304)))</f>
        <v>#DIV/0!</v>
      </c>
      <c r="N42" s="29" t="e">
        <f t="array" ref="N42">STDEV(IF(K$3=runs!$B$2:$B$304,IF($A42=Rohdaten!$E$2:$E$304,runs!$P$2:$P$304)))</f>
        <v>#DIV/0!</v>
      </c>
      <c r="O42" s="31" t="e">
        <f t="shared" si="9"/>
        <v>#DIV/0!</v>
      </c>
      <c r="P42" s="54" t="e">
        <f t="shared" si="10"/>
        <v>#DIV/0!</v>
      </c>
      <c r="Q42" s="29"/>
      <c r="R42" s="29">
        <f t="array" ref="R42">SUM(IF(R$3=runs!$B$2:$B$304,IF($A42=Rohdaten!$E$2:$E$304,runs!$L$2:$L$304)))</f>
        <v>0</v>
      </c>
      <c r="S42" s="32">
        <f t="array" ref="S42">SUM(IF(R$3=runs!$B$2:$B$304,IF($A42=Rohdaten!$E$2:$E$304,runs!$O$2:$O$304)))</f>
        <v>0</v>
      </c>
      <c r="T42" s="29" t="e">
        <f t="array" ref="T42">AVERAGE(IF(R$3=runs!$B$2:$B$304,IF($A42=Rohdaten!$E$2:$E$304,runs!$P$2:$P$304)))</f>
        <v>#DIV/0!</v>
      </c>
      <c r="U42" s="29" t="e">
        <f t="array" ref="U42">STDEV(IF(R$3=runs!$B$2:$B$304,IF($A42=Rohdaten!$E$2:$E$304,runs!$P$2:$P$304)))</f>
        <v>#DIV/0!</v>
      </c>
      <c r="V42" s="31" t="e">
        <f t="shared" si="11"/>
        <v>#DIV/0!</v>
      </c>
      <c r="W42" s="54" t="e">
        <f t="shared" si="12"/>
        <v>#DIV/0!</v>
      </c>
    </row>
    <row r="43" spans="1:23" x14ac:dyDescent="0.2">
      <c r="A43" s="29">
        <f t="shared" si="13"/>
        <v>49</v>
      </c>
      <c r="B43" s="138">
        <v>0.7</v>
      </c>
      <c r="C43" s="32">
        <f t="array" ref="C43">MIN(IF($A43=Rohdaten!$E$2:$E$304,Rohdaten!$L$2:$L$304))</f>
        <v>0</v>
      </c>
      <c r="D43" s="32">
        <f t="array" ref="D43">MIN(IF($A43=Rohdaten!$E$2:$E$304,Rohdaten!$X$2:$X$304))</f>
        <v>0</v>
      </c>
      <c r="E43" s="32">
        <f t="array" ref="E43">MIN(IF($A43=Rohdaten!$E$2:$E$304,Rohdaten!$AD$2:$AD$304))</f>
        <v>0</v>
      </c>
      <c r="F43" s="87">
        <v>0</v>
      </c>
      <c r="G43" s="31" t="e">
        <f t="array" ref="G43">AVERAGE(IF(NOT(ISERROR(H43:I43)),H43:I43))</f>
        <v>#DIV/0!</v>
      </c>
      <c r="H43" s="31" t="e">
        <f t="shared" si="7"/>
        <v>#DIV/0!</v>
      </c>
      <c r="I43" s="31" t="e">
        <f t="shared" si="8"/>
        <v>#DIV/0!</v>
      </c>
      <c r="J43" s="31"/>
      <c r="K43" s="29">
        <f t="array" ref="K43">SUM(IF(K$3=runs!$B$2:$B$304,IF($A43=Rohdaten!$E$2:$E$304,runs!$L$2:$L$304)))</f>
        <v>0</v>
      </c>
      <c r="L43" s="32">
        <f t="array" ref="L43">SUM(IF(K$3=runs!$B$2:$B$304,IF($A43=Rohdaten!$E$2:$E$304,runs!$O$2:$O$304)))</f>
        <v>0</v>
      </c>
      <c r="M43" s="29" t="e">
        <f t="array" ref="M43">AVERAGE(IF(K$3=runs!$B$2:$B$304,IF($A43=Rohdaten!$E$2:$E$304,runs!$P$2:$P$304)))</f>
        <v>#DIV/0!</v>
      </c>
      <c r="N43" s="29" t="e">
        <f t="array" ref="N43">STDEV(IF(K$3=runs!$B$2:$B$304,IF($A43=Rohdaten!$E$2:$E$304,runs!$P$2:$P$304)))</f>
        <v>#DIV/0!</v>
      </c>
      <c r="O43" s="31" t="e">
        <f t="shared" si="9"/>
        <v>#DIV/0!</v>
      </c>
      <c r="P43" s="54" t="e">
        <f t="shared" si="10"/>
        <v>#DIV/0!</v>
      </c>
      <c r="Q43" s="29"/>
      <c r="R43" s="29">
        <f t="array" ref="R43">SUM(IF(R$3=runs!$B$2:$B$304,IF($A43=Rohdaten!$E$2:$E$304,runs!$L$2:$L$304)))</f>
        <v>0</v>
      </c>
      <c r="S43" s="32">
        <f t="array" ref="S43">SUM(IF(R$3=runs!$B$2:$B$304,IF($A43=Rohdaten!$E$2:$E$304,runs!$O$2:$O$304)))</f>
        <v>0</v>
      </c>
      <c r="T43" s="29" t="e">
        <f t="array" ref="T43">AVERAGE(IF(R$3=runs!$B$2:$B$304,IF($A43=Rohdaten!$E$2:$E$304,runs!$P$2:$P$304)))</f>
        <v>#DIV/0!</v>
      </c>
      <c r="U43" s="29" t="e">
        <f t="array" ref="U43">STDEV(IF(R$3=runs!$B$2:$B$304,IF($A43=Rohdaten!$E$2:$E$304,runs!$P$2:$P$304)))</f>
        <v>#DIV/0!</v>
      </c>
      <c r="V43" s="31" t="e">
        <f t="shared" si="11"/>
        <v>#DIV/0!</v>
      </c>
      <c r="W43" s="54" t="e">
        <f t="shared" si="12"/>
        <v>#DIV/0!</v>
      </c>
    </row>
    <row r="44" spans="1:23" x14ac:dyDescent="0.2">
      <c r="A44" s="29">
        <f t="shared" si="13"/>
        <v>50</v>
      </c>
      <c r="B44" s="138">
        <v>0.7</v>
      </c>
      <c r="C44" s="32">
        <f t="array" ref="C44">MIN(IF($A44=Rohdaten!$E$2:$E$304,Rohdaten!$L$2:$L$304))</f>
        <v>0</v>
      </c>
      <c r="D44" s="32">
        <f t="array" ref="D44">MIN(IF($A44=Rohdaten!$E$2:$E$304,Rohdaten!$X$2:$X$304))</f>
        <v>0</v>
      </c>
      <c r="E44" s="32">
        <f t="array" ref="E44">MIN(IF($A44=Rohdaten!$E$2:$E$304,Rohdaten!$AD$2:$AD$304))</f>
        <v>0</v>
      </c>
      <c r="F44" s="87">
        <v>0</v>
      </c>
      <c r="G44" s="31" t="e">
        <f t="array" ref="G44">AVERAGE(IF(NOT(ISERROR(H44:I44)),H44:I44))</f>
        <v>#DIV/0!</v>
      </c>
      <c r="H44" s="31" t="e">
        <f t="shared" si="7"/>
        <v>#DIV/0!</v>
      </c>
      <c r="I44" s="31" t="e">
        <f t="shared" si="8"/>
        <v>#DIV/0!</v>
      </c>
      <c r="J44" s="31"/>
      <c r="K44" s="29">
        <f t="array" ref="K44">SUM(IF(K$3=runs!$B$2:$B$304,IF($A44=Rohdaten!$E$2:$E$304,runs!$L$2:$L$304)))</f>
        <v>0</v>
      </c>
      <c r="L44" s="32">
        <f t="array" ref="L44">SUM(IF(K$3=runs!$B$2:$B$304,IF($A44=Rohdaten!$E$2:$E$304,runs!$O$2:$O$304)))</f>
        <v>0</v>
      </c>
      <c r="M44" s="29" t="e">
        <f t="array" ref="M44">AVERAGE(IF(K$3=runs!$B$2:$B$304,IF($A44=Rohdaten!$E$2:$E$304,runs!$P$2:$P$304)))</f>
        <v>#DIV/0!</v>
      </c>
      <c r="N44" s="29" t="e">
        <f t="array" ref="N44">STDEV(IF(K$3=runs!$B$2:$B$304,IF($A44=Rohdaten!$E$2:$E$304,runs!$P$2:$P$304)))</f>
        <v>#DIV/0!</v>
      </c>
      <c r="O44" s="31" t="e">
        <f t="shared" si="9"/>
        <v>#DIV/0!</v>
      </c>
      <c r="P44" s="54" t="e">
        <f t="shared" si="10"/>
        <v>#DIV/0!</v>
      </c>
      <c r="Q44" s="29"/>
      <c r="R44" s="29">
        <f t="array" ref="R44">SUM(IF(R$3=runs!$B$2:$B$304,IF($A44=Rohdaten!$E$2:$E$304,runs!$L$2:$L$304)))</f>
        <v>0</v>
      </c>
      <c r="S44" s="32">
        <f t="array" ref="S44">SUM(IF(R$3=runs!$B$2:$B$304,IF($A44=Rohdaten!$E$2:$E$304,runs!$O$2:$O$304)))</f>
        <v>0</v>
      </c>
      <c r="T44" s="29" t="e">
        <f t="array" ref="T44">AVERAGE(IF(R$3=runs!$B$2:$B$304,IF($A44=Rohdaten!$E$2:$E$304,runs!$P$2:$P$304)))</f>
        <v>#DIV/0!</v>
      </c>
      <c r="U44" s="29" t="e">
        <f t="array" ref="U44">STDEV(IF(R$3=runs!$B$2:$B$304,IF($A44=Rohdaten!$E$2:$E$304,runs!$P$2:$P$304)))</f>
        <v>#DIV/0!</v>
      </c>
      <c r="V44" s="31" t="e">
        <f t="shared" si="11"/>
        <v>#DIV/0!</v>
      </c>
      <c r="W44" s="54" t="e">
        <f t="shared" si="12"/>
        <v>#DIV/0!</v>
      </c>
    </row>
    <row r="45" spans="1:23" x14ac:dyDescent="0.2">
      <c r="A45" s="29">
        <f t="shared" si="13"/>
        <v>51</v>
      </c>
      <c r="B45" s="138">
        <v>0.7</v>
      </c>
      <c r="C45" s="32">
        <f t="array" ref="C45">MIN(IF($A45=Rohdaten!$E$2:$E$304,Rohdaten!$L$2:$L$304))</f>
        <v>0</v>
      </c>
      <c r="D45" s="32">
        <f t="array" ref="D45">MIN(IF($A45=Rohdaten!$E$2:$E$304,Rohdaten!$X$2:$X$304))</f>
        <v>0</v>
      </c>
      <c r="E45" s="32">
        <f t="array" ref="E45">MIN(IF($A45=Rohdaten!$E$2:$E$304,Rohdaten!$AD$2:$AD$304))</f>
        <v>0</v>
      </c>
      <c r="F45" s="87">
        <v>0</v>
      </c>
      <c r="G45" s="31" t="e">
        <f t="array" ref="G45">AVERAGE(IF(NOT(ISERROR(H45:I45)),H45:I45))</f>
        <v>#DIV/0!</v>
      </c>
      <c r="H45" s="31" t="e">
        <f t="shared" si="7"/>
        <v>#DIV/0!</v>
      </c>
      <c r="I45" s="31" t="e">
        <f t="shared" si="8"/>
        <v>#DIV/0!</v>
      </c>
      <c r="J45" s="31"/>
      <c r="K45" s="29">
        <f t="array" ref="K45">SUM(IF(K$3=runs!$B$2:$B$304,IF($A45=Rohdaten!$E$2:$E$304,runs!$L$2:$L$304)))</f>
        <v>0</v>
      </c>
      <c r="L45" s="32">
        <f t="array" ref="L45">SUM(IF(K$3=runs!$B$2:$B$304,IF($A45=Rohdaten!$E$2:$E$304,runs!$O$2:$O$304)))</f>
        <v>0</v>
      </c>
      <c r="M45" s="29" t="e">
        <f t="array" ref="M45">AVERAGE(IF(K$3=runs!$B$2:$B$304,IF($A45=Rohdaten!$E$2:$E$304,runs!$P$2:$P$304)))</f>
        <v>#DIV/0!</v>
      </c>
      <c r="N45" s="29" t="e">
        <f t="array" ref="N45">STDEV(IF(K$3=runs!$B$2:$B$304,IF($A45=Rohdaten!$E$2:$E$304,runs!$P$2:$P$304)))</f>
        <v>#DIV/0!</v>
      </c>
      <c r="O45" s="31" t="e">
        <f t="shared" si="9"/>
        <v>#DIV/0!</v>
      </c>
      <c r="P45" s="54" t="e">
        <f t="shared" si="10"/>
        <v>#DIV/0!</v>
      </c>
      <c r="Q45" s="29"/>
      <c r="R45" s="29">
        <f t="array" ref="R45">SUM(IF(R$3=runs!$B$2:$B$304,IF($A45=Rohdaten!$E$2:$E$304,runs!$L$2:$L$304)))</f>
        <v>0</v>
      </c>
      <c r="S45" s="32">
        <f t="array" ref="S45">SUM(IF(R$3=runs!$B$2:$B$304,IF($A45=Rohdaten!$E$2:$E$304,runs!$O$2:$O$304)))</f>
        <v>0</v>
      </c>
      <c r="T45" s="29" t="e">
        <f t="array" ref="T45">AVERAGE(IF(R$3=runs!$B$2:$B$304,IF($A45=Rohdaten!$E$2:$E$304,runs!$P$2:$P$304)))</f>
        <v>#DIV/0!</v>
      </c>
      <c r="U45" s="29" t="e">
        <f t="array" ref="U45">STDEV(IF(R$3=runs!$B$2:$B$304,IF($A45=Rohdaten!$E$2:$E$304,runs!$P$2:$P$304)))</f>
        <v>#DIV/0!</v>
      </c>
      <c r="V45" s="31" t="e">
        <f t="shared" si="11"/>
        <v>#DIV/0!</v>
      </c>
      <c r="W45" s="54" t="e">
        <f t="shared" si="12"/>
        <v>#DIV/0!</v>
      </c>
    </row>
    <row r="46" spans="1:23" x14ac:dyDescent="0.2">
      <c r="A46" s="29">
        <f t="shared" si="13"/>
        <v>52</v>
      </c>
      <c r="B46" s="138">
        <v>0.7</v>
      </c>
      <c r="C46" s="32">
        <f t="array" ref="C46">MIN(IF($A46=Rohdaten!$E$2:$E$304,Rohdaten!$L$2:$L$304))</f>
        <v>0</v>
      </c>
      <c r="D46" s="32">
        <f t="array" ref="D46">MIN(IF($A46=Rohdaten!$E$2:$E$304,Rohdaten!$X$2:$X$304))</f>
        <v>0</v>
      </c>
      <c r="E46" s="32">
        <f t="array" ref="E46">MIN(IF($A46=Rohdaten!$E$2:$E$304,Rohdaten!$AD$2:$AD$304))</f>
        <v>0</v>
      </c>
      <c r="F46" s="87">
        <v>0</v>
      </c>
      <c r="G46" s="31" t="e">
        <f t="array" ref="G46">AVERAGE(IF(NOT(ISERROR(H46:I46)),H46:I46))</f>
        <v>#DIV/0!</v>
      </c>
      <c r="H46" s="31" t="e">
        <f t="shared" si="7"/>
        <v>#DIV/0!</v>
      </c>
      <c r="I46" s="31" t="e">
        <f t="shared" si="8"/>
        <v>#DIV/0!</v>
      </c>
      <c r="J46" s="31"/>
      <c r="K46" s="29">
        <f t="array" ref="K46">SUM(IF(K$3=runs!$B$2:$B$304,IF($A46=Rohdaten!$E$2:$E$304,runs!$L$2:$L$304)))</f>
        <v>0</v>
      </c>
      <c r="L46" s="32">
        <f t="array" ref="L46">SUM(IF(K$3=runs!$B$2:$B$304,IF($A46=Rohdaten!$E$2:$E$304,runs!$O$2:$O$304)))</f>
        <v>0</v>
      </c>
      <c r="M46" s="29" t="e">
        <f t="array" ref="M46">AVERAGE(IF(K$3=runs!$B$2:$B$304,IF($A46=Rohdaten!$E$2:$E$304,runs!$P$2:$P$304)))</f>
        <v>#DIV/0!</v>
      </c>
      <c r="N46" s="29" t="e">
        <f t="array" ref="N46">STDEV(IF(K$3=runs!$B$2:$B$304,IF($A46=Rohdaten!$E$2:$E$304,runs!$P$2:$P$304)))</f>
        <v>#DIV/0!</v>
      </c>
      <c r="O46" s="31" t="e">
        <f t="shared" si="9"/>
        <v>#DIV/0!</v>
      </c>
      <c r="P46" s="54" t="e">
        <f t="shared" si="10"/>
        <v>#DIV/0!</v>
      </c>
      <c r="Q46" s="29"/>
      <c r="R46" s="29">
        <f t="array" ref="R46">SUM(IF(R$3=runs!$B$2:$B$304,IF($A46=Rohdaten!$E$2:$E$304,runs!$L$2:$L$304)))</f>
        <v>0</v>
      </c>
      <c r="S46" s="32">
        <f t="array" ref="S46">SUM(IF(R$3=runs!$B$2:$B$304,IF($A46=Rohdaten!$E$2:$E$304,runs!$O$2:$O$304)))</f>
        <v>0</v>
      </c>
      <c r="T46" s="29" t="e">
        <f t="array" ref="T46">AVERAGE(IF(R$3=runs!$B$2:$B$304,IF($A46=Rohdaten!$E$2:$E$304,runs!$P$2:$P$304)))</f>
        <v>#DIV/0!</v>
      </c>
      <c r="U46" s="29" t="e">
        <f t="array" ref="U46">STDEV(IF(R$3=runs!$B$2:$B$304,IF($A46=Rohdaten!$E$2:$E$304,runs!$P$2:$P$304)))</f>
        <v>#DIV/0!</v>
      </c>
      <c r="V46" s="31" t="e">
        <f t="shared" si="11"/>
        <v>#DIV/0!</v>
      </c>
      <c r="W46" s="54" t="e">
        <f t="shared" si="12"/>
        <v>#DIV/0!</v>
      </c>
    </row>
    <row r="47" spans="1:23" x14ac:dyDescent="0.2">
      <c r="A47" s="29">
        <f t="shared" si="13"/>
        <v>53</v>
      </c>
      <c r="B47" s="138">
        <v>0.7</v>
      </c>
      <c r="C47" s="32">
        <f t="array" ref="C47">MIN(IF($A47=Rohdaten!$E$2:$E$304,Rohdaten!$L$2:$L$304))</f>
        <v>0</v>
      </c>
      <c r="D47" s="32">
        <f t="array" ref="D47">MIN(IF($A47=Rohdaten!$E$2:$E$304,Rohdaten!$X$2:$X$304))</f>
        <v>0</v>
      </c>
      <c r="E47" s="32">
        <f t="array" ref="E47">MIN(IF($A47=Rohdaten!$E$2:$E$304,Rohdaten!$AD$2:$AD$304))</f>
        <v>0</v>
      </c>
      <c r="F47" s="87">
        <v>0</v>
      </c>
      <c r="G47" s="31" t="e">
        <f t="array" ref="G47">AVERAGE(IF(NOT(ISERROR(H47:I47)),H47:I47))</f>
        <v>#DIV/0!</v>
      </c>
      <c r="H47" s="31" t="e">
        <f t="shared" si="7"/>
        <v>#DIV/0!</v>
      </c>
      <c r="I47" s="31" t="e">
        <f t="shared" si="8"/>
        <v>#DIV/0!</v>
      </c>
      <c r="J47" s="31"/>
      <c r="K47" s="29">
        <f t="array" ref="K47">SUM(IF(K$3=runs!$B$2:$B$304,IF($A47=Rohdaten!$E$2:$E$304,runs!$L$2:$L$304)))</f>
        <v>0</v>
      </c>
      <c r="L47" s="32">
        <f t="array" ref="L47">SUM(IF(K$3=runs!$B$2:$B$304,IF($A47=Rohdaten!$E$2:$E$304,runs!$O$2:$O$304)))</f>
        <v>0</v>
      </c>
      <c r="M47" s="29" t="e">
        <f t="array" ref="M47">AVERAGE(IF(K$3=runs!$B$2:$B$304,IF($A47=Rohdaten!$E$2:$E$304,runs!$P$2:$P$304)))</f>
        <v>#DIV/0!</v>
      </c>
      <c r="N47" s="29" t="e">
        <f t="array" ref="N47">STDEV(IF(K$3=runs!$B$2:$B$304,IF($A47=Rohdaten!$E$2:$E$304,runs!$P$2:$P$304)))</f>
        <v>#DIV/0!</v>
      </c>
      <c r="O47" s="31" t="e">
        <f t="shared" si="9"/>
        <v>#DIV/0!</v>
      </c>
      <c r="P47" s="54" t="e">
        <f t="shared" si="10"/>
        <v>#DIV/0!</v>
      </c>
      <c r="Q47" s="29"/>
      <c r="R47" s="29">
        <f t="array" ref="R47">SUM(IF(R$3=runs!$B$2:$B$304,IF($A47=Rohdaten!$E$2:$E$304,runs!$L$2:$L$304)))</f>
        <v>0</v>
      </c>
      <c r="S47" s="32">
        <f t="array" ref="S47">SUM(IF(R$3=runs!$B$2:$B$304,IF($A47=Rohdaten!$E$2:$E$304,runs!$O$2:$O$304)))</f>
        <v>0</v>
      </c>
      <c r="T47" s="29" t="e">
        <f t="array" ref="T47">AVERAGE(IF(R$3=runs!$B$2:$B$304,IF($A47=Rohdaten!$E$2:$E$304,runs!$P$2:$P$304)))</f>
        <v>#DIV/0!</v>
      </c>
      <c r="U47" s="29" t="e">
        <f t="array" ref="U47">STDEV(IF(R$3=runs!$B$2:$B$304,IF($A47=Rohdaten!$E$2:$E$304,runs!$P$2:$P$304)))</f>
        <v>#DIV/0!</v>
      </c>
      <c r="V47" s="31" t="e">
        <f t="shared" si="11"/>
        <v>#DIV/0!</v>
      </c>
      <c r="W47" s="54" t="e">
        <f t="shared" si="12"/>
        <v>#DIV/0!</v>
      </c>
    </row>
    <row r="48" spans="1:23" x14ac:dyDescent="0.2">
      <c r="A48" s="29">
        <f t="shared" si="13"/>
        <v>54</v>
      </c>
      <c r="B48" s="138">
        <v>0.7</v>
      </c>
      <c r="C48" s="32">
        <f t="array" ref="C48">MIN(IF($A48=Rohdaten!$E$2:$E$304,Rohdaten!$L$2:$L$304))</f>
        <v>0</v>
      </c>
      <c r="D48" s="32">
        <f t="array" ref="D48">MIN(IF($A48=Rohdaten!$E$2:$E$304,Rohdaten!$X$2:$X$304))</f>
        <v>0</v>
      </c>
      <c r="E48" s="32">
        <f t="array" ref="E48">MIN(IF($A48=Rohdaten!$E$2:$E$304,Rohdaten!$AD$2:$AD$304))</f>
        <v>0</v>
      </c>
      <c r="F48" s="87">
        <v>0</v>
      </c>
      <c r="G48" s="31" t="e">
        <f t="array" ref="G48">AVERAGE(IF(NOT(ISERROR(H48:I48)),H48:I48))</f>
        <v>#DIV/0!</v>
      </c>
      <c r="H48" s="31" t="e">
        <f t="shared" si="7"/>
        <v>#DIV/0!</v>
      </c>
      <c r="I48" s="31" t="e">
        <f t="shared" si="8"/>
        <v>#DIV/0!</v>
      </c>
      <c r="J48" s="31"/>
      <c r="K48" s="29">
        <f t="array" ref="K48">SUM(IF(K$3=runs!$B$2:$B$304,IF($A48=Rohdaten!$E$2:$E$304,runs!$L$2:$L$304)))</f>
        <v>0</v>
      </c>
      <c r="L48" s="32">
        <f t="array" ref="L48">SUM(IF(K$3=runs!$B$2:$B$304,IF($A48=Rohdaten!$E$2:$E$304,runs!$O$2:$O$304)))</f>
        <v>0</v>
      </c>
      <c r="M48" s="29" t="e">
        <f t="array" ref="M48">AVERAGE(IF(K$3=runs!$B$2:$B$304,IF($A48=Rohdaten!$E$2:$E$304,runs!$P$2:$P$304)))</f>
        <v>#DIV/0!</v>
      </c>
      <c r="N48" s="29" t="e">
        <f t="array" ref="N48">STDEV(IF(K$3=runs!$B$2:$B$304,IF($A48=Rohdaten!$E$2:$E$304,runs!$P$2:$P$304)))</f>
        <v>#DIV/0!</v>
      </c>
      <c r="O48" s="31" t="e">
        <f t="shared" si="9"/>
        <v>#DIV/0!</v>
      </c>
      <c r="P48" s="54" t="e">
        <f t="shared" si="10"/>
        <v>#DIV/0!</v>
      </c>
      <c r="Q48" s="29"/>
      <c r="R48" s="29">
        <f t="array" ref="R48">SUM(IF(R$3=runs!$B$2:$B$304,IF($A48=Rohdaten!$E$2:$E$304,runs!$L$2:$L$304)))</f>
        <v>0</v>
      </c>
      <c r="S48" s="32">
        <f t="array" ref="S48">SUM(IF(R$3=runs!$B$2:$B$304,IF($A48=Rohdaten!$E$2:$E$304,runs!$O$2:$O$304)))</f>
        <v>0</v>
      </c>
      <c r="T48" s="29" t="e">
        <f t="array" ref="T48">AVERAGE(IF(R$3=runs!$B$2:$B$304,IF($A48=Rohdaten!$E$2:$E$304,runs!$P$2:$P$304)))</f>
        <v>#DIV/0!</v>
      </c>
      <c r="U48" s="29" t="e">
        <f t="array" ref="U48">STDEV(IF(R$3=runs!$B$2:$B$304,IF($A48=Rohdaten!$E$2:$E$304,runs!$P$2:$P$304)))</f>
        <v>#DIV/0!</v>
      </c>
      <c r="V48" s="31" t="e">
        <f t="shared" si="11"/>
        <v>#DIV/0!</v>
      </c>
      <c r="W48" s="54" t="e">
        <f t="shared" si="12"/>
        <v>#DIV/0!</v>
      </c>
    </row>
    <row r="49" spans="1:23" x14ac:dyDescent="0.2">
      <c r="A49" s="29">
        <f t="shared" si="13"/>
        <v>55</v>
      </c>
      <c r="B49" s="138">
        <v>0.7</v>
      </c>
      <c r="C49" s="32">
        <f t="array" ref="C49">MIN(IF($A49=Rohdaten!$E$2:$E$304,Rohdaten!$L$2:$L$304))</f>
        <v>0</v>
      </c>
      <c r="D49" s="32">
        <f t="array" ref="D49">MIN(IF($A49=Rohdaten!$E$2:$E$304,Rohdaten!$X$2:$X$304))</f>
        <v>0</v>
      </c>
      <c r="E49" s="32">
        <f t="array" ref="E49">MIN(IF($A49=Rohdaten!$E$2:$E$304,Rohdaten!$AD$2:$AD$304))</f>
        <v>0</v>
      </c>
      <c r="F49" s="87">
        <v>0</v>
      </c>
      <c r="G49" s="31" t="e">
        <f t="array" ref="G49">AVERAGE(IF(NOT(ISERROR(H49:I49)),H49:I49))</f>
        <v>#DIV/0!</v>
      </c>
      <c r="H49" s="31" t="e">
        <f t="shared" si="7"/>
        <v>#DIV/0!</v>
      </c>
      <c r="I49" s="31" t="e">
        <f t="shared" si="8"/>
        <v>#DIV/0!</v>
      </c>
      <c r="J49" s="31"/>
      <c r="K49" s="29">
        <f t="array" ref="K49">SUM(IF(K$3=runs!$B$2:$B$304,IF($A49=Rohdaten!$E$2:$E$304,runs!$L$2:$L$304)))</f>
        <v>0</v>
      </c>
      <c r="L49" s="32">
        <f t="array" ref="L49">SUM(IF(K$3=runs!$B$2:$B$304,IF($A49=Rohdaten!$E$2:$E$304,runs!$O$2:$O$304)))</f>
        <v>0</v>
      </c>
      <c r="M49" s="29" t="e">
        <f t="array" ref="M49">AVERAGE(IF(K$3=runs!$B$2:$B$304,IF($A49=Rohdaten!$E$2:$E$304,runs!$P$2:$P$304)))</f>
        <v>#DIV/0!</v>
      </c>
      <c r="N49" s="29" t="e">
        <f t="array" ref="N49">STDEV(IF(K$3=runs!$B$2:$B$304,IF($A49=Rohdaten!$E$2:$E$304,runs!$P$2:$P$304)))</f>
        <v>#DIV/0!</v>
      </c>
      <c r="O49" s="31" t="e">
        <f t="shared" si="9"/>
        <v>#DIV/0!</v>
      </c>
      <c r="P49" s="54" t="e">
        <f t="shared" si="10"/>
        <v>#DIV/0!</v>
      </c>
      <c r="Q49" s="29"/>
      <c r="R49" s="29">
        <f t="array" ref="R49">SUM(IF(R$3=runs!$B$2:$B$304,IF($A49=Rohdaten!$E$2:$E$304,runs!$L$2:$L$304)))</f>
        <v>0</v>
      </c>
      <c r="S49" s="32">
        <f t="array" ref="S49">SUM(IF(R$3=runs!$B$2:$B$304,IF($A49=Rohdaten!$E$2:$E$304,runs!$O$2:$O$304)))</f>
        <v>0</v>
      </c>
      <c r="T49" s="29" t="e">
        <f t="array" ref="T49">AVERAGE(IF(R$3=runs!$B$2:$B$304,IF($A49=Rohdaten!$E$2:$E$304,runs!$P$2:$P$304)))</f>
        <v>#DIV/0!</v>
      </c>
      <c r="U49" s="29" t="e">
        <f t="array" ref="U49">STDEV(IF(R$3=runs!$B$2:$B$304,IF($A49=Rohdaten!$E$2:$E$304,runs!$P$2:$P$304)))</f>
        <v>#DIV/0!</v>
      </c>
      <c r="V49" s="31" t="e">
        <f t="shared" si="11"/>
        <v>#DIV/0!</v>
      </c>
      <c r="W49" s="54" t="e">
        <f t="shared" si="12"/>
        <v>#DIV/0!</v>
      </c>
    </row>
    <row r="50" spans="1:23" x14ac:dyDescent="0.2">
      <c r="A50" s="29">
        <f t="shared" si="13"/>
        <v>56</v>
      </c>
      <c r="B50" s="138">
        <v>0.7</v>
      </c>
      <c r="C50" s="32">
        <f t="array" ref="C50">MIN(IF($A50=Rohdaten!$E$2:$E$304,Rohdaten!$L$2:$L$304))</f>
        <v>0</v>
      </c>
      <c r="D50" s="32">
        <f t="array" ref="D50">MIN(IF($A50=Rohdaten!$E$2:$E$304,Rohdaten!$X$2:$X$304))</f>
        <v>0</v>
      </c>
      <c r="E50" s="32">
        <f t="array" ref="E50">MIN(IF($A50=Rohdaten!$E$2:$E$304,Rohdaten!$AD$2:$AD$304))</f>
        <v>0</v>
      </c>
      <c r="F50" s="87">
        <v>0</v>
      </c>
      <c r="G50" s="31" t="e">
        <f t="array" ref="G50">AVERAGE(IF(NOT(ISERROR(H50:I50)),H50:I50))</f>
        <v>#DIV/0!</v>
      </c>
      <c r="H50" s="31" t="e">
        <f t="shared" si="7"/>
        <v>#DIV/0!</v>
      </c>
      <c r="I50" s="31" t="e">
        <f t="shared" si="8"/>
        <v>#DIV/0!</v>
      </c>
      <c r="J50" s="31"/>
      <c r="K50" s="29">
        <f t="array" ref="K50">SUM(IF(K$3=runs!$B$2:$B$304,IF($A50=Rohdaten!$E$2:$E$304,runs!$L$2:$L$304)))</f>
        <v>0</v>
      </c>
      <c r="L50" s="32">
        <f t="array" ref="L50">SUM(IF(K$3=runs!$B$2:$B$304,IF($A50=Rohdaten!$E$2:$E$304,runs!$O$2:$O$304)))</f>
        <v>0</v>
      </c>
      <c r="M50" s="29" t="e">
        <f t="array" ref="M50">AVERAGE(IF(K$3=runs!$B$2:$B$304,IF($A50=Rohdaten!$E$2:$E$304,runs!$P$2:$P$304)))</f>
        <v>#DIV/0!</v>
      </c>
      <c r="N50" s="29" t="e">
        <f t="array" ref="N50">STDEV(IF(K$3=runs!$B$2:$B$304,IF($A50=Rohdaten!$E$2:$E$304,runs!$P$2:$P$304)))</f>
        <v>#DIV/0!</v>
      </c>
      <c r="O50" s="31" t="e">
        <f t="shared" si="9"/>
        <v>#DIV/0!</v>
      </c>
      <c r="P50" s="54" t="e">
        <f t="shared" si="10"/>
        <v>#DIV/0!</v>
      </c>
      <c r="Q50" s="29"/>
      <c r="R50" s="29">
        <f t="array" ref="R50">SUM(IF(R$3=runs!$B$2:$B$304,IF($A50=Rohdaten!$E$2:$E$304,runs!$L$2:$L$304)))</f>
        <v>0</v>
      </c>
      <c r="S50" s="32">
        <f t="array" ref="S50">SUM(IF(R$3=runs!$B$2:$B$304,IF($A50=Rohdaten!$E$2:$E$304,runs!$O$2:$O$304)))</f>
        <v>0</v>
      </c>
      <c r="T50" s="29" t="e">
        <f t="array" ref="T50">AVERAGE(IF(R$3=runs!$B$2:$B$304,IF($A50=Rohdaten!$E$2:$E$304,runs!$P$2:$P$304)))</f>
        <v>#DIV/0!</v>
      </c>
      <c r="U50" s="29" t="e">
        <f t="array" ref="U50">STDEV(IF(R$3=runs!$B$2:$B$304,IF($A50=Rohdaten!$E$2:$E$304,runs!$P$2:$P$304)))</f>
        <v>#DIV/0!</v>
      </c>
      <c r="V50" s="31" t="e">
        <f t="shared" si="11"/>
        <v>#DIV/0!</v>
      </c>
      <c r="W50" s="54" t="e">
        <f t="shared" si="12"/>
        <v>#DIV/0!</v>
      </c>
    </row>
    <row r="51" spans="1:23" x14ac:dyDescent="0.2">
      <c r="A51" s="29">
        <f t="shared" si="13"/>
        <v>57</v>
      </c>
      <c r="B51" s="138">
        <v>0.7</v>
      </c>
      <c r="C51" s="32">
        <f t="array" ref="C51">MIN(IF($A51=Rohdaten!$E$2:$E$304,Rohdaten!$L$2:$L$304))</f>
        <v>0</v>
      </c>
      <c r="D51" s="32">
        <f t="array" ref="D51">MIN(IF($A51=Rohdaten!$E$2:$E$304,Rohdaten!$X$2:$X$304))</f>
        <v>0</v>
      </c>
      <c r="E51" s="32">
        <f t="array" ref="E51">MIN(IF($A51=Rohdaten!$E$2:$E$304,Rohdaten!$AD$2:$AD$304))</f>
        <v>0</v>
      </c>
      <c r="F51" s="87">
        <v>0</v>
      </c>
      <c r="G51" s="31" t="e">
        <f t="array" ref="G51">AVERAGE(IF(NOT(ISERROR(H51:I51)),H51:I51))</f>
        <v>#DIV/0!</v>
      </c>
      <c r="H51" s="31" t="e">
        <f t="shared" si="7"/>
        <v>#DIV/0!</v>
      </c>
      <c r="I51" s="31" t="e">
        <f t="shared" si="8"/>
        <v>#DIV/0!</v>
      </c>
      <c r="J51" s="31"/>
      <c r="K51" s="29">
        <f t="array" ref="K51">SUM(IF(K$3=runs!$B$2:$B$304,IF($A51=Rohdaten!$E$2:$E$304,runs!$L$2:$L$304)))</f>
        <v>0</v>
      </c>
      <c r="L51" s="32">
        <f t="array" ref="L51">SUM(IF(K$3=runs!$B$2:$B$304,IF($A51=Rohdaten!$E$2:$E$304,runs!$O$2:$O$304)))</f>
        <v>0</v>
      </c>
      <c r="M51" s="29" t="e">
        <f t="array" ref="M51">AVERAGE(IF(K$3=runs!$B$2:$B$304,IF($A51=Rohdaten!$E$2:$E$304,runs!$P$2:$P$304)))</f>
        <v>#DIV/0!</v>
      </c>
      <c r="N51" s="29" t="e">
        <f t="array" ref="N51">STDEV(IF(K$3=runs!$B$2:$B$304,IF($A51=Rohdaten!$E$2:$E$304,runs!$P$2:$P$304)))</f>
        <v>#DIV/0!</v>
      </c>
      <c r="O51" s="31" t="e">
        <f t="shared" si="9"/>
        <v>#DIV/0!</v>
      </c>
      <c r="P51" s="54" t="e">
        <f t="shared" si="10"/>
        <v>#DIV/0!</v>
      </c>
      <c r="Q51" s="29"/>
      <c r="R51" s="29">
        <f t="array" ref="R51">SUM(IF(R$3=runs!$B$2:$B$304,IF($A51=Rohdaten!$E$2:$E$304,runs!$L$2:$L$304)))</f>
        <v>0</v>
      </c>
      <c r="S51" s="32">
        <f t="array" ref="S51">SUM(IF(R$3=runs!$B$2:$B$304,IF($A51=Rohdaten!$E$2:$E$304,runs!$O$2:$O$304)))</f>
        <v>0</v>
      </c>
      <c r="T51" s="29" t="e">
        <f t="array" ref="T51">AVERAGE(IF(R$3=runs!$B$2:$B$304,IF($A51=Rohdaten!$E$2:$E$304,runs!$P$2:$P$304)))</f>
        <v>#DIV/0!</v>
      </c>
      <c r="U51" s="29" t="e">
        <f t="array" ref="U51">STDEV(IF(R$3=runs!$B$2:$B$304,IF($A51=Rohdaten!$E$2:$E$304,runs!$P$2:$P$304)))</f>
        <v>#DIV/0!</v>
      </c>
      <c r="V51" s="31" t="e">
        <f t="shared" si="11"/>
        <v>#DIV/0!</v>
      </c>
      <c r="W51" s="54" t="e">
        <f t="shared" si="12"/>
        <v>#DIV/0!</v>
      </c>
    </row>
    <row r="52" spans="1:23" x14ac:dyDescent="0.2">
      <c r="A52" s="29">
        <f t="shared" si="13"/>
        <v>58</v>
      </c>
      <c r="B52" s="138">
        <v>0.7</v>
      </c>
      <c r="C52" s="32">
        <f t="array" ref="C52">MIN(IF($A52=Rohdaten!$E$2:$E$304,Rohdaten!$L$2:$L$304))</f>
        <v>0</v>
      </c>
      <c r="D52" s="32">
        <f t="array" ref="D52">MIN(IF($A52=Rohdaten!$E$2:$E$304,Rohdaten!$X$2:$X$304))</f>
        <v>0</v>
      </c>
      <c r="E52" s="32">
        <f t="array" ref="E52">MIN(IF($A52=Rohdaten!$E$2:$E$304,Rohdaten!$AD$2:$AD$304))</f>
        <v>0</v>
      </c>
      <c r="F52" s="87">
        <v>0</v>
      </c>
      <c r="G52" s="31" t="e">
        <f t="array" ref="G52">AVERAGE(IF(NOT(ISERROR(H52:I52)),H52:I52))</f>
        <v>#DIV/0!</v>
      </c>
      <c r="H52" s="31" t="e">
        <f t="shared" si="7"/>
        <v>#DIV/0!</v>
      </c>
      <c r="I52" s="31" t="e">
        <f t="shared" si="8"/>
        <v>#DIV/0!</v>
      </c>
      <c r="J52" s="31"/>
      <c r="K52" s="29">
        <f t="array" ref="K52">SUM(IF(K$3=runs!$B$2:$B$304,IF($A52=Rohdaten!$E$2:$E$304,runs!$L$2:$L$304)))</f>
        <v>0</v>
      </c>
      <c r="L52" s="32">
        <f t="array" ref="L52">SUM(IF(K$3=runs!$B$2:$B$304,IF($A52=Rohdaten!$E$2:$E$304,runs!$O$2:$O$304)))</f>
        <v>0</v>
      </c>
      <c r="M52" s="29" t="e">
        <f t="array" ref="M52">AVERAGE(IF(K$3=runs!$B$2:$B$304,IF($A52=Rohdaten!$E$2:$E$304,runs!$P$2:$P$304)))</f>
        <v>#DIV/0!</v>
      </c>
      <c r="N52" s="29" t="e">
        <f t="array" ref="N52">STDEV(IF(K$3=runs!$B$2:$B$304,IF($A52=Rohdaten!$E$2:$E$304,runs!$P$2:$P$304)))</f>
        <v>#DIV/0!</v>
      </c>
      <c r="O52" s="31" t="e">
        <f t="shared" si="9"/>
        <v>#DIV/0!</v>
      </c>
      <c r="P52" s="54" t="e">
        <f t="shared" si="10"/>
        <v>#DIV/0!</v>
      </c>
      <c r="Q52" s="29"/>
      <c r="R52" s="29">
        <f t="array" ref="R52">SUM(IF(R$3=runs!$B$2:$B$304,IF($A52=Rohdaten!$E$2:$E$304,runs!$L$2:$L$304)))</f>
        <v>0</v>
      </c>
      <c r="S52" s="32">
        <f t="array" ref="S52">SUM(IF(R$3=runs!$B$2:$B$304,IF($A52=Rohdaten!$E$2:$E$304,runs!$O$2:$O$304)))</f>
        <v>0</v>
      </c>
      <c r="T52" s="29" t="e">
        <f t="array" ref="T52">AVERAGE(IF(R$3=runs!$B$2:$B$304,IF($A52=Rohdaten!$E$2:$E$304,runs!$P$2:$P$304)))</f>
        <v>#DIV/0!</v>
      </c>
      <c r="U52" s="29" t="e">
        <f t="array" ref="U52">STDEV(IF(R$3=runs!$B$2:$B$304,IF($A52=Rohdaten!$E$2:$E$304,runs!$P$2:$P$304)))</f>
        <v>#DIV/0!</v>
      </c>
      <c r="V52" s="31" t="e">
        <f t="shared" si="11"/>
        <v>#DIV/0!</v>
      </c>
      <c r="W52" s="54" t="e">
        <f t="shared" si="12"/>
        <v>#DIV/0!</v>
      </c>
    </row>
    <row r="53" spans="1:23" x14ac:dyDescent="0.2">
      <c r="A53" s="29">
        <f t="shared" si="13"/>
        <v>59</v>
      </c>
      <c r="B53" s="138">
        <v>0.7</v>
      </c>
      <c r="C53" s="32">
        <f t="array" ref="C53">MIN(IF($A53=Rohdaten!$E$2:$E$304,Rohdaten!$L$2:$L$304))</f>
        <v>0</v>
      </c>
      <c r="D53" s="32">
        <f t="array" ref="D53">MIN(IF($A53=Rohdaten!$E$2:$E$304,Rohdaten!$X$2:$X$304))</f>
        <v>0</v>
      </c>
      <c r="E53" s="32">
        <f t="array" ref="E53">MIN(IF($A53=Rohdaten!$E$2:$E$304,Rohdaten!$AD$2:$AD$304))</f>
        <v>0</v>
      </c>
      <c r="F53" s="87">
        <v>0</v>
      </c>
      <c r="G53" s="31" t="e">
        <f t="array" ref="G53">AVERAGE(IF(NOT(ISERROR(H53:I53)),H53:I53))</f>
        <v>#DIV/0!</v>
      </c>
      <c r="H53" s="31" t="e">
        <f t="shared" si="7"/>
        <v>#DIV/0!</v>
      </c>
      <c r="I53" s="31" t="e">
        <f t="shared" si="8"/>
        <v>#DIV/0!</v>
      </c>
      <c r="J53" s="31"/>
      <c r="K53" s="29">
        <f t="array" ref="K53">SUM(IF(K$3=runs!$B$2:$B$304,IF($A53=Rohdaten!$E$2:$E$304,runs!$L$2:$L$304)))</f>
        <v>0</v>
      </c>
      <c r="L53" s="32">
        <f t="array" ref="L53">SUM(IF(K$3=runs!$B$2:$B$304,IF($A53=Rohdaten!$E$2:$E$304,runs!$O$2:$O$304)))</f>
        <v>0</v>
      </c>
      <c r="M53" s="29" t="e">
        <f t="array" ref="M53">AVERAGE(IF(K$3=runs!$B$2:$B$304,IF($A53=Rohdaten!$E$2:$E$304,runs!$P$2:$P$304)))</f>
        <v>#DIV/0!</v>
      </c>
      <c r="N53" s="29" t="e">
        <f t="array" ref="N53">STDEV(IF(K$3=runs!$B$2:$B$304,IF($A53=Rohdaten!$E$2:$E$304,runs!$P$2:$P$304)))</f>
        <v>#DIV/0!</v>
      </c>
      <c r="O53" s="31" t="e">
        <f t="shared" si="9"/>
        <v>#DIV/0!</v>
      </c>
      <c r="P53" s="54" t="e">
        <f t="shared" si="10"/>
        <v>#DIV/0!</v>
      </c>
      <c r="Q53" s="29"/>
      <c r="R53" s="29">
        <f t="array" ref="R53">SUM(IF(R$3=runs!$B$2:$B$304,IF($A53=Rohdaten!$E$2:$E$304,runs!$L$2:$L$304)))</f>
        <v>0</v>
      </c>
      <c r="S53" s="32">
        <f t="array" ref="S53">SUM(IF(R$3=runs!$B$2:$B$304,IF($A53=Rohdaten!$E$2:$E$304,runs!$O$2:$O$304)))</f>
        <v>0</v>
      </c>
      <c r="T53" s="29" t="e">
        <f t="array" ref="T53">AVERAGE(IF(R$3=runs!$B$2:$B$304,IF($A53=Rohdaten!$E$2:$E$304,runs!$P$2:$P$304)))</f>
        <v>#DIV/0!</v>
      </c>
      <c r="U53" s="29" t="e">
        <f t="array" ref="U53">STDEV(IF(R$3=runs!$B$2:$B$304,IF($A53=Rohdaten!$E$2:$E$304,runs!$P$2:$P$304)))</f>
        <v>#DIV/0!</v>
      </c>
      <c r="V53" s="31" t="e">
        <f t="shared" si="11"/>
        <v>#DIV/0!</v>
      </c>
      <c r="W53" s="54" t="e">
        <f t="shared" si="12"/>
        <v>#DIV/0!</v>
      </c>
    </row>
    <row r="54" spans="1:23" x14ac:dyDescent="0.2">
      <c r="A54" s="29">
        <f t="shared" si="13"/>
        <v>60</v>
      </c>
      <c r="B54" s="138">
        <v>0.7</v>
      </c>
      <c r="C54" s="32">
        <f t="array" ref="C54">MIN(IF($A54=Rohdaten!$E$2:$E$304,Rohdaten!$L$2:$L$304))</f>
        <v>0</v>
      </c>
      <c r="D54" s="32">
        <f t="array" ref="D54">MIN(IF($A54=Rohdaten!$E$2:$E$304,Rohdaten!$X$2:$X$304))</f>
        <v>0</v>
      </c>
      <c r="E54" s="32">
        <f t="array" ref="E54">MIN(IF($A54=Rohdaten!$E$2:$E$304,Rohdaten!$AD$2:$AD$304))</f>
        <v>0</v>
      </c>
      <c r="F54" s="87">
        <v>0</v>
      </c>
      <c r="G54" s="31" t="e">
        <f t="array" ref="G54">AVERAGE(IF(NOT(ISERROR(H54:I54)),H54:I54))</f>
        <v>#DIV/0!</v>
      </c>
      <c r="H54" s="31" t="e">
        <f t="shared" si="7"/>
        <v>#DIV/0!</v>
      </c>
      <c r="I54" s="31" t="e">
        <f t="shared" si="8"/>
        <v>#DIV/0!</v>
      </c>
      <c r="J54" s="31"/>
      <c r="K54" s="29">
        <f t="array" ref="K54">SUM(IF(K$3=runs!$B$2:$B$304,IF($A54=Rohdaten!$E$2:$E$304,runs!$L$2:$L$304)))</f>
        <v>0</v>
      </c>
      <c r="L54" s="32">
        <f t="array" ref="L54">SUM(IF(K$3=runs!$B$2:$B$304,IF($A54=Rohdaten!$E$2:$E$304,runs!$O$2:$O$304)))</f>
        <v>0</v>
      </c>
      <c r="M54" s="29" t="e">
        <f t="array" ref="M54">AVERAGE(IF(K$3=runs!$B$2:$B$304,IF($A54=Rohdaten!$E$2:$E$304,runs!$P$2:$P$304)))</f>
        <v>#DIV/0!</v>
      </c>
      <c r="N54" s="29" t="e">
        <f t="array" ref="N54">STDEV(IF(K$3=runs!$B$2:$B$304,IF($A54=Rohdaten!$E$2:$E$304,runs!$P$2:$P$304)))</f>
        <v>#DIV/0!</v>
      </c>
      <c r="O54" s="31" t="e">
        <f t="shared" si="9"/>
        <v>#DIV/0!</v>
      </c>
      <c r="P54" s="54" t="e">
        <f t="shared" si="10"/>
        <v>#DIV/0!</v>
      </c>
      <c r="Q54" s="29"/>
      <c r="R54" s="29">
        <f t="array" ref="R54">SUM(IF(R$3=runs!$B$2:$B$304,IF($A54=Rohdaten!$E$2:$E$304,runs!$L$2:$L$304)))</f>
        <v>0</v>
      </c>
      <c r="S54" s="32">
        <f t="array" ref="S54">SUM(IF(R$3=runs!$B$2:$B$304,IF($A54=Rohdaten!$E$2:$E$304,runs!$O$2:$O$304)))</f>
        <v>0</v>
      </c>
      <c r="T54" s="29" t="e">
        <f t="array" ref="T54">AVERAGE(IF(R$3=runs!$B$2:$B$304,IF($A54=Rohdaten!$E$2:$E$304,runs!$P$2:$P$304)))</f>
        <v>#DIV/0!</v>
      </c>
      <c r="U54" s="29" t="e">
        <f t="array" ref="U54">STDEV(IF(R$3=runs!$B$2:$B$304,IF($A54=Rohdaten!$E$2:$E$304,runs!$P$2:$P$304)))</f>
        <v>#DIV/0!</v>
      </c>
      <c r="V54" s="31" t="e">
        <f t="shared" si="11"/>
        <v>#DIV/0!</v>
      </c>
      <c r="W54" s="54" t="e">
        <f t="shared" si="12"/>
        <v>#DIV/0!</v>
      </c>
    </row>
    <row r="55" spans="1:23" x14ac:dyDescent="0.2">
      <c r="A55" s="29">
        <f t="shared" si="13"/>
        <v>61</v>
      </c>
      <c r="B55" s="138">
        <v>0.7</v>
      </c>
      <c r="C55" s="32">
        <f t="array" ref="C55">MIN(IF($A55=Rohdaten!$E$2:$E$304,Rohdaten!$L$2:$L$304))</f>
        <v>0</v>
      </c>
      <c r="D55" s="32">
        <f t="array" ref="D55">MIN(IF($A55=Rohdaten!$E$2:$E$304,Rohdaten!$X$2:$X$304))</f>
        <v>0</v>
      </c>
      <c r="E55" s="32">
        <f t="array" ref="E55">MIN(IF($A55=Rohdaten!$E$2:$E$304,Rohdaten!$AD$2:$AD$304))</f>
        <v>0</v>
      </c>
      <c r="F55" s="87">
        <v>0</v>
      </c>
      <c r="G55" s="31" t="e">
        <f t="array" ref="G55">AVERAGE(IF(NOT(ISERROR(H55:I55)),H55:I55))</f>
        <v>#DIV/0!</v>
      </c>
      <c r="H55" s="31" t="e">
        <f t="shared" si="7"/>
        <v>#DIV/0!</v>
      </c>
      <c r="I55" s="31" t="e">
        <f t="shared" si="8"/>
        <v>#DIV/0!</v>
      </c>
      <c r="J55" s="31"/>
      <c r="K55" s="29">
        <f t="array" ref="K55">SUM(IF(K$3=runs!$B$2:$B$304,IF($A55=Rohdaten!$E$2:$E$304,runs!$L$2:$L$304)))</f>
        <v>0</v>
      </c>
      <c r="L55" s="32">
        <f t="array" ref="L55">SUM(IF(K$3=runs!$B$2:$B$304,IF($A55=Rohdaten!$E$2:$E$304,runs!$O$2:$O$304)))</f>
        <v>0</v>
      </c>
      <c r="M55" s="29" t="e">
        <f t="array" ref="M55">AVERAGE(IF(K$3=runs!$B$2:$B$304,IF($A55=Rohdaten!$E$2:$E$304,runs!$P$2:$P$304)))</f>
        <v>#DIV/0!</v>
      </c>
      <c r="N55" s="29" t="e">
        <f t="array" ref="N55">STDEV(IF(K$3=runs!$B$2:$B$304,IF($A55=Rohdaten!$E$2:$E$304,runs!$P$2:$P$304)))</f>
        <v>#DIV/0!</v>
      </c>
      <c r="O55" s="31" t="e">
        <f t="shared" si="9"/>
        <v>#DIV/0!</v>
      </c>
      <c r="P55" s="54" t="e">
        <f t="shared" si="10"/>
        <v>#DIV/0!</v>
      </c>
      <c r="Q55" s="29"/>
      <c r="R55" s="29">
        <f t="array" ref="R55">SUM(IF(R$3=runs!$B$2:$B$304,IF($A55=Rohdaten!$E$2:$E$304,runs!$L$2:$L$304)))</f>
        <v>0</v>
      </c>
      <c r="S55" s="32">
        <f t="array" ref="S55">SUM(IF(R$3=runs!$B$2:$B$304,IF($A55=Rohdaten!$E$2:$E$304,runs!$O$2:$O$304)))</f>
        <v>0</v>
      </c>
      <c r="T55" s="29" t="e">
        <f t="array" ref="T55">AVERAGE(IF(R$3=runs!$B$2:$B$304,IF($A55=Rohdaten!$E$2:$E$304,runs!$P$2:$P$304)))</f>
        <v>#DIV/0!</v>
      </c>
      <c r="U55" s="29" t="e">
        <f t="array" ref="U55">STDEV(IF(R$3=runs!$B$2:$B$304,IF($A55=Rohdaten!$E$2:$E$304,runs!$P$2:$P$304)))</f>
        <v>#DIV/0!</v>
      </c>
      <c r="V55" s="31" t="e">
        <f t="shared" si="11"/>
        <v>#DIV/0!</v>
      </c>
      <c r="W55" s="54" t="e">
        <f t="shared" si="12"/>
        <v>#DIV/0!</v>
      </c>
    </row>
    <row r="56" spans="1:23" x14ac:dyDescent="0.2">
      <c r="A56" s="29">
        <f t="shared" si="13"/>
        <v>62</v>
      </c>
      <c r="B56" s="138">
        <v>0.7</v>
      </c>
      <c r="C56" s="32">
        <f t="array" ref="C56">MIN(IF($A56=Rohdaten!$E$2:$E$304,Rohdaten!$L$2:$L$304))</f>
        <v>0</v>
      </c>
      <c r="D56" s="32">
        <f t="array" ref="D56">MIN(IF($A56=Rohdaten!$E$2:$E$304,Rohdaten!$X$2:$X$304))</f>
        <v>0</v>
      </c>
      <c r="E56" s="32">
        <f t="array" ref="E56">MIN(IF($A56=Rohdaten!$E$2:$E$304,Rohdaten!$AD$2:$AD$304))</f>
        <v>0</v>
      </c>
      <c r="F56" s="87">
        <v>0</v>
      </c>
      <c r="G56" s="31" t="e">
        <f t="array" ref="G56">AVERAGE(IF(NOT(ISERROR(H56:I56)),H56:I56))</f>
        <v>#DIV/0!</v>
      </c>
      <c r="H56" s="31" t="e">
        <f t="shared" si="7"/>
        <v>#DIV/0!</v>
      </c>
      <c r="I56" s="31" t="e">
        <f t="shared" si="8"/>
        <v>#DIV/0!</v>
      </c>
      <c r="J56" s="31"/>
      <c r="K56" s="29">
        <f t="array" ref="K56">SUM(IF(K$3=runs!$B$2:$B$304,IF($A56=Rohdaten!$E$2:$E$304,runs!$L$2:$L$304)))</f>
        <v>0</v>
      </c>
      <c r="L56" s="32">
        <f t="array" ref="L56">SUM(IF(K$3=runs!$B$2:$B$304,IF($A56=Rohdaten!$E$2:$E$304,runs!$O$2:$O$304)))</f>
        <v>0</v>
      </c>
      <c r="M56" s="29" t="e">
        <f t="array" ref="M56">AVERAGE(IF(K$3=runs!$B$2:$B$304,IF($A56=Rohdaten!$E$2:$E$304,runs!$P$2:$P$304)))</f>
        <v>#DIV/0!</v>
      </c>
      <c r="N56" s="29" t="e">
        <f t="array" ref="N56">STDEV(IF(K$3=runs!$B$2:$B$304,IF($A56=Rohdaten!$E$2:$E$304,runs!$P$2:$P$304)))</f>
        <v>#DIV/0!</v>
      </c>
      <c r="O56" s="31" t="e">
        <f t="shared" si="9"/>
        <v>#DIV/0!</v>
      </c>
      <c r="P56" s="54" t="e">
        <f t="shared" si="10"/>
        <v>#DIV/0!</v>
      </c>
      <c r="Q56" s="29"/>
      <c r="R56" s="29">
        <f t="array" ref="R56">SUM(IF(R$3=runs!$B$2:$B$304,IF($A56=Rohdaten!$E$2:$E$304,runs!$L$2:$L$304)))</f>
        <v>0</v>
      </c>
      <c r="S56" s="32">
        <f t="array" ref="S56">SUM(IF(R$3=runs!$B$2:$B$304,IF($A56=Rohdaten!$E$2:$E$304,runs!$O$2:$O$304)))</f>
        <v>0</v>
      </c>
      <c r="T56" s="29" t="e">
        <f t="array" ref="T56">AVERAGE(IF(R$3=runs!$B$2:$B$304,IF($A56=Rohdaten!$E$2:$E$304,runs!$P$2:$P$304)))</f>
        <v>#DIV/0!</v>
      </c>
      <c r="U56" s="29" t="e">
        <f t="array" ref="U56">STDEV(IF(R$3=runs!$B$2:$B$304,IF($A56=Rohdaten!$E$2:$E$304,runs!$P$2:$P$304)))</f>
        <v>#DIV/0!</v>
      </c>
      <c r="V56" s="31" t="e">
        <f t="shared" si="11"/>
        <v>#DIV/0!</v>
      </c>
      <c r="W56" s="54" t="e">
        <f t="shared" si="12"/>
        <v>#DIV/0!</v>
      </c>
    </row>
    <row r="57" spans="1:23" x14ac:dyDescent="0.2">
      <c r="A57" s="29">
        <f t="shared" si="13"/>
        <v>63</v>
      </c>
      <c r="B57" s="138">
        <v>0.7</v>
      </c>
      <c r="C57" s="32">
        <f t="array" ref="C57">MIN(IF($A57=Rohdaten!$E$2:$E$304,Rohdaten!$L$2:$L$304))</f>
        <v>0</v>
      </c>
      <c r="D57" s="32">
        <f t="array" ref="D57">MIN(IF($A57=Rohdaten!$E$2:$E$304,Rohdaten!$X$2:$X$304))</f>
        <v>0</v>
      </c>
      <c r="E57" s="32">
        <f t="array" ref="E57">MIN(IF($A57=Rohdaten!$E$2:$E$304,Rohdaten!$AD$2:$AD$304))</f>
        <v>0</v>
      </c>
      <c r="F57" s="87">
        <v>0</v>
      </c>
      <c r="G57" s="31" t="e">
        <f t="array" ref="G57">AVERAGE(IF(NOT(ISERROR(H57:I57)),H57:I57))</f>
        <v>#DIV/0!</v>
      </c>
      <c r="H57" s="31" t="e">
        <f t="shared" si="7"/>
        <v>#DIV/0!</v>
      </c>
      <c r="I57" s="31" t="e">
        <f t="shared" si="8"/>
        <v>#DIV/0!</v>
      </c>
      <c r="J57" s="31"/>
      <c r="K57" s="29">
        <f t="array" ref="K57">SUM(IF(K$3=runs!$B$2:$B$304,IF($A57=Rohdaten!$E$2:$E$304,runs!$L$2:$L$304)))</f>
        <v>0</v>
      </c>
      <c r="L57" s="32">
        <f t="array" ref="L57">SUM(IF(K$3=runs!$B$2:$B$304,IF($A57=Rohdaten!$E$2:$E$304,runs!$O$2:$O$304)))</f>
        <v>0</v>
      </c>
      <c r="M57" s="29" t="e">
        <f t="array" ref="M57">AVERAGE(IF(K$3=runs!$B$2:$B$304,IF($A57=Rohdaten!$E$2:$E$304,runs!$P$2:$P$304)))</f>
        <v>#DIV/0!</v>
      </c>
      <c r="N57" s="29" t="e">
        <f t="array" ref="N57">STDEV(IF(K$3=runs!$B$2:$B$304,IF($A57=Rohdaten!$E$2:$E$304,runs!$P$2:$P$304)))</f>
        <v>#DIV/0!</v>
      </c>
      <c r="O57" s="31" t="e">
        <f t="shared" si="9"/>
        <v>#DIV/0!</v>
      </c>
      <c r="P57" s="54" t="e">
        <f t="shared" si="10"/>
        <v>#DIV/0!</v>
      </c>
      <c r="Q57" s="29"/>
      <c r="R57" s="29">
        <f t="array" ref="R57">SUM(IF(R$3=runs!$B$2:$B$304,IF($A57=Rohdaten!$E$2:$E$304,runs!$L$2:$L$304)))</f>
        <v>0</v>
      </c>
      <c r="S57" s="32">
        <f t="array" ref="S57">SUM(IF(R$3=runs!$B$2:$B$304,IF($A57=Rohdaten!$E$2:$E$304,runs!$O$2:$O$304)))</f>
        <v>0</v>
      </c>
      <c r="T57" s="29" t="e">
        <f t="array" ref="T57">AVERAGE(IF(R$3=runs!$B$2:$B$304,IF($A57=Rohdaten!$E$2:$E$304,runs!$P$2:$P$304)))</f>
        <v>#DIV/0!</v>
      </c>
      <c r="U57" s="29" t="e">
        <f t="array" ref="U57">STDEV(IF(R$3=runs!$B$2:$B$304,IF($A57=Rohdaten!$E$2:$E$304,runs!$P$2:$P$304)))</f>
        <v>#DIV/0!</v>
      </c>
      <c r="V57" s="31" t="e">
        <f t="shared" si="11"/>
        <v>#DIV/0!</v>
      </c>
      <c r="W57" s="54" t="e">
        <f t="shared" si="12"/>
        <v>#DIV/0!</v>
      </c>
    </row>
    <row r="58" spans="1:23" x14ac:dyDescent="0.2">
      <c r="A58" s="29">
        <f t="shared" si="13"/>
        <v>64</v>
      </c>
      <c r="B58" s="138">
        <v>0.7</v>
      </c>
      <c r="C58" s="32">
        <f t="array" ref="C58">MIN(IF($A58=Rohdaten!$E$2:$E$304,Rohdaten!$L$2:$L$304))</f>
        <v>0</v>
      </c>
      <c r="D58" s="32">
        <f t="array" ref="D58">MIN(IF($A58=Rohdaten!$E$2:$E$304,Rohdaten!$X$2:$X$304))</f>
        <v>0</v>
      </c>
      <c r="E58" s="32">
        <f t="array" ref="E58">MIN(IF($A58=Rohdaten!$E$2:$E$304,Rohdaten!$AD$2:$AD$304))</f>
        <v>0</v>
      </c>
      <c r="F58" s="87">
        <v>0</v>
      </c>
      <c r="G58" s="31" t="e">
        <f t="array" ref="G58">AVERAGE(IF(NOT(ISERROR(H58:I58)),H58:I58))</f>
        <v>#DIV/0!</v>
      </c>
      <c r="H58" s="31" t="e">
        <f t="shared" si="7"/>
        <v>#DIV/0!</v>
      </c>
      <c r="I58" s="31" t="e">
        <f t="shared" si="8"/>
        <v>#DIV/0!</v>
      </c>
      <c r="J58" s="31"/>
      <c r="K58" s="29">
        <f t="array" ref="K58">SUM(IF(K$3=runs!$B$2:$B$304,IF($A58=Rohdaten!$E$2:$E$304,runs!$L$2:$L$304)))</f>
        <v>0</v>
      </c>
      <c r="L58" s="32">
        <f t="array" ref="L58">SUM(IF(K$3=runs!$B$2:$B$304,IF($A58=Rohdaten!$E$2:$E$304,runs!$O$2:$O$304)))</f>
        <v>0</v>
      </c>
      <c r="M58" s="29" t="e">
        <f t="array" ref="M58">AVERAGE(IF(K$3=runs!$B$2:$B$304,IF($A58=Rohdaten!$E$2:$E$304,runs!$P$2:$P$304)))</f>
        <v>#DIV/0!</v>
      </c>
      <c r="N58" s="29" t="e">
        <f t="array" ref="N58">STDEV(IF(K$3=runs!$B$2:$B$304,IF($A58=Rohdaten!$E$2:$E$304,runs!$P$2:$P$304)))</f>
        <v>#DIV/0!</v>
      </c>
      <c r="O58" s="31" t="e">
        <f t="shared" si="9"/>
        <v>#DIV/0!</v>
      </c>
      <c r="P58" s="54" t="e">
        <f t="shared" si="10"/>
        <v>#DIV/0!</v>
      </c>
      <c r="Q58" s="29"/>
      <c r="R58" s="29">
        <f t="array" ref="R58">SUM(IF(R$3=runs!$B$2:$B$304,IF($A58=Rohdaten!$E$2:$E$304,runs!$L$2:$L$304)))</f>
        <v>0</v>
      </c>
      <c r="S58" s="32">
        <f t="array" ref="S58">SUM(IF(R$3=runs!$B$2:$B$304,IF($A58=Rohdaten!$E$2:$E$304,runs!$O$2:$O$304)))</f>
        <v>0</v>
      </c>
      <c r="T58" s="29" t="e">
        <f t="array" ref="T58">AVERAGE(IF(R$3=runs!$B$2:$B$304,IF($A58=Rohdaten!$E$2:$E$304,runs!$P$2:$P$304)))</f>
        <v>#DIV/0!</v>
      </c>
      <c r="U58" s="29" t="e">
        <f t="array" ref="U58">STDEV(IF(R$3=runs!$B$2:$B$304,IF($A58=Rohdaten!$E$2:$E$304,runs!$P$2:$P$304)))</f>
        <v>#DIV/0!</v>
      </c>
      <c r="V58" s="31" t="e">
        <f t="shared" si="11"/>
        <v>#DIV/0!</v>
      </c>
      <c r="W58" s="54" t="e">
        <f t="shared" si="12"/>
        <v>#DIV/0!</v>
      </c>
    </row>
    <row r="59" spans="1:23" x14ac:dyDescent="0.2">
      <c r="A59" s="29">
        <f t="shared" si="13"/>
        <v>65</v>
      </c>
      <c r="B59" s="138">
        <v>0.7</v>
      </c>
      <c r="C59" s="32">
        <f t="array" ref="C59">MIN(IF($A59=Rohdaten!$E$2:$E$304,Rohdaten!$L$2:$L$304))</f>
        <v>0</v>
      </c>
      <c r="D59" s="32">
        <f t="array" ref="D59">MIN(IF($A59=Rohdaten!$E$2:$E$304,Rohdaten!$X$2:$X$304))</f>
        <v>0</v>
      </c>
      <c r="E59" s="32">
        <f t="array" ref="E59">MIN(IF($A59=Rohdaten!$E$2:$E$304,Rohdaten!$AD$2:$AD$304))</f>
        <v>0</v>
      </c>
      <c r="F59" s="87">
        <v>0</v>
      </c>
      <c r="G59" s="31" t="e">
        <f t="array" ref="G59">AVERAGE(IF(NOT(ISERROR(H59:I59)),H59:I59))</f>
        <v>#DIV/0!</v>
      </c>
      <c r="H59" s="31" t="e">
        <f t="shared" si="7"/>
        <v>#DIV/0!</v>
      </c>
      <c r="I59" s="31" t="e">
        <f t="shared" si="8"/>
        <v>#DIV/0!</v>
      </c>
      <c r="J59" s="31"/>
      <c r="K59" s="29">
        <f t="array" ref="K59">SUM(IF(K$3=runs!$B$2:$B$304,IF($A59=Rohdaten!$E$2:$E$304,runs!$L$2:$L$304)))</f>
        <v>0</v>
      </c>
      <c r="L59" s="32">
        <f t="array" ref="L59">SUM(IF(K$3=runs!$B$2:$B$304,IF($A59=Rohdaten!$E$2:$E$304,runs!$O$2:$O$304)))</f>
        <v>0</v>
      </c>
      <c r="M59" s="29" t="e">
        <f t="array" ref="M59">AVERAGE(IF(K$3=runs!$B$2:$B$304,IF($A59=Rohdaten!$E$2:$E$304,runs!$P$2:$P$304)))</f>
        <v>#DIV/0!</v>
      </c>
      <c r="N59" s="29" t="e">
        <f t="array" ref="N59">STDEV(IF(K$3=runs!$B$2:$B$304,IF($A59=Rohdaten!$E$2:$E$304,runs!$P$2:$P$304)))</f>
        <v>#DIV/0!</v>
      </c>
      <c r="O59" s="31" t="e">
        <f t="shared" si="9"/>
        <v>#DIV/0!</v>
      </c>
      <c r="P59" s="54" t="e">
        <f t="shared" si="10"/>
        <v>#DIV/0!</v>
      </c>
      <c r="Q59" s="29"/>
      <c r="R59" s="29">
        <f t="array" ref="R59">SUM(IF(R$3=runs!$B$2:$B$304,IF($A59=Rohdaten!$E$2:$E$304,runs!$L$2:$L$304)))</f>
        <v>0</v>
      </c>
      <c r="S59" s="32">
        <f t="array" ref="S59">SUM(IF(R$3=runs!$B$2:$B$304,IF($A59=Rohdaten!$E$2:$E$304,runs!$O$2:$O$304)))</f>
        <v>0</v>
      </c>
      <c r="T59" s="29" t="e">
        <f t="array" ref="T59">AVERAGE(IF(R$3=runs!$B$2:$B$304,IF($A59=Rohdaten!$E$2:$E$304,runs!$P$2:$P$304)))</f>
        <v>#DIV/0!</v>
      </c>
      <c r="U59" s="29" t="e">
        <f t="array" ref="U59">STDEV(IF(R$3=runs!$B$2:$B$304,IF($A59=Rohdaten!$E$2:$E$304,runs!$P$2:$P$304)))</f>
        <v>#DIV/0!</v>
      </c>
      <c r="V59" s="31" t="e">
        <f t="shared" si="11"/>
        <v>#DIV/0!</v>
      </c>
      <c r="W59" s="54" t="e">
        <f t="shared" si="12"/>
        <v>#DIV/0!</v>
      </c>
    </row>
    <row r="60" spans="1:23" x14ac:dyDescent="0.2">
      <c r="A60" s="29">
        <f t="shared" si="13"/>
        <v>66</v>
      </c>
      <c r="B60" s="138">
        <v>0.7</v>
      </c>
      <c r="C60" s="32">
        <f t="array" ref="C60">MIN(IF($A60=Rohdaten!$E$2:$E$304,Rohdaten!$L$2:$L$304))</f>
        <v>0</v>
      </c>
      <c r="D60" s="32">
        <f t="array" ref="D60">MIN(IF($A60=Rohdaten!$E$2:$E$304,Rohdaten!$X$2:$X$304))</f>
        <v>0</v>
      </c>
      <c r="E60" s="32">
        <f t="array" ref="E60">MIN(IF($A60=Rohdaten!$E$2:$E$304,Rohdaten!$AD$2:$AD$304))</f>
        <v>0</v>
      </c>
      <c r="F60" s="87">
        <v>0</v>
      </c>
      <c r="G60" s="31" t="e">
        <f t="array" ref="G60">AVERAGE(IF(NOT(ISERROR(H60:I60)),H60:I60))</f>
        <v>#DIV/0!</v>
      </c>
      <c r="H60" s="31" t="e">
        <f t="shared" si="7"/>
        <v>#DIV/0!</v>
      </c>
      <c r="I60" s="31" t="e">
        <f t="shared" si="8"/>
        <v>#DIV/0!</v>
      </c>
      <c r="J60" s="31"/>
      <c r="K60" s="29">
        <f t="array" ref="K60">SUM(IF(K$3=runs!$B$2:$B$304,IF($A60=Rohdaten!$E$2:$E$304,runs!$L$2:$L$304)))</f>
        <v>0</v>
      </c>
      <c r="L60" s="32">
        <f t="array" ref="L60">SUM(IF(K$3=runs!$B$2:$B$304,IF($A60=Rohdaten!$E$2:$E$304,runs!$O$2:$O$304)))</f>
        <v>0</v>
      </c>
      <c r="M60" s="29" t="e">
        <f t="array" ref="M60">AVERAGE(IF(K$3=runs!$B$2:$B$304,IF($A60=Rohdaten!$E$2:$E$304,runs!$P$2:$P$304)))</f>
        <v>#DIV/0!</v>
      </c>
      <c r="N60" s="29" t="e">
        <f t="array" ref="N60">STDEV(IF(K$3=runs!$B$2:$B$304,IF($A60=Rohdaten!$E$2:$E$304,runs!$P$2:$P$304)))</f>
        <v>#DIV/0!</v>
      </c>
      <c r="O60" s="31" t="e">
        <f t="shared" si="9"/>
        <v>#DIV/0!</v>
      </c>
      <c r="P60" s="54" t="e">
        <f t="shared" si="10"/>
        <v>#DIV/0!</v>
      </c>
      <c r="Q60" s="29"/>
      <c r="R60" s="29">
        <f t="array" ref="R60">SUM(IF(R$3=runs!$B$2:$B$304,IF($A60=Rohdaten!$E$2:$E$304,runs!$L$2:$L$304)))</f>
        <v>0</v>
      </c>
      <c r="S60" s="32">
        <f t="array" ref="S60">SUM(IF(R$3=runs!$B$2:$B$304,IF($A60=Rohdaten!$E$2:$E$304,runs!$O$2:$O$304)))</f>
        <v>0</v>
      </c>
      <c r="T60" s="29" t="e">
        <f t="array" ref="T60">AVERAGE(IF(R$3=runs!$B$2:$B$304,IF($A60=Rohdaten!$E$2:$E$304,runs!$P$2:$P$304)))</f>
        <v>#DIV/0!</v>
      </c>
      <c r="U60" s="29" t="e">
        <f t="array" ref="U60">STDEV(IF(R$3=runs!$B$2:$B$304,IF($A60=Rohdaten!$E$2:$E$304,runs!$P$2:$P$304)))</f>
        <v>#DIV/0!</v>
      </c>
      <c r="V60" s="31" t="e">
        <f t="shared" si="11"/>
        <v>#DIV/0!</v>
      </c>
      <c r="W60" s="54" t="e">
        <f t="shared" si="12"/>
        <v>#DIV/0!</v>
      </c>
    </row>
    <row r="61" spans="1:23" x14ac:dyDescent="0.2">
      <c r="A61" s="29">
        <f t="shared" si="13"/>
        <v>67</v>
      </c>
      <c r="B61" s="138">
        <v>0.7</v>
      </c>
      <c r="C61" s="32">
        <f t="array" ref="C61">MIN(IF($A61=Rohdaten!$E$2:$E$304,Rohdaten!$L$2:$L$304))</f>
        <v>0</v>
      </c>
      <c r="D61" s="32">
        <f t="array" ref="D61">MIN(IF($A61=Rohdaten!$E$2:$E$304,Rohdaten!$X$2:$X$304))</f>
        <v>0</v>
      </c>
      <c r="E61" s="32">
        <f t="array" ref="E61">MIN(IF($A61=Rohdaten!$E$2:$E$304,Rohdaten!$AD$2:$AD$304))</f>
        <v>0</v>
      </c>
      <c r="F61" s="87">
        <v>0</v>
      </c>
      <c r="G61" s="31" t="e">
        <f t="array" ref="G61">AVERAGE(IF(NOT(ISERROR(H61:I61)),H61:I61))</f>
        <v>#DIV/0!</v>
      </c>
      <c r="H61" s="31" t="e">
        <f t="shared" si="7"/>
        <v>#DIV/0!</v>
      </c>
      <c r="I61" s="31" t="e">
        <f t="shared" si="8"/>
        <v>#DIV/0!</v>
      </c>
      <c r="J61" s="31"/>
      <c r="K61" s="29">
        <f t="array" ref="K61">SUM(IF(K$3=runs!$B$2:$B$304,IF($A61=Rohdaten!$E$2:$E$304,runs!$L$2:$L$304)))</f>
        <v>0</v>
      </c>
      <c r="L61" s="32">
        <f t="array" ref="L61">SUM(IF(K$3=runs!$B$2:$B$304,IF($A61=Rohdaten!$E$2:$E$304,runs!$O$2:$O$304)))</f>
        <v>0</v>
      </c>
      <c r="M61" s="29" t="e">
        <f t="array" ref="M61">AVERAGE(IF(K$3=runs!$B$2:$B$304,IF($A61=Rohdaten!$E$2:$E$304,runs!$P$2:$P$304)))</f>
        <v>#DIV/0!</v>
      </c>
      <c r="N61" s="29" t="e">
        <f t="array" ref="N61">STDEV(IF(K$3=runs!$B$2:$B$304,IF($A61=Rohdaten!$E$2:$E$304,runs!$P$2:$P$304)))</f>
        <v>#DIV/0!</v>
      </c>
      <c r="O61" s="31" t="e">
        <f t="shared" si="9"/>
        <v>#DIV/0!</v>
      </c>
      <c r="P61" s="54" t="e">
        <f t="shared" si="10"/>
        <v>#DIV/0!</v>
      </c>
      <c r="Q61" s="29"/>
      <c r="R61" s="29">
        <f t="array" ref="R61">SUM(IF(R$3=runs!$B$2:$B$304,IF($A61=Rohdaten!$E$2:$E$304,runs!$L$2:$L$304)))</f>
        <v>0</v>
      </c>
      <c r="S61" s="32">
        <f t="array" ref="S61">SUM(IF(R$3=runs!$B$2:$B$304,IF($A61=Rohdaten!$E$2:$E$304,runs!$O$2:$O$304)))</f>
        <v>0</v>
      </c>
      <c r="T61" s="29" t="e">
        <f t="array" ref="T61">AVERAGE(IF(R$3=runs!$B$2:$B$304,IF($A61=Rohdaten!$E$2:$E$304,runs!$P$2:$P$304)))</f>
        <v>#DIV/0!</v>
      </c>
      <c r="U61" s="29" t="e">
        <f t="array" ref="U61">STDEV(IF(R$3=runs!$B$2:$B$304,IF($A61=Rohdaten!$E$2:$E$304,runs!$P$2:$P$304)))</f>
        <v>#DIV/0!</v>
      </c>
      <c r="V61" s="31" t="e">
        <f t="shared" si="11"/>
        <v>#DIV/0!</v>
      </c>
      <c r="W61" s="54" t="e">
        <f t="shared" si="12"/>
        <v>#DIV/0!</v>
      </c>
    </row>
    <row r="62" spans="1:23" x14ac:dyDescent="0.2">
      <c r="A62" s="29">
        <f t="shared" si="13"/>
        <v>68</v>
      </c>
      <c r="B62" s="138">
        <v>0.7</v>
      </c>
      <c r="C62" s="32">
        <f t="array" ref="C62">MIN(IF($A62=Rohdaten!$E$2:$E$304,Rohdaten!$L$2:$L$304))</f>
        <v>0</v>
      </c>
      <c r="D62" s="32">
        <f t="array" ref="D62">MIN(IF($A62=Rohdaten!$E$2:$E$304,Rohdaten!$X$2:$X$304))</f>
        <v>0</v>
      </c>
      <c r="E62" s="32">
        <f t="array" ref="E62">MIN(IF($A62=Rohdaten!$E$2:$E$304,Rohdaten!$AD$2:$AD$304))</f>
        <v>0</v>
      </c>
      <c r="F62" s="87">
        <v>0</v>
      </c>
      <c r="G62" s="31" t="e">
        <f t="array" ref="G62">AVERAGE(IF(NOT(ISERROR(H62:I62)),H62:I62))</f>
        <v>#DIV/0!</v>
      </c>
      <c r="H62" s="31" t="e">
        <f t="shared" si="7"/>
        <v>#DIV/0!</v>
      </c>
      <c r="I62" s="31" t="e">
        <f t="shared" si="8"/>
        <v>#DIV/0!</v>
      </c>
      <c r="J62" s="31"/>
      <c r="K62" s="29">
        <f t="array" ref="K62">SUM(IF(K$3=runs!$B$2:$B$304,IF($A62=Rohdaten!$E$2:$E$304,runs!$L$2:$L$304)))</f>
        <v>0</v>
      </c>
      <c r="L62" s="32">
        <f t="array" ref="L62">SUM(IF(K$3=runs!$B$2:$B$304,IF($A62=Rohdaten!$E$2:$E$304,runs!$O$2:$O$304)))</f>
        <v>0</v>
      </c>
      <c r="M62" s="29" t="e">
        <f t="array" ref="M62">AVERAGE(IF(K$3=runs!$B$2:$B$304,IF($A62=Rohdaten!$E$2:$E$304,runs!$P$2:$P$304)))</f>
        <v>#DIV/0!</v>
      </c>
      <c r="N62" s="29" t="e">
        <f t="array" ref="N62">STDEV(IF(K$3=runs!$B$2:$B$304,IF($A62=Rohdaten!$E$2:$E$304,runs!$P$2:$P$304)))</f>
        <v>#DIV/0!</v>
      </c>
      <c r="O62" s="31" t="e">
        <f t="shared" si="9"/>
        <v>#DIV/0!</v>
      </c>
      <c r="P62" s="54" t="e">
        <f t="shared" si="10"/>
        <v>#DIV/0!</v>
      </c>
      <c r="Q62" s="29"/>
      <c r="R62" s="29">
        <f t="array" ref="R62">SUM(IF(R$3=runs!$B$2:$B$304,IF($A62=Rohdaten!$E$2:$E$304,runs!$L$2:$L$304)))</f>
        <v>0</v>
      </c>
      <c r="S62" s="32">
        <f t="array" ref="S62">SUM(IF(R$3=runs!$B$2:$B$304,IF($A62=Rohdaten!$E$2:$E$304,runs!$O$2:$O$304)))</f>
        <v>0</v>
      </c>
      <c r="T62" s="29" t="e">
        <f t="array" ref="T62">AVERAGE(IF(R$3=runs!$B$2:$B$304,IF($A62=Rohdaten!$E$2:$E$304,runs!$P$2:$P$304)))</f>
        <v>#DIV/0!</v>
      </c>
      <c r="U62" s="29" t="e">
        <f t="array" ref="U62">STDEV(IF(R$3=runs!$B$2:$B$304,IF($A62=Rohdaten!$E$2:$E$304,runs!$P$2:$P$304)))</f>
        <v>#DIV/0!</v>
      </c>
      <c r="V62" s="31" t="e">
        <f t="shared" si="11"/>
        <v>#DIV/0!</v>
      </c>
      <c r="W62" s="54" t="e">
        <f t="shared" si="12"/>
        <v>#DIV/0!</v>
      </c>
    </row>
    <row r="63" spans="1:23" x14ac:dyDescent="0.2">
      <c r="A63" s="29">
        <f t="shared" si="13"/>
        <v>69</v>
      </c>
      <c r="B63" s="138">
        <v>0.7</v>
      </c>
      <c r="C63" s="32">
        <f t="array" ref="C63">MIN(IF($A63=Rohdaten!$E$2:$E$304,Rohdaten!$L$2:$L$304))</f>
        <v>0</v>
      </c>
      <c r="D63" s="32">
        <f t="array" ref="D63">MIN(IF($A63=Rohdaten!$E$2:$E$304,Rohdaten!$X$2:$X$304))</f>
        <v>0</v>
      </c>
      <c r="E63" s="32">
        <f t="array" ref="E63">MIN(IF($A63=Rohdaten!$E$2:$E$304,Rohdaten!$AD$2:$AD$304))</f>
        <v>0</v>
      </c>
      <c r="F63" s="87">
        <v>0</v>
      </c>
      <c r="G63" s="31" t="e">
        <f t="array" ref="G63">AVERAGE(IF(NOT(ISERROR(H63:I63)),H63:I63))</f>
        <v>#DIV/0!</v>
      </c>
      <c r="H63" s="31" t="e">
        <f t="shared" si="7"/>
        <v>#DIV/0!</v>
      </c>
      <c r="I63" s="31" t="e">
        <f t="shared" si="8"/>
        <v>#DIV/0!</v>
      </c>
      <c r="J63" s="31"/>
      <c r="K63" s="29">
        <f t="array" ref="K63">SUM(IF(K$3=runs!$B$2:$B$304,IF($A63=Rohdaten!$E$2:$E$304,runs!$L$2:$L$304)))</f>
        <v>0</v>
      </c>
      <c r="L63" s="32">
        <f t="array" ref="L63">SUM(IF(K$3=runs!$B$2:$B$304,IF($A63=Rohdaten!$E$2:$E$304,runs!$O$2:$O$304)))</f>
        <v>0</v>
      </c>
      <c r="M63" s="29" t="e">
        <f t="array" ref="M63">AVERAGE(IF(K$3=runs!$B$2:$B$304,IF($A63=Rohdaten!$E$2:$E$304,runs!$P$2:$P$304)))</f>
        <v>#DIV/0!</v>
      </c>
      <c r="N63" s="29" t="e">
        <f t="array" ref="N63">STDEV(IF(K$3=runs!$B$2:$B$304,IF($A63=Rohdaten!$E$2:$E$304,runs!$P$2:$P$304)))</f>
        <v>#DIV/0!</v>
      </c>
      <c r="O63" s="31" t="e">
        <f t="shared" si="9"/>
        <v>#DIV/0!</v>
      </c>
      <c r="P63" s="54" t="e">
        <f t="shared" si="10"/>
        <v>#DIV/0!</v>
      </c>
      <c r="Q63" s="29"/>
      <c r="R63" s="29">
        <f t="array" ref="R63">SUM(IF(R$3=runs!$B$2:$B$304,IF($A63=Rohdaten!$E$2:$E$304,runs!$L$2:$L$304)))</f>
        <v>0</v>
      </c>
      <c r="S63" s="32">
        <f t="array" ref="S63">SUM(IF(R$3=runs!$B$2:$B$304,IF($A63=Rohdaten!$E$2:$E$304,runs!$O$2:$O$304)))</f>
        <v>0</v>
      </c>
      <c r="T63" s="29" t="e">
        <f t="array" ref="T63">AVERAGE(IF(R$3=runs!$B$2:$B$304,IF($A63=Rohdaten!$E$2:$E$304,runs!$P$2:$P$304)))</f>
        <v>#DIV/0!</v>
      </c>
      <c r="U63" s="29" t="e">
        <f t="array" ref="U63">STDEV(IF(R$3=runs!$B$2:$B$304,IF($A63=Rohdaten!$E$2:$E$304,runs!$P$2:$P$304)))</f>
        <v>#DIV/0!</v>
      </c>
      <c r="V63" s="31" t="e">
        <f t="shared" si="11"/>
        <v>#DIV/0!</v>
      </c>
      <c r="W63" s="54" t="e">
        <f t="shared" si="12"/>
        <v>#DIV/0!</v>
      </c>
    </row>
    <row r="64" spans="1:23" x14ac:dyDescent="0.2">
      <c r="A64" s="29">
        <f t="shared" si="13"/>
        <v>70</v>
      </c>
      <c r="B64" s="138">
        <v>0.7</v>
      </c>
      <c r="C64" s="32">
        <f t="array" ref="C64">MIN(IF($A64=Rohdaten!$E$2:$E$304,Rohdaten!$L$2:$L$304))</f>
        <v>0</v>
      </c>
      <c r="D64" s="32">
        <f t="array" ref="D64">MIN(IF($A64=Rohdaten!$E$2:$E$304,Rohdaten!$X$2:$X$304))</f>
        <v>0</v>
      </c>
      <c r="E64" s="32">
        <f t="array" ref="E64">MIN(IF($A64=Rohdaten!$E$2:$E$304,Rohdaten!$AD$2:$AD$304))</f>
        <v>0</v>
      </c>
      <c r="F64" s="87">
        <v>0</v>
      </c>
      <c r="G64" s="31" t="e">
        <f t="array" ref="G64">AVERAGE(IF(NOT(ISERROR(H64:I64)),H64:I64))</f>
        <v>#DIV/0!</v>
      </c>
      <c r="H64" s="31" t="e">
        <f t="shared" si="7"/>
        <v>#DIV/0!</v>
      </c>
      <c r="I64" s="31" t="e">
        <f t="shared" si="8"/>
        <v>#DIV/0!</v>
      </c>
      <c r="J64" s="31"/>
      <c r="K64" s="29">
        <f t="array" ref="K64">SUM(IF(K$3=runs!$B$2:$B$304,IF($A64=Rohdaten!$E$2:$E$304,runs!$L$2:$L$304)))</f>
        <v>0</v>
      </c>
      <c r="L64" s="32">
        <f t="array" ref="L64">SUM(IF(K$3=runs!$B$2:$B$304,IF($A64=Rohdaten!$E$2:$E$304,runs!$O$2:$O$304)))</f>
        <v>0</v>
      </c>
      <c r="M64" s="29" t="e">
        <f t="array" ref="M64">AVERAGE(IF(K$3=runs!$B$2:$B$304,IF($A64=Rohdaten!$E$2:$E$304,runs!$P$2:$P$304)))</f>
        <v>#DIV/0!</v>
      </c>
      <c r="N64" s="29" t="e">
        <f t="array" ref="N64">STDEV(IF(K$3=runs!$B$2:$B$304,IF($A64=Rohdaten!$E$2:$E$304,runs!$P$2:$P$304)))</f>
        <v>#DIV/0!</v>
      </c>
      <c r="O64" s="31" t="e">
        <f t="shared" si="9"/>
        <v>#DIV/0!</v>
      </c>
      <c r="P64" s="54" t="e">
        <f t="shared" si="10"/>
        <v>#DIV/0!</v>
      </c>
      <c r="Q64" s="29"/>
      <c r="R64" s="29">
        <f t="array" ref="R64">SUM(IF(R$3=runs!$B$2:$B$304,IF($A64=Rohdaten!$E$2:$E$304,runs!$L$2:$L$304)))</f>
        <v>0</v>
      </c>
      <c r="S64" s="32">
        <f t="array" ref="S64">SUM(IF(R$3=runs!$B$2:$B$304,IF($A64=Rohdaten!$E$2:$E$304,runs!$O$2:$O$304)))</f>
        <v>0</v>
      </c>
      <c r="T64" s="29" t="e">
        <f t="array" ref="T64">AVERAGE(IF(R$3=runs!$B$2:$B$304,IF($A64=Rohdaten!$E$2:$E$304,runs!$P$2:$P$304)))</f>
        <v>#DIV/0!</v>
      </c>
      <c r="U64" s="29" t="e">
        <f t="array" ref="U64">STDEV(IF(R$3=runs!$B$2:$B$304,IF($A64=Rohdaten!$E$2:$E$304,runs!$P$2:$P$304)))</f>
        <v>#DIV/0!</v>
      </c>
      <c r="V64" s="31" t="e">
        <f t="shared" si="11"/>
        <v>#DIV/0!</v>
      </c>
      <c r="W64" s="54" t="e">
        <f t="shared" si="12"/>
        <v>#DIV/0!</v>
      </c>
    </row>
    <row r="65" spans="1:23" x14ac:dyDescent="0.2">
      <c r="A65" s="29">
        <f t="shared" si="13"/>
        <v>71</v>
      </c>
      <c r="B65" s="138">
        <v>0.7</v>
      </c>
      <c r="C65" s="32">
        <f t="array" ref="C65">MIN(IF($A65=Rohdaten!$E$2:$E$304,Rohdaten!$L$2:$L$304))</f>
        <v>0</v>
      </c>
      <c r="D65" s="32">
        <f t="array" ref="D65">MIN(IF($A65=Rohdaten!$E$2:$E$304,Rohdaten!$X$2:$X$304))</f>
        <v>0</v>
      </c>
      <c r="E65" s="32">
        <f t="array" ref="E65">MIN(IF($A65=Rohdaten!$E$2:$E$304,Rohdaten!$AD$2:$AD$304))</f>
        <v>0</v>
      </c>
      <c r="F65" s="87">
        <v>0</v>
      </c>
      <c r="G65" s="31" t="e">
        <f t="array" ref="G65">AVERAGE(IF(NOT(ISERROR(H65:I65)),H65:I65))</f>
        <v>#DIV/0!</v>
      </c>
      <c r="H65" s="31" t="e">
        <f t="shared" si="7"/>
        <v>#DIV/0!</v>
      </c>
      <c r="I65" s="31" t="e">
        <f t="shared" si="8"/>
        <v>#DIV/0!</v>
      </c>
      <c r="J65" s="31"/>
      <c r="K65" s="29">
        <f t="array" ref="K65">SUM(IF(K$3=runs!$B$2:$B$304,IF($A65=Rohdaten!$E$2:$E$304,runs!$L$2:$L$304)))</f>
        <v>0</v>
      </c>
      <c r="L65" s="32">
        <f t="array" ref="L65">SUM(IF(K$3=runs!$B$2:$B$304,IF($A65=Rohdaten!$E$2:$E$304,runs!$O$2:$O$304)))</f>
        <v>0</v>
      </c>
      <c r="M65" s="29" t="e">
        <f t="array" ref="M65">AVERAGE(IF(K$3=runs!$B$2:$B$304,IF($A65=Rohdaten!$E$2:$E$304,runs!$P$2:$P$304)))</f>
        <v>#DIV/0!</v>
      </c>
      <c r="N65" s="29" t="e">
        <f t="array" ref="N65">STDEV(IF(K$3=runs!$B$2:$B$304,IF($A65=Rohdaten!$E$2:$E$304,runs!$P$2:$P$304)))</f>
        <v>#DIV/0!</v>
      </c>
      <c r="O65" s="31" t="e">
        <f t="shared" si="9"/>
        <v>#DIV/0!</v>
      </c>
      <c r="P65" s="54" t="e">
        <f t="shared" si="10"/>
        <v>#DIV/0!</v>
      </c>
      <c r="Q65" s="29"/>
      <c r="R65" s="29">
        <f t="array" ref="R65">SUM(IF(R$3=runs!$B$2:$B$304,IF($A65=Rohdaten!$E$2:$E$304,runs!$L$2:$L$304)))</f>
        <v>0</v>
      </c>
      <c r="S65" s="32">
        <f t="array" ref="S65">SUM(IF(R$3=runs!$B$2:$B$304,IF($A65=Rohdaten!$E$2:$E$304,runs!$O$2:$O$304)))</f>
        <v>0</v>
      </c>
      <c r="T65" s="29" t="e">
        <f t="array" ref="T65">AVERAGE(IF(R$3=runs!$B$2:$B$304,IF($A65=Rohdaten!$E$2:$E$304,runs!$P$2:$P$304)))</f>
        <v>#DIV/0!</v>
      </c>
      <c r="U65" s="29" t="e">
        <f t="array" ref="U65">STDEV(IF(R$3=runs!$B$2:$B$304,IF($A65=Rohdaten!$E$2:$E$304,runs!$P$2:$P$304)))</f>
        <v>#DIV/0!</v>
      </c>
      <c r="V65" s="31" t="e">
        <f t="shared" si="11"/>
        <v>#DIV/0!</v>
      </c>
      <c r="W65" s="54" t="e">
        <f t="shared" si="12"/>
        <v>#DIV/0!</v>
      </c>
    </row>
    <row r="66" spans="1:23" x14ac:dyDescent="0.2">
      <c r="A66" s="29">
        <f t="shared" si="13"/>
        <v>72</v>
      </c>
      <c r="B66" s="138">
        <v>0.7</v>
      </c>
      <c r="C66" s="32">
        <f t="array" ref="C66">MIN(IF($A66=Rohdaten!$E$2:$E$304,Rohdaten!$L$2:$L$304))</f>
        <v>0</v>
      </c>
      <c r="D66" s="32">
        <f t="array" ref="D66">MIN(IF($A66=Rohdaten!$E$2:$E$304,Rohdaten!$X$2:$X$304))</f>
        <v>0</v>
      </c>
      <c r="E66" s="32">
        <f t="array" ref="E66">MIN(IF($A66=Rohdaten!$E$2:$E$304,Rohdaten!$AD$2:$AD$304))</f>
        <v>0</v>
      </c>
      <c r="F66" s="87">
        <v>0</v>
      </c>
      <c r="G66" s="31" t="e">
        <f t="array" ref="G66">AVERAGE(IF(NOT(ISERROR(H66:I66)),H66:I66))</f>
        <v>#DIV/0!</v>
      </c>
      <c r="H66" s="31" t="e">
        <f t="shared" si="7"/>
        <v>#DIV/0!</v>
      </c>
      <c r="I66" s="31" t="e">
        <f t="shared" si="8"/>
        <v>#DIV/0!</v>
      </c>
      <c r="J66" s="31"/>
      <c r="K66" s="29">
        <f t="array" ref="K66">SUM(IF(K$3=runs!$B$2:$B$304,IF($A66=Rohdaten!$E$2:$E$304,runs!$L$2:$L$304)))</f>
        <v>0</v>
      </c>
      <c r="L66" s="32">
        <f t="array" ref="L66">SUM(IF(K$3=runs!$B$2:$B$304,IF($A66=Rohdaten!$E$2:$E$304,runs!$O$2:$O$304)))</f>
        <v>0</v>
      </c>
      <c r="M66" s="29" t="e">
        <f t="array" ref="M66">AVERAGE(IF(K$3=runs!$B$2:$B$304,IF($A66=Rohdaten!$E$2:$E$304,runs!$P$2:$P$304)))</f>
        <v>#DIV/0!</v>
      </c>
      <c r="N66" s="29" t="e">
        <f t="array" ref="N66">STDEV(IF(K$3=runs!$B$2:$B$304,IF($A66=Rohdaten!$E$2:$E$304,runs!$P$2:$P$304)))</f>
        <v>#DIV/0!</v>
      </c>
      <c r="O66" s="31" t="e">
        <f t="shared" si="9"/>
        <v>#DIV/0!</v>
      </c>
      <c r="P66" s="54" t="e">
        <f t="shared" si="10"/>
        <v>#DIV/0!</v>
      </c>
      <c r="Q66" s="29"/>
      <c r="R66" s="29">
        <f t="array" ref="R66">SUM(IF(R$3=runs!$B$2:$B$304,IF($A66=Rohdaten!$E$2:$E$304,runs!$L$2:$L$304)))</f>
        <v>0</v>
      </c>
      <c r="S66" s="32">
        <f t="array" ref="S66">SUM(IF(R$3=runs!$B$2:$B$304,IF($A66=Rohdaten!$E$2:$E$304,runs!$O$2:$O$304)))</f>
        <v>0</v>
      </c>
      <c r="T66" s="29" t="e">
        <f t="array" ref="T66">AVERAGE(IF(R$3=runs!$B$2:$B$304,IF($A66=Rohdaten!$E$2:$E$304,runs!$P$2:$P$304)))</f>
        <v>#DIV/0!</v>
      </c>
      <c r="U66" s="29" t="e">
        <f t="array" ref="U66">STDEV(IF(R$3=runs!$B$2:$B$304,IF($A66=Rohdaten!$E$2:$E$304,runs!$P$2:$P$304)))</f>
        <v>#DIV/0!</v>
      </c>
      <c r="V66" s="31" t="e">
        <f t="shared" si="11"/>
        <v>#DIV/0!</v>
      </c>
      <c r="W66" s="54" t="e">
        <f t="shared" si="12"/>
        <v>#DIV/0!</v>
      </c>
    </row>
    <row r="67" spans="1:23" x14ac:dyDescent="0.2">
      <c r="A67" s="29">
        <f t="shared" si="13"/>
        <v>73</v>
      </c>
      <c r="B67" s="138">
        <v>0.7</v>
      </c>
      <c r="C67" s="32">
        <f t="array" ref="C67">MIN(IF($A67=Rohdaten!$E$2:$E$304,Rohdaten!$L$2:$L$304))</f>
        <v>0</v>
      </c>
      <c r="D67" s="32">
        <f t="array" ref="D67">MIN(IF($A67=Rohdaten!$E$2:$E$304,Rohdaten!$X$2:$X$304))</f>
        <v>0</v>
      </c>
      <c r="E67" s="32">
        <f t="array" ref="E67">MIN(IF($A67=Rohdaten!$E$2:$E$304,Rohdaten!$AD$2:$AD$304))</f>
        <v>0</v>
      </c>
      <c r="F67" s="87">
        <v>0</v>
      </c>
      <c r="G67" s="31" t="e">
        <f t="array" ref="G67">AVERAGE(IF(NOT(ISERROR(H67:I67)),H67:I67))</f>
        <v>#DIV/0!</v>
      </c>
      <c r="H67" s="31" t="e">
        <f t="shared" si="7"/>
        <v>#DIV/0!</v>
      </c>
      <c r="I67" s="31" t="e">
        <f t="shared" si="8"/>
        <v>#DIV/0!</v>
      </c>
      <c r="J67" s="31"/>
      <c r="K67" s="29">
        <f t="array" ref="K67">SUM(IF(K$3=runs!$B$2:$B$304,IF($A67=Rohdaten!$E$2:$E$304,runs!$L$2:$L$304)))</f>
        <v>0</v>
      </c>
      <c r="L67" s="32">
        <f t="array" ref="L67">SUM(IF(K$3=runs!$B$2:$B$304,IF($A67=Rohdaten!$E$2:$E$304,runs!$O$2:$O$304)))</f>
        <v>0</v>
      </c>
      <c r="M67" s="29" t="e">
        <f t="array" ref="M67">AVERAGE(IF(K$3=runs!$B$2:$B$304,IF($A67=Rohdaten!$E$2:$E$304,runs!$P$2:$P$304)))</f>
        <v>#DIV/0!</v>
      </c>
      <c r="N67" s="29" t="e">
        <f t="array" ref="N67">STDEV(IF(K$3=runs!$B$2:$B$304,IF($A67=Rohdaten!$E$2:$E$304,runs!$P$2:$P$304)))</f>
        <v>#DIV/0!</v>
      </c>
      <c r="O67" s="31" t="e">
        <f t="shared" si="9"/>
        <v>#DIV/0!</v>
      </c>
      <c r="P67" s="54" t="e">
        <f t="shared" si="10"/>
        <v>#DIV/0!</v>
      </c>
      <c r="Q67" s="29"/>
      <c r="R67" s="29">
        <f t="array" ref="R67">SUM(IF(R$3=runs!$B$2:$B$304,IF($A67=Rohdaten!$E$2:$E$304,runs!$L$2:$L$304)))</f>
        <v>0</v>
      </c>
      <c r="S67" s="32">
        <f t="array" ref="S67">SUM(IF(R$3=runs!$B$2:$B$304,IF($A67=Rohdaten!$E$2:$E$304,runs!$O$2:$O$304)))</f>
        <v>0</v>
      </c>
      <c r="T67" s="29" t="e">
        <f t="array" ref="T67">AVERAGE(IF(R$3=runs!$B$2:$B$304,IF($A67=Rohdaten!$E$2:$E$304,runs!$P$2:$P$304)))</f>
        <v>#DIV/0!</v>
      </c>
      <c r="U67" s="29" t="e">
        <f t="array" ref="U67">STDEV(IF(R$3=runs!$B$2:$B$304,IF($A67=Rohdaten!$E$2:$E$304,runs!$P$2:$P$304)))</f>
        <v>#DIV/0!</v>
      </c>
      <c r="V67" s="31" t="e">
        <f t="shared" si="11"/>
        <v>#DIV/0!</v>
      </c>
      <c r="W67" s="54" t="e">
        <f t="shared" si="12"/>
        <v>#DIV/0!</v>
      </c>
    </row>
    <row r="68" spans="1:23" x14ac:dyDescent="0.2">
      <c r="A68" s="29">
        <f t="shared" si="13"/>
        <v>74</v>
      </c>
      <c r="B68" s="138">
        <v>0.7</v>
      </c>
      <c r="C68" s="32">
        <f t="array" ref="C68">MIN(IF($A68=Rohdaten!$E$2:$E$304,Rohdaten!$L$2:$L$304))</f>
        <v>0</v>
      </c>
      <c r="D68" s="32">
        <f t="array" ref="D68">MIN(IF($A68=Rohdaten!$E$2:$E$304,Rohdaten!$X$2:$X$304))</f>
        <v>0</v>
      </c>
      <c r="E68" s="32">
        <f t="array" ref="E68">MIN(IF($A68=Rohdaten!$E$2:$E$304,Rohdaten!$AD$2:$AD$304))</f>
        <v>0</v>
      </c>
      <c r="F68" s="87">
        <v>0</v>
      </c>
      <c r="G68" s="31" t="e">
        <f t="array" ref="G68">AVERAGE(IF(NOT(ISERROR(H68:I68)),H68:I68))</f>
        <v>#DIV/0!</v>
      </c>
      <c r="H68" s="31" t="e">
        <f t="shared" si="7"/>
        <v>#DIV/0!</v>
      </c>
      <c r="I68" s="31" t="e">
        <f t="shared" si="8"/>
        <v>#DIV/0!</v>
      </c>
      <c r="J68" s="31"/>
      <c r="K68" s="29">
        <f t="array" ref="K68">SUM(IF(K$3=runs!$B$2:$B$304,IF($A68=Rohdaten!$E$2:$E$304,runs!$L$2:$L$304)))</f>
        <v>0</v>
      </c>
      <c r="L68" s="32">
        <f t="array" ref="L68">SUM(IF(K$3=runs!$B$2:$B$304,IF($A68=Rohdaten!$E$2:$E$304,runs!$O$2:$O$304)))</f>
        <v>0</v>
      </c>
      <c r="M68" s="29" t="e">
        <f t="array" ref="M68">AVERAGE(IF(K$3=runs!$B$2:$B$304,IF($A68=Rohdaten!$E$2:$E$304,runs!$P$2:$P$304)))</f>
        <v>#DIV/0!</v>
      </c>
      <c r="N68" s="29" t="e">
        <f t="array" ref="N68">STDEV(IF(K$3=runs!$B$2:$B$304,IF($A68=Rohdaten!$E$2:$E$304,runs!$P$2:$P$304)))</f>
        <v>#DIV/0!</v>
      </c>
      <c r="O68" s="31" t="e">
        <f t="shared" si="9"/>
        <v>#DIV/0!</v>
      </c>
      <c r="P68" s="54" t="e">
        <f t="shared" si="10"/>
        <v>#DIV/0!</v>
      </c>
      <c r="Q68" s="29"/>
      <c r="R68" s="29">
        <f t="array" ref="R68">SUM(IF(R$3=runs!$B$2:$B$304,IF($A68=Rohdaten!$E$2:$E$304,runs!$L$2:$L$304)))</f>
        <v>0</v>
      </c>
      <c r="S68" s="32">
        <f t="array" ref="S68">SUM(IF(R$3=runs!$B$2:$B$304,IF($A68=Rohdaten!$E$2:$E$304,runs!$O$2:$O$304)))</f>
        <v>0</v>
      </c>
      <c r="T68" s="29" t="e">
        <f t="array" ref="T68">AVERAGE(IF(R$3=runs!$B$2:$B$304,IF($A68=Rohdaten!$E$2:$E$304,runs!$P$2:$P$304)))</f>
        <v>#DIV/0!</v>
      </c>
      <c r="U68" s="29" t="e">
        <f t="array" ref="U68">STDEV(IF(R$3=runs!$B$2:$B$304,IF($A68=Rohdaten!$E$2:$E$304,runs!$P$2:$P$304)))</f>
        <v>#DIV/0!</v>
      </c>
      <c r="V68" s="31" t="e">
        <f t="shared" si="11"/>
        <v>#DIV/0!</v>
      </c>
      <c r="W68" s="54" t="e">
        <f t="shared" si="12"/>
        <v>#DIV/0!</v>
      </c>
    </row>
    <row r="69" spans="1:23" x14ac:dyDescent="0.2">
      <c r="A69" s="29">
        <f t="shared" si="13"/>
        <v>75</v>
      </c>
      <c r="B69" s="138">
        <v>0.7</v>
      </c>
      <c r="C69" s="32">
        <f t="array" ref="C69">MIN(IF($A69=Rohdaten!$E$2:$E$304,Rohdaten!$L$2:$L$304))</f>
        <v>0</v>
      </c>
      <c r="D69" s="32">
        <f t="array" ref="D69">MIN(IF($A69=Rohdaten!$E$2:$E$304,Rohdaten!$X$2:$X$304))</f>
        <v>0</v>
      </c>
      <c r="E69" s="32">
        <f t="array" ref="E69">MIN(IF($A69=Rohdaten!$E$2:$E$304,Rohdaten!$AD$2:$AD$304))</f>
        <v>0</v>
      </c>
      <c r="F69" s="87">
        <v>0</v>
      </c>
      <c r="G69" s="31" t="e">
        <f t="array" ref="G69">AVERAGE(IF(NOT(ISERROR(H69:I69)),H69:I69))</f>
        <v>#DIV/0!</v>
      </c>
      <c r="H69" s="31" t="e">
        <f t="shared" ref="H69:H99" si="14">P69</f>
        <v>#DIV/0!</v>
      </c>
      <c r="I69" s="31" t="e">
        <f t="shared" ref="I69:I99" si="15">W69</f>
        <v>#DIV/0!</v>
      </c>
      <c r="J69" s="31"/>
      <c r="K69" s="29">
        <f t="array" ref="K69">SUM(IF(K$3=runs!$B$2:$B$304,IF($A69=Rohdaten!$E$2:$E$304,runs!$L$2:$L$304)))</f>
        <v>0</v>
      </c>
      <c r="L69" s="32">
        <f t="array" ref="L69">SUM(IF(K$3=runs!$B$2:$B$304,IF($A69=Rohdaten!$E$2:$E$304,runs!$O$2:$O$304)))</f>
        <v>0</v>
      </c>
      <c r="M69" s="29" t="e">
        <f t="array" ref="M69">AVERAGE(IF(K$3=runs!$B$2:$B$304,IF($A69=Rohdaten!$E$2:$E$304,runs!$P$2:$P$304)))</f>
        <v>#DIV/0!</v>
      </c>
      <c r="N69" s="29" t="e">
        <f t="array" ref="N69">STDEV(IF(K$3=runs!$B$2:$B$304,IF($A69=Rohdaten!$E$2:$E$304,runs!$P$2:$P$304)))</f>
        <v>#DIV/0!</v>
      </c>
      <c r="O69" s="31" t="e">
        <f t="shared" ref="O69:O99" si="16">N69/M69</f>
        <v>#DIV/0!</v>
      </c>
      <c r="P69" s="54" t="e">
        <f t="shared" ref="P69:P99" si="17">M69/M$3</f>
        <v>#DIV/0!</v>
      </c>
      <c r="Q69" s="29"/>
      <c r="R69" s="29">
        <f t="array" ref="R69">SUM(IF(R$3=runs!$B$2:$B$304,IF($A69=Rohdaten!$E$2:$E$304,runs!$L$2:$L$304)))</f>
        <v>0</v>
      </c>
      <c r="S69" s="32">
        <f t="array" ref="S69">SUM(IF(R$3=runs!$B$2:$B$304,IF($A69=Rohdaten!$E$2:$E$304,runs!$O$2:$O$304)))</f>
        <v>0</v>
      </c>
      <c r="T69" s="29" t="e">
        <f t="array" ref="T69">AVERAGE(IF(R$3=runs!$B$2:$B$304,IF($A69=Rohdaten!$E$2:$E$304,runs!$P$2:$P$304)))</f>
        <v>#DIV/0!</v>
      </c>
      <c r="U69" s="29" t="e">
        <f t="array" ref="U69">STDEV(IF(R$3=runs!$B$2:$B$304,IF($A69=Rohdaten!$E$2:$E$304,runs!$P$2:$P$304)))</f>
        <v>#DIV/0!</v>
      </c>
      <c r="V69" s="31" t="e">
        <f t="shared" ref="V69:V99" si="18">U69/T69</f>
        <v>#DIV/0!</v>
      </c>
      <c r="W69" s="54" t="e">
        <f t="shared" ref="W69:W99" si="19">T69/T$3</f>
        <v>#DIV/0!</v>
      </c>
    </row>
    <row r="70" spans="1:23" x14ac:dyDescent="0.2">
      <c r="A70" s="29">
        <f t="shared" ref="A70:A99" si="20">A69+1</f>
        <v>76</v>
      </c>
      <c r="B70" s="138">
        <v>0.7</v>
      </c>
      <c r="C70" s="32">
        <f t="array" ref="C70">MIN(IF($A70=Rohdaten!$E$2:$E$304,Rohdaten!$L$2:$L$304))</f>
        <v>0</v>
      </c>
      <c r="D70" s="32">
        <f t="array" ref="D70">MIN(IF($A70=Rohdaten!$E$2:$E$304,Rohdaten!$X$2:$X$304))</f>
        <v>0</v>
      </c>
      <c r="E70" s="32">
        <f t="array" ref="E70">MIN(IF($A70=Rohdaten!$E$2:$E$304,Rohdaten!$AD$2:$AD$304))</f>
        <v>0</v>
      </c>
      <c r="F70" s="87">
        <v>0</v>
      </c>
      <c r="G70" s="31" t="e">
        <f t="array" ref="G70">AVERAGE(IF(NOT(ISERROR(H70:I70)),H70:I70))</f>
        <v>#DIV/0!</v>
      </c>
      <c r="H70" s="31" t="e">
        <f t="shared" si="14"/>
        <v>#DIV/0!</v>
      </c>
      <c r="I70" s="31" t="e">
        <f t="shared" si="15"/>
        <v>#DIV/0!</v>
      </c>
      <c r="J70" s="31"/>
      <c r="K70" s="29">
        <f t="array" ref="K70">SUM(IF(K$3=runs!$B$2:$B$304,IF($A70=Rohdaten!$E$2:$E$304,runs!$L$2:$L$304)))</f>
        <v>0</v>
      </c>
      <c r="L70" s="32">
        <f t="array" ref="L70">SUM(IF(K$3=runs!$B$2:$B$304,IF($A70=Rohdaten!$E$2:$E$304,runs!$O$2:$O$304)))</f>
        <v>0</v>
      </c>
      <c r="M70" s="29" t="e">
        <f t="array" ref="M70">AVERAGE(IF(K$3=runs!$B$2:$B$304,IF($A70=Rohdaten!$E$2:$E$304,runs!$P$2:$P$304)))</f>
        <v>#DIV/0!</v>
      </c>
      <c r="N70" s="29" t="e">
        <f t="array" ref="N70">STDEV(IF(K$3=runs!$B$2:$B$304,IF($A70=Rohdaten!$E$2:$E$304,runs!$P$2:$P$304)))</f>
        <v>#DIV/0!</v>
      </c>
      <c r="O70" s="31" t="e">
        <f t="shared" si="16"/>
        <v>#DIV/0!</v>
      </c>
      <c r="P70" s="54" t="e">
        <f t="shared" si="17"/>
        <v>#DIV/0!</v>
      </c>
      <c r="Q70" s="29"/>
      <c r="R70" s="29">
        <f t="array" ref="R70">SUM(IF(R$3=runs!$B$2:$B$304,IF($A70=Rohdaten!$E$2:$E$304,runs!$L$2:$L$304)))</f>
        <v>0</v>
      </c>
      <c r="S70" s="32">
        <f t="array" ref="S70">SUM(IF(R$3=runs!$B$2:$B$304,IF($A70=Rohdaten!$E$2:$E$304,runs!$O$2:$O$304)))</f>
        <v>0</v>
      </c>
      <c r="T70" s="29" t="e">
        <f t="array" ref="T70">AVERAGE(IF(R$3=runs!$B$2:$B$304,IF($A70=Rohdaten!$E$2:$E$304,runs!$P$2:$P$304)))</f>
        <v>#DIV/0!</v>
      </c>
      <c r="U70" s="29" t="e">
        <f t="array" ref="U70">STDEV(IF(R$3=runs!$B$2:$B$304,IF($A70=Rohdaten!$E$2:$E$304,runs!$P$2:$P$304)))</f>
        <v>#DIV/0!</v>
      </c>
      <c r="V70" s="31" t="e">
        <f t="shared" si="18"/>
        <v>#DIV/0!</v>
      </c>
      <c r="W70" s="54" t="e">
        <f t="shared" si="19"/>
        <v>#DIV/0!</v>
      </c>
    </row>
    <row r="71" spans="1:23" x14ac:dyDescent="0.2">
      <c r="A71" s="29">
        <f t="shared" si="20"/>
        <v>77</v>
      </c>
      <c r="B71" s="138">
        <v>0.7</v>
      </c>
      <c r="C71" s="32">
        <f t="array" ref="C71">MIN(IF($A71=Rohdaten!$E$2:$E$304,Rohdaten!$L$2:$L$304))</f>
        <v>0</v>
      </c>
      <c r="D71" s="32">
        <f t="array" ref="D71">MIN(IF($A71=Rohdaten!$E$2:$E$304,Rohdaten!$X$2:$X$304))</f>
        <v>0</v>
      </c>
      <c r="E71" s="32">
        <f t="array" ref="E71">MIN(IF($A71=Rohdaten!$E$2:$E$304,Rohdaten!$AD$2:$AD$304))</f>
        <v>0</v>
      </c>
      <c r="F71" s="87">
        <v>0</v>
      </c>
      <c r="G71" s="31" t="e">
        <f t="array" ref="G71">AVERAGE(IF(NOT(ISERROR(H71:I71)),H71:I71))</f>
        <v>#DIV/0!</v>
      </c>
      <c r="H71" s="31" t="e">
        <f t="shared" si="14"/>
        <v>#DIV/0!</v>
      </c>
      <c r="I71" s="31" t="e">
        <f t="shared" si="15"/>
        <v>#DIV/0!</v>
      </c>
      <c r="J71" s="31"/>
      <c r="K71" s="29">
        <f t="array" ref="K71">SUM(IF(K$3=runs!$B$2:$B$304,IF($A71=Rohdaten!$E$2:$E$304,runs!$L$2:$L$304)))</f>
        <v>0</v>
      </c>
      <c r="L71" s="32">
        <f t="array" ref="L71">SUM(IF(K$3=runs!$B$2:$B$304,IF($A71=Rohdaten!$E$2:$E$304,runs!$O$2:$O$304)))</f>
        <v>0</v>
      </c>
      <c r="M71" s="29" t="e">
        <f t="array" ref="M71">AVERAGE(IF(K$3=runs!$B$2:$B$304,IF($A71=Rohdaten!$E$2:$E$304,runs!$P$2:$P$304)))</f>
        <v>#DIV/0!</v>
      </c>
      <c r="N71" s="29" t="e">
        <f t="array" ref="N71">STDEV(IF(K$3=runs!$B$2:$B$304,IF($A71=Rohdaten!$E$2:$E$304,runs!$P$2:$P$304)))</f>
        <v>#DIV/0!</v>
      </c>
      <c r="O71" s="31" t="e">
        <f t="shared" si="16"/>
        <v>#DIV/0!</v>
      </c>
      <c r="P71" s="54" t="e">
        <f t="shared" si="17"/>
        <v>#DIV/0!</v>
      </c>
      <c r="Q71" s="29"/>
      <c r="R71" s="29">
        <f t="array" ref="R71">SUM(IF(R$3=runs!$B$2:$B$304,IF($A71=Rohdaten!$E$2:$E$304,runs!$L$2:$L$304)))</f>
        <v>0</v>
      </c>
      <c r="S71" s="32">
        <f t="array" ref="S71">SUM(IF(R$3=runs!$B$2:$B$304,IF($A71=Rohdaten!$E$2:$E$304,runs!$O$2:$O$304)))</f>
        <v>0</v>
      </c>
      <c r="T71" s="29" t="e">
        <f t="array" ref="T71">AVERAGE(IF(R$3=runs!$B$2:$B$304,IF($A71=Rohdaten!$E$2:$E$304,runs!$P$2:$P$304)))</f>
        <v>#DIV/0!</v>
      </c>
      <c r="U71" s="29" t="e">
        <f t="array" ref="U71">STDEV(IF(R$3=runs!$B$2:$B$304,IF($A71=Rohdaten!$E$2:$E$304,runs!$P$2:$P$304)))</f>
        <v>#DIV/0!</v>
      </c>
      <c r="V71" s="31" t="e">
        <f t="shared" si="18"/>
        <v>#DIV/0!</v>
      </c>
      <c r="W71" s="54" t="e">
        <f t="shared" si="19"/>
        <v>#DIV/0!</v>
      </c>
    </row>
    <row r="72" spans="1:23" x14ac:dyDescent="0.2">
      <c r="A72" s="29">
        <f t="shared" si="20"/>
        <v>78</v>
      </c>
      <c r="B72" s="138">
        <v>0.7</v>
      </c>
      <c r="C72" s="32">
        <f t="array" ref="C72">MIN(IF($A72=Rohdaten!$E$2:$E$304,Rohdaten!$L$2:$L$304))</f>
        <v>0</v>
      </c>
      <c r="D72" s="32">
        <f t="array" ref="D72">MIN(IF($A72=Rohdaten!$E$2:$E$304,Rohdaten!$X$2:$X$304))</f>
        <v>0</v>
      </c>
      <c r="E72" s="32">
        <f t="array" ref="E72">MIN(IF($A72=Rohdaten!$E$2:$E$304,Rohdaten!$AD$2:$AD$304))</f>
        <v>0</v>
      </c>
      <c r="F72" s="87">
        <v>0</v>
      </c>
      <c r="G72" s="31" t="e">
        <f t="array" ref="G72">AVERAGE(IF(NOT(ISERROR(H72:I72)),H72:I72))</f>
        <v>#DIV/0!</v>
      </c>
      <c r="H72" s="31" t="e">
        <f t="shared" si="14"/>
        <v>#DIV/0!</v>
      </c>
      <c r="I72" s="31" t="e">
        <f t="shared" si="15"/>
        <v>#DIV/0!</v>
      </c>
      <c r="J72" s="31"/>
      <c r="K72" s="29">
        <f t="array" ref="K72">SUM(IF(K$3=runs!$B$2:$B$304,IF($A72=Rohdaten!$E$2:$E$304,runs!$L$2:$L$304)))</f>
        <v>0</v>
      </c>
      <c r="L72" s="32">
        <f t="array" ref="L72">SUM(IF(K$3=runs!$B$2:$B$304,IF($A72=Rohdaten!$E$2:$E$304,runs!$O$2:$O$304)))</f>
        <v>0</v>
      </c>
      <c r="M72" s="29" t="e">
        <f t="array" ref="M72">AVERAGE(IF(K$3=runs!$B$2:$B$304,IF($A72=Rohdaten!$E$2:$E$304,runs!$P$2:$P$304)))</f>
        <v>#DIV/0!</v>
      </c>
      <c r="N72" s="29" t="e">
        <f t="array" ref="N72">STDEV(IF(K$3=runs!$B$2:$B$304,IF($A72=Rohdaten!$E$2:$E$304,runs!$P$2:$P$304)))</f>
        <v>#DIV/0!</v>
      </c>
      <c r="O72" s="31" t="e">
        <f t="shared" si="16"/>
        <v>#DIV/0!</v>
      </c>
      <c r="P72" s="54" t="e">
        <f t="shared" si="17"/>
        <v>#DIV/0!</v>
      </c>
      <c r="Q72" s="29"/>
      <c r="R72" s="29">
        <f t="array" ref="R72">SUM(IF(R$3=runs!$B$2:$B$304,IF($A72=Rohdaten!$E$2:$E$304,runs!$L$2:$L$304)))</f>
        <v>0</v>
      </c>
      <c r="S72" s="32">
        <f t="array" ref="S72">SUM(IF(R$3=runs!$B$2:$B$304,IF($A72=Rohdaten!$E$2:$E$304,runs!$O$2:$O$304)))</f>
        <v>0</v>
      </c>
      <c r="T72" s="29" t="e">
        <f t="array" ref="T72">AVERAGE(IF(R$3=runs!$B$2:$B$304,IF($A72=Rohdaten!$E$2:$E$304,runs!$P$2:$P$304)))</f>
        <v>#DIV/0!</v>
      </c>
      <c r="U72" s="29" t="e">
        <f t="array" ref="U72">STDEV(IF(R$3=runs!$B$2:$B$304,IF($A72=Rohdaten!$E$2:$E$304,runs!$P$2:$P$304)))</f>
        <v>#DIV/0!</v>
      </c>
      <c r="V72" s="31" t="e">
        <f t="shared" si="18"/>
        <v>#DIV/0!</v>
      </c>
      <c r="W72" s="54" t="e">
        <f t="shared" si="19"/>
        <v>#DIV/0!</v>
      </c>
    </row>
    <row r="73" spans="1:23" x14ac:dyDescent="0.2">
      <c r="A73" s="29">
        <f t="shared" si="20"/>
        <v>79</v>
      </c>
      <c r="B73" s="138">
        <v>0.7</v>
      </c>
      <c r="C73" s="32">
        <f t="array" ref="C73">MIN(IF($A73=Rohdaten!$E$2:$E$304,Rohdaten!$L$2:$L$304))</f>
        <v>0</v>
      </c>
      <c r="D73" s="32">
        <f t="array" ref="D73">MIN(IF($A73=Rohdaten!$E$2:$E$304,Rohdaten!$X$2:$X$304))</f>
        <v>0</v>
      </c>
      <c r="E73" s="32">
        <f t="array" ref="E73">MIN(IF($A73=Rohdaten!$E$2:$E$304,Rohdaten!$AD$2:$AD$304))</f>
        <v>0</v>
      </c>
      <c r="F73" s="87">
        <v>0</v>
      </c>
      <c r="G73" s="31" t="e">
        <f t="array" ref="G73">AVERAGE(IF(NOT(ISERROR(H73:I73)),H73:I73))</f>
        <v>#DIV/0!</v>
      </c>
      <c r="H73" s="31" t="e">
        <f t="shared" si="14"/>
        <v>#DIV/0!</v>
      </c>
      <c r="I73" s="31" t="e">
        <f t="shared" si="15"/>
        <v>#DIV/0!</v>
      </c>
      <c r="J73" s="31"/>
      <c r="K73" s="29">
        <f t="array" ref="K73">SUM(IF(K$3=runs!$B$2:$B$304,IF($A73=Rohdaten!$E$2:$E$304,runs!$L$2:$L$304)))</f>
        <v>0</v>
      </c>
      <c r="L73" s="32">
        <f t="array" ref="L73">SUM(IF(K$3=runs!$B$2:$B$304,IF($A73=Rohdaten!$E$2:$E$304,runs!$O$2:$O$304)))</f>
        <v>0</v>
      </c>
      <c r="M73" s="29" t="e">
        <f t="array" ref="M73">AVERAGE(IF(K$3=runs!$B$2:$B$304,IF($A73=Rohdaten!$E$2:$E$304,runs!$P$2:$P$304)))</f>
        <v>#DIV/0!</v>
      </c>
      <c r="N73" s="29" t="e">
        <f t="array" ref="N73">STDEV(IF(K$3=runs!$B$2:$B$304,IF($A73=Rohdaten!$E$2:$E$304,runs!$P$2:$P$304)))</f>
        <v>#DIV/0!</v>
      </c>
      <c r="O73" s="31" t="e">
        <f t="shared" si="16"/>
        <v>#DIV/0!</v>
      </c>
      <c r="P73" s="54" t="e">
        <f t="shared" si="17"/>
        <v>#DIV/0!</v>
      </c>
      <c r="Q73" s="29"/>
      <c r="R73" s="29">
        <f t="array" ref="R73">SUM(IF(R$3=runs!$B$2:$B$304,IF($A73=Rohdaten!$E$2:$E$304,runs!$L$2:$L$304)))</f>
        <v>0</v>
      </c>
      <c r="S73" s="32">
        <f t="array" ref="S73">SUM(IF(R$3=runs!$B$2:$B$304,IF($A73=Rohdaten!$E$2:$E$304,runs!$O$2:$O$304)))</f>
        <v>0</v>
      </c>
      <c r="T73" s="29" t="e">
        <f t="array" ref="T73">AVERAGE(IF(R$3=runs!$B$2:$B$304,IF($A73=Rohdaten!$E$2:$E$304,runs!$P$2:$P$304)))</f>
        <v>#DIV/0!</v>
      </c>
      <c r="U73" s="29" t="e">
        <f t="array" ref="U73">STDEV(IF(R$3=runs!$B$2:$B$304,IF($A73=Rohdaten!$E$2:$E$304,runs!$P$2:$P$304)))</f>
        <v>#DIV/0!</v>
      </c>
      <c r="V73" s="31" t="e">
        <f t="shared" si="18"/>
        <v>#DIV/0!</v>
      </c>
      <c r="W73" s="54" t="e">
        <f t="shared" si="19"/>
        <v>#DIV/0!</v>
      </c>
    </row>
    <row r="74" spans="1:23" x14ac:dyDescent="0.2">
      <c r="A74" s="29">
        <f t="shared" si="20"/>
        <v>80</v>
      </c>
      <c r="B74" s="138">
        <v>0.7</v>
      </c>
      <c r="C74" s="32">
        <f t="array" ref="C74">MIN(IF($A74=Rohdaten!$E$2:$E$304,Rohdaten!$L$2:$L$304))</f>
        <v>0</v>
      </c>
      <c r="D74" s="32">
        <f t="array" ref="D74">MIN(IF($A74=Rohdaten!$E$2:$E$304,Rohdaten!$X$2:$X$304))</f>
        <v>0</v>
      </c>
      <c r="E74" s="32">
        <f t="array" ref="E74">MIN(IF($A74=Rohdaten!$E$2:$E$304,Rohdaten!$AD$2:$AD$304))</f>
        <v>0</v>
      </c>
      <c r="F74" s="87">
        <v>0</v>
      </c>
      <c r="G74" s="31" t="e">
        <f t="array" ref="G74">AVERAGE(IF(NOT(ISERROR(H74:I74)),H74:I74))</f>
        <v>#DIV/0!</v>
      </c>
      <c r="H74" s="31" t="e">
        <f t="shared" si="14"/>
        <v>#DIV/0!</v>
      </c>
      <c r="I74" s="31" t="e">
        <f t="shared" si="15"/>
        <v>#DIV/0!</v>
      </c>
      <c r="J74" s="31"/>
      <c r="K74" s="29">
        <f t="array" ref="K74">SUM(IF(K$3=runs!$B$2:$B$304,IF($A74=Rohdaten!$E$2:$E$304,runs!$L$2:$L$304)))</f>
        <v>0</v>
      </c>
      <c r="L74" s="32">
        <f t="array" ref="L74">SUM(IF(K$3=runs!$B$2:$B$304,IF($A74=Rohdaten!$E$2:$E$304,runs!$O$2:$O$304)))</f>
        <v>0</v>
      </c>
      <c r="M74" s="29" t="e">
        <f t="array" ref="M74">AVERAGE(IF(K$3=runs!$B$2:$B$304,IF($A74=Rohdaten!$E$2:$E$304,runs!$P$2:$P$304)))</f>
        <v>#DIV/0!</v>
      </c>
      <c r="N74" s="29" t="e">
        <f t="array" ref="N74">STDEV(IF(K$3=runs!$B$2:$B$304,IF($A74=Rohdaten!$E$2:$E$304,runs!$P$2:$P$304)))</f>
        <v>#DIV/0!</v>
      </c>
      <c r="O74" s="31" t="e">
        <f t="shared" si="16"/>
        <v>#DIV/0!</v>
      </c>
      <c r="P74" s="54" t="e">
        <f t="shared" si="17"/>
        <v>#DIV/0!</v>
      </c>
      <c r="Q74" s="29"/>
      <c r="R74" s="29">
        <f t="array" ref="R74">SUM(IF(R$3=runs!$B$2:$B$304,IF($A74=Rohdaten!$E$2:$E$304,runs!$L$2:$L$304)))</f>
        <v>0</v>
      </c>
      <c r="S74" s="32">
        <f t="array" ref="S74">SUM(IF(R$3=runs!$B$2:$B$304,IF($A74=Rohdaten!$E$2:$E$304,runs!$O$2:$O$304)))</f>
        <v>0</v>
      </c>
      <c r="T74" s="29" t="e">
        <f t="array" ref="T74">AVERAGE(IF(R$3=runs!$B$2:$B$304,IF($A74=Rohdaten!$E$2:$E$304,runs!$P$2:$P$304)))</f>
        <v>#DIV/0!</v>
      </c>
      <c r="U74" s="29" t="e">
        <f t="array" ref="U74">STDEV(IF(R$3=runs!$B$2:$B$304,IF($A74=Rohdaten!$E$2:$E$304,runs!$P$2:$P$304)))</f>
        <v>#DIV/0!</v>
      </c>
      <c r="V74" s="31" t="e">
        <f t="shared" si="18"/>
        <v>#DIV/0!</v>
      </c>
      <c r="W74" s="54" t="e">
        <f t="shared" si="19"/>
        <v>#DIV/0!</v>
      </c>
    </row>
    <row r="75" spans="1:23" x14ac:dyDescent="0.2">
      <c r="A75" s="29">
        <f t="shared" si="20"/>
        <v>81</v>
      </c>
      <c r="B75" s="138">
        <v>0.7</v>
      </c>
      <c r="C75" s="32">
        <f t="array" ref="C75">MIN(IF($A75=Rohdaten!$E$2:$E$304,Rohdaten!$L$2:$L$304))</f>
        <v>0</v>
      </c>
      <c r="D75" s="32">
        <f t="array" ref="D75">MIN(IF($A75=Rohdaten!$E$2:$E$304,Rohdaten!$X$2:$X$304))</f>
        <v>0</v>
      </c>
      <c r="E75" s="32">
        <f t="array" ref="E75">MIN(IF($A75=Rohdaten!$E$2:$E$304,Rohdaten!$AD$2:$AD$304))</f>
        <v>0</v>
      </c>
      <c r="F75" s="87">
        <v>0</v>
      </c>
      <c r="G75" s="31" t="e">
        <f t="array" ref="G75">AVERAGE(IF(NOT(ISERROR(H75:I75)),H75:I75))</f>
        <v>#DIV/0!</v>
      </c>
      <c r="H75" s="31" t="e">
        <f t="shared" si="14"/>
        <v>#DIV/0!</v>
      </c>
      <c r="I75" s="31" t="e">
        <f t="shared" si="15"/>
        <v>#DIV/0!</v>
      </c>
      <c r="J75" s="31"/>
      <c r="K75" s="29">
        <f t="array" ref="K75">SUM(IF(K$3=runs!$B$2:$B$304,IF($A75=Rohdaten!$E$2:$E$304,runs!$L$2:$L$304)))</f>
        <v>0</v>
      </c>
      <c r="L75" s="32">
        <f t="array" ref="L75">SUM(IF(K$3=runs!$B$2:$B$304,IF($A75=Rohdaten!$E$2:$E$304,runs!$O$2:$O$304)))</f>
        <v>0</v>
      </c>
      <c r="M75" s="29" t="e">
        <f t="array" ref="M75">AVERAGE(IF(K$3=runs!$B$2:$B$304,IF($A75=Rohdaten!$E$2:$E$304,runs!$P$2:$P$304)))</f>
        <v>#DIV/0!</v>
      </c>
      <c r="N75" s="29" t="e">
        <f t="array" ref="N75">STDEV(IF(K$3=runs!$B$2:$B$304,IF($A75=Rohdaten!$E$2:$E$304,runs!$P$2:$P$304)))</f>
        <v>#DIV/0!</v>
      </c>
      <c r="O75" s="31" t="e">
        <f t="shared" si="16"/>
        <v>#DIV/0!</v>
      </c>
      <c r="P75" s="54" t="e">
        <f t="shared" si="17"/>
        <v>#DIV/0!</v>
      </c>
      <c r="Q75" s="29"/>
      <c r="R75" s="29">
        <f t="array" ref="R75">SUM(IF(R$3=runs!$B$2:$B$304,IF($A75=Rohdaten!$E$2:$E$304,runs!$L$2:$L$304)))</f>
        <v>0</v>
      </c>
      <c r="S75" s="32">
        <f t="array" ref="S75">SUM(IF(R$3=runs!$B$2:$B$304,IF($A75=Rohdaten!$E$2:$E$304,runs!$O$2:$O$304)))</f>
        <v>0</v>
      </c>
      <c r="T75" s="29" t="e">
        <f t="array" ref="T75">AVERAGE(IF(R$3=runs!$B$2:$B$304,IF($A75=Rohdaten!$E$2:$E$304,runs!$P$2:$P$304)))</f>
        <v>#DIV/0!</v>
      </c>
      <c r="U75" s="29" t="e">
        <f t="array" ref="U75">STDEV(IF(R$3=runs!$B$2:$B$304,IF($A75=Rohdaten!$E$2:$E$304,runs!$P$2:$P$304)))</f>
        <v>#DIV/0!</v>
      </c>
      <c r="V75" s="31" t="e">
        <f t="shared" si="18"/>
        <v>#DIV/0!</v>
      </c>
      <c r="W75" s="54" t="e">
        <f t="shared" si="19"/>
        <v>#DIV/0!</v>
      </c>
    </row>
    <row r="76" spans="1:23" x14ac:dyDescent="0.2">
      <c r="A76" s="29">
        <f t="shared" si="20"/>
        <v>82</v>
      </c>
      <c r="B76" s="138">
        <v>0.7</v>
      </c>
      <c r="C76" s="32">
        <f t="array" ref="C76">MIN(IF($A76=Rohdaten!$E$2:$E$304,Rohdaten!$L$2:$L$304))</f>
        <v>0</v>
      </c>
      <c r="D76" s="32">
        <f t="array" ref="D76">MIN(IF($A76=Rohdaten!$E$2:$E$304,Rohdaten!$X$2:$X$304))</f>
        <v>0</v>
      </c>
      <c r="E76" s="32">
        <f t="array" ref="E76">MIN(IF($A76=Rohdaten!$E$2:$E$304,Rohdaten!$AD$2:$AD$304))</f>
        <v>0</v>
      </c>
      <c r="F76" s="87">
        <v>0</v>
      </c>
      <c r="G76" s="31" t="e">
        <f t="array" ref="G76">AVERAGE(IF(NOT(ISERROR(H76:I76)),H76:I76))</f>
        <v>#DIV/0!</v>
      </c>
      <c r="H76" s="31" t="e">
        <f t="shared" si="14"/>
        <v>#DIV/0!</v>
      </c>
      <c r="I76" s="31" t="e">
        <f t="shared" si="15"/>
        <v>#DIV/0!</v>
      </c>
      <c r="J76" s="31"/>
      <c r="K76" s="29">
        <f t="array" ref="K76">SUM(IF(K$3=runs!$B$2:$B$304,IF($A76=Rohdaten!$E$2:$E$304,runs!$L$2:$L$304)))</f>
        <v>0</v>
      </c>
      <c r="L76" s="32">
        <f t="array" ref="L76">SUM(IF(K$3=runs!$B$2:$B$304,IF($A76=Rohdaten!$E$2:$E$304,runs!$O$2:$O$304)))</f>
        <v>0</v>
      </c>
      <c r="M76" s="29" t="e">
        <f t="array" ref="M76">AVERAGE(IF(K$3=runs!$B$2:$B$304,IF($A76=Rohdaten!$E$2:$E$304,runs!$P$2:$P$304)))</f>
        <v>#DIV/0!</v>
      </c>
      <c r="N76" s="29" t="e">
        <f t="array" ref="N76">STDEV(IF(K$3=runs!$B$2:$B$304,IF($A76=Rohdaten!$E$2:$E$304,runs!$P$2:$P$304)))</f>
        <v>#DIV/0!</v>
      </c>
      <c r="O76" s="31" t="e">
        <f t="shared" si="16"/>
        <v>#DIV/0!</v>
      </c>
      <c r="P76" s="54" t="e">
        <f t="shared" si="17"/>
        <v>#DIV/0!</v>
      </c>
      <c r="Q76" s="29"/>
      <c r="R76" s="29">
        <f t="array" ref="R76">SUM(IF(R$3=runs!$B$2:$B$304,IF($A76=Rohdaten!$E$2:$E$304,runs!$L$2:$L$304)))</f>
        <v>0</v>
      </c>
      <c r="S76" s="32">
        <f t="array" ref="S76">SUM(IF(R$3=runs!$B$2:$B$304,IF($A76=Rohdaten!$E$2:$E$304,runs!$O$2:$O$304)))</f>
        <v>0</v>
      </c>
      <c r="T76" s="29" t="e">
        <f t="array" ref="T76">AVERAGE(IF(R$3=runs!$B$2:$B$304,IF($A76=Rohdaten!$E$2:$E$304,runs!$P$2:$P$304)))</f>
        <v>#DIV/0!</v>
      </c>
      <c r="U76" s="29" t="e">
        <f t="array" ref="U76">STDEV(IF(R$3=runs!$B$2:$B$304,IF($A76=Rohdaten!$E$2:$E$304,runs!$P$2:$P$304)))</f>
        <v>#DIV/0!</v>
      </c>
      <c r="V76" s="31" t="e">
        <f t="shared" si="18"/>
        <v>#DIV/0!</v>
      </c>
      <c r="W76" s="54" t="e">
        <f t="shared" si="19"/>
        <v>#DIV/0!</v>
      </c>
    </row>
    <row r="77" spans="1:23" x14ac:dyDescent="0.2">
      <c r="A77" s="29">
        <f t="shared" si="20"/>
        <v>83</v>
      </c>
      <c r="B77" s="138">
        <v>0.7</v>
      </c>
      <c r="C77" s="32">
        <f t="array" ref="C77">MIN(IF($A77=Rohdaten!$E$2:$E$304,Rohdaten!$L$2:$L$304))</f>
        <v>0</v>
      </c>
      <c r="D77" s="32">
        <f t="array" ref="D77">MIN(IF($A77=Rohdaten!$E$2:$E$304,Rohdaten!$X$2:$X$304))</f>
        <v>0</v>
      </c>
      <c r="E77" s="32">
        <f t="array" ref="E77">MIN(IF($A77=Rohdaten!$E$2:$E$304,Rohdaten!$AD$2:$AD$304))</f>
        <v>0</v>
      </c>
      <c r="F77" s="87">
        <v>0</v>
      </c>
      <c r="G77" s="31" t="e">
        <f t="array" ref="G77">AVERAGE(IF(NOT(ISERROR(H77:I77)),H77:I77))</f>
        <v>#DIV/0!</v>
      </c>
      <c r="H77" s="31" t="e">
        <f t="shared" si="14"/>
        <v>#DIV/0!</v>
      </c>
      <c r="I77" s="31" t="e">
        <f t="shared" si="15"/>
        <v>#DIV/0!</v>
      </c>
      <c r="J77" s="31"/>
      <c r="K77" s="29">
        <f t="array" ref="K77">SUM(IF(K$3=runs!$B$2:$B$304,IF($A77=Rohdaten!$E$2:$E$304,runs!$L$2:$L$304)))</f>
        <v>0</v>
      </c>
      <c r="L77" s="32">
        <f t="array" ref="L77">SUM(IF(K$3=runs!$B$2:$B$304,IF($A77=Rohdaten!$E$2:$E$304,runs!$O$2:$O$304)))</f>
        <v>0</v>
      </c>
      <c r="M77" s="29" t="e">
        <f t="array" ref="M77">AVERAGE(IF(K$3=runs!$B$2:$B$304,IF($A77=Rohdaten!$E$2:$E$304,runs!$P$2:$P$304)))</f>
        <v>#DIV/0!</v>
      </c>
      <c r="N77" s="29" t="e">
        <f t="array" ref="N77">STDEV(IF(K$3=runs!$B$2:$B$304,IF($A77=Rohdaten!$E$2:$E$304,runs!$P$2:$P$304)))</f>
        <v>#DIV/0!</v>
      </c>
      <c r="O77" s="31" t="e">
        <f t="shared" si="16"/>
        <v>#DIV/0!</v>
      </c>
      <c r="P77" s="54" t="e">
        <f t="shared" si="17"/>
        <v>#DIV/0!</v>
      </c>
      <c r="Q77" s="29"/>
      <c r="R77" s="29">
        <f t="array" ref="R77">SUM(IF(R$3=runs!$B$2:$B$304,IF($A77=Rohdaten!$E$2:$E$304,runs!$L$2:$L$304)))</f>
        <v>0</v>
      </c>
      <c r="S77" s="32">
        <f t="array" ref="S77">SUM(IF(R$3=runs!$B$2:$B$304,IF($A77=Rohdaten!$E$2:$E$304,runs!$O$2:$O$304)))</f>
        <v>0</v>
      </c>
      <c r="T77" s="29" t="e">
        <f t="array" ref="T77">AVERAGE(IF(R$3=runs!$B$2:$B$304,IF($A77=Rohdaten!$E$2:$E$304,runs!$P$2:$P$304)))</f>
        <v>#DIV/0!</v>
      </c>
      <c r="U77" s="29" t="e">
        <f t="array" ref="U77">STDEV(IF(R$3=runs!$B$2:$B$304,IF($A77=Rohdaten!$E$2:$E$304,runs!$P$2:$P$304)))</f>
        <v>#DIV/0!</v>
      </c>
      <c r="V77" s="31" t="e">
        <f t="shared" si="18"/>
        <v>#DIV/0!</v>
      </c>
      <c r="W77" s="54" t="e">
        <f t="shared" si="19"/>
        <v>#DIV/0!</v>
      </c>
    </row>
    <row r="78" spans="1:23" x14ac:dyDescent="0.2">
      <c r="A78" s="29">
        <f t="shared" si="20"/>
        <v>84</v>
      </c>
      <c r="B78" s="138">
        <v>0.7</v>
      </c>
      <c r="C78" s="32">
        <f t="array" ref="C78">MIN(IF($A78=Rohdaten!$E$2:$E$304,Rohdaten!$L$2:$L$304))</f>
        <v>0</v>
      </c>
      <c r="D78" s="32">
        <f t="array" ref="D78">MIN(IF($A78=Rohdaten!$E$2:$E$304,Rohdaten!$X$2:$X$304))</f>
        <v>0</v>
      </c>
      <c r="E78" s="32">
        <f t="array" ref="E78">MIN(IF($A78=Rohdaten!$E$2:$E$304,Rohdaten!$AD$2:$AD$304))</f>
        <v>0</v>
      </c>
      <c r="F78" s="87">
        <v>0</v>
      </c>
      <c r="G78" s="31" t="e">
        <f t="array" ref="G78">AVERAGE(IF(NOT(ISERROR(H78:I78)),H78:I78))</f>
        <v>#DIV/0!</v>
      </c>
      <c r="H78" s="31" t="e">
        <f t="shared" si="14"/>
        <v>#DIV/0!</v>
      </c>
      <c r="I78" s="31" t="e">
        <f t="shared" si="15"/>
        <v>#DIV/0!</v>
      </c>
      <c r="J78" s="31"/>
      <c r="K78" s="29">
        <f t="array" ref="K78">SUM(IF(K$3=runs!$B$2:$B$304,IF($A78=Rohdaten!$E$2:$E$304,runs!$L$2:$L$304)))</f>
        <v>0</v>
      </c>
      <c r="L78" s="32">
        <f t="array" ref="L78">SUM(IF(K$3=runs!$B$2:$B$304,IF($A78=Rohdaten!$E$2:$E$304,runs!$O$2:$O$304)))</f>
        <v>0</v>
      </c>
      <c r="M78" s="29" t="e">
        <f t="array" ref="M78">AVERAGE(IF(K$3=runs!$B$2:$B$304,IF($A78=Rohdaten!$E$2:$E$304,runs!$P$2:$P$304)))</f>
        <v>#DIV/0!</v>
      </c>
      <c r="N78" s="29" t="e">
        <f t="array" ref="N78">STDEV(IF(K$3=runs!$B$2:$B$304,IF($A78=Rohdaten!$E$2:$E$304,runs!$P$2:$P$304)))</f>
        <v>#DIV/0!</v>
      </c>
      <c r="O78" s="31" t="e">
        <f t="shared" si="16"/>
        <v>#DIV/0!</v>
      </c>
      <c r="P78" s="54" t="e">
        <f t="shared" si="17"/>
        <v>#DIV/0!</v>
      </c>
      <c r="Q78" s="29"/>
      <c r="R78" s="29">
        <f t="array" ref="R78">SUM(IF(R$3=runs!$B$2:$B$304,IF($A78=Rohdaten!$E$2:$E$304,runs!$L$2:$L$304)))</f>
        <v>0</v>
      </c>
      <c r="S78" s="32">
        <f t="array" ref="S78">SUM(IF(R$3=runs!$B$2:$B$304,IF($A78=Rohdaten!$E$2:$E$304,runs!$O$2:$O$304)))</f>
        <v>0</v>
      </c>
      <c r="T78" s="29" t="e">
        <f t="array" ref="T78">AVERAGE(IF(R$3=runs!$B$2:$B$304,IF($A78=Rohdaten!$E$2:$E$304,runs!$P$2:$P$304)))</f>
        <v>#DIV/0!</v>
      </c>
      <c r="U78" s="29" t="e">
        <f t="array" ref="U78">STDEV(IF(R$3=runs!$B$2:$B$304,IF($A78=Rohdaten!$E$2:$E$304,runs!$P$2:$P$304)))</f>
        <v>#DIV/0!</v>
      </c>
      <c r="V78" s="31" t="e">
        <f t="shared" si="18"/>
        <v>#DIV/0!</v>
      </c>
      <c r="W78" s="54" t="e">
        <f t="shared" si="19"/>
        <v>#DIV/0!</v>
      </c>
    </row>
    <row r="79" spans="1:23" x14ac:dyDescent="0.2">
      <c r="A79" s="29">
        <f t="shared" si="20"/>
        <v>85</v>
      </c>
      <c r="B79" s="138">
        <v>0.7</v>
      </c>
      <c r="C79" s="32">
        <f t="array" ref="C79">MIN(IF($A79=Rohdaten!$E$2:$E$304,Rohdaten!$L$2:$L$304))</f>
        <v>0</v>
      </c>
      <c r="D79" s="32">
        <f t="array" ref="D79">MIN(IF($A79=Rohdaten!$E$2:$E$304,Rohdaten!$X$2:$X$304))</f>
        <v>0</v>
      </c>
      <c r="E79" s="32">
        <f t="array" ref="E79">MIN(IF($A79=Rohdaten!$E$2:$E$304,Rohdaten!$AD$2:$AD$304))</f>
        <v>0</v>
      </c>
      <c r="F79" s="87">
        <v>0</v>
      </c>
      <c r="G79" s="31" t="e">
        <f t="array" ref="G79">AVERAGE(IF(NOT(ISERROR(H79:I79)),H79:I79))</f>
        <v>#DIV/0!</v>
      </c>
      <c r="H79" s="31" t="e">
        <f t="shared" si="14"/>
        <v>#DIV/0!</v>
      </c>
      <c r="I79" s="31" t="e">
        <f t="shared" si="15"/>
        <v>#DIV/0!</v>
      </c>
      <c r="J79" s="31"/>
      <c r="K79" s="29">
        <f t="array" ref="K79">SUM(IF(K$3=runs!$B$2:$B$304,IF($A79=Rohdaten!$E$2:$E$304,runs!$L$2:$L$304)))</f>
        <v>0</v>
      </c>
      <c r="L79" s="32">
        <f t="array" ref="L79">SUM(IF(K$3=runs!$B$2:$B$304,IF($A79=Rohdaten!$E$2:$E$304,runs!$O$2:$O$304)))</f>
        <v>0</v>
      </c>
      <c r="M79" s="29" t="e">
        <f t="array" ref="M79">AVERAGE(IF(K$3=runs!$B$2:$B$304,IF($A79=Rohdaten!$E$2:$E$304,runs!$P$2:$P$304)))</f>
        <v>#DIV/0!</v>
      </c>
      <c r="N79" s="29" t="e">
        <f t="array" ref="N79">STDEV(IF(K$3=runs!$B$2:$B$304,IF($A79=Rohdaten!$E$2:$E$304,runs!$P$2:$P$304)))</f>
        <v>#DIV/0!</v>
      </c>
      <c r="O79" s="31" t="e">
        <f t="shared" si="16"/>
        <v>#DIV/0!</v>
      </c>
      <c r="P79" s="54" t="e">
        <f t="shared" si="17"/>
        <v>#DIV/0!</v>
      </c>
      <c r="Q79" s="29"/>
      <c r="R79" s="29">
        <f t="array" ref="R79">SUM(IF(R$3=runs!$B$2:$B$304,IF($A79=Rohdaten!$E$2:$E$304,runs!$L$2:$L$304)))</f>
        <v>0</v>
      </c>
      <c r="S79" s="32">
        <f t="array" ref="S79">SUM(IF(R$3=runs!$B$2:$B$304,IF($A79=Rohdaten!$E$2:$E$304,runs!$O$2:$O$304)))</f>
        <v>0</v>
      </c>
      <c r="T79" s="29" t="e">
        <f t="array" ref="T79">AVERAGE(IF(R$3=runs!$B$2:$B$304,IF($A79=Rohdaten!$E$2:$E$304,runs!$P$2:$P$304)))</f>
        <v>#DIV/0!</v>
      </c>
      <c r="U79" s="29" t="e">
        <f t="array" ref="U79">STDEV(IF(R$3=runs!$B$2:$B$304,IF($A79=Rohdaten!$E$2:$E$304,runs!$P$2:$P$304)))</f>
        <v>#DIV/0!</v>
      </c>
      <c r="V79" s="31" t="e">
        <f t="shared" si="18"/>
        <v>#DIV/0!</v>
      </c>
      <c r="W79" s="54" t="e">
        <f t="shared" si="19"/>
        <v>#DIV/0!</v>
      </c>
    </row>
    <row r="80" spans="1:23" x14ac:dyDescent="0.2">
      <c r="A80" s="29">
        <f t="shared" si="20"/>
        <v>86</v>
      </c>
      <c r="B80" s="138">
        <v>0.7</v>
      </c>
      <c r="C80" s="32">
        <f t="array" ref="C80">MIN(IF($A80=Rohdaten!$E$2:$E$304,Rohdaten!$L$2:$L$304))</f>
        <v>0</v>
      </c>
      <c r="D80" s="32">
        <f t="array" ref="D80">MIN(IF($A80=Rohdaten!$E$2:$E$304,Rohdaten!$X$2:$X$304))</f>
        <v>0</v>
      </c>
      <c r="E80" s="32">
        <f t="array" ref="E80">MIN(IF($A80=Rohdaten!$E$2:$E$304,Rohdaten!$AD$2:$AD$304))</f>
        <v>0</v>
      </c>
      <c r="F80" s="87">
        <v>0</v>
      </c>
      <c r="G80" s="31" t="e">
        <f t="array" ref="G80">AVERAGE(IF(NOT(ISERROR(H80:I80)),H80:I80))</f>
        <v>#DIV/0!</v>
      </c>
      <c r="H80" s="31" t="e">
        <f t="shared" si="14"/>
        <v>#DIV/0!</v>
      </c>
      <c r="I80" s="31" t="e">
        <f t="shared" si="15"/>
        <v>#DIV/0!</v>
      </c>
      <c r="J80" s="31"/>
      <c r="K80" s="29">
        <f t="array" ref="K80">SUM(IF(K$3=runs!$B$2:$B$304,IF($A80=Rohdaten!$E$2:$E$304,runs!$L$2:$L$304)))</f>
        <v>0</v>
      </c>
      <c r="L80" s="32">
        <f t="array" ref="L80">SUM(IF(K$3=runs!$B$2:$B$304,IF($A80=Rohdaten!$E$2:$E$304,runs!$O$2:$O$304)))</f>
        <v>0</v>
      </c>
      <c r="M80" s="29" t="e">
        <f t="array" ref="M80">AVERAGE(IF(K$3=runs!$B$2:$B$304,IF($A80=Rohdaten!$E$2:$E$304,runs!$P$2:$P$304)))</f>
        <v>#DIV/0!</v>
      </c>
      <c r="N80" s="29" t="e">
        <f t="array" ref="N80">STDEV(IF(K$3=runs!$B$2:$B$304,IF($A80=Rohdaten!$E$2:$E$304,runs!$P$2:$P$304)))</f>
        <v>#DIV/0!</v>
      </c>
      <c r="O80" s="31" t="e">
        <f t="shared" si="16"/>
        <v>#DIV/0!</v>
      </c>
      <c r="P80" s="54" t="e">
        <f t="shared" si="17"/>
        <v>#DIV/0!</v>
      </c>
      <c r="Q80" s="29"/>
      <c r="R80" s="29">
        <f t="array" ref="R80">SUM(IF(R$3=runs!$B$2:$B$304,IF($A80=Rohdaten!$E$2:$E$304,runs!$L$2:$L$304)))</f>
        <v>0</v>
      </c>
      <c r="S80" s="32">
        <f t="array" ref="S80">SUM(IF(R$3=runs!$B$2:$B$304,IF($A80=Rohdaten!$E$2:$E$304,runs!$O$2:$O$304)))</f>
        <v>0</v>
      </c>
      <c r="T80" s="29" t="e">
        <f t="array" ref="T80">AVERAGE(IF(R$3=runs!$B$2:$B$304,IF($A80=Rohdaten!$E$2:$E$304,runs!$P$2:$P$304)))</f>
        <v>#DIV/0!</v>
      </c>
      <c r="U80" s="29" t="e">
        <f t="array" ref="U80">STDEV(IF(R$3=runs!$B$2:$B$304,IF($A80=Rohdaten!$E$2:$E$304,runs!$P$2:$P$304)))</f>
        <v>#DIV/0!</v>
      </c>
      <c r="V80" s="31" t="e">
        <f t="shared" si="18"/>
        <v>#DIV/0!</v>
      </c>
      <c r="W80" s="54" t="e">
        <f t="shared" si="19"/>
        <v>#DIV/0!</v>
      </c>
    </row>
    <row r="81" spans="1:23" x14ac:dyDescent="0.2">
      <c r="A81" s="29">
        <f t="shared" si="20"/>
        <v>87</v>
      </c>
      <c r="B81" s="138">
        <v>0.7</v>
      </c>
      <c r="C81" s="32">
        <f t="array" ref="C81">MIN(IF($A81=Rohdaten!$E$2:$E$304,Rohdaten!$L$2:$L$304))</f>
        <v>0</v>
      </c>
      <c r="D81" s="32">
        <f t="array" ref="D81">MIN(IF($A81=Rohdaten!$E$2:$E$304,Rohdaten!$X$2:$X$304))</f>
        <v>0</v>
      </c>
      <c r="E81" s="32">
        <f t="array" ref="E81">MIN(IF($A81=Rohdaten!$E$2:$E$304,Rohdaten!$AD$2:$AD$304))</f>
        <v>0</v>
      </c>
      <c r="F81" s="87">
        <v>0</v>
      </c>
      <c r="G81" s="31" t="e">
        <f t="array" ref="G81">AVERAGE(IF(NOT(ISERROR(H81:I81)),H81:I81))</f>
        <v>#DIV/0!</v>
      </c>
      <c r="H81" s="31" t="e">
        <f t="shared" si="14"/>
        <v>#DIV/0!</v>
      </c>
      <c r="I81" s="31" t="e">
        <f t="shared" si="15"/>
        <v>#DIV/0!</v>
      </c>
      <c r="J81" s="31"/>
      <c r="K81" s="29">
        <f t="array" ref="K81">SUM(IF(K$3=runs!$B$2:$B$304,IF($A81=Rohdaten!$E$2:$E$304,runs!$L$2:$L$304)))</f>
        <v>0</v>
      </c>
      <c r="L81" s="32">
        <f t="array" ref="L81">SUM(IF(K$3=runs!$B$2:$B$304,IF($A81=Rohdaten!$E$2:$E$304,runs!$O$2:$O$304)))</f>
        <v>0</v>
      </c>
      <c r="M81" s="29" t="e">
        <f t="array" ref="M81">AVERAGE(IF(K$3=runs!$B$2:$B$304,IF($A81=Rohdaten!$E$2:$E$304,runs!$P$2:$P$304)))</f>
        <v>#DIV/0!</v>
      </c>
      <c r="N81" s="29" t="e">
        <f t="array" ref="N81">STDEV(IF(K$3=runs!$B$2:$B$304,IF($A81=Rohdaten!$E$2:$E$304,runs!$P$2:$P$304)))</f>
        <v>#DIV/0!</v>
      </c>
      <c r="O81" s="31" t="e">
        <f t="shared" si="16"/>
        <v>#DIV/0!</v>
      </c>
      <c r="P81" s="54" t="e">
        <f t="shared" si="17"/>
        <v>#DIV/0!</v>
      </c>
      <c r="Q81" s="29"/>
      <c r="R81" s="29">
        <f t="array" ref="R81">SUM(IF(R$3=runs!$B$2:$B$304,IF($A81=Rohdaten!$E$2:$E$304,runs!$L$2:$L$304)))</f>
        <v>0</v>
      </c>
      <c r="S81" s="32">
        <f t="array" ref="S81">SUM(IF(R$3=runs!$B$2:$B$304,IF($A81=Rohdaten!$E$2:$E$304,runs!$O$2:$O$304)))</f>
        <v>0</v>
      </c>
      <c r="T81" s="29" t="e">
        <f t="array" ref="T81">AVERAGE(IF(R$3=runs!$B$2:$B$304,IF($A81=Rohdaten!$E$2:$E$304,runs!$P$2:$P$304)))</f>
        <v>#DIV/0!</v>
      </c>
      <c r="U81" s="29" t="e">
        <f t="array" ref="U81">STDEV(IF(R$3=runs!$B$2:$B$304,IF($A81=Rohdaten!$E$2:$E$304,runs!$P$2:$P$304)))</f>
        <v>#DIV/0!</v>
      </c>
      <c r="V81" s="31" t="e">
        <f t="shared" si="18"/>
        <v>#DIV/0!</v>
      </c>
      <c r="W81" s="54" t="e">
        <f t="shared" si="19"/>
        <v>#DIV/0!</v>
      </c>
    </row>
    <row r="82" spans="1:23" x14ac:dyDescent="0.2">
      <c r="A82" s="29">
        <f t="shared" si="20"/>
        <v>88</v>
      </c>
      <c r="B82" s="138">
        <v>0.7</v>
      </c>
      <c r="C82" s="32">
        <f t="array" ref="C82">MIN(IF($A82=Rohdaten!$E$2:$E$304,Rohdaten!$L$2:$L$304))</f>
        <v>0</v>
      </c>
      <c r="D82" s="32">
        <f t="array" ref="D82">MIN(IF($A82=Rohdaten!$E$2:$E$304,Rohdaten!$X$2:$X$304))</f>
        <v>0</v>
      </c>
      <c r="E82" s="32">
        <f t="array" ref="E82">MIN(IF($A82=Rohdaten!$E$2:$E$304,Rohdaten!$AD$2:$AD$304))</f>
        <v>0</v>
      </c>
      <c r="F82" s="87">
        <v>0</v>
      </c>
      <c r="G82" s="31" t="e">
        <f t="array" ref="G82">AVERAGE(IF(NOT(ISERROR(H82:I82)),H82:I82))</f>
        <v>#DIV/0!</v>
      </c>
      <c r="H82" s="31" t="e">
        <f t="shared" si="14"/>
        <v>#DIV/0!</v>
      </c>
      <c r="I82" s="31" t="e">
        <f t="shared" si="15"/>
        <v>#DIV/0!</v>
      </c>
      <c r="J82" s="31"/>
      <c r="K82" s="29">
        <f t="array" ref="K82">SUM(IF(K$3=runs!$B$2:$B$304,IF($A82=Rohdaten!$E$2:$E$304,runs!$L$2:$L$304)))</f>
        <v>0</v>
      </c>
      <c r="L82" s="32">
        <f t="array" ref="L82">SUM(IF(K$3=runs!$B$2:$B$304,IF($A82=Rohdaten!$E$2:$E$304,runs!$O$2:$O$304)))</f>
        <v>0</v>
      </c>
      <c r="M82" s="29" t="e">
        <f t="array" ref="M82">AVERAGE(IF(K$3=runs!$B$2:$B$304,IF($A82=Rohdaten!$E$2:$E$304,runs!$P$2:$P$304)))</f>
        <v>#DIV/0!</v>
      </c>
      <c r="N82" s="29" t="e">
        <f t="array" ref="N82">STDEV(IF(K$3=runs!$B$2:$B$304,IF($A82=Rohdaten!$E$2:$E$304,runs!$P$2:$P$304)))</f>
        <v>#DIV/0!</v>
      </c>
      <c r="O82" s="31" t="e">
        <f t="shared" si="16"/>
        <v>#DIV/0!</v>
      </c>
      <c r="P82" s="54" t="e">
        <f t="shared" si="17"/>
        <v>#DIV/0!</v>
      </c>
      <c r="Q82" s="29"/>
      <c r="R82" s="29">
        <f t="array" ref="R82">SUM(IF(R$3=runs!$B$2:$B$304,IF($A82=Rohdaten!$E$2:$E$304,runs!$L$2:$L$304)))</f>
        <v>0</v>
      </c>
      <c r="S82" s="32">
        <f t="array" ref="S82">SUM(IF(R$3=runs!$B$2:$B$304,IF($A82=Rohdaten!$E$2:$E$304,runs!$O$2:$O$304)))</f>
        <v>0</v>
      </c>
      <c r="T82" s="29" t="e">
        <f t="array" ref="T82">AVERAGE(IF(R$3=runs!$B$2:$B$304,IF($A82=Rohdaten!$E$2:$E$304,runs!$P$2:$P$304)))</f>
        <v>#DIV/0!</v>
      </c>
      <c r="U82" s="29" t="e">
        <f t="array" ref="U82">STDEV(IF(R$3=runs!$B$2:$B$304,IF($A82=Rohdaten!$E$2:$E$304,runs!$P$2:$P$304)))</f>
        <v>#DIV/0!</v>
      </c>
      <c r="V82" s="31" t="e">
        <f t="shared" si="18"/>
        <v>#DIV/0!</v>
      </c>
      <c r="W82" s="54" t="e">
        <f t="shared" si="19"/>
        <v>#DIV/0!</v>
      </c>
    </row>
    <row r="83" spans="1:23" x14ac:dyDescent="0.2">
      <c r="A83" s="29">
        <f t="shared" si="20"/>
        <v>89</v>
      </c>
      <c r="B83" s="138">
        <v>0.7</v>
      </c>
      <c r="C83" s="32">
        <f t="array" ref="C83">MIN(IF($A83=Rohdaten!$E$2:$E$304,Rohdaten!$L$2:$L$304))</f>
        <v>0</v>
      </c>
      <c r="D83" s="32">
        <f t="array" ref="D83">MIN(IF($A83=Rohdaten!$E$2:$E$304,Rohdaten!$X$2:$X$304))</f>
        <v>0</v>
      </c>
      <c r="E83" s="32">
        <f t="array" ref="E83">MIN(IF($A83=Rohdaten!$E$2:$E$304,Rohdaten!$AD$2:$AD$304))</f>
        <v>0</v>
      </c>
      <c r="F83" s="87">
        <v>0</v>
      </c>
      <c r="G83" s="31" t="e">
        <f t="array" ref="G83">AVERAGE(IF(NOT(ISERROR(H83:I83)),H83:I83))</f>
        <v>#DIV/0!</v>
      </c>
      <c r="H83" s="31" t="e">
        <f t="shared" si="14"/>
        <v>#DIV/0!</v>
      </c>
      <c r="I83" s="31" t="e">
        <f t="shared" si="15"/>
        <v>#DIV/0!</v>
      </c>
      <c r="J83" s="31"/>
      <c r="K83" s="29">
        <f t="array" ref="K83">SUM(IF(K$3=runs!$B$2:$B$304,IF($A83=Rohdaten!$E$2:$E$304,runs!$L$2:$L$304)))</f>
        <v>0</v>
      </c>
      <c r="L83" s="32">
        <f t="array" ref="L83">SUM(IF(K$3=runs!$B$2:$B$304,IF($A83=Rohdaten!$E$2:$E$304,runs!$O$2:$O$304)))</f>
        <v>0</v>
      </c>
      <c r="M83" s="29" t="e">
        <f t="array" ref="M83">AVERAGE(IF(K$3=runs!$B$2:$B$304,IF($A83=Rohdaten!$E$2:$E$304,runs!$P$2:$P$304)))</f>
        <v>#DIV/0!</v>
      </c>
      <c r="N83" s="29" t="e">
        <f t="array" ref="N83">STDEV(IF(K$3=runs!$B$2:$B$304,IF($A83=Rohdaten!$E$2:$E$304,runs!$P$2:$P$304)))</f>
        <v>#DIV/0!</v>
      </c>
      <c r="O83" s="31" t="e">
        <f t="shared" si="16"/>
        <v>#DIV/0!</v>
      </c>
      <c r="P83" s="54" t="e">
        <f t="shared" si="17"/>
        <v>#DIV/0!</v>
      </c>
      <c r="Q83" s="29"/>
      <c r="R83" s="29">
        <f t="array" ref="R83">SUM(IF(R$3=runs!$B$2:$B$304,IF($A83=Rohdaten!$E$2:$E$304,runs!$L$2:$L$304)))</f>
        <v>0</v>
      </c>
      <c r="S83" s="32">
        <f t="array" ref="S83">SUM(IF(R$3=runs!$B$2:$B$304,IF($A83=Rohdaten!$E$2:$E$304,runs!$O$2:$O$304)))</f>
        <v>0</v>
      </c>
      <c r="T83" s="29" t="e">
        <f t="array" ref="T83">AVERAGE(IF(R$3=runs!$B$2:$B$304,IF($A83=Rohdaten!$E$2:$E$304,runs!$P$2:$P$304)))</f>
        <v>#DIV/0!</v>
      </c>
      <c r="U83" s="29" t="e">
        <f t="array" ref="U83">STDEV(IF(R$3=runs!$B$2:$B$304,IF($A83=Rohdaten!$E$2:$E$304,runs!$P$2:$P$304)))</f>
        <v>#DIV/0!</v>
      </c>
      <c r="V83" s="31" t="e">
        <f t="shared" si="18"/>
        <v>#DIV/0!</v>
      </c>
      <c r="W83" s="54" t="e">
        <f t="shared" si="19"/>
        <v>#DIV/0!</v>
      </c>
    </row>
    <row r="84" spans="1:23" x14ac:dyDescent="0.2">
      <c r="A84" s="29">
        <f t="shared" si="20"/>
        <v>90</v>
      </c>
      <c r="B84" s="138">
        <v>0.7</v>
      </c>
      <c r="C84" s="32">
        <f t="array" ref="C84">MIN(IF($A84=Rohdaten!$E$2:$E$304,Rohdaten!$L$2:$L$304))</f>
        <v>0</v>
      </c>
      <c r="D84" s="32">
        <f t="array" ref="D84">MIN(IF($A84=Rohdaten!$E$2:$E$304,Rohdaten!$X$2:$X$304))</f>
        <v>0</v>
      </c>
      <c r="E84" s="32">
        <f t="array" ref="E84">MIN(IF($A84=Rohdaten!$E$2:$E$304,Rohdaten!$AD$2:$AD$304))</f>
        <v>0</v>
      </c>
      <c r="F84" s="87">
        <v>0</v>
      </c>
      <c r="G84" s="31" t="e">
        <f t="array" ref="G84">AVERAGE(IF(NOT(ISERROR(H84:I84)),H84:I84))</f>
        <v>#DIV/0!</v>
      </c>
      <c r="H84" s="31" t="e">
        <f t="shared" si="14"/>
        <v>#DIV/0!</v>
      </c>
      <c r="I84" s="31" t="e">
        <f t="shared" si="15"/>
        <v>#DIV/0!</v>
      </c>
      <c r="J84" s="31"/>
      <c r="K84" s="29">
        <f t="array" ref="K84">SUM(IF(K$3=runs!$B$2:$B$304,IF($A84=Rohdaten!$E$2:$E$304,runs!$L$2:$L$304)))</f>
        <v>0</v>
      </c>
      <c r="L84" s="32">
        <f t="array" ref="L84">SUM(IF(K$3=runs!$B$2:$B$304,IF($A84=Rohdaten!$E$2:$E$304,runs!$O$2:$O$304)))</f>
        <v>0</v>
      </c>
      <c r="M84" s="29" t="e">
        <f t="array" ref="M84">AVERAGE(IF(K$3=runs!$B$2:$B$304,IF($A84=Rohdaten!$E$2:$E$304,runs!$P$2:$P$304)))</f>
        <v>#DIV/0!</v>
      </c>
      <c r="N84" s="29" t="e">
        <f t="array" ref="N84">STDEV(IF(K$3=runs!$B$2:$B$304,IF($A84=Rohdaten!$E$2:$E$304,runs!$P$2:$P$304)))</f>
        <v>#DIV/0!</v>
      </c>
      <c r="O84" s="31" t="e">
        <f t="shared" si="16"/>
        <v>#DIV/0!</v>
      </c>
      <c r="P84" s="54" t="e">
        <f t="shared" si="17"/>
        <v>#DIV/0!</v>
      </c>
      <c r="Q84" s="29"/>
      <c r="R84" s="29">
        <f t="array" ref="R84">SUM(IF(R$3=runs!$B$2:$B$304,IF($A84=Rohdaten!$E$2:$E$304,runs!$L$2:$L$304)))</f>
        <v>0</v>
      </c>
      <c r="S84" s="32">
        <f t="array" ref="S84">SUM(IF(R$3=runs!$B$2:$B$304,IF($A84=Rohdaten!$E$2:$E$304,runs!$O$2:$O$304)))</f>
        <v>0</v>
      </c>
      <c r="T84" s="29" t="e">
        <f t="array" ref="T84">AVERAGE(IF(R$3=runs!$B$2:$B$304,IF($A84=Rohdaten!$E$2:$E$304,runs!$P$2:$P$304)))</f>
        <v>#DIV/0!</v>
      </c>
      <c r="U84" s="29" t="e">
        <f t="array" ref="U84">STDEV(IF(R$3=runs!$B$2:$B$304,IF($A84=Rohdaten!$E$2:$E$304,runs!$P$2:$P$304)))</f>
        <v>#DIV/0!</v>
      </c>
      <c r="V84" s="31" t="e">
        <f t="shared" si="18"/>
        <v>#DIV/0!</v>
      </c>
      <c r="W84" s="54" t="e">
        <f t="shared" si="19"/>
        <v>#DIV/0!</v>
      </c>
    </row>
    <row r="85" spans="1:23" x14ac:dyDescent="0.2">
      <c r="A85" s="29">
        <f t="shared" si="20"/>
        <v>91</v>
      </c>
      <c r="B85" s="138">
        <v>0.7</v>
      </c>
      <c r="C85" s="32">
        <f t="array" ref="C85">MIN(IF($A85=Rohdaten!$E$2:$E$304,Rohdaten!$L$2:$L$304))</f>
        <v>0</v>
      </c>
      <c r="D85" s="32">
        <f t="array" ref="D85">MIN(IF($A85=Rohdaten!$E$2:$E$304,Rohdaten!$X$2:$X$304))</f>
        <v>0</v>
      </c>
      <c r="E85" s="32">
        <f t="array" ref="E85">MIN(IF($A85=Rohdaten!$E$2:$E$304,Rohdaten!$AD$2:$AD$304))</f>
        <v>0</v>
      </c>
      <c r="F85" s="87">
        <v>0</v>
      </c>
      <c r="G85" s="31" t="e">
        <f t="array" ref="G85">AVERAGE(IF(NOT(ISERROR(H85:I85)),H85:I85))</f>
        <v>#DIV/0!</v>
      </c>
      <c r="H85" s="31" t="e">
        <f t="shared" si="14"/>
        <v>#DIV/0!</v>
      </c>
      <c r="I85" s="31" t="e">
        <f t="shared" si="15"/>
        <v>#DIV/0!</v>
      </c>
      <c r="J85" s="31"/>
      <c r="K85" s="29">
        <f t="array" ref="K85">SUM(IF(K$3=runs!$B$2:$B$304,IF($A85=Rohdaten!$E$2:$E$304,runs!$L$2:$L$304)))</f>
        <v>0</v>
      </c>
      <c r="L85" s="32">
        <f t="array" ref="L85">SUM(IF(K$3=runs!$B$2:$B$304,IF($A85=Rohdaten!$E$2:$E$304,runs!$O$2:$O$304)))</f>
        <v>0</v>
      </c>
      <c r="M85" s="29" t="e">
        <f t="array" ref="M85">AVERAGE(IF(K$3=runs!$B$2:$B$304,IF($A85=Rohdaten!$E$2:$E$304,runs!$P$2:$P$304)))</f>
        <v>#DIV/0!</v>
      </c>
      <c r="N85" s="29" t="e">
        <f t="array" ref="N85">STDEV(IF(K$3=runs!$B$2:$B$304,IF($A85=Rohdaten!$E$2:$E$304,runs!$P$2:$P$304)))</f>
        <v>#DIV/0!</v>
      </c>
      <c r="O85" s="31" t="e">
        <f t="shared" si="16"/>
        <v>#DIV/0!</v>
      </c>
      <c r="P85" s="54" t="e">
        <f t="shared" si="17"/>
        <v>#DIV/0!</v>
      </c>
      <c r="Q85" s="29"/>
      <c r="R85" s="29">
        <f t="array" ref="R85">SUM(IF(R$3=runs!$B$2:$B$304,IF($A85=Rohdaten!$E$2:$E$304,runs!$L$2:$L$304)))</f>
        <v>0</v>
      </c>
      <c r="S85" s="32">
        <f t="array" ref="S85">SUM(IF(R$3=runs!$B$2:$B$304,IF($A85=Rohdaten!$E$2:$E$304,runs!$O$2:$O$304)))</f>
        <v>0</v>
      </c>
      <c r="T85" s="29" t="e">
        <f t="array" ref="T85">AVERAGE(IF(R$3=runs!$B$2:$B$304,IF($A85=Rohdaten!$E$2:$E$304,runs!$P$2:$P$304)))</f>
        <v>#DIV/0!</v>
      </c>
      <c r="U85" s="29" t="e">
        <f t="array" ref="U85">STDEV(IF(R$3=runs!$B$2:$B$304,IF($A85=Rohdaten!$E$2:$E$304,runs!$P$2:$P$304)))</f>
        <v>#DIV/0!</v>
      </c>
      <c r="V85" s="31" t="e">
        <f t="shared" si="18"/>
        <v>#DIV/0!</v>
      </c>
      <c r="W85" s="54" t="e">
        <f t="shared" si="19"/>
        <v>#DIV/0!</v>
      </c>
    </row>
    <row r="86" spans="1:23" x14ac:dyDescent="0.2">
      <c r="A86" s="29">
        <f t="shared" si="20"/>
        <v>92</v>
      </c>
      <c r="B86" s="138">
        <v>0.7</v>
      </c>
      <c r="C86" s="32">
        <f t="array" ref="C86">MIN(IF($A86=Rohdaten!$E$2:$E$304,Rohdaten!$L$2:$L$304))</f>
        <v>0</v>
      </c>
      <c r="D86" s="32">
        <f t="array" ref="D86">MIN(IF($A86=Rohdaten!$E$2:$E$304,Rohdaten!$X$2:$X$304))</f>
        <v>0</v>
      </c>
      <c r="E86" s="32">
        <f t="array" ref="E86">MIN(IF($A86=Rohdaten!$E$2:$E$304,Rohdaten!$AD$2:$AD$304))</f>
        <v>0</v>
      </c>
      <c r="F86" s="87">
        <v>0</v>
      </c>
      <c r="G86" s="31" t="e">
        <f t="array" ref="G86">AVERAGE(IF(NOT(ISERROR(H86:I86)),H86:I86))</f>
        <v>#DIV/0!</v>
      </c>
      <c r="H86" s="31" t="e">
        <f t="shared" si="14"/>
        <v>#DIV/0!</v>
      </c>
      <c r="I86" s="31" t="e">
        <f t="shared" si="15"/>
        <v>#DIV/0!</v>
      </c>
      <c r="J86" s="31"/>
      <c r="K86" s="29">
        <f t="array" ref="K86">SUM(IF(K$3=runs!$B$2:$B$304,IF($A86=Rohdaten!$E$2:$E$304,runs!$L$2:$L$304)))</f>
        <v>0</v>
      </c>
      <c r="L86" s="32">
        <f t="array" ref="L86">SUM(IF(K$3=runs!$B$2:$B$304,IF($A86=Rohdaten!$E$2:$E$304,runs!$O$2:$O$304)))</f>
        <v>0</v>
      </c>
      <c r="M86" s="29" t="e">
        <f t="array" ref="M86">AVERAGE(IF(K$3=runs!$B$2:$B$304,IF($A86=Rohdaten!$E$2:$E$304,runs!$P$2:$P$304)))</f>
        <v>#DIV/0!</v>
      </c>
      <c r="N86" s="29" t="e">
        <f t="array" ref="N86">STDEV(IF(K$3=runs!$B$2:$B$304,IF($A86=Rohdaten!$E$2:$E$304,runs!$P$2:$P$304)))</f>
        <v>#DIV/0!</v>
      </c>
      <c r="O86" s="31" t="e">
        <f t="shared" si="16"/>
        <v>#DIV/0!</v>
      </c>
      <c r="P86" s="54" t="e">
        <f t="shared" si="17"/>
        <v>#DIV/0!</v>
      </c>
      <c r="Q86" s="29"/>
      <c r="R86" s="29">
        <f t="array" ref="R86">SUM(IF(R$3=runs!$B$2:$B$304,IF($A86=Rohdaten!$E$2:$E$304,runs!$L$2:$L$304)))</f>
        <v>0</v>
      </c>
      <c r="S86" s="32">
        <f t="array" ref="S86">SUM(IF(R$3=runs!$B$2:$B$304,IF($A86=Rohdaten!$E$2:$E$304,runs!$O$2:$O$304)))</f>
        <v>0</v>
      </c>
      <c r="T86" s="29" t="e">
        <f t="array" ref="T86">AVERAGE(IF(R$3=runs!$B$2:$B$304,IF($A86=Rohdaten!$E$2:$E$304,runs!$P$2:$P$304)))</f>
        <v>#DIV/0!</v>
      </c>
      <c r="U86" s="29" t="e">
        <f t="array" ref="U86">STDEV(IF(R$3=runs!$B$2:$B$304,IF($A86=Rohdaten!$E$2:$E$304,runs!$P$2:$P$304)))</f>
        <v>#DIV/0!</v>
      </c>
      <c r="V86" s="31" t="e">
        <f t="shared" si="18"/>
        <v>#DIV/0!</v>
      </c>
      <c r="W86" s="54" t="e">
        <f t="shared" si="19"/>
        <v>#DIV/0!</v>
      </c>
    </row>
    <row r="87" spans="1:23" x14ac:dyDescent="0.2">
      <c r="A87" s="29">
        <f t="shared" si="20"/>
        <v>93</v>
      </c>
      <c r="B87" s="138">
        <v>0.7</v>
      </c>
      <c r="C87" s="32">
        <f t="array" ref="C87">MIN(IF($A87=Rohdaten!$E$2:$E$304,Rohdaten!$L$2:$L$304))</f>
        <v>0</v>
      </c>
      <c r="D87" s="32">
        <f t="array" ref="D87">MIN(IF($A87=Rohdaten!$E$2:$E$304,Rohdaten!$X$2:$X$304))</f>
        <v>0</v>
      </c>
      <c r="E87" s="32">
        <f t="array" ref="E87">MIN(IF($A87=Rohdaten!$E$2:$E$304,Rohdaten!$AD$2:$AD$304))</f>
        <v>0</v>
      </c>
      <c r="F87" s="87">
        <v>0</v>
      </c>
      <c r="G87" s="31" t="e">
        <f t="array" ref="G87">AVERAGE(IF(NOT(ISERROR(H87:I87)),H87:I87))</f>
        <v>#DIV/0!</v>
      </c>
      <c r="H87" s="31" t="e">
        <f t="shared" si="14"/>
        <v>#DIV/0!</v>
      </c>
      <c r="I87" s="31" t="e">
        <f t="shared" si="15"/>
        <v>#DIV/0!</v>
      </c>
      <c r="J87" s="31"/>
      <c r="K87" s="29">
        <f t="array" ref="K87">SUM(IF(K$3=runs!$B$2:$B$304,IF($A87=Rohdaten!$E$2:$E$304,runs!$L$2:$L$304)))</f>
        <v>0</v>
      </c>
      <c r="L87" s="32">
        <f t="array" ref="L87">SUM(IF(K$3=runs!$B$2:$B$304,IF($A87=Rohdaten!$E$2:$E$304,runs!$O$2:$O$304)))</f>
        <v>0</v>
      </c>
      <c r="M87" s="29" t="e">
        <f t="array" ref="M87">AVERAGE(IF(K$3=runs!$B$2:$B$304,IF($A87=Rohdaten!$E$2:$E$304,runs!$P$2:$P$304)))</f>
        <v>#DIV/0!</v>
      </c>
      <c r="N87" s="29" t="e">
        <f t="array" ref="N87">STDEV(IF(K$3=runs!$B$2:$B$304,IF($A87=Rohdaten!$E$2:$E$304,runs!$P$2:$P$304)))</f>
        <v>#DIV/0!</v>
      </c>
      <c r="O87" s="31" t="e">
        <f t="shared" si="16"/>
        <v>#DIV/0!</v>
      </c>
      <c r="P87" s="54" t="e">
        <f t="shared" si="17"/>
        <v>#DIV/0!</v>
      </c>
      <c r="Q87" s="29"/>
      <c r="R87" s="29">
        <f t="array" ref="R87">SUM(IF(R$3=runs!$B$2:$B$304,IF($A87=Rohdaten!$E$2:$E$304,runs!$L$2:$L$304)))</f>
        <v>0</v>
      </c>
      <c r="S87" s="32">
        <f t="array" ref="S87">SUM(IF(R$3=runs!$B$2:$B$304,IF($A87=Rohdaten!$E$2:$E$304,runs!$O$2:$O$304)))</f>
        <v>0</v>
      </c>
      <c r="T87" s="29" t="e">
        <f t="array" ref="T87">AVERAGE(IF(R$3=runs!$B$2:$B$304,IF($A87=Rohdaten!$E$2:$E$304,runs!$P$2:$P$304)))</f>
        <v>#DIV/0!</v>
      </c>
      <c r="U87" s="29" t="e">
        <f t="array" ref="U87">STDEV(IF(R$3=runs!$B$2:$B$304,IF($A87=Rohdaten!$E$2:$E$304,runs!$P$2:$P$304)))</f>
        <v>#DIV/0!</v>
      </c>
      <c r="V87" s="31" t="e">
        <f t="shared" si="18"/>
        <v>#DIV/0!</v>
      </c>
      <c r="W87" s="54" t="e">
        <f t="shared" si="19"/>
        <v>#DIV/0!</v>
      </c>
    </row>
    <row r="88" spans="1:23" x14ac:dyDescent="0.2">
      <c r="A88" s="29">
        <f t="shared" si="20"/>
        <v>94</v>
      </c>
      <c r="B88" s="138">
        <v>0.7</v>
      </c>
      <c r="C88" s="32">
        <f t="array" ref="C88">MIN(IF($A88=Rohdaten!$E$2:$E$304,Rohdaten!$L$2:$L$304))</f>
        <v>0</v>
      </c>
      <c r="D88" s="32">
        <f t="array" ref="D88">MIN(IF($A88=Rohdaten!$E$2:$E$304,Rohdaten!$X$2:$X$304))</f>
        <v>0</v>
      </c>
      <c r="E88" s="32">
        <f t="array" ref="E88">MIN(IF($A88=Rohdaten!$E$2:$E$304,Rohdaten!$AD$2:$AD$304))</f>
        <v>0</v>
      </c>
      <c r="F88" s="87">
        <v>0</v>
      </c>
      <c r="G88" s="31" t="e">
        <f t="array" ref="G88">AVERAGE(IF(NOT(ISERROR(H88:I88)),H88:I88))</f>
        <v>#DIV/0!</v>
      </c>
      <c r="H88" s="31" t="e">
        <f t="shared" si="14"/>
        <v>#DIV/0!</v>
      </c>
      <c r="I88" s="31" t="e">
        <f t="shared" si="15"/>
        <v>#DIV/0!</v>
      </c>
      <c r="J88" s="31"/>
      <c r="K88" s="29">
        <f t="array" ref="K88">SUM(IF(K$3=runs!$B$2:$B$304,IF($A88=Rohdaten!$E$2:$E$304,runs!$L$2:$L$304)))</f>
        <v>0</v>
      </c>
      <c r="L88" s="32">
        <f t="array" ref="L88">SUM(IF(K$3=runs!$B$2:$B$304,IF($A88=Rohdaten!$E$2:$E$304,runs!$O$2:$O$304)))</f>
        <v>0</v>
      </c>
      <c r="M88" s="29" t="e">
        <f t="array" ref="M88">AVERAGE(IF(K$3=runs!$B$2:$B$304,IF($A88=Rohdaten!$E$2:$E$304,runs!$P$2:$P$304)))</f>
        <v>#DIV/0!</v>
      </c>
      <c r="N88" s="29" t="e">
        <f t="array" ref="N88">STDEV(IF(K$3=runs!$B$2:$B$304,IF($A88=Rohdaten!$E$2:$E$304,runs!$P$2:$P$304)))</f>
        <v>#DIV/0!</v>
      </c>
      <c r="O88" s="31" t="e">
        <f t="shared" si="16"/>
        <v>#DIV/0!</v>
      </c>
      <c r="P88" s="54" t="e">
        <f t="shared" si="17"/>
        <v>#DIV/0!</v>
      </c>
      <c r="Q88" s="29"/>
      <c r="R88" s="29">
        <f t="array" ref="R88">SUM(IF(R$3=runs!$B$2:$B$304,IF($A88=Rohdaten!$E$2:$E$304,runs!$L$2:$L$304)))</f>
        <v>0</v>
      </c>
      <c r="S88" s="32">
        <f t="array" ref="S88">SUM(IF(R$3=runs!$B$2:$B$304,IF($A88=Rohdaten!$E$2:$E$304,runs!$O$2:$O$304)))</f>
        <v>0</v>
      </c>
      <c r="T88" s="29" t="e">
        <f t="array" ref="T88">AVERAGE(IF(R$3=runs!$B$2:$B$304,IF($A88=Rohdaten!$E$2:$E$304,runs!$P$2:$P$304)))</f>
        <v>#DIV/0!</v>
      </c>
      <c r="U88" s="29" t="e">
        <f t="array" ref="U88">STDEV(IF(R$3=runs!$B$2:$B$304,IF($A88=Rohdaten!$E$2:$E$304,runs!$P$2:$P$304)))</f>
        <v>#DIV/0!</v>
      </c>
      <c r="V88" s="31" t="e">
        <f t="shared" si="18"/>
        <v>#DIV/0!</v>
      </c>
      <c r="W88" s="54" t="e">
        <f t="shared" si="19"/>
        <v>#DIV/0!</v>
      </c>
    </row>
    <row r="89" spans="1:23" x14ac:dyDescent="0.2">
      <c r="A89" s="29">
        <f t="shared" si="20"/>
        <v>95</v>
      </c>
      <c r="B89" s="138">
        <v>0.7</v>
      </c>
      <c r="C89" s="32">
        <f t="array" ref="C89">MIN(IF($A89=Rohdaten!$E$2:$E$304,Rohdaten!$L$2:$L$304))</f>
        <v>0</v>
      </c>
      <c r="D89" s="32">
        <f t="array" ref="D89">MIN(IF($A89=Rohdaten!$E$2:$E$304,Rohdaten!$X$2:$X$304))</f>
        <v>0</v>
      </c>
      <c r="E89" s="32">
        <f t="array" ref="E89">MIN(IF($A89=Rohdaten!$E$2:$E$304,Rohdaten!$AD$2:$AD$304))</f>
        <v>0</v>
      </c>
      <c r="F89" s="87">
        <v>0</v>
      </c>
      <c r="G89" s="31" t="e">
        <f t="array" ref="G89">AVERAGE(IF(NOT(ISERROR(H89:I89)),H89:I89))</f>
        <v>#DIV/0!</v>
      </c>
      <c r="H89" s="31" t="e">
        <f t="shared" si="14"/>
        <v>#DIV/0!</v>
      </c>
      <c r="I89" s="31" t="e">
        <f t="shared" si="15"/>
        <v>#DIV/0!</v>
      </c>
      <c r="J89" s="31"/>
      <c r="K89" s="29">
        <f t="array" ref="K89">SUM(IF(K$3=runs!$B$2:$B$304,IF($A89=Rohdaten!$E$2:$E$304,runs!$L$2:$L$304)))</f>
        <v>0</v>
      </c>
      <c r="L89" s="32">
        <f t="array" ref="L89">SUM(IF(K$3=runs!$B$2:$B$304,IF($A89=Rohdaten!$E$2:$E$304,runs!$O$2:$O$304)))</f>
        <v>0</v>
      </c>
      <c r="M89" s="29" t="e">
        <f t="array" ref="M89">AVERAGE(IF(K$3=runs!$B$2:$B$304,IF($A89=Rohdaten!$E$2:$E$304,runs!$P$2:$P$304)))</f>
        <v>#DIV/0!</v>
      </c>
      <c r="N89" s="29" t="e">
        <f t="array" ref="N89">STDEV(IF(K$3=runs!$B$2:$B$304,IF($A89=Rohdaten!$E$2:$E$304,runs!$P$2:$P$304)))</f>
        <v>#DIV/0!</v>
      </c>
      <c r="O89" s="31" t="e">
        <f t="shared" si="16"/>
        <v>#DIV/0!</v>
      </c>
      <c r="P89" s="54" t="e">
        <f t="shared" si="17"/>
        <v>#DIV/0!</v>
      </c>
      <c r="Q89" s="29"/>
      <c r="R89" s="29">
        <f t="array" ref="R89">SUM(IF(R$3=runs!$B$2:$B$304,IF($A89=Rohdaten!$E$2:$E$304,runs!$L$2:$L$304)))</f>
        <v>0</v>
      </c>
      <c r="S89" s="32">
        <f t="array" ref="S89">SUM(IF(R$3=runs!$B$2:$B$304,IF($A89=Rohdaten!$E$2:$E$304,runs!$O$2:$O$304)))</f>
        <v>0</v>
      </c>
      <c r="T89" s="29" t="e">
        <f t="array" ref="T89">AVERAGE(IF(R$3=runs!$B$2:$B$304,IF($A89=Rohdaten!$E$2:$E$304,runs!$P$2:$P$304)))</f>
        <v>#DIV/0!</v>
      </c>
      <c r="U89" s="29" t="e">
        <f t="array" ref="U89">STDEV(IF(R$3=runs!$B$2:$B$304,IF($A89=Rohdaten!$E$2:$E$304,runs!$P$2:$P$304)))</f>
        <v>#DIV/0!</v>
      </c>
      <c r="V89" s="31" t="e">
        <f t="shared" si="18"/>
        <v>#DIV/0!</v>
      </c>
      <c r="W89" s="54" t="e">
        <f t="shared" si="19"/>
        <v>#DIV/0!</v>
      </c>
    </row>
    <row r="90" spans="1:23" x14ac:dyDescent="0.2">
      <c r="A90" s="29">
        <f t="shared" si="20"/>
        <v>96</v>
      </c>
      <c r="B90" s="138">
        <v>0.7</v>
      </c>
      <c r="C90" s="32">
        <f t="array" ref="C90">MIN(IF($A90=Rohdaten!$E$2:$E$304,Rohdaten!$L$2:$L$304))</f>
        <v>0</v>
      </c>
      <c r="D90" s="32">
        <f t="array" ref="D90">MIN(IF($A90=Rohdaten!$E$2:$E$304,Rohdaten!$X$2:$X$304))</f>
        <v>0</v>
      </c>
      <c r="E90" s="32">
        <f t="array" ref="E90">MIN(IF($A90=Rohdaten!$E$2:$E$304,Rohdaten!$AD$2:$AD$304))</f>
        <v>0</v>
      </c>
      <c r="F90" s="87">
        <v>0</v>
      </c>
      <c r="G90" s="31" t="e">
        <f t="array" ref="G90">AVERAGE(IF(NOT(ISERROR(H90:I90)),H90:I90))</f>
        <v>#DIV/0!</v>
      </c>
      <c r="H90" s="31" t="e">
        <f t="shared" si="14"/>
        <v>#DIV/0!</v>
      </c>
      <c r="I90" s="31" t="e">
        <f t="shared" si="15"/>
        <v>#DIV/0!</v>
      </c>
      <c r="J90" s="31"/>
      <c r="K90" s="29">
        <f t="array" ref="K90">SUM(IF(K$3=runs!$B$2:$B$304,IF($A90=Rohdaten!$E$2:$E$304,runs!$L$2:$L$304)))</f>
        <v>0</v>
      </c>
      <c r="L90" s="32">
        <f t="array" ref="L90">SUM(IF(K$3=runs!$B$2:$B$304,IF($A90=Rohdaten!$E$2:$E$304,runs!$O$2:$O$304)))</f>
        <v>0</v>
      </c>
      <c r="M90" s="29" t="e">
        <f t="array" ref="M90">AVERAGE(IF(K$3=runs!$B$2:$B$304,IF($A90=Rohdaten!$E$2:$E$304,runs!$P$2:$P$304)))</f>
        <v>#DIV/0!</v>
      </c>
      <c r="N90" s="29" t="e">
        <f t="array" ref="N90">STDEV(IF(K$3=runs!$B$2:$B$304,IF($A90=Rohdaten!$E$2:$E$304,runs!$P$2:$P$304)))</f>
        <v>#DIV/0!</v>
      </c>
      <c r="O90" s="31" t="e">
        <f t="shared" si="16"/>
        <v>#DIV/0!</v>
      </c>
      <c r="P90" s="54" t="e">
        <f t="shared" si="17"/>
        <v>#DIV/0!</v>
      </c>
      <c r="Q90" s="29"/>
      <c r="R90" s="29">
        <f t="array" ref="R90">SUM(IF(R$3=runs!$B$2:$B$304,IF($A90=Rohdaten!$E$2:$E$304,runs!$L$2:$L$304)))</f>
        <v>0</v>
      </c>
      <c r="S90" s="32">
        <f t="array" ref="S90">SUM(IF(R$3=runs!$B$2:$B$304,IF($A90=Rohdaten!$E$2:$E$304,runs!$O$2:$O$304)))</f>
        <v>0</v>
      </c>
      <c r="T90" s="29" t="e">
        <f t="array" ref="T90">AVERAGE(IF(R$3=runs!$B$2:$B$304,IF($A90=Rohdaten!$E$2:$E$304,runs!$P$2:$P$304)))</f>
        <v>#DIV/0!</v>
      </c>
      <c r="U90" s="29" t="e">
        <f t="array" ref="U90">STDEV(IF(R$3=runs!$B$2:$B$304,IF($A90=Rohdaten!$E$2:$E$304,runs!$P$2:$P$304)))</f>
        <v>#DIV/0!</v>
      </c>
      <c r="V90" s="31" t="e">
        <f t="shared" si="18"/>
        <v>#DIV/0!</v>
      </c>
      <c r="W90" s="54" t="e">
        <f t="shared" si="19"/>
        <v>#DIV/0!</v>
      </c>
    </row>
    <row r="91" spans="1:23" x14ac:dyDescent="0.2">
      <c r="A91" s="29">
        <f t="shared" si="20"/>
        <v>97</v>
      </c>
      <c r="B91" s="138">
        <v>0.7</v>
      </c>
      <c r="C91" s="32">
        <f t="array" ref="C91">MIN(IF($A91=Rohdaten!$E$2:$E$304,Rohdaten!$L$2:$L$304))</f>
        <v>0</v>
      </c>
      <c r="D91" s="32">
        <f t="array" ref="D91">MIN(IF($A91=Rohdaten!$E$2:$E$304,Rohdaten!$X$2:$X$304))</f>
        <v>0</v>
      </c>
      <c r="E91" s="32">
        <f t="array" ref="E91">MIN(IF($A91=Rohdaten!$E$2:$E$304,Rohdaten!$AD$2:$AD$304))</f>
        <v>0</v>
      </c>
      <c r="F91" s="87">
        <v>0</v>
      </c>
      <c r="G91" s="31" t="e">
        <f t="array" ref="G91">AVERAGE(IF(NOT(ISERROR(H91:I91)),H91:I91))</f>
        <v>#DIV/0!</v>
      </c>
      <c r="H91" s="31" t="e">
        <f t="shared" si="14"/>
        <v>#DIV/0!</v>
      </c>
      <c r="I91" s="31" t="e">
        <f t="shared" si="15"/>
        <v>#DIV/0!</v>
      </c>
      <c r="J91" s="31"/>
      <c r="K91" s="29">
        <f t="array" ref="K91">SUM(IF(K$3=runs!$B$2:$B$304,IF($A91=Rohdaten!$E$2:$E$304,runs!$L$2:$L$304)))</f>
        <v>0</v>
      </c>
      <c r="L91" s="32">
        <f t="array" ref="L91">SUM(IF(K$3=runs!$B$2:$B$304,IF($A91=Rohdaten!$E$2:$E$304,runs!$O$2:$O$304)))</f>
        <v>0</v>
      </c>
      <c r="M91" s="29" t="e">
        <f t="array" ref="M91">AVERAGE(IF(K$3=runs!$B$2:$B$304,IF($A91=Rohdaten!$E$2:$E$304,runs!$P$2:$P$304)))</f>
        <v>#DIV/0!</v>
      </c>
      <c r="N91" s="29" t="e">
        <f t="array" ref="N91">STDEV(IF(K$3=runs!$B$2:$B$304,IF($A91=Rohdaten!$E$2:$E$304,runs!$P$2:$P$304)))</f>
        <v>#DIV/0!</v>
      </c>
      <c r="O91" s="31" t="e">
        <f t="shared" si="16"/>
        <v>#DIV/0!</v>
      </c>
      <c r="P91" s="54" t="e">
        <f t="shared" si="17"/>
        <v>#DIV/0!</v>
      </c>
      <c r="Q91" s="29"/>
      <c r="R91" s="29">
        <f t="array" ref="R91">SUM(IF(R$3=runs!$B$2:$B$304,IF($A91=Rohdaten!$E$2:$E$304,runs!$L$2:$L$304)))</f>
        <v>0</v>
      </c>
      <c r="S91" s="32">
        <f t="array" ref="S91">SUM(IF(R$3=runs!$B$2:$B$304,IF($A91=Rohdaten!$E$2:$E$304,runs!$O$2:$O$304)))</f>
        <v>0</v>
      </c>
      <c r="T91" s="29" t="e">
        <f t="array" ref="T91">AVERAGE(IF(R$3=runs!$B$2:$B$304,IF($A91=Rohdaten!$E$2:$E$304,runs!$P$2:$P$304)))</f>
        <v>#DIV/0!</v>
      </c>
      <c r="U91" s="29" t="e">
        <f t="array" ref="U91">STDEV(IF(R$3=runs!$B$2:$B$304,IF($A91=Rohdaten!$E$2:$E$304,runs!$P$2:$P$304)))</f>
        <v>#DIV/0!</v>
      </c>
      <c r="V91" s="31" t="e">
        <f t="shared" si="18"/>
        <v>#DIV/0!</v>
      </c>
      <c r="W91" s="54" t="e">
        <f t="shared" si="19"/>
        <v>#DIV/0!</v>
      </c>
    </row>
    <row r="92" spans="1:23" x14ac:dyDescent="0.2">
      <c r="A92" s="29">
        <f t="shared" si="20"/>
        <v>98</v>
      </c>
      <c r="B92" s="138">
        <v>0.7</v>
      </c>
      <c r="C92" s="32">
        <f t="array" ref="C92">MIN(IF($A92=Rohdaten!$E$2:$E$304,Rohdaten!$L$2:$L$304))</f>
        <v>0</v>
      </c>
      <c r="D92" s="32">
        <f t="array" ref="D92">MIN(IF($A92=Rohdaten!$E$2:$E$304,Rohdaten!$X$2:$X$304))</f>
        <v>0</v>
      </c>
      <c r="E92" s="32">
        <f t="array" ref="E92">MIN(IF($A92=Rohdaten!$E$2:$E$304,Rohdaten!$AD$2:$AD$304))</f>
        <v>0</v>
      </c>
      <c r="F92" s="87">
        <v>0</v>
      </c>
      <c r="G92" s="31" t="e">
        <f t="array" ref="G92">AVERAGE(IF(NOT(ISERROR(H92:I92)),H92:I92))</f>
        <v>#DIV/0!</v>
      </c>
      <c r="H92" s="31" t="e">
        <f t="shared" si="14"/>
        <v>#DIV/0!</v>
      </c>
      <c r="I92" s="31" t="e">
        <f t="shared" si="15"/>
        <v>#DIV/0!</v>
      </c>
      <c r="J92" s="31"/>
      <c r="K92" s="29">
        <f t="array" ref="K92">SUM(IF(K$3=runs!$B$2:$B$304,IF($A92=Rohdaten!$E$2:$E$304,runs!$L$2:$L$304)))</f>
        <v>0</v>
      </c>
      <c r="L92" s="32">
        <f t="array" ref="L92">SUM(IF(K$3=runs!$B$2:$B$304,IF($A92=Rohdaten!$E$2:$E$304,runs!$O$2:$O$304)))</f>
        <v>0</v>
      </c>
      <c r="M92" s="29" t="e">
        <f t="array" ref="M92">AVERAGE(IF(K$3=runs!$B$2:$B$304,IF($A92=Rohdaten!$E$2:$E$304,runs!$P$2:$P$304)))</f>
        <v>#DIV/0!</v>
      </c>
      <c r="N92" s="29" t="e">
        <f t="array" ref="N92">STDEV(IF(K$3=runs!$B$2:$B$304,IF($A92=Rohdaten!$E$2:$E$304,runs!$P$2:$P$304)))</f>
        <v>#DIV/0!</v>
      </c>
      <c r="O92" s="31" t="e">
        <f t="shared" si="16"/>
        <v>#DIV/0!</v>
      </c>
      <c r="P92" s="54" t="e">
        <f t="shared" si="17"/>
        <v>#DIV/0!</v>
      </c>
      <c r="Q92" s="29"/>
      <c r="R92" s="29">
        <f t="array" ref="R92">SUM(IF(R$3=runs!$B$2:$B$304,IF($A92=Rohdaten!$E$2:$E$304,runs!$L$2:$L$304)))</f>
        <v>0</v>
      </c>
      <c r="S92" s="32">
        <f t="array" ref="S92">SUM(IF(R$3=runs!$B$2:$B$304,IF($A92=Rohdaten!$E$2:$E$304,runs!$O$2:$O$304)))</f>
        <v>0</v>
      </c>
      <c r="T92" s="29" t="e">
        <f t="array" ref="T92">AVERAGE(IF(R$3=runs!$B$2:$B$304,IF($A92=Rohdaten!$E$2:$E$304,runs!$P$2:$P$304)))</f>
        <v>#DIV/0!</v>
      </c>
      <c r="U92" s="29" t="e">
        <f t="array" ref="U92">STDEV(IF(R$3=runs!$B$2:$B$304,IF($A92=Rohdaten!$E$2:$E$304,runs!$P$2:$P$304)))</f>
        <v>#DIV/0!</v>
      </c>
      <c r="V92" s="31" t="e">
        <f t="shared" si="18"/>
        <v>#DIV/0!</v>
      </c>
      <c r="W92" s="54" t="e">
        <f t="shared" si="19"/>
        <v>#DIV/0!</v>
      </c>
    </row>
    <row r="93" spans="1:23" x14ac:dyDescent="0.2">
      <c r="A93" s="29">
        <f t="shared" si="20"/>
        <v>99</v>
      </c>
      <c r="B93" s="138">
        <v>0.7</v>
      </c>
      <c r="C93" s="32">
        <f t="array" ref="C93">MIN(IF($A93=Rohdaten!$E$2:$E$304,Rohdaten!$L$2:$L$304))</f>
        <v>0</v>
      </c>
      <c r="D93" s="32">
        <f t="array" ref="D93">MIN(IF($A93=Rohdaten!$E$2:$E$304,Rohdaten!$X$2:$X$304))</f>
        <v>0</v>
      </c>
      <c r="E93" s="32">
        <f t="array" ref="E93">MIN(IF($A93=Rohdaten!$E$2:$E$304,Rohdaten!$AD$2:$AD$304))</f>
        <v>0</v>
      </c>
      <c r="F93" s="87">
        <v>0</v>
      </c>
      <c r="G93" s="31" t="e">
        <f t="array" ref="G93">AVERAGE(IF(NOT(ISERROR(H93:I93)),H93:I93))</f>
        <v>#DIV/0!</v>
      </c>
      <c r="H93" s="31" t="e">
        <f t="shared" si="14"/>
        <v>#DIV/0!</v>
      </c>
      <c r="I93" s="31" t="e">
        <f t="shared" si="15"/>
        <v>#DIV/0!</v>
      </c>
      <c r="J93" s="31"/>
      <c r="K93" s="29">
        <f t="array" ref="K93">SUM(IF(K$3=runs!$B$2:$B$304,IF($A93=Rohdaten!$E$2:$E$304,runs!$L$2:$L$304)))</f>
        <v>0</v>
      </c>
      <c r="L93" s="32">
        <f t="array" ref="L93">SUM(IF(K$3=runs!$B$2:$B$304,IF($A93=Rohdaten!$E$2:$E$304,runs!$O$2:$O$304)))</f>
        <v>0</v>
      </c>
      <c r="M93" s="29" t="e">
        <f t="array" ref="M93">AVERAGE(IF(K$3=runs!$B$2:$B$304,IF($A93=Rohdaten!$E$2:$E$304,runs!$P$2:$P$304)))</f>
        <v>#DIV/0!</v>
      </c>
      <c r="N93" s="29" t="e">
        <f t="array" ref="N93">STDEV(IF(K$3=runs!$B$2:$B$304,IF($A93=Rohdaten!$E$2:$E$304,runs!$P$2:$P$304)))</f>
        <v>#DIV/0!</v>
      </c>
      <c r="O93" s="31" t="e">
        <f t="shared" si="16"/>
        <v>#DIV/0!</v>
      </c>
      <c r="P93" s="54" t="e">
        <f t="shared" si="17"/>
        <v>#DIV/0!</v>
      </c>
      <c r="Q93" s="29"/>
      <c r="R93" s="29">
        <f t="array" ref="R93">SUM(IF(R$3=runs!$B$2:$B$304,IF($A93=Rohdaten!$E$2:$E$304,runs!$L$2:$L$304)))</f>
        <v>0</v>
      </c>
      <c r="S93" s="32">
        <f t="array" ref="S93">SUM(IF(R$3=runs!$B$2:$B$304,IF($A93=Rohdaten!$E$2:$E$304,runs!$O$2:$O$304)))</f>
        <v>0</v>
      </c>
      <c r="T93" s="29" t="e">
        <f t="array" ref="T93">AVERAGE(IF(R$3=runs!$B$2:$B$304,IF($A93=Rohdaten!$E$2:$E$304,runs!$P$2:$P$304)))</f>
        <v>#DIV/0!</v>
      </c>
      <c r="U93" s="29" t="e">
        <f t="array" ref="U93">STDEV(IF(R$3=runs!$B$2:$B$304,IF($A93=Rohdaten!$E$2:$E$304,runs!$P$2:$P$304)))</f>
        <v>#DIV/0!</v>
      </c>
      <c r="V93" s="31" t="e">
        <f t="shared" si="18"/>
        <v>#DIV/0!</v>
      </c>
      <c r="W93" s="54" t="e">
        <f t="shared" si="19"/>
        <v>#DIV/0!</v>
      </c>
    </row>
    <row r="94" spans="1:23" x14ac:dyDescent="0.2">
      <c r="A94" s="29">
        <f t="shared" si="20"/>
        <v>100</v>
      </c>
      <c r="B94" s="138">
        <v>0.7</v>
      </c>
      <c r="C94" s="32">
        <f t="array" ref="C94">MIN(IF($A94=Rohdaten!$E$2:$E$304,Rohdaten!$L$2:$L$304))</f>
        <v>0</v>
      </c>
      <c r="D94" s="32">
        <f t="array" ref="D94">MIN(IF($A94=Rohdaten!$E$2:$E$304,Rohdaten!$X$2:$X$304))</f>
        <v>0</v>
      </c>
      <c r="E94" s="32">
        <f t="array" ref="E94">MIN(IF($A94=Rohdaten!$E$2:$E$304,Rohdaten!$AD$2:$AD$304))</f>
        <v>0</v>
      </c>
      <c r="F94" s="87">
        <v>0</v>
      </c>
      <c r="G94" s="31" t="e">
        <f t="array" ref="G94">AVERAGE(IF(NOT(ISERROR(H94:I94)),H94:I94))</f>
        <v>#DIV/0!</v>
      </c>
      <c r="H94" s="31" t="e">
        <f t="shared" si="14"/>
        <v>#DIV/0!</v>
      </c>
      <c r="I94" s="31" t="e">
        <f t="shared" si="15"/>
        <v>#DIV/0!</v>
      </c>
      <c r="J94" s="31"/>
      <c r="K94" s="29">
        <f t="array" ref="K94">SUM(IF(K$3=runs!$B$2:$B$304,IF($A94=Rohdaten!$E$2:$E$304,runs!$L$2:$L$304)))</f>
        <v>0</v>
      </c>
      <c r="L94" s="32">
        <f t="array" ref="L94">SUM(IF(K$3=runs!$B$2:$B$304,IF($A94=Rohdaten!$E$2:$E$304,runs!$O$2:$O$304)))</f>
        <v>0</v>
      </c>
      <c r="M94" s="29" t="e">
        <f t="array" ref="M94">AVERAGE(IF(K$3=runs!$B$2:$B$304,IF($A94=Rohdaten!$E$2:$E$304,runs!$P$2:$P$304)))</f>
        <v>#DIV/0!</v>
      </c>
      <c r="N94" s="29" t="e">
        <f t="array" ref="N94">STDEV(IF(K$3=runs!$B$2:$B$304,IF($A94=Rohdaten!$E$2:$E$304,runs!$P$2:$P$304)))</f>
        <v>#DIV/0!</v>
      </c>
      <c r="O94" s="31" t="e">
        <f t="shared" si="16"/>
        <v>#DIV/0!</v>
      </c>
      <c r="P94" s="54" t="e">
        <f t="shared" si="17"/>
        <v>#DIV/0!</v>
      </c>
      <c r="Q94" s="29"/>
      <c r="R94" s="29">
        <f t="array" ref="R94">SUM(IF(R$3=runs!$B$2:$B$304,IF($A94=Rohdaten!$E$2:$E$304,runs!$L$2:$L$304)))</f>
        <v>0</v>
      </c>
      <c r="S94" s="32">
        <f t="array" ref="S94">SUM(IF(R$3=runs!$B$2:$B$304,IF($A94=Rohdaten!$E$2:$E$304,runs!$O$2:$O$304)))</f>
        <v>0</v>
      </c>
      <c r="T94" s="29" t="e">
        <f t="array" ref="T94">AVERAGE(IF(R$3=runs!$B$2:$B$304,IF($A94=Rohdaten!$E$2:$E$304,runs!$P$2:$P$304)))</f>
        <v>#DIV/0!</v>
      </c>
      <c r="U94" s="29" t="e">
        <f t="array" ref="U94">STDEV(IF(R$3=runs!$B$2:$B$304,IF($A94=Rohdaten!$E$2:$E$304,runs!$P$2:$P$304)))</f>
        <v>#DIV/0!</v>
      </c>
      <c r="V94" s="31" t="e">
        <f t="shared" si="18"/>
        <v>#DIV/0!</v>
      </c>
      <c r="W94" s="54" t="e">
        <f t="shared" si="19"/>
        <v>#DIV/0!</v>
      </c>
    </row>
    <row r="95" spans="1:23" x14ac:dyDescent="0.2">
      <c r="A95" s="29">
        <f t="shared" si="20"/>
        <v>101</v>
      </c>
      <c r="B95" s="138">
        <v>0.7</v>
      </c>
      <c r="C95" s="32">
        <f t="array" ref="C95">MIN(IF($A95=Rohdaten!$E$2:$E$304,Rohdaten!$L$2:$L$304))</f>
        <v>0</v>
      </c>
      <c r="D95" s="32">
        <f t="array" ref="D95">MIN(IF($A95=Rohdaten!$E$2:$E$304,Rohdaten!$X$2:$X$304))</f>
        <v>0</v>
      </c>
      <c r="E95" s="32">
        <f t="array" ref="E95">MIN(IF($A95=Rohdaten!$E$2:$E$304,Rohdaten!$AD$2:$AD$304))</f>
        <v>0</v>
      </c>
      <c r="F95" s="87">
        <v>0</v>
      </c>
      <c r="G95" s="31" t="e">
        <f t="array" ref="G95">AVERAGE(IF(NOT(ISERROR(H95:I95)),H95:I95))</f>
        <v>#DIV/0!</v>
      </c>
      <c r="H95" s="31" t="e">
        <f t="shared" si="14"/>
        <v>#DIV/0!</v>
      </c>
      <c r="I95" s="31" t="e">
        <f t="shared" si="15"/>
        <v>#DIV/0!</v>
      </c>
      <c r="J95" s="31"/>
      <c r="K95" s="29">
        <f t="array" ref="K95">SUM(IF(K$3=runs!$B$2:$B$304,IF($A95=Rohdaten!$E$2:$E$304,runs!$L$2:$L$304)))</f>
        <v>0</v>
      </c>
      <c r="L95" s="32">
        <f t="array" ref="L95">SUM(IF(K$3=runs!$B$2:$B$304,IF($A95=Rohdaten!$E$2:$E$304,runs!$O$2:$O$304)))</f>
        <v>0</v>
      </c>
      <c r="M95" s="29" t="e">
        <f t="array" ref="M95">AVERAGE(IF(K$3=runs!$B$2:$B$304,IF($A95=Rohdaten!$E$2:$E$304,runs!$P$2:$P$304)))</f>
        <v>#DIV/0!</v>
      </c>
      <c r="N95" s="29" t="e">
        <f t="array" ref="N95">STDEV(IF(K$3=runs!$B$2:$B$304,IF($A95=Rohdaten!$E$2:$E$304,runs!$P$2:$P$304)))</f>
        <v>#DIV/0!</v>
      </c>
      <c r="O95" s="31" t="e">
        <f t="shared" si="16"/>
        <v>#DIV/0!</v>
      </c>
      <c r="P95" s="54" t="e">
        <f t="shared" si="17"/>
        <v>#DIV/0!</v>
      </c>
      <c r="Q95" s="29"/>
      <c r="R95" s="29">
        <f t="array" ref="R95">SUM(IF(R$3=runs!$B$2:$B$304,IF($A95=Rohdaten!$E$2:$E$304,runs!$L$2:$L$304)))</f>
        <v>0</v>
      </c>
      <c r="S95" s="32">
        <f t="array" ref="S95">SUM(IF(R$3=runs!$B$2:$B$304,IF($A95=Rohdaten!$E$2:$E$304,runs!$O$2:$O$304)))</f>
        <v>0</v>
      </c>
      <c r="T95" s="29" t="e">
        <f t="array" ref="T95">AVERAGE(IF(R$3=runs!$B$2:$B$304,IF($A95=Rohdaten!$E$2:$E$304,runs!$P$2:$P$304)))</f>
        <v>#DIV/0!</v>
      </c>
      <c r="U95" s="29" t="e">
        <f t="array" ref="U95">STDEV(IF(R$3=runs!$B$2:$B$304,IF($A95=Rohdaten!$E$2:$E$304,runs!$P$2:$P$304)))</f>
        <v>#DIV/0!</v>
      </c>
      <c r="V95" s="31" t="e">
        <f t="shared" si="18"/>
        <v>#DIV/0!</v>
      </c>
      <c r="W95" s="54" t="e">
        <f t="shared" si="19"/>
        <v>#DIV/0!</v>
      </c>
    </row>
    <row r="96" spans="1:23" x14ac:dyDescent="0.2">
      <c r="A96" s="29">
        <f t="shared" si="20"/>
        <v>102</v>
      </c>
      <c r="B96" s="138">
        <v>0.7</v>
      </c>
      <c r="C96" s="32">
        <f t="array" ref="C96">MIN(IF($A96=Rohdaten!$E$2:$E$304,Rohdaten!$L$2:$L$304))</f>
        <v>0</v>
      </c>
      <c r="D96" s="32">
        <f t="array" ref="D96">MIN(IF($A96=Rohdaten!$E$2:$E$304,Rohdaten!$X$2:$X$304))</f>
        <v>0</v>
      </c>
      <c r="E96" s="32">
        <f t="array" ref="E96">MIN(IF($A96=Rohdaten!$E$2:$E$304,Rohdaten!$AD$2:$AD$304))</f>
        <v>0</v>
      </c>
      <c r="F96" s="87">
        <v>0</v>
      </c>
      <c r="G96" s="31" t="e">
        <f t="array" ref="G96">AVERAGE(IF(NOT(ISERROR(H96:I96)),H96:I96))</f>
        <v>#DIV/0!</v>
      </c>
      <c r="H96" s="31" t="e">
        <f t="shared" si="14"/>
        <v>#DIV/0!</v>
      </c>
      <c r="I96" s="31" t="e">
        <f t="shared" si="15"/>
        <v>#DIV/0!</v>
      </c>
      <c r="J96" s="31"/>
      <c r="K96" s="29">
        <f t="array" ref="K96">SUM(IF(K$3=runs!$B$2:$B$304,IF($A96=Rohdaten!$E$2:$E$304,runs!$L$2:$L$304)))</f>
        <v>0</v>
      </c>
      <c r="L96" s="32">
        <f t="array" ref="L96">SUM(IF(K$3=runs!$B$2:$B$304,IF($A96=Rohdaten!$E$2:$E$304,runs!$O$2:$O$304)))</f>
        <v>0</v>
      </c>
      <c r="M96" s="29" t="e">
        <f t="array" ref="M96">AVERAGE(IF(K$3=runs!$B$2:$B$304,IF($A96=Rohdaten!$E$2:$E$304,runs!$P$2:$P$304)))</f>
        <v>#DIV/0!</v>
      </c>
      <c r="N96" s="29" t="e">
        <f t="array" ref="N96">STDEV(IF(K$3=runs!$B$2:$B$304,IF($A96=Rohdaten!$E$2:$E$304,runs!$P$2:$P$304)))</f>
        <v>#DIV/0!</v>
      </c>
      <c r="O96" s="31" t="e">
        <f t="shared" si="16"/>
        <v>#DIV/0!</v>
      </c>
      <c r="P96" s="54" t="e">
        <f t="shared" si="17"/>
        <v>#DIV/0!</v>
      </c>
      <c r="Q96" s="29"/>
      <c r="R96" s="29">
        <f t="array" ref="R96">SUM(IF(R$3=runs!$B$2:$B$304,IF($A96=Rohdaten!$E$2:$E$304,runs!$L$2:$L$304)))</f>
        <v>0</v>
      </c>
      <c r="S96" s="32">
        <f t="array" ref="S96">SUM(IF(R$3=runs!$B$2:$B$304,IF($A96=Rohdaten!$E$2:$E$304,runs!$O$2:$O$304)))</f>
        <v>0</v>
      </c>
      <c r="T96" s="29" t="e">
        <f t="array" ref="T96">AVERAGE(IF(R$3=runs!$B$2:$B$304,IF($A96=Rohdaten!$E$2:$E$304,runs!$P$2:$P$304)))</f>
        <v>#DIV/0!</v>
      </c>
      <c r="U96" s="29" t="e">
        <f t="array" ref="U96">STDEV(IF(R$3=runs!$B$2:$B$304,IF($A96=Rohdaten!$E$2:$E$304,runs!$P$2:$P$304)))</f>
        <v>#DIV/0!</v>
      </c>
      <c r="V96" s="31" t="e">
        <f t="shared" si="18"/>
        <v>#DIV/0!</v>
      </c>
      <c r="W96" s="54" t="e">
        <f t="shared" si="19"/>
        <v>#DIV/0!</v>
      </c>
    </row>
    <row r="97" spans="1:23" x14ac:dyDescent="0.2">
      <c r="A97" s="29">
        <f t="shared" si="20"/>
        <v>103</v>
      </c>
      <c r="B97" s="138">
        <v>0.7</v>
      </c>
      <c r="C97" s="32">
        <f t="array" ref="C97">MIN(IF($A97=Rohdaten!$E$2:$E$304,Rohdaten!$L$2:$L$304))</f>
        <v>0</v>
      </c>
      <c r="D97" s="32">
        <f t="array" ref="D97">MIN(IF($A97=Rohdaten!$E$2:$E$304,Rohdaten!$X$2:$X$304))</f>
        <v>0</v>
      </c>
      <c r="E97" s="32">
        <f t="array" ref="E97">MIN(IF($A97=Rohdaten!$E$2:$E$304,Rohdaten!$AD$2:$AD$304))</f>
        <v>0</v>
      </c>
      <c r="F97" s="87">
        <v>0</v>
      </c>
      <c r="G97" s="31" t="e">
        <f t="array" ref="G97">AVERAGE(IF(NOT(ISERROR(H97:I97)),H97:I97))</f>
        <v>#DIV/0!</v>
      </c>
      <c r="H97" s="31" t="e">
        <f t="shared" si="14"/>
        <v>#DIV/0!</v>
      </c>
      <c r="I97" s="31" t="e">
        <f t="shared" si="15"/>
        <v>#DIV/0!</v>
      </c>
      <c r="J97" s="31"/>
      <c r="K97" s="29">
        <f t="array" ref="K97">SUM(IF(K$3=runs!$B$2:$B$304,IF($A97=Rohdaten!$E$2:$E$304,runs!$L$2:$L$304)))</f>
        <v>0</v>
      </c>
      <c r="L97" s="32">
        <f t="array" ref="L97">SUM(IF(K$3=runs!$B$2:$B$304,IF($A97=Rohdaten!$E$2:$E$304,runs!$O$2:$O$304)))</f>
        <v>0</v>
      </c>
      <c r="M97" s="29" t="e">
        <f t="array" ref="M97">AVERAGE(IF(K$3=runs!$B$2:$B$304,IF($A97=Rohdaten!$E$2:$E$304,runs!$P$2:$P$304)))</f>
        <v>#DIV/0!</v>
      </c>
      <c r="N97" s="29" t="e">
        <f t="array" ref="N97">STDEV(IF(K$3=runs!$B$2:$B$304,IF($A97=Rohdaten!$E$2:$E$304,runs!$P$2:$P$304)))</f>
        <v>#DIV/0!</v>
      </c>
      <c r="O97" s="31" t="e">
        <f t="shared" si="16"/>
        <v>#DIV/0!</v>
      </c>
      <c r="P97" s="54" t="e">
        <f t="shared" si="17"/>
        <v>#DIV/0!</v>
      </c>
      <c r="Q97" s="29"/>
      <c r="R97" s="29">
        <f t="array" ref="R97">SUM(IF(R$3=runs!$B$2:$B$304,IF($A97=Rohdaten!$E$2:$E$304,runs!$L$2:$L$304)))</f>
        <v>0</v>
      </c>
      <c r="S97" s="32">
        <f t="array" ref="S97">SUM(IF(R$3=runs!$B$2:$B$304,IF($A97=Rohdaten!$E$2:$E$304,runs!$O$2:$O$304)))</f>
        <v>0</v>
      </c>
      <c r="T97" s="29" t="e">
        <f t="array" ref="T97">AVERAGE(IF(R$3=runs!$B$2:$B$304,IF($A97=Rohdaten!$E$2:$E$304,runs!$P$2:$P$304)))</f>
        <v>#DIV/0!</v>
      </c>
      <c r="U97" s="29" t="e">
        <f t="array" ref="U97">STDEV(IF(R$3=runs!$B$2:$B$304,IF($A97=Rohdaten!$E$2:$E$304,runs!$P$2:$P$304)))</f>
        <v>#DIV/0!</v>
      </c>
      <c r="V97" s="31" t="e">
        <f t="shared" si="18"/>
        <v>#DIV/0!</v>
      </c>
      <c r="W97" s="54" t="e">
        <f t="shared" si="19"/>
        <v>#DIV/0!</v>
      </c>
    </row>
    <row r="98" spans="1:23" x14ac:dyDescent="0.2">
      <c r="A98" s="29">
        <f t="shared" si="20"/>
        <v>104</v>
      </c>
      <c r="B98" s="138">
        <v>0.7</v>
      </c>
      <c r="C98" s="32">
        <f t="array" ref="C98">MIN(IF($A98=Rohdaten!$E$2:$E$304,Rohdaten!$L$2:$L$304))</f>
        <v>0</v>
      </c>
      <c r="D98" s="32">
        <f t="array" ref="D98">MIN(IF($A98=Rohdaten!$E$2:$E$304,Rohdaten!$X$2:$X$304))</f>
        <v>0</v>
      </c>
      <c r="E98" s="32">
        <f t="array" ref="E98">MIN(IF($A98=Rohdaten!$E$2:$E$304,Rohdaten!$AD$2:$AD$304))</f>
        <v>0</v>
      </c>
      <c r="F98" s="87">
        <v>0</v>
      </c>
      <c r="G98" s="31" t="e">
        <f t="array" ref="G98">AVERAGE(IF(NOT(ISERROR(H98:I98)),H98:I98))</f>
        <v>#DIV/0!</v>
      </c>
      <c r="H98" s="31" t="e">
        <f t="shared" si="14"/>
        <v>#DIV/0!</v>
      </c>
      <c r="I98" s="31" t="e">
        <f t="shared" si="15"/>
        <v>#DIV/0!</v>
      </c>
      <c r="J98" s="31"/>
      <c r="K98" s="29">
        <f t="array" ref="K98">SUM(IF(K$3=runs!$B$2:$B$304,IF($A98=Rohdaten!$E$2:$E$304,runs!$L$2:$L$304)))</f>
        <v>0</v>
      </c>
      <c r="L98" s="32">
        <f t="array" ref="L98">SUM(IF(K$3=runs!$B$2:$B$304,IF($A98=Rohdaten!$E$2:$E$304,runs!$O$2:$O$304)))</f>
        <v>0</v>
      </c>
      <c r="M98" s="29" t="e">
        <f t="array" ref="M98">AVERAGE(IF(K$3=runs!$B$2:$B$304,IF($A98=Rohdaten!$E$2:$E$304,runs!$P$2:$P$304)))</f>
        <v>#DIV/0!</v>
      </c>
      <c r="N98" s="29" t="e">
        <f t="array" ref="N98">STDEV(IF(K$3=runs!$B$2:$B$304,IF($A98=Rohdaten!$E$2:$E$304,runs!$P$2:$P$304)))</f>
        <v>#DIV/0!</v>
      </c>
      <c r="O98" s="31" t="e">
        <f t="shared" si="16"/>
        <v>#DIV/0!</v>
      </c>
      <c r="P98" s="54" t="e">
        <f t="shared" si="17"/>
        <v>#DIV/0!</v>
      </c>
      <c r="Q98" s="29"/>
      <c r="R98" s="29">
        <f t="array" ref="R98">SUM(IF(R$3=runs!$B$2:$B$304,IF($A98=Rohdaten!$E$2:$E$304,runs!$L$2:$L$304)))</f>
        <v>0</v>
      </c>
      <c r="S98" s="32">
        <f t="array" ref="S98">SUM(IF(R$3=runs!$B$2:$B$304,IF($A98=Rohdaten!$E$2:$E$304,runs!$O$2:$O$304)))</f>
        <v>0</v>
      </c>
      <c r="T98" s="29" t="e">
        <f t="array" ref="T98">AVERAGE(IF(R$3=runs!$B$2:$B$304,IF($A98=Rohdaten!$E$2:$E$304,runs!$P$2:$P$304)))</f>
        <v>#DIV/0!</v>
      </c>
      <c r="U98" s="29" t="e">
        <f t="array" ref="U98">STDEV(IF(R$3=runs!$B$2:$B$304,IF($A98=Rohdaten!$E$2:$E$304,runs!$P$2:$P$304)))</f>
        <v>#DIV/0!</v>
      </c>
      <c r="V98" s="31" t="e">
        <f t="shared" si="18"/>
        <v>#DIV/0!</v>
      </c>
      <c r="W98" s="54" t="e">
        <f t="shared" si="19"/>
        <v>#DIV/0!</v>
      </c>
    </row>
    <row r="99" spans="1:23" x14ac:dyDescent="0.2">
      <c r="A99" s="29">
        <f t="shared" si="20"/>
        <v>105</v>
      </c>
      <c r="B99" s="138">
        <v>0.7</v>
      </c>
      <c r="C99" s="32">
        <f t="array" ref="C99">MIN(IF($A99=Rohdaten!$E$2:$E$304,Rohdaten!$L$2:$L$304))</f>
        <v>0</v>
      </c>
      <c r="D99" s="32">
        <f t="array" ref="D99">MIN(IF($A99=Rohdaten!$E$2:$E$304,Rohdaten!$X$2:$X$304))</f>
        <v>0</v>
      </c>
      <c r="E99" s="32">
        <f t="array" ref="E99">MIN(IF($A99=Rohdaten!$E$2:$E$304,Rohdaten!$AD$2:$AD$304))</f>
        <v>0</v>
      </c>
      <c r="F99" s="87">
        <v>0</v>
      </c>
      <c r="G99" s="31" t="e">
        <f t="array" ref="G99">AVERAGE(IF(NOT(ISERROR(H99:I99)),H99:I99))</f>
        <v>#DIV/0!</v>
      </c>
      <c r="H99" s="31" t="e">
        <f t="shared" si="14"/>
        <v>#DIV/0!</v>
      </c>
      <c r="I99" s="31" t="e">
        <f t="shared" si="15"/>
        <v>#DIV/0!</v>
      </c>
      <c r="J99" s="31"/>
      <c r="K99" s="29">
        <f t="array" ref="K99">SUM(IF(K$3=runs!$B$2:$B$304,IF($A99=Rohdaten!$E$2:$E$304,runs!$L$2:$L$304)))</f>
        <v>0</v>
      </c>
      <c r="L99" s="32">
        <f t="array" ref="L99">SUM(IF(K$3=runs!$B$2:$B$304,IF($A99=Rohdaten!$E$2:$E$304,runs!$O$2:$O$304)))</f>
        <v>0</v>
      </c>
      <c r="M99" s="29" t="e">
        <f t="array" ref="M99">AVERAGE(IF(K$3=runs!$B$2:$B$304,IF($A99=Rohdaten!$E$2:$E$304,runs!$P$2:$P$304)))</f>
        <v>#DIV/0!</v>
      </c>
      <c r="N99" s="29" t="e">
        <f t="array" ref="N99">STDEV(IF(K$3=runs!$B$2:$B$304,IF($A99=Rohdaten!$E$2:$E$304,runs!$P$2:$P$304)))</f>
        <v>#DIV/0!</v>
      </c>
      <c r="O99" s="31" t="e">
        <f t="shared" si="16"/>
        <v>#DIV/0!</v>
      </c>
      <c r="P99" s="54" t="e">
        <f t="shared" si="17"/>
        <v>#DIV/0!</v>
      </c>
      <c r="Q99" s="29"/>
      <c r="R99" s="29">
        <f t="array" ref="R99">SUM(IF(R$3=runs!$B$2:$B$304,IF($A99=Rohdaten!$E$2:$E$304,runs!$L$2:$L$304)))</f>
        <v>0</v>
      </c>
      <c r="S99" s="32">
        <f t="array" ref="S99">SUM(IF(R$3=runs!$B$2:$B$304,IF($A99=Rohdaten!$E$2:$E$304,runs!$O$2:$O$304)))</f>
        <v>0</v>
      </c>
      <c r="T99" s="29" t="e">
        <f t="array" ref="T99">AVERAGE(IF(R$3=runs!$B$2:$B$304,IF($A99=Rohdaten!$E$2:$E$304,runs!$P$2:$P$304)))</f>
        <v>#DIV/0!</v>
      </c>
      <c r="U99" s="29" t="e">
        <f t="array" ref="U99">STDEV(IF(R$3=runs!$B$2:$B$304,IF($A99=Rohdaten!$E$2:$E$304,runs!$P$2:$P$304)))</f>
        <v>#DIV/0!</v>
      </c>
      <c r="V99" s="31" t="e">
        <f t="shared" si="18"/>
        <v>#DIV/0!</v>
      </c>
      <c r="W99" s="54" t="e">
        <f t="shared" si="19"/>
        <v>#DIV/0!</v>
      </c>
    </row>
    <row r="100" spans="1:23" x14ac:dyDescent="0.2">
      <c r="B100" s="138"/>
      <c r="F100" s="41"/>
    </row>
    <row r="101" spans="1:23" x14ac:dyDescent="0.2">
      <c r="B101" s="138"/>
      <c r="F101" s="41"/>
    </row>
    <row r="102" spans="1:23" x14ac:dyDescent="0.2">
      <c r="B102" s="138"/>
      <c r="F102" s="41"/>
    </row>
    <row r="103" spans="1:23" x14ac:dyDescent="0.2">
      <c r="B103" s="138"/>
      <c r="F103" s="41"/>
    </row>
    <row r="104" spans="1:23" x14ac:dyDescent="0.2">
      <c r="B104" s="138"/>
      <c r="F104" s="41"/>
    </row>
    <row r="105" spans="1:23" x14ac:dyDescent="0.2">
      <c r="B105" s="138"/>
      <c r="F105" s="41"/>
    </row>
    <row r="106" spans="1:23" x14ac:dyDescent="0.2">
      <c r="B106" s="138"/>
      <c r="F106" s="41"/>
    </row>
    <row r="107" spans="1:23" x14ac:dyDescent="0.2">
      <c r="B107" s="138"/>
      <c r="F107" s="41"/>
    </row>
    <row r="108" spans="1:23" x14ac:dyDescent="0.2">
      <c r="B108" s="138"/>
      <c r="F108" s="41"/>
    </row>
    <row r="109" spans="1:23" x14ac:dyDescent="0.2">
      <c r="B109" s="138"/>
      <c r="F109" s="41"/>
    </row>
    <row r="110" spans="1:23" x14ac:dyDescent="0.2">
      <c r="B110" s="138"/>
      <c r="F110" s="41"/>
    </row>
    <row r="111" spans="1:23" x14ac:dyDescent="0.2">
      <c r="B111" s="138"/>
      <c r="F111" s="41"/>
    </row>
    <row r="112" spans="1:23" x14ac:dyDescent="0.2">
      <c r="B112" s="138"/>
      <c r="F112" s="41"/>
    </row>
    <row r="113" spans="2:6" x14ac:dyDescent="0.2">
      <c r="B113" s="138"/>
      <c r="F113" s="41"/>
    </row>
    <row r="114" spans="2:6" x14ac:dyDescent="0.2">
      <c r="B114" s="138"/>
      <c r="F114" s="41"/>
    </row>
    <row r="115" spans="2:6" x14ac:dyDescent="0.2">
      <c r="B115" s="138"/>
      <c r="F115" s="41"/>
    </row>
    <row r="116" spans="2:6" x14ac:dyDescent="0.2">
      <c r="B116" s="138"/>
      <c r="F116" s="41"/>
    </row>
    <row r="117" spans="2:6" x14ac:dyDescent="0.2">
      <c r="B117" s="138"/>
      <c r="F117" s="41"/>
    </row>
    <row r="118" spans="2:6" x14ac:dyDescent="0.2">
      <c r="B118" s="138"/>
    </row>
    <row r="119" spans="2:6" x14ac:dyDescent="0.2">
      <c r="B119" s="138"/>
    </row>
    <row r="120" spans="2:6" x14ac:dyDescent="0.2">
      <c r="B120" s="138"/>
    </row>
    <row r="121" spans="2:6" x14ac:dyDescent="0.2">
      <c r="B121" s="138"/>
    </row>
    <row r="122" spans="2:6" x14ac:dyDescent="0.2">
      <c r="B122" s="138"/>
    </row>
    <row r="123" spans="2:6" x14ac:dyDescent="0.2">
      <c r="B123" s="138"/>
    </row>
    <row r="124" spans="2:6" x14ac:dyDescent="0.2">
      <c r="B124" s="138"/>
    </row>
    <row r="125" spans="2:6" x14ac:dyDescent="0.2">
      <c r="B125" s="138"/>
    </row>
    <row r="126" spans="2:6" x14ac:dyDescent="0.2">
      <c r="B126" s="138"/>
    </row>
    <row r="127" spans="2:6" x14ac:dyDescent="0.2">
      <c r="B127" s="138"/>
    </row>
    <row r="128" spans="2:6" x14ac:dyDescent="0.2">
      <c r="B128" s="138"/>
    </row>
    <row r="129" spans="2:2" x14ac:dyDescent="0.2">
      <c r="B129" s="138"/>
    </row>
    <row r="130" spans="2:2" x14ac:dyDescent="0.2">
      <c r="B130" s="138"/>
    </row>
    <row r="131" spans="2:2" x14ac:dyDescent="0.2">
      <c r="B131" s="138"/>
    </row>
    <row r="132" spans="2:2" x14ac:dyDescent="0.2">
      <c r="B132" s="138"/>
    </row>
    <row r="133" spans="2:2" x14ac:dyDescent="0.2">
      <c r="B133" s="138"/>
    </row>
    <row r="134" spans="2:2" x14ac:dyDescent="0.2">
      <c r="B134" s="138"/>
    </row>
    <row r="135" spans="2:2" x14ac:dyDescent="0.2">
      <c r="B135" s="138"/>
    </row>
    <row r="136" spans="2:2" x14ac:dyDescent="0.2">
      <c r="B136" s="138"/>
    </row>
    <row r="137" spans="2:2" x14ac:dyDescent="0.2">
      <c r="B137" s="138"/>
    </row>
    <row r="138" spans="2:2" x14ac:dyDescent="0.2">
      <c r="B138" s="138"/>
    </row>
    <row r="139" spans="2:2" x14ac:dyDescent="0.2">
      <c r="B139" s="138"/>
    </row>
    <row r="140" spans="2:2" x14ac:dyDescent="0.2">
      <c r="B140" s="138"/>
    </row>
    <row r="141" spans="2:2" x14ac:dyDescent="0.2">
      <c r="B141" s="138"/>
    </row>
    <row r="142" spans="2:2" x14ac:dyDescent="0.2">
      <c r="B142" s="138"/>
    </row>
    <row r="143" spans="2:2" x14ac:dyDescent="0.2">
      <c r="B143" s="138"/>
    </row>
    <row r="144" spans="2:2" x14ac:dyDescent="0.2">
      <c r="B144" s="138"/>
    </row>
    <row r="145" spans="2:2" x14ac:dyDescent="0.2">
      <c r="B145" s="138"/>
    </row>
    <row r="146" spans="2:2" x14ac:dyDescent="0.2">
      <c r="B146" s="138"/>
    </row>
    <row r="147" spans="2:2" x14ac:dyDescent="0.2">
      <c r="B147" s="138"/>
    </row>
    <row r="148" spans="2:2" x14ac:dyDescent="0.2">
      <c r="B148" s="138"/>
    </row>
    <row r="149" spans="2:2" x14ac:dyDescent="0.2">
      <c r="B149" s="138"/>
    </row>
    <row r="150" spans="2:2" x14ac:dyDescent="0.2">
      <c r="B150" s="138"/>
    </row>
    <row r="151" spans="2:2" x14ac:dyDescent="0.2">
      <c r="B151" s="138"/>
    </row>
    <row r="152" spans="2:2" x14ac:dyDescent="0.2">
      <c r="B152" s="138"/>
    </row>
    <row r="153" spans="2:2" x14ac:dyDescent="0.2">
      <c r="B153" s="138"/>
    </row>
    <row r="154" spans="2:2" x14ac:dyDescent="0.2">
      <c r="B154" s="138"/>
    </row>
    <row r="155" spans="2:2" x14ac:dyDescent="0.2">
      <c r="B155" s="138"/>
    </row>
    <row r="156" spans="2:2" x14ac:dyDescent="0.2">
      <c r="B156" s="138"/>
    </row>
    <row r="157" spans="2:2" x14ac:dyDescent="0.2">
      <c r="B157" s="138"/>
    </row>
    <row r="158" spans="2:2" x14ac:dyDescent="0.2">
      <c r="B158" s="138"/>
    </row>
    <row r="159" spans="2:2" x14ac:dyDescent="0.2">
      <c r="B159" s="138"/>
    </row>
    <row r="160" spans="2:2" x14ac:dyDescent="0.2">
      <c r="B160" s="138"/>
    </row>
    <row r="161" spans="2:2" x14ac:dyDescent="0.2">
      <c r="B161" s="138"/>
    </row>
    <row r="162" spans="2:2" x14ac:dyDescent="0.2">
      <c r="B162" s="138"/>
    </row>
    <row r="163" spans="2:2" x14ac:dyDescent="0.2">
      <c r="B163" s="138"/>
    </row>
    <row r="164" spans="2:2" x14ac:dyDescent="0.2">
      <c r="B164" s="138"/>
    </row>
    <row r="165" spans="2:2" x14ac:dyDescent="0.2">
      <c r="B165" s="138"/>
    </row>
    <row r="166" spans="2:2" x14ac:dyDescent="0.2">
      <c r="B166" s="138"/>
    </row>
    <row r="167" spans="2:2" x14ac:dyDescent="0.2">
      <c r="B167" s="138"/>
    </row>
    <row r="168" spans="2:2" x14ac:dyDescent="0.2">
      <c r="B168" s="138"/>
    </row>
    <row r="169" spans="2:2" x14ac:dyDescent="0.2">
      <c r="B169" s="138"/>
    </row>
    <row r="170" spans="2:2" x14ac:dyDescent="0.2">
      <c r="B170" s="138"/>
    </row>
    <row r="171" spans="2:2" x14ac:dyDescent="0.2">
      <c r="B171" s="138"/>
    </row>
    <row r="172" spans="2:2" x14ac:dyDescent="0.2">
      <c r="B172" s="138"/>
    </row>
    <row r="173" spans="2:2" x14ac:dyDescent="0.2">
      <c r="B173" s="138"/>
    </row>
    <row r="174" spans="2:2" x14ac:dyDescent="0.2">
      <c r="B174" s="138"/>
    </row>
    <row r="175" spans="2:2" x14ac:dyDescent="0.2">
      <c r="B175" s="138"/>
    </row>
    <row r="176" spans="2:2" x14ac:dyDescent="0.2">
      <c r="B176" s="138"/>
    </row>
    <row r="177" spans="2:2" x14ac:dyDescent="0.2">
      <c r="B177" s="138"/>
    </row>
    <row r="178" spans="2:2" x14ac:dyDescent="0.2">
      <c r="B178" s="138"/>
    </row>
    <row r="179" spans="2:2" x14ac:dyDescent="0.2">
      <c r="B179" s="138"/>
    </row>
    <row r="180" spans="2:2" x14ac:dyDescent="0.2">
      <c r="B180" s="138"/>
    </row>
    <row r="181" spans="2:2" x14ac:dyDescent="0.2">
      <c r="B181" s="138"/>
    </row>
    <row r="182" spans="2:2" x14ac:dyDescent="0.2">
      <c r="B182" s="138"/>
    </row>
    <row r="183" spans="2:2" x14ac:dyDescent="0.2">
      <c r="B183" s="138"/>
    </row>
    <row r="184" spans="2:2" x14ac:dyDescent="0.2">
      <c r="B184" s="138"/>
    </row>
    <row r="185" spans="2:2" x14ac:dyDescent="0.2">
      <c r="B185" s="138"/>
    </row>
    <row r="186" spans="2:2" x14ac:dyDescent="0.2">
      <c r="B186" s="138"/>
    </row>
    <row r="187" spans="2:2" x14ac:dyDescent="0.2">
      <c r="B187" s="138"/>
    </row>
    <row r="188" spans="2:2" x14ac:dyDescent="0.2">
      <c r="B188" s="138"/>
    </row>
    <row r="189" spans="2:2" x14ac:dyDescent="0.2">
      <c r="B189" s="138"/>
    </row>
    <row r="190" spans="2:2" x14ac:dyDescent="0.2">
      <c r="B190" s="138"/>
    </row>
    <row r="191" spans="2:2" x14ac:dyDescent="0.2">
      <c r="B191" s="138"/>
    </row>
    <row r="192" spans="2:2" x14ac:dyDescent="0.2">
      <c r="B192" s="138"/>
    </row>
    <row r="193" spans="2:2" x14ac:dyDescent="0.2">
      <c r="B193" s="138"/>
    </row>
    <row r="194" spans="2:2" x14ac:dyDescent="0.2">
      <c r="B194" s="138"/>
    </row>
    <row r="195" spans="2:2" x14ac:dyDescent="0.2">
      <c r="B195" s="138"/>
    </row>
    <row r="196" spans="2:2" x14ac:dyDescent="0.2">
      <c r="B196" s="138"/>
    </row>
    <row r="197" spans="2:2" x14ac:dyDescent="0.2">
      <c r="B197" s="138"/>
    </row>
    <row r="198" spans="2:2" x14ac:dyDescent="0.2">
      <c r="B198" s="138"/>
    </row>
    <row r="199" spans="2:2" x14ac:dyDescent="0.2">
      <c r="B199" s="138"/>
    </row>
    <row r="200" spans="2:2" x14ac:dyDescent="0.2">
      <c r="B200" s="138"/>
    </row>
    <row r="201" spans="2:2" x14ac:dyDescent="0.2">
      <c r="B201" s="138"/>
    </row>
    <row r="202" spans="2:2" x14ac:dyDescent="0.2">
      <c r="B202" s="138"/>
    </row>
    <row r="203" spans="2:2" x14ac:dyDescent="0.2">
      <c r="B203" s="138"/>
    </row>
    <row r="204" spans="2:2" x14ac:dyDescent="0.2">
      <c r="B204" s="138"/>
    </row>
    <row r="205" spans="2:2" x14ac:dyDescent="0.2">
      <c r="B205" s="138"/>
    </row>
    <row r="206" spans="2:2" x14ac:dyDescent="0.2">
      <c r="B206" s="138"/>
    </row>
    <row r="207" spans="2:2" x14ac:dyDescent="0.2">
      <c r="B207" s="138"/>
    </row>
    <row r="208" spans="2:2" x14ac:dyDescent="0.2">
      <c r="B208" s="138"/>
    </row>
    <row r="209" spans="2:2" x14ac:dyDescent="0.2">
      <c r="B209" s="138"/>
    </row>
    <row r="210" spans="2:2" x14ac:dyDescent="0.2">
      <c r="B210" s="138"/>
    </row>
    <row r="211" spans="2:2" x14ac:dyDescent="0.2">
      <c r="B211" s="138"/>
    </row>
    <row r="212" spans="2:2" x14ac:dyDescent="0.2">
      <c r="B212" s="138"/>
    </row>
    <row r="213" spans="2:2" x14ac:dyDescent="0.2">
      <c r="B213" s="138"/>
    </row>
    <row r="214" spans="2:2" x14ac:dyDescent="0.2">
      <c r="B214" s="138"/>
    </row>
    <row r="215" spans="2:2" x14ac:dyDescent="0.2">
      <c r="B215" s="138"/>
    </row>
    <row r="216" spans="2:2" x14ac:dyDescent="0.2">
      <c r="B216" s="138"/>
    </row>
    <row r="217" spans="2:2" x14ac:dyDescent="0.2">
      <c r="B217" s="138"/>
    </row>
    <row r="218" spans="2:2" x14ac:dyDescent="0.2">
      <c r="B218" s="138"/>
    </row>
    <row r="219" spans="2:2" x14ac:dyDescent="0.2">
      <c r="B219" s="138"/>
    </row>
    <row r="220" spans="2:2" x14ac:dyDescent="0.2">
      <c r="B220" s="138"/>
    </row>
    <row r="221" spans="2:2" x14ac:dyDescent="0.2">
      <c r="B221" s="138"/>
    </row>
    <row r="222" spans="2:2" x14ac:dyDescent="0.2">
      <c r="B222" s="138"/>
    </row>
    <row r="223" spans="2:2" x14ac:dyDescent="0.2">
      <c r="B223" s="138"/>
    </row>
    <row r="224" spans="2:2" x14ac:dyDescent="0.2">
      <c r="B224" s="138"/>
    </row>
    <row r="225" spans="2:2" x14ac:dyDescent="0.2">
      <c r="B225" s="138"/>
    </row>
    <row r="226" spans="2:2" x14ac:dyDescent="0.2">
      <c r="B226" s="138"/>
    </row>
    <row r="227" spans="2:2" x14ac:dyDescent="0.2">
      <c r="B227" s="138"/>
    </row>
    <row r="228" spans="2:2" x14ac:dyDescent="0.2">
      <c r="B228" s="138"/>
    </row>
    <row r="229" spans="2:2" x14ac:dyDescent="0.2">
      <c r="B229" s="138"/>
    </row>
    <row r="230" spans="2:2" x14ac:dyDescent="0.2">
      <c r="B230" s="138"/>
    </row>
    <row r="231" spans="2:2" x14ac:dyDescent="0.2">
      <c r="B231" s="138"/>
    </row>
    <row r="232" spans="2:2" x14ac:dyDescent="0.2">
      <c r="B232" s="138"/>
    </row>
    <row r="233" spans="2:2" x14ac:dyDescent="0.2">
      <c r="B233" s="138"/>
    </row>
    <row r="234" spans="2:2" x14ac:dyDescent="0.2">
      <c r="B234" s="138"/>
    </row>
    <row r="235" spans="2:2" x14ac:dyDescent="0.2">
      <c r="B235" s="138"/>
    </row>
    <row r="236" spans="2:2" x14ac:dyDescent="0.2">
      <c r="B236" s="138"/>
    </row>
    <row r="237" spans="2:2" x14ac:dyDescent="0.2">
      <c r="B237" s="138"/>
    </row>
    <row r="238" spans="2:2" x14ac:dyDescent="0.2">
      <c r="B238" s="138"/>
    </row>
    <row r="239" spans="2:2" x14ac:dyDescent="0.2">
      <c r="B239" s="138"/>
    </row>
    <row r="240" spans="2:2" x14ac:dyDescent="0.2">
      <c r="B240" s="138"/>
    </row>
    <row r="241" spans="2:2" x14ac:dyDescent="0.2">
      <c r="B241" s="138"/>
    </row>
    <row r="242" spans="2:2" x14ac:dyDescent="0.2">
      <c r="B242" s="138"/>
    </row>
    <row r="243" spans="2:2" x14ac:dyDescent="0.2">
      <c r="B243" s="138"/>
    </row>
    <row r="244" spans="2:2" x14ac:dyDescent="0.2">
      <c r="B244" s="138"/>
    </row>
    <row r="245" spans="2:2" x14ac:dyDescent="0.2">
      <c r="B245" s="138"/>
    </row>
    <row r="246" spans="2:2" x14ac:dyDescent="0.2">
      <c r="B246" s="138"/>
    </row>
    <row r="247" spans="2:2" x14ac:dyDescent="0.2">
      <c r="B247" s="138"/>
    </row>
    <row r="248" spans="2:2" x14ac:dyDescent="0.2">
      <c r="B248" s="138"/>
    </row>
    <row r="249" spans="2:2" x14ac:dyDescent="0.2">
      <c r="B249" s="138"/>
    </row>
    <row r="250" spans="2:2" x14ac:dyDescent="0.2">
      <c r="B250" s="138"/>
    </row>
    <row r="251" spans="2:2" x14ac:dyDescent="0.2">
      <c r="B251" s="138"/>
    </row>
    <row r="252" spans="2:2" x14ac:dyDescent="0.2">
      <c r="B252" s="138"/>
    </row>
    <row r="253" spans="2:2" x14ac:dyDescent="0.2">
      <c r="B253" s="138"/>
    </row>
    <row r="254" spans="2:2" x14ac:dyDescent="0.2">
      <c r="B254" s="138"/>
    </row>
    <row r="255" spans="2:2" x14ac:dyDescent="0.2">
      <c r="B255" s="138"/>
    </row>
    <row r="256" spans="2:2" x14ac:dyDescent="0.2">
      <c r="B256" s="138"/>
    </row>
    <row r="257" spans="2:2" x14ac:dyDescent="0.2">
      <c r="B257" s="138"/>
    </row>
    <row r="258" spans="2:2" x14ac:dyDescent="0.2">
      <c r="B258" s="138"/>
    </row>
    <row r="259" spans="2:2" x14ac:dyDescent="0.2">
      <c r="B259" s="138"/>
    </row>
    <row r="260" spans="2:2" x14ac:dyDescent="0.2">
      <c r="B260" s="138"/>
    </row>
    <row r="261" spans="2:2" x14ac:dyDescent="0.2">
      <c r="B261" s="138"/>
    </row>
    <row r="262" spans="2:2" x14ac:dyDescent="0.2">
      <c r="B262" s="138"/>
    </row>
    <row r="263" spans="2:2" x14ac:dyDescent="0.2">
      <c r="B263" s="138"/>
    </row>
    <row r="264" spans="2:2" x14ac:dyDescent="0.2">
      <c r="B264" s="138"/>
    </row>
    <row r="265" spans="2:2" x14ac:dyDescent="0.2">
      <c r="B265" s="138"/>
    </row>
    <row r="266" spans="2:2" x14ac:dyDescent="0.2">
      <c r="B266" s="138"/>
    </row>
    <row r="267" spans="2:2" x14ac:dyDescent="0.2">
      <c r="B267" s="138"/>
    </row>
    <row r="268" spans="2:2" x14ac:dyDescent="0.2">
      <c r="B268" s="138"/>
    </row>
    <row r="269" spans="2:2" x14ac:dyDescent="0.2">
      <c r="B269" s="138"/>
    </row>
    <row r="270" spans="2:2" x14ac:dyDescent="0.2">
      <c r="B270" s="138"/>
    </row>
    <row r="271" spans="2:2" x14ac:dyDescent="0.2">
      <c r="B271" s="138"/>
    </row>
    <row r="272" spans="2:2" x14ac:dyDescent="0.2">
      <c r="B272" s="138"/>
    </row>
    <row r="273" spans="2:2" x14ac:dyDescent="0.2">
      <c r="B273" s="138"/>
    </row>
    <row r="274" spans="2:2" x14ac:dyDescent="0.2">
      <c r="B274" s="138"/>
    </row>
    <row r="275" spans="2:2" x14ac:dyDescent="0.2">
      <c r="B275" s="138"/>
    </row>
    <row r="276" spans="2:2" x14ac:dyDescent="0.2">
      <c r="B276" s="138"/>
    </row>
    <row r="277" spans="2:2" x14ac:dyDescent="0.2">
      <c r="B277" s="138"/>
    </row>
    <row r="278" spans="2:2" x14ac:dyDescent="0.2">
      <c r="B278" s="138"/>
    </row>
    <row r="279" spans="2:2" x14ac:dyDescent="0.2">
      <c r="B279" s="138"/>
    </row>
    <row r="280" spans="2:2" x14ac:dyDescent="0.2">
      <c r="B280" s="138"/>
    </row>
    <row r="281" spans="2:2" x14ac:dyDescent="0.2">
      <c r="B281" s="138"/>
    </row>
    <row r="282" spans="2:2" x14ac:dyDescent="0.2">
      <c r="B282" s="138"/>
    </row>
    <row r="283" spans="2:2" x14ac:dyDescent="0.2">
      <c r="B283" s="138"/>
    </row>
    <row r="284" spans="2:2" x14ac:dyDescent="0.2">
      <c r="B284" s="138"/>
    </row>
    <row r="285" spans="2:2" x14ac:dyDescent="0.2">
      <c r="B285" s="138"/>
    </row>
    <row r="286" spans="2:2" x14ac:dyDescent="0.2">
      <c r="B286" s="138"/>
    </row>
    <row r="287" spans="2:2" x14ac:dyDescent="0.2">
      <c r="B287" s="138"/>
    </row>
    <row r="288" spans="2:2" x14ac:dyDescent="0.2">
      <c r="B288" s="138"/>
    </row>
    <row r="289" spans="2:2" x14ac:dyDescent="0.2">
      <c r="B289" s="138"/>
    </row>
    <row r="290" spans="2:2" x14ac:dyDescent="0.2">
      <c r="B290" s="138"/>
    </row>
    <row r="291" spans="2:2" x14ac:dyDescent="0.2">
      <c r="B291" s="138"/>
    </row>
    <row r="292" spans="2:2" x14ac:dyDescent="0.2">
      <c r="B292" s="138"/>
    </row>
    <row r="293" spans="2:2" x14ac:dyDescent="0.2">
      <c r="B293" s="138"/>
    </row>
    <row r="294" spans="2:2" x14ac:dyDescent="0.2">
      <c r="B294" s="138"/>
    </row>
    <row r="295" spans="2:2" x14ac:dyDescent="0.2">
      <c r="B295" s="138"/>
    </row>
    <row r="296" spans="2:2" x14ac:dyDescent="0.2">
      <c r="B296" s="138"/>
    </row>
    <row r="297" spans="2:2" x14ac:dyDescent="0.2">
      <c r="B297" s="138"/>
    </row>
    <row r="298" spans="2:2" x14ac:dyDescent="0.2">
      <c r="B298" s="138"/>
    </row>
    <row r="299" spans="2:2" x14ac:dyDescent="0.2">
      <c r="B299" s="138"/>
    </row>
    <row r="300" spans="2:2" x14ac:dyDescent="0.2">
      <c r="B300" s="138"/>
    </row>
    <row r="301" spans="2:2" x14ac:dyDescent="0.2">
      <c r="B301" s="138"/>
    </row>
    <row r="302" spans="2:2" x14ac:dyDescent="0.2">
      <c r="B302" s="138"/>
    </row>
    <row r="303" spans="2:2" x14ac:dyDescent="0.2">
      <c r="B303" s="138"/>
    </row>
    <row r="304" spans="2:2" x14ac:dyDescent="0.2">
      <c r="B304" s="138"/>
    </row>
    <row r="305" spans="2:2" x14ac:dyDescent="0.2">
      <c r="B305" s="138"/>
    </row>
    <row r="306" spans="2:2" x14ac:dyDescent="0.2">
      <c r="B306" s="138"/>
    </row>
    <row r="307" spans="2:2" x14ac:dyDescent="0.2">
      <c r="B307" s="138"/>
    </row>
    <row r="308" spans="2:2" x14ac:dyDescent="0.2">
      <c r="B308" s="138"/>
    </row>
    <row r="309" spans="2:2" x14ac:dyDescent="0.2">
      <c r="B309" s="138"/>
    </row>
    <row r="310" spans="2:2" x14ac:dyDescent="0.2">
      <c r="B310" s="138"/>
    </row>
    <row r="311" spans="2:2" x14ac:dyDescent="0.2">
      <c r="B311" s="138"/>
    </row>
    <row r="312" spans="2:2" x14ac:dyDescent="0.2">
      <c r="B312" s="138"/>
    </row>
    <row r="313" spans="2:2" x14ac:dyDescent="0.2">
      <c r="B313" s="138"/>
    </row>
    <row r="314" spans="2:2" x14ac:dyDescent="0.2">
      <c r="B314" s="138"/>
    </row>
    <row r="315" spans="2:2" x14ac:dyDescent="0.2">
      <c r="B315" s="138"/>
    </row>
    <row r="316" spans="2:2" x14ac:dyDescent="0.2">
      <c r="B316" s="138"/>
    </row>
    <row r="317" spans="2:2" x14ac:dyDescent="0.2">
      <c r="B317" s="138"/>
    </row>
    <row r="318" spans="2:2" x14ac:dyDescent="0.2">
      <c r="B318" s="138"/>
    </row>
    <row r="319" spans="2:2" x14ac:dyDescent="0.2">
      <c r="B319" s="138"/>
    </row>
    <row r="320" spans="2:2" x14ac:dyDescent="0.2">
      <c r="B320" s="138"/>
    </row>
    <row r="321" spans="2:2" x14ac:dyDescent="0.2">
      <c r="B321" s="138"/>
    </row>
    <row r="322" spans="2:2" x14ac:dyDescent="0.2">
      <c r="B322" s="138"/>
    </row>
    <row r="323" spans="2:2" x14ac:dyDescent="0.2">
      <c r="B323" s="138"/>
    </row>
    <row r="324" spans="2:2" x14ac:dyDescent="0.2">
      <c r="B324" s="138"/>
    </row>
    <row r="325" spans="2:2" x14ac:dyDescent="0.2">
      <c r="B325" s="138"/>
    </row>
    <row r="326" spans="2:2" x14ac:dyDescent="0.2">
      <c r="B326" s="138"/>
    </row>
    <row r="327" spans="2:2" x14ac:dyDescent="0.2">
      <c r="B327" s="138"/>
    </row>
    <row r="328" spans="2:2" x14ac:dyDescent="0.2">
      <c r="B328" s="138"/>
    </row>
    <row r="329" spans="2:2" x14ac:dyDescent="0.2">
      <c r="B329" s="138"/>
    </row>
    <row r="330" spans="2:2" x14ac:dyDescent="0.2">
      <c r="B330" s="138"/>
    </row>
    <row r="331" spans="2:2" x14ac:dyDescent="0.2">
      <c r="B331" s="138"/>
    </row>
    <row r="332" spans="2:2" x14ac:dyDescent="0.2">
      <c r="B332" s="138"/>
    </row>
    <row r="333" spans="2:2" x14ac:dyDescent="0.2">
      <c r="B333" s="138"/>
    </row>
    <row r="334" spans="2:2" x14ac:dyDescent="0.2">
      <c r="B334" s="138"/>
    </row>
    <row r="335" spans="2:2" x14ac:dyDescent="0.2">
      <c r="B335" s="138"/>
    </row>
    <row r="336" spans="2:2" x14ac:dyDescent="0.2">
      <c r="B336" s="138"/>
    </row>
    <row r="337" spans="2:2" x14ac:dyDescent="0.2">
      <c r="B337" s="138"/>
    </row>
    <row r="338" spans="2:2" x14ac:dyDescent="0.2">
      <c r="B338" s="138"/>
    </row>
    <row r="339" spans="2:2" x14ac:dyDescent="0.2">
      <c r="B339" s="138"/>
    </row>
    <row r="340" spans="2:2" x14ac:dyDescent="0.2">
      <c r="B340" s="138"/>
    </row>
    <row r="341" spans="2:2" x14ac:dyDescent="0.2">
      <c r="B341" s="138"/>
    </row>
    <row r="342" spans="2:2" x14ac:dyDescent="0.2">
      <c r="B342" s="138"/>
    </row>
    <row r="343" spans="2:2" x14ac:dyDescent="0.2">
      <c r="B343" s="138"/>
    </row>
    <row r="344" spans="2:2" x14ac:dyDescent="0.2">
      <c r="B344" s="138"/>
    </row>
    <row r="345" spans="2:2" x14ac:dyDescent="0.2">
      <c r="B345" s="138"/>
    </row>
    <row r="346" spans="2:2" x14ac:dyDescent="0.2">
      <c r="B346" s="138"/>
    </row>
    <row r="347" spans="2:2" x14ac:dyDescent="0.2">
      <c r="B347" s="138"/>
    </row>
    <row r="348" spans="2:2" x14ac:dyDescent="0.2">
      <c r="B348" s="138"/>
    </row>
    <row r="349" spans="2:2" x14ac:dyDescent="0.2">
      <c r="B349" s="138"/>
    </row>
    <row r="350" spans="2:2" x14ac:dyDescent="0.2">
      <c r="B350" s="138"/>
    </row>
    <row r="351" spans="2:2" x14ac:dyDescent="0.2">
      <c r="B351" s="138"/>
    </row>
    <row r="352" spans="2:2" x14ac:dyDescent="0.2">
      <c r="B352" s="138"/>
    </row>
    <row r="353" spans="2:2" x14ac:dyDescent="0.2">
      <c r="B353" s="138"/>
    </row>
    <row r="354" spans="2:2" x14ac:dyDescent="0.2">
      <c r="B354" s="138"/>
    </row>
    <row r="355" spans="2:2" x14ac:dyDescent="0.2">
      <c r="B355" s="138"/>
    </row>
    <row r="356" spans="2:2" x14ac:dyDescent="0.2">
      <c r="B356" s="138"/>
    </row>
    <row r="357" spans="2:2" x14ac:dyDescent="0.2">
      <c r="B357" s="138"/>
    </row>
    <row r="358" spans="2:2" x14ac:dyDescent="0.2">
      <c r="B358" s="138"/>
    </row>
    <row r="359" spans="2:2" x14ac:dyDescent="0.2">
      <c r="B359" s="138"/>
    </row>
    <row r="360" spans="2:2" x14ac:dyDescent="0.2">
      <c r="B360" s="138"/>
    </row>
    <row r="361" spans="2:2" x14ac:dyDescent="0.2">
      <c r="B361" s="138"/>
    </row>
    <row r="362" spans="2:2" x14ac:dyDescent="0.2">
      <c r="B362" s="138"/>
    </row>
    <row r="363" spans="2:2" x14ac:dyDescent="0.2">
      <c r="B363" s="138"/>
    </row>
    <row r="364" spans="2:2" x14ac:dyDescent="0.2">
      <c r="B364" s="138"/>
    </row>
    <row r="365" spans="2:2" x14ac:dyDescent="0.2">
      <c r="B365" s="138"/>
    </row>
    <row r="366" spans="2:2" x14ac:dyDescent="0.2">
      <c r="B366" s="138"/>
    </row>
    <row r="367" spans="2:2" x14ac:dyDescent="0.2">
      <c r="B367" s="138"/>
    </row>
    <row r="368" spans="2:2" x14ac:dyDescent="0.2">
      <c r="B368" s="138"/>
    </row>
    <row r="369" spans="2:2" x14ac:dyDescent="0.2">
      <c r="B369" s="138"/>
    </row>
    <row r="370" spans="2:2" x14ac:dyDescent="0.2">
      <c r="B370" s="138"/>
    </row>
    <row r="371" spans="2:2" x14ac:dyDescent="0.2">
      <c r="B371" s="138"/>
    </row>
    <row r="372" spans="2:2" x14ac:dyDescent="0.2">
      <c r="B372" s="138"/>
    </row>
    <row r="373" spans="2:2" x14ac:dyDescent="0.2">
      <c r="B373" s="138"/>
    </row>
    <row r="374" spans="2:2" x14ac:dyDescent="0.2">
      <c r="B374" s="138"/>
    </row>
    <row r="375" spans="2:2" x14ac:dyDescent="0.2">
      <c r="B375" s="138"/>
    </row>
    <row r="376" spans="2:2" x14ac:dyDescent="0.2">
      <c r="B376" s="138"/>
    </row>
    <row r="377" spans="2:2" x14ac:dyDescent="0.2">
      <c r="B377" s="138"/>
    </row>
    <row r="378" spans="2:2" x14ac:dyDescent="0.2">
      <c r="B378" s="138"/>
    </row>
    <row r="379" spans="2:2" x14ac:dyDescent="0.2">
      <c r="B379" s="138"/>
    </row>
    <row r="380" spans="2:2" x14ac:dyDescent="0.2">
      <c r="B380" s="138"/>
    </row>
    <row r="381" spans="2:2" x14ac:dyDescent="0.2">
      <c r="B381" s="138"/>
    </row>
    <row r="382" spans="2:2" x14ac:dyDescent="0.2">
      <c r="B382" s="138"/>
    </row>
    <row r="383" spans="2:2" x14ac:dyDescent="0.2">
      <c r="B383" s="138"/>
    </row>
    <row r="384" spans="2:2" x14ac:dyDescent="0.2">
      <c r="B384" s="138"/>
    </row>
    <row r="385" spans="2:2" x14ac:dyDescent="0.2">
      <c r="B385" s="138"/>
    </row>
    <row r="386" spans="2:2" x14ac:dyDescent="0.2">
      <c r="B386" s="138"/>
    </row>
    <row r="387" spans="2:2" x14ac:dyDescent="0.2">
      <c r="B387" s="138"/>
    </row>
    <row r="388" spans="2:2" x14ac:dyDescent="0.2">
      <c r="B388" s="138"/>
    </row>
    <row r="389" spans="2:2" x14ac:dyDescent="0.2">
      <c r="B389" s="138"/>
    </row>
    <row r="390" spans="2:2" x14ac:dyDescent="0.2">
      <c r="B390" s="138"/>
    </row>
    <row r="391" spans="2:2" x14ac:dyDescent="0.2">
      <c r="B391" s="138"/>
    </row>
    <row r="392" spans="2:2" x14ac:dyDescent="0.2">
      <c r="B392" s="138"/>
    </row>
    <row r="393" spans="2:2" x14ac:dyDescent="0.2">
      <c r="B393" s="138"/>
    </row>
    <row r="394" spans="2:2" x14ac:dyDescent="0.2">
      <c r="B394" s="138"/>
    </row>
    <row r="395" spans="2:2" x14ac:dyDescent="0.2">
      <c r="B395" s="138"/>
    </row>
    <row r="396" spans="2:2" x14ac:dyDescent="0.2">
      <c r="B396" s="138"/>
    </row>
    <row r="397" spans="2:2" x14ac:dyDescent="0.2">
      <c r="B397" s="138"/>
    </row>
    <row r="398" spans="2:2" x14ac:dyDescent="0.2">
      <c r="B398" s="138"/>
    </row>
    <row r="399" spans="2:2" x14ac:dyDescent="0.2">
      <c r="B399" s="138"/>
    </row>
    <row r="400" spans="2:2" x14ac:dyDescent="0.2">
      <c r="B400" s="138"/>
    </row>
    <row r="401" spans="2:2" x14ac:dyDescent="0.2">
      <c r="B401" s="138"/>
    </row>
    <row r="402" spans="2:2" x14ac:dyDescent="0.2">
      <c r="B402" s="138"/>
    </row>
    <row r="403" spans="2:2" x14ac:dyDescent="0.2">
      <c r="B403" s="138"/>
    </row>
    <row r="404" spans="2:2" x14ac:dyDescent="0.2">
      <c r="B404" s="138"/>
    </row>
    <row r="405" spans="2:2" x14ac:dyDescent="0.2">
      <c r="B405" s="138"/>
    </row>
    <row r="406" spans="2:2" x14ac:dyDescent="0.2">
      <c r="B406" s="138"/>
    </row>
    <row r="407" spans="2:2" x14ac:dyDescent="0.2">
      <c r="B407" s="138"/>
    </row>
    <row r="408" spans="2:2" x14ac:dyDescent="0.2">
      <c r="B408" s="138"/>
    </row>
    <row r="409" spans="2:2" x14ac:dyDescent="0.2">
      <c r="B409" s="138"/>
    </row>
    <row r="410" spans="2:2" x14ac:dyDescent="0.2">
      <c r="B410" s="138"/>
    </row>
    <row r="411" spans="2:2" x14ac:dyDescent="0.2">
      <c r="B411" s="138"/>
    </row>
    <row r="412" spans="2:2" x14ac:dyDescent="0.2">
      <c r="B412" s="138"/>
    </row>
    <row r="413" spans="2:2" x14ac:dyDescent="0.2">
      <c r="B413" s="138"/>
    </row>
    <row r="414" spans="2:2" x14ac:dyDescent="0.2">
      <c r="B414" s="138"/>
    </row>
    <row r="415" spans="2:2" x14ac:dyDescent="0.2">
      <c r="B415" s="138"/>
    </row>
    <row r="416" spans="2:2" x14ac:dyDescent="0.2">
      <c r="B416" s="138"/>
    </row>
    <row r="417" spans="2:2" x14ac:dyDescent="0.2">
      <c r="B417" s="138"/>
    </row>
    <row r="418" spans="2:2" x14ac:dyDescent="0.2">
      <c r="B418" s="138"/>
    </row>
    <row r="419" spans="2:2" x14ac:dyDescent="0.2">
      <c r="B419" s="138"/>
    </row>
    <row r="420" spans="2:2" x14ac:dyDescent="0.2">
      <c r="B420" s="138"/>
    </row>
    <row r="421" spans="2:2" x14ac:dyDescent="0.2">
      <c r="B421" s="138"/>
    </row>
    <row r="422" spans="2:2" x14ac:dyDescent="0.2">
      <c r="B422" s="138"/>
    </row>
    <row r="423" spans="2:2" x14ac:dyDescent="0.2">
      <c r="B423" s="138"/>
    </row>
    <row r="424" spans="2:2" x14ac:dyDescent="0.2">
      <c r="B424" s="138"/>
    </row>
    <row r="425" spans="2:2" x14ac:dyDescent="0.2">
      <c r="B425" s="138"/>
    </row>
    <row r="426" spans="2:2" x14ac:dyDescent="0.2">
      <c r="B426" s="138"/>
    </row>
    <row r="427" spans="2:2" x14ac:dyDescent="0.2">
      <c r="B427" s="138"/>
    </row>
    <row r="428" spans="2:2" x14ac:dyDescent="0.2">
      <c r="B428" s="138"/>
    </row>
    <row r="429" spans="2:2" x14ac:dyDescent="0.2">
      <c r="B429" s="138"/>
    </row>
    <row r="430" spans="2:2" x14ac:dyDescent="0.2">
      <c r="B430" s="138"/>
    </row>
    <row r="431" spans="2:2" x14ac:dyDescent="0.2">
      <c r="B431" s="138"/>
    </row>
    <row r="432" spans="2:2" x14ac:dyDescent="0.2">
      <c r="B432" s="138"/>
    </row>
    <row r="433" spans="2:2" x14ac:dyDescent="0.2">
      <c r="B433" s="138"/>
    </row>
    <row r="434" spans="2:2" x14ac:dyDescent="0.2">
      <c r="B434" s="138"/>
    </row>
    <row r="435" spans="2:2" x14ac:dyDescent="0.2">
      <c r="B435" s="138"/>
    </row>
    <row r="436" spans="2:2" x14ac:dyDescent="0.2">
      <c r="B436" s="138"/>
    </row>
    <row r="437" spans="2:2" x14ac:dyDescent="0.2">
      <c r="B437" s="138"/>
    </row>
    <row r="438" spans="2:2" x14ac:dyDescent="0.2">
      <c r="B438" s="138"/>
    </row>
    <row r="439" spans="2:2" x14ac:dyDescent="0.2">
      <c r="B439" s="138"/>
    </row>
    <row r="440" spans="2:2" x14ac:dyDescent="0.2">
      <c r="B440" s="138"/>
    </row>
    <row r="441" spans="2:2" x14ac:dyDescent="0.2">
      <c r="B441" s="138"/>
    </row>
    <row r="442" spans="2:2" x14ac:dyDescent="0.2">
      <c r="B442" s="138"/>
    </row>
    <row r="443" spans="2:2" x14ac:dyDescent="0.2">
      <c r="B443" s="138"/>
    </row>
    <row r="444" spans="2:2" x14ac:dyDescent="0.2">
      <c r="B444" s="138"/>
    </row>
    <row r="445" spans="2:2" x14ac:dyDescent="0.2">
      <c r="B445" s="138"/>
    </row>
    <row r="446" spans="2:2" x14ac:dyDescent="0.2">
      <c r="B446" s="138"/>
    </row>
    <row r="447" spans="2:2" x14ac:dyDescent="0.2">
      <c r="B447" s="138"/>
    </row>
    <row r="448" spans="2:2" x14ac:dyDescent="0.2">
      <c r="B448" s="138"/>
    </row>
    <row r="449" spans="2:2" x14ac:dyDescent="0.2">
      <c r="B449" s="138"/>
    </row>
    <row r="450" spans="2:2" x14ac:dyDescent="0.2">
      <c r="B450" s="138"/>
    </row>
    <row r="451" spans="2:2" x14ac:dyDescent="0.2">
      <c r="B451" s="138"/>
    </row>
    <row r="452" spans="2:2" x14ac:dyDescent="0.2">
      <c r="B452" s="138"/>
    </row>
    <row r="453" spans="2:2" x14ac:dyDescent="0.2">
      <c r="B453" s="138"/>
    </row>
    <row r="454" spans="2:2" x14ac:dyDescent="0.2">
      <c r="B454" s="138"/>
    </row>
    <row r="455" spans="2:2" x14ac:dyDescent="0.2">
      <c r="B455" s="138"/>
    </row>
    <row r="456" spans="2:2" x14ac:dyDescent="0.2">
      <c r="B456" s="138"/>
    </row>
    <row r="457" spans="2:2" x14ac:dyDescent="0.2">
      <c r="B457" s="138"/>
    </row>
    <row r="458" spans="2:2" x14ac:dyDescent="0.2">
      <c r="B458" s="138"/>
    </row>
    <row r="459" spans="2:2" x14ac:dyDescent="0.2">
      <c r="B459" s="138"/>
    </row>
    <row r="460" spans="2:2" x14ac:dyDescent="0.2">
      <c r="B460" s="138"/>
    </row>
    <row r="461" spans="2:2" x14ac:dyDescent="0.2">
      <c r="B461" s="138"/>
    </row>
    <row r="462" spans="2:2" x14ac:dyDescent="0.2">
      <c r="B462" s="138"/>
    </row>
    <row r="463" spans="2:2" x14ac:dyDescent="0.2">
      <c r="B463" s="138"/>
    </row>
    <row r="464" spans="2:2" x14ac:dyDescent="0.2">
      <c r="B464" s="138"/>
    </row>
    <row r="465" spans="2:2" x14ac:dyDescent="0.2">
      <c r="B465" s="138"/>
    </row>
    <row r="466" spans="2:2" x14ac:dyDescent="0.2">
      <c r="B466" s="138"/>
    </row>
    <row r="467" spans="2:2" x14ac:dyDescent="0.2">
      <c r="B467" s="138"/>
    </row>
    <row r="468" spans="2:2" x14ac:dyDescent="0.2">
      <c r="B468" s="138"/>
    </row>
    <row r="469" spans="2:2" x14ac:dyDescent="0.2">
      <c r="B469" s="138"/>
    </row>
    <row r="470" spans="2:2" x14ac:dyDescent="0.2">
      <c r="B470" s="138"/>
    </row>
    <row r="471" spans="2:2" x14ac:dyDescent="0.2">
      <c r="B471" s="138"/>
    </row>
    <row r="472" spans="2:2" x14ac:dyDescent="0.2">
      <c r="B472" s="138"/>
    </row>
    <row r="473" spans="2:2" x14ac:dyDescent="0.2">
      <c r="B473" s="138"/>
    </row>
    <row r="474" spans="2:2" x14ac:dyDescent="0.2">
      <c r="B474" s="138"/>
    </row>
    <row r="475" spans="2:2" x14ac:dyDescent="0.2">
      <c r="B475" s="138"/>
    </row>
    <row r="476" spans="2:2" x14ac:dyDescent="0.2">
      <c r="B476" s="138"/>
    </row>
    <row r="477" spans="2:2" x14ac:dyDescent="0.2">
      <c r="B477" s="138"/>
    </row>
    <row r="478" spans="2:2" x14ac:dyDescent="0.2">
      <c r="B478" s="138"/>
    </row>
    <row r="479" spans="2:2" x14ac:dyDescent="0.2">
      <c r="B479" s="138"/>
    </row>
    <row r="480" spans="2:2" x14ac:dyDescent="0.2">
      <c r="B480" s="138"/>
    </row>
    <row r="481" spans="2:2" x14ac:dyDescent="0.2">
      <c r="B481" s="138"/>
    </row>
    <row r="482" spans="2:2" x14ac:dyDescent="0.2">
      <c r="B482" s="138"/>
    </row>
    <row r="483" spans="2:2" x14ac:dyDescent="0.2">
      <c r="B483" s="138"/>
    </row>
    <row r="484" spans="2:2" x14ac:dyDescent="0.2">
      <c r="B484" s="138"/>
    </row>
    <row r="485" spans="2:2" x14ac:dyDescent="0.2">
      <c r="B485" s="138"/>
    </row>
    <row r="486" spans="2:2" x14ac:dyDescent="0.2">
      <c r="B486" s="138"/>
    </row>
    <row r="487" spans="2:2" x14ac:dyDescent="0.2">
      <c r="B487" s="138"/>
    </row>
    <row r="488" spans="2:2" x14ac:dyDescent="0.2">
      <c r="B488" s="138"/>
    </row>
    <row r="489" spans="2:2" x14ac:dyDescent="0.2">
      <c r="B489" s="138"/>
    </row>
    <row r="490" spans="2:2" x14ac:dyDescent="0.2">
      <c r="B490" s="138"/>
    </row>
    <row r="491" spans="2:2" x14ac:dyDescent="0.2">
      <c r="B491" s="138"/>
    </row>
    <row r="492" spans="2:2" x14ac:dyDescent="0.2">
      <c r="B492" s="138"/>
    </row>
    <row r="493" spans="2:2" x14ac:dyDescent="0.2">
      <c r="B493" s="138"/>
    </row>
    <row r="494" spans="2:2" x14ac:dyDescent="0.2">
      <c r="B494" s="138"/>
    </row>
    <row r="495" spans="2:2" x14ac:dyDescent="0.2">
      <c r="B495" s="138"/>
    </row>
    <row r="496" spans="2:2" x14ac:dyDescent="0.2">
      <c r="B496" s="138"/>
    </row>
    <row r="497" spans="2:2" x14ac:dyDescent="0.2">
      <c r="B497" s="138"/>
    </row>
    <row r="498" spans="2:2" x14ac:dyDescent="0.2">
      <c r="B498" s="138"/>
    </row>
    <row r="499" spans="2:2" x14ac:dyDescent="0.2">
      <c r="B499" s="138"/>
    </row>
    <row r="500" spans="2:2" x14ac:dyDescent="0.2">
      <c r="B500" s="138"/>
    </row>
    <row r="501" spans="2:2" x14ac:dyDescent="0.2">
      <c r="B501" s="138"/>
    </row>
    <row r="502" spans="2:2" x14ac:dyDescent="0.2">
      <c r="B502" s="138"/>
    </row>
    <row r="503" spans="2:2" x14ac:dyDescent="0.2">
      <c r="B503" s="138"/>
    </row>
    <row r="504" spans="2:2" x14ac:dyDescent="0.2">
      <c r="B504" s="138"/>
    </row>
    <row r="505" spans="2:2" x14ac:dyDescent="0.2">
      <c r="B505" s="138"/>
    </row>
    <row r="506" spans="2:2" x14ac:dyDescent="0.2">
      <c r="B506" s="138"/>
    </row>
    <row r="507" spans="2:2" x14ac:dyDescent="0.2">
      <c r="B507" s="138"/>
    </row>
    <row r="508" spans="2:2" x14ac:dyDescent="0.2">
      <c r="B508" s="138"/>
    </row>
    <row r="509" spans="2:2" x14ac:dyDescent="0.2">
      <c r="B509" s="138"/>
    </row>
    <row r="510" spans="2:2" x14ac:dyDescent="0.2">
      <c r="B510" s="138"/>
    </row>
    <row r="511" spans="2:2" x14ac:dyDescent="0.2">
      <c r="B511" s="138"/>
    </row>
    <row r="512" spans="2:2" x14ac:dyDescent="0.2">
      <c r="B512" s="138"/>
    </row>
    <row r="513" spans="2:2" x14ac:dyDescent="0.2">
      <c r="B513" s="138"/>
    </row>
    <row r="514" spans="2:2" x14ac:dyDescent="0.2">
      <c r="B514" s="138"/>
    </row>
    <row r="515" spans="2:2" x14ac:dyDescent="0.2">
      <c r="B515" s="138"/>
    </row>
    <row r="516" spans="2:2" x14ac:dyDescent="0.2">
      <c r="B516" s="138"/>
    </row>
    <row r="517" spans="2:2" x14ac:dyDescent="0.2">
      <c r="B517" s="138"/>
    </row>
    <row r="518" spans="2:2" x14ac:dyDescent="0.2">
      <c r="B518" s="138"/>
    </row>
    <row r="519" spans="2:2" x14ac:dyDescent="0.2">
      <c r="B519" s="138"/>
    </row>
    <row r="520" spans="2:2" x14ac:dyDescent="0.2">
      <c r="B520" s="138"/>
    </row>
    <row r="521" spans="2:2" x14ac:dyDescent="0.2">
      <c r="B521" s="138"/>
    </row>
    <row r="522" spans="2:2" x14ac:dyDescent="0.2">
      <c r="B522" s="138"/>
    </row>
    <row r="523" spans="2:2" x14ac:dyDescent="0.2">
      <c r="B523" s="138"/>
    </row>
    <row r="524" spans="2:2" x14ac:dyDescent="0.2">
      <c r="B524" s="138"/>
    </row>
    <row r="525" spans="2:2" x14ac:dyDescent="0.2">
      <c r="B525" s="138"/>
    </row>
    <row r="526" spans="2:2" x14ac:dyDescent="0.2">
      <c r="B526" s="138"/>
    </row>
    <row r="527" spans="2:2" x14ac:dyDescent="0.2">
      <c r="B527" s="138"/>
    </row>
    <row r="528" spans="2:2" x14ac:dyDescent="0.2">
      <c r="B528" s="138"/>
    </row>
    <row r="529" spans="2:2" x14ac:dyDescent="0.2">
      <c r="B529" s="138"/>
    </row>
    <row r="530" spans="2:2" x14ac:dyDescent="0.2">
      <c r="B530" s="138"/>
    </row>
    <row r="531" spans="2:2" x14ac:dyDescent="0.2">
      <c r="B531" s="138"/>
    </row>
    <row r="532" spans="2:2" x14ac:dyDescent="0.2">
      <c r="B532" s="138"/>
    </row>
    <row r="533" spans="2:2" x14ac:dyDescent="0.2">
      <c r="B533" s="138"/>
    </row>
    <row r="534" spans="2:2" x14ac:dyDescent="0.2">
      <c r="B534" s="138"/>
    </row>
    <row r="535" spans="2:2" x14ac:dyDescent="0.2">
      <c r="B535" s="138"/>
    </row>
    <row r="536" spans="2:2" x14ac:dyDescent="0.2">
      <c r="B536" s="138"/>
    </row>
    <row r="537" spans="2:2" x14ac:dyDescent="0.2">
      <c r="B537" s="138"/>
    </row>
    <row r="538" spans="2:2" x14ac:dyDescent="0.2">
      <c r="B538" s="138"/>
    </row>
    <row r="539" spans="2:2" x14ac:dyDescent="0.2">
      <c r="B539" s="138"/>
    </row>
    <row r="540" spans="2:2" x14ac:dyDescent="0.2">
      <c r="B540" s="138"/>
    </row>
    <row r="541" spans="2:2" x14ac:dyDescent="0.2">
      <c r="B541" s="138"/>
    </row>
    <row r="542" spans="2:2" x14ac:dyDescent="0.2">
      <c r="B542" s="138"/>
    </row>
    <row r="543" spans="2:2" x14ac:dyDescent="0.2">
      <c r="B543" s="138"/>
    </row>
    <row r="544" spans="2:2" x14ac:dyDescent="0.2">
      <c r="B544" s="138"/>
    </row>
    <row r="545" spans="2:2" x14ac:dyDescent="0.2">
      <c r="B545" s="138"/>
    </row>
    <row r="546" spans="2:2" x14ac:dyDescent="0.2">
      <c r="B546" s="138"/>
    </row>
    <row r="547" spans="2:2" x14ac:dyDescent="0.2">
      <c r="B547" s="138"/>
    </row>
    <row r="548" spans="2:2" x14ac:dyDescent="0.2">
      <c r="B548" s="138"/>
    </row>
    <row r="549" spans="2:2" x14ac:dyDescent="0.2">
      <c r="B549" s="138"/>
    </row>
    <row r="550" spans="2:2" x14ac:dyDescent="0.2">
      <c r="B550" s="138"/>
    </row>
    <row r="551" spans="2:2" x14ac:dyDescent="0.2">
      <c r="B551" s="138"/>
    </row>
    <row r="552" spans="2:2" x14ac:dyDescent="0.2">
      <c r="B552" s="138"/>
    </row>
    <row r="553" spans="2:2" x14ac:dyDescent="0.2">
      <c r="B553" s="138"/>
    </row>
    <row r="554" spans="2:2" x14ac:dyDescent="0.2">
      <c r="B554" s="138"/>
    </row>
    <row r="555" spans="2:2" x14ac:dyDescent="0.2">
      <c r="B555" s="138"/>
    </row>
    <row r="556" spans="2:2" x14ac:dyDescent="0.2">
      <c r="B556" s="138"/>
    </row>
    <row r="557" spans="2:2" x14ac:dyDescent="0.2">
      <c r="B557" s="138"/>
    </row>
    <row r="558" spans="2:2" x14ac:dyDescent="0.2">
      <c r="B558" s="138"/>
    </row>
    <row r="559" spans="2:2" x14ac:dyDescent="0.2">
      <c r="B559" s="138"/>
    </row>
    <row r="560" spans="2:2" x14ac:dyDescent="0.2">
      <c r="B560" s="138"/>
    </row>
    <row r="561" spans="2:2" x14ac:dyDescent="0.2">
      <c r="B561" s="138"/>
    </row>
    <row r="562" spans="2:2" x14ac:dyDescent="0.2">
      <c r="B562" s="138"/>
    </row>
    <row r="563" spans="2:2" x14ac:dyDescent="0.2">
      <c r="B563" s="138"/>
    </row>
    <row r="564" spans="2:2" x14ac:dyDescent="0.2">
      <c r="B564" s="138"/>
    </row>
    <row r="565" spans="2:2" x14ac:dyDescent="0.2">
      <c r="B565" s="138"/>
    </row>
    <row r="566" spans="2:2" x14ac:dyDescent="0.2">
      <c r="B566" s="138"/>
    </row>
    <row r="567" spans="2:2" x14ac:dyDescent="0.2">
      <c r="B567" s="138"/>
    </row>
    <row r="568" spans="2:2" x14ac:dyDescent="0.2">
      <c r="B568" s="138"/>
    </row>
    <row r="569" spans="2:2" x14ac:dyDescent="0.2">
      <c r="B569" s="138"/>
    </row>
    <row r="570" spans="2:2" x14ac:dyDescent="0.2">
      <c r="B570" s="138"/>
    </row>
    <row r="571" spans="2:2" x14ac:dyDescent="0.2">
      <c r="B571" s="138"/>
    </row>
    <row r="572" spans="2:2" x14ac:dyDescent="0.2">
      <c r="B572" s="138"/>
    </row>
    <row r="573" spans="2:2" x14ac:dyDescent="0.2">
      <c r="B573" s="138"/>
    </row>
    <row r="574" spans="2:2" x14ac:dyDescent="0.2">
      <c r="B574" s="138"/>
    </row>
    <row r="575" spans="2:2" x14ac:dyDescent="0.2">
      <c r="B575" s="138"/>
    </row>
    <row r="576" spans="2:2" x14ac:dyDescent="0.2">
      <c r="B576" s="138"/>
    </row>
    <row r="577" spans="2:2" x14ac:dyDescent="0.2">
      <c r="B577" s="138"/>
    </row>
    <row r="578" spans="2:2" x14ac:dyDescent="0.2">
      <c r="B578" s="138"/>
    </row>
    <row r="579" spans="2:2" x14ac:dyDescent="0.2">
      <c r="B579" s="138"/>
    </row>
    <row r="580" spans="2:2" x14ac:dyDescent="0.2">
      <c r="B580" s="138"/>
    </row>
    <row r="581" spans="2:2" x14ac:dyDescent="0.2">
      <c r="B581" s="138"/>
    </row>
    <row r="582" spans="2:2" x14ac:dyDescent="0.2">
      <c r="B582" s="138"/>
    </row>
    <row r="583" spans="2:2" x14ac:dyDescent="0.2">
      <c r="B583" s="138"/>
    </row>
    <row r="584" spans="2:2" x14ac:dyDescent="0.2">
      <c r="B584" s="138"/>
    </row>
    <row r="585" spans="2:2" x14ac:dyDescent="0.2">
      <c r="B585" s="138"/>
    </row>
    <row r="586" spans="2:2" x14ac:dyDescent="0.2">
      <c r="B586" s="138"/>
    </row>
    <row r="587" spans="2:2" x14ac:dyDescent="0.2">
      <c r="B587" s="138"/>
    </row>
    <row r="588" spans="2:2" x14ac:dyDescent="0.2">
      <c r="B588" s="138"/>
    </row>
    <row r="589" spans="2:2" x14ac:dyDescent="0.2">
      <c r="B589" s="138"/>
    </row>
    <row r="590" spans="2:2" x14ac:dyDescent="0.2">
      <c r="B590" s="138"/>
    </row>
    <row r="591" spans="2:2" x14ac:dyDescent="0.2">
      <c r="B591" s="138"/>
    </row>
    <row r="592" spans="2:2" x14ac:dyDescent="0.2">
      <c r="B592" s="138"/>
    </row>
    <row r="593" spans="2:2" x14ac:dyDescent="0.2">
      <c r="B593" s="138"/>
    </row>
    <row r="594" spans="2:2" x14ac:dyDescent="0.2">
      <c r="B594" s="138"/>
    </row>
    <row r="595" spans="2:2" x14ac:dyDescent="0.2">
      <c r="B595" s="138"/>
    </row>
    <row r="596" spans="2:2" x14ac:dyDescent="0.2">
      <c r="B596" s="138"/>
    </row>
    <row r="597" spans="2:2" x14ac:dyDescent="0.2">
      <c r="B597" s="138"/>
    </row>
    <row r="598" spans="2:2" x14ac:dyDescent="0.2">
      <c r="B598" s="138"/>
    </row>
    <row r="599" spans="2:2" x14ac:dyDescent="0.2">
      <c r="B599" s="138"/>
    </row>
    <row r="600" spans="2:2" x14ac:dyDescent="0.2">
      <c r="B600" s="138"/>
    </row>
    <row r="601" spans="2:2" x14ac:dyDescent="0.2">
      <c r="B601" s="138"/>
    </row>
    <row r="602" spans="2:2" x14ac:dyDescent="0.2">
      <c r="B602" s="138"/>
    </row>
    <row r="603" spans="2:2" x14ac:dyDescent="0.2">
      <c r="B603" s="138"/>
    </row>
    <row r="604" spans="2:2" x14ac:dyDescent="0.2">
      <c r="B604" s="138"/>
    </row>
    <row r="605" spans="2:2" x14ac:dyDescent="0.2">
      <c r="B605" s="138"/>
    </row>
    <row r="606" spans="2:2" x14ac:dyDescent="0.2">
      <c r="B606" s="138"/>
    </row>
    <row r="607" spans="2:2" x14ac:dyDescent="0.2">
      <c r="B607" s="138"/>
    </row>
    <row r="608" spans="2:2" x14ac:dyDescent="0.2">
      <c r="B608" s="138"/>
    </row>
    <row r="609" spans="2:2" x14ac:dyDescent="0.2">
      <c r="B609" s="138"/>
    </row>
    <row r="610" spans="2:2" x14ac:dyDescent="0.2">
      <c r="B610" s="138"/>
    </row>
    <row r="611" spans="2:2" x14ac:dyDescent="0.2">
      <c r="B611" s="138"/>
    </row>
    <row r="612" spans="2:2" x14ac:dyDescent="0.2">
      <c r="B612" s="138"/>
    </row>
    <row r="613" spans="2:2" x14ac:dyDescent="0.2">
      <c r="B613" s="138"/>
    </row>
    <row r="614" spans="2:2" x14ac:dyDescent="0.2">
      <c r="B614" s="138"/>
    </row>
    <row r="615" spans="2:2" x14ac:dyDescent="0.2">
      <c r="B615" s="138"/>
    </row>
    <row r="616" spans="2:2" x14ac:dyDescent="0.2">
      <c r="B616" s="138"/>
    </row>
    <row r="617" spans="2:2" x14ac:dyDescent="0.2">
      <c r="B617" s="138"/>
    </row>
    <row r="618" spans="2:2" x14ac:dyDescent="0.2">
      <c r="B618" s="138"/>
    </row>
    <row r="619" spans="2:2" x14ac:dyDescent="0.2">
      <c r="B619" s="138"/>
    </row>
    <row r="620" spans="2:2" x14ac:dyDescent="0.2">
      <c r="B620" s="138"/>
    </row>
    <row r="621" spans="2:2" x14ac:dyDescent="0.2">
      <c r="B621" s="138"/>
    </row>
    <row r="622" spans="2:2" x14ac:dyDescent="0.2">
      <c r="B622" s="138"/>
    </row>
    <row r="623" spans="2:2" x14ac:dyDescent="0.2">
      <c r="B623" s="138"/>
    </row>
    <row r="624" spans="2:2" x14ac:dyDescent="0.2">
      <c r="B624" s="138"/>
    </row>
    <row r="625" spans="2:2" x14ac:dyDescent="0.2">
      <c r="B625" s="138"/>
    </row>
    <row r="626" spans="2:2" x14ac:dyDescent="0.2">
      <c r="B626" s="138"/>
    </row>
    <row r="627" spans="2:2" x14ac:dyDescent="0.2">
      <c r="B627" s="138"/>
    </row>
    <row r="628" spans="2:2" x14ac:dyDescent="0.2">
      <c r="B628" s="138"/>
    </row>
    <row r="629" spans="2:2" x14ac:dyDescent="0.2">
      <c r="B629" s="138"/>
    </row>
    <row r="630" spans="2:2" x14ac:dyDescent="0.2">
      <c r="B630" s="138"/>
    </row>
    <row r="631" spans="2:2" x14ac:dyDescent="0.2">
      <c r="B631" s="138"/>
    </row>
    <row r="632" spans="2:2" x14ac:dyDescent="0.2">
      <c r="B632" s="138"/>
    </row>
    <row r="633" spans="2:2" x14ac:dyDescent="0.2">
      <c r="B633" s="138"/>
    </row>
    <row r="634" spans="2:2" x14ac:dyDescent="0.2">
      <c r="B634" s="138"/>
    </row>
    <row r="635" spans="2:2" x14ac:dyDescent="0.2">
      <c r="B635" s="138"/>
    </row>
    <row r="636" spans="2:2" x14ac:dyDescent="0.2">
      <c r="B636" s="138"/>
    </row>
    <row r="637" spans="2:2" x14ac:dyDescent="0.2">
      <c r="B637" s="138"/>
    </row>
    <row r="638" spans="2:2" x14ac:dyDescent="0.2">
      <c r="B638" s="138"/>
    </row>
    <row r="639" spans="2:2" x14ac:dyDescent="0.2">
      <c r="B639" s="138"/>
    </row>
    <row r="640" spans="2:2" x14ac:dyDescent="0.2">
      <c r="B640" s="138"/>
    </row>
    <row r="641" spans="2:2" x14ac:dyDescent="0.2">
      <c r="B641" s="138"/>
    </row>
    <row r="642" spans="2:2" x14ac:dyDescent="0.2">
      <c r="B642" s="138"/>
    </row>
    <row r="643" spans="2:2" x14ac:dyDescent="0.2">
      <c r="B643" s="138"/>
    </row>
    <row r="644" spans="2:2" x14ac:dyDescent="0.2">
      <c r="B644" s="138"/>
    </row>
    <row r="645" spans="2:2" x14ac:dyDescent="0.2">
      <c r="B645" s="138"/>
    </row>
    <row r="646" spans="2:2" x14ac:dyDescent="0.2">
      <c r="B646" s="138"/>
    </row>
    <row r="647" spans="2:2" x14ac:dyDescent="0.2">
      <c r="B647" s="138"/>
    </row>
    <row r="648" spans="2:2" x14ac:dyDescent="0.2">
      <c r="B648" s="138"/>
    </row>
    <row r="649" spans="2:2" x14ac:dyDescent="0.2">
      <c r="B649" s="138"/>
    </row>
    <row r="650" spans="2:2" x14ac:dyDescent="0.2">
      <c r="B650" s="138"/>
    </row>
    <row r="651" spans="2:2" x14ac:dyDescent="0.2">
      <c r="B651" s="138"/>
    </row>
    <row r="652" spans="2:2" x14ac:dyDescent="0.2">
      <c r="B652" s="138"/>
    </row>
    <row r="653" spans="2:2" x14ac:dyDescent="0.2">
      <c r="B653" s="138"/>
    </row>
    <row r="654" spans="2:2" x14ac:dyDescent="0.2">
      <c r="B654" s="138"/>
    </row>
    <row r="655" spans="2:2" x14ac:dyDescent="0.2">
      <c r="B655" s="138"/>
    </row>
    <row r="656" spans="2:2" x14ac:dyDescent="0.2">
      <c r="B656" s="138"/>
    </row>
    <row r="657" spans="2:2" x14ac:dyDescent="0.2">
      <c r="B657" s="138"/>
    </row>
    <row r="658" spans="2:2" x14ac:dyDescent="0.2">
      <c r="B658" s="138"/>
    </row>
    <row r="659" spans="2:2" x14ac:dyDescent="0.2">
      <c r="B659" s="138"/>
    </row>
    <row r="660" spans="2:2" x14ac:dyDescent="0.2">
      <c r="B660" s="138"/>
    </row>
    <row r="661" spans="2:2" x14ac:dyDescent="0.2">
      <c r="B661" s="138"/>
    </row>
    <row r="662" spans="2:2" x14ac:dyDescent="0.2">
      <c r="B662" s="138"/>
    </row>
    <row r="663" spans="2:2" x14ac:dyDescent="0.2">
      <c r="B663" s="138"/>
    </row>
    <row r="664" spans="2:2" x14ac:dyDescent="0.2">
      <c r="B664" s="138"/>
    </row>
    <row r="665" spans="2:2" x14ac:dyDescent="0.2">
      <c r="B665" s="138"/>
    </row>
    <row r="666" spans="2:2" x14ac:dyDescent="0.2">
      <c r="B666" s="138"/>
    </row>
    <row r="667" spans="2:2" x14ac:dyDescent="0.2">
      <c r="B667" s="138"/>
    </row>
    <row r="668" spans="2:2" x14ac:dyDescent="0.2">
      <c r="B668" s="138"/>
    </row>
    <row r="669" spans="2:2" x14ac:dyDescent="0.2">
      <c r="B669" s="138"/>
    </row>
    <row r="670" spans="2:2" x14ac:dyDescent="0.2">
      <c r="B670" s="138"/>
    </row>
    <row r="671" spans="2:2" x14ac:dyDescent="0.2">
      <c r="B671" s="138"/>
    </row>
    <row r="672" spans="2:2" x14ac:dyDescent="0.2">
      <c r="B672" s="138"/>
    </row>
    <row r="673" spans="2:2" x14ac:dyDescent="0.2">
      <c r="B673" s="138"/>
    </row>
    <row r="674" spans="2:2" x14ac:dyDescent="0.2">
      <c r="B674" s="138"/>
    </row>
    <row r="675" spans="2:2" x14ac:dyDescent="0.2">
      <c r="B675" s="138"/>
    </row>
    <row r="676" spans="2:2" x14ac:dyDescent="0.2">
      <c r="B676" s="138"/>
    </row>
    <row r="677" spans="2:2" x14ac:dyDescent="0.2">
      <c r="B677" s="138"/>
    </row>
    <row r="678" spans="2:2" x14ac:dyDescent="0.2">
      <c r="B678" s="138"/>
    </row>
    <row r="679" spans="2:2" x14ac:dyDescent="0.2">
      <c r="B679" s="138"/>
    </row>
    <row r="680" spans="2:2" x14ac:dyDescent="0.2">
      <c r="B680" s="138"/>
    </row>
    <row r="681" spans="2:2" x14ac:dyDescent="0.2">
      <c r="B681" s="138"/>
    </row>
    <row r="682" spans="2:2" x14ac:dyDescent="0.2">
      <c r="B682" s="138"/>
    </row>
    <row r="683" spans="2:2" x14ac:dyDescent="0.2">
      <c r="B683" s="138"/>
    </row>
    <row r="684" spans="2:2" x14ac:dyDescent="0.2">
      <c r="B684" s="138"/>
    </row>
    <row r="685" spans="2:2" x14ac:dyDescent="0.2">
      <c r="B685" s="138"/>
    </row>
    <row r="686" spans="2:2" x14ac:dyDescent="0.2">
      <c r="B686" s="138"/>
    </row>
    <row r="687" spans="2:2" x14ac:dyDescent="0.2">
      <c r="B687" s="138"/>
    </row>
    <row r="688" spans="2:2" x14ac:dyDescent="0.2">
      <c r="B688" s="138"/>
    </row>
    <row r="689" spans="2:2" x14ac:dyDescent="0.2">
      <c r="B689" s="138"/>
    </row>
    <row r="690" spans="2:2" x14ac:dyDescent="0.2">
      <c r="B690" s="138"/>
    </row>
    <row r="691" spans="2:2" x14ac:dyDescent="0.2">
      <c r="B691" s="138"/>
    </row>
    <row r="692" spans="2:2" x14ac:dyDescent="0.2">
      <c r="B692" s="138"/>
    </row>
    <row r="693" spans="2:2" x14ac:dyDescent="0.2">
      <c r="B693" s="138"/>
    </row>
    <row r="694" spans="2:2" x14ac:dyDescent="0.2">
      <c r="B694" s="138"/>
    </row>
    <row r="695" spans="2:2" x14ac:dyDescent="0.2">
      <c r="B695" s="138"/>
    </row>
    <row r="696" spans="2:2" x14ac:dyDescent="0.2">
      <c r="B696" s="138"/>
    </row>
    <row r="697" spans="2:2" x14ac:dyDescent="0.2">
      <c r="B697" s="138"/>
    </row>
    <row r="698" spans="2:2" x14ac:dyDescent="0.2">
      <c r="B698" s="138"/>
    </row>
    <row r="699" spans="2:2" x14ac:dyDescent="0.2">
      <c r="B699" s="138"/>
    </row>
    <row r="700" spans="2:2" x14ac:dyDescent="0.2">
      <c r="B700" s="138"/>
    </row>
    <row r="701" spans="2:2" x14ac:dyDescent="0.2">
      <c r="B701" s="138"/>
    </row>
    <row r="702" spans="2:2" x14ac:dyDescent="0.2">
      <c r="B702" s="138"/>
    </row>
    <row r="703" spans="2:2" x14ac:dyDescent="0.2">
      <c r="B703" s="138"/>
    </row>
    <row r="704" spans="2:2" x14ac:dyDescent="0.2">
      <c r="B704" s="138"/>
    </row>
    <row r="705" spans="2:2" x14ac:dyDescent="0.2">
      <c r="B705" s="138"/>
    </row>
    <row r="706" spans="2:2" x14ac:dyDescent="0.2">
      <c r="B706" s="138"/>
    </row>
    <row r="707" spans="2:2" x14ac:dyDescent="0.2">
      <c r="B707" s="138"/>
    </row>
    <row r="708" spans="2:2" x14ac:dyDescent="0.2">
      <c r="B708" s="138"/>
    </row>
    <row r="709" spans="2:2" x14ac:dyDescent="0.2">
      <c r="B709" s="138"/>
    </row>
    <row r="710" spans="2:2" x14ac:dyDescent="0.2">
      <c r="B710" s="138"/>
    </row>
    <row r="711" spans="2:2" x14ac:dyDescent="0.2">
      <c r="B711" s="138"/>
    </row>
    <row r="712" spans="2:2" x14ac:dyDescent="0.2">
      <c r="B712" s="138"/>
    </row>
    <row r="713" spans="2:2" x14ac:dyDescent="0.2">
      <c r="B713" s="138"/>
    </row>
    <row r="714" spans="2:2" x14ac:dyDescent="0.2">
      <c r="B714" s="138"/>
    </row>
    <row r="715" spans="2:2" x14ac:dyDescent="0.2">
      <c r="B715" s="138"/>
    </row>
    <row r="716" spans="2:2" x14ac:dyDescent="0.2">
      <c r="B716" s="138"/>
    </row>
    <row r="717" spans="2:2" x14ac:dyDescent="0.2">
      <c r="B717" s="138"/>
    </row>
    <row r="718" spans="2:2" x14ac:dyDescent="0.2">
      <c r="B718" s="138"/>
    </row>
    <row r="719" spans="2:2" x14ac:dyDescent="0.2">
      <c r="B719" s="138"/>
    </row>
    <row r="720" spans="2:2" x14ac:dyDescent="0.2">
      <c r="B720" s="138"/>
    </row>
    <row r="721" spans="2:2" x14ac:dyDescent="0.2">
      <c r="B721" s="138"/>
    </row>
    <row r="722" spans="2:2" x14ac:dyDescent="0.2">
      <c r="B722" s="138"/>
    </row>
    <row r="723" spans="2:2" x14ac:dyDescent="0.2">
      <c r="B723" s="138"/>
    </row>
    <row r="724" spans="2:2" x14ac:dyDescent="0.2">
      <c r="B724" s="138"/>
    </row>
    <row r="725" spans="2:2" x14ac:dyDescent="0.2">
      <c r="B725" s="138"/>
    </row>
    <row r="726" spans="2:2" x14ac:dyDescent="0.2">
      <c r="B726" s="138"/>
    </row>
    <row r="727" spans="2:2" x14ac:dyDescent="0.2">
      <c r="B727" s="138"/>
    </row>
    <row r="728" spans="2:2" x14ac:dyDescent="0.2">
      <c r="B728" s="138"/>
    </row>
    <row r="729" spans="2:2" x14ac:dyDescent="0.2">
      <c r="B729" s="138"/>
    </row>
    <row r="730" spans="2:2" x14ac:dyDescent="0.2">
      <c r="B730" s="138"/>
    </row>
    <row r="731" spans="2:2" x14ac:dyDescent="0.2">
      <c r="B731" s="138"/>
    </row>
    <row r="732" spans="2:2" x14ac:dyDescent="0.2">
      <c r="B732" s="138"/>
    </row>
    <row r="733" spans="2:2" x14ac:dyDescent="0.2">
      <c r="B733" s="138"/>
    </row>
    <row r="734" spans="2:2" x14ac:dyDescent="0.2">
      <c r="B734" s="138"/>
    </row>
    <row r="735" spans="2:2" x14ac:dyDescent="0.2">
      <c r="B735" s="138"/>
    </row>
    <row r="736" spans="2:2" x14ac:dyDescent="0.2">
      <c r="B736" s="138"/>
    </row>
    <row r="737" spans="2:2" x14ac:dyDescent="0.2">
      <c r="B737" s="138"/>
    </row>
    <row r="738" spans="2:2" x14ac:dyDescent="0.2">
      <c r="B738" s="138"/>
    </row>
    <row r="739" spans="2:2" x14ac:dyDescent="0.2">
      <c r="B739" s="138"/>
    </row>
    <row r="740" spans="2:2" x14ac:dyDescent="0.2">
      <c r="B740" s="138"/>
    </row>
    <row r="741" spans="2:2" x14ac:dyDescent="0.2">
      <c r="B741" s="138"/>
    </row>
    <row r="742" spans="2:2" x14ac:dyDescent="0.2">
      <c r="B742" s="138"/>
    </row>
    <row r="743" spans="2:2" x14ac:dyDescent="0.2">
      <c r="B743" s="138"/>
    </row>
    <row r="744" spans="2:2" x14ac:dyDescent="0.2">
      <c r="B744" s="138"/>
    </row>
    <row r="745" spans="2:2" x14ac:dyDescent="0.2">
      <c r="B745" s="138"/>
    </row>
    <row r="746" spans="2:2" x14ac:dyDescent="0.2">
      <c r="B746" s="138"/>
    </row>
    <row r="747" spans="2:2" x14ac:dyDescent="0.2">
      <c r="B747" s="138"/>
    </row>
    <row r="748" spans="2:2" x14ac:dyDescent="0.2">
      <c r="B748" s="138"/>
    </row>
    <row r="749" spans="2:2" x14ac:dyDescent="0.2">
      <c r="B749" s="138"/>
    </row>
    <row r="750" spans="2:2" x14ac:dyDescent="0.2">
      <c r="B750" s="138"/>
    </row>
    <row r="751" spans="2:2" x14ac:dyDescent="0.2">
      <c r="B751" s="138"/>
    </row>
    <row r="752" spans="2:2" x14ac:dyDescent="0.2">
      <c r="B752" s="138"/>
    </row>
    <row r="753" spans="2:2" x14ac:dyDescent="0.2">
      <c r="B753" s="138"/>
    </row>
    <row r="754" spans="2:2" x14ac:dyDescent="0.2">
      <c r="B754" s="138"/>
    </row>
    <row r="755" spans="2:2" x14ac:dyDescent="0.2">
      <c r="B755" s="138"/>
    </row>
    <row r="756" spans="2:2" x14ac:dyDescent="0.2">
      <c r="B756" s="138"/>
    </row>
    <row r="757" spans="2:2" x14ac:dyDescent="0.2">
      <c r="B757" s="138"/>
    </row>
    <row r="758" spans="2:2" x14ac:dyDescent="0.2">
      <c r="B758" s="138"/>
    </row>
    <row r="759" spans="2:2" x14ac:dyDescent="0.2">
      <c r="B759" s="138"/>
    </row>
    <row r="760" spans="2:2" x14ac:dyDescent="0.2">
      <c r="B760" s="138"/>
    </row>
    <row r="761" spans="2:2" x14ac:dyDescent="0.2">
      <c r="B761" s="138"/>
    </row>
    <row r="762" spans="2:2" x14ac:dyDescent="0.2">
      <c r="B762" s="138"/>
    </row>
    <row r="763" spans="2:2" x14ac:dyDescent="0.2">
      <c r="B763" s="138"/>
    </row>
    <row r="764" spans="2:2" x14ac:dyDescent="0.2">
      <c r="B764" s="138"/>
    </row>
    <row r="765" spans="2:2" x14ac:dyDescent="0.2">
      <c r="B765" s="138"/>
    </row>
    <row r="766" spans="2:2" x14ac:dyDescent="0.2">
      <c r="B766" s="138"/>
    </row>
    <row r="767" spans="2:2" x14ac:dyDescent="0.2">
      <c r="B767" s="138"/>
    </row>
    <row r="768" spans="2:2" x14ac:dyDescent="0.2">
      <c r="B768" s="138"/>
    </row>
    <row r="769" spans="2:2" x14ac:dyDescent="0.2">
      <c r="B769" s="138"/>
    </row>
    <row r="770" spans="2:2" x14ac:dyDescent="0.2">
      <c r="B770" s="138"/>
    </row>
    <row r="771" spans="2:2" x14ac:dyDescent="0.2">
      <c r="B771" s="138"/>
    </row>
    <row r="772" spans="2:2" x14ac:dyDescent="0.2">
      <c r="B772" s="138"/>
    </row>
    <row r="773" spans="2:2" x14ac:dyDescent="0.2">
      <c r="B773" s="138"/>
    </row>
    <row r="774" spans="2:2" x14ac:dyDescent="0.2">
      <c r="B774" s="138"/>
    </row>
    <row r="775" spans="2:2" x14ac:dyDescent="0.2">
      <c r="B775" s="138"/>
    </row>
    <row r="776" spans="2:2" x14ac:dyDescent="0.2">
      <c r="B776" s="138"/>
    </row>
    <row r="777" spans="2:2" x14ac:dyDescent="0.2">
      <c r="B777" s="138"/>
    </row>
    <row r="778" spans="2:2" x14ac:dyDescent="0.2">
      <c r="B778" s="138"/>
    </row>
    <row r="779" spans="2:2" x14ac:dyDescent="0.2">
      <c r="B779" s="138"/>
    </row>
    <row r="780" spans="2:2" x14ac:dyDescent="0.2">
      <c r="B780" s="138"/>
    </row>
    <row r="781" spans="2:2" x14ac:dyDescent="0.2">
      <c r="B781" s="138"/>
    </row>
    <row r="782" spans="2:2" x14ac:dyDescent="0.2">
      <c r="B782" s="138"/>
    </row>
    <row r="783" spans="2:2" x14ac:dyDescent="0.2">
      <c r="B783" s="138"/>
    </row>
    <row r="784" spans="2:2" x14ac:dyDescent="0.2">
      <c r="B784" s="138"/>
    </row>
    <row r="785" spans="2:2" x14ac:dyDescent="0.2">
      <c r="B785" s="138"/>
    </row>
    <row r="786" spans="2:2" x14ac:dyDescent="0.2">
      <c r="B786" s="138"/>
    </row>
    <row r="787" spans="2:2" x14ac:dyDescent="0.2">
      <c r="B787" s="138"/>
    </row>
    <row r="788" spans="2:2" x14ac:dyDescent="0.2">
      <c r="B788" s="138"/>
    </row>
    <row r="789" spans="2:2" x14ac:dyDescent="0.2">
      <c r="B789" s="138"/>
    </row>
    <row r="790" spans="2:2" x14ac:dyDescent="0.2">
      <c r="B790" s="138"/>
    </row>
    <row r="791" spans="2:2" x14ac:dyDescent="0.2">
      <c r="B791" s="138"/>
    </row>
    <row r="792" spans="2:2" x14ac:dyDescent="0.2">
      <c r="B792" s="138"/>
    </row>
    <row r="793" spans="2:2" x14ac:dyDescent="0.2">
      <c r="B793" s="138"/>
    </row>
    <row r="794" spans="2:2" x14ac:dyDescent="0.2">
      <c r="B794" s="138"/>
    </row>
    <row r="795" spans="2:2" x14ac:dyDescent="0.2">
      <c r="B795" s="138"/>
    </row>
    <row r="796" spans="2:2" x14ac:dyDescent="0.2">
      <c r="B796" s="138"/>
    </row>
    <row r="797" spans="2:2" x14ac:dyDescent="0.2">
      <c r="B797" s="138"/>
    </row>
    <row r="798" spans="2:2" x14ac:dyDescent="0.2">
      <c r="B798" s="138"/>
    </row>
    <row r="799" spans="2:2" x14ac:dyDescent="0.2">
      <c r="B799" s="138"/>
    </row>
    <row r="800" spans="2:2" x14ac:dyDescent="0.2">
      <c r="B800" s="138"/>
    </row>
    <row r="801" spans="2:2" x14ac:dyDescent="0.2">
      <c r="B801" s="138"/>
    </row>
    <row r="802" spans="2:2" x14ac:dyDescent="0.2">
      <c r="B802" s="138"/>
    </row>
    <row r="803" spans="2:2" x14ac:dyDescent="0.2">
      <c r="B803" s="138"/>
    </row>
    <row r="804" spans="2:2" x14ac:dyDescent="0.2">
      <c r="B804" s="138"/>
    </row>
    <row r="805" spans="2:2" x14ac:dyDescent="0.2">
      <c r="B805" s="138"/>
    </row>
    <row r="806" spans="2:2" x14ac:dyDescent="0.2">
      <c r="B806" s="138"/>
    </row>
    <row r="807" spans="2:2" x14ac:dyDescent="0.2">
      <c r="B807" s="138"/>
    </row>
    <row r="808" spans="2:2" x14ac:dyDescent="0.2">
      <c r="B808" s="138"/>
    </row>
    <row r="809" spans="2:2" x14ac:dyDescent="0.2">
      <c r="B809" s="138"/>
    </row>
    <row r="810" spans="2:2" x14ac:dyDescent="0.2">
      <c r="B810" s="138"/>
    </row>
    <row r="811" spans="2:2" x14ac:dyDescent="0.2">
      <c r="B811" s="138"/>
    </row>
    <row r="812" spans="2:2" x14ac:dyDescent="0.2">
      <c r="B812" s="138"/>
    </row>
    <row r="813" spans="2:2" x14ac:dyDescent="0.2">
      <c r="B813" s="138"/>
    </row>
    <row r="814" spans="2:2" x14ac:dyDescent="0.2">
      <c r="B814" s="138"/>
    </row>
    <row r="815" spans="2:2" x14ac:dyDescent="0.2">
      <c r="B815" s="138"/>
    </row>
    <row r="816" spans="2:2" x14ac:dyDescent="0.2">
      <c r="B816" s="138"/>
    </row>
    <row r="817" spans="2:2" x14ac:dyDescent="0.2">
      <c r="B817" s="138"/>
    </row>
    <row r="818" spans="2:2" x14ac:dyDescent="0.2">
      <c r="B818" s="138"/>
    </row>
    <row r="819" spans="2:2" x14ac:dyDescent="0.2">
      <c r="B819" s="138"/>
    </row>
    <row r="820" spans="2:2" x14ac:dyDescent="0.2">
      <c r="B820" s="138"/>
    </row>
    <row r="821" spans="2:2" x14ac:dyDescent="0.2">
      <c r="B821" s="138"/>
    </row>
    <row r="822" spans="2:2" x14ac:dyDescent="0.2">
      <c r="B822" s="138"/>
    </row>
    <row r="823" spans="2:2" x14ac:dyDescent="0.2">
      <c r="B823" s="138"/>
    </row>
    <row r="824" spans="2:2" x14ac:dyDescent="0.2">
      <c r="B824" s="138"/>
    </row>
    <row r="825" spans="2:2" x14ac:dyDescent="0.2">
      <c r="B825" s="138"/>
    </row>
    <row r="826" spans="2:2" x14ac:dyDescent="0.2">
      <c r="B826" s="138"/>
    </row>
    <row r="827" spans="2:2" x14ac:dyDescent="0.2">
      <c r="B827" s="138"/>
    </row>
    <row r="828" spans="2:2" x14ac:dyDescent="0.2">
      <c r="B828" s="138"/>
    </row>
    <row r="829" spans="2:2" x14ac:dyDescent="0.2">
      <c r="B829" s="138"/>
    </row>
    <row r="830" spans="2:2" x14ac:dyDescent="0.2">
      <c r="B830" s="138"/>
    </row>
    <row r="831" spans="2:2" x14ac:dyDescent="0.2">
      <c r="B831" s="138"/>
    </row>
    <row r="832" spans="2:2" x14ac:dyDescent="0.2">
      <c r="B832" s="138"/>
    </row>
    <row r="833" spans="2:2" x14ac:dyDescent="0.2">
      <c r="B833" s="138"/>
    </row>
    <row r="834" spans="2:2" x14ac:dyDescent="0.2">
      <c r="B834" s="138"/>
    </row>
    <row r="835" spans="2:2" x14ac:dyDescent="0.2">
      <c r="B835" s="138"/>
    </row>
    <row r="836" spans="2:2" x14ac:dyDescent="0.2">
      <c r="B836" s="138"/>
    </row>
    <row r="837" spans="2:2" x14ac:dyDescent="0.2">
      <c r="B837" s="138"/>
    </row>
    <row r="838" spans="2:2" x14ac:dyDescent="0.2">
      <c r="B838" s="138"/>
    </row>
    <row r="839" spans="2:2" x14ac:dyDescent="0.2">
      <c r="B839" s="138"/>
    </row>
    <row r="840" spans="2:2" x14ac:dyDescent="0.2">
      <c r="B840" s="138"/>
    </row>
    <row r="841" spans="2:2" x14ac:dyDescent="0.2">
      <c r="B841" s="138"/>
    </row>
    <row r="842" spans="2:2" x14ac:dyDescent="0.2">
      <c r="B842" s="138"/>
    </row>
    <row r="843" spans="2:2" x14ac:dyDescent="0.2">
      <c r="B843" s="138"/>
    </row>
    <row r="844" spans="2:2" x14ac:dyDescent="0.2">
      <c r="B844" s="138"/>
    </row>
    <row r="845" spans="2:2" x14ac:dyDescent="0.2">
      <c r="B845" s="138"/>
    </row>
    <row r="846" spans="2:2" x14ac:dyDescent="0.2">
      <c r="B846" s="138"/>
    </row>
    <row r="847" spans="2:2" x14ac:dyDescent="0.2">
      <c r="B847" s="138"/>
    </row>
    <row r="848" spans="2:2" x14ac:dyDescent="0.2">
      <c r="B848" s="138"/>
    </row>
    <row r="849" spans="2:2" x14ac:dyDescent="0.2">
      <c r="B849" s="138"/>
    </row>
    <row r="850" spans="2:2" x14ac:dyDescent="0.2">
      <c r="B850" s="138"/>
    </row>
    <row r="851" spans="2:2" x14ac:dyDescent="0.2">
      <c r="B851" s="138"/>
    </row>
    <row r="852" spans="2:2" x14ac:dyDescent="0.2">
      <c r="B852" s="138"/>
    </row>
    <row r="853" spans="2:2" x14ac:dyDescent="0.2">
      <c r="B853" s="138"/>
    </row>
    <row r="854" spans="2:2" x14ac:dyDescent="0.2">
      <c r="B854" s="138"/>
    </row>
    <row r="855" spans="2:2" x14ac:dyDescent="0.2">
      <c r="B855" s="138"/>
    </row>
    <row r="856" spans="2:2" x14ac:dyDescent="0.2">
      <c r="B856" s="138"/>
    </row>
    <row r="857" spans="2:2" x14ac:dyDescent="0.2">
      <c r="B857" s="138"/>
    </row>
    <row r="858" spans="2:2" x14ac:dyDescent="0.2">
      <c r="B858" s="138"/>
    </row>
    <row r="859" spans="2:2" x14ac:dyDescent="0.2">
      <c r="B859" s="138"/>
    </row>
    <row r="860" spans="2:2" x14ac:dyDescent="0.2">
      <c r="B860" s="138"/>
    </row>
    <row r="861" spans="2:2" x14ac:dyDescent="0.2">
      <c r="B861" s="138"/>
    </row>
    <row r="862" spans="2:2" x14ac:dyDescent="0.2">
      <c r="B862" s="138"/>
    </row>
    <row r="863" spans="2:2" x14ac:dyDescent="0.2">
      <c r="B863" s="138"/>
    </row>
    <row r="864" spans="2:2" x14ac:dyDescent="0.2">
      <c r="B864" s="138"/>
    </row>
    <row r="865" spans="2:2" x14ac:dyDescent="0.2">
      <c r="B865" s="138"/>
    </row>
    <row r="866" spans="2:2" x14ac:dyDescent="0.2">
      <c r="B866" s="138"/>
    </row>
    <row r="867" spans="2:2" x14ac:dyDescent="0.2">
      <c r="B867" s="138"/>
    </row>
    <row r="868" spans="2:2" x14ac:dyDescent="0.2">
      <c r="B868" s="138"/>
    </row>
    <row r="869" spans="2:2" x14ac:dyDescent="0.2">
      <c r="B869" s="138"/>
    </row>
    <row r="870" spans="2:2" x14ac:dyDescent="0.2">
      <c r="B870" s="138"/>
    </row>
    <row r="871" spans="2:2" x14ac:dyDescent="0.2">
      <c r="B871" s="138"/>
    </row>
    <row r="872" spans="2:2" x14ac:dyDescent="0.2">
      <c r="B872" s="138"/>
    </row>
    <row r="873" spans="2:2" x14ac:dyDescent="0.2">
      <c r="B873" s="138"/>
    </row>
    <row r="874" spans="2:2" x14ac:dyDescent="0.2">
      <c r="B874" s="138"/>
    </row>
    <row r="875" spans="2:2" x14ac:dyDescent="0.2">
      <c r="B875" s="138"/>
    </row>
    <row r="876" spans="2:2" x14ac:dyDescent="0.2">
      <c r="B876" s="138"/>
    </row>
    <row r="877" spans="2:2" x14ac:dyDescent="0.2">
      <c r="B877" s="138"/>
    </row>
    <row r="878" spans="2:2" x14ac:dyDescent="0.2">
      <c r="B878" s="138"/>
    </row>
    <row r="879" spans="2:2" x14ac:dyDescent="0.2">
      <c r="B879" s="138"/>
    </row>
    <row r="880" spans="2:2" x14ac:dyDescent="0.2">
      <c r="B880" s="138"/>
    </row>
    <row r="881" spans="2:2" x14ac:dyDescent="0.2">
      <c r="B881" s="138"/>
    </row>
    <row r="882" spans="2:2" x14ac:dyDescent="0.2">
      <c r="B882" s="138"/>
    </row>
    <row r="883" spans="2:2" x14ac:dyDescent="0.2">
      <c r="B883" s="138"/>
    </row>
    <row r="884" spans="2:2" x14ac:dyDescent="0.2">
      <c r="B884" s="138"/>
    </row>
    <row r="885" spans="2:2" x14ac:dyDescent="0.2">
      <c r="B885" s="138"/>
    </row>
    <row r="886" spans="2:2" x14ac:dyDescent="0.2">
      <c r="B886" s="138"/>
    </row>
    <row r="887" spans="2:2" x14ac:dyDescent="0.2">
      <c r="B887" s="138"/>
    </row>
    <row r="888" spans="2:2" x14ac:dyDescent="0.2">
      <c r="B888" s="138"/>
    </row>
    <row r="889" spans="2:2" x14ac:dyDescent="0.2">
      <c r="B889" s="138"/>
    </row>
    <row r="890" spans="2:2" x14ac:dyDescent="0.2">
      <c r="B890" s="138"/>
    </row>
    <row r="891" spans="2:2" x14ac:dyDescent="0.2">
      <c r="B891" s="138"/>
    </row>
    <row r="892" spans="2:2" x14ac:dyDescent="0.2">
      <c r="B892" s="138"/>
    </row>
    <row r="893" spans="2:2" x14ac:dyDescent="0.2">
      <c r="B893" s="138"/>
    </row>
    <row r="894" spans="2:2" x14ac:dyDescent="0.2">
      <c r="B894" s="138"/>
    </row>
    <row r="895" spans="2:2" x14ac:dyDescent="0.2">
      <c r="B895" s="138"/>
    </row>
    <row r="896" spans="2:2" x14ac:dyDescent="0.2">
      <c r="B896" s="138"/>
    </row>
    <row r="897" spans="2:2" x14ac:dyDescent="0.2">
      <c r="B897" s="138"/>
    </row>
    <row r="898" spans="2:2" x14ac:dyDescent="0.2">
      <c r="B898" s="138"/>
    </row>
    <row r="899" spans="2:2" x14ac:dyDescent="0.2">
      <c r="B899" s="138"/>
    </row>
    <row r="900" spans="2:2" x14ac:dyDescent="0.2">
      <c r="B900" s="138"/>
    </row>
    <row r="901" spans="2:2" x14ac:dyDescent="0.2">
      <c r="B901" s="138"/>
    </row>
    <row r="902" spans="2:2" x14ac:dyDescent="0.2">
      <c r="B902" s="138"/>
    </row>
    <row r="903" spans="2:2" x14ac:dyDescent="0.2">
      <c r="B903" s="138"/>
    </row>
    <row r="904" spans="2:2" x14ac:dyDescent="0.2">
      <c r="B904" s="138"/>
    </row>
    <row r="905" spans="2:2" x14ac:dyDescent="0.2">
      <c r="B905" s="138"/>
    </row>
    <row r="906" spans="2:2" x14ac:dyDescent="0.2">
      <c r="B906" s="138"/>
    </row>
    <row r="907" spans="2:2" x14ac:dyDescent="0.2">
      <c r="B907" s="138"/>
    </row>
    <row r="908" spans="2:2" x14ac:dyDescent="0.2">
      <c r="B908" s="138"/>
    </row>
    <row r="909" spans="2:2" x14ac:dyDescent="0.2">
      <c r="B909" s="138"/>
    </row>
    <row r="910" spans="2:2" x14ac:dyDescent="0.2">
      <c r="B910" s="138"/>
    </row>
    <row r="911" spans="2:2" x14ac:dyDescent="0.2">
      <c r="B911" s="138"/>
    </row>
    <row r="912" spans="2:2" x14ac:dyDescent="0.2">
      <c r="B912" s="138"/>
    </row>
    <row r="913" spans="2:2" x14ac:dyDescent="0.2">
      <c r="B913" s="138"/>
    </row>
    <row r="914" spans="2:2" x14ac:dyDescent="0.2">
      <c r="B914" s="138"/>
    </row>
    <row r="915" spans="2:2" x14ac:dyDescent="0.2">
      <c r="B915" s="138"/>
    </row>
    <row r="916" spans="2:2" x14ac:dyDescent="0.2">
      <c r="B916" s="138"/>
    </row>
    <row r="917" spans="2:2" x14ac:dyDescent="0.2">
      <c r="B917" s="138"/>
    </row>
    <row r="918" spans="2:2" x14ac:dyDescent="0.2">
      <c r="B918" s="138"/>
    </row>
    <row r="919" spans="2:2" x14ac:dyDescent="0.2">
      <c r="B919" s="138"/>
    </row>
    <row r="920" spans="2:2" x14ac:dyDescent="0.2">
      <c r="B920" s="138"/>
    </row>
    <row r="921" spans="2:2" x14ac:dyDescent="0.2">
      <c r="B921" s="138"/>
    </row>
    <row r="922" spans="2:2" x14ac:dyDescent="0.2">
      <c r="B922" s="138"/>
    </row>
    <row r="923" spans="2:2" x14ac:dyDescent="0.2">
      <c r="B923" s="138"/>
    </row>
    <row r="924" spans="2:2" x14ac:dyDescent="0.2">
      <c r="B924" s="138"/>
    </row>
    <row r="925" spans="2:2" x14ac:dyDescent="0.2">
      <c r="B925" s="138"/>
    </row>
    <row r="926" spans="2:2" x14ac:dyDescent="0.2">
      <c r="B926" s="138"/>
    </row>
    <row r="927" spans="2:2" x14ac:dyDescent="0.2">
      <c r="B927" s="138"/>
    </row>
    <row r="928" spans="2:2" x14ac:dyDescent="0.2">
      <c r="B928" s="138"/>
    </row>
    <row r="929" spans="2:2" x14ac:dyDescent="0.2">
      <c r="B929" s="138"/>
    </row>
    <row r="930" spans="2:2" x14ac:dyDescent="0.2">
      <c r="B930" s="138"/>
    </row>
    <row r="931" spans="2:2" x14ac:dyDescent="0.2">
      <c r="B931" s="138"/>
    </row>
    <row r="932" spans="2:2" x14ac:dyDescent="0.2">
      <c r="B932" s="138"/>
    </row>
    <row r="933" spans="2:2" x14ac:dyDescent="0.2">
      <c r="B933" s="138"/>
    </row>
    <row r="934" spans="2:2" x14ac:dyDescent="0.2">
      <c r="B934" s="138"/>
    </row>
    <row r="935" spans="2:2" x14ac:dyDescent="0.2">
      <c r="B935" s="138"/>
    </row>
    <row r="936" spans="2:2" x14ac:dyDescent="0.2">
      <c r="B936" s="138"/>
    </row>
    <row r="937" spans="2:2" x14ac:dyDescent="0.2">
      <c r="B937" s="138"/>
    </row>
    <row r="938" spans="2:2" x14ac:dyDescent="0.2">
      <c r="B938" s="138"/>
    </row>
    <row r="939" spans="2:2" x14ac:dyDescent="0.2">
      <c r="B939" s="138"/>
    </row>
    <row r="940" spans="2:2" x14ac:dyDescent="0.2">
      <c r="B940" s="138"/>
    </row>
    <row r="941" spans="2:2" x14ac:dyDescent="0.2">
      <c r="B941" s="138"/>
    </row>
    <row r="942" spans="2:2" x14ac:dyDescent="0.2">
      <c r="B942" s="138"/>
    </row>
    <row r="943" spans="2:2" x14ac:dyDescent="0.2">
      <c r="B943" s="138"/>
    </row>
    <row r="944" spans="2:2" x14ac:dyDescent="0.2">
      <c r="B944" s="138"/>
    </row>
    <row r="945" spans="2:2" x14ac:dyDescent="0.2">
      <c r="B945" s="138"/>
    </row>
    <row r="946" spans="2:2" x14ac:dyDescent="0.2">
      <c r="B946" s="138"/>
    </row>
    <row r="947" spans="2:2" x14ac:dyDescent="0.2">
      <c r="B947" s="138"/>
    </row>
    <row r="948" spans="2:2" x14ac:dyDescent="0.2">
      <c r="B948" s="138"/>
    </row>
    <row r="949" spans="2:2" x14ac:dyDescent="0.2">
      <c r="B949" s="138"/>
    </row>
    <row r="950" spans="2:2" x14ac:dyDescent="0.2">
      <c r="B950" s="138"/>
    </row>
    <row r="951" spans="2:2" x14ac:dyDescent="0.2">
      <c r="B951" s="138"/>
    </row>
    <row r="952" spans="2:2" x14ac:dyDescent="0.2">
      <c r="B952" s="138"/>
    </row>
    <row r="953" spans="2:2" x14ac:dyDescent="0.2">
      <c r="B953" s="138"/>
    </row>
    <row r="954" spans="2:2" x14ac:dyDescent="0.2">
      <c r="B954" s="138"/>
    </row>
    <row r="955" spans="2:2" x14ac:dyDescent="0.2">
      <c r="B955" s="138"/>
    </row>
    <row r="956" spans="2:2" x14ac:dyDescent="0.2">
      <c r="B956" s="138"/>
    </row>
    <row r="957" spans="2:2" x14ac:dyDescent="0.2">
      <c r="B957" s="138"/>
    </row>
    <row r="958" spans="2:2" x14ac:dyDescent="0.2">
      <c r="B958" s="138"/>
    </row>
    <row r="959" spans="2:2" x14ac:dyDescent="0.2">
      <c r="B959" s="138"/>
    </row>
    <row r="960" spans="2:2" x14ac:dyDescent="0.2">
      <c r="B960" s="138"/>
    </row>
    <row r="961" spans="2:2" x14ac:dyDescent="0.2">
      <c r="B961" s="138"/>
    </row>
    <row r="962" spans="2:2" x14ac:dyDescent="0.2">
      <c r="B962" s="138"/>
    </row>
    <row r="963" spans="2:2" x14ac:dyDescent="0.2">
      <c r="B963" s="138"/>
    </row>
    <row r="964" spans="2:2" x14ac:dyDescent="0.2">
      <c r="B964" s="138"/>
    </row>
    <row r="965" spans="2:2" x14ac:dyDescent="0.2">
      <c r="B965" s="138"/>
    </row>
    <row r="966" spans="2:2" x14ac:dyDescent="0.2">
      <c r="B966" s="138"/>
    </row>
    <row r="967" spans="2:2" x14ac:dyDescent="0.2">
      <c r="B967" s="138"/>
    </row>
    <row r="968" spans="2:2" x14ac:dyDescent="0.2">
      <c r="B968" s="138"/>
    </row>
    <row r="969" spans="2:2" x14ac:dyDescent="0.2">
      <c r="B969" s="138"/>
    </row>
    <row r="970" spans="2:2" x14ac:dyDescent="0.2">
      <c r="B970" s="138"/>
    </row>
    <row r="971" spans="2:2" x14ac:dyDescent="0.2">
      <c r="B971" s="138"/>
    </row>
    <row r="972" spans="2:2" x14ac:dyDescent="0.2">
      <c r="B972" s="138"/>
    </row>
    <row r="973" spans="2:2" x14ac:dyDescent="0.2">
      <c r="B973" s="138"/>
    </row>
    <row r="974" spans="2:2" x14ac:dyDescent="0.2">
      <c r="B974" s="138"/>
    </row>
    <row r="975" spans="2:2" x14ac:dyDescent="0.2">
      <c r="B975" s="138"/>
    </row>
    <row r="976" spans="2:2" x14ac:dyDescent="0.2">
      <c r="B976" s="138"/>
    </row>
    <row r="977" spans="2:2" x14ac:dyDescent="0.2">
      <c r="B977" s="138"/>
    </row>
    <row r="978" spans="2:2" x14ac:dyDescent="0.2">
      <c r="B978" s="138"/>
    </row>
    <row r="979" spans="2:2" x14ac:dyDescent="0.2">
      <c r="B979" s="138"/>
    </row>
    <row r="980" spans="2:2" x14ac:dyDescent="0.2">
      <c r="B980" s="138"/>
    </row>
    <row r="981" spans="2:2" x14ac:dyDescent="0.2">
      <c r="B981" s="138"/>
    </row>
    <row r="982" spans="2:2" x14ac:dyDescent="0.2">
      <c r="B982" s="138"/>
    </row>
    <row r="983" spans="2:2" x14ac:dyDescent="0.2">
      <c r="B983" s="138"/>
    </row>
    <row r="984" spans="2:2" x14ac:dyDescent="0.2">
      <c r="B984" s="138"/>
    </row>
    <row r="985" spans="2:2" x14ac:dyDescent="0.2">
      <c r="B985" s="138"/>
    </row>
    <row r="986" spans="2:2" x14ac:dyDescent="0.2">
      <c r="B986" s="138"/>
    </row>
    <row r="987" spans="2:2" x14ac:dyDescent="0.2">
      <c r="B987" s="138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zoomScale="85" zoomScaleNormal="85" zoomScalePageLayoutView="85" workbookViewId="0">
      <selection activeCell="B7" sqref="B7"/>
    </sheetView>
  </sheetViews>
  <sheetFormatPr baseColWidth="10" defaultColWidth="11.42578125" defaultRowHeight="12.75" x14ac:dyDescent="0.2"/>
  <cols>
    <col min="1" max="1" width="22" style="29" customWidth="1"/>
    <col min="2" max="2" width="11.42578125" style="29" customWidth="1"/>
    <col min="3" max="3" width="12.42578125" style="29" customWidth="1"/>
    <col min="4" max="4" width="10.42578125" style="29" customWidth="1"/>
    <col min="5" max="5" width="12" style="29" customWidth="1"/>
    <col min="6" max="6" width="9.42578125" style="29" customWidth="1"/>
    <col min="7" max="7" width="11.42578125" style="29"/>
    <col min="8" max="9" width="12.42578125" style="29" customWidth="1"/>
    <col min="10" max="10" width="11.42578125" style="29"/>
    <col min="11" max="12" width="12.42578125" style="29" customWidth="1"/>
    <col min="13" max="16384" width="11.42578125" style="29"/>
  </cols>
  <sheetData>
    <row r="1" spans="1:5" x14ac:dyDescent="0.2">
      <c r="A1" s="156" t="str">
        <f>"heavy/"&amp;wheel!$B$1</f>
        <v>heavy/Zima-Hain160809_</v>
      </c>
    </row>
    <row r="3" spans="1:5" x14ac:dyDescent="0.2">
      <c r="A3" s="29" t="s">
        <v>266</v>
      </c>
      <c r="B3" s="29">
        <v>3</v>
      </c>
    </row>
    <row r="4" spans="1:5" x14ac:dyDescent="0.2">
      <c r="A4" s="29" t="s">
        <v>267</v>
      </c>
      <c r="B4" s="29">
        <v>236</v>
      </c>
      <c r="C4" s="29" t="s">
        <v>268</v>
      </c>
    </row>
    <row r="5" spans="1:5" x14ac:dyDescent="0.2">
      <c r="A5" s="29" t="s">
        <v>269</v>
      </c>
      <c r="B5" s="32">
        <v>0.2</v>
      </c>
    </row>
    <row r="6" spans="1:5" x14ac:dyDescent="0.2">
      <c r="A6" s="29" t="s">
        <v>270</v>
      </c>
      <c r="B6" s="88">
        <v>9.9999999999999998E-13</v>
      </c>
      <c r="C6" s="29" t="s">
        <v>144</v>
      </c>
      <c r="D6" s="29" t="s">
        <v>271</v>
      </c>
    </row>
    <row r="7" spans="1:5" x14ac:dyDescent="0.2">
      <c r="A7" s="29" t="s">
        <v>272</v>
      </c>
      <c r="B7" s="89">
        <v>8.09</v>
      </c>
      <c r="C7" s="29" t="s">
        <v>273</v>
      </c>
      <c r="D7" s="18"/>
    </row>
    <row r="8" spans="1:5" x14ac:dyDescent="0.2">
      <c r="B8" s="32"/>
    </row>
    <row r="9" spans="1:5" x14ac:dyDescent="0.2">
      <c r="A9" s="29" t="s">
        <v>201</v>
      </c>
    </row>
    <row r="10" spans="1:5" x14ac:dyDescent="0.2">
      <c r="B10" s="29" t="s">
        <v>274</v>
      </c>
    </row>
    <row r="11" spans="1:5" x14ac:dyDescent="0.2">
      <c r="A11" s="29" t="s">
        <v>84</v>
      </c>
      <c r="B11" s="32">
        <v>6.9800000000000007E-11</v>
      </c>
      <c r="C11" s="32">
        <v>3.2000000000000001E-12</v>
      </c>
      <c r="D11" s="29" t="s">
        <v>275</v>
      </c>
    </row>
    <row r="12" spans="1:5" x14ac:dyDescent="0.2">
      <c r="B12" s="32"/>
      <c r="C12" s="32"/>
    </row>
    <row r="13" spans="1:5" ht="15" x14ac:dyDescent="0.3">
      <c r="A13" s="24" t="s">
        <v>276</v>
      </c>
      <c r="B13" s="32">
        <v>1.0100000000000001E-8</v>
      </c>
      <c r="C13" s="32">
        <v>3E-10</v>
      </c>
      <c r="D13" s="29" t="s">
        <v>277</v>
      </c>
    </row>
    <row r="14" spans="1:5" x14ac:dyDescent="0.2">
      <c r="A14" s="90" t="s">
        <v>278</v>
      </c>
      <c r="B14" s="32">
        <v>1.2799999999999999E-9</v>
      </c>
      <c r="D14" s="29" t="s">
        <v>279</v>
      </c>
    </row>
    <row r="15" spans="1:5" ht="15" x14ac:dyDescent="0.3">
      <c r="A15" s="24" t="s">
        <v>280</v>
      </c>
      <c r="B15" s="29">
        <v>3.0578999999999999E-8</v>
      </c>
      <c r="C15" s="29">
        <v>8.2999999999999998E-11</v>
      </c>
    </row>
    <row r="16" spans="1:5" x14ac:dyDescent="0.2">
      <c r="E16" s="124"/>
    </row>
    <row r="17" spans="1:6" x14ac:dyDescent="0.2">
      <c r="B17" s="29" t="s">
        <v>281</v>
      </c>
      <c r="C17" s="29" t="s">
        <v>165</v>
      </c>
      <c r="D17" s="29" t="s">
        <v>274</v>
      </c>
      <c r="E17" s="29" t="s">
        <v>263</v>
      </c>
    </row>
    <row r="18" spans="1:6" x14ac:dyDescent="0.2">
      <c r="B18" s="29" t="s">
        <v>256</v>
      </c>
      <c r="E18" s="91">
        <f t="array" ref="E18">AVERAGE(IF(NOT(ISERROR(E19:E21)),E19:E21))</f>
        <v>0.82572081190317137</v>
      </c>
    </row>
    <row r="19" spans="1:6" x14ac:dyDescent="0.2">
      <c r="A19" s="29" t="s">
        <v>282</v>
      </c>
      <c r="B19" s="90" t="s">
        <v>276</v>
      </c>
      <c r="C19" s="124">
        <f t="array" ref="C19">AVERAGE(IF(B19=sort_mat_names,material_ratios))</f>
        <v>8.2203354892241821E-9</v>
      </c>
      <c r="D19" s="32">
        <f>VLOOKUP(B19,$A$11:$B$14,2,0)</f>
        <v>1.0100000000000001E-8</v>
      </c>
      <c r="E19" s="91">
        <f>C19/D19</f>
        <v>0.81389460289348325</v>
      </c>
    </row>
    <row r="20" spans="1:6" ht="15" x14ac:dyDescent="0.3">
      <c r="A20" s="29" t="s">
        <v>283</v>
      </c>
      <c r="B20" s="24" t="s">
        <v>84</v>
      </c>
      <c r="C20" s="29">
        <f t="array" ref="C20">AVERAGE(IF(B20=sort_mat_names,material_ratios))</f>
        <v>5.8460782059717603E-11</v>
      </c>
      <c r="D20" s="32">
        <f>VLOOKUP(B20,$A$11:$B$14,2,0)</f>
        <v>6.9800000000000007E-11</v>
      </c>
      <c r="E20" s="91">
        <f>C20/D20</f>
        <v>0.8375470209128596</v>
      </c>
    </row>
    <row r="21" spans="1:6" ht="15" x14ac:dyDescent="0.3">
      <c r="A21" s="29" t="s">
        <v>284</v>
      </c>
      <c r="B21" s="24"/>
      <c r="C21" s="29" t="e">
        <f t="array" ref="C21">AVERAGE(IF(B21=sort_mat_names,material_ratios))</f>
        <v>#DIV/0!</v>
      </c>
      <c r="D21" s="20">
        <v>1.0100000000000001E-8</v>
      </c>
      <c r="E21" s="91" t="e">
        <f>C21/D21</f>
        <v>#DIV/0!</v>
      </c>
    </row>
    <row r="22" spans="1:6" x14ac:dyDescent="0.2">
      <c r="C22" s="32"/>
    </row>
    <row r="23" spans="1:6" x14ac:dyDescent="0.2">
      <c r="A23" s="29" t="s">
        <v>285</v>
      </c>
      <c r="B23" s="150">
        <v>47600000000</v>
      </c>
      <c r="C23" s="29" t="s">
        <v>286</v>
      </c>
    </row>
    <row r="24" spans="1:6" x14ac:dyDescent="0.2">
      <c r="A24" s="29" t="s">
        <v>287</v>
      </c>
      <c r="B24" s="151">
        <v>27</v>
      </c>
      <c r="C24" s="29" t="s">
        <v>288</v>
      </c>
      <c r="D24" s="29">
        <f>B24/100</f>
        <v>0.27</v>
      </c>
      <c r="E24" s="29" t="s">
        <v>289</v>
      </c>
    </row>
    <row r="25" spans="1:6" x14ac:dyDescent="0.2">
      <c r="B25" s="152" t="s">
        <v>290</v>
      </c>
      <c r="D25" s="29">
        <v>1.1566000000000001</v>
      </c>
      <c r="E25" s="29" t="s">
        <v>291</v>
      </c>
      <c r="F25" s="29" t="s">
        <v>292</v>
      </c>
    </row>
    <row r="26" spans="1:6" x14ac:dyDescent="0.2">
      <c r="B26" s="152" t="s">
        <v>293</v>
      </c>
      <c r="D26" s="29">
        <f>D24*D25*1000</f>
        <v>312.28200000000004</v>
      </c>
      <c r="E26" s="29" t="s">
        <v>294</v>
      </c>
    </row>
    <row r="27" spans="1:6" x14ac:dyDescent="0.2">
      <c r="B27" s="152" t="s">
        <v>295</v>
      </c>
      <c r="C27" s="32"/>
      <c r="D27" s="32">
        <f>D26/(1+14+3*16)</f>
        <v>4.9568571428571433</v>
      </c>
      <c r="E27" s="32" t="s">
        <v>296</v>
      </c>
      <c r="F27" s="32"/>
    </row>
    <row r="28" spans="1:6" x14ac:dyDescent="0.2">
      <c r="A28" s="29" t="s">
        <v>297</v>
      </c>
      <c r="B28" s="66">
        <v>20</v>
      </c>
      <c r="C28" s="32" t="s">
        <v>298</v>
      </c>
      <c r="D28" s="32">
        <f>B28*D25/1000</f>
        <v>2.3132E-2</v>
      </c>
      <c r="E28" s="32" t="s">
        <v>299</v>
      </c>
      <c r="F28" s="32" t="s">
        <v>300</v>
      </c>
    </row>
    <row r="29" spans="1:6" x14ac:dyDescent="0.2">
      <c r="A29" s="29" t="s">
        <v>301</v>
      </c>
      <c r="B29" s="149">
        <v>2000000000</v>
      </c>
      <c r="C29" s="32" t="s">
        <v>302</v>
      </c>
      <c r="D29" s="32"/>
      <c r="E29" s="32"/>
      <c r="F29" s="32"/>
    </row>
    <row r="30" spans="1:6" x14ac:dyDescent="0.2">
      <c r="C30" s="32"/>
      <c r="D30" s="32"/>
      <c r="E30" s="32"/>
      <c r="F30" s="32"/>
    </row>
    <row r="31" spans="1:6" x14ac:dyDescent="0.2">
      <c r="A31" s="18" t="s">
        <v>303</v>
      </c>
      <c r="B31" s="29" t="e">
        <f>(Rohdaten!AM27/Rohdaten!AK27)/(Rohdaten!AG27/Rohdaten!AE27)</f>
        <v>#DIV/0!</v>
      </c>
      <c r="C31" s="32"/>
      <c r="D31" s="32"/>
      <c r="E31" s="32"/>
      <c r="F31" s="32"/>
    </row>
    <row r="32" spans="1:6" x14ac:dyDescent="0.2">
      <c r="A32" s="18"/>
      <c r="C32" s="32"/>
      <c r="D32" s="32"/>
      <c r="E32" s="32"/>
      <c r="F32" s="32"/>
    </row>
    <row r="33" spans="1:6" x14ac:dyDescent="0.2">
      <c r="C33" s="32"/>
      <c r="D33" s="32"/>
      <c r="E33" s="32"/>
      <c r="F33" s="32"/>
    </row>
    <row r="34" spans="1:6" x14ac:dyDescent="0.2">
      <c r="A34" s="18" t="s">
        <v>304</v>
      </c>
      <c r="C34" s="32"/>
      <c r="D34" s="32"/>
      <c r="E34" s="32"/>
      <c r="F34" s="32"/>
    </row>
    <row r="35" spans="1:6" x14ac:dyDescent="0.2">
      <c r="A35" s="18" t="s">
        <v>305</v>
      </c>
      <c r="C35" s="32"/>
      <c r="D35" s="32"/>
      <c r="E35" s="32"/>
      <c r="F35" s="32"/>
    </row>
    <row r="36" spans="1:6" x14ac:dyDescent="0.2">
      <c r="A36" s="18" t="s">
        <v>306</v>
      </c>
      <c r="C36" s="32"/>
      <c r="D36" s="32"/>
      <c r="E36" s="32"/>
      <c r="F36" s="32"/>
    </row>
    <row r="37" spans="1:6" x14ac:dyDescent="0.2">
      <c r="A37" s="18" t="s">
        <v>162</v>
      </c>
      <c r="B37" s="32">
        <f>turn.targ236!V31</f>
        <v>0</v>
      </c>
      <c r="C37" s="20" t="s">
        <v>307</v>
      </c>
      <c r="D37" s="32"/>
      <c r="E37" s="32"/>
      <c r="F37" s="32"/>
    </row>
    <row r="38" spans="1:6" x14ac:dyDescent="0.2">
      <c r="A38" s="18" t="s">
        <v>308</v>
      </c>
      <c r="B38" s="30">
        <f>Rohdaten!I168</f>
        <v>375567</v>
      </c>
      <c r="C38" s="20" t="s">
        <v>309</v>
      </c>
      <c r="D38" s="20" t="s">
        <v>310</v>
      </c>
      <c r="E38" s="32"/>
      <c r="F38" s="32"/>
    </row>
    <row r="39" spans="1:6" x14ac:dyDescent="0.2">
      <c r="A39" s="18" t="s">
        <v>149</v>
      </c>
      <c r="B39" s="29">
        <f>turn.targ236!F31</f>
        <v>0</v>
      </c>
      <c r="C39" s="32"/>
      <c r="D39" s="32"/>
      <c r="E39" s="32"/>
      <c r="F39" s="32"/>
    </row>
    <row r="40" spans="1:6" x14ac:dyDescent="0.2">
      <c r="A40" s="18" t="s">
        <v>157</v>
      </c>
      <c r="B40" s="29">
        <f>turn.targ236!Q31</f>
        <v>0</v>
      </c>
      <c r="C40" s="20" t="s">
        <v>309</v>
      </c>
      <c r="D40" s="32"/>
      <c r="E40" s="32"/>
      <c r="F40" s="32"/>
    </row>
    <row r="41" spans="1:6" x14ac:dyDescent="0.2">
      <c r="A41" s="18" t="s">
        <v>311</v>
      </c>
      <c r="B41" s="29" t="e">
        <f>B40*(B39-1)/B39/B38</f>
        <v>#DIV/0!</v>
      </c>
      <c r="C41" s="32"/>
      <c r="D41" s="32"/>
      <c r="E41" s="32"/>
      <c r="F41" s="32"/>
    </row>
    <row r="42" spans="1:6" x14ac:dyDescent="0.2">
      <c r="C42" s="32"/>
      <c r="D42" s="32"/>
      <c r="E42" s="32"/>
      <c r="F42" s="32"/>
    </row>
    <row r="43" spans="1:6" x14ac:dyDescent="0.2">
      <c r="A43" s="18" t="s">
        <v>312</v>
      </c>
      <c r="B43" s="32">
        <f>B37/charge/1.6022E-19</f>
        <v>0</v>
      </c>
      <c r="C43" s="32"/>
      <c r="D43" s="32"/>
      <c r="E43" s="32"/>
      <c r="F43" s="32"/>
    </row>
    <row r="44" spans="1:6" x14ac:dyDescent="0.2">
      <c r="A44" s="18" t="s">
        <v>223</v>
      </c>
      <c r="B44" s="33">
        <f>'current calib'!B13/100</f>
        <v>0.2</v>
      </c>
      <c r="C44" s="20"/>
      <c r="D44" s="32"/>
      <c r="E44" s="32"/>
      <c r="F44" s="32"/>
    </row>
    <row r="45" spans="1:6" x14ac:dyDescent="0.2">
      <c r="A45" s="18" t="s">
        <v>313</v>
      </c>
      <c r="B45" s="32">
        <f>B43/B44</f>
        <v>0</v>
      </c>
      <c r="C45" s="32"/>
      <c r="D45" s="32"/>
      <c r="E45" s="32"/>
      <c r="F45" s="32"/>
    </row>
    <row r="46" spans="1:6" x14ac:dyDescent="0.2">
      <c r="A46" s="18" t="s">
        <v>314</v>
      </c>
      <c r="B46" s="29">
        <v>10</v>
      </c>
      <c r="C46" s="20" t="s">
        <v>219</v>
      </c>
      <c r="D46" s="32">
        <f>B46*0.000001</f>
        <v>9.9999999999999991E-6</v>
      </c>
      <c r="E46" s="20" t="s">
        <v>315</v>
      </c>
      <c r="F46" s="32"/>
    </row>
    <row r="47" spans="1:6" x14ac:dyDescent="0.2">
      <c r="A47" s="18" t="s">
        <v>316</v>
      </c>
      <c r="B47" s="32">
        <f>D46/238*6.022E+23</f>
        <v>2.530252100840336E+16</v>
      </c>
      <c r="C47" s="32"/>
      <c r="D47" s="32"/>
      <c r="E47" s="32"/>
      <c r="F47" s="32"/>
    </row>
    <row r="48" spans="1:6" x14ac:dyDescent="0.2">
      <c r="A48" s="18" t="s">
        <v>317</v>
      </c>
      <c r="B48" s="32">
        <f>B43/B47</f>
        <v>0</v>
      </c>
      <c r="C48" s="32"/>
      <c r="D48" s="32"/>
      <c r="E48" s="32"/>
      <c r="F48" s="32"/>
    </row>
    <row r="49" spans="1:6" x14ac:dyDescent="0.2">
      <c r="C49" s="32"/>
      <c r="D49" s="32"/>
      <c r="E49" s="32"/>
      <c r="F49" s="32"/>
    </row>
    <row r="50" spans="1:6" x14ac:dyDescent="0.2">
      <c r="A50" s="18" t="s">
        <v>318</v>
      </c>
      <c r="C50" s="32"/>
      <c r="D50" s="32"/>
      <c r="E50" s="32"/>
      <c r="F50" s="32"/>
    </row>
    <row r="51" spans="1:6" x14ac:dyDescent="0.2">
      <c r="A51" s="18" t="s">
        <v>319</v>
      </c>
      <c r="C51" s="32"/>
      <c r="D51" s="32"/>
      <c r="E51" s="32"/>
      <c r="F51" s="32"/>
    </row>
    <row r="52" spans="1:6" x14ac:dyDescent="0.2">
      <c r="A52" s="18" t="s">
        <v>320</v>
      </c>
      <c r="B52" s="33" t="e">
        <f>Rohdaten!AM195/Rohdaten!AK195</f>
        <v>#DIV/0!</v>
      </c>
      <c r="C52" s="32"/>
      <c r="D52" s="32"/>
      <c r="E52" s="32"/>
      <c r="F52" s="32"/>
    </row>
    <row r="53" spans="1:6" x14ac:dyDescent="0.2">
      <c r="A53" s="18" t="s">
        <v>321</v>
      </c>
      <c r="B53" s="33" t="e">
        <f>Rohdaten!O195/Rohdaten!M195</f>
        <v>#DIV/0!</v>
      </c>
      <c r="C53" s="32"/>
      <c r="D53" s="32"/>
      <c r="E53" s="32"/>
      <c r="F53" s="32"/>
    </row>
    <row r="54" spans="1:6" x14ac:dyDescent="0.2">
      <c r="A54" s="18" t="s">
        <v>322</v>
      </c>
      <c r="B54" s="29" t="e">
        <f>B52/B53*0.00000000007</f>
        <v>#DIV/0!</v>
      </c>
      <c r="C54" s="32"/>
      <c r="D54" s="32"/>
      <c r="E54" s="32"/>
      <c r="F54" s="32"/>
    </row>
    <row r="55" spans="1:6" x14ac:dyDescent="0.2">
      <c r="A55" s="18" t="s">
        <v>323</v>
      </c>
      <c r="C55" s="32"/>
      <c r="D55" s="32"/>
      <c r="E55" s="32"/>
      <c r="F55" s="32"/>
    </row>
    <row r="56" spans="1:6" x14ac:dyDescent="0.2">
      <c r="C56" s="32"/>
      <c r="D56" s="32"/>
      <c r="E56" s="32"/>
      <c r="F56" s="32"/>
    </row>
    <row r="57" spans="1:6" x14ac:dyDescent="0.2">
      <c r="A57" s="18" t="s">
        <v>361</v>
      </c>
      <c r="B57" s="29">
        <f>runs!M7/(Rohdaten!I10-Rohdaten!I7)</f>
        <v>0</v>
      </c>
      <c r="C57" s="32"/>
      <c r="D57" s="32"/>
      <c r="E57" s="32"/>
      <c r="F57" s="32"/>
    </row>
    <row r="58" spans="1:6" x14ac:dyDescent="0.2">
      <c r="A58" s="18" t="s">
        <v>362</v>
      </c>
      <c r="B58" s="29">
        <f>Rohdaten!K12</f>
        <v>0.22122105506600001</v>
      </c>
      <c r="C58" s="32"/>
      <c r="D58" s="32"/>
      <c r="E58" s="32"/>
      <c r="F58" s="32"/>
    </row>
    <row r="59" spans="1:6" x14ac:dyDescent="0.2">
      <c r="A59" s="18" t="s">
        <v>363</v>
      </c>
      <c r="B59" s="91">
        <f>E18</f>
        <v>0.82572081190317137</v>
      </c>
    </row>
    <row r="60" spans="1:6" x14ac:dyDescent="0.2">
      <c r="A60" s="18" t="s">
        <v>364</v>
      </c>
      <c r="B60" s="29">
        <f>B57*B58*B59</f>
        <v>0</v>
      </c>
    </row>
    <row r="61" spans="1:6" x14ac:dyDescent="0.2">
      <c r="A61" s="18" t="s">
        <v>365</v>
      </c>
      <c r="B61" s="32" t="e">
        <f>turn.targ236!Z33</f>
        <v>#DIV/0!</v>
      </c>
    </row>
    <row r="62" spans="1:6" x14ac:dyDescent="0.2">
      <c r="A62" s="18" t="s">
        <v>317</v>
      </c>
      <c r="B62" s="32" t="e">
        <f>B61/B60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B7" sqref="B5:B99"/>
    </sheetView>
  </sheetViews>
  <sheetFormatPr baseColWidth="10" defaultColWidth="11.42578125" defaultRowHeight="12.75" x14ac:dyDescent="0.2"/>
  <cols>
    <col min="1" max="1" width="29" style="29" customWidth="1"/>
    <col min="2" max="16384" width="11.42578125" style="29"/>
  </cols>
  <sheetData>
    <row r="3" spans="1:3" x14ac:dyDescent="0.2">
      <c r="A3" s="29" t="s">
        <v>324</v>
      </c>
      <c r="B3" s="32">
        <v>1.6022000000000001E-19</v>
      </c>
      <c r="C3" s="29" t="s">
        <v>325</v>
      </c>
    </row>
    <row r="5" spans="1:3" x14ac:dyDescent="0.2">
      <c r="A5" s="29" t="s">
        <v>326</v>
      </c>
      <c r="B5" s="32">
        <v>6.0219999999999996E+23</v>
      </c>
      <c r="C5" s="29" t="s">
        <v>327</v>
      </c>
    </row>
    <row r="6" spans="1:3" x14ac:dyDescent="0.2">
      <c r="A6" s="18" t="s">
        <v>328</v>
      </c>
      <c r="B6" s="32">
        <f>0.000055</f>
        <v>5.5000000000000002E-5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zoomScalePageLayoutView="80" workbookViewId="0">
      <selection activeCell="L3" sqref="L3"/>
    </sheetView>
  </sheetViews>
  <sheetFormatPr baseColWidth="10" defaultColWidth="8.85546875" defaultRowHeight="12.75" x14ac:dyDescent="0.2"/>
  <cols>
    <col min="1" max="16384" width="8.85546875" style="29"/>
  </cols>
  <sheetData/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"/>
  <sheetViews>
    <sheetView topLeftCell="A5" zoomScale="80" zoomScaleNormal="80" zoomScalePageLayoutView="80" workbookViewId="0">
      <selection activeCell="D22" sqref="D22"/>
    </sheetView>
  </sheetViews>
  <sheetFormatPr baseColWidth="10" defaultColWidth="8.42578125" defaultRowHeight="12.75" x14ac:dyDescent="0.2"/>
  <cols>
    <col min="1" max="1" width="13" style="92" customWidth="1"/>
    <col min="2" max="2" width="24.42578125" style="92" customWidth="1"/>
    <col min="3" max="3" width="15.42578125" style="92" customWidth="1"/>
    <col min="4" max="4" width="9.140625" style="133" customWidth="1"/>
    <col min="5" max="5" width="9.140625" style="92" customWidth="1"/>
    <col min="6" max="6" width="11.140625" style="92" customWidth="1"/>
    <col min="7" max="7" width="13.42578125" style="92" customWidth="1"/>
    <col min="8" max="9" width="13" style="92" customWidth="1"/>
    <col min="10" max="10" width="11.42578125" style="93" customWidth="1"/>
    <col min="11" max="11" width="10.42578125" style="92" customWidth="1"/>
    <col min="12" max="12" width="3.42578125" style="92" customWidth="1"/>
    <col min="13" max="13" width="10" style="92" customWidth="1"/>
    <col min="14" max="14" width="8.42578125" style="92"/>
    <col min="15" max="15" width="10.140625" style="92" customWidth="1"/>
    <col min="16" max="16" width="4.85546875" style="92" customWidth="1"/>
    <col min="17" max="17" width="8.42578125" style="120"/>
    <col min="18" max="23" width="8.42578125" style="92"/>
    <col min="24" max="24" width="13" style="92" bestFit="1" customWidth="1"/>
    <col min="25" max="16384" width="8.42578125" style="92"/>
  </cols>
  <sheetData>
    <row r="1" spans="1:24" x14ac:dyDescent="0.2">
      <c r="A1" s="29" t="s">
        <v>329</v>
      </c>
      <c r="B1" s="29" t="str">
        <f>eval!A1</f>
        <v>heavy/Zima-Hain160809_</v>
      </c>
      <c r="C1" s="18" t="s">
        <v>330</v>
      </c>
      <c r="D1" s="22"/>
      <c r="E1" s="18"/>
      <c r="F1" s="18"/>
      <c r="G1" s="18"/>
      <c r="H1" s="29"/>
      <c r="I1" s="29"/>
      <c r="J1" s="68"/>
      <c r="K1" s="124"/>
      <c r="L1" s="124"/>
      <c r="M1" s="124"/>
      <c r="N1" s="121"/>
      <c r="O1" s="121"/>
      <c r="P1" s="121"/>
      <c r="Q1" s="122"/>
      <c r="R1" s="121"/>
      <c r="S1" s="121"/>
      <c r="T1" s="121"/>
      <c r="U1" s="121"/>
    </row>
    <row r="2" spans="1:24" x14ac:dyDescent="0.2">
      <c r="A2" s="18" t="s">
        <v>371</v>
      </c>
      <c r="B2" s="143">
        <v>42418</v>
      </c>
      <c r="C2" s="29"/>
      <c r="D2" s="33"/>
      <c r="E2" s="29"/>
      <c r="F2" s="29"/>
      <c r="G2" s="29"/>
      <c r="H2" s="29"/>
      <c r="I2" s="29"/>
      <c r="J2" s="68"/>
      <c r="K2" s="124"/>
      <c r="L2" s="124"/>
      <c r="M2" s="124"/>
      <c r="N2" s="121"/>
      <c r="O2" s="121"/>
      <c r="P2" s="121"/>
      <c r="Q2" s="122"/>
      <c r="R2" s="121"/>
      <c r="S2" s="121"/>
      <c r="T2" s="121"/>
      <c r="U2" s="121"/>
    </row>
    <row r="3" spans="1:24" x14ac:dyDescent="0.2">
      <c r="A3" s="18"/>
      <c r="B3" s="29"/>
      <c r="C3" s="91"/>
      <c r="D3" s="33"/>
      <c r="E3" s="91"/>
      <c r="F3" s="91"/>
      <c r="G3" s="91"/>
      <c r="H3" s="29"/>
      <c r="I3" s="29"/>
      <c r="J3" s="68"/>
      <c r="K3" s="124"/>
      <c r="L3" s="124"/>
      <c r="M3" s="124"/>
      <c r="N3" s="121"/>
      <c r="O3" s="121"/>
      <c r="P3" s="121"/>
      <c r="Q3" s="122"/>
      <c r="R3" s="121"/>
      <c r="S3" s="121"/>
      <c r="T3" s="121"/>
      <c r="U3" s="121"/>
    </row>
    <row r="4" spans="1:24" x14ac:dyDescent="0.2">
      <c r="A4" s="94"/>
      <c r="B4" s="95">
        <v>1</v>
      </c>
      <c r="C4" s="95"/>
      <c r="D4" s="128"/>
      <c r="E4" s="95"/>
      <c r="F4" s="95"/>
      <c r="G4" s="95"/>
      <c r="H4" s="95"/>
      <c r="I4" s="95"/>
      <c r="J4" s="96"/>
      <c r="K4" s="124"/>
      <c r="L4" s="124"/>
      <c r="M4" s="124"/>
      <c r="N4" s="121"/>
      <c r="O4" s="121"/>
      <c r="P4" s="121"/>
      <c r="Q4" s="122"/>
      <c r="R4" s="121"/>
      <c r="S4" s="121"/>
      <c r="T4" s="121"/>
      <c r="U4" s="121"/>
    </row>
    <row r="5" spans="1:24" x14ac:dyDescent="0.2">
      <c r="A5" s="97" t="s">
        <v>331</v>
      </c>
      <c r="B5" s="98" t="s">
        <v>332</v>
      </c>
      <c r="C5" s="98" t="s">
        <v>333</v>
      </c>
      <c r="D5" s="129" t="s">
        <v>334</v>
      </c>
      <c r="E5" s="98" t="s">
        <v>249</v>
      </c>
      <c r="F5" s="98" t="s">
        <v>353</v>
      </c>
      <c r="G5" s="98" t="s">
        <v>377</v>
      </c>
      <c r="H5" s="98" t="s">
        <v>335</v>
      </c>
      <c r="I5" s="98"/>
      <c r="J5" s="125" t="s">
        <v>348</v>
      </c>
      <c r="K5" s="99"/>
      <c r="L5" s="100" t="s">
        <v>336</v>
      </c>
      <c r="M5" s="99"/>
      <c r="N5" s="159"/>
      <c r="O5" s="159"/>
      <c r="P5" s="159"/>
      <c r="Q5" s="160"/>
      <c r="R5" s="159"/>
      <c r="S5" s="161" t="s">
        <v>348</v>
      </c>
      <c r="T5" s="162" t="s">
        <v>379</v>
      </c>
      <c r="U5" s="161" t="s">
        <v>126</v>
      </c>
    </row>
    <row r="6" spans="1:24" x14ac:dyDescent="0.2">
      <c r="A6" s="101"/>
      <c r="B6" s="102"/>
      <c r="C6" s="102"/>
      <c r="D6" s="130" t="s">
        <v>337</v>
      </c>
      <c r="E6" s="103" t="s">
        <v>352</v>
      </c>
      <c r="F6" s="103" t="s">
        <v>354</v>
      </c>
      <c r="G6" s="156" t="s">
        <v>378</v>
      </c>
      <c r="H6" s="103" t="s">
        <v>338</v>
      </c>
      <c r="I6" s="103"/>
      <c r="J6" s="106" t="s">
        <v>349</v>
      </c>
      <c r="K6" s="104"/>
      <c r="L6" s="105" t="s">
        <v>339</v>
      </c>
      <c r="M6" s="104"/>
      <c r="N6" s="121"/>
      <c r="O6" s="296" t="s">
        <v>355</v>
      </c>
      <c r="P6" s="296"/>
      <c r="Q6" s="296"/>
      <c r="R6" s="121"/>
      <c r="S6" s="156" t="s">
        <v>349</v>
      </c>
      <c r="T6" s="121"/>
      <c r="U6" s="121"/>
    </row>
    <row r="7" spans="1:24" x14ac:dyDescent="0.2">
      <c r="A7" s="101"/>
      <c r="B7" s="102"/>
      <c r="C7" s="102"/>
      <c r="D7" s="131"/>
      <c r="E7" s="103" t="s">
        <v>338</v>
      </c>
      <c r="F7" s="103"/>
      <c r="G7" s="103" t="s">
        <v>344</v>
      </c>
      <c r="H7" s="102"/>
      <c r="I7" s="102"/>
      <c r="J7" s="106" t="s">
        <v>350</v>
      </c>
      <c r="K7" s="104"/>
      <c r="L7" s="105"/>
      <c r="M7" s="104"/>
      <c r="N7" s="121"/>
      <c r="O7" s="121"/>
      <c r="P7" s="121"/>
      <c r="Q7" s="122"/>
      <c r="R7" s="121"/>
      <c r="S7" s="156" t="s">
        <v>190</v>
      </c>
      <c r="T7" s="121"/>
      <c r="U7" s="121"/>
    </row>
    <row r="8" spans="1:24" x14ac:dyDescent="0.2">
      <c r="A8" s="101"/>
      <c r="B8" s="102"/>
      <c r="C8" s="102"/>
      <c r="D8" s="131"/>
      <c r="E8" s="103"/>
      <c r="F8" s="103"/>
      <c r="G8" s="103" t="s">
        <v>376</v>
      </c>
      <c r="H8" s="102"/>
      <c r="I8" s="102"/>
      <c r="J8" s="106"/>
      <c r="K8" s="104"/>
      <c r="L8" s="105"/>
      <c r="M8" s="104"/>
      <c r="N8" s="121"/>
      <c r="O8" s="121"/>
      <c r="P8" s="121"/>
      <c r="Q8" s="122"/>
      <c r="R8" s="121"/>
      <c r="S8" s="156" t="s">
        <v>351</v>
      </c>
      <c r="T8" s="121"/>
      <c r="U8" s="121"/>
    </row>
    <row r="9" spans="1:24" x14ac:dyDescent="0.2">
      <c r="A9" s="107"/>
      <c r="B9" s="108"/>
      <c r="C9" s="108"/>
      <c r="D9" s="132" t="s">
        <v>340</v>
      </c>
      <c r="E9" s="109" t="s">
        <v>341</v>
      </c>
      <c r="F9" s="109"/>
      <c r="G9" s="109" t="s">
        <v>171</v>
      </c>
      <c r="H9" s="109" t="s">
        <v>341</v>
      </c>
      <c r="I9" s="109"/>
      <c r="J9" s="126" t="s">
        <v>351</v>
      </c>
      <c r="K9" s="108"/>
      <c r="L9" s="108"/>
      <c r="M9" s="108"/>
      <c r="N9" s="163"/>
      <c r="O9" s="163"/>
      <c r="P9" s="163"/>
      <c r="Q9" s="164"/>
      <c r="R9" s="163"/>
      <c r="S9" s="163"/>
      <c r="T9" s="163"/>
      <c r="U9" s="163"/>
    </row>
    <row r="10" spans="1:24" x14ac:dyDescent="0.2">
      <c r="A10" s="110">
        <f>turn.targ236!A5</f>
        <v>0</v>
      </c>
      <c r="B10" s="111"/>
      <c r="C10" s="111"/>
      <c r="D10" s="113" t="e">
        <f>turn.targ236!W5/0.000000000001</f>
        <v>#DIV/0!</v>
      </c>
      <c r="E10" s="112" t="e">
        <f>turn.targ234!S4</f>
        <v>#DIV/0!</v>
      </c>
      <c r="F10" s="114" t="e">
        <f>turn.targ234!H4</f>
        <v>#DIV/0!</v>
      </c>
      <c r="G10" s="113" t="e">
        <f>turn.targ236!AC5</f>
        <v>#DIV/0!</v>
      </c>
      <c r="H10" s="114">
        <f>turn.targ236!R5/turn.targ236!Q5</f>
        <v>0</v>
      </c>
      <c r="I10" s="113"/>
      <c r="J10" s="127">
        <f>turn.targ236!R5</f>
        <v>0</v>
      </c>
      <c r="K10" s="114" t="e">
        <f>turn.targ236!AK5</f>
        <v>#DIV/0!</v>
      </c>
      <c r="L10" s="115" t="s">
        <v>97</v>
      </c>
      <c r="M10" s="116" t="e">
        <f>turn.targ236!AL5</f>
        <v>#DIV/0!</v>
      </c>
      <c r="N10" s="121"/>
      <c r="O10" s="122" t="e">
        <f>turn.targ239!AD4</f>
        <v>#DIV/0!</v>
      </c>
      <c r="P10" s="123" t="s">
        <v>97</v>
      </c>
      <c r="Q10" s="122" t="e">
        <f>turn.targ239!AE4</f>
        <v>#DIV/0!</v>
      </c>
      <c r="R10" s="121"/>
      <c r="S10" s="121">
        <f>turn.targ233!Q5</f>
        <v>0</v>
      </c>
      <c r="T10" s="158" t="e">
        <f>turn.targ233!AE5</f>
        <v>#DIV/0!</v>
      </c>
      <c r="U10" s="158" t="e">
        <f>turn.targ233!AF5</f>
        <v>#DIV/0!</v>
      </c>
    </row>
    <row r="11" spans="1:24" x14ac:dyDescent="0.2">
      <c r="A11" s="110">
        <f>turn.targ236!A6</f>
        <v>1</v>
      </c>
      <c r="B11" s="111" t="e">
        <f>turn.targ236!B6</f>
        <v>#N/A</v>
      </c>
      <c r="C11" s="111" t="str">
        <f>turn.targ236!D6</f>
        <v>missing</v>
      </c>
      <c r="D11" s="113" t="e">
        <f>turn.targ236!W6/0.000000000001</f>
        <v>#DIV/0!</v>
      </c>
      <c r="E11" s="112" t="e">
        <f>turn.targ234!S5</f>
        <v>#DIV/0!</v>
      </c>
      <c r="F11" s="114" t="e">
        <f>turn.targ234!H5</f>
        <v>#DIV/0!</v>
      </c>
      <c r="G11" s="113" t="e">
        <f>turn.targ236!AC6</f>
        <v>#DIV/0!</v>
      </c>
      <c r="H11" s="114" t="e">
        <f>turn.targ236!R6/turn.targ236!Q6</f>
        <v>#DIV/0!</v>
      </c>
      <c r="I11" s="113"/>
      <c r="J11" s="127">
        <f>turn.targ236!R6</f>
        <v>0</v>
      </c>
      <c r="K11" s="114" t="e">
        <f>turn.targ236!AK6</f>
        <v>#DIV/0!</v>
      </c>
      <c r="L11" s="115" t="s">
        <v>97</v>
      </c>
      <c r="M11" s="116" t="e">
        <f>turn.targ236!AL6</f>
        <v>#DIV/0!</v>
      </c>
      <c r="N11" s="121"/>
      <c r="O11" s="122" t="e">
        <f>turn.targ239!AD5</f>
        <v>#DIV/0!</v>
      </c>
      <c r="P11" s="123" t="s">
        <v>97</v>
      </c>
      <c r="Q11" s="122" t="e">
        <f>turn.targ239!AE5</f>
        <v>#DIV/0!</v>
      </c>
      <c r="R11" s="121"/>
      <c r="S11" s="121">
        <f>turn.targ233!Q6</f>
        <v>0</v>
      </c>
      <c r="T11" s="158" t="e">
        <f>turn.targ233!AE6</f>
        <v>#DIV/0!</v>
      </c>
      <c r="U11" s="158" t="e">
        <f>turn.targ233!AF6</f>
        <v>#DIV/0!</v>
      </c>
    </row>
    <row r="12" spans="1:24" x14ac:dyDescent="0.2">
      <c r="A12" s="110">
        <f>turn.targ236!A7</f>
        <v>2</v>
      </c>
      <c r="B12" s="111" t="e">
        <f>turn.targ236!B7</f>
        <v>#N/A</v>
      </c>
      <c r="C12" s="111" t="str">
        <f>turn.targ236!D7</f>
        <v>missing</v>
      </c>
      <c r="D12" s="113" t="e">
        <f>turn.targ236!W7/0.000000000001</f>
        <v>#DIV/0!</v>
      </c>
      <c r="E12" s="112" t="e">
        <f>turn.targ234!S6</f>
        <v>#DIV/0!</v>
      </c>
      <c r="F12" s="114" t="e">
        <f>turn.targ234!H6</f>
        <v>#DIV/0!</v>
      </c>
      <c r="G12" s="157" t="e">
        <f>turn.targ236!AC7</f>
        <v>#DIV/0!</v>
      </c>
      <c r="H12" s="114" t="e">
        <f>turn.targ236!R7/turn.targ236!Q7</f>
        <v>#DIV/0!</v>
      </c>
      <c r="I12" s="113"/>
      <c r="J12" s="127">
        <f>turn.targ236!R7</f>
        <v>0</v>
      </c>
      <c r="K12" s="114" t="e">
        <f>turn.targ236!AK7</f>
        <v>#DIV/0!</v>
      </c>
      <c r="L12" s="115" t="s">
        <v>97</v>
      </c>
      <c r="M12" s="116" t="e">
        <f>turn.targ236!AL7</f>
        <v>#DIV/0!</v>
      </c>
      <c r="N12" s="121"/>
      <c r="O12" s="122" t="e">
        <f>turn.targ239!AD6</f>
        <v>#DIV/0!</v>
      </c>
      <c r="P12" s="123" t="s">
        <v>97</v>
      </c>
      <c r="Q12" s="122" t="e">
        <f>turn.targ239!AE6</f>
        <v>#DIV/0!</v>
      </c>
      <c r="R12" s="121"/>
      <c r="S12" s="121">
        <f>turn.targ233!Q7</f>
        <v>0</v>
      </c>
      <c r="T12" s="158" t="e">
        <f>turn.targ233!AE7</f>
        <v>#DIV/0!</v>
      </c>
      <c r="U12" s="158" t="e">
        <f>turn.targ233!AF7</f>
        <v>#DIV/0!</v>
      </c>
      <c r="X12" s="92">
        <f>0.0054/99.27</f>
        <v>5.4397098821396197E-5</v>
      </c>
    </row>
    <row r="13" spans="1:24" x14ac:dyDescent="0.2">
      <c r="A13" s="110">
        <f>turn.targ236!A8</f>
        <v>3</v>
      </c>
      <c r="B13" s="111" t="e">
        <f>turn.targ236!B8</f>
        <v>#N/A</v>
      </c>
      <c r="C13" s="111" t="str">
        <f>turn.targ236!D8</f>
        <v>missing</v>
      </c>
      <c r="D13" s="113" t="e">
        <f>turn.targ236!W8/0.000000000001</f>
        <v>#DIV/0!</v>
      </c>
      <c r="E13" s="112" t="e">
        <f>turn.targ234!S7</f>
        <v>#DIV/0!</v>
      </c>
      <c r="F13" s="114" t="e">
        <f>turn.targ234!H7</f>
        <v>#DIV/0!</v>
      </c>
      <c r="G13" s="157" t="e">
        <f>turn.targ236!AC8</f>
        <v>#DIV/0!</v>
      </c>
      <c r="H13" s="114" t="e">
        <f>turn.targ236!R8/turn.targ236!Q8</f>
        <v>#DIV/0!</v>
      </c>
      <c r="I13" s="113"/>
      <c r="J13" s="127">
        <f>turn.targ236!R8</f>
        <v>0</v>
      </c>
      <c r="K13" s="114" t="e">
        <f>turn.targ236!AK8</f>
        <v>#DIV/0!</v>
      </c>
      <c r="L13" s="115" t="s">
        <v>97</v>
      </c>
      <c r="M13" s="116" t="e">
        <f>turn.targ236!AL8</f>
        <v>#DIV/0!</v>
      </c>
      <c r="N13" s="121"/>
      <c r="O13" s="122" t="e">
        <f>turn.targ239!AD7</f>
        <v>#DIV/0!</v>
      </c>
      <c r="P13" s="123" t="s">
        <v>97</v>
      </c>
      <c r="Q13" s="122" t="e">
        <f>turn.targ239!AE7</f>
        <v>#DIV/0!</v>
      </c>
      <c r="R13" s="121"/>
      <c r="S13" s="121">
        <f>turn.targ233!Q8</f>
        <v>0</v>
      </c>
      <c r="T13" s="158" t="e">
        <f>turn.targ233!AE8</f>
        <v>#DIV/0!</v>
      </c>
      <c r="U13" s="158" t="e">
        <f>turn.targ233!AF8</f>
        <v>#DIV/0!</v>
      </c>
    </row>
    <row r="14" spans="1:24" x14ac:dyDescent="0.2">
      <c r="A14" s="110">
        <f>turn.targ236!A9</f>
        <v>4</v>
      </c>
      <c r="B14" s="111" t="e">
        <f>turn.targ236!B9</f>
        <v>#N/A</v>
      </c>
      <c r="C14" s="111" t="str">
        <f>turn.targ236!D9</f>
        <v>missing</v>
      </c>
      <c r="D14" s="113" t="e">
        <f>turn.targ236!W9/0.000000000001</f>
        <v>#DIV/0!</v>
      </c>
      <c r="E14" s="112" t="e">
        <f>turn.targ234!S8</f>
        <v>#DIV/0!</v>
      </c>
      <c r="F14" s="114" t="e">
        <f>turn.targ234!H8</f>
        <v>#DIV/0!</v>
      </c>
      <c r="G14" s="157" t="e">
        <f>turn.targ236!AC9</f>
        <v>#DIV/0!</v>
      </c>
      <c r="H14" s="114" t="e">
        <f>turn.targ236!R9/turn.targ236!Q9</f>
        <v>#DIV/0!</v>
      </c>
      <c r="I14" s="113"/>
      <c r="J14" s="127">
        <f>turn.targ236!R9</f>
        <v>0</v>
      </c>
      <c r="K14" s="114" t="e">
        <f>turn.targ236!AK9</f>
        <v>#DIV/0!</v>
      </c>
      <c r="L14" s="115" t="s">
        <v>97</v>
      </c>
      <c r="M14" s="116" t="e">
        <f>turn.targ236!AL9</f>
        <v>#DIV/0!</v>
      </c>
      <c r="N14" s="121"/>
      <c r="O14" s="122" t="e">
        <f>turn.targ239!AD8</f>
        <v>#DIV/0!</v>
      </c>
      <c r="P14" s="123" t="s">
        <v>97</v>
      </c>
      <c r="Q14" s="122" t="e">
        <f>turn.targ239!AE8</f>
        <v>#DIV/0!</v>
      </c>
      <c r="R14" s="121"/>
      <c r="S14" s="121">
        <f>turn.targ233!Q9</f>
        <v>0</v>
      </c>
      <c r="T14" s="158" t="e">
        <f>turn.targ233!AE9</f>
        <v>#DIV/0!</v>
      </c>
      <c r="U14" s="158" t="e">
        <f>turn.targ233!AF9</f>
        <v>#DIV/0!</v>
      </c>
    </row>
    <row r="15" spans="1:24" x14ac:dyDescent="0.2">
      <c r="A15" s="110">
        <f>turn.targ236!A10</f>
        <v>5</v>
      </c>
      <c r="B15" s="111" t="e">
        <f>turn.targ236!B10</f>
        <v>#N/A</v>
      </c>
      <c r="C15" s="111" t="str">
        <f>turn.targ236!D10</f>
        <v>missing</v>
      </c>
      <c r="D15" s="113" t="e">
        <f>turn.targ236!W10/0.000000000001</f>
        <v>#DIV/0!</v>
      </c>
      <c r="E15" s="112" t="e">
        <f>turn.targ234!S9</f>
        <v>#DIV/0!</v>
      </c>
      <c r="F15" s="114" t="e">
        <f>turn.targ234!H9</f>
        <v>#DIV/0!</v>
      </c>
      <c r="G15" s="157" t="e">
        <f>turn.targ236!AC10</f>
        <v>#DIV/0!</v>
      </c>
      <c r="H15" s="114" t="e">
        <f>turn.targ236!R10/turn.targ236!Q10</f>
        <v>#DIV/0!</v>
      </c>
      <c r="I15" s="113"/>
      <c r="J15" s="127">
        <f>turn.targ236!R10</f>
        <v>0</v>
      </c>
      <c r="K15" s="114" t="e">
        <f>turn.targ236!AK10</f>
        <v>#DIV/0!</v>
      </c>
      <c r="L15" s="115" t="s">
        <v>97</v>
      </c>
      <c r="M15" s="116" t="e">
        <f>turn.targ236!AL10</f>
        <v>#DIV/0!</v>
      </c>
      <c r="N15" s="121"/>
      <c r="O15" s="122" t="e">
        <f>turn.targ239!AD9</f>
        <v>#DIV/0!</v>
      </c>
      <c r="P15" s="123" t="s">
        <v>97</v>
      </c>
      <c r="Q15" s="122" t="e">
        <f>turn.targ239!AE9</f>
        <v>#DIV/0!</v>
      </c>
      <c r="R15" s="121"/>
      <c r="S15" s="121">
        <f>turn.targ233!Q10</f>
        <v>0</v>
      </c>
      <c r="T15" s="158" t="e">
        <f>turn.targ233!AE10</f>
        <v>#DIV/0!</v>
      </c>
      <c r="U15" s="158" t="e">
        <f>turn.targ233!AF10</f>
        <v>#DIV/0!</v>
      </c>
    </row>
    <row r="16" spans="1:24" x14ac:dyDescent="0.2">
      <c r="A16" s="110">
        <f>turn.targ236!A11</f>
        <v>6</v>
      </c>
      <c r="B16" s="111" t="e">
        <f>turn.targ236!B11</f>
        <v>#N/A</v>
      </c>
      <c r="C16" s="111" t="str">
        <f>turn.targ236!D11</f>
        <v>missing</v>
      </c>
      <c r="D16" s="113" t="e">
        <f>turn.targ236!W11/0.000000000001</f>
        <v>#DIV/0!</v>
      </c>
      <c r="E16" s="112" t="e">
        <f>turn.targ234!S10</f>
        <v>#DIV/0!</v>
      </c>
      <c r="F16" s="114" t="e">
        <f>turn.targ234!H10</f>
        <v>#DIV/0!</v>
      </c>
      <c r="G16" s="157" t="e">
        <f>turn.targ236!AC11</f>
        <v>#DIV/0!</v>
      </c>
      <c r="H16" s="114" t="e">
        <f>turn.targ236!R11/turn.targ236!Q11</f>
        <v>#DIV/0!</v>
      </c>
      <c r="I16" s="113"/>
      <c r="J16" s="127">
        <f>turn.targ236!R11</f>
        <v>0</v>
      </c>
      <c r="K16" s="114" t="e">
        <f>turn.targ236!AK11</f>
        <v>#DIV/0!</v>
      </c>
      <c r="L16" s="115" t="s">
        <v>97</v>
      </c>
      <c r="M16" s="116" t="e">
        <f>turn.targ236!AL11</f>
        <v>#DIV/0!</v>
      </c>
      <c r="N16" s="121"/>
      <c r="O16" s="122" t="e">
        <f>turn.targ239!AD10</f>
        <v>#DIV/0!</v>
      </c>
      <c r="P16" s="123" t="s">
        <v>97</v>
      </c>
      <c r="Q16" s="122" t="e">
        <f>turn.targ239!AE10</f>
        <v>#DIV/0!</v>
      </c>
      <c r="R16" s="121"/>
      <c r="S16" s="121">
        <f>turn.targ233!Q11</f>
        <v>0</v>
      </c>
      <c r="T16" s="158" t="e">
        <f>turn.targ233!AE11</f>
        <v>#DIV/0!</v>
      </c>
      <c r="U16" s="158" t="e">
        <f>turn.targ233!AF11</f>
        <v>#DIV/0!</v>
      </c>
    </row>
    <row r="17" spans="1:21" x14ac:dyDescent="0.2">
      <c r="A17" s="110">
        <f>turn.targ236!A12</f>
        <v>7</v>
      </c>
      <c r="B17" s="111" t="str">
        <f>turn.targ236!B12</f>
        <v>St60k_U_D100-a@7</v>
      </c>
      <c r="C17" s="111" t="str">
        <f>turn.targ236!D12</f>
        <v>MS_St60k_U</v>
      </c>
      <c r="D17" s="113">
        <f>turn.targ236!W12/0.000000000001</f>
        <v>0.47715531275863793</v>
      </c>
      <c r="E17" s="112">
        <f>turn.targ234!S11</f>
        <v>2.9510691823899373</v>
      </c>
      <c r="F17" s="114">
        <f>turn.targ234!H11</f>
        <v>3.5148301349771504E-6</v>
      </c>
      <c r="G17" s="157">
        <f>turn.targ236!AC12</f>
        <v>2.808404154849474E-3</v>
      </c>
      <c r="H17" s="114">
        <f>turn.targ236!R12/turn.targ236!Q12</f>
        <v>1.3550366950757575</v>
      </c>
      <c r="I17" s="113"/>
      <c r="J17" s="127">
        <f>turn.targ236!R12</f>
        <v>2830</v>
      </c>
      <c r="K17" s="114">
        <f>turn.targ236!AK12</f>
        <v>3.2925192691850392E-5</v>
      </c>
      <c r="L17" s="115" t="s">
        <v>97</v>
      </c>
      <c r="M17" s="116">
        <f>turn.targ236!AL12</f>
        <v>1.6755240453103852E-6</v>
      </c>
      <c r="N17" s="121"/>
      <c r="O17" s="122">
        <f>turn.targ239!AD11</f>
        <v>5.5197183067448409E-6</v>
      </c>
      <c r="P17" s="123" t="s">
        <v>97</v>
      </c>
      <c r="Q17" s="122">
        <f>turn.targ239!AE11</f>
        <v>6.8790640913989021E-7</v>
      </c>
      <c r="R17" s="121"/>
      <c r="S17" s="121">
        <f>turn.targ233!Q12</f>
        <v>8</v>
      </c>
      <c r="T17" s="158">
        <f>turn.targ233!AE12</f>
        <v>3.1394714090001366E-8</v>
      </c>
      <c r="U17" s="158">
        <f>turn.targ233!AF12</f>
        <v>1.1773017783750513E-8</v>
      </c>
    </row>
    <row r="18" spans="1:21" x14ac:dyDescent="0.2">
      <c r="A18" s="110">
        <f>turn.targ236!A13</f>
        <v>8</v>
      </c>
      <c r="B18" s="111" t="str">
        <f>turn.targ236!B13</f>
        <v>St60k_U_D100-b@8</v>
      </c>
      <c r="C18" s="111" t="str">
        <f>turn.targ236!D13</f>
        <v>MS_St60k_U</v>
      </c>
      <c r="D18" s="113">
        <f>turn.targ236!W13/0.000000000001</f>
        <v>0.49215677914113226</v>
      </c>
      <c r="E18" s="112">
        <f>turn.targ234!S12</f>
        <v>3.1390220820189274</v>
      </c>
      <c r="F18" s="114">
        <f>turn.targ234!H12</f>
        <v>3.4597005520568308E-6</v>
      </c>
      <c r="G18" s="157">
        <f>turn.targ236!AC13</f>
        <v>3.0213161535714928E-3</v>
      </c>
      <c r="H18" s="114">
        <f>turn.targ236!R13/turn.targ236!Q13</f>
        <v>1.3327857607474425</v>
      </c>
      <c r="I18" s="113"/>
      <c r="J18" s="127">
        <f>turn.targ236!R13</f>
        <v>2786</v>
      </c>
      <c r="K18" s="114">
        <f>turn.targ236!AK13</f>
        <v>2.844973035890221E-5</v>
      </c>
      <c r="L18" s="115" t="s">
        <v>97</v>
      </c>
      <c r="M18" s="116">
        <f>turn.targ236!AL13</f>
        <v>3.1118945919850017E-6</v>
      </c>
      <c r="N18" s="121"/>
      <c r="O18" s="122">
        <f>turn.targ239!AD12</f>
        <v>3.8344315378248877E-6</v>
      </c>
      <c r="P18" s="123" t="s">
        <v>97</v>
      </c>
      <c r="Q18" s="122">
        <f>turn.targ239!AE12</f>
        <v>4.6156420618147794E-7</v>
      </c>
      <c r="R18" s="121"/>
      <c r="S18" s="121">
        <f>turn.targ233!Q13</f>
        <v>14</v>
      </c>
      <c r="T18" s="158">
        <f>turn.targ233!AE13</f>
        <v>5.105332474550661E-8</v>
      </c>
      <c r="U18" s="158">
        <f>turn.targ233!AF13</f>
        <v>1.4123476893419011E-8</v>
      </c>
    </row>
    <row r="19" spans="1:21" x14ac:dyDescent="0.2">
      <c r="A19" s="110">
        <f>turn.targ236!A14</f>
        <v>9</v>
      </c>
      <c r="B19" s="111" t="str">
        <f>turn.targ236!B14</f>
        <v>St60k_U_D100-c@9</v>
      </c>
      <c r="C19" s="111" t="str">
        <f>turn.targ236!D14</f>
        <v>MS_St60k_U</v>
      </c>
      <c r="D19" s="113">
        <f>turn.targ236!W14/0.000000000001</f>
        <v>0.54409204948144763</v>
      </c>
      <c r="E19" s="112">
        <f>turn.targ234!S13</f>
        <v>6.998098159509202</v>
      </c>
      <c r="F19" s="114">
        <f>turn.targ234!H13</f>
        <v>6.2361697455752509E-6</v>
      </c>
      <c r="G19" s="157">
        <f>turn.targ236!AC14</f>
        <v>6.8677376369619134E-3</v>
      </c>
      <c r="H19" s="114">
        <f>turn.targ236!R14/turn.targ236!Q14</f>
        <v>1.3581437444543034</v>
      </c>
      <c r="I19" s="113"/>
      <c r="J19" s="127">
        <f>turn.targ236!R14</f>
        <v>2838</v>
      </c>
      <c r="K19" s="114">
        <f>turn.targ236!AK14</f>
        <v>1.0393124194345074E-5</v>
      </c>
      <c r="L19" s="115" t="s">
        <v>97</v>
      </c>
      <c r="M19" s="116">
        <f>turn.targ236!AL14</f>
        <v>2.3561588177617736E-6</v>
      </c>
      <c r="N19" s="121"/>
      <c r="O19" s="122">
        <f>turn.targ239!AD13</f>
        <v>1.6951774848028544E-6</v>
      </c>
      <c r="P19" s="123" t="s">
        <v>97</v>
      </c>
      <c r="Q19" s="122">
        <f>turn.targ239!AE13</f>
        <v>5.8060770453624406E-7</v>
      </c>
      <c r="R19" s="121"/>
      <c r="S19" s="121">
        <f>turn.targ233!Q14</f>
        <v>17</v>
      </c>
      <c r="T19" s="158">
        <f>turn.targ233!AE14</f>
        <v>2.7288456149239978E-8</v>
      </c>
      <c r="U19" s="158">
        <f>turn.targ233!AF14</f>
        <v>6.8103008439668211E-9</v>
      </c>
    </row>
    <row r="20" spans="1:21" x14ac:dyDescent="0.2">
      <c r="A20" s="110">
        <f>turn.targ236!A15</f>
        <v>10</v>
      </c>
      <c r="B20" s="111" t="str">
        <f>turn.targ236!B15</f>
        <v>Vienna-KkU_D30+Fe02@10</v>
      </c>
      <c r="C20" s="111" t="str">
        <f>turn.targ236!D15</f>
        <v>Vienna-KkU</v>
      </c>
      <c r="D20" s="113">
        <f>turn.targ236!W15/0.000000000001</f>
        <v>842.62082115732096</v>
      </c>
      <c r="E20" s="112">
        <f>turn.targ234!S14</f>
        <v>92804.030499999993</v>
      </c>
      <c r="F20" s="114">
        <f>turn.targ234!H14</f>
        <v>5.9868458888077212E-5</v>
      </c>
      <c r="G20" s="157">
        <f>turn.targ236!AC15</f>
        <v>99.999999999999986</v>
      </c>
      <c r="H20" s="114">
        <f>turn.targ236!R15/turn.targ236!Q15</f>
        <v>0.10248465065671872</v>
      </c>
      <c r="I20" s="113"/>
      <c r="J20" s="127">
        <f>turn.targ236!R15</f>
        <v>163</v>
      </c>
      <c r="K20" s="114">
        <f>turn.targ236!AK15</f>
        <v>6.561246806119761E-11</v>
      </c>
      <c r="L20" s="115" t="s">
        <v>97</v>
      </c>
      <c r="M20" s="116">
        <f>turn.targ236!AL15</f>
        <v>6.8282375842821525E-12</v>
      </c>
      <c r="N20" s="121"/>
      <c r="O20" s="122">
        <f>turn.targ239!AD14</f>
        <v>0</v>
      </c>
      <c r="P20" s="123" t="s">
        <v>97</v>
      </c>
      <c r="Q20" s="122">
        <f>turn.targ239!AE14</f>
        <v>2.2204027334608828E-12</v>
      </c>
      <c r="R20" s="121"/>
      <c r="S20" s="121">
        <f>turn.targ233!Q15</f>
        <v>0</v>
      </c>
      <c r="T20" s="158">
        <f>turn.targ233!AE15</f>
        <v>0</v>
      </c>
      <c r="U20" s="158" t="e">
        <f>turn.targ233!AF15</f>
        <v>#VALUE!</v>
      </c>
    </row>
    <row r="21" spans="1:21" x14ac:dyDescent="0.2">
      <c r="A21" s="110">
        <f>turn.targ236!A16</f>
        <v>11</v>
      </c>
      <c r="B21" s="111" t="str">
        <f>turn.targ236!B16</f>
        <v>St60e_U_D100-a@11</v>
      </c>
      <c r="C21" s="111" t="str">
        <f>turn.targ236!D16</f>
        <v>MS_St60e_U</v>
      </c>
      <c r="D21" s="113">
        <f>turn.targ236!W16/0.000000000001</f>
        <v>0.50471979169240777</v>
      </c>
      <c r="E21" s="112">
        <f>turn.targ234!S15</f>
        <v>3.1432484076433118</v>
      </c>
      <c r="F21" s="114">
        <f>turn.targ234!H15</f>
        <v>2.8691593671057301E-6</v>
      </c>
      <c r="G21" s="113">
        <f>turn.targ236!AC16</f>
        <v>3.1910909715889358E-3</v>
      </c>
      <c r="H21" s="114">
        <f>turn.targ236!R16/turn.targ236!Q16</f>
        <v>0.25218443156275877</v>
      </c>
      <c r="I21" s="113"/>
      <c r="J21" s="127">
        <f>turn.targ236!R16</f>
        <v>527</v>
      </c>
      <c r="K21" s="114">
        <f>turn.targ236!AK16</f>
        <v>3.3548312652472526E-6</v>
      </c>
      <c r="L21" s="115" t="s">
        <v>97</v>
      </c>
      <c r="M21" s="116">
        <f>turn.targ236!AL16</f>
        <v>1.0758777596335578E-6</v>
      </c>
      <c r="N21" s="121"/>
      <c r="O21" s="122">
        <f>turn.targ239!AD15</f>
        <v>0</v>
      </c>
      <c r="P21" s="123" t="s">
        <v>97</v>
      </c>
      <c r="Q21" s="122">
        <f>turn.targ239!AE15</f>
        <v>5.1814391570301915E-8</v>
      </c>
      <c r="R21" s="121"/>
      <c r="S21" s="121">
        <f>turn.targ233!Q16</f>
        <v>6</v>
      </c>
      <c r="T21" s="158">
        <f>turn.targ233!AE16</f>
        <v>2.0712204179994315E-8</v>
      </c>
      <c r="U21" s="158">
        <f>turn.targ233!AF16</f>
        <v>9.133223560709576E-9</v>
      </c>
    </row>
    <row r="22" spans="1:21" x14ac:dyDescent="0.2">
      <c r="A22" s="110">
        <f>turn.targ236!A17</f>
        <v>12</v>
      </c>
      <c r="B22" s="111" t="str">
        <f>turn.targ236!B17</f>
        <v>St60e_U_D100-b@12</v>
      </c>
      <c r="C22" s="111" t="str">
        <f>turn.targ236!D17</f>
        <v>MS_St60e_U</v>
      </c>
      <c r="D22" s="113">
        <f>turn.targ236!W17/0.000000000001</f>
        <v>0.48967776897604764</v>
      </c>
      <c r="E22" s="112">
        <f>turn.targ234!S16</f>
        <v>3.4997492163009403</v>
      </c>
      <c r="F22" s="114">
        <f>turn.targ234!H16</f>
        <v>3.8677162712522097E-6</v>
      </c>
      <c r="G22" s="113">
        <f>turn.targ236!AC17</f>
        <v>3.3187924111288142E-3</v>
      </c>
      <c r="H22" s="114">
        <f>turn.targ236!R17/turn.targ236!Q17</f>
        <v>0.2971485183651742</v>
      </c>
      <c r="I22" s="113"/>
      <c r="J22" s="127">
        <f>turn.targ236!R17</f>
        <v>621</v>
      </c>
      <c r="K22" s="114">
        <f>turn.targ236!AK17</f>
        <v>5.6417198270016354E-6</v>
      </c>
      <c r="L22" s="115" t="s">
        <v>97</v>
      </c>
      <c r="M22" s="116">
        <f>turn.targ236!AL17</f>
        <v>7.0253391915587022E-7</v>
      </c>
      <c r="N22" s="121"/>
      <c r="O22" s="122">
        <f>turn.targ239!AD16</f>
        <v>0</v>
      </c>
      <c r="P22" s="123" t="s">
        <v>97</v>
      </c>
      <c r="Q22" s="122">
        <f>turn.targ239!AE16</f>
        <v>4.9960211984317999E-8</v>
      </c>
      <c r="R22" s="121"/>
      <c r="S22" s="121">
        <f>turn.targ233!Q17</f>
        <v>8</v>
      </c>
      <c r="T22" s="158">
        <f>turn.targ233!AE17</f>
        <v>2.6565466948566452E-8</v>
      </c>
      <c r="U22" s="158">
        <f>turn.targ233!AF17</f>
        <v>9.9620501057124179E-9</v>
      </c>
    </row>
    <row r="23" spans="1:21" x14ac:dyDescent="0.2">
      <c r="A23" s="110">
        <f>turn.targ236!A18</f>
        <v>13</v>
      </c>
      <c r="B23" s="111" t="str">
        <f>turn.targ236!B18</f>
        <v>St60e_U_D100-c@13</v>
      </c>
      <c r="C23" s="111" t="str">
        <f>turn.targ236!D18</f>
        <v>MS_St60e_U</v>
      </c>
      <c r="D23" s="113">
        <f>turn.targ236!W18/0.000000000001</f>
        <v>0.48880961421420993</v>
      </c>
      <c r="E23" s="112">
        <f>turn.targ234!S17</f>
        <v>2.86109756097561</v>
      </c>
      <c r="F23" s="114">
        <f>turn.targ234!H17</f>
        <v>3.0255735412650636E-6</v>
      </c>
      <c r="G23" s="113">
        <f>turn.targ236!AC18</f>
        <v>2.7165384854180986E-3</v>
      </c>
      <c r="H23" s="114">
        <f>turn.targ236!R18/turn.targ236!Q18</f>
        <v>0.32009758694109297</v>
      </c>
      <c r="I23" s="113"/>
      <c r="J23" s="127">
        <f>turn.targ236!R18</f>
        <v>669</v>
      </c>
      <c r="K23" s="114">
        <f>turn.targ236!AK18</f>
        <v>7.4079820048901135E-6</v>
      </c>
      <c r="L23" s="115" t="s">
        <v>97</v>
      </c>
      <c r="M23" s="116">
        <f>turn.targ236!AL18</f>
        <v>9.1582957122835722E-7</v>
      </c>
      <c r="N23" s="121"/>
      <c r="O23" s="122">
        <f>turn.targ239!AD17</f>
        <v>0</v>
      </c>
      <c r="P23" s="123" t="s">
        <v>97</v>
      </c>
      <c r="Q23" s="122">
        <f>turn.targ239!AE17</f>
        <v>6.0904393324524961E-8</v>
      </c>
      <c r="R23" s="121"/>
      <c r="S23" s="121">
        <f>turn.targ233!Q18</f>
        <v>3</v>
      </c>
      <c r="T23" s="158">
        <f>turn.targ233!AE18</f>
        <v>1.2173374564017415E-8</v>
      </c>
      <c r="U23" s="158">
        <f>turn.targ233!AF18</f>
        <v>8.1155830426782769E-9</v>
      </c>
    </row>
    <row r="24" spans="1:21" x14ac:dyDescent="0.2">
      <c r="A24" s="110">
        <f>turn.targ236!A19</f>
        <v>14</v>
      </c>
      <c r="B24" s="111" t="str">
        <f>turn.targ236!B19</f>
        <v>St60w_U_D100-a@14</v>
      </c>
      <c r="C24" s="111" t="str">
        <f>turn.targ236!D19</f>
        <v>MS_St60w_U</v>
      </c>
      <c r="D24" s="113">
        <f>turn.targ236!W19/0.000000000001</f>
        <v>0.47720670083323258</v>
      </c>
      <c r="E24" s="112">
        <f>turn.targ234!S18</f>
        <v>1.9192492492492494</v>
      </c>
      <c r="F24" s="114">
        <f>turn.targ234!H18</f>
        <v>2.1354077562883377E-6</v>
      </c>
      <c r="G24" s="113">
        <f>turn.targ236!AC19</f>
        <v>1.8132272647691061E-3</v>
      </c>
      <c r="H24" s="114">
        <f>turn.targ236!R19/turn.targ236!Q19</f>
        <v>0.86656355355769799</v>
      </c>
      <c r="I24" s="113"/>
      <c r="J24" s="127">
        <f>turn.targ236!R19</f>
        <v>1811</v>
      </c>
      <c r="K24" s="114">
        <f>turn.targ236!AK19</f>
        <v>3.0605814432631391E-5</v>
      </c>
      <c r="L24" s="115" t="s">
        <v>97</v>
      </c>
      <c r="M24" s="116">
        <f>turn.targ236!AL19</f>
        <v>3.4423110260076902E-6</v>
      </c>
      <c r="N24" s="121"/>
      <c r="O24" s="122">
        <f>turn.targ239!AD18</f>
        <v>0</v>
      </c>
      <c r="P24" s="123" t="s">
        <v>97</v>
      </c>
      <c r="Q24" s="122">
        <f>turn.targ239!AE18</f>
        <v>9.1066215922998782E-8</v>
      </c>
      <c r="R24" s="121"/>
      <c r="S24" s="121">
        <f>turn.targ233!Q19</f>
        <v>6</v>
      </c>
      <c r="T24" s="158">
        <f>turn.targ233!AE19</f>
        <v>3.6473654630513136E-8</v>
      </c>
      <c r="U24" s="158">
        <f>turn.targ233!AF19</f>
        <v>1.6083369926332868E-8</v>
      </c>
    </row>
    <row r="25" spans="1:21" x14ac:dyDescent="0.2">
      <c r="A25" s="110">
        <f>turn.targ236!A20</f>
        <v>15</v>
      </c>
      <c r="B25" s="111" t="str">
        <f>turn.targ236!B20</f>
        <v>Vienna_US8_D30-3@15</v>
      </c>
      <c r="C25" s="111" t="str">
        <f>turn.targ236!D20</f>
        <v>Vienna-US8</v>
      </c>
      <c r="D25" s="113">
        <f>turn.targ236!W20/0.000000000001</f>
        <v>97.179399896332072</v>
      </c>
      <c r="E25" s="112">
        <f>turn.targ234!S19</f>
        <v>7545.6198324022334</v>
      </c>
      <c r="F25" s="114">
        <f>turn.targ234!H19</f>
        <v>4.6964808930913044E-5</v>
      </c>
      <c r="G25" s="113">
        <f>turn.targ236!AC20</f>
        <v>11.532992949647069</v>
      </c>
      <c r="H25" s="114">
        <f>turn.targ236!R20/turn.targ236!Q20</f>
        <v>1.7352318086510836</v>
      </c>
      <c r="I25" s="113"/>
      <c r="J25" s="127">
        <f>turn.targ236!R20</f>
        <v>2762</v>
      </c>
      <c r="K25" s="114">
        <f>turn.targ236!AK20</f>
        <v>1.0308617670944588E-8</v>
      </c>
      <c r="L25" s="115" t="s">
        <v>97</v>
      </c>
      <c r="M25" s="116">
        <f>turn.targ236!AL20</f>
        <v>1.9651250709477676E-10</v>
      </c>
      <c r="N25" s="121"/>
      <c r="O25" s="122">
        <f>turn.targ239!AD19</f>
        <v>0</v>
      </c>
      <c r="P25" s="123" t="s">
        <v>97</v>
      </c>
      <c r="Q25" s="122">
        <f>turn.targ239!AE19</f>
        <v>1.8833391652044441E-11</v>
      </c>
      <c r="R25" s="121"/>
      <c r="S25" s="121">
        <f>turn.targ233!Q20</f>
        <v>0</v>
      </c>
      <c r="T25" s="158">
        <f>turn.targ233!AE20</f>
        <v>0</v>
      </c>
      <c r="U25" s="158" t="e">
        <f>turn.targ233!AF20</f>
        <v>#VALUE!</v>
      </c>
    </row>
    <row r="26" spans="1:21" x14ac:dyDescent="0.2">
      <c r="A26" s="110">
        <f>turn.targ236!A21</f>
        <v>16</v>
      </c>
      <c r="B26" s="111" t="str">
        <f>turn.targ236!B21</f>
        <v>St60w_U_D100-b@16</v>
      </c>
      <c r="C26" s="111" t="str">
        <f>turn.targ236!D21</f>
        <v>MS_St60w_U</v>
      </c>
      <c r="D26" s="113">
        <f>turn.targ236!W21/0.000000000001</f>
        <v>0.48589964395368868</v>
      </c>
      <c r="E26" s="112">
        <f>turn.targ234!S20</f>
        <v>3.3749693251533741</v>
      </c>
      <c r="F26" s="114">
        <f>turn.targ234!H20</f>
        <v>3.1541661351472362E-6</v>
      </c>
      <c r="G26" s="113">
        <f>turn.targ236!AC21</f>
        <v>3.1541038559716535E-3</v>
      </c>
      <c r="H26" s="114">
        <f>turn.targ236!R21/turn.targ236!Q21</f>
        <v>1.0881734295516385</v>
      </c>
      <c r="I26" s="113"/>
      <c r="J26" s="127">
        <f>turn.targ236!R21</f>
        <v>2274</v>
      </c>
      <c r="K26" s="114">
        <f>turn.targ236!AK21</f>
        <v>1.6652411046884748E-5</v>
      </c>
      <c r="L26" s="115" t="s">
        <v>97</v>
      </c>
      <c r="M26" s="116">
        <f>turn.targ236!AL21</f>
        <v>4.4027357904828365E-6</v>
      </c>
      <c r="N26" s="121"/>
      <c r="O26" s="122">
        <f>turn.targ239!AD20</f>
        <v>0</v>
      </c>
      <c r="P26" s="123" t="s">
        <v>97</v>
      </c>
      <c r="Q26" s="122">
        <f>turn.targ239!AE20</f>
        <v>5.230787707377042E-8</v>
      </c>
      <c r="R26" s="121"/>
      <c r="S26" s="121">
        <f>turn.targ233!Q21</f>
        <v>15</v>
      </c>
      <c r="T26" s="158">
        <f>turn.targ233!AE21</f>
        <v>5.2413730902539065E-8</v>
      </c>
      <c r="U26" s="158">
        <f>turn.targ233!AF21</f>
        <v>1.3976994907343749E-8</v>
      </c>
    </row>
    <row r="27" spans="1:21" x14ac:dyDescent="0.2">
      <c r="A27" s="110">
        <f>turn.targ236!A22</f>
        <v>17</v>
      </c>
      <c r="B27" s="111" t="str">
        <f>turn.targ236!B22</f>
        <v>St60w_U_D100-c@17</v>
      </c>
      <c r="C27" s="111" t="str">
        <f>turn.targ236!D22</f>
        <v>MS_St60w_U</v>
      </c>
      <c r="D27" s="113">
        <f>turn.targ236!W22/0.000000000001</f>
        <v>0.47548445414361817</v>
      </c>
      <c r="E27" s="112">
        <f>turn.targ234!S21</f>
        <v>1.9775555555555555</v>
      </c>
      <c r="F27" s="114">
        <f>turn.targ234!H21</f>
        <v>2.1781508096098979E-6</v>
      </c>
      <c r="G27" s="113">
        <f>turn.targ236!AC22</f>
        <v>1.8845898194326945E-3</v>
      </c>
      <c r="H27" s="114">
        <f>turn.targ236!R22/turn.targ236!Q22</f>
        <v>0.82617408787179947</v>
      </c>
      <c r="I27" s="113"/>
      <c r="J27" s="127">
        <f>turn.targ236!R22</f>
        <v>1727</v>
      </c>
      <c r="K27" s="114">
        <f>turn.targ236!AK22</f>
        <v>2.9207032954884481E-5</v>
      </c>
      <c r="L27" s="115" t="s">
        <v>97</v>
      </c>
      <c r="M27" s="116">
        <f>turn.targ236!AL22</f>
        <v>2.2039524859841095E-6</v>
      </c>
      <c r="N27" s="121"/>
      <c r="O27" s="122">
        <f>turn.targ239!AD21</f>
        <v>8.7905988301084918E-8</v>
      </c>
      <c r="P27" s="123" t="s">
        <v>97</v>
      </c>
      <c r="Q27" s="122">
        <f>turn.targ239!AE21</f>
        <v>1.2431784086920493E-7</v>
      </c>
      <c r="R27" s="121"/>
      <c r="S27" s="121">
        <f>turn.targ233!Q22</f>
        <v>11</v>
      </c>
      <c r="T27" s="158">
        <f>turn.targ233!AE22</f>
        <v>6.4329062141289139E-8</v>
      </c>
      <c r="U27" s="158">
        <f>turn.targ233!AF22</f>
        <v>2.0258400733085152E-8</v>
      </c>
    </row>
    <row r="28" spans="1:21" x14ac:dyDescent="0.2">
      <c r="A28" s="110">
        <f>turn.targ236!A23</f>
        <v>18</v>
      </c>
      <c r="B28" s="111" t="str">
        <f>turn.targ236!B23</f>
        <v>Blank_20091102@18</v>
      </c>
      <c r="C28" s="111" t="str">
        <f>turn.targ236!D23</f>
        <v>MS_Blank_20091102</v>
      </c>
      <c r="D28" s="113">
        <f>turn.targ236!W23/0.000000000001</f>
        <v>0.87927874104856096</v>
      </c>
      <c r="E28" s="112">
        <f>turn.targ234!S22</f>
        <v>34.61708463949843</v>
      </c>
      <c r="F28" s="114">
        <f>turn.targ234!H22</f>
        <v>2.2550297185229011E-5</v>
      </c>
      <c r="G28" s="113">
        <f>turn.targ236!AC23</f>
        <v>4.3856070866853517E-2</v>
      </c>
      <c r="H28" s="114">
        <f>turn.targ236!R23/turn.targ236!Q23</f>
        <v>0.30296219605987107</v>
      </c>
      <c r="I28" s="113"/>
      <c r="J28" s="127">
        <f>turn.targ236!R23</f>
        <v>633</v>
      </c>
      <c r="K28" s="114">
        <f>turn.targ236!AK23</f>
        <v>3.7012698831414067E-7</v>
      </c>
      <c r="L28" s="115" t="s">
        <v>97</v>
      </c>
      <c r="M28" s="116">
        <f>turn.targ236!AL23</f>
        <v>8.4468329103867853E-8</v>
      </c>
      <c r="N28" s="121"/>
      <c r="O28" s="122">
        <f>turn.targ239!AD22</f>
        <v>1.3206207628035E-7</v>
      </c>
      <c r="P28" s="123" t="s">
        <v>97</v>
      </c>
      <c r="Q28" s="122">
        <f>turn.targ239!AE22</f>
        <v>2.2639213076631428E-8</v>
      </c>
      <c r="R28" s="121"/>
      <c r="S28" s="121">
        <f>turn.targ233!Q23</f>
        <v>97</v>
      </c>
      <c r="T28" s="158">
        <f>turn.targ233!AE23</f>
        <v>2.0360056548180066E-8</v>
      </c>
      <c r="U28" s="158">
        <f>turn.targ233!AF23</f>
        <v>3.7055808725636034E-9</v>
      </c>
    </row>
    <row r="29" spans="1:21" x14ac:dyDescent="0.2">
      <c r="A29" s="110">
        <f>turn.targ236!A24</f>
        <v>19</v>
      </c>
      <c r="B29" s="111" t="e">
        <f>turn.targ236!B24</f>
        <v>#N/A</v>
      </c>
      <c r="C29" s="111" t="str">
        <f>turn.targ236!D24</f>
        <v>missing</v>
      </c>
      <c r="D29" s="113" t="e">
        <f>turn.targ236!W24/0.000000000001</f>
        <v>#DIV/0!</v>
      </c>
      <c r="E29" s="112" t="e">
        <f>turn.targ234!S23</f>
        <v>#DIV/0!</v>
      </c>
      <c r="F29" s="114" t="e">
        <f>turn.targ234!H23</f>
        <v>#DIV/0!</v>
      </c>
      <c r="G29" s="113" t="e">
        <f>turn.targ236!AC24</f>
        <v>#DIV/0!</v>
      </c>
      <c r="H29" s="114" t="e">
        <f>turn.targ236!R24/turn.targ236!Q24</f>
        <v>#DIV/0!</v>
      </c>
      <c r="I29" s="113"/>
      <c r="J29" s="127">
        <f>turn.targ236!R24</f>
        <v>0</v>
      </c>
      <c r="K29" s="114" t="e">
        <f>turn.targ236!AK24</f>
        <v>#DIV/0!</v>
      </c>
      <c r="L29" s="115" t="s">
        <v>97</v>
      </c>
      <c r="M29" s="116" t="e">
        <f>turn.targ236!AL24</f>
        <v>#DIV/0!</v>
      </c>
      <c r="N29" s="121"/>
      <c r="O29" s="122" t="e">
        <f>turn.targ239!AD23</f>
        <v>#DIV/0!</v>
      </c>
      <c r="P29" s="123" t="s">
        <v>97</v>
      </c>
      <c r="Q29" s="122" t="e">
        <f>turn.targ239!AE23</f>
        <v>#DIV/0!</v>
      </c>
      <c r="R29" s="121"/>
      <c r="S29" s="121">
        <f>turn.targ233!Q24</f>
        <v>0</v>
      </c>
      <c r="T29" s="158" t="e">
        <f>turn.targ233!AE24</f>
        <v>#DIV/0!</v>
      </c>
      <c r="U29" s="158" t="e">
        <f>turn.targ233!AF24</f>
        <v>#DIV/0!</v>
      </c>
    </row>
    <row r="30" spans="1:21" x14ac:dyDescent="0.2">
      <c r="A30" s="110">
        <f>turn.targ236!A25</f>
        <v>20</v>
      </c>
      <c r="B30" s="111" t="e">
        <f>turn.targ236!B25</f>
        <v>#N/A</v>
      </c>
      <c r="C30" s="111" t="str">
        <f>turn.targ236!D25</f>
        <v>missing</v>
      </c>
      <c r="D30" s="113" t="e">
        <f>turn.targ236!W25/0.000000000001</f>
        <v>#DIV/0!</v>
      </c>
      <c r="E30" s="112" t="e">
        <f>turn.targ234!S24</f>
        <v>#DIV/0!</v>
      </c>
      <c r="F30" s="114" t="e">
        <f>turn.targ234!H24</f>
        <v>#DIV/0!</v>
      </c>
      <c r="G30" s="113" t="e">
        <f>turn.targ236!AC25</f>
        <v>#DIV/0!</v>
      </c>
      <c r="H30" s="114" t="e">
        <f>turn.targ236!R25/turn.targ236!Q25</f>
        <v>#DIV/0!</v>
      </c>
      <c r="I30" s="113"/>
      <c r="J30" s="127">
        <f>turn.targ236!R25</f>
        <v>0</v>
      </c>
      <c r="K30" s="114" t="e">
        <f>turn.targ236!AK25</f>
        <v>#DIV/0!</v>
      </c>
      <c r="L30" s="115" t="s">
        <v>97</v>
      </c>
      <c r="M30" s="116" t="e">
        <f>turn.targ236!AL25</f>
        <v>#DIV/0!</v>
      </c>
      <c r="N30" s="121"/>
      <c r="O30" s="122" t="e">
        <f>turn.targ239!AD24</f>
        <v>#DIV/0!</v>
      </c>
      <c r="P30" s="123" t="s">
        <v>97</v>
      </c>
      <c r="Q30" s="122" t="e">
        <f>turn.targ239!AE24</f>
        <v>#DIV/0!</v>
      </c>
      <c r="R30" s="121"/>
      <c r="S30" s="121">
        <f>turn.targ233!Q25</f>
        <v>0</v>
      </c>
      <c r="T30" s="158" t="e">
        <f>turn.targ233!AE25</f>
        <v>#DIV/0!</v>
      </c>
      <c r="U30" s="158" t="e">
        <f>turn.targ233!AF25</f>
        <v>#DIV/0!</v>
      </c>
    </row>
    <row r="31" spans="1:21" x14ac:dyDescent="0.2">
      <c r="A31" s="110">
        <f>turn.targ236!A26</f>
        <v>21</v>
      </c>
      <c r="B31" s="111" t="e">
        <f>turn.targ236!B26</f>
        <v>#N/A</v>
      </c>
      <c r="C31" s="111" t="str">
        <f>turn.targ236!D26</f>
        <v>missing</v>
      </c>
      <c r="D31" s="113" t="e">
        <f>turn.targ236!W26/0.000000000001</f>
        <v>#DIV/0!</v>
      </c>
      <c r="E31" s="112" t="e">
        <f>turn.targ234!S25</f>
        <v>#DIV/0!</v>
      </c>
      <c r="F31" s="114" t="e">
        <f>turn.targ234!H25</f>
        <v>#DIV/0!</v>
      </c>
      <c r="G31" s="113" t="e">
        <f>turn.targ236!AC26</f>
        <v>#DIV/0!</v>
      </c>
      <c r="H31" s="114" t="e">
        <f>turn.targ236!R26/turn.targ236!Q26</f>
        <v>#DIV/0!</v>
      </c>
      <c r="I31" s="113"/>
      <c r="J31" s="127">
        <f>turn.targ236!R26</f>
        <v>0</v>
      </c>
      <c r="K31" s="114" t="e">
        <f>turn.targ236!AK26</f>
        <v>#DIV/0!</v>
      </c>
      <c r="L31" s="115" t="s">
        <v>97</v>
      </c>
      <c r="M31" s="116" t="e">
        <f>turn.targ236!AL26</f>
        <v>#DIV/0!</v>
      </c>
      <c r="N31" s="121"/>
      <c r="O31" s="122" t="e">
        <f>turn.targ239!AD25</f>
        <v>#DIV/0!</v>
      </c>
      <c r="P31" s="123" t="s">
        <v>97</v>
      </c>
      <c r="Q31" s="122" t="e">
        <f>turn.targ239!AE25</f>
        <v>#DIV/0!</v>
      </c>
      <c r="R31" s="121"/>
      <c r="S31" s="121">
        <f>turn.targ233!Q26</f>
        <v>0</v>
      </c>
      <c r="T31" s="158" t="e">
        <f>turn.targ233!AE26</f>
        <v>#DIV/0!</v>
      </c>
      <c r="U31" s="158" t="e">
        <f>turn.targ233!AF26</f>
        <v>#DIV/0!</v>
      </c>
    </row>
    <row r="32" spans="1:21" x14ac:dyDescent="0.2">
      <c r="A32" s="110">
        <f>turn.targ236!A27</f>
        <v>22</v>
      </c>
      <c r="B32" s="111" t="e">
        <f>turn.targ236!B27</f>
        <v>#N/A</v>
      </c>
      <c r="C32" s="111" t="str">
        <f>turn.targ236!D27</f>
        <v>missing</v>
      </c>
      <c r="D32" s="113" t="e">
        <f>turn.targ236!W27/0.000000000001</f>
        <v>#DIV/0!</v>
      </c>
      <c r="E32" s="112" t="e">
        <f>turn.targ234!S26</f>
        <v>#DIV/0!</v>
      </c>
      <c r="F32" s="114" t="e">
        <f>turn.targ234!H26</f>
        <v>#DIV/0!</v>
      </c>
      <c r="G32" s="113" t="e">
        <f>turn.targ236!AC27</f>
        <v>#DIV/0!</v>
      </c>
      <c r="H32" s="114" t="e">
        <f>turn.targ236!R27/turn.targ236!Q27</f>
        <v>#DIV/0!</v>
      </c>
      <c r="I32" s="113"/>
      <c r="J32" s="127">
        <f>turn.targ236!R27</f>
        <v>0</v>
      </c>
      <c r="K32" s="114" t="e">
        <f>turn.targ236!AK27</f>
        <v>#DIV/0!</v>
      </c>
      <c r="L32" s="115" t="s">
        <v>97</v>
      </c>
      <c r="M32" s="116" t="e">
        <f>turn.targ236!AL27</f>
        <v>#DIV/0!</v>
      </c>
      <c r="N32" s="121"/>
      <c r="O32" s="122" t="e">
        <f>turn.targ239!AD26</f>
        <v>#DIV/0!</v>
      </c>
      <c r="P32" s="123" t="s">
        <v>97</v>
      </c>
      <c r="Q32" s="122" t="e">
        <f>turn.targ239!AE26</f>
        <v>#DIV/0!</v>
      </c>
      <c r="R32" s="121"/>
      <c r="S32" s="121">
        <f>turn.targ233!Q27</f>
        <v>0</v>
      </c>
      <c r="T32" s="158" t="e">
        <f>turn.targ233!AE27</f>
        <v>#DIV/0!</v>
      </c>
      <c r="U32" s="158" t="e">
        <f>turn.targ233!AF27</f>
        <v>#DIV/0!</v>
      </c>
    </row>
    <row r="33" spans="1:21" x14ac:dyDescent="0.2">
      <c r="A33" s="110">
        <f>turn.targ236!A28</f>
        <v>23</v>
      </c>
      <c r="B33" s="111" t="e">
        <f>turn.targ236!B28</f>
        <v>#N/A</v>
      </c>
      <c r="C33" s="111" t="str">
        <f>turn.targ236!D28</f>
        <v>missing</v>
      </c>
      <c r="D33" s="113" t="e">
        <f>turn.targ236!W28/0.000000000001</f>
        <v>#DIV/0!</v>
      </c>
      <c r="E33" s="112" t="e">
        <f>turn.targ234!S27</f>
        <v>#DIV/0!</v>
      </c>
      <c r="F33" s="114" t="e">
        <f>turn.targ234!H27</f>
        <v>#DIV/0!</v>
      </c>
      <c r="G33" s="113" t="e">
        <f>turn.targ236!AC28</f>
        <v>#DIV/0!</v>
      </c>
      <c r="H33" s="114" t="e">
        <f>turn.targ236!R28/turn.targ236!Q28</f>
        <v>#DIV/0!</v>
      </c>
      <c r="I33" s="113"/>
      <c r="J33" s="127">
        <f>turn.targ236!R28</f>
        <v>0</v>
      </c>
      <c r="K33" s="114" t="e">
        <f>turn.targ236!AK28</f>
        <v>#DIV/0!</v>
      </c>
      <c r="L33" s="115" t="s">
        <v>97</v>
      </c>
      <c r="M33" s="116" t="e">
        <f>turn.targ236!AL28</f>
        <v>#DIV/0!</v>
      </c>
      <c r="N33" s="121"/>
      <c r="O33" s="122" t="e">
        <f>turn.targ239!AD27</f>
        <v>#DIV/0!</v>
      </c>
      <c r="P33" s="123" t="s">
        <v>97</v>
      </c>
      <c r="Q33" s="122" t="e">
        <f>turn.targ239!AE27</f>
        <v>#DIV/0!</v>
      </c>
      <c r="R33" s="121"/>
      <c r="S33" s="121">
        <f>turn.targ233!Q28</f>
        <v>0</v>
      </c>
      <c r="T33" s="158" t="e">
        <f>turn.targ233!AE28</f>
        <v>#DIV/0!</v>
      </c>
      <c r="U33" s="158" t="e">
        <f>turn.targ233!AF28</f>
        <v>#DIV/0!</v>
      </c>
    </row>
    <row r="34" spans="1:21" x14ac:dyDescent="0.2">
      <c r="A34" s="110">
        <f>turn.targ236!A29</f>
        <v>24</v>
      </c>
      <c r="B34" s="111" t="e">
        <f>turn.targ236!B29</f>
        <v>#N/A</v>
      </c>
      <c r="C34" s="111" t="str">
        <f>turn.targ236!D29</f>
        <v>missing</v>
      </c>
      <c r="D34" s="113" t="e">
        <f>turn.targ236!W29/0.000000000001</f>
        <v>#DIV/0!</v>
      </c>
      <c r="E34" s="112" t="e">
        <f>turn.targ234!S28</f>
        <v>#DIV/0!</v>
      </c>
      <c r="F34" s="114" t="e">
        <f>turn.targ234!H28</f>
        <v>#DIV/0!</v>
      </c>
      <c r="G34" s="113" t="e">
        <f>turn.targ236!AC29</f>
        <v>#DIV/0!</v>
      </c>
      <c r="H34" s="114" t="e">
        <f>turn.targ236!R29/turn.targ236!Q29</f>
        <v>#DIV/0!</v>
      </c>
      <c r="I34" s="113"/>
      <c r="J34" s="127">
        <f>turn.targ236!R29</f>
        <v>0</v>
      </c>
      <c r="K34" s="114" t="e">
        <f>turn.targ236!AK29</f>
        <v>#DIV/0!</v>
      </c>
      <c r="L34" s="115" t="s">
        <v>97</v>
      </c>
      <c r="M34" s="116" t="e">
        <f>turn.targ236!AL29</f>
        <v>#DIV/0!</v>
      </c>
      <c r="N34" s="121"/>
      <c r="O34" s="122" t="e">
        <f>turn.targ239!AD28</f>
        <v>#DIV/0!</v>
      </c>
      <c r="P34" s="123" t="s">
        <v>97</v>
      </c>
      <c r="Q34" s="122" t="e">
        <f>turn.targ239!AE28</f>
        <v>#DIV/0!</v>
      </c>
      <c r="R34" s="121"/>
      <c r="S34" s="121">
        <f>turn.targ233!Q29</f>
        <v>0</v>
      </c>
      <c r="T34" s="158" t="e">
        <f>turn.targ233!AE29</f>
        <v>#DIV/0!</v>
      </c>
      <c r="U34" s="158" t="e">
        <f>turn.targ233!AF29</f>
        <v>#DIV/0!</v>
      </c>
    </row>
    <row r="35" spans="1:21" x14ac:dyDescent="0.2">
      <c r="A35" s="110">
        <f>turn.targ236!A30</f>
        <v>25</v>
      </c>
      <c r="B35" s="111" t="str">
        <f>turn.targ236!B30</f>
        <v>Vienna_US8_D30-3@25</v>
      </c>
      <c r="C35" s="111" t="str">
        <f>turn.targ236!D30</f>
        <v>Vienna-US8</v>
      </c>
      <c r="D35" s="113">
        <f>turn.targ236!W30/0.000000000001</f>
        <v>55.952381826999996</v>
      </c>
      <c r="E35" s="112">
        <f>turn.targ234!S29</f>
        <v>5217.4276923076923</v>
      </c>
      <c r="F35" s="114">
        <f>turn.targ234!H29</f>
        <v>5.3642948703409559E-5</v>
      </c>
      <c r="G35" s="113">
        <f>turn.targ236!AC30</f>
        <v>6.6402799957103635</v>
      </c>
      <c r="H35" s="114">
        <f>turn.targ236!R30/turn.targ236!Q30</f>
        <v>1.135614906832298</v>
      </c>
      <c r="I35" s="113"/>
      <c r="J35" s="127">
        <f>turn.targ236!R30</f>
        <v>226</v>
      </c>
      <c r="K35" s="114">
        <f>turn.targ236!AK30</f>
        <v>1.1416682966916813E-8</v>
      </c>
      <c r="L35" s="115" t="s">
        <v>97</v>
      </c>
      <c r="M35" s="116">
        <f>turn.targ236!AL30</f>
        <v>7.6110474697681756E-10</v>
      </c>
      <c r="N35" s="121"/>
      <c r="O35" s="122">
        <f>turn.targ239!AD29</f>
        <v>0</v>
      </c>
      <c r="P35" s="123" t="s">
        <v>97</v>
      </c>
      <c r="Q35" s="122">
        <f>turn.targ239!AE29</f>
        <v>2.6457296398614527E-10</v>
      </c>
      <c r="R35" s="121"/>
      <c r="S35" s="121">
        <f>turn.targ233!Q30</f>
        <v>0</v>
      </c>
      <c r="T35" s="158" t="e">
        <f>turn.targ233!AE30</f>
        <v>#VALUE!</v>
      </c>
      <c r="U35" s="158" t="e">
        <f>turn.targ233!AF30</f>
        <v>#VALUE!</v>
      </c>
    </row>
    <row r="36" spans="1:21" x14ac:dyDescent="0.2">
      <c r="A36" s="110">
        <f>turn.targ236!A31</f>
        <v>26</v>
      </c>
      <c r="B36" s="111" t="e">
        <f>turn.targ236!B31</f>
        <v>#N/A</v>
      </c>
      <c r="C36" s="111" t="str">
        <f>turn.targ236!D31</f>
        <v>missing</v>
      </c>
      <c r="D36" s="113" t="e">
        <f>turn.targ236!W31/0.000000000001</f>
        <v>#DIV/0!</v>
      </c>
      <c r="E36" s="112" t="e">
        <f>turn.targ234!S30</f>
        <v>#DIV/0!</v>
      </c>
      <c r="F36" s="114" t="e">
        <f>turn.targ234!H30</f>
        <v>#DIV/0!</v>
      </c>
      <c r="G36" s="113" t="e">
        <f>turn.targ236!AC31</f>
        <v>#DIV/0!</v>
      </c>
      <c r="H36" s="114" t="e">
        <f>turn.targ236!R31/turn.targ236!Q31</f>
        <v>#DIV/0!</v>
      </c>
      <c r="I36" s="113"/>
      <c r="J36" s="127">
        <f>turn.targ236!R31</f>
        <v>0</v>
      </c>
      <c r="K36" s="114" t="e">
        <f>turn.targ236!AK31</f>
        <v>#DIV/0!</v>
      </c>
      <c r="L36" s="115" t="s">
        <v>97</v>
      </c>
      <c r="M36" s="116" t="e">
        <f>turn.targ236!AL31</f>
        <v>#DIV/0!</v>
      </c>
      <c r="N36" s="121"/>
      <c r="O36" s="122" t="e">
        <f>turn.targ239!AD30</f>
        <v>#DIV/0!</v>
      </c>
      <c r="P36" s="123" t="s">
        <v>97</v>
      </c>
      <c r="Q36" s="122" t="e">
        <f>turn.targ239!AE30</f>
        <v>#DIV/0!</v>
      </c>
      <c r="R36" s="121"/>
      <c r="S36" s="121">
        <f>turn.targ233!Q31</f>
        <v>0</v>
      </c>
      <c r="T36" s="158" t="e">
        <f>turn.targ233!AE31</f>
        <v>#DIV/0!</v>
      </c>
      <c r="U36" s="158" t="e">
        <f>turn.targ233!AF31</f>
        <v>#DIV/0!</v>
      </c>
    </row>
    <row r="37" spans="1:21" x14ac:dyDescent="0.2">
      <c r="A37" s="110">
        <f>turn.targ236!A32</f>
        <v>27</v>
      </c>
      <c r="B37" s="111" t="e">
        <f>turn.targ236!B32</f>
        <v>#N/A</v>
      </c>
      <c r="C37" s="111" t="str">
        <f>turn.targ236!D32</f>
        <v>missing</v>
      </c>
      <c r="D37" s="113" t="e">
        <f>turn.targ236!W32/0.000000000001</f>
        <v>#DIV/0!</v>
      </c>
      <c r="E37" s="112" t="e">
        <f>turn.targ234!S31</f>
        <v>#DIV/0!</v>
      </c>
      <c r="F37" s="114" t="e">
        <f>turn.targ234!H31</f>
        <v>#DIV/0!</v>
      </c>
      <c r="G37" s="113" t="e">
        <f>turn.targ236!AC32</f>
        <v>#DIV/0!</v>
      </c>
      <c r="H37" s="114" t="e">
        <f>turn.targ236!R32/turn.targ236!Q32</f>
        <v>#DIV/0!</v>
      </c>
      <c r="I37" s="113"/>
      <c r="J37" s="127">
        <f>turn.targ236!R32</f>
        <v>0</v>
      </c>
      <c r="K37" s="114" t="e">
        <f>turn.targ236!AK32</f>
        <v>#DIV/0!</v>
      </c>
      <c r="L37" s="115" t="s">
        <v>97</v>
      </c>
      <c r="M37" s="116" t="e">
        <f>turn.targ236!AL32</f>
        <v>#DIV/0!</v>
      </c>
      <c r="N37" s="121"/>
      <c r="O37" s="122" t="e">
        <f>turn.targ239!AD31</f>
        <v>#DIV/0!</v>
      </c>
      <c r="P37" s="123" t="s">
        <v>97</v>
      </c>
      <c r="Q37" s="122" t="e">
        <f>turn.targ239!AE31</f>
        <v>#DIV/0!</v>
      </c>
      <c r="R37" s="121"/>
      <c r="S37" s="121">
        <f>turn.targ233!Q32</f>
        <v>0</v>
      </c>
      <c r="T37" s="158" t="e">
        <f>turn.targ233!AE32</f>
        <v>#DIV/0!</v>
      </c>
      <c r="U37" s="158" t="e">
        <f>turn.targ233!AF32</f>
        <v>#DIV/0!</v>
      </c>
    </row>
    <row r="38" spans="1:21" x14ac:dyDescent="0.2">
      <c r="A38" s="110">
        <f>turn.targ236!A33</f>
        <v>28</v>
      </c>
      <c r="B38" s="111" t="e">
        <f>turn.targ236!B33</f>
        <v>#N/A</v>
      </c>
      <c r="C38" s="111" t="str">
        <f>turn.targ236!D33</f>
        <v>missing</v>
      </c>
      <c r="D38" s="113" t="e">
        <f>turn.targ236!W33/0.000000000001</f>
        <v>#DIV/0!</v>
      </c>
      <c r="E38" s="112" t="e">
        <f>turn.targ234!S32</f>
        <v>#DIV/0!</v>
      </c>
      <c r="F38" s="114" t="e">
        <f>turn.targ234!H32</f>
        <v>#DIV/0!</v>
      </c>
      <c r="G38" s="113" t="e">
        <f>turn.targ236!AC33</f>
        <v>#DIV/0!</v>
      </c>
      <c r="H38" s="114" t="e">
        <f>turn.targ236!R33/turn.targ236!Q33</f>
        <v>#DIV/0!</v>
      </c>
      <c r="I38" s="113"/>
      <c r="J38" s="127">
        <f>turn.targ236!R33</f>
        <v>0</v>
      </c>
      <c r="K38" s="114" t="e">
        <f>turn.targ236!AK33</f>
        <v>#DIV/0!</v>
      </c>
      <c r="L38" s="115" t="s">
        <v>97</v>
      </c>
      <c r="M38" s="116" t="e">
        <f>turn.targ236!AL33</f>
        <v>#DIV/0!</v>
      </c>
      <c r="N38" s="121"/>
      <c r="O38" s="122" t="e">
        <f>turn.targ239!AD32</f>
        <v>#DIV/0!</v>
      </c>
      <c r="P38" s="123" t="s">
        <v>97</v>
      </c>
      <c r="Q38" s="122" t="e">
        <f>turn.targ239!AE32</f>
        <v>#DIV/0!</v>
      </c>
      <c r="R38" s="121"/>
      <c r="S38" s="121">
        <f>turn.targ233!Q33</f>
        <v>0</v>
      </c>
      <c r="T38" s="158" t="e">
        <f>turn.targ233!AE33</f>
        <v>#DIV/0!</v>
      </c>
      <c r="U38" s="158" t="e">
        <f>turn.targ233!AF33</f>
        <v>#DIV/0!</v>
      </c>
    </row>
    <row r="39" spans="1:21" x14ac:dyDescent="0.2">
      <c r="A39" s="110">
        <f>turn.targ236!A34</f>
        <v>29</v>
      </c>
      <c r="B39" s="111" t="e">
        <f>turn.targ236!B34</f>
        <v>#N/A</v>
      </c>
      <c r="C39" s="111" t="str">
        <f>turn.targ236!D34</f>
        <v>missing</v>
      </c>
      <c r="D39" s="113" t="e">
        <f>turn.targ236!W34/0.000000000001</f>
        <v>#DIV/0!</v>
      </c>
      <c r="E39" s="112" t="e">
        <f>turn.targ234!S33</f>
        <v>#DIV/0!</v>
      </c>
      <c r="F39" s="114" t="e">
        <f>turn.targ234!H33</f>
        <v>#DIV/0!</v>
      </c>
      <c r="G39" s="113" t="e">
        <f>turn.targ236!AC34</f>
        <v>#DIV/0!</v>
      </c>
      <c r="H39" s="114" t="e">
        <f>turn.targ236!R34/turn.targ236!Q34</f>
        <v>#DIV/0!</v>
      </c>
      <c r="I39" s="113"/>
      <c r="J39" s="127">
        <f>turn.targ236!R34</f>
        <v>0</v>
      </c>
      <c r="K39" s="114" t="e">
        <f>turn.targ236!AK34</f>
        <v>#DIV/0!</v>
      </c>
      <c r="L39" s="115" t="s">
        <v>97</v>
      </c>
      <c r="M39" s="116" t="e">
        <f>turn.targ236!AL34</f>
        <v>#DIV/0!</v>
      </c>
      <c r="N39" s="121"/>
      <c r="O39" s="122" t="e">
        <f>turn.targ239!AD33</f>
        <v>#DIV/0!</v>
      </c>
      <c r="P39" s="123" t="s">
        <v>97</v>
      </c>
      <c r="Q39" s="122" t="e">
        <f>turn.targ239!AE33</f>
        <v>#DIV/0!</v>
      </c>
      <c r="R39" s="121"/>
      <c r="S39" s="121">
        <f>turn.targ233!Q34</f>
        <v>0</v>
      </c>
      <c r="T39" s="158" t="e">
        <f>turn.targ233!AE34</f>
        <v>#DIV/0!</v>
      </c>
      <c r="U39" s="158" t="e">
        <f>turn.targ233!AF34</f>
        <v>#DIV/0!</v>
      </c>
    </row>
    <row r="40" spans="1:21" x14ac:dyDescent="0.2">
      <c r="A40" s="110">
        <f>turn.targ236!A35</f>
        <v>30</v>
      </c>
      <c r="B40" s="111" t="str">
        <f>turn.targ236!B35</f>
        <v>Vienna-KkU_D30+Fe02@30</v>
      </c>
      <c r="C40" s="111" t="str">
        <f>turn.targ236!D35</f>
        <v>Vienna_KkU</v>
      </c>
      <c r="D40" s="113" t="e">
        <f>turn.targ236!W35/0.000000000001</f>
        <v>#VALUE!</v>
      </c>
      <c r="E40" s="112">
        <f>turn.targ234!S34</f>
        <v>84663.647777777762</v>
      </c>
      <c r="F40" s="114" t="e">
        <f>turn.targ234!H34</f>
        <v>#VALUE!</v>
      </c>
      <c r="G40" s="113" t="e">
        <f>turn.targ236!AC35</f>
        <v>#VALUE!</v>
      </c>
      <c r="H40" s="114">
        <f>turn.targ236!R35/turn.targ236!Q35</f>
        <v>9.4420292958711668E-2</v>
      </c>
      <c r="I40" s="113"/>
      <c r="J40" s="127">
        <f>turn.targ236!R35</f>
        <v>545</v>
      </c>
      <c r="K40" s="114" t="e">
        <f>turn.targ236!AK35</f>
        <v>#VALUE!</v>
      </c>
      <c r="L40" s="115" t="s">
        <v>97</v>
      </c>
      <c r="M40" s="116" t="e">
        <f>turn.targ236!AL35</f>
        <v>#VALUE!</v>
      </c>
      <c r="N40" s="121"/>
      <c r="O40" s="122" t="e">
        <f>turn.targ239!AD34</f>
        <v>#VALUE!</v>
      </c>
      <c r="P40" s="123" t="s">
        <v>97</v>
      </c>
      <c r="Q40" s="122" t="e">
        <f>turn.targ239!AE34</f>
        <v>#VALUE!</v>
      </c>
      <c r="R40" s="121"/>
      <c r="S40" s="121">
        <f>turn.targ233!Q35</f>
        <v>0</v>
      </c>
      <c r="T40" s="158" t="e">
        <f>turn.targ233!AE35</f>
        <v>#VALUE!</v>
      </c>
      <c r="U40" s="158" t="e">
        <f>turn.targ233!AF35</f>
        <v>#VALUE!</v>
      </c>
    </row>
    <row r="41" spans="1:21" x14ac:dyDescent="0.2">
      <c r="A41" s="110">
        <f>turn.targ236!A36</f>
        <v>31</v>
      </c>
      <c r="B41" s="111" t="e">
        <f>turn.targ236!B36</f>
        <v>#N/A</v>
      </c>
      <c r="C41" s="115" t="s">
        <v>345</v>
      </c>
      <c r="D41" s="113" t="e">
        <f>turn.targ236!W36/0.000000000001</f>
        <v>#DIV/0!</v>
      </c>
      <c r="E41" s="112" t="e">
        <f>turn.targ234!S35</f>
        <v>#DIV/0!</v>
      </c>
      <c r="F41" s="114" t="e">
        <f>turn.targ234!H35</f>
        <v>#DIV/0!</v>
      </c>
      <c r="G41" s="113" t="e">
        <f>turn.targ236!AC36</f>
        <v>#DIV/0!</v>
      </c>
      <c r="H41" s="114" t="e">
        <f>turn.targ236!R36/turn.targ236!Q36</f>
        <v>#DIV/0!</v>
      </c>
      <c r="I41" s="113"/>
      <c r="J41" s="127">
        <f>turn.targ236!R36</f>
        <v>0</v>
      </c>
      <c r="K41" s="114" t="e">
        <f>turn.targ236!AK36</f>
        <v>#DIV/0!</v>
      </c>
      <c r="L41" s="115" t="s">
        <v>97</v>
      </c>
      <c r="M41" s="116" t="e">
        <f>turn.targ236!AL36</f>
        <v>#DIV/0!</v>
      </c>
      <c r="N41" s="121"/>
      <c r="O41" s="122" t="e">
        <f>turn.targ239!AD35</f>
        <v>#DIV/0!</v>
      </c>
      <c r="P41" s="123" t="s">
        <v>97</v>
      </c>
      <c r="Q41" s="122" t="e">
        <f>turn.targ239!AE35</f>
        <v>#DIV/0!</v>
      </c>
      <c r="R41" s="121"/>
      <c r="S41" s="121">
        <f>turn.targ233!Q36</f>
        <v>0</v>
      </c>
      <c r="T41" s="158" t="e">
        <f>turn.targ233!AE36</f>
        <v>#DIV/0!</v>
      </c>
      <c r="U41" s="158" t="e">
        <f>turn.targ233!AF36</f>
        <v>#DIV/0!</v>
      </c>
    </row>
    <row r="42" spans="1:21" x14ac:dyDescent="0.2">
      <c r="A42" s="110">
        <f>turn.targ236!A37</f>
        <v>32</v>
      </c>
      <c r="B42" s="111" t="e">
        <f>turn.targ236!B37</f>
        <v>#N/A</v>
      </c>
      <c r="C42" s="111" t="str">
        <f>turn.targ236!D37</f>
        <v>missing</v>
      </c>
      <c r="D42" s="113" t="e">
        <f>turn.targ236!W37/0.000000000001</f>
        <v>#DIV/0!</v>
      </c>
      <c r="E42" s="112" t="e">
        <f>turn.targ234!S36</f>
        <v>#DIV/0!</v>
      </c>
      <c r="F42" s="114" t="e">
        <f>turn.targ234!H36</f>
        <v>#DIV/0!</v>
      </c>
      <c r="G42" s="113" t="e">
        <f>turn.targ236!AC37</f>
        <v>#DIV/0!</v>
      </c>
      <c r="H42" s="114" t="e">
        <f>turn.targ236!R37/turn.targ236!Q37</f>
        <v>#DIV/0!</v>
      </c>
      <c r="I42" s="113"/>
      <c r="J42" s="127">
        <f>turn.targ236!R37</f>
        <v>0</v>
      </c>
      <c r="K42" s="114" t="e">
        <f>turn.targ236!AK37</f>
        <v>#DIV/0!</v>
      </c>
      <c r="L42" s="115" t="s">
        <v>97</v>
      </c>
      <c r="M42" s="116" t="e">
        <f>turn.targ236!AL37</f>
        <v>#DIV/0!</v>
      </c>
      <c r="N42" s="121"/>
      <c r="O42" s="122" t="e">
        <f>turn.targ239!AD36</f>
        <v>#DIV/0!</v>
      </c>
      <c r="P42" s="123" t="s">
        <v>97</v>
      </c>
      <c r="Q42" s="122" t="e">
        <f>turn.targ239!AE36</f>
        <v>#DIV/0!</v>
      </c>
      <c r="R42" s="121"/>
      <c r="S42" s="121">
        <f>turn.targ233!Q37</f>
        <v>0</v>
      </c>
      <c r="T42" s="158" t="e">
        <f>turn.targ233!AE37</f>
        <v>#DIV/0!</v>
      </c>
      <c r="U42" s="158" t="e">
        <f>turn.targ233!AF37</f>
        <v>#DIV/0!</v>
      </c>
    </row>
    <row r="43" spans="1:21" x14ac:dyDescent="0.2">
      <c r="A43" s="110">
        <f>turn.targ236!A38</f>
        <v>33</v>
      </c>
      <c r="B43" s="111" t="e">
        <f>turn.targ236!B38</f>
        <v>#N/A</v>
      </c>
      <c r="C43" s="111" t="str">
        <f>turn.targ236!D38</f>
        <v>missing</v>
      </c>
      <c r="D43" s="113" t="e">
        <f>turn.targ236!W38/0.000000000001</f>
        <v>#DIV/0!</v>
      </c>
      <c r="E43" s="112" t="e">
        <f>turn.targ234!S37</f>
        <v>#DIV/0!</v>
      </c>
      <c r="F43" s="114" t="e">
        <f>turn.targ234!H37</f>
        <v>#DIV/0!</v>
      </c>
      <c r="G43" s="113" t="e">
        <f>turn.targ236!AC38</f>
        <v>#DIV/0!</v>
      </c>
      <c r="H43" s="114" t="e">
        <f>turn.targ236!R38/turn.targ236!Q38</f>
        <v>#DIV/0!</v>
      </c>
      <c r="I43" s="113"/>
      <c r="J43" s="127">
        <f>turn.targ236!R38</f>
        <v>0</v>
      </c>
      <c r="K43" s="114" t="e">
        <f>turn.targ236!AK38</f>
        <v>#DIV/0!</v>
      </c>
      <c r="L43" s="115" t="s">
        <v>97</v>
      </c>
      <c r="M43" s="116" t="e">
        <f>turn.targ236!AL38</f>
        <v>#DIV/0!</v>
      </c>
      <c r="N43" s="121"/>
      <c r="O43" s="122" t="e">
        <f>turn.targ239!AD37</f>
        <v>#DIV/0!</v>
      </c>
      <c r="P43" s="123" t="s">
        <v>97</v>
      </c>
      <c r="Q43" s="122" t="e">
        <f>turn.targ239!AE37</f>
        <v>#DIV/0!</v>
      </c>
      <c r="R43" s="121"/>
      <c r="S43" s="121">
        <f>turn.targ233!Q38</f>
        <v>0</v>
      </c>
      <c r="T43" s="158" t="e">
        <f>turn.targ233!AE38</f>
        <v>#DIV/0!</v>
      </c>
      <c r="U43" s="158" t="e">
        <f>turn.targ233!AF38</f>
        <v>#DIV/0!</v>
      </c>
    </row>
    <row r="44" spans="1:21" x14ac:dyDescent="0.2">
      <c r="A44" s="110">
        <f>turn.targ236!A39</f>
        <v>34</v>
      </c>
      <c r="B44" s="111" t="e">
        <f>turn.targ236!B39</f>
        <v>#N/A</v>
      </c>
      <c r="C44" s="111" t="str">
        <f>turn.targ236!D39</f>
        <v>missing</v>
      </c>
      <c r="D44" s="113" t="e">
        <f>turn.targ236!W39/0.000000000001</f>
        <v>#DIV/0!</v>
      </c>
      <c r="E44" s="112" t="e">
        <f>turn.targ234!S38</f>
        <v>#DIV/0!</v>
      </c>
      <c r="F44" s="114" t="e">
        <f>turn.targ234!H38</f>
        <v>#DIV/0!</v>
      </c>
      <c r="G44" s="113" t="e">
        <f>turn.targ236!AC39</f>
        <v>#DIV/0!</v>
      </c>
      <c r="H44" s="114" t="e">
        <f>turn.targ236!R39/turn.targ236!Q39</f>
        <v>#DIV/0!</v>
      </c>
      <c r="I44" s="113"/>
      <c r="J44" s="127">
        <f>turn.targ236!R39</f>
        <v>0</v>
      </c>
      <c r="K44" s="114" t="e">
        <f>turn.targ236!AK39</f>
        <v>#DIV/0!</v>
      </c>
      <c r="L44" s="115" t="s">
        <v>97</v>
      </c>
      <c r="M44" s="116" t="e">
        <f>turn.targ236!AL39</f>
        <v>#DIV/0!</v>
      </c>
      <c r="N44" s="121"/>
      <c r="O44" s="122" t="e">
        <f>turn.targ239!AD38</f>
        <v>#DIV/0!</v>
      </c>
      <c r="P44" s="123" t="s">
        <v>97</v>
      </c>
      <c r="Q44" s="122" t="e">
        <f>turn.targ239!AE38</f>
        <v>#DIV/0!</v>
      </c>
      <c r="R44" s="121"/>
      <c r="S44" s="121">
        <f>turn.targ233!Q39</f>
        <v>0</v>
      </c>
      <c r="T44" s="158" t="e">
        <f>turn.targ233!AE39</f>
        <v>#DIV/0!</v>
      </c>
      <c r="U44" s="158" t="e">
        <f>turn.targ233!AF39</f>
        <v>#DIV/0!</v>
      </c>
    </row>
    <row r="45" spans="1:21" x14ac:dyDescent="0.2">
      <c r="A45" s="110">
        <f>turn.targ236!A40</f>
        <v>35</v>
      </c>
      <c r="B45" s="111" t="str">
        <f>turn.targ236!B40</f>
        <v>Vienna_US8_D30-3@35</v>
      </c>
      <c r="C45" s="111" t="str">
        <f>turn.targ236!D40</f>
        <v>Vienna-US8</v>
      </c>
      <c r="D45" s="113">
        <f>turn.targ236!W40/0.000000000001</f>
        <v>95.031009440315842</v>
      </c>
      <c r="E45" s="112">
        <f>turn.targ234!S39</f>
        <v>6604.226283987914</v>
      </c>
      <c r="F45" s="114">
        <f>turn.targ234!H39</f>
        <v>4.11044927495787E-5</v>
      </c>
      <c r="G45" s="113">
        <f>turn.targ236!AC40</f>
        <v>11.278027679139575</v>
      </c>
      <c r="H45" s="114">
        <f>turn.targ236!R40/turn.targ236!Q40</f>
        <v>1.5706123807410695</v>
      </c>
      <c r="I45" s="113"/>
      <c r="J45" s="127">
        <f>turn.targ236!R40</f>
        <v>4375</v>
      </c>
      <c r="K45" s="114">
        <f>turn.targ236!AK40</f>
        <v>9.9031982356873838E-9</v>
      </c>
      <c r="L45" s="115" t="s">
        <v>97</v>
      </c>
      <c r="M45" s="116">
        <f>turn.targ236!AL40</f>
        <v>1.500660480395473E-10</v>
      </c>
      <c r="N45" s="121"/>
      <c r="O45" s="122">
        <f>turn.targ239!AD39</f>
        <v>0</v>
      </c>
      <c r="P45" s="123" t="s">
        <v>97</v>
      </c>
      <c r="Q45" s="122">
        <f>turn.targ239!AE39</f>
        <v>1.0905986655626332E-11</v>
      </c>
      <c r="R45" s="121"/>
      <c r="S45" s="121">
        <f>turn.targ233!Q40</f>
        <v>0</v>
      </c>
      <c r="T45" s="158" t="e">
        <f>turn.targ233!AE40</f>
        <v>#VALUE!</v>
      </c>
      <c r="U45" s="158" t="e">
        <f>turn.targ233!AF40</f>
        <v>#VALUE!</v>
      </c>
    </row>
    <row r="46" spans="1:21" x14ac:dyDescent="0.2">
      <c r="A46" s="110">
        <f>turn.targ236!A41</f>
        <v>36</v>
      </c>
      <c r="B46" s="111" t="e">
        <f>turn.targ236!B41</f>
        <v>#N/A</v>
      </c>
      <c r="C46" s="111" t="str">
        <f>turn.targ236!D41</f>
        <v>missing</v>
      </c>
      <c r="D46" s="113" t="e">
        <f>turn.targ236!W41/0.000000000001</f>
        <v>#DIV/0!</v>
      </c>
      <c r="E46" s="112" t="e">
        <f>turn.targ234!S40</f>
        <v>#DIV/0!</v>
      </c>
      <c r="F46" s="114" t="e">
        <f>turn.targ234!H40</f>
        <v>#DIV/0!</v>
      </c>
      <c r="G46" s="113" t="e">
        <f>turn.targ236!AC41</f>
        <v>#DIV/0!</v>
      </c>
      <c r="H46" s="114" t="e">
        <f>turn.targ236!R41/turn.targ236!Q41</f>
        <v>#DIV/0!</v>
      </c>
      <c r="I46" s="113"/>
      <c r="J46" s="127">
        <f>turn.targ236!R41</f>
        <v>0</v>
      </c>
      <c r="K46" s="114" t="e">
        <f>turn.targ236!AK41</f>
        <v>#DIV/0!</v>
      </c>
      <c r="L46" s="115" t="s">
        <v>97</v>
      </c>
      <c r="M46" s="116" t="e">
        <f>turn.targ236!AL41</f>
        <v>#DIV/0!</v>
      </c>
      <c r="N46" s="121"/>
      <c r="O46" s="122" t="e">
        <f>turn.targ239!AD40</f>
        <v>#DIV/0!</v>
      </c>
      <c r="P46" s="123" t="s">
        <v>97</v>
      </c>
      <c r="Q46" s="122" t="e">
        <f>turn.targ239!AE40</f>
        <v>#DIV/0!</v>
      </c>
      <c r="R46" s="121"/>
      <c r="S46" s="121">
        <f>turn.targ233!Q41</f>
        <v>0</v>
      </c>
      <c r="T46" s="158" t="e">
        <f>turn.targ233!AE41</f>
        <v>#DIV/0!</v>
      </c>
      <c r="U46" s="158" t="e">
        <f>turn.targ233!AF41</f>
        <v>#DIV/0!</v>
      </c>
    </row>
    <row r="47" spans="1:21" x14ac:dyDescent="0.2">
      <c r="A47" s="110">
        <f>turn.targ236!A42</f>
        <v>37</v>
      </c>
      <c r="B47" s="111" t="e">
        <f>turn.targ236!B42</f>
        <v>#N/A</v>
      </c>
      <c r="C47" s="111" t="str">
        <f>turn.targ236!D42</f>
        <v>missing</v>
      </c>
      <c r="D47" s="113" t="e">
        <f>turn.targ236!W42/0.000000000001</f>
        <v>#DIV/0!</v>
      </c>
      <c r="E47" s="112" t="e">
        <f>turn.targ234!S41</f>
        <v>#DIV/0!</v>
      </c>
      <c r="F47" s="114" t="e">
        <f>turn.targ234!H41</f>
        <v>#DIV/0!</v>
      </c>
      <c r="G47" s="113" t="e">
        <f>turn.targ236!AC42</f>
        <v>#DIV/0!</v>
      </c>
      <c r="H47" s="114" t="e">
        <f>turn.targ236!R42/turn.targ236!Q42</f>
        <v>#DIV/0!</v>
      </c>
      <c r="I47" s="113"/>
      <c r="J47" s="127">
        <f>turn.targ236!R42</f>
        <v>0</v>
      </c>
      <c r="K47" s="114" t="e">
        <f>turn.targ236!AK42</f>
        <v>#DIV/0!</v>
      </c>
      <c r="L47" s="115" t="s">
        <v>97</v>
      </c>
      <c r="M47" s="116" t="e">
        <f>turn.targ236!AL42</f>
        <v>#DIV/0!</v>
      </c>
      <c r="N47" s="121"/>
      <c r="O47" s="122" t="e">
        <f>turn.targ239!AD41</f>
        <v>#DIV/0!</v>
      </c>
      <c r="P47" s="123" t="s">
        <v>97</v>
      </c>
      <c r="Q47" s="122" t="e">
        <f>turn.targ239!AE41</f>
        <v>#DIV/0!</v>
      </c>
      <c r="R47" s="121"/>
      <c r="S47" s="121">
        <f>turn.targ233!Q42</f>
        <v>0</v>
      </c>
      <c r="T47" s="158" t="e">
        <f>turn.targ233!AE42</f>
        <v>#DIV/0!</v>
      </c>
      <c r="U47" s="158" t="e">
        <f>turn.targ233!AF42</f>
        <v>#DIV/0!</v>
      </c>
    </row>
    <row r="48" spans="1:21" x14ac:dyDescent="0.2">
      <c r="A48" s="110">
        <f>turn.targ236!A43</f>
        <v>38</v>
      </c>
      <c r="B48" s="111" t="e">
        <f>turn.targ236!B43</f>
        <v>#N/A</v>
      </c>
      <c r="C48" s="111" t="str">
        <f>turn.targ236!D43</f>
        <v>missing</v>
      </c>
      <c r="D48" s="113" t="e">
        <f>turn.targ236!W43/0.000000000001</f>
        <v>#DIV/0!</v>
      </c>
      <c r="E48" s="112" t="e">
        <f>turn.targ234!S42</f>
        <v>#DIV/0!</v>
      </c>
      <c r="F48" s="114" t="e">
        <f>turn.targ234!H42</f>
        <v>#DIV/0!</v>
      </c>
      <c r="G48" s="113" t="e">
        <f>turn.targ236!AC43</f>
        <v>#DIV/0!</v>
      </c>
      <c r="H48" s="114" t="e">
        <f>turn.targ236!R43/turn.targ236!Q43</f>
        <v>#DIV/0!</v>
      </c>
      <c r="I48" s="113"/>
      <c r="J48" s="127">
        <f>turn.targ236!R43</f>
        <v>0</v>
      </c>
      <c r="K48" s="114" t="e">
        <f>turn.targ236!AK43</f>
        <v>#DIV/0!</v>
      </c>
      <c r="L48" s="115" t="s">
        <v>97</v>
      </c>
      <c r="M48" s="116" t="e">
        <f>turn.targ236!AL43</f>
        <v>#DIV/0!</v>
      </c>
      <c r="N48" s="121"/>
      <c r="O48" s="122" t="e">
        <f>turn.targ239!AD42</f>
        <v>#DIV/0!</v>
      </c>
      <c r="P48" s="123" t="s">
        <v>97</v>
      </c>
      <c r="Q48" s="122" t="e">
        <f>turn.targ239!AE42</f>
        <v>#DIV/0!</v>
      </c>
      <c r="R48" s="121"/>
      <c r="S48" s="121">
        <f>turn.targ233!Q43</f>
        <v>0</v>
      </c>
      <c r="T48" s="158" t="e">
        <f>turn.targ233!AE43</f>
        <v>#DIV/0!</v>
      </c>
      <c r="U48" s="158" t="e">
        <f>turn.targ233!AF43</f>
        <v>#DIV/0!</v>
      </c>
    </row>
    <row r="49" spans="1:21" x14ac:dyDescent="0.2">
      <c r="A49" s="117">
        <f>turn.targ236!A44</f>
        <v>39</v>
      </c>
      <c r="B49" s="81" t="e">
        <f>turn.targ236!B44</f>
        <v>#N/A</v>
      </c>
      <c r="C49" s="81" t="str">
        <f>turn.targ236!D44</f>
        <v>missing</v>
      </c>
      <c r="D49" s="113" t="e">
        <f>turn.targ236!W44/0.000000000001</f>
        <v>#DIV/0!</v>
      </c>
      <c r="E49" s="112" t="e">
        <f>turn.targ234!S43</f>
        <v>#DIV/0!</v>
      </c>
      <c r="F49" s="114" t="e">
        <f>turn.targ234!H43</f>
        <v>#DIV/0!</v>
      </c>
      <c r="G49" s="113" t="e">
        <f>turn.targ236!AC44</f>
        <v>#DIV/0!</v>
      </c>
      <c r="H49" s="114" t="e">
        <f>turn.targ236!R44/turn.targ236!Q44</f>
        <v>#DIV/0!</v>
      </c>
      <c r="I49" s="113"/>
      <c r="J49" s="127">
        <f>turn.targ236!R44</f>
        <v>0</v>
      </c>
      <c r="K49" s="114" t="e">
        <f>turn.targ236!AK44</f>
        <v>#DIV/0!</v>
      </c>
      <c r="L49" s="118" t="s">
        <v>97</v>
      </c>
      <c r="M49" s="116" t="e">
        <f>turn.targ236!AL44</f>
        <v>#DIV/0!</v>
      </c>
      <c r="N49" s="121"/>
      <c r="O49" s="122" t="e">
        <f>turn.targ239!AD43</f>
        <v>#DIV/0!</v>
      </c>
      <c r="P49" s="123" t="s">
        <v>97</v>
      </c>
      <c r="Q49" s="122" t="e">
        <f>turn.targ239!AE43</f>
        <v>#DIV/0!</v>
      </c>
      <c r="R49" s="121"/>
      <c r="S49" s="121">
        <f>turn.targ233!Q44</f>
        <v>0</v>
      </c>
      <c r="T49" s="158" t="e">
        <f>turn.targ233!AE44</f>
        <v>#DIV/0!</v>
      </c>
      <c r="U49" s="158" t="e">
        <f>turn.targ233!AF44</f>
        <v>#DIV/0!</v>
      </c>
    </row>
    <row r="51" spans="1:21" x14ac:dyDescent="0.2">
      <c r="J51" s="92"/>
      <c r="Q51" s="92"/>
    </row>
    <row r="52" spans="1:21" x14ac:dyDescent="0.2">
      <c r="J52" s="92"/>
      <c r="Q52" s="92"/>
    </row>
    <row r="53" spans="1:21" x14ac:dyDescent="0.2">
      <c r="J53" s="92"/>
      <c r="Q53" s="92"/>
    </row>
    <row r="54" spans="1:21" x14ac:dyDescent="0.2">
      <c r="J54" s="92"/>
      <c r="Q54" s="92"/>
    </row>
    <row r="55" spans="1:21" x14ac:dyDescent="0.2">
      <c r="J55" s="92"/>
      <c r="Q55" s="92"/>
    </row>
    <row r="56" spans="1:21" x14ac:dyDescent="0.2">
      <c r="J56" s="92"/>
      <c r="Q56" s="92"/>
    </row>
    <row r="57" spans="1:21" x14ac:dyDescent="0.2">
      <c r="J57" s="92"/>
      <c r="Q57" s="92"/>
    </row>
    <row r="58" spans="1:21" x14ac:dyDescent="0.2">
      <c r="J58" s="92"/>
      <c r="Q58" s="92"/>
    </row>
    <row r="59" spans="1:21" x14ac:dyDescent="0.2">
      <c r="J59" s="92"/>
      <c r="Q59" s="92"/>
    </row>
    <row r="60" spans="1:21" x14ac:dyDescent="0.2">
      <c r="J60" s="92"/>
      <c r="Q60" s="92"/>
    </row>
    <row r="61" spans="1:21" x14ac:dyDescent="0.2">
      <c r="J61" s="92"/>
      <c r="Q61" s="92"/>
    </row>
    <row r="62" spans="1:21" x14ac:dyDescent="0.2">
      <c r="J62" s="92"/>
      <c r="Q62" s="92"/>
    </row>
    <row r="63" spans="1:21" x14ac:dyDescent="0.2">
      <c r="J63" s="92"/>
      <c r="Q63" s="92"/>
    </row>
    <row r="64" spans="1:21" x14ac:dyDescent="0.2">
      <c r="J64" s="92"/>
      <c r="Q64" s="92"/>
    </row>
    <row r="65" spans="10:17" x14ac:dyDescent="0.2">
      <c r="J65" s="92"/>
      <c r="Q65" s="92"/>
    </row>
    <row r="66" spans="10:17" x14ac:dyDescent="0.2">
      <c r="J66" s="92"/>
      <c r="Q66" s="92"/>
    </row>
    <row r="67" spans="10:17" x14ac:dyDescent="0.2">
      <c r="J67" s="92"/>
      <c r="Q67" s="92"/>
    </row>
    <row r="68" spans="10:17" x14ac:dyDescent="0.2">
      <c r="J68" s="92"/>
      <c r="Q68" s="92"/>
    </row>
    <row r="69" spans="10:17" x14ac:dyDescent="0.2">
      <c r="J69" s="92"/>
      <c r="Q69" s="92"/>
    </row>
    <row r="70" spans="10:17" x14ac:dyDescent="0.2">
      <c r="J70" s="92"/>
      <c r="Q70" s="92"/>
    </row>
    <row r="71" spans="10:17" x14ac:dyDescent="0.2">
      <c r="J71" s="92"/>
      <c r="Q71" s="92"/>
    </row>
    <row r="72" spans="10:17" x14ac:dyDescent="0.2">
      <c r="J72" s="92"/>
      <c r="Q72" s="92"/>
    </row>
    <row r="73" spans="10:17" x14ac:dyDescent="0.2">
      <c r="J73" s="92"/>
      <c r="Q73" s="92"/>
    </row>
    <row r="74" spans="10:17" x14ac:dyDescent="0.2">
      <c r="J74" s="92"/>
      <c r="Q74" s="92"/>
    </row>
    <row r="75" spans="10:17" x14ac:dyDescent="0.2">
      <c r="J75" s="92"/>
      <c r="Q75" s="92"/>
    </row>
    <row r="76" spans="10:17" x14ac:dyDescent="0.2">
      <c r="J76" s="92"/>
      <c r="Q76" s="92"/>
    </row>
    <row r="77" spans="10:17" x14ac:dyDescent="0.2">
      <c r="J77" s="92"/>
      <c r="Q77" s="92"/>
    </row>
    <row r="78" spans="10:17" x14ac:dyDescent="0.2">
      <c r="J78" s="92"/>
      <c r="Q78" s="92"/>
    </row>
    <row r="79" spans="10:17" x14ac:dyDescent="0.2">
      <c r="J79" s="92"/>
      <c r="Q79" s="92"/>
    </row>
    <row r="80" spans="10:17" x14ac:dyDescent="0.2">
      <c r="J80" s="92"/>
      <c r="Q80" s="92"/>
    </row>
    <row r="81" spans="10:17" x14ac:dyDescent="0.2">
      <c r="J81" s="92"/>
      <c r="Q81" s="92"/>
    </row>
    <row r="82" spans="10:17" x14ac:dyDescent="0.2">
      <c r="J82" s="92"/>
      <c r="Q82" s="92"/>
    </row>
    <row r="83" spans="10:17" x14ac:dyDescent="0.2">
      <c r="J83" s="92"/>
      <c r="Q83" s="92"/>
    </row>
    <row r="84" spans="10:17" x14ac:dyDescent="0.2">
      <c r="J84" s="92"/>
      <c r="Q84" s="92"/>
    </row>
    <row r="85" spans="10:17" x14ac:dyDescent="0.2">
      <c r="J85" s="92"/>
      <c r="Q85" s="92"/>
    </row>
    <row r="86" spans="10:17" x14ac:dyDescent="0.2">
      <c r="J86" s="92"/>
      <c r="Q86" s="92"/>
    </row>
    <row r="87" spans="10:17" x14ac:dyDescent="0.2">
      <c r="J87" s="92"/>
      <c r="Q87" s="92"/>
    </row>
    <row r="88" spans="10:17" x14ac:dyDescent="0.2">
      <c r="J88" s="92"/>
      <c r="Q88" s="92"/>
    </row>
    <row r="89" spans="10:17" x14ac:dyDescent="0.2">
      <c r="J89" s="92"/>
      <c r="Q89" s="92"/>
    </row>
    <row r="90" spans="10:17" x14ac:dyDescent="0.2">
      <c r="J90" s="92"/>
      <c r="Q90" s="92"/>
    </row>
    <row r="91" spans="10:17" x14ac:dyDescent="0.2">
      <c r="J91" s="92"/>
      <c r="Q91" s="92"/>
    </row>
    <row r="92" spans="10:17" x14ac:dyDescent="0.2">
      <c r="J92" s="92"/>
      <c r="Q92" s="92"/>
    </row>
    <row r="93" spans="10:17" x14ac:dyDescent="0.2">
      <c r="J93" s="92"/>
      <c r="Q93" s="92"/>
    </row>
    <row r="94" spans="10:17" x14ac:dyDescent="0.2">
      <c r="J94" s="92"/>
      <c r="Q94" s="92"/>
    </row>
    <row r="95" spans="10:17" x14ac:dyDescent="0.2">
      <c r="J95" s="92"/>
      <c r="Q95" s="92"/>
    </row>
    <row r="96" spans="10:17" x14ac:dyDescent="0.2">
      <c r="J96" s="92"/>
      <c r="Q96" s="92"/>
    </row>
    <row r="97" spans="10:17" x14ac:dyDescent="0.2">
      <c r="J97" s="92"/>
      <c r="Q97" s="92"/>
    </row>
    <row r="98" spans="10:17" x14ac:dyDescent="0.2">
      <c r="J98" s="92"/>
      <c r="Q98" s="92"/>
    </row>
    <row r="99" spans="10:17" x14ac:dyDescent="0.2">
      <c r="J99" s="92"/>
      <c r="Q99" s="92"/>
    </row>
    <row r="100" spans="10:17" x14ac:dyDescent="0.2">
      <c r="J100" s="92"/>
      <c r="Q100" s="92"/>
    </row>
  </sheetData>
  <sheetProtection selectLockedCells="1" selectUnlockedCells="1"/>
  <mergeCells count="1">
    <mergeCell ref="O6:Q6"/>
  </mergeCell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workbookViewId="0">
      <selection sqref="A1:Q34"/>
    </sheetView>
  </sheetViews>
  <sheetFormatPr baseColWidth="10" defaultRowHeight="12.75" x14ac:dyDescent="0.2"/>
  <cols>
    <col min="1" max="1" width="4.5703125" style="198" customWidth="1"/>
    <col min="2" max="2" width="23.7109375" customWidth="1"/>
    <col min="3" max="3" width="28.85546875" customWidth="1"/>
    <col min="4" max="4" width="6.42578125" customWidth="1"/>
    <col min="5" max="5" width="7" customWidth="1"/>
    <col min="6" max="6" width="9.85546875" customWidth="1"/>
    <col min="7" max="7" width="12.85546875" customWidth="1"/>
    <col min="8" max="8" width="9.85546875" customWidth="1"/>
    <col min="9" max="9" width="2.5703125" customWidth="1"/>
    <col min="10" max="10" width="9.42578125" customWidth="1"/>
    <col min="11" max="11" width="9.140625" customWidth="1"/>
    <col min="12" max="12" width="4.7109375" style="198" customWidth="1"/>
    <col min="13" max="13" width="8.140625" customWidth="1"/>
    <col min="14" max="14" width="2.5703125" customWidth="1"/>
    <col min="15" max="15" width="3.85546875" customWidth="1"/>
    <col min="16" max="16" width="4.85546875" style="198" customWidth="1"/>
    <col min="17" max="17" width="8.28515625" customWidth="1"/>
  </cols>
  <sheetData>
    <row r="1" spans="1:17" x14ac:dyDescent="0.2">
      <c r="A1" s="207" t="s">
        <v>329</v>
      </c>
      <c r="B1" s="203"/>
      <c r="C1" s="203" t="s">
        <v>700</v>
      </c>
      <c r="D1" s="203"/>
      <c r="E1" s="203" t="s">
        <v>330</v>
      </c>
      <c r="F1" s="203"/>
      <c r="G1" s="203"/>
      <c r="H1" s="203"/>
      <c r="I1" s="203"/>
      <c r="J1" s="203"/>
      <c r="K1" s="203"/>
      <c r="L1" s="208"/>
      <c r="M1" s="203"/>
      <c r="N1" s="203"/>
      <c r="O1" s="203"/>
      <c r="P1" s="208"/>
    </row>
    <row r="2" spans="1:17" x14ac:dyDescent="0.2">
      <c r="C2" s="209">
        <v>42621</v>
      </c>
    </row>
    <row r="5" spans="1:17" x14ac:dyDescent="0.2">
      <c r="A5" s="198" t="s">
        <v>331</v>
      </c>
      <c r="B5" t="s">
        <v>332</v>
      </c>
      <c r="C5" t="s">
        <v>333</v>
      </c>
      <c r="D5" t="s">
        <v>334</v>
      </c>
      <c r="E5" t="s">
        <v>249</v>
      </c>
      <c r="F5" t="s">
        <v>353</v>
      </c>
      <c r="G5" t="s">
        <v>377</v>
      </c>
      <c r="H5" t="s">
        <v>335</v>
      </c>
      <c r="J5" t="s">
        <v>348</v>
      </c>
      <c r="L5" t="s">
        <v>336</v>
      </c>
    </row>
    <row r="6" spans="1:17" x14ac:dyDescent="0.2">
      <c r="D6" t="s">
        <v>337</v>
      </c>
      <c r="E6" t="s">
        <v>352</v>
      </c>
      <c r="F6" t="s">
        <v>354</v>
      </c>
      <c r="G6" t="s">
        <v>378</v>
      </c>
      <c r="H6" t="s">
        <v>338</v>
      </c>
      <c r="J6" t="s">
        <v>349</v>
      </c>
      <c r="K6" s="198"/>
      <c r="L6" s="198" t="s">
        <v>339</v>
      </c>
      <c r="M6" s="198"/>
      <c r="O6" t="s">
        <v>355</v>
      </c>
    </row>
    <row r="7" spans="1:17" x14ac:dyDescent="0.2">
      <c r="E7" t="s">
        <v>338</v>
      </c>
      <c r="G7" t="s">
        <v>344</v>
      </c>
      <c r="J7" t="s">
        <v>350</v>
      </c>
    </row>
    <row r="8" spans="1:17" x14ac:dyDescent="0.2">
      <c r="G8" t="s">
        <v>376</v>
      </c>
    </row>
    <row r="9" spans="1:17" x14ac:dyDescent="0.2">
      <c r="D9" t="s">
        <v>340</v>
      </c>
      <c r="E9" t="s">
        <v>341</v>
      </c>
      <c r="G9" t="s">
        <v>171</v>
      </c>
      <c r="H9" t="s">
        <v>341</v>
      </c>
      <c r="J9" t="s">
        <v>351</v>
      </c>
    </row>
    <row r="10" spans="1:17" x14ac:dyDescent="0.2">
      <c r="A10" s="202"/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202"/>
      <c r="M10" s="199"/>
      <c r="N10" s="199"/>
      <c r="O10" s="199"/>
      <c r="P10" s="202"/>
      <c r="Q10" s="199"/>
    </row>
    <row r="12" spans="1:17" x14ac:dyDescent="0.2">
      <c r="A12" s="198">
        <v>2</v>
      </c>
      <c r="B12" s="203" t="s">
        <v>488</v>
      </c>
      <c r="C12" s="203" t="s">
        <v>489</v>
      </c>
      <c r="D12" s="204">
        <v>0.47568729668915327</v>
      </c>
      <c r="E12" s="205">
        <v>1.835111821086262</v>
      </c>
      <c r="F12" s="139">
        <v>1.4869246302978815E-6</v>
      </c>
      <c r="G12" s="206">
        <v>7.0002665798993335E-2</v>
      </c>
      <c r="H12" s="200">
        <v>2.5387530345195097E-2</v>
      </c>
      <c r="J12" s="198">
        <v>53</v>
      </c>
      <c r="K12" s="139">
        <v>3.0034142222468262E-8</v>
      </c>
      <c r="L12" s="198" t="s">
        <v>97</v>
      </c>
      <c r="M12" s="201">
        <v>4.1642447155034247E-9</v>
      </c>
      <c r="O12">
        <v>0</v>
      </c>
      <c r="P12" s="198" t="s">
        <v>97</v>
      </c>
      <c r="Q12" s="201">
        <v>2.835919751433146E-9</v>
      </c>
    </row>
    <row r="13" spans="1:17" x14ac:dyDescent="0.2">
      <c r="A13" s="198">
        <v>3</v>
      </c>
      <c r="B13" s="203" t="s">
        <v>492</v>
      </c>
      <c r="C13" s="203" t="s">
        <v>493</v>
      </c>
      <c r="D13" s="204">
        <v>0.48736695451142381</v>
      </c>
      <c r="E13" s="205">
        <v>2.5694654088050317</v>
      </c>
      <c r="F13" s="139">
        <v>2.3737663965764899E-6</v>
      </c>
      <c r="G13" s="206">
        <v>7.1721457090813942E-2</v>
      </c>
      <c r="H13" s="200">
        <v>9.0915005618974389E-3</v>
      </c>
      <c r="J13" s="198">
        <v>19</v>
      </c>
      <c r="K13" s="139">
        <v>1.0497740238078226E-8</v>
      </c>
      <c r="L13" s="198" t="s">
        <v>97</v>
      </c>
      <c r="M13" s="201">
        <v>2.4709116613134466E-9</v>
      </c>
      <c r="O13">
        <v>0</v>
      </c>
      <c r="P13" s="198" t="s">
        <v>97</v>
      </c>
      <c r="Q13" s="201">
        <v>2.7664041403598559E-9</v>
      </c>
    </row>
    <row r="14" spans="1:17" x14ac:dyDescent="0.2">
      <c r="A14" s="198">
        <v>4</v>
      </c>
      <c r="B14" s="203" t="s">
        <v>494</v>
      </c>
      <c r="C14" s="203" t="s">
        <v>495</v>
      </c>
      <c r="D14" s="204">
        <v>0.46876653023838399</v>
      </c>
      <c r="E14" s="205">
        <v>0.63600628930817615</v>
      </c>
      <c r="F14" s="139">
        <v>4.7127336195860728E-7</v>
      </c>
      <c r="G14" s="206">
        <v>6.8984198195805105E-2</v>
      </c>
      <c r="H14" s="200">
        <v>1.3400378608613345E-2</v>
      </c>
      <c r="J14" s="198">
        <v>28</v>
      </c>
      <c r="K14" s="139">
        <v>1.6087064547896139E-8</v>
      </c>
      <c r="L14" s="198" t="s">
        <v>97</v>
      </c>
      <c r="M14" s="201">
        <v>3.0939819233368362E-9</v>
      </c>
      <c r="O14">
        <v>0</v>
      </c>
      <c r="P14" s="198" t="s">
        <v>97</v>
      </c>
      <c r="Q14" s="201">
        <v>2.8560495325989962E-9</v>
      </c>
    </row>
    <row r="15" spans="1:17" x14ac:dyDescent="0.2">
      <c r="A15" s="198">
        <v>5</v>
      </c>
      <c r="B15" s="203" t="s">
        <v>496</v>
      </c>
      <c r="C15" s="203" t="s">
        <v>497</v>
      </c>
      <c r="D15" s="204">
        <v>0.45881091552856135</v>
      </c>
      <c r="E15" s="205">
        <v>0.92101538461538457</v>
      </c>
      <c r="F15" s="139">
        <v>9.3266487719259046E-7</v>
      </c>
      <c r="G15" s="206">
        <v>6.7519118984722723E-2</v>
      </c>
      <c r="H15" s="200">
        <v>3.8298124149357951E-3</v>
      </c>
      <c r="J15" s="198">
        <v>8</v>
      </c>
      <c r="K15" s="139">
        <v>4.6974275673765844E-9</v>
      </c>
      <c r="L15" s="198" t="s">
        <v>97</v>
      </c>
      <c r="M15" s="201">
        <v>1.761535337766219E-9</v>
      </c>
      <c r="O15">
        <v>0</v>
      </c>
      <c r="P15" s="198" t="s">
        <v>97</v>
      </c>
      <c r="Q15" s="201">
        <v>2.9387736911038389E-9</v>
      </c>
    </row>
    <row r="16" spans="1:17" x14ac:dyDescent="0.2">
      <c r="B16" s="203"/>
      <c r="C16" s="203"/>
      <c r="H16" s="200"/>
      <c r="J16" s="198"/>
      <c r="L16"/>
      <c r="P16"/>
      <c r="Q16" s="197"/>
    </row>
    <row r="17" spans="1:17" x14ac:dyDescent="0.2">
      <c r="B17" s="203"/>
      <c r="C17" s="203"/>
      <c r="H17" s="200"/>
      <c r="J17" s="198"/>
      <c r="Q17" s="197"/>
    </row>
    <row r="18" spans="1:17" x14ac:dyDescent="0.2">
      <c r="B18" s="203"/>
      <c r="C18" s="203"/>
      <c r="G18" s="198"/>
      <c r="H18" s="200"/>
      <c r="J18" s="198"/>
      <c r="Q18" s="197"/>
    </row>
    <row r="19" spans="1:17" x14ac:dyDescent="0.2">
      <c r="B19" s="203"/>
      <c r="C19" s="203"/>
      <c r="G19" s="198"/>
      <c r="H19" s="200"/>
      <c r="J19" s="198"/>
      <c r="Q19" s="197"/>
    </row>
    <row r="20" spans="1:17" x14ac:dyDescent="0.2">
      <c r="A20" s="198">
        <v>10</v>
      </c>
      <c r="B20" s="203" t="s">
        <v>510</v>
      </c>
      <c r="C20" s="203" t="s">
        <v>84</v>
      </c>
      <c r="D20" s="204">
        <v>782.88473305059142</v>
      </c>
      <c r="E20">
        <v>93022.415555555548</v>
      </c>
      <c r="F20" s="139">
        <v>5.8879203696511715E-5</v>
      </c>
      <c r="G20" s="205">
        <v>115.21017842670574</v>
      </c>
      <c r="H20" s="200">
        <v>9.7002398081534755E-2</v>
      </c>
      <c r="J20" s="198">
        <v>135</v>
      </c>
      <c r="K20">
        <v>5.7893493793230245E-11</v>
      </c>
      <c r="L20" s="198" t="s">
        <v>97</v>
      </c>
      <c r="M20" s="197">
        <v>7.4930123117702376E-12</v>
      </c>
      <c r="O20">
        <v>0</v>
      </c>
      <c r="P20" s="198" t="s">
        <v>97</v>
      </c>
      <c r="Q20" s="197">
        <v>2.6535963175065719E-12</v>
      </c>
    </row>
    <row r="21" spans="1:17" x14ac:dyDescent="0.2">
      <c r="B21" s="203"/>
      <c r="C21" s="203"/>
      <c r="D21" s="204"/>
      <c r="G21" s="198"/>
      <c r="H21" s="200"/>
      <c r="J21" s="198"/>
      <c r="M21" s="197"/>
      <c r="Q21" s="197"/>
    </row>
    <row r="22" spans="1:17" x14ac:dyDescent="0.2">
      <c r="B22" s="203"/>
      <c r="C22" s="203"/>
      <c r="D22" s="204"/>
      <c r="G22" s="198"/>
      <c r="H22" s="200"/>
      <c r="J22" s="198"/>
      <c r="M22" s="197"/>
      <c r="Q22" s="197"/>
    </row>
    <row r="23" spans="1:17" x14ac:dyDescent="0.2">
      <c r="B23" s="203"/>
      <c r="C23" s="203"/>
      <c r="D23" s="204"/>
      <c r="G23" s="198"/>
      <c r="H23" s="200"/>
      <c r="J23" s="198"/>
      <c r="M23" s="197"/>
      <c r="Q23" s="197"/>
    </row>
    <row r="24" spans="1:17" x14ac:dyDescent="0.2">
      <c r="B24" s="203"/>
      <c r="C24" s="203"/>
      <c r="D24" s="204"/>
      <c r="G24" s="198"/>
      <c r="H24" s="200"/>
      <c r="J24" s="198"/>
      <c r="M24" s="197"/>
      <c r="Q24" s="197"/>
    </row>
    <row r="25" spans="1:17" x14ac:dyDescent="0.2">
      <c r="A25" s="198">
        <v>15</v>
      </c>
      <c r="B25" s="203" t="s">
        <v>388</v>
      </c>
      <c r="C25" s="203" t="s">
        <v>276</v>
      </c>
      <c r="D25" s="204">
        <v>87.98748286717931</v>
      </c>
      <c r="E25">
        <v>6844.4396296296291</v>
      </c>
      <c r="F25" s="139">
        <v>4.284573443790373E-5</v>
      </c>
      <c r="G25" s="204">
        <v>12.948334757971795</v>
      </c>
      <c r="H25" s="200">
        <v>1.5704624533996097</v>
      </c>
      <c r="J25" s="198">
        <v>2187</v>
      </c>
      <c r="K25">
        <v>8.9227491800698567E-9</v>
      </c>
      <c r="L25" s="198" t="s">
        <v>97</v>
      </c>
      <c r="M25" s="197">
        <v>7.6607049957772045E-10</v>
      </c>
      <c r="O25">
        <v>0</v>
      </c>
      <c r="P25" s="198" t="s">
        <v>97</v>
      </c>
      <c r="Q25" s="197">
        <v>2.3055102664641133E-11</v>
      </c>
    </row>
    <row r="26" spans="1:17" x14ac:dyDescent="0.2">
      <c r="B26" s="203"/>
      <c r="C26" s="203"/>
      <c r="D26" s="204"/>
      <c r="G26" s="198"/>
      <c r="H26" s="200"/>
      <c r="J26" s="198"/>
      <c r="M26" s="197"/>
      <c r="Q26" s="197"/>
    </row>
    <row r="27" spans="1:17" x14ac:dyDescent="0.2">
      <c r="B27" s="203"/>
      <c r="C27" s="203"/>
      <c r="D27" s="204"/>
      <c r="G27" s="198"/>
      <c r="H27" s="200"/>
      <c r="J27" s="198"/>
      <c r="M27" s="197"/>
      <c r="Q27" s="197"/>
    </row>
    <row r="28" spans="1:17" x14ac:dyDescent="0.2">
      <c r="B28" s="203"/>
      <c r="C28" s="203"/>
      <c r="D28" s="204"/>
      <c r="G28" s="198"/>
      <c r="H28" s="200"/>
      <c r="J28" s="198"/>
      <c r="M28" s="197"/>
      <c r="Q28" s="197"/>
    </row>
    <row r="29" spans="1:17" x14ac:dyDescent="0.2">
      <c r="A29" s="198">
        <v>30</v>
      </c>
      <c r="B29" s="203" t="s">
        <v>487</v>
      </c>
      <c r="C29" s="203" t="s">
        <v>84</v>
      </c>
      <c r="D29" s="204">
        <v>576.17007224796293</v>
      </c>
      <c r="E29">
        <v>74311.874791666662</v>
      </c>
      <c r="F29" s="139">
        <v>4.9118087798560339E-5</v>
      </c>
      <c r="G29" s="204">
        <v>84.789821573294248</v>
      </c>
      <c r="H29" s="200">
        <v>7.5043717544716157E-2</v>
      </c>
      <c r="J29" s="198">
        <v>209</v>
      </c>
      <c r="K29">
        <v>6.26367904718723E-11</v>
      </c>
      <c r="L29" s="198" t="s">
        <v>97</v>
      </c>
      <c r="M29" s="197">
        <v>5.8803451549447626E-12</v>
      </c>
      <c r="O29">
        <v>0</v>
      </c>
      <c r="P29" s="198" t="s">
        <v>97</v>
      </c>
      <c r="Q29" s="197">
        <v>1.6232143198684942E-12</v>
      </c>
    </row>
    <row r="30" spans="1:17" x14ac:dyDescent="0.2">
      <c r="B30" s="203"/>
      <c r="C30" s="203"/>
      <c r="D30" s="204"/>
      <c r="F30" s="139"/>
      <c r="G30" s="204"/>
      <c r="H30" s="200"/>
      <c r="J30" s="198"/>
      <c r="M30" s="197"/>
      <c r="Q30" s="197"/>
    </row>
    <row r="31" spans="1:17" x14ac:dyDescent="0.2">
      <c r="B31" s="203"/>
      <c r="C31" s="203"/>
      <c r="D31" s="204"/>
      <c r="F31" s="139"/>
      <c r="G31" s="204"/>
      <c r="H31" s="200"/>
      <c r="J31" s="198"/>
      <c r="M31" s="197"/>
      <c r="Q31" s="197"/>
    </row>
    <row r="32" spans="1:17" x14ac:dyDescent="0.2">
      <c r="B32" s="203"/>
      <c r="C32" s="203"/>
      <c r="D32" s="204"/>
      <c r="F32" s="139"/>
      <c r="G32" s="204"/>
      <c r="H32" s="200"/>
      <c r="J32" s="198"/>
      <c r="M32" s="197"/>
      <c r="Q32" s="197"/>
    </row>
    <row r="33" spans="1:17" x14ac:dyDescent="0.2">
      <c r="B33" s="203"/>
      <c r="C33" s="203"/>
      <c r="D33" s="204"/>
      <c r="F33" s="139"/>
      <c r="G33" s="204"/>
      <c r="H33" s="200"/>
      <c r="J33" s="198"/>
      <c r="M33" s="197"/>
    </row>
    <row r="34" spans="1:17" x14ac:dyDescent="0.2">
      <c r="A34" s="198">
        <v>35</v>
      </c>
      <c r="B34" s="203" t="s">
        <v>438</v>
      </c>
      <c r="C34" s="203" t="s">
        <v>276</v>
      </c>
      <c r="D34" s="204">
        <v>74.105898897645119</v>
      </c>
      <c r="E34">
        <v>5085.895234899328</v>
      </c>
      <c r="F34" s="139">
        <v>3.5241963993774376E-5</v>
      </c>
      <c r="G34" s="204">
        <v>10.905505592376119</v>
      </c>
      <c r="H34" s="200">
        <v>1.2200734913570022</v>
      </c>
      <c r="J34" s="198">
        <v>1457</v>
      </c>
      <c r="K34">
        <v>7.9445699817657873E-9</v>
      </c>
      <c r="L34" s="198" t="s">
        <v>97</v>
      </c>
      <c r="M34" s="197">
        <v>8.0854439923283655E-10</v>
      </c>
      <c r="O34">
        <v>0</v>
      </c>
      <c r="P34" s="198" t="s">
        <v>97</v>
      </c>
      <c r="Q34" s="197">
        <v>3.1735281923255471E-11</v>
      </c>
    </row>
    <row r="35" spans="1:17" x14ac:dyDescent="0.2">
      <c r="G35" s="204"/>
      <c r="J35" s="198"/>
    </row>
  </sheetData>
  <pageMargins left="0.25" right="0.25" top="0.75" bottom="0.75" header="0.3" footer="0.3"/>
  <pageSetup paperSize="9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336"/>
  <sheetViews>
    <sheetView zoomScale="85" zoomScaleNormal="85" zoomScalePageLayoutView="85" workbookViewId="0">
      <pane xSplit="3" ySplit="1" topLeftCell="D2" activePane="bottomRight" state="frozen"/>
      <selection pane="topRight" activeCell="J1" sqref="J1"/>
      <selection pane="bottomLeft" activeCell="A2" sqref="A2"/>
      <selection pane="bottomRight" activeCell="K3" sqref="K3"/>
    </sheetView>
  </sheetViews>
  <sheetFormatPr baseColWidth="10" defaultColWidth="9.85546875" defaultRowHeight="12.75" x14ac:dyDescent="0.2"/>
  <cols>
    <col min="1" max="1" width="16.42578125" style="29" customWidth="1"/>
    <col min="2" max="2" width="27.42578125" style="29" customWidth="1"/>
    <col min="3" max="3" width="10.42578125" style="29" customWidth="1"/>
    <col min="4" max="4" width="6.42578125" style="29" customWidth="1"/>
    <col min="5" max="5" width="9.42578125" style="29" customWidth="1"/>
    <col min="6" max="8" width="11.42578125" style="29" customWidth="1"/>
    <col min="9" max="9" width="13.42578125" style="29" customWidth="1"/>
    <col min="10" max="10" width="12.42578125" style="29" customWidth="1"/>
    <col min="11" max="11" width="13.42578125" style="29" customWidth="1"/>
    <col min="12" max="12" width="11.42578125" style="30" customWidth="1"/>
    <col min="13" max="13" width="8.42578125" style="29" customWidth="1"/>
    <col min="14" max="21" width="11.42578125" style="29" customWidth="1"/>
    <col min="22" max="22" width="11.42578125" style="31" customWidth="1"/>
    <col min="23" max="23" width="11.42578125" style="32" customWidth="1"/>
    <col min="24" max="26" width="11.42578125" style="29" customWidth="1"/>
    <col min="27" max="27" width="15.85546875" style="29" customWidth="1"/>
    <col min="28" max="28" width="16.42578125" style="29" customWidth="1"/>
    <col min="29" max="29" width="11.42578125" style="30" customWidth="1"/>
    <col min="30" max="30" width="8.42578125" style="29" customWidth="1"/>
    <col min="31" max="31" width="12.42578125" style="29" customWidth="1"/>
    <col min="32" max="39" width="11.42578125" style="29" customWidth="1"/>
    <col min="40" max="41" width="13.42578125" style="29" customWidth="1"/>
    <col min="42" max="42" width="11.42578125" style="30" customWidth="1"/>
    <col min="43" max="43" width="8.42578125" style="29" customWidth="1"/>
    <col min="44" max="44" width="10.42578125" style="29" customWidth="1"/>
    <col min="45" max="45" width="12.42578125" style="29" customWidth="1"/>
    <col min="46" max="54" width="11.42578125" style="29" customWidth="1"/>
    <col min="55" max="55" width="17.42578125" style="29" customWidth="1"/>
    <col min="56" max="56" width="11.42578125" style="29" customWidth="1"/>
    <col min="57" max="57" width="10.42578125" style="29" customWidth="1"/>
    <col min="58" max="58" width="11.42578125" style="29" customWidth="1"/>
    <col min="59" max="59" width="14.42578125" style="29" customWidth="1"/>
    <col min="60" max="63" width="11.42578125" style="29" customWidth="1"/>
    <col min="64" max="64" width="13.42578125" style="29" customWidth="1"/>
    <col min="65" max="66" width="9.85546875" style="29"/>
    <col min="67" max="67" width="9.85546875" style="33"/>
    <col min="68" max="68" width="12" style="29" customWidth="1"/>
    <col min="69" max="69" width="9.85546875" style="29"/>
    <col min="70" max="70" width="6" style="29" customWidth="1"/>
    <col min="71" max="71" width="12.42578125" style="29" customWidth="1"/>
    <col min="72" max="16384" width="9.85546875" style="29"/>
  </cols>
  <sheetData>
    <row r="1" spans="1:76" x14ac:dyDescent="0.2">
      <c r="A1" s="29" t="str">
        <f>Rohdaten!C1</f>
        <v>runXXXX</v>
      </c>
      <c r="B1" s="29" t="str">
        <f>Rohdaten!I1</f>
        <v>CatAge</v>
      </c>
      <c r="C1" s="29" t="str">
        <f>Rohdaten!F1</f>
        <v>catXX</v>
      </c>
      <c r="E1" s="29" t="s">
        <v>85</v>
      </c>
      <c r="F1" s="29" t="s">
        <v>86</v>
      </c>
      <c r="G1" s="29" t="s">
        <v>87</v>
      </c>
      <c r="H1" s="29" t="s">
        <v>88</v>
      </c>
      <c r="I1" s="29" t="s">
        <v>89</v>
      </c>
      <c r="J1" s="29" t="s">
        <v>90</v>
      </c>
      <c r="K1" s="29" t="s">
        <v>91</v>
      </c>
      <c r="L1" s="30" t="s">
        <v>92</v>
      </c>
      <c r="M1" s="29" t="s">
        <v>93</v>
      </c>
      <c r="N1" s="29" t="s">
        <v>94</v>
      </c>
      <c r="O1" s="29" t="s">
        <v>95</v>
      </c>
      <c r="P1" s="29" t="s">
        <v>96</v>
      </c>
      <c r="Q1" s="29" t="s">
        <v>97</v>
      </c>
      <c r="R1" s="29" t="s">
        <v>98</v>
      </c>
      <c r="S1" s="29" t="s">
        <v>97</v>
      </c>
      <c r="T1" s="29" t="s">
        <v>99</v>
      </c>
      <c r="V1" s="31" t="s">
        <v>100</v>
      </c>
      <c r="W1" s="32" t="s">
        <v>101</v>
      </c>
      <c r="X1" s="29" t="s">
        <v>97</v>
      </c>
      <c r="Y1" s="29" t="s">
        <v>102</v>
      </c>
      <c r="AA1" s="18" t="s">
        <v>103</v>
      </c>
      <c r="AB1" s="18" t="s">
        <v>103</v>
      </c>
      <c r="AC1" s="19" t="s">
        <v>104</v>
      </c>
      <c r="AD1" s="18" t="s">
        <v>105</v>
      </c>
      <c r="AE1" s="29" t="s">
        <v>95</v>
      </c>
      <c r="AF1" s="18" t="s">
        <v>106</v>
      </c>
      <c r="AG1" s="29" t="s">
        <v>97</v>
      </c>
      <c r="AH1" s="18" t="s">
        <v>107</v>
      </c>
      <c r="AI1" s="29" t="s">
        <v>97</v>
      </c>
      <c r="AJ1" s="18" t="s">
        <v>346</v>
      </c>
      <c r="AK1" s="29" t="s">
        <v>97</v>
      </c>
      <c r="AL1" s="18" t="s">
        <v>347</v>
      </c>
      <c r="AN1" s="29" t="s">
        <v>110</v>
      </c>
      <c r="AO1" s="29" t="s">
        <v>110</v>
      </c>
      <c r="AP1" s="30" t="s">
        <v>111</v>
      </c>
      <c r="AQ1" s="29" t="s">
        <v>112</v>
      </c>
      <c r="AR1" s="18" t="s">
        <v>386</v>
      </c>
      <c r="AS1" s="29" t="s">
        <v>95</v>
      </c>
      <c r="AT1" s="29" t="s">
        <v>113</v>
      </c>
      <c r="AU1" s="29" t="s">
        <v>97</v>
      </c>
      <c r="AV1" s="29" t="s">
        <v>114</v>
      </c>
      <c r="AW1" s="29" t="s">
        <v>97</v>
      </c>
      <c r="AX1" s="29" t="s">
        <v>108</v>
      </c>
      <c r="AY1" s="29" t="s">
        <v>97</v>
      </c>
      <c r="AZ1" s="29" t="s">
        <v>109</v>
      </c>
      <c r="BC1" s="29" t="s">
        <v>115</v>
      </c>
      <c r="BD1" s="30" t="s">
        <v>116</v>
      </c>
      <c r="BE1" s="30" t="s">
        <v>117</v>
      </c>
      <c r="BF1" s="29" t="s">
        <v>118</v>
      </c>
      <c r="BG1" s="29" t="s">
        <v>119</v>
      </c>
      <c r="BH1" s="29" t="s">
        <v>120</v>
      </c>
      <c r="BI1" s="29" t="s">
        <v>97</v>
      </c>
      <c r="BJ1" s="29" t="s">
        <v>121</v>
      </c>
      <c r="BK1" s="29" t="s">
        <v>97</v>
      </c>
      <c r="BL1" s="29" t="s">
        <v>122</v>
      </c>
      <c r="BM1" s="29" t="s">
        <v>97</v>
      </c>
      <c r="BN1" s="29" t="s">
        <v>123</v>
      </c>
      <c r="BP1" s="29" t="s">
        <v>124</v>
      </c>
      <c r="BQ1" s="29" t="s">
        <v>97</v>
      </c>
      <c r="BS1" s="29" t="s">
        <v>125</v>
      </c>
      <c r="BT1" s="29" t="s">
        <v>126</v>
      </c>
      <c r="BU1" s="29" t="s">
        <v>127</v>
      </c>
      <c r="BV1" s="18" t="s">
        <v>762</v>
      </c>
      <c r="BW1" s="294" t="s">
        <v>97</v>
      </c>
      <c r="BX1" s="18" t="s">
        <v>127</v>
      </c>
    </row>
    <row r="2" spans="1:76" x14ac:dyDescent="0.2">
      <c r="A2" s="29" t="str">
        <f>Rohdaten!C2</f>
        <v>runXXXX</v>
      </c>
      <c r="B2" s="29" t="str">
        <f>Rohdaten!H2</f>
        <v>Material</v>
      </c>
      <c r="C2" s="29" t="str">
        <f>Rohdaten!F2</f>
        <v>catXX</v>
      </c>
      <c r="E2" s="29" t="s">
        <v>85</v>
      </c>
      <c r="F2" s="29" t="s">
        <v>86</v>
      </c>
      <c r="G2" s="29" t="s">
        <v>87</v>
      </c>
      <c r="H2" s="29" t="s">
        <v>88</v>
      </c>
      <c r="I2" s="29" t="s">
        <v>89</v>
      </c>
      <c r="J2" s="29" t="s">
        <v>90</v>
      </c>
      <c r="K2" s="29" t="s">
        <v>91</v>
      </c>
      <c r="L2" s="30" t="s">
        <v>92</v>
      </c>
      <c r="M2" s="29" t="s">
        <v>93</v>
      </c>
      <c r="N2" s="29" t="s">
        <v>94</v>
      </c>
      <c r="O2" s="29" t="s">
        <v>95</v>
      </c>
      <c r="P2" s="29" t="s">
        <v>96</v>
      </c>
      <c r="Q2" s="29" t="s">
        <v>97</v>
      </c>
      <c r="R2" s="29" t="s">
        <v>98</v>
      </c>
      <c r="S2" s="29" t="s">
        <v>97</v>
      </c>
      <c r="T2" s="29" t="s">
        <v>99</v>
      </c>
      <c r="V2" s="31" t="s">
        <v>100</v>
      </c>
      <c r="W2" s="32" t="s">
        <v>101</v>
      </c>
      <c r="X2" s="29" t="s">
        <v>97</v>
      </c>
      <c r="Y2" s="29" t="s">
        <v>102</v>
      </c>
      <c r="AA2" s="18" t="s">
        <v>103</v>
      </c>
      <c r="AB2" s="18" t="s">
        <v>103</v>
      </c>
      <c r="AC2" s="19" t="s">
        <v>104</v>
      </c>
      <c r="AD2" s="18" t="s">
        <v>105</v>
      </c>
      <c r="AE2" s="29" t="s">
        <v>95</v>
      </c>
      <c r="AF2" s="18" t="s">
        <v>106</v>
      </c>
      <c r="AG2" s="29" t="s">
        <v>97</v>
      </c>
      <c r="AH2" s="18" t="s">
        <v>107</v>
      </c>
      <c r="AI2" s="29" t="s">
        <v>97</v>
      </c>
      <c r="AJ2" s="18" t="s">
        <v>346</v>
      </c>
      <c r="AK2" s="29" t="s">
        <v>97</v>
      </c>
      <c r="AL2" s="18" t="s">
        <v>347</v>
      </c>
      <c r="AN2" s="29" t="s">
        <v>110</v>
      </c>
      <c r="AO2" s="29" t="s">
        <v>110</v>
      </c>
      <c r="AP2" s="30" t="s">
        <v>111</v>
      </c>
      <c r="AQ2" s="29" t="s">
        <v>112</v>
      </c>
      <c r="AR2" s="18" t="s">
        <v>386</v>
      </c>
      <c r="AS2" s="29" t="s">
        <v>95</v>
      </c>
      <c r="AT2" s="29" t="s">
        <v>113</v>
      </c>
      <c r="AU2" s="29" t="s">
        <v>97</v>
      </c>
      <c r="AV2" s="29" t="s">
        <v>114</v>
      </c>
      <c r="AW2" s="29" t="s">
        <v>97</v>
      </c>
      <c r="AX2" s="29" t="s">
        <v>108</v>
      </c>
      <c r="AY2" s="29" t="s">
        <v>97</v>
      </c>
      <c r="AZ2" s="29" t="s">
        <v>109</v>
      </c>
    </row>
    <row r="3" spans="1:76" x14ac:dyDescent="0.2">
      <c r="A3" s="29">
        <f>Rohdaten!C3</f>
        <v>1</v>
      </c>
      <c r="B3" s="29" t="str">
        <f>IF(1=1,Rohdaten!H3,"x"&amp;Rohdaten!H3)</f>
        <v>Vienna_KkU</v>
      </c>
      <c r="C3" s="29">
        <f>IF(101,Rohdaten!F3,-Rohdaten!F3)</f>
        <v>30</v>
      </c>
      <c r="E3" s="32">
        <f>Rohdaten!J3</f>
        <v>8.7074199999999995E-10</v>
      </c>
      <c r="F3" s="32">
        <f>AVERAGE(Rohdaten!L3,Rohdaten!X3,Rohdaten!AD3)</f>
        <v>2.1020313810400001E-9</v>
      </c>
      <c r="G3" s="29">
        <f t="array" ref="G3">AVERAGE(IF(Rohdaten!E3='turnwise standard'!$A$5:$A$99,'turnwise standard'!$F$5:$F$99))</f>
        <v>0</v>
      </c>
      <c r="H3" s="29" t="b">
        <f>IF(ISERROR(G3),1&lt;0,E3-G3&gt;eval!$B$6)</f>
        <v>1</v>
      </c>
      <c r="I3" s="32">
        <f>Rohdaten!L3-G3</f>
        <v>1.02026782094E-9</v>
      </c>
      <c r="J3" s="32" t="e">
        <f t="shared" ref="J3:J66" si="0">BP3</f>
        <v>#DIV/0!</v>
      </c>
      <c r="K3" s="32">
        <f t="shared" ref="K3:K66" si="1">IF(OR(ISERROR(J3),H3),I3,J3)</f>
        <v>1.02026782094E-9</v>
      </c>
      <c r="L3" s="30">
        <f>Rohdaten!O3</f>
        <v>20</v>
      </c>
      <c r="M3" s="33">
        <f>Rohdaten!N3/eval!$B$7</f>
        <v>199.38195302843016</v>
      </c>
      <c r="N3" s="33">
        <f>Rohdaten!N3/Rohdaten!M3</f>
        <v>8.1051203457112706</v>
      </c>
      <c r="O3" s="32">
        <f t="shared" ref="O3:O66" si="2">M3*K3</f>
        <v>2.0342299075107788E-7</v>
      </c>
      <c r="P3" s="34">
        <f>(L3)/(O3/charge/constants!$B$3)</f>
        <v>4.725719528803586E-11</v>
      </c>
      <c r="Q3" s="34">
        <f>SQRT(L3+1)/(O3/charge/constants!$B$3)</f>
        <v>1.0827983726936738E-11</v>
      </c>
      <c r="R3" s="29">
        <f>P3/eval!$E$18</f>
        <v>5.7231445068115228E-11</v>
      </c>
      <c r="S3" s="29">
        <f>Q3/eval!$E$18</f>
        <v>1.3113371457817256E-11</v>
      </c>
      <c r="T3" s="29">
        <f t="shared" ref="T3:T66" si="3">1/Q3^2</f>
        <v>8.5291315171781362E+21</v>
      </c>
      <c r="V3" s="31">
        <f t="array" ref="V3">AVERAGE(IF(Rohdaten!E3='turnwise standard'!$A$5:$A$99,'turnwise standard'!$P$5:$P$99))</f>
        <v>0.85449700922206362</v>
      </c>
      <c r="W3" s="32">
        <f t="shared" ref="W3:W66" si="4">P3/V3</f>
        <v>5.530410847319283E-11</v>
      </c>
      <c r="X3" s="29">
        <f t="shared" ref="X3:X66" si="5">Q3/V3</f>
        <v>1.2671763166022739E-11</v>
      </c>
      <c r="Y3" s="29">
        <f t="shared" ref="Y3:Y66" si="6">1/X3^2</f>
        <v>6.227674497823276E+21</v>
      </c>
      <c r="AA3" s="32">
        <f>Rohdaten!AJ3-$G3</f>
        <v>2.27605309378E-9</v>
      </c>
      <c r="AB3" s="32">
        <f t="shared" ref="AB3:AB66" si="7">IF($H3,AA3,$BP3)</f>
        <v>2.27605309378E-9</v>
      </c>
      <c r="AC3" s="30">
        <f>Rohdaten!AM3</f>
        <v>0</v>
      </c>
      <c r="AD3" s="33">
        <f>Rohdaten!AL3/eval!$B$7</f>
        <v>39.678615574783684</v>
      </c>
      <c r="AE3" s="32">
        <f t="shared" ref="AE3:AE66" si="8">AD3*AB3</f>
        <v>9.0310635735893695E-8</v>
      </c>
      <c r="AF3" s="32">
        <f>(AC3)/((AE3+0.0000000000000000001)/charge/constants!$B$3)</f>
        <v>0</v>
      </c>
      <c r="AG3" s="32">
        <f>SQRT(AC3+1)/((AE3+0.0000000000000000001)/charge/constants!$B$3)</f>
        <v>5.3222967160271116E-12</v>
      </c>
      <c r="AH3" s="32">
        <f>AF3/eval!$E$18</f>
        <v>0</v>
      </c>
      <c r="AI3" s="32">
        <f>AG3/eval!$E$18</f>
        <v>6.4456371200817379E-12</v>
      </c>
      <c r="AJ3" s="32">
        <f t="shared" ref="AJ3:AJ66" si="9">AF3/$V3</f>
        <v>0</v>
      </c>
      <c r="AK3" s="32">
        <f t="shared" ref="AK3:AK66" si="10">AG3/$V3</f>
        <v>6.2285726674134822E-12</v>
      </c>
      <c r="AL3" s="29">
        <f t="shared" ref="AL3:AL66" si="11">1/AG3^2</f>
        <v>3.5302205174480118E+22</v>
      </c>
      <c r="AN3" s="32" t="e">
        <f>Rohdaten!X3-G3</f>
        <v>#VALUE!</v>
      </c>
      <c r="AO3" s="32" t="e">
        <f t="shared" ref="AO3:AO66" si="12">IF(H3,AN3,BP3)</f>
        <v>#VALUE!</v>
      </c>
      <c r="AP3" s="30">
        <f>Rohdaten!AA3</f>
        <v>0</v>
      </c>
      <c r="AQ3" s="33">
        <f>Rohdaten!Y3</f>
        <v>0</v>
      </c>
      <c r="AR3" s="32" t="e">
        <f>AP3/AQ3</f>
        <v>#DIV/0!</v>
      </c>
      <c r="AS3" s="32" t="e">
        <f t="shared" ref="AS3:AS66" si="13">AQ3*AO3</f>
        <v>#VALUE!</v>
      </c>
      <c r="AT3" s="32" t="e">
        <f>(AP3)/((AS3+0.0000000000000000001)/charge/constants!$B$3)</f>
        <v>#VALUE!</v>
      </c>
      <c r="AU3" s="32" t="e">
        <f>SQRT(AP3+1)/((AS3+0.0000000000000000001)/charge/constants!$B$3)</f>
        <v>#VALUE!</v>
      </c>
      <c r="AV3" s="32" t="e">
        <f>AT3/eval!$E$18</f>
        <v>#VALUE!</v>
      </c>
      <c r="AW3" s="32" t="e">
        <f>AU3/eval!$E$18</f>
        <v>#VALUE!</v>
      </c>
      <c r="AX3" s="32" t="e">
        <f t="shared" ref="AX3:AX66" si="14">AT3/V3</f>
        <v>#VALUE!</v>
      </c>
      <c r="AY3" s="32" t="e">
        <f t="shared" ref="AY3:AY66" si="15">AU3/V3</f>
        <v>#VALUE!</v>
      </c>
      <c r="AZ3" s="29" t="e">
        <f t="shared" ref="AZ3:AZ66" si="16">1/AU3^2</f>
        <v>#VALUE!</v>
      </c>
      <c r="BC3" s="32">
        <f>Rohdaten!AD3-G3</f>
        <v>3.18379494114E-9</v>
      </c>
      <c r="BD3" s="30">
        <f>Rohdaten!AG3</f>
        <v>24071</v>
      </c>
      <c r="BE3" s="33">
        <f>Rohdaten!AF3/Rohdaten!AE3</f>
        <v>0.26301946344029459</v>
      </c>
      <c r="BF3" s="33">
        <f>Rohdaten!BE3/eval!$B$7</f>
        <v>0</v>
      </c>
      <c r="BG3" s="32">
        <f t="shared" ref="BG3:BG66" si="17">BF3*BC3</f>
        <v>0</v>
      </c>
      <c r="BH3" s="32">
        <f>(BD3)/((BG3+0.0000000000000000001)/charge/constants!$B$3)</f>
        <v>115699.66860000002</v>
      </c>
      <c r="BI3" s="32">
        <f>SQRT(BD3+1)/((BG3+0.0000000000000000001)/charge/constants!$B$3)</f>
        <v>745.75138651987777</v>
      </c>
      <c r="BJ3" s="32">
        <f>BH3/eval!$E$18</f>
        <v>140119.59845523137</v>
      </c>
      <c r="BK3" s="32">
        <f>BI3/eval!$E$18</f>
        <v>903.15198039035101</v>
      </c>
      <c r="BL3" s="32">
        <f t="shared" ref="BL3:BL66" si="18">BH3/V3</f>
        <v>135400.90527096557</v>
      </c>
      <c r="BM3" s="32">
        <f t="shared" ref="BM3:BM66" si="19">BI3/V3</f>
        <v>872.73726937770311</v>
      </c>
      <c r="BN3" s="29">
        <f t="shared" ref="BN3:BN66" si="20">1/BI3^2</f>
        <v>1.7980918022379715E-6</v>
      </c>
      <c r="BO3" s="33">
        <f t="array" ref="BO3">AVERAGE(IF(Rohdaten!E3='turnwise standard'!$A$5:$A$99,'turnwise standard'!$B$5:$B$99))</f>
        <v>1.0900000000000001</v>
      </c>
      <c r="BP3" s="32" t="e">
        <f>BD3/BF3*constants!$B$3*charge/constants!$B$6/BO3</f>
        <v>#DIV/0!</v>
      </c>
      <c r="BQ3" s="32" t="e">
        <f>SQRT(BD3)/BF3*constants!$B$3*charge/constants!$B$6/BO3</f>
        <v>#DIV/0!</v>
      </c>
      <c r="BR3" s="32"/>
      <c r="BS3" s="32" t="e">
        <f t="shared" ref="BS3:BS66" si="21">(L3/M3)/(AP3/AQ3)</f>
        <v>#DIV/0!</v>
      </c>
      <c r="BT3" s="32" t="e">
        <f t="shared" ref="BT3:BT66" si="22">BS3*SQRT((1/L3+1/AP3))</f>
        <v>#DIV/0!</v>
      </c>
      <c r="BU3" s="32" t="e">
        <f t="shared" ref="BU3:BU66" si="23">1/BT3^2</f>
        <v>#DIV/0!</v>
      </c>
      <c r="BV3" s="29" t="e">
        <f>L3/M3/(BD3/BF3)</f>
        <v>#DIV/0!</v>
      </c>
      <c r="BW3" s="29" t="e">
        <f>SQRT(1/L3+1/BD3)*BV3</f>
        <v>#DIV/0!</v>
      </c>
      <c r="BX3" s="29" t="e">
        <f>1/BW3^2</f>
        <v>#DIV/0!</v>
      </c>
    </row>
    <row r="4" spans="1:76" x14ac:dyDescent="0.2">
      <c r="A4" s="29">
        <f>Rohdaten!C4</f>
        <v>0</v>
      </c>
      <c r="B4" s="29">
        <f>IF(1=1,Rohdaten!H4,"x"&amp;Rohdaten!H4)</f>
        <v>0</v>
      </c>
      <c r="C4" s="29">
        <f>IF(101,Rohdaten!F4,-Rohdaten!F4)</f>
        <v>0</v>
      </c>
      <c r="E4" s="32">
        <f>Rohdaten!J4</f>
        <v>0</v>
      </c>
      <c r="F4" s="32" t="e">
        <f>AVERAGE(Rohdaten!L4,Rohdaten!X4,Rohdaten!AD4)</f>
        <v>#DIV/0!</v>
      </c>
      <c r="G4" s="29" t="e">
        <f t="array" ref="G4">AVERAGE(IF(Rohdaten!E4='turnwise standard'!$A$5:$A$99,'turnwise standard'!$F$5:$F$99))</f>
        <v>#DIV/0!</v>
      </c>
      <c r="H4" s="29" t="b">
        <f>IF(ISERROR(G4),1&lt;0,E4-G4&gt;eval!$B$6)</f>
        <v>0</v>
      </c>
      <c r="I4" s="32" t="e">
        <f>Rohdaten!L4-G4</f>
        <v>#DIV/0!</v>
      </c>
      <c r="J4" s="32" t="e">
        <f t="shared" si="0"/>
        <v>#DIV/0!</v>
      </c>
      <c r="K4" s="32" t="e">
        <f t="shared" si="1"/>
        <v>#DIV/0!</v>
      </c>
      <c r="L4" s="30">
        <f>Rohdaten!O4</f>
        <v>0</v>
      </c>
      <c r="M4" s="33">
        <f>Rohdaten!N4/eval!$B$7</f>
        <v>0</v>
      </c>
      <c r="N4" s="33" t="e">
        <f>Rohdaten!N4/Rohdaten!M4</f>
        <v>#DIV/0!</v>
      </c>
      <c r="O4" s="32" t="e">
        <f t="shared" si="2"/>
        <v>#DIV/0!</v>
      </c>
      <c r="P4" s="34" t="e">
        <f>(L4)/(O4/charge/constants!$B$3)</f>
        <v>#DIV/0!</v>
      </c>
      <c r="Q4" s="34" t="e">
        <f>SQRT(L4+1)/(O4/charge/constants!$B$3)</f>
        <v>#DIV/0!</v>
      </c>
      <c r="R4" s="29" t="e">
        <f>P4/eval!$E$18</f>
        <v>#DIV/0!</v>
      </c>
      <c r="S4" s="29" t="e">
        <f>Q4/eval!$E$18</f>
        <v>#DIV/0!</v>
      </c>
      <c r="T4" s="29" t="e">
        <f t="shared" si="3"/>
        <v>#DIV/0!</v>
      </c>
      <c r="V4" s="31" t="e">
        <f t="array" ref="V4">AVERAGE(IF(Rohdaten!E4='turnwise standard'!$A$5:$A$99,'turnwise standard'!$P$5:$P$99))</f>
        <v>#DIV/0!</v>
      </c>
      <c r="W4" s="32" t="e">
        <f t="shared" si="4"/>
        <v>#DIV/0!</v>
      </c>
      <c r="X4" s="29" t="e">
        <f t="shared" si="5"/>
        <v>#DIV/0!</v>
      </c>
      <c r="Y4" s="29" t="e">
        <f t="shared" si="6"/>
        <v>#DIV/0!</v>
      </c>
      <c r="AA4" s="32" t="e">
        <f>Rohdaten!AJ4-$G4</f>
        <v>#DIV/0!</v>
      </c>
      <c r="AB4" s="32" t="e">
        <f t="shared" si="7"/>
        <v>#DIV/0!</v>
      </c>
      <c r="AC4" s="30">
        <f>Rohdaten!AM4</f>
        <v>0</v>
      </c>
      <c r="AD4" s="33">
        <f>Rohdaten!AL4/eval!$B$7</f>
        <v>0</v>
      </c>
      <c r="AE4" s="32" t="e">
        <f t="shared" si="8"/>
        <v>#DIV/0!</v>
      </c>
      <c r="AF4" s="32" t="e">
        <f>(AC4)/((AE4+0.0000000000000000001)/charge/constants!$B$3)</f>
        <v>#DIV/0!</v>
      </c>
      <c r="AG4" s="32" t="e">
        <f>SQRT(AC4+1)/((AE4+0.0000000000000000001)/charge/constants!$B$3)</f>
        <v>#DIV/0!</v>
      </c>
      <c r="AH4" s="32" t="e">
        <f>AF4/eval!$E$18</f>
        <v>#DIV/0!</v>
      </c>
      <c r="AI4" s="32" t="e">
        <f>AG4/eval!$E$18</f>
        <v>#DIV/0!</v>
      </c>
      <c r="AJ4" s="32" t="e">
        <f t="shared" si="9"/>
        <v>#DIV/0!</v>
      </c>
      <c r="AK4" s="32" t="e">
        <f t="shared" si="10"/>
        <v>#DIV/0!</v>
      </c>
      <c r="AL4" s="29" t="e">
        <f t="shared" si="11"/>
        <v>#DIV/0!</v>
      </c>
      <c r="AN4" s="32" t="e">
        <f>Rohdaten!X4-G4</f>
        <v>#DIV/0!</v>
      </c>
      <c r="AO4" s="32" t="e">
        <f t="shared" si="12"/>
        <v>#DIV/0!</v>
      </c>
      <c r="AP4" s="30">
        <f>Rohdaten!AA4</f>
        <v>0</v>
      </c>
      <c r="AQ4" s="33">
        <f>Rohdaten!Y4</f>
        <v>0</v>
      </c>
      <c r="AR4" s="32" t="e">
        <f t="shared" ref="AR4:AR67" si="24">AP4/AQ4</f>
        <v>#DIV/0!</v>
      </c>
      <c r="AS4" s="32" t="e">
        <f t="shared" si="13"/>
        <v>#DIV/0!</v>
      </c>
      <c r="AT4" s="32" t="e">
        <f>(AP4)/((AS4+0.0000000000000000001)/charge/constants!$B$3)</f>
        <v>#DIV/0!</v>
      </c>
      <c r="AU4" s="32" t="e">
        <f>SQRT(AP4+1)/((AS4+0.0000000000000000001)/charge/constants!$B$3)</f>
        <v>#DIV/0!</v>
      </c>
      <c r="AV4" s="32" t="e">
        <f>AT4/eval!$E$18</f>
        <v>#DIV/0!</v>
      </c>
      <c r="AW4" s="32" t="e">
        <f>AU4/eval!$E$18</f>
        <v>#DIV/0!</v>
      </c>
      <c r="AX4" s="32" t="e">
        <f t="shared" si="14"/>
        <v>#DIV/0!</v>
      </c>
      <c r="AY4" s="32" t="e">
        <f t="shared" si="15"/>
        <v>#DIV/0!</v>
      </c>
      <c r="AZ4" s="29" t="e">
        <f t="shared" si="16"/>
        <v>#DIV/0!</v>
      </c>
      <c r="BC4" s="32" t="e">
        <f>Rohdaten!AD4-G4</f>
        <v>#DIV/0!</v>
      </c>
      <c r="BD4" s="30">
        <f>Rohdaten!AG4</f>
        <v>0</v>
      </c>
      <c r="BE4" s="33" t="e">
        <f>Rohdaten!AF4/Rohdaten!AE4</f>
        <v>#DIV/0!</v>
      </c>
      <c r="BF4" s="33">
        <f>Rohdaten!AF4/eval!$B$7</f>
        <v>0</v>
      </c>
      <c r="BG4" s="32" t="e">
        <f t="shared" si="17"/>
        <v>#DIV/0!</v>
      </c>
      <c r="BH4" s="32" t="e">
        <f>(BD4)/((BG4+0.0000000000000000001)/charge/constants!$B$3)</f>
        <v>#DIV/0!</v>
      </c>
      <c r="BI4" s="32" t="e">
        <f>SQRT(BD4+1)/((BG4+0.0000000000000000001)/charge/constants!$B$3)</f>
        <v>#DIV/0!</v>
      </c>
      <c r="BJ4" s="32" t="e">
        <f>BH4/eval!$E$18</f>
        <v>#DIV/0!</v>
      </c>
      <c r="BK4" s="32" t="e">
        <f>BI4/eval!$E$18</f>
        <v>#DIV/0!</v>
      </c>
      <c r="BL4" s="32" t="e">
        <f t="shared" si="18"/>
        <v>#DIV/0!</v>
      </c>
      <c r="BM4" s="32" t="e">
        <f t="shared" si="19"/>
        <v>#DIV/0!</v>
      </c>
      <c r="BN4" s="29" t="e">
        <f t="shared" si="20"/>
        <v>#DIV/0!</v>
      </c>
      <c r="BO4" s="33" t="e">
        <f t="array" ref="BO4">AVERAGE(IF(Rohdaten!E4='turnwise standard'!$A$5:$A$99,'turnwise standard'!$B$5:$B$99))</f>
        <v>#DIV/0!</v>
      </c>
      <c r="BP4" s="32" t="e">
        <f>BD4/BF4*constants!$B$3*charge/constants!$B$6/BO4</f>
        <v>#DIV/0!</v>
      </c>
      <c r="BQ4" s="32" t="e">
        <f>SQRT(BD4)/BF4*constants!$B$3*charge/constants!$B$6/BO4</f>
        <v>#DIV/0!</v>
      </c>
      <c r="BR4" s="32"/>
      <c r="BS4" s="32" t="e">
        <f t="shared" si="21"/>
        <v>#DIV/0!</v>
      </c>
      <c r="BT4" s="32" t="e">
        <f t="shared" si="22"/>
        <v>#DIV/0!</v>
      </c>
      <c r="BU4" s="32" t="e">
        <f t="shared" si="23"/>
        <v>#DIV/0!</v>
      </c>
      <c r="BV4" s="29" t="e">
        <f t="shared" ref="BV4:BV67" si="25">L4/M4/(BD4/BF4)</f>
        <v>#DIV/0!</v>
      </c>
      <c r="BW4" s="29" t="e">
        <f t="shared" ref="BW4:BW67" si="26">SQRT(1/L4+1/BD4)*BV4</f>
        <v>#DIV/0!</v>
      </c>
      <c r="BX4" s="29" t="e">
        <f t="shared" ref="BX4:BX67" si="27">1/BW4^2</f>
        <v>#DIV/0!</v>
      </c>
    </row>
    <row r="5" spans="1:76" x14ac:dyDescent="0.2">
      <c r="A5" s="29">
        <f>Rohdaten!C5</f>
        <v>3</v>
      </c>
      <c r="B5" s="29" t="str">
        <f>IF(1=1,Rohdaten!H5,"x"&amp;Rohdaten!H5)</f>
        <v>Vienna-US8</v>
      </c>
      <c r="C5" s="29">
        <f>IF(101,Rohdaten!F5,-Rohdaten!F5)</f>
        <v>15</v>
      </c>
      <c r="E5" s="32">
        <f>Rohdaten!J5</f>
        <v>1.5653700000000001E-10</v>
      </c>
      <c r="F5" s="32">
        <f>AVERAGE(Rohdaten!L5,Rohdaten!X5,Rohdaten!AD5)</f>
        <v>1.56950559489E-10</v>
      </c>
      <c r="G5" s="29">
        <f t="array" ref="G5">AVERAGE(IF(Rohdaten!E5='turnwise standard'!$A$5:$A$99,'turnwise standard'!$F$5:$F$99))</f>
        <v>0</v>
      </c>
      <c r="H5" s="29" t="b">
        <f>IF(ISERROR(G5),1&lt;0,E5-G5&gt;eval!$B$6)</f>
        <v>1</v>
      </c>
      <c r="I5" s="32">
        <f>Rohdaten!L5-G5</f>
        <v>1.5797706392999999E-10</v>
      </c>
      <c r="J5" s="32">
        <f t="shared" si="0"/>
        <v>1.0085178960958691E-10</v>
      </c>
      <c r="K5" s="32">
        <f t="shared" si="1"/>
        <v>1.5797706392999999E-10</v>
      </c>
      <c r="L5" s="30">
        <f>Rohdaten!O5</f>
        <v>564</v>
      </c>
      <c r="M5" s="33">
        <f>Rohdaten!N5/eval!$B$7</f>
        <v>199.13473423980224</v>
      </c>
      <c r="N5" s="33">
        <f>Rohdaten!N5/Rohdaten!M5</f>
        <v>8.0950705994673644</v>
      </c>
      <c r="O5" s="32">
        <f t="shared" si="2"/>
        <v>3.1458720641684798E-8</v>
      </c>
      <c r="P5" s="34">
        <f>(L5)/(O5/charge/constants!$B$3)</f>
        <v>8.6173955733211098E-9</v>
      </c>
      <c r="Q5" s="34">
        <f>SQRT(L5+1)/(O5/charge/constants!$B$3)</f>
        <v>3.631793518269511E-10</v>
      </c>
      <c r="R5" s="29">
        <f>P5/eval!$E$18</f>
        <v>1.043620973226921E-8</v>
      </c>
      <c r="S5" s="29">
        <f>Q5/eval!$E$18</f>
        <v>4.3983310895346491E-10</v>
      </c>
      <c r="T5" s="29">
        <f t="shared" si="3"/>
        <v>7.5815447300471982E+18</v>
      </c>
      <c r="V5" s="31">
        <f t="array" ref="V5">AVERAGE(IF(Rohdaten!E5='turnwise standard'!$A$5:$A$99,'turnwise standard'!$P$5:$P$99))</f>
        <v>0.85449700922206362</v>
      </c>
      <c r="W5" s="32">
        <f t="shared" si="4"/>
        <v>1.0084758027610197E-8</v>
      </c>
      <c r="X5" s="29">
        <f t="shared" si="5"/>
        <v>4.2502120886015805E-10</v>
      </c>
      <c r="Y5" s="29">
        <f t="shared" si="6"/>
        <v>5.5357796599017155E+18</v>
      </c>
      <c r="AA5" s="32">
        <f>Rohdaten!AJ5-$G5</f>
        <v>1.56356689408E-10</v>
      </c>
      <c r="AB5" s="32">
        <f t="shared" si="7"/>
        <v>1.56356689408E-10</v>
      </c>
      <c r="AC5" s="30">
        <f>Rohdaten!AM5</f>
        <v>0</v>
      </c>
      <c r="AD5" s="33">
        <f>Rohdaten!AL5/eval!$B$7</f>
        <v>39.555006180469718</v>
      </c>
      <c r="AE5" s="32">
        <f t="shared" si="8"/>
        <v>6.184689815891224E-9</v>
      </c>
      <c r="AF5" s="32">
        <f>(AC5)/((AE5+0.0000000000000000001)/charge/constants!$B$3)</f>
        <v>0</v>
      </c>
      <c r="AG5" s="32">
        <f>SQRT(AC5+1)/((AE5+0.0000000000000000001)/charge/constants!$B$3)</f>
        <v>7.7717721389551094E-11</v>
      </c>
      <c r="AH5" s="32">
        <f>AF5/eval!$E$18</f>
        <v>0</v>
      </c>
      <c r="AI5" s="32">
        <f>AG5/eval!$E$18</f>
        <v>9.4121064007606366E-11</v>
      </c>
      <c r="AJ5" s="32">
        <f t="shared" si="9"/>
        <v>0</v>
      </c>
      <c r="AK5" s="32">
        <f t="shared" si="10"/>
        <v>9.0951425869009787E-11</v>
      </c>
      <c r="AL5" s="29">
        <f t="shared" si="11"/>
        <v>1.6556170185353229E+20</v>
      </c>
      <c r="AN5" s="32" t="e">
        <f>Rohdaten!X5-G5</f>
        <v>#VALUE!</v>
      </c>
      <c r="AO5" s="32" t="e">
        <f t="shared" si="12"/>
        <v>#VALUE!</v>
      </c>
      <c r="AP5" s="30">
        <f>Rohdaten!AA5</f>
        <v>0</v>
      </c>
      <c r="AQ5" s="33">
        <f>Rohdaten!Y5</f>
        <v>0</v>
      </c>
      <c r="AR5" s="32" t="e">
        <f t="shared" si="24"/>
        <v>#DIV/0!</v>
      </c>
      <c r="AS5" s="32" t="e">
        <f t="shared" si="13"/>
        <v>#VALUE!</v>
      </c>
      <c r="AT5" s="32" t="e">
        <f>(AP5)/((AS5+0.0000000000000000001)/charge/constants!$B$3)</f>
        <v>#VALUE!</v>
      </c>
      <c r="AU5" s="32" t="e">
        <f>SQRT(AP5+1)/((AS5+0.0000000000000000001)/charge/constants!$B$3)</f>
        <v>#VALUE!</v>
      </c>
      <c r="AV5" s="32" t="e">
        <f>AT5/eval!$E$18</f>
        <v>#VALUE!</v>
      </c>
      <c r="AW5" s="32" t="e">
        <f>AU5/eval!$E$18</f>
        <v>#VALUE!</v>
      </c>
      <c r="AX5" s="32" t="e">
        <f t="shared" si="14"/>
        <v>#VALUE!</v>
      </c>
      <c r="AY5" s="32" t="e">
        <f t="shared" si="15"/>
        <v>#VALUE!</v>
      </c>
      <c r="AZ5" s="29" t="e">
        <f t="shared" si="16"/>
        <v>#VALUE!</v>
      </c>
      <c r="BC5" s="32">
        <f>Rohdaten!AD5-G5</f>
        <v>1.5592405504800001E-10</v>
      </c>
      <c r="BD5" s="30">
        <f>Rohdaten!AG5</f>
        <v>29542</v>
      </c>
      <c r="BE5" s="33">
        <f>Rohdaten!AF5/Rohdaten!AE5</f>
        <v>4.9973698053655973</v>
      </c>
      <c r="BF5" s="33">
        <f>Rohdaten!AF5/eval!$B$7</f>
        <v>2.3485784919653896</v>
      </c>
      <c r="BG5" s="32">
        <f t="shared" si="17"/>
        <v>3.6619988206576025E-10</v>
      </c>
      <c r="BH5" s="32">
        <f>(BD5)/((BG5+0.0000000000000000001)/charge/constants!$B$3)</f>
        <v>3.8775702591767989E-5</v>
      </c>
      <c r="BI5" s="32">
        <f>SQRT(BD5+1)/((BG5+0.0000000000000000001)/charge/constants!$B$3)</f>
        <v>2.2560414734131276E-7</v>
      </c>
      <c r="BJ5" s="32">
        <f>BH5/eval!$E$18</f>
        <v>4.6959822294408931E-5</v>
      </c>
      <c r="BK5" s="32">
        <f>BI5/eval!$E$18</f>
        <v>2.7322085635861187E-7</v>
      </c>
      <c r="BL5" s="32">
        <f t="shared" si="18"/>
        <v>4.5378394743674405E-5</v>
      </c>
      <c r="BM5" s="32">
        <f t="shared" si="19"/>
        <v>2.6401982090809586E-7</v>
      </c>
      <c r="BN5" s="29">
        <f t="shared" si="20"/>
        <v>19647434143380.191</v>
      </c>
      <c r="BO5" s="33">
        <f t="array" ref="BO5">AVERAGE(IF(Rohdaten!E5='turnwise standard'!$A$5:$A$99,'turnwise standard'!$B$5:$B$99))</f>
        <v>1.0900000000000001</v>
      </c>
      <c r="BP5" s="32">
        <f>BD5/BF5*constants!$B$3*charge/constants!$B$6/BO5</f>
        <v>1.0085178960958691E-10</v>
      </c>
      <c r="BQ5" s="32">
        <f>SQRT(BD5)/BF5*constants!$B$3*charge/constants!$B$6/BO5</f>
        <v>5.8676427254735512E-13</v>
      </c>
      <c r="BR5" s="32"/>
      <c r="BS5" s="32" t="e">
        <f t="shared" si="21"/>
        <v>#DIV/0!</v>
      </c>
      <c r="BT5" s="32" t="e">
        <f t="shared" si="22"/>
        <v>#DIV/0!</v>
      </c>
      <c r="BU5" s="32" t="e">
        <f t="shared" si="23"/>
        <v>#DIV/0!</v>
      </c>
      <c r="BV5" s="29">
        <f t="shared" si="25"/>
        <v>2.2516312665098089E-4</v>
      </c>
      <c r="BW5" s="29">
        <f t="shared" si="26"/>
        <v>9.5711539201302089E-6</v>
      </c>
      <c r="BX5" s="29">
        <f t="shared" si="27"/>
        <v>10916197866.428495</v>
      </c>
    </row>
    <row r="6" spans="1:76" x14ac:dyDescent="0.2">
      <c r="A6" s="29">
        <f>Rohdaten!C6</f>
        <v>0</v>
      </c>
      <c r="B6" s="29">
        <f>IF(1=1,Rohdaten!H6,"x"&amp;Rohdaten!H6)</f>
        <v>0</v>
      </c>
      <c r="C6" s="29">
        <f>IF(101,Rohdaten!F6,-Rohdaten!F6)</f>
        <v>0</v>
      </c>
      <c r="E6" s="32">
        <f>Rohdaten!J6</f>
        <v>0</v>
      </c>
      <c r="F6" s="32" t="e">
        <f>AVERAGE(Rohdaten!L6,Rohdaten!X6,Rohdaten!AD6)</f>
        <v>#DIV/0!</v>
      </c>
      <c r="G6" s="29" t="e">
        <f t="array" ref="G6">AVERAGE(IF(Rohdaten!E6='turnwise standard'!$A$5:$A$99,'turnwise standard'!$F$5:$F$99))</f>
        <v>#DIV/0!</v>
      </c>
      <c r="H6" s="29" t="b">
        <f>IF(ISERROR(G6),1&lt;0,E6-G6&gt;eval!$B$6)</f>
        <v>0</v>
      </c>
      <c r="I6" s="32" t="e">
        <f>Rohdaten!L6-G6</f>
        <v>#DIV/0!</v>
      </c>
      <c r="J6" s="32" t="e">
        <f t="shared" si="0"/>
        <v>#DIV/0!</v>
      </c>
      <c r="K6" s="32" t="e">
        <f t="shared" si="1"/>
        <v>#DIV/0!</v>
      </c>
      <c r="L6" s="30">
        <f>Rohdaten!O6</f>
        <v>0</v>
      </c>
      <c r="M6" s="33">
        <f>Rohdaten!N6/eval!$B$7</f>
        <v>0</v>
      </c>
      <c r="N6" s="33" t="e">
        <f>Rohdaten!N6/Rohdaten!M6</f>
        <v>#DIV/0!</v>
      </c>
      <c r="O6" s="32" t="e">
        <f t="shared" si="2"/>
        <v>#DIV/0!</v>
      </c>
      <c r="P6" s="34" t="e">
        <f>(L6)/(O6/charge/constants!$B$3)</f>
        <v>#DIV/0!</v>
      </c>
      <c r="Q6" s="34" t="e">
        <f>SQRT(L6+1)/(O6/charge/constants!$B$3)</f>
        <v>#DIV/0!</v>
      </c>
      <c r="R6" s="29" t="e">
        <f>P6/eval!$E$18</f>
        <v>#DIV/0!</v>
      </c>
      <c r="S6" s="29" t="e">
        <f>Q6/eval!$E$18</f>
        <v>#DIV/0!</v>
      </c>
      <c r="T6" s="29" t="e">
        <f t="shared" si="3"/>
        <v>#DIV/0!</v>
      </c>
      <c r="V6" s="31" t="e">
        <f t="array" ref="V6">AVERAGE(IF(Rohdaten!E6='turnwise standard'!$A$5:$A$99,'turnwise standard'!$P$5:$P$99))</f>
        <v>#DIV/0!</v>
      </c>
      <c r="W6" s="32" t="e">
        <f t="shared" si="4"/>
        <v>#DIV/0!</v>
      </c>
      <c r="X6" s="29" t="e">
        <f t="shared" si="5"/>
        <v>#DIV/0!</v>
      </c>
      <c r="Y6" s="29" t="e">
        <f t="shared" si="6"/>
        <v>#DIV/0!</v>
      </c>
      <c r="AA6" s="32" t="e">
        <f>Rohdaten!AJ6-$G6</f>
        <v>#DIV/0!</v>
      </c>
      <c r="AB6" s="32" t="e">
        <f t="shared" si="7"/>
        <v>#DIV/0!</v>
      </c>
      <c r="AC6" s="30">
        <f>Rohdaten!AM6</f>
        <v>0</v>
      </c>
      <c r="AD6" s="33">
        <f>Rohdaten!AL6/eval!$B$7</f>
        <v>0</v>
      </c>
      <c r="AE6" s="32" t="e">
        <f t="shared" si="8"/>
        <v>#DIV/0!</v>
      </c>
      <c r="AF6" s="32" t="e">
        <f>(AC6)/((AE6+0.0000000000000000001)/charge/constants!$B$3)</f>
        <v>#DIV/0!</v>
      </c>
      <c r="AG6" s="32" t="e">
        <f>SQRT(AC6+1)/((AE6+0.0000000000000000001)/charge/constants!$B$3)</f>
        <v>#DIV/0!</v>
      </c>
      <c r="AH6" s="32" t="e">
        <f>AF6/eval!$E$18</f>
        <v>#DIV/0!</v>
      </c>
      <c r="AI6" s="32" t="e">
        <f>AG6/eval!$E$18</f>
        <v>#DIV/0!</v>
      </c>
      <c r="AJ6" s="32" t="e">
        <f t="shared" si="9"/>
        <v>#DIV/0!</v>
      </c>
      <c r="AK6" s="32" t="e">
        <f t="shared" si="10"/>
        <v>#DIV/0!</v>
      </c>
      <c r="AL6" s="29" t="e">
        <f t="shared" si="11"/>
        <v>#DIV/0!</v>
      </c>
      <c r="AN6" s="32" t="e">
        <f>Rohdaten!X6-G6</f>
        <v>#DIV/0!</v>
      </c>
      <c r="AO6" s="32" t="e">
        <f t="shared" si="12"/>
        <v>#DIV/0!</v>
      </c>
      <c r="AP6" s="30">
        <f>Rohdaten!AA6</f>
        <v>0</v>
      </c>
      <c r="AQ6" s="33">
        <f>Rohdaten!Y6</f>
        <v>0</v>
      </c>
      <c r="AR6" s="32" t="e">
        <f t="shared" si="24"/>
        <v>#DIV/0!</v>
      </c>
      <c r="AS6" s="32" t="e">
        <f t="shared" si="13"/>
        <v>#DIV/0!</v>
      </c>
      <c r="AT6" s="32" t="e">
        <f>(AP6)/((AS6+0.0000000000000000001)/charge/constants!$B$3)</f>
        <v>#DIV/0!</v>
      </c>
      <c r="AU6" s="32" t="e">
        <f>SQRT(AP6+1)/((AS6+0.0000000000000000001)/charge/constants!$B$3)</f>
        <v>#DIV/0!</v>
      </c>
      <c r="AV6" s="32" t="e">
        <f>AT6/eval!$E$18</f>
        <v>#DIV/0!</v>
      </c>
      <c r="AW6" s="32" t="e">
        <f>AU6/eval!$E$18</f>
        <v>#DIV/0!</v>
      </c>
      <c r="AX6" s="32" t="e">
        <f t="shared" si="14"/>
        <v>#DIV/0!</v>
      </c>
      <c r="AY6" s="32" t="e">
        <f t="shared" si="15"/>
        <v>#DIV/0!</v>
      </c>
      <c r="AZ6" s="29" t="e">
        <f t="shared" si="16"/>
        <v>#DIV/0!</v>
      </c>
      <c r="BC6" s="32" t="e">
        <f>Rohdaten!AD6-G6</f>
        <v>#DIV/0!</v>
      </c>
      <c r="BD6" s="30">
        <f>Rohdaten!AG6</f>
        <v>0</v>
      </c>
      <c r="BE6" s="33" t="e">
        <f>Rohdaten!AF6/Rohdaten!AE6</f>
        <v>#DIV/0!</v>
      </c>
      <c r="BF6" s="33">
        <f>Rohdaten!AF6/eval!$B$7</f>
        <v>0</v>
      </c>
      <c r="BG6" s="32" t="e">
        <f t="shared" si="17"/>
        <v>#DIV/0!</v>
      </c>
      <c r="BH6" s="32" t="e">
        <f>(BD6)/((BG6+0.0000000000000000001)/charge/constants!$B$3)</f>
        <v>#DIV/0!</v>
      </c>
      <c r="BI6" s="32" t="e">
        <f>SQRT(BD6+1)/((BG6+0.0000000000000000001)/charge/constants!$B$3)</f>
        <v>#DIV/0!</v>
      </c>
      <c r="BJ6" s="32" t="e">
        <f>BH6/eval!$E$18</f>
        <v>#DIV/0!</v>
      </c>
      <c r="BK6" s="32" t="e">
        <f>BI6/eval!$E$18</f>
        <v>#DIV/0!</v>
      </c>
      <c r="BL6" s="32" t="e">
        <f t="shared" si="18"/>
        <v>#DIV/0!</v>
      </c>
      <c r="BM6" s="32" t="e">
        <f t="shared" si="19"/>
        <v>#DIV/0!</v>
      </c>
      <c r="BN6" s="29" t="e">
        <f t="shared" si="20"/>
        <v>#DIV/0!</v>
      </c>
      <c r="BO6" s="33" t="e">
        <f t="array" ref="BO6">AVERAGE(IF(Rohdaten!E6='turnwise standard'!$A$5:$A$99,'turnwise standard'!$B$5:$B$99))</f>
        <v>#DIV/0!</v>
      </c>
      <c r="BP6" s="32" t="e">
        <f>BD6/BF6*constants!$B$3*charge/constants!$B$6/BO6</f>
        <v>#DIV/0!</v>
      </c>
      <c r="BQ6" s="32" t="e">
        <f>SQRT(BD6)/BF6*constants!$B$3*charge/constants!$B$6/BO6</f>
        <v>#DIV/0!</v>
      </c>
      <c r="BR6" s="32"/>
      <c r="BS6" s="32" t="e">
        <f t="shared" si="21"/>
        <v>#DIV/0!</v>
      </c>
      <c r="BT6" s="32" t="e">
        <f t="shared" si="22"/>
        <v>#DIV/0!</v>
      </c>
      <c r="BU6" s="32" t="e">
        <f t="shared" si="23"/>
        <v>#DIV/0!</v>
      </c>
      <c r="BV6" s="29" t="e">
        <f t="shared" si="25"/>
        <v>#DIV/0!</v>
      </c>
      <c r="BW6" s="29" t="e">
        <f t="shared" si="26"/>
        <v>#DIV/0!</v>
      </c>
      <c r="BX6" s="29" t="e">
        <f t="shared" si="27"/>
        <v>#DIV/0!</v>
      </c>
    </row>
    <row r="7" spans="1:76" x14ac:dyDescent="0.2">
      <c r="A7" s="29">
        <f>Rohdaten!C7</f>
        <v>0</v>
      </c>
      <c r="B7" s="29">
        <f>IF(1=1,Rohdaten!H7,"x"&amp;Rohdaten!H7)</f>
        <v>0</v>
      </c>
      <c r="C7" s="29">
        <f>IF(101,Rohdaten!F7,-Rohdaten!F7)</f>
        <v>0</v>
      </c>
      <c r="E7" s="32">
        <f>Rohdaten!J7</f>
        <v>0</v>
      </c>
      <c r="F7" s="32" t="e">
        <f>AVERAGE(Rohdaten!L7,Rohdaten!X7,Rohdaten!AD7)</f>
        <v>#DIV/0!</v>
      </c>
      <c r="G7" s="29" t="e">
        <f t="array" ref="G7">AVERAGE(IF(Rohdaten!E7='turnwise standard'!$A$5:$A$99,'turnwise standard'!$F$5:$F$99))</f>
        <v>#DIV/0!</v>
      </c>
      <c r="H7" s="29" t="b">
        <f>IF(ISERROR(G7),1&lt;0,E7-G7&gt;eval!$B$6)</f>
        <v>0</v>
      </c>
      <c r="I7" s="32" t="e">
        <f>Rohdaten!L7-G7</f>
        <v>#DIV/0!</v>
      </c>
      <c r="J7" s="32" t="e">
        <f t="shared" si="0"/>
        <v>#DIV/0!</v>
      </c>
      <c r="K7" s="32" t="e">
        <f t="shared" si="1"/>
        <v>#DIV/0!</v>
      </c>
      <c r="L7" s="30">
        <f>Rohdaten!O7</f>
        <v>0</v>
      </c>
      <c r="M7" s="33">
        <f>Rohdaten!N7/eval!$B$7</f>
        <v>0</v>
      </c>
      <c r="N7" s="33" t="e">
        <f>Rohdaten!N7/Rohdaten!M7</f>
        <v>#DIV/0!</v>
      </c>
      <c r="O7" s="32" t="e">
        <f t="shared" si="2"/>
        <v>#DIV/0!</v>
      </c>
      <c r="P7" s="34" t="e">
        <f>(L7)/(O7/charge/constants!$B$3)</f>
        <v>#DIV/0!</v>
      </c>
      <c r="Q7" s="34" t="e">
        <f>SQRT(L7+1)/(O7/charge/constants!$B$3)</f>
        <v>#DIV/0!</v>
      </c>
      <c r="R7" s="29" t="e">
        <f>P7/eval!$E$18</f>
        <v>#DIV/0!</v>
      </c>
      <c r="S7" s="29" t="e">
        <f>Q7/eval!$E$18</f>
        <v>#DIV/0!</v>
      </c>
      <c r="T7" s="29" t="e">
        <f t="shared" si="3"/>
        <v>#DIV/0!</v>
      </c>
      <c r="V7" s="31" t="e">
        <f t="array" ref="V7">AVERAGE(IF(Rohdaten!E7='turnwise standard'!$A$5:$A$99,'turnwise standard'!$P$5:$P$99))</f>
        <v>#DIV/0!</v>
      </c>
      <c r="W7" s="32" t="e">
        <f t="shared" si="4"/>
        <v>#DIV/0!</v>
      </c>
      <c r="X7" s="29" t="e">
        <f t="shared" si="5"/>
        <v>#DIV/0!</v>
      </c>
      <c r="Y7" s="29" t="e">
        <f t="shared" si="6"/>
        <v>#DIV/0!</v>
      </c>
      <c r="AA7" s="32" t="e">
        <f>Rohdaten!AJ7-$G7</f>
        <v>#DIV/0!</v>
      </c>
      <c r="AB7" s="32" t="e">
        <f t="shared" si="7"/>
        <v>#DIV/0!</v>
      </c>
      <c r="AC7" s="30">
        <f>Rohdaten!AM7</f>
        <v>0</v>
      </c>
      <c r="AD7" s="33">
        <f>Rohdaten!AL7/eval!$B$7</f>
        <v>0</v>
      </c>
      <c r="AE7" s="32" t="e">
        <f t="shared" si="8"/>
        <v>#DIV/0!</v>
      </c>
      <c r="AF7" s="32" t="e">
        <f>(AC7)/((AE7+0.0000000000000000001)/charge/constants!$B$3)</f>
        <v>#DIV/0!</v>
      </c>
      <c r="AG7" s="32" t="e">
        <f>SQRT(AC7+1)/((AE7+0.0000000000000000001)/charge/constants!$B$3)</f>
        <v>#DIV/0!</v>
      </c>
      <c r="AH7" s="32" t="e">
        <f>AF7/eval!$E$18</f>
        <v>#DIV/0!</v>
      </c>
      <c r="AI7" s="32" t="e">
        <f>AG7/eval!$E$18</f>
        <v>#DIV/0!</v>
      </c>
      <c r="AJ7" s="32" t="e">
        <f t="shared" si="9"/>
        <v>#DIV/0!</v>
      </c>
      <c r="AK7" s="32" t="e">
        <f t="shared" si="10"/>
        <v>#DIV/0!</v>
      </c>
      <c r="AL7" s="29" t="e">
        <f t="shared" si="11"/>
        <v>#DIV/0!</v>
      </c>
      <c r="AN7" s="32" t="e">
        <f>Rohdaten!X7-G7</f>
        <v>#DIV/0!</v>
      </c>
      <c r="AO7" s="32" t="e">
        <f t="shared" si="12"/>
        <v>#DIV/0!</v>
      </c>
      <c r="AP7" s="30">
        <f>Rohdaten!AA7</f>
        <v>0</v>
      </c>
      <c r="AQ7" s="33">
        <f>Rohdaten!Y7</f>
        <v>0</v>
      </c>
      <c r="AR7" s="32" t="e">
        <f t="shared" si="24"/>
        <v>#DIV/0!</v>
      </c>
      <c r="AS7" s="32" t="e">
        <f t="shared" si="13"/>
        <v>#DIV/0!</v>
      </c>
      <c r="AT7" s="32" t="e">
        <f>(AP7)/((AS7+0.0000000000000000001)/charge/constants!$B$3)</f>
        <v>#DIV/0!</v>
      </c>
      <c r="AU7" s="32" t="e">
        <f>SQRT(AP7+1)/((AS7+0.0000000000000000001)/charge/constants!$B$3)</f>
        <v>#DIV/0!</v>
      </c>
      <c r="AV7" s="32" t="e">
        <f>AT7/eval!$E$18</f>
        <v>#DIV/0!</v>
      </c>
      <c r="AW7" s="32" t="e">
        <f>AU7/eval!$E$18</f>
        <v>#DIV/0!</v>
      </c>
      <c r="AX7" s="32" t="e">
        <f t="shared" si="14"/>
        <v>#DIV/0!</v>
      </c>
      <c r="AY7" s="32" t="e">
        <f t="shared" si="15"/>
        <v>#DIV/0!</v>
      </c>
      <c r="AZ7" s="29" t="e">
        <f t="shared" si="16"/>
        <v>#DIV/0!</v>
      </c>
      <c r="BC7" s="32" t="e">
        <f>Rohdaten!AD7-G7</f>
        <v>#DIV/0!</v>
      </c>
      <c r="BD7" s="30">
        <f>Rohdaten!AG7</f>
        <v>0</v>
      </c>
      <c r="BE7" s="33" t="e">
        <f>Rohdaten!AF7/Rohdaten!AE7</f>
        <v>#DIV/0!</v>
      </c>
      <c r="BF7" s="33">
        <f>Rohdaten!AF7/eval!$B$7</f>
        <v>0</v>
      </c>
      <c r="BG7" s="32" t="e">
        <f t="shared" si="17"/>
        <v>#DIV/0!</v>
      </c>
      <c r="BH7" s="32" t="e">
        <f>(BD7)/((BG7+0.0000000000000000001)/charge/constants!$B$3)</f>
        <v>#DIV/0!</v>
      </c>
      <c r="BI7" s="32" t="e">
        <f>SQRT(BD7+1)/((BG7+0.0000000000000000001)/charge/constants!$B$3)</f>
        <v>#DIV/0!</v>
      </c>
      <c r="BJ7" s="32" t="e">
        <f>BH7/eval!$E$18</f>
        <v>#DIV/0!</v>
      </c>
      <c r="BK7" s="32" t="e">
        <f>BI7/eval!$E$18</f>
        <v>#DIV/0!</v>
      </c>
      <c r="BL7" s="32" t="e">
        <f t="shared" si="18"/>
        <v>#DIV/0!</v>
      </c>
      <c r="BM7" s="32" t="e">
        <f t="shared" si="19"/>
        <v>#DIV/0!</v>
      </c>
      <c r="BN7" s="29" t="e">
        <f t="shared" si="20"/>
        <v>#DIV/0!</v>
      </c>
      <c r="BO7" s="33" t="e">
        <f t="array" ref="BO7">AVERAGE(IF(Rohdaten!E7='turnwise standard'!$A$5:$A$99,'turnwise standard'!$B$5:$B$99))</f>
        <v>#DIV/0!</v>
      </c>
      <c r="BP7" s="32" t="e">
        <f>BD7/BF7*constants!$B$3*charge/constants!$B$6/BO7</f>
        <v>#DIV/0!</v>
      </c>
      <c r="BQ7" s="32" t="e">
        <f>SQRT(BD7)/BF7*constants!$B$3*charge/constants!$B$6/BO7</f>
        <v>#DIV/0!</v>
      </c>
      <c r="BR7" s="32"/>
      <c r="BS7" s="32" t="e">
        <f t="shared" si="21"/>
        <v>#DIV/0!</v>
      </c>
      <c r="BT7" s="32" t="e">
        <f t="shared" si="22"/>
        <v>#DIV/0!</v>
      </c>
      <c r="BU7" s="32" t="e">
        <f t="shared" si="23"/>
        <v>#DIV/0!</v>
      </c>
      <c r="BV7" s="29" t="e">
        <f t="shared" si="25"/>
        <v>#DIV/0!</v>
      </c>
      <c r="BW7" s="29" t="e">
        <f t="shared" si="26"/>
        <v>#DIV/0!</v>
      </c>
      <c r="BX7" s="29" t="e">
        <f t="shared" si="27"/>
        <v>#DIV/0!</v>
      </c>
    </row>
    <row r="8" spans="1:76" x14ac:dyDescent="0.2">
      <c r="A8" s="29">
        <f>Rohdaten!C8</f>
        <v>0</v>
      </c>
      <c r="B8" s="29">
        <f>IF(1=1,Rohdaten!H8,"x"&amp;Rohdaten!H8)</f>
        <v>0</v>
      </c>
      <c r="C8" s="29">
        <f>IF(101,Rohdaten!F8,-Rohdaten!F8)</f>
        <v>0</v>
      </c>
      <c r="E8" s="32">
        <f>Rohdaten!J8</f>
        <v>0</v>
      </c>
      <c r="F8" s="32" t="e">
        <f>AVERAGE(Rohdaten!L8,Rohdaten!X8,Rohdaten!AD8)</f>
        <v>#DIV/0!</v>
      </c>
      <c r="G8" s="29" t="e">
        <f t="array" ref="G8">AVERAGE(IF(Rohdaten!E8='turnwise standard'!$A$5:$A$99,'turnwise standard'!$F$5:$F$99))</f>
        <v>#DIV/0!</v>
      </c>
      <c r="H8" s="29" t="b">
        <f>IF(ISERROR(G8),1&lt;0,E8-G8&gt;eval!$B$6)</f>
        <v>0</v>
      </c>
      <c r="I8" s="32" t="e">
        <f>Rohdaten!L8-G8</f>
        <v>#DIV/0!</v>
      </c>
      <c r="J8" s="32" t="e">
        <f t="shared" si="0"/>
        <v>#DIV/0!</v>
      </c>
      <c r="K8" s="32" t="e">
        <f t="shared" si="1"/>
        <v>#DIV/0!</v>
      </c>
      <c r="L8" s="30">
        <f>Rohdaten!O8</f>
        <v>0</v>
      </c>
      <c r="M8" s="33">
        <f>Rohdaten!N8/eval!$B$7</f>
        <v>0</v>
      </c>
      <c r="N8" s="33" t="e">
        <f>Rohdaten!N8/Rohdaten!M8</f>
        <v>#DIV/0!</v>
      </c>
      <c r="O8" s="32" t="e">
        <f t="shared" si="2"/>
        <v>#DIV/0!</v>
      </c>
      <c r="P8" s="34" t="e">
        <f>(L8)/(O8/charge/constants!$B$3)</f>
        <v>#DIV/0!</v>
      </c>
      <c r="Q8" s="34" t="e">
        <f>SQRT(L8+1)/(O8/charge/constants!$B$3)</f>
        <v>#DIV/0!</v>
      </c>
      <c r="R8" s="29" t="e">
        <f>P8/eval!$E$18</f>
        <v>#DIV/0!</v>
      </c>
      <c r="S8" s="29" t="e">
        <f>Q8/eval!$E$18</f>
        <v>#DIV/0!</v>
      </c>
      <c r="T8" s="29" t="e">
        <f t="shared" si="3"/>
        <v>#DIV/0!</v>
      </c>
      <c r="V8" s="31" t="e">
        <f t="array" ref="V8">AVERAGE(IF(Rohdaten!E8='turnwise standard'!$A$5:$A$99,'turnwise standard'!$P$5:$P$99))</f>
        <v>#DIV/0!</v>
      </c>
      <c r="W8" s="32" t="e">
        <f t="shared" si="4"/>
        <v>#DIV/0!</v>
      </c>
      <c r="X8" s="29" t="e">
        <f t="shared" si="5"/>
        <v>#DIV/0!</v>
      </c>
      <c r="Y8" s="29" t="e">
        <f t="shared" si="6"/>
        <v>#DIV/0!</v>
      </c>
      <c r="AA8" s="32" t="e">
        <f>Rohdaten!AJ8-$G8</f>
        <v>#DIV/0!</v>
      </c>
      <c r="AB8" s="32" t="e">
        <f t="shared" si="7"/>
        <v>#DIV/0!</v>
      </c>
      <c r="AC8" s="30">
        <f>Rohdaten!AM8</f>
        <v>0</v>
      </c>
      <c r="AD8" s="33">
        <f>Rohdaten!AL8/eval!$B$7</f>
        <v>0</v>
      </c>
      <c r="AE8" s="32" t="e">
        <f t="shared" si="8"/>
        <v>#DIV/0!</v>
      </c>
      <c r="AF8" s="32" t="e">
        <f>(AC8)/((AE8+0.0000000000000000001)/charge/constants!$B$3)</f>
        <v>#DIV/0!</v>
      </c>
      <c r="AG8" s="32" t="e">
        <f>SQRT(AC8+1)/((AE8+0.0000000000000000001)/charge/constants!$B$3)</f>
        <v>#DIV/0!</v>
      </c>
      <c r="AH8" s="32" t="e">
        <f>AF8/eval!$E$18</f>
        <v>#DIV/0!</v>
      </c>
      <c r="AI8" s="32" t="e">
        <f>AG8/eval!$E$18</f>
        <v>#DIV/0!</v>
      </c>
      <c r="AJ8" s="32" t="e">
        <f t="shared" si="9"/>
        <v>#DIV/0!</v>
      </c>
      <c r="AK8" s="32" t="e">
        <f t="shared" si="10"/>
        <v>#DIV/0!</v>
      </c>
      <c r="AL8" s="29" t="e">
        <f t="shared" si="11"/>
        <v>#DIV/0!</v>
      </c>
      <c r="AN8" s="32" t="e">
        <f>Rohdaten!X8-G8</f>
        <v>#DIV/0!</v>
      </c>
      <c r="AO8" s="32" t="e">
        <f t="shared" si="12"/>
        <v>#DIV/0!</v>
      </c>
      <c r="AP8" s="30">
        <f>Rohdaten!AA8</f>
        <v>0</v>
      </c>
      <c r="AQ8" s="33">
        <f>Rohdaten!Y8</f>
        <v>0</v>
      </c>
      <c r="AR8" s="32" t="e">
        <f t="shared" si="24"/>
        <v>#DIV/0!</v>
      </c>
      <c r="AS8" s="32" t="e">
        <f t="shared" si="13"/>
        <v>#DIV/0!</v>
      </c>
      <c r="AT8" s="32" t="e">
        <f>(AP8)/((AS8+0.0000000000000000001)/charge/constants!$B$3)</f>
        <v>#DIV/0!</v>
      </c>
      <c r="AU8" s="32" t="e">
        <f>SQRT(AP8+1)/((AS8+0.0000000000000000001)/charge/constants!$B$3)</f>
        <v>#DIV/0!</v>
      </c>
      <c r="AV8" s="32" t="e">
        <f>AT8/eval!$E$18</f>
        <v>#DIV/0!</v>
      </c>
      <c r="AW8" s="32" t="e">
        <f>AU8/eval!$E$18</f>
        <v>#DIV/0!</v>
      </c>
      <c r="AX8" s="32" t="e">
        <f t="shared" si="14"/>
        <v>#DIV/0!</v>
      </c>
      <c r="AY8" s="32" t="e">
        <f t="shared" si="15"/>
        <v>#DIV/0!</v>
      </c>
      <c r="AZ8" s="29" t="e">
        <f t="shared" si="16"/>
        <v>#DIV/0!</v>
      </c>
      <c r="BC8" s="32" t="e">
        <f>Rohdaten!AD8-G8</f>
        <v>#DIV/0!</v>
      </c>
      <c r="BD8" s="30">
        <f>Rohdaten!AG8</f>
        <v>0</v>
      </c>
      <c r="BE8" s="33" t="e">
        <f>Rohdaten!AF8/Rohdaten!AE8</f>
        <v>#DIV/0!</v>
      </c>
      <c r="BF8" s="33">
        <f>Rohdaten!AF8/eval!$B$7</f>
        <v>0</v>
      </c>
      <c r="BG8" s="32" t="e">
        <f t="shared" si="17"/>
        <v>#DIV/0!</v>
      </c>
      <c r="BH8" s="32" t="e">
        <f>(BD8)/((BG8+0.0000000000000000001)/charge/constants!$B$3)</f>
        <v>#DIV/0!</v>
      </c>
      <c r="BI8" s="32" t="e">
        <f>SQRT(BD8+1)/((BG8+0.0000000000000000001)/charge/constants!$B$3)</f>
        <v>#DIV/0!</v>
      </c>
      <c r="BJ8" s="32" t="e">
        <f>BH8/eval!$E$18</f>
        <v>#DIV/0!</v>
      </c>
      <c r="BK8" s="32" t="e">
        <f>BI8/eval!$E$18</f>
        <v>#DIV/0!</v>
      </c>
      <c r="BL8" s="32" t="e">
        <f t="shared" si="18"/>
        <v>#DIV/0!</v>
      </c>
      <c r="BM8" s="32" t="e">
        <f t="shared" si="19"/>
        <v>#DIV/0!</v>
      </c>
      <c r="BN8" s="29" t="e">
        <f t="shared" si="20"/>
        <v>#DIV/0!</v>
      </c>
      <c r="BO8" s="33" t="e">
        <f t="array" ref="BO8">AVERAGE(IF(Rohdaten!E8='turnwise standard'!$A$5:$A$99,'turnwise standard'!$B$5:$B$99))</f>
        <v>#DIV/0!</v>
      </c>
      <c r="BP8" s="32" t="e">
        <f>BD8/BF8*constants!$B$3*charge/constants!$B$6/BO8</f>
        <v>#DIV/0!</v>
      </c>
      <c r="BQ8" s="32" t="e">
        <f>SQRT(BD8)/BF8*constants!$B$3*charge/constants!$B$6/BO8</f>
        <v>#DIV/0!</v>
      </c>
      <c r="BR8" s="32"/>
      <c r="BS8" s="32" t="e">
        <f t="shared" si="21"/>
        <v>#DIV/0!</v>
      </c>
      <c r="BT8" s="32" t="e">
        <f t="shared" si="22"/>
        <v>#DIV/0!</v>
      </c>
      <c r="BU8" s="32" t="e">
        <f t="shared" si="23"/>
        <v>#DIV/0!</v>
      </c>
      <c r="BV8" s="29" t="e">
        <f t="shared" si="25"/>
        <v>#DIV/0!</v>
      </c>
      <c r="BW8" s="29" t="e">
        <f t="shared" si="26"/>
        <v>#DIV/0!</v>
      </c>
      <c r="BX8" s="29" t="e">
        <f t="shared" si="27"/>
        <v>#DIV/0!</v>
      </c>
    </row>
    <row r="9" spans="1:76" x14ac:dyDescent="0.2">
      <c r="A9" s="29">
        <f>Rohdaten!C9</f>
        <v>8</v>
      </c>
      <c r="B9" s="29" t="str">
        <f>IF(1=1,Rohdaten!H9,"x"&amp;Rohdaten!H9)</f>
        <v>MS_St60k_U</v>
      </c>
      <c r="C9" s="29">
        <f>IF(101,Rohdaten!F9,-Rohdaten!F9)</f>
        <v>7</v>
      </c>
      <c r="E9" s="32">
        <f>Rohdaten!J9</f>
        <v>5.2637399999999999E-13</v>
      </c>
      <c r="F9" s="32">
        <f>AVERAGE(Rohdaten!L9,Rohdaten!X9,Rohdaten!AD9)</f>
        <v>5.2506629511433333E-13</v>
      </c>
      <c r="G9" s="29">
        <f t="array" ref="G9">AVERAGE(IF(Rohdaten!E9='turnwise standard'!$A$5:$A$99,'turnwise standard'!$F$5:$F$99))</f>
        <v>0</v>
      </c>
      <c r="H9" s="29" t="b">
        <f>IF(ISERROR(G9),1&lt;0,E9-G9&gt;eval!$B$6)</f>
        <v>0</v>
      </c>
      <c r="I9" s="32">
        <f>Rohdaten!L9-G9</f>
        <v>5.2515596766300001E-13</v>
      </c>
      <c r="J9" s="32">
        <f t="shared" si="0"/>
        <v>3.2431521267723101E-14</v>
      </c>
      <c r="K9" s="32">
        <f t="shared" si="1"/>
        <v>3.2431521267723101E-14</v>
      </c>
      <c r="L9" s="30">
        <f>Rohdaten!O9</f>
        <v>507</v>
      </c>
      <c r="M9" s="33">
        <f>Rohdaten!N9/eval!$B$7</f>
        <v>298.51668726823237</v>
      </c>
      <c r="N9" s="33">
        <f>Rohdaten!N9/Rohdaten!M9</f>
        <v>8.0900457263454104</v>
      </c>
      <c r="O9" s="32">
        <f t="shared" si="2"/>
        <v>9.6813502919099247E-12</v>
      </c>
      <c r="P9" s="34">
        <f>(L9)/(O9/charge/constants!$B$3)</f>
        <v>2.517155279503106E-5</v>
      </c>
      <c r="Q9" s="34">
        <f>SQRT(L9+1)/(O9/charge/constants!$B$3)</f>
        <v>1.1190098365078254E-6</v>
      </c>
      <c r="R9" s="29">
        <f>P9/eval!$E$18</f>
        <v>3.0484338570822916E-5</v>
      </c>
      <c r="S9" s="29">
        <f>Q9/eval!$E$18</f>
        <v>1.3551915131322216E-6</v>
      </c>
      <c r="T9" s="29">
        <f t="shared" si="3"/>
        <v>798605306619.55188</v>
      </c>
      <c r="V9" s="31">
        <f t="array" ref="V9">AVERAGE(IF(Rohdaten!E9='turnwise standard'!$A$5:$A$99,'turnwise standard'!$P$5:$P$99))</f>
        <v>0.85449700922206362</v>
      </c>
      <c r="W9" s="32">
        <f t="shared" si="4"/>
        <v>2.9457742418487001E-5</v>
      </c>
      <c r="X9" s="29">
        <f t="shared" si="5"/>
        <v>1.3095538362698016E-6</v>
      </c>
      <c r="Y9" s="29">
        <f t="shared" si="6"/>
        <v>583113754529.88538</v>
      </c>
      <c r="AA9" s="32">
        <f>Rohdaten!AJ9-$G9</f>
        <v>5.25090725787E-13</v>
      </c>
      <c r="AB9" s="32">
        <f t="shared" si="7"/>
        <v>3.2431521267723101E-14</v>
      </c>
      <c r="AC9" s="30">
        <f>Rohdaten!AM9</f>
        <v>16</v>
      </c>
      <c r="AD9" s="33">
        <f>Rohdaten!AL9/eval!$B$7</f>
        <v>59.826946847960443</v>
      </c>
      <c r="AE9" s="32">
        <f t="shared" si="8"/>
        <v>1.9402788990825687E-12</v>
      </c>
      <c r="AF9" s="32">
        <f>(AC9)/((AE9+0.0000000000000000001)/charge/constants!$B$3)</f>
        <v>3.96363615935459E-6</v>
      </c>
      <c r="AG9" s="32">
        <f>SQRT(AC9+1)/((AE9+0.0000000000000000001)/charge/constants!$B$3)</f>
        <v>1.0214056591585304E-6</v>
      </c>
      <c r="AH9" s="32">
        <f>AF9/eval!$E$18</f>
        <v>4.8002134646684766E-6</v>
      </c>
      <c r="AI9" s="32">
        <f>AG9/eval!$E$18</f>
        <v>1.2369866962712648E-6</v>
      </c>
      <c r="AJ9" s="32">
        <f t="shared" si="9"/>
        <v>4.6385605994842452E-6</v>
      </c>
      <c r="AK9" s="32">
        <f t="shared" si="10"/>
        <v>1.19532970640637E-6</v>
      </c>
      <c r="AL9" s="29">
        <f t="shared" si="11"/>
        <v>958525079369.90076</v>
      </c>
      <c r="AN9" s="32">
        <f>Rohdaten!X9-G9</f>
        <v>5.2510722923700003E-13</v>
      </c>
      <c r="AO9" s="32">
        <f t="shared" si="12"/>
        <v>3.2431521267723101E-14</v>
      </c>
      <c r="AP9" s="30">
        <f>Rohdaten!AA9</f>
        <v>1</v>
      </c>
      <c r="AQ9" s="33">
        <f>Rohdaten!Y9</f>
        <v>895.54499999999996</v>
      </c>
      <c r="AR9" s="32">
        <f t="shared" si="24"/>
        <v>1.1166384715452602E-3</v>
      </c>
      <c r="AS9" s="32">
        <f t="shared" si="13"/>
        <v>2.9043886713703082E-11</v>
      </c>
      <c r="AT9" s="32">
        <f>(AP9)/((AS9+0.0000000000000000001)/charge/constants!$B$3)</f>
        <v>1.6549437858751802E-8</v>
      </c>
      <c r="AU9" s="32">
        <f>SQRT(AP9+1)/((AS9+0.0000000000000000001)/charge/constants!$B$3)</f>
        <v>2.3404439469497555E-8</v>
      </c>
      <c r="AV9" s="32">
        <f>AT9/eval!$E$18</f>
        <v>2.004241339225501E-8</v>
      </c>
      <c r="AW9" s="32">
        <f>AU9/eval!$E$18</f>
        <v>2.834425284201519E-8</v>
      </c>
      <c r="AX9" s="32">
        <f t="shared" si="14"/>
        <v>1.9367461418991338E-8</v>
      </c>
      <c r="AY9" s="32">
        <f t="shared" si="15"/>
        <v>2.7389726607475219E-8</v>
      </c>
      <c r="AZ9" s="29">
        <f t="shared" si="16"/>
        <v>1825591106211875</v>
      </c>
      <c r="BC9" s="32">
        <f>Rohdaten!AD9-G9</f>
        <v>5.2493568844299995E-13</v>
      </c>
      <c r="BD9" s="30">
        <f>Rohdaten!AG9</f>
        <v>23</v>
      </c>
      <c r="BE9" s="33">
        <f>Rohdaten!AF9/Rohdaten!AE9</f>
        <v>8.0659302121690342</v>
      </c>
      <c r="BF9" s="33">
        <f>Rohdaten!AF9/eval!$B$7</f>
        <v>5.6860321384425214</v>
      </c>
      <c r="BG9" s="32">
        <f t="shared" si="17"/>
        <v>2.9848011951023483E-12</v>
      </c>
      <c r="BH9" s="32">
        <f>(BD9)/((BG9+0.0000000000000000001)/charge/constants!$B$3)</f>
        <v>3.7038244449103005E-6</v>
      </c>
      <c r="BI9" s="32">
        <f>SQRT(BD9+1)/((BG9+0.0000000000000000001)/charge/constants!$B$3)</f>
        <v>7.8891130320672856E-7</v>
      </c>
      <c r="BJ9" s="32">
        <f>BH9/eval!$E$18</f>
        <v>4.485565086307443E-6</v>
      </c>
      <c r="BK9" s="32">
        <f>BI9/eval!$E$18</f>
        <v>9.5542136256490616E-7</v>
      </c>
      <c r="BL9" s="32">
        <f t="shared" si="18"/>
        <v>4.3345083773695969E-6</v>
      </c>
      <c r="BM9" s="32">
        <f t="shared" si="19"/>
        <v>9.2324641829344201E-7</v>
      </c>
      <c r="BN9" s="29">
        <f t="shared" si="20"/>
        <v>1606732738913.6455</v>
      </c>
      <c r="BO9" s="33">
        <f t="array" ref="BO9">AVERAGE(IF(Rohdaten!E9='turnwise standard'!$A$5:$A$99,'turnwise standard'!$B$5:$B$99))</f>
        <v>1.0900000000000001</v>
      </c>
      <c r="BP9" s="32">
        <f>BD9/BF9*constants!$B$3*charge/constants!$B$6/BO9</f>
        <v>3.2431521267723101E-14</v>
      </c>
      <c r="BQ9" s="32">
        <f>SQRT(BD9)/BF9*constants!$B$3*charge/constants!$B$6/BO9</f>
        <v>6.7624396541188419E-15</v>
      </c>
      <c r="BR9" s="32"/>
      <c r="BS9" s="32">
        <f t="shared" si="21"/>
        <v>1520.9914030434784</v>
      </c>
      <c r="BT9" s="32">
        <f t="shared" si="22"/>
        <v>1522.4906556529586</v>
      </c>
      <c r="BU9" s="32">
        <f t="shared" si="23"/>
        <v>4.31410517170664E-7</v>
      </c>
      <c r="BV9" s="29">
        <f t="shared" si="25"/>
        <v>0.41987577639751555</v>
      </c>
      <c r="BW9" s="29">
        <f t="shared" si="26"/>
        <v>8.9513977883845325E-2</v>
      </c>
      <c r="BX9" s="29">
        <f t="shared" si="27"/>
        <v>124.80106341408951</v>
      </c>
    </row>
    <row r="10" spans="1:76" x14ac:dyDescent="0.2">
      <c r="A10" s="29">
        <f>Rohdaten!C10</f>
        <v>9</v>
      </c>
      <c r="B10" s="29" t="str">
        <f>IF(1=1,Rohdaten!H10,"x"&amp;Rohdaten!H10)</f>
        <v>MS_St60k_U</v>
      </c>
      <c r="C10" s="29">
        <f>IF(101,Rohdaten!F10,-Rohdaten!F10)</f>
        <v>8</v>
      </c>
      <c r="E10" s="32">
        <f>Rohdaten!J10</f>
        <v>5.2124099999999998E-13</v>
      </c>
      <c r="F10" s="32">
        <f>AVERAGE(Rohdaten!L10,Rohdaten!X10,Rohdaten!AD10)</f>
        <v>5.2074807437566673E-13</v>
      </c>
      <c r="G10" s="29">
        <f t="array" ref="G10">AVERAGE(IF(Rohdaten!E10='turnwise standard'!$A$5:$A$99,'turnwise standard'!$F$5:$F$99))</f>
        <v>0</v>
      </c>
      <c r="H10" s="29" t="b">
        <f>IF(ISERROR(G10),1&lt;0,E10-G10&gt;eval!$B$6)</f>
        <v>0</v>
      </c>
      <c r="I10" s="32">
        <f>Rohdaten!L10-G10</f>
        <v>5.2111058058700002E-13</v>
      </c>
      <c r="J10" s="32">
        <f t="shared" si="0"/>
        <v>3.6202628391876954E-14</v>
      </c>
      <c r="K10" s="32">
        <f t="shared" si="1"/>
        <v>3.6202628391876954E-14</v>
      </c>
      <c r="L10" s="30">
        <f>Rohdaten!O10</f>
        <v>434</v>
      </c>
      <c r="M10" s="33">
        <f>Rohdaten!N10/eval!$B$7</f>
        <v>298.3930778739184</v>
      </c>
      <c r="N10" s="33">
        <f>Rohdaten!N10/Rohdaten!M10</f>
        <v>8.0866958109307738</v>
      </c>
      <c r="O10" s="32">
        <f t="shared" si="2"/>
        <v>1.080261371297787E-11</v>
      </c>
      <c r="P10" s="34">
        <f>(L10)/(O10/charge/constants!$B$3)</f>
        <v>1.9310737710577189E-5</v>
      </c>
      <c r="Q10" s="34">
        <f>SQRT(L10+1)/(O10/charge/constants!$B$3)</f>
        <v>9.2801236744741161E-7</v>
      </c>
      <c r="R10" s="29">
        <f>P10/eval!$E$18</f>
        <v>2.3386521730109517E-5</v>
      </c>
      <c r="S10" s="29">
        <f>Q10/eval!$E$18</f>
        <v>1.1238815275934156E-6</v>
      </c>
      <c r="T10" s="29">
        <f t="shared" si="3"/>
        <v>1161161083521.438</v>
      </c>
      <c r="V10" s="31">
        <f t="array" ref="V10">AVERAGE(IF(Rohdaten!E10='turnwise standard'!$A$5:$A$99,'turnwise standard'!$P$5:$P$99))</f>
        <v>0.85449700922206362</v>
      </c>
      <c r="W10" s="32">
        <f t="shared" si="4"/>
        <v>2.2598952953805814E-5</v>
      </c>
      <c r="X10" s="29">
        <f t="shared" si="5"/>
        <v>1.0860334880426049E-6</v>
      </c>
      <c r="Y10" s="29">
        <f t="shared" si="6"/>
        <v>847839343683.11731</v>
      </c>
      <c r="AA10" s="32">
        <f>Rohdaten!AJ10-$G10</f>
        <v>5.2085300847699999E-13</v>
      </c>
      <c r="AB10" s="32">
        <f t="shared" si="7"/>
        <v>3.6202628391876954E-14</v>
      </c>
      <c r="AC10" s="30">
        <f>Rohdaten!AM10</f>
        <v>9</v>
      </c>
      <c r="AD10" s="33">
        <f>Rohdaten!AL10/eval!$B$7</f>
        <v>59.57972805933251</v>
      </c>
      <c r="AE10" s="32">
        <f t="shared" si="8"/>
        <v>2.1569427546210993E-12</v>
      </c>
      <c r="AF10" s="32">
        <f>(AC10)/((AE10+0.0000000000000000001)/charge/constants!$B$3)</f>
        <v>2.0055885999631266E-6</v>
      </c>
      <c r="AG10" s="32">
        <f>SQRT(AC10+1)/((AE10+0.0000000000000000001)/charge/constants!$B$3)</f>
        <v>7.0469200279464131E-7</v>
      </c>
      <c r="AH10" s="32">
        <f>AF10/eval!$E$18</f>
        <v>2.428894332141786E-6</v>
      </c>
      <c r="AI10" s="32">
        <f>AG10/eval!$E$18</f>
        <v>8.5342647616017389E-7</v>
      </c>
      <c r="AJ10" s="32">
        <f t="shared" si="9"/>
        <v>2.347098443081761E-6</v>
      </c>
      <c r="AK10" s="32">
        <f t="shared" si="10"/>
        <v>8.2468633030815967E-7</v>
      </c>
      <c r="AL10" s="29">
        <f t="shared" si="11"/>
        <v>2013730343245.156</v>
      </c>
      <c r="AN10" s="32">
        <f>Rohdaten!X10-G10</f>
        <v>5.2043169189300003E-13</v>
      </c>
      <c r="AO10" s="32">
        <f t="shared" si="12"/>
        <v>3.6202628391876954E-14</v>
      </c>
      <c r="AP10" s="30">
        <f>Rohdaten!AA10</f>
        <v>1</v>
      </c>
      <c r="AQ10" s="33">
        <f>Rohdaten!Y10</f>
        <v>895.54499999999996</v>
      </c>
      <c r="AR10" s="32">
        <f t="shared" si="24"/>
        <v>1.1166384715452602E-3</v>
      </c>
      <c r="AS10" s="32">
        <f t="shared" si="13"/>
        <v>3.2421082843203444E-11</v>
      </c>
      <c r="AT10" s="32">
        <f>(AP10)/((AS10+0.0000000000000000001)/charge/constants!$B$3)</f>
        <v>1.4825538087115706E-8</v>
      </c>
      <c r="AU10" s="32">
        <f>SQRT(AP10+1)/((AS10+0.0000000000000000001)/charge/constants!$B$3)</f>
        <v>2.0966477032277905E-8</v>
      </c>
      <c r="AV10" s="32">
        <f>AT10/eval!$E$18</f>
        <v>1.795466200366793E-8</v>
      </c>
      <c r="AW10" s="32">
        <f>AU10/eval!$E$18</f>
        <v>2.5391726513412079E-8</v>
      </c>
      <c r="AX10" s="32">
        <f t="shared" si="14"/>
        <v>1.7350017527402367E-8</v>
      </c>
      <c r="AY10" s="32">
        <f t="shared" si="15"/>
        <v>2.4536630094663341E-8</v>
      </c>
      <c r="AZ10" s="29">
        <f t="shared" si="16"/>
        <v>2274830668304521</v>
      </c>
      <c r="BC10" s="32">
        <f>Rohdaten!AD10-G10</f>
        <v>5.2070195064700004E-13</v>
      </c>
      <c r="BD10" s="30">
        <f>Rohdaten!AG10</f>
        <v>24</v>
      </c>
      <c r="BE10" s="33">
        <f>Rohdaten!AF10/Rohdaten!AE10</f>
        <v>7.5398912852884443</v>
      </c>
      <c r="BF10" s="33">
        <f>Rohdaten!AF10/eval!$B$7</f>
        <v>5.3152039555006185</v>
      </c>
      <c r="BG10" s="32">
        <f t="shared" si="17"/>
        <v>2.7676370677158225E-12</v>
      </c>
      <c r="BH10" s="32">
        <f>(BD10)/((BG10+0.0000000000000000001)/charge/constants!$B$3)</f>
        <v>4.1681186156062226E-6</v>
      </c>
      <c r="BI10" s="32">
        <f>SQRT(BD10+1)/((BG10+0.0000000000000000001)/charge/constants!$B$3)</f>
        <v>8.6835804491796304E-7</v>
      </c>
      <c r="BJ10" s="32">
        <f>BH10/eval!$E$18</f>
        <v>5.0478546204973207E-6</v>
      </c>
      <c r="BK10" s="32">
        <f>BI10/eval!$E$18</f>
        <v>1.051636379270275E-6</v>
      </c>
      <c r="BL10" s="32">
        <f t="shared" si="18"/>
        <v>4.8778621465286214E-6</v>
      </c>
      <c r="BM10" s="32">
        <f t="shared" si="19"/>
        <v>1.0162212805267961E-6</v>
      </c>
      <c r="BN10" s="29">
        <f t="shared" si="20"/>
        <v>1326179577347.4441</v>
      </c>
      <c r="BO10" s="33">
        <f t="array" ref="BO10">AVERAGE(IF(Rohdaten!E10='turnwise standard'!$A$5:$A$99,'turnwise standard'!$B$5:$B$99))</f>
        <v>1.0900000000000001</v>
      </c>
      <c r="BP10" s="32">
        <f>BD10/BF10*constants!$B$3*charge/constants!$B$6/BO10</f>
        <v>3.6202628391876954E-14</v>
      </c>
      <c r="BQ10" s="32">
        <f>SQRT(BD10)/BF10*constants!$B$3*charge/constants!$B$6/BO10</f>
        <v>7.389830575641136E-15</v>
      </c>
      <c r="BR10" s="32"/>
      <c r="BS10" s="32">
        <f t="shared" si="21"/>
        <v>1302.531991590721</v>
      </c>
      <c r="BT10" s="32">
        <f t="shared" si="22"/>
        <v>1304.0317410703401</v>
      </c>
      <c r="BU10" s="32">
        <f t="shared" si="23"/>
        <v>5.8806275591044758E-7</v>
      </c>
      <c r="BV10" s="29">
        <f t="shared" si="25"/>
        <v>0.32211405689036182</v>
      </c>
      <c r="BW10" s="29">
        <f t="shared" si="26"/>
        <v>6.7544801700461204E-2</v>
      </c>
      <c r="BX10" s="29">
        <f t="shared" si="27"/>
        <v>219.18767904484642</v>
      </c>
    </row>
    <row r="11" spans="1:76" x14ac:dyDescent="0.2">
      <c r="A11" s="29">
        <f>Rohdaten!C11</f>
        <v>10</v>
      </c>
      <c r="B11" s="29" t="str">
        <f>IF(1=1,Rohdaten!H11,"x"&amp;Rohdaten!H11)</f>
        <v>MS_St60k_U</v>
      </c>
      <c r="C11" s="29">
        <f>IF(101,Rohdaten!F11,-Rohdaten!F11)</f>
        <v>9</v>
      </c>
      <c r="E11" s="32">
        <f>Rohdaten!J11</f>
        <v>6.2235200000000001E-13</v>
      </c>
      <c r="F11" s="32">
        <f>AVERAGE(Rohdaten!L11,Rohdaten!X11,Rohdaten!AD11)</f>
        <v>6.1928175604466672E-13</v>
      </c>
      <c r="G11" s="29">
        <f t="array" ref="G11">AVERAGE(IF(Rohdaten!E11='turnwise standard'!$A$5:$A$99,'turnwise standard'!$F$5:$F$99))</f>
        <v>0</v>
      </c>
      <c r="H11" s="29" t="b">
        <f>IF(ISERROR(G11),1&lt;0,E11-G11&gt;eval!$B$6)</f>
        <v>0</v>
      </c>
      <c r="I11" s="32">
        <f>Rohdaten!L11-G11</f>
        <v>6.1941595756699996E-13</v>
      </c>
      <c r="J11" s="32">
        <f t="shared" si="0"/>
        <v>1.1793280460990218E-13</v>
      </c>
      <c r="K11" s="32">
        <f t="shared" si="1"/>
        <v>1.1793280460990218E-13</v>
      </c>
      <c r="L11" s="30">
        <f>Rohdaten!O11</f>
        <v>398</v>
      </c>
      <c r="M11" s="33">
        <f>Rohdaten!N11/eval!$B$7</f>
        <v>298.64029666254635</v>
      </c>
      <c r="N11" s="33">
        <f>Rohdaten!N11/Rohdaten!M11</f>
        <v>8.0933956417600452</v>
      </c>
      <c r="O11" s="32">
        <f t="shared" si="2"/>
        <v>3.5219487754947302E-11</v>
      </c>
      <c r="P11" s="34">
        <f>(L11)/(O11/charge/constants!$B$3)</f>
        <v>5.4317280629139083E-6</v>
      </c>
      <c r="Q11" s="34">
        <f>SQRT(L11+1)/(O11/charge/constants!$B$3)</f>
        <v>2.7260975648165784E-7</v>
      </c>
      <c r="R11" s="29">
        <f>P11/eval!$E$18</f>
        <v>6.5781653854582305E-6</v>
      </c>
      <c r="S11" s="29">
        <f>Q11/eval!$E$18</f>
        <v>3.3014761472867608E-7</v>
      </c>
      <c r="T11" s="29">
        <f t="shared" si="3"/>
        <v>13456038168713.318</v>
      </c>
      <c r="V11" s="31">
        <f t="array" ref="V11">AVERAGE(IF(Rohdaten!E11='turnwise standard'!$A$5:$A$99,'turnwise standard'!$P$5:$P$99))</f>
        <v>0.85449700922206362</v>
      </c>
      <c r="W11" s="32">
        <f t="shared" si="4"/>
        <v>6.3566378867246924E-6</v>
      </c>
      <c r="X11" s="29">
        <f t="shared" si="5"/>
        <v>3.1902950336811884E-7</v>
      </c>
      <c r="Y11" s="29">
        <f t="shared" si="6"/>
        <v>9825129976745.5977</v>
      </c>
      <c r="AA11" s="32">
        <f>Rohdaten!AJ11-$G11</f>
        <v>6.19487084943E-13</v>
      </c>
      <c r="AB11" s="32">
        <f t="shared" si="7"/>
        <v>1.1793280460990218E-13</v>
      </c>
      <c r="AC11" s="30">
        <f>Rohdaten!AM11</f>
        <v>11</v>
      </c>
      <c r="AD11" s="33">
        <f>Rohdaten!AL11/eval!$B$7</f>
        <v>59.826946847960443</v>
      </c>
      <c r="AE11" s="32">
        <f t="shared" si="8"/>
        <v>7.0555596330275213E-12</v>
      </c>
      <c r="AF11" s="32">
        <f>(AC11)/((AE11+0.0000000000000000001)/charge/constants!$B$3)</f>
        <v>7.4937498937894347E-7</v>
      </c>
      <c r="AG11" s="32">
        <f>SQRT(AC11+1)/((AE11+0.0000000000000000001)/charge/constants!$B$3)</f>
        <v>2.3599191918649414E-7</v>
      </c>
      <c r="AH11" s="32">
        <f>AF11/eval!$E$18</f>
        <v>9.0754039207482073E-7</v>
      </c>
      <c r="AI11" s="32">
        <f>AG11/eval!$E$18</f>
        <v>2.8580110345355794E-7</v>
      </c>
      <c r="AJ11" s="32">
        <f t="shared" si="9"/>
        <v>8.7697789610893606E-7</v>
      </c>
      <c r="AK11" s="32">
        <f t="shared" si="10"/>
        <v>2.7617641330464317E-7</v>
      </c>
      <c r="AL11" s="29">
        <f t="shared" si="11"/>
        <v>17955840365337.422</v>
      </c>
      <c r="AN11" s="32">
        <f>Rohdaten!X11-G11</f>
        <v>6.1922588613000001E-13</v>
      </c>
      <c r="AO11" s="32">
        <f t="shared" si="12"/>
        <v>1.1793280460990218E-13</v>
      </c>
      <c r="AP11" s="30">
        <f>Rohdaten!AA11</f>
        <v>2</v>
      </c>
      <c r="AQ11" s="33">
        <f>Rohdaten!Y11</f>
        <v>895.54499999999996</v>
      </c>
      <c r="AR11" s="32">
        <f t="shared" si="24"/>
        <v>2.2332769430905204E-3</v>
      </c>
      <c r="AS11" s="32">
        <f t="shared" si="13"/>
        <v>1.0561413350437484E-10</v>
      </c>
      <c r="AT11" s="32">
        <f>(AP11)/((AS11+0.0000000000000000001)/charge/constants!$B$3)</f>
        <v>9.1021908450345835E-9</v>
      </c>
      <c r="AU11" s="32">
        <f>SQRT(AP11+1)/((AS11+0.0000000000000000001)/charge/constants!$B$3)</f>
        <v>7.882728501894096E-9</v>
      </c>
      <c r="AV11" s="32">
        <f>AT11/eval!$E$18</f>
        <v>1.1023327393256932E-8</v>
      </c>
      <c r="AW11" s="32">
        <f>AU11/eval!$E$18</f>
        <v>9.5464815567933982E-9</v>
      </c>
      <c r="AX11" s="32">
        <f t="shared" si="14"/>
        <v>1.0652103807035256E-8</v>
      </c>
      <c r="AY11" s="32">
        <f t="shared" si="15"/>
        <v>9.2249925006414628E-9</v>
      </c>
      <c r="AZ11" s="29">
        <f t="shared" si="16"/>
        <v>1.6093365043285624E+16</v>
      </c>
      <c r="BC11" s="32">
        <f>Rohdaten!AD11-G11</f>
        <v>6.1920342443699998E-13</v>
      </c>
      <c r="BD11" s="30">
        <f>Rohdaten!AG11</f>
        <v>80</v>
      </c>
      <c r="BE11" s="33">
        <f>Rohdaten!AF11/Rohdaten!AE11</f>
        <v>7.7152375942486406</v>
      </c>
      <c r="BF11" s="33">
        <f>Rohdaten!AF11/eval!$B$7</f>
        <v>5.4388133498145859</v>
      </c>
      <c r="BG11" s="32">
        <f t="shared" si="17"/>
        <v>3.3677318510788625E-12</v>
      </c>
      <c r="BH11" s="32">
        <f>(BD11)/((BG11+0.0000000000000000001)/charge/constants!$B$3)</f>
        <v>1.141801086267615E-5</v>
      </c>
      <c r="BI11" s="32">
        <f>SQRT(BD11+1)/((BG11+0.0000000000000000001)/charge/constants!$B$3)</f>
        <v>1.284526222051067E-6</v>
      </c>
      <c r="BJ11" s="32">
        <f>BH11/eval!$E$18</f>
        <v>1.3827931545481125E-5</v>
      </c>
      <c r="BK11" s="32">
        <f>BI11/eval!$E$18</f>
        <v>1.5556422988666266E-6</v>
      </c>
      <c r="BL11" s="32">
        <f t="shared" si="18"/>
        <v>1.336225959769144E-5</v>
      </c>
      <c r="BM11" s="32">
        <f t="shared" si="19"/>
        <v>1.5032542047402871E-6</v>
      </c>
      <c r="BN11" s="29">
        <f t="shared" si="20"/>
        <v>606057808961.7478</v>
      </c>
      <c r="BO11" s="33">
        <f t="array" ref="BO11">AVERAGE(IF(Rohdaten!E11='turnwise standard'!$A$5:$A$99,'turnwise standard'!$B$5:$B$99))</f>
        <v>1.0900000000000001</v>
      </c>
      <c r="BP11" s="32">
        <f>BD11/BF11*constants!$B$3*charge/constants!$B$6/BO11</f>
        <v>1.1793280460990218E-13</v>
      </c>
      <c r="BQ11" s="32">
        <f>SQRT(BD11)/BF11*constants!$B$3*charge/constants!$B$6/BO11</f>
        <v>1.3185288394247091E-14</v>
      </c>
      <c r="BR11" s="32"/>
      <c r="BS11" s="32">
        <f t="shared" si="21"/>
        <v>596.7495243998344</v>
      </c>
      <c r="BT11" s="32">
        <f t="shared" si="22"/>
        <v>423.0245219447059</v>
      </c>
      <c r="BU11" s="32">
        <f t="shared" si="23"/>
        <v>5.5881610419793994E-6</v>
      </c>
      <c r="BV11" s="29">
        <f t="shared" si="25"/>
        <v>9.0604304635761593E-2</v>
      </c>
      <c r="BW11" s="29">
        <f t="shared" si="26"/>
        <v>1.1101361636199346E-2</v>
      </c>
      <c r="BX11" s="29">
        <f t="shared" si="27"/>
        <v>8114.2334654704409</v>
      </c>
    </row>
    <row r="12" spans="1:76" x14ac:dyDescent="0.2">
      <c r="A12" s="29">
        <f>Rohdaten!C12</f>
        <v>11</v>
      </c>
      <c r="B12" s="29" t="str">
        <f>IF(1=1,Rohdaten!H12,"x"&amp;Rohdaten!H12)</f>
        <v>Vienna-KkU</v>
      </c>
      <c r="C12" s="29">
        <f>IF(101,Rohdaten!F12,-Rohdaten!F12)</f>
        <v>10</v>
      </c>
      <c r="E12" s="32">
        <f>Rohdaten!J12</f>
        <v>9.7571100000000004E-10</v>
      </c>
      <c r="F12" s="32">
        <f>AVERAGE(Rohdaten!L12,Rohdaten!X12,Rohdaten!AD12)</f>
        <v>9.5756782747250009E-10</v>
      </c>
      <c r="G12" s="29">
        <f t="array" ref="G12">AVERAGE(IF(Rohdaten!E12='turnwise standard'!$A$5:$A$99,'turnwise standard'!$F$5:$F$99))</f>
        <v>0</v>
      </c>
      <c r="H12" s="29" t="b">
        <f>IF(ISERROR(G12),1&lt;0,E12-G12&gt;eval!$B$6)</f>
        <v>1</v>
      </c>
      <c r="I12" s="32">
        <f>Rohdaten!L12-G12</f>
        <v>9.8366218864499991E-10</v>
      </c>
      <c r="J12" s="32">
        <f t="shared" si="0"/>
        <v>1.7154977489774813E-9</v>
      </c>
      <c r="K12" s="32">
        <f t="shared" si="1"/>
        <v>9.8366218864499991E-10</v>
      </c>
      <c r="L12" s="30">
        <f>Rohdaten!O12</f>
        <v>21</v>
      </c>
      <c r="M12" s="33">
        <f>Rohdaten!N12/eval!$B$7</f>
        <v>198.88751545117429</v>
      </c>
      <c r="N12" s="33">
        <f>Rohdaten!N12/Rohdaten!M12</f>
        <v>8.0850208532234564</v>
      </c>
      <c r="O12" s="32">
        <f t="shared" si="2"/>
        <v>1.9563812874286834E-7</v>
      </c>
      <c r="P12" s="34">
        <f>(L12)/(O12/charge/constants!$B$3)</f>
        <v>5.1594543787865563E-11</v>
      </c>
      <c r="Q12" s="34">
        <f>SQRT(L12+1)/(O12/charge/constants!$B$3)</f>
        <v>1.1523802919214508E-11</v>
      </c>
      <c r="R12" s="29">
        <f>P12/eval!$E$18</f>
        <v>6.2484247755542613E-11</v>
      </c>
      <c r="S12" s="29">
        <f>Q12/eval!$E$18</f>
        <v>1.3956052400633755E-11</v>
      </c>
      <c r="T12" s="29">
        <f t="shared" si="3"/>
        <v>7.530231976941102E+21</v>
      </c>
      <c r="V12" s="31">
        <f t="array" ref="V12">AVERAGE(IF(Rohdaten!E12='turnwise standard'!$A$5:$A$99,'turnwise standard'!$P$5:$P$99))</f>
        <v>0.85449700922206362</v>
      </c>
      <c r="W12" s="32">
        <f t="shared" si="4"/>
        <v>6.0380016818124819E-11</v>
      </c>
      <c r="X12" s="29">
        <f t="shared" si="5"/>
        <v>1.3486065831530305E-11</v>
      </c>
      <c r="Y12" s="29">
        <f t="shared" si="6"/>
        <v>5.4983128764093605E+21</v>
      </c>
      <c r="AA12" s="32">
        <f>Rohdaten!AJ12-$G12</f>
        <v>9.4362581454500005E-10</v>
      </c>
      <c r="AB12" s="32">
        <f t="shared" si="7"/>
        <v>9.4362581454500005E-10</v>
      </c>
      <c r="AC12" s="30">
        <f>Rohdaten!AM12</f>
        <v>0</v>
      </c>
      <c r="AD12" s="33">
        <f>Rohdaten!AL12/eval!$B$7</f>
        <v>39.925834363411617</v>
      </c>
      <c r="AE12" s="32">
        <f t="shared" si="8"/>
        <v>3.7675047972563041E-8</v>
      </c>
      <c r="AF12" s="32">
        <f>(AC12)/((AE12+0.0000000000000000001)/charge/constants!$B$3)</f>
        <v>0</v>
      </c>
      <c r="AG12" s="32">
        <f>SQRT(AC12+1)/((AE12+0.0000000000000000001)/charge/constants!$B$3)</f>
        <v>1.2758046130392884E-11</v>
      </c>
      <c r="AH12" s="32">
        <f>AF12/eval!$E$18</f>
        <v>0</v>
      </c>
      <c r="AI12" s="32">
        <f>AG12/eval!$E$18</f>
        <v>1.5450798800852996E-11</v>
      </c>
      <c r="AJ12" s="32">
        <f t="shared" si="9"/>
        <v>0</v>
      </c>
      <c r="AK12" s="32">
        <f t="shared" si="10"/>
        <v>1.4930474879026018E-11</v>
      </c>
      <c r="AL12" s="29">
        <f t="shared" si="11"/>
        <v>6.143723525653818E+21</v>
      </c>
      <c r="AN12" s="32" t="e">
        <f>Rohdaten!X12-G12</f>
        <v>#VALUE!</v>
      </c>
      <c r="AO12" s="32" t="e">
        <f t="shared" si="12"/>
        <v>#VALUE!</v>
      </c>
      <c r="AP12" s="30">
        <f>Rohdaten!AA12</f>
        <v>0</v>
      </c>
      <c r="AQ12" s="33">
        <f>Rohdaten!Y12</f>
        <v>0</v>
      </c>
      <c r="AR12" s="32" t="e">
        <f t="shared" si="24"/>
        <v>#DIV/0!</v>
      </c>
      <c r="AS12" s="32" t="e">
        <f t="shared" si="13"/>
        <v>#VALUE!</v>
      </c>
      <c r="AT12" s="32" t="e">
        <f>(AP12)/((AS12+0.0000000000000000001)/charge/constants!$B$3)</f>
        <v>#VALUE!</v>
      </c>
      <c r="AU12" s="32" t="e">
        <f>SQRT(AP12+1)/((AS12+0.0000000000000000001)/charge/constants!$B$3)</f>
        <v>#VALUE!</v>
      </c>
      <c r="AV12" s="32" t="e">
        <f>AT12/eval!$E$18</f>
        <v>#VALUE!</v>
      </c>
      <c r="AW12" s="32" t="e">
        <f>AU12/eval!$E$18</f>
        <v>#VALUE!</v>
      </c>
      <c r="AX12" s="32" t="e">
        <f t="shared" si="14"/>
        <v>#VALUE!</v>
      </c>
      <c r="AY12" s="32" t="e">
        <f t="shared" si="15"/>
        <v>#VALUE!</v>
      </c>
      <c r="AZ12" s="29" t="e">
        <f t="shared" si="16"/>
        <v>#VALUE!</v>
      </c>
      <c r="BC12" s="32">
        <f>Rohdaten!AD12-G12</f>
        <v>9.3147346630000007E-10</v>
      </c>
      <c r="BD12" s="30">
        <f>Rohdaten!AG12</f>
        <v>26448</v>
      </c>
      <c r="BE12" s="33">
        <f>Rohdaten!AF12/Rohdaten!AE12</f>
        <v>0.26301946344029459</v>
      </c>
      <c r="BF12" s="33">
        <f>Rohdaten!AF12/eval!$B$7</f>
        <v>0.12360939431396786</v>
      </c>
      <c r="BG12" s="32">
        <f t="shared" si="17"/>
        <v>1.1513887098887516E-10</v>
      </c>
      <c r="BH12" s="32">
        <f>(BD12)/((BG12+0.0000000000000000001)/charge/constants!$B$3)</f>
        <v>1.1041011223904814E-4</v>
      </c>
      <c r="BI12" s="32">
        <f>SQRT(BD12+1)/((BG12+0.0000000000000000001)/charge/constants!$B$3)</f>
        <v>6.7892319048251319E-7</v>
      </c>
      <c r="BJ12" s="32">
        <f>BH12/eval!$E$18</f>
        <v>1.337136119708164E-4</v>
      </c>
      <c r="BK12" s="32">
        <f>BI12/eval!$E$18</f>
        <v>8.2221881863155403E-7</v>
      </c>
      <c r="BL12" s="32">
        <f t="shared" si="18"/>
        <v>1.2921064795717169E-4</v>
      </c>
      <c r="BM12" s="32">
        <f t="shared" si="19"/>
        <v>7.9452962755318089E-7</v>
      </c>
      <c r="BN12" s="29">
        <f t="shared" si="20"/>
        <v>2169495297492.321</v>
      </c>
      <c r="BO12" s="33">
        <f t="array" ref="BO12">AVERAGE(IF(Rohdaten!E12='turnwise standard'!$A$5:$A$99,'turnwise standard'!$B$5:$B$99))</f>
        <v>1.0900000000000001</v>
      </c>
      <c r="BP12" s="32">
        <f>BD12/BF12*constants!$B$3*charge/constants!$B$6/BO12</f>
        <v>1.7154977489774813E-9</v>
      </c>
      <c r="BQ12" s="32">
        <f>SQRT(BD12)/BF12*constants!$B$3*charge/constants!$B$6/BO12</f>
        <v>1.0548573527325319E-11</v>
      </c>
      <c r="BR12" s="32"/>
      <c r="BS12" s="32" t="e">
        <f t="shared" si="21"/>
        <v>#DIV/0!</v>
      </c>
      <c r="BT12" s="32" t="e">
        <f t="shared" si="22"/>
        <v>#DIV/0!</v>
      </c>
      <c r="BU12" s="32" t="e">
        <f t="shared" si="23"/>
        <v>#DIV/0!</v>
      </c>
      <c r="BV12" s="29">
        <f t="shared" si="25"/>
        <v>4.9348097532143941E-7</v>
      </c>
      <c r="BW12" s="29">
        <f t="shared" si="26"/>
        <v>1.0772912090131271E-7</v>
      </c>
      <c r="BX12" s="29">
        <f t="shared" si="27"/>
        <v>86165570577166.516</v>
      </c>
    </row>
    <row r="13" spans="1:76" x14ac:dyDescent="0.2">
      <c r="A13" s="29">
        <f>Rohdaten!C13</f>
        <v>12</v>
      </c>
      <c r="B13" s="29" t="str">
        <f>IF(1=1,Rohdaten!H13,"x"&amp;Rohdaten!H13)</f>
        <v>MS_St60e_U</v>
      </c>
      <c r="C13" s="29">
        <f>IF(101,Rohdaten!F13,-Rohdaten!F13)</f>
        <v>11</v>
      </c>
      <c r="E13" s="32">
        <f>Rohdaten!J13</f>
        <v>5.84284E-13</v>
      </c>
      <c r="F13" s="32">
        <f>AVERAGE(Rohdaten!L13,Rohdaten!X13,Rohdaten!AD13)</f>
        <v>5.8220292967533332E-13</v>
      </c>
      <c r="G13" s="29">
        <f t="array" ref="G13">AVERAGE(IF(Rohdaten!E13='turnwise standard'!$A$5:$A$99,'turnwise standard'!$F$5:$F$99))</f>
        <v>0</v>
      </c>
      <c r="H13" s="29" t="b">
        <f>IF(ISERROR(G13),1&lt;0,E13-G13&gt;eval!$B$6)</f>
        <v>0</v>
      </c>
      <c r="I13" s="32">
        <f>Rohdaten!L13-G13</f>
        <v>5.8239903611999998E-13</v>
      </c>
      <c r="J13" s="32">
        <f t="shared" si="0"/>
        <v>7.8887484164731882E-14</v>
      </c>
      <c r="K13" s="32">
        <f t="shared" si="1"/>
        <v>7.8887484164731882E-14</v>
      </c>
      <c r="L13" s="30">
        <f>Rohdaten!O13</f>
        <v>80</v>
      </c>
      <c r="M13" s="33">
        <f>Rohdaten!N13/eval!$B$7</f>
        <v>298.14585908529051</v>
      </c>
      <c r="N13" s="33">
        <f>Rohdaten!N13/Rohdaten!M13</f>
        <v>8.0799959801015024</v>
      </c>
      <c r="O13" s="32">
        <f t="shared" si="2"/>
        <v>2.3519976737371238E-11</v>
      </c>
      <c r="P13" s="34">
        <f>(L13)/(O13/charge/constants!$B$3)</f>
        <v>1.6348995761931082E-6</v>
      </c>
      <c r="Q13" s="34">
        <f>SQRT(L13+1)/(O13/charge/constants!$B$3)</f>
        <v>1.8392620232172468E-7</v>
      </c>
      <c r="R13" s="29">
        <f>P13/eval!$E$18</f>
        <v>1.9799665366613356E-6</v>
      </c>
      <c r="S13" s="29">
        <f>Q13/eval!$E$18</f>
        <v>2.2274623537440024E-7</v>
      </c>
      <c r="T13" s="29">
        <f t="shared" si="3"/>
        <v>29560569220137.594</v>
      </c>
      <c r="V13" s="31">
        <f t="array" ref="V13">AVERAGE(IF(Rohdaten!E13='turnwise standard'!$A$5:$A$99,'turnwise standard'!$P$5:$P$99))</f>
        <v>0.85449700922206362</v>
      </c>
      <c r="W13" s="32">
        <f t="shared" si="4"/>
        <v>1.9132888220188451E-6</v>
      </c>
      <c r="X13" s="29">
        <f t="shared" si="5"/>
        <v>2.1524499247712007E-7</v>
      </c>
      <c r="Y13" s="29">
        <f t="shared" si="6"/>
        <v>21584097126725.738</v>
      </c>
      <c r="AA13" s="32">
        <f>Rohdaten!AJ13-$G13</f>
        <v>5.8238374699000005E-13</v>
      </c>
      <c r="AB13" s="32">
        <f t="shared" si="7"/>
        <v>7.8887484164731882E-14</v>
      </c>
      <c r="AC13" s="30">
        <f>Rohdaten!AM13</f>
        <v>0</v>
      </c>
      <c r="AD13" s="33">
        <f>Rohdaten!AL13/eval!$B$7</f>
        <v>59.57972805933251</v>
      </c>
      <c r="AE13" s="32">
        <f t="shared" si="8"/>
        <v>4.7000948538196248E-12</v>
      </c>
      <c r="AF13" s="32">
        <f>(AC13)/((AE13+0.0000000000000000001)/charge/constants!$B$3)</f>
        <v>0</v>
      </c>
      <c r="AG13" s="32">
        <f>SQRT(AC13+1)/((AE13+0.0000000000000000001)/charge/constants!$B$3)</f>
        <v>1.0226601903210108E-7</v>
      </c>
      <c r="AH13" s="32">
        <f>AF13/eval!$E$18</f>
        <v>0</v>
      </c>
      <c r="AI13" s="32">
        <f>AG13/eval!$E$18</f>
        <v>1.2385060126605283E-7</v>
      </c>
      <c r="AJ13" s="32">
        <f t="shared" si="9"/>
        <v>0</v>
      </c>
      <c r="AK13" s="32">
        <f t="shared" si="10"/>
        <v>1.1967978580194719E-7</v>
      </c>
      <c r="AL13" s="29">
        <f t="shared" si="11"/>
        <v>95617481283873.234</v>
      </c>
      <c r="AN13" s="32">
        <f>Rohdaten!X13-G13</f>
        <v>5.8214139974299995E-13</v>
      </c>
      <c r="AO13" s="32">
        <f t="shared" si="12"/>
        <v>7.8887484164731882E-14</v>
      </c>
      <c r="AP13" s="30">
        <f>Rohdaten!AA13</f>
        <v>3</v>
      </c>
      <c r="AQ13" s="33">
        <f>Rohdaten!Y13</f>
        <v>895.54499999999996</v>
      </c>
      <c r="AR13" s="32">
        <f t="shared" si="24"/>
        <v>3.3499154146357808E-3</v>
      </c>
      <c r="AS13" s="32">
        <f t="shared" si="13"/>
        <v>7.0647292006304806E-11</v>
      </c>
      <c r="AT13" s="32">
        <f>(AP13)/((AS13+0.0000000000000000001)/charge/constants!$B$3)</f>
        <v>2.0410973400512162E-8</v>
      </c>
      <c r="AU13" s="32">
        <f>SQRT(AP13+1)/((AS13+0.0000000000000000001)/charge/constants!$B$3)</f>
        <v>1.3607315600341441E-8</v>
      </c>
      <c r="AV13" s="32">
        <f>AT13/eval!$E$18</f>
        <v>2.4718976567234284E-8</v>
      </c>
      <c r="AW13" s="32">
        <f>AU13/eval!$E$18</f>
        <v>1.6479317711489524E-8</v>
      </c>
      <c r="AX13" s="32">
        <f t="shared" si="14"/>
        <v>2.3886535798521244E-8</v>
      </c>
      <c r="AY13" s="32">
        <f t="shared" si="15"/>
        <v>1.5924357199014162E-8</v>
      </c>
      <c r="AZ13" s="29">
        <f t="shared" si="16"/>
        <v>5400762564043569</v>
      </c>
      <c r="BC13" s="32">
        <f>Rohdaten!AD13-G13</f>
        <v>5.8206835316300004E-13</v>
      </c>
      <c r="BD13" s="30">
        <f>Rohdaten!AG13</f>
        <v>45</v>
      </c>
      <c r="BE13" s="33">
        <f>Rohdaten!AF13/Rohdaten!AE13</f>
        <v>6.4878134315272664</v>
      </c>
      <c r="BF13" s="33">
        <f>Rohdaten!AF13/eval!$B$7</f>
        <v>4.573547589616811</v>
      </c>
      <c r="BG13" s="32">
        <f t="shared" si="17"/>
        <v>2.6621173136008655E-12</v>
      </c>
      <c r="BH13" s="32">
        <f>(BD13)/((BG13+0.0000000000000000001)/charge/constants!$B$3)</f>
        <v>8.1249985028808219E-6</v>
      </c>
      <c r="BI13" s="32">
        <f>SQRT(BD13+1)/((BG13+0.0000000000000000001)/charge/constants!$B$3)</f>
        <v>1.2245871324208115E-6</v>
      </c>
      <c r="BJ13" s="32">
        <f>BH13/eval!$E$18</f>
        <v>9.8398858134068737E-6</v>
      </c>
      <c r="BK13" s="32">
        <f>BI13/eval!$E$18</f>
        <v>1.4830522796177424E-6</v>
      </c>
      <c r="BL13" s="32">
        <f t="shared" si="18"/>
        <v>9.5085160219318287E-6</v>
      </c>
      <c r="BM13" s="32">
        <f t="shared" si="19"/>
        <v>1.4331087402350055E-6</v>
      </c>
      <c r="BN13" s="29">
        <f t="shared" si="20"/>
        <v>666838424288.23376</v>
      </c>
      <c r="BO13" s="33">
        <f t="array" ref="BO13">AVERAGE(IF(Rohdaten!E13='turnwise standard'!$A$5:$A$99,'turnwise standard'!$B$5:$B$99))</f>
        <v>1.0900000000000001</v>
      </c>
      <c r="BP13" s="32">
        <f>BD13/BF13*constants!$B$3*charge/constants!$B$6/BO13</f>
        <v>7.8887484164731882E-14</v>
      </c>
      <c r="BQ13" s="32">
        <f>SQRT(BD13)/BF13*constants!$B$3*charge/constants!$B$6/BO13</f>
        <v>1.1759851811085245E-14</v>
      </c>
      <c r="BR13" s="32"/>
      <c r="BS13" s="32">
        <f t="shared" si="21"/>
        <v>80.099049751243768</v>
      </c>
      <c r="BT13" s="32">
        <f t="shared" si="22"/>
        <v>47.104325482439094</v>
      </c>
      <c r="BU13" s="32">
        <f t="shared" si="23"/>
        <v>4.5069051843803779E-4</v>
      </c>
      <c r="BV13" s="29">
        <f t="shared" si="25"/>
        <v>2.7271052146674035E-2</v>
      </c>
      <c r="BW13" s="29">
        <f t="shared" si="26"/>
        <v>5.0816605348253923E-3</v>
      </c>
      <c r="BX13" s="29">
        <f t="shared" si="27"/>
        <v>38724.7569028488</v>
      </c>
    </row>
    <row r="14" spans="1:76" x14ac:dyDescent="0.2">
      <c r="A14" s="29">
        <f>Rohdaten!C14</f>
        <v>13</v>
      </c>
      <c r="B14" s="29" t="str">
        <f>IF(1=1,Rohdaten!H14,"x"&amp;Rohdaten!H14)</f>
        <v>MS_St60e_U</v>
      </c>
      <c r="C14" s="29">
        <f>IF(101,Rohdaten!F14,-Rohdaten!F14)</f>
        <v>12</v>
      </c>
      <c r="E14" s="32">
        <f>Rohdaten!J14</f>
        <v>5.4910500000000001E-13</v>
      </c>
      <c r="F14" s="32">
        <f>AVERAGE(Rohdaten!L14,Rohdaten!X14,Rohdaten!AD14)</f>
        <v>5.4882036887666666E-13</v>
      </c>
      <c r="G14" s="29">
        <f t="array" ref="G14">AVERAGE(IF(Rohdaten!E14='turnwise standard'!$A$5:$A$99,'turnwise standard'!$F$5:$F$99))</f>
        <v>0</v>
      </c>
      <c r="H14" s="29" t="b">
        <f>IF(ISERROR(G14),1&lt;0,E14-G14&gt;eval!$B$6)</f>
        <v>0</v>
      </c>
      <c r="I14" s="32">
        <f>Rohdaten!L14-G14</f>
        <v>5.4895081553999999E-13</v>
      </c>
      <c r="J14" s="32">
        <f t="shared" si="0"/>
        <v>5.5202589391869105E-14</v>
      </c>
      <c r="K14" s="32">
        <f t="shared" si="1"/>
        <v>5.5202589391869105E-14</v>
      </c>
      <c r="L14" s="30">
        <f>Rohdaten!O14</f>
        <v>114</v>
      </c>
      <c r="M14" s="33">
        <f>Rohdaten!N14/eval!$B$7</f>
        <v>298.64029666254635</v>
      </c>
      <c r="N14" s="33">
        <f>Rohdaten!N14/Rohdaten!M14</f>
        <v>8.0933956417600452</v>
      </c>
      <c r="O14" s="32">
        <f t="shared" si="2"/>
        <v>1.6485717672528523E-11</v>
      </c>
      <c r="P14" s="34">
        <f>(L14)/(O14/charge/constants!$B$3)</f>
        <v>3.3238007036423847E-6</v>
      </c>
      <c r="Q14" s="34">
        <f>SQRT(L14+1)/(O14/charge/constants!$B$3)</f>
        <v>3.1266483846016851E-7</v>
      </c>
      <c r="R14" s="29">
        <f>P14/eval!$E$18</f>
        <v>4.0253323589864318E-6</v>
      </c>
      <c r="S14" s="29">
        <f>Q14/eval!$E$18</f>
        <v>3.7865684617966651E-7</v>
      </c>
      <c r="T14" s="29">
        <f t="shared" si="3"/>
        <v>10229205688150.217</v>
      </c>
      <c r="V14" s="31">
        <f t="array" ref="V14">AVERAGE(IF(Rohdaten!E14='turnwise standard'!$A$5:$A$99,'turnwise standard'!$P$5:$P$99))</f>
        <v>0.85449700922206362</v>
      </c>
      <c r="W14" s="32">
        <f t="shared" si="4"/>
        <v>3.8897745314151322E-6</v>
      </c>
      <c r="X14" s="29">
        <f t="shared" si="5"/>
        <v>3.6590512908268623E-7</v>
      </c>
      <c r="Y14" s="29">
        <f t="shared" si="6"/>
        <v>7469009390789.4658</v>
      </c>
      <c r="AA14" s="32">
        <f>Rohdaten!AJ14-$G14</f>
        <v>5.4873867673700001E-13</v>
      </c>
      <c r="AB14" s="32">
        <f t="shared" si="7"/>
        <v>5.5202589391869105E-14</v>
      </c>
      <c r="AC14" s="30">
        <f>Rohdaten!AM14</f>
        <v>0</v>
      </c>
      <c r="AD14" s="33">
        <f>Rohdaten!AL14/eval!$B$7</f>
        <v>59.332509270704577</v>
      </c>
      <c r="AE14" s="32">
        <f t="shared" si="8"/>
        <v>3.2753081468599718E-12</v>
      </c>
      <c r="AF14" s="32">
        <f>(AC14)/((AE14+0.0000000000000000001)/charge/constants!$B$3)</f>
        <v>0</v>
      </c>
      <c r="AG14" s="32">
        <f>SQRT(AC14+1)/((AE14+0.0000000000000000001)/charge/constants!$B$3)</f>
        <v>1.4675259968609284E-7</v>
      </c>
      <c r="AH14" s="32">
        <f>AF14/eval!$E$18</f>
        <v>0</v>
      </c>
      <c r="AI14" s="32">
        <f>AG14/eval!$E$18</f>
        <v>1.7772665720735384E-7</v>
      </c>
      <c r="AJ14" s="32">
        <f t="shared" si="9"/>
        <v>0</v>
      </c>
      <c r="AK14" s="32">
        <f t="shared" si="10"/>
        <v>1.7174150184527482E-7</v>
      </c>
      <c r="AL14" s="29">
        <f t="shared" si="11"/>
        <v>46433176324384.57</v>
      </c>
      <c r="AN14" s="32">
        <f>Rohdaten!X14-G14</f>
        <v>5.48690081377E-13</v>
      </c>
      <c r="AO14" s="32">
        <f t="shared" si="12"/>
        <v>5.5202589391869105E-14</v>
      </c>
      <c r="AP14" s="30">
        <f>Rohdaten!AA14</f>
        <v>1</v>
      </c>
      <c r="AQ14" s="33">
        <f>Rohdaten!Y14</f>
        <v>895.54499999999996</v>
      </c>
      <c r="AR14" s="32">
        <f t="shared" si="24"/>
        <v>1.1166384715452602E-3</v>
      </c>
      <c r="AS14" s="32">
        <f t="shared" si="13"/>
        <v>4.9436402916941416E-11</v>
      </c>
      <c r="AT14" s="32">
        <f>(AP14)/((AS14+0.0000000000000000001)/charge/constants!$B$3)</f>
        <v>9.722794755825625E-9</v>
      </c>
      <c r="AU14" s="32">
        <f>SQRT(AP14+1)/((AS14+0.0000000000000000001)/charge/constants!$B$3)</f>
        <v>1.3750108207858603E-8</v>
      </c>
      <c r="AV14" s="32">
        <f>AT14/eval!$E$18</f>
        <v>1.1774917884673318E-8</v>
      </c>
      <c r="AW14" s="32">
        <f>AU14/eval!$E$18</f>
        <v>1.6652248568334519E-8</v>
      </c>
      <c r="AX14" s="32">
        <f t="shared" si="14"/>
        <v>1.1378383599817727E-8</v>
      </c>
      <c r="AY14" s="32">
        <f t="shared" si="15"/>
        <v>1.6091464404745827E-8</v>
      </c>
      <c r="AZ14" s="29">
        <f t="shared" si="16"/>
        <v>5289172950008093</v>
      </c>
      <c r="BC14" s="32">
        <f>Rohdaten!AD14-G14</f>
        <v>5.4882020971300001E-13</v>
      </c>
      <c r="BD14" s="30">
        <f>Rohdaten!AG14</f>
        <v>40</v>
      </c>
      <c r="BE14" s="33">
        <f>Rohdaten!AF14/Rohdaten!AE14</f>
        <v>8.2412765211292296</v>
      </c>
      <c r="BF14" s="33">
        <f>Rohdaten!AF14/eval!$B$7</f>
        <v>5.8096415327564896</v>
      </c>
      <c r="BG14" s="32">
        <f t="shared" si="17"/>
        <v>3.1884486843647713E-12</v>
      </c>
      <c r="BH14" s="32">
        <f>(BD14)/((BG14+0.0000000000000000001)/charge/constants!$B$3)</f>
        <v>6.0300168829057864E-6</v>
      </c>
      <c r="BI14" s="32">
        <f>SQRT(BD14+1)/((BG14+0.0000000000000000001)/charge/constants!$B$3)</f>
        <v>9.6527368137658283E-7</v>
      </c>
      <c r="BJ14" s="32">
        <f>BH14/eval!$E$18</f>
        <v>7.3027308940020998E-6</v>
      </c>
      <c r="BK14" s="32">
        <f>BI14/eval!$E$18</f>
        <v>1.1690073296708623E-6</v>
      </c>
      <c r="BL14" s="32">
        <f t="shared" si="18"/>
        <v>7.0568027948927877E-6</v>
      </c>
      <c r="BM14" s="32">
        <f t="shared" si="19"/>
        <v>1.1296396253690468E-6</v>
      </c>
      <c r="BN14" s="29">
        <f t="shared" si="20"/>
        <v>1073245484088.6136</v>
      </c>
      <c r="BO14" s="33">
        <f t="array" ref="BO14">AVERAGE(IF(Rohdaten!E14='turnwise standard'!$A$5:$A$99,'turnwise standard'!$B$5:$B$99))</f>
        <v>1.0900000000000001</v>
      </c>
      <c r="BP14" s="32">
        <f>BD14/BF14*constants!$B$3*charge/constants!$B$6/BO14</f>
        <v>5.5202589391869105E-14</v>
      </c>
      <c r="BQ14" s="32">
        <f>SQRT(BD14)/BF14*constants!$B$3*charge/constants!$B$6/BO14</f>
        <v>8.7282957608677819E-15</v>
      </c>
      <c r="BR14" s="32"/>
      <c r="BS14" s="32">
        <f t="shared" si="21"/>
        <v>341.85651146523173</v>
      </c>
      <c r="BT14" s="32">
        <f t="shared" si="22"/>
        <v>343.35260837887103</v>
      </c>
      <c r="BU14" s="32">
        <f t="shared" si="23"/>
        <v>8.4824107349649176E-6</v>
      </c>
      <c r="BV14" s="29">
        <f t="shared" si="25"/>
        <v>5.5442880794701985E-2</v>
      </c>
      <c r="BW14" s="29">
        <f t="shared" si="26"/>
        <v>1.0188816180671191E-2</v>
      </c>
      <c r="BX14" s="29">
        <f t="shared" si="27"/>
        <v>9632.8000543768576</v>
      </c>
    </row>
    <row r="15" spans="1:76" x14ac:dyDescent="0.2">
      <c r="A15" s="29">
        <f>Rohdaten!C15</f>
        <v>14</v>
      </c>
      <c r="B15" s="29" t="str">
        <f>IF(1=1,Rohdaten!H15,"x"&amp;Rohdaten!H15)</f>
        <v>MS_St60e_U</v>
      </c>
      <c r="C15" s="29">
        <f>IF(101,Rohdaten!F15,-Rohdaten!F15)</f>
        <v>13</v>
      </c>
      <c r="E15" s="32">
        <f>Rohdaten!J15</f>
        <v>5.2759600000000001E-13</v>
      </c>
      <c r="F15" s="32">
        <f>AVERAGE(Rohdaten!L15,Rohdaten!X15,Rohdaten!AD15)</f>
        <v>5.2720637131800004E-13</v>
      </c>
      <c r="G15" s="29">
        <f t="array" ref="G15">AVERAGE(IF(Rohdaten!E15='turnwise standard'!$A$5:$A$99,'turnwise standard'!$F$5:$F$99))</f>
        <v>0</v>
      </c>
      <c r="H15" s="29" t="b">
        <f>IF(ISERROR(G15),1&lt;0,E15-G15&gt;eval!$B$6)</f>
        <v>0</v>
      </c>
      <c r="I15" s="32">
        <f>Rohdaten!L15-G15</f>
        <v>5.27424728367E-13</v>
      </c>
      <c r="J15" s="32">
        <f t="shared" si="0"/>
        <v>3.9802321555841993E-14</v>
      </c>
      <c r="K15" s="32">
        <f t="shared" si="1"/>
        <v>3.9802321555841993E-14</v>
      </c>
      <c r="L15" s="30">
        <f>Rohdaten!O15</f>
        <v>130</v>
      </c>
      <c r="M15" s="33">
        <f>Rohdaten!N15/eval!$B$7</f>
        <v>299.13473423980224</v>
      </c>
      <c r="N15" s="33">
        <f>Rohdaten!N15/Rohdaten!M15</f>
        <v>8.1067953034185898</v>
      </c>
      <c r="O15" s="32">
        <f t="shared" si="2"/>
        <v>1.1906256880733947E-11</v>
      </c>
      <c r="P15" s="34">
        <f>(L15)/(O15/charge/constants!$B$3)</f>
        <v>5.2481481481481464E-6</v>
      </c>
      <c r="Q15" s="34">
        <f>SQRT(L15+1)/(O15/charge/constants!$B$3)</f>
        <v>4.620600083356651E-7</v>
      </c>
      <c r="R15" s="29">
        <f>P15/eval!$E$18</f>
        <v>6.355838526162247E-6</v>
      </c>
      <c r="S15" s="29">
        <f>Q15/eval!$E$18</f>
        <v>5.5958382261273176E-7</v>
      </c>
      <c r="T15" s="29">
        <f t="shared" si="3"/>
        <v>4683852786956.6611</v>
      </c>
      <c r="V15" s="31">
        <f t="array" ref="V15">AVERAGE(IF(Rohdaten!E15='turnwise standard'!$A$5:$A$99,'turnwise standard'!$P$5:$P$99))</f>
        <v>0.85449700922206362</v>
      </c>
      <c r="W15" s="32">
        <f t="shared" si="4"/>
        <v>6.1417981473405915E-6</v>
      </c>
      <c r="X15" s="29">
        <f t="shared" si="5"/>
        <v>5.4073917561902966E-7</v>
      </c>
      <c r="Y15" s="29">
        <f t="shared" si="6"/>
        <v>3419986020163.8931</v>
      </c>
      <c r="AA15" s="32">
        <f>Rohdaten!AJ15-$G15</f>
        <v>5.2715699691299995E-13</v>
      </c>
      <c r="AB15" s="32">
        <f t="shared" si="7"/>
        <v>3.9802321555841993E-14</v>
      </c>
      <c r="AC15" s="30">
        <f>Rohdaten!AM15</f>
        <v>0</v>
      </c>
      <c r="AD15" s="33">
        <f>Rohdaten!AL15/eval!$B$7</f>
        <v>59.57972805933251</v>
      </c>
      <c r="AE15" s="32">
        <f t="shared" si="8"/>
        <v>2.3714114944271743E-12</v>
      </c>
      <c r="AF15" s="32">
        <f>(AC15)/((AE15+0.0000000000000000001)/charge/constants!$B$3)</f>
        <v>0</v>
      </c>
      <c r="AG15" s="32">
        <f>SQRT(AC15+1)/((AE15+0.0000000000000000001)/charge/constants!$B$3)</f>
        <v>2.0268940285589932E-7</v>
      </c>
      <c r="AH15" s="32">
        <f>AF15/eval!$E$18</f>
        <v>0</v>
      </c>
      <c r="AI15" s="32">
        <f>AG15/eval!$E$18</f>
        <v>2.454696550384003E-7</v>
      </c>
      <c r="AJ15" s="32">
        <f t="shared" si="9"/>
        <v>0</v>
      </c>
      <c r="AK15" s="32">
        <f t="shared" si="10"/>
        <v>2.372031741110812E-7</v>
      </c>
      <c r="AL15" s="29">
        <f t="shared" si="11"/>
        <v>24340971820792.762</v>
      </c>
      <c r="AN15" s="32">
        <f>Rohdaten!X15-G15</f>
        <v>5.2703770247000001E-13</v>
      </c>
      <c r="AO15" s="32">
        <f t="shared" si="12"/>
        <v>3.9802321555841993E-14</v>
      </c>
      <c r="AP15" s="30">
        <f>Rohdaten!AA15</f>
        <v>1</v>
      </c>
      <c r="AQ15" s="33">
        <f>Rohdaten!Y15</f>
        <v>895.54499999999996</v>
      </c>
      <c r="AR15" s="32">
        <f t="shared" si="24"/>
        <v>1.1166384715452602E-3</v>
      </c>
      <c r="AS15" s="32">
        <f t="shared" si="13"/>
        <v>3.5644770057726518E-11</v>
      </c>
      <c r="AT15" s="32">
        <f>(AP15)/((AS15+0.0000000000000000001)/charge/constants!$B$3)</f>
        <v>1.3484727152766058E-8</v>
      </c>
      <c r="AU15" s="32">
        <f>SQRT(AP15+1)/((AS15+0.0000000000000000001)/charge/constants!$B$3)</f>
        <v>1.9070284024342492E-8</v>
      </c>
      <c r="AV15" s="32">
        <f>AT15/eval!$E$18</f>
        <v>1.6330855367064857E-8</v>
      </c>
      <c r="AW15" s="32">
        <f>AU15/eval!$E$18</f>
        <v>2.3095317145256573E-8</v>
      </c>
      <c r="AX15" s="32">
        <f t="shared" si="14"/>
        <v>1.5780894499610466E-8</v>
      </c>
      <c r="AY15" s="32">
        <f t="shared" si="15"/>
        <v>2.2317555027728102E-8</v>
      </c>
      <c r="AZ15" s="29">
        <f t="shared" si="16"/>
        <v>2749702303163920</v>
      </c>
      <c r="BC15" s="32">
        <f>Rohdaten!AD15-G15</f>
        <v>5.2715668311700001E-13</v>
      </c>
      <c r="BD15" s="30">
        <f>Rohdaten!AG15</f>
        <v>27</v>
      </c>
      <c r="BE15" s="33">
        <f>Rohdaten!AF15/Rohdaten!AE15</f>
        <v>7.7152375942486406</v>
      </c>
      <c r="BF15" s="33">
        <f>Rohdaten!AF15/eval!$B$7</f>
        <v>5.4388133498145859</v>
      </c>
      <c r="BG15" s="32">
        <f t="shared" si="17"/>
        <v>2.867106805580717E-12</v>
      </c>
      <c r="BH15" s="32">
        <f>(BD15)/((BG15+0.0000000000000000001)/charge/constants!$B$3)</f>
        <v>4.526451376730723E-6</v>
      </c>
      <c r="BI15" s="32">
        <f>SQRT(BD15+1)/((BG15+0.0000000000000000001)/charge/constants!$B$3)</f>
        <v>8.8710108625595786E-7</v>
      </c>
      <c r="BJ15" s="32">
        <f>BH15/eval!$E$18</f>
        <v>5.4818182023266239E-6</v>
      </c>
      <c r="BK15" s="32">
        <f>BI15/eval!$E$18</f>
        <v>1.0743353848758076E-6</v>
      </c>
      <c r="BL15" s="32">
        <f t="shared" si="18"/>
        <v>5.2972114915318623E-6</v>
      </c>
      <c r="BM15" s="32">
        <f t="shared" si="19"/>
        <v>1.0381558702745806E-6</v>
      </c>
      <c r="BN15" s="29">
        <f t="shared" si="20"/>
        <v>1270731447901.2253</v>
      </c>
      <c r="BO15" s="33">
        <f t="array" ref="BO15">AVERAGE(IF(Rohdaten!E15='turnwise standard'!$A$5:$A$99,'turnwise standard'!$B$5:$B$99))</f>
        <v>1.0900000000000001</v>
      </c>
      <c r="BP15" s="32">
        <f>BD15/BF15*constants!$B$3*charge/constants!$B$6/BO15</f>
        <v>3.9802321555841993E-14</v>
      </c>
      <c r="BQ15" s="32">
        <f>SQRT(BD15)/BF15*constants!$B$3*charge/constants!$B$6/BO15</f>
        <v>7.6599603548791393E-15</v>
      </c>
      <c r="BR15" s="32"/>
      <c r="BS15" s="32">
        <f t="shared" si="21"/>
        <v>389.19201508264456</v>
      </c>
      <c r="BT15" s="32">
        <f t="shared" si="22"/>
        <v>390.686039827927</v>
      </c>
      <c r="BU15" s="32">
        <f t="shared" si="23"/>
        <v>6.5515523232180102E-6</v>
      </c>
      <c r="BV15" s="29">
        <f t="shared" si="25"/>
        <v>8.7542087542087518E-2</v>
      </c>
      <c r="BW15" s="29">
        <f t="shared" si="26"/>
        <v>1.8514550244258403E-2</v>
      </c>
      <c r="BX15" s="29">
        <f t="shared" si="27"/>
        <v>2917.2501224889775</v>
      </c>
    </row>
    <row r="16" spans="1:76" x14ac:dyDescent="0.2">
      <c r="A16" s="29">
        <f>Rohdaten!C16</f>
        <v>15</v>
      </c>
      <c r="B16" s="29" t="str">
        <f>IF(1=1,Rohdaten!H16,"x"&amp;Rohdaten!H16)</f>
        <v>MS_St60w_U</v>
      </c>
      <c r="C16" s="29">
        <f>IF(101,Rohdaten!F16,-Rohdaten!F16)</f>
        <v>14</v>
      </c>
      <c r="E16" s="32">
        <f>Rohdaten!J16</f>
        <v>5.1269899999999995E-13</v>
      </c>
      <c r="F16" s="32">
        <f>AVERAGE(Rohdaten!L16,Rohdaten!X16,Rohdaten!AD16)</f>
        <v>5.0944244715333325E-13</v>
      </c>
      <c r="G16" s="29">
        <f t="array" ref="G16">AVERAGE(IF(Rohdaten!E16='turnwise standard'!$A$5:$A$99,'turnwise standard'!$F$5:$F$99))</f>
        <v>0</v>
      </c>
      <c r="H16" s="29" t="b">
        <f>IF(ISERROR(G16),1&lt;0,E16-G16&gt;eval!$B$6)</f>
        <v>0</v>
      </c>
      <c r="I16" s="32">
        <f>Rohdaten!L16-G16</f>
        <v>5.0976338604299999E-13</v>
      </c>
      <c r="J16" s="32">
        <f t="shared" si="0"/>
        <v>2.2972327564637192E-14</v>
      </c>
      <c r="K16" s="32">
        <f t="shared" si="1"/>
        <v>2.2972327564637192E-14</v>
      </c>
      <c r="L16" s="30">
        <f>Rohdaten!O16</f>
        <v>270</v>
      </c>
      <c r="M16" s="33">
        <f>Rohdaten!N16/eval!$B$7</f>
        <v>298.64029666254635</v>
      </c>
      <c r="N16" s="33">
        <f>Rohdaten!N16/Rohdaten!M16</f>
        <v>8.0933956417600452</v>
      </c>
      <c r="O16" s="32">
        <f t="shared" si="2"/>
        <v>6.860462718932442E-12</v>
      </c>
      <c r="P16" s="34">
        <f>(L16)/(O16/charge/constants!$B$3)</f>
        <v>1.8916828983248935E-5</v>
      </c>
      <c r="Q16" s="34">
        <f>SQRT(L16+1)/(O16/charge/constants!$B$3)</f>
        <v>1.1533715085012883E-6</v>
      </c>
      <c r="R16" s="29">
        <f>P16/eval!$E$18</f>
        <v>2.2909473408631036E-5</v>
      </c>
      <c r="S16" s="29">
        <f>Q16/eval!$E$18</f>
        <v>1.3968056658798847E-6</v>
      </c>
      <c r="T16" s="29">
        <f t="shared" si="3"/>
        <v>751729445701.57349</v>
      </c>
      <c r="V16" s="31">
        <f t="array" ref="V16">AVERAGE(IF(Rohdaten!E16='turnwise standard'!$A$5:$A$99,'turnwise standard'!$P$5:$P$99))</f>
        <v>0.85449700922206362</v>
      </c>
      <c r="W16" s="32">
        <f t="shared" si="4"/>
        <v>2.2137969798713359E-5</v>
      </c>
      <c r="X16" s="29">
        <f t="shared" si="5"/>
        <v>1.3497665832105379E-6</v>
      </c>
      <c r="Y16" s="29">
        <f t="shared" si="6"/>
        <v>548886635037.77234</v>
      </c>
      <c r="AA16" s="32">
        <f>Rohdaten!AJ16-$G16</f>
        <v>5.0973062254299999E-13</v>
      </c>
      <c r="AB16" s="32">
        <f t="shared" si="7"/>
        <v>2.2972327564637192E-14</v>
      </c>
      <c r="AC16" s="30">
        <f>Rohdaten!AM16</f>
        <v>0</v>
      </c>
      <c r="AD16" s="33">
        <f>Rohdaten!AL16/eval!$B$7</f>
        <v>59.703337453646476</v>
      </c>
      <c r="AE16" s="32">
        <f t="shared" si="8"/>
        <v>1.3715246246872389E-12</v>
      </c>
      <c r="AF16" s="32">
        <f>(AC16)/((AE16+0.0000000000000000001)/charge/constants!$B$3)</f>
        <v>0</v>
      </c>
      <c r="AG16" s="32">
        <f>SQRT(AC16+1)/((AE16+0.0000000000000000001)/charge/constants!$B$3)</f>
        <v>3.5045667886855573E-7</v>
      </c>
      <c r="AH16" s="32">
        <f>AF16/eval!$E$18</f>
        <v>0</v>
      </c>
      <c r="AI16" s="32">
        <f>AG16/eval!$E$18</f>
        <v>4.2442514929568255E-7</v>
      </c>
      <c r="AJ16" s="32">
        <f t="shared" si="9"/>
        <v>0</v>
      </c>
      <c r="AK16" s="32">
        <f t="shared" si="10"/>
        <v>4.1013213046539794E-7</v>
      </c>
      <c r="AL16" s="29">
        <f t="shared" si="11"/>
        <v>8142004123086.0381</v>
      </c>
      <c r="AN16" s="32">
        <f>Rohdaten!X16-G16</f>
        <v>5.0930301855999997E-13</v>
      </c>
      <c r="AO16" s="32">
        <f t="shared" si="12"/>
        <v>2.2972327564637192E-14</v>
      </c>
      <c r="AP16" s="30">
        <f>Rohdaten!AA16</f>
        <v>1</v>
      </c>
      <c r="AQ16" s="33">
        <f>Rohdaten!Y16</f>
        <v>895.54499999999996</v>
      </c>
      <c r="AR16" s="32">
        <f t="shared" si="24"/>
        <v>1.1166384715452602E-3</v>
      </c>
      <c r="AS16" s="32">
        <f t="shared" si="13"/>
        <v>2.0572753088873015E-11</v>
      </c>
      <c r="AT16" s="32">
        <f>(AP16)/((AS16+0.0000000000000000001)/charge/constants!$B$3)</f>
        <v>2.336391223805523E-8</v>
      </c>
      <c r="AU16" s="32">
        <f>SQRT(AP16+1)/((AS16+0.0000000000000000001)/charge/constants!$B$3)</f>
        <v>3.3041561557152446E-8</v>
      </c>
      <c r="AV16" s="32">
        <f>AT16/eval!$E$18</f>
        <v>2.8295171807774434E-8</v>
      </c>
      <c r="AW16" s="32">
        <f>AU16/eval!$E$18</f>
        <v>4.0015415720231455E-8</v>
      </c>
      <c r="AX16" s="32">
        <f t="shared" si="14"/>
        <v>2.7342298435106052E-8</v>
      </c>
      <c r="AY16" s="32">
        <f t="shared" si="15"/>
        <v>3.866784927337964E-8</v>
      </c>
      <c r="AZ16" s="29">
        <f t="shared" si="16"/>
        <v>915964984706964.62</v>
      </c>
      <c r="BC16" s="32">
        <f>Rohdaten!AD16-G16</f>
        <v>5.0926093685699998E-13</v>
      </c>
      <c r="BD16" s="30">
        <f>Rohdaten!AG16</f>
        <v>17</v>
      </c>
      <c r="BE16" s="33">
        <f>Rohdaten!AF16/Rohdaten!AE16</f>
        <v>8.4166228300894268</v>
      </c>
      <c r="BF16" s="33">
        <f>Rohdaten!AF16/eval!$B$7</f>
        <v>5.9332509270704579</v>
      </c>
      <c r="BG16" s="32">
        <f t="shared" si="17"/>
        <v>3.0215729257275652E-12</v>
      </c>
      <c r="BH16" s="32">
        <f>(BD16)/((BG16+0.0000000000000000001)/charge/constants!$B$3)</f>
        <v>2.7042934029477745E-6</v>
      </c>
      <c r="BI16" s="32">
        <f>SQRT(BD16+1)/((BG16+0.0000000000000000001)/charge/constants!$B$3)</f>
        <v>6.7490266007379383E-7</v>
      </c>
      <c r="BJ16" s="32">
        <f>BH16/eval!$E$18</f>
        <v>3.2750699315846904E-6</v>
      </c>
      <c r="BK16" s="32">
        <f>BI16/eval!$E$18</f>
        <v>8.1734970264130471E-7</v>
      </c>
      <c r="BL16" s="32">
        <f t="shared" si="18"/>
        <v>3.1647780785210359E-6</v>
      </c>
      <c r="BM16" s="32">
        <f t="shared" si="19"/>
        <v>7.8982448480214933E-7</v>
      </c>
      <c r="BN16" s="29">
        <f t="shared" si="20"/>
        <v>2195420525641.4785</v>
      </c>
      <c r="BO16" s="33">
        <f t="array" ref="BO16">AVERAGE(IF(Rohdaten!E16='turnwise standard'!$A$5:$A$99,'turnwise standard'!$B$5:$B$99))</f>
        <v>1.0900000000000001</v>
      </c>
      <c r="BP16" s="32">
        <f>BD16/BF16*constants!$B$3*charge/constants!$B$6/BO16</f>
        <v>2.2972327564637192E-14</v>
      </c>
      <c r="BQ16" s="32">
        <f>SQRT(BD16)/BF16*constants!$B$3*charge/constants!$B$6/BO16</f>
        <v>5.571607824428663E-15</v>
      </c>
      <c r="BR16" s="32"/>
      <c r="BS16" s="32">
        <f t="shared" si="21"/>
        <v>809.66015873344361</v>
      </c>
      <c r="BT16" s="32">
        <f t="shared" si="22"/>
        <v>811.1581436565956</v>
      </c>
      <c r="BU16" s="32">
        <f t="shared" si="23"/>
        <v>1.5198087294709584E-6</v>
      </c>
      <c r="BV16" s="29">
        <f t="shared" si="25"/>
        <v>0.31554343591741335</v>
      </c>
      <c r="BW16" s="29">
        <f t="shared" si="26"/>
        <v>7.8903043569248793E-2</v>
      </c>
      <c r="BX16" s="29">
        <f t="shared" si="27"/>
        <v>160.62475875023301</v>
      </c>
    </row>
    <row r="17" spans="1:76" x14ac:dyDescent="0.2">
      <c r="A17" s="29">
        <f>Rohdaten!C17</f>
        <v>16</v>
      </c>
      <c r="B17" s="29" t="str">
        <f>IF(1=1,Rohdaten!H17,"x"&amp;Rohdaten!H17)</f>
        <v>MS_St60w_U</v>
      </c>
      <c r="C17" s="29">
        <f>IF(101,Rohdaten!F17,-Rohdaten!F17)</f>
        <v>16</v>
      </c>
      <c r="E17" s="32">
        <f>Rohdaten!J17</f>
        <v>5.4861499999999998E-13</v>
      </c>
      <c r="F17" s="32">
        <f>AVERAGE(Rohdaten!L17,Rohdaten!X17,Rohdaten!AD17)</f>
        <v>5.5414399918233336E-13</v>
      </c>
      <c r="G17" s="29">
        <f t="array" ref="G17">AVERAGE(IF(Rohdaten!E17='turnwise standard'!$A$5:$A$99,'turnwise standard'!$F$5:$F$99))</f>
        <v>0</v>
      </c>
      <c r="H17" s="29" t="b">
        <f>IF(ISERROR(G17),1&lt;0,E17-G17&gt;eval!$B$6)</f>
        <v>0</v>
      </c>
      <c r="I17" s="32">
        <f>Rohdaten!L17-G17</f>
        <v>5.54338808417E-13</v>
      </c>
      <c r="J17" s="32">
        <f t="shared" si="0"/>
        <v>7.0157984783237738E-14</v>
      </c>
      <c r="K17" s="32">
        <f t="shared" si="1"/>
        <v>7.0157984783237738E-14</v>
      </c>
      <c r="L17" s="30">
        <f>Rohdaten!O17</f>
        <v>382</v>
      </c>
      <c r="M17" s="33">
        <f>Rohdaten!N17/eval!$B$7</f>
        <v>298.51668726823237</v>
      </c>
      <c r="N17" s="33">
        <f>Rohdaten!N17/Rohdaten!M17</f>
        <v>8.0900457263454104</v>
      </c>
      <c r="O17" s="32">
        <f t="shared" si="2"/>
        <v>2.0943329202907185E-11</v>
      </c>
      <c r="P17" s="34">
        <f>(L17)/(O17/charge/constants!$B$3)</f>
        <v>8.7670932458299172E-6</v>
      </c>
      <c r="Q17" s="34">
        <f>SQRT(L17+1)/(O17/charge/constants!$B$3)</f>
        <v>4.4915025414827544E-7</v>
      </c>
      <c r="R17" s="29">
        <f>P17/eval!$E$18</f>
        <v>1.0617503058476859E-5</v>
      </c>
      <c r="S17" s="29">
        <f>Q17/eval!$E$18</f>
        <v>5.4394929578321598E-7</v>
      </c>
      <c r="T17" s="29">
        <f t="shared" si="3"/>
        <v>4956974679164.4277</v>
      </c>
      <c r="V17" s="31">
        <f t="array" ref="V17">AVERAGE(IF(Rohdaten!E17='turnwise standard'!$A$5:$A$99,'turnwise standard'!$P$5:$P$99))</f>
        <v>0.85449700922206362</v>
      </c>
      <c r="W17" s="32">
        <f t="shared" si="4"/>
        <v>1.0259946086659218E-5</v>
      </c>
      <c r="X17" s="29">
        <f t="shared" si="5"/>
        <v>5.2563115996998407E-7</v>
      </c>
      <c r="Y17" s="29">
        <f t="shared" si="6"/>
        <v>3619410104488.751</v>
      </c>
      <c r="AA17" s="32">
        <f>Rohdaten!AJ17-$G17</f>
        <v>5.5412030588700003E-13</v>
      </c>
      <c r="AB17" s="32">
        <f t="shared" si="7"/>
        <v>7.0157984783237738E-14</v>
      </c>
      <c r="AC17" s="30">
        <f>Rohdaten!AM17</f>
        <v>0</v>
      </c>
      <c r="AD17" s="33">
        <f>Rohdaten!AL17/eval!$B$7</f>
        <v>60.074165636588383</v>
      </c>
      <c r="AE17" s="32">
        <f t="shared" si="8"/>
        <v>4.214682398597471E-12</v>
      </c>
      <c r="AF17" s="32">
        <f>(AC17)/((AE17+0.0000000000000000001)/charge/constants!$B$3)</f>
        <v>0</v>
      </c>
      <c r="AG17" s="32">
        <f>SQRT(AC17+1)/((AE17+0.0000000000000000001)/charge/constants!$B$3)</f>
        <v>1.1404417774291427E-7</v>
      </c>
      <c r="AH17" s="32">
        <f>AF17/eval!$E$18</f>
        <v>0</v>
      </c>
      <c r="AI17" s="32">
        <f>AG17/eval!$E$18</f>
        <v>1.3811469457825379E-7</v>
      </c>
      <c r="AJ17" s="32">
        <f t="shared" si="9"/>
        <v>0</v>
      </c>
      <c r="AK17" s="32">
        <f t="shared" si="10"/>
        <v>1.3346351890305667E-7</v>
      </c>
      <c r="AL17" s="29">
        <f t="shared" si="11"/>
        <v>76887150059304.156</v>
      </c>
      <c r="AN17" s="32">
        <f>Rohdaten!X17-G17</f>
        <v>5.5407808562699996E-13</v>
      </c>
      <c r="AO17" s="32">
        <f t="shared" si="12"/>
        <v>7.0157984783237738E-14</v>
      </c>
      <c r="AP17" s="30">
        <f>Rohdaten!AA17</f>
        <v>2</v>
      </c>
      <c r="AQ17" s="33">
        <f>Rohdaten!Y17</f>
        <v>895.54499999999996</v>
      </c>
      <c r="AR17" s="32">
        <f t="shared" si="24"/>
        <v>2.2332769430905204E-3</v>
      </c>
      <c r="AS17" s="32">
        <f t="shared" si="13"/>
        <v>6.2829632482704631E-11</v>
      </c>
      <c r="AT17" s="32">
        <f>(AP17)/((AS17+0.0000000000000000001)/charge/constants!$B$3)</f>
        <v>1.5300423709060916E-8</v>
      </c>
      <c r="AU17" s="32">
        <f>SQRT(AP17+1)/((AS17+0.0000000000000000001)/charge/constants!$B$3)</f>
        <v>1.3250555620712476E-8</v>
      </c>
      <c r="AV17" s="32">
        <f>AT17/eval!$E$18</f>
        <v>1.8529778453561771E-8</v>
      </c>
      <c r="AW17" s="32">
        <f>AU17/eval!$E$18</f>
        <v>1.6047258867282022E-8</v>
      </c>
      <c r="AX17" s="32">
        <f t="shared" si="14"/>
        <v>1.7905766250709834E-8</v>
      </c>
      <c r="AY17" s="32">
        <f t="shared" si="15"/>
        <v>1.5506848447340757E-8</v>
      </c>
      <c r="AZ17" s="29">
        <f t="shared" si="16"/>
        <v>5695499540036399</v>
      </c>
      <c r="BC17" s="32">
        <f>Rohdaten!AD17-G17</f>
        <v>5.5401510350300003E-13</v>
      </c>
      <c r="BD17" s="30">
        <f>Rohdaten!AG17</f>
        <v>53</v>
      </c>
      <c r="BE17" s="33">
        <f>Rohdaten!AF17/Rohdaten!AE17</f>
        <v>8.5919691390496222</v>
      </c>
      <c r="BF17" s="33">
        <f>Rohdaten!AF17/eval!$B$7</f>
        <v>6.0568603213844252</v>
      </c>
      <c r="BG17" s="32">
        <f t="shared" si="17"/>
        <v>3.3555920978550062E-12</v>
      </c>
      <c r="BH17" s="32">
        <f>(BD17)/((BG17+0.0000000000000000001)/charge/constants!$B$3)</f>
        <v>7.5917985553442289E-6</v>
      </c>
      <c r="BI17" s="32">
        <f>SQRT(BD17+1)/((BG17+0.0000000000000000001)/charge/constants!$B$3)</f>
        <v>1.0526056239957646E-6</v>
      </c>
      <c r="BJ17" s="32">
        <f>BH17/eval!$E$18</f>
        <v>9.1941470360256403E-6</v>
      </c>
      <c r="BK17" s="32">
        <f>BI17/eval!$E$18</f>
        <v>1.2747718221727455E-6</v>
      </c>
      <c r="BL17" s="32">
        <f t="shared" si="18"/>
        <v>8.8845232615334984E-6</v>
      </c>
      <c r="BM17" s="32">
        <f t="shared" si="19"/>
        <v>1.2318423735081993E-6</v>
      </c>
      <c r="BN17" s="29">
        <f t="shared" si="20"/>
        <v>902544507899.4165</v>
      </c>
      <c r="BO17" s="33">
        <f t="array" ref="BO17">AVERAGE(IF(Rohdaten!E17='turnwise standard'!$A$5:$A$99,'turnwise standard'!$B$5:$B$99))</f>
        <v>1.0900000000000001</v>
      </c>
      <c r="BP17" s="32">
        <f>BD17/BF17*constants!$B$3*charge/constants!$B$6/BO17</f>
        <v>7.0157984783237738E-14</v>
      </c>
      <c r="BQ17" s="32">
        <f>SQRT(BD17)/BF17*constants!$B$3*charge/constants!$B$6/BO17</f>
        <v>9.636940355329078E-15</v>
      </c>
      <c r="BR17" s="32"/>
      <c r="BS17" s="32">
        <f t="shared" si="21"/>
        <v>572.99676130434784</v>
      </c>
      <c r="BT17" s="32">
        <f t="shared" si="22"/>
        <v>406.229165024591</v>
      </c>
      <c r="BU17" s="32">
        <f t="shared" si="23"/>
        <v>6.0597931479279862E-6</v>
      </c>
      <c r="BV17" s="29">
        <f t="shared" si="25"/>
        <v>0.14624008750341813</v>
      </c>
      <c r="BW17" s="29">
        <f t="shared" si="26"/>
        <v>2.1435886580128988E-2</v>
      </c>
      <c r="BX17" s="29">
        <f t="shared" si="27"/>
        <v>2176.291666513147</v>
      </c>
    </row>
    <row r="18" spans="1:76" x14ac:dyDescent="0.2">
      <c r="A18" s="29">
        <f>Rohdaten!C18</f>
        <v>17</v>
      </c>
      <c r="B18" s="29" t="str">
        <f>IF(1=1,Rohdaten!H18,"x"&amp;Rohdaten!H18)</f>
        <v>MS_St60w_U</v>
      </c>
      <c r="C18" s="29">
        <f>IF(101,Rohdaten!F18,-Rohdaten!F18)</f>
        <v>17</v>
      </c>
      <c r="E18" s="32">
        <f>Rohdaten!J18</f>
        <v>5.1416099999999997E-13</v>
      </c>
      <c r="F18" s="32">
        <f>AVERAGE(Rohdaten!L18,Rohdaten!X18,Rohdaten!AD18)</f>
        <v>5.1560144185866664E-13</v>
      </c>
      <c r="G18" s="29">
        <f t="array" ref="G18">AVERAGE(IF(Rohdaten!E18='turnwise standard'!$A$5:$A$99,'turnwise standard'!$F$5:$F$99))</f>
        <v>0</v>
      </c>
      <c r="H18" s="29" t="b">
        <f>IF(ISERROR(G18),1&lt;0,E18-G18&gt;eval!$B$6)</f>
        <v>0</v>
      </c>
      <c r="I18" s="32">
        <f>Rohdaten!L18-G18</f>
        <v>5.15827339993E-13</v>
      </c>
      <c r="J18" s="32">
        <f t="shared" si="0"/>
        <v>2.8828018904642758E-14</v>
      </c>
      <c r="K18" s="32">
        <f t="shared" si="1"/>
        <v>2.8828018904642758E-14</v>
      </c>
      <c r="L18" s="30">
        <f>Rohdaten!O18</f>
        <v>427</v>
      </c>
      <c r="M18" s="33">
        <f>Rohdaten!N18/eval!$B$7</f>
        <v>298.88751545117429</v>
      </c>
      <c r="N18" s="33">
        <f>Rohdaten!N18/Rohdaten!M18</f>
        <v>8.1000954725893166</v>
      </c>
      <c r="O18" s="32">
        <f t="shared" si="2"/>
        <v>8.616334945788157E-12</v>
      </c>
      <c r="P18" s="34">
        <f>(L18)/(O18/charge/constants!$B$3)</f>
        <v>2.3820083746898263E-5</v>
      </c>
      <c r="Q18" s="34">
        <f>SQRT(L18+1)/(O18/charge/constants!$B$3)</f>
        <v>1.154083663670614E-6</v>
      </c>
      <c r="R18" s="29">
        <f>P18/eval!$E$18</f>
        <v>2.8847624285981471E-5</v>
      </c>
      <c r="S18" s="29">
        <f>Q18/eval!$E$18</f>
        <v>1.3976681307215838E-6</v>
      </c>
      <c r="T18" s="29">
        <f t="shared" si="3"/>
        <v>750801986362.47266</v>
      </c>
      <c r="V18" s="31">
        <f t="array" ref="V18">AVERAGE(IF(Rohdaten!E18='turnwise standard'!$A$5:$A$99,'turnwise standard'!$P$5:$P$99))</f>
        <v>0.85449700922206362</v>
      </c>
      <c r="W18" s="32">
        <f t="shared" si="4"/>
        <v>2.7876146422775816E-5</v>
      </c>
      <c r="X18" s="29">
        <f t="shared" si="5"/>
        <v>1.3506000035287365E-6</v>
      </c>
      <c r="Y18" s="29">
        <f t="shared" si="6"/>
        <v>548209436560.73474</v>
      </c>
      <c r="AA18" s="32">
        <f>Rohdaten!AJ18-$G18</f>
        <v>5.1579941396300003E-13</v>
      </c>
      <c r="AB18" s="32">
        <f t="shared" si="7"/>
        <v>2.8828018904642758E-14</v>
      </c>
      <c r="AC18" s="30">
        <f>Rohdaten!AM18</f>
        <v>0</v>
      </c>
      <c r="AD18" s="33">
        <f>Rohdaten!AL18/eval!$B$7</f>
        <v>59.456118665018543</v>
      </c>
      <c r="AE18" s="32">
        <f t="shared" si="8"/>
        <v>1.7140021128718377E-12</v>
      </c>
      <c r="AF18" s="32">
        <f>(AC18)/((AE18+0.0000000000000000001)/charge/constants!$B$3)</f>
        <v>0</v>
      </c>
      <c r="AG18" s="32">
        <f>SQRT(AC18+1)/((AE18+0.0000000000000000001)/charge/constants!$B$3)</f>
        <v>2.8043137657018927E-7</v>
      </c>
      <c r="AH18" s="32">
        <f>AF18/eval!$E$18</f>
        <v>0</v>
      </c>
      <c r="AI18" s="32">
        <f>AG18/eval!$E$18</f>
        <v>3.3962009014140509E-7</v>
      </c>
      <c r="AJ18" s="32">
        <f t="shared" si="9"/>
        <v>0</v>
      </c>
      <c r="AK18" s="32">
        <f t="shared" si="10"/>
        <v>3.2818298196911743E-7</v>
      </c>
      <c r="AL18" s="29">
        <f t="shared" si="11"/>
        <v>12715890877722.936</v>
      </c>
      <c r="AN18" s="32">
        <f>Rohdaten!X18-G18</f>
        <v>5.15538778343E-13</v>
      </c>
      <c r="AO18" s="32">
        <f t="shared" si="12"/>
        <v>2.8828018904642758E-14</v>
      </c>
      <c r="AP18" s="30">
        <f>Rohdaten!AA18</f>
        <v>2</v>
      </c>
      <c r="AQ18" s="33">
        <f>Rohdaten!Y18</f>
        <v>895.54499999999996</v>
      </c>
      <c r="AR18" s="32">
        <f t="shared" si="24"/>
        <v>2.2332769430905204E-3</v>
      </c>
      <c r="AS18" s="32">
        <f t="shared" si="13"/>
        <v>2.5816788189958297E-11</v>
      </c>
      <c r="AT18" s="32">
        <f>(AP18)/((AS18+0.0000000000000000001)/charge/constants!$B$3)</f>
        <v>3.7236235166165705E-8</v>
      </c>
      <c r="AU18" s="32">
        <f>SQRT(AP18+1)/((AS18+0.0000000000000000001)/charge/constants!$B$3)</f>
        <v>3.2247525595190963E-8</v>
      </c>
      <c r="AV18" s="32">
        <f>AT18/eval!$E$18</f>
        <v>4.509543011316546E-8</v>
      </c>
      <c r="AW18" s="32">
        <f>AU18/eval!$E$18</f>
        <v>3.9053788072587043E-8</v>
      </c>
      <c r="AX18" s="32">
        <f t="shared" si="14"/>
        <v>4.3576788173975789E-8</v>
      </c>
      <c r="AY18" s="32">
        <f t="shared" si="15"/>
        <v>3.7738605573996331E-8</v>
      </c>
      <c r="AZ18" s="29">
        <f t="shared" si="16"/>
        <v>961628237844692.62</v>
      </c>
      <c r="BC18" s="32">
        <f>Rohdaten!AD18-G18</f>
        <v>5.1543820724000004E-13</v>
      </c>
      <c r="BD18" s="30">
        <f>Rohdaten!AG18</f>
        <v>20</v>
      </c>
      <c r="BE18" s="33">
        <f>Rohdaten!AF18/Rohdaten!AE18</f>
        <v>7.890583903208837</v>
      </c>
      <c r="BF18" s="33">
        <f>Rohdaten!AF18/eval!$B$7</f>
        <v>5.5624227441285541</v>
      </c>
      <c r="BG18" s="32">
        <f t="shared" si="17"/>
        <v>2.8670852071446232E-12</v>
      </c>
      <c r="BH18" s="32">
        <f>(BD18)/((BG18+0.0000000000000000001)/charge/constants!$B$3)</f>
        <v>3.352952204123268E-6</v>
      </c>
      <c r="BI18" s="32">
        <f>SQRT(BD18+1)/((BG18+0.0000000000000000001)/charge/constants!$B$3)</f>
        <v>7.6825786384819492E-7</v>
      </c>
      <c r="BJ18" s="32">
        <f>BH18/eval!$E$18</f>
        <v>4.0606366653096473E-6</v>
      </c>
      <c r="BK18" s="32">
        <f>BI18/eval!$E$18</f>
        <v>9.3040874442472591E-7</v>
      </c>
      <c r="BL18" s="32">
        <f t="shared" si="18"/>
        <v>3.9238899234718268E-6</v>
      </c>
      <c r="BM18" s="32">
        <f t="shared" si="19"/>
        <v>8.9907612964920609E-7</v>
      </c>
      <c r="BN18" s="29">
        <f t="shared" si="20"/>
        <v>1694283070230.1404</v>
      </c>
      <c r="BO18" s="33">
        <f t="array" ref="BO18">AVERAGE(IF(Rohdaten!E18='turnwise standard'!$A$5:$A$99,'turnwise standard'!$B$5:$B$99))</f>
        <v>1.0900000000000001</v>
      </c>
      <c r="BP18" s="32">
        <f>BD18/BF18*constants!$B$3*charge/constants!$B$6/BO18</f>
        <v>2.8828018904642758E-14</v>
      </c>
      <c r="BQ18" s="32">
        <f>SQRT(BD18)/BF18*constants!$B$3*charge/constants!$B$6/BO18</f>
        <v>6.4461409927430225E-15</v>
      </c>
      <c r="BR18" s="32"/>
      <c r="BS18" s="32">
        <f t="shared" si="21"/>
        <v>639.70171926178659</v>
      </c>
      <c r="BT18" s="32">
        <f t="shared" si="22"/>
        <v>453.39552430898777</v>
      </c>
      <c r="BU18" s="32">
        <f t="shared" si="23"/>
        <v>4.864582158566232E-6</v>
      </c>
      <c r="BV18" s="29">
        <f t="shared" si="25"/>
        <v>0.39733250620347399</v>
      </c>
      <c r="BW18" s="29">
        <f t="shared" si="26"/>
        <v>9.0903147920087496E-2</v>
      </c>
      <c r="BX18" s="29">
        <f t="shared" si="27"/>
        <v>121.01582178818394</v>
      </c>
    </row>
    <row r="19" spans="1:76" x14ac:dyDescent="0.2">
      <c r="A19" s="29">
        <f>Rohdaten!C19</f>
        <v>18</v>
      </c>
      <c r="B19" s="29" t="str">
        <f>IF(1=1,Rohdaten!H19,"x"&amp;Rohdaten!H19)</f>
        <v>MS_Blank_20091102</v>
      </c>
      <c r="C19" s="29">
        <f>IF(101,Rohdaten!F19,-Rohdaten!F19)</f>
        <v>18</v>
      </c>
      <c r="E19" s="32">
        <f>Rohdaten!J19</f>
        <v>8.1423299999999997E-13</v>
      </c>
      <c r="F19" s="32">
        <f>AVERAGE(Rohdaten!L19,Rohdaten!X19,Rohdaten!AD19)</f>
        <v>8.1040730390200001E-13</v>
      </c>
      <c r="G19" s="29">
        <f t="array" ref="G19">AVERAGE(IF(Rohdaten!E19='turnwise standard'!$A$5:$A$99,'turnwise standard'!$F$5:$F$99))</f>
        <v>0</v>
      </c>
      <c r="H19" s="29" t="b">
        <f>IF(ISERROR(G19),1&lt;0,E19-G19&gt;eval!$B$6)</f>
        <v>0</v>
      </c>
      <c r="I19" s="32">
        <f>Rohdaten!L19-G19</f>
        <v>8.1065588891300003E-13</v>
      </c>
      <c r="J19" s="32">
        <f t="shared" si="0"/>
        <v>1.9320906287154188E-13</v>
      </c>
      <c r="K19" s="32">
        <f t="shared" si="1"/>
        <v>1.9320906287154188E-13</v>
      </c>
      <c r="L19" s="30">
        <f>Rohdaten!O19</f>
        <v>74</v>
      </c>
      <c r="M19" s="33">
        <f>Rohdaten!N19/eval!$B$7</f>
        <v>298.14585908529051</v>
      </c>
      <c r="N19" s="33">
        <f>Rohdaten!N19/Rohdaten!M19</f>
        <v>8.0799959801015024</v>
      </c>
      <c r="O19" s="32">
        <f t="shared" si="2"/>
        <v>5.7604482032899761E-11</v>
      </c>
      <c r="P19" s="34">
        <f>(L19)/(O19/charge/constants!$B$3)</f>
        <v>6.1746653636578998E-7</v>
      </c>
      <c r="Q19" s="34">
        <f>SQRT(L19+1)/(O19/charge/constants!$B$3)</f>
        <v>7.2262392767508393E-8</v>
      </c>
      <c r="R19" s="29">
        <f>P19/eval!$E$18</f>
        <v>7.4779093304262937E-7</v>
      </c>
      <c r="S19" s="29">
        <f>Q19/eval!$E$18</f>
        <v>8.7514316856025043E-8</v>
      </c>
      <c r="T19" s="29">
        <f t="shared" si="3"/>
        <v>191502886384166.53</v>
      </c>
      <c r="V19" s="31">
        <f t="array" ref="V19">AVERAGE(IF(Rohdaten!E19='turnwise standard'!$A$5:$A$99,'turnwise standard'!$P$5:$P$99))</f>
        <v>0.85449700922206362</v>
      </c>
      <c r="W19" s="32">
        <f t="shared" si="4"/>
        <v>7.2260818903033165E-7</v>
      </c>
      <c r="X19" s="29">
        <f t="shared" si="5"/>
        <v>8.4567168740937167E-8</v>
      </c>
      <c r="Y19" s="29">
        <f t="shared" si="6"/>
        <v>139828731611445.44</v>
      </c>
      <c r="AA19" s="32">
        <f>Rohdaten!AJ19-$G19</f>
        <v>8.1043435079999997E-13</v>
      </c>
      <c r="AB19" s="32">
        <f t="shared" si="7"/>
        <v>1.9320906287154188E-13</v>
      </c>
      <c r="AC19" s="30">
        <f>Rohdaten!AM19</f>
        <v>3</v>
      </c>
      <c r="AD19" s="33">
        <f>Rohdaten!AL19/eval!$B$7</f>
        <v>59.57972805933251</v>
      </c>
      <c r="AE19" s="32">
        <f t="shared" si="8"/>
        <v>1.1511343424484943E-11</v>
      </c>
      <c r="AF19" s="32">
        <f>(AC19)/((AE19+0.0000000000000000001)/charge/constants!$B$3)</f>
        <v>1.2526600365394961E-7</v>
      </c>
      <c r="AG19" s="32">
        <f>SQRT(AC19+1)/((AE19+0.0000000000000000001)/charge/constants!$B$3)</f>
        <v>8.3510669102633066E-8</v>
      </c>
      <c r="AH19" s="32">
        <f>AF19/eval!$E$18</f>
        <v>1.5170503376950003E-7</v>
      </c>
      <c r="AI19" s="32">
        <f>AG19/eval!$E$18</f>
        <v>1.0113668917966668E-7</v>
      </c>
      <c r="AJ19" s="32">
        <f t="shared" si="9"/>
        <v>1.4659618735002023E-7</v>
      </c>
      <c r="AK19" s="32">
        <f t="shared" si="10"/>
        <v>9.7730791566680156E-8</v>
      </c>
      <c r="AL19" s="29">
        <f t="shared" si="11"/>
        <v>143389078360865.37</v>
      </c>
      <c r="AN19" s="32">
        <f>Rohdaten!X19-G19</f>
        <v>8.1036740256299997E-13</v>
      </c>
      <c r="AO19" s="32">
        <f t="shared" si="12"/>
        <v>1.9320906287154188E-13</v>
      </c>
      <c r="AP19" s="30">
        <f>Rohdaten!AA19</f>
        <v>8</v>
      </c>
      <c r="AQ19" s="33">
        <f>Rohdaten!Y19</f>
        <v>895.54499999999996</v>
      </c>
      <c r="AR19" s="32">
        <f t="shared" si="24"/>
        <v>8.9331077723620814E-3</v>
      </c>
      <c r="AS19" s="32">
        <f t="shared" si="13"/>
        <v>1.7302741020929496E-10</v>
      </c>
      <c r="AT19" s="32">
        <f>(AP19)/((AS19+0.0000000000000000001)/charge/constants!$B$3)</f>
        <v>2.2223530902568408E-8</v>
      </c>
      <c r="AU19" s="32">
        <f>SQRT(AP19+1)/((AS19+0.0000000000000000001)/charge/constants!$B$3)</f>
        <v>8.3338240884631521E-9</v>
      </c>
      <c r="AV19" s="32">
        <f>AT19/eval!$E$18</f>
        <v>2.6914098060997476E-8</v>
      </c>
      <c r="AW19" s="32">
        <f>AU19/eval!$E$18</f>
        <v>1.0092786772874052E-8</v>
      </c>
      <c r="AX19" s="32">
        <f t="shared" si="14"/>
        <v>2.6007733980017988E-8</v>
      </c>
      <c r="AY19" s="32">
        <f t="shared" si="15"/>
        <v>9.7529002425067447E-9</v>
      </c>
      <c r="AZ19" s="29">
        <f t="shared" si="16"/>
        <v>1.4398304100081702E+16</v>
      </c>
      <c r="BC19" s="32">
        <f>Rohdaten!AD19-G19</f>
        <v>8.1019862023000003E-13</v>
      </c>
      <c r="BD19" s="30">
        <f>Rohdaten!AG19</f>
        <v>140</v>
      </c>
      <c r="BE19" s="33">
        <f>Rohdaten!AF19/Rohdaten!AE19</f>
        <v>8.2412765211292296</v>
      </c>
      <c r="BF19" s="33">
        <f>Rohdaten!AF19/eval!$B$7</f>
        <v>5.8096415327564896</v>
      </c>
      <c r="BG19" s="32">
        <f t="shared" si="17"/>
        <v>4.7069635538702101E-12</v>
      </c>
      <c r="BH19" s="32">
        <f>(BD19)/((BG19+0.0000000000000000001)/charge/constants!$B$3)</f>
        <v>1.4296350035477781E-5</v>
      </c>
      <c r="BI19" s="32">
        <f>SQRT(BD19+1)/((BG19+0.0000000000000000001)/charge/constants!$B$3)</f>
        <v>1.2125696494092846E-6</v>
      </c>
      <c r="BJ19" s="32">
        <f>BH19/eval!$E$18</f>
        <v>1.7313781885340502E-5</v>
      </c>
      <c r="BK19" s="32">
        <f>BI19/eval!$E$18</f>
        <v>1.4684983494778103E-6</v>
      </c>
      <c r="BL19" s="32">
        <f t="shared" si="18"/>
        <v>1.6730719804968323E-5</v>
      </c>
      <c r="BM19" s="32">
        <f t="shared" si="19"/>
        <v>1.4190449309041014E-6</v>
      </c>
      <c r="BN19" s="29">
        <f t="shared" si="20"/>
        <v>680121670247.43762</v>
      </c>
      <c r="BO19" s="33">
        <f t="array" ref="BO19">AVERAGE(IF(Rohdaten!E19='turnwise standard'!$A$5:$A$99,'turnwise standard'!$B$5:$B$99))</f>
        <v>1.0900000000000001</v>
      </c>
      <c r="BP19" s="32">
        <f>BD19/BF19*constants!$B$3*charge/constants!$B$6/BO19</f>
        <v>1.9320906287154188E-13</v>
      </c>
      <c r="BQ19" s="32">
        <f>SQRT(BD19)/BF19*constants!$B$3*charge/constants!$B$6/BO19</f>
        <v>1.6329146153799311E-14</v>
      </c>
      <c r="BR19" s="32"/>
      <c r="BS19" s="32">
        <f t="shared" si="21"/>
        <v>27.784357882462682</v>
      </c>
      <c r="BT19" s="32">
        <f t="shared" si="22"/>
        <v>10.340616627245215</v>
      </c>
      <c r="BU19" s="32">
        <f t="shared" si="23"/>
        <v>9.3520565792831137E-3</v>
      </c>
      <c r="BV19" s="29">
        <f t="shared" si="25"/>
        <v>1.0299692016109925E-2</v>
      </c>
      <c r="BW19" s="29">
        <f t="shared" si="26"/>
        <v>1.4803051412490191E-3</v>
      </c>
      <c r="BX19" s="29">
        <f t="shared" si="27"/>
        <v>456349.42222973361</v>
      </c>
    </row>
    <row r="20" spans="1:76" x14ac:dyDescent="0.2">
      <c r="A20" s="29">
        <f>Rohdaten!C20</f>
        <v>0</v>
      </c>
      <c r="B20" s="29">
        <f>IF(1=1,Rohdaten!H20,"x"&amp;Rohdaten!H20)</f>
        <v>0</v>
      </c>
      <c r="C20" s="29">
        <f>IF(101,Rohdaten!F20,-Rohdaten!F20)</f>
        <v>0</v>
      </c>
      <c r="E20" s="32">
        <f>Rohdaten!J20</f>
        <v>0</v>
      </c>
      <c r="F20" s="32" t="e">
        <f>AVERAGE(Rohdaten!L20,Rohdaten!X20,Rohdaten!AD20)</f>
        <v>#DIV/0!</v>
      </c>
      <c r="G20" s="29" t="e">
        <f t="array" ref="G20">AVERAGE(IF(Rohdaten!E20='turnwise standard'!$A$5:$A$99,'turnwise standard'!$F$5:$F$99))</f>
        <v>#DIV/0!</v>
      </c>
      <c r="H20" s="29" t="b">
        <f>IF(ISERROR(G20),1&lt;0,E20-G20&gt;eval!$B$6)</f>
        <v>0</v>
      </c>
      <c r="I20" s="32" t="e">
        <f>Rohdaten!L20-G20</f>
        <v>#DIV/0!</v>
      </c>
      <c r="J20" s="32" t="e">
        <f t="shared" si="0"/>
        <v>#DIV/0!</v>
      </c>
      <c r="K20" s="32" t="e">
        <f t="shared" si="1"/>
        <v>#DIV/0!</v>
      </c>
      <c r="L20" s="30">
        <f>Rohdaten!O20</f>
        <v>0</v>
      </c>
      <c r="M20" s="33">
        <f>Rohdaten!N20/eval!$B$7</f>
        <v>0</v>
      </c>
      <c r="N20" s="33" t="e">
        <f>Rohdaten!N20/Rohdaten!M20</f>
        <v>#DIV/0!</v>
      </c>
      <c r="O20" s="32" t="e">
        <f t="shared" si="2"/>
        <v>#DIV/0!</v>
      </c>
      <c r="P20" s="34" t="e">
        <f>(L20)/(O20/charge/constants!$B$3)</f>
        <v>#DIV/0!</v>
      </c>
      <c r="Q20" s="34" t="e">
        <f>SQRT(L20+1)/(O20/charge/constants!$B$3)</f>
        <v>#DIV/0!</v>
      </c>
      <c r="R20" s="29" t="e">
        <f>P20/eval!$E$18</f>
        <v>#DIV/0!</v>
      </c>
      <c r="S20" s="29" t="e">
        <f>Q20/eval!$E$18</f>
        <v>#DIV/0!</v>
      </c>
      <c r="T20" s="29" t="e">
        <f t="shared" si="3"/>
        <v>#DIV/0!</v>
      </c>
      <c r="V20" s="31" t="e">
        <f t="array" ref="V20">AVERAGE(IF(Rohdaten!E20='turnwise standard'!$A$5:$A$99,'turnwise standard'!$P$5:$P$99))</f>
        <v>#DIV/0!</v>
      </c>
      <c r="W20" s="32" t="e">
        <f t="shared" si="4"/>
        <v>#DIV/0!</v>
      </c>
      <c r="X20" s="29" t="e">
        <f t="shared" si="5"/>
        <v>#DIV/0!</v>
      </c>
      <c r="Y20" s="29" t="e">
        <f t="shared" si="6"/>
        <v>#DIV/0!</v>
      </c>
      <c r="AA20" s="32" t="e">
        <f>Rohdaten!AJ20-$G20</f>
        <v>#DIV/0!</v>
      </c>
      <c r="AB20" s="32" t="e">
        <f t="shared" si="7"/>
        <v>#DIV/0!</v>
      </c>
      <c r="AC20" s="30">
        <f>Rohdaten!AM20</f>
        <v>0</v>
      </c>
      <c r="AD20" s="33">
        <f>Rohdaten!AL20/eval!$B$7</f>
        <v>0</v>
      </c>
      <c r="AE20" s="32" t="e">
        <f t="shared" si="8"/>
        <v>#DIV/0!</v>
      </c>
      <c r="AF20" s="32" t="e">
        <f>(AC20)/((AE20+0.0000000000000000001)/charge/constants!$B$3)</f>
        <v>#DIV/0!</v>
      </c>
      <c r="AG20" s="32" t="e">
        <f>SQRT(AC20+1)/((AE20+0.0000000000000000001)/charge/constants!$B$3)</f>
        <v>#DIV/0!</v>
      </c>
      <c r="AH20" s="32" t="e">
        <f>AF20/eval!$E$18</f>
        <v>#DIV/0!</v>
      </c>
      <c r="AI20" s="32" t="e">
        <f>AG20/eval!$E$18</f>
        <v>#DIV/0!</v>
      </c>
      <c r="AJ20" s="32" t="e">
        <f t="shared" si="9"/>
        <v>#DIV/0!</v>
      </c>
      <c r="AK20" s="32" t="e">
        <f t="shared" si="10"/>
        <v>#DIV/0!</v>
      </c>
      <c r="AL20" s="29" t="e">
        <f t="shared" si="11"/>
        <v>#DIV/0!</v>
      </c>
      <c r="AN20" s="32" t="e">
        <f>Rohdaten!X20-G20</f>
        <v>#DIV/0!</v>
      </c>
      <c r="AO20" s="32" t="e">
        <f t="shared" si="12"/>
        <v>#DIV/0!</v>
      </c>
      <c r="AP20" s="30">
        <f>Rohdaten!AA20</f>
        <v>0</v>
      </c>
      <c r="AQ20" s="33">
        <f>Rohdaten!Y20</f>
        <v>0</v>
      </c>
      <c r="AR20" s="32" t="e">
        <f t="shared" si="24"/>
        <v>#DIV/0!</v>
      </c>
      <c r="AS20" s="32" t="e">
        <f t="shared" si="13"/>
        <v>#DIV/0!</v>
      </c>
      <c r="AT20" s="32" t="e">
        <f>(AP20)/((AS20+0.0000000000000000001)/charge/constants!$B$3)</f>
        <v>#DIV/0!</v>
      </c>
      <c r="AU20" s="32" t="e">
        <f>SQRT(AP20+1)/((AS20+0.0000000000000000001)/charge/constants!$B$3)</f>
        <v>#DIV/0!</v>
      </c>
      <c r="AV20" s="32" t="e">
        <f>AT20/eval!$E$18</f>
        <v>#DIV/0!</v>
      </c>
      <c r="AW20" s="32" t="e">
        <f>AU20/eval!$E$18</f>
        <v>#DIV/0!</v>
      </c>
      <c r="AX20" s="32" t="e">
        <f t="shared" si="14"/>
        <v>#DIV/0!</v>
      </c>
      <c r="AY20" s="32" t="e">
        <f t="shared" si="15"/>
        <v>#DIV/0!</v>
      </c>
      <c r="AZ20" s="29" t="e">
        <f t="shared" si="16"/>
        <v>#DIV/0!</v>
      </c>
      <c r="BC20" s="32" t="e">
        <f>Rohdaten!AD20-G20</f>
        <v>#DIV/0!</v>
      </c>
      <c r="BD20" s="30">
        <f>Rohdaten!AG20</f>
        <v>0</v>
      </c>
      <c r="BE20" s="33" t="e">
        <f>Rohdaten!AF20/Rohdaten!AE20</f>
        <v>#DIV/0!</v>
      </c>
      <c r="BF20" s="33">
        <f>Rohdaten!AF20/eval!$B$7</f>
        <v>0</v>
      </c>
      <c r="BG20" s="32" t="e">
        <f t="shared" si="17"/>
        <v>#DIV/0!</v>
      </c>
      <c r="BH20" s="32" t="e">
        <f>(BD20)/((BG20+0.0000000000000000001)/charge/constants!$B$3)</f>
        <v>#DIV/0!</v>
      </c>
      <c r="BI20" s="32" t="e">
        <f>SQRT(BD20+1)/((BG20+0.0000000000000000001)/charge/constants!$B$3)</f>
        <v>#DIV/0!</v>
      </c>
      <c r="BJ20" s="32" t="e">
        <f>BH20/eval!$E$18</f>
        <v>#DIV/0!</v>
      </c>
      <c r="BK20" s="32" t="e">
        <f>BI20/eval!$E$18</f>
        <v>#DIV/0!</v>
      </c>
      <c r="BL20" s="32" t="e">
        <f t="shared" si="18"/>
        <v>#DIV/0!</v>
      </c>
      <c r="BM20" s="32" t="e">
        <f t="shared" si="19"/>
        <v>#DIV/0!</v>
      </c>
      <c r="BN20" s="29" t="e">
        <f t="shared" si="20"/>
        <v>#DIV/0!</v>
      </c>
      <c r="BO20" s="33" t="e">
        <f t="array" ref="BO20">AVERAGE(IF(Rohdaten!E20='turnwise standard'!$A$5:$A$99,'turnwise standard'!$B$5:$B$99))</f>
        <v>#DIV/0!</v>
      </c>
      <c r="BP20" s="32" t="e">
        <f>BD20/BF20*constants!$B$3*charge/constants!$B$6/BO20</f>
        <v>#DIV/0!</v>
      </c>
      <c r="BQ20" s="32" t="e">
        <f>SQRT(BD20)/BF20*constants!$B$3*charge/constants!$B$6/BO20</f>
        <v>#DIV/0!</v>
      </c>
      <c r="BR20" s="32"/>
      <c r="BS20" s="32" t="e">
        <f t="shared" si="21"/>
        <v>#DIV/0!</v>
      </c>
      <c r="BT20" s="32" t="e">
        <f t="shared" si="22"/>
        <v>#DIV/0!</v>
      </c>
      <c r="BU20" s="32" t="e">
        <f t="shared" si="23"/>
        <v>#DIV/0!</v>
      </c>
      <c r="BV20" s="29" t="e">
        <f t="shared" si="25"/>
        <v>#DIV/0!</v>
      </c>
      <c r="BW20" s="29" t="e">
        <f t="shared" si="26"/>
        <v>#DIV/0!</v>
      </c>
      <c r="BX20" s="29" t="e">
        <f t="shared" si="27"/>
        <v>#DIV/0!</v>
      </c>
    </row>
    <row r="21" spans="1:76" x14ac:dyDescent="0.2">
      <c r="A21" s="29">
        <f>Rohdaten!C21</f>
        <v>0</v>
      </c>
      <c r="B21" s="29">
        <f>IF(1=1,Rohdaten!H21,"x"&amp;Rohdaten!H21)</f>
        <v>0</v>
      </c>
      <c r="C21" s="29">
        <f>IF(101,Rohdaten!F21,-Rohdaten!F21)</f>
        <v>0</v>
      </c>
      <c r="E21" s="32">
        <f>Rohdaten!J21</f>
        <v>0</v>
      </c>
      <c r="F21" s="32" t="e">
        <f>AVERAGE(Rohdaten!L21,Rohdaten!X21,Rohdaten!AD21)</f>
        <v>#DIV/0!</v>
      </c>
      <c r="G21" s="29" t="e">
        <f t="array" ref="G21">AVERAGE(IF(Rohdaten!E21='turnwise standard'!$A$5:$A$99,'turnwise standard'!$F$5:$F$99))</f>
        <v>#DIV/0!</v>
      </c>
      <c r="H21" s="29" t="b">
        <f>IF(ISERROR(G21),1&lt;0,E21-G21&gt;eval!$B$6)</f>
        <v>0</v>
      </c>
      <c r="I21" s="32" t="e">
        <f>Rohdaten!L21-G21</f>
        <v>#DIV/0!</v>
      </c>
      <c r="J21" s="32" t="e">
        <f t="shared" si="0"/>
        <v>#DIV/0!</v>
      </c>
      <c r="K21" s="32" t="e">
        <f t="shared" si="1"/>
        <v>#DIV/0!</v>
      </c>
      <c r="L21" s="30">
        <f>Rohdaten!O21</f>
        <v>0</v>
      </c>
      <c r="M21" s="33">
        <f>Rohdaten!N21/eval!$B$7</f>
        <v>0</v>
      </c>
      <c r="N21" s="33" t="e">
        <f>Rohdaten!N21/Rohdaten!M21</f>
        <v>#DIV/0!</v>
      </c>
      <c r="O21" s="32" t="e">
        <f t="shared" si="2"/>
        <v>#DIV/0!</v>
      </c>
      <c r="P21" s="34" t="e">
        <f>(L21)/(O21/charge/constants!$B$3)</f>
        <v>#DIV/0!</v>
      </c>
      <c r="Q21" s="34" t="e">
        <f>SQRT(L21+1)/(O21/charge/constants!$B$3)</f>
        <v>#DIV/0!</v>
      </c>
      <c r="R21" s="29" t="e">
        <f>P21/eval!$E$18</f>
        <v>#DIV/0!</v>
      </c>
      <c r="S21" s="29" t="e">
        <f>Q21/eval!$E$18</f>
        <v>#DIV/0!</v>
      </c>
      <c r="T21" s="29" t="e">
        <f t="shared" si="3"/>
        <v>#DIV/0!</v>
      </c>
      <c r="V21" s="31" t="e">
        <f t="array" ref="V21">AVERAGE(IF(Rohdaten!E21='turnwise standard'!$A$5:$A$99,'turnwise standard'!$P$5:$P$99))</f>
        <v>#DIV/0!</v>
      </c>
      <c r="W21" s="32" t="e">
        <f t="shared" si="4"/>
        <v>#DIV/0!</v>
      </c>
      <c r="X21" s="29" t="e">
        <f t="shared" si="5"/>
        <v>#DIV/0!</v>
      </c>
      <c r="Y21" s="29" t="e">
        <f t="shared" si="6"/>
        <v>#DIV/0!</v>
      </c>
      <c r="AA21" s="32" t="e">
        <f>Rohdaten!AJ21-$G21</f>
        <v>#DIV/0!</v>
      </c>
      <c r="AB21" s="32" t="e">
        <f t="shared" si="7"/>
        <v>#DIV/0!</v>
      </c>
      <c r="AC21" s="30">
        <f>Rohdaten!AM21</f>
        <v>0</v>
      </c>
      <c r="AD21" s="33">
        <f>Rohdaten!AL21/eval!$B$7</f>
        <v>0</v>
      </c>
      <c r="AE21" s="32" t="e">
        <f t="shared" si="8"/>
        <v>#DIV/0!</v>
      </c>
      <c r="AF21" s="32" t="e">
        <f>(AC21)/((AE21+0.0000000000000000001)/charge/constants!$B$3)</f>
        <v>#DIV/0!</v>
      </c>
      <c r="AG21" s="32" t="e">
        <f>SQRT(AC21+1)/((AE21+0.0000000000000000001)/charge/constants!$B$3)</f>
        <v>#DIV/0!</v>
      </c>
      <c r="AH21" s="32" t="e">
        <f>AF21/eval!$E$18</f>
        <v>#DIV/0!</v>
      </c>
      <c r="AI21" s="32" t="e">
        <f>AG21/eval!$E$18</f>
        <v>#DIV/0!</v>
      </c>
      <c r="AJ21" s="32" t="e">
        <f t="shared" si="9"/>
        <v>#DIV/0!</v>
      </c>
      <c r="AK21" s="32" t="e">
        <f t="shared" si="10"/>
        <v>#DIV/0!</v>
      </c>
      <c r="AL21" s="29" t="e">
        <f t="shared" si="11"/>
        <v>#DIV/0!</v>
      </c>
      <c r="AN21" s="32" t="e">
        <f>Rohdaten!X21-G21</f>
        <v>#DIV/0!</v>
      </c>
      <c r="AO21" s="32" t="e">
        <f t="shared" si="12"/>
        <v>#DIV/0!</v>
      </c>
      <c r="AP21" s="30">
        <f>Rohdaten!AA21</f>
        <v>0</v>
      </c>
      <c r="AQ21" s="33">
        <f>Rohdaten!Y21</f>
        <v>0</v>
      </c>
      <c r="AR21" s="32" t="e">
        <f t="shared" si="24"/>
        <v>#DIV/0!</v>
      </c>
      <c r="AS21" s="32" t="e">
        <f t="shared" si="13"/>
        <v>#DIV/0!</v>
      </c>
      <c r="AT21" s="32" t="e">
        <f>(AP21)/((AS21+0.0000000000000000001)/charge/constants!$B$3)</f>
        <v>#DIV/0!</v>
      </c>
      <c r="AU21" s="32" t="e">
        <f>SQRT(AP21+1)/((AS21+0.0000000000000000001)/charge/constants!$B$3)</f>
        <v>#DIV/0!</v>
      </c>
      <c r="AV21" s="32" t="e">
        <f>AT21/eval!$E$18</f>
        <v>#DIV/0!</v>
      </c>
      <c r="AW21" s="32" t="e">
        <f>AU21/eval!$E$18</f>
        <v>#DIV/0!</v>
      </c>
      <c r="AX21" s="32" t="e">
        <f t="shared" si="14"/>
        <v>#DIV/0!</v>
      </c>
      <c r="AY21" s="32" t="e">
        <f t="shared" si="15"/>
        <v>#DIV/0!</v>
      </c>
      <c r="AZ21" s="29" t="e">
        <f t="shared" si="16"/>
        <v>#DIV/0!</v>
      </c>
      <c r="BC21" s="32" t="e">
        <f>Rohdaten!AD21-G21</f>
        <v>#DIV/0!</v>
      </c>
      <c r="BD21" s="30">
        <f>Rohdaten!AG21</f>
        <v>0</v>
      </c>
      <c r="BE21" s="33" t="e">
        <f>Rohdaten!AF21/Rohdaten!AE21</f>
        <v>#DIV/0!</v>
      </c>
      <c r="BF21" s="33">
        <f>Rohdaten!AF21/eval!$B$7</f>
        <v>0</v>
      </c>
      <c r="BG21" s="32" t="e">
        <f t="shared" si="17"/>
        <v>#DIV/0!</v>
      </c>
      <c r="BH21" s="32" t="e">
        <f>(BD21)/((BG21+0.0000000000000000001)/charge/constants!$B$3)</f>
        <v>#DIV/0!</v>
      </c>
      <c r="BI21" s="32" t="e">
        <f>SQRT(BD21+1)/((BG21+0.0000000000000000001)/charge/constants!$B$3)</f>
        <v>#DIV/0!</v>
      </c>
      <c r="BJ21" s="32" t="e">
        <f>BH21/eval!$E$18</f>
        <v>#DIV/0!</v>
      </c>
      <c r="BK21" s="32" t="e">
        <f>BI21/eval!$E$18</f>
        <v>#DIV/0!</v>
      </c>
      <c r="BL21" s="32" t="e">
        <f t="shared" si="18"/>
        <v>#DIV/0!</v>
      </c>
      <c r="BM21" s="32" t="e">
        <f t="shared" si="19"/>
        <v>#DIV/0!</v>
      </c>
      <c r="BN21" s="29" t="e">
        <f t="shared" si="20"/>
        <v>#DIV/0!</v>
      </c>
      <c r="BO21" s="33" t="e">
        <f t="array" ref="BO21">AVERAGE(IF(Rohdaten!E21='turnwise standard'!$A$5:$A$99,'turnwise standard'!$B$5:$B$99))</f>
        <v>#DIV/0!</v>
      </c>
      <c r="BP21" s="32" t="e">
        <f>BD21/BF21*constants!$B$3*charge/constants!$B$6/BO21</f>
        <v>#DIV/0!</v>
      </c>
      <c r="BQ21" s="32" t="e">
        <f>SQRT(BD21)/BF21*constants!$B$3*charge/constants!$B$6/BO21</f>
        <v>#DIV/0!</v>
      </c>
      <c r="BR21" s="32"/>
      <c r="BS21" s="32" t="e">
        <f t="shared" si="21"/>
        <v>#DIV/0!</v>
      </c>
      <c r="BT21" s="32" t="e">
        <f t="shared" si="22"/>
        <v>#DIV/0!</v>
      </c>
      <c r="BU21" s="32" t="e">
        <f t="shared" si="23"/>
        <v>#DIV/0!</v>
      </c>
      <c r="BV21" s="29" t="e">
        <f t="shared" si="25"/>
        <v>#DIV/0!</v>
      </c>
      <c r="BW21" s="29" t="e">
        <f t="shared" si="26"/>
        <v>#DIV/0!</v>
      </c>
      <c r="BX21" s="29" t="e">
        <f t="shared" si="27"/>
        <v>#DIV/0!</v>
      </c>
    </row>
    <row r="22" spans="1:76" x14ac:dyDescent="0.2">
      <c r="A22" s="29">
        <f>Rohdaten!C22</f>
        <v>0</v>
      </c>
      <c r="B22" s="29">
        <f>IF(1=1,Rohdaten!H22,"x"&amp;Rohdaten!H22)</f>
        <v>0</v>
      </c>
      <c r="C22" s="29">
        <f>IF(101,Rohdaten!F22,-Rohdaten!F22)</f>
        <v>0</v>
      </c>
      <c r="E22" s="32">
        <f>Rohdaten!J22</f>
        <v>0</v>
      </c>
      <c r="F22" s="32" t="e">
        <f>AVERAGE(Rohdaten!L22,Rohdaten!X22,Rohdaten!AD22)</f>
        <v>#DIV/0!</v>
      </c>
      <c r="G22" s="29" t="e">
        <f t="array" ref="G22">AVERAGE(IF(Rohdaten!E22='turnwise standard'!$A$5:$A$99,'turnwise standard'!$F$5:$F$99))</f>
        <v>#DIV/0!</v>
      </c>
      <c r="H22" s="29" t="b">
        <f>IF(ISERROR(G22),1&lt;0,E22-G22&gt;eval!$B$6)</f>
        <v>0</v>
      </c>
      <c r="I22" s="32" t="e">
        <f>Rohdaten!L22-G22</f>
        <v>#DIV/0!</v>
      </c>
      <c r="J22" s="32" t="e">
        <f t="shared" si="0"/>
        <v>#DIV/0!</v>
      </c>
      <c r="K22" s="32" t="e">
        <f t="shared" si="1"/>
        <v>#DIV/0!</v>
      </c>
      <c r="L22" s="30">
        <f>Rohdaten!O22</f>
        <v>0</v>
      </c>
      <c r="M22" s="33">
        <f>Rohdaten!N22/eval!$B$7</f>
        <v>0</v>
      </c>
      <c r="N22" s="33" t="e">
        <f>Rohdaten!N22/Rohdaten!M22</f>
        <v>#DIV/0!</v>
      </c>
      <c r="O22" s="32" t="e">
        <f t="shared" si="2"/>
        <v>#DIV/0!</v>
      </c>
      <c r="P22" s="34" t="e">
        <f>(L22)/(O22/charge/constants!$B$3)</f>
        <v>#DIV/0!</v>
      </c>
      <c r="Q22" s="34" t="e">
        <f>SQRT(L22+1)/(O22/charge/constants!$B$3)</f>
        <v>#DIV/0!</v>
      </c>
      <c r="R22" s="29" t="e">
        <f>P22/eval!$E$18</f>
        <v>#DIV/0!</v>
      </c>
      <c r="S22" s="29" t="e">
        <f>Q22/eval!$E$18</f>
        <v>#DIV/0!</v>
      </c>
      <c r="T22" s="29" t="e">
        <f t="shared" si="3"/>
        <v>#DIV/0!</v>
      </c>
      <c r="V22" s="31" t="e">
        <f t="array" ref="V22">AVERAGE(IF(Rohdaten!E22='turnwise standard'!$A$5:$A$99,'turnwise standard'!$P$5:$P$99))</f>
        <v>#DIV/0!</v>
      </c>
      <c r="W22" s="32" t="e">
        <f t="shared" si="4"/>
        <v>#DIV/0!</v>
      </c>
      <c r="X22" s="29" t="e">
        <f t="shared" si="5"/>
        <v>#DIV/0!</v>
      </c>
      <c r="Y22" s="29" t="e">
        <f t="shared" si="6"/>
        <v>#DIV/0!</v>
      </c>
      <c r="AA22" s="32" t="e">
        <f>Rohdaten!AJ22-$G22</f>
        <v>#DIV/0!</v>
      </c>
      <c r="AB22" s="32" t="e">
        <f t="shared" si="7"/>
        <v>#DIV/0!</v>
      </c>
      <c r="AC22" s="30">
        <f>Rohdaten!AM22</f>
        <v>0</v>
      </c>
      <c r="AD22" s="33">
        <f>Rohdaten!AL22/eval!$B$7</f>
        <v>0</v>
      </c>
      <c r="AE22" s="32" t="e">
        <f t="shared" si="8"/>
        <v>#DIV/0!</v>
      </c>
      <c r="AF22" s="32" t="e">
        <f>(AC22)/((AE22+0.0000000000000000001)/charge/constants!$B$3)</f>
        <v>#DIV/0!</v>
      </c>
      <c r="AG22" s="32" t="e">
        <f>SQRT(AC22+1)/((AE22+0.0000000000000000001)/charge/constants!$B$3)</f>
        <v>#DIV/0!</v>
      </c>
      <c r="AH22" s="32" t="e">
        <f>AF22/eval!$E$18</f>
        <v>#DIV/0!</v>
      </c>
      <c r="AI22" s="32" t="e">
        <f>AG22/eval!$E$18</f>
        <v>#DIV/0!</v>
      </c>
      <c r="AJ22" s="32" t="e">
        <f t="shared" si="9"/>
        <v>#DIV/0!</v>
      </c>
      <c r="AK22" s="32" t="e">
        <f t="shared" si="10"/>
        <v>#DIV/0!</v>
      </c>
      <c r="AL22" s="29" t="e">
        <f t="shared" si="11"/>
        <v>#DIV/0!</v>
      </c>
      <c r="AN22" s="32" t="e">
        <f>Rohdaten!X22-G22</f>
        <v>#DIV/0!</v>
      </c>
      <c r="AO22" s="32" t="e">
        <f t="shared" si="12"/>
        <v>#DIV/0!</v>
      </c>
      <c r="AP22" s="30">
        <f>Rohdaten!AA22</f>
        <v>0</v>
      </c>
      <c r="AQ22" s="33">
        <f>Rohdaten!Y22</f>
        <v>0</v>
      </c>
      <c r="AR22" s="32" t="e">
        <f t="shared" si="24"/>
        <v>#DIV/0!</v>
      </c>
      <c r="AS22" s="32" t="e">
        <f t="shared" si="13"/>
        <v>#DIV/0!</v>
      </c>
      <c r="AT22" s="32" t="e">
        <f>(AP22)/((AS22+0.0000000000000000001)/charge/constants!$B$3)</f>
        <v>#DIV/0!</v>
      </c>
      <c r="AU22" s="32" t="e">
        <f>SQRT(AP22+1)/((AS22+0.0000000000000000001)/charge/constants!$B$3)</f>
        <v>#DIV/0!</v>
      </c>
      <c r="AV22" s="32" t="e">
        <f>AT22/eval!$E$18</f>
        <v>#DIV/0!</v>
      </c>
      <c r="AW22" s="32" t="e">
        <f>AU22/eval!$E$18</f>
        <v>#DIV/0!</v>
      </c>
      <c r="AX22" s="32" t="e">
        <f t="shared" si="14"/>
        <v>#DIV/0!</v>
      </c>
      <c r="AY22" s="32" t="e">
        <f t="shared" si="15"/>
        <v>#DIV/0!</v>
      </c>
      <c r="AZ22" s="29" t="e">
        <f t="shared" si="16"/>
        <v>#DIV/0!</v>
      </c>
      <c r="BC22" s="32" t="e">
        <f>Rohdaten!AD22-G22</f>
        <v>#DIV/0!</v>
      </c>
      <c r="BD22" s="30">
        <f>Rohdaten!AG22</f>
        <v>0</v>
      </c>
      <c r="BE22" s="33" t="e">
        <f>Rohdaten!AF22/Rohdaten!AE22</f>
        <v>#DIV/0!</v>
      </c>
      <c r="BF22" s="33">
        <f>Rohdaten!AF22/eval!$B$7</f>
        <v>0</v>
      </c>
      <c r="BG22" s="32" t="e">
        <f t="shared" si="17"/>
        <v>#DIV/0!</v>
      </c>
      <c r="BH22" s="32" t="e">
        <f>(BD22)/((BG22+0.0000000000000000001)/charge/constants!$B$3)</f>
        <v>#DIV/0!</v>
      </c>
      <c r="BI22" s="32" t="e">
        <f>SQRT(BD22+1)/((BG22+0.0000000000000000001)/charge/constants!$B$3)</f>
        <v>#DIV/0!</v>
      </c>
      <c r="BJ22" s="32" t="e">
        <f>BH22/eval!$E$18</f>
        <v>#DIV/0!</v>
      </c>
      <c r="BK22" s="32" t="e">
        <f>BI22/eval!$E$18</f>
        <v>#DIV/0!</v>
      </c>
      <c r="BL22" s="32" t="e">
        <f t="shared" si="18"/>
        <v>#DIV/0!</v>
      </c>
      <c r="BM22" s="32" t="e">
        <f t="shared" si="19"/>
        <v>#DIV/0!</v>
      </c>
      <c r="BN22" s="29" t="e">
        <f t="shared" si="20"/>
        <v>#DIV/0!</v>
      </c>
      <c r="BO22" s="33" t="e">
        <f t="array" ref="BO22">AVERAGE(IF(Rohdaten!E22='turnwise standard'!$A$5:$A$99,'turnwise standard'!$B$5:$B$99))</f>
        <v>#DIV/0!</v>
      </c>
      <c r="BP22" s="32" t="e">
        <f>BD22/BF22*constants!$B$3*charge/constants!$B$6/BO22</f>
        <v>#DIV/0!</v>
      </c>
      <c r="BQ22" s="32" t="e">
        <f>SQRT(BD22)/BF22*constants!$B$3*charge/constants!$B$6/BO22</f>
        <v>#DIV/0!</v>
      </c>
      <c r="BR22" s="32"/>
      <c r="BS22" s="32" t="e">
        <f t="shared" si="21"/>
        <v>#DIV/0!</v>
      </c>
      <c r="BT22" s="32" t="e">
        <f t="shared" si="22"/>
        <v>#DIV/0!</v>
      </c>
      <c r="BU22" s="32" t="e">
        <f t="shared" si="23"/>
        <v>#DIV/0!</v>
      </c>
      <c r="BV22" s="29" t="e">
        <f t="shared" si="25"/>
        <v>#DIV/0!</v>
      </c>
      <c r="BW22" s="29" t="e">
        <f t="shared" si="26"/>
        <v>#DIV/0!</v>
      </c>
      <c r="BX22" s="29" t="e">
        <f t="shared" si="27"/>
        <v>#DIV/0!</v>
      </c>
    </row>
    <row r="23" spans="1:76" x14ac:dyDescent="0.2">
      <c r="A23" s="29">
        <f>Rohdaten!C23</f>
        <v>22</v>
      </c>
      <c r="B23" s="29" t="str">
        <f>IF(1=1,Rohdaten!H23,"x"&amp;Rohdaten!H23)</f>
        <v>Vienna-US8</v>
      </c>
      <c r="C23" s="29">
        <f>IF(101,Rohdaten!F23,-Rohdaten!F23)</f>
        <v>25</v>
      </c>
      <c r="E23" s="32">
        <f>Rohdaten!J23</f>
        <v>5.4024499999999998E-11</v>
      </c>
      <c r="F23" s="32">
        <f>AVERAGE(Rohdaten!L23,Rohdaten!X23,Rohdaten!AD23)</f>
        <v>5.5331475392249999E-11</v>
      </c>
      <c r="G23" s="29">
        <f t="array" ref="G23">AVERAGE(IF(Rohdaten!E23='turnwise standard'!$A$5:$A$99,'turnwise standard'!$F$5:$F$99))</f>
        <v>0</v>
      </c>
      <c r="H23" s="29" t="b">
        <f>IF(ISERROR(G23),1&lt;0,E23-G23&gt;eval!$B$6)</f>
        <v>1</v>
      </c>
      <c r="I23" s="32">
        <f>Rohdaten!L23-G23</f>
        <v>5.5952381826999999E-11</v>
      </c>
      <c r="J23" s="32">
        <f t="shared" si="0"/>
        <v>4.1831672970552379E-11</v>
      </c>
      <c r="K23" s="32">
        <f t="shared" si="1"/>
        <v>5.5952381826999999E-11</v>
      </c>
      <c r="L23" s="30">
        <f>Rohdaten!O23</f>
        <v>226</v>
      </c>
      <c r="M23" s="33">
        <f>Rohdaten!N23/eval!$B$7</f>
        <v>199.01112484548827</v>
      </c>
      <c r="N23" s="33">
        <f>Rohdaten!N23/Rohdaten!M23</f>
        <v>8.0900457263454104</v>
      </c>
      <c r="O23" s="32">
        <f t="shared" si="2"/>
        <v>1.1135146445175525E-8</v>
      </c>
      <c r="P23" s="34">
        <f>(L23)/(O23/charge/constants!$B$3)</f>
        <v>9.7555214504668925E-9</v>
      </c>
      <c r="Q23" s="34">
        <f>SQRT(L23+1)/(O23/charge/constants!$B$3)</f>
        <v>6.5036172999640608E-10</v>
      </c>
      <c r="R23" s="29">
        <f>P23/eval!$E$18</f>
        <v>1.1814551976692674E-8</v>
      </c>
      <c r="S23" s="29">
        <f>Q23/eval!$E$18</f>
        <v>7.8762908796910779E-10</v>
      </c>
      <c r="T23" s="29">
        <f t="shared" si="3"/>
        <v>2.3642317468400824E+18</v>
      </c>
      <c r="V23" s="31">
        <f t="array" ref="V23">AVERAGE(IF(Rohdaten!E23='turnwise standard'!$A$5:$A$99,'turnwise standard'!$P$5:$P$99))</f>
        <v>0.85449700922206362</v>
      </c>
      <c r="W23" s="32">
        <f t="shared" si="4"/>
        <v>1.1416682966916813E-8</v>
      </c>
      <c r="X23" s="29">
        <f t="shared" si="5"/>
        <v>7.6110474697681756E-10</v>
      </c>
      <c r="Y23" s="29">
        <f t="shared" si="6"/>
        <v>1.7262796015146317E+18</v>
      </c>
      <c r="AA23" s="32">
        <f>Rohdaten!AJ23-$G23</f>
        <v>5.5106812065E-11</v>
      </c>
      <c r="AB23" s="32">
        <f t="shared" si="7"/>
        <v>5.5106812065E-11</v>
      </c>
      <c r="AC23" s="30">
        <f>Rohdaten!AM23</f>
        <v>0</v>
      </c>
      <c r="AD23" s="33">
        <f>Rohdaten!AL23/eval!$B$7</f>
        <v>39.925834363411617</v>
      </c>
      <c r="AE23" s="32">
        <f t="shared" si="8"/>
        <v>2.2001854508028427E-9</v>
      </c>
      <c r="AF23" s="32">
        <f>(AC23)/((AE23+0.0000000000000000001)/charge/constants!$B$3)</f>
        <v>0</v>
      </c>
      <c r="AG23" s="32">
        <f>SQRT(AC23+1)/((AE23+0.0000000000000000001)/charge/constants!$B$3)</f>
        <v>2.1846340262033911E-10</v>
      </c>
      <c r="AH23" s="32">
        <f>AF23/eval!$E$18</f>
        <v>0</v>
      </c>
      <c r="AI23" s="32">
        <f>AG23/eval!$E$18</f>
        <v>2.6457296397412029E-10</v>
      </c>
      <c r="AJ23" s="32">
        <f t="shared" si="9"/>
        <v>0</v>
      </c>
      <c r="AK23" s="32">
        <f t="shared" si="10"/>
        <v>2.5566315652670194E-10</v>
      </c>
      <c r="AL23" s="29">
        <f t="shared" si="11"/>
        <v>2.0952826304543605E+19</v>
      </c>
      <c r="AN23" s="32" t="e">
        <f>Rohdaten!X23-G23</f>
        <v>#VALUE!</v>
      </c>
      <c r="AO23" s="32" t="e">
        <f t="shared" si="12"/>
        <v>#VALUE!</v>
      </c>
      <c r="AP23" s="30">
        <f>Rohdaten!AA23</f>
        <v>0</v>
      </c>
      <c r="AQ23" s="33">
        <f>Rohdaten!Y23</f>
        <v>0</v>
      </c>
      <c r="AR23" s="32" t="e">
        <f t="shared" si="24"/>
        <v>#DIV/0!</v>
      </c>
      <c r="AS23" s="32" t="e">
        <f t="shared" si="13"/>
        <v>#VALUE!</v>
      </c>
      <c r="AT23" s="32" t="e">
        <f>(AP23)/((AS23+0.0000000000000000001)/charge/constants!$B$3)</f>
        <v>#VALUE!</v>
      </c>
      <c r="AU23" s="32" t="e">
        <f>SQRT(AP23+1)/((AS23+0.0000000000000000001)/charge/constants!$B$3)</f>
        <v>#VALUE!</v>
      </c>
      <c r="AV23" s="32" t="e">
        <f>AT23/eval!$E$18</f>
        <v>#VALUE!</v>
      </c>
      <c r="AW23" s="32" t="e">
        <f>AU23/eval!$E$18</f>
        <v>#VALUE!</v>
      </c>
      <c r="AX23" s="32" t="e">
        <f t="shared" si="14"/>
        <v>#VALUE!</v>
      </c>
      <c r="AY23" s="32" t="e">
        <f t="shared" si="15"/>
        <v>#VALUE!</v>
      </c>
      <c r="AZ23" s="29" t="e">
        <f t="shared" si="16"/>
        <v>#VALUE!</v>
      </c>
      <c r="BC23" s="32">
        <f>Rohdaten!AD23-G23</f>
        <v>5.47105689575E-11</v>
      </c>
      <c r="BD23" s="30">
        <f>Rohdaten!AG23</f>
        <v>16768</v>
      </c>
      <c r="BE23" s="33">
        <f>Rohdaten!AF23/Rohdaten!AE23</f>
        <v>6.8385060494476591</v>
      </c>
      <c r="BF23" s="33">
        <f>Rohdaten!AF23/eval!$B$7</f>
        <v>3.2138442521631645</v>
      </c>
      <c r="BG23" s="32">
        <f t="shared" si="17"/>
        <v>1.7583124757663782E-10</v>
      </c>
      <c r="BH23" s="32">
        <f>(BD23)/((BG23+0.0000000000000000001)/charge/constants!$B$3)</f>
        <v>4.5837739232916046E-5</v>
      </c>
      <c r="BI23" s="32">
        <f>SQRT(BD23+1)/((BG23+0.0000000000000000001)/charge/constants!$B$3)</f>
        <v>3.5399367855021085E-7</v>
      </c>
      <c r="BJ23" s="32">
        <f>BH23/eval!$E$18</f>
        <v>5.5512394228342685E-5</v>
      </c>
      <c r="BK23" s="32">
        <f>BI23/eval!$E$18</f>
        <v>4.2870867906829765E-7</v>
      </c>
      <c r="BL23" s="32">
        <f t="shared" si="18"/>
        <v>5.3642948703409559E-5</v>
      </c>
      <c r="BM23" s="32">
        <f t="shared" si="19"/>
        <v>4.1427140730719194E-7</v>
      </c>
      <c r="BN23" s="29">
        <f t="shared" si="20"/>
        <v>7980111999762.6025</v>
      </c>
      <c r="BO23" s="33">
        <f t="array" ref="BO23">AVERAGE(IF(Rohdaten!E23='turnwise standard'!$A$5:$A$99,'turnwise standard'!$B$5:$B$99))</f>
        <v>1.0900000000000001</v>
      </c>
      <c r="BP23" s="32">
        <f>BD23/BF23*constants!$B$3*charge/constants!$B$6/BO23</f>
        <v>4.1831672970552379E-11</v>
      </c>
      <c r="BQ23" s="32">
        <f>SQRT(BD23)/BF23*constants!$B$3*charge/constants!$B$6/BO23</f>
        <v>3.2304617336189278E-13</v>
      </c>
      <c r="BR23" s="32"/>
      <c r="BS23" s="32" t="e">
        <f t="shared" si="21"/>
        <v>#DIV/0!</v>
      </c>
      <c r="BT23" s="32" t="e">
        <f t="shared" si="22"/>
        <v>#DIV/0!</v>
      </c>
      <c r="BU23" s="32" t="e">
        <f t="shared" si="23"/>
        <v>#DIV/0!</v>
      </c>
      <c r="BV23" s="29">
        <f t="shared" si="25"/>
        <v>2.1765800578445781E-4</v>
      </c>
      <c r="BW23" s="29">
        <f t="shared" si="26"/>
        <v>1.4575638901948587E-5</v>
      </c>
      <c r="BX23" s="29">
        <f t="shared" si="27"/>
        <v>4707006510.1393299</v>
      </c>
    </row>
    <row r="24" spans="1:76" x14ac:dyDescent="0.2">
      <c r="A24" s="29">
        <f>Rohdaten!C24</f>
        <v>0</v>
      </c>
      <c r="B24" s="29">
        <f>IF(1=1,Rohdaten!H24,"x"&amp;Rohdaten!H24)</f>
        <v>0</v>
      </c>
      <c r="C24" s="29">
        <f>IF(101,Rohdaten!F24,-Rohdaten!F24)</f>
        <v>0</v>
      </c>
      <c r="E24" s="32">
        <f>Rohdaten!J24</f>
        <v>0</v>
      </c>
      <c r="F24" s="32" t="e">
        <f>AVERAGE(Rohdaten!L24,Rohdaten!X24,Rohdaten!AD24)</f>
        <v>#DIV/0!</v>
      </c>
      <c r="G24" s="29" t="e">
        <f t="array" ref="G24">AVERAGE(IF(Rohdaten!E24='turnwise standard'!$A$5:$A$99,'turnwise standard'!$F$5:$F$99))</f>
        <v>#DIV/0!</v>
      </c>
      <c r="H24" s="29" t="b">
        <f>IF(ISERROR(G24),1&lt;0,E24-G24&gt;eval!$B$6)</f>
        <v>0</v>
      </c>
      <c r="I24" s="32" t="e">
        <f>Rohdaten!L24-G24</f>
        <v>#DIV/0!</v>
      </c>
      <c r="J24" s="32" t="e">
        <f t="shared" si="0"/>
        <v>#DIV/0!</v>
      </c>
      <c r="K24" s="32" t="e">
        <f t="shared" si="1"/>
        <v>#DIV/0!</v>
      </c>
      <c r="L24" s="30">
        <f>Rohdaten!O24</f>
        <v>0</v>
      </c>
      <c r="M24" s="33">
        <f>Rohdaten!N24/eval!$B$7</f>
        <v>0</v>
      </c>
      <c r="N24" s="33" t="e">
        <f>Rohdaten!N24/Rohdaten!M24</f>
        <v>#DIV/0!</v>
      </c>
      <c r="O24" s="32" t="e">
        <f t="shared" si="2"/>
        <v>#DIV/0!</v>
      </c>
      <c r="P24" s="34" t="e">
        <f>(L24)/(O24/charge/constants!$B$3)</f>
        <v>#DIV/0!</v>
      </c>
      <c r="Q24" s="34" t="e">
        <f>SQRT(L24+1)/(O24/charge/constants!$B$3)</f>
        <v>#DIV/0!</v>
      </c>
      <c r="R24" s="29" t="e">
        <f>P24/eval!$E$18</f>
        <v>#DIV/0!</v>
      </c>
      <c r="S24" s="29" t="e">
        <f>Q24/eval!$E$18</f>
        <v>#DIV/0!</v>
      </c>
      <c r="T24" s="29" t="e">
        <f t="shared" si="3"/>
        <v>#DIV/0!</v>
      </c>
      <c r="V24" s="31" t="e">
        <f t="array" ref="V24">AVERAGE(IF(Rohdaten!E24='turnwise standard'!$A$5:$A$99,'turnwise standard'!$P$5:$P$99))</f>
        <v>#DIV/0!</v>
      </c>
      <c r="W24" s="32" t="e">
        <f t="shared" si="4"/>
        <v>#DIV/0!</v>
      </c>
      <c r="X24" s="29" t="e">
        <f t="shared" si="5"/>
        <v>#DIV/0!</v>
      </c>
      <c r="Y24" s="29" t="e">
        <f t="shared" si="6"/>
        <v>#DIV/0!</v>
      </c>
      <c r="AA24" s="32" t="e">
        <f>Rohdaten!AJ24-$G24</f>
        <v>#DIV/0!</v>
      </c>
      <c r="AB24" s="32" t="e">
        <f t="shared" si="7"/>
        <v>#DIV/0!</v>
      </c>
      <c r="AC24" s="30">
        <f>Rohdaten!AM24</f>
        <v>0</v>
      </c>
      <c r="AD24" s="33">
        <f>Rohdaten!AL24/eval!$B$7</f>
        <v>0</v>
      </c>
      <c r="AE24" s="32" t="e">
        <f t="shared" si="8"/>
        <v>#DIV/0!</v>
      </c>
      <c r="AF24" s="32" t="e">
        <f>(AC24)/((AE24+0.0000000000000000001)/charge/constants!$B$3)</f>
        <v>#DIV/0!</v>
      </c>
      <c r="AG24" s="32" t="e">
        <f>SQRT(AC24+1)/((AE24+0.0000000000000000001)/charge/constants!$B$3)</f>
        <v>#DIV/0!</v>
      </c>
      <c r="AH24" s="32" t="e">
        <f>AF24/eval!$E$18</f>
        <v>#DIV/0!</v>
      </c>
      <c r="AI24" s="32" t="e">
        <f>AG24/eval!$E$18</f>
        <v>#DIV/0!</v>
      </c>
      <c r="AJ24" s="32" t="e">
        <f t="shared" si="9"/>
        <v>#DIV/0!</v>
      </c>
      <c r="AK24" s="32" t="e">
        <f t="shared" si="10"/>
        <v>#DIV/0!</v>
      </c>
      <c r="AL24" s="29" t="e">
        <f t="shared" si="11"/>
        <v>#DIV/0!</v>
      </c>
      <c r="AN24" s="32" t="e">
        <f>Rohdaten!X24-G24</f>
        <v>#DIV/0!</v>
      </c>
      <c r="AO24" s="32" t="e">
        <f t="shared" si="12"/>
        <v>#DIV/0!</v>
      </c>
      <c r="AP24" s="30">
        <f>Rohdaten!AA24</f>
        <v>0</v>
      </c>
      <c r="AQ24" s="33">
        <f>Rohdaten!Y24</f>
        <v>0</v>
      </c>
      <c r="AR24" s="32" t="e">
        <f t="shared" si="24"/>
        <v>#DIV/0!</v>
      </c>
      <c r="AS24" s="32" t="e">
        <f t="shared" si="13"/>
        <v>#DIV/0!</v>
      </c>
      <c r="AT24" s="32" t="e">
        <f>(AP24)/((AS24+0.0000000000000000001)/charge/constants!$B$3)</f>
        <v>#DIV/0!</v>
      </c>
      <c r="AU24" s="32" t="e">
        <f>SQRT(AP24+1)/((AS24+0.0000000000000000001)/charge/constants!$B$3)</f>
        <v>#DIV/0!</v>
      </c>
      <c r="AV24" s="32" t="e">
        <f>AT24/eval!$E$18</f>
        <v>#DIV/0!</v>
      </c>
      <c r="AW24" s="32" t="e">
        <f>AU24/eval!$E$18</f>
        <v>#DIV/0!</v>
      </c>
      <c r="AX24" s="32" t="e">
        <f t="shared" si="14"/>
        <v>#DIV/0!</v>
      </c>
      <c r="AY24" s="32" t="e">
        <f t="shared" si="15"/>
        <v>#DIV/0!</v>
      </c>
      <c r="AZ24" s="29" t="e">
        <f t="shared" si="16"/>
        <v>#DIV/0!</v>
      </c>
      <c r="BC24" s="32" t="e">
        <f>Rohdaten!AD24-G24</f>
        <v>#DIV/0!</v>
      </c>
      <c r="BD24" s="30">
        <f>Rohdaten!AG24</f>
        <v>0</v>
      </c>
      <c r="BE24" s="33" t="e">
        <f>Rohdaten!AF24/Rohdaten!AE24</f>
        <v>#DIV/0!</v>
      </c>
      <c r="BF24" s="33">
        <f>Rohdaten!AF24/eval!$B$7</f>
        <v>0</v>
      </c>
      <c r="BG24" s="32" t="e">
        <f t="shared" si="17"/>
        <v>#DIV/0!</v>
      </c>
      <c r="BH24" s="32" t="e">
        <f>(BD24)/((BG24+0.0000000000000000001)/charge/constants!$B$3)</f>
        <v>#DIV/0!</v>
      </c>
      <c r="BI24" s="32" t="e">
        <f>SQRT(BD24+1)/((BG24+0.0000000000000000001)/charge/constants!$B$3)</f>
        <v>#DIV/0!</v>
      </c>
      <c r="BJ24" s="32" t="e">
        <f>BH24/eval!$E$18</f>
        <v>#DIV/0!</v>
      </c>
      <c r="BK24" s="32" t="e">
        <f>BI24/eval!$E$18</f>
        <v>#DIV/0!</v>
      </c>
      <c r="BL24" s="32" t="e">
        <f t="shared" si="18"/>
        <v>#DIV/0!</v>
      </c>
      <c r="BM24" s="32" t="e">
        <f t="shared" si="19"/>
        <v>#DIV/0!</v>
      </c>
      <c r="BN24" s="29" t="e">
        <f t="shared" si="20"/>
        <v>#DIV/0!</v>
      </c>
      <c r="BO24" s="33" t="e">
        <f t="array" ref="BO24">AVERAGE(IF(Rohdaten!E24='turnwise standard'!$A$5:$A$99,'turnwise standard'!$B$5:$B$99))</f>
        <v>#DIV/0!</v>
      </c>
      <c r="BP24" s="32" t="e">
        <f>BD24/BF24*constants!$B$3*charge/constants!$B$6/BO24</f>
        <v>#DIV/0!</v>
      </c>
      <c r="BQ24" s="32" t="e">
        <f>SQRT(BD24)/BF24*constants!$B$3*charge/constants!$B$6/BO24</f>
        <v>#DIV/0!</v>
      </c>
      <c r="BR24" s="32"/>
      <c r="BS24" s="32" t="e">
        <f t="shared" si="21"/>
        <v>#DIV/0!</v>
      </c>
      <c r="BT24" s="32" t="e">
        <f t="shared" si="22"/>
        <v>#DIV/0!</v>
      </c>
      <c r="BU24" s="32" t="e">
        <f t="shared" si="23"/>
        <v>#DIV/0!</v>
      </c>
      <c r="BV24" s="29" t="e">
        <f t="shared" si="25"/>
        <v>#DIV/0!</v>
      </c>
      <c r="BW24" s="29" t="e">
        <f t="shared" si="26"/>
        <v>#DIV/0!</v>
      </c>
      <c r="BX24" s="29" t="e">
        <f t="shared" si="27"/>
        <v>#DIV/0!</v>
      </c>
    </row>
    <row r="25" spans="1:76" x14ac:dyDescent="0.2">
      <c r="A25" s="29">
        <f>Rohdaten!C25</f>
        <v>0</v>
      </c>
      <c r="B25" s="29">
        <f>IF(1=1,Rohdaten!H25,"x"&amp;Rohdaten!H25)</f>
        <v>0</v>
      </c>
      <c r="C25" s="29">
        <f>IF(101,Rohdaten!F25,-Rohdaten!F25)</f>
        <v>0</v>
      </c>
      <c r="E25" s="32">
        <f>Rohdaten!J25</f>
        <v>0</v>
      </c>
      <c r="F25" s="32" t="e">
        <f>AVERAGE(Rohdaten!L25,Rohdaten!X25,Rohdaten!AD25)</f>
        <v>#DIV/0!</v>
      </c>
      <c r="G25" s="29" t="e">
        <f t="array" ref="G25">AVERAGE(IF(Rohdaten!E25='turnwise standard'!$A$5:$A$99,'turnwise standard'!$F$5:$F$99))</f>
        <v>#DIV/0!</v>
      </c>
      <c r="H25" s="29" t="b">
        <f>IF(ISERROR(G25),1&lt;0,E25-G25&gt;eval!$B$6)</f>
        <v>0</v>
      </c>
      <c r="I25" s="32" t="e">
        <f>Rohdaten!L25-G25</f>
        <v>#DIV/0!</v>
      </c>
      <c r="J25" s="32" t="e">
        <f t="shared" si="0"/>
        <v>#DIV/0!</v>
      </c>
      <c r="K25" s="32" t="e">
        <f t="shared" si="1"/>
        <v>#DIV/0!</v>
      </c>
      <c r="L25" s="30">
        <f>Rohdaten!O25</f>
        <v>0</v>
      </c>
      <c r="M25" s="33">
        <f>Rohdaten!N25/eval!$B$7</f>
        <v>0</v>
      </c>
      <c r="N25" s="33" t="e">
        <f>Rohdaten!N25/Rohdaten!M25</f>
        <v>#DIV/0!</v>
      </c>
      <c r="O25" s="32" t="e">
        <f t="shared" si="2"/>
        <v>#DIV/0!</v>
      </c>
      <c r="P25" s="34" t="e">
        <f>(L25)/(O25/charge/constants!$B$3)</f>
        <v>#DIV/0!</v>
      </c>
      <c r="Q25" s="34" t="e">
        <f>SQRT(L25+1)/(O25/charge/constants!$B$3)</f>
        <v>#DIV/0!</v>
      </c>
      <c r="R25" s="29" t="e">
        <f>P25/eval!$E$18</f>
        <v>#DIV/0!</v>
      </c>
      <c r="S25" s="29" t="e">
        <f>Q25/eval!$E$18</f>
        <v>#DIV/0!</v>
      </c>
      <c r="T25" s="29" t="e">
        <f t="shared" si="3"/>
        <v>#DIV/0!</v>
      </c>
      <c r="V25" s="31" t="e">
        <f t="array" ref="V25">AVERAGE(IF(Rohdaten!E25='turnwise standard'!$A$5:$A$99,'turnwise standard'!$P$5:$P$99))</f>
        <v>#DIV/0!</v>
      </c>
      <c r="W25" s="32" t="e">
        <f t="shared" si="4"/>
        <v>#DIV/0!</v>
      </c>
      <c r="X25" s="29" t="e">
        <f t="shared" si="5"/>
        <v>#DIV/0!</v>
      </c>
      <c r="Y25" s="29" t="e">
        <f t="shared" si="6"/>
        <v>#DIV/0!</v>
      </c>
      <c r="AA25" s="32" t="e">
        <f>Rohdaten!AJ25-$G25</f>
        <v>#DIV/0!</v>
      </c>
      <c r="AB25" s="32" t="e">
        <f t="shared" si="7"/>
        <v>#DIV/0!</v>
      </c>
      <c r="AC25" s="30">
        <f>Rohdaten!AM25</f>
        <v>0</v>
      </c>
      <c r="AD25" s="33">
        <f>Rohdaten!AL25/eval!$B$7</f>
        <v>0</v>
      </c>
      <c r="AE25" s="32" t="e">
        <f t="shared" si="8"/>
        <v>#DIV/0!</v>
      </c>
      <c r="AF25" s="32" t="e">
        <f>(AC25)/((AE25+0.0000000000000000001)/charge/constants!$B$3)</f>
        <v>#DIV/0!</v>
      </c>
      <c r="AG25" s="32" t="e">
        <f>SQRT(AC25+1)/((AE25+0.0000000000000000001)/charge/constants!$B$3)</f>
        <v>#DIV/0!</v>
      </c>
      <c r="AH25" s="32" t="e">
        <f>AF25/eval!$E$18</f>
        <v>#DIV/0!</v>
      </c>
      <c r="AI25" s="32" t="e">
        <f>AG25/eval!$E$18</f>
        <v>#DIV/0!</v>
      </c>
      <c r="AJ25" s="32" t="e">
        <f t="shared" si="9"/>
        <v>#DIV/0!</v>
      </c>
      <c r="AK25" s="32" t="e">
        <f t="shared" si="10"/>
        <v>#DIV/0!</v>
      </c>
      <c r="AL25" s="29" t="e">
        <f t="shared" si="11"/>
        <v>#DIV/0!</v>
      </c>
      <c r="AN25" s="32" t="e">
        <f>Rohdaten!X25-G25</f>
        <v>#DIV/0!</v>
      </c>
      <c r="AO25" s="32" t="e">
        <f t="shared" si="12"/>
        <v>#DIV/0!</v>
      </c>
      <c r="AP25" s="30">
        <f>Rohdaten!AA25</f>
        <v>0</v>
      </c>
      <c r="AQ25" s="33">
        <f>Rohdaten!Y25</f>
        <v>0</v>
      </c>
      <c r="AR25" s="32" t="e">
        <f t="shared" si="24"/>
        <v>#DIV/0!</v>
      </c>
      <c r="AS25" s="32" t="e">
        <f t="shared" si="13"/>
        <v>#DIV/0!</v>
      </c>
      <c r="AT25" s="32" t="e">
        <f>(AP25)/((AS25+0.0000000000000000001)/charge/constants!$B$3)</f>
        <v>#DIV/0!</v>
      </c>
      <c r="AU25" s="32" t="e">
        <f>SQRT(AP25+1)/((AS25+0.0000000000000000001)/charge/constants!$B$3)</f>
        <v>#DIV/0!</v>
      </c>
      <c r="AV25" s="32" t="e">
        <f>AT25/eval!$E$18</f>
        <v>#DIV/0!</v>
      </c>
      <c r="AW25" s="32" t="e">
        <f>AU25/eval!$E$18</f>
        <v>#DIV/0!</v>
      </c>
      <c r="AX25" s="32" t="e">
        <f t="shared" si="14"/>
        <v>#DIV/0!</v>
      </c>
      <c r="AY25" s="32" t="e">
        <f t="shared" si="15"/>
        <v>#DIV/0!</v>
      </c>
      <c r="AZ25" s="29" t="e">
        <f t="shared" si="16"/>
        <v>#DIV/0!</v>
      </c>
      <c r="BC25" s="32" t="e">
        <f>Rohdaten!AD25-G25</f>
        <v>#DIV/0!</v>
      </c>
      <c r="BD25" s="30">
        <f>Rohdaten!AG25</f>
        <v>0</v>
      </c>
      <c r="BE25" s="33" t="e">
        <f>Rohdaten!AF25/Rohdaten!AE25</f>
        <v>#DIV/0!</v>
      </c>
      <c r="BF25" s="33">
        <f>Rohdaten!AF25/eval!$B$7</f>
        <v>0</v>
      </c>
      <c r="BG25" s="32" t="e">
        <f t="shared" si="17"/>
        <v>#DIV/0!</v>
      </c>
      <c r="BH25" s="32" t="e">
        <f>(BD25)/((BG25+0.0000000000000000001)/charge/constants!$B$3)</f>
        <v>#DIV/0!</v>
      </c>
      <c r="BI25" s="32" t="e">
        <f>SQRT(BD25+1)/((BG25+0.0000000000000000001)/charge/constants!$B$3)</f>
        <v>#DIV/0!</v>
      </c>
      <c r="BJ25" s="32" t="e">
        <f>BH25/eval!$E$18</f>
        <v>#DIV/0!</v>
      </c>
      <c r="BK25" s="32" t="e">
        <f>BI25/eval!$E$18</f>
        <v>#DIV/0!</v>
      </c>
      <c r="BL25" s="32" t="e">
        <f t="shared" si="18"/>
        <v>#DIV/0!</v>
      </c>
      <c r="BM25" s="32" t="e">
        <f t="shared" si="19"/>
        <v>#DIV/0!</v>
      </c>
      <c r="BN25" s="29" t="e">
        <f t="shared" si="20"/>
        <v>#DIV/0!</v>
      </c>
      <c r="BO25" s="33" t="e">
        <f t="array" ref="BO25">AVERAGE(IF(Rohdaten!E25='turnwise standard'!$A$5:$A$99,'turnwise standard'!$B$5:$B$99))</f>
        <v>#DIV/0!</v>
      </c>
      <c r="BP25" s="32" t="e">
        <f>BD25/BF25*constants!$B$3*charge/constants!$B$6/BO25</f>
        <v>#DIV/0!</v>
      </c>
      <c r="BQ25" s="32" t="e">
        <f>SQRT(BD25)/BF25*constants!$B$3*charge/constants!$B$6/BO25</f>
        <v>#DIV/0!</v>
      </c>
      <c r="BR25" s="32"/>
      <c r="BS25" s="32" t="e">
        <f t="shared" si="21"/>
        <v>#DIV/0!</v>
      </c>
      <c r="BT25" s="32" t="e">
        <f t="shared" si="22"/>
        <v>#DIV/0!</v>
      </c>
      <c r="BU25" s="32" t="e">
        <f t="shared" si="23"/>
        <v>#DIV/0!</v>
      </c>
      <c r="BV25" s="29" t="e">
        <f t="shared" si="25"/>
        <v>#DIV/0!</v>
      </c>
      <c r="BW25" s="29" t="e">
        <f t="shared" si="26"/>
        <v>#DIV/0!</v>
      </c>
      <c r="BX25" s="29" t="e">
        <f t="shared" si="27"/>
        <v>#DIV/0!</v>
      </c>
    </row>
    <row r="26" spans="1:76" x14ac:dyDescent="0.2">
      <c r="A26" s="29">
        <f>Rohdaten!C26</f>
        <v>0</v>
      </c>
      <c r="B26" s="29">
        <f>IF(1=1,Rohdaten!H26,"x"&amp;Rohdaten!H26)</f>
        <v>0</v>
      </c>
      <c r="C26" s="29">
        <f>IF(101,Rohdaten!F26,-Rohdaten!F26)</f>
        <v>0</v>
      </c>
      <c r="E26" s="32">
        <f>Rohdaten!J26</f>
        <v>0</v>
      </c>
      <c r="F26" s="32" t="e">
        <f>AVERAGE(Rohdaten!L26,Rohdaten!X26,Rohdaten!AD26)</f>
        <v>#DIV/0!</v>
      </c>
      <c r="G26" s="29" t="e">
        <f t="array" ref="G26">AVERAGE(IF(Rohdaten!E26='turnwise standard'!$A$5:$A$99,'turnwise standard'!$F$5:$F$99))</f>
        <v>#DIV/0!</v>
      </c>
      <c r="H26" s="29" t="b">
        <f>IF(ISERROR(G26),1&lt;0,E26-G26&gt;eval!$B$6)</f>
        <v>0</v>
      </c>
      <c r="I26" s="32" t="e">
        <f>Rohdaten!L26-G26</f>
        <v>#DIV/0!</v>
      </c>
      <c r="J26" s="32" t="e">
        <f t="shared" si="0"/>
        <v>#DIV/0!</v>
      </c>
      <c r="K26" s="32" t="e">
        <f t="shared" si="1"/>
        <v>#DIV/0!</v>
      </c>
      <c r="L26" s="30">
        <f>Rohdaten!O26</f>
        <v>0</v>
      </c>
      <c r="M26" s="33">
        <f>Rohdaten!N26/eval!$B$7</f>
        <v>0</v>
      </c>
      <c r="N26" s="33" t="e">
        <f>Rohdaten!N26/Rohdaten!M26</f>
        <v>#DIV/0!</v>
      </c>
      <c r="O26" s="32" t="e">
        <f t="shared" si="2"/>
        <v>#DIV/0!</v>
      </c>
      <c r="P26" s="34" t="e">
        <f>(L26)/(O26/charge/constants!$B$3)</f>
        <v>#DIV/0!</v>
      </c>
      <c r="Q26" s="34" t="e">
        <f>SQRT(L26+1)/(O26/charge/constants!$B$3)</f>
        <v>#DIV/0!</v>
      </c>
      <c r="R26" s="29" t="e">
        <f>P26/eval!$E$18</f>
        <v>#DIV/0!</v>
      </c>
      <c r="S26" s="29" t="e">
        <f>Q26/eval!$E$18</f>
        <v>#DIV/0!</v>
      </c>
      <c r="T26" s="29" t="e">
        <f t="shared" si="3"/>
        <v>#DIV/0!</v>
      </c>
      <c r="V26" s="31" t="e">
        <f t="array" ref="V26">AVERAGE(IF(Rohdaten!E26='turnwise standard'!$A$5:$A$99,'turnwise standard'!$P$5:$P$99))</f>
        <v>#DIV/0!</v>
      </c>
      <c r="W26" s="32" t="e">
        <f t="shared" si="4"/>
        <v>#DIV/0!</v>
      </c>
      <c r="X26" s="29" t="e">
        <f t="shared" si="5"/>
        <v>#DIV/0!</v>
      </c>
      <c r="Y26" s="29" t="e">
        <f t="shared" si="6"/>
        <v>#DIV/0!</v>
      </c>
      <c r="AA26" s="32" t="e">
        <f>Rohdaten!AJ26-$G26</f>
        <v>#DIV/0!</v>
      </c>
      <c r="AB26" s="32" t="e">
        <f t="shared" si="7"/>
        <v>#DIV/0!</v>
      </c>
      <c r="AC26" s="30">
        <f>Rohdaten!AM26</f>
        <v>0</v>
      </c>
      <c r="AD26" s="33">
        <f>Rohdaten!AL26/eval!$B$7</f>
        <v>0</v>
      </c>
      <c r="AE26" s="32" t="e">
        <f t="shared" si="8"/>
        <v>#DIV/0!</v>
      </c>
      <c r="AF26" s="32" t="e">
        <f>(AC26)/((AE26+0.0000000000000000001)/charge/constants!$B$3)</f>
        <v>#DIV/0!</v>
      </c>
      <c r="AG26" s="32" t="e">
        <f>SQRT(AC26+1)/((AE26+0.0000000000000000001)/charge/constants!$B$3)</f>
        <v>#DIV/0!</v>
      </c>
      <c r="AH26" s="32" t="e">
        <f>AF26/eval!$E$18</f>
        <v>#DIV/0!</v>
      </c>
      <c r="AI26" s="32" t="e">
        <f>AG26/eval!$E$18</f>
        <v>#DIV/0!</v>
      </c>
      <c r="AJ26" s="32" t="e">
        <f t="shared" si="9"/>
        <v>#DIV/0!</v>
      </c>
      <c r="AK26" s="32" t="e">
        <f t="shared" si="10"/>
        <v>#DIV/0!</v>
      </c>
      <c r="AL26" s="29" t="e">
        <f t="shared" si="11"/>
        <v>#DIV/0!</v>
      </c>
      <c r="AN26" s="32" t="e">
        <f>Rohdaten!X26-G26</f>
        <v>#DIV/0!</v>
      </c>
      <c r="AO26" s="32" t="e">
        <f t="shared" si="12"/>
        <v>#DIV/0!</v>
      </c>
      <c r="AP26" s="30">
        <f>Rohdaten!AA26</f>
        <v>0</v>
      </c>
      <c r="AQ26" s="33">
        <f>Rohdaten!Y26</f>
        <v>0</v>
      </c>
      <c r="AR26" s="32" t="e">
        <f t="shared" si="24"/>
        <v>#DIV/0!</v>
      </c>
      <c r="AS26" s="32" t="e">
        <f t="shared" si="13"/>
        <v>#DIV/0!</v>
      </c>
      <c r="AT26" s="32" t="e">
        <f>(AP26)/((AS26+0.0000000000000000001)/charge/constants!$B$3)</f>
        <v>#DIV/0!</v>
      </c>
      <c r="AU26" s="32" t="e">
        <f>SQRT(AP26+1)/((AS26+0.0000000000000000001)/charge/constants!$B$3)</f>
        <v>#DIV/0!</v>
      </c>
      <c r="AV26" s="32" t="e">
        <f>AT26/eval!$E$18</f>
        <v>#DIV/0!</v>
      </c>
      <c r="AW26" s="32" t="e">
        <f>AU26/eval!$E$18</f>
        <v>#DIV/0!</v>
      </c>
      <c r="AX26" s="32" t="e">
        <f t="shared" si="14"/>
        <v>#DIV/0!</v>
      </c>
      <c r="AY26" s="32" t="e">
        <f t="shared" si="15"/>
        <v>#DIV/0!</v>
      </c>
      <c r="AZ26" s="29" t="e">
        <f t="shared" si="16"/>
        <v>#DIV/0!</v>
      </c>
      <c r="BC26" s="32" t="e">
        <f>Rohdaten!AD26-G26</f>
        <v>#DIV/0!</v>
      </c>
      <c r="BD26" s="30">
        <f>Rohdaten!AG26</f>
        <v>0</v>
      </c>
      <c r="BE26" s="33" t="e">
        <f>Rohdaten!AF26/Rohdaten!AE26</f>
        <v>#DIV/0!</v>
      </c>
      <c r="BF26" s="33">
        <f>Rohdaten!AF26/eval!$B$7</f>
        <v>0</v>
      </c>
      <c r="BG26" s="32" t="e">
        <f t="shared" si="17"/>
        <v>#DIV/0!</v>
      </c>
      <c r="BH26" s="32" t="e">
        <f>(BD26)/((BG26+0.0000000000000000001)/charge/constants!$B$3)</f>
        <v>#DIV/0!</v>
      </c>
      <c r="BI26" s="32" t="e">
        <f>SQRT(BD26+1)/((BG26+0.0000000000000000001)/charge/constants!$B$3)</f>
        <v>#DIV/0!</v>
      </c>
      <c r="BJ26" s="32" t="e">
        <f>BH26/eval!$E$18</f>
        <v>#DIV/0!</v>
      </c>
      <c r="BK26" s="32" t="e">
        <f>BI26/eval!$E$18</f>
        <v>#DIV/0!</v>
      </c>
      <c r="BL26" s="32" t="e">
        <f t="shared" si="18"/>
        <v>#DIV/0!</v>
      </c>
      <c r="BM26" s="32" t="e">
        <f t="shared" si="19"/>
        <v>#DIV/0!</v>
      </c>
      <c r="BN26" s="29" t="e">
        <f t="shared" si="20"/>
        <v>#DIV/0!</v>
      </c>
      <c r="BO26" s="33" t="e">
        <f t="array" ref="BO26">AVERAGE(IF(Rohdaten!E26='turnwise standard'!$A$5:$A$99,'turnwise standard'!$B$5:$B$99))</f>
        <v>#DIV/0!</v>
      </c>
      <c r="BP26" s="32" t="e">
        <f>BD26/BF26*constants!$B$3*charge/constants!$B$6/BO26</f>
        <v>#DIV/0!</v>
      </c>
      <c r="BQ26" s="32" t="e">
        <f>SQRT(BD26)/BF26*constants!$B$3*charge/constants!$B$6/BO26</f>
        <v>#DIV/0!</v>
      </c>
      <c r="BR26" s="32"/>
      <c r="BS26" s="32" t="e">
        <f t="shared" si="21"/>
        <v>#DIV/0!</v>
      </c>
      <c r="BT26" s="32" t="e">
        <f t="shared" si="22"/>
        <v>#DIV/0!</v>
      </c>
      <c r="BU26" s="32" t="e">
        <f t="shared" si="23"/>
        <v>#DIV/0!</v>
      </c>
      <c r="BV26" s="29" t="e">
        <f t="shared" si="25"/>
        <v>#DIV/0!</v>
      </c>
      <c r="BW26" s="29" t="e">
        <f t="shared" si="26"/>
        <v>#DIV/0!</v>
      </c>
      <c r="BX26" s="29" t="e">
        <f t="shared" si="27"/>
        <v>#DIV/0!</v>
      </c>
    </row>
    <row r="27" spans="1:76" x14ac:dyDescent="0.2">
      <c r="A27" s="29">
        <f>Rohdaten!C27</f>
        <v>0</v>
      </c>
      <c r="B27" s="29">
        <f>IF(1=1,Rohdaten!H27,"x"&amp;Rohdaten!H27)</f>
        <v>0</v>
      </c>
      <c r="C27" s="29">
        <f>IF(101,Rohdaten!F27,-Rohdaten!F27)</f>
        <v>0</v>
      </c>
      <c r="E27" s="32">
        <f>Rohdaten!J27</f>
        <v>0</v>
      </c>
      <c r="F27" s="32" t="e">
        <f>AVERAGE(Rohdaten!L27,Rohdaten!X27,Rohdaten!AD27)</f>
        <v>#DIV/0!</v>
      </c>
      <c r="G27" s="29" t="e">
        <f t="array" ref="G27">AVERAGE(IF(Rohdaten!E27='turnwise standard'!$A$5:$A$99,'turnwise standard'!$F$5:$F$99))</f>
        <v>#DIV/0!</v>
      </c>
      <c r="H27" s="29" t="b">
        <f>IF(ISERROR(G27),1&lt;0,E27-G27&gt;eval!$B$6)</f>
        <v>0</v>
      </c>
      <c r="I27" s="32" t="e">
        <f>Rohdaten!L27-G27</f>
        <v>#DIV/0!</v>
      </c>
      <c r="J27" s="32" t="e">
        <f t="shared" si="0"/>
        <v>#DIV/0!</v>
      </c>
      <c r="K27" s="32" t="e">
        <f t="shared" si="1"/>
        <v>#DIV/0!</v>
      </c>
      <c r="L27" s="30">
        <f>Rohdaten!O27</f>
        <v>0</v>
      </c>
      <c r="M27" s="33">
        <f>Rohdaten!N27/eval!$B$7</f>
        <v>0</v>
      </c>
      <c r="N27" s="33" t="e">
        <f>Rohdaten!N27/Rohdaten!M27</f>
        <v>#DIV/0!</v>
      </c>
      <c r="O27" s="32" t="e">
        <f t="shared" si="2"/>
        <v>#DIV/0!</v>
      </c>
      <c r="P27" s="34" t="e">
        <f>(L27)/(O27/charge/constants!$B$3)</f>
        <v>#DIV/0!</v>
      </c>
      <c r="Q27" s="34" t="e">
        <f>SQRT(L27+1)/(O27/charge/constants!$B$3)</f>
        <v>#DIV/0!</v>
      </c>
      <c r="R27" s="29" t="e">
        <f>P27/eval!$E$18</f>
        <v>#DIV/0!</v>
      </c>
      <c r="S27" s="29" t="e">
        <f>Q27/eval!$E$18</f>
        <v>#DIV/0!</v>
      </c>
      <c r="T27" s="29" t="e">
        <f t="shared" si="3"/>
        <v>#DIV/0!</v>
      </c>
      <c r="V27" s="31" t="e">
        <f t="array" ref="V27">AVERAGE(IF(Rohdaten!E27='turnwise standard'!$A$5:$A$99,'turnwise standard'!$P$5:$P$99))</f>
        <v>#DIV/0!</v>
      </c>
      <c r="W27" s="32" t="e">
        <f t="shared" si="4"/>
        <v>#DIV/0!</v>
      </c>
      <c r="X27" s="29" t="e">
        <f t="shared" si="5"/>
        <v>#DIV/0!</v>
      </c>
      <c r="Y27" s="29" t="e">
        <f t="shared" si="6"/>
        <v>#DIV/0!</v>
      </c>
      <c r="AA27" s="32" t="e">
        <f>Rohdaten!AJ27-$G27</f>
        <v>#DIV/0!</v>
      </c>
      <c r="AB27" s="32" t="e">
        <f t="shared" si="7"/>
        <v>#DIV/0!</v>
      </c>
      <c r="AC27" s="30">
        <f>Rohdaten!AM27</f>
        <v>0</v>
      </c>
      <c r="AD27" s="33">
        <f>Rohdaten!AL27/eval!$B$7</f>
        <v>0</v>
      </c>
      <c r="AE27" s="32" t="e">
        <f t="shared" si="8"/>
        <v>#DIV/0!</v>
      </c>
      <c r="AF27" s="32" t="e">
        <f>(AC27)/((AE27+0.0000000000000000001)/charge/constants!$B$3)</f>
        <v>#DIV/0!</v>
      </c>
      <c r="AG27" s="32" t="e">
        <f>SQRT(AC27+1)/((AE27+0.0000000000000000001)/charge/constants!$B$3)</f>
        <v>#DIV/0!</v>
      </c>
      <c r="AH27" s="32" t="e">
        <f>AF27/eval!$E$18</f>
        <v>#DIV/0!</v>
      </c>
      <c r="AI27" s="32" t="e">
        <f>AG27/eval!$E$18</f>
        <v>#DIV/0!</v>
      </c>
      <c r="AJ27" s="32" t="e">
        <f t="shared" si="9"/>
        <v>#DIV/0!</v>
      </c>
      <c r="AK27" s="32" t="e">
        <f t="shared" si="10"/>
        <v>#DIV/0!</v>
      </c>
      <c r="AL27" s="29" t="e">
        <f t="shared" si="11"/>
        <v>#DIV/0!</v>
      </c>
      <c r="AN27" s="32" t="e">
        <f>Rohdaten!X27-G27</f>
        <v>#DIV/0!</v>
      </c>
      <c r="AO27" s="32" t="e">
        <f t="shared" si="12"/>
        <v>#DIV/0!</v>
      </c>
      <c r="AP27" s="30">
        <f>Rohdaten!AA27</f>
        <v>0</v>
      </c>
      <c r="AQ27" s="33">
        <f>Rohdaten!Y27</f>
        <v>0</v>
      </c>
      <c r="AR27" s="32" t="e">
        <f t="shared" si="24"/>
        <v>#DIV/0!</v>
      </c>
      <c r="AS27" s="32" t="e">
        <f t="shared" si="13"/>
        <v>#DIV/0!</v>
      </c>
      <c r="AT27" s="32" t="e">
        <f>(AP27)/((AS27+0.0000000000000000001)/charge/constants!$B$3)</f>
        <v>#DIV/0!</v>
      </c>
      <c r="AU27" s="32" t="e">
        <f>SQRT(AP27+1)/((AS27+0.0000000000000000001)/charge/constants!$B$3)</f>
        <v>#DIV/0!</v>
      </c>
      <c r="AV27" s="32" t="e">
        <f>AT27/eval!$E$18</f>
        <v>#DIV/0!</v>
      </c>
      <c r="AW27" s="32" t="e">
        <f>AU27/eval!$E$18</f>
        <v>#DIV/0!</v>
      </c>
      <c r="AX27" s="32" t="e">
        <f t="shared" si="14"/>
        <v>#DIV/0!</v>
      </c>
      <c r="AY27" s="32" t="e">
        <f t="shared" si="15"/>
        <v>#DIV/0!</v>
      </c>
      <c r="AZ27" s="29" t="e">
        <f t="shared" si="16"/>
        <v>#DIV/0!</v>
      </c>
      <c r="BC27" s="32" t="e">
        <f>Rohdaten!AD27-G27</f>
        <v>#DIV/0!</v>
      </c>
      <c r="BD27" s="30">
        <f>Rohdaten!AG27</f>
        <v>0</v>
      </c>
      <c r="BE27" s="33" t="e">
        <f>Rohdaten!AF27/Rohdaten!AE27</f>
        <v>#DIV/0!</v>
      </c>
      <c r="BF27" s="33">
        <f>Rohdaten!AF27/eval!$B$7</f>
        <v>0</v>
      </c>
      <c r="BG27" s="32" t="e">
        <f t="shared" si="17"/>
        <v>#DIV/0!</v>
      </c>
      <c r="BH27" s="32" t="e">
        <f>(BD27)/((BG27+0.0000000000000000001)/charge/constants!$B$3)</f>
        <v>#DIV/0!</v>
      </c>
      <c r="BI27" s="32" t="e">
        <f>SQRT(BD27+1)/((BG27+0.0000000000000000001)/charge/constants!$B$3)</f>
        <v>#DIV/0!</v>
      </c>
      <c r="BJ27" s="32" t="e">
        <f>BH27/eval!$E$18</f>
        <v>#DIV/0!</v>
      </c>
      <c r="BK27" s="32" t="e">
        <f>BI27/eval!$E$18</f>
        <v>#DIV/0!</v>
      </c>
      <c r="BL27" s="32" t="e">
        <f t="shared" si="18"/>
        <v>#DIV/0!</v>
      </c>
      <c r="BM27" s="32" t="e">
        <f t="shared" si="19"/>
        <v>#DIV/0!</v>
      </c>
      <c r="BN27" s="29" t="e">
        <f t="shared" si="20"/>
        <v>#DIV/0!</v>
      </c>
      <c r="BO27" s="33" t="e">
        <f t="array" ref="BO27">AVERAGE(IF(Rohdaten!E27='turnwise standard'!$A$5:$A$99,'turnwise standard'!$B$5:$B$99))</f>
        <v>#DIV/0!</v>
      </c>
      <c r="BP27" s="32" t="e">
        <f>BD27/BF27*constants!$B$3*charge/constants!$B$6/BO27</f>
        <v>#DIV/0!</v>
      </c>
      <c r="BQ27" s="32" t="e">
        <f>SQRT(BD27)/BF27*constants!$B$3*charge/constants!$B$6/BO27</f>
        <v>#DIV/0!</v>
      </c>
      <c r="BR27" s="32"/>
      <c r="BS27" s="32" t="e">
        <f t="shared" si="21"/>
        <v>#DIV/0!</v>
      </c>
      <c r="BT27" s="32" t="e">
        <f t="shared" si="22"/>
        <v>#DIV/0!</v>
      </c>
      <c r="BU27" s="32" t="e">
        <f t="shared" si="23"/>
        <v>#DIV/0!</v>
      </c>
      <c r="BV27" s="29" t="e">
        <f t="shared" si="25"/>
        <v>#DIV/0!</v>
      </c>
      <c r="BW27" s="29" t="e">
        <f t="shared" si="26"/>
        <v>#DIV/0!</v>
      </c>
      <c r="BX27" s="29" t="e">
        <f t="shared" si="27"/>
        <v>#DIV/0!</v>
      </c>
    </row>
    <row r="28" spans="1:76" x14ac:dyDescent="0.2">
      <c r="A28" s="29">
        <f>Rohdaten!C28</f>
        <v>0</v>
      </c>
      <c r="B28" s="29">
        <f>IF(1=1,Rohdaten!H28,"x"&amp;Rohdaten!H28)</f>
        <v>0</v>
      </c>
      <c r="C28" s="29">
        <f>IF(101,Rohdaten!F28,-Rohdaten!F28)</f>
        <v>0</v>
      </c>
      <c r="E28" s="32">
        <f>Rohdaten!J28</f>
        <v>0</v>
      </c>
      <c r="F28" s="32" t="e">
        <f>AVERAGE(Rohdaten!L28,Rohdaten!X28,Rohdaten!AD28)</f>
        <v>#DIV/0!</v>
      </c>
      <c r="G28" s="29" t="e">
        <f t="array" ref="G28">AVERAGE(IF(Rohdaten!E28='turnwise standard'!$A$5:$A$99,'turnwise standard'!$F$5:$F$99))</f>
        <v>#DIV/0!</v>
      </c>
      <c r="H28" s="29" t="b">
        <f>IF(ISERROR(G28),1&lt;0,E28-G28&gt;eval!$B$6)</f>
        <v>0</v>
      </c>
      <c r="I28" s="32" t="e">
        <f>Rohdaten!L28-G28</f>
        <v>#DIV/0!</v>
      </c>
      <c r="J28" s="32" t="e">
        <f t="shared" si="0"/>
        <v>#DIV/0!</v>
      </c>
      <c r="K28" s="32" t="e">
        <f t="shared" si="1"/>
        <v>#DIV/0!</v>
      </c>
      <c r="L28" s="30">
        <f>Rohdaten!O28</f>
        <v>0</v>
      </c>
      <c r="M28" s="33">
        <f>Rohdaten!N28/eval!$B$7</f>
        <v>0</v>
      </c>
      <c r="N28" s="33" t="e">
        <f>Rohdaten!N28/Rohdaten!M28</f>
        <v>#DIV/0!</v>
      </c>
      <c r="O28" s="32" t="e">
        <f t="shared" si="2"/>
        <v>#DIV/0!</v>
      </c>
      <c r="P28" s="34" t="e">
        <f>(L28)/(O28/charge/constants!$B$3)</f>
        <v>#DIV/0!</v>
      </c>
      <c r="Q28" s="34" t="e">
        <f>SQRT(L28+1)/(O28/charge/constants!$B$3)</f>
        <v>#DIV/0!</v>
      </c>
      <c r="R28" s="29" t="e">
        <f>P28/eval!$E$18</f>
        <v>#DIV/0!</v>
      </c>
      <c r="S28" s="29" t="e">
        <f>Q28/eval!$E$18</f>
        <v>#DIV/0!</v>
      </c>
      <c r="T28" s="29" t="e">
        <f t="shared" si="3"/>
        <v>#DIV/0!</v>
      </c>
      <c r="V28" s="31" t="e">
        <f t="array" ref="V28">AVERAGE(IF(Rohdaten!E28='turnwise standard'!$A$5:$A$99,'turnwise standard'!$P$5:$P$99))</f>
        <v>#DIV/0!</v>
      </c>
      <c r="W28" s="32" t="e">
        <f t="shared" si="4"/>
        <v>#DIV/0!</v>
      </c>
      <c r="X28" s="29" t="e">
        <f t="shared" si="5"/>
        <v>#DIV/0!</v>
      </c>
      <c r="Y28" s="29" t="e">
        <f t="shared" si="6"/>
        <v>#DIV/0!</v>
      </c>
      <c r="AA28" s="32" t="e">
        <f>Rohdaten!AJ28-$G28</f>
        <v>#DIV/0!</v>
      </c>
      <c r="AB28" s="32" t="e">
        <f t="shared" si="7"/>
        <v>#DIV/0!</v>
      </c>
      <c r="AC28" s="30">
        <f>Rohdaten!AM28</f>
        <v>0</v>
      </c>
      <c r="AD28" s="33">
        <f>Rohdaten!AL28/eval!$B$7</f>
        <v>0</v>
      </c>
      <c r="AE28" s="32" t="e">
        <f t="shared" si="8"/>
        <v>#DIV/0!</v>
      </c>
      <c r="AF28" s="32" t="e">
        <f>(AC28)/((AE28+0.0000000000000000001)/charge/constants!$B$3)</f>
        <v>#DIV/0!</v>
      </c>
      <c r="AG28" s="32" t="e">
        <f>SQRT(AC28+1)/((AE28+0.0000000000000000001)/charge/constants!$B$3)</f>
        <v>#DIV/0!</v>
      </c>
      <c r="AH28" s="32" t="e">
        <f>AF28/eval!$E$18</f>
        <v>#DIV/0!</v>
      </c>
      <c r="AI28" s="32" t="e">
        <f>AG28/eval!$E$18</f>
        <v>#DIV/0!</v>
      </c>
      <c r="AJ28" s="32" t="e">
        <f t="shared" si="9"/>
        <v>#DIV/0!</v>
      </c>
      <c r="AK28" s="32" t="e">
        <f t="shared" si="10"/>
        <v>#DIV/0!</v>
      </c>
      <c r="AL28" s="29" t="e">
        <f t="shared" si="11"/>
        <v>#DIV/0!</v>
      </c>
      <c r="AN28" s="32" t="e">
        <f>Rohdaten!X28-G28</f>
        <v>#DIV/0!</v>
      </c>
      <c r="AO28" s="32" t="e">
        <f t="shared" si="12"/>
        <v>#DIV/0!</v>
      </c>
      <c r="AP28" s="30">
        <f>Rohdaten!AA28</f>
        <v>0</v>
      </c>
      <c r="AQ28" s="33">
        <f>Rohdaten!Y28</f>
        <v>0</v>
      </c>
      <c r="AR28" s="32" t="e">
        <f t="shared" si="24"/>
        <v>#DIV/0!</v>
      </c>
      <c r="AS28" s="32" t="e">
        <f t="shared" si="13"/>
        <v>#DIV/0!</v>
      </c>
      <c r="AT28" s="32" t="e">
        <f>(AP28)/((AS28+0.0000000000000000001)/charge/constants!$B$3)</f>
        <v>#DIV/0!</v>
      </c>
      <c r="AU28" s="32" t="e">
        <f>SQRT(AP28+1)/((AS28+0.0000000000000000001)/charge/constants!$B$3)</f>
        <v>#DIV/0!</v>
      </c>
      <c r="AV28" s="32" t="e">
        <f>AT28/eval!$E$18</f>
        <v>#DIV/0!</v>
      </c>
      <c r="AW28" s="32" t="e">
        <f>AU28/eval!$E$18</f>
        <v>#DIV/0!</v>
      </c>
      <c r="AX28" s="32" t="e">
        <f t="shared" si="14"/>
        <v>#DIV/0!</v>
      </c>
      <c r="AY28" s="32" t="e">
        <f t="shared" si="15"/>
        <v>#DIV/0!</v>
      </c>
      <c r="AZ28" s="29" t="e">
        <f t="shared" si="16"/>
        <v>#DIV/0!</v>
      </c>
      <c r="BC28" s="32" t="e">
        <f>Rohdaten!AD28-G28</f>
        <v>#DIV/0!</v>
      </c>
      <c r="BD28" s="30">
        <f>Rohdaten!AG28</f>
        <v>0</v>
      </c>
      <c r="BE28" s="33" t="e">
        <f>Rohdaten!AF28/Rohdaten!AE28</f>
        <v>#DIV/0!</v>
      </c>
      <c r="BF28" s="33">
        <f>Rohdaten!AF28/eval!$B$7</f>
        <v>0</v>
      </c>
      <c r="BG28" s="32" t="e">
        <f t="shared" si="17"/>
        <v>#DIV/0!</v>
      </c>
      <c r="BH28" s="32" t="e">
        <f>(BD28)/((BG28+0.0000000000000000001)/charge/constants!$B$3)</f>
        <v>#DIV/0!</v>
      </c>
      <c r="BI28" s="32" t="e">
        <f>SQRT(BD28+1)/((BG28+0.0000000000000000001)/charge/constants!$B$3)</f>
        <v>#DIV/0!</v>
      </c>
      <c r="BJ28" s="32" t="e">
        <f>BH28/eval!$E$18</f>
        <v>#DIV/0!</v>
      </c>
      <c r="BK28" s="32" t="e">
        <f>BI28/eval!$E$18</f>
        <v>#DIV/0!</v>
      </c>
      <c r="BL28" s="32" t="e">
        <f t="shared" si="18"/>
        <v>#DIV/0!</v>
      </c>
      <c r="BM28" s="32" t="e">
        <f t="shared" si="19"/>
        <v>#DIV/0!</v>
      </c>
      <c r="BN28" s="29" t="e">
        <f t="shared" si="20"/>
        <v>#DIV/0!</v>
      </c>
      <c r="BO28" s="33" t="e">
        <f t="array" ref="BO28">AVERAGE(IF(Rohdaten!E28='turnwise standard'!$A$5:$A$99,'turnwise standard'!$B$5:$B$99))</f>
        <v>#DIV/0!</v>
      </c>
      <c r="BP28" s="32" t="e">
        <f>BD28/BF28*constants!$B$3*charge/constants!$B$6/BO28</f>
        <v>#DIV/0!</v>
      </c>
      <c r="BQ28" s="32" t="e">
        <f>SQRT(BD28)/BF28*constants!$B$3*charge/constants!$B$6/BO28</f>
        <v>#DIV/0!</v>
      </c>
      <c r="BR28" s="32"/>
      <c r="BS28" s="32" t="e">
        <f t="shared" si="21"/>
        <v>#DIV/0!</v>
      </c>
      <c r="BT28" s="32" t="e">
        <f t="shared" si="22"/>
        <v>#DIV/0!</v>
      </c>
      <c r="BU28" s="32" t="e">
        <f t="shared" si="23"/>
        <v>#DIV/0!</v>
      </c>
      <c r="BV28" s="29" t="e">
        <f t="shared" si="25"/>
        <v>#DIV/0!</v>
      </c>
      <c r="BW28" s="29" t="e">
        <f t="shared" si="26"/>
        <v>#DIV/0!</v>
      </c>
      <c r="BX28" s="29" t="e">
        <f t="shared" si="27"/>
        <v>#DIV/0!</v>
      </c>
    </row>
    <row r="29" spans="1:76" x14ac:dyDescent="0.2">
      <c r="A29" s="29">
        <f>Rohdaten!C29</f>
        <v>0</v>
      </c>
      <c r="B29" s="29">
        <f>IF(1=1,Rohdaten!H29,"x"&amp;Rohdaten!H29)</f>
        <v>0</v>
      </c>
      <c r="C29" s="29">
        <f>IF(101,Rohdaten!F29,-Rohdaten!F29)</f>
        <v>0</v>
      </c>
      <c r="E29" s="32">
        <f>Rohdaten!J29</f>
        <v>0</v>
      </c>
      <c r="F29" s="32" t="e">
        <f>AVERAGE(Rohdaten!L29,Rohdaten!X29,Rohdaten!AD29)</f>
        <v>#DIV/0!</v>
      </c>
      <c r="G29" s="29" t="e">
        <f t="array" ref="G29">AVERAGE(IF(Rohdaten!E29='turnwise standard'!$A$5:$A$99,'turnwise standard'!$F$5:$F$99))</f>
        <v>#DIV/0!</v>
      </c>
      <c r="H29" s="29" t="b">
        <f>IF(ISERROR(G29),1&lt;0,E29-G29&gt;eval!$B$6)</f>
        <v>0</v>
      </c>
      <c r="I29" s="32" t="e">
        <f>Rohdaten!L29-G29</f>
        <v>#DIV/0!</v>
      </c>
      <c r="J29" s="32" t="e">
        <f t="shared" si="0"/>
        <v>#DIV/0!</v>
      </c>
      <c r="K29" s="32" t="e">
        <f t="shared" si="1"/>
        <v>#DIV/0!</v>
      </c>
      <c r="L29" s="30">
        <f>Rohdaten!O29</f>
        <v>0</v>
      </c>
      <c r="M29" s="33">
        <f>Rohdaten!N29/eval!$B$7</f>
        <v>0</v>
      </c>
      <c r="N29" s="33" t="e">
        <f>Rohdaten!N29/Rohdaten!M29</f>
        <v>#DIV/0!</v>
      </c>
      <c r="O29" s="32" t="e">
        <f t="shared" si="2"/>
        <v>#DIV/0!</v>
      </c>
      <c r="P29" s="34" t="e">
        <f>(L29)/(O29/charge/constants!$B$3)</f>
        <v>#DIV/0!</v>
      </c>
      <c r="Q29" s="34" t="e">
        <f>SQRT(L29+1)/(O29/charge/constants!$B$3)</f>
        <v>#DIV/0!</v>
      </c>
      <c r="R29" s="29" t="e">
        <f>P29/eval!$E$18</f>
        <v>#DIV/0!</v>
      </c>
      <c r="S29" s="29" t="e">
        <f>Q29/eval!$E$18</f>
        <v>#DIV/0!</v>
      </c>
      <c r="T29" s="29" t="e">
        <f t="shared" si="3"/>
        <v>#DIV/0!</v>
      </c>
      <c r="V29" s="31" t="e">
        <f t="array" ref="V29">AVERAGE(IF(Rohdaten!E29='turnwise standard'!$A$5:$A$99,'turnwise standard'!$P$5:$P$99))</f>
        <v>#DIV/0!</v>
      </c>
      <c r="W29" s="32" t="e">
        <f t="shared" si="4"/>
        <v>#DIV/0!</v>
      </c>
      <c r="X29" s="29" t="e">
        <f t="shared" si="5"/>
        <v>#DIV/0!</v>
      </c>
      <c r="Y29" s="29" t="e">
        <f t="shared" si="6"/>
        <v>#DIV/0!</v>
      </c>
      <c r="AA29" s="32" t="e">
        <f>Rohdaten!AJ29-$G29</f>
        <v>#DIV/0!</v>
      </c>
      <c r="AB29" s="32" t="e">
        <f t="shared" si="7"/>
        <v>#DIV/0!</v>
      </c>
      <c r="AC29" s="30">
        <f>Rohdaten!AM29</f>
        <v>0</v>
      </c>
      <c r="AD29" s="33">
        <f>Rohdaten!AL29/eval!$B$7</f>
        <v>0</v>
      </c>
      <c r="AE29" s="32" t="e">
        <f t="shared" si="8"/>
        <v>#DIV/0!</v>
      </c>
      <c r="AF29" s="32" t="e">
        <f>(AC29)/((AE29+0.0000000000000000001)/charge/constants!$B$3)</f>
        <v>#DIV/0!</v>
      </c>
      <c r="AG29" s="32" t="e">
        <f>SQRT(AC29+1)/((AE29+0.0000000000000000001)/charge/constants!$B$3)</f>
        <v>#DIV/0!</v>
      </c>
      <c r="AH29" s="32" t="e">
        <f>AF29/eval!$E$18</f>
        <v>#DIV/0!</v>
      </c>
      <c r="AI29" s="32" t="e">
        <f>AG29/eval!$E$18</f>
        <v>#DIV/0!</v>
      </c>
      <c r="AJ29" s="32" t="e">
        <f t="shared" si="9"/>
        <v>#DIV/0!</v>
      </c>
      <c r="AK29" s="32" t="e">
        <f t="shared" si="10"/>
        <v>#DIV/0!</v>
      </c>
      <c r="AL29" s="29" t="e">
        <f t="shared" si="11"/>
        <v>#DIV/0!</v>
      </c>
      <c r="AN29" s="32" t="e">
        <f>Rohdaten!X29-G29</f>
        <v>#DIV/0!</v>
      </c>
      <c r="AO29" s="32" t="e">
        <f t="shared" si="12"/>
        <v>#DIV/0!</v>
      </c>
      <c r="AP29" s="30">
        <f>Rohdaten!AA29</f>
        <v>0</v>
      </c>
      <c r="AQ29" s="33">
        <f>Rohdaten!Y29</f>
        <v>0</v>
      </c>
      <c r="AR29" s="32" t="e">
        <f t="shared" si="24"/>
        <v>#DIV/0!</v>
      </c>
      <c r="AS29" s="32" t="e">
        <f t="shared" si="13"/>
        <v>#DIV/0!</v>
      </c>
      <c r="AT29" s="32" t="e">
        <f>(AP29)/((AS29+0.0000000000000000001)/charge/constants!$B$3)</f>
        <v>#DIV/0!</v>
      </c>
      <c r="AU29" s="32" t="e">
        <f>SQRT(AP29+1)/((AS29+0.0000000000000000001)/charge/constants!$B$3)</f>
        <v>#DIV/0!</v>
      </c>
      <c r="AV29" s="32" t="e">
        <f>AT29/eval!$E$18</f>
        <v>#DIV/0!</v>
      </c>
      <c r="AW29" s="32" t="e">
        <f>AU29/eval!$E$18</f>
        <v>#DIV/0!</v>
      </c>
      <c r="AX29" s="32" t="e">
        <f t="shared" si="14"/>
        <v>#DIV/0!</v>
      </c>
      <c r="AY29" s="32" t="e">
        <f t="shared" si="15"/>
        <v>#DIV/0!</v>
      </c>
      <c r="AZ29" s="29" t="e">
        <f t="shared" si="16"/>
        <v>#DIV/0!</v>
      </c>
      <c r="BC29" s="32" t="e">
        <f>Rohdaten!AD29-G29</f>
        <v>#DIV/0!</v>
      </c>
      <c r="BD29" s="30">
        <f>Rohdaten!AG29</f>
        <v>0</v>
      </c>
      <c r="BE29" s="33" t="e">
        <f>Rohdaten!AF29/Rohdaten!AE29</f>
        <v>#DIV/0!</v>
      </c>
      <c r="BF29" s="33">
        <f>Rohdaten!AF29/eval!$B$7</f>
        <v>0</v>
      </c>
      <c r="BG29" s="32" t="e">
        <f t="shared" si="17"/>
        <v>#DIV/0!</v>
      </c>
      <c r="BH29" s="32" t="e">
        <f>(BD29)/((BG29+0.0000000000000000001)/charge/constants!$B$3)</f>
        <v>#DIV/0!</v>
      </c>
      <c r="BI29" s="32" t="e">
        <f>SQRT(BD29+1)/((BG29+0.0000000000000000001)/charge/constants!$B$3)</f>
        <v>#DIV/0!</v>
      </c>
      <c r="BJ29" s="32" t="e">
        <f>BH29/eval!$E$18</f>
        <v>#DIV/0!</v>
      </c>
      <c r="BK29" s="32" t="e">
        <f>BI29/eval!$E$18</f>
        <v>#DIV/0!</v>
      </c>
      <c r="BL29" s="32" t="e">
        <f t="shared" si="18"/>
        <v>#DIV/0!</v>
      </c>
      <c r="BM29" s="32" t="e">
        <f t="shared" si="19"/>
        <v>#DIV/0!</v>
      </c>
      <c r="BN29" s="29" t="e">
        <f t="shared" si="20"/>
        <v>#DIV/0!</v>
      </c>
      <c r="BO29" s="33" t="e">
        <f t="array" ref="BO29">AVERAGE(IF(Rohdaten!E29='turnwise standard'!$A$5:$A$99,'turnwise standard'!$B$5:$B$99))</f>
        <v>#DIV/0!</v>
      </c>
      <c r="BP29" s="32" t="e">
        <f>BD29/BF29*constants!$B$3*charge/constants!$B$6/BO29</f>
        <v>#DIV/0!</v>
      </c>
      <c r="BQ29" s="32" t="e">
        <f>SQRT(BD29)/BF29*constants!$B$3*charge/constants!$B$6/BO29</f>
        <v>#DIV/0!</v>
      </c>
      <c r="BR29" s="32"/>
      <c r="BS29" s="32" t="e">
        <f t="shared" si="21"/>
        <v>#DIV/0!</v>
      </c>
      <c r="BT29" s="32" t="e">
        <f t="shared" si="22"/>
        <v>#DIV/0!</v>
      </c>
      <c r="BU29" s="32" t="e">
        <f t="shared" si="23"/>
        <v>#DIV/0!</v>
      </c>
      <c r="BV29" s="29" t="e">
        <f t="shared" si="25"/>
        <v>#DIV/0!</v>
      </c>
      <c r="BW29" s="29" t="e">
        <f t="shared" si="26"/>
        <v>#DIV/0!</v>
      </c>
      <c r="BX29" s="29" t="e">
        <f t="shared" si="27"/>
        <v>#DIV/0!</v>
      </c>
    </row>
    <row r="30" spans="1:76" x14ac:dyDescent="0.2">
      <c r="A30" s="29">
        <f>Rohdaten!C30</f>
        <v>0</v>
      </c>
      <c r="B30" s="29">
        <f>IF(1=1,Rohdaten!H30,"x"&amp;Rohdaten!H30)</f>
        <v>0</v>
      </c>
      <c r="C30" s="29">
        <f>IF(101,Rohdaten!F30,-Rohdaten!F30)</f>
        <v>0</v>
      </c>
      <c r="E30" s="32">
        <f>Rohdaten!J30</f>
        <v>0</v>
      </c>
      <c r="F30" s="32" t="e">
        <f>AVERAGE(Rohdaten!L30,Rohdaten!X30,Rohdaten!AD30)</f>
        <v>#DIV/0!</v>
      </c>
      <c r="G30" s="29" t="e">
        <f t="array" ref="G30">AVERAGE(IF(Rohdaten!E30='turnwise standard'!$A$5:$A$99,'turnwise standard'!$F$5:$F$99))</f>
        <v>#DIV/0!</v>
      </c>
      <c r="H30" s="29" t="b">
        <f>IF(ISERROR(G30),1&lt;0,E30-G30&gt;eval!$B$6)</f>
        <v>0</v>
      </c>
      <c r="I30" s="32" t="e">
        <f>Rohdaten!L30-G30</f>
        <v>#DIV/0!</v>
      </c>
      <c r="J30" s="32" t="e">
        <f t="shared" si="0"/>
        <v>#DIV/0!</v>
      </c>
      <c r="K30" s="32" t="e">
        <f t="shared" si="1"/>
        <v>#DIV/0!</v>
      </c>
      <c r="L30" s="30">
        <f>Rohdaten!O30</f>
        <v>0</v>
      </c>
      <c r="M30" s="140">
        <v>400</v>
      </c>
      <c r="N30" s="33" t="e">
        <f>Rohdaten!N30/Rohdaten!M30</f>
        <v>#DIV/0!</v>
      </c>
      <c r="O30" s="32" t="e">
        <f t="shared" si="2"/>
        <v>#DIV/0!</v>
      </c>
      <c r="P30" s="34" t="e">
        <f>(L30)/(O30/charge/constants!$B$3)</f>
        <v>#DIV/0!</v>
      </c>
      <c r="Q30" s="34" t="e">
        <f>SQRT(L30+1)/(O30/charge/constants!$B$3)</f>
        <v>#DIV/0!</v>
      </c>
      <c r="R30" s="29" t="e">
        <f>P30/eval!$E$18</f>
        <v>#DIV/0!</v>
      </c>
      <c r="S30" s="29" t="e">
        <f>Q30/eval!$E$18</f>
        <v>#DIV/0!</v>
      </c>
      <c r="T30" s="29" t="e">
        <f t="shared" si="3"/>
        <v>#DIV/0!</v>
      </c>
      <c r="V30" s="31" t="e">
        <f t="array" ref="V30">AVERAGE(IF(Rohdaten!E30='turnwise standard'!$A$5:$A$99,'turnwise standard'!$P$5:$P$99))</f>
        <v>#DIV/0!</v>
      </c>
      <c r="W30" s="32" t="e">
        <f t="shared" si="4"/>
        <v>#DIV/0!</v>
      </c>
      <c r="X30" s="29" t="e">
        <f t="shared" si="5"/>
        <v>#DIV/0!</v>
      </c>
      <c r="Y30" s="29" t="e">
        <f t="shared" si="6"/>
        <v>#DIV/0!</v>
      </c>
      <c r="AA30" s="32" t="e">
        <f>Rohdaten!AJ30-$G30</f>
        <v>#DIV/0!</v>
      </c>
      <c r="AB30" s="32" t="e">
        <f t="shared" si="7"/>
        <v>#DIV/0!</v>
      </c>
      <c r="AC30" s="30">
        <f>Rohdaten!AM30</f>
        <v>0</v>
      </c>
      <c r="AD30" s="33">
        <f>Rohdaten!AL30/eval!$B$7</f>
        <v>0</v>
      </c>
      <c r="AE30" s="32" t="e">
        <f t="shared" si="8"/>
        <v>#DIV/0!</v>
      </c>
      <c r="AF30" s="32" t="e">
        <f>(AC30)/((AE30+0.0000000000000000001)/charge/constants!$B$3)</f>
        <v>#DIV/0!</v>
      </c>
      <c r="AG30" s="32" t="e">
        <f>SQRT(AC30+1)/((AE30+0.0000000000000000001)/charge/constants!$B$3)</f>
        <v>#DIV/0!</v>
      </c>
      <c r="AH30" s="32" t="e">
        <f>AF30/eval!$E$18</f>
        <v>#DIV/0!</v>
      </c>
      <c r="AI30" s="32" t="e">
        <f>AG30/eval!$E$18</f>
        <v>#DIV/0!</v>
      </c>
      <c r="AJ30" s="32" t="e">
        <f t="shared" si="9"/>
        <v>#DIV/0!</v>
      </c>
      <c r="AK30" s="32" t="e">
        <f t="shared" si="10"/>
        <v>#DIV/0!</v>
      </c>
      <c r="AL30" s="29" t="e">
        <f t="shared" si="11"/>
        <v>#DIV/0!</v>
      </c>
      <c r="AN30" s="32" t="e">
        <f>Rohdaten!X30-G30</f>
        <v>#DIV/0!</v>
      </c>
      <c r="AO30" s="32" t="e">
        <f t="shared" si="12"/>
        <v>#DIV/0!</v>
      </c>
      <c r="AP30" s="30">
        <f>Rohdaten!AA30</f>
        <v>0</v>
      </c>
      <c r="AQ30" s="33">
        <f>Rohdaten!Y30</f>
        <v>0</v>
      </c>
      <c r="AR30" s="32" t="e">
        <f t="shared" si="24"/>
        <v>#DIV/0!</v>
      </c>
      <c r="AS30" s="32" t="e">
        <f t="shared" si="13"/>
        <v>#DIV/0!</v>
      </c>
      <c r="AT30" s="32" t="e">
        <f>(AP30)/((AS30+0.0000000000000000001)/charge/constants!$B$3)</f>
        <v>#DIV/0!</v>
      </c>
      <c r="AU30" s="32" t="e">
        <f>SQRT(AP30+1)/((AS30+0.0000000000000000001)/charge/constants!$B$3)</f>
        <v>#DIV/0!</v>
      </c>
      <c r="AV30" s="32" t="e">
        <f>AT30/eval!$E$18</f>
        <v>#DIV/0!</v>
      </c>
      <c r="AW30" s="32" t="e">
        <f>AU30/eval!$E$18</f>
        <v>#DIV/0!</v>
      </c>
      <c r="AX30" s="32" t="e">
        <f t="shared" si="14"/>
        <v>#DIV/0!</v>
      </c>
      <c r="AY30" s="32" t="e">
        <f t="shared" si="15"/>
        <v>#DIV/0!</v>
      </c>
      <c r="AZ30" s="29" t="e">
        <f t="shared" si="16"/>
        <v>#DIV/0!</v>
      </c>
      <c r="BC30" s="32" t="e">
        <f>Rohdaten!AD30-G30</f>
        <v>#DIV/0!</v>
      </c>
      <c r="BD30" s="30">
        <f>Rohdaten!AG30</f>
        <v>0</v>
      </c>
      <c r="BE30" s="33" t="e">
        <f>Rohdaten!AF30/Rohdaten!AE30</f>
        <v>#DIV/0!</v>
      </c>
      <c r="BF30" s="33">
        <f>Rohdaten!AF30/eval!$B$7</f>
        <v>0</v>
      </c>
      <c r="BG30" s="32" t="e">
        <f t="shared" si="17"/>
        <v>#DIV/0!</v>
      </c>
      <c r="BH30" s="32" t="e">
        <f>(BD30)/((BG30+0.0000000000000000001)/charge/constants!$B$3)</f>
        <v>#DIV/0!</v>
      </c>
      <c r="BI30" s="32" t="e">
        <f>SQRT(BD30+1)/((BG30+0.0000000000000000001)/charge/constants!$B$3)</f>
        <v>#DIV/0!</v>
      </c>
      <c r="BJ30" s="32" t="e">
        <f>BH30/eval!$E$18</f>
        <v>#DIV/0!</v>
      </c>
      <c r="BK30" s="32" t="e">
        <f>BI30/eval!$E$18</f>
        <v>#DIV/0!</v>
      </c>
      <c r="BL30" s="32" t="e">
        <f t="shared" si="18"/>
        <v>#DIV/0!</v>
      </c>
      <c r="BM30" s="32" t="e">
        <f t="shared" si="19"/>
        <v>#DIV/0!</v>
      </c>
      <c r="BN30" s="29" t="e">
        <f t="shared" si="20"/>
        <v>#DIV/0!</v>
      </c>
      <c r="BO30" s="33" t="e">
        <f t="array" ref="BO30">AVERAGE(IF(Rohdaten!E30='turnwise standard'!$A$5:$A$99,'turnwise standard'!$B$5:$B$99))</f>
        <v>#DIV/0!</v>
      </c>
      <c r="BP30" s="32" t="e">
        <f>BD30/BF30*constants!$B$3*charge/constants!$B$6/BO30</f>
        <v>#DIV/0!</v>
      </c>
      <c r="BQ30" s="32" t="e">
        <f>SQRT(BD30)/BF30*constants!$B$3*charge/constants!$B$6/BO30</f>
        <v>#DIV/0!</v>
      </c>
      <c r="BR30" s="32"/>
      <c r="BS30" s="32" t="e">
        <f t="shared" si="21"/>
        <v>#DIV/0!</v>
      </c>
      <c r="BT30" s="32" t="e">
        <f t="shared" si="22"/>
        <v>#DIV/0!</v>
      </c>
      <c r="BU30" s="32" t="e">
        <f t="shared" si="23"/>
        <v>#DIV/0!</v>
      </c>
      <c r="BV30" s="29" t="e">
        <f t="shared" si="25"/>
        <v>#DIV/0!</v>
      </c>
      <c r="BW30" s="29" t="e">
        <f t="shared" si="26"/>
        <v>#DIV/0!</v>
      </c>
      <c r="BX30" s="29" t="e">
        <f t="shared" si="27"/>
        <v>#DIV/0!</v>
      </c>
    </row>
    <row r="31" spans="1:76" x14ac:dyDescent="0.2">
      <c r="A31" s="29">
        <f>Rohdaten!C31</f>
        <v>30</v>
      </c>
      <c r="B31" s="29" t="str">
        <f>IF(1=1,Rohdaten!H31,"x"&amp;Rohdaten!H31)</f>
        <v>Vienna_KkU</v>
      </c>
      <c r="C31" s="29">
        <f>IF(101,Rohdaten!F31,-Rohdaten!F31)</f>
        <v>30</v>
      </c>
      <c r="E31" s="32">
        <f>Rohdaten!J31</f>
        <v>6.3189700000000004E-10</v>
      </c>
      <c r="F31" s="32">
        <f>AVERAGE(Rohdaten!L31,Rohdaten!X31,Rohdaten!AD31)</f>
        <v>6.7917383815250005E-10</v>
      </c>
      <c r="G31" s="29">
        <f t="array" ref="G31">AVERAGE(IF(Rohdaten!E31='turnwise standard'!$A$5:$A$99,'turnwise standard'!$F$5:$F$99))</f>
        <v>0</v>
      </c>
      <c r="H31" s="29" t="b">
        <f>IF(ISERROR(G31),1&lt;0,E31-G31&gt;eval!$B$6)</f>
        <v>1</v>
      </c>
      <c r="I31" s="32">
        <f>Rohdaten!L31-G31</f>
        <v>8.6494261047000005E-10</v>
      </c>
      <c r="J31" s="32">
        <f t="shared" si="0"/>
        <v>9.8118324443369457E-10</v>
      </c>
      <c r="K31" s="32">
        <f t="shared" si="1"/>
        <v>8.6494261047000005E-10</v>
      </c>
      <c r="L31" s="30">
        <f>Rohdaten!O31</f>
        <v>18</v>
      </c>
      <c r="M31" s="33">
        <f>Rohdaten!N31/eval!$B$7</f>
        <v>199.13473423980224</v>
      </c>
      <c r="N31" s="33">
        <f>Rohdaten!N31/Rohdaten!M31</f>
        <v>8.0950705994673644</v>
      </c>
      <c r="O31" s="32">
        <f t="shared" si="2"/>
        <v>1.7224011686862425E-7</v>
      </c>
      <c r="P31" s="34">
        <f>(L31)/(O31/charge/constants!$B$3)</f>
        <v>5.0231503306510185E-11</v>
      </c>
      <c r="Q31" s="34">
        <f>SQRT(L31+1)/(O31/charge/constants!$B$3)</f>
        <v>1.2164113705289285E-11</v>
      </c>
      <c r="R31" s="29">
        <f>P31/eval!$E$18</f>
        <v>6.0833519734998048E-11</v>
      </c>
      <c r="S31" s="29">
        <f>Q31/eval!$E$18</f>
        <v>1.4731509161374652E-11</v>
      </c>
      <c r="T31" s="29">
        <f t="shared" si="3"/>
        <v>6.7583247686912474E+21</v>
      </c>
      <c r="V31" s="31">
        <f t="array" ref="V31">AVERAGE(IF(Rohdaten!E31='turnwise standard'!$A$5:$A$99,'turnwise standard'!$P$5:$P$99))</f>
        <v>0.85449700922206362</v>
      </c>
      <c r="W31" s="32">
        <f t="shared" si="4"/>
        <v>5.8784879015833046E-11</v>
      </c>
      <c r="X31" s="29">
        <f t="shared" si="5"/>
        <v>1.423540816879339E-11</v>
      </c>
      <c r="Y31" s="29">
        <f t="shared" si="6"/>
        <v>4.9346931425804665E+21</v>
      </c>
      <c r="AA31" s="32">
        <f>Rohdaten!AJ31-$G31</f>
        <v>5.9460691652499999E-10</v>
      </c>
      <c r="AB31" s="32">
        <f t="shared" si="7"/>
        <v>5.9460691652499999E-10</v>
      </c>
      <c r="AC31" s="30">
        <f>Rohdaten!AM31</f>
        <v>0</v>
      </c>
      <c r="AD31" s="33">
        <f>Rohdaten!AL31/eval!$B$7</f>
        <v>39.678615574783684</v>
      </c>
      <c r="AE31" s="32">
        <f t="shared" si="8"/>
        <v>2.3593179258902968E-8</v>
      </c>
      <c r="AF31" s="32">
        <f>(AC31)/((AE31+0.0000000000000000001)/charge/constants!$B$3)</f>
        <v>0</v>
      </c>
      <c r="AG31" s="32">
        <f>SQRT(AC31+1)/((AE31+0.0000000000000000001)/charge/constants!$B$3)</f>
        <v>2.0372837196859938E-11</v>
      </c>
      <c r="AH31" s="32">
        <f>AF31/eval!$E$18</f>
        <v>0</v>
      </c>
      <c r="AI31" s="32">
        <f>AG31/eval!$E$18</f>
        <v>2.4672791218503248E-11</v>
      </c>
      <c r="AJ31" s="32">
        <f t="shared" si="9"/>
        <v>0</v>
      </c>
      <c r="AK31" s="32">
        <f t="shared" si="10"/>
        <v>2.3841905796027798E-11</v>
      </c>
      <c r="AL31" s="29">
        <f t="shared" si="11"/>
        <v>2.4093337853959371E+21</v>
      </c>
      <c r="AN31" s="32" t="e">
        <f>Rohdaten!X31-G31</f>
        <v>#VALUE!</v>
      </c>
      <c r="AO31" s="32" t="e">
        <f t="shared" si="12"/>
        <v>#VALUE!</v>
      </c>
      <c r="AP31" s="30">
        <f>Rohdaten!AA31</f>
        <v>0</v>
      </c>
      <c r="AQ31" s="33">
        <f>Rohdaten!Y31</f>
        <v>0</v>
      </c>
      <c r="AR31" s="32" t="e">
        <f t="shared" si="24"/>
        <v>#DIV/0!</v>
      </c>
      <c r="AS31" s="32" t="e">
        <f t="shared" si="13"/>
        <v>#VALUE!</v>
      </c>
      <c r="AT31" s="32" t="e">
        <f>(AP31)/((AS31+0.0000000000000000001)/charge/constants!$B$3)</f>
        <v>#VALUE!</v>
      </c>
      <c r="AU31" s="32" t="e">
        <f>SQRT(AP31+1)/((AS31+0.0000000000000000001)/charge/constants!$B$3)</f>
        <v>#VALUE!</v>
      </c>
      <c r="AV31" s="32" t="e">
        <f>AT31/eval!$E$18</f>
        <v>#VALUE!</v>
      </c>
      <c r="AW31" s="32" t="e">
        <f>AU31/eval!$E$18</f>
        <v>#VALUE!</v>
      </c>
      <c r="AX31" s="32" t="e">
        <f t="shared" si="14"/>
        <v>#VALUE!</v>
      </c>
      <c r="AY31" s="32" t="e">
        <f t="shared" si="15"/>
        <v>#VALUE!</v>
      </c>
      <c r="AZ31" s="29" t="e">
        <f t="shared" si="16"/>
        <v>#VALUE!</v>
      </c>
      <c r="BC31" s="32">
        <f>Rohdaten!AD31-G31</f>
        <v>4.9340506583500005E-10</v>
      </c>
      <c r="BD31" s="30">
        <f>Rohdaten!AG31</f>
        <v>30254</v>
      </c>
      <c r="BE31" s="33">
        <f>Rohdaten!AF31/Rohdaten!AE31</f>
        <v>0.52603892688058917</v>
      </c>
      <c r="BF31" s="33">
        <f>Rohdaten!AF31/eval!$B$7</f>
        <v>0.24721878862793573</v>
      </c>
      <c r="BG31" s="32">
        <f t="shared" si="17"/>
        <v>1.219790026786156E-10</v>
      </c>
      <c r="BH31" s="32">
        <f>(BD31)/((BG31+0.0000000000000000001)/charge/constants!$B$3)</f>
        <v>1.1921631845435425E-4</v>
      </c>
      <c r="BI31" s="32">
        <f>SQRT(BD31+1)/((BG31+0.0000000000000000001)/charge/constants!$B$3)</f>
        <v>6.8541165052401952E-7</v>
      </c>
      <c r="BJ31" s="32">
        <f>BH31/eval!$E$18</f>
        <v>1.4437848330306374E-4</v>
      </c>
      <c r="BK31" s="32">
        <f>BI31/eval!$E$18</f>
        <v>8.3007675311494359E-7</v>
      </c>
      <c r="BL31" s="32">
        <f t="shared" si="18"/>
        <v>1.3951636713496412E-4</v>
      </c>
      <c r="BM31" s="32">
        <f t="shared" si="19"/>
        <v>8.0212293680000133E-7</v>
      </c>
      <c r="BN31" s="29">
        <f t="shared" si="20"/>
        <v>2128614594733.5659</v>
      </c>
      <c r="BO31" s="33">
        <f t="array" ref="BO31">AVERAGE(IF(Rohdaten!E31='turnwise standard'!$A$5:$A$99,'turnwise standard'!$B$5:$B$99))</f>
        <v>1.0900000000000001</v>
      </c>
      <c r="BP31" s="32">
        <f>BD31/BF31*constants!$B$3*charge/constants!$B$6/BO31</f>
        <v>9.8118324443369457E-10</v>
      </c>
      <c r="BQ31" s="32">
        <f>SQRT(BD31)/BF31*constants!$B$3*charge/constants!$B$6/BO31</f>
        <v>5.6410340594065664E-12</v>
      </c>
      <c r="BR31" s="32"/>
      <c r="BS31" s="32" t="e">
        <f t="shared" si="21"/>
        <v>#DIV/0!</v>
      </c>
      <c r="BT31" s="32" t="e">
        <f t="shared" si="22"/>
        <v>#DIV/0!</v>
      </c>
      <c r="BU31" s="32" t="e">
        <f t="shared" si="23"/>
        <v>#DIV/0!</v>
      </c>
      <c r="BV31" s="29">
        <f t="shared" si="25"/>
        <v>7.3862526327374227E-7</v>
      </c>
      <c r="BW31" s="29">
        <f t="shared" si="26"/>
        <v>1.7414742664069317E-7</v>
      </c>
      <c r="BX31" s="29">
        <f t="shared" si="27"/>
        <v>32973562958417.094</v>
      </c>
    </row>
    <row r="32" spans="1:76" x14ac:dyDescent="0.2">
      <c r="A32" s="29">
        <f>Rohdaten!C32</f>
        <v>35</v>
      </c>
      <c r="B32" s="29" t="str">
        <f>IF(1=1,Rohdaten!H32,"x"&amp;Rohdaten!H32)</f>
        <v>Vienna-US8</v>
      </c>
      <c r="C32" s="29">
        <f>IF(101,Rohdaten!F32,-Rohdaten!F32)</f>
        <v>35</v>
      </c>
      <c r="E32" s="32">
        <f>Rohdaten!J32</f>
        <v>6.1125300000000001E-11</v>
      </c>
      <c r="F32" s="32">
        <f>AVERAGE(Rohdaten!L32,Rohdaten!X32,Rohdaten!AD32)</f>
        <v>6.2273266834999996E-11</v>
      </c>
      <c r="G32" s="29">
        <f t="array" ref="G32">AVERAGE(IF(Rohdaten!E32='turnwise standard'!$A$5:$A$99,'turnwise standard'!$F$5:$F$99))</f>
        <v>0</v>
      </c>
      <c r="H32" s="29" t="b">
        <f>IF(ISERROR(G32),1&lt;0,E32-G32&gt;eval!$B$6)</f>
        <v>1</v>
      </c>
      <c r="I32" s="32">
        <f>Rohdaten!L32-G32</f>
        <v>6.2886212620499998E-11</v>
      </c>
      <c r="J32" s="32">
        <f t="shared" si="0"/>
        <v>4.1271056704453705E-11</v>
      </c>
      <c r="K32" s="32">
        <f t="shared" si="1"/>
        <v>6.2886212620499998E-11</v>
      </c>
      <c r="L32" s="30">
        <f>Rohdaten!O32</f>
        <v>196</v>
      </c>
      <c r="M32" s="33">
        <f>Rohdaten!N32/eval!$B$7</f>
        <v>199.25834363411619</v>
      </c>
      <c r="N32" s="33">
        <f>Rohdaten!N32/Rohdaten!M32</f>
        <v>8.1000954725893166</v>
      </c>
      <c r="O32" s="32">
        <f t="shared" si="2"/>
        <v>1.2530602564183682E-8</v>
      </c>
      <c r="P32" s="34">
        <f>(L32)/(O32/charge/constants!$B$3)</f>
        <v>7.5183423556405304E-9</v>
      </c>
      <c r="Q32" s="34">
        <f>SQRT(L32+1)/(O32/charge/constants!$B$3)</f>
        <v>5.3839267136118478E-10</v>
      </c>
      <c r="R32" s="29">
        <f>P32/eval!$E$18</f>
        <v>9.1051869436496322E-9</v>
      </c>
      <c r="S32" s="29">
        <f>Q32/eval!$E$18</f>
        <v>6.5202749355470979E-10</v>
      </c>
      <c r="T32" s="29">
        <f t="shared" si="3"/>
        <v>3.4498619828025093E+18</v>
      </c>
      <c r="V32" s="31">
        <f t="array" ref="V32">AVERAGE(IF(Rohdaten!E32='turnwise standard'!$A$5:$A$99,'turnwise standard'!$P$5:$P$99))</f>
        <v>0.85449700922206362</v>
      </c>
      <c r="W32" s="32">
        <f t="shared" si="4"/>
        <v>8.7985590054729975E-9</v>
      </c>
      <c r="X32" s="29">
        <f t="shared" si="5"/>
        <v>6.3006969661759135E-10</v>
      </c>
      <c r="Y32" s="29">
        <f t="shared" si="6"/>
        <v>2.518968953408449E+18</v>
      </c>
      <c r="AA32" s="32">
        <f>Rohdaten!AJ32-$G32</f>
        <v>6.2021782803499999E-11</v>
      </c>
      <c r="AB32" s="32">
        <f t="shared" si="7"/>
        <v>6.2021782803499999E-11</v>
      </c>
      <c r="AC32" s="30">
        <f>Rohdaten!AM32</f>
        <v>0</v>
      </c>
      <c r="AD32" s="33">
        <f>Rohdaten!AL32/eval!$B$7</f>
        <v>39.802224969097651</v>
      </c>
      <c r="AE32" s="32">
        <f t="shared" si="8"/>
        <v>2.4686049521294192E-9</v>
      </c>
      <c r="AF32" s="32">
        <f>(AC32)/((AE32+0.0000000000000000001)/charge/constants!$B$3)</f>
        <v>0</v>
      </c>
      <c r="AG32" s="32">
        <f>SQRT(AC32+1)/((AE32+0.0000000000000000001)/charge/constants!$B$3)</f>
        <v>1.9470916136902008E-10</v>
      </c>
      <c r="AH32" s="32">
        <f>AF32/eval!$E$18</f>
        <v>0</v>
      </c>
      <c r="AI32" s="32">
        <f>AG32/eval!$E$18</f>
        <v>2.3580507910445248E-10</v>
      </c>
      <c r="AJ32" s="32">
        <f t="shared" si="9"/>
        <v>0</v>
      </c>
      <c r="AK32" s="32">
        <f t="shared" si="10"/>
        <v>2.2786406420109512E-10</v>
      </c>
      <c r="AL32" s="29">
        <f t="shared" si="11"/>
        <v>2.6377111036239073E+19</v>
      </c>
      <c r="AN32" s="32" t="e">
        <f>Rohdaten!X32-G32</f>
        <v>#VALUE!</v>
      </c>
      <c r="AO32" s="32" t="e">
        <f t="shared" si="12"/>
        <v>#VALUE!</v>
      </c>
      <c r="AP32" s="30">
        <f>Rohdaten!AA32</f>
        <v>0</v>
      </c>
      <c r="AQ32" s="33">
        <f>Rohdaten!Y32</f>
        <v>0</v>
      </c>
      <c r="AR32" s="32" t="e">
        <f t="shared" si="24"/>
        <v>#DIV/0!</v>
      </c>
      <c r="AS32" s="32" t="e">
        <f t="shared" si="13"/>
        <v>#VALUE!</v>
      </c>
      <c r="AT32" s="32" t="e">
        <f>(AP32)/((AS32+0.0000000000000000001)/charge/constants!$B$3)</f>
        <v>#VALUE!</v>
      </c>
      <c r="AU32" s="32" t="e">
        <f>SQRT(AP32+1)/((AS32+0.0000000000000000001)/charge/constants!$B$3)</f>
        <v>#VALUE!</v>
      </c>
      <c r="AV32" s="32" t="e">
        <f>AT32/eval!$E$18</f>
        <v>#VALUE!</v>
      </c>
      <c r="AW32" s="32" t="e">
        <f>AU32/eval!$E$18</f>
        <v>#VALUE!</v>
      </c>
      <c r="AX32" s="32" t="e">
        <f t="shared" si="14"/>
        <v>#VALUE!</v>
      </c>
      <c r="AY32" s="32" t="e">
        <f t="shared" si="15"/>
        <v>#VALUE!</v>
      </c>
      <c r="AZ32" s="29" t="e">
        <f t="shared" si="16"/>
        <v>#VALUE!</v>
      </c>
      <c r="BC32" s="32">
        <f>Rohdaten!AD32-G32</f>
        <v>6.1660321049499995E-11</v>
      </c>
      <c r="BD32" s="30">
        <f>Rohdaten!AG32</f>
        <v>15907</v>
      </c>
      <c r="BE32" s="33">
        <f>Rohdaten!AF32/Rohdaten!AE32</f>
        <v>6.5754865860073641</v>
      </c>
      <c r="BF32" s="33">
        <f>Rohdaten!AF32/eval!$B$7</f>
        <v>3.0902348578491967</v>
      </c>
      <c r="BG32" s="32">
        <f t="shared" si="17"/>
        <v>1.9054487345333746E-10</v>
      </c>
      <c r="BH32" s="32">
        <f>(BD32)/((BG32+0.0000000000000000001)/charge/constants!$B$3)</f>
        <v>4.0126288770816844E-5</v>
      </c>
      <c r="BI32" s="32">
        <f>SQRT(BD32+1)/((BG32+0.0000000000000000001)/charge/constants!$B$3)</f>
        <v>3.1816214382700848E-7</v>
      </c>
      <c r="BJ32" s="32">
        <f>BH32/eval!$E$18</f>
        <v>4.8595467369087311E-5</v>
      </c>
      <c r="BK32" s="32">
        <f>BI32/eval!$E$18</f>
        <v>3.8531442981761483E-7</v>
      </c>
      <c r="BL32" s="32">
        <f t="shared" si="18"/>
        <v>4.6958957536139212E-5</v>
      </c>
      <c r="BM32" s="32">
        <f t="shared" si="19"/>
        <v>3.7233851071832794E-7</v>
      </c>
      <c r="BN32" s="29">
        <f t="shared" si="20"/>
        <v>9878772664502.3848</v>
      </c>
      <c r="BO32" s="33">
        <f t="array" ref="BO32">AVERAGE(IF(Rohdaten!E32='turnwise standard'!$A$5:$A$99,'turnwise standard'!$B$5:$B$99))</f>
        <v>1.0900000000000001</v>
      </c>
      <c r="BP32" s="32">
        <f>BD32/BF32*constants!$B$3*charge/constants!$B$6/BO32</f>
        <v>4.1271056704453705E-11</v>
      </c>
      <c r="BQ32" s="32">
        <f>SQRT(BD32)/BF32*constants!$B$3*charge/constants!$B$6/BO32</f>
        <v>3.2722874607856764E-13</v>
      </c>
      <c r="BR32" s="32"/>
      <c r="BS32" s="32" t="e">
        <f t="shared" si="21"/>
        <v>#DIV/0!</v>
      </c>
      <c r="BT32" s="32" t="e">
        <f t="shared" si="22"/>
        <v>#DIV/0!</v>
      </c>
      <c r="BU32" s="32" t="e">
        <f t="shared" si="23"/>
        <v>#DIV/0!</v>
      </c>
      <c r="BV32" s="29">
        <f t="shared" si="25"/>
        <v>1.9109211248196522E-4</v>
      </c>
      <c r="BW32" s="29">
        <f t="shared" si="26"/>
        <v>1.3733270734954716E-5</v>
      </c>
      <c r="BX32" s="29">
        <f t="shared" si="27"/>
        <v>5302150324.5944176</v>
      </c>
    </row>
    <row r="33" spans="1:76" x14ac:dyDescent="0.2">
      <c r="A33" s="29">
        <f>Rohdaten!C33</f>
        <v>38</v>
      </c>
      <c r="B33" s="29" t="str">
        <f>IF(1=1,Rohdaten!H33,"x"&amp;Rohdaten!H33)</f>
        <v>Vienna_KkU</v>
      </c>
      <c r="C33" s="29">
        <f>IF(101,Rohdaten!F33,-Rohdaten!F33)</f>
        <v>30</v>
      </c>
      <c r="E33" s="32">
        <f>Rohdaten!J33</f>
        <v>6.7237599999999997E-10</v>
      </c>
      <c r="F33" s="32">
        <f>AVERAGE(Rohdaten!L33,Rohdaten!X33,Rohdaten!AD33)</f>
        <v>5.7936577780250005E-10</v>
      </c>
      <c r="G33" s="29">
        <f t="array" ref="G33">AVERAGE(IF(Rohdaten!E33='turnwise standard'!$A$5:$A$99,'turnwise standard'!$F$5:$F$99))</f>
        <v>0</v>
      </c>
      <c r="H33" s="29" t="b">
        <f>IF(ISERROR(G33),1&lt;0,E33-G33&gt;eval!$B$6)</f>
        <v>1</v>
      </c>
      <c r="I33" s="32">
        <f>Rohdaten!L33-G33</f>
        <v>6.4555903717000001E-10</v>
      </c>
      <c r="J33" s="32">
        <f t="shared" si="0"/>
        <v>5.0268857964970807E-10</v>
      </c>
      <c r="K33" s="32">
        <f t="shared" si="1"/>
        <v>6.4555903717000001E-10</v>
      </c>
      <c r="L33" s="30">
        <f>Rohdaten!O33</f>
        <v>12</v>
      </c>
      <c r="M33" s="33">
        <f>Rohdaten!N33/eval!$B$7</f>
        <v>198.5166872682324</v>
      </c>
      <c r="N33" s="33">
        <f>Rohdaten!N33/Rohdaten!M33</f>
        <v>8.0699462338575962</v>
      </c>
      <c r="O33" s="32">
        <f t="shared" si="2"/>
        <v>1.2815424149505812E-7</v>
      </c>
      <c r="P33" s="34">
        <f>(L33)/(O33/charge/constants!$B$3)</f>
        <v>4.5007640267781715E-11</v>
      </c>
      <c r="Q33" s="34">
        <f>SQRT(L33+1)/(O33/charge/constants!$B$3)</f>
        <v>1.3523112897760398E-11</v>
      </c>
      <c r="R33" s="29">
        <f>P33/eval!$E$18</f>
        <v>5.4507092008551144E-11</v>
      </c>
      <c r="S33" s="29">
        <f>Q33/eval!$E$18</f>
        <v>1.6377342926105384E-11</v>
      </c>
      <c r="T33" s="29">
        <f t="shared" si="3"/>
        <v>5.4682284800164391E+21</v>
      </c>
      <c r="V33" s="31">
        <f t="array" ref="V33">AVERAGE(IF(Rohdaten!E33='turnwise standard'!$A$5:$A$99,'turnwise standard'!$P$5:$P$99))</f>
        <v>0.83906063151730637</v>
      </c>
      <c r="W33" s="32">
        <f t="shared" si="4"/>
        <v>5.3640510086133618E-11</v>
      </c>
      <c r="X33" s="29">
        <f t="shared" si="5"/>
        <v>1.6116967463133173E-11</v>
      </c>
      <c r="Y33" s="29">
        <f t="shared" si="6"/>
        <v>3.8497572158326E+21</v>
      </c>
      <c r="AA33" s="32">
        <f>Rohdaten!AJ33-$G33</f>
        <v>5.4201002685999996E-10</v>
      </c>
      <c r="AB33" s="32">
        <f t="shared" si="7"/>
        <v>5.4201002685999996E-10</v>
      </c>
      <c r="AC33" s="30">
        <f>Rohdaten!AM33</f>
        <v>0</v>
      </c>
      <c r="AD33" s="33">
        <f>Rohdaten!AL33/eval!$B$7</f>
        <v>39.678615574783684</v>
      </c>
      <c r="AE33" s="32">
        <f t="shared" si="8"/>
        <v>2.1506207493456117E-8</v>
      </c>
      <c r="AF33" s="32">
        <f>(AC33)/((AE33+0.0000000000000000001)/charge/constants!$B$3)</f>
        <v>0</v>
      </c>
      <c r="AG33" s="32">
        <f>SQRT(AC33+1)/((AE33+0.0000000000000000001)/charge/constants!$B$3)</f>
        <v>2.2349826213851032E-11</v>
      </c>
      <c r="AH33" s="32">
        <f>AF33/eval!$E$18</f>
        <v>0</v>
      </c>
      <c r="AI33" s="32">
        <f>AG33/eval!$E$18</f>
        <v>2.7067049651246889E-11</v>
      </c>
      <c r="AJ33" s="32">
        <f t="shared" si="9"/>
        <v>0</v>
      </c>
      <c r="AK33" s="32">
        <f t="shared" si="10"/>
        <v>2.6636723705454946E-11</v>
      </c>
      <c r="AL33" s="29">
        <f t="shared" si="11"/>
        <v>2.0019429585546715E+21</v>
      </c>
      <c r="AN33" s="32" t="e">
        <f>Rohdaten!X33-G33</f>
        <v>#VALUE!</v>
      </c>
      <c r="AO33" s="32" t="e">
        <f t="shared" si="12"/>
        <v>#VALUE!</v>
      </c>
      <c r="AP33" s="30">
        <f>Rohdaten!AA33</f>
        <v>0</v>
      </c>
      <c r="AQ33" s="33">
        <f>Rohdaten!Y33</f>
        <v>0</v>
      </c>
      <c r="AR33" s="32" t="e">
        <f t="shared" si="24"/>
        <v>#DIV/0!</v>
      </c>
      <c r="AS33" s="32" t="e">
        <f t="shared" si="13"/>
        <v>#VALUE!</v>
      </c>
      <c r="AT33" s="32" t="e">
        <f>(AP33)/((AS33+0.0000000000000000001)/charge/constants!$B$3)</f>
        <v>#VALUE!</v>
      </c>
      <c r="AU33" s="32" t="e">
        <f>SQRT(AP33+1)/((AS33+0.0000000000000000001)/charge/constants!$B$3)</f>
        <v>#VALUE!</v>
      </c>
      <c r="AV33" s="32" t="e">
        <f>AT33/eval!$E$18</f>
        <v>#VALUE!</v>
      </c>
      <c r="AW33" s="32" t="e">
        <f>AU33/eval!$E$18</f>
        <v>#VALUE!</v>
      </c>
      <c r="AX33" s="32" t="e">
        <f t="shared" si="14"/>
        <v>#VALUE!</v>
      </c>
      <c r="AY33" s="32" t="e">
        <f t="shared" si="15"/>
        <v>#VALUE!</v>
      </c>
      <c r="AZ33" s="29" t="e">
        <f t="shared" si="16"/>
        <v>#VALUE!</v>
      </c>
      <c r="BC33" s="32">
        <f>Rohdaten!AD33-G33</f>
        <v>5.1317251843499998E-10</v>
      </c>
      <c r="BD33" s="30">
        <f>Rohdaten!AG33</f>
        <v>31000</v>
      </c>
      <c r="BE33" s="33">
        <f>Rohdaten!AF33/Rohdaten!AE33</f>
        <v>1.0520778537611783</v>
      </c>
      <c r="BF33" s="33">
        <f>Rohdaten!AF33/eval!$B$7</f>
        <v>0.49443757725587145</v>
      </c>
      <c r="BG33" s="32">
        <f t="shared" si="17"/>
        <v>2.5373177672929542E-10</v>
      </c>
      <c r="BH33" s="32">
        <f>(BD33)/((BG33+0.0000000000000000001)/charge/constants!$B$3)</f>
        <v>5.8725242010285013E-5</v>
      </c>
      <c r="BI33" s="32">
        <f>SQRT(BD33+1)/((BG33+0.0000000000000000001)/charge/constants!$B$3)</f>
        <v>3.3354234127267354E-7</v>
      </c>
      <c r="BJ33" s="32">
        <f>BH33/eval!$E$18</f>
        <v>7.1119973196426422E-5</v>
      </c>
      <c r="BK33" s="32">
        <f>BI33/eval!$E$18</f>
        <v>4.0394081929932822E-7</v>
      </c>
      <c r="BL33" s="32">
        <f t="shared" si="18"/>
        <v>6.9989271102005872E-5</v>
      </c>
      <c r="BM33" s="32">
        <f t="shared" si="19"/>
        <v>3.9751875936488139E-7</v>
      </c>
      <c r="BN33" s="29">
        <f t="shared" si="20"/>
        <v>8988724177697.3066</v>
      </c>
      <c r="BO33" s="33">
        <f t="array" ref="BO33">AVERAGE(IF(Rohdaten!E33='turnwise standard'!$A$5:$A$99,'turnwise standard'!$B$5:$B$99))</f>
        <v>1.0900000000000001</v>
      </c>
      <c r="BP33" s="32">
        <f>BD33/BF33*constants!$B$3*charge/constants!$B$6/BO33</f>
        <v>5.0268857964970807E-10</v>
      </c>
      <c r="BQ33" s="32">
        <f>SQRT(BD33)/BF33*constants!$B$3*charge/constants!$B$6/BO33</f>
        <v>2.8550792775289993E-12</v>
      </c>
      <c r="BR33" s="32"/>
      <c r="BS33" s="32" t="e">
        <f t="shared" si="21"/>
        <v>#DIV/0!</v>
      </c>
      <c r="BT33" s="32" t="e">
        <f t="shared" si="22"/>
        <v>#DIV/0!</v>
      </c>
      <c r="BU33" s="32" t="e">
        <f t="shared" si="23"/>
        <v>#DIV/0!</v>
      </c>
      <c r="BV33" s="29">
        <f t="shared" si="25"/>
        <v>9.6412646125416766E-7</v>
      </c>
      <c r="BW33" s="29">
        <f t="shared" si="26"/>
        <v>2.7837319901549359E-7</v>
      </c>
      <c r="BX33" s="29">
        <f t="shared" si="27"/>
        <v>12904618184761.818</v>
      </c>
    </row>
    <row r="34" spans="1:76" x14ac:dyDescent="0.2">
      <c r="A34" s="29">
        <f>Rohdaten!C34</f>
        <v>0</v>
      </c>
      <c r="B34" s="29">
        <f>IF(1=1,Rohdaten!H34,"x"&amp;Rohdaten!H34)</f>
        <v>0</v>
      </c>
      <c r="C34" s="29">
        <f>IF(101,Rohdaten!F34,-Rohdaten!F34)</f>
        <v>0</v>
      </c>
      <c r="E34" s="32">
        <f>Rohdaten!J34</f>
        <v>0</v>
      </c>
      <c r="F34" s="32" t="e">
        <f>AVERAGE(Rohdaten!L34,Rohdaten!X34,Rohdaten!AD34)</f>
        <v>#DIV/0!</v>
      </c>
      <c r="G34" s="29" t="e">
        <f t="array" ref="G34">AVERAGE(IF(Rohdaten!E34='turnwise standard'!$A$5:$A$99,'turnwise standard'!$F$5:$F$99))</f>
        <v>#DIV/0!</v>
      </c>
      <c r="H34" s="29" t="b">
        <f>IF(ISERROR(G34),1&lt;0,E34-G34&gt;eval!$B$6)</f>
        <v>0</v>
      </c>
      <c r="I34" s="32" t="e">
        <f>Rohdaten!L34-G34</f>
        <v>#DIV/0!</v>
      </c>
      <c r="J34" s="32" t="e">
        <f t="shared" si="0"/>
        <v>#DIV/0!</v>
      </c>
      <c r="K34" s="32" t="e">
        <f t="shared" si="1"/>
        <v>#DIV/0!</v>
      </c>
      <c r="L34" s="30">
        <f>Rohdaten!O34</f>
        <v>0</v>
      </c>
      <c r="M34" s="33">
        <f>Rohdaten!N34/eval!$B$7</f>
        <v>0</v>
      </c>
      <c r="N34" s="33" t="e">
        <f>Rohdaten!N34/Rohdaten!M34</f>
        <v>#DIV/0!</v>
      </c>
      <c r="O34" s="32" t="e">
        <f t="shared" si="2"/>
        <v>#DIV/0!</v>
      </c>
      <c r="P34" s="34" t="e">
        <f>(L34)/(O34/charge/constants!$B$3)</f>
        <v>#DIV/0!</v>
      </c>
      <c r="Q34" s="34" t="e">
        <f>SQRT(L34+1)/(O34/charge/constants!$B$3)</f>
        <v>#DIV/0!</v>
      </c>
      <c r="R34" s="29" t="e">
        <f>P34/eval!$E$18</f>
        <v>#DIV/0!</v>
      </c>
      <c r="S34" s="29" t="e">
        <f>Q34/eval!$E$18</f>
        <v>#DIV/0!</v>
      </c>
      <c r="T34" s="29" t="e">
        <f t="shared" si="3"/>
        <v>#DIV/0!</v>
      </c>
      <c r="V34" s="31" t="e">
        <f t="array" ref="V34">AVERAGE(IF(Rohdaten!E34='turnwise standard'!$A$5:$A$99,'turnwise standard'!$P$5:$P$99))</f>
        <v>#DIV/0!</v>
      </c>
      <c r="W34" s="32" t="e">
        <f t="shared" si="4"/>
        <v>#DIV/0!</v>
      </c>
      <c r="X34" s="29" t="e">
        <f t="shared" si="5"/>
        <v>#DIV/0!</v>
      </c>
      <c r="Y34" s="29" t="e">
        <f t="shared" si="6"/>
        <v>#DIV/0!</v>
      </c>
      <c r="AA34" s="32" t="e">
        <f>Rohdaten!AJ34-$G34</f>
        <v>#DIV/0!</v>
      </c>
      <c r="AB34" s="32" t="e">
        <f t="shared" si="7"/>
        <v>#DIV/0!</v>
      </c>
      <c r="AC34" s="30">
        <f>Rohdaten!AM34</f>
        <v>0</v>
      </c>
      <c r="AD34" s="33">
        <f>Rohdaten!AL34/eval!$B$7</f>
        <v>0</v>
      </c>
      <c r="AE34" s="32" t="e">
        <f t="shared" si="8"/>
        <v>#DIV/0!</v>
      </c>
      <c r="AF34" s="32" t="e">
        <f>(AC34)/((AE34+0.0000000000000000001)/charge/constants!$B$3)</f>
        <v>#DIV/0!</v>
      </c>
      <c r="AG34" s="32" t="e">
        <f>SQRT(AC34+1)/((AE34+0.0000000000000000001)/charge/constants!$B$3)</f>
        <v>#DIV/0!</v>
      </c>
      <c r="AH34" s="32" t="e">
        <f>AF34/eval!$E$18</f>
        <v>#DIV/0!</v>
      </c>
      <c r="AI34" s="32" t="e">
        <f>AG34/eval!$E$18</f>
        <v>#DIV/0!</v>
      </c>
      <c r="AJ34" s="32" t="e">
        <f t="shared" si="9"/>
        <v>#DIV/0!</v>
      </c>
      <c r="AK34" s="32" t="e">
        <f t="shared" si="10"/>
        <v>#DIV/0!</v>
      </c>
      <c r="AL34" s="29" t="e">
        <f t="shared" si="11"/>
        <v>#DIV/0!</v>
      </c>
      <c r="AN34" s="32" t="e">
        <f>Rohdaten!X34-G34</f>
        <v>#DIV/0!</v>
      </c>
      <c r="AO34" s="32" t="e">
        <f t="shared" si="12"/>
        <v>#DIV/0!</v>
      </c>
      <c r="AP34" s="30">
        <f>Rohdaten!AA34</f>
        <v>0</v>
      </c>
      <c r="AQ34" s="33">
        <f>Rohdaten!Y34</f>
        <v>0</v>
      </c>
      <c r="AR34" s="32" t="e">
        <f t="shared" si="24"/>
        <v>#DIV/0!</v>
      </c>
      <c r="AS34" s="32" t="e">
        <f t="shared" si="13"/>
        <v>#DIV/0!</v>
      </c>
      <c r="AT34" s="32" t="e">
        <f>(AP34)/((AS34+0.0000000000000000001)/charge/constants!$B$3)</f>
        <v>#DIV/0!</v>
      </c>
      <c r="AU34" s="32" t="e">
        <f>SQRT(AP34+1)/((AS34+0.0000000000000000001)/charge/constants!$B$3)</f>
        <v>#DIV/0!</v>
      </c>
      <c r="AV34" s="32" t="e">
        <f>AT34/eval!$E$18</f>
        <v>#DIV/0!</v>
      </c>
      <c r="AW34" s="32" t="e">
        <f>AU34/eval!$E$18</f>
        <v>#DIV/0!</v>
      </c>
      <c r="AX34" s="32" t="e">
        <f t="shared" si="14"/>
        <v>#DIV/0!</v>
      </c>
      <c r="AY34" s="32" t="e">
        <f t="shared" si="15"/>
        <v>#DIV/0!</v>
      </c>
      <c r="AZ34" s="29" t="e">
        <f t="shared" si="16"/>
        <v>#DIV/0!</v>
      </c>
      <c r="BC34" s="32" t="e">
        <f>Rohdaten!AD34-G34</f>
        <v>#DIV/0!</v>
      </c>
      <c r="BD34" s="30">
        <f>Rohdaten!AG34</f>
        <v>0</v>
      </c>
      <c r="BE34" s="33" t="e">
        <f>Rohdaten!AF34/Rohdaten!AE34</f>
        <v>#DIV/0!</v>
      </c>
      <c r="BF34" s="33">
        <f>Rohdaten!AF34/eval!$B$7</f>
        <v>0</v>
      </c>
      <c r="BG34" s="32" t="e">
        <f t="shared" si="17"/>
        <v>#DIV/0!</v>
      </c>
      <c r="BH34" s="32" t="e">
        <f>(BD34)/((BG34+0.0000000000000000001)/charge/constants!$B$3)</f>
        <v>#DIV/0!</v>
      </c>
      <c r="BI34" s="32" t="e">
        <f>SQRT(BD34+1)/((BG34+0.0000000000000000001)/charge/constants!$B$3)</f>
        <v>#DIV/0!</v>
      </c>
      <c r="BJ34" s="32" t="e">
        <f>BH34/eval!$E$18</f>
        <v>#DIV/0!</v>
      </c>
      <c r="BK34" s="32" t="e">
        <f>BI34/eval!$E$18</f>
        <v>#DIV/0!</v>
      </c>
      <c r="BL34" s="32" t="e">
        <f t="shared" si="18"/>
        <v>#DIV/0!</v>
      </c>
      <c r="BM34" s="32" t="e">
        <f t="shared" si="19"/>
        <v>#DIV/0!</v>
      </c>
      <c r="BN34" s="29" t="e">
        <f t="shared" si="20"/>
        <v>#DIV/0!</v>
      </c>
      <c r="BO34" s="33" t="e">
        <f t="array" ref="BO34">AVERAGE(IF(Rohdaten!E34='turnwise standard'!$A$5:$A$99,'turnwise standard'!$B$5:$B$99))</f>
        <v>#DIV/0!</v>
      </c>
      <c r="BP34" s="32" t="e">
        <f>BD34/BF34*constants!$B$3*charge/constants!$B$6/BO34</f>
        <v>#DIV/0!</v>
      </c>
      <c r="BQ34" s="32" t="e">
        <f>SQRT(BD34)/BF34*constants!$B$3*charge/constants!$B$6/BO34</f>
        <v>#DIV/0!</v>
      </c>
      <c r="BR34" s="32"/>
      <c r="BS34" s="32" t="e">
        <f t="shared" si="21"/>
        <v>#DIV/0!</v>
      </c>
      <c r="BT34" s="32" t="e">
        <f t="shared" si="22"/>
        <v>#DIV/0!</v>
      </c>
      <c r="BU34" s="32" t="e">
        <f t="shared" si="23"/>
        <v>#DIV/0!</v>
      </c>
      <c r="BV34" s="29" t="e">
        <f t="shared" si="25"/>
        <v>#DIV/0!</v>
      </c>
      <c r="BW34" s="29" t="e">
        <f t="shared" si="26"/>
        <v>#DIV/0!</v>
      </c>
      <c r="BX34" s="29" t="e">
        <f t="shared" si="27"/>
        <v>#DIV/0!</v>
      </c>
    </row>
    <row r="35" spans="1:76" x14ac:dyDescent="0.2">
      <c r="A35" s="29">
        <f>Rohdaten!C35</f>
        <v>40</v>
      </c>
      <c r="B35" s="29" t="str">
        <f>IF(1=1,Rohdaten!H35,"x"&amp;Rohdaten!H35)</f>
        <v>Vienna-US8</v>
      </c>
      <c r="C35" s="29">
        <f>IF(101,Rohdaten!F35,-Rohdaten!F35)</f>
        <v>15</v>
      </c>
      <c r="E35" s="32">
        <f>Rohdaten!J35</f>
        <v>1.0925400000000001E-10</v>
      </c>
      <c r="F35" s="32">
        <f>AVERAGE(Rohdaten!L35,Rohdaten!X35,Rohdaten!AD35)</f>
        <v>1.090127873475E-10</v>
      </c>
      <c r="G35" s="29">
        <f t="array" ref="G35">AVERAGE(IF(Rohdaten!E35='turnwise standard'!$A$5:$A$99,'turnwise standard'!$F$5:$F$99))</f>
        <v>0</v>
      </c>
      <c r="H35" s="29" t="b">
        <f>IF(ISERROR(G35),1&lt;0,E35-G35&gt;eval!$B$6)</f>
        <v>1</v>
      </c>
      <c r="I35" s="32">
        <f>Rohdaten!L35-G35</f>
        <v>1.09052964183E-10</v>
      </c>
      <c r="J35" s="32">
        <f t="shared" si="0"/>
        <v>6.6405654894876161E-11</v>
      </c>
      <c r="K35" s="32">
        <f t="shared" si="1"/>
        <v>1.09052964183E-10</v>
      </c>
      <c r="L35" s="30">
        <f>Rohdaten!O35</f>
        <v>381</v>
      </c>
      <c r="M35" s="33">
        <f>Rohdaten!N35/eval!$B$7</f>
        <v>198.64029666254635</v>
      </c>
      <c r="N35" s="33">
        <f>Rohdaten!N35/Rohdaten!M35</f>
        <v>8.0749711069795485</v>
      </c>
      <c r="O35" s="32">
        <f t="shared" si="2"/>
        <v>2.1662313157241161E-8</v>
      </c>
      <c r="P35" s="34">
        <f>(L35)/(O35/charge/constants!$B$3)</f>
        <v>8.4539198870728082E-9</v>
      </c>
      <c r="Q35" s="34">
        <f>SQRT(L35+1)/(O35/charge/constants!$B$3)</f>
        <v>4.3367544593825776E-10</v>
      </c>
      <c r="R35" s="29">
        <f>P35/eval!$E$18</f>
        <v>1.0238230362133784E-8</v>
      </c>
      <c r="S35" s="29">
        <f>Q35/eval!$E$18</f>
        <v>5.2520832669664253E-10</v>
      </c>
      <c r="T35" s="29">
        <f t="shared" si="3"/>
        <v>5.3170449585787218E+18</v>
      </c>
      <c r="V35" s="31">
        <f t="array" ref="V35">AVERAGE(IF(Rohdaten!E35='turnwise standard'!$A$5:$A$99,'turnwise standard'!$P$5:$P$99))</f>
        <v>0.83906063151730637</v>
      </c>
      <c r="W35" s="32">
        <f t="shared" si="4"/>
        <v>1.0075457683892584E-8</v>
      </c>
      <c r="X35" s="29">
        <f t="shared" si="5"/>
        <v>5.1685829324875531E-10</v>
      </c>
      <c r="Y35" s="29">
        <f t="shared" si="6"/>
        <v>3.7433205783188582E+18</v>
      </c>
      <c r="AA35" s="32">
        <f>Rohdaten!AJ35-$G35</f>
        <v>1.0912552873E-10</v>
      </c>
      <c r="AB35" s="32">
        <f t="shared" si="7"/>
        <v>1.0912552873E-10</v>
      </c>
      <c r="AC35" s="30">
        <f>Rohdaten!AM35</f>
        <v>0</v>
      </c>
      <c r="AD35" s="33">
        <f>Rohdaten!AL35/eval!$B$7</f>
        <v>39.802224969097651</v>
      </c>
      <c r="AE35" s="32">
        <f t="shared" si="8"/>
        <v>4.3434388443831894E-9</v>
      </c>
      <c r="AF35" s="32">
        <f>(AC35)/((AE35+0.0000000000000000001)/charge/constants!$B$3)</f>
        <v>0</v>
      </c>
      <c r="AG35" s="32">
        <f>SQRT(AC35+1)/((AE35+0.0000000000000000001)/charge/constants!$B$3)</f>
        <v>1.1066346671612732E-10</v>
      </c>
      <c r="AH35" s="32">
        <f>AF35/eval!$E$18</f>
        <v>0</v>
      </c>
      <c r="AI35" s="32">
        <f>AG35/eval!$E$18</f>
        <v>1.3402044022732509E-10</v>
      </c>
      <c r="AJ35" s="32">
        <f t="shared" si="9"/>
        <v>0</v>
      </c>
      <c r="AK35" s="32">
        <f t="shared" si="10"/>
        <v>1.3188971399600792E-10</v>
      </c>
      <c r="AL35" s="29">
        <f t="shared" si="11"/>
        <v>8.165663101010849E+19</v>
      </c>
      <c r="AN35" s="32" t="e">
        <f>Rohdaten!X35-G35</f>
        <v>#VALUE!</v>
      </c>
      <c r="AO35" s="32" t="e">
        <f t="shared" si="12"/>
        <v>#VALUE!</v>
      </c>
      <c r="AP35" s="30">
        <f>Rohdaten!AA35</f>
        <v>0</v>
      </c>
      <c r="AQ35" s="33">
        <f>Rohdaten!Y35</f>
        <v>0</v>
      </c>
      <c r="AR35" s="32" t="e">
        <f t="shared" si="24"/>
        <v>#DIV/0!</v>
      </c>
      <c r="AS35" s="32" t="e">
        <f t="shared" si="13"/>
        <v>#VALUE!</v>
      </c>
      <c r="AT35" s="32" t="e">
        <f>(AP35)/((AS35+0.0000000000000000001)/charge/constants!$B$3)</f>
        <v>#VALUE!</v>
      </c>
      <c r="AU35" s="32" t="e">
        <f>SQRT(AP35+1)/((AS35+0.0000000000000000001)/charge/constants!$B$3)</f>
        <v>#VALUE!</v>
      </c>
      <c r="AV35" s="32" t="e">
        <f>AT35/eval!$E$18</f>
        <v>#VALUE!</v>
      </c>
      <c r="AW35" s="32" t="e">
        <f>AU35/eval!$E$18</f>
        <v>#VALUE!</v>
      </c>
      <c r="AX35" s="32" t="e">
        <f t="shared" si="14"/>
        <v>#VALUE!</v>
      </c>
      <c r="AY35" s="32" t="e">
        <f t="shared" si="15"/>
        <v>#VALUE!</v>
      </c>
      <c r="AZ35" s="29" t="e">
        <f t="shared" si="16"/>
        <v>#VALUE!</v>
      </c>
      <c r="BC35" s="32">
        <f>Rohdaten!AD35-G35</f>
        <v>1.08972610512E-10</v>
      </c>
      <c r="BD35" s="30">
        <f>Rohdaten!AG35</f>
        <v>23547</v>
      </c>
      <c r="BE35" s="33">
        <f>Rohdaten!AF35/Rohdaten!AE35</f>
        <v>6.0494476591267752</v>
      </c>
      <c r="BF35" s="33">
        <f>Rohdaten!AF35/eval!$B$7</f>
        <v>2.8430160692212607</v>
      </c>
      <c r="BG35" s="32">
        <f t="shared" si="17"/>
        <v>3.098108827906057E-10</v>
      </c>
      <c r="BH35" s="32">
        <f>(BD35)/((BG35+0.0000000000000000001)/charge/constants!$B$3)</f>
        <v>3.653229000350005E-5</v>
      </c>
      <c r="BI35" s="32">
        <f>SQRT(BD35+1)/((BG35+0.0000000000000000001)/charge/constants!$B$3)</f>
        <v>2.3807748511620258E-7</v>
      </c>
      <c r="BJ35" s="32">
        <f>BH35/eval!$E$18</f>
        <v>4.4242908107521493E-5</v>
      </c>
      <c r="BK35" s="32">
        <f>BI35/eval!$E$18</f>
        <v>2.8832685537799048E-7</v>
      </c>
      <c r="BL35" s="32">
        <f t="shared" si="18"/>
        <v>4.353951148612142E-5</v>
      </c>
      <c r="BM35" s="32">
        <f t="shared" si="19"/>
        <v>2.8374288600059532E-7</v>
      </c>
      <c r="BN35" s="29">
        <f t="shared" si="20"/>
        <v>17642630859663.168</v>
      </c>
      <c r="BO35" s="33">
        <f t="array" ref="BO35">AVERAGE(IF(Rohdaten!E35='turnwise standard'!$A$5:$A$99,'turnwise standard'!$B$5:$B$99))</f>
        <v>1.0900000000000001</v>
      </c>
      <c r="BP35" s="32">
        <f>BD35/BF35*constants!$B$3*charge/constants!$B$6/BO35</f>
        <v>6.6405654894876161E-11</v>
      </c>
      <c r="BQ35" s="32">
        <f>SQRT(BD35)/BF35*constants!$B$3*charge/constants!$B$6/BO35</f>
        <v>4.3275019493831862E-13</v>
      </c>
      <c r="BR35" s="32"/>
      <c r="BS35" s="32" t="e">
        <f t="shared" si="21"/>
        <v>#DIV/0!</v>
      </c>
      <c r="BT35" s="32" t="e">
        <f t="shared" si="22"/>
        <v>#DIV/0!</v>
      </c>
      <c r="BU35" s="32" t="e">
        <f t="shared" si="23"/>
        <v>#DIV/0!</v>
      </c>
      <c r="BV35" s="29">
        <f t="shared" si="25"/>
        <v>2.3158016078687465E-4</v>
      </c>
      <c r="BW35" s="29">
        <f t="shared" si="26"/>
        <v>1.195980975569812E-5</v>
      </c>
      <c r="BX35" s="29">
        <f t="shared" si="27"/>
        <v>6991195667.4666309</v>
      </c>
    </row>
    <row r="36" spans="1:76" x14ac:dyDescent="0.2">
      <c r="A36" s="29">
        <f>Rohdaten!C36</f>
        <v>0</v>
      </c>
      <c r="B36" s="29">
        <f>IF(1=1,Rohdaten!H36,"x"&amp;Rohdaten!H36)</f>
        <v>0</v>
      </c>
      <c r="C36" s="29">
        <f>IF(101,Rohdaten!F36,-Rohdaten!F36)</f>
        <v>0</v>
      </c>
      <c r="E36" s="32">
        <f>Rohdaten!J36</f>
        <v>0</v>
      </c>
      <c r="F36" s="32" t="e">
        <f>AVERAGE(Rohdaten!L36,Rohdaten!X36,Rohdaten!AD36)</f>
        <v>#DIV/0!</v>
      </c>
      <c r="G36" s="29" t="e">
        <f t="array" ref="G36">AVERAGE(IF(Rohdaten!E36='turnwise standard'!$A$5:$A$99,'turnwise standard'!$F$5:$F$99))</f>
        <v>#DIV/0!</v>
      </c>
      <c r="H36" s="29" t="b">
        <f>IF(ISERROR(G36),1&lt;0,E36-G36&gt;eval!$B$6)</f>
        <v>0</v>
      </c>
      <c r="I36" s="32" t="e">
        <f>Rohdaten!L36-G36</f>
        <v>#DIV/0!</v>
      </c>
      <c r="J36" s="32" t="e">
        <f t="shared" si="0"/>
        <v>#DIV/0!</v>
      </c>
      <c r="K36" s="32" t="e">
        <f t="shared" si="1"/>
        <v>#DIV/0!</v>
      </c>
      <c r="L36" s="30">
        <f>Rohdaten!O36</f>
        <v>0</v>
      </c>
      <c r="M36" s="33">
        <f>Rohdaten!N36/eval!$B$7</f>
        <v>0</v>
      </c>
      <c r="N36" s="33" t="e">
        <f>Rohdaten!N36/Rohdaten!M36</f>
        <v>#DIV/0!</v>
      </c>
      <c r="O36" s="32" t="e">
        <f t="shared" si="2"/>
        <v>#DIV/0!</v>
      </c>
      <c r="P36" s="34" t="e">
        <f>(L36)/(O36/charge/constants!$B$3)</f>
        <v>#DIV/0!</v>
      </c>
      <c r="Q36" s="34" t="e">
        <f>SQRT(L36+1)/(O36/charge/constants!$B$3)</f>
        <v>#DIV/0!</v>
      </c>
      <c r="R36" s="29" t="e">
        <f>P36/eval!$E$18</f>
        <v>#DIV/0!</v>
      </c>
      <c r="S36" s="29" t="e">
        <f>Q36/eval!$E$18</f>
        <v>#DIV/0!</v>
      </c>
      <c r="T36" s="29" t="e">
        <f t="shared" si="3"/>
        <v>#DIV/0!</v>
      </c>
      <c r="V36" s="31" t="e">
        <f t="array" ref="V36">AVERAGE(IF(Rohdaten!E36='turnwise standard'!$A$5:$A$99,'turnwise standard'!$P$5:$P$99))</f>
        <v>#DIV/0!</v>
      </c>
      <c r="W36" s="32" t="e">
        <f t="shared" si="4"/>
        <v>#DIV/0!</v>
      </c>
      <c r="X36" s="29" t="e">
        <f t="shared" si="5"/>
        <v>#DIV/0!</v>
      </c>
      <c r="Y36" s="29" t="e">
        <f t="shared" si="6"/>
        <v>#DIV/0!</v>
      </c>
      <c r="AA36" s="32" t="e">
        <f>Rohdaten!AJ36-$G36</f>
        <v>#DIV/0!</v>
      </c>
      <c r="AB36" s="32" t="e">
        <f t="shared" si="7"/>
        <v>#DIV/0!</v>
      </c>
      <c r="AC36" s="30">
        <f>Rohdaten!AM36</f>
        <v>0</v>
      </c>
      <c r="AD36" s="33">
        <f>Rohdaten!AL36/eval!$B$7</f>
        <v>0</v>
      </c>
      <c r="AE36" s="32" t="e">
        <f t="shared" si="8"/>
        <v>#DIV/0!</v>
      </c>
      <c r="AF36" s="32" t="e">
        <f>(AC36)/((AE36+0.0000000000000000001)/charge/constants!$B$3)</f>
        <v>#DIV/0!</v>
      </c>
      <c r="AG36" s="32" t="e">
        <f>SQRT(AC36+1)/((AE36+0.0000000000000000001)/charge/constants!$B$3)</f>
        <v>#DIV/0!</v>
      </c>
      <c r="AH36" s="32" t="e">
        <f>AF36/eval!$E$18</f>
        <v>#DIV/0!</v>
      </c>
      <c r="AI36" s="32" t="e">
        <f>AG36/eval!$E$18</f>
        <v>#DIV/0!</v>
      </c>
      <c r="AJ36" s="32" t="e">
        <f t="shared" si="9"/>
        <v>#DIV/0!</v>
      </c>
      <c r="AK36" s="32" t="e">
        <f t="shared" si="10"/>
        <v>#DIV/0!</v>
      </c>
      <c r="AL36" s="29" t="e">
        <f t="shared" si="11"/>
        <v>#DIV/0!</v>
      </c>
      <c r="AN36" s="32" t="e">
        <f>Rohdaten!X36-G36</f>
        <v>#DIV/0!</v>
      </c>
      <c r="AO36" s="32" t="e">
        <f t="shared" si="12"/>
        <v>#DIV/0!</v>
      </c>
      <c r="AP36" s="30">
        <f>Rohdaten!AA36</f>
        <v>0</v>
      </c>
      <c r="AQ36" s="33">
        <f>Rohdaten!Y36</f>
        <v>0</v>
      </c>
      <c r="AR36" s="32" t="e">
        <f t="shared" si="24"/>
        <v>#DIV/0!</v>
      </c>
      <c r="AS36" s="32" t="e">
        <f t="shared" si="13"/>
        <v>#DIV/0!</v>
      </c>
      <c r="AT36" s="32" t="e">
        <f>(AP36)/((AS36+0.0000000000000000001)/charge/constants!$B$3)</f>
        <v>#DIV/0!</v>
      </c>
      <c r="AU36" s="32" t="e">
        <f>SQRT(AP36+1)/((AS36+0.0000000000000000001)/charge/constants!$B$3)</f>
        <v>#DIV/0!</v>
      </c>
      <c r="AV36" s="32" t="e">
        <f>AT36/eval!$E$18</f>
        <v>#DIV/0!</v>
      </c>
      <c r="AW36" s="32" t="e">
        <f>AU36/eval!$E$18</f>
        <v>#DIV/0!</v>
      </c>
      <c r="AX36" s="32" t="e">
        <f t="shared" si="14"/>
        <v>#DIV/0!</v>
      </c>
      <c r="AY36" s="32" t="e">
        <f t="shared" si="15"/>
        <v>#DIV/0!</v>
      </c>
      <c r="AZ36" s="29" t="e">
        <f t="shared" si="16"/>
        <v>#DIV/0!</v>
      </c>
      <c r="BC36" s="32" t="e">
        <f>Rohdaten!AD36-G36</f>
        <v>#DIV/0!</v>
      </c>
      <c r="BD36" s="30">
        <f>Rohdaten!AG36</f>
        <v>0</v>
      </c>
      <c r="BE36" s="33" t="e">
        <f>Rohdaten!AF36/Rohdaten!AE36</f>
        <v>#DIV/0!</v>
      </c>
      <c r="BF36" s="33">
        <f>Rohdaten!AF36/eval!$B$7</f>
        <v>0</v>
      </c>
      <c r="BG36" s="32" t="e">
        <f t="shared" si="17"/>
        <v>#DIV/0!</v>
      </c>
      <c r="BH36" s="32" t="e">
        <f>(BD36)/((BG36+0.0000000000000000001)/charge/constants!$B$3)</f>
        <v>#DIV/0!</v>
      </c>
      <c r="BI36" s="32" t="e">
        <f>SQRT(BD36+1)/((BG36+0.0000000000000000001)/charge/constants!$B$3)</f>
        <v>#DIV/0!</v>
      </c>
      <c r="BJ36" s="32" t="e">
        <f>BH36/eval!$E$18</f>
        <v>#DIV/0!</v>
      </c>
      <c r="BK36" s="32" t="e">
        <f>BI36/eval!$E$18</f>
        <v>#DIV/0!</v>
      </c>
      <c r="BL36" s="32" t="e">
        <f t="shared" si="18"/>
        <v>#DIV/0!</v>
      </c>
      <c r="BM36" s="32" t="e">
        <f t="shared" si="19"/>
        <v>#DIV/0!</v>
      </c>
      <c r="BN36" s="29" t="e">
        <f t="shared" si="20"/>
        <v>#DIV/0!</v>
      </c>
      <c r="BO36" s="33" t="e">
        <f t="array" ref="BO36">AVERAGE(IF(Rohdaten!E36='turnwise standard'!$A$5:$A$99,'turnwise standard'!$B$5:$B$99))</f>
        <v>#DIV/0!</v>
      </c>
      <c r="BP36" s="32" t="e">
        <f>BD36/BF36*constants!$B$3*charge/constants!$B$6/BO36</f>
        <v>#DIV/0!</v>
      </c>
      <c r="BQ36" s="32" t="e">
        <f>SQRT(BD36)/BF36*constants!$B$3*charge/constants!$B$6/BO36</f>
        <v>#DIV/0!</v>
      </c>
      <c r="BR36" s="32"/>
      <c r="BS36" s="32" t="e">
        <f t="shared" si="21"/>
        <v>#DIV/0!</v>
      </c>
      <c r="BT36" s="32" t="e">
        <f t="shared" si="22"/>
        <v>#DIV/0!</v>
      </c>
      <c r="BU36" s="32" t="e">
        <f t="shared" si="23"/>
        <v>#DIV/0!</v>
      </c>
      <c r="BV36" s="29" t="e">
        <f t="shared" si="25"/>
        <v>#DIV/0!</v>
      </c>
      <c r="BW36" s="29" t="e">
        <f t="shared" si="26"/>
        <v>#DIV/0!</v>
      </c>
      <c r="BX36" s="29" t="e">
        <f t="shared" si="27"/>
        <v>#DIV/0!</v>
      </c>
    </row>
    <row r="37" spans="1:76" x14ac:dyDescent="0.2">
      <c r="A37" s="29">
        <f>Rohdaten!C37</f>
        <v>0</v>
      </c>
      <c r="B37" s="29">
        <f>IF(1=1,Rohdaten!H37,"x"&amp;Rohdaten!H37)</f>
        <v>0</v>
      </c>
      <c r="C37" s="29">
        <f>IF(101,Rohdaten!F37,-Rohdaten!F37)</f>
        <v>0</v>
      </c>
      <c r="E37" s="32">
        <f>Rohdaten!J37</f>
        <v>0</v>
      </c>
      <c r="F37" s="32" t="e">
        <f>AVERAGE(Rohdaten!L37,Rohdaten!X37,Rohdaten!AD37)</f>
        <v>#DIV/0!</v>
      </c>
      <c r="G37" s="29" t="e">
        <f t="array" ref="G37">AVERAGE(IF(Rohdaten!E37='turnwise standard'!$A$5:$A$99,'turnwise standard'!$F$5:$F$99))</f>
        <v>#DIV/0!</v>
      </c>
      <c r="H37" s="29" t="b">
        <f>IF(ISERROR(G37),1&lt;0,E37-G37&gt;eval!$B$6)</f>
        <v>0</v>
      </c>
      <c r="I37" s="32" t="e">
        <f>Rohdaten!L37-G37</f>
        <v>#DIV/0!</v>
      </c>
      <c r="J37" s="32" t="e">
        <f t="shared" si="0"/>
        <v>#DIV/0!</v>
      </c>
      <c r="K37" s="32" t="e">
        <f t="shared" si="1"/>
        <v>#DIV/0!</v>
      </c>
      <c r="L37" s="30">
        <f>Rohdaten!O37</f>
        <v>0</v>
      </c>
      <c r="M37" s="33">
        <f>Rohdaten!N37/eval!$B$7</f>
        <v>0</v>
      </c>
      <c r="N37" s="33" t="e">
        <f>Rohdaten!N37/Rohdaten!M37</f>
        <v>#DIV/0!</v>
      </c>
      <c r="O37" s="32" t="e">
        <f t="shared" si="2"/>
        <v>#DIV/0!</v>
      </c>
      <c r="P37" s="34" t="e">
        <f>(L37)/(O37/charge/constants!$B$3)</f>
        <v>#DIV/0!</v>
      </c>
      <c r="Q37" s="34" t="e">
        <f>SQRT(L37+1)/(O37/charge/constants!$B$3)</f>
        <v>#DIV/0!</v>
      </c>
      <c r="R37" s="29" t="e">
        <f>P37/eval!$E$18</f>
        <v>#DIV/0!</v>
      </c>
      <c r="S37" s="29" t="e">
        <f>Q37/eval!$E$18</f>
        <v>#DIV/0!</v>
      </c>
      <c r="T37" s="29" t="e">
        <f t="shared" si="3"/>
        <v>#DIV/0!</v>
      </c>
      <c r="V37" s="31" t="e">
        <f t="array" ref="V37">AVERAGE(IF(Rohdaten!E37='turnwise standard'!$A$5:$A$99,'turnwise standard'!$P$5:$P$99))</f>
        <v>#DIV/0!</v>
      </c>
      <c r="W37" s="32" t="e">
        <f t="shared" si="4"/>
        <v>#DIV/0!</v>
      </c>
      <c r="X37" s="29" t="e">
        <f t="shared" si="5"/>
        <v>#DIV/0!</v>
      </c>
      <c r="Y37" s="29" t="e">
        <f t="shared" si="6"/>
        <v>#DIV/0!</v>
      </c>
      <c r="AA37" s="32" t="e">
        <f>Rohdaten!AJ37-$G37</f>
        <v>#DIV/0!</v>
      </c>
      <c r="AB37" s="32" t="e">
        <f t="shared" si="7"/>
        <v>#DIV/0!</v>
      </c>
      <c r="AC37" s="30">
        <f>Rohdaten!AM37</f>
        <v>0</v>
      </c>
      <c r="AD37" s="33">
        <f>Rohdaten!AL37/eval!$B$7</f>
        <v>0</v>
      </c>
      <c r="AE37" s="32" t="e">
        <f t="shared" si="8"/>
        <v>#DIV/0!</v>
      </c>
      <c r="AF37" s="32" t="e">
        <f>(AC37)/((AE37+0.0000000000000000001)/charge/constants!$B$3)</f>
        <v>#DIV/0!</v>
      </c>
      <c r="AG37" s="32" t="e">
        <f>SQRT(AC37+1)/((AE37+0.0000000000000000001)/charge/constants!$B$3)</f>
        <v>#DIV/0!</v>
      </c>
      <c r="AH37" s="32" t="e">
        <f>AF37/eval!$E$18</f>
        <v>#DIV/0!</v>
      </c>
      <c r="AI37" s="32" t="e">
        <f>AG37/eval!$E$18</f>
        <v>#DIV/0!</v>
      </c>
      <c r="AJ37" s="32" t="e">
        <f t="shared" si="9"/>
        <v>#DIV/0!</v>
      </c>
      <c r="AK37" s="32" t="e">
        <f t="shared" si="10"/>
        <v>#DIV/0!</v>
      </c>
      <c r="AL37" s="29" t="e">
        <f t="shared" si="11"/>
        <v>#DIV/0!</v>
      </c>
      <c r="AN37" s="32" t="e">
        <f>Rohdaten!X37-G37</f>
        <v>#DIV/0!</v>
      </c>
      <c r="AO37" s="32" t="e">
        <f t="shared" si="12"/>
        <v>#DIV/0!</v>
      </c>
      <c r="AP37" s="30">
        <f>Rohdaten!AA37</f>
        <v>0</v>
      </c>
      <c r="AQ37" s="33">
        <f>Rohdaten!Y37</f>
        <v>0</v>
      </c>
      <c r="AR37" s="32" t="e">
        <f t="shared" si="24"/>
        <v>#DIV/0!</v>
      </c>
      <c r="AS37" s="32" t="e">
        <f t="shared" si="13"/>
        <v>#DIV/0!</v>
      </c>
      <c r="AT37" s="32" t="e">
        <f>(AP37)/((AS37+0.0000000000000000001)/charge/constants!$B$3)</f>
        <v>#DIV/0!</v>
      </c>
      <c r="AU37" s="32" t="e">
        <f>SQRT(AP37+1)/((AS37+0.0000000000000000001)/charge/constants!$B$3)</f>
        <v>#DIV/0!</v>
      </c>
      <c r="AV37" s="32" t="e">
        <f>AT37/eval!$E$18</f>
        <v>#DIV/0!</v>
      </c>
      <c r="AW37" s="32" t="e">
        <f>AU37/eval!$E$18</f>
        <v>#DIV/0!</v>
      </c>
      <c r="AX37" s="32" t="e">
        <f t="shared" si="14"/>
        <v>#DIV/0!</v>
      </c>
      <c r="AY37" s="32" t="e">
        <f t="shared" si="15"/>
        <v>#DIV/0!</v>
      </c>
      <c r="AZ37" s="29" t="e">
        <f t="shared" si="16"/>
        <v>#DIV/0!</v>
      </c>
      <c r="BC37" s="32" t="e">
        <f>Rohdaten!AD37-G37</f>
        <v>#DIV/0!</v>
      </c>
      <c r="BD37" s="30">
        <f>Rohdaten!AG37</f>
        <v>0</v>
      </c>
      <c r="BE37" s="33" t="e">
        <f>Rohdaten!AF37/Rohdaten!AE37</f>
        <v>#DIV/0!</v>
      </c>
      <c r="BF37" s="33">
        <f>Rohdaten!AF37/eval!$B$7</f>
        <v>0</v>
      </c>
      <c r="BG37" s="32" t="e">
        <f t="shared" si="17"/>
        <v>#DIV/0!</v>
      </c>
      <c r="BH37" s="32" t="e">
        <f>(BD37)/((BG37+0.0000000000000000001)/charge/constants!$B$3)</f>
        <v>#DIV/0!</v>
      </c>
      <c r="BI37" s="32" t="e">
        <f>SQRT(BD37+1)/((BG37+0.0000000000000000001)/charge/constants!$B$3)</f>
        <v>#DIV/0!</v>
      </c>
      <c r="BJ37" s="32" t="e">
        <f>BH37/eval!$E$18</f>
        <v>#DIV/0!</v>
      </c>
      <c r="BK37" s="32" t="e">
        <f>BI37/eval!$E$18</f>
        <v>#DIV/0!</v>
      </c>
      <c r="BL37" s="32" t="e">
        <f t="shared" si="18"/>
        <v>#DIV/0!</v>
      </c>
      <c r="BM37" s="32" t="e">
        <f t="shared" si="19"/>
        <v>#DIV/0!</v>
      </c>
      <c r="BN37" s="29" t="e">
        <f t="shared" si="20"/>
        <v>#DIV/0!</v>
      </c>
      <c r="BO37" s="33" t="e">
        <f t="array" ref="BO37">AVERAGE(IF(Rohdaten!E37='turnwise standard'!$A$5:$A$99,'turnwise standard'!$B$5:$B$99))</f>
        <v>#DIV/0!</v>
      </c>
      <c r="BP37" s="32" t="e">
        <f>BD37/BF37*constants!$B$3*charge/constants!$B$6/BO37</f>
        <v>#DIV/0!</v>
      </c>
      <c r="BQ37" s="32" t="e">
        <f>SQRT(BD37)/BF37*constants!$B$3*charge/constants!$B$6/BO37</f>
        <v>#DIV/0!</v>
      </c>
      <c r="BR37" s="32"/>
      <c r="BS37" s="32" t="e">
        <f t="shared" si="21"/>
        <v>#DIV/0!</v>
      </c>
      <c r="BT37" s="32" t="e">
        <f t="shared" si="22"/>
        <v>#DIV/0!</v>
      </c>
      <c r="BU37" s="32" t="e">
        <f t="shared" si="23"/>
        <v>#DIV/0!</v>
      </c>
      <c r="BV37" s="29" t="e">
        <f t="shared" si="25"/>
        <v>#DIV/0!</v>
      </c>
      <c r="BW37" s="29" t="e">
        <f t="shared" si="26"/>
        <v>#DIV/0!</v>
      </c>
      <c r="BX37" s="29" t="e">
        <f t="shared" si="27"/>
        <v>#DIV/0!</v>
      </c>
    </row>
    <row r="38" spans="1:76" x14ac:dyDescent="0.2">
      <c r="A38" s="29">
        <f>Rohdaten!C38</f>
        <v>0</v>
      </c>
      <c r="B38" s="29">
        <f>IF(1=1,Rohdaten!H38,"x"&amp;Rohdaten!H38)</f>
        <v>0</v>
      </c>
      <c r="C38" s="29">
        <f>IF(101,Rohdaten!F38,-Rohdaten!F38)</f>
        <v>0</v>
      </c>
      <c r="E38" s="32">
        <f>Rohdaten!J38</f>
        <v>0</v>
      </c>
      <c r="F38" s="32" t="e">
        <f>AVERAGE(Rohdaten!L38,Rohdaten!X38,Rohdaten!AD38)</f>
        <v>#DIV/0!</v>
      </c>
      <c r="G38" s="29" t="e">
        <f t="array" ref="G38">AVERAGE(IF(Rohdaten!E38='turnwise standard'!$A$5:$A$99,'turnwise standard'!$F$5:$F$99))</f>
        <v>#DIV/0!</v>
      </c>
      <c r="H38" s="29" t="b">
        <f>IF(ISERROR(G38),1&lt;0,E38-G38&gt;eval!$B$6)</f>
        <v>0</v>
      </c>
      <c r="I38" s="32" t="e">
        <f>Rohdaten!L38-G38</f>
        <v>#DIV/0!</v>
      </c>
      <c r="J38" s="32" t="e">
        <f t="shared" si="0"/>
        <v>#DIV/0!</v>
      </c>
      <c r="K38" s="32" t="e">
        <f t="shared" si="1"/>
        <v>#DIV/0!</v>
      </c>
      <c r="L38" s="30">
        <f>Rohdaten!O38</f>
        <v>0</v>
      </c>
      <c r="M38" s="33">
        <f>Rohdaten!N38/eval!$B$7</f>
        <v>0</v>
      </c>
      <c r="N38" s="33" t="e">
        <f>Rohdaten!N38/Rohdaten!M38</f>
        <v>#DIV/0!</v>
      </c>
      <c r="O38" s="32" t="e">
        <f t="shared" si="2"/>
        <v>#DIV/0!</v>
      </c>
      <c r="P38" s="34" t="e">
        <f>(L38)/(O38/charge/constants!$B$3)</f>
        <v>#DIV/0!</v>
      </c>
      <c r="Q38" s="34" t="e">
        <f>SQRT(L38+1)/(O38/charge/constants!$B$3)</f>
        <v>#DIV/0!</v>
      </c>
      <c r="R38" s="29" t="e">
        <f>P38/eval!$E$18</f>
        <v>#DIV/0!</v>
      </c>
      <c r="S38" s="29" t="e">
        <f>Q38/eval!$E$18</f>
        <v>#DIV/0!</v>
      </c>
      <c r="T38" s="29" t="e">
        <f t="shared" si="3"/>
        <v>#DIV/0!</v>
      </c>
      <c r="V38" s="31" t="e">
        <f t="array" ref="V38">AVERAGE(IF(Rohdaten!E38='turnwise standard'!$A$5:$A$99,'turnwise standard'!$P$5:$P$99))</f>
        <v>#DIV/0!</v>
      </c>
      <c r="W38" s="32" t="e">
        <f t="shared" si="4"/>
        <v>#DIV/0!</v>
      </c>
      <c r="X38" s="29" t="e">
        <f t="shared" si="5"/>
        <v>#DIV/0!</v>
      </c>
      <c r="Y38" s="29" t="e">
        <f t="shared" si="6"/>
        <v>#DIV/0!</v>
      </c>
      <c r="AA38" s="32" t="e">
        <f>Rohdaten!AJ38-$G38</f>
        <v>#DIV/0!</v>
      </c>
      <c r="AB38" s="32" t="e">
        <f t="shared" si="7"/>
        <v>#DIV/0!</v>
      </c>
      <c r="AC38" s="30">
        <f>Rohdaten!AM38</f>
        <v>0</v>
      </c>
      <c r="AD38" s="33">
        <f>Rohdaten!AL38/eval!$B$7</f>
        <v>0</v>
      </c>
      <c r="AE38" s="32" t="e">
        <f t="shared" si="8"/>
        <v>#DIV/0!</v>
      </c>
      <c r="AF38" s="32" t="e">
        <f>(AC38)/((AE38+0.0000000000000000001)/charge/constants!$B$3)</f>
        <v>#DIV/0!</v>
      </c>
      <c r="AG38" s="32" t="e">
        <f>SQRT(AC38+1)/((AE38+0.0000000000000000001)/charge/constants!$B$3)</f>
        <v>#DIV/0!</v>
      </c>
      <c r="AH38" s="32" t="e">
        <f>AF38/eval!$E$18</f>
        <v>#DIV/0!</v>
      </c>
      <c r="AI38" s="32" t="e">
        <f>AG38/eval!$E$18</f>
        <v>#DIV/0!</v>
      </c>
      <c r="AJ38" s="32" t="e">
        <f t="shared" si="9"/>
        <v>#DIV/0!</v>
      </c>
      <c r="AK38" s="32" t="e">
        <f t="shared" si="10"/>
        <v>#DIV/0!</v>
      </c>
      <c r="AL38" s="29" t="e">
        <f t="shared" si="11"/>
        <v>#DIV/0!</v>
      </c>
      <c r="AN38" s="32" t="e">
        <f>Rohdaten!X38-G38</f>
        <v>#DIV/0!</v>
      </c>
      <c r="AO38" s="32" t="e">
        <f t="shared" si="12"/>
        <v>#DIV/0!</v>
      </c>
      <c r="AP38" s="30">
        <f>Rohdaten!AA38</f>
        <v>0</v>
      </c>
      <c r="AQ38" s="33">
        <f>Rohdaten!Y38</f>
        <v>0</v>
      </c>
      <c r="AR38" s="32" t="e">
        <f t="shared" si="24"/>
        <v>#DIV/0!</v>
      </c>
      <c r="AS38" s="32" t="e">
        <f t="shared" si="13"/>
        <v>#DIV/0!</v>
      </c>
      <c r="AT38" s="32" t="e">
        <f>(AP38)/((AS38+0.0000000000000000001)/charge/constants!$B$3)</f>
        <v>#DIV/0!</v>
      </c>
      <c r="AU38" s="32" t="e">
        <f>SQRT(AP38+1)/((AS38+0.0000000000000000001)/charge/constants!$B$3)</f>
        <v>#DIV/0!</v>
      </c>
      <c r="AV38" s="32" t="e">
        <f>AT38/eval!$E$18</f>
        <v>#DIV/0!</v>
      </c>
      <c r="AW38" s="32" t="e">
        <f>AU38/eval!$E$18</f>
        <v>#DIV/0!</v>
      </c>
      <c r="AX38" s="32" t="e">
        <f t="shared" si="14"/>
        <v>#DIV/0!</v>
      </c>
      <c r="AY38" s="32" t="e">
        <f t="shared" si="15"/>
        <v>#DIV/0!</v>
      </c>
      <c r="AZ38" s="29" t="e">
        <f t="shared" si="16"/>
        <v>#DIV/0!</v>
      </c>
      <c r="BC38" s="32" t="e">
        <f>Rohdaten!AD38-G38</f>
        <v>#DIV/0!</v>
      </c>
      <c r="BD38" s="30">
        <f>Rohdaten!AG38</f>
        <v>0</v>
      </c>
      <c r="BE38" s="33" t="e">
        <f>Rohdaten!AF38/Rohdaten!AE38</f>
        <v>#DIV/0!</v>
      </c>
      <c r="BF38" s="33">
        <f>Rohdaten!AF38/eval!$B$7</f>
        <v>0</v>
      </c>
      <c r="BG38" s="32" t="e">
        <f t="shared" si="17"/>
        <v>#DIV/0!</v>
      </c>
      <c r="BH38" s="32" t="e">
        <f>(BD38)/((BG38+0.0000000000000000001)/charge/constants!$B$3)</f>
        <v>#DIV/0!</v>
      </c>
      <c r="BI38" s="32" t="e">
        <f>SQRT(BD38+1)/((BG38+0.0000000000000000001)/charge/constants!$B$3)</f>
        <v>#DIV/0!</v>
      </c>
      <c r="BJ38" s="32" t="e">
        <f>BH38/eval!$E$18</f>
        <v>#DIV/0!</v>
      </c>
      <c r="BK38" s="32" t="e">
        <f>BI38/eval!$E$18</f>
        <v>#DIV/0!</v>
      </c>
      <c r="BL38" s="32" t="e">
        <f t="shared" si="18"/>
        <v>#DIV/0!</v>
      </c>
      <c r="BM38" s="32" t="e">
        <f t="shared" si="19"/>
        <v>#DIV/0!</v>
      </c>
      <c r="BN38" s="29" t="e">
        <f t="shared" si="20"/>
        <v>#DIV/0!</v>
      </c>
      <c r="BO38" s="33" t="e">
        <f t="array" ref="BO38">AVERAGE(IF(Rohdaten!E38='turnwise standard'!$A$5:$A$99,'turnwise standard'!$B$5:$B$99))</f>
        <v>#DIV/0!</v>
      </c>
      <c r="BP38" s="32" t="e">
        <f>BD38/BF38*constants!$B$3*charge/constants!$B$6/BO38</f>
        <v>#DIV/0!</v>
      </c>
      <c r="BQ38" s="32" t="e">
        <f>SQRT(BD38)/BF38*constants!$B$3*charge/constants!$B$6/BO38</f>
        <v>#DIV/0!</v>
      </c>
      <c r="BR38" s="32"/>
      <c r="BS38" s="32" t="e">
        <f t="shared" si="21"/>
        <v>#DIV/0!</v>
      </c>
      <c r="BT38" s="32" t="e">
        <f t="shared" si="22"/>
        <v>#DIV/0!</v>
      </c>
      <c r="BU38" s="32" t="e">
        <f t="shared" si="23"/>
        <v>#DIV/0!</v>
      </c>
      <c r="BV38" s="29" t="e">
        <f t="shared" si="25"/>
        <v>#DIV/0!</v>
      </c>
      <c r="BW38" s="29" t="e">
        <f t="shared" si="26"/>
        <v>#DIV/0!</v>
      </c>
      <c r="BX38" s="29" t="e">
        <f t="shared" si="27"/>
        <v>#DIV/0!</v>
      </c>
    </row>
    <row r="39" spans="1:76" x14ac:dyDescent="0.2">
      <c r="A39" s="29">
        <f>Rohdaten!C39</f>
        <v>45</v>
      </c>
      <c r="B39" s="29" t="str">
        <f>IF(1=1,Rohdaten!H39,"x"&amp;Rohdaten!H39)</f>
        <v>MS_St60k_U</v>
      </c>
      <c r="C39" s="29">
        <f>IF(101,Rohdaten!F39,-Rohdaten!F39)</f>
        <v>7</v>
      </c>
      <c r="E39" s="32">
        <f>Rohdaten!J39</f>
        <v>4.9464E-13</v>
      </c>
      <c r="F39" s="32">
        <f>AVERAGE(Rohdaten!L39,Rohdaten!X39,Rohdaten!AD39)</f>
        <v>4.9435677683766663E-13</v>
      </c>
      <c r="G39" s="29">
        <f t="array" ref="G39">AVERAGE(IF(Rohdaten!E39='turnwise standard'!$A$5:$A$99,'turnwise standard'!$F$5:$F$99))</f>
        <v>0</v>
      </c>
      <c r="H39" s="29" t="b">
        <f>IF(ISERROR(G39),1&lt;0,E39-G39&gt;eval!$B$6)</f>
        <v>0</v>
      </c>
      <c r="I39" s="32">
        <f>Rohdaten!L39-G39</f>
        <v>4.9474529168700004E-13</v>
      </c>
      <c r="J39" s="32">
        <f t="shared" si="0"/>
        <v>2.594521701417848E-14</v>
      </c>
      <c r="K39" s="32">
        <f t="shared" si="1"/>
        <v>2.594521701417848E-14</v>
      </c>
      <c r="L39" s="30">
        <f>Rohdaten!O39</f>
        <v>445</v>
      </c>
      <c r="M39" s="33">
        <f>Rohdaten!N39/eval!$B$7</f>
        <v>298.76390605686032</v>
      </c>
      <c r="N39" s="33">
        <f>Rohdaten!N39/Rohdaten!M39</f>
        <v>8.0967455571746818</v>
      </c>
      <c r="O39" s="32">
        <f t="shared" si="2"/>
        <v>7.7514943786488728E-12</v>
      </c>
      <c r="P39" s="34">
        <f>(L39)/(O39/charge/constants!$B$3)</f>
        <v>2.7593866363260244E-5</v>
      </c>
      <c r="Q39" s="34">
        <f>SQRT(L39+1)/(O39/charge/constants!$B$3)</f>
        <v>1.3095436380973061E-6</v>
      </c>
      <c r="R39" s="29">
        <f>P39/eval!$E$18</f>
        <v>3.3417913131752403E-5</v>
      </c>
      <c r="S39" s="29">
        <f>Q39/eval!$E$18</f>
        <v>1.5859399681097908E-6</v>
      </c>
      <c r="T39" s="29">
        <f t="shared" si="3"/>
        <v>583122836652.29102</v>
      </c>
      <c r="V39" s="31">
        <f t="array" ref="V39">AVERAGE(IF(Rohdaten!E39='turnwise standard'!$A$5:$A$99,'turnwise standard'!$P$5:$P$99))</f>
        <v>0.83906063151730637</v>
      </c>
      <c r="W39" s="32">
        <f t="shared" si="4"/>
        <v>3.2886617875708419E-5</v>
      </c>
      <c r="X39" s="29">
        <f t="shared" si="5"/>
        <v>1.5607258747549706E-6</v>
      </c>
      <c r="Y39" s="29">
        <f t="shared" si="6"/>
        <v>410531739177.1062</v>
      </c>
      <c r="AA39" s="32">
        <f>Rohdaten!AJ39-$G39</f>
        <v>4.9445909541700004E-13</v>
      </c>
      <c r="AB39" s="32">
        <f t="shared" si="7"/>
        <v>2.594521701417848E-14</v>
      </c>
      <c r="AC39" s="30">
        <f>Rohdaten!AM39</f>
        <v>22</v>
      </c>
      <c r="AD39" s="33">
        <f>Rohdaten!AL39/eval!$B$7</f>
        <v>59.826946847960443</v>
      </c>
      <c r="AE39" s="32">
        <f t="shared" si="8"/>
        <v>1.5522231192660549E-12</v>
      </c>
      <c r="AF39" s="32">
        <f>(AC39)/((AE39+0.0000000000000000001)/charge/constants!$B$3)</f>
        <v>6.8124995611133813E-6</v>
      </c>
      <c r="AG39" s="32">
        <f>SQRT(AC39+1)/((AE39+0.0000000000000000001)/charge/constants!$B$3)</f>
        <v>1.4850727339882554E-6</v>
      </c>
      <c r="AH39" s="32">
        <f>AF39/eval!$E$18</f>
        <v>8.2503667860950712E-6</v>
      </c>
      <c r="AI39" s="32">
        <f>AG39/eval!$E$18</f>
        <v>1.798516777802136E-6</v>
      </c>
      <c r="AJ39" s="32">
        <f t="shared" si="9"/>
        <v>8.1191981904741145E-6</v>
      </c>
      <c r="AK39" s="32">
        <f t="shared" si="10"/>
        <v>1.7699230284499702E-6</v>
      </c>
      <c r="AL39" s="29">
        <f t="shared" si="11"/>
        <v>453424049229.92035</v>
      </c>
      <c r="AN39" s="32">
        <f>Rohdaten!X39-G39</f>
        <v>4.9405262300300001E-13</v>
      </c>
      <c r="AO39" s="32">
        <f t="shared" si="12"/>
        <v>2.594521701417848E-14</v>
      </c>
      <c r="AP39" s="30">
        <f>Rohdaten!AA39</f>
        <v>1</v>
      </c>
      <c r="AQ39" s="33">
        <f>Rohdaten!Y39</f>
        <v>895.54499999999996</v>
      </c>
      <c r="AR39" s="32">
        <f t="shared" si="24"/>
        <v>1.1166384715452602E-3</v>
      </c>
      <c r="AS39" s="32">
        <f t="shared" si="13"/>
        <v>2.3235109370962467E-11</v>
      </c>
      <c r="AT39" s="32">
        <f>(AP39)/((AS39+0.0000000000000000001)/charge/constants!$B$3)</f>
        <v>2.0686797305633254E-8</v>
      </c>
      <c r="AU39" s="32">
        <f>SQRT(AP39+1)/((AS39+0.0000000000000000001)/charge/constants!$B$3)</f>
        <v>2.925554931168975E-8</v>
      </c>
      <c r="AV39" s="32">
        <f>AT39/eval!$E$18</f>
        <v>2.5053016718753971E-8</v>
      </c>
      <c r="AW39" s="32">
        <f>AU39/eval!$E$18</f>
        <v>3.543031602202176E-8</v>
      </c>
      <c r="AX39" s="32">
        <f t="shared" si="14"/>
        <v>2.4654710909537614E-8</v>
      </c>
      <c r="AY39" s="32">
        <f t="shared" si="15"/>
        <v>3.4867026544656001E-8</v>
      </c>
      <c r="AZ39" s="29">
        <f t="shared" si="16"/>
        <v>1168378309987001.5</v>
      </c>
      <c r="BC39" s="32">
        <f>Rohdaten!AD39-G39</f>
        <v>4.9427241582299995E-13</v>
      </c>
      <c r="BD39" s="30">
        <f>Rohdaten!AG39</f>
        <v>18</v>
      </c>
      <c r="BE39" s="33">
        <f>Rohdaten!AF39/Rohdaten!AE39</f>
        <v>7.890583903208837</v>
      </c>
      <c r="BF39" s="33">
        <f>Rohdaten!AF39/eval!$B$7</f>
        <v>5.5624227441285541</v>
      </c>
      <c r="BG39" s="32">
        <f t="shared" si="17"/>
        <v>2.7493521275692212E-12</v>
      </c>
      <c r="BH39" s="32">
        <f>(BD39)/((BG39+0.0000000000000000001)/charge/constants!$B$3)</f>
        <v>3.1468794406344106E-6</v>
      </c>
      <c r="BI39" s="32">
        <f>SQRT(BD39+1)/((BG39+0.0000000000000000001)/charge/constants!$B$3)</f>
        <v>7.6205163717951104E-7</v>
      </c>
      <c r="BJ39" s="32">
        <f>BH39/eval!$E$18</f>
        <v>3.8110695470800743E-6</v>
      </c>
      <c r="BK39" s="32">
        <f>BI39/eval!$E$18</f>
        <v>9.2289261236263172E-7</v>
      </c>
      <c r="BL39" s="32">
        <f t="shared" si="18"/>
        <v>3.7504791935521805E-6</v>
      </c>
      <c r="BM39" s="32">
        <f t="shared" si="19"/>
        <v>9.0821998858588213E-7</v>
      </c>
      <c r="BN39" s="29">
        <f t="shared" si="20"/>
        <v>1721992276025.0505</v>
      </c>
      <c r="BO39" s="33">
        <f t="array" ref="BO39">AVERAGE(IF(Rohdaten!E39='turnwise standard'!$A$5:$A$99,'turnwise standard'!$B$5:$B$99))</f>
        <v>1.0900000000000001</v>
      </c>
      <c r="BP39" s="32">
        <f>BD39/BF39*constants!$B$3*charge/constants!$B$6/BO39</f>
        <v>2.594521701417848E-14</v>
      </c>
      <c r="BQ39" s="32">
        <f>SQRT(BD39)/BF39*constants!$B$3*charge/constants!$B$6/BO39</f>
        <v>6.1153462966940632E-15</v>
      </c>
      <c r="BR39" s="32"/>
      <c r="BS39" s="32">
        <f t="shared" si="21"/>
        <v>1333.8877853744311</v>
      </c>
      <c r="BT39" s="32">
        <f t="shared" si="22"/>
        <v>1335.385694645249</v>
      </c>
      <c r="BU39" s="32">
        <f t="shared" si="23"/>
        <v>5.6077231023973756E-7</v>
      </c>
      <c r="BV39" s="29">
        <f t="shared" si="25"/>
        <v>0.460281340504758</v>
      </c>
      <c r="BW39" s="29">
        <f t="shared" si="26"/>
        <v>0.11066176856687075</v>
      </c>
      <c r="BX39" s="29">
        <f t="shared" si="27"/>
        <v>81.659137136894202</v>
      </c>
    </row>
    <row r="40" spans="1:76" x14ac:dyDescent="0.2">
      <c r="A40" s="29">
        <f>Rohdaten!C40</f>
        <v>46</v>
      </c>
      <c r="B40" s="29" t="str">
        <f>IF(1=1,Rohdaten!H40,"x"&amp;Rohdaten!H40)</f>
        <v>MS_St60k_U</v>
      </c>
      <c r="C40" s="29">
        <f>IF(101,Rohdaten!F40,-Rohdaten!F40)</f>
        <v>8</v>
      </c>
      <c r="E40" s="32">
        <f>Rohdaten!J40</f>
        <v>5.0488800000000004E-13</v>
      </c>
      <c r="F40" s="32">
        <f>AVERAGE(Rohdaten!L40,Rohdaten!X40,Rohdaten!AD40)</f>
        <v>5.0503130700033336E-13</v>
      </c>
      <c r="G40" s="29">
        <f t="array" ref="G40">AVERAGE(IF(Rohdaten!E40='turnwise standard'!$A$5:$A$99,'turnwise standard'!$F$5:$F$99))</f>
        <v>0</v>
      </c>
      <c r="H40" s="29" t="b">
        <f>IF(ISERROR(G40),1&lt;0,E40-G40&gt;eval!$B$6)</f>
        <v>0</v>
      </c>
      <c r="I40" s="32">
        <f>Rohdaten!L40-G40</f>
        <v>5.0574747137700001E-13</v>
      </c>
      <c r="J40" s="32">
        <f t="shared" si="0"/>
        <v>4.0153312045752407E-14</v>
      </c>
      <c r="K40" s="32">
        <f t="shared" si="1"/>
        <v>4.0153312045752407E-14</v>
      </c>
      <c r="L40" s="30">
        <f>Rohdaten!O40</f>
        <v>468</v>
      </c>
      <c r="M40" s="33">
        <f>Rohdaten!N40/eval!$B$7</f>
        <v>298.26946847960443</v>
      </c>
      <c r="N40" s="33">
        <f>Rohdaten!N40/Rohdaten!M40</f>
        <v>8.083345895516139</v>
      </c>
      <c r="O40" s="32">
        <f t="shared" si="2"/>
        <v>1.1976507041582268E-11</v>
      </c>
      <c r="P40" s="34">
        <f>(L40)/(O40/charge/constants!$B$3)</f>
        <v>1.8782511396601746E-5</v>
      </c>
      <c r="Q40" s="34">
        <f>SQRT(L40+1)/(O40/charge/constants!$B$3)</f>
        <v>8.6914898896020375E-7</v>
      </c>
      <c r="R40" s="29">
        <f>P40/eval!$E$18</f>
        <v>2.274680633676978E-5</v>
      </c>
      <c r="S40" s="29">
        <f>Q40/eval!$E$18</f>
        <v>1.0525942624080607E-6</v>
      </c>
      <c r="T40" s="29">
        <f t="shared" si="3"/>
        <v>1323766972436.3743</v>
      </c>
      <c r="V40" s="31">
        <f t="array" ref="V40">AVERAGE(IF(Rohdaten!E40='turnwise standard'!$A$5:$A$99,'turnwise standard'!$P$5:$P$99))</f>
        <v>0.83906063151730637</v>
      </c>
      <c r="W40" s="32">
        <f t="shared" si="4"/>
        <v>2.238516585224192E-5</v>
      </c>
      <c r="X40" s="29">
        <f t="shared" si="5"/>
        <v>1.0358595747586053E-6</v>
      </c>
      <c r="Y40" s="29">
        <f t="shared" si="6"/>
        <v>931962055506.95764</v>
      </c>
      <c r="AA40" s="32">
        <f>Rohdaten!AJ40-$G40</f>
        <v>5.0536306974000002E-13</v>
      </c>
      <c r="AB40" s="32">
        <f t="shared" si="7"/>
        <v>4.0153312045752407E-14</v>
      </c>
      <c r="AC40" s="30">
        <f>Rohdaten!AM40</f>
        <v>8</v>
      </c>
      <c r="AD40" s="33">
        <f>Rohdaten!AL40/eval!$B$7</f>
        <v>59.57972805933251</v>
      </c>
      <c r="AE40" s="32">
        <f t="shared" si="8"/>
        <v>2.3923234123674487E-12</v>
      </c>
      <c r="AF40" s="32">
        <f>(AC40)/((AE40+0.0000000000000000001)/charge/constants!$B$3)</f>
        <v>1.6073411393238795E-6</v>
      </c>
      <c r="AG40" s="32">
        <f>SQRT(AC40+1)/((AE40+0.0000000000000000001)/charge/constants!$B$3)</f>
        <v>6.0275292724645482E-7</v>
      </c>
      <c r="AH40" s="32">
        <f>AF40/eval!$E$18</f>
        <v>1.9465915308821904E-6</v>
      </c>
      <c r="AI40" s="32">
        <f>AG40/eval!$E$18</f>
        <v>7.2997182408082141E-7</v>
      </c>
      <c r="AJ40" s="32">
        <f t="shared" si="9"/>
        <v>1.915643612568571E-6</v>
      </c>
      <c r="AK40" s="32">
        <f t="shared" si="10"/>
        <v>7.1836635471321424E-7</v>
      </c>
      <c r="AL40" s="29">
        <f t="shared" si="11"/>
        <v>2752462074335.0317</v>
      </c>
      <c r="AN40" s="32">
        <f>Rohdaten!X40-G40</f>
        <v>5.0441249689699995E-13</v>
      </c>
      <c r="AO40" s="32">
        <f t="shared" si="12"/>
        <v>4.0153312045752407E-14</v>
      </c>
      <c r="AP40" s="30">
        <f>Rohdaten!AA40</f>
        <v>3</v>
      </c>
      <c r="AQ40" s="33">
        <f>Rohdaten!Y40</f>
        <v>895.54499999999996</v>
      </c>
      <c r="AR40" s="32">
        <f t="shared" si="24"/>
        <v>3.3499154146357808E-3</v>
      </c>
      <c r="AS40" s="32">
        <f t="shared" si="13"/>
        <v>3.5959097836013338E-11</v>
      </c>
      <c r="AT40" s="32">
        <f>(AP40)/((AS40+0.0000000000000000001)/charge/constants!$B$3)</f>
        <v>4.0100560991988768E-8</v>
      </c>
      <c r="AU40" s="32">
        <f>SQRT(AP40+1)/((AS40+0.0000000000000000001)/charge/constants!$B$3)</f>
        <v>2.6733707327992511E-8</v>
      </c>
      <c r="AV40" s="32">
        <f>AT40/eval!$E$18</f>
        <v>4.856430940569678E-8</v>
      </c>
      <c r="AW40" s="32">
        <f>AU40/eval!$E$18</f>
        <v>3.237620627046452E-8</v>
      </c>
      <c r="AX40" s="32">
        <f t="shared" si="14"/>
        <v>4.7792208912809253E-8</v>
      </c>
      <c r="AY40" s="32">
        <f t="shared" si="15"/>
        <v>3.18614726085395E-8</v>
      </c>
      <c r="AZ40" s="29">
        <f t="shared" si="16"/>
        <v>1399205880005628</v>
      </c>
      <c r="BC40" s="32">
        <f>Rohdaten!AD40-G40</f>
        <v>5.0493395272700002E-13</v>
      </c>
      <c r="BD40" s="30">
        <f>Rohdaten!AG40</f>
        <v>26</v>
      </c>
      <c r="BE40" s="33">
        <f>Rohdaten!AF40/Rohdaten!AE40</f>
        <v>7.364544976328248</v>
      </c>
      <c r="BF40" s="33">
        <f>Rohdaten!AF40/eval!$B$7</f>
        <v>5.1915945611866503</v>
      </c>
      <c r="BG40" s="32">
        <f t="shared" si="17"/>
        <v>2.6214123627359706E-12</v>
      </c>
      <c r="BH40" s="32">
        <f>(BD40)/((BG40+0.0000000000000000001)/charge/constants!$B$3)</f>
        <v>4.7673382871449017E-6</v>
      </c>
      <c r="BI40" s="32">
        <f>SQRT(BD40+1)/((BG40+0.0000000000000000001)/charge/constants!$B$3)</f>
        <v>9.5276216886961791E-7</v>
      </c>
      <c r="BJ40" s="32">
        <f>BH40/eval!$E$18</f>
        <v>5.7735474489941118E-6</v>
      </c>
      <c r="BK40" s="32">
        <f>BI40/eval!$E$18</f>
        <v>1.1538550986424019E-6</v>
      </c>
      <c r="BL40" s="32">
        <f t="shared" si="18"/>
        <v>5.6817566074145754E-6</v>
      </c>
      <c r="BM40" s="32">
        <f t="shared" si="19"/>
        <v>1.1355105138787176E-6</v>
      </c>
      <c r="BN40" s="29">
        <f t="shared" si="20"/>
        <v>1101617918175.9561</v>
      </c>
      <c r="BO40" s="33">
        <f t="array" ref="BO40">AVERAGE(IF(Rohdaten!E40='turnwise standard'!$A$5:$A$99,'turnwise standard'!$B$5:$B$99))</f>
        <v>1.0900000000000001</v>
      </c>
      <c r="BP40" s="32">
        <f>BD40/BF40*constants!$B$3*charge/constants!$B$6/BO40</f>
        <v>4.0153312045752407E-14</v>
      </c>
      <c r="BQ40" s="32">
        <f>SQRT(BD40)/BF40*constants!$B$3*charge/constants!$B$6/BO40</f>
        <v>7.874712371410451E-15</v>
      </c>
      <c r="BR40" s="32"/>
      <c r="BS40" s="32">
        <f t="shared" si="21"/>
        <v>468.38525147119765</v>
      </c>
      <c r="BT40" s="32">
        <f t="shared" si="22"/>
        <v>271.2877047563872</v>
      </c>
      <c r="BU40" s="32">
        <f t="shared" si="23"/>
        <v>1.3587506898477166E-5</v>
      </c>
      <c r="BV40" s="29">
        <f t="shared" si="25"/>
        <v>0.3133029423953585</v>
      </c>
      <c r="BW40" s="29">
        <f t="shared" si="26"/>
        <v>6.3127464673187403E-2</v>
      </c>
      <c r="BX40" s="29">
        <f t="shared" si="27"/>
        <v>250.93619299571677</v>
      </c>
    </row>
    <row r="41" spans="1:76" x14ac:dyDescent="0.2">
      <c r="A41" s="29">
        <f>Rohdaten!C41</f>
        <v>47</v>
      </c>
      <c r="B41" s="29" t="str">
        <f>IF(1=1,Rohdaten!H41,"x"&amp;Rohdaten!H41)</f>
        <v>MS_St60k_U</v>
      </c>
      <c r="C41" s="29">
        <f>IF(101,Rohdaten!F41,-Rohdaten!F41)</f>
        <v>9</v>
      </c>
      <c r="E41" s="32">
        <f>Rohdaten!J41</f>
        <v>6.2210700000000005E-13</v>
      </c>
      <c r="F41" s="32">
        <f>AVERAGE(Rohdaten!L41,Rohdaten!X41,Rohdaten!AD41)</f>
        <v>6.2551030420766663E-13</v>
      </c>
      <c r="G41" s="29">
        <f t="array" ref="G41">AVERAGE(IF(Rohdaten!E41='turnwise standard'!$A$5:$A$99,'turnwise standard'!$F$5:$F$99))</f>
        <v>0</v>
      </c>
      <c r="H41" s="29" t="b">
        <f>IF(ISERROR(G41),1&lt;0,E41-G41&gt;eval!$B$6)</f>
        <v>0</v>
      </c>
      <c r="I41" s="32">
        <f>Rohdaten!L41-G41</f>
        <v>6.2605624120300004E-13</v>
      </c>
      <c r="J41" s="32">
        <f t="shared" si="0"/>
        <v>1.0038328011438103E-13</v>
      </c>
      <c r="K41" s="32">
        <f t="shared" si="1"/>
        <v>1.0038328011438103E-13</v>
      </c>
      <c r="L41" s="30">
        <f>Rohdaten!O41</f>
        <v>494</v>
      </c>
      <c r="M41" s="33">
        <f>Rohdaten!N41/eval!$B$7</f>
        <v>299.01112484548827</v>
      </c>
      <c r="N41" s="33">
        <f>Rohdaten!N41/Rohdaten!M41</f>
        <v>8.1034453880039532</v>
      </c>
      <c r="O41" s="32">
        <f t="shared" si="2"/>
        <v>3.0015717502680805E-11</v>
      </c>
      <c r="P41" s="34">
        <f>(L41)/(O41/charge/constants!$B$3)</f>
        <v>7.9107234394377842E-6</v>
      </c>
      <c r="Q41" s="34">
        <f>SQRT(L41+1)/(O41/charge/constants!$B$3)</f>
        <v>3.5628033524326337E-7</v>
      </c>
      <c r="R41" s="29">
        <f>P41/eval!$E$18</f>
        <v>9.5803851924292291E-6</v>
      </c>
      <c r="S41" s="29">
        <f>Q41/eval!$E$18</f>
        <v>4.3147796459445759E-7</v>
      </c>
      <c r="T41" s="29">
        <f t="shared" si="3"/>
        <v>7878005785448.875</v>
      </c>
      <c r="V41" s="31">
        <f t="array" ref="V41">AVERAGE(IF(Rohdaten!E41='turnwise standard'!$A$5:$A$99,'turnwise standard'!$P$5:$P$99))</f>
        <v>0.83906063151730637</v>
      </c>
      <c r="W41" s="32">
        <f t="shared" si="4"/>
        <v>9.4280712767234847E-6</v>
      </c>
      <c r="X41" s="29">
        <f t="shared" si="5"/>
        <v>4.2461810489068903E-7</v>
      </c>
      <c r="Y41" s="29">
        <f t="shared" si="6"/>
        <v>5546295245295.165</v>
      </c>
      <c r="AA41" s="32">
        <f>Rohdaten!AJ41-$G41</f>
        <v>6.2556264558299995E-13</v>
      </c>
      <c r="AB41" s="32">
        <f t="shared" si="7"/>
        <v>1.0038328011438103E-13</v>
      </c>
      <c r="AC41" s="30">
        <f>Rohdaten!AM41</f>
        <v>21</v>
      </c>
      <c r="AD41" s="33">
        <f>Rohdaten!AL41/eval!$B$7</f>
        <v>59.703337453646476</v>
      </c>
      <c r="AE41" s="32">
        <f t="shared" si="8"/>
        <v>5.9932168473728105E-12</v>
      </c>
      <c r="AF41" s="32">
        <f>(AC41)/((AE41+0.0000000000000000001)/charge/constants!$B$3)</f>
        <v>1.6842140187207388E-6</v>
      </c>
      <c r="AG41" s="32">
        <f>SQRT(AC41+1)/((AE41+0.0000000000000000001)/charge/constants!$B$3)</f>
        <v>3.7617447506301459E-7</v>
      </c>
      <c r="AH41" s="32">
        <f>AF41/eval!$E$18</f>
        <v>2.0396894379334585E-6</v>
      </c>
      <c r="AI41" s="32">
        <f>AG41/eval!$E$18</f>
        <v>4.5557102308707086E-7</v>
      </c>
      <c r="AJ41" s="32">
        <f t="shared" si="9"/>
        <v>2.007261400973024E-6</v>
      </c>
      <c r="AK41" s="32">
        <f t="shared" si="10"/>
        <v>4.48328119486149E-7</v>
      </c>
      <c r="AL41" s="29">
        <f t="shared" si="11"/>
        <v>7066776445257.0449</v>
      </c>
      <c r="AN41" s="32">
        <f>Rohdaten!X41-G41</f>
        <v>6.2507028634700004E-13</v>
      </c>
      <c r="AO41" s="32">
        <f t="shared" si="12"/>
        <v>1.0038328011438103E-13</v>
      </c>
      <c r="AP41" s="30">
        <f>Rohdaten!AA41</f>
        <v>5</v>
      </c>
      <c r="AQ41" s="33">
        <f>Rohdaten!Y41</f>
        <v>895.54499999999996</v>
      </c>
      <c r="AR41" s="32">
        <f t="shared" si="24"/>
        <v>5.5831923577263007E-3</v>
      </c>
      <c r="AS41" s="32">
        <f t="shared" si="13"/>
        <v>8.9897744590033357E-11</v>
      </c>
      <c r="AT41" s="32">
        <f>(AP41)/((AS41+0.0000000000000000001)/charge/constants!$B$3)</f>
        <v>2.6733707372599367E-8</v>
      </c>
      <c r="AU41" s="32">
        <f>SQRT(AP41+1)/((AS41+0.0000000000000000001)/charge/constants!$B$3)</f>
        <v>1.3096788399149834E-8</v>
      </c>
      <c r="AV41" s="32">
        <f>AT41/eval!$E$18</f>
        <v>3.2376206324486236E-8</v>
      </c>
      <c r="AW41" s="32">
        <f>AU41/eval!$E$18</f>
        <v>1.5861037060412177E-8</v>
      </c>
      <c r="AX41" s="32">
        <f t="shared" si="14"/>
        <v>3.1861472661702352E-8</v>
      </c>
      <c r="AY41" s="32">
        <f t="shared" si="15"/>
        <v>1.560887009496131E-8</v>
      </c>
      <c r="AZ41" s="29">
        <f t="shared" si="16"/>
        <v>5830024480567933</v>
      </c>
      <c r="BC41" s="32">
        <f>Rohdaten!AD41-G41</f>
        <v>6.2540438507300003E-13</v>
      </c>
      <c r="BD41" s="30">
        <f>Rohdaten!AG41</f>
        <v>65</v>
      </c>
      <c r="BE41" s="33">
        <f>Rohdaten!AF41/Rohdaten!AE41</f>
        <v>7.364544976328248</v>
      </c>
      <c r="BF41" s="33">
        <f>Rohdaten!AF41/eval!$B$7</f>
        <v>5.1915945611866503</v>
      </c>
      <c r="BG41" s="32">
        <f t="shared" si="17"/>
        <v>3.2468460040872684E-12</v>
      </c>
      <c r="BH41" s="32">
        <f>(BD41)/((BG41+0.0000000000000000001)/charge/constants!$B$3)</f>
        <v>9.6225379948467858E-6</v>
      </c>
      <c r="BI41" s="32">
        <f>SQRT(BD41+1)/((BG41+0.0000000000000000001)/charge/constants!$B$3)</f>
        <v>1.2026748956954461E-6</v>
      </c>
      <c r="BJ41" s="32">
        <f>BH41/eval!$E$18</f>
        <v>1.1653500621678865E-5</v>
      </c>
      <c r="BK41" s="32">
        <f>BI41/eval!$E$18</f>
        <v>1.4565151784456638E-6</v>
      </c>
      <c r="BL41" s="32">
        <f t="shared" si="18"/>
        <v>1.1468227245325492E-5</v>
      </c>
      <c r="BM41" s="32">
        <f t="shared" si="19"/>
        <v>1.4333587472941041E-6</v>
      </c>
      <c r="BN41" s="29">
        <f t="shared" si="20"/>
        <v>691358821331.16345</v>
      </c>
      <c r="BO41" s="33">
        <f t="array" ref="BO41">AVERAGE(IF(Rohdaten!E41='turnwise standard'!$A$5:$A$99,'turnwise standard'!$B$5:$B$99))</f>
        <v>1.0900000000000001</v>
      </c>
      <c r="BP41" s="32">
        <f>BD41/BF41*constants!$B$3*charge/constants!$B$6/BO41</f>
        <v>1.0038328011438103E-13</v>
      </c>
      <c r="BQ41" s="32">
        <f>SQRT(BD41)/BF41*constants!$B$3*charge/constants!$B$6/BO41</f>
        <v>1.2451013506181417E-14</v>
      </c>
      <c r="BR41" s="32"/>
      <c r="BS41" s="32">
        <f t="shared" si="21"/>
        <v>295.90820758164529</v>
      </c>
      <c r="BT41" s="32">
        <f t="shared" si="22"/>
        <v>133.00219472448225</v>
      </c>
      <c r="BU41" s="32">
        <f t="shared" si="23"/>
        <v>5.6530442503319932E-5</v>
      </c>
      <c r="BV41" s="29">
        <f t="shared" si="25"/>
        <v>0.13195535345183959</v>
      </c>
      <c r="BW41" s="29">
        <f t="shared" si="26"/>
        <v>1.7410561015010616E-2</v>
      </c>
      <c r="BX41" s="29">
        <f t="shared" si="27"/>
        <v>3298.9403967421322</v>
      </c>
    </row>
    <row r="42" spans="1:76" x14ac:dyDescent="0.2">
      <c r="A42" s="29">
        <f>Rohdaten!C42</f>
        <v>48</v>
      </c>
      <c r="B42" s="29" t="str">
        <f>IF(1=1,Rohdaten!H42,"x"&amp;Rohdaten!H42)</f>
        <v>Vienna-KkU</v>
      </c>
      <c r="C42" s="29">
        <f>IF(101,Rohdaten!F42,-Rohdaten!F42)</f>
        <v>10</v>
      </c>
      <c r="E42" s="32">
        <f>Rohdaten!J42</f>
        <v>1.18424E-9</v>
      </c>
      <c r="F42" s="32">
        <f>AVERAGE(Rohdaten!L42,Rohdaten!X42,Rohdaten!AD42)</f>
        <v>1.175336535695E-9</v>
      </c>
      <c r="G42" s="29">
        <f t="array" ref="G42">AVERAGE(IF(Rohdaten!E42='turnwise standard'!$A$5:$A$99,'turnwise standard'!$F$5:$F$99))</f>
        <v>0</v>
      </c>
      <c r="H42" s="29" t="b">
        <f>IF(ISERROR(G42),1&lt;0,E42-G42&gt;eval!$B$6)</f>
        <v>1</v>
      </c>
      <c r="I42" s="32">
        <f>Rohdaten!L42-G42</f>
        <v>1.18528633809E-9</v>
      </c>
      <c r="J42" s="32">
        <f t="shared" si="0"/>
        <v>7.7673493436196843E-10</v>
      </c>
      <c r="K42" s="32">
        <f t="shared" si="1"/>
        <v>1.18528633809E-9</v>
      </c>
      <c r="L42" s="30">
        <f>Rohdaten!O42</f>
        <v>20</v>
      </c>
      <c r="M42" s="33">
        <f>Rohdaten!N42/eval!$B$7</f>
        <v>199.13473423980224</v>
      </c>
      <c r="N42" s="33">
        <f>Rohdaten!N42/Rohdaten!M42</f>
        <v>8.0950705994673644</v>
      </c>
      <c r="O42" s="32">
        <f t="shared" si="2"/>
        <v>2.3603167993362055E-7</v>
      </c>
      <c r="P42" s="34">
        <f>(L42)/(O42/charge/constants!$B$3)</f>
        <v>4.0728431042407233E-11</v>
      </c>
      <c r="Q42" s="34">
        <f>SQRT(L42+1)/(O42/charge/constants!$B$3)</f>
        <v>9.3320559094310167E-12</v>
      </c>
      <c r="R42" s="29">
        <f>P42/eval!$E$18</f>
        <v>4.9324699650640846E-11</v>
      </c>
      <c r="S42" s="29">
        <f>Q42/eval!$E$18</f>
        <v>1.1301708489001178E-11</v>
      </c>
      <c r="T42" s="29">
        <f t="shared" si="3"/>
        <v>1.1482734833049627E+22</v>
      </c>
      <c r="V42" s="31">
        <f t="array" ref="V42">AVERAGE(IF(Rohdaten!E42='turnwise standard'!$A$5:$A$99,'turnwise standard'!$P$5:$P$99))</f>
        <v>0.83906063151730637</v>
      </c>
      <c r="W42" s="32">
        <f t="shared" si="4"/>
        <v>4.8540510080608129E-11</v>
      </c>
      <c r="X42" s="29">
        <f t="shared" si="5"/>
        <v>1.1122028085807688E-11</v>
      </c>
      <c r="Y42" s="29">
        <f t="shared" si="6"/>
        <v>8.0841064784645314E+21</v>
      </c>
      <c r="AA42" s="32">
        <f>Rohdaten!AJ42-$G42</f>
        <v>1.17339792481E-9</v>
      </c>
      <c r="AB42" s="32">
        <f t="shared" si="7"/>
        <v>1.17339792481E-9</v>
      </c>
      <c r="AC42" s="30">
        <f>Rohdaten!AM42</f>
        <v>0</v>
      </c>
      <c r="AD42" s="33">
        <f>Rohdaten!AL42/eval!$B$7</f>
        <v>39.925834363411617</v>
      </c>
      <c r="AE42" s="32">
        <f t="shared" si="8"/>
        <v>4.6848891188334976E-8</v>
      </c>
      <c r="AF42" s="32">
        <f>(AC42)/((AE42+0.0000000000000000001)/charge/constants!$B$3)</f>
        <v>0</v>
      </c>
      <c r="AG42" s="32">
        <f>SQRT(AC42+1)/((AE42+0.0000000000000000001)/charge/constants!$B$3)</f>
        <v>1.025979458226014E-11</v>
      </c>
      <c r="AH42" s="32">
        <f>AF42/eval!$E$18</f>
        <v>0</v>
      </c>
      <c r="AI42" s="32">
        <f>AG42/eval!$E$18</f>
        <v>1.2425258555143772E-11</v>
      </c>
      <c r="AJ42" s="32">
        <f t="shared" si="9"/>
        <v>0</v>
      </c>
      <c r="AK42" s="32">
        <f t="shared" si="10"/>
        <v>1.2227715372257366E-11</v>
      </c>
      <c r="AL42" s="29">
        <f t="shared" si="11"/>
        <v>9.4999795155109193E+21</v>
      </c>
      <c r="AN42" s="32" t="e">
        <f>Rohdaten!X42-G42</f>
        <v>#VALUE!</v>
      </c>
      <c r="AO42" s="32" t="e">
        <f t="shared" si="12"/>
        <v>#VALUE!</v>
      </c>
      <c r="AP42" s="30">
        <f>Rohdaten!AA42</f>
        <v>0</v>
      </c>
      <c r="AQ42" s="33">
        <f>Rohdaten!Y42</f>
        <v>0</v>
      </c>
      <c r="AR42" s="32" t="e">
        <f t="shared" si="24"/>
        <v>#DIV/0!</v>
      </c>
      <c r="AS42" s="32" t="e">
        <f t="shared" si="13"/>
        <v>#VALUE!</v>
      </c>
      <c r="AT42" s="32" t="e">
        <f>(AP42)/((AS42+0.0000000000000000001)/charge/constants!$B$3)</f>
        <v>#VALUE!</v>
      </c>
      <c r="AU42" s="32" t="e">
        <f>SQRT(AP42+1)/((AS42+0.0000000000000000001)/charge/constants!$B$3)</f>
        <v>#VALUE!</v>
      </c>
      <c r="AV42" s="32" t="e">
        <f>AT42/eval!$E$18</f>
        <v>#VALUE!</v>
      </c>
      <c r="AW42" s="32" t="e">
        <f>AU42/eval!$E$18</f>
        <v>#VALUE!</v>
      </c>
      <c r="AX42" s="32" t="e">
        <f t="shared" si="14"/>
        <v>#VALUE!</v>
      </c>
      <c r="AY42" s="32" t="e">
        <f t="shared" si="15"/>
        <v>#VALUE!</v>
      </c>
      <c r="AZ42" s="29" t="e">
        <f t="shared" si="16"/>
        <v>#VALUE!</v>
      </c>
      <c r="BC42" s="32">
        <f>Rohdaten!AD42-G42</f>
        <v>1.1653867333E-9</v>
      </c>
      <c r="BD42" s="30">
        <f>Rohdaten!AG42</f>
        <v>23950</v>
      </c>
      <c r="BE42" s="33">
        <f>Rohdaten!AF42/Rohdaten!AE42</f>
        <v>0.52603892688058917</v>
      </c>
      <c r="BF42" s="33">
        <f>Rohdaten!AF42/eval!$B$7</f>
        <v>0.24721878862793573</v>
      </c>
      <c r="BG42" s="32">
        <f t="shared" si="17"/>
        <v>2.8810549648949321E-10</v>
      </c>
      <c r="BH42" s="32">
        <f>(BD42)/((BG42+0.0000000000000000001)/charge/constants!$B$3)</f>
        <v>3.9956915561394462E-5</v>
      </c>
      <c r="BI42" s="32">
        <f>SQRT(BD42+1)/((BG42+0.0000000000000000001)/charge/constants!$B$3)</f>
        <v>2.5819525902389001E-7</v>
      </c>
      <c r="BJ42" s="32">
        <f>BH42/eval!$E$18</f>
        <v>4.8390345726298626E-5</v>
      </c>
      <c r="BK42" s="32">
        <f>BI42/eval!$E$18</f>
        <v>3.1269074886072681E-7</v>
      </c>
      <c r="BL42" s="32">
        <f t="shared" si="18"/>
        <v>4.7621010997904644E-5</v>
      </c>
      <c r="BM42" s="32">
        <f t="shared" si="19"/>
        <v>3.0771942971151604E-7</v>
      </c>
      <c r="BN42" s="29">
        <f t="shared" si="20"/>
        <v>15000421860821.029</v>
      </c>
      <c r="BO42" s="33">
        <f t="array" ref="BO42">AVERAGE(IF(Rohdaten!E42='turnwise standard'!$A$5:$A$99,'turnwise standard'!$B$5:$B$99))</f>
        <v>1.0900000000000001</v>
      </c>
      <c r="BP42" s="32">
        <f>BD42/BF42*constants!$B$3*charge/constants!$B$6/BO42</f>
        <v>7.7673493436196843E-10</v>
      </c>
      <c r="BQ42" s="32">
        <f>SQRT(BD42)/BF42*constants!$B$3*charge/constants!$B$6/BO42</f>
        <v>5.0190333275585724E-12</v>
      </c>
      <c r="BR42" s="32"/>
      <c r="BS42" s="32" t="e">
        <f t="shared" si="21"/>
        <v>#DIV/0!</v>
      </c>
      <c r="BT42" s="32" t="e">
        <f t="shared" si="22"/>
        <v>#DIV/0!</v>
      </c>
      <c r="BU42" s="32" t="e">
        <f t="shared" si="23"/>
        <v>#DIV/0!</v>
      </c>
      <c r="BV42" s="29">
        <f t="shared" si="25"/>
        <v>1.036713927862853E-6</v>
      </c>
      <c r="BW42" s="29">
        <f t="shared" si="26"/>
        <v>2.3191305316044294E-7</v>
      </c>
      <c r="BX42" s="29">
        <f t="shared" si="27"/>
        <v>18593006155071.383</v>
      </c>
    </row>
    <row r="43" spans="1:76" x14ac:dyDescent="0.2">
      <c r="A43" s="29">
        <f>Rohdaten!C43</f>
        <v>49</v>
      </c>
      <c r="B43" s="29" t="str">
        <f>IF(1=1,Rohdaten!H43,"x"&amp;Rohdaten!H43)</f>
        <v>MS_St60e_U</v>
      </c>
      <c r="C43" s="29">
        <f>IF(101,Rohdaten!F43,-Rohdaten!F43)</f>
        <v>11</v>
      </c>
      <c r="E43" s="32">
        <f>Rohdaten!J43</f>
        <v>5.1758799999999998E-13</v>
      </c>
      <c r="F43" s="32">
        <f>AVERAGE(Rohdaten!L43,Rohdaten!X43,Rohdaten!AD43)</f>
        <v>5.1514044249899991E-13</v>
      </c>
      <c r="G43" s="29">
        <f t="array" ref="G43">AVERAGE(IF(Rohdaten!E43='turnwise standard'!$A$5:$A$99,'turnwise standard'!$F$5:$F$99))</f>
        <v>0</v>
      </c>
      <c r="H43" s="29" t="b">
        <f>IF(ISERROR(G43),1&lt;0,E43-G43&gt;eval!$B$6)</f>
        <v>0</v>
      </c>
      <c r="I43" s="32">
        <f>Rohdaten!L43-G43</f>
        <v>5.1563527951699998E-13</v>
      </c>
      <c r="J43" s="32">
        <f t="shared" si="0"/>
        <v>1.720856230532246E-14</v>
      </c>
      <c r="K43" s="32">
        <f t="shared" si="1"/>
        <v>1.720856230532246E-14</v>
      </c>
      <c r="L43" s="30">
        <f>Rohdaten!O43</f>
        <v>97</v>
      </c>
      <c r="M43" s="33">
        <f>Rohdaten!N43/eval!$B$7</f>
        <v>298.88751545117429</v>
      </c>
      <c r="N43" s="33">
        <f>Rohdaten!N43/Rohdaten!M43</f>
        <v>8.1000954725893166</v>
      </c>
      <c r="O43" s="32">
        <f t="shared" si="2"/>
        <v>5.1434244319245628E-12</v>
      </c>
      <c r="P43" s="34">
        <f>(L43)/(O43/charge/constants!$B$3)</f>
        <v>9.0647817649678702E-6</v>
      </c>
      <c r="Q43" s="34">
        <f>SQRT(L43+1)/(O43/charge/constants!$B$3)</f>
        <v>9.2512124931741431E-7</v>
      </c>
      <c r="R43" s="29">
        <f>P43/eval!$E$18</f>
        <v>1.0978022637063987E-5</v>
      </c>
      <c r="S43" s="29">
        <f>Q43/eval!$E$18</f>
        <v>1.120380201130136E-6</v>
      </c>
      <c r="T43" s="29">
        <f t="shared" si="3"/>
        <v>1168429967393.2627</v>
      </c>
      <c r="V43" s="31">
        <f t="array" ref="V43">AVERAGE(IF(Rohdaten!E43='turnwise standard'!$A$5:$A$99,'turnwise standard'!$P$5:$P$99))</f>
        <v>0.83906063151730637</v>
      </c>
      <c r="W43" s="32">
        <f t="shared" si="4"/>
        <v>1.0803488358851574E-5</v>
      </c>
      <c r="X43" s="29">
        <f t="shared" si="5"/>
        <v>1.1025678175896314E-6</v>
      </c>
      <c r="Y43" s="29">
        <f t="shared" si="6"/>
        <v>822601271070.83521</v>
      </c>
      <c r="AA43" s="32">
        <f>Rohdaten!AJ43-$G43</f>
        <v>5.1538794941299996E-13</v>
      </c>
      <c r="AB43" s="32">
        <f t="shared" si="7"/>
        <v>1.720856230532246E-14</v>
      </c>
      <c r="AC43" s="30">
        <f>Rohdaten!AM43</f>
        <v>0</v>
      </c>
      <c r="AD43" s="33">
        <f>Rohdaten!AL43/eval!$B$7</f>
        <v>59.703337453646476</v>
      </c>
      <c r="AE43" s="32">
        <f t="shared" si="8"/>
        <v>1.0274086024067674E-12</v>
      </c>
      <c r="AF43" s="32">
        <f>(AC43)/((AE43+0.0000000000000000001)/charge/constants!$B$3)</f>
        <v>0</v>
      </c>
      <c r="AG43" s="32">
        <f>SQRT(AC43+1)/((AE43+0.0000000000000000001)/charge/constants!$B$3)</f>
        <v>4.6783718969288921E-7</v>
      </c>
      <c r="AH43" s="32">
        <f>AF43/eval!$E$18</f>
        <v>0</v>
      </c>
      <c r="AI43" s="32">
        <f>AG43/eval!$E$18</f>
        <v>5.6658035373310955E-7</v>
      </c>
      <c r="AJ43" s="32">
        <f t="shared" si="9"/>
        <v>0</v>
      </c>
      <c r="AK43" s="32">
        <f t="shared" si="10"/>
        <v>5.5757256641499297E-7</v>
      </c>
      <c r="AL43" s="29">
        <f t="shared" si="11"/>
        <v>4568888038681.5068</v>
      </c>
      <c r="AN43" s="32">
        <f>Rohdaten!X43-G43</f>
        <v>5.1481813833700001E-13</v>
      </c>
      <c r="AO43" s="32">
        <f t="shared" si="12"/>
        <v>1.720856230532246E-14</v>
      </c>
      <c r="AP43" s="30">
        <f>Rohdaten!AA43</f>
        <v>2</v>
      </c>
      <c r="AQ43" s="33">
        <f>Rohdaten!Y43</f>
        <v>895.54499999999996</v>
      </c>
      <c r="AR43" s="32">
        <f t="shared" si="24"/>
        <v>2.2332769430905204E-3</v>
      </c>
      <c r="AS43" s="32">
        <f t="shared" si="13"/>
        <v>1.5411041929720004E-11</v>
      </c>
      <c r="AT43" s="32">
        <f>(AP43)/((AS43+0.0000000000000000001)/charge/constants!$B$3)</f>
        <v>6.2378650200687695E-8</v>
      </c>
      <c r="AU43" s="32">
        <f>SQRT(AP43+1)/((AS43+0.0000000000000000001)/charge/constants!$B$3)</f>
        <v>5.4021495727578809E-8</v>
      </c>
      <c r="AV43" s="32">
        <f>AT43/eval!$E$18</f>
        <v>7.5544481017637915E-8</v>
      </c>
      <c r="AW43" s="32">
        <f>AU43/eval!$E$18</f>
        <v>6.542343967698573E-8</v>
      </c>
      <c r="AX43" s="32">
        <f t="shared" si="14"/>
        <v>7.4343435810932902E-8</v>
      </c>
      <c r="AY43" s="32">
        <f t="shared" si="15"/>
        <v>6.4383304016885661E-8</v>
      </c>
      <c r="AZ43" s="29">
        <f t="shared" si="16"/>
        <v>342662667032303.44</v>
      </c>
      <c r="BC43" s="32">
        <f>Rohdaten!AD43-G43</f>
        <v>5.1496790964300004E-13</v>
      </c>
      <c r="BD43" s="30">
        <f>Rohdaten!AG43</f>
        <v>13</v>
      </c>
      <c r="BE43" s="33">
        <f>Rohdaten!AF43/Rohdaten!AE43</f>
        <v>8.5919691390496222</v>
      </c>
      <c r="BF43" s="33">
        <f>Rohdaten!AF43/eval!$B$7</f>
        <v>6.0568603213844252</v>
      </c>
      <c r="BG43" s="32">
        <f t="shared" si="17"/>
        <v>3.1190886987029669E-12</v>
      </c>
      <c r="BH43" s="32">
        <f>(BD43)/((BG43+0.0000000000000000001)/charge/constants!$B$3)</f>
        <v>2.0033350774105539E-6</v>
      </c>
      <c r="BI43" s="32">
        <f>SQRT(BD43+1)/((BG43+0.0000000000000000001)/charge/constants!$B$3)</f>
        <v>5.7659949927511884E-7</v>
      </c>
      <c r="BJ43" s="32">
        <f>BH43/eval!$E$18</f>
        <v>2.4261651741502626E-6</v>
      </c>
      <c r="BK43" s="32">
        <f>BI43/eval!$E$18</f>
        <v>6.9829837272253972E-7</v>
      </c>
      <c r="BL43" s="32">
        <f t="shared" si="18"/>
        <v>2.3875927461735922E-6</v>
      </c>
      <c r="BM43" s="32">
        <f t="shared" si="19"/>
        <v>6.8719646425602317E-7</v>
      </c>
      <c r="BN43" s="29">
        <f t="shared" si="20"/>
        <v>3007817474947.4375</v>
      </c>
      <c r="BO43" s="33">
        <f t="array" ref="BO43">AVERAGE(IF(Rohdaten!E43='turnwise standard'!$A$5:$A$99,'turnwise standard'!$B$5:$B$99))</f>
        <v>1.0900000000000001</v>
      </c>
      <c r="BP43" s="32">
        <f>BD43/BF43*constants!$B$3*charge/constants!$B$6/BO43</f>
        <v>1.720856230532246E-14</v>
      </c>
      <c r="BQ43" s="32">
        <f>SQRT(BD43)/BF43*constants!$B$3*charge/constants!$B$6/BO43</f>
        <v>4.7727964437582261E-15</v>
      </c>
      <c r="BR43" s="32"/>
      <c r="BS43" s="32">
        <f t="shared" si="21"/>
        <v>145.31865753722082</v>
      </c>
      <c r="BT43" s="32">
        <f t="shared" si="22"/>
        <v>103.80974147854924</v>
      </c>
      <c r="BU43" s="32">
        <f t="shared" si="23"/>
        <v>9.2794830110656923E-5</v>
      </c>
      <c r="BV43" s="29">
        <f t="shared" si="25"/>
        <v>0.15120570083349238</v>
      </c>
      <c r="BW43" s="29">
        <f t="shared" si="26"/>
        <v>4.4658791314071765E-2</v>
      </c>
      <c r="BX43" s="29">
        <f t="shared" si="27"/>
        <v>501.40200986233862</v>
      </c>
    </row>
    <row r="44" spans="1:76" x14ac:dyDescent="0.2">
      <c r="A44" s="29">
        <f>Rohdaten!C44</f>
        <v>50</v>
      </c>
      <c r="B44" s="29" t="str">
        <f>IF(1=1,Rohdaten!H44,"x"&amp;Rohdaten!H44)</f>
        <v>MS_St60e_U</v>
      </c>
      <c r="C44" s="29">
        <f>IF(101,Rohdaten!F44,-Rohdaten!F44)</f>
        <v>12</v>
      </c>
      <c r="E44" s="32">
        <f>Rohdaten!J44</f>
        <v>5.0317999999999998E-13</v>
      </c>
      <c r="F44" s="32">
        <f>AVERAGE(Rohdaten!L44,Rohdaten!X44,Rohdaten!AD44)</f>
        <v>5.0296555817333335E-13</v>
      </c>
      <c r="G44" s="29">
        <f t="array" ref="G44">AVERAGE(IF(Rohdaten!E44='turnwise standard'!$A$5:$A$99,'turnwise standard'!$F$5:$F$99))</f>
        <v>0</v>
      </c>
      <c r="H44" s="29" t="b">
        <f>IF(ISERROR(G44),1&lt;0,E44-G44&gt;eval!$B$6)</f>
        <v>0</v>
      </c>
      <c r="I44" s="32">
        <f>Rohdaten!L44-G44</f>
        <v>5.0312778896300001E-13</v>
      </c>
      <c r="J44" s="32">
        <f t="shared" si="0"/>
        <v>2.6791256699423427E-14</v>
      </c>
      <c r="K44" s="32">
        <f t="shared" si="1"/>
        <v>2.6791256699423427E-14</v>
      </c>
      <c r="L44" s="30">
        <f>Rohdaten!O44</f>
        <v>127</v>
      </c>
      <c r="M44" s="33">
        <f>Rohdaten!N44/eval!$B$7</f>
        <v>298.76390605686032</v>
      </c>
      <c r="N44" s="33">
        <f>Rohdaten!N44/Rohdaten!M44</f>
        <v>8.0967455571746818</v>
      </c>
      <c r="O44" s="32">
        <f t="shared" si="2"/>
        <v>8.0042604996917706E-12</v>
      </c>
      <c r="P44" s="34">
        <f>(L44)/(O44/charge/constants!$B$3)</f>
        <v>7.6264159571456597E-6</v>
      </c>
      <c r="Q44" s="34">
        <f>SQRT(L44+1)/(O44/charge/constants!$B$3)</f>
        <v>6.7939407111143184E-7</v>
      </c>
      <c r="R44" s="29">
        <f>P44/eval!$E$18</f>
        <v>9.2360708937053851E-6</v>
      </c>
      <c r="S44" s="29">
        <f>Q44/eval!$E$18</f>
        <v>8.227890847822077E-7</v>
      </c>
      <c r="T44" s="29">
        <f t="shared" si="3"/>
        <v>2166489032548.6697</v>
      </c>
      <c r="V44" s="31">
        <f t="array" ref="V44">AVERAGE(IF(Rohdaten!E44='turnwise standard'!$A$5:$A$99,'turnwise standard'!$P$5:$P$99))</f>
        <v>0.83906063151730637</v>
      </c>
      <c r="W44" s="32">
        <f t="shared" si="4"/>
        <v>9.0892310646901787E-6</v>
      </c>
      <c r="X44" s="29">
        <f t="shared" si="5"/>
        <v>8.0970795862851625E-7</v>
      </c>
      <c r="Y44" s="29">
        <f t="shared" si="6"/>
        <v>1525257552159.0784</v>
      </c>
      <c r="AA44" s="32">
        <f>Rohdaten!AJ44-$G44</f>
        <v>5.0317222812700004E-13</v>
      </c>
      <c r="AB44" s="32">
        <f t="shared" si="7"/>
        <v>2.6791256699423427E-14</v>
      </c>
      <c r="AC44" s="30">
        <f>Rohdaten!AM44</f>
        <v>0</v>
      </c>
      <c r="AD44" s="33">
        <f>Rohdaten!AL44/eval!$B$7</f>
        <v>59.57972805933251</v>
      </c>
      <c r="AE44" s="32">
        <f t="shared" si="8"/>
        <v>1.5962157885194181E-12</v>
      </c>
      <c r="AF44" s="32">
        <f>(AC44)/((AE44+0.0000000000000000001)/charge/constants!$B$3)</f>
        <v>0</v>
      </c>
      <c r="AG44" s="32">
        <f>SQRT(AC44+1)/((AE44+0.0000000000000000001)/charge/constants!$B$3)</f>
        <v>3.011246808511847E-7</v>
      </c>
      <c r="AH44" s="32">
        <f>AF44/eval!$E$18</f>
        <v>0</v>
      </c>
      <c r="AI44" s="32">
        <f>AG44/eval!$E$18</f>
        <v>3.6468098721786396E-7</v>
      </c>
      <c r="AJ44" s="32">
        <f t="shared" si="9"/>
        <v>0</v>
      </c>
      <c r="AK44" s="32">
        <f t="shared" si="10"/>
        <v>3.5888310038649898E-7</v>
      </c>
      <c r="AL44" s="29">
        <f t="shared" si="11"/>
        <v>11028267571679.969</v>
      </c>
      <c r="AN44" s="32">
        <f>Rohdaten!X44-G44</f>
        <v>5.0298202495E-13</v>
      </c>
      <c r="AO44" s="32">
        <f t="shared" si="12"/>
        <v>2.6791256699423427E-14</v>
      </c>
      <c r="AP44" s="30">
        <f>Rohdaten!AA44</f>
        <v>1</v>
      </c>
      <c r="AQ44" s="33">
        <f>Rohdaten!Y44</f>
        <v>895.54499999999996</v>
      </c>
      <c r="AR44" s="32">
        <f t="shared" si="24"/>
        <v>1.1166384715452602E-3</v>
      </c>
      <c r="AS44" s="32">
        <f t="shared" si="13"/>
        <v>2.3992775980885151E-11</v>
      </c>
      <c r="AT44" s="32">
        <f>(AP44)/((AS44+0.0000000000000000001)/charge/constants!$B$3)</f>
        <v>2.0033530025020237E-8</v>
      </c>
      <c r="AU44" s="32">
        <f>SQRT(AP44+1)/((AS44+0.0000000000000000001)/charge/constants!$B$3)</f>
        <v>2.8331689863592232E-8</v>
      </c>
      <c r="AV44" s="32">
        <f>AT44/eval!$E$18</f>
        <v>2.4261868825669711E-8</v>
      </c>
      <c r="AW44" s="32">
        <f>AU44/eval!$E$18</f>
        <v>3.4311463941779109E-8</v>
      </c>
      <c r="AX44" s="32">
        <f t="shared" si="14"/>
        <v>2.387614109458671E-8</v>
      </c>
      <c r="AY44" s="32">
        <f t="shared" si="15"/>
        <v>3.3765962553098129E-8</v>
      </c>
      <c r="AZ44" s="29">
        <f t="shared" si="16"/>
        <v>1245819263323067</v>
      </c>
      <c r="BC44" s="32">
        <f>Rohdaten!AD44-G44</f>
        <v>5.0278686060700002E-13</v>
      </c>
      <c r="BD44" s="30">
        <f>Rohdaten!AG44</f>
        <v>19</v>
      </c>
      <c r="BE44" s="33">
        <f>Rohdaten!AF44/Rohdaten!AE44</f>
        <v>8.0659302121690342</v>
      </c>
      <c r="BF44" s="33">
        <f>Rohdaten!AF44/eval!$B$7</f>
        <v>5.6860321384425214</v>
      </c>
      <c r="BG44" s="32">
        <f t="shared" si="17"/>
        <v>2.8588622481980225E-12</v>
      </c>
      <c r="BH44" s="32">
        <f>(BD44)/((BG44+0.0000000000000000001)/charge/constants!$B$3)</f>
        <v>3.1944665001994086E-6</v>
      </c>
      <c r="BI44" s="32">
        <f>SQRT(BD44+1)/((BG44+0.0000000000000000001)/charge/constants!$B$3)</f>
        <v>7.5189939434649723E-7</v>
      </c>
      <c r="BJ44" s="32">
        <f>BH44/eval!$E$18</f>
        <v>3.8687004785995504E-6</v>
      </c>
      <c r="BK44" s="32">
        <f>BI44/eval!$E$18</f>
        <v>9.1059760576153324E-7</v>
      </c>
      <c r="BL44" s="32">
        <f t="shared" si="18"/>
        <v>3.8071938787340423E-6</v>
      </c>
      <c r="BM44" s="32">
        <f t="shared" si="19"/>
        <v>8.9612045435478003E-7</v>
      </c>
      <c r="BN44" s="29">
        <f t="shared" si="20"/>
        <v>1768807332806.749</v>
      </c>
      <c r="BO44" s="33">
        <f t="array" ref="BO44">AVERAGE(IF(Rohdaten!E44='turnwise standard'!$A$5:$A$99,'turnwise standard'!$B$5:$B$99))</f>
        <v>1.0900000000000001</v>
      </c>
      <c r="BP44" s="32">
        <f>BD44/BF44*constants!$B$3*charge/constants!$B$6/BO44</f>
        <v>2.6791256699423427E-14</v>
      </c>
      <c r="BQ44" s="32">
        <f>SQRT(BD44)/BF44*constants!$B$3*charge/constants!$B$6/BO44</f>
        <v>6.146335817012831E-15</v>
      </c>
      <c r="BR44" s="32"/>
      <c r="BS44" s="32">
        <f t="shared" si="21"/>
        <v>380.68258144393872</v>
      </c>
      <c r="BT44" s="32">
        <f t="shared" si="22"/>
        <v>382.17839302716675</v>
      </c>
      <c r="BU44" s="32">
        <f t="shared" si="23"/>
        <v>6.846486245895714E-6</v>
      </c>
      <c r="BV44" s="29">
        <f t="shared" si="25"/>
        <v>0.12721294340526532</v>
      </c>
      <c r="BW44" s="29">
        <f t="shared" si="26"/>
        <v>3.129169353637435E-2</v>
      </c>
      <c r="BX44" s="29">
        <f t="shared" si="27"/>
        <v>1021.2730310678729</v>
      </c>
    </row>
    <row r="45" spans="1:76" x14ac:dyDescent="0.2">
      <c r="A45" s="29">
        <f>Rohdaten!C45</f>
        <v>51</v>
      </c>
      <c r="B45" s="29" t="str">
        <f>IF(1=1,Rohdaten!H45,"x"&amp;Rohdaten!H45)</f>
        <v>MS_St60e_U</v>
      </c>
      <c r="C45" s="29">
        <f>IF(101,Rohdaten!F45,-Rohdaten!F45)</f>
        <v>13</v>
      </c>
      <c r="E45" s="32">
        <f>Rohdaten!J45</f>
        <v>4.8853999999999996E-13</v>
      </c>
      <c r="F45" s="32">
        <f>AVERAGE(Rohdaten!L45,Rohdaten!X45,Rohdaten!AD45)</f>
        <v>4.8682392064233335E-13</v>
      </c>
      <c r="G45" s="29">
        <f t="array" ref="G45">AVERAGE(IF(Rohdaten!E45='turnwise standard'!$A$5:$A$99,'turnwise standard'!$F$5:$F$99))</f>
        <v>0</v>
      </c>
      <c r="H45" s="29" t="b">
        <f>IF(ISERROR(G45),1&lt;0,E45-G45&gt;eval!$B$6)</f>
        <v>0</v>
      </c>
      <c r="I45" s="32">
        <f>Rohdaten!L45-G45</f>
        <v>4.8693202327E-13</v>
      </c>
      <c r="J45" s="32">
        <f t="shared" si="0"/>
        <v>2.8981359430731277E-14</v>
      </c>
      <c r="K45" s="32">
        <f t="shared" si="1"/>
        <v>2.8981359430731277E-14</v>
      </c>
      <c r="L45" s="30">
        <f>Rohdaten!O45</f>
        <v>128</v>
      </c>
      <c r="M45" s="33">
        <f>Rohdaten!N45/eval!$B$7</f>
        <v>298.64029666254635</v>
      </c>
      <c r="N45" s="33">
        <f>Rohdaten!N45/Rohdaten!M45</f>
        <v>8.0933956417600452</v>
      </c>
      <c r="O45" s="32">
        <f t="shared" si="2"/>
        <v>8.6550017780774738E-12</v>
      </c>
      <c r="P45" s="34">
        <f>(L45)/(O45/charge/constants!$B$3)</f>
        <v>7.1085461999369313E-6</v>
      </c>
      <c r="Q45" s="34">
        <f>SQRT(L45+1)/(O45/charge/constants!$B$3)</f>
        <v>6.3076222408326031E-7</v>
      </c>
      <c r="R45" s="29">
        <f>P45/eval!$E$18</f>
        <v>8.6088979440311353E-6</v>
      </c>
      <c r="S45" s="29">
        <f>Q45/eval!$E$18</f>
        <v>7.6389284972658169E-7</v>
      </c>
      <c r="T45" s="29">
        <f t="shared" si="3"/>
        <v>2513440729043.3042</v>
      </c>
      <c r="V45" s="31">
        <f t="array" ref="V45">AVERAGE(IF(Rohdaten!E45='turnwise standard'!$A$5:$A$99,'turnwise standard'!$P$5:$P$99))</f>
        <v>0.83906063151730637</v>
      </c>
      <c r="W45" s="32">
        <f t="shared" si="4"/>
        <v>8.4720292347434623E-6</v>
      </c>
      <c r="X45" s="29">
        <f t="shared" si="5"/>
        <v>7.5174808636013362E-7</v>
      </c>
      <c r="Y45" s="29">
        <f t="shared" si="6"/>
        <v>1769519437339.4077</v>
      </c>
      <c r="AA45" s="32">
        <f>Rohdaten!AJ45-$G45</f>
        <v>4.8692801855E-13</v>
      </c>
      <c r="AB45" s="32">
        <f t="shared" si="7"/>
        <v>2.8981359430731277E-14</v>
      </c>
      <c r="AC45" s="30">
        <f>Rohdaten!AM45</f>
        <v>0</v>
      </c>
      <c r="AD45" s="33">
        <f>Rohdaten!AL45/eval!$B$7</f>
        <v>59.456118665018543</v>
      </c>
      <c r="AE45" s="32">
        <f t="shared" si="8"/>
        <v>1.7231191453871132E-12</v>
      </c>
      <c r="AF45" s="32">
        <f>(AC45)/((AE45+0.0000000000000000001)/charge/constants!$B$3)</f>
        <v>0</v>
      </c>
      <c r="AG45" s="32">
        <f>SQRT(AC45+1)/((AE45+0.0000000000000000001)/charge/constants!$B$3)</f>
        <v>2.7894761275910173E-7</v>
      </c>
      <c r="AH45" s="32">
        <f>AF45/eval!$E$18</f>
        <v>0</v>
      </c>
      <c r="AI45" s="32">
        <f>AG45/eval!$E$18</f>
        <v>3.3782315855181895E-7</v>
      </c>
      <c r="AJ45" s="32">
        <f t="shared" si="9"/>
        <v>0</v>
      </c>
      <c r="AK45" s="32">
        <f t="shared" si="10"/>
        <v>3.3245227136288085E-7</v>
      </c>
      <c r="AL45" s="29">
        <f t="shared" si="11"/>
        <v>12851526079750.709</v>
      </c>
      <c r="AN45" s="32">
        <f>Rohdaten!X45-G45</f>
        <v>4.8675419164999998E-13</v>
      </c>
      <c r="AO45" s="32">
        <f t="shared" si="12"/>
        <v>2.8981359430731277E-14</v>
      </c>
      <c r="AP45" s="30">
        <f>Rohdaten!AA45</f>
        <v>1</v>
      </c>
      <c r="AQ45" s="33">
        <f>Rohdaten!Y45</f>
        <v>895.54499999999996</v>
      </c>
      <c r="AR45" s="32">
        <f t="shared" si="24"/>
        <v>1.1166384715452602E-3</v>
      </c>
      <c r="AS45" s="32">
        <f t="shared" si="13"/>
        <v>2.5954111531394241E-11</v>
      </c>
      <c r="AT45" s="32">
        <f>(AP45)/((AS45+0.0000000000000000001)/charge/constants!$B$3)</f>
        <v>1.8519609024821752E-8</v>
      </c>
      <c r="AU45" s="32">
        <f>SQRT(AP45+1)/((AS45+0.0000000000000000001)/charge/constants!$B$3)</f>
        <v>2.6190682252750096E-8</v>
      </c>
      <c r="AV45" s="32">
        <f>AT45/eval!$E$18</f>
        <v>2.2428414977377928E-8</v>
      </c>
      <c r="AW45" s="32">
        <f>AU45/eval!$E$18</f>
        <v>3.1718568643539729E-8</v>
      </c>
      <c r="AX45" s="32">
        <f t="shared" si="14"/>
        <v>2.2071836443252038E-8</v>
      </c>
      <c r="AY45" s="32">
        <f t="shared" si="15"/>
        <v>3.1214290444527772E-8</v>
      </c>
      <c r="AZ45" s="29">
        <f t="shared" si="16"/>
        <v>1457828299682078.5</v>
      </c>
      <c r="BC45" s="32">
        <f>Rohdaten!AD45-G45</f>
        <v>4.8678554700699997E-13</v>
      </c>
      <c r="BD45" s="30">
        <f>Rohdaten!AG45</f>
        <v>21</v>
      </c>
      <c r="BE45" s="33">
        <f>Rohdaten!AF45/Rohdaten!AE45</f>
        <v>8.2412765211292296</v>
      </c>
      <c r="BF45" s="33">
        <f>Rohdaten!AF45/eval!$B$7</f>
        <v>5.8096415327564896</v>
      </c>
      <c r="BG45" s="32">
        <f t="shared" si="17"/>
        <v>2.8280495314374535E-12</v>
      </c>
      <c r="BH45" s="32">
        <f>(BD45)/((BG45+0.0000000000000000001)/charge/constants!$B$3)</f>
        <v>3.5691947863268048E-6</v>
      </c>
      <c r="BI45" s="32">
        <f>SQRT(BD45+1)/((BG45+0.0000000000000000001)/charge/constants!$B$3)</f>
        <v>7.9719083217461251E-7</v>
      </c>
      <c r="BJ45" s="32">
        <f>BH45/eval!$E$18</f>
        <v>4.3225200756419212E-6</v>
      </c>
      <c r="BK45" s="32">
        <f>BI45/eval!$E$18</f>
        <v>9.6544839452114412E-7</v>
      </c>
      <c r="BL45" s="32">
        <f t="shared" si="18"/>
        <v>4.2537984172520282E-6</v>
      </c>
      <c r="BM45" s="32">
        <f t="shared" si="19"/>
        <v>9.5009919692337482E-7</v>
      </c>
      <c r="BN45" s="29">
        <f t="shared" si="20"/>
        <v>1573531382134.9666</v>
      </c>
      <c r="BO45" s="33">
        <f t="array" ref="BO45">AVERAGE(IF(Rohdaten!E45='turnwise standard'!$A$5:$A$99,'turnwise standard'!$B$5:$B$99))</f>
        <v>1.0900000000000001</v>
      </c>
      <c r="BP45" s="32">
        <f>BD45/BF45*constants!$B$3*charge/constants!$B$6/BO45</f>
        <v>2.8981359430731277E-14</v>
      </c>
      <c r="BQ45" s="32">
        <f>SQRT(BD45)/BF45*constants!$B$3*charge/constants!$B$6/BO45</f>
        <v>6.3242511111451617E-15</v>
      </c>
      <c r="BR45" s="32"/>
      <c r="BS45" s="32">
        <f t="shared" si="21"/>
        <v>383.83889006622513</v>
      </c>
      <c r="BT45" s="32">
        <f t="shared" si="22"/>
        <v>385.33534365595568</v>
      </c>
      <c r="BU45" s="32">
        <f t="shared" si="23"/>
        <v>6.734762883683988E-6</v>
      </c>
      <c r="BV45" s="29">
        <f t="shared" si="25"/>
        <v>0.1185745821507411</v>
      </c>
      <c r="BW45" s="29">
        <f t="shared" si="26"/>
        <v>2.7917087316712681E-2</v>
      </c>
      <c r="BX45" s="29">
        <f t="shared" si="27"/>
        <v>1283.0978881391256</v>
      </c>
    </row>
    <row r="46" spans="1:76" x14ac:dyDescent="0.2">
      <c r="A46" s="29">
        <f>Rohdaten!C46</f>
        <v>52</v>
      </c>
      <c r="B46" s="29" t="str">
        <f>IF(1=1,Rohdaten!H46,"x"&amp;Rohdaten!H46)</f>
        <v>MS_St60w_U</v>
      </c>
      <c r="C46" s="29">
        <f>IF(101,Rohdaten!F46,-Rohdaten!F46)</f>
        <v>14</v>
      </c>
      <c r="E46" s="32">
        <f>Rohdaten!J46</f>
        <v>4.9024800000000001E-13</v>
      </c>
      <c r="F46" s="32">
        <f>AVERAGE(Rohdaten!L46,Rohdaten!X46,Rohdaten!AD46)</f>
        <v>4.8762122009666669E-13</v>
      </c>
      <c r="G46" s="29">
        <f t="array" ref="G46">AVERAGE(IF(Rohdaten!E46='turnwise standard'!$A$5:$A$99,'turnwise standard'!$F$5:$F$99))</f>
        <v>0</v>
      </c>
      <c r="H46" s="29" t="b">
        <f>IF(ISERROR(G46),1&lt;0,E46-G46&gt;eval!$B$6)</f>
        <v>0</v>
      </c>
      <c r="I46" s="32">
        <f>Rohdaten!L46-G46</f>
        <v>4.8745421235000002E-13</v>
      </c>
      <c r="J46" s="32">
        <f t="shared" si="0"/>
        <v>2.1621014178482062E-14</v>
      </c>
      <c r="K46" s="32">
        <f t="shared" si="1"/>
        <v>2.1621014178482062E-14</v>
      </c>
      <c r="L46" s="30">
        <f>Rohdaten!O46</f>
        <v>354</v>
      </c>
      <c r="M46" s="33">
        <f>Rohdaten!N46/eval!$B$7</f>
        <v>299.01112484548827</v>
      </c>
      <c r="N46" s="33">
        <f>Rohdaten!N46/Rohdaten!M46</f>
        <v>8.1034453880039532</v>
      </c>
      <c r="O46" s="32">
        <f t="shared" si="2"/>
        <v>6.4649237698081718E-12</v>
      </c>
      <c r="P46" s="34">
        <f>(L46)/(O46/charge/constants!$B$3)</f>
        <v>2.6319512195121961E-5</v>
      </c>
      <c r="Q46" s="34">
        <f>SQRT(L46+1)/(O46/charge/constants!$B$3)</f>
        <v>1.4008406970247242E-6</v>
      </c>
      <c r="R46" s="29">
        <f>P46/eval!$E$18</f>
        <v>3.1874589831954403E-5</v>
      </c>
      <c r="S46" s="29">
        <f>Q46/eval!$E$18</f>
        <v>1.6965064666300243E-6</v>
      </c>
      <c r="T46" s="29">
        <f t="shared" si="3"/>
        <v>509591880192.84894</v>
      </c>
      <c r="V46" s="31">
        <f t="array" ref="V46">AVERAGE(IF(Rohdaten!E46='turnwise standard'!$A$5:$A$99,'turnwise standard'!$P$5:$P$99))</f>
        <v>0.83906063151730637</v>
      </c>
      <c r="W46" s="32">
        <f t="shared" si="4"/>
        <v>3.1367831127444692E-5</v>
      </c>
      <c r="X46" s="29">
        <f t="shared" si="5"/>
        <v>1.669534529932037E-6</v>
      </c>
      <c r="Y46" s="29">
        <f t="shared" si="6"/>
        <v>358764273488.48181</v>
      </c>
      <c r="AA46" s="32">
        <f>Rohdaten!AJ46-$G46</f>
        <v>4.8754469018700003E-13</v>
      </c>
      <c r="AB46" s="32">
        <f t="shared" si="7"/>
        <v>2.1621014178482062E-14</v>
      </c>
      <c r="AC46" s="30">
        <f>Rohdaten!AM46</f>
        <v>0</v>
      </c>
      <c r="AD46" s="33">
        <f>Rohdaten!AL46/eval!$B$7</f>
        <v>59.950556242274416</v>
      </c>
      <c r="AE46" s="32">
        <f t="shared" si="8"/>
        <v>1.2961918265221014E-12</v>
      </c>
      <c r="AF46" s="32">
        <f>(AC46)/((AE46+0.0000000000000000001)/charge/constants!$B$3)</f>
        <v>0</v>
      </c>
      <c r="AG46" s="32">
        <f>SQRT(AC46+1)/((AE46+0.0000000000000000001)/charge/constants!$B$3)</f>
        <v>3.7082471365925779E-7</v>
      </c>
      <c r="AH46" s="32">
        <f>AF46/eval!$E$18</f>
        <v>0</v>
      </c>
      <c r="AI46" s="32">
        <f>AG46/eval!$E$18</f>
        <v>4.4909212449733284E-7</v>
      </c>
      <c r="AJ46" s="32">
        <f t="shared" si="9"/>
        <v>0</v>
      </c>
      <c r="AK46" s="32">
        <f t="shared" si="10"/>
        <v>4.419522257750085E-7</v>
      </c>
      <c r="AL46" s="29">
        <f t="shared" si="11"/>
        <v>7272147179604.0303</v>
      </c>
      <c r="AN46" s="32">
        <f>Rohdaten!X46-G46</f>
        <v>4.8783434501700001E-13</v>
      </c>
      <c r="AO46" s="32">
        <f t="shared" si="12"/>
        <v>2.1621014178482062E-14</v>
      </c>
      <c r="AP46" s="30">
        <f>Rohdaten!AA46</f>
        <v>3</v>
      </c>
      <c r="AQ46" s="33">
        <f>Rohdaten!Y46</f>
        <v>895.54499999999996</v>
      </c>
      <c r="AR46" s="32">
        <f t="shared" si="24"/>
        <v>3.3499154146357808E-3</v>
      </c>
      <c r="AS46" s="32">
        <f t="shared" si="13"/>
        <v>1.9362591142468717E-11</v>
      </c>
      <c r="AT46" s="32">
        <f>(AP46)/((AS46+0.0000000000000000001)/charge/constants!$B$3)</f>
        <v>7.4472470236176335E-8</v>
      </c>
      <c r="AU46" s="32">
        <f>SQRT(AP46+1)/((AS46+0.0000000000000000001)/charge/constants!$B$3)</f>
        <v>4.9648313490784223E-8</v>
      </c>
      <c r="AV46" s="32">
        <f>AT46/eval!$E$18</f>
        <v>9.0190860109881056E-8</v>
      </c>
      <c r="AW46" s="32">
        <f>AU46/eval!$E$18</f>
        <v>6.0127240073254033E-8</v>
      </c>
      <c r="AX46" s="32">
        <f t="shared" si="14"/>
        <v>8.8756959197936435E-8</v>
      </c>
      <c r="AY46" s="32">
        <f t="shared" si="15"/>
        <v>5.9171306131957621E-8</v>
      </c>
      <c r="AZ46" s="29">
        <f t="shared" si="16"/>
        <v>405686913888334.31</v>
      </c>
      <c r="BC46" s="32">
        <f>Rohdaten!AD46-G46</f>
        <v>4.8757510292300004E-13</v>
      </c>
      <c r="BD46" s="30">
        <f>Rohdaten!AG46</f>
        <v>16</v>
      </c>
      <c r="BE46" s="33">
        <f>Rohdaten!AF46/Rohdaten!AE46</f>
        <v>8.4166228300894268</v>
      </c>
      <c r="BF46" s="33">
        <f>Rohdaten!AF46/eval!$B$7</f>
        <v>5.9332509270704579</v>
      </c>
      <c r="BG46" s="32">
        <f t="shared" si="17"/>
        <v>2.892905431434364E-12</v>
      </c>
      <c r="BH46" s="32">
        <f>(BD46)/((BG46+0.0000000000000000001)/charge/constants!$B$3)</f>
        <v>2.6584207180062526E-6</v>
      </c>
      <c r="BI46" s="32">
        <f>SQRT(BD46+1)/((BG46+0.0000000000000000001)/charge/constants!$B$3)</f>
        <v>6.8505933860438247E-7</v>
      </c>
      <c r="BJ46" s="32">
        <f>BH46/eval!$E$18</f>
        <v>3.219515215898414E-6</v>
      </c>
      <c r="BK46" s="32">
        <f>BI46/eval!$E$18</f>
        <v>8.2965008115202542E-7</v>
      </c>
      <c r="BL46" s="32">
        <f t="shared" si="18"/>
        <v>3.168329698890682E-6</v>
      </c>
      <c r="BM46" s="32">
        <f t="shared" si="19"/>
        <v>8.1645987533172983E-7</v>
      </c>
      <c r="BN46" s="29">
        <f t="shared" si="20"/>
        <v>2130804563076.9436</v>
      </c>
      <c r="BO46" s="33">
        <f t="array" ref="BO46">AVERAGE(IF(Rohdaten!E46='turnwise standard'!$A$5:$A$99,'turnwise standard'!$B$5:$B$99))</f>
        <v>1.0900000000000001</v>
      </c>
      <c r="BP46" s="32">
        <f>BD46/BF46*constants!$B$3*charge/constants!$B$6/BO46</f>
        <v>2.1621014178482062E-14</v>
      </c>
      <c r="BQ46" s="32">
        <f>SQRT(BD46)/BF46*constants!$B$3*charge/constants!$B$6/BO46</f>
        <v>5.4052535446205155E-15</v>
      </c>
      <c r="BR46" s="32"/>
      <c r="BS46" s="32">
        <f t="shared" si="21"/>
        <v>353.41263658536582</v>
      </c>
      <c r="BT46" s="32">
        <f t="shared" si="22"/>
        <v>204.9056453113848</v>
      </c>
      <c r="BU46" s="32">
        <f t="shared" si="23"/>
        <v>2.3817279463990973E-5</v>
      </c>
      <c r="BV46" s="29">
        <f t="shared" si="25"/>
        <v>0.4390243902439025</v>
      </c>
      <c r="BW46" s="29">
        <f t="shared" si="26"/>
        <v>0.11220905066585064</v>
      </c>
      <c r="BX46" s="29">
        <f t="shared" si="27"/>
        <v>79.422622622622583</v>
      </c>
    </row>
    <row r="47" spans="1:76" x14ac:dyDescent="0.2">
      <c r="A47" s="29">
        <f>Rohdaten!C47</f>
        <v>53</v>
      </c>
      <c r="B47" s="29" t="str">
        <f>IF(1=1,Rohdaten!H47,"x"&amp;Rohdaten!H47)</f>
        <v>MS_St60w_U</v>
      </c>
      <c r="C47" s="29">
        <f>IF(101,Rohdaten!F47,-Rohdaten!F47)</f>
        <v>16</v>
      </c>
      <c r="E47" s="32">
        <f>Rohdaten!J47</f>
        <v>5.0220400000000001E-13</v>
      </c>
      <c r="F47" s="32">
        <f>AVERAGE(Rohdaten!L47,Rohdaten!X47,Rohdaten!AD47)</f>
        <v>5.0177527171999997E-13</v>
      </c>
      <c r="G47" s="29">
        <f t="array" ref="G47">AVERAGE(IF(Rohdaten!E47='turnwise standard'!$A$5:$A$99,'turnwise standard'!$F$5:$F$99))</f>
        <v>0</v>
      </c>
      <c r="H47" s="29" t="b">
        <f>IF(ISERROR(G47),1&lt;0,E47-G47&gt;eval!$B$6)</f>
        <v>0</v>
      </c>
      <c r="I47" s="32">
        <f>Rohdaten!L47-G47</f>
        <v>5.0181467418999998E-13</v>
      </c>
      <c r="J47" s="32">
        <f t="shared" si="0"/>
        <v>2.2972327564637192E-14</v>
      </c>
      <c r="K47" s="32">
        <f t="shared" si="1"/>
        <v>2.2972327564637192E-14</v>
      </c>
      <c r="L47" s="30">
        <f>Rohdaten!O47</f>
        <v>509</v>
      </c>
      <c r="M47" s="33">
        <f>Rohdaten!N47/eval!$B$7</f>
        <v>298.76390605686032</v>
      </c>
      <c r="N47" s="33">
        <f>Rohdaten!N47/Rohdaten!M47</f>
        <v>8.0967455571746818</v>
      </c>
      <c r="O47" s="32">
        <f t="shared" si="2"/>
        <v>6.8633023144286893E-12</v>
      </c>
      <c r="P47" s="34">
        <f>(L47)/(O47/charge/constants!$B$3)</f>
        <v>3.5646971208839355E-5</v>
      </c>
      <c r="Q47" s="34">
        <f>SQRT(L47+1)/(O47/charge/constants!$B$3)</f>
        <v>1.5815755448677152E-6</v>
      </c>
      <c r="R47" s="29">
        <f>P47/eval!$E$18</f>
        <v>4.3170731190216767E-5</v>
      </c>
      <c r="S47" s="29">
        <f>Q47/eval!$E$18</f>
        <v>1.9153877703801651E-6</v>
      </c>
      <c r="T47" s="29">
        <f t="shared" si="3"/>
        <v>399779129367.19385</v>
      </c>
      <c r="V47" s="31">
        <f t="array" ref="V47">AVERAGE(IF(Rohdaten!E47='turnwise standard'!$A$5:$A$99,'turnwise standard'!$P$5:$P$99))</f>
        <v>0.83906063151730637</v>
      </c>
      <c r="W47" s="32">
        <f t="shared" si="4"/>
        <v>4.2484380591635595E-5</v>
      </c>
      <c r="X47" s="29">
        <f t="shared" si="5"/>
        <v>1.8849359455796297E-6</v>
      </c>
      <c r="Y47" s="29">
        <f t="shared" si="6"/>
        <v>281453599396.05206</v>
      </c>
      <c r="AA47" s="32">
        <f>Rohdaten!AJ47-$G47</f>
        <v>5.0179380806699996E-13</v>
      </c>
      <c r="AB47" s="32">
        <f t="shared" si="7"/>
        <v>2.2972327564637192E-14</v>
      </c>
      <c r="AC47" s="30">
        <f>Rohdaten!AM47</f>
        <v>0</v>
      </c>
      <c r="AD47" s="33">
        <f>Rohdaten!AL47/eval!$B$7</f>
        <v>59.703337453646476</v>
      </c>
      <c r="AE47" s="32">
        <f t="shared" si="8"/>
        <v>1.3715246246872389E-12</v>
      </c>
      <c r="AF47" s="32">
        <f>(AC47)/((AE47+0.0000000000000000001)/charge/constants!$B$3)</f>
        <v>0</v>
      </c>
      <c r="AG47" s="32">
        <f>SQRT(AC47+1)/((AE47+0.0000000000000000001)/charge/constants!$B$3)</f>
        <v>3.5045667886855573E-7</v>
      </c>
      <c r="AH47" s="32">
        <f>AF47/eval!$E$18</f>
        <v>0</v>
      </c>
      <c r="AI47" s="32">
        <f>AG47/eval!$E$18</f>
        <v>4.2442514929568255E-7</v>
      </c>
      <c r="AJ47" s="32">
        <f t="shared" si="9"/>
        <v>0</v>
      </c>
      <c r="AK47" s="32">
        <f t="shared" si="10"/>
        <v>4.1767741889499822E-7</v>
      </c>
      <c r="AL47" s="29">
        <f t="shared" si="11"/>
        <v>8142004123086.0381</v>
      </c>
      <c r="AN47" s="32">
        <f>Rohdaten!X47-G47</f>
        <v>5.0186301256699998E-13</v>
      </c>
      <c r="AO47" s="32">
        <f t="shared" si="12"/>
        <v>2.2972327564637192E-14</v>
      </c>
      <c r="AP47" s="30">
        <f>Rohdaten!AA47</f>
        <v>4</v>
      </c>
      <c r="AQ47" s="33">
        <f>Rohdaten!Y47</f>
        <v>895.54499999999996</v>
      </c>
      <c r="AR47" s="32">
        <f t="shared" si="24"/>
        <v>4.4665538861810407E-3</v>
      </c>
      <c r="AS47" s="32">
        <f t="shared" si="13"/>
        <v>2.0572753088873015E-11</v>
      </c>
      <c r="AT47" s="32">
        <f>(AP47)/((AS47+0.0000000000000000001)/charge/constants!$B$3)</f>
        <v>9.345564895222092E-8</v>
      </c>
      <c r="AU47" s="32">
        <f>SQRT(AP47+1)/((AS47+0.0000000000000000001)/charge/constants!$B$3)</f>
        <v>5.2243295984630748E-8</v>
      </c>
      <c r="AV47" s="32">
        <f>AT47/eval!$E$18</f>
        <v>1.1318068723109774E-7</v>
      </c>
      <c r="AW47" s="32">
        <f>AU47/eval!$E$18</f>
        <v>6.3269927597219251E-8</v>
      </c>
      <c r="AX47" s="32">
        <f t="shared" si="14"/>
        <v>1.1138128216458135E-7</v>
      </c>
      <c r="AY47" s="32">
        <f t="shared" si="15"/>
        <v>6.2264029585272205E-8</v>
      </c>
      <c r="AZ47" s="29">
        <f t="shared" si="16"/>
        <v>366385993882785.94</v>
      </c>
      <c r="BC47" s="32">
        <f>Rohdaten!AD47-G47</f>
        <v>5.0164812840299995E-13</v>
      </c>
      <c r="BD47" s="30">
        <f>Rohdaten!AG47</f>
        <v>17</v>
      </c>
      <c r="BE47" s="33">
        <f>Rohdaten!AF47/Rohdaten!AE47</f>
        <v>8.4166228300894268</v>
      </c>
      <c r="BF47" s="33">
        <f>Rohdaten!AF47/eval!$B$7</f>
        <v>5.9332509270704579</v>
      </c>
      <c r="BG47" s="32">
        <f t="shared" si="17"/>
        <v>2.9764042229102596E-12</v>
      </c>
      <c r="BH47" s="32">
        <f>(BD47)/((BG47+0.0000000000000000001)/charge/constants!$B$3)</f>
        <v>2.7453326609908863E-6</v>
      </c>
      <c r="BI47" s="32">
        <f>SQRT(BD47+1)/((BG47+0.0000000000000000001)/charge/constants!$B$3)</f>
        <v>6.8514470865866985E-7</v>
      </c>
      <c r="BJ47" s="32">
        <f>BH47/eval!$E$18</f>
        <v>3.3247710623440353E-6</v>
      </c>
      <c r="BK47" s="32">
        <f>BI47/eval!$E$18</f>
        <v>8.2975346967397709E-7</v>
      </c>
      <c r="BL47" s="32">
        <f t="shared" si="18"/>
        <v>3.2719121334847915E-6</v>
      </c>
      <c r="BM47" s="32">
        <f t="shared" si="19"/>
        <v>8.1656162012951997E-7</v>
      </c>
      <c r="BN47" s="29">
        <f t="shared" si="20"/>
        <v>2130273593294.9658</v>
      </c>
      <c r="BO47" s="33">
        <f t="array" ref="BO47">AVERAGE(IF(Rohdaten!E47='turnwise standard'!$A$5:$A$99,'turnwise standard'!$B$5:$B$99))</f>
        <v>1.0900000000000001</v>
      </c>
      <c r="BP47" s="32">
        <f>BD47/BF47*constants!$B$3*charge/constants!$B$6/BO47</f>
        <v>2.2972327564637192E-14</v>
      </c>
      <c r="BQ47" s="32">
        <f>SQRT(BD47)/BF47*constants!$B$3*charge/constants!$B$6/BO47</f>
        <v>5.571607824428663E-15</v>
      </c>
      <c r="BR47" s="32"/>
      <c r="BS47" s="32">
        <f t="shared" si="21"/>
        <v>381.43195660426147</v>
      </c>
      <c r="BT47" s="32">
        <f t="shared" si="22"/>
        <v>191.46388696924367</v>
      </c>
      <c r="BU47" s="32">
        <f t="shared" si="23"/>
        <v>2.7278862526951397E-5</v>
      </c>
      <c r="BV47" s="29">
        <f t="shared" si="25"/>
        <v>0.59461169656112356</v>
      </c>
      <c r="BW47" s="29">
        <f t="shared" si="26"/>
        <v>0.14660303733333313</v>
      </c>
      <c r="BX47" s="29">
        <f t="shared" si="27"/>
        <v>46.527965595373772</v>
      </c>
    </row>
    <row r="48" spans="1:76" x14ac:dyDescent="0.2">
      <c r="A48" s="29">
        <f>Rohdaten!C48</f>
        <v>54</v>
      </c>
      <c r="B48" s="29" t="str">
        <f>IF(1=1,Rohdaten!H48,"x"&amp;Rohdaten!H48)</f>
        <v>MS_St60w_U</v>
      </c>
      <c r="C48" s="29">
        <f>IF(101,Rohdaten!F48,-Rohdaten!F48)</f>
        <v>17</v>
      </c>
      <c r="E48" s="32">
        <f>Rohdaten!J48</f>
        <v>4.8146400000000004E-13</v>
      </c>
      <c r="F48" s="32">
        <f>AVERAGE(Rohdaten!L48,Rohdaten!X48,Rohdaten!AD48)</f>
        <v>4.7782604972566668E-13</v>
      </c>
      <c r="G48" s="29">
        <f t="array" ref="G48">AVERAGE(IF(Rohdaten!E48='turnwise standard'!$A$5:$A$99,'turnwise standard'!$F$5:$F$99))</f>
        <v>0</v>
      </c>
      <c r="H48" s="29" t="b">
        <f>IF(ISERROR(G48),1&lt;0,E48-G48&gt;eval!$B$6)</f>
        <v>0</v>
      </c>
      <c r="I48" s="32">
        <f>Rohdaten!L48-G48</f>
        <v>4.7796202404699996E-13</v>
      </c>
      <c r="J48" s="32">
        <f t="shared" si="0"/>
        <v>2.1150992131123767E-14</v>
      </c>
      <c r="K48" s="32">
        <f t="shared" si="1"/>
        <v>2.1150992131123767E-14</v>
      </c>
      <c r="L48" s="30">
        <f>Rohdaten!O48</f>
        <v>320</v>
      </c>
      <c r="M48" s="33">
        <f>Rohdaten!N48/eval!$B$7</f>
        <v>298.64029666254635</v>
      </c>
      <c r="N48" s="33">
        <f>Rohdaten!N48/Rohdaten!M48</f>
        <v>8.0933956417600452</v>
      </c>
      <c r="O48" s="32">
        <f t="shared" si="2"/>
        <v>6.3165385647459848E-12</v>
      </c>
      <c r="P48" s="34">
        <f>(L48)/(O48/charge/constants!$B$3)</f>
        <v>2.4350551876379691E-5</v>
      </c>
      <c r="Q48" s="34">
        <f>SQRT(L48+1)/(O48/charge/constants!$B$3)</f>
        <v>1.3633625062304559E-6</v>
      </c>
      <c r="R48" s="29">
        <f>P48/eval!$E$18</f>
        <v>2.9490054659340683E-5</v>
      </c>
      <c r="S48" s="29">
        <f>Q48/eval!$E$18</f>
        <v>1.6511180129856428E-6</v>
      </c>
      <c r="T48" s="29">
        <f t="shared" si="3"/>
        <v>537993845357.66962</v>
      </c>
      <c r="V48" s="31">
        <f t="array" ref="V48">AVERAGE(IF(Rohdaten!E48='turnwise standard'!$A$5:$A$99,'turnwise standard'!$P$5:$P$99))</f>
        <v>0.83906063151730637</v>
      </c>
      <c r="W48" s="32">
        <f t="shared" si="4"/>
        <v>2.9021206527525464E-5</v>
      </c>
      <c r="X48" s="29">
        <f t="shared" si="5"/>
        <v>1.6248676853841109E-6</v>
      </c>
      <c r="Y48" s="29">
        <f t="shared" si="6"/>
        <v>378759902920.69696</v>
      </c>
      <c r="AA48" s="32">
        <f>Rohdaten!AJ48-$G48</f>
        <v>4.7790821493300002E-13</v>
      </c>
      <c r="AB48" s="32">
        <f t="shared" si="7"/>
        <v>2.1150992131123767E-14</v>
      </c>
      <c r="AC48" s="30">
        <f>Rohdaten!AM48</f>
        <v>0</v>
      </c>
      <c r="AD48" s="33">
        <f>Rohdaten!AL48/eval!$B$7</f>
        <v>59.703337453646476</v>
      </c>
      <c r="AE48" s="32">
        <f t="shared" si="8"/>
        <v>1.2627848206839034E-12</v>
      </c>
      <c r="AF48" s="32">
        <f>(AC48)/((AE48+0.0000000000000000001)/charge/constants!$B$3)</f>
        <v>0</v>
      </c>
      <c r="AG48" s="32">
        <f>SQRT(AC48+1)/((AE48+0.0000000000000000001)/charge/constants!$B$3)</f>
        <v>3.8063489049242249E-7</v>
      </c>
      <c r="AH48" s="32">
        <f>AF48/eval!$E$18</f>
        <v>0</v>
      </c>
      <c r="AI48" s="32">
        <f>AG48/eval!$E$18</f>
        <v>4.6097286759081697E-7</v>
      </c>
      <c r="AJ48" s="32">
        <f t="shared" si="9"/>
        <v>0</v>
      </c>
      <c r="AK48" s="32">
        <f t="shared" si="10"/>
        <v>4.5364408267386523E-7</v>
      </c>
      <c r="AL48" s="29">
        <f t="shared" si="11"/>
        <v>6902124839595.0723</v>
      </c>
      <c r="AN48" s="32">
        <f>Rohdaten!X48-G48</f>
        <v>4.7776987357000003E-13</v>
      </c>
      <c r="AO48" s="32">
        <f t="shared" si="12"/>
        <v>2.1150992131123767E-14</v>
      </c>
      <c r="AP48" s="30">
        <f>Rohdaten!AA48</f>
        <v>2</v>
      </c>
      <c r="AQ48" s="33">
        <f>Rohdaten!Y48</f>
        <v>895.54499999999996</v>
      </c>
      <c r="AR48" s="32">
        <f t="shared" si="24"/>
        <v>2.2332769430905204E-3</v>
      </c>
      <c r="AS48" s="32">
        <f t="shared" si="13"/>
        <v>1.8941665248067232E-11</v>
      </c>
      <c r="AT48" s="32">
        <f>(AP48)/((AS48+0.0000000000000000001)/charge/constants!$B$3)</f>
        <v>5.0751609340310251E-8</v>
      </c>
      <c r="AU48" s="32">
        <f>SQRT(AP48+1)/((AS48+0.0000000000000000001)/charge/constants!$B$3)</f>
        <v>4.3952182971652266E-8</v>
      </c>
      <c r="AV48" s="32">
        <f>AT48/eval!$E$18</f>
        <v>6.1463400956716667E-8</v>
      </c>
      <c r="AW48" s="32">
        <f>AU48/eval!$E$18</f>
        <v>5.3228866631505404E-8</v>
      </c>
      <c r="AX48" s="32">
        <f t="shared" si="14"/>
        <v>6.0486224039059159E-8</v>
      </c>
      <c r="AY48" s="32">
        <f t="shared" si="15"/>
        <v>5.2382606596822214E-8</v>
      </c>
      <c r="AZ48" s="29">
        <f t="shared" si="16"/>
        <v>517653434664427.81</v>
      </c>
      <c r="BC48" s="32">
        <f>Rohdaten!AD48-G48</f>
        <v>4.7774625156000005E-13</v>
      </c>
      <c r="BD48" s="30">
        <f>Rohdaten!AG48</f>
        <v>15</v>
      </c>
      <c r="BE48" s="33">
        <f>Rohdaten!AF48/Rohdaten!AE48</f>
        <v>8.0659302121690342</v>
      </c>
      <c r="BF48" s="33">
        <f>Rohdaten!AF48/eval!$B$7</f>
        <v>5.6860321384425214</v>
      </c>
      <c r="BG48" s="32">
        <f t="shared" si="17"/>
        <v>2.7164805403906057E-12</v>
      </c>
      <c r="BH48" s="32">
        <f>(BD48)/((BG48+0.0000000000000000001)/charge/constants!$B$3)</f>
        <v>2.6541326644475113E-6</v>
      </c>
      <c r="BI48" s="32">
        <f>SQRT(BD48+1)/((BG48+0.0000000000000000001)/charge/constants!$B$3)</f>
        <v>7.0776871051933636E-7</v>
      </c>
      <c r="BJ48" s="32">
        <f>BH48/eval!$E$18</f>
        <v>3.2143221124947854E-6</v>
      </c>
      <c r="BK48" s="32">
        <f>BI48/eval!$E$18</f>
        <v>8.5715256333194279E-7</v>
      </c>
      <c r="BL48" s="32">
        <f t="shared" si="18"/>
        <v>3.1632191581291792E-6</v>
      </c>
      <c r="BM48" s="32">
        <f t="shared" si="19"/>
        <v>8.4352510883444781E-7</v>
      </c>
      <c r="BN48" s="29">
        <f t="shared" si="20"/>
        <v>1996260813491.4111</v>
      </c>
      <c r="BO48" s="33">
        <f t="array" ref="BO48">AVERAGE(IF(Rohdaten!E48='turnwise standard'!$A$5:$A$99,'turnwise standard'!$B$5:$B$99))</f>
        <v>1.0900000000000001</v>
      </c>
      <c r="BP48" s="32">
        <f>BD48/BF48*constants!$B$3*charge/constants!$B$6/BO48</f>
        <v>2.1150992131123767E-14</v>
      </c>
      <c r="BQ48" s="32">
        <f>SQRT(BD48)/BF48*constants!$B$3*charge/constants!$B$6/BO48</f>
        <v>5.4611626853070965E-15</v>
      </c>
      <c r="BR48" s="32"/>
      <c r="BS48" s="32">
        <f t="shared" si="21"/>
        <v>479.79861258278152</v>
      </c>
      <c r="BT48" s="32">
        <f t="shared" si="22"/>
        <v>340.32741629593943</v>
      </c>
      <c r="BU48" s="32">
        <f t="shared" si="23"/>
        <v>8.6338823552321413E-6</v>
      </c>
      <c r="BV48" s="29">
        <f t="shared" si="25"/>
        <v>0.40618101545253865</v>
      </c>
      <c r="BW48" s="29">
        <f t="shared" si="26"/>
        <v>0.10730535750857668</v>
      </c>
      <c r="BX48" s="29">
        <f t="shared" si="27"/>
        <v>86.847473408007204</v>
      </c>
    </row>
    <row r="49" spans="1:76" x14ac:dyDescent="0.2">
      <c r="A49" s="29">
        <f>Rohdaten!C49</f>
        <v>55</v>
      </c>
      <c r="B49" s="29" t="str">
        <f>IF(1=1,Rohdaten!H49,"x"&amp;Rohdaten!H49)</f>
        <v>MS_Blank_20091102</v>
      </c>
      <c r="C49" s="29">
        <f>IF(101,Rohdaten!F49,-Rohdaten!F49)</f>
        <v>18</v>
      </c>
      <c r="E49" s="32">
        <f>Rohdaten!J49</f>
        <v>7.8346399999999996E-13</v>
      </c>
      <c r="F49" s="32">
        <f>AVERAGE(Rohdaten!L49,Rohdaten!X49,Rohdaten!AD49)</f>
        <v>7.8995753600099988E-13</v>
      </c>
      <c r="G49" s="29">
        <f t="array" ref="G49">AVERAGE(IF(Rohdaten!E49='turnwise standard'!$A$5:$A$99,'turnwise standard'!$F$5:$F$99))</f>
        <v>0</v>
      </c>
      <c r="H49" s="29" t="b">
        <f>IF(ISERROR(G49),1&lt;0,E49-G49&gt;eval!$B$6)</f>
        <v>0</v>
      </c>
      <c r="I49" s="32">
        <f>Rohdaten!L49-G49</f>
        <v>7.9028455020699997E-13</v>
      </c>
      <c r="J49" s="32">
        <f t="shared" si="0"/>
        <v>2.3783115596330267E-13</v>
      </c>
      <c r="K49" s="32">
        <f t="shared" si="1"/>
        <v>2.3783115596330267E-13</v>
      </c>
      <c r="L49" s="30">
        <f>Rohdaten!O49</f>
        <v>61</v>
      </c>
      <c r="M49" s="33">
        <f>Rohdaten!N49/eval!$B$7</f>
        <v>298.64029666254635</v>
      </c>
      <c r="N49" s="33">
        <f>Rohdaten!N49/Rohdaten!M49</f>
        <v>8.0933956417600452</v>
      </c>
      <c r="O49" s="32">
        <f t="shared" si="2"/>
        <v>7.1025966972477043E-11</v>
      </c>
      <c r="P49" s="34">
        <f>(L49)/(O49/charge/constants!$B$3)</f>
        <v>4.1281043046357624E-7</v>
      </c>
      <c r="Q49" s="34">
        <f>SQRT(L49+1)/(O49/charge/constants!$B$3)</f>
        <v>5.3286435736793516E-8</v>
      </c>
      <c r="R49" s="29">
        <f>P49/eval!$E$18</f>
        <v>4.999394765309424E-7</v>
      </c>
      <c r="S49" s="29">
        <f>Q49/eval!$E$18</f>
        <v>6.4533235651376772E-8</v>
      </c>
      <c r="T49" s="29">
        <f t="shared" si="3"/>
        <v>352181595324482.56</v>
      </c>
      <c r="V49" s="31">
        <f t="array" ref="V49">AVERAGE(IF(Rohdaten!E49='turnwise standard'!$A$5:$A$99,'turnwise standard'!$P$5:$P$99))</f>
        <v>0.83906063151730637</v>
      </c>
      <c r="W49" s="32">
        <f t="shared" si="4"/>
        <v>4.9199118032397125E-7</v>
      </c>
      <c r="X49" s="29">
        <f t="shared" si="5"/>
        <v>6.3507252915005146E-8</v>
      </c>
      <c r="Y49" s="29">
        <f t="shared" si="6"/>
        <v>247943852902025.78</v>
      </c>
      <c r="AA49" s="32">
        <f>Rohdaten!AJ49-$G49</f>
        <v>7.9006670490000004E-13</v>
      </c>
      <c r="AB49" s="32">
        <f t="shared" si="7"/>
        <v>2.3783115596330267E-13</v>
      </c>
      <c r="AC49" s="30">
        <f>Rohdaten!AM49</f>
        <v>6</v>
      </c>
      <c r="AD49" s="33">
        <f>Rohdaten!AL49/eval!$B$7</f>
        <v>60.074165636588383</v>
      </c>
      <c r="AE49" s="32">
        <f t="shared" si="8"/>
        <v>1.428750825688073E-11</v>
      </c>
      <c r="AF49" s="32">
        <f>(AC49)/((AE49+0.0000000000000000001)/charge/constants!$B$3)</f>
        <v>2.018518504390664E-7</v>
      </c>
      <c r="AG49" s="32">
        <f>SQRT(AC49+1)/((AE49+0.0000000000000000001)/charge/constants!$B$3)</f>
        <v>8.9008299656662264E-8</v>
      </c>
      <c r="AH49" s="32">
        <f>AF49/eval!$E$18</f>
        <v>2.4445532621834492E-7</v>
      </c>
      <c r="AI49" s="32">
        <f>AG49/eval!$E$18</f>
        <v>1.0779466663981805E-7</v>
      </c>
      <c r="AJ49" s="32">
        <f t="shared" si="9"/>
        <v>2.4056884908787792E-7</v>
      </c>
      <c r="AK49" s="32">
        <f t="shared" si="10"/>
        <v>1.0608089131259209E-7</v>
      </c>
      <c r="AL49" s="29">
        <f t="shared" si="11"/>
        <v>126223143157116.86</v>
      </c>
      <c r="AN49" s="32">
        <f>Rohdaten!X49-G49</f>
        <v>7.8989870644300002E-13</v>
      </c>
      <c r="AO49" s="32">
        <f t="shared" si="12"/>
        <v>2.3783115596330267E-13</v>
      </c>
      <c r="AP49" s="30">
        <f>Rohdaten!AA49</f>
        <v>9</v>
      </c>
      <c r="AQ49" s="33">
        <f>Rohdaten!Y49</f>
        <v>895.54499999999996</v>
      </c>
      <c r="AR49" s="32">
        <f t="shared" si="24"/>
        <v>1.0049746243907342E-2</v>
      </c>
      <c r="AS49" s="32">
        <f t="shared" si="13"/>
        <v>2.1298850256715588E-10</v>
      </c>
      <c r="AT49" s="32">
        <f>(AP49)/((AS49+0.0000000000000000001)/charge/constants!$B$3)</f>
        <v>2.0310673796135787E-8</v>
      </c>
      <c r="AU49" s="32">
        <f>SQRT(AP49+1)/((AS49+0.0000000000000000001)/charge/constants!$B$3)</f>
        <v>7.1364433342763885E-9</v>
      </c>
      <c r="AV49" s="32">
        <f>AT49/eval!$E$18</f>
        <v>2.4597507418182321E-8</v>
      </c>
      <c r="AW49" s="32">
        <f>AU49/eval!$E$18</f>
        <v>8.6426831338159937E-9</v>
      </c>
      <c r="AX49" s="32">
        <f t="shared" si="14"/>
        <v>2.4206443531270434E-8</v>
      </c>
      <c r="AY49" s="32">
        <f t="shared" si="15"/>
        <v>8.505277290118209E-9</v>
      </c>
      <c r="AZ49" s="29">
        <f t="shared" si="16"/>
        <v>1.9635246447816912E+16</v>
      </c>
      <c r="BC49" s="32">
        <f>Rohdaten!AD49-G49</f>
        <v>7.8968935135299997E-13</v>
      </c>
      <c r="BD49" s="30">
        <f>Rohdaten!AG49</f>
        <v>165</v>
      </c>
      <c r="BE49" s="33">
        <f>Rohdaten!AF49/Rohdaten!AE49</f>
        <v>7.890583903208837</v>
      </c>
      <c r="BF49" s="33">
        <f>Rohdaten!AF49/eval!$B$7</f>
        <v>5.5624227441285541</v>
      </c>
      <c r="BG49" s="32">
        <f t="shared" si="17"/>
        <v>4.3925860087620517E-12</v>
      </c>
      <c r="BH49" s="32">
        <f>(BD49)/((BG49+0.0000000000000000001)/charge/constants!$B$3)</f>
        <v>1.8055172519395724E-5</v>
      </c>
      <c r="BI49" s="32">
        <f>SQRT(BD49+1)/((BG49+0.0000000000000000001)/charge/constants!$B$3)</f>
        <v>1.4098462137451451E-6</v>
      </c>
      <c r="BJ49" s="32">
        <f>BH49/eval!$E$18</f>
        <v>2.1865953066849638E-5</v>
      </c>
      <c r="BK49" s="32">
        <f>BI49/eval!$E$18</f>
        <v>1.7074127155589626E-6</v>
      </c>
      <c r="BL49" s="32">
        <f t="shared" si="18"/>
        <v>2.1518316842903049E-5</v>
      </c>
      <c r="BM49" s="32">
        <f t="shared" si="19"/>
        <v>1.6802673856782731E-6</v>
      </c>
      <c r="BN49" s="29">
        <f t="shared" si="20"/>
        <v>503102546262.54187</v>
      </c>
      <c r="BO49" s="33">
        <f t="array" ref="BO49">AVERAGE(IF(Rohdaten!E49='turnwise standard'!$A$5:$A$99,'turnwise standard'!$B$5:$B$99))</f>
        <v>1.0900000000000001</v>
      </c>
      <c r="BP49" s="32">
        <f>BD49/BF49*constants!$B$3*charge/constants!$B$6/BO49</f>
        <v>2.3783115596330267E-13</v>
      </c>
      <c r="BQ49" s="32">
        <f>SQRT(BD49)/BF49*constants!$B$3*charge/constants!$B$6/BO49</f>
        <v>1.8515130380614566E-14</v>
      </c>
      <c r="BR49" s="32"/>
      <c r="BS49" s="32">
        <f t="shared" si="21"/>
        <v>20.324802338576156</v>
      </c>
      <c r="BT49" s="32">
        <f t="shared" si="22"/>
        <v>7.2575356612693449</v>
      </c>
      <c r="BU49" s="32">
        <f t="shared" si="23"/>
        <v>1.8985482681990476E-2</v>
      </c>
      <c r="BV49" s="29">
        <f t="shared" si="25"/>
        <v>6.8859121011438894E-3</v>
      </c>
      <c r="BW49" s="29">
        <f t="shared" si="26"/>
        <v>1.0318315536913039E-3</v>
      </c>
      <c r="BX49" s="29">
        <f t="shared" si="27"/>
        <v>939252.56733884604</v>
      </c>
    </row>
    <row r="50" spans="1:76" x14ac:dyDescent="0.2">
      <c r="A50" s="29">
        <f>Rohdaten!C50</f>
        <v>56</v>
      </c>
      <c r="B50" s="29" t="str">
        <f>IF(1=1,Rohdaten!H50,"x"&amp;Rohdaten!H50)</f>
        <v>Vienna_KkU</v>
      </c>
      <c r="C50" s="29">
        <f>IF(101,Rohdaten!F50,-Rohdaten!F50)</f>
        <v>30</v>
      </c>
      <c r="E50" s="32">
        <f>Rohdaten!J50</f>
        <v>5.5187199999999999E-10</v>
      </c>
      <c r="F50" s="32">
        <f>AVERAGE(Rohdaten!L50,Rohdaten!X50,Rohdaten!AD50)</f>
        <v>3.65054109539E-10</v>
      </c>
      <c r="G50" s="29">
        <f t="array" ref="G50">AVERAGE(IF(Rohdaten!E50='turnwise standard'!$A$5:$A$99,'turnwise standard'!$F$5:$F$99))</f>
        <v>0</v>
      </c>
      <c r="H50" s="29" t="b">
        <f>IF(ISERROR(G50),1&lt;0,E50-G50&gt;eval!$B$6)</f>
        <v>1</v>
      </c>
      <c r="I50" s="32">
        <f>Rohdaten!L50-G50</f>
        <v>2.0183492614299999E-10</v>
      </c>
      <c r="J50" s="32">
        <f t="shared" si="0"/>
        <v>1.0416680315979981E-9</v>
      </c>
      <c r="K50" s="32">
        <f t="shared" si="1"/>
        <v>2.0183492614299999E-10</v>
      </c>
      <c r="L50" s="30">
        <f>Rohdaten!O50</f>
        <v>9</v>
      </c>
      <c r="M50" s="33">
        <f>Rohdaten!N50/eval!$B$7</f>
        <v>199.38195302843016</v>
      </c>
      <c r="N50" s="33">
        <f>Rohdaten!N50/Rohdaten!M50</f>
        <v>8.1051203457112706</v>
      </c>
      <c r="O50" s="32">
        <f t="shared" si="2"/>
        <v>4.0242241763740291E-8</v>
      </c>
      <c r="P50" s="34">
        <f>(L50)/(O50/charge/constants!$B$3)</f>
        <v>1.0749749045784591E-10</v>
      </c>
      <c r="Q50" s="34">
        <f>SQRT(L50+1)/(O50/charge/constants!$B$3)</f>
        <v>3.7770768066556632E-11</v>
      </c>
      <c r="R50" s="29">
        <f>P50/eval!$E$18</f>
        <v>1.3018624322920865E-10</v>
      </c>
      <c r="S50" s="29">
        <f>Q50/eval!$E$18</f>
        <v>4.5742783180552608E-11</v>
      </c>
      <c r="T50" s="29">
        <f t="shared" si="3"/>
        <v>7.0095214238266229E+20</v>
      </c>
      <c r="V50" s="31">
        <f t="array" ref="V50">AVERAGE(IF(Rohdaten!E50='turnwise standard'!$A$5:$A$99,'turnwise standard'!$P$5:$P$99))</f>
        <v>0.83906063151730637</v>
      </c>
      <c r="W50" s="32">
        <f t="shared" si="4"/>
        <v>1.2811647504359007E-10</v>
      </c>
      <c r="X50" s="29">
        <f t="shared" si="5"/>
        <v>4.5015540769984958E-11</v>
      </c>
      <c r="Y50" s="29">
        <f t="shared" si="6"/>
        <v>4.9348625024586816E+20</v>
      </c>
      <c r="AA50" s="32">
        <f>Rohdaten!AJ50-$G50</f>
        <v>4.5260415283700001E-10</v>
      </c>
      <c r="AB50" s="32">
        <f t="shared" si="7"/>
        <v>4.5260415283700001E-10</v>
      </c>
      <c r="AC50" s="30">
        <f>Rohdaten!AM50</f>
        <v>0</v>
      </c>
      <c r="AD50" s="33">
        <f>Rohdaten!AL50/eval!$B$7</f>
        <v>39.802224969097651</v>
      </c>
      <c r="AE50" s="32">
        <f t="shared" si="8"/>
        <v>1.8014652313166131E-8</v>
      </c>
      <c r="AF50" s="32">
        <f>(AC50)/((AE50+0.0000000000000000001)/charge/constants!$B$3)</f>
        <v>0</v>
      </c>
      <c r="AG50" s="32">
        <f>SQRT(AC50+1)/((AE50+0.0000000000000000001)/charge/constants!$B$3)</f>
        <v>2.668161403515061E-11</v>
      </c>
      <c r="AH50" s="32">
        <f>AF50/eval!$E$18</f>
        <v>0</v>
      </c>
      <c r="AI50" s="32">
        <f>AG50/eval!$E$18</f>
        <v>3.2313118006137221E-11</v>
      </c>
      <c r="AJ50" s="32">
        <f t="shared" si="9"/>
        <v>0</v>
      </c>
      <c r="AK50" s="32">
        <f t="shared" si="10"/>
        <v>3.1799387354047582E-11</v>
      </c>
      <c r="AL50" s="29">
        <f t="shared" si="11"/>
        <v>1.4046748442282966E+21</v>
      </c>
      <c r="AN50" s="32" t="e">
        <f>Rohdaten!X50-G50</f>
        <v>#VALUE!</v>
      </c>
      <c r="AO50" s="32" t="e">
        <f t="shared" si="12"/>
        <v>#VALUE!</v>
      </c>
      <c r="AP50" s="30">
        <f>Rohdaten!AA50</f>
        <v>0</v>
      </c>
      <c r="AQ50" s="33">
        <f>Rohdaten!Y50</f>
        <v>0</v>
      </c>
      <c r="AR50" s="32" t="e">
        <f t="shared" si="24"/>
        <v>#DIV/0!</v>
      </c>
      <c r="AS50" s="32" t="e">
        <f t="shared" si="13"/>
        <v>#VALUE!</v>
      </c>
      <c r="AT50" s="32" t="e">
        <f>(AP50)/((AS50+0.0000000000000000001)/charge/constants!$B$3)</f>
        <v>#VALUE!</v>
      </c>
      <c r="AU50" s="32" t="e">
        <f>SQRT(AP50+1)/((AS50+0.0000000000000000001)/charge/constants!$B$3)</f>
        <v>#VALUE!</v>
      </c>
      <c r="AV50" s="32" t="e">
        <f>AT50/eval!$E$18</f>
        <v>#VALUE!</v>
      </c>
      <c r="AW50" s="32" t="e">
        <f>AU50/eval!$E$18</f>
        <v>#VALUE!</v>
      </c>
      <c r="AX50" s="32" t="e">
        <f t="shared" si="14"/>
        <v>#VALUE!</v>
      </c>
      <c r="AY50" s="32" t="e">
        <f t="shared" si="15"/>
        <v>#VALUE!</v>
      </c>
      <c r="AZ50" s="29" t="e">
        <f t="shared" si="16"/>
        <v>#VALUE!</v>
      </c>
      <c r="BC50" s="32">
        <f>Rohdaten!AD50-G50</f>
        <v>5.2827329293500003E-10</v>
      </c>
      <c r="BD50" s="30">
        <f>Rohdaten!AG50</f>
        <v>32119</v>
      </c>
      <c r="BE50" s="33">
        <f>Rohdaten!AF50/Rohdaten!AE50</f>
        <v>0.52603892688058917</v>
      </c>
      <c r="BF50" s="33">
        <f>Rohdaten!AF50/eval!$B$7</f>
        <v>0.24721878862793573</v>
      </c>
      <c r="BG50" s="32">
        <f t="shared" si="17"/>
        <v>1.3059908354388135E-10</v>
      </c>
      <c r="BH50" s="32">
        <f>(BD50)/((BG50+0.0000000000000000001)/charge/constants!$B$3)</f>
        <v>1.1821153800816348E-4</v>
      </c>
      <c r="BI50" s="32">
        <f>SQRT(BD50+1)/((BG50+0.0000000000000000001)/charge/constants!$B$3)</f>
        <v>6.5960755410671724E-7</v>
      </c>
      <c r="BJ50" s="32">
        <f>BH50/eval!$E$18</f>
        <v>1.4316163078862256E-4</v>
      </c>
      <c r="BK50" s="32">
        <f>BI50/eval!$E$18</f>
        <v>7.9882636430879561E-7</v>
      </c>
      <c r="BL50" s="32">
        <f t="shared" si="18"/>
        <v>1.4088557318485661E-4</v>
      </c>
      <c r="BM50" s="32">
        <f t="shared" si="19"/>
        <v>7.861262098710589E-7</v>
      </c>
      <c r="BN50" s="29">
        <f t="shared" si="20"/>
        <v>2298416647204.2549</v>
      </c>
      <c r="BO50" s="33">
        <f t="array" ref="BO50">AVERAGE(IF(Rohdaten!E50='turnwise standard'!$A$5:$A$99,'turnwise standard'!$B$5:$B$99))</f>
        <v>1.0900000000000001</v>
      </c>
      <c r="BP50" s="32">
        <f>BD50/BF50*constants!$B$3*charge/constants!$B$6/BO50</f>
        <v>1.0416680315979981E-9</v>
      </c>
      <c r="BQ50" s="32">
        <f>SQRT(BD50)/BF50*constants!$B$3*charge/constants!$B$6/BO50</f>
        <v>5.8123040974021441E-12</v>
      </c>
      <c r="BR50" s="32"/>
      <c r="BS50" s="32" t="e">
        <f t="shared" si="21"/>
        <v>#DIV/0!</v>
      </c>
      <c r="BT50" s="32" t="e">
        <f t="shared" si="22"/>
        <v>#DIV/0!</v>
      </c>
      <c r="BU50" s="32" t="e">
        <f t="shared" si="23"/>
        <v>#DIV/0!</v>
      </c>
      <c r="BV50" s="29">
        <f t="shared" si="25"/>
        <v>3.4743704474527816E-7</v>
      </c>
      <c r="BW50" s="29">
        <f t="shared" si="26"/>
        <v>1.1582857288382084E-7</v>
      </c>
      <c r="BX50" s="29">
        <f t="shared" si="27"/>
        <v>74536430196457.328</v>
      </c>
    </row>
    <row r="51" spans="1:76" x14ac:dyDescent="0.2">
      <c r="A51" s="29">
        <f>Rohdaten!C51</f>
        <v>61</v>
      </c>
      <c r="B51" s="29" t="str">
        <f>IF(1=1,Rohdaten!H51,"x"&amp;Rohdaten!H51)</f>
        <v>Vienna-US8</v>
      </c>
      <c r="C51" s="29">
        <f>IF(101,Rohdaten!F51,-Rohdaten!F51)</f>
        <v>35</v>
      </c>
      <c r="E51" s="32">
        <f>Rohdaten!J51</f>
        <v>1.31119E-10</v>
      </c>
      <c r="F51" s="32">
        <f>AVERAGE(Rohdaten!L51,Rohdaten!X51,Rohdaten!AD51)</f>
        <v>1.3145520365300001E-10</v>
      </c>
      <c r="G51" s="29">
        <f t="array" ref="G51">AVERAGE(IF(Rohdaten!E51='turnwise standard'!$A$5:$A$99,'turnwise standard'!$F$5:$F$99))</f>
        <v>0</v>
      </c>
      <c r="H51" s="29" t="b">
        <f>IF(ISERROR(G51),1&lt;0,E51-G51&gt;eval!$B$6)</f>
        <v>1</v>
      </c>
      <c r="I51" s="32">
        <f>Rohdaten!L51-G51</f>
        <v>1.2899654299100001E-10</v>
      </c>
      <c r="J51" s="32">
        <f t="shared" si="0"/>
        <v>5.9736159548373627E-11</v>
      </c>
      <c r="K51" s="32">
        <f t="shared" si="1"/>
        <v>1.2899654299100001E-10</v>
      </c>
      <c r="L51" s="30">
        <f>Rohdaten!O51</f>
        <v>454</v>
      </c>
      <c r="M51" s="33">
        <f>Rohdaten!N51/eval!$B$7</f>
        <v>199.13473423980224</v>
      </c>
      <c r="N51" s="33">
        <f>Rohdaten!N51/Rohdaten!M51</f>
        <v>8.0950705994673644</v>
      </c>
      <c r="O51" s="32">
        <f t="shared" si="2"/>
        <v>2.5687692306366013E-8</v>
      </c>
      <c r="P51" s="34">
        <f>(L51)/(O51/charge/constants!$B$3)</f>
        <v>8.4951048695767831E-9</v>
      </c>
      <c r="Q51" s="34">
        <f>SQRT(L51+1)/(O51/charge/constants!$B$3)</f>
        <v>3.9913387635451129E-10</v>
      </c>
      <c r="R51" s="29">
        <f>P51/eval!$E$18</f>
        <v>1.0288107974409353E-8</v>
      </c>
      <c r="S51" s="29">
        <f>Q51/eval!$E$18</f>
        <v>4.8337630661695852E-10</v>
      </c>
      <c r="T51" s="29">
        <f t="shared" si="3"/>
        <v>6.2771545289817149E+18</v>
      </c>
      <c r="V51" s="31">
        <f t="array" ref="V51">AVERAGE(IF(Rohdaten!E51='turnwise standard'!$A$5:$A$99,'turnwise standard'!$P$5:$P$99))</f>
        <v>0.83906063151730637</v>
      </c>
      <c r="W51" s="32">
        <f t="shared" si="4"/>
        <v>1.0124542316107419E-8</v>
      </c>
      <c r="X51" s="29">
        <f t="shared" si="5"/>
        <v>4.7569134024646323E-10</v>
      </c>
      <c r="Y51" s="29">
        <f t="shared" si="6"/>
        <v>4.4192595520022968E+18</v>
      </c>
      <c r="AA51" s="32">
        <f>Rohdaten!AJ51-$G51</f>
        <v>1.3216210703600001E-10</v>
      </c>
      <c r="AB51" s="32">
        <f t="shared" si="7"/>
        <v>1.3216210703600001E-10</v>
      </c>
      <c r="AC51" s="30">
        <f>Rohdaten!AM51</f>
        <v>0</v>
      </c>
      <c r="AD51" s="33">
        <f>Rohdaten!AL51/eval!$B$7</f>
        <v>39.678615574783684</v>
      </c>
      <c r="AE51" s="32">
        <f t="shared" si="8"/>
        <v>5.2440094386348579E-9</v>
      </c>
      <c r="AF51" s="32">
        <f>(AC51)/((AE51+0.0000000000000000001)/charge/constants!$B$3)</f>
        <v>0</v>
      </c>
      <c r="AG51" s="32">
        <f>SQRT(AC51+1)/((AE51+0.0000000000000000001)/charge/constants!$B$3)</f>
        <v>9.1658873923758898E-11</v>
      </c>
      <c r="AH51" s="32">
        <f>AF51/eval!$E$18</f>
        <v>0</v>
      </c>
      <c r="AI51" s="32">
        <f>AG51/eval!$E$18</f>
        <v>1.1100467930861276E-10</v>
      </c>
      <c r="AJ51" s="32">
        <f t="shared" si="9"/>
        <v>0</v>
      </c>
      <c r="AK51" s="32">
        <f t="shared" si="10"/>
        <v>1.0923986954078461E-10</v>
      </c>
      <c r="AL51" s="29">
        <f t="shared" si="11"/>
        <v>1.190285012427852E+20</v>
      </c>
      <c r="AN51" s="32" t="e">
        <f>Rohdaten!X51-G51</f>
        <v>#VALUE!</v>
      </c>
      <c r="AO51" s="32" t="e">
        <f t="shared" si="12"/>
        <v>#VALUE!</v>
      </c>
      <c r="AP51" s="30">
        <f>Rohdaten!AA51</f>
        <v>0</v>
      </c>
      <c r="AQ51" s="33">
        <f>Rohdaten!Y51</f>
        <v>0</v>
      </c>
      <c r="AR51" s="32" t="e">
        <f t="shared" si="24"/>
        <v>#DIV/0!</v>
      </c>
      <c r="AS51" s="32" t="e">
        <f t="shared" si="13"/>
        <v>#VALUE!</v>
      </c>
      <c r="AT51" s="32" t="e">
        <f>(AP51)/((AS51+0.0000000000000000001)/charge/constants!$B$3)</f>
        <v>#VALUE!</v>
      </c>
      <c r="AU51" s="32" t="e">
        <f>SQRT(AP51+1)/((AS51+0.0000000000000000001)/charge/constants!$B$3)</f>
        <v>#VALUE!</v>
      </c>
      <c r="AV51" s="32" t="e">
        <f>AT51/eval!$E$18</f>
        <v>#VALUE!</v>
      </c>
      <c r="AW51" s="32" t="e">
        <f>AU51/eval!$E$18</f>
        <v>#VALUE!</v>
      </c>
      <c r="AX51" s="32" t="e">
        <f t="shared" si="14"/>
        <v>#VALUE!</v>
      </c>
      <c r="AY51" s="32" t="e">
        <f t="shared" si="15"/>
        <v>#VALUE!</v>
      </c>
      <c r="AZ51" s="29" t="e">
        <f t="shared" si="16"/>
        <v>#VALUE!</v>
      </c>
      <c r="BC51" s="32">
        <f>Rohdaten!AD51-G51</f>
        <v>1.3391386431500001E-10</v>
      </c>
      <c r="BD51" s="30">
        <f>Rohdaten!AG51</f>
        <v>22103</v>
      </c>
      <c r="BE51" s="33">
        <f>Rohdaten!AF51/Rohdaten!AE51</f>
        <v>6.3124671225670701</v>
      </c>
      <c r="BF51" s="33">
        <f>Rohdaten!AF51/eval!$B$7</f>
        <v>2.9666254635352289</v>
      </c>
      <c r="BG51" s="32">
        <f t="shared" si="17"/>
        <v>3.9727227979728066E-10</v>
      </c>
      <c r="BH51" s="32">
        <f>(BD51)/((BG51+0.0000000000000000001)/charge/constants!$B$3)</f>
        <v>2.6742434641417637E-5</v>
      </c>
      <c r="BI51" s="32">
        <f>SQRT(BD51+1)/((BG51+0.0000000000000000001)/charge/constants!$B$3)</f>
        <v>1.7988094287591518E-7</v>
      </c>
      <c r="BJ51" s="32">
        <f>BH51/eval!$E$18</f>
        <v>3.2386775597650318E-5</v>
      </c>
      <c r="BK51" s="32">
        <f>BI51/eval!$E$18</f>
        <v>2.1784717096001816E-7</v>
      </c>
      <c r="BL51" s="32">
        <f t="shared" si="18"/>
        <v>3.1871873899098614E-5</v>
      </c>
      <c r="BM51" s="32">
        <f t="shared" si="19"/>
        <v>2.1438372403509075E-7</v>
      </c>
      <c r="BN51" s="29">
        <f t="shared" si="20"/>
        <v>30905066992455.309</v>
      </c>
      <c r="BO51" s="33">
        <f t="array" ref="BO51">AVERAGE(IF(Rohdaten!E51='turnwise standard'!$A$5:$A$99,'turnwise standard'!$B$5:$B$99))</f>
        <v>1.0900000000000001</v>
      </c>
      <c r="BP51" s="32">
        <f>BD51/BF51*constants!$B$3*charge/constants!$B$6/BO51</f>
        <v>5.9736159548373627E-11</v>
      </c>
      <c r="BQ51" s="32">
        <f>SQRT(BD51)/BF51*constants!$B$3*charge/constants!$B$6/BO51</f>
        <v>4.018016227822278E-13</v>
      </c>
      <c r="BR51" s="32"/>
      <c r="BS51" s="32" t="e">
        <f t="shared" si="21"/>
        <v>#DIV/0!</v>
      </c>
      <c r="BT51" s="32" t="e">
        <f t="shared" si="22"/>
        <v>#DIV/0!</v>
      </c>
      <c r="BU51" s="32" t="e">
        <f t="shared" si="23"/>
        <v>#DIV/0!</v>
      </c>
      <c r="BV51" s="29">
        <f t="shared" si="25"/>
        <v>3.0599922775635419E-4</v>
      </c>
      <c r="BW51" s="29">
        <f t="shared" si="26"/>
        <v>1.4507997162368494E-5</v>
      </c>
      <c r="BX51" s="29">
        <f t="shared" si="27"/>
        <v>4751000499.414238</v>
      </c>
    </row>
    <row r="52" spans="1:76" x14ac:dyDescent="0.2">
      <c r="A52" s="29">
        <f>Rohdaten!C52</f>
        <v>66</v>
      </c>
      <c r="B52" s="29" t="str">
        <f>IF(1=1,Rohdaten!H52,"x"&amp;Rohdaten!H52)</f>
        <v>Vienna_KkU</v>
      </c>
      <c r="C52" s="29">
        <f>IF(101,Rohdaten!F52,-Rohdaten!F52)</f>
        <v>30</v>
      </c>
      <c r="E52" s="32">
        <f>Rohdaten!J52</f>
        <v>7.98972E-10</v>
      </c>
      <c r="F52" s="32">
        <f>AVERAGE(Rohdaten!L52,Rohdaten!X52,Rohdaten!AD52)</f>
        <v>7.1720107009250007E-10</v>
      </c>
      <c r="G52" s="29">
        <f t="array" ref="G52">AVERAGE(IF(Rohdaten!E52='turnwise standard'!$A$5:$A$99,'turnwise standard'!$F$5:$F$99))</f>
        <v>0</v>
      </c>
      <c r="H52" s="29" t="b">
        <f>IF(ISERROR(G52),1&lt;0,E52-G52&gt;eval!$B$6)</f>
        <v>1</v>
      </c>
      <c r="I52" s="32">
        <f>Rohdaten!L52-G52</f>
        <v>7.8053147567000001E-10</v>
      </c>
      <c r="J52" s="32">
        <f t="shared" si="0"/>
        <v>4.4727932556380312E-10</v>
      </c>
      <c r="K52" s="32">
        <f t="shared" si="1"/>
        <v>7.8053147567000001E-10</v>
      </c>
      <c r="L52" s="30">
        <f>Rohdaten!O52</f>
        <v>20</v>
      </c>
      <c r="M52" s="33">
        <f>Rohdaten!N52/eval!$B$7</f>
        <v>198.76390605686032</v>
      </c>
      <c r="N52" s="33">
        <f>Rohdaten!N52/Rohdaten!M52</f>
        <v>8.0799959801015024</v>
      </c>
      <c r="O52" s="32">
        <f t="shared" si="2"/>
        <v>1.5514148490449443E-7</v>
      </c>
      <c r="P52" s="34">
        <f>(L52)/(O52/charge/constants!$B$3)</f>
        <v>6.196408398384169E-11</v>
      </c>
      <c r="Q52" s="34">
        <f>SQRT(L52+1)/(O52/charge/constants!$B$3)</f>
        <v>1.4197755261227768E-11</v>
      </c>
      <c r="R52" s="29">
        <f>P52/eval!$E$18</f>
        <v>7.5042415173020902E-11</v>
      </c>
      <c r="S52" s="29">
        <f>Q52/eval!$E$18</f>
        <v>1.7194377393133549E-11</v>
      </c>
      <c r="T52" s="29">
        <f t="shared" si="3"/>
        <v>4.9609017822570118E+21</v>
      </c>
      <c r="V52" s="31">
        <f t="array" ref="V52">AVERAGE(IF(Rohdaten!E52='turnwise standard'!$A$5:$A$99,'turnwise standard'!$P$5:$P$99))</f>
        <v>0.78825604436501073</v>
      </c>
      <c r="W52" s="32">
        <f t="shared" si="4"/>
        <v>7.8609081943364753E-11</v>
      </c>
      <c r="X52" s="29">
        <f t="shared" si="5"/>
        <v>1.8011603415822766E-11</v>
      </c>
      <c r="Y52" s="29">
        <f t="shared" si="6"/>
        <v>3.0824443739641815E+21</v>
      </c>
      <c r="AA52" s="32">
        <f>Rohdaten!AJ52-$G52</f>
        <v>6.8045487703500003E-10</v>
      </c>
      <c r="AB52" s="32">
        <f t="shared" si="7"/>
        <v>6.8045487703500003E-10</v>
      </c>
      <c r="AC52" s="30">
        <f>Rohdaten!AM52</f>
        <v>0</v>
      </c>
      <c r="AD52" s="33">
        <f>Rohdaten!AL52/eval!$B$7</f>
        <v>39.802224969097651</v>
      </c>
      <c r="AE52" s="32">
        <f t="shared" si="8"/>
        <v>2.708361809706675E-8</v>
      </c>
      <c r="AF52" s="32">
        <f>(AC52)/((AE52+0.0000000000000000001)/charge/constants!$B$3)</f>
        <v>0</v>
      </c>
      <c r="AG52" s="32">
        <f>SQRT(AC52+1)/((AE52+0.0000000000000000001)/charge/constants!$B$3)</f>
        <v>1.7747259552824754E-11</v>
      </c>
      <c r="AH52" s="32">
        <f>AF52/eval!$E$18</f>
        <v>0</v>
      </c>
      <c r="AI52" s="32">
        <f>AG52/eval!$E$18</f>
        <v>2.1493051037335238E-11</v>
      </c>
      <c r="AJ52" s="32">
        <f t="shared" si="9"/>
        <v>0</v>
      </c>
      <c r="AK52" s="32">
        <f t="shared" si="10"/>
        <v>2.251458733452691E-11</v>
      </c>
      <c r="AL52" s="29">
        <f t="shared" si="11"/>
        <v>3.174953713327156E+21</v>
      </c>
      <c r="AN52" s="32" t="e">
        <f>Rohdaten!X52-G52</f>
        <v>#VALUE!</v>
      </c>
      <c r="AO52" s="32" t="e">
        <f t="shared" si="12"/>
        <v>#VALUE!</v>
      </c>
      <c r="AP52" s="30">
        <f>Rohdaten!AA52</f>
        <v>0</v>
      </c>
      <c r="AQ52" s="33">
        <f>Rohdaten!Y52</f>
        <v>0</v>
      </c>
      <c r="AR52" s="32" t="e">
        <f t="shared" si="24"/>
        <v>#DIV/0!</v>
      </c>
      <c r="AS52" s="32" t="e">
        <f t="shared" si="13"/>
        <v>#VALUE!</v>
      </c>
      <c r="AT52" s="32" t="e">
        <f>(AP52)/((AS52+0.0000000000000000001)/charge/constants!$B$3)</f>
        <v>#VALUE!</v>
      </c>
      <c r="AU52" s="32" t="e">
        <f>SQRT(AP52+1)/((AS52+0.0000000000000000001)/charge/constants!$B$3)</f>
        <v>#VALUE!</v>
      </c>
      <c r="AV52" s="32" t="e">
        <f>AT52/eval!$E$18</f>
        <v>#VALUE!</v>
      </c>
      <c r="AW52" s="32" t="e">
        <f>AU52/eval!$E$18</f>
        <v>#VALUE!</v>
      </c>
      <c r="AX52" s="32" t="e">
        <f t="shared" si="14"/>
        <v>#VALUE!</v>
      </c>
      <c r="AY52" s="32" t="e">
        <f t="shared" si="15"/>
        <v>#VALUE!</v>
      </c>
      <c r="AZ52" s="29" t="e">
        <f t="shared" si="16"/>
        <v>#VALUE!</v>
      </c>
      <c r="BC52" s="32">
        <f>Rohdaten!AD52-G52</f>
        <v>6.5387066451500002E-10</v>
      </c>
      <c r="BD52" s="30">
        <f>Rohdaten!AG52</f>
        <v>27583</v>
      </c>
      <c r="BE52" s="33">
        <f>Rohdaten!AF52/Rohdaten!AE52</f>
        <v>1.0520778537611783</v>
      </c>
      <c r="BF52" s="33">
        <f>Rohdaten!AF52/eval!$B$7</f>
        <v>0.49443757725587145</v>
      </c>
      <c r="BG52" s="32">
        <f t="shared" si="17"/>
        <v>3.2329822720148331E-10</v>
      </c>
      <c r="BH52" s="32">
        <f>(BD52)/((BG52+0.0000000000000000001)/charge/constants!$B$3)</f>
        <v>4.1008714741997512E-5</v>
      </c>
      <c r="BI52" s="32">
        <f>SQRT(BD52+1)/((BG52+0.0000000000000000001)/charge/constants!$B$3)</f>
        <v>2.469239870698609E-7</v>
      </c>
      <c r="BJ52" s="32">
        <f>BH52/eval!$E$18</f>
        <v>4.9664140894642271E-5</v>
      </c>
      <c r="BK52" s="32">
        <f>BI52/eval!$E$18</f>
        <v>2.9904052739174095E-7</v>
      </c>
      <c r="BL52" s="32">
        <f t="shared" si="18"/>
        <v>5.2024611844280348E-5</v>
      </c>
      <c r="BM52" s="32">
        <f t="shared" si="19"/>
        <v>3.1325352826031738E-7</v>
      </c>
      <c r="BN52" s="29">
        <f t="shared" si="20"/>
        <v>16401117434309.934</v>
      </c>
      <c r="BO52" s="33">
        <f t="array" ref="BO52">AVERAGE(IF(Rohdaten!E52='turnwise standard'!$A$5:$A$99,'turnwise standard'!$B$5:$B$99))</f>
        <v>1.0900000000000001</v>
      </c>
      <c r="BP52" s="32">
        <f>BD52/BF52*constants!$B$3*charge/constants!$B$6/BO52</f>
        <v>4.4727932556380312E-10</v>
      </c>
      <c r="BQ52" s="32">
        <f>SQRT(BD52)/BF52*constants!$B$3*charge/constants!$B$6/BO52</f>
        <v>2.6931346939612323E-12</v>
      </c>
      <c r="BR52" s="32"/>
      <c r="BS52" s="32" t="e">
        <f t="shared" si="21"/>
        <v>#DIV/0!</v>
      </c>
      <c r="BT52" s="32" t="e">
        <f t="shared" si="22"/>
        <v>#DIV/0!</v>
      </c>
      <c r="BU52" s="32" t="e">
        <f t="shared" si="23"/>
        <v>#DIV/0!</v>
      </c>
      <c r="BV52" s="29">
        <f t="shared" si="25"/>
        <v>1.803692266290633E-6</v>
      </c>
      <c r="BW52" s="29">
        <f t="shared" si="26"/>
        <v>4.0346404501516723E-7</v>
      </c>
      <c r="BX52" s="29">
        <f t="shared" si="27"/>
        <v>6143138734103.9668</v>
      </c>
    </row>
    <row r="53" spans="1:76" x14ac:dyDescent="0.2">
      <c r="A53" s="29">
        <f>Rohdaten!C53</f>
        <v>0</v>
      </c>
      <c r="B53" s="29">
        <f>IF(1=1,Rohdaten!H53,"x"&amp;Rohdaten!H53)</f>
        <v>0</v>
      </c>
      <c r="C53" s="29">
        <f>IF(101,Rohdaten!F53,-Rohdaten!F53)</f>
        <v>0</v>
      </c>
      <c r="E53" s="32">
        <f>Rohdaten!J53</f>
        <v>0</v>
      </c>
      <c r="F53" s="32" t="e">
        <f>AVERAGE(Rohdaten!L53,Rohdaten!X53,Rohdaten!AD53)</f>
        <v>#DIV/0!</v>
      </c>
      <c r="G53" s="29" t="e">
        <f t="array" ref="G53">AVERAGE(IF(Rohdaten!E53='turnwise standard'!$A$5:$A$99,'turnwise standard'!$F$5:$F$99))</f>
        <v>#DIV/0!</v>
      </c>
      <c r="H53" s="29" t="b">
        <f>IF(ISERROR(G53),1&lt;0,E53-G53&gt;eval!$B$6)</f>
        <v>0</v>
      </c>
      <c r="I53" s="32" t="e">
        <f>Rohdaten!L53-G53</f>
        <v>#DIV/0!</v>
      </c>
      <c r="J53" s="32" t="e">
        <f t="shared" si="0"/>
        <v>#DIV/0!</v>
      </c>
      <c r="K53" s="32" t="e">
        <f t="shared" si="1"/>
        <v>#DIV/0!</v>
      </c>
      <c r="L53" s="30">
        <f>Rohdaten!O53</f>
        <v>0</v>
      </c>
      <c r="M53" s="33">
        <f>Rohdaten!N53/eval!$B$7</f>
        <v>0</v>
      </c>
      <c r="N53" s="33" t="e">
        <f>Rohdaten!N53/Rohdaten!M53</f>
        <v>#DIV/0!</v>
      </c>
      <c r="O53" s="32" t="e">
        <f t="shared" si="2"/>
        <v>#DIV/0!</v>
      </c>
      <c r="P53" s="34" t="e">
        <f>(L53)/(O53/charge/constants!$B$3)</f>
        <v>#DIV/0!</v>
      </c>
      <c r="Q53" s="34" t="e">
        <f>SQRT(L53+1)/(O53/charge/constants!$B$3)</f>
        <v>#DIV/0!</v>
      </c>
      <c r="R53" s="29" t="e">
        <f>P53/eval!$E$18</f>
        <v>#DIV/0!</v>
      </c>
      <c r="S53" s="29" t="e">
        <f>Q53/eval!$E$18</f>
        <v>#DIV/0!</v>
      </c>
      <c r="T53" s="29" t="e">
        <f t="shared" si="3"/>
        <v>#DIV/0!</v>
      </c>
      <c r="V53" s="31" t="e">
        <f t="array" ref="V53">AVERAGE(IF(Rohdaten!E53='turnwise standard'!$A$5:$A$99,'turnwise standard'!$P$5:$P$99))</f>
        <v>#DIV/0!</v>
      </c>
      <c r="W53" s="32" t="e">
        <f t="shared" si="4"/>
        <v>#DIV/0!</v>
      </c>
      <c r="X53" s="29" t="e">
        <f t="shared" si="5"/>
        <v>#DIV/0!</v>
      </c>
      <c r="Y53" s="29" t="e">
        <f t="shared" si="6"/>
        <v>#DIV/0!</v>
      </c>
      <c r="AA53" s="32" t="e">
        <f>Rohdaten!AJ53-$G53</f>
        <v>#DIV/0!</v>
      </c>
      <c r="AB53" s="32" t="e">
        <f t="shared" si="7"/>
        <v>#DIV/0!</v>
      </c>
      <c r="AC53" s="30">
        <f>Rohdaten!AM53</f>
        <v>0</v>
      </c>
      <c r="AD53" s="33">
        <f>Rohdaten!AL53/eval!$B$7</f>
        <v>0</v>
      </c>
      <c r="AE53" s="32" t="e">
        <f t="shared" si="8"/>
        <v>#DIV/0!</v>
      </c>
      <c r="AF53" s="32" t="e">
        <f>(AC53)/((AE53+0.0000000000000000001)/charge/constants!$B$3)</f>
        <v>#DIV/0!</v>
      </c>
      <c r="AG53" s="32" t="e">
        <f>SQRT(AC53+1)/((AE53+0.0000000000000000001)/charge/constants!$B$3)</f>
        <v>#DIV/0!</v>
      </c>
      <c r="AH53" s="32" t="e">
        <f>AF53/eval!$E$18</f>
        <v>#DIV/0!</v>
      </c>
      <c r="AI53" s="32" t="e">
        <f>AG53/eval!$E$18</f>
        <v>#DIV/0!</v>
      </c>
      <c r="AJ53" s="32" t="e">
        <f t="shared" si="9"/>
        <v>#DIV/0!</v>
      </c>
      <c r="AK53" s="32" t="e">
        <f t="shared" si="10"/>
        <v>#DIV/0!</v>
      </c>
      <c r="AL53" s="29" t="e">
        <f t="shared" si="11"/>
        <v>#DIV/0!</v>
      </c>
      <c r="AN53" s="32" t="e">
        <f>Rohdaten!X53-G53</f>
        <v>#DIV/0!</v>
      </c>
      <c r="AO53" s="32" t="e">
        <f t="shared" si="12"/>
        <v>#DIV/0!</v>
      </c>
      <c r="AP53" s="30">
        <f>Rohdaten!AA53</f>
        <v>0</v>
      </c>
      <c r="AQ53" s="33">
        <f>Rohdaten!Y53</f>
        <v>0</v>
      </c>
      <c r="AR53" s="32" t="e">
        <f t="shared" si="24"/>
        <v>#DIV/0!</v>
      </c>
      <c r="AS53" s="32" t="e">
        <f t="shared" si="13"/>
        <v>#DIV/0!</v>
      </c>
      <c r="AT53" s="32" t="e">
        <f>(AP53)/((AS53+0.0000000000000000001)/charge/constants!$B$3)</f>
        <v>#DIV/0!</v>
      </c>
      <c r="AU53" s="32" t="e">
        <f>SQRT(AP53+1)/((AS53+0.0000000000000000001)/charge/constants!$B$3)</f>
        <v>#DIV/0!</v>
      </c>
      <c r="AV53" s="32" t="e">
        <f>AT53/eval!$E$18</f>
        <v>#DIV/0!</v>
      </c>
      <c r="AW53" s="32" t="e">
        <f>AU53/eval!$E$18</f>
        <v>#DIV/0!</v>
      </c>
      <c r="AX53" s="32" t="e">
        <f t="shared" si="14"/>
        <v>#DIV/0!</v>
      </c>
      <c r="AY53" s="32" t="e">
        <f t="shared" si="15"/>
        <v>#DIV/0!</v>
      </c>
      <c r="AZ53" s="29" t="e">
        <f t="shared" si="16"/>
        <v>#DIV/0!</v>
      </c>
      <c r="BC53" s="32" t="e">
        <f>Rohdaten!AD53-G53</f>
        <v>#DIV/0!</v>
      </c>
      <c r="BD53" s="30">
        <f>Rohdaten!AG53</f>
        <v>0</v>
      </c>
      <c r="BE53" s="33" t="e">
        <f>Rohdaten!AF53/Rohdaten!AE53</f>
        <v>#DIV/0!</v>
      </c>
      <c r="BF53" s="33">
        <f>Rohdaten!AF53/eval!$B$7</f>
        <v>0</v>
      </c>
      <c r="BG53" s="32" t="e">
        <f t="shared" si="17"/>
        <v>#DIV/0!</v>
      </c>
      <c r="BH53" s="32" t="e">
        <f>(BD53)/((BG53+0.0000000000000000001)/charge/constants!$B$3)</f>
        <v>#DIV/0!</v>
      </c>
      <c r="BI53" s="32" t="e">
        <f>SQRT(BD53+1)/((BG53+0.0000000000000000001)/charge/constants!$B$3)</f>
        <v>#DIV/0!</v>
      </c>
      <c r="BJ53" s="32" t="e">
        <f>BH53/eval!$E$18</f>
        <v>#DIV/0!</v>
      </c>
      <c r="BK53" s="32" t="e">
        <f>BI53/eval!$E$18</f>
        <v>#DIV/0!</v>
      </c>
      <c r="BL53" s="32" t="e">
        <f t="shared" si="18"/>
        <v>#DIV/0!</v>
      </c>
      <c r="BM53" s="32" t="e">
        <f t="shared" si="19"/>
        <v>#DIV/0!</v>
      </c>
      <c r="BN53" s="29" t="e">
        <f t="shared" si="20"/>
        <v>#DIV/0!</v>
      </c>
      <c r="BO53" s="33" t="e">
        <f t="array" ref="BO53">AVERAGE(IF(Rohdaten!E53='turnwise standard'!$A$5:$A$99,'turnwise standard'!$B$5:$B$99))</f>
        <v>#DIV/0!</v>
      </c>
      <c r="BP53" s="32" t="e">
        <f>BD53/BF53*constants!$B$3*charge/constants!$B$6/BO53</f>
        <v>#DIV/0!</v>
      </c>
      <c r="BQ53" s="32" t="e">
        <f>SQRT(BD53)/BF53*constants!$B$3*charge/constants!$B$6/BO53</f>
        <v>#DIV/0!</v>
      </c>
      <c r="BR53" s="32"/>
      <c r="BS53" s="32" t="e">
        <f t="shared" si="21"/>
        <v>#DIV/0!</v>
      </c>
      <c r="BT53" s="32" t="e">
        <f t="shared" si="22"/>
        <v>#DIV/0!</v>
      </c>
      <c r="BU53" s="32" t="e">
        <f t="shared" si="23"/>
        <v>#DIV/0!</v>
      </c>
      <c r="BV53" s="29" t="e">
        <f t="shared" si="25"/>
        <v>#DIV/0!</v>
      </c>
      <c r="BW53" s="29" t="e">
        <f t="shared" si="26"/>
        <v>#DIV/0!</v>
      </c>
      <c r="BX53" s="29" t="e">
        <f t="shared" si="27"/>
        <v>#DIV/0!</v>
      </c>
    </row>
    <row r="54" spans="1:76" x14ac:dyDescent="0.2">
      <c r="A54" s="29">
        <f>Rohdaten!C54</f>
        <v>68</v>
      </c>
      <c r="B54" s="29" t="str">
        <f>IF(1=1,Rohdaten!H54,"x"&amp;Rohdaten!H54)</f>
        <v>Vienna-US8</v>
      </c>
      <c r="C54" s="29">
        <f>IF(101,Rohdaten!F54,-Rohdaten!F54)</f>
        <v>15</v>
      </c>
      <c r="E54" s="32">
        <f>Rohdaten!J54</f>
        <v>8.5125299999999996E-11</v>
      </c>
      <c r="F54" s="32">
        <f>AVERAGE(Rohdaten!L54,Rohdaten!X54,Rohdaten!AD54)</f>
        <v>8.4640429880750005E-11</v>
      </c>
      <c r="G54" s="29">
        <f t="array" ref="G54">AVERAGE(IF(Rohdaten!E54='turnwise standard'!$A$5:$A$99,'turnwise standard'!$F$5:$F$99))</f>
        <v>0</v>
      </c>
      <c r="H54" s="29" t="b">
        <f>IF(ISERROR(G54),1&lt;0,E54-G54&gt;eval!$B$6)</f>
        <v>1</v>
      </c>
      <c r="I54" s="32">
        <f>Rohdaten!L54-G54</f>
        <v>8.4489411772000001E-11</v>
      </c>
      <c r="J54" s="32">
        <f t="shared" si="0"/>
        <v>5.6967441266813247E-11</v>
      </c>
      <c r="K54" s="32">
        <f t="shared" si="1"/>
        <v>8.4489411772000001E-11</v>
      </c>
      <c r="L54" s="30">
        <f>Rohdaten!O54</f>
        <v>289</v>
      </c>
      <c r="M54" s="33">
        <f>Rohdaten!N54/eval!$B$7</f>
        <v>198.76390605686032</v>
      </c>
      <c r="N54" s="33">
        <f>Rohdaten!N54/Rohdaten!M54</f>
        <v>8.0799959801015024</v>
      </c>
      <c r="O54" s="32">
        <f t="shared" si="2"/>
        <v>1.6793445504249195E-8</v>
      </c>
      <c r="P54" s="34">
        <f>(L54)/(O54/charge/constants!$B$3)</f>
        <v>8.271723629606077E-9</v>
      </c>
      <c r="Q54" s="34">
        <f>SQRT(L54+1)/(O54/charge/constants!$B$3)</f>
        <v>4.8741307128278539E-10</v>
      </c>
      <c r="R54" s="29">
        <f>P54/eval!$E$18</f>
        <v>1.0017579199125317E-8</v>
      </c>
      <c r="S54" s="29">
        <f>Q54/eval!$E$18</f>
        <v>5.9028798142966292E-10</v>
      </c>
      <c r="T54" s="29">
        <f t="shared" si="3"/>
        <v>4.2092590708069658E+18</v>
      </c>
      <c r="V54" s="31">
        <f t="array" ref="V54">AVERAGE(IF(Rohdaten!E54='turnwise standard'!$A$5:$A$99,'turnwise standard'!$P$5:$P$99))</f>
        <v>0.78825604436501073</v>
      </c>
      <c r="W54" s="32">
        <f t="shared" si="4"/>
        <v>1.0493701492983115E-8</v>
      </c>
      <c r="X54" s="29">
        <f t="shared" si="5"/>
        <v>6.1834358869449199E-10</v>
      </c>
      <c r="Y54" s="29">
        <f t="shared" si="6"/>
        <v>2.6154129855527214E+18</v>
      </c>
      <c r="AA54" s="32">
        <f>Rohdaten!AJ54-$G54</f>
        <v>8.47255289975E-11</v>
      </c>
      <c r="AB54" s="32">
        <f t="shared" si="7"/>
        <v>8.47255289975E-11</v>
      </c>
      <c r="AC54" s="30">
        <f>Rohdaten!AM54</f>
        <v>0</v>
      </c>
      <c r="AD54" s="33">
        <f>Rohdaten!AL54/eval!$B$7</f>
        <v>39.925834363411617</v>
      </c>
      <c r="AE54" s="32">
        <f t="shared" si="8"/>
        <v>3.3827374371066128E-9</v>
      </c>
      <c r="AF54" s="32">
        <f>(AC54)/((AE54+0.0000000000000000001)/charge/constants!$B$3)</f>
        <v>0</v>
      </c>
      <c r="AG54" s="32">
        <f>SQRT(AC54+1)/((AE54+0.0000000000000000001)/charge/constants!$B$3)</f>
        <v>1.4209202130595097E-10</v>
      </c>
      <c r="AH54" s="32">
        <f>AF54/eval!$E$18</f>
        <v>0</v>
      </c>
      <c r="AI54" s="32">
        <f>AG54/eval!$E$18</f>
        <v>1.7208240274148919E-10</v>
      </c>
      <c r="AJ54" s="32">
        <f t="shared" si="9"/>
        <v>0</v>
      </c>
      <c r="AK54" s="32">
        <f t="shared" si="10"/>
        <v>1.8026125181242972E-10</v>
      </c>
      <c r="AL54" s="29">
        <f t="shared" si="11"/>
        <v>4.9529120414495162E+19</v>
      </c>
      <c r="AN54" s="32" t="e">
        <f>Rohdaten!X54-G54</f>
        <v>#VALUE!</v>
      </c>
      <c r="AO54" s="32" t="e">
        <f t="shared" si="12"/>
        <v>#VALUE!</v>
      </c>
      <c r="AP54" s="30">
        <f>Rohdaten!AA54</f>
        <v>0</v>
      </c>
      <c r="AQ54" s="33">
        <f>Rohdaten!Y54</f>
        <v>0</v>
      </c>
      <c r="AR54" s="32" t="e">
        <f t="shared" si="24"/>
        <v>#DIV/0!</v>
      </c>
      <c r="AS54" s="32" t="e">
        <f t="shared" si="13"/>
        <v>#VALUE!</v>
      </c>
      <c r="AT54" s="32" t="e">
        <f>(AP54)/((AS54+0.0000000000000000001)/charge/constants!$B$3)</f>
        <v>#VALUE!</v>
      </c>
      <c r="AU54" s="32" t="e">
        <f>SQRT(AP54+1)/((AS54+0.0000000000000000001)/charge/constants!$B$3)</f>
        <v>#VALUE!</v>
      </c>
      <c r="AV54" s="32" t="e">
        <f>AT54/eval!$E$18</f>
        <v>#VALUE!</v>
      </c>
      <c r="AW54" s="32" t="e">
        <f>AU54/eval!$E$18</f>
        <v>#VALUE!</v>
      </c>
      <c r="AX54" s="32" t="e">
        <f t="shared" si="14"/>
        <v>#VALUE!</v>
      </c>
      <c r="AY54" s="32" t="e">
        <f t="shared" si="15"/>
        <v>#VALUE!</v>
      </c>
      <c r="AZ54" s="29" t="e">
        <f t="shared" si="16"/>
        <v>#VALUE!</v>
      </c>
      <c r="BC54" s="32">
        <f>Rohdaten!AD54-G54</f>
        <v>8.4791447989499997E-11</v>
      </c>
      <c r="BD54" s="30">
        <f>Rohdaten!AG54</f>
        <v>19322</v>
      </c>
      <c r="BE54" s="33">
        <f>Rohdaten!AF54/Rohdaten!AE54</f>
        <v>5.7864281956864811</v>
      </c>
      <c r="BF54" s="33">
        <f>Rohdaten!AF54/eval!$B$7</f>
        <v>2.7194066749072929</v>
      </c>
      <c r="BG54" s="32">
        <f t="shared" si="17"/>
        <v>2.3058242963770085E-10</v>
      </c>
      <c r="BH54" s="32">
        <f>(BD54)/((BG54+0.0000000000000000001)/charge/constants!$B$3)</f>
        <v>4.0277624494480292E-5</v>
      </c>
      <c r="BI54" s="32">
        <f>SQRT(BD54+1)/((BG54+0.0000000000000000001)/charge/constants!$B$3)</f>
        <v>2.8976708230602849E-7</v>
      </c>
      <c r="BJ54" s="32">
        <f>BH54/eval!$E$18</f>
        <v>4.877874447859196E-5</v>
      </c>
      <c r="BK54" s="32">
        <f>BI54/eval!$E$18</f>
        <v>3.5092621880046326E-7</v>
      </c>
      <c r="BL54" s="32">
        <f t="shared" si="18"/>
        <v>5.109713370726694E-5</v>
      </c>
      <c r="BM54" s="32">
        <f t="shared" si="19"/>
        <v>3.6760527797722616E-7</v>
      </c>
      <c r="BN54" s="29">
        <f t="shared" si="20"/>
        <v>11909729681544.379</v>
      </c>
      <c r="BO54" s="33">
        <f t="array" ref="BO54">AVERAGE(IF(Rohdaten!E54='turnwise standard'!$A$5:$A$99,'turnwise standard'!$B$5:$B$99))</f>
        <v>1.0900000000000001</v>
      </c>
      <c r="BP54" s="32">
        <f>BD54/BF54*constants!$B$3*charge/constants!$B$6/BO54</f>
        <v>5.6967441266813247E-11</v>
      </c>
      <c r="BQ54" s="32">
        <f>SQRT(BD54)/BF54*constants!$B$3*charge/constants!$B$6/BO54</f>
        <v>4.0982710135022687E-13</v>
      </c>
      <c r="BR54" s="32"/>
      <c r="BS54" s="32" t="e">
        <f t="shared" si="21"/>
        <v>#DIV/0!</v>
      </c>
      <c r="BT54" s="32" t="e">
        <f t="shared" si="22"/>
        <v>#DIV/0!</v>
      </c>
      <c r="BU54" s="32" t="e">
        <f t="shared" si="23"/>
        <v>#DIV/0!</v>
      </c>
      <c r="BV54" s="29">
        <f t="shared" si="25"/>
        <v>2.0463617117806061E-4</v>
      </c>
      <c r="BW54" s="29">
        <f t="shared" si="26"/>
        <v>1.212710983460877E-5</v>
      </c>
      <c r="BX54" s="29">
        <f t="shared" si="27"/>
        <v>6799631514.3926325</v>
      </c>
    </row>
    <row r="55" spans="1:76" x14ac:dyDescent="0.2">
      <c r="A55" s="29">
        <f>Rohdaten!C55</f>
        <v>0</v>
      </c>
      <c r="B55" s="29">
        <f>IF(1=1,Rohdaten!H55,"x"&amp;Rohdaten!H55)</f>
        <v>0</v>
      </c>
      <c r="C55" s="29">
        <f>IF(101,Rohdaten!F55,-Rohdaten!F55)</f>
        <v>0</v>
      </c>
      <c r="E55" s="32">
        <f>Rohdaten!J55</f>
        <v>0</v>
      </c>
      <c r="F55" s="32" t="e">
        <f>AVERAGE(Rohdaten!L55,Rohdaten!X55,Rohdaten!AD55)</f>
        <v>#DIV/0!</v>
      </c>
      <c r="G55" s="29" t="e">
        <f t="array" ref="G55">AVERAGE(IF(Rohdaten!E55='turnwise standard'!$A$5:$A$99,'turnwise standard'!$F$5:$F$99))</f>
        <v>#DIV/0!</v>
      </c>
      <c r="H55" s="29" t="b">
        <f>IF(ISERROR(G55),1&lt;0,E55-G55&gt;eval!$B$6)</f>
        <v>0</v>
      </c>
      <c r="I55" s="32" t="e">
        <f>Rohdaten!L55-G55</f>
        <v>#DIV/0!</v>
      </c>
      <c r="J55" s="32" t="e">
        <f t="shared" si="0"/>
        <v>#DIV/0!</v>
      </c>
      <c r="K55" s="32" t="e">
        <f t="shared" si="1"/>
        <v>#DIV/0!</v>
      </c>
      <c r="L55" s="30">
        <f>Rohdaten!O55</f>
        <v>0</v>
      </c>
      <c r="M55" s="33">
        <f>Rohdaten!N55/eval!$B$7</f>
        <v>0</v>
      </c>
      <c r="N55" s="33" t="e">
        <f>Rohdaten!N55/Rohdaten!M55</f>
        <v>#DIV/0!</v>
      </c>
      <c r="O55" s="32" t="e">
        <f t="shared" si="2"/>
        <v>#DIV/0!</v>
      </c>
      <c r="P55" s="34" t="e">
        <f>(L55)/(O55/charge/constants!$B$3)</f>
        <v>#DIV/0!</v>
      </c>
      <c r="Q55" s="34" t="e">
        <f>SQRT(L55+1)/(O55/charge/constants!$B$3)</f>
        <v>#DIV/0!</v>
      </c>
      <c r="R55" s="29" t="e">
        <f>P55/eval!$E$18</f>
        <v>#DIV/0!</v>
      </c>
      <c r="S55" s="29" t="e">
        <f>Q55/eval!$E$18</f>
        <v>#DIV/0!</v>
      </c>
      <c r="T55" s="29" t="e">
        <f t="shared" si="3"/>
        <v>#DIV/0!</v>
      </c>
      <c r="V55" s="31" t="e">
        <f t="array" ref="V55">AVERAGE(IF(Rohdaten!E55='turnwise standard'!$A$5:$A$99,'turnwise standard'!$P$5:$P$99))</f>
        <v>#DIV/0!</v>
      </c>
      <c r="W55" s="32" t="e">
        <f t="shared" si="4"/>
        <v>#DIV/0!</v>
      </c>
      <c r="X55" s="29" t="e">
        <f t="shared" si="5"/>
        <v>#DIV/0!</v>
      </c>
      <c r="Y55" s="29" t="e">
        <f t="shared" si="6"/>
        <v>#DIV/0!</v>
      </c>
      <c r="AA55" s="32" t="e">
        <f>Rohdaten!AJ55-$G55</f>
        <v>#DIV/0!</v>
      </c>
      <c r="AB55" s="32" t="e">
        <f t="shared" si="7"/>
        <v>#DIV/0!</v>
      </c>
      <c r="AC55" s="30">
        <f>Rohdaten!AM55</f>
        <v>0</v>
      </c>
      <c r="AD55" s="33">
        <f>Rohdaten!AL55/eval!$B$7</f>
        <v>0</v>
      </c>
      <c r="AE55" s="32" t="e">
        <f t="shared" si="8"/>
        <v>#DIV/0!</v>
      </c>
      <c r="AF55" s="32" t="e">
        <f>(AC55)/((AE55+0.0000000000000000001)/charge/constants!$B$3)</f>
        <v>#DIV/0!</v>
      </c>
      <c r="AG55" s="32" t="e">
        <f>SQRT(AC55+1)/((AE55+0.0000000000000000001)/charge/constants!$B$3)</f>
        <v>#DIV/0!</v>
      </c>
      <c r="AH55" s="32" t="e">
        <f>AF55/eval!$E$18</f>
        <v>#DIV/0!</v>
      </c>
      <c r="AI55" s="32" t="e">
        <f>AG55/eval!$E$18</f>
        <v>#DIV/0!</v>
      </c>
      <c r="AJ55" s="32" t="e">
        <f t="shared" si="9"/>
        <v>#DIV/0!</v>
      </c>
      <c r="AK55" s="32" t="e">
        <f t="shared" si="10"/>
        <v>#DIV/0!</v>
      </c>
      <c r="AL55" s="29" t="e">
        <f t="shared" si="11"/>
        <v>#DIV/0!</v>
      </c>
      <c r="AN55" s="32" t="e">
        <f>Rohdaten!X55-G55</f>
        <v>#DIV/0!</v>
      </c>
      <c r="AO55" s="32" t="e">
        <f t="shared" si="12"/>
        <v>#DIV/0!</v>
      </c>
      <c r="AP55" s="30">
        <f>Rohdaten!AA55</f>
        <v>0</v>
      </c>
      <c r="AQ55" s="33">
        <f>Rohdaten!Y55</f>
        <v>0</v>
      </c>
      <c r="AR55" s="32" t="e">
        <f t="shared" si="24"/>
        <v>#DIV/0!</v>
      </c>
      <c r="AS55" s="32" t="e">
        <f t="shared" si="13"/>
        <v>#DIV/0!</v>
      </c>
      <c r="AT55" s="32" t="e">
        <f>(AP55)/((AS55+0.0000000000000000001)/charge/constants!$B$3)</f>
        <v>#DIV/0!</v>
      </c>
      <c r="AU55" s="32" t="e">
        <f>SQRT(AP55+1)/((AS55+0.0000000000000000001)/charge/constants!$B$3)</f>
        <v>#DIV/0!</v>
      </c>
      <c r="AV55" s="32" t="e">
        <f>AT55/eval!$E$18</f>
        <v>#DIV/0!</v>
      </c>
      <c r="AW55" s="32" t="e">
        <f>AU55/eval!$E$18</f>
        <v>#DIV/0!</v>
      </c>
      <c r="AX55" s="32" t="e">
        <f t="shared" si="14"/>
        <v>#DIV/0!</v>
      </c>
      <c r="AY55" s="32" t="e">
        <f t="shared" si="15"/>
        <v>#DIV/0!</v>
      </c>
      <c r="AZ55" s="29" t="e">
        <f t="shared" si="16"/>
        <v>#DIV/0!</v>
      </c>
      <c r="BC55" s="32" t="e">
        <f>Rohdaten!AD55-G55</f>
        <v>#DIV/0!</v>
      </c>
      <c r="BD55" s="30">
        <f>Rohdaten!AG55</f>
        <v>0</v>
      </c>
      <c r="BE55" s="33" t="e">
        <f>Rohdaten!AF55/Rohdaten!AE55</f>
        <v>#DIV/0!</v>
      </c>
      <c r="BF55" s="33">
        <f>Rohdaten!AF55/eval!$B$7</f>
        <v>0</v>
      </c>
      <c r="BG55" s="32" t="e">
        <f t="shared" si="17"/>
        <v>#DIV/0!</v>
      </c>
      <c r="BH55" s="32" t="e">
        <f>(BD55)/((BG55+0.0000000000000000001)/charge/constants!$B$3)</f>
        <v>#DIV/0!</v>
      </c>
      <c r="BI55" s="32" t="e">
        <f>SQRT(BD55+1)/((BG55+0.0000000000000000001)/charge/constants!$B$3)</f>
        <v>#DIV/0!</v>
      </c>
      <c r="BJ55" s="32" t="e">
        <f>BH55/eval!$E$18</f>
        <v>#DIV/0!</v>
      </c>
      <c r="BK55" s="32" t="e">
        <f>BI55/eval!$E$18</f>
        <v>#DIV/0!</v>
      </c>
      <c r="BL55" s="32" t="e">
        <f t="shared" si="18"/>
        <v>#DIV/0!</v>
      </c>
      <c r="BM55" s="32" t="e">
        <f t="shared" si="19"/>
        <v>#DIV/0!</v>
      </c>
      <c r="BN55" s="29" t="e">
        <f t="shared" si="20"/>
        <v>#DIV/0!</v>
      </c>
      <c r="BO55" s="33" t="e">
        <f t="array" ref="BO55">AVERAGE(IF(Rohdaten!E55='turnwise standard'!$A$5:$A$99,'turnwise standard'!$B$5:$B$99))</f>
        <v>#DIV/0!</v>
      </c>
      <c r="BP55" s="32" t="e">
        <f>BD55/BF55*constants!$B$3*charge/constants!$B$6/BO55</f>
        <v>#DIV/0!</v>
      </c>
      <c r="BQ55" s="32" t="e">
        <f>SQRT(BD55)/BF55*constants!$B$3*charge/constants!$B$6/BO55</f>
        <v>#DIV/0!</v>
      </c>
      <c r="BR55" s="32"/>
      <c r="BS55" s="32" t="e">
        <f t="shared" si="21"/>
        <v>#DIV/0!</v>
      </c>
      <c r="BT55" s="32" t="e">
        <f t="shared" si="22"/>
        <v>#DIV/0!</v>
      </c>
      <c r="BU55" s="32" t="e">
        <f t="shared" si="23"/>
        <v>#DIV/0!</v>
      </c>
      <c r="BV55" s="29" t="e">
        <f t="shared" si="25"/>
        <v>#DIV/0!</v>
      </c>
      <c r="BW55" s="29" t="e">
        <f t="shared" si="26"/>
        <v>#DIV/0!</v>
      </c>
      <c r="BX55" s="29" t="e">
        <f t="shared" si="27"/>
        <v>#DIV/0!</v>
      </c>
    </row>
    <row r="56" spans="1:76" x14ac:dyDescent="0.2">
      <c r="A56" s="29">
        <f>Rohdaten!C56</f>
        <v>0</v>
      </c>
      <c r="B56" s="29">
        <f>IF(1=1,Rohdaten!H56,"x"&amp;Rohdaten!H56)</f>
        <v>0</v>
      </c>
      <c r="C56" s="29">
        <f>IF(101,Rohdaten!F56,-Rohdaten!F56)</f>
        <v>0</v>
      </c>
      <c r="E56" s="32">
        <f>Rohdaten!J56</f>
        <v>0</v>
      </c>
      <c r="F56" s="32" t="e">
        <f>AVERAGE(Rohdaten!L56,Rohdaten!X56,Rohdaten!AD56)</f>
        <v>#DIV/0!</v>
      </c>
      <c r="G56" s="29" t="e">
        <f t="array" ref="G56">AVERAGE(IF(Rohdaten!E56='turnwise standard'!$A$5:$A$99,'turnwise standard'!$F$5:$F$99))</f>
        <v>#DIV/0!</v>
      </c>
      <c r="H56" s="29" t="b">
        <f>IF(ISERROR(G56),1&lt;0,E56-G56&gt;eval!$B$6)</f>
        <v>0</v>
      </c>
      <c r="I56" s="32" t="e">
        <f>Rohdaten!L56-G56</f>
        <v>#DIV/0!</v>
      </c>
      <c r="J56" s="32" t="e">
        <f t="shared" si="0"/>
        <v>#DIV/0!</v>
      </c>
      <c r="K56" s="32" t="e">
        <f t="shared" si="1"/>
        <v>#DIV/0!</v>
      </c>
      <c r="L56" s="30">
        <f>Rohdaten!O56</f>
        <v>0</v>
      </c>
      <c r="M56" s="33">
        <f>Rohdaten!N56/eval!$B$7</f>
        <v>0</v>
      </c>
      <c r="N56" s="33" t="e">
        <f>Rohdaten!N56/Rohdaten!M56</f>
        <v>#DIV/0!</v>
      </c>
      <c r="O56" s="32" t="e">
        <f t="shared" si="2"/>
        <v>#DIV/0!</v>
      </c>
      <c r="P56" s="34" t="e">
        <f>(L56)/(O56/charge/constants!$B$3)</f>
        <v>#DIV/0!</v>
      </c>
      <c r="Q56" s="34" t="e">
        <f>SQRT(L56+1)/(O56/charge/constants!$B$3)</f>
        <v>#DIV/0!</v>
      </c>
      <c r="R56" s="29" t="e">
        <f>P56/eval!$E$18</f>
        <v>#DIV/0!</v>
      </c>
      <c r="S56" s="29" t="e">
        <f>Q56/eval!$E$18</f>
        <v>#DIV/0!</v>
      </c>
      <c r="T56" s="29" t="e">
        <f t="shared" si="3"/>
        <v>#DIV/0!</v>
      </c>
      <c r="V56" s="31" t="e">
        <f t="array" ref="V56">AVERAGE(IF(Rohdaten!E56='turnwise standard'!$A$5:$A$99,'turnwise standard'!$P$5:$P$99))</f>
        <v>#DIV/0!</v>
      </c>
      <c r="W56" s="32" t="e">
        <f t="shared" si="4"/>
        <v>#DIV/0!</v>
      </c>
      <c r="X56" s="29" t="e">
        <f t="shared" si="5"/>
        <v>#DIV/0!</v>
      </c>
      <c r="Y56" s="29" t="e">
        <f t="shared" si="6"/>
        <v>#DIV/0!</v>
      </c>
      <c r="AA56" s="32" t="e">
        <f>Rohdaten!AJ56-$G56</f>
        <v>#DIV/0!</v>
      </c>
      <c r="AB56" s="32" t="e">
        <f t="shared" si="7"/>
        <v>#DIV/0!</v>
      </c>
      <c r="AC56" s="30">
        <f>Rohdaten!AM56</f>
        <v>0</v>
      </c>
      <c r="AD56" s="33">
        <f>Rohdaten!AL56/eval!$B$7</f>
        <v>0</v>
      </c>
      <c r="AE56" s="32" t="e">
        <f t="shared" si="8"/>
        <v>#DIV/0!</v>
      </c>
      <c r="AF56" s="32" t="e">
        <f>(AC56)/((AE56+0.0000000000000000001)/charge/constants!$B$3)</f>
        <v>#DIV/0!</v>
      </c>
      <c r="AG56" s="32" t="e">
        <f>SQRT(AC56+1)/((AE56+0.0000000000000000001)/charge/constants!$B$3)</f>
        <v>#DIV/0!</v>
      </c>
      <c r="AH56" s="32" t="e">
        <f>AF56/eval!$E$18</f>
        <v>#DIV/0!</v>
      </c>
      <c r="AI56" s="32" t="e">
        <f>AG56/eval!$E$18</f>
        <v>#DIV/0!</v>
      </c>
      <c r="AJ56" s="32" t="e">
        <f t="shared" si="9"/>
        <v>#DIV/0!</v>
      </c>
      <c r="AK56" s="32" t="e">
        <f t="shared" si="10"/>
        <v>#DIV/0!</v>
      </c>
      <c r="AL56" s="29" t="e">
        <f t="shared" si="11"/>
        <v>#DIV/0!</v>
      </c>
      <c r="AN56" s="32" t="e">
        <f>Rohdaten!X56-G56</f>
        <v>#DIV/0!</v>
      </c>
      <c r="AO56" s="32" t="e">
        <f t="shared" si="12"/>
        <v>#DIV/0!</v>
      </c>
      <c r="AP56" s="30">
        <f>Rohdaten!AA56</f>
        <v>0</v>
      </c>
      <c r="AQ56" s="33">
        <f>Rohdaten!Y56</f>
        <v>0</v>
      </c>
      <c r="AR56" s="32" t="e">
        <f t="shared" si="24"/>
        <v>#DIV/0!</v>
      </c>
      <c r="AS56" s="32" t="e">
        <f t="shared" si="13"/>
        <v>#DIV/0!</v>
      </c>
      <c r="AT56" s="32" t="e">
        <f>(AP56)/((AS56+0.0000000000000000001)/charge/constants!$B$3)</f>
        <v>#DIV/0!</v>
      </c>
      <c r="AU56" s="32" t="e">
        <f>SQRT(AP56+1)/((AS56+0.0000000000000000001)/charge/constants!$B$3)</f>
        <v>#DIV/0!</v>
      </c>
      <c r="AV56" s="32" t="e">
        <f>AT56/eval!$E$18</f>
        <v>#DIV/0!</v>
      </c>
      <c r="AW56" s="32" t="e">
        <f>AU56/eval!$E$18</f>
        <v>#DIV/0!</v>
      </c>
      <c r="AX56" s="32" t="e">
        <f t="shared" si="14"/>
        <v>#DIV/0!</v>
      </c>
      <c r="AY56" s="32" t="e">
        <f t="shared" si="15"/>
        <v>#DIV/0!</v>
      </c>
      <c r="AZ56" s="29" t="e">
        <f t="shared" si="16"/>
        <v>#DIV/0!</v>
      </c>
      <c r="BC56" s="32" t="e">
        <f>Rohdaten!AD56-G56</f>
        <v>#DIV/0!</v>
      </c>
      <c r="BD56" s="30">
        <f>Rohdaten!AG56</f>
        <v>0</v>
      </c>
      <c r="BE56" s="33" t="e">
        <f>Rohdaten!AF56/Rohdaten!AE56</f>
        <v>#DIV/0!</v>
      </c>
      <c r="BF56" s="33">
        <f>Rohdaten!AF56/eval!$B$7</f>
        <v>0</v>
      </c>
      <c r="BG56" s="32" t="e">
        <f t="shared" si="17"/>
        <v>#DIV/0!</v>
      </c>
      <c r="BH56" s="32" t="e">
        <f>(BD56)/((BG56+0.0000000000000000001)/charge/constants!$B$3)</f>
        <v>#DIV/0!</v>
      </c>
      <c r="BI56" s="32" t="e">
        <f>SQRT(BD56+1)/((BG56+0.0000000000000000001)/charge/constants!$B$3)</f>
        <v>#DIV/0!</v>
      </c>
      <c r="BJ56" s="32" t="e">
        <f>BH56/eval!$E$18</f>
        <v>#DIV/0!</v>
      </c>
      <c r="BK56" s="32" t="e">
        <f>BI56/eval!$E$18</f>
        <v>#DIV/0!</v>
      </c>
      <c r="BL56" s="32" t="e">
        <f t="shared" si="18"/>
        <v>#DIV/0!</v>
      </c>
      <c r="BM56" s="32" t="e">
        <f t="shared" si="19"/>
        <v>#DIV/0!</v>
      </c>
      <c r="BN56" s="29" t="e">
        <f t="shared" si="20"/>
        <v>#DIV/0!</v>
      </c>
      <c r="BO56" s="33" t="e">
        <f t="array" ref="BO56">AVERAGE(IF(Rohdaten!E56='turnwise standard'!$A$5:$A$99,'turnwise standard'!$B$5:$B$99))</f>
        <v>#DIV/0!</v>
      </c>
      <c r="BP56" s="32" t="e">
        <f>BD56/BF56*constants!$B$3*charge/constants!$B$6/BO56</f>
        <v>#DIV/0!</v>
      </c>
      <c r="BQ56" s="32" t="e">
        <f>SQRT(BD56)/BF56*constants!$B$3*charge/constants!$B$6/BO56</f>
        <v>#DIV/0!</v>
      </c>
      <c r="BR56" s="32"/>
      <c r="BS56" s="32" t="e">
        <f t="shared" si="21"/>
        <v>#DIV/0!</v>
      </c>
      <c r="BT56" s="32" t="e">
        <f t="shared" si="22"/>
        <v>#DIV/0!</v>
      </c>
      <c r="BU56" s="32" t="e">
        <f t="shared" si="23"/>
        <v>#DIV/0!</v>
      </c>
      <c r="BV56" s="29" t="e">
        <f t="shared" si="25"/>
        <v>#DIV/0!</v>
      </c>
      <c r="BW56" s="29" t="e">
        <f t="shared" si="26"/>
        <v>#DIV/0!</v>
      </c>
      <c r="BX56" s="29" t="e">
        <f t="shared" si="27"/>
        <v>#DIV/0!</v>
      </c>
    </row>
    <row r="57" spans="1:76" x14ac:dyDescent="0.2">
      <c r="A57" s="29">
        <f>Rohdaten!C57</f>
        <v>0</v>
      </c>
      <c r="B57" s="29">
        <f>IF(1=1,Rohdaten!H57,"x"&amp;Rohdaten!H57)</f>
        <v>0</v>
      </c>
      <c r="C57" s="29">
        <f>IF(101,Rohdaten!F57,-Rohdaten!F57)</f>
        <v>0</v>
      </c>
      <c r="E57" s="32">
        <f>Rohdaten!J57</f>
        <v>0</v>
      </c>
      <c r="F57" s="32" t="e">
        <f>AVERAGE(Rohdaten!L57,Rohdaten!X57,Rohdaten!AD57)</f>
        <v>#DIV/0!</v>
      </c>
      <c r="G57" s="29" t="e">
        <f t="array" ref="G57">AVERAGE(IF(Rohdaten!E57='turnwise standard'!$A$5:$A$99,'turnwise standard'!$F$5:$F$99))</f>
        <v>#DIV/0!</v>
      </c>
      <c r="H57" s="29" t="b">
        <f>IF(ISERROR(G57),1&lt;0,E57-G57&gt;eval!$B$6)</f>
        <v>0</v>
      </c>
      <c r="I57" s="32" t="e">
        <f>Rohdaten!L57-G57</f>
        <v>#DIV/0!</v>
      </c>
      <c r="J57" s="32" t="e">
        <f t="shared" si="0"/>
        <v>#DIV/0!</v>
      </c>
      <c r="K57" s="32" t="e">
        <f t="shared" si="1"/>
        <v>#DIV/0!</v>
      </c>
      <c r="L57" s="30">
        <f>Rohdaten!O57</f>
        <v>0</v>
      </c>
      <c r="M57" s="33">
        <f>Rohdaten!N57/eval!$B$7</f>
        <v>0</v>
      </c>
      <c r="N57" s="33" t="e">
        <f>Rohdaten!N57/Rohdaten!M57</f>
        <v>#DIV/0!</v>
      </c>
      <c r="O57" s="32" t="e">
        <f t="shared" si="2"/>
        <v>#DIV/0!</v>
      </c>
      <c r="P57" s="34" t="e">
        <f>(L57)/(O57/charge/constants!$B$3)</f>
        <v>#DIV/0!</v>
      </c>
      <c r="Q57" s="34" t="e">
        <f>SQRT(L57+1)/(O57/charge/constants!$B$3)</f>
        <v>#DIV/0!</v>
      </c>
      <c r="R57" s="29" t="e">
        <f>P57/eval!$E$18</f>
        <v>#DIV/0!</v>
      </c>
      <c r="S57" s="29" t="e">
        <f>Q57/eval!$E$18</f>
        <v>#DIV/0!</v>
      </c>
      <c r="T57" s="29" t="e">
        <f t="shared" si="3"/>
        <v>#DIV/0!</v>
      </c>
      <c r="V57" s="31" t="e">
        <f t="array" ref="V57">AVERAGE(IF(Rohdaten!E57='turnwise standard'!$A$5:$A$99,'turnwise standard'!$P$5:$P$99))</f>
        <v>#DIV/0!</v>
      </c>
      <c r="W57" s="32" t="e">
        <f t="shared" si="4"/>
        <v>#DIV/0!</v>
      </c>
      <c r="X57" s="29" t="e">
        <f t="shared" si="5"/>
        <v>#DIV/0!</v>
      </c>
      <c r="Y57" s="29" t="e">
        <f t="shared" si="6"/>
        <v>#DIV/0!</v>
      </c>
      <c r="AA57" s="32" t="e">
        <f>Rohdaten!AJ57-$G57</f>
        <v>#DIV/0!</v>
      </c>
      <c r="AB57" s="32" t="e">
        <f t="shared" si="7"/>
        <v>#DIV/0!</v>
      </c>
      <c r="AC57" s="30">
        <f>Rohdaten!AM57</f>
        <v>0</v>
      </c>
      <c r="AD57" s="33">
        <f>Rohdaten!AL57/eval!$B$7</f>
        <v>0</v>
      </c>
      <c r="AE57" s="32" t="e">
        <f t="shared" si="8"/>
        <v>#DIV/0!</v>
      </c>
      <c r="AF57" s="32" t="e">
        <f>(AC57)/((AE57+0.0000000000000000001)/charge/constants!$B$3)</f>
        <v>#DIV/0!</v>
      </c>
      <c r="AG57" s="32" t="e">
        <f>SQRT(AC57+1)/((AE57+0.0000000000000000001)/charge/constants!$B$3)</f>
        <v>#DIV/0!</v>
      </c>
      <c r="AH57" s="32" t="e">
        <f>AF57/eval!$E$18</f>
        <v>#DIV/0!</v>
      </c>
      <c r="AI57" s="32" t="e">
        <f>AG57/eval!$E$18</f>
        <v>#DIV/0!</v>
      </c>
      <c r="AJ57" s="32" t="e">
        <f t="shared" si="9"/>
        <v>#DIV/0!</v>
      </c>
      <c r="AK57" s="32" t="e">
        <f t="shared" si="10"/>
        <v>#DIV/0!</v>
      </c>
      <c r="AL57" s="29" t="e">
        <f t="shared" si="11"/>
        <v>#DIV/0!</v>
      </c>
      <c r="AN57" s="32" t="e">
        <f>Rohdaten!X57-G57</f>
        <v>#DIV/0!</v>
      </c>
      <c r="AO57" s="32" t="e">
        <f t="shared" si="12"/>
        <v>#DIV/0!</v>
      </c>
      <c r="AP57" s="30">
        <f>Rohdaten!AA57</f>
        <v>0</v>
      </c>
      <c r="AQ57" s="33">
        <f>Rohdaten!Y57</f>
        <v>0</v>
      </c>
      <c r="AR57" s="32" t="e">
        <f t="shared" si="24"/>
        <v>#DIV/0!</v>
      </c>
      <c r="AS57" s="32" t="e">
        <f t="shared" si="13"/>
        <v>#DIV/0!</v>
      </c>
      <c r="AT57" s="32" t="e">
        <f>(AP57)/((AS57+0.0000000000000000001)/charge/constants!$B$3)</f>
        <v>#DIV/0!</v>
      </c>
      <c r="AU57" s="32" t="e">
        <f>SQRT(AP57+1)/((AS57+0.0000000000000000001)/charge/constants!$B$3)</f>
        <v>#DIV/0!</v>
      </c>
      <c r="AV57" s="32" t="e">
        <f>AT57/eval!$E$18</f>
        <v>#DIV/0!</v>
      </c>
      <c r="AW57" s="32" t="e">
        <f>AU57/eval!$E$18</f>
        <v>#DIV/0!</v>
      </c>
      <c r="AX57" s="32" t="e">
        <f t="shared" si="14"/>
        <v>#DIV/0!</v>
      </c>
      <c r="AY57" s="32" t="e">
        <f t="shared" si="15"/>
        <v>#DIV/0!</v>
      </c>
      <c r="AZ57" s="29" t="e">
        <f t="shared" si="16"/>
        <v>#DIV/0!</v>
      </c>
      <c r="BC57" s="32" t="e">
        <f>Rohdaten!AD57-G57</f>
        <v>#DIV/0!</v>
      </c>
      <c r="BD57" s="30">
        <f>Rohdaten!AG57</f>
        <v>0</v>
      </c>
      <c r="BE57" s="33" t="e">
        <f>Rohdaten!AF57/Rohdaten!AE57</f>
        <v>#DIV/0!</v>
      </c>
      <c r="BF57" s="33">
        <f>Rohdaten!AF57/eval!$B$7</f>
        <v>0</v>
      </c>
      <c r="BG57" s="32" t="e">
        <f t="shared" si="17"/>
        <v>#DIV/0!</v>
      </c>
      <c r="BH57" s="32" t="e">
        <f>(BD57)/((BG57+0.0000000000000000001)/charge/constants!$B$3)</f>
        <v>#DIV/0!</v>
      </c>
      <c r="BI57" s="32" t="e">
        <f>SQRT(BD57+1)/((BG57+0.0000000000000000001)/charge/constants!$B$3)</f>
        <v>#DIV/0!</v>
      </c>
      <c r="BJ57" s="32" t="e">
        <f>BH57/eval!$E$18</f>
        <v>#DIV/0!</v>
      </c>
      <c r="BK57" s="32" t="e">
        <f>BI57/eval!$E$18</f>
        <v>#DIV/0!</v>
      </c>
      <c r="BL57" s="32" t="e">
        <f t="shared" si="18"/>
        <v>#DIV/0!</v>
      </c>
      <c r="BM57" s="32" t="e">
        <f t="shared" si="19"/>
        <v>#DIV/0!</v>
      </c>
      <c r="BN57" s="29" t="e">
        <f t="shared" si="20"/>
        <v>#DIV/0!</v>
      </c>
      <c r="BO57" s="33" t="e">
        <f t="array" ref="BO57">AVERAGE(IF(Rohdaten!E57='turnwise standard'!$A$5:$A$99,'turnwise standard'!$B$5:$B$99))</f>
        <v>#DIV/0!</v>
      </c>
      <c r="BP57" s="32" t="e">
        <f>BD57/BF57*constants!$B$3*charge/constants!$B$6/BO57</f>
        <v>#DIV/0!</v>
      </c>
      <c r="BQ57" s="32" t="e">
        <f>SQRT(BD57)/BF57*constants!$B$3*charge/constants!$B$6/BO57</f>
        <v>#DIV/0!</v>
      </c>
      <c r="BR57" s="32"/>
      <c r="BS57" s="32" t="e">
        <f t="shared" si="21"/>
        <v>#DIV/0!</v>
      </c>
      <c r="BT57" s="32" t="e">
        <f t="shared" si="22"/>
        <v>#DIV/0!</v>
      </c>
      <c r="BU57" s="32" t="e">
        <f t="shared" si="23"/>
        <v>#DIV/0!</v>
      </c>
      <c r="BV57" s="29" t="e">
        <f t="shared" si="25"/>
        <v>#DIV/0!</v>
      </c>
      <c r="BW57" s="29" t="e">
        <f t="shared" si="26"/>
        <v>#DIV/0!</v>
      </c>
      <c r="BX57" s="29" t="e">
        <f t="shared" si="27"/>
        <v>#DIV/0!</v>
      </c>
    </row>
    <row r="58" spans="1:76" x14ac:dyDescent="0.2">
      <c r="A58" s="29">
        <f>Rohdaten!C58</f>
        <v>73</v>
      </c>
      <c r="B58" s="29" t="str">
        <f>IF(1=1,Rohdaten!H58,"x"&amp;Rohdaten!H58)</f>
        <v>MS_St60k_U</v>
      </c>
      <c r="C58" s="29">
        <f>IF(101,Rohdaten!F58,-Rohdaten!F58)</f>
        <v>7</v>
      </c>
      <c r="E58" s="32">
        <f>Rohdaten!J58</f>
        <v>4.6926400000000005E-13</v>
      </c>
      <c r="F58" s="32">
        <f>AVERAGE(Rohdaten!L58,Rohdaten!X58,Rohdaten!AD58)</f>
        <v>4.6764756312199997E-13</v>
      </c>
      <c r="G58" s="29">
        <f t="array" ref="G58">AVERAGE(IF(Rohdaten!E58='turnwise standard'!$A$5:$A$99,'turnwise standard'!$F$5:$F$99))</f>
        <v>0</v>
      </c>
      <c r="H58" s="29" t="b">
        <f>IF(ISERROR(G58),1&lt;0,E58-G58&gt;eval!$B$6)</f>
        <v>0</v>
      </c>
      <c r="I58" s="32">
        <f>Rohdaten!L58-G58</f>
        <v>4.6809350027000003E-13</v>
      </c>
      <c r="J58" s="32">
        <f t="shared" si="0"/>
        <v>2.5381190557348511E-14</v>
      </c>
      <c r="K58" s="32">
        <f t="shared" si="1"/>
        <v>2.5381190557348511E-14</v>
      </c>
      <c r="L58" s="30">
        <f>Rohdaten!O58</f>
        <v>394</v>
      </c>
      <c r="M58" s="33">
        <f>Rohdaten!N58/eval!$B$7</f>
        <v>298.02224969097654</v>
      </c>
      <c r="N58" s="33">
        <f>Rohdaten!N58/Rohdaten!M58</f>
        <v>8.0766460646868676</v>
      </c>
      <c r="O58" s="32">
        <f t="shared" si="2"/>
        <v>7.5641595097363743E-12</v>
      </c>
      <c r="P58" s="34">
        <f>(L58)/(O58/charge/constants!$B$3)</f>
        <v>2.503649476934421E-5</v>
      </c>
      <c r="Q58" s="34">
        <f>SQRT(L58+1)/(O58/charge/constants!$B$3)</f>
        <v>1.2629200305937587E-6</v>
      </c>
      <c r="R58" s="29">
        <f>P58/eval!$E$18</f>
        <v>3.0320774780568483E-5</v>
      </c>
      <c r="S58" s="29">
        <f>Q58/eval!$E$18</f>
        <v>1.5294758378233243E-6</v>
      </c>
      <c r="T58" s="29">
        <f t="shared" si="3"/>
        <v>626972218043.3291</v>
      </c>
      <c r="V58" s="31">
        <f t="array" ref="V58">AVERAGE(IF(Rohdaten!E58='turnwise standard'!$A$5:$A$99,'turnwise standard'!$P$5:$P$99))</f>
        <v>0.78825604436501073</v>
      </c>
      <c r="W58" s="32">
        <f t="shared" si="4"/>
        <v>3.176188111505401E-5</v>
      </c>
      <c r="X58" s="29">
        <f t="shared" si="5"/>
        <v>1.6021698020864772E-6</v>
      </c>
      <c r="Y58" s="29">
        <f t="shared" si="6"/>
        <v>389567677604.82556</v>
      </c>
      <c r="AA58" s="32">
        <f>Rohdaten!AJ58-$G58</f>
        <v>4.6791136622999997E-13</v>
      </c>
      <c r="AB58" s="32">
        <f t="shared" si="7"/>
        <v>2.5381190557348511E-14</v>
      </c>
      <c r="AC58" s="30">
        <f>Rohdaten!AM58</f>
        <v>13</v>
      </c>
      <c r="AD58" s="33">
        <f>Rohdaten!AL58/eval!$B$7</f>
        <v>59.703337453646476</v>
      </c>
      <c r="AE58" s="32">
        <f t="shared" si="8"/>
        <v>1.5153417848206835E-12</v>
      </c>
      <c r="AF58" s="32">
        <f>(AC58)/((AE58+0.0000000000000000001)/charge/constants!$B$3)</f>
        <v>4.123544701425196E-6</v>
      </c>
      <c r="AG58" s="32">
        <f>SQRT(AC58+1)/((AE58+0.0000000000000000001)/charge/constants!$B$3)</f>
        <v>1.1868378070600102E-6</v>
      </c>
      <c r="AH58" s="32">
        <f>AF58/eval!$E$18</f>
        <v>4.9938727981446905E-6</v>
      </c>
      <c r="AI58" s="32">
        <f>AG58/eval!$E$18</f>
        <v>1.4373354649067334E-6</v>
      </c>
      <c r="AJ58" s="32">
        <f t="shared" si="9"/>
        <v>5.2312249692255363E-6</v>
      </c>
      <c r="AK58" s="32">
        <f t="shared" si="10"/>
        <v>1.5056501190753087E-6</v>
      </c>
      <c r="AL58" s="29">
        <f t="shared" si="11"/>
        <v>709932821904.19202</v>
      </c>
      <c r="AN58" s="32">
        <f>Rohdaten!X58-G58</f>
        <v>4.6733650516299997E-13</v>
      </c>
      <c r="AO58" s="32">
        <f t="shared" si="12"/>
        <v>2.5381190557348511E-14</v>
      </c>
      <c r="AP58" s="30">
        <f>Rohdaten!AA58</f>
        <v>1</v>
      </c>
      <c r="AQ58" s="33">
        <f>Rohdaten!Y58</f>
        <v>895.54499999999996</v>
      </c>
      <c r="AR58" s="32">
        <f t="shared" si="24"/>
        <v>1.1166384715452602E-3</v>
      </c>
      <c r="AS58" s="32">
        <f t="shared" si="13"/>
        <v>2.272999829768067E-11</v>
      </c>
      <c r="AT58" s="32">
        <f>(AP58)/((AS58+0.0000000000000000001)/charge/constants!$B$3)</f>
        <v>2.114650391040264E-8</v>
      </c>
      <c r="AU58" s="32">
        <f>SQRT(AP58+1)/((AS58+0.0000000000000000001)/charge/constants!$B$3)</f>
        <v>2.9905672626867099E-8</v>
      </c>
      <c r="AV58" s="32">
        <f>AT58/eval!$E$18</f>
        <v>2.5609750421165837E-8</v>
      </c>
      <c r="AW58" s="32">
        <f>AU58/eval!$E$18</f>
        <v>3.6217656374602806E-8</v>
      </c>
      <c r="AX58" s="32">
        <f t="shared" si="14"/>
        <v>2.6826947996875133E-8</v>
      </c>
      <c r="AY58" s="32">
        <f t="shared" si="15"/>
        <v>3.7939033694258545E-8</v>
      </c>
      <c r="AZ58" s="29">
        <f t="shared" si="16"/>
        <v>1118131416907487.6</v>
      </c>
      <c r="BC58" s="32">
        <f>Rohdaten!AD58-G58</f>
        <v>4.6751268393300003E-13</v>
      </c>
      <c r="BD58" s="30">
        <f>Rohdaten!AG58</f>
        <v>18</v>
      </c>
      <c r="BE58" s="33">
        <f>Rohdaten!AF58/Rohdaten!AE58</f>
        <v>8.0659302121690342</v>
      </c>
      <c r="BF58" s="33">
        <f>Rohdaten!AF58/eval!$B$7</f>
        <v>5.6860321384425214</v>
      </c>
      <c r="BG58" s="32">
        <f t="shared" si="17"/>
        <v>2.6582921459725586E-12</v>
      </c>
      <c r="BH58" s="32">
        <f>(BD58)/((BG58+0.0000000000000000001)/charge/constants!$B$3)</f>
        <v>3.2546760097984027E-6</v>
      </c>
      <c r="BI58" s="32">
        <f>SQRT(BD58+1)/((BG58+0.0000000000000000001)/charge/constants!$B$3)</f>
        <v>7.8815576781541298E-7</v>
      </c>
      <c r="BJ58" s="32">
        <f>BH58/eval!$E$18</f>
        <v>3.9416179934920474E-6</v>
      </c>
      <c r="BK58" s="32">
        <f>BI58/eval!$E$18</f>
        <v>9.5450636153741088E-7</v>
      </c>
      <c r="BL58" s="32">
        <f t="shared" si="18"/>
        <v>4.1289578850235731E-6</v>
      </c>
      <c r="BM58" s="32">
        <f t="shared" si="19"/>
        <v>9.9987278683073276E-7</v>
      </c>
      <c r="BN58" s="29">
        <f t="shared" si="20"/>
        <v>1609814681211.0081</v>
      </c>
      <c r="BO58" s="33">
        <f t="array" ref="BO58">AVERAGE(IF(Rohdaten!E58='turnwise standard'!$A$5:$A$99,'turnwise standard'!$B$5:$B$99))</f>
        <v>1.0900000000000001</v>
      </c>
      <c r="BP58" s="32">
        <f>BD58/BF58*constants!$B$3*charge/constants!$B$6/BO58</f>
        <v>2.5381190557348511E-14</v>
      </c>
      <c r="BQ58" s="32">
        <f>SQRT(BD58)/BF58*constants!$B$3*charge/constants!$B$6/BO58</f>
        <v>5.9824039858963665E-15</v>
      </c>
      <c r="BR58" s="32"/>
      <c r="BS58" s="32">
        <f t="shared" si="21"/>
        <v>1183.9543200746575</v>
      </c>
      <c r="BT58" s="32">
        <f t="shared" si="22"/>
        <v>1185.4558480338765</v>
      </c>
      <c r="BU58" s="32">
        <f t="shared" si="23"/>
        <v>7.1158901169158148E-7</v>
      </c>
      <c r="BV58" s="29">
        <f t="shared" si="25"/>
        <v>0.41762293193234701</v>
      </c>
      <c r="BW58" s="29">
        <f t="shared" si="26"/>
        <v>0.10065806618106699</v>
      </c>
      <c r="BX58" s="29">
        <f t="shared" si="27"/>
        <v>98.696746110630997</v>
      </c>
    </row>
    <row r="59" spans="1:76" x14ac:dyDescent="0.2">
      <c r="A59" s="29">
        <f>Rohdaten!C59</f>
        <v>74</v>
      </c>
      <c r="B59" s="29" t="str">
        <f>IF(1=1,Rohdaten!H59,"x"&amp;Rohdaten!H59)</f>
        <v>MS_St60k_U</v>
      </c>
      <c r="C59" s="29">
        <f>IF(101,Rohdaten!F59,-Rohdaten!F59)</f>
        <v>8</v>
      </c>
      <c r="E59" s="32">
        <f>Rohdaten!J59</f>
        <v>4.9708000000000004E-13</v>
      </c>
      <c r="F59" s="32">
        <f>AVERAGE(Rohdaten!L59,Rohdaten!X59,Rohdaten!AD59)</f>
        <v>4.9889186782433337E-13</v>
      </c>
      <c r="G59" s="29">
        <f t="array" ref="G59">AVERAGE(IF(Rohdaten!E59='turnwise standard'!$A$5:$A$99,'turnwise standard'!$F$5:$F$99))</f>
        <v>0</v>
      </c>
      <c r="H59" s="29" t="b">
        <f>IF(ISERROR(G59),1&lt;0,E59-G59&gt;eval!$B$6)</f>
        <v>0</v>
      </c>
      <c r="I59" s="32">
        <f>Rohdaten!L59-G59</f>
        <v>4.9945963645300004E-13</v>
      </c>
      <c r="J59" s="32">
        <f t="shared" si="0"/>
        <v>2.2972327564637192E-14</v>
      </c>
      <c r="K59" s="32">
        <f t="shared" si="1"/>
        <v>2.2972327564637192E-14</v>
      </c>
      <c r="L59" s="30">
        <f>Rohdaten!O59</f>
        <v>380</v>
      </c>
      <c r="M59" s="33">
        <f>Rohdaten!N59/eval!$B$7</f>
        <v>298.51668726823237</v>
      </c>
      <c r="N59" s="33">
        <f>Rohdaten!N59/Rohdaten!M59</f>
        <v>8.0900457263454104</v>
      </c>
      <c r="O59" s="32">
        <f t="shared" si="2"/>
        <v>6.8576231234361947E-12</v>
      </c>
      <c r="P59" s="34">
        <f>(L59)/(O59/charge/constants!$B$3)</f>
        <v>2.6634709535988316E-5</v>
      </c>
      <c r="Q59" s="34">
        <f>SQRT(L59+1)/(O59/charge/constants!$B$3)</f>
        <v>1.3681283936476918E-6</v>
      </c>
      <c r="R59" s="29">
        <f>P59/eval!$E$18</f>
        <v>3.2256313698329856E-5</v>
      </c>
      <c r="S59" s="29">
        <f>Q59/eval!$E$18</f>
        <v>1.6568898033396381E-6</v>
      </c>
      <c r="T59" s="29">
        <f t="shared" si="3"/>
        <v>534252161141.32037</v>
      </c>
      <c r="V59" s="31">
        <f t="array" ref="V59">AVERAGE(IF(Rohdaten!E59='turnwise standard'!$A$5:$A$99,'turnwise standard'!$P$5:$P$99))</f>
        <v>0.78825604436501073</v>
      </c>
      <c r="W59" s="32">
        <f t="shared" si="4"/>
        <v>3.3789413638361923E-5</v>
      </c>
      <c r="X59" s="29">
        <f t="shared" si="5"/>
        <v>1.7356395849140673E-6</v>
      </c>
      <c r="Y59" s="29">
        <f t="shared" si="6"/>
        <v>331956293567.06171</v>
      </c>
      <c r="AA59" s="32">
        <f>Rohdaten!AJ59-$G59</f>
        <v>4.99117080453E-13</v>
      </c>
      <c r="AB59" s="32">
        <f t="shared" si="7"/>
        <v>2.2972327564637192E-14</v>
      </c>
      <c r="AC59" s="30">
        <f>Rohdaten!AM59</f>
        <v>12</v>
      </c>
      <c r="AD59" s="33">
        <f>Rohdaten!AL59/eval!$B$7</f>
        <v>59.703337453646476</v>
      </c>
      <c r="AE59" s="32">
        <f t="shared" si="8"/>
        <v>1.3715246246872389E-12</v>
      </c>
      <c r="AF59" s="32">
        <f>(AC59)/((AE59+0.0000000000000000001)/charge/constants!$B$3)</f>
        <v>4.205480146422669E-6</v>
      </c>
      <c r="AG59" s="32">
        <f>SQRT(AC59+1)/((AE59+0.0000000000000000001)/charge/constants!$B$3)</f>
        <v>1.2635895254893948E-6</v>
      </c>
      <c r="AH59" s="32">
        <f>AF59/eval!$E$18</f>
        <v>5.0931017915481911E-6</v>
      </c>
      <c r="AI59" s="32">
        <f>AG59/eval!$E$18</f>
        <v>1.5302866383820424E-6</v>
      </c>
      <c r="AJ59" s="32">
        <f t="shared" si="9"/>
        <v>5.3351701854826181E-6</v>
      </c>
      <c r="AK59" s="32">
        <f t="shared" si="10"/>
        <v>1.6030191389236917E-6</v>
      </c>
      <c r="AL59" s="29">
        <f t="shared" si="11"/>
        <v>626308009468.15686</v>
      </c>
      <c r="AN59" s="32">
        <f>Rohdaten!X59-G59</f>
        <v>4.9845522357699999E-13</v>
      </c>
      <c r="AO59" s="32">
        <f t="shared" si="12"/>
        <v>2.2972327564637192E-14</v>
      </c>
      <c r="AP59" s="30">
        <f>Rohdaten!AA59</f>
        <v>3</v>
      </c>
      <c r="AQ59" s="33">
        <f>Rohdaten!Y59</f>
        <v>895.54499999999996</v>
      </c>
      <c r="AR59" s="32">
        <f t="shared" si="24"/>
        <v>3.3499154146357808E-3</v>
      </c>
      <c r="AS59" s="32">
        <f t="shared" si="13"/>
        <v>2.0572753088873015E-11</v>
      </c>
      <c r="AT59" s="32">
        <f>(AP59)/((AS59+0.0000000000000000001)/charge/constants!$B$3)</f>
        <v>7.009173671416569E-8</v>
      </c>
      <c r="AU59" s="32">
        <f>SQRT(AP59+1)/((AS59+0.0000000000000000001)/charge/constants!$B$3)</f>
        <v>4.672782447611046E-8</v>
      </c>
      <c r="AV59" s="32">
        <f>AT59/eval!$E$18</f>
        <v>8.4885515423323295E-8</v>
      </c>
      <c r="AW59" s="32">
        <f>AU59/eval!$E$18</f>
        <v>5.6590343615548868E-8</v>
      </c>
      <c r="AX59" s="32">
        <f t="shared" si="14"/>
        <v>8.8920011733787519E-8</v>
      </c>
      <c r="AY59" s="32">
        <f t="shared" si="15"/>
        <v>5.9280007822525013E-8</v>
      </c>
      <c r="AZ59" s="29">
        <f t="shared" si="16"/>
        <v>457982492353482.56</v>
      </c>
      <c r="BC59" s="32">
        <f>Rohdaten!AD59-G59</f>
        <v>4.9876074344299999E-13</v>
      </c>
      <c r="BD59" s="30">
        <f>Rohdaten!AG59</f>
        <v>17</v>
      </c>
      <c r="BE59" s="33">
        <f>Rohdaten!AF59/Rohdaten!AE59</f>
        <v>8.4166228300894268</v>
      </c>
      <c r="BF59" s="33">
        <f>Rohdaten!AF59/eval!$B$7</f>
        <v>5.9332509270704579</v>
      </c>
      <c r="BG59" s="32">
        <f t="shared" si="17"/>
        <v>2.9592726434195303E-12</v>
      </c>
      <c r="BH59" s="32">
        <f>(BD59)/((BG59+0.0000000000000000001)/charge/constants!$B$3)</f>
        <v>2.761225716071681E-6</v>
      </c>
      <c r="BI59" s="32">
        <f>SQRT(BD59+1)/((BG59+0.0000000000000000001)/charge/constants!$B$3)</f>
        <v>6.8911109231328212E-7</v>
      </c>
      <c r="BJ59" s="32">
        <f>BH59/eval!$E$18</f>
        <v>3.3440185547793578E-6</v>
      </c>
      <c r="BK59" s="32">
        <f>BI59/eval!$E$18</f>
        <v>8.3455701052874892E-7</v>
      </c>
      <c r="BL59" s="32">
        <f t="shared" si="18"/>
        <v>3.5029553351487716E-6</v>
      </c>
      <c r="BM59" s="32">
        <f t="shared" si="19"/>
        <v>8.742224017684558E-7</v>
      </c>
      <c r="BN59" s="29">
        <f t="shared" si="20"/>
        <v>2105821322242.9624</v>
      </c>
      <c r="BO59" s="33">
        <f t="array" ref="BO59">AVERAGE(IF(Rohdaten!E59='turnwise standard'!$A$5:$A$99,'turnwise standard'!$B$5:$B$99))</f>
        <v>1.0900000000000001</v>
      </c>
      <c r="BP59" s="32">
        <f>BD59/BF59*constants!$B$3*charge/constants!$B$6/BO59</f>
        <v>2.2972327564637192E-14</v>
      </c>
      <c r="BQ59" s="32">
        <f>SQRT(BD59)/BF59*constants!$B$3*charge/constants!$B$6/BO59</f>
        <v>5.571607824428663E-15</v>
      </c>
      <c r="BR59" s="32"/>
      <c r="BS59" s="32">
        <f t="shared" si="21"/>
        <v>379.99785217391303</v>
      </c>
      <c r="BT59" s="32">
        <f t="shared" si="22"/>
        <v>220.25618021587724</v>
      </c>
      <c r="BU59" s="32">
        <f t="shared" si="23"/>
        <v>2.0613122944420805E-5</v>
      </c>
      <c r="BV59" s="29">
        <f t="shared" si="25"/>
        <v>0.4442820606503472</v>
      </c>
      <c r="BW59" s="29">
        <f t="shared" si="26"/>
        <v>0.11013814862697839</v>
      </c>
      <c r="BX59" s="29">
        <f t="shared" si="27"/>
        <v>82.437432289249941</v>
      </c>
    </row>
    <row r="60" spans="1:76" x14ac:dyDescent="0.2">
      <c r="A60" s="29">
        <f>Rohdaten!C60</f>
        <v>75</v>
      </c>
      <c r="B60" s="29" t="str">
        <f>IF(1=1,Rohdaten!H60,"x"&amp;Rohdaten!H60)</f>
        <v>MS_St60k_U</v>
      </c>
      <c r="C60" s="29">
        <f>IF(101,Rohdaten!F60,-Rohdaten!F60)</f>
        <v>9</v>
      </c>
      <c r="E60" s="32">
        <f>Rohdaten!J60</f>
        <v>5.3883700000000004E-13</v>
      </c>
      <c r="F60" s="32">
        <f>AVERAGE(Rohdaten!L60,Rohdaten!X60,Rohdaten!AD60)</f>
        <v>5.4085916122E-13</v>
      </c>
      <c r="G60" s="29">
        <f t="array" ref="G60">AVERAGE(IF(Rohdaten!E60='turnwise standard'!$A$5:$A$99,'turnwise standard'!$F$5:$F$99))</f>
        <v>0</v>
      </c>
      <c r="H60" s="29" t="b">
        <f>IF(ISERROR(G60),1&lt;0,E60-G60&gt;eval!$B$6)</f>
        <v>0</v>
      </c>
      <c r="I60" s="32">
        <f>Rohdaten!L60-G60</f>
        <v>5.4127642144700002E-13</v>
      </c>
      <c r="J60" s="32">
        <f t="shared" si="0"/>
        <v>4.7654480230123744E-14</v>
      </c>
      <c r="K60" s="32">
        <f t="shared" si="1"/>
        <v>4.7654480230123744E-14</v>
      </c>
      <c r="L60" s="30">
        <f>Rohdaten!O60</f>
        <v>426</v>
      </c>
      <c r="M60" s="33">
        <f>Rohdaten!N60/eval!$B$7</f>
        <v>298.51668726823237</v>
      </c>
      <c r="N60" s="33">
        <f>Rohdaten!N60/Rohdaten!M60</f>
        <v>8.0900457263454104</v>
      </c>
      <c r="O60" s="32">
        <f t="shared" si="2"/>
        <v>1.4225657571786013E-11</v>
      </c>
      <c r="P60" s="34">
        <f>(L60)/(O60/charge/constants!$B$3)</f>
        <v>1.4393792270531399E-5</v>
      </c>
      <c r="Q60" s="34">
        <f>SQRT(L60+1)/(O60/charge/constants!$B$3)</f>
        <v>6.9819955731821622E-7</v>
      </c>
      <c r="R60" s="29">
        <f>P60/eval!$E$18</f>
        <v>1.7431790579864052E-5</v>
      </c>
      <c r="S60" s="29">
        <f>Q60/eval!$E$18</f>
        <v>8.4556371506364668E-7</v>
      </c>
      <c r="T60" s="29">
        <f t="shared" si="3"/>
        <v>2051355176984.2244</v>
      </c>
      <c r="V60" s="31">
        <f t="array" ref="V60">AVERAGE(IF(Rohdaten!E60='turnwise standard'!$A$5:$A$99,'turnwise standard'!$P$5:$P$99))</f>
        <v>0.78825604436501073</v>
      </c>
      <c r="W60" s="32">
        <f t="shared" si="4"/>
        <v>1.8260300537405324E-5</v>
      </c>
      <c r="X60" s="29">
        <f t="shared" si="5"/>
        <v>8.8575224041657602E-7</v>
      </c>
      <c r="Y60" s="29">
        <f t="shared" si="6"/>
        <v>1274604598485.0205</v>
      </c>
      <c r="AA60" s="32">
        <f>Rohdaten!AJ60-$G60</f>
        <v>5.4091780257999998E-13</v>
      </c>
      <c r="AB60" s="32">
        <f t="shared" si="7"/>
        <v>4.7654480230123744E-14</v>
      </c>
      <c r="AC60" s="30">
        <f>Rohdaten!AM60</f>
        <v>12</v>
      </c>
      <c r="AD60" s="33">
        <f>Rohdaten!AL60/eval!$B$7</f>
        <v>59.826946847960443</v>
      </c>
      <c r="AE60" s="32">
        <f t="shared" si="8"/>
        <v>2.8510220557947949E-12</v>
      </c>
      <c r="AF60" s="32">
        <f>(AC60)/((AE60+0.0000000000000000001)/charge/constants!$B$3)</f>
        <v>2.023105989645333E-6</v>
      </c>
      <c r="AG60" s="32">
        <f>SQRT(AC60+1)/((AE60+0.0000000000000000001)/charge/constants!$B$3)</f>
        <v>6.0786769844704722E-7</v>
      </c>
      <c r="AH60" s="32">
        <f>AF60/eval!$E$18</f>
        <v>2.4501089962627387E-6</v>
      </c>
      <c r="AI60" s="32">
        <f>AG60/eval!$E$18</f>
        <v>7.3616613470840935E-7</v>
      </c>
      <c r="AJ60" s="32">
        <f t="shared" si="9"/>
        <v>2.566559437263904E-6</v>
      </c>
      <c r="AK60" s="32">
        <f t="shared" si="10"/>
        <v>7.7115513771508397E-7</v>
      </c>
      <c r="AL60" s="29">
        <f t="shared" si="11"/>
        <v>2706336956178.9634</v>
      </c>
      <c r="AN60" s="32">
        <f>Rohdaten!X60-G60</f>
        <v>5.4053964725000002E-13</v>
      </c>
      <c r="AO60" s="32">
        <f t="shared" si="12"/>
        <v>4.7654480230123744E-14</v>
      </c>
      <c r="AP60" s="30">
        <f>Rohdaten!AA60</f>
        <v>1</v>
      </c>
      <c r="AQ60" s="33">
        <f>Rohdaten!Y60</f>
        <v>895.54499999999996</v>
      </c>
      <c r="AR60" s="32">
        <f t="shared" si="24"/>
        <v>1.1166384715452602E-3</v>
      </c>
      <c r="AS60" s="32">
        <f t="shared" si="13"/>
        <v>4.2676731497686168E-11</v>
      </c>
      <c r="AT60" s="32">
        <f>(AP60)/((AS60+0.0000000000000000001)/charge/constants!$B$3)</f>
        <v>1.1262811888482583E-8</v>
      </c>
      <c r="AU60" s="32">
        <f>SQRT(AP60+1)/((AS60+0.0000000000000000001)/charge/constants!$B$3)</f>
        <v>1.5928021323149001E-8</v>
      </c>
      <c r="AV60" s="32">
        <f>AT60/eval!$E$18</f>
        <v>1.3639975795842389E-8</v>
      </c>
      <c r="AW60" s="32">
        <f>AU60/eval!$E$18</f>
        <v>1.9289838760921057E-8</v>
      </c>
      <c r="AX60" s="32">
        <f t="shared" si="14"/>
        <v>1.4288265810324967E-8</v>
      </c>
      <c r="AY60" s="32">
        <f t="shared" si="15"/>
        <v>2.0206659291753369E-8</v>
      </c>
      <c r="AZ60" s="29">
        <f t="shared" si="16"/>
        <v>3941634433063039.5</v>
      </c>
      <c r="BC60" s="32">
        <f>Rohdaten!AD60-G60</f>
        <v>5.4076141496299996E-13</v>
      </c>
      <c r="BD60" s="30">
        <f>Rohdaten!AG60</f>
        <v>36</v>
      </c>
      <c r="BE60" s="33">
        <f>Rohdaten!AF60/Rohdaten!AE60</f>
        <v>8.5919691390496222</v>
      </c>
      <c r="BF60" s="33">
        <f>Rohdaten!AF60/eval!$B$7</f>
        <v>6.0568603213844252</v>
      </c>
      <c r="BG60" s="32">
        <f t="shared" si="17"/>
        <v>3.2753163576250924E-12</v>
      </c>
      <c r="BH60" s="32">
        <f>(BD60)/((BG60+0.0000000000000000001)/charge/constants!$B$3)</f>
        <v>5.2830803447147909E-6</v>
      </c>
      <c r="BI60" s="32">
        <f>SQRT(BD60+1)/((BG60+0.0000000000000000001)/charge/constants!$B$3)</f>
        <v>8.926589768162813E-7</v>
      </c>
      <c r="BJ60" s="32">
        <f>BH60/eval!$E$18</f>
        <v>6.3981436201638509E-6</v>
      </c>
      <c r="BK60" s="32">
        <f>BI60/eval!$E$18</f>
        <v>1.0810663410055352E-6</v>
      </c>
      <c r="BL60" s="32">
        <f t="shared" si="18"/>
        <v>6.7022389266556661E-6</v>
      </c>
      <c r="BM60" s="32">
        <f t="shared" si="19"/>
        <v>1.1324479947824234E-6</v>
      </c>
      <c r="BN60" s="29">
        <f t="shared" si="20"/>
        <v>1254957003469.0603</v>
      </c>
      <c r="BO60" s="33">
        <f t="array" ref="BO60">AVERAGE(IF(Rohdaten!E60='turnwise standard'!$A$5:$A$99,'turnwise standard'!$B$5:$B$99))</f>
        <v>1.0900000000000001</v>
      </c>
      <c r="BP60" s="32">
        <f>BD60/BF60*constants!$B$3*charge/constants!$B$6/BO60</f>
        <v>4.7654480230123744E-14</v>
      </c>
      <c r="BQ60" s="32">
        <f>SQRT(BD60)/BF60*constants!$B$3*charge/constants!$B$6/BO60</f>
        <v>7.9424133716872912E-15</v>
      </c>
      <c r="BR60" s="32"/>
      <c r="BS60" s="32">
        <f t="shared" si="21"/>
        <v>1277.9927765217392</v>
      </c>
      <c r="BT60" s="32">
        <f t="shared" si="22"/>
        <v>1279.491888798439</v>
      </c>
      <c r="BU60" s="32">
        <f t="shared" si="23"/>
        <v>6.1083642379087385E-7</v>
      </c>
      <c r="BV60" s="29">
        <f t="shared" si="25"/>
        <v>0.24009661835748794</v>
      </c>
      <c r="BW60" s="29">
        <f t="shared" si="26"/>
        <v>4.1672636817808639E-2</v>
      </c>
      <c r="BX60" s="29">
        <f t="shared" si="27"/>
        <v>575.83497273063233</v>
      </c>
    </row>
    <row r="61" spans="1:76" x14ac:dyDescent="0.2">
      <c r="A61" s="29">
        <f>Rohdaten!C61</f>
        <v>76</v>
      </c>
      <c r="B61" s="29" t="str">
        <f>IF(1=1,Rohdaten!H61,"x"&amp;Rohdaten!H61)</f>
        <v>Vienna-KkU</v>
      </c>
      <c r="C61" s="29">
        <f>IF(101,Rohdaten!F61,-Rohdaten!F61)</f>
        <v>10</v>
      </c>
      <c r="E61" s="32">
        <f>Rohdaten!J61</f>
        <v>8.0737900000000005E-10</v>
      </c>
      <c r="F61" s="32">
        <f>AVERAGE(Rohdaten!L61,Rohdaten!X61,Rohdaten!AD61)</f>
        <v>7.8132322133999994E-10</v>
      </c>
      <c r="G61" s="29">
        <f t="array" ref="G61">AVERAGE(IF(Rohdaten!E61='turnwise standard'!$A$5:$A$99,'turnwise standard'!$F$5:$F$99))</f>
        <v>0</v>
      </c>
      <c r="H61" s="29" t="b">
        <f>IF(ISERROR(G61),1&lt;0,E61-G61&gt;eval!$B$6)</f>
        <v>1</v>
      </c>
      <c r="I61" s="32">
        <f>Rohdaten!L61-G61</f>
        <v>7.9531069614999996E-10</v>
      </c>
      <c r="J61" s="32">
        <f t="shared" si="0"/>
        <v>4.7200836053044212E-10</v>
      </c>
      <c r="K61" s="32">
        <f t="shared" si="1"/>
        <v>7.9531069614999996E-10</v>
      </c>
      <c r="L61" s="30">
        <f>Rohdaten!O61</f>
        <v>25</v>
      </c>
      <c r="M61" s="33">
        <f>Rohdaten!N61/eval!$B$7</f>
        <v>198.5166872682324</v>
      </c>
      <c r="N61" s="33">
        <f>Rohdaten!N61/Rohdaten!M61</f>
        <v>8.0699462338575962</v>
      </c>
      <c r="O61" s="32">
        <f t="shared" si="2"/>
        <v>1.5788244474868976E-7</v>
      </c>
      <c r="P61" s="34">
        <f>(L61)/(O61/charge/constants!$B$3)</f>
        <v>7.6110425190890153E-11</v>
      </c>
      <c r="Q61" s="34">
        <f>SQRT(L61+1)/(O61/charge/constants!$B$3)</f>
        <v>1.5523541729447708E-11</v>
      </c>
      <c r="R61" s="29">
        <f>P61/eval!$E$18</f>
        <v>9.2174526902702414E-11</v>
      </c>
      <c r="S61" s="29">
        <f>Q61/eval!$E$18</f>
        <v>1.8799988453322507E-11</v>
      </c>
      <c r="T61" s="29">
        <f t="shared" si="3"/>
        <v>4.1497159790077469E+21</v>
      </c>
      <c r="V61" s="31">
        <f t="array" ref="V61">AVERAGE(IF(Rohdaten!E61='turnwise standard'!$A$5:$A$99,'turnwise standard'!$P$5:$P$99))</f>
        <v>0.78825604436501073</v>
      </c>
      <c r="W61" s="32">
        <f t="shared" si="4"/>
        <v>9.6555460291080712E-11</v>
      </c>
      <c r="X61" s="29">
        <f t="shared" si="5"/>
        <v>1.9693527046726152E-11</v>
      </c>
      <c r="Y61" s="29">
        <f t="shared" si="6"/>
        <v>2.5784160288741251E+21</v>
      </c>
      <c r="AA61" s="32">
        <f>Rohdaten!AJ61-$G61</f>
        <v>7.7496239209000001E-10</v>
      </c>
      <c r="AB61" s="32">
        <f t="shared" si="7"/>
        <v>7.7496239209000001E-10</v>
      </c>
      <c r="AC61" s="30">
        <f>Rohdaten!AM61</f>
        <v>0</v>
      </c>
      <c r="AD61" s="33">
        <f>Rohdaten!AL61/eval!$B$7</f>
        <v>39.802224969097651</v>
      </c>
      <c r="AE61" s="32">
        <f t="shared" si="8"/>
        <v>3.0845227472556239E-8</v>
      </c>
      <c r="AF61" s="32">
        <f>(AC61)/((AE61+0.0000000000000000001)/charge/constants!$B$3)</f>
        <v>0</v>
      </c>
      <c r="AG61" s="32">
        <f>SQRT(AC61+1)/((AE61+0.0000000000000000001)/charge/constants!$B$3)</f>
        <v>1.5582961754005439E-11</v>
      </c>
      <c r="AH61" s="32">
        <f>AF61/eval!$E$18</f>
        <v>0</v>
      </c>
      <c r="AI61" s="32">
        <f>AG61/eval!$E$18</f>
        <v>1.8871949852019456E-11</v>
      </c>
      <c r="AJ61" s="32">
        <f t="shared" si="9"/>
        <v>0</v>
      </c>
      <c r="AK61" s="32">
        <f t="shared" si="10"/>
        <v>1.9768908675554128E-11</v>
      </c>
      <c r="AL61" s="29">
        <f t="shared" si="11"/>
        <v>4.118129414867508E+21</v>
      </c>
      <c r="AN61" s="32" t="e">
        <f>Rohdaten!X61-G61</f>
        <v>#VALUE!</v>
      </c>
      <c r="AO61" s="32" t="e">
        <f t="shared" si="12"/>
        <v>#VALUE!</v>
      </c>
      <c r="AP61" s="30">
        <f>Rohdaten!AA61</f>
        <v>0</v>
      </c>
      <c r="AQ61" s="33">
        <f>Rohdaten!Y61</f>
        <v>0</v>
      </c>
      <c r="AR61" s="32" t="e">
        <f t="shared" si="24"/>
        <v>#DIV/0!</v>
      </c>
      <c r="AS61" s="32" t="e">
        <f t="shared" si="13"/>
        <v>#VALUE!</v>
      </c>
      <c r="AT61" s="32" t="e">
        <f>(AP61)/((AS61+0.0000000000000000001)/charge/constants!$B$3)</f>
        <v>#VALUE!</v>
      </c>
      <c r="AU61" s="32" t="e">
        <f>SQRT(AP61+1)/((AS61+0.0000000000000000001)/charge/constants!$B$3)</f>
        <v>#VALUE!</v>
      </c>
      <c r="AV61" s="32" t="e">
        <f>AT61/eval!$E$18</f>
        <v>#VALUE!</v>
      </c>
      <c r="AW61" s="32" t="e">
        <f>AU61/eval!$E$18</f>
        <v>#VALUE!</v>
      </c>
      <c r="AX61" s="32" t="e">
        <f t="shared" si="14"/>
        <v>#VALUE!</v>
      </c>
      <c r="AY61" s="32" t="e">
        <f t="shared" si="15"/>
        <v>#VALUE!</v>
      </c>
      <c r="AZ61" s="29" t="e">
        <f t="shared" si="16"/>
        <v>#VALUE!</v>
      </c>
      <c r="BC61" s="32">
        <f>Rohdaten!AD61-G61</f>
        <v>7.6733574653000003E-10</v>
      </c>
      <c r="BD61" s="30">
        <f>Rohdaten!AG61</f>
        <v>29108</v>
      </c>
      <c r="BE61" s="33">
        <f>Rohdaten!AF61/Rohdaten!AE61</f>
        <v>1.0520778537611783</v>
      </c>
      <c r="BF61" s="33">
        <f>Rohdaten!AF61/eval!$B$7</f>
        <v>0.49443757725587145</v>
      </c>
      <c r="BG61" s="32">
        <f t="shared" si="17"/>
        <v>3.7939962745611869E-10</v>
      </c>
      <c r="BH61" s="32">
        <f>(BD61)/((BG61+0.0000000000000000001)/charge/constants!$B$3)</f>
        <v>3.6876818699381886E-5</v>
      </c>
      <c r="BI61" s="32">
        <f>SQRT(BD61+1)/((BG61+0.0000000000000000001)/charge/constants!$B$3)</f>
        <v>2.1614974372259341E-7</v>
      </c>
      <c r="BJ61" s="32">
        <f>BH61/eval!$E$18</f>
        <v>4.4660154095409029E-5</v>
      </c>
      <c r="BK61" s="32">
        <f>BI61/eval!$E$18</f>
        <v>2.6177097707444042E-7</v>
      </c>
      <c r="BL61" s="32">
        <f t="shared" si="18"/>
        <v>4.6782792168867484E-5</v>
      </c>
      <c r="BM61" s="32">
        <f t="shared" si="19"/>
        <v>2.742126054951034E-7</v>
      </c>
      <c r="BN61" s="29">
        <f t="shared" si="20"/>
        <v>21403783533486.305</v>
      </c>
      <c r="BO61" s="33">
        <f t="array" ref="BO61">AVERAGE(IF(Rohdaten!E61='turnwise standard'!$A$5:$A$99,'turnwise standard'!$B$5:$B$99))</f>
        <v>1.0900000000000001</v>
      </c>
      <c r="BP61" s="32">
        <f>BD61/BF61*constants!$B$3*charge/constants!$B$6/BO61</f>
        <v>4.7200836053044212E-10</v>
      </c>
      <c r="BQ61" s="32">
        <f>SQRT(BD61)/BF61*constants!$B$3*charge/constants!$B$6/BO61</f>
        <v>2.7665817521886229E-12</v>
      </c>
      <c r="BR61" s="32"/>
      <c r="BS61" s="32" t="e">
        <f t="shared" si="21"/>
        <v>#DIV/0!</v>
      </c>
      <c r="BT61" s="32" t="e">
        <f t="shared" si="22"/>
        <v>#DIV/0!</v>
      </c>
      <c r="BU61" s="32" t="e">
        <f t="shared" si="23"/>
        <v>#DIV/0!</v>
      </c>
      <c r="BV61" s="29">
        <f t="shared" si="25"/>
        <v>2.1391542058081969E-6</v>
      </c>
      <c r="BW61" s="29">
        <f t="shared" si="26"/>
        <v>4.2801452735520161E-7</v>
      </c>
      <c r="BX61" s="29">
        <f t="shared" si="27"/>
        <v>5458621487786.6855</v>
      </c>
    </row>
    <row r="62" spans="1:76" x14ac:dyDescent="0.2">
      <c r="A62" s="29">
        <f>Rohdaten!C62</f>
        <v>77</v>
      </c>
      <c r="B62" s="29" t="str">
        <f>IF(1=1,Rohdaten!H62,"x"&amp;Rohdaten!H62)</f>
        <v>MS_St60e_U</v>
      </c>
      <c r="C62" s="29">
        <f>IF(101,Rohdaten!F62,-Rohdaten!F62)</f>
        <v>11</v>
      </c>
      <c r="E62" s="32">
        <f>Rohdaten!J62</f>
        <v>5.0415599999999996E-13</v>
      </c>
      <c r="F62" s="32">
        <f>AVERAGE(Rohdaten!L62,Rohdaten!X62,Rohdaten!AD62)</f>
        <v>5.0277715410133341E-13</v>
      </c>
      <c r="G62" s="29">
        <f t="array" ref="G62">AVERAGE(IF(Rohdaten!E62='turnwise standard'!$A$5:$A$99,'turnwise standard'!$F$5:$F$99))</f>
        <v>0</v>
      </c>
      <c r="H62" s="29" t="b">
        <f>IF(ISERROR(G62),1&lt;0,E62-G62&gt;eval!$B$6)</f>
        <v>0</v>
      </c>
      <c r="I62" s="32">
        <f>Rohdaten!L62-G62</f>
        <v>5.0319456684700003E-13</v>
      </c>
      <c r="J62" s="32">
        <f t="shared" si="0"/>
        <v>1.9740925989048847E-14</v>
      </c>
      <c r="K62" s="32">
        <f t="shared" si="1"/>
        <v>1.9740925989048847E-14</v>
      </c>
      <c r="L62" s="30">
        <f>Rohdaten!O62</f>
        <v>78</v>
      </c>
      <c r="M62" s="33">
        <f>Rohdaten!N62/eval!$B$7</f>
        <v>298.3930778739184</v>
      </c>
      <c r="N62" s="33">
        <f>Rohdaten!N62/Rohdaten!M62</f>
        <v>8.0866958109307738</v>
      </c>
      <c r="O62" s="32">
        <f t="shared" si="2"/>
        <v>5.890555665953512E-12</v>
      </c>
      <c r="P62" s="34">
        <f>(L62)/(O62/charge/constants!$B$3)</f>
        <v>6.3646762930524336E-6</v>
      </c>
      <c r="Q62" s="34">
        <f>SQRT(L62+1)/(O62/charge/constants!$B$3)</f>
        <v>7.2526256789653219E-7</v>
      </c>
      <c r="R62" s="29">
        <f>P62/eval!$E$18</f>
        <v>7.7080245541864714E-6</v>
      </c>
      <c r="S62" s="29">
        <f>Q62/eval!$E$18</f>
        <v>8.7833872834681627E-7</v>
      </c>
      <c r="T62" s="29">
        <f t="shared" si="3"/>
        <v>1901119748991.2893</v>
      </c>
      <c r="V62" s="31">
        <f t="array" ref="V62">AVERAGE(IF(Rohdaten!E62='turnwise standard'!$A$5:$A$99,'turnwise standard'!$P$5:$P$99))</f>
        <v>0.78825604436501073</v>
      </c>
      <c r="W62" s="32">
        <f t="shared" si="4"/>
        <v>8.0743767695172907E-6</v>
      </c>
      <c r="X62" s="29">
        <f t="shared" si="5"/>
        <v>9.2008500674520838E-7</v>
      </c>
      <c r="Y62" s="29">
        <f t="shared" si="6"/>
        <v>1181256177146.9478</v>
      </c>
      <c r="AA62" s="32">
        <f>Rohdaten!AJ62-$G62</f>
        <v>5.0301552192999999E-13</v>
      </c>
      <c r="AB62" s="32">
        <f t="shared" si="7"/>
        <v>1.9740925989048847E-14</v>
      </c>
      <c r="AC62" s="30">
        <f>Rohdaten!AM62</f>
        <v>0</v>
      </c>
      <c r="AD62" s="33">
        <f>Rohdaten!AL62/eval!$B$7</f>
        <v>59.826946847960443</v>
      </c>
      <c r="AE62" s="32">
        <f t="shared" si="8"/>
        <v>1.1810393298763462E-12</v>
      </c>
      <c r="AF62" s="32">
        <f>(AC62)/((AE62+0.0000000000000000001)/charge/constants!$B$3)</f>
        <v>0</v>
      </c>
      <c r="AG62" s="32">
        <f>SQRT(AC62+1)/((AE62+0.0000000000000000001)/charge/constants!$B$3)</f>
        <v>4.069804850209994E-7</v>
      </c>
      <c r="AH62" s="32">
        <f>AF62/eval!$E$18</f>
        <v>0</v>
      </c>
      <c r="AI62" s="32">
        <f>AG62/eval!$E$18</f>
        <v>4.9287904477418481E-7</v>
      </c>
      <c r="AJ62" s="32">
        <f t="shared" si="9"/>
        <v>0</v>
      </c>
      <c r="AK62" s="32">
        <f t="shared" si="10"/>
        <v>5.163049340761446E-7</v>
      </c>
      <c r="AL62" s="29">
        <f t="shared" si="11"/>
        <v>6037440030427.4687</v>
      </c>
      <c r="AN62" s="32">
        <f>Rohdaten!X62-G62</f>
        <v>5.0237620244E-13</v>
      </c>
      <c r="AO62" s="32">
        <f t="shared" si="12"/>
        <v>1.9740925989048847E-14</v>
      </c>
      <c r="AP62" s="30">
        <f>Rohdaten!AA62</f>
        <v>1</v>
      </c>
      <c r="AQ62" s="33">
        <f>Rohdaten!Y62</f>
        <v>895.54499999999996</v>
      </c>
      <c r="AR62" s="32">
        <f t="shared" si="24"/>
        <v>1.1166384715452602E-3</v>
      </c>
      <c r="AS62" s="32">
        <f t="shared" si="13"/>
        <v>1.7678887564862749E-11</v>
      </c>
      <c r="AT62" s="32">
        <f>(AP62)/((AS62+0.0000000000000000001)/charge/constants!$B$3)</f>
        <v>2.7188362136342117E-8</v>
      </c>
      <c r="AU62" s="32">
        <f>SQRT(AP62+1)/((AS62+0.0000000000000000001)/charge/constants!$B$3)</f>
        <v>3.8450150471926159E-8</v>
      </c>
      <c r="AV62" s="32">
        <f>AT62/eval!$E$18</f>
        <v>3.2926821928681596E-8</v>
      </c>
      <c r="AW62" s="32">
        <f>AU62/eval!$E$18</f>
        <v>4.6565558137385349E-8</v>
      </c>
      <c r="AX62" s="32">
        <f t="shared" si="14"/>
        <v>3.449179023834068E-8</v>
      </c>
      <c r="AY62" s="32">
        <f t="shared" si="15"/>
        <v>4.8778757545589322E-8</v>
      </c>
      <c r="AZ62" s="29">
        <f t="shared" si="16"/>
        <v>676400488471656.5</v>
      </c>
      <c r="BC62" s="32">
        <f>Rohdaten!AD62-G62</f>
        <v>5.0276069301700001E-13</v>
      </c>
      <c r="BD62" s="30">
        <f>Rohdaten!AG62</f>
        <v>14</v>
      </c>
      <c r="BE62" s="33">
        <f>Rohdaten!AF62/Rohdaten!AE62</f>
        <v>8.0659302121690342</v>
      </c>
      <c r="BF62" s="33">
        <f>Rohdaten!AF62/eval!$B$7</f>
        <v>5.6860321384425214</v>
      </c>
      <c r="BG62" s="32">
        <f t="shared" si="17"/>
        <v>2.8587134584402965E-12</v>
      </c>
      <c r="BH62" s="32">
        <f>(BD62)/((BG62+0.0000000000000000001)/charge/constants!$B$3)</f>
        <v>2.3539399322230272E-6</v>
      </c>
      <c r="BI62" s="32">
        <f>SQRT(BD62+1)/((BG62+0.0000000000000000001)/charge/constants!$B$3)</f>
        <v>6.5119786824802851E-7</v>
      </c>
      <c r="BJ62" s="32">
        <f>BH62/eval!$E$18</f>
        <v>2.8507697738628189E-6</v>
      </c>
      <c r="BK62" s="32">
        <f>BI62/eval!$E$18</f>
        <v>7.8864170414587012E-7</v>
      </c>
      <c r="BL62" s="32">
        <f t="shared" si="18"/>
        <v>2.9862630918603006E-6</v>
      </c>
      <c r="BM62" s="32">
        <f t="shared" si="19"/>
        <v>8.2612480158348657E-7</v>
      </c>
      <c r="BN62" s="29">
        <f t="shared" si="20"/>
        <v>2358164296149.9604</v>
      </c>
      <c r="BO62" s="33">
        <f t="array" ref="BO62">AVERAGE(IF(Rohdaten!E62='turnwise standard'!$A$5:$A$99,'turnwise standard'!$B$5:$B$99))</f>
        <v>1.0900000000000001</v>
      </c>
      <c r="BP62" s="32">
        <f>BD62/BF62*constants!$B$3*charge/constants!$B$6/BO62</f>
        <v>1.9740925989048847E-14</v>
      </c>
      <c r="BQ62" s="32">
        <f>SQRT(BD62)/BF62*constants!$B$3*charge/constants!$B$6/BO62</f>
        <v>5.2759843963344483E-15</v>
      </c>
      <c r="BR62" s="32"/>
      <c r="BS62" s="32">
        <f t="shared" si="21"/>
        <v>234.09561139188068</v>
      </c>
      <c r="BT62" s="32">
        <f t="shared" si="22"/>
        <v>235.59144521499269</v>
      </c>
      <c r="BU62" s="32">
        <f t="shared" si="23"/>
        <v>1.8016937307421851E-5</v>
      </c>
      <c r="BV62" s="29">
        <f t="shared" si="25"/>
        <v>0.10616641022606224</v>
      </c>
      <c r="BW62" s="29">
        <f t="shared" si="26"/>
        <v>3.0815536088471884E-2</v>
      </c>
      <c r="BX62" s="29">
        <f t="shared" si="27"/>
        <v>1053.0780126150394</v>
      </c>
    </row>
    <row r="63" spans="1:76" x14ac:dyDescent="0.2">
      <c r="A63" s="29">
        <f>Rohdaten!C63</f>
        <v>78</v>
      </c>
      <c r="B63" s="29" t="str">
        <f>IF(1=1,Rohdaten!H63,"x"&amp;Rohdaten!H63)</f>
        <v>MS_St60e_U</v>
      </c>
      <c r="C63" s="29">
        <f>IF(101,Rohdaten!F63,-Rohdaten!F63)</f>
        <v>12</v>
      </c>
      <c r="E63" s="32">
        <f>Rohdaten!J63</f>
        <v>4.9927699999999995E-13</v>
      </c>
      <c r="F63" s="32">
        <f>AVERAGE(Rohdaten!L63,Rohdaten!X63,Rohdaten!AD63)</f>
        <v>4.9582846025433332E-13</v>
      </c>
      <c r="G63" s="29">
        <f t="array" ref="G63">AVERAGE(IF(Rohdaten!E63='turnwise standard'!$A$5:$A$99,'turnwise standard'!$F$5:$F$99))</f>
        <v>0</v>
      </c>
      <c r="H63" s="29" t="b">
        <f>IF(ISERROR(G63),1&lt;0,E63-G63&gt;eval!$B$6)</f>
        <v>0</v>
      </c>
      <c r="I63" s="32">
        <f>Rohdaten!L63-G63</f>
        <v>4.9585779857299996E-13</v>
      </c>
      <c r="J63" s="32">
        <f t="shared" si="0"/>
        <v>2.4841165226341097E-14</v>
      </c>
      <c r="K63" s="32">
        <f t="shared" si="1"/>
        <v>2.4841165226341097E-14</v>
      </c>
      <c r="L63" s="30">
        <f>Rohdaten!O63</f>
        <v>97</v>
      </c>
      <c r="M63" s="33">
        <f>Rohdaten!N63/eval!$B$7</f>
        <v>298.88751545117429</v>
      </c>
      <c r="N63" s="33">
        <f>Rohdaten!N63/Rohdaten!M63</f>
        <v>8.1000954725893166</v>
      </c>
      <c r="O63" s="32">
        <f t="shared" si="2"/>
        <v>7.4247141554131985E-12</v>
      </c>
      <c r="P63" s="34">
        <f>(L63)/(O63/charge/constants!$B$3)</f>
        <v>6.2795710412645914E-6</v>
      </c>
      <c r="Q63" s="34">
        <f>SQRT(L63+1)/(O63/charge/constants!$B$3)</f>
        <v>6.4087197656795938E-7</v>
      </c>
      <c r="R63" s="29">
        <f>P63/eval!$E$18</f>
        <v>7.6049567247688181E-6</v>
      </c>
      <c r="S63" s="29">
        <f>Q63/eval!$E$18</f>
        <v>7.7613639783504888E-7</v>
      </c>
      <c r="T63" s="29">
        <f t="shared" si="3"/>
        <v>2434767168079.043</v>
      </c>
      <c r="V63" s="31">
        <f t="array" ref="V63">AVERAGE(IF(Rohdaten!E63='turnwise standard'!$A$5:$A$99,'turnwise standard'!$P$5:$P$99))</f>
        <v>0.78825604436501073</v>
      </c>
      <c r="W63" s="32">
        <f t="shared" si="4"/>
        <v>7.9664102624461024E-6</v>
      </c>
      <c r="X63" s="29">
        <f t="shared" si="5"/>
        <v>8.1302513459851941E-7</v>
      </c>
      <c r="Y63" s="29">
        <f t="shared" si="6"/>
        <v>1512836715695.5605</v>
      </c>
      <c r="AA63" s="32">
        <f>Rohdaten!AJ63-$G63</f>
        <v>4.9570553334299996E-13</v>
      </c>
      <c r="AB63" s="32">
        <f t="shared" si="7"/>
        <v>2.4841165226341097E-14</v>
      </c>
      <c r="AC63" s="30">
        <f>Rohdaten!AM63</f>
        <v>0</v>
      </c>
      <c r="AD63" s="33">
        <f>Rohdaten!AL63/eval!$B$7</f>
        <v>59.703337453646476</v>
      </c>
      <c r="AE63" s="32">
        <f t="shared" si="8"/>
        <v>1.4831004702500309E-12</v>
      </c>
      <c r="AF63" s="32">
        <f>(AC63)/((AE63+0.0000000000000000001)/charge/constants!$B$3)</f>
        <v>0</v>
      </c>
      <c r="AG63" s="32">
        <f>SQRT(AC63+1)/((AE63+0.0000000000000000001)/charge/constants!$B$3)</f>
        <v>3.2409130549991435E-7</v>
      </c>
      <c r="AH63" s="32">
        <f>AF63/eval!$E$18</f>
        <v>0</v>
      </c>
      <c r="AI63" s="32">
        <f>AG63/eval!$E$18</f>
        <v>3.9249501868910035E-7</v>
      </c>
      <c r="AJ63" s="32">
        <f t="shared" si="9"/>
        <v>0</v>
      </c>
      <c r="AK63" s="32">
        <f t="shared" si="10"/>
        <v>4.1114978796133437E-7</v>
      </c>
      <c r="AL63" s="29">
        <f t="shared" si="11"/>
        <v>9520620179462.2812</v>
      </c>
      <c r="AN63" s="32">
        <f>Rohdaten!X63-G63</f>
        <v>4.9593533849000003E-13</v>
      </c>
      <c r="AO63" s="32">
        <f t="shared" si="12"/>
        <v>2.4841165226341097E-14</v>
      </c>
      <c r="AP63" s="30">
        <f>Rohdaten!AA63</f>
        <v>1</v>
      </c>
      <c r="AQ63" s="33">
        <f>Rohdaten!Y63</f>
        <v>895.54499999999996</v>
      </c>
      <c r="AR63" s="32">
        <f t="shared" si="24"/>
        <v>1.1166384715452602E-3</v>
      </c>
      <c r="AS63" s="32">
        <f t="shared" si="13"/>
        <v>2.2246381312623638E-11</v>
      </c>
      <c r="AT63" s="32">
        <f>(AP63)/((AS63+0.0000000000000000001)/charge/constants!$B$3)</f>
        <v>2.1606210515084086E-8</v>
      </c>
      <c r="AU63" s="32">
        <f>SQRT(AP63+1)/((AS63+0.0000000000000000001)/charge/constants!$B$3)</f>
        <v>3.0555795941920089E-8</v>
      </c>
      <c r="AV63" s="32">
        <f>AT63/eval!$E$18</f>
        <v>2.6166484123471205E-8</v>
      </c>
      <c r="AW63" s="32">
        <f>AU63/eval!$E$18</f>
        <v>3.7004996727033245E-8</v>
      </c>
      <c r="AX63" s="32">
        <f t="shared" si="14"/>
        <v>2.7410142515924801E-8</v>
      </c>
      <c r="AY63" s="32">
        <f t="shared" si="15"/>
        <v>3.8763795292600239E-8</v>
      </c>
      <c r="AZ63" s="29">
        <f t="shared" si="16"/>
        <v>1071057527672616.4</v>
      </c>
      <c r="BC63" s="32">
        <f>Rohdaten!AD63-G63</f>
        <v>4.9569224369999997E-13</v>
      </c>
      <c r="BD63" s="30">
        <f>Rohdaten!AG63</f>
        <v>18</v>
      </c>
      <c r="BE63" s="33">
        <f>Rohdaten!AF63/Rohdaten!AE63</f>
        <v>8.2412765211292296</v>
      </c>
      <c r="BF63" s="33">
        <f>Rohdaten!AF63/eval!$B$7</f>
        <v>5.8096415327564896</v>
      </c>
      <c r="BG63" s="32">
        <f t="shared" si="17"/>
        <v>2.8797942464647712E-12</v>
      </c>
      <c r="BH63" s="32">
        <f>(BD63)/((BG63+0.0000000000000000001)/charge/constants!$B$3)</f>
        <v>3.0043395323075856E-6</v>
      </c>
      <c r="BI63" s="32">
        <f>SQRT(BD63+1)/((BG63+0.0000000000000000001)/charge/constants!$B$3)</f>
        <v>7.2753402296738985E-7</v>
      </c>
      <c r="BJ63" s="32">
        <f>BH63/eval!$E$18</f>
        <v>3.6384447248979979E-6</v>
      </c>
      <c r="BK63" s="32">
        <f>BI63/eval!$E$18</f>
        <v>8.8108960374938995E-7</v>
      </c>
      <c r="BL63" s="32">
        <f t="shared" si="18"/>
        <v>3.8113751918360079E-6</v>
      </c>
      <c r="BM63" s="32">
        <f t="shared" si="19"/>
        <v>9.2296662761839488E-7</v>
      </c>
      <c r="BN63" s="29">
        <f t="shared" si="20"/>
        <v>1889267198318.5261</v>
      </c>
      <c r="BO63" s="33">
        <f t="array" ref="BO63">AVERAGE(IF(Rohdaten!E63='turnwise standard'!$A$5:$A$99,'turnwise standard'!$B$5:$B$99))</f>
        <v>1.0900000000000001</v>
      </c>
      <c r="BP63" s="32">
        <f>BD63/BF63*constants!$B$3*charge/constants!$B$6/BO63</f>
        <v>2.4841165226341097E-14</v>
      </c>
      <c r="BQ63" s="32">
        <f>SQRT(BD63)/BF63*constants!$B$3*charge/constants!$B$6/BO63</f>
        <v>5.8551187947070823E-15</v>
      </c>
      <c r="BR63" s="32"/>
      <c r="BS63" s="32">
        <f t="shared" si="21"/>
        <v>290.63731507444163</v>
      </c>
      <c r="BT63" s="32">
        <f t="shared" si="22"/>
        <v>292.1316041790293</v>
      </c>
      <c r="BU63" s="32">
        <f t="shared" si="23"/>
        <v>1.1717714516524277E-5</v>
      </c>
      <c r="BV63" s="29">
        <f t="shared" si="25"/>
        <v>0.10474680635970958</v>
      </c>
      <c r="BW63" s="29">
        <f t="shared" si="26"/>
        <v>2.6882372276814132E-2</v>
      </c>
      <c r="BX63" s="29">
        <f t="shared" si="27"/>
        <v>1383.7728898059547</v>
      </c>
    </row>
    <row r="64" spans="1:76" x14ac:dyDescent="0.2">
      <c r="A64" s="29">
        <f>Rohdaten!C64</f>
        <v>79</v>
      </c>
      <c r="B64" s="29" t="str">
        <f>IF(1=1,Rohdaten!H64,"x"&amp;Rohdaten!H64)</f>
        <v>MS_St60e_U</v>
      </c>
      <c r="C64" s="29">
        <f>IF(101,Rohdaten!F64,-Rohdaten!F64)</f>
        <v>13</v>
      </c>
      <c r="E64" s="32">
        <f>Rohdaten!J64</f>
        <v>4.87807E-13</v>
      </c>
      <c r="F64" s="32">
        <f>AVERAGE(Rohdaten!L64,Rohdaten!X64,Rohdaten!AD64)</f>
        <v>4.8797247185566668E-13</v>
      </c>
      <c r="G64" s="29">
        <f t="array" ref="G64">AVERAGE(IF(Rohdaten!E64='turnwise standard'!$A$5:$A$99,'turnwise standard'!$F$5:$F$99))</f>
        <v>0</v>
      </c>
      <c r="H64" s="29" t="b">
        <f>IF(ISERROR(G64),1&lt;0,E64-G64&gt;eval!$B$6)</f>
        <v>0</v>
      </c>
      <c r="I64" s="32">
        <f>Rohdaten!L64-G64</f>
        <v>4.8813245218699997E-13</v>
      </c>
      <c r="J64" s="32">
        <f t="shared" si="0"/>
        <v>1.720856230532246E-14</v>
      </c>
      <c r="K64" s="32">
        <f t="shared" si="1"/>
        <v>1.720856230532246E-14</v>
      </c>
      <c r="L64" s="30">
        <f>Rohdaten!O64</f>
        <v>96</v>
      </c>
      <c r="M64" s="33">
        <f>Rohdaten!N64/eval!$B$7</f>
        <v>298.64029666254635</v>
      </c>
      <c r="N64" s="33">
        <f>Rohdaten!N64/Rohdaten!M64</f>
        <v>8.0933956417600452</v>
      </c>
      <c r="O64" s="32">
        <f t="shared" si="2"/>
        <v>5.1391701519974121E-12</v>
      </c>
      <c r="P64" s="34">
        <f>(L64)/(O64/charge/constants!$B$3)</f>
        <v>8.9787570045848201E-6</v>
      </c>
      <c r="Q64" s="34">
        <f>SQRT(L64+1)/(O64/charge/constants!$B$3)</f>
        <v>9.211510518232982E-7</v>
      </c>
      <c r="R64" s="29">
        <f>P64/eval!$E$18</f>
        <v>1.0873841224723448E-5</v>
      </c>
      <c r="S64" s="29">
        <f>Q64/eval!$E$18</f>
        <v>1.1155720414751002E-6</v>
      </c>
      <c r="T64" s="29">
        <f t="shared" si="3"/>
        <v>1178523631479.7466</v>
      </c>
      <c r="V64" s="31">
        <f t="array" ref="V64">AVERAGE(IF(Rohdaten!E64='turnwise standard'!$A$5:$A$99,'turnwise standard'!$P$5:$P$99))</f>
        <v>0.78825604436501073</v>
      </c>
      <c r="W64" s="32">
        <f t="shared" si="4"/>
        <v>1.1390660520488324E-5</v>
      </c>
      <c r="X64" s="29">
        <f t="shared" si="5"/>
        <v>1.1685937055710656E-6</v>
      </c>
      <c r="Y64" s="29">
        <f t="shared" si="6"/>
        <v>732272819919.81567</v>
      </c>
      <c r="AA64" s="32">
        <f>Rohdaten!AJ64-$G64</f>
        <v>4.88025487187E-13</v>
      </c>
      <c r="AB64" s="32">
        <f t="shared" si="7"/>
        <v>1.720856230532246E-14</v>
      </c>
      <c r="AC64" s="30">
        <f>Rohdaten!AM64</f>
        <v>0</v>
      </c>
      <c r="AD64" s="33">
        <f>Rohdaten!AL64/eval!$B$7</f>
        <v>59.57972805933251</v>
      </c>
      <c r="AE64" s="32">
        <f t="shared" si="8"/>
        <v>1.0252814624431924E-12</v>
      </c>
      <c r="AF64" s="32">
        <f>(AC64)/((AE64+0.0000000000000000001)/charge/constants!$B$3)</f>
        <v>0</v>
      </c>
      <c r="AG64" s="32">
        <f>SQRT(AC64+1)/((AE64+0.0000000000000000001)/charge/constants!$B$3)</f>
        <v>4.6880780617434718E-7</v>
      </c>
      <c r="AH64" s="32">
        <f>AF64/eval!$E$18</f>
        <v>0</v>
      </c>
      <c r="AI64" s="32">
        <f>AG64/eval!$E$18</f>
        <v>5.6775583153076955E-7</v>
      </c>
      <c r="AJ64" s="32">
        <f t="shared" si="9"/>
        <v>0</v>
      </c>
      <c r="AK64" s="32">
        <f t="shared" si="10"/>
        <v>5.9474051550343774E-7</v>
      </c>
      <c r="AL64" s="29">
        <f t="shared" si="11"/>
        <v>4549988834138.4883</v>
      </c>
      <c r="AN64" s="32">
        <f>Rohdaten!X64-G64</f>
        <v>4.8786825706999996E-13</v>
      </c>
      <c r="AO64" s="32">
        <f t="shared" si="12"/>
        <v>1.720856230532246E-14</v>
      </c>
      <c r="AP64" s="30">
        <f>Rohdaten!AA64</f>
        <v>0</v>
      </c>
      <c r="AQ64" s="33">
        <f>Rohdaten!Y64</f>
        <v>895.54499999999996</v>
      </c>
      <c r="AR64" s="32">
        <f t="shared" si="24"/>
        <v>0</v>
      </c>
      <c r="AS64" s="32">
        <f t="shared" si="13"/>
        <v>1.5411041929720004E-11</v>
      </c>
      <c r="AT64" s="32">
        <f>(AP64)/((AS64+0.0000000000000000001)/charge/constants!$B$3)</f>
        <v>0</v>
      </c>
      <c r="AU64" s="32">
        <f>SQRT(AP64+1)/((AS64+0.0000000000000000001)/charge/constants!$B$3)</f>
        <v>3.1189325100343847E-8</v>
      </c>
      <c r="AV64" s="32">
        <f>AT64/eval!$E$18</f>
        <v>0</v>
      </c>
      <c r="AW64" s="32">
        <f>AU64/eval!$E$18</f>
        <v>3.7772240508818958E-8</v>
      </c>
      <c r="AX64" s="32">
        <f t="shared" si="14"/>
        <v>0</v>
      </c>
      <c r="AY64" s="32">
        <f t="shared" si="15"/>
        <v>3.9567505156866622E-8</v>
      </c>
      <c r="AZ64" s="29">
        <f t="shared" si="16"/>
        <v>1027988001096910.1</v>
      </c>
      <c r="BC64" s="32">
        <f>Rohdaten!AD64-G64</f>
        <v>4.8791670631E-13</v>
      </c>
      <c r="BD64" s="30">
        <f>Rohdaten!AG64</f>
        <v>13</v>
      </c>
      <c r="BE64" s="33">
        <f>Rohdaten!AF64/Rohdaten!AE64</f>
        <v>8.5919691390496222</v>
      </c>
      <c r="BF64" s="33">
        <f>Rohdaten!AF64/eval!$B$7</f>
        <v>6.0568603213844252</v>
      </c>
      <c r="BG64" s="32">
        <f t="shared" si="17"/>
        <v>2.9552433385896167E-12</v>
      </c>
      <c r="BH64" s="32">
        <f>(BD64)/((BG64+0.0000000000000000001)/charge/constants!$B$3)</f>
        <v>2.11440449148992E-6</v>
      </c>
      <c r="BI64" s="32">
        <f>SQRT(BD64+1)/((BG64+0.0000000000000000001)/charge/constants!$B$3)</f>
        <v>6.0856747570855836E-7</v>
      </c>
      <c r="BJ64" s="32">
        <f>BH64/eval!$E$18</f>
        <v>2.560677242246701E-6</v>
      </c>
      <c r="BK64" s="32">
        <f>BI64/eval!$E$18</f>
        <v>7.3701360912279195E-7</v>
      </c>
      <c r="BL64" s="32">
        <f t="shared" si="18"/>
        <v>2.6823828457835731E-6</v>
      </c>
      <c r="BM64" s="32">
        <f t="shared" si="19"/>
        <v>7.7204289146783178E-7</v>
      </c>
      <c r="BN64" s="29">
        <f t="shared" si="20"/>
        <v>2700116629583.54</v>
      </c>
      <c r="BO64" s="33">
        <f t="array" ref="BO64">AVERAGE(IF(Rohdaten!E64='turnwise standard'!$A$5:$A$99,'turnwise standard'!$B$5:$B$99))</f>
        <v>1.0900000000000001</v>
      </c>
      <c r="BP64" s="32">
        <f>BD64/BF64*constants!$B$3*charge/constants!$B$6/BO64</f>
        <v>1.720856230532246E-14</v>
      </c>
      <c r="BQ64" s="32">
        <f>SQRT(BD64)/BF64*constants!$B$3*charge/constants!$B$6/BO64</f>
        <v>4.7727964437582261E-15</v>
      </c>
      <c r="BR64" s="32"/>
      <c r="BS64" s="32" t="e">
        <f t="shared" si="21"/>
        <v>#DIV/0!</v>
      </c>
      <c r="BT64" s="32" t="e">
        <f t="shared" si="22"/>
        <v>#DIV/0!</v>
      </c>
      <c r="BU64" s="32" t="e">
        <f t="shared" si="23"/>
        <v>#DIV/0!</v>
      </c>
      <c r="BV64" s="29">
        <f t="shared" si="25"/>
        <v>0.14977075904228224</v>
      </c>
      <c r="BW64" s="29">
        <f t="shared" si="26"/>
        <v>4.426219907162645E-2</v>
      </c>
      <c r="BX64" s="29">
        <f t="shared" si="27"/>
        <v>510.42745441183393</v>
      </c>
    </row>
    <row r="65" spans="1:76" x14ac:dyDescent="0.2">
      <c r="A65" s="29">
        <f>Rohdaten!C65</f>
        <v>80</v>
      </c>
      <c r="B65" s="29" t="str">
        <f>IF(1=1,Rohdaten!H65,"x"&amp;Rohdaten!H65)</f>
        <v>MS_St60w_U</v>
      </c>
      <c r="C65" s="29">
        <f>IF(101,Rohdaten!F65,-Rohdaten!F65)</f>
        <v>14</v>
      </c>
      <c r="E65" s="32">
        <f>Rohdaten!J65</f>
        <v>4.6047999999999997E-13</v>
      </c>
      <c r="F65" s="32">
        <f>AVERAGE(Rohdaten!L65,Rohdaten!X65,Rohdaten!AD65)</f>
        <v>4.5582810261466672E-13</v>
      </c>
      <c r="G65" s="29">
        <f t="array" ref="G65">AVERAGE(IF(Rohdaten!E65='turnwise standard'!$A$5:$A$99,'turnwise standard'!$F$5:$F$99))</f>
        <v>0</v>
      </c>
      <c r="H65" s="29" t="b">
        <f>IF(ISERROR(G65),1&lt;0,E65-G65&gt;eval!$B$6)</f>
        <v>0</v>
      </c>
      <c r="I65" s="32">
        <f>Rohdaten!L65-G65</f>
        <v>4.5574348953999998E-13</v>
      </c>
      <c r="J65" s="32">
        <f t="shared" si="0"/>
        <v>9.8704629945244235E-15</v>
      </c>
      <c r="K65" s="32">
        <f t="shared" si="1"/>
        <v>9.8704629945244235E-15</v>
      </c>
      <c r="L65" s="30">
        <f>Rohdaten!O65</f>
        <v>250</v>
      </c>
      <c r="M65" s="33">
        <f>Rohdaten!N65/eval!$B$7</f>
        <v>298.3930778739184</v>
      </c>
      <c r="N65" s="33">
        <f>Rohdaten!N65/Rohdaten!M65</f>
        <v>8.0866958109307738</v>
      </c>
      <c r="O65" s="32">
        <f t="shared" si="2"/>
        <v>2.945277832976756E-12</v>
      </c>
      <c r="P65" s="34">
        <f>(L65)/(O65/charge/constants!$B$3)</f>
        <v>4.0799207006746366E-5</v>
      </c>
      <c r="Q65" s="34">
        <f>SQRT(L65+1)/(O65/charge/constants!$B$3)</f>
        <v>2.585524003794093E-6</v>
      </c>
      <c r="R65" s="29">
        <f>P65/eval!$E$18</f>
        <v>4.9410413808887631E-5</v>
      </c>
      <c r="S65" s="29">
        <f>Q65/eval!$E$18</f>
        <v>3.1312326957519945E-6</v>
      </c>
      <c r="T65" s="29">
        <f t="shared" si="3"/>
        <v>149590099771.22696</v>
      </c>
      <c r="V65" s="31">
        <f t="array" ref="V65">AVERAGE(IF(Rohdaten!E65='turnwise standard'!$A$5:$A$99,'turnwise standard'!$P$5:$P$99))</f>
        <v>0.78825604436501073</v>
      </c>
      <c r="W65" s="32">
        <f t="shared" si="4"/>
        <v>5.1758825445623652E-5</v>
      </c>
      <c r="X65" s="29">
        <f t="shared" si="5"/>
        <v>3.2800560455922584E-6</v>
      </c>
      <c r="Y65" s="29">
        <f t="shared" si="6"/>
        <v>92947448201.801666</v>
      </c>
      <c r="AA65" s="32">
        <f>Rohdaten!AJ65-$G65</f>
        <v>4.5589432081300002E-13</v>
      </c>
      <c r="AB65" s="32">
        <f t="shared" si="7"/>
        <v>9.8704629945244235E-15</v>
      </c>
      <c r="AC65" s="30">
        <f>Rohdaten!AM65</f>
        <v>0</v>
      </c>
      <c r="AD65" s="33">
        <f>Rohdaten!AL65/eval!$B$7</f>
        <v>59.703337453646476</v>
      </c>
      <c r="AE65" s="32">
        <f t="shared" si="8"/>
        <v>5.8929958298582154E-13</v>
      </c>
      <c r="AF65" s="32">
        <f>(AC65)/((AE65+0.0000000000000000001)/charge/constants!$B$3)</f>
        <v>0</v>
      </c>
      <c r="AG65" s="32">
        <f>SQRT(AC65+1)/((AE65+0.0000000000000000001)/charge/constants!$B$3)</f>
        <v>8.1564612009398401E-7</v>
      </c>
      <c r="AH65" s="32">
        <f>AF65/eval!$E$18</f>
        <v>0</v>
      </c>
      <c r="AI65" s="32">
        <f>AG65/eval!$E$18</f>
        <v>9.8779891258164288E-7</v>
      </c>
      <c r="AJ65" s="32">
        <f t="shared" si="9"/>
        <v>0</v>
      </c>
      <c r="AK65" s="32">
        <f t="shared" si="10"/>
        <v>1.0347476888059103E-6</v>
      </c>
      <c r="AL65" s="29">
        <f t="shared" si="11"/>
        <v>1503129681587.0085</v>
      </c>
      <c r="AN65" s="32">
        <f>Rohdaten!X65-G65</f>
        <v>4.5598398037700004E-13</v>
      </c>
      <c r="AO65" s="32">
        <f t="shared" si="12"/>
        <v>9.8704629945244235E-15</v>
      </c>
      <c r="AP65" s="30">
        <f>Rohdaten!AA65</f>
        <v>1</v>
      </c>
      <c r="AQ65" s="33">
        <f>Rohdaten!Y65</f>
        <v>895.54499999999996</v>
      </c>
      <c r="AR65" s="32">
        <f t="shared" si="24"/>
        <v>1.1166384715452602E-3</v>
      </c>
      <c r="AS65" s="32">
        <f t="shared" si="13"/>
        <v>8.8394437824313744E-12</v>
      </c>
      <c r="AT65" s="32">
        <f>(AP65)/((AS65+0.0000000000000000001)/charge/constants!$B$3)</f>
        <v>5.4376723965104224E-8</v>
      </c>
      <c r="AU65" s="32">
        <f>SQRT(AP65+1)/((AS65+0.0000000000000000001)/charge/constants!$B$3)</f>
        <v>7.69003005088685E-8</v>
      </c>
      <c r="AV65" s="32">
        <f>AT65/eval!$E$18</f>
        <v>6.58536434848644E-8</v>
      </c>
      <c r="AW65" s="32">
        <f>AU65/eval!$E$18</f>
        <v>9.3131115747977853E-8</v>
      </c>
      <c r="AX65" s="32">
        <f t="shared" si="14"/>
        <v>6.8983580086478189E-8</v>
      </c>
      <c r="AY65" s="32">
        <f t="shared" si="15"/>
        <v>9.7557514539348034E-8</v>
      </c>
      <c r="AZ65" s="29">
        <f t="shared" si="16"/>
        <v>169100124030931.81</v>
      </c>
      <c r="BC65" s="32">
        <f>Rohdaten!AD65-G65</f>
        <v>4.5575683792700004E-13</v>
      </c>
      <c r="BD65" s="30">
        <f>Rohdaten!AG65</f>
        <v>7</v>
      </c>
      <c r="BE65" s="33">
        <f>Rohdaten!AF65/Rohdaten!AE65</f>
        <v>8.0659302121690342</v>
      </c>
      <c r="BF65" s="33">
        <f>Rohdaten!AF65/eval!$B$7</f>
        <v>5.6860321384425214</v>
      </c>
      <c r="BG65" s="32">
        <f t="shared" si="17"/>
        <v>2.5914480277678617E-12</v>
      </c>
      <c r="BH65" s="32">
        <f>(BD65)/((BG65+0.0000000000000000001)/charge/constants!$B$3)</f>
        <v>1.2983551412615417E-6</v>
      </c>
      <c r="BI65" s="32">
        <f>SQRT(BD65+1)/((BG65+0.0000000000000000001)/charge/constants!$B$3)</f>
        <v>5.2461469987111662E-7</v>
      </c>
      <c r="BJ65" s="32">
        <f>BH65/eval!$E$18</f>
        <v>1.572389992531512E-6</v>
      </c>
      <c r="BK65" s="32">
        <f>BI65/eval!$E$18</f>
        <v>6.3534150079365554E-7</v>
      </c>
      <c r="BL65" s="32">
        <f t="shared" si="18"/>
        <v>1.6471236098258498E-6</v>
      </c>
      <c r="BM65" s="32">
        <f t="shared" si="19"/>
        <v>6.6553844226304209E-7</v>
      </c>
      <c r="BN65" s="29">
        <f t="shared" si="20"/>
        <v>3633449169876.0957</v>
      </c>
      <c r="BO65" s="33">
        <f t="array" ref="BO65">AVERAGE(IF(Rohdaten!E65='turnwise standard'!$A$5:$A$99,'turnwise standard'!$B$5:$B$99))</f>
        <v>1.0900000000000001</v>
      </c>
      <c r="BP65" s="32">
        <f>BD65/BF65*constants!$B$3*charge/constants!$B$6/BO65</f>
        <v>9.8704629945244235E-15</v>
      </c>
      <c r="BQ65" s="32">
        <f>SQRT(BD65)/BF65*constants!$B$3*charge/constants!$B$6/BO65</f>
        <v>3.730684344082502E-15</v>
      </c>
      <c r="BR65" s="32"/>
      <c r="BS65" s="32">
        <f t="shared" si="21"/>
        <v>750.30644676884845</v>
      </c>
      <c r="BT65" s="32">
        <f t="shared" si="22"/>
        <v>751.80556204323614</v>
      </c>
      <c r="BU65" s="32">
        <f t="shared" si="23"/>
        <v>1.7692488874634811E-6</v>
      </c>
      <c r="BV65" s="29">
        <f t="shared" si="25"/>
        <v>0.68055391170552726</v>
      </c>
      <c r="BW65" s="29">
        <f t="shared" si="26"/>
        <v>0.26080149218633975</v>
      </c>
      <c r="BX65" s="29">
        <f t="shared" si="27"/>
        <v>14.702116378454321</v>
      </c>
    </row>
    <row r="66" spans="1:76" x14ac:dyDescent="0.2">
      <c r="A66" s="29">
        <f>Rohdaten!C66</f>
        <v>81</v>
      </c>
      <c r="B66" s="29" t="str">
        <f>IF(1=1,Rohdaten!H66,"x"&amp;Rohdaten!H66)</f>
        <v>MS_St60w_U</v>
      </c>
      <c r="C66" s="29">
        <f>IF(101,Rohdaten!F66,-Rohdaten!F66)</f>
        <v>16</v>
      </c>
      <c r="E66" s="32">
        <f>Rohdaten!J66</f>
        <v>4.8634400000000001E-13</v>
      </c>
      <c r="F66" s="32">
        <f>AVERAGE(Rohdaten!L66,Rohdaten!X66,Rohdaten!AD66)</f>
        <v>4.8654395150333334E-13</v>
      </c>
      <c r="G66" s="29">
        <f t="array" ref="G66">AVERAGE(IF(Rohdaten!E66='turnwise standard'!$A$5:$A$99,'turnwise standard'!$F$5:$F$99))</f>
        <v>0</v>
      </c>
      <c r="H66" s="29" t="b">
        <f>IF(ISERROR(G66),1&lt;0,E66-G66&gt;eval!$B$6)</f>
        <v>0</v>
      </c>
      <c r="I66" s="32">
        <f>Rohdaten!L66-G66</f>
        <v>4.8642424134700002E-13</v>
      </c>
      <c r="J66" s="32">
        <f t="shared" si="0"/>
        <v>2.3461100491544366E-14</v>
      </c>
      <c r="K66" s="32">
        <f t="shared" si="1"/>
        <v>2.3461100491544366E-14</v>
      </c>
      <c r="L66" s="30">
        <f>Rohdaten!O66</f>
        <v>357</v>
      </c>
      <c r="M66" s="33">
        <f>Rohdaten!N66/eval!$B$7</f>
        <v>298.3930778739184</v>
      </c>
      <c r="N66" s="33">
        <f>Rohdaten!N66/Rohdaten!M66</f>
        <v>8.0866958109307738</v>
      </c>
      <c r="O66" s="32">
        <f t="shared" si="2"/>
        <v>7.0006299859812235E-12</v>
      </c>
      <c r="P66" s="34">
        <f>(L66)/(O66/charge/constants!$B$3)</f>
        <v>2.4511454018227019E-5</v>
      </c>
      <c r="Q66" s="34">
        <f>SQRT(L66+1)/(O66/charge/constants!$B$3)</f>
        <v>1.2990993681837642E-6</v>
      </c>
      <c r="R66" s="29">
        <f>P66/eval!$E$18</f>
        <v>2.9684917304835195E-5</v>
      </c>
      <c r="S66" s="29">
        <f>Q66/eval!$E$18</f>
        <v>1.5732912982894562E-6</v>
      </c>
      <c r="T66" s="29">
        <f t="shared" si="3"/>
        <v>592536703331.45581</v>
      </c>
      <c r="V66" s="31">
        <f t="array" ref="V66">AVERAGE(IF(Rohdaten!E66='turnwise standard'!$A$5:$A$99,'turnwise standard'!$P$5:$P$99))</f>
        <v>0.78825604436501073</v>
      </c>
      <c r="W66" s="32">
        <f t="shared" si="4"/>
        <v>3.1095802174244686E-5</v>
      </c>
      <c r="X66" s="29">
        <f t="shared" si="5"/>
        <v>1.6480677534547415E-6</v>
      </c>
      <c r="Y66" s="29">
        <f t="shared" si="6"/>
        <v>368171253477.29865</v>
      </c>
      <c r="AA66" s="32">
        <f>Rohdaten!AJ66-$G66</f>
        <v>4.8654196125000003E-13</v>
      </c>
      <c r="AB66" s="32">
        <f t="shared" si="7"/>
        <v>2.3461100491544366E-14</v>
      </c>
      <c r="AC66" s="30">
        <f>Rohdaten!AM66</f>
        <v>0</v>
      </c>
      <c r="AD66" s="33">
        <f>Rohdaten!AL66/eval!$B$7</f>
        <v>59.703337453646476</v>
      </c>
      <c r="AE66" s="32">
        <f t="shared" si="8"/>
        <v>1.4007059996805846E-12</v>
      </c>
      <c r="AF66" s="32">
        <f>(AC66)/((AE66+0.0000000000000000001)/charge/constants!$B$3)</f>
        <v>0</v>
      </c>
      <c r="AG66" s="32">
        <f>SQRT(AC66+1)/((AE66+0.0000000000000000001)/charge/constants!$B$3)</f>
        <v>3.4315549858004418E-7</v>
      </c>
      <c r="AH66" s="32">
        <f>AF66/eval!$E$18</f>
        <v>0</v>
      </c>
      <c r="AI66" s="32">
        <f>AG66/eval!$E$18</f>
        <v>4.1558295931662251E-7</v>
      </c>
      <c r="AJ66" s="32">
        <f t="shared" si="9"/>
        <v>0</v>
      </c>
      <c r="AK66" s="32">
        <f t="shared" si="10"/>
        <v>4.3533506787946963E-7</v>
      </c>
      <c r="AL66" s="29">
        <f t="shared" si="11"/>
        <v>8492158190402.9863</v>
      </c>
      <c r="AN66" s="32">
        <f>Rohdaten!X66-G66</f>
        <v>4.8670591561E-13</v>
      </c>
      <c r="AO66" s="32">
        <f t="shared" si="12"/>
        <v>2.3461100491544366E-14</v>
      </c>
      <c r="AP66" s="30">
        <f>Rohdaten!AA66</f>
        <v>1</v>
      </c>
      <c r="AQ66" s="33">
        <f>Rohdaten!Y66</f>
        <v>895.54499999999996</v>
      </c>
      <c r="AR66" s="32">
        <f t="shared" si="24"/>
        <v>1.1166384715452602E-3</v>
      </c>
      <c r="AS66" s="32">
        <f t="shared" si="13"/>
        <v>2.1010471239700098E-11</v>
      </c>
      <c r="AT66" s="32">
        <f>(AP66)/((AS66+0.0000000000000000001)/charge/constants!$B$3)</f>
        <v>2.2877164068745779E-8</v>
      </c>
      <c r="AU66" s="32">
        <f>SQRT(AP66+1)/((AS66+0.0000000000000000001)/charge/constants!$B$3)</f>
        <v>3.2353195694654742E-8</v>
      </c>
      <c r="AV66" s="32">
        <f>AT66/eval!$E$18</f>
        <v>2.7705689064584803E-8</v>
      </c>
      <c r="AW66" s="32">
        <f>AU66/eval!$E$18</f>
        <v>3.9181761230027784E-8</v>
      </c>
      <c r="AX66" s="32">
        <f t="shared" si="14"/>
        <v>2.9022503832716891E-8</v>
      </c>
      <c r="AY66" s="32">
        <f t="shared" si="15"/>
        <v>4.1044018534253365E-8</v>
      </c>
      <c r="AZ66" s="29">
        <f t="shared" si="16"/>
        <v>955356869324320</v>
      </c>
      <c r="BC66" s="32">
        <f>Rohdaten!AD66-G66</f>
        <v>4.8650169755299999E-13</v>
      </c>
      <c r="BD66" s="30">
        <f>Rohdaten!AG66</f>
        <v>17</v>
      </c>
      <c r="BE66" s="33">
        <f>Rohdaten!AF66/Rohdaten!AE66</f>
        <v>8.2412765211292296</v>
      </c>
      <c r="BF66" s="33">
        <f>Rohdaten!AF66/eval!$B$7</f>
        <v>5.8096415327564896</v>
      </c>
      <c r="BG66" s="32">
        <f t="shared" si="17"/>
        <v>2.826400467860445E-12</v>
      </c>
      <c r="BH66" s="32">
        <f>(BD66)/((BG66+0.0000000000000000001)/charge/constants!$B$3)</f>
        <v>2.8910339507133361E-6</v>
      </c>
      <c r="BI66" s="32">
        <f>SQRT(BD66+1)/((BG66+0.0000000000000000001)/charge/constants!$B$3)</f>
        <v>7.2150695689056528E-7</v>
      </c>
      <c r="BJ66" s="32">
        <f>BH66/eval!$E$18</f>
        <v>3.5012245168556498E-6</v>
      </c>
      <c r="BK66" s="32">
        <f>BI66/eval!$E$18</f>
        <v>8.7379044646772595E-7</v>
      </c>
      <c r="BL66" s="32">
        <f t="shared" si="18"/>
        <v>3.6676330887411636E-6</v>
      </c>
      <c r="BM66" s="32">
        <f t="shared" si="19"/>
        <v>9.1532055104224922E-7</v>
      </c>
      <c r="BN66" s="29">
        <f t="shared" si="20"/>
        <v>1920962796973.8188</v>
      </c>
      <c r="BO66" s="33">
        <f t="array" ref="BO66">AVERAGE(IF(Rohdaten!E66='turnwise standard'!$A$5:$A$99,'turnwise standard'!$B$5:$B$99))</f>
        <v>1.0900000000000001</v>
      </c>
      <c r="BP66" s="32">
        <f>BD66/BF66*constants!$B$3*charge/constants!$B$6/BO66</f>
        <v>2.3461100491544366E-14</v>
      </c>
      <c r="BQ66" s="32">
        <f>SQRT(BD66)/BF66*constants!$B$3*charge/constants!$B$6/BO66</f>
        <v>5.6901526717569328E-15</v>
      </c>
      <c r="BR66" s="32"/>
      <c r="BS66" s="32">
        <f t="shared" si="21"/>
        <v>1071.4376059859155</v>
      </c>
      <c r="BT66" s="32">
        <f t="shared" si="22"/>
        <v>1072.9371694992944</v>
      </c>
      <c r="BU66" s="32">
        <f t="shared" si="23"/>
        <v>8.6866319021277058E-7</v>
      </c>
      <c r="BV66" s="29">
        <f t="shared" si="25"/>
        <v>0.40886495443247728</v>
      </c>
      <c r="BW66" s="29">
        <f t="shared" si="26"/>
        <v>0.10149791460908551</v>
      </c>
      <c r="BX66" s="29">
        <f t="shared" si="27"/>
        <v>97.07016357718031</v>
      </c>
    </row>
    <row r="67" spans="1:76" x14ac:dyDescent="0.2">
      <c r="A67" s="29">
        <f>Rohdaten!C67</f>
        <v>82</v>
      </c>
      <c r="B67" s="29" t="str">
        <f>IF(1=1,Rohdaten!H67,"x"&amp;Rohdaten!H67)</f>
        <v>MS_St60w_U</v>
      </c>
      <c r="C67" s="29">
        <f>IF(101,Rohdaten!F67,-Rohdaten!F67)</f>
        <v>17</v>
      </c>
      <c r="E67" s="32">
        <f>Rohdaten!J67</f>
        <v>4.8585600000000003E-13</v>
      </c>
      <c r="F67" s="32">
        <f>AVERAGE(Rohdaten!L67,Rohdaten!X67,Rohdaten!AD67)</f>
        <v>4.8070812096133338E-13</v>
      </c>
      <c r="G67" s="29">
        <f t="array" ref="G67">AVERAGE(IF(Rohdaten!E67='turnwise standard'!$A$5:$A$99,'turnwise standard'!$F$5:$F$99))</f>
        <v>0</v>
      </c>
      <c r="H67" s="29" t="b">
        <f>IF(ISERROR(G67),1&lt;0,E67-G67&gt;eval!$B$6)</f>
        <v>0</v>
      </c>
      <c r="I67" s="32">
        <f>Rohdaten!L67-G67</f>
        <v>4.8079371187699995E-13</v>
      </c>
      <c r="J67" s="32">
        <f t="shared" ref="J67:J130" si="28">BP67</f>
        <v>1.0810507089241031E-14</v>
      </c>
      <c r="K67" s="32">
        <f t="shared" ref="K67:K130" si="29">IF(OR(ISERROR(J67),H67),I67,J67)</f>
        <v>1.0810507089241031E-14</v>
      </c>
      <c r="L67" s="30">
        <f>Rohdaten!O67</f>
        <v>255</v>
      </c>
      <c r="M67" s="33">
        <f>Rohdaten!N67/eval!$B$7</f>
        <v>299.01112484548827</v>
      </c>
      <c r="N67" s="33">
        <f>Rohdaten!N67/Rohdaten!M67</f>
        <v>8.1034453880039532</v>
      </c>
      <c r="O67" s="32">
        <f t="shared" ref="O67:O130" si="30">M67*K67</f>
        <v>3.2324618849040859E-12</v>
      </c>
      <c r="P67" s="34">
        <f>(L67)/(O67/charge/constants!$B$3)</f>
        <v>3.7917941298057061E-5</v>
      </c>
      <c r="Q67" s="34">
        <f>SQRT(L67+1)/(O67/charge/constants!$B$3)</f>
        <v>2.3791649441918156E-6</v>
      </c>
      <c r="R67" s="29">
        <f>P67/eval!$E$18</f>
        <v>4.5921019249425834E-5</v>
      </c>
      <c r="S67" s="29">
        <f>Q67/eval!$E$18</f>
        <v>2.8813188548659347E-6</v>
      </c>
      <c r="T67" s="29">
        <f t="shared" ref="T67:T130" si="31">1/Q67^2</f>
        <v>176665153777.79437</v>
      </c>
      <c r="V67" s="31">
        <f t="array" ref="V67">AVERAGE(IF(Rohdaten!E67='turnwise standard'!$A$5:$A$99,'turnwise standard'!$P$5:$P$99))</f>
        <v>0.78825604436501073</v>
      </c>
      <c r="W67" s="32">
        <f t="shared" ref="W67:W130" si="32">P67/V67</f>
        <v>4.8103584576509429E-5</v>
      </c>
      <c r="X67" s="29">
        <f t="shared" ref="X67:X130" si="33">Q67/V67</f>
        <v>3.0182641302907878E-6</v>
      </c>
      <c r="Y67" s="29">
        <f t="shared" ref="Y67:Y130" si="34">1/X67^2</f>
        <v>109770467797.91837</v>
      </c>
      <c r="AA67" s="32">
        <f>Rohdaten!AJ67-$G67</f>
        <v>4.8083669272300005E-13</v>
      </c>
      <c r="AB67" s="32">
        <f t="shared" ref="AB67:AB130" si="35">IF($H67,AA67,$BP67)</f>
        <v>1.0810507089241031E-14</v>
      </c>
      <c r="AC67" s="30">
        <f>Rohdaten!AM67</f>
        <v>0</v>
      </c>
      <c r="AD67" s="33">
        <f>Rohdaten!AL67/eval!$B$7</f>
        <v>59.456118665018543</v>
      </c>
      <c r="AE67" s="32">
        <f t="shared" ref="AE67:AE130" si="36">AD67*AB67</f>
        <v>6.4275079232693897E-13</v>
      </c>
      <c r="AF67" s="32">
        <f>(AC67)/((AE67+0.0000000000000000001)/charge/constants!$B$3)</f>
        <v>0</v>
      </c>
      <c r="AG67" s="32">
        <f>SQRT(AC67+1)/((AE67+0.0000000000000000001)/charge/constants!$B$3)</f>
        <v>7.4781693147072212E-7</v>
      </c>
      <c r="AH67" s="32">
        <f>AF67/eval!$E$18</f>
        <v>0</v>
      </c>
      <c r="AI67" s="32">
        <f>AG67/eval!$E$18</f>
        <v>9.0565348564620567E-7</v>
      </c>
      <c r="AJ67" s="32">
        <f t="shared" ref="AJ67:AJ130" si="37">AF67/$V67</f>
        <v>0</v>
      </c>
      <c r="AK67" s="32">
        <f t="shared" ref="AK67:AK130" si="38">AG67/$V67</f>
        <v>9.4869799834282924E-7</v>
      </c>
      <c r="AL67" s="29">
        <f t="shared" ref="AL67:AL130" si="39">1/AG67^2</f>
        <v>1788172502437.4561</v>
      </c>
      <c r="AN67" s="32">
        <f>Rohdaten!X67-G67</f>
        <v>4.806952388E-13</v>
      </c>
      <c r="AO67" s="32">
        <f t="shared" ref="AO67:AO130" si="40">IF(H67,AN67,BP67)</f>
        <v>1.0810507089241031E-14</v>
      </c>
      <c r="AP67" s="30">
        <f>Rohdaten!AA67</f>
        <v>2</v>
      </c>
      <c r="AQ67" s="33">
        <f>Rohdaten!Y67</f>
        <v>895.54499999999996</v>
      </c>
      <c r="AR67" s="32">
        <f t="shared" si="24"/>
        <v>2.2332769430905204E-3</v>
      </c>
      <c r="AS67" s="32">
        <f t="shared" ref="AS67:AS130" si="41">AQ67*AO67</f>
        <v>9.6812955712343586E-12</v>
      </c>
      <c r="AT67" s="32">
        <f>(AP67)/((AS67+0.0000000000000000001)/charge/constants!$B$3)</f>
        <v>9.9296626468741282E-8</v>
      </c>
      <c r="AU67" s="32">
        <f>SQRT(AP67+1)/((AS67+0.0000000000000000001)/charge/constants!$B$3)</f>
        <v>8.5993401032024231E-8</v>
      </c>
      <c r="AV67" s="32">
        <f>AT67/eval!$E$18</f>
        <v>1.2025447952544202E-7</v>
      </c>
      <c r="AW67" s="32">
        <f>AU67/eval!$E$18</f>
        <v>1.0414343418790842E-7</v>
      </c>
      <c r="AX67" s="32">
        <f t="shared" ref="AX67:AX130" si="42">AT67/V67</f>
        <v>1.2597001593401152E-7</v>
      </c>
      <c r="AY67" s="32">
        <f t="shared" ref="AY67:AY130" si="43">AU67/V67</f>
        <v>1.0909323391398446E-7</v>
      </c>
      <c r="AZ67" s="29">
        <f t="shared" ref="AZ67:AZ130" si="44">1/AU67^2</f>
        <v>135228972692918.03</v>
      </c>
      <c r="BC67" s="32">
        <f>Rohdaten!AD67-G67</f>
        <v>4.8063541220699998E-13</v>
      </c>
      <c r="BD67" s="30">
        <f>Rohdaten!AG67</f>
        <v>8</v>
      </c>
      <c r="BE67" s="33">
        <f>Rohdaten!AF67/Rohdaten!AE67</f>
        <v>8.4166228300894268</v>
      </c>
      <c r="BF67" s="33">
        <f>Rohdaten!AF67/eval!$B$7</f>
        <v>5.9332509270704579</v>
      </c>
      <c r="BG67" s="32">
        <f t="shared" ref="BG67:BG130" si="45">BF67*BC67</f>
        <v>2.8517305050600741E-12</v>
      </c>
      <c r="BH67" s="32">
        <f>(BD67)/((BG67+0.0000000000000000001)/charge/constants!$B$3)</f>
        <v>1.34840226253384E-6</v>
      </c>
      <c r="BI67" s="32">
        <f>SQRT(BD67+1)/((BG67+0.0000000000000000001)/charge/constants!$B$3)</f>
        <v>5.0565084845018995E-7</v>
      </c>
      <c r="BJ67" s="32">
        <f>BH67/eval!$E$18</f>
        <v>1.6330002139899572E-6</v>
      </c>
      <c r="BK67" s="32">
        <f>BI67/eval!$E$18</f>
        <v>6.1237508024623383E-7</v>
      </c>
      <c r="BL67" s="32">
        <f t="shared" ref="BL67:BL130" si="46">BH67/V67</f>
        <v>1.7106145549699678E-6</v>
      </c>
      <c r="BM67" s="32">
        <f t="shared" ref="BM67:BM130" si="47">BI67/V67</f>
        <v>6.4148045811373785E-7</v>
      </c>
      <c r="BN67" s="29">
        <f t="shared" ref="BN67:BN130" si="48">1/BI67^2</f>
        <v>3911096390199.9097</v>
      </c>
      <c r="BO67" s="33">
        <f t="array" ref="BO67">AVERAGE(IF(Rohdaten!E67='turnwise standard'!$A$5:$A$99,'turnwise standard'!$B$5:$B$99))</f>
        <v>1.0900000000000001</v>
      </c>
      <c r="BP67" s="32">
        <f>BD67/BF67*constants!$B$3*charge/constants!$B$6/BO67</f>
        <v>1.0810507089241031E-14</v>
      </c>
      <c r="BQ67" s="32">
        <f>SQRT(BD67)/BF67*constants!$B$3*charge/constants!$B$6/BO67</f>
        <v>3.8220914354337894E-15</v>
      </c>
      <c r="BR67" s="32"/>
      <c r="BS67" s="32">
        <f t="shared" ref="BS67:BS130" si="49">(L67/M67)/(AP67/AQ67)</f>
        <v>381.86534885283169</v>
      </c>
      <c r="BT67" s="32">
        <f t="shared" ref="BT67:BT130" si="50">BS67*SQRT((1/L67+1/AP67))</f>
        <v>271.07640980606089</v>
      </c>
      <c r="BU67" s="32">
        <f t="shared" ref="BU67:BU130" si="51">1/BT67^2</f>
        <v>1.3608697163688057E-5</v>
      </c>
      <c r="BV67" s="29">
        <f t="shared" si="25"/>
        <v>0.63249276560562218</v>
      </c>
      <c r="BW67" s="29">
        <f t="shared" si="26"/>
        <v>0.22710063731544622</v>
      </c>
      <c r="BX67" s="29">
        <f t="shared" si="27"/>
        <v>19.389351955399817</v>
      </c>
    </row>
    <row r="68" spans="1:76" x14ac:dyDescent="0.2">
      <c r="A68" s="29">
        <f>Rohdaten!C68</f>
        <v>83</v>
      </c>
      <c r="B68" s="29" t="str">
        <f>IF(1=1,Rohdaten!H68,"x"&amp;Rohdaten!H68)</f>
        <v>MS_Blank_20091102</v>
      </c>
      <c r="C68" s="29">
        <f>IF(101,Rohdaten!F68,-Rohdaten!F68)</f>
        <v>18</v>
      </c>
      <c r="E68" s="32">
        <f>Rohdaten!J68</f>
        <v>7.6759699999999997E-13</v>
      </c>
      <c r="F68" s="32">
        <f>AVERAGE(Rohdaten!L68,Rohdaten!X68,Rohdaten!AD68)</f>
        <v>7.7203210225966669E-13</v>
      </c>
      <c r="G68" s="29">
        <f t="array" ref="G68">AVERAGE(IF(Rohdaten!E68='turnwise standard'!$A$5:$A$99,'turnwise standard'!$F$5:$F$99))</f>
        <v>0</v>
      </c>
      <c r="H68" s="29" t="b">
        <f>IF(ISERROR(G68),1&lt;0,E68-G68&gt;eval!$B$6)</f>
        <v>0</v>
      </c>
      <c r="I68" s="32">
        <f>Rohdaten!L68-G68</f>
        <v>7.7222131934300001E-13</v>
      </c>
      <c r="J68" s="32">
        <f t="shared" si="28"/>
        <v>2.1157706731800308E-13</v>
      </c>
      <c r="K68" s="32">
        <f t="shared" si="29"/>
        <v>2.1157706731800308E-13</v>
      </c>
      <c r="L68" s="30">
        <f>Rohdaten!O68</f>
        <v>61</v>
      </c>
      <c r="M68" s="33">
        <f>Rohdaten!N68/eval!$B$7</f>
        <v>298.64029666254635</v>
      </c>
      <c r="N68" s="33">
        <f>Rohdaten!N68/Rohdaten!M68</f>
        <v>8.0933956417600452</v>
      </c>
      <c r="O68" s="32">
        <f t="shared" si="30"/>
        <v>6.3185438150839984E-11</v>
      </c>
      <c r="P68" s="34">
        <f>(L68)/(O68/charge/constants!$B$3)</f>
        <v>4.6403508241891043E-7</v>
      </c>
      <c r="Q68" s="34">
        <f>SQRT(L68+1)/(O68/charge/constants!$B$3)</f>
        <v>5.9898621193183943E-8</v>
      </c>
      <c r="R68" s="29">
        <f>P68/eval!$E$18</f>
        <v>5.619757619398913E-7</v>
      </c>
      <c r="S68" s="29">
        <f>Q68/eval!$E$18</f>
        <v>7.2541009418335921E-8</v>
      </c>
      <c r="T68" s="29">
        <f t="shared" si="31"/>
        <v>278718854893119.25</v>
      </c>
      <c r="V68" s="31">
        <f t="array" ref="V68">AVERAGE(IF(Rohdaten!E68='turnwise standard'!$A$5:$A$99,'turnwise standard'!$P$5:$P$99))</f>
        <v>0.78825604436501073</v>
      </c>
      <c r="W68" s="32">
        <f t="shared" si="32"/>
        <v>5.8868572684744785E-7</v>
      </c>
      <c r="X68" s="29">
        <f t="shared" si="33"/>
        <v>7.5988787680576562E-8</v>
      </c>
      <c r="Y68" s="29">
        <f t="shared" si="34"/>
        <v>173181289187338.53</v>
      </c>
      <c r="AA68" s="32">
        <f>Rohdaten!AJ68-$G68</f>
        <v>7.7220306963699998E-13</v>
      </c>
      <c r="AB68" s="32">
        <f t="shared" si="35"/>
        <v>2.1157706731800308E-13</v>
      </c>
      <c r="AC68" s="30">
        <f>Rohdaten!AM68</f>
        <v>4</v>
      </c>
      <c r="AD68" s="33">
        <f>Rohdaten!AL68/eval!$B$7</f>
        <v>59.57972805933251</v>
      </c>
      <c r="AE68" s="32">
        <f t="shared" si="36"/>
        <v>1.2605704134397712E-11</v>
      </c>
      <c r="AF68" s="32">
        <f>(AC68)/((AE68+0.0000000000000000001)/charge/constants!$B$3)</f>
        <v>1.5252142714515006E-7</v>
      </c>
      <c r="AG68" s="32">
        <f>SQRT(AC68+1)/((AE68+0.0000000000000000001)/charge/constants!$B$3)</f>
        <v>8.5262069780459306E-8</v>
      </c>
      <c r="AH68" s="32">
        <f>AF68/eval!$E$18</f>
        <v>1.847130712299832E-7</v>
      </c>
      <c r="AI68" s="32">
        <f>AG68/eval!$E$18</f>
        <v>1.0325774590075078E-7</v>
      </c>
      <c r="AJ68" s="32">
        <f t="shared" si="37"/>
        <v>1.934922392736177E-7</v>
      </c>
      <c r="AK68" s="32">
        <f t="shared" si="38"/>
        <v>1.0816545003361593E-7</v>
      </c>
      <c r="AL68" s="29">
        <f t="shared" si="39"/>
        <v>137558761705768.67</v>
      </c>
      <c r="AN68" s="32">
        <f>Rohdaten!X68-G68</f>
        <v>7.72005525273E-13</v>
      </c>
      <c r="AO68" s="32">
        <f t="shared" si="40"/>
        <v>2.1157706731800308E-13</v>
      </c>
      <c r="AP68" s="30">
        <f>Rohdaten!AA68</f>
        <v>7</v>
      </c>
      <c r="AQ68" s="33">
        <f>Rohdaten!Y68</f>
        <v>895.54499999999996</v>
      </c>
      <c r="AR68" s="32">
        <f t="shared" ref="AR68:AR131" si="52">AP68/AQ68</f>
        <v>7.8164693008168206E-3</v>
      </c>
      <c r="AS68" s="32">
        <f t="shared" si="41"/>
        <v>1.8947678475130107E-10</v>
      </c>
      <c r="AT68" s="32">
        <f>(AP68)/((AS68+0.0000000000000000001)/charge/constants!$B$3)</f>
        <v>1.775742607539235E-8</v>
      </c>
      <c r="AU68" s="32">
        <f>SQRT(AP68+1)/((AS68+0.0000000000000000001)/charge/constants!$B$3)</f>
        <v>7.1750836539021442E-9</v>
      </c>
      <c r="AV68" s="32">
        <f>AT68/eval!$E$18</f>
        <v>2.150536333759586E-8</v>
      </c>
      <c r="AW68" s="32">
        <f>AU68/eval!$E$18</f>
        <v>8.6894789987969135E-9</v>
      </c>
      <c r="AX68" s="32">
        <f t="shared" si="42"/>
        <v>2.252748482213931E-8</v>
      </c>
      <c r="AY68" s="32">
        <f t="shared" si="43"/>
        <v>9.1024784461781333E-9</v>
      </c>
      <c r="AZ68" s="29">
        <f t="shared" si="44"/>
        <v>1.9424330653462728E+16</v>
      </c>
      <c r="BC68" s="32">
        <f>Rohdaten!AD68-G68</f>
        <v>7.7186946216300005E-13</v>
      </c>
      <c r="BD68" s="30">
        <f>Rohdaten!AG68</f>
        <v>137</v>
      </c>
      <c r="BE68" s="33">
        <f>Rohdaten!AF68/Rohdaten!AE68</f>
        <v>7.364544976328248</v>
      </c>
      <c r="BF68" s="33">
        <f>Rohdaten!AF68/eval!$B$7</f>
        <v>5.1915945611866503</v>
      </c>
      <c r="BG68" s="32">
        <f t="shared" si="45"/>
        <v>4.0072333017114956E-12</v>
      </c>
      <c r="BH68" s="32">
        <f>(BD68)/((BG68+0.0000000000000000001)/charge/constants!$B$3)</f>
        <v>1.6432888578907128E-5</v>
      </c>
      <c r="BI68" s="32">
        <f>SQRT(BD68+1)/((BG68+0.0000000000000000001)/charge/constants!$B$3)</f>
        <v>1.409071031853668E-6</v>
      </c>
      <c r="BJ68" s="32">
        <f>BH68/eval!$E$18</f>
        <v>1.9901264860978386E-5</v>
      </c>
      <c r="BK68" s="32">
        <f>BI68/eval!$E$18</f>
        <v>1.7064739213802251E-6</v>
      </c>
      <c r="BL68" s="32">
        <f t="shared" si="46"/>
        <v>2.0847145665904586E-5</v>
      </c>
      <c r="BM68" s="32">
        <f t="shared" si="47"/>
        <v>1.7875803705238471E-6</v>
      </c>
      <c r="BN68" s="29">
        <f t="shared" si="48"/>
        <v>503656249021.56519</v>
      </c>
      <c r="BO68" s="33">
        <f t="array" ref="BO68">AVERAGE(IF(Rohdaten!E68='turnwise standard'!$A$5:$A$99,'turnwise standard'!$B$5:$B$99))</f>
        <v>1.0900000000000001</v>
      </c>
      <c r="BP68" s="32">
        <f>BD68/BF68*constants!$B$3*charge/constants!$B$6/BO68</f>
        <v>2.1157706731800308E-13</v>
      </c>
      <c r="BQ68" s="32">
        <f>SQRT(BD68)/BF68*constants!$B$3*charge/constants!$B$6/BO68</f>
        <v>1.8076248766039059E-14</v>
      </c>
      <c r="BR68" s="32"/>
      <c r="BS68" s="32">
        <f t="shared" si="49"/>
        <v>26.131888721026492</v>
      </c>
      <c r="BT68" s="32">
        <f t="shared" si="50"/>
        <v>10.428247235488655</v>
      </c>
      <c r="BU68" s="32">
        <f t="shared" si="51"/>
        <v>9.1955426287943023E-3</v>
      </c>
      <c r="BV68" s="29">
        <f t="shared" ref="BV68:BV131" si="53">L68/M68/(BD68/BF68)</f>
        <v>7.7403683472712327E-3</v>
      </c>
      <c r="BW68" s="29">
        <f t="shared" ref="BW68:BW131" si="54">SQRT(1/L68+1/BD68)*BV68</f>
        <v>1.1914313469685463E-3</v>
      </c>
      <c r="BX68" s="29">
        <f t="shared" ref="BX68:BX131" si="55">1/BW68^2</f>
        <v>704469.11105628998</v>
      </c>
    </row>
    <row r="69" spans="1:76" x14ac:dyDescent="0.2">
      <c r="A69" s="29">
        <f>Rohdaten!C69</f>
        <v>84</v>
      </c>
      <c r="B69" s="29" t="str">
        <f>IF(1=1,Rohdaten!H69,"x"&amp;Rohdaten!H69)</f>
        <v>Vienna_KkU</v>
      </c>
      <c r="C69" s="29">
        <f>IF(101,Rohdaten!F69,-Rohdaten!F69)</f>
        <v>30</v>
      </c>
      <c r="E69" s="32">
        <f>Rohdaten!J69</f>
        <v>5.7590499999999999E-10</v>
      </c>
      <c r="F69" s="32">
        <f>AVERAGE(Rohdaten!L69,Rohdaten!X69,Rohdaten!AD69)</f>
        <v>5.8251468964999992E-10</v>
      </c>
      <c r="G69" s="29">
        <f t="array" ref="G69">AVERAGE(IF(Rohdaten!E69='turnwise standard'!$A$5:$A$99,'turnwise standard'!$F$5:$F$99))</f>
        <v>0</v>
      </c>
      <c r="H69" s="29" t="b">
        <f>IF(ISERROR(G69),1&lt;0,E69-G69&gt;eval!$B$6)</f>
        <v>1</v>
      </c>
      <c r="I69" s="32">
        <f>Rohdaten!L69-G69</f>
        <v>5.8899860095999997E-10</v>
      </c>
      <c r="J69" s="32">
        <f t="shared" si="28"/>
        <v>7.0225054051709744E-10</v>
      </c>
      <c r="K69" s="32">
        <f t="shared" si="29"/>
        <v>5.8899860095999997E-10</v>
      </c>
      <c r="L69" s="30">
        <f>Rohdaten!O69</f>
        <v>16</v>
      </c>
      <c r="M69" s="33">
        <f>Rohdaten!N69/eval!$B$7</f>
        <v>198.64029666254635</v>
      </c>
      <c r="N69" s="33">
        <f>Rohdaten!N69/Rohdaten!M69</f>
        <v>8.0749711069795485</v>
      </c>
      <c r="O69" s="32">
        <f t="shared" si="30"/>
        <v>1.1699885682851914E-7</v>
      </c>
      <c r="P69" s="34">
        <f>(L69)/(O69/charge/constants!$B$3)</f>
        <v>6.5731924297959311E-11</v>
      </c>
      <c r="Q69" s="34">
        <f>SQRT(L69+1)/(O69/charge/constants!$B$3)</f>
        <v>1.693872917847439E-11</v>
      </c>
      <c r="R69" s="29">
        <f>P69/eval!$E$18</f>
        <v>7.9605507515859254E-11</v>
      </c>
      <c r="S69" s="29">
        <f>Q69/eval!$E$18</f>
        <v>2.0513869741799265E-11</v>
      </c>
      <c r="T69" s="29">
        <f t="shared" si="31"/>
        <v>3.4852854328763362E+21</v>
      </c>
      <c r="V69" s="31">
        <f t="array" ref="V69">AVERAGE(IF(Rohdaten!E69='turnwise standard'!$A$5:$A$99,'turnwise standard'!$P$5:$P$99))</f>
        <v>0.78825604436501073</v>
      </c>
      <c r="W69" s="32">
        <f t="shared" si="32"/>
        <v>8.3389052031831181E-11</v>
      </c>
      <c r="X69" s="29">
        <f t="shared" si="33"/>
        <v>2.1488866846710437E-11</v>
      </c>
      <c r="Y69" s="29">
        <f t="shared" si="34"/>
        <v>2.1655737093309787E+21</v>
      </c>
      <c r="AA69" s="32">
        <f>Rohdaten!AJ69-$G69</f>
        <v>5.8593115281999997E-10</v>
      </c>
      <c r="AB69" s="32">
        <f t="shared" si="35"/>
        <v>5.8593115281999997E-10</v>
      </c>
      <c r="AC69" s="30">
        <f>Rohdaten!AM69</f>
        <v>0</v>
      </c>
      <c r="AD69" s="33">
        <f>Rohdaten!AL69/eval!$B$7</f>
        <v>40.173053152039557</v>
      </c>
      <c r="AE69" s="32">
        <f t="shared" si="36"/>
        <v>2.3538643345673671E-8</v>
      </c>
      <c r="AF69" s="32">
        <f>(AC69)/((AE69+0.0000000000000000001)/charge/constants!$B$3)</f>
        <v>0</v>
      </c>
      <c r="AG69" s="32">
        <f>SQRT(AC69+1)/((AE69+0.0000000000000000001)/charge/constants!$B$3)</f>
        <v>2.0420038357321127E-11</v>
      </c>
      <c r="AH69" s="32">
        <f>AF69/eval!$E$18</f>
        <v>0</v>
      </c>
      <c r="AI69" s="32">
        <f>AG69/eval!$E$18</f>
        <v>2.4729954801860673E-11</v>
      </c>
      <c r="AJ69" s="32">
        <f t="shared" si="37"/>
        <v>0</v>
      </c>
      <c r="AK69" s="32">
        <f t="shared" si="38"/>
        <v>2.5905336855070661E-11</v>
      </c>
      <c r="AL69" s="29">
        <f t="shared" si="39"/>
        <v>2.3982082515271397E+21</v>
      </c>
      <c r="AN69" s="32" t="e">
        <f>Rohdaten!X69-G69</f>
        <v>#VALUE!</v>
      </c>
      <c r="AO69" s="32" t="e">
        <f t="shared" si="40"/>
        <v>#VALUE!</v>
      </c>
      <c r="AP69" s="30">
        <f>Rohdaten!AA69</f>
        <v>0</v>
      </c>
      <c r="AQ69" s="33">
        <f>Rohdaten!Y69</f>
        <v>0</v>
      </c>
      <c r="AR69" s="32" t="e">
        <f t="shared" si="52"/>
        <v>#DIV/0!</v>
      </c>
      <c r="AS69" s="32" t="e">
        <f t="shared" si="41"/>
        <v>#VALUE!</v>
      </c>
      <c r="AT69" s="32" t="e">
        <f>(AP69)/((AS69+0.0000000000000000001)/charge/constants!$B$3)</f>
        <v>#VALUE!</v>
      </c>
      <c r="AU69" s="32" t="e">
        <f>SQRT(AP69+1)/((AS69+0.0000000000000000001)/charge/constants!$B$3)</f>
        <v>#VALUE!</v>
      </c>
      <c r="AV69" s="32" t="e">
        <f>AT69/eval!$E$18</f>
        <v>#VALUE!</v>
      </c>
      <c r="AW69" s="32" t="e">
        <f>AU69/eval!$E$18</f>
        <v>#VALUE!</v>
      </c>
      <c r="AX69" s="32" t="e">
        <f t="shared" si="42"/>
        <v>#VALUE!</v>
      </c>
      <c r="AY69" s="32" t="e">
        <f t="shared" si="43"/>
        <v>#VALUE!</v>
      </c>
      <c r="AZ69" s="29" t="e">
        <f t="shared" si="44"/>
        <v>#VALUE!</v>
      </c>
      <c r="BC69" s="32">
        <f>Rohdaten!AD69-G69</f>
        <v>5.7603077833999997E-10</v>
      </c>
      <c r="BD69" s="30">
        <f>Rohdaten!AG69</f>
        <v>32480</v>
      </c>
      <c r="BE69" s="33">
        <f>Rohdaten!AF69/Rohdaten!AE69</f>
        <v>0.78905839032088376</v>
      </c>
      <c r="BF69" s="33">
        <f>Rohdaten!AF69/eval!$B$7</f>
        <v>0.37082818294190362</v>
      </c>
      <c r="BG69" s="32">
        <f t="shared" si="45"/>
        <v>2.1360844685043265E-10</v>
      </c>
      <c r="BH69" s="32">
        <f>(BD69)/((BG69+0.0000000000000000001)/charge/constants!$B$3)</f>
        <v>7.308623335304099E-5</v>
      </c>
      <c r="BI69" s="32">
        <f>SQRT(BD69+1)/((BG69+0.0000000000000000001)/charge/constants!$B$3)</f>
        <v>4.0554052158643469E-7</v>
      </c>
      <c r="BJ69" s="32">
        <f>BH69/eval!$E$18</f>
        <v>8.8512039783262102E-5</v>
      </c>
      <c r="BK69" s="32">
        <f>BI69/eval!$E$18</f>
        <v>4.9113515820404272E-7</v>
      </c>
      <c r="BL69" s="32">
        <f t="shared" si="46"/>
        <v>9.2718900001479215E-5</v>
      </c>
      <c r="BM69" s="32">
        <f t="shared" si="47"/>
        <v>5.1447816288313115E-7</v>
      </c>
      <c r="BN69" s="29">
        <f t="shared" si="48"/>
        <v>6080390743764.4277</v>
      </c>
      <c r="BO69" s="33">
        <f t="array" ref="BO69">AVERAGE(IF(Rohdaten!E69='turnwise standard'!$A$5:$A$99,'turnwise standard'!$B$5:$B$99))</f>
        <v>1.0900000000000001</v>
      </c>
      <c r="BP69" s="32">
        <f>BD69/BF69*constants!$B$3*charge/constants!$B$6/BO69</f>
        <v>7.0225054051709744E-10</v>
      </c>
      <c r="BQ69" s="32">
        <f>SQRT(BD69)/BF69*constants!$B$3*charge/constants!$B$6/BO69</f>
        <v>3.8965842597545427E-12</v>
      </c>
      <c r="BR69" s="32"/>
      <c r="BS69" s="32" t="e">
        <f t="shared" si="49"/>
        <v>#DIV/0!</v>
      </c>
      <c r="BT69" s="32" t="e">
        <f t="shared" si="50"/>
        <v>#DIV/0!</v>
      </c>
      <c r="BU69" s="32" t="e">
        <f t="shared" si="51"/>
        <v>#DIV/0!</v>
      </c>
      <c r="BV69" s="29">
        <f t="shared" si="53"/>
        <v>9.1962197406052965E-7</v>
      </c>
      <c r="BW69" s="29">
        <f t="shared" si="54"/>
        <v>2.2996211351193103E-7</v>
      </c>
      <c r="BX69" s="29">
        <f t="shared" si="55"/>
        <v>18909820966768.852</v>
      </c>
    </row>
    <row r="70" spans="1:76" x14ac:dyDescent="0.2">
      <c r="A70" s="29">
        <f>Rohdaten!C70</f>
        <v>89</v>
      </c>
      <c r="B70" s="29" t="str">
        <f>IF(1=1,Rohdaten!H70,"x"&amp;Rohdaten!H70)</f>
        <v>Vienna-US8</v>
      </c>
      <c r="C70" s="29">
        <f>IF(101,Rohdaten!F70,-Rohdaten!F70)</f>
        <v>35</v>
      </c>
      <c r="E70" s="32">
        <f>Rohdaten!J70</f>
        <v>7.1910100000000006E-11</v>
      </c>
      <c r="F70" s="32">
        <f>AVERAGE(Rohdaten!L70,Rohdaten!X70,Rohdaten!AD70)</f>
        <v>7.0486134137499995E-11</v>
      </c>
      <c r="G70" s="29">
        <f t="array" ref="G70">AVERAGE(IF(Rohdaten!E70='turnwise standard'!$A$5:$A$99,'turnwise standard'!$F$5:$F$99))</f>
        <v>0</v>
      </c>
      <c r="H70" s="29" t="b">
        <f>IF(ISERROR(G70),1&lt;0,E70-G70&gt;eval!$B$6)</f>
        <v>1</v>
      </c>
      <c r="I70" s="32">
        <f>Rohdaten!L70-G70</f>
        <v>7.0123321835E-11</v>
      </c>
      <c r="J70" s="32">
        <f t="shared" si="28"/>
        <v>3.9265491429257707E-11</v>
      </c>
      <c r="K70" s="32">
        <f t="shared" si="29"/>
        <v>7.0123321835E-11</v>
      </c>
      <c r="L70" s="30">
        <f>Rohdaten!O70</f>
        <v>222</v>
      </c>
      <c r="M70" s="33">
        <f>Rohdaten!N70/eval!$B$7</f>
        <v>198.88751545117429</v>
      </c>
      <c r="N70" s="33">
        <f>Rohdaten!N70/Rohdaten!M70</f>
        <v>8.0850208532234564</v>
      </c>
      <c r="O70" s="32">
        <f t="shared" si="30"/>
        <v>1.3946653254946231E-8</v>
      </c>
      <c r="P70" s="34">
        <f>(L70)/(O70/charge/constants!$B$3)</f>
        <v>7.6510484665671421E-9</v>
      </c>
      <c r="Q70" s="34">
        <f>SQRT(L70+1)/(O70/charge/constants!$B$3)</f>
        <v>5.1465999345128022E-10</v>
      </c>
      <c r="R70" s="29">
        <f>P70/eval!$E$18</f>
        <v>9.2659024167412492E-9</v>
      </c>
      <c r="S70" s="29">
        <f>Q70/eval!$E$18</f>
        <v>6.2328572325197991E-10</v>
      </c>
      <c r="T70" s="29">
        <f t="shared" si="31"/>
        <v>3.7753670376203909E+18</v>
      </c>
      <c r="V70" s="31">
        <f t="array" ref="V70">AVERAGE(IF(Rohdaten!E70='turnwise standard'!$A$5:$A$99,'turnwise standard'!$P$5:$P$99))</f>
        <v>0.78825604436501073</v>
      </c>
      <c r="W70" s="32">
        <f t="shared" si="32"/>
        <v>9.706298507016889E-9</v>
      </c>
      <c r="X70" s="29">
        <f t="shared" si="33"/>
        <v>6.5290966955524055E-10</v>
      </c>
      <c r="Y70" s="29">
        <f t="shared" si="34"/>
        <v>2.3458152157707628E+18</v>
      </c>
      <c r="AA70" s="32">
        <f>Rohdaten!AJ70-$G70</f>
        <v>7.0837349106000002E-11</v>
      </c>
      <c r="AB70" s="32">
        <f t="shared" si="35"/>
        <v>7.0837349106000002E-11</v>
      </c>
      <c r="AC70" s="30">
        <f>Rohdaten!AM70</f>
        <v>0</v>
      </c>
      <c r="AD70" s="33">
        <f>Rohdaten!AL70/eval!$B$7</f>
        <v>39.678615574783684</v>
      </c>
      <c r="AE70" s="32">
        <f t="shared" si="36"/>
        <v>2.8107279435137208E-9</v>
      </c>
      <c r="AF70" s="32">
        <f>(AC70)/((AE70+0.0000000000000000001)/charge/constants!$B$3)</f>
        <v>0</v>
      </c>
      <c r="AG70" s="32">
        <f>SQRT(AC70+1)/((AE70+0.0000000000000000001)/charge/constants!$B$3)</f>
        <v>1.710090800826568E-10</v>
      </c>
      <c r="AH70" s="32">
        <f>AF70/eval!$E$18</f>
        <v>0</v>
      </c>
      <c r="AI70" s="32">
        <f>AG70/eval!$E$18</f>
        <v>2.071027853694334E-10</v>
      </c>
      <c r="AJ70" s="32">
        <f t="shared" si="37"/>
        <v>0</v>
      </c>
      <c r="AK70" s="32">
        <f t="shared" si="38"/>
        <v>2.1694610692191425E-10</v>
      </c>
      <c r="AL70" s="29">
        <f t="shared" si="39"/>
        <v>3.419492523036296E+19</v>
      </c>
      <c r="AN70" s="32" t="e">
        <f>Rohdaten!X70-G70</f>
        <v>#VALUE!</v>
      </c>
      <c r="AO70" s="32" t="e">
        <f t="shared" si="40"/>
        <v>#VALUE!</v>
      </c>
      <c r="AP70" s="30">
        <f>Rohdaten!AA70</f>
        <v>0</v>
      </c>
      <c r="AQ70" s="33">
        <f>Rohdaten!Y70</f>
        <v>0</v>
      </c>
      <c r="AR70" s="32" t="e">
        <f t="shared" si="52"/>
        <v>#DIV/0!</v>
      </c>
      <c r="AS70" s="32" t="e">
        <f t="shared" si="41"/>
        <v>#VALUE!</v>
      </c>
      <c r="AT70" s="32" t="e">
        <f>(AP70)/((AS70+0.0000000000000000001)/charge/constants!$B$3)</f>
        <v>#VALUE!</v>
      </c>
      <c r="AU70" s="32" t="e">
        <f>SQRT(AP70+1)/((AS70+0.0000000000000000001)/charge/constants!$B$3)</f>
        <v>#VALUE!</v>
      </c>
      <c r="AV70" s="32" t="e">
        <f>AT70/eval!$E$18</f>
        <v>#VALUE!</v>
      </c>
      <c r="AW70" s="32" t="e">
        <f>AU70/eval!$E$18</f>
        <v>#VALUE!</v>
      </c>
      <c r="AX70" s="32" t="e">
        <f t="shared" si="42"/>
        <v>#VALUE!</v>
      </c>
      <c r="AY70" s="32" t="e">
        <f t="shared" si="43"/>
        <v>#VALUE!</v>
      </c>
      <c r="AZ70" s="29" t="e">
        <f t="shared" si="44"/>
        <v>#VALUE!</v>
      </c>
      <c r="BC70" s="32">
        <f>Rohdaten!AD70-G70</f>
        <v>7.0848946440000004E-11</v>
      </c>
      <c r="BD70" s="30">
        <f>Rohdaten!AG70</f>
        <v>15134</v>
      </c>
      <c r="BE70" s="33">
        <f>Rohdaten!AF70/Rohdaten!AE70</f>
        <v>6.5754865860073641</v>
      </c>
      <c r="BF70" s="33">
        <f>Rohdaten!AF70/eval!$B$7</f>
        <v>3.0902348578491967</v>
      </c>
      <c r="BG70" s="32">
        <f t="shared" si="45"/>
        <v>2.1893988393077877E-10</v>
      </c>
      <c r="BH70" s="32">
        <f>(BD70)/((BG70+0.0000000000000000001)/charge/constants!$B$3)</f>
        <v>3.3225140646266953E-5</v>
      </c>
      <c r="BI70" s="32">
        <f>SQRT(BD70+1)/((BG70+0.0000000000000000001)/charge/constants!$B$3)</f>
        <v>2.7008739186235399E-7</v>
      </c>
      <c r="BJ70" s="32">
        <f>BH70/eval!$E$18</f>
        <v>4.0237741579611678E-5</v>
      </c>
      <c r="BK70" s="32">
        <f>BI70/eval!$E$18</f>
        <v>3.2709287203242483E-7</v>
      </c>
      <c r="BL70" s="32">
        <f t="shared" si="46"/>
        <v>4.2150188233611161E-5</v>
      </c>
      <c r="BM70" s="32">
        <f t="shared" si="47"/>
        <v>3.4263916375030929E-7</v>
      </c>
      <c r="BN70" s="29">
        <f t="shared" si="48"/>
        <v>13708545501091.869</v>
      </c>
      <c r="BO70" s="33">
        <f t="array" ref="BO70">AVERAGE(IF(Rohdaten!E70='turnwise standard'!$A$5:$A$99,'turnwise standard'!$B$5:$B$99))</f>
        <v>1.0900000000000001</v>
      </c>
      <c r="BP70" s="32">
        <f>BD70/BF70*constants!$B$3*charge/constants!$B$6/BO70</f>
        <v>3.9265491429257707E-11</v>
      </c>
      <c r="BQ70" s="32">
        <f>SQRT(BD70)/BF70*constants!$B$3*charge/constants!$B$6/BO70</f>
        <v>3.191788990989938E-13</v>
      </c>
      <c r="BR70" s="32"/>
      <c r="BS70" s="32" t="e">
        <f t="shared" si="49"/>
        <v>#DIV/0!</v>
      </c>
      <c r="BT70" s="32" t="e">
        <f t="shared" si="50"/>
        <v>#DIV/0!</v>
      </c>
      <c r="BU70" s="32" t="e">
        <f t="shared" si="51"/>
        <v>#DIV/0!</v>
      </c>
      <c r="BV70" s="29">
        <f t="shared" si="53"/>
        <v>2.2792040575910101E-4</v>
      </c>
      <c r="BW70" s="29">
        <f t="shared" si="54"/>
        <v>1.54088032230128E-5</v>
      </c>
      <c r="BX70" s="29">
        <f t="shared" si="55"/>
        <v>4211746094.8175554</v>
      </c>
    </row>
    <row r="71" spans="1:76" x14ac:dyDescent="0.2">
      <c r="A71" s="29">
        <f>Rohdaten!C71</f>
        <v>94</v>
      </c>
      <c r="B71" s="29" t="str">
        <f>IF(1=1,Rohdaten!H71,"x"&amp;Rohdaten!H71)</f>
        <v>Vienna_KkU</v>
      </c>
      <c r="C71" s="29">
        <f>IF(101,Rohdaten!F71,-Rohdaten!F71)</f>
        <v>30</v>
      </c>
      <c r="E71" s="32">
        <f>Rohdaten!J71</f>
        <v>6.6927699999999996E-10</v>
      </c>
      <c r="F71" s="32">
        <f>AVERAGE(Rohdaten!L71,Rohdaten!X71,Rohdaten!AD71)</f>
        <v>6.0436815390749997E-10</v>
      </c>
      <c r="G71" s="29">
        <f t="array" ref="G71">AVERAGE(IF(Rohdaten!E71='turnwise standard'!$A$5:$A$99,'turnwise standard'!$F$5:$F$99))</f>
        <v>0</v>
      </c>
      <c r="H71" s="29" t="b">
        <f>IF(ISERROR(G71),1&lt;0,E71-G71&gt;eval!$B$6)</f>
        <v>1</v>
      </c>
      <c r="I71" s="32">
        <f>Rohdaten!L71-G71</f>
        <v>6.5403008252999995E-10</v>
      </c>
      <c r="J71" s="32">
        <f t="shared" si="28"/>
        <v>3.8938581694879064E-10</v>
      </c>
      <c r="K71" s="32">
        <f t="shared" si="29"/>
        <v>6.5403008252999995E-10</v>
      </c>
      <c r="L71" s="30">
        <f>Rohdaten!O71</f>
        <v>11</v>
      </c>
      <c r="M71" s="33">
        <f>Rohdaten!N71/eval!$B$7</f>
        <v>198.64029666254635</v>
      </c>
      <c r="N71" s="33">
        <f>Rohdaten!N71/Rohdaten!M71</f>
        <v>8.0749711069795485</v>
      </c>
      <c r="O71" s="32">
        <f t="shared" si="30"/>
        <v>1.2991672961998887E-7</v>
      </c>
      <c r="P71" s="34">
        <f>(L71)/(O71/charge/constants!$B$3)</f>
        <v>4.0697299073532922E-11</v>
      </c>
      <c r="Q71" s="34">
        <f>SQRT(L71+1)/(O71/charge/constants!$B$3)</f>
        <v>1.2816325404760876E-11</v>
      </c>
      <c r="R71" s="29">
        <f>P71/eval!$E$18</f>
        <v>4.9286996872140499E-11</v>
      </c>
      <c r="S71" s="29">
        <f>Q71/eval!$E$18</f>
        <v>1.5521378679097397E-11</v>
      </c>
      <c r="T71" s="29">
        <f t="shared" si="31"/>
        <v>6.0879762410041529E+21</v>
      </c>
      <c r="V71" s="31">
        <f t="array" ref="V71">AVERAGE(IF(Rohdaten!E71='turnwise standard'!$A$5:$A$99,'turnwise standard'!$P$5:$P$99))</f>
        <v>0.80395801582490722</v>
      </c>
      <c r="W71" s="32">
        <f t="shared" si="32"/>
        <v>5.0621174579340623E-11</v>
      </c>
      <c r="X71" s="29">
        <f t="shared" si="33"/>
        <v>1.5941535692769462E-11</v>
      </c>
      <c r="Y71" s="29">
        <f t="shared" si="34"/>
        <v>3.9349542578900157E+21</v>
      </c>
      <c r="AA71" s="32">
        <f>Rohdaten!AJ71-$G71</f>
        <v>5.7360758611000002E-10</v>
      </c>
      <c r="AB71" s="32">
        <f t="shared" si="35"/>
        <v>5.7360758611000002E-10</v>
      </c>
      <c r="AC71" s="30">
        <f>Rohdaten!AM71</f>
        <v>0</v>
      </c>
      <c r="AD71" s="33">
        <f>Rohdaten!AL71/eval!$B$7</f>
        <v>39.802224969097651</v>
      </c>
      <c r="AE71" s="32">
        <f t="shared" si="36"/>
        <v>2.2830858186331273E-8</v>
      </c>
      <c r="AF71" s="32">
        <f>(AC71)/((AE71+0.0000000000000000001)/charge/constants!$B$3)</f>
        <v>0</v>
      </c>
      <c r="AG71" s="32">
        <f>SQRT(AC71+1)/((AE71+0.0000000000000000001)/charge/constants!$B$3)</f>
        <v>2.105308508664224E-11</v>
      </c>
      <c r="AH71" s="32">
        <f>AF71/eval!$E$18</f>
        <v>0</v>
      </c>
      <c r="AI71" s="32">
        <f>AG71/eval!$E$18</f>
        <v>2.5496614331565428E-11</v>
      </c>
      <c r="AJ71" s="32">
        <f t="shared" si="37"/>
        <v>0</v>
      </c>
      <c r="AK71" s="32">
        <f t="shared" si="38"/>
        <v>2.6186796663804093E-11</v>
      </c>
      <c r="AL71" s="29">
        <f t="shared" si="39"/>
        <v>2.2561527966009162E+21</v>
      </c>
      <c r="AN71" s="32" t="e">
        <f>Rohdaten!X71-G71</f>
        <v>#VALUE!</v>
      </c>
      <c r="AO71" s="32" t="e">
        <f t="shared" si="40"/>
        <v>#VALUE!</v>
      </c>
      <c r="AP71" s="30">
        <f>Rohdaten!AA71</f>
        <v>0</v>
      </c>
      <c r="AQ71" s="33">
        <f>Rohdaten!Y71</f>
        <v>0</v>
      </c>
      <c r="AR71" s="32" t="e">
        <f t="shared" si="52"/>
        <v>#DIV/0!</v>
      </c>
      <c r="AS71" s="32" t="e">
        <f t="shared" si="41"/>
        <v>#VALUE!</v>
      </c>
      <c r="AT71" s="32" t="e">
        <f>(AP71)/((AS71+0.0000000000000000001)/charge/constants!$B$3)</f>
        <v>#VALUE!</v>
      </c>
      <c r="AU71" s="32" t="e">
        <f>SQRT(AP71+1)/((AS71+0.0000000000000000001)/charge/constants!$B$3)</f>
        <v>#VALUE!</v>
      </c>
      <c r="AV71" s="32" t="e">
        <f>AT71/eval!$E$18</f>
        <v>#VALUE!</v>
      </c>
      <c r="AW71" s="32" t="e">
        <f>AU71/eval!$E$18</f>
        <v>#VALUE!</v>
      </c>
      <c r="AX71" s="32" t="e">
        <f t="shared" si="42"/>
        <v>#VALUE!</v>
      </c>
      <c r="AY71" s="32" t="e">
        <f t="shared" si="43"/>
        <v>#VALUE!</v>
      </c>
      <c r="AZ71" s="29" t="e">
        <f t="shared" si="44"/>
        <v>#VALUE!</v>
      </c>
      <c r="BC71" s="32">
        <f>Rohdaten!AD71-G71</f>
        <v>5.5470622528499999E-10</v>
      </c>
      <c r="BD71" s="30">
        <f>Rohdaten!AG71</f>
        <v>30016</v>
      </c>
      <c r="BE71" s="33">
        <f>Rohdaten!AF71/Rohdaten!AE71</f>
        <v>1.3150973172014728</v>
      </c>
      <c r="BF71" s="33">
        <f>Rohdaten!AF71/eval!$B$7</f>
        <v>0.61804697156983934</v>
      </c>
      <c r="BG71" s="32">
        <f t="shared" si="45"/>
        <v>3.4283450264833131E-10</v>
      </c>
      <c r="BH71" s="32">
        <f>(BD71)/((BG71+0.0000000000000000001)/charge/constants!$B$3)</f>
        <v>4.2082959691460708E-5</v>
      </c>
      <c r="BI71" s="32">
        <f>SQRT(BD71+1)/((BG71+0.0000000000000000001)/charge/constants!$B$3)</f>
        <v>2.4290536217512444E-7</v>
      </c>
      <c r="BJ71" s="32">
        <f>BH71/eval!$E$18</f>
        <v>5.0965119305235088E-5</v>
      </c>
      <c r="BK71" s="32">
        <f>BI71/eval!$E$18</f>
        <v>2.9417371909914858E-7</v>
      </c>
      <c r="BL71" s="32">
        <f t="shared" si="46"/>
        <v>5.2344723061540931E-5</v>
      </c>
      <c r="BM71" s="32">
        <f t="shared" si="47"/>
        <v>3.0213687455543256E-7</v>
      </c>
      <c r="BN71" s="29">
        <f t="shared" si="48"/>
        <v>16948286463841.611</v>
      </c>
      <c r="BO71" s="33">
        <f t="array" ref="BO71">AVERAGE(IF(Rohdaten!E71='turnwise standard'!$A$5:$A$99,'turnwise standard'!$B$5:$B$99))</f>
        <v>1.0900000000000001</v>
      </c>
      <c r="BP71" s="32">
        <f>BD71/BF71*constants!$B$3*charge/constants!$B$6/BO71</f>
        <v>3.8938581694879064E-10</v>
      </c>
      <c r="BQ71" s="32">
        <f>SQRT(BD71)/BF71*constants!$B$3*charge/constants!$B$6/BO71</f>
        <v>2.2475208033497206E-12</v>
      </c>
      <c r="BR71" s="32"/>
      <c r="BS71" s="32" t="e">
        <f t="shared" si="49"/>
        <v>#DIV/0!</v>
      </c>
      <c r="BT71" s="32" t="e">
        <f t="shared" si="50"/>
        <v>#DIV/0!</v>
      </c>
      <c r="BU71" s="32" t="e">
        <f t="shared" si="51"/>
        <v>#DIV/0!</v>
      </c>
      <c r="BV71" s="29">
        <f t="shared" si="53"/>
        <v>1.1402340241188934E-6</v>
      </c>
      <c r="BW71" s="29">
        <f t="shared" si="54"/>
        <v>3.4385648318471773E-7</v>
      </c>
      <c r="BX71" s="29">
        <f t="shared" si="55"/>
        <v>8457569315737.3721</v>
      </c>
    </row>
    <row r="72" spans="1:76" x14ac:dyDescent="0.2">
      <c r="A72" s="29">
        <f>Rohdaten!C72</f>
        <v>0</v>
      </c>
      <c r="B72" s="29">
        <f>IF(1=1,Rohdaten!H72,"x"&amp;Rohdaten!H72)</f>
        <v>0</v>
      </c>
      <c r="C72" s="29">
        <f>IF(101,Rohdaten!F72,-Rohdaten!F72)</f>
        <v>0</v>
      </c>
      <c r="E72" s="32">
        <f>Rohdaten!J72</f>
        <v>0</v>
      </c>
      <c r="F72" s="32" t="e">
        <f>AVERAGE(Rohdaten!L72,Rohdaten!X72,Rohdaten!AD72)</f>
        <v>#DIV/0!</v>
      </c>
      <c r="G72" s="29" t="e">
        <f t="array" ref="G72">AVERAGE(IF(Rohdaten!E72='turnwise standard'!$A$5:$A$99,'turnwise standard'!$F$5:$F$99))</f>
        <v>#DIV/0!</v>
      </c>
      <c r="H72" s="29" t="b">
        <f>IF(ISERROR(G72),1&lt;0,E72-G72&gt;eval!$B$6)</f>
        <v>0</v>
      </c>
      <c r="I72" s="32" t="e">
        <f>Rohdaten!L72-G72</f>
        <v>#DIV/0!</v>
      </c>
      <c r="J72" s="32" t="e">
        <f t="shared" si="28"/>
        <v>#DIV/0!</v>
      </c>
      <c r="K72" s="32" t="e">
        <f t="shared" si="29"/>
        <v>#DIV/0!</v>
      </c>
      <c r="L72" s="30">
        <f>Rohdaten!O72</f>
        <v>0</v>
      </c>
      <c r="M72" s="33">
        <f>Rohdaten!N72/eval!$B$7</f>
        <v>0</v>
      </c>
      <c r="N72" s="33" t="e">
        <f>Rohdaten!N72/Rohdaten!M72</f>
        <v>#DIV/0!</v>
      </c>
      <c r="O72" s="32" t="e">
        <f t="shared" si="30"/>
        <v>#DIV/0!</v>
      </c>
      <c r="P72" s="34" t="e">
        <f>(L72)/(O72/charge/constants!$B$3)</f>
        <v>#DIV/0!</v>
      </c>
      <c r="Q72" s="34" t="e">
        <f>SQRT(L72+1)/(O72/charge/constants!$B$3)</f>
        <v>#DIV/0!</v>
      </c>
      <c r="R72" s="29" t="e">
        <f>P72/eval!$E$18</f>
        <v>#DIV/0!</v>
      </c>
      <c r="S72" s="29" t="e">
        <f>Q72/eval!$E$18</f>
        <v>#DIV/0!</v>
      </c>
      <c r="T72" s="29" t="e">
        <f t="shared" si="31"/>
        <v>#DIV/0!</v>
      </c>
      <c r="V72" s="31" t="e">
        <f t="array" ref="V72">AVERAGE(IF(Rohdaten!E72='turnwise standard'!$A$5:$A$99,'turnwise standard'!$P$5:$P$99))</f>
        <v>#DIV/0!</v>
      </c>
      <c r="W72" s="32" t="e">
        <f t="shared" si="32"/>
        <v>#DIV/0!</v>
      </c>
      <c r="X72" s="29" t="e">
        <f t="shared" si="33"/>
        <v>#DIV/0!</v>
      </c>
      <c r="Y72" s="29" t="e">
        <f t="shared" si="34"/>
        <v>#DIV/0!</v>
      </c>
      <c r="AA72" s="32" t="e">
        <f>Rohdaten!AJ72-$G72</f>
        <v>#DIV/0!</v>
      </c>
      <c r="AB72" s="32" t="e">
        <f t="shared" si="35"/>
        <v>#DIV/0!</v>
      </c>
      <c r="AC72" s="30">
        <f>Rohdaten!AM72</f>
        <v>0</v>
      </c>
      <c r="AD72" s="33">
        <f>Rohdaten!AL72/eval!$B$7</f>
        <v>0</v>
      </c>
      <c r="AE72" s="32" t="e">
        <f t="shared" si="36"/>
        <v>#DIV/0!</v>
      </c>
      <c r="AF72" s="32" t="e">
        <f>(AC72)/((AE72+0.0000000000000000001)/charge/constants!$B$3)</f>
        <v>#DIV/0!</v>
      </c>
      <c r="AG72" s="32" t="e">
        <f>SQRT(AC72+1)/((AE72+0.0000000000000000001)/charge/constants!$B$3)</f>
        <v>#DIV/0!</v>
      </c>
      <c r="AH72" s="32" t="e">
        <f>AF72/eval!$E$18</f>
        <v>#DIV/0!</v>
      </c>
      <c r="AI72" s="32" t="e">
        <f>AG72/eval!$E$18</f>
        <v>#DIV/0!</v>
      </c>
      <c r="AJ72" s="32" t="e">
        <f t="shared" si="37"/>
        <v>#DIV/0!</v>
      </c>
      <c r="AK72" s="32" t="e">
        <f t="shared" si="38"/>
        <v>#DIV/0!</v>
      </c>
      <c r="AL72" s="29" t="e">
        <f t="shared" si="39"/>
        <v>#DIV/0!</v>
      </c>
      <c r="AN72" s="32" t="e">
        <f>Rohdaten!X72-G72</f>
        <v>#DIV/0!</v>
      </c>
      <c r="AO72" s="32" t="e">
        <f t="shared" si="40"/>
        <v>#DIV/0!</v>
      </c>
      <c r="AP72" s="30">
        <f>Rohdaten!AA72</f>
        <v>0</v>
      </c>
      <c r="AQ72" s="33">
        <f>Rohdaten!Y72</f>
        <v>0</v>
      </c>
      <c r="AR72" s="32" t="e">
        <f t="shared" si="52"/>
        <v>#DIV/0!</v>
      </c>
      <c r="AS72" s="32" t="e">
        <f t="shared" si="41"/>
        <v>#DIV/0!</v>
      </c>
      <c r="AT72" s="32" t="e">
        <f>(AP72)/((AS72+0.0000000000000000001)/charge/constants!$B$3)</f>
        <v>#DIV/0!</v>
      </c>
      <c r="AU72" s="32" t="e">
        <f>SQRT(AP72+1)/((AS72+0.0000000000000000001)/charge/constants!$B$3)</f>
        <v>#DIV/0!</v>
      </c>
      <c r="AV72" s="32" t="e">
        <f>AT72/eval!$E$18</f>
        <v>#DIV/0!</v>
      </c>
      <c r="AW72" s="32" t="e">
        <f>AU72/eval!$E$18</f>
        <v>#DIV/0!</v>
      </c>
      <c r="AX72" s="32" t="e">
        <f t="shared" si="42"/>
        <v>#DIV/0!</v>
      </c>
      <c r="AY72" s="32" t="e">
        <f t="shared" si="43"/>
        <v>#DIV/0!</v>
      </c>
      <c r="AZ72" s="29" t="e">
        <f t="shared" si="44"/>
        <v>#DIV/0!</v>
      </c>
      <c r="BC72" s="32" t="e">
        <f>Rohdaten!AD72-G72</f>
        <v>#DIV/0!</v>
      </c>
      <c r="BD72" s="30">
        <f>Rohdaten!AG72</f>
        <v>0</v>
      </c>
      <c r="BE72" s="33" t="e">
        <f>Rohdaten!AF72/Rohdaten!AE72</f>
        <v>#DIV/0!</v>
      </c>
      <c r="BF72" s="33">
        <f>Rohdaten!AF72/eval!$B$7</f>
        <v>0</v>
      </c>
      <c r="BG72" s="32" t="e">
        <f t="shared" si="45"/>
        <v>#DIV/0!</v>
      </c>
      <c r="BH72" s="32" t="e">
        <f>(BD72)/((BG72+0.0000000000000000001)/charge/constants!$B$3)</f>
        <v>#DIV/0!</v>
      </c>
      <c r="BI72" s="32" t="e">
        <f>SQRT(BD72+1)/((BG72+0.0000000000000000001)/charge/constants!$B$3)</f>
        <v>#DIV/0!</v>
      </c>
      <c r="BJ72" s="32" t="e">
        <f>BH72/eval!$E$18</f>
        <v>#DIV/0!</v>
      </c>
      <c r="BK72" s="32" t="e">
        <f>BI72/eval!$E$18</f>
        <v>#DIV/0!</v>
      </c>
      <c r="BL72" s="32" t="e">
        <f t="shared" si="46"/>
        <v>#DIV/0!</v>
      </c>
      <c r="BM72" s="32" t="e">
        <f t="shared" si="47"/>
        <v>#DIV/0!</v>
      </c>
      <c r="BN72" s="29" t="e">
        <f t="shared" si="48"/>
        <v>#DIV/0!</v>
      </c>
      <c r="BO72" s="33" t="e">
        <f t="array" ref="BO72">AVERAGE(IF(Rohdaten!E72='turnwise standard'!$A$5:$A$99,'turnwise standard'!$B$5:$B$99))</f>
        <v>#DIV/0!</v>
      </c>
      <c r="BP72" s="32" t="e">
        <f>BD72/BF72*constants!$B$3*charge/constants!$B$6/BO72</f>
        <v>#DIV/0!</v>
      </c>
      <c r="BQ72" s="32" t="e">
        <f>SQRT(BD72)/BF72*constants!$B$3*charge/constants!$B$6/BO72</f>
        <v>#DIV/0!</v>
      </c>
      <c r="BR72" s="32"/>
      <c r="BS72" s="32" t="e">
        <f t="shared" si="49"/>
        <v>#DIV/0!</v>
      </c>
      <c r="BT72" s="32" t="e">
        <f t="shared" si="50"/>
        <v>#DIV/0!</v>
      </c>
      <c r="BU72" s="32" t="e">
        <f t="shared" si="51"/>
        <v>#DIV/0!</v>
      </c>
      <c r="BV72" s="29" t="e">
        <f t="shared" si="53"/>
        <v>#DIV/0!</v>
      </c>
      <c r="BW72" s="29" t="e">
        <f t="shared" si="54"/>
        <v>#DIV/0!</v>
      </c>
      <c r="BX72" s="29" t="e">
        <f t="shared" si="55"/>
        <v>#DIV/0!</v>
      </c>
    </row>
    <row r="73" spans="1:76" x14ac:dyDescent="0.2">
      <c r="A73" s="29">
        <f>Rohdaten!C73</f>
        <v>96</v>
      </c>
      <c r="B73" s="29" t="str">
        <f>IF(1=1,Rohdaten!H73,"x"&amp;Rohdaten!H73)</f>
        <v>Vienna-US8</v>
      </c>
      <c r="C73" s="29">
        <f>IF(101,Rohdaten!F73,-Rohdaten!F73)</f>
        <v>15</v>
      </c>
      <c r="E73" s="32">
        <f>Rohdaten!J73</f>
        <v>6.6758499999999998E-11</v>
      </c>
      <c r="F73" s="32">
        <f>AVERAGE(Rohdaten!L73,Rohdaten!X73,Rohdaten!AD73)</f>
        <v>6.6426660022750008E-11</v>
      </c>
      <c r="G73" s="29">
        <f t="array" ref="G73">AVERAGE(IF(Rohdaten!E73='turnwise standard'!$A$5:$A$99,'turnwise standard'!$F$5:$F$99))</f>
        <v>0</v>
      </c>
      <c r="H73" s="29" t="b">
        <f>IF(ISERROR(G73),1&lt;0,E73-G73&gt;eval!$B$6)</f>
        <v>1</v>
      </c>
      <c r="I73" s="32">
        <f>Rohdaten!L73-G73</f>
        <v>6.6474373127999998E-11</v>
      </c>
      <c r="J73" s="32">
        <f t="shared" si="28"/>
        <v>3.7157576746254064E-11</v>
      </c>
      <c r="K73" s="32">
        <f t="shared" si="29"/>
        <v>6.6474373127999998E-11</v>
      </c>
      <c r="L73" s="30">
        <f>Rohdaten!O73</f>
        <v>227</v>
      </c>
      <c r="M73" s="33">
        <f>Rohdaten!N73/eval!$B$7</f>
        <v>199.01112484548827</v>
      </c>
      <c r="N73" s="33">
        <f>Rohdaten!N73/Rohdaten!M73</f>
        <v>8.0900457263454104</v>
      </c>
      <c r="O73" s="32">
        <f t="shared" si="30"/>
        <v>1.3229139769601978E-8</v>
      </c>
      <c r="P73" s="34">
        <f>(L73)/(O73/charge/constants!$B$3)</f>
        <v>8.2476882019731487E-9</v>
      </c>
      <c r="Q73" s="34">
        <f>SQRT(L73+1)/(O73/charge/constants!$B$3)</f>
        <v>5.4862273478971952E-10</v>
      </c>
      <c r="R73" s="29">
        <f>P73/eval!$E$18</f>
        <v>9.9884707798067686E-9</v>
      </c>
      <c r="S73" s="29">
        <f>Q73/eval!$E$18</f>
        <v>6.6441674580687947E-10</v>
      </c>
      <c r="T73" s="29">
        <f t="shared" si="31"/>
        <v>3.3224036759148406E+18</v>
      </c>
      <c r="V73" s="31">
        <f t="array" ref="V73">AVERAGE(IF(Rohdaten!E73='turnwise standard'!$A$5:$A$99,'turnwise standard'!$P$5:$P$99))</f>
        <v>0.80395801582490722</v>
      </c>
      <c r="W73" s="32">
        <f t="shared" si="32"/>
        <v>1.0258854367551203E-8</v>
      </c>
      <c r="X73" s="29">
        <f t="shared" si="33"/>
        <v>6.8240222000498501E-10</v>
      </c>
      <c r="Y73" s="29">
        <f t="shared" si="34"/>
        <v>2.1474306031151969E+18</v>
      </c>
      <c r="AA73" s="32">
        <f>Rohdaten!AJ73-$G73</f>
        <v>6.6455403948499999E-11</v>
      </c>
      <c r="AB73" s="32">
        <f t="shared" si="35"/>
        <v>6.6455403948499999E-11</v>
      </c>
      <c r="AC73" s="30">
        <f>Rohdaten!AM73</f>
        <v>0</v>
      </c>
      <c r="AD73" s="33">
        <f>Rohdaten!AL73/eval!$B$7</f>
        <v>39.555006180469718</v>
      </c>
      <c r="AE73" s="32">
        <f t="shared" si="36"/>
        <v>2.6286439139085293E-9</v>
      </c>
      <c r="AF73" s="32">
        <f>(AC73)/((AE73+0.0000000000000000001)/charge/constants!$B$3)</f>
        <v>0</v>
      </c>
      <c r="AG73" s="32">
        <f>SQRT(AC73+1)/((AE73+0.0000000000000000001)/charge/constants!$B$3)</f>
        <v>1.8285474020976144E-10</v>
      </c>
      <c r="AH73" s="32">
        <f>AF73/eval!$E$18</f>
        <v>0</v>
      </c>
      <c r="AI73" s="32">
        <f>AG73/eval!$E$18</f>
        <v>2.2144862715559604E-10</v>
      </c>
      <c r="AJ73" s="32">
        <f t="shared" si="37"/>
        <v>0</v>
      </c>
      <c r="AK73" s="32">
        <f t="shared" si="38"/>
        <v>2.2744314579927652E-10</v>
      </c>
      <c r="AL73" s="29">
        <f t="shared" si="39"/>
        <v>2.9908012508673323E+19</v>
      </c>
      <c r="AN73" s="32" t="e">
        <f>Rohdaten!X73-G73</f>
        <v>#VALUE!</v>
      </c>
      <c r="AO73" s="32" t="e">
        <f t="shared" si="40"/>
        <v>#VALUE!</v>
      </c>
      <c r="AP73" s="30">
        <f>Rohdaten!AA73</f>
        <v>0</v>
      </c>
      <c r="AQ73" s="33">
        <f>Rohdaten!Y73</f>
        <v>0</v>
      </c>
      <c r="AR73" s="32" t="e">
        <f t="shared" si="52"/>
        <v>#DIV/0!</v>
      </c>
      <c r="AS73" s="32" t="e">
        <f t="shared" si="41"/>
        <v>#VALUE!</v>
      </c>
      <c r="AT73" s="32" t="e">
        <f>(AP73)/((AS73+0.0000000000000000001)/charge/constants!$B$3)</f>
        <v>#VALUE!</v>
      </c>
      <c r="AU73" s="32" t="e">
        <f>SQRT(AP73+1)/((AS73+0.0000000000000000001)/charge/constants!$B$3)</f>
        <v>#VALUE!</v>
      </c>
      <c r="AV73" s="32" t="e">
        <f>AT73/eval!$E$18</f>
        <v>#VALUE!</v>
      </c>
      <c r="AW73" s="32" t="e">
        <f>AU73/eval!$E$18</f>
        <v>#VALUE!</v>
      </c>
      <c r="AX73" s="32" t="e">
        <f t="shared" si="42"/>
        <v>#VALUE!</v>
      </c>
      <c r="AY73" s="32" t="e">
        <f t="shared" si="43"/>
        <v>#VALUE!</v>
      </c>
      <c r="AZ73" s="29" t="e">
        <f t="shared" si="44"/>
        <v>#VALUE!</v>
      </c>
      <c r="BC73" s="32">
        <f>Rohdaten!AD73-G73</f>
        <v>6.6378946917500005E-11</v>
      </c>
      <c r="BD73" s="30">
        <f>Rohdaten!AG73</f>
        <v>16613</v>
      </c>
      <c r="BE73" s="33">
        <f>Rohdaten!AF73/Rohdaten!AE73</f>
        <v>7.6275644397685429</v>
      </c>
      <c r="BF73" s="33">
        <f>Rohdaten!AF73/eval!$B$7</f>
        <v>3.5846724351050678</v>
      </c>
      <c r="BG73" s="32">
        <f t="shared" si="45"/>
        <v>2.3794678128646476E-10</v>
      </c>
      <c r="BH73" s="32">
        <f>(BD73)/((BG73+0.0000000000000000001)/charge/constants!$B$3)</f>
        <v>3.3558783747659585E-5</v>
      </c>
      <c r="BI73" s="32">
        <f>SQRT(BD73+1)/((BG73+0.0000000000000000001)/charge/constants!$B$3)</f>
        <v>2.603725824360624E-7</v>
      </c>
      <c r="BJ73" s="32">
        <f>BH73/eval!$E$18</f>
        <v>4.0641804425773483E-5</v>
      </c>
      <c r="BK73" s="32">
        <f>BI73/eval!$E$18</f>
        <v>3.1532762488563162E-7</v>
      </c>
      <c r="BL73" s="32">
        <f t="shared" si="46"/>
        <v>4.1741960509251643E-5</v>
      </c>
      <c r="BM73" s="32">
        <f t="shared" si="47"/>
        <v>3.238634074304305E-7</v>
      </c>
      <c r="BN73" s="29">
        <f t="shared" si="48"/>
        <v>14750593639923.609</v>
      </c>
      <c r="BO73" s="33">
        <f t="array" ref="BO73">AVERAGE(IF(Rohdaten!E73='turnwise standard'!$A$5:$A$99,'turnwise standard'!$B$5:$B$99))</f>
        <v>1.0900000000000001</v>
      </c>
      <c r="BP73" s="32">
        <f>BD73/BF73*constants!$B$3*charge/constants!$B$6/BO73</f>
        <v>3.7157576746254064E-11</v>
      </c>
      <c r="BQ73" s="32">
        <f>SQRT(BD73)/BF73*constants!$B$3*charge/constants!$B$6/BO73</f>
        <v>2.8828586632777895E-13</v>
      </c>
      <c r="BR73" s="32"/>
      <c r="BS73" s="32" t="e">
        <f t="shared" si="49"/>
        <v>#DIV/0!</v>
      </c>
      <c r="BT73" s="32" t="e">
        <f t="shared" si="50"/>
        <v>#DIV/0!</v>
      </c>
      <c r="BU73" s="32" t="e">
        <f t="shared" si="51"/>
        <v>#DIV/0!</v>
      </c>
      <c r="BV73" s="29">
        <f t="shared" si="53"/>
        <v>2.4612170443486409E-4</v>
      </c>
      <c r="BW73" s="29">
        <f t="shared" si="54"/>
        <v>1.6446897901818586E-5</v>
      </c>
      <c r="BX73" s="29">
        <f t="shared" si="55"/>
        <v>3696851512.8471746</v>
      </c>
    </row>
    <row r="74" spans="1:76" x14ac:dyDescent="0.2">
      <c r="A74" s="29">
        <f>Rohdaten!C74</f>
        <v>0</v>
      </c>
      <c r="B74" s="29">
        <f>IF(1=1,Rohdaten!H74,"x"&amp;Rohdaten!H74)</f>
        <v>0</v>
      </c>
      <c r="C74" s="29">
        <f>IF(101,Rohdaten!F74,-Rohdaten!F74)</f>
        <v>0</v>
      </c>
      <c r="E74" s="32">
        <f>Rohdaten!J74</f>
        <v>0</v>
      </c>
      <c r="F74" s="32" t="e">
        <f>AVERAGE(Rohdaten!L74,Rohdaten!X74,Rohdaten!AD74)</f>
        <v>#DIV/0!</v>
      </c>
      <c r="G74" s="29" t="e">
        <f t="array" ref="G74">AVERAGE(IF(Rohdaten!E74='turnwise standard'!$A$5:$A$99,'turnwise standard'!$F$5:$F$99))</f>
        <v>#DIV/0!</v>
      </c>
      <c r="H74" s="29" t="b">
        <f>IF(ISERROR(G74),1&lt;0,E74-G74&gt;eval!$B$6)</f>
        <v>0</v>
      </c>
      <c r="I74" s="32" t="e">
        <f>Rohdaten!L74-G74</f>
        <v>#DIV/0!</v>
      </c>
      <c r="J74" s="32" t="e">
        <f t="shared" si="28"/>
        <v>#DIV/0!</v>
      </c>
      <c r="K74" s="32" t="e">
        <f t="shared" si="29"/>
        <v>#DIV/0!</v>
      </c>
      <c r="L74" s="30">
        <f>Rohdaten!O74</f>
        <v>0</v>
      </c>
      <c r="M74" s="33">
        <f>Rohdaten!N74/eval!$B$7</f>
        <v>0</v>
      </c>
      <c r="N74" s="33" t="e">
        <f>Rohdaten!N74/Rohdaten!M74</f>
        <v>#DIV/0!</v>
      </c>
      <c r="O74" s="32" t="e">
        <f t="shared" si="30"/>
        <v>#DIV/0!</v>
      </c>
      <c r="P74" s="34" t="e">
        <f>(L74)/(O74/charge/constants!$B$3)</f>
        <v>#DIV/0!</v>
      </c>
      <c r="Q74" s="34" t="e">
        <f>SQRT(L74+1)/(O74/charge/constants!$B$3)</f>
        <v>#DIV/0!</v>
      </c>
      <c r="R74" s="29" t="e">
        <f>P74/eval!$E$18</f>
        <v>#DIV/0!</v>
      </c>
      <c r="S74" s="29" t="e">
        <f>Q74/eval!$E$18</f>
        <v>#DIV/0!</v>
      </c>
      <c r="T74" s="29" t="e">
        <f t="shared" si="31"/>
        <v>#DIV/0!</v>
      </c>
      <c r="V74" s="31" t="e">
        <f t="array" ref="V74">AVERAGE(IF(Rohdaten!E74='turnwise standard'!$A$5:$A$99,'turnwise standard'!$P$5:$P$99))</f>
        <v>#DIV/0!</v>
      </c>
      <c r="W74" s="32" t="e">
        <f t="shared" si="32"/>
        <v>#DIV/0!</v>
      </c>
      <c r="X74" s="29" t="e">
        <f t="shared" si="33"/>
        <v>#DIV/0!</v>
      </c>
      <c r="Y74" s="29" t="e">
        <f t="shared" si="34"/>
        <v>#DIV/0!</v>
      </c>
      <c r="AA74" s="32" t="e">
        <f>Rohdaten!AJ74-$G74</f>
        <v>#DIV/0!</v>
      </c>
      <c r="AB74" s="32" t="e">
        <f t="shared" si="35"/>
        <v>#DIV/0!</v>
      </c>
      <c r="AC74" s="30">
        <f>Rohdaten!AM74</f>
        <v>0</v>
      </c>
      <c r="AD74" s="33">
        <f>Rohdaten!AL74/eval!$B$7</f>
        <v>0</v>
      </c>
      <c r="AE74" s="32" t="e">
        <f t="shared" si="36"/>
        <v>#DIV/0!</v>
      </c>
      <c r="AF74" s="32" t="e">
        <f>(AC74)/((AE74+0.0000000000000000001)/charge/constants!$B$3)</f>
        <v>#DIV/0!</v>
      </c>
      <c r="AG74" s="32" t="e">
        <f>SQRT(AC74+1)/((AE74+0.0000000000000000001)/charge/constants!$B$3)</f>
        <v>#DIV/0!</v>
      </c>
      <c r="AH74" s="32" t="e">
        <f>AF74/eval!$E$18</f>
        <v>#DIV/0!</v>
      </c>
      <c r="AI74" s="32" t="e">
        <f>AG74/eval!$E$18</f>
        <v>#DIV/0!</v>
      </c>
      <c r="AJ74" s="32" t="e">
        <f t="shared" si="37"/>
        <v>#DIV/0!</v>
      </c>
      <c r="AK74" s="32" t="e">
        <f t="shared" si="38"/>
        <v>#DIV/0!</v>
      </c>
      <c r="AL74" s="29" t="e">
        <f t="shared" si="39"/>
        <v>#DIV/0!</v>
      </c>
      <c r="AN74" s="32" t="e">
        <f>Rohdaten!X74-G74</f>
        <v>#DIV/0!</v>
      </c>
      <c r="AO74" s="32" t="e">
        <f t="shared" si="40"/>
        <v>#DIV/0!</v>
      </c>
      <c r="AP74" s="30">
        <f>Rohdaten!AA74</f>
        <v>0</v>
      </c>
      <c r="AQ74" s="33">
        <f>Rohdaten!Y74</f>
        <v>0</v>
      </c>
      <c r="AR74" s="32" t="e">
        <f t="shared" si="52"/>
        <v>#DIV/0!</v>
      </c>
      <c r="AS74" s="32" t="e">
        <f t="shared" si="41"/>
        <v>#DIV/0!</v>
      </c>
      <c r="AT74" s="32" t="e">
        <f>(AP74)/((AS74+0.0000000000000000001)/charge/constants!$B$3)</f>
        <v>#DIV/0!</v>
      </c>
      <c r="AU74" s="32" t="e">
        <f>SQRT(AP74+1)/((AS74+0.0000000000000000001)/charge/constants!$B$3)</f>
        <v>#DIV/0!</v>
      </c>
      <c r="AV74" s="32" t="e">
        <f>AT74/eval!$E$18</f>
        <v>#DIV/0!</v>
      </c>
      <c r="AW74" s="32" t="e">
        <f>AU74/eval!$E$18</f>
        <v>#DIV/0!</v>
      </c>
      <c r="AX74" s="32" t="e">
        <f t="shared" si="42"/>
        <v>#DIV/0!</v>
      </c>
      <c r="AY74" s="32" t="e">
        <f t="shared" si="43"/>
        <v>#DIV/0!</v>
      </c>
      <c r="AZ74" s="29" t="e">
        <f t="shared" si="44"/>
        <v>#DIV/0!</v>
      </c>
      <c r="BC74" s="32" t="e">
        <f>Rohdaten!AD74-G74</f>
        <v>#DIV/0!</v>
      </c>
      <c r="BD74" s="30">
        <f>Rohdaten!AG74</f>
        <v>0</v>
      </c>
      <c r="BE74" s="33" t="e">
        <f>Rohdaten!AF74/Rohdaten!AE74</f>
        <v>#DIV/0!</v>
      </c>
      <c r="BF74" s="33">
        <f>Rohdaten!AF74/eval!$B$7</f>
        <v>0</v>
      </c>
      <c r="BG74" s="32" t="e">
        <f t="shared" si="45"/>
        <v>#DIV/0!</v>
      </c>
      <c r="BH74" s="32" t="e">
        <f>(BD74)/((BG74+0.0000000000000000001)/charge/constants!$B$3)</f>
        <v>#DIV/0!</v>
      </c>
      <c r="BI74" s="32" t="e">
        <f>SQRT(BD74+1)/((BG74+0.0000000000000000001)/charge/constants!$B$3)</f>
        <v>#DIV/0!</v>
      </c>
      <c r="BJ74" s="32" t="e">
        <f>BH74/eval!$E$18</f>
        <v>#DIV/0!</v>
      </c>
      <c r="BK74" s="32" t="e">
        <f>BI74/eval!$E$18</f>
        <v>#DIV/0!</v>
      </c>
      <c r="BL74" s="32" t="e">
        <f t="shared" si="46"/>
        <v>#DIV/0!</v>
      </c>
      <c r="BM74" s="32" t="e">
        <f t="shared" si="47"/>
        <v>#DIV/0!</v>
      </c>
      <c r="BN74" s="29" t="e">
        <f t="shared" si="48"/>
        <v>#DIV/0!</v>
      </c>
      <c r="BO74" s="33" t="e">
        <f t="array" ref="BO74">AVERAGE(IF(Rohdaten!E74='turnwise standard'!$A$5:$A$99,'turnwise standard'!$B$5:$B$99))</f>
        <v>#DIV/0!</v>
      </c>
      <c r="BP74" s="32" t="e">
        <f>BD74/BF74*constants!$B$3*charge/constants!$B$6/BO74</f>
        <v>#DIV/0!</v>
      </c>
      <c r="BQ74" s="32" t="e">
        <f>SQRT(BD74)/BF74*constants!$B$3*charge/constants!$B$6/BO74</f>
        <v>#DIV/0!</v>
      </c>
      <c r="BR74" s="32"/>
      <c r="BS74" s="32" t="e">
        <f t="shared" si="49"/>
        <v>#DIV/0!</v>
      </c>
      <c r="BT74" s="32" t="e">
        <f t="shared" si="50"/>
        <v>#DIV/0!</v>
      </c>
      <c r="BU74" s="32" t="e">
        <f t="shared" si="51"/>
        <v>#DIV/0!</v>
      </c>
      <c r="BV74" s="29" t="e">
        <f t="shared" si="53"/>
        <v>#DIV/0!</v>
      </c>
      <c r="BW74" s="29" t="e">
        <f t="shared" si="54"/>
        <v>#DIV/0!</v>
      </c>
      <c r="BX74" s="29" t="e">
        <f t="shared" si="55"/>
        <v>#DIV/0!</v>
      </c>
    </row>
    <row r="75" spans="1:76" x14ac:dyDescent="0.2">
      <c r="A75" s="29">
        <f>Rohdaten!C75</f>
        <v>0</v>
      </c>
      <c r="B75" s="29">
        <f>IF(1=1,Rohdaten!H75,"x"&amp;Rohdaten!H75)</f>
        <v>0</v>
      </c>
      <c r="C75" s="29">
        <f>IF(101,Rohdaten!F75,-Rohdaten!F75)</f>
        <v>0</v>
      </c>
      <c r="E75" s="32">
        <f>Rohdaten!J75</f>
        <v>0</v>
      </c>
      <c r="F75" s="32" t="e">
        <f>AVERAGE(Rohdaten!L75,Rohdaten!X75,Rohdaten!AD75)</f>
        <v>#DIV/0!</v>
      </c>
      <c r="G75" s="29" t="e">
        <f t="array" ref="G75">AVERAGE(IF(Rohdaten!E75='turnwise standard'!$A$5:$A$99,'turnwise standard'!$F$5:$F$99))</f>
        <v>#DIV/0!</v>
      </c>
      <c r="H75" s="29" t="b">
        <f>IF(ISERROR(G75),1&lt;0,E75-G75&gt;eval!$B$6)</f>
        <v>0</v>
      </c>
      <c r="I75" s="32" t="e">
        <f>Rohdaten!L75-G75</f>
        <v>#DIV/0!</v>
      </c>
      <c r="J75" s="32" t="e">
        <f t="shared" si="28"/>
        <v>#DIV/0!</v>
      </c>
      <c r="K75" s="32" t="e">
        <f t="shared" si="29"/>
        <v>#DIV/0!</v>
      </c>
      <c r="L75" s="30">
        <f>Rohdaten!O75</f>
        <v>0</v>
      </c>
      <c r="M75" s="33">
        <f>Rohdaten!N75/eval!$B$7</f>
        <v>0</v>
      </c>
      <c r="N75" s="33" t="e">
        <f>Rohdaten!N75/Rohdaten!M75</f>
        <v>#DIV/0!</v>
      </c>
      <c r="O75" s="32" t="e">
        <f t="shared" si="30"/>
        <v>#DIV/0!</v>
      </c>
      <c r="P75" s="34" t="e">
        <f>(L75)/(O75/charge/constants!$B$3)</f>
        <v>#DIV/0!</v>
      </c>
      <c r="Q75" s="34" t="e">
        <f>SQRT(L75+1)/(O75/charge/constants!$B$3)</f>
        <v>#DIV/0!</v>
      </c>
      <c r="R75" s="29" t="e">
        <f>P75/eval!$E$18</f>
        <v>#DIV/0!</v>
      </c>
      <c r="S75" s="29" t="e">
        <f>Q75/eval!$E$18</f>
        <v>#DIV/0!</v>
      </c>
      <c r="T75" s="29" t="e">
        <f t="shared" si="31"/>
        <v>#DIV/0!</v>
      </c>
      <c r="V75" s="31" t="e">
        <f t="array" ref="V75">AVERAGE(IF(Rohdaten!E75='turnwise standard'!$A$5:$A$99,'turnwise standard'!$P$5:$P$99))</f>
        <v>#DIV/0!</v>
      </c>
      <c r="W75" s="32" t="e">
        <f t="shared" si="32"/>
        <v>#DIV/0!</v>
      </c>
      <c r="X75" s="29" t="e">
        <f t="shared" si="33"/>
        <v>#DIV/0!</v>
      </c>
      <c r="Y75" s="29" t="e">
        <f t="shared" si="34"/>
        <v>#DIV/0!</v>
      </c>
      <c r="AA75" s="32" t="e">
        <f>Rohdaten!AJ75-$G75</f>
        <v>#DIV/0!</v>
      </c>
      <c r="AB75" s="32" t="e">
        <f t="shared" si="35"/>
        <v>#DIV/0!</v>
      </c>
      <c r="AC75" s="30">
        <f>Rohdaten!AM75</f>
        <v>0</v>
      </c>
      <c r="AD75" s="33">
        <f>Rohdaten!AL75/eval!$B$7</f>
        <v>0</v>
      </c>
      <c r="AE75" s="32" t="e">
        <f t="shared" si="36"/>
        <v>#DIV/0!</v>
      </c>
      <c r="AF75" s="32" t="e">
        <f>(AC75)/((AE75+0.0000000000000000001)/charge/constants!$B$3)</f>
        <v>#DIV/0!</v>
      </c>
      <c r="AG75" s="32" t="e">
        <f>SQRT(AC75+1)/((AE75+0.0000000000000000001)/charge/constants!$B$3)</f>
        <v>#DIV/0!</v>
      </c>
      <c r="AH75" s="32" t="e">
        <f>AF75/eval!$E$18</f>
        <v>#DIV/0!</v>
      </c>
      <c r="AI75" s="32" t="e">
        <f>AG75/eval!$E$18</f>
        <v>#DIV/0!</v>
      </c>
      <c r="AJ75" s="32" t="e">
        <f t="shared" si="37"/>
        <v>#DIV/0!</v>
      </c>
      <c r="AK75" s="32" t="e">
        <f t="shared" si="38"/>
        <v>#DIV/0!</v>
      </c>
      <c r="AL75" s="29" t="e">
        <f t="shared" si="39"/>
        <v>#DIV/0!</v>
      </c>
      <c r="AN75" s="32" t="e">
        <f>Rohdaten!X75-G75</f>
        <v>#DIV/0!</v>
      </c>
      <c r="AO75" s="32" t="e">
        <f t="shared" si="40"/>
        <v>#DIV/0!</v>
      </c>
      <c r="AP75" s="30">
        <f>Rohdaten!AA75</f>
        <v>0</v>
      </c>
      <c r="AQ75" s="33">
        <f>Rohdaten!Y75</f>
        <v>0</v>
      </c>
      <c r="AR75" s="32" t="e">
        <f t="shared" si="52"/>
        <v>#DIV/0!</v>
      </c>
      <c r="AS75" s="32" t="e">
        <f t="shared" si="41"/>
        <v>#DIV/0!</v>
      </c>
      <c r="AT75" s="32" t="e">
        <f>(AP75)/((AS75+0.0000000000000000001)/charge/constants!$B$3)</f>
        <v>#DIV/0!</v>
      </c>
      <c r="AU75" s="32" t="e">
        <f>SQRT(AP75+1)/((AS75+0.0000000000000000001)/charge/constants!$B$3)</f>
        <v>#DIV/0!</v>
      </c>
      <c r="AV75" s="32" t="e">
        <f>AT75/eval!$E$18</f>
        <v>#DIV/0!</v>
      </c>
      <c r="AW75" s="32" t="e">
        <f>AU75/eval!$E$18</f>
        <v>#DIV/0!</v>
      </c>
      <c r="AX75" s="32" t="e">
        <f t="shared" si="42"/>
        <v>#DIV/0!</v>
      </c>
      <c r="AY75" s="32" t="e">
        <f t="shared" si="43"/>
        <v>#DIV/0!</v>
      </c>
      <c r="AZ75" s="29" t="e">
        <f t="shared" si="44"/>
        <v>#DIV/0!</v>
      </c>
      <c r="BC75" s="32" t="e">
        <f>Rohdaten!AD75-G75</f>
        <v>#DIV/0!</v>
      </c>
      <c r="BD75" s="30">
        <f>Rohdaten!AG75</f>
        <v>0</v>
      </c>
      <c r="BE75" s="33" t="e">
        <f>Rohdaten!AF75/Rohdaten!AE75</f>
        <v>#DIV/0!</v>
      </c>
      <c r="BF75" s="33">
        <f>Rohdaten!AF75/eval!$B$7</f>
        <v>0</v>
      </c>
      <c r="BG75" s="32" t="e">
        <f t="shared" si="45"/>
        <v>#DIV/0!</v>
      </c>
      <c r="BH75" s="32" t="e">
        <f>(BD75)/((BG75+0.0000000000000000001)/charge/constants!$B$3)</f>
        <v>#DIV/0!</v>
      </c>
      <c r="BI75" s="32" t="e">
        <f>SQRT(BD75+1)/((BG75+0.0000000000000000001)/charge/constants!$B$3)</f>
        <v>#DIV/0!</v>
      </c>
      <c r="BJ75" s="32" t="e">
        <f>BH75/eval!$E$18</f>
        <v>#DIV/0!</v>
      </c>
      <c r="BK75" s="32" t="e">
        <f>BI75/eval!$E$18</f>
        <v>#DIV/0!</v>
      </c>
      <c r="BL75" s="32" t="e">
        <f t="shared" si="46"/>
        <v>#DIV/0!</v>
      </c>
      <c r="BM75" s="32" t="e">
        <f t="shared" si="47"/>
        <v>#DIV/0!</v>
      </c>
      <c r="BN75" s="29" t="e">
        <f t="shared" si="48"/>
        <v>#DIV/0!</v>
      </c>
      <c r="BO75" s="33" t="e">
        <f t="array" ref="BO75">AVERAGE(IF(Rohdaten!E75='turnwise standard'!$A$5:$A$99,'turnwise standard'!$B$5:$B$99))</f>
        <v>#DIV/0!</v>
      </c>
      <c r="BP75" s="32" t="e">
        <f>BD75/BF75*constants!$B$3*charge/constants!$B$6/BO75</f>
        <v>#DIV/0!</v>
      </c>
      <c r="BQ75" s="32" t="e">
        <f>SQRT(BD75)/BF75*constants!$B$3*charge/constants!$B$6/BO75</f>
        <v>#DIV/0!</v>
      </c>
      <c r="BR75" s="32"/>
      <c r="BS75" s="32" t="e">
        <f t="shared" si="49"/>
        <v>#DIV/0!</v>
      </c>
      <c r="BT75" s="32" t="e">
        <f t="shared" si="50"/>
        <v>#DIV/0!</v>
      </c>
      <c r="BU75" s="32" t="e">
        <f t="shared" si="51"/>
        <v>#DIV/0!</v>
      </c>
      <c r="BV75" s="29" t="e">
        <f t="shared" si="53"/>
        <v>#DIV/0!</v>
      </c>
      <c r="BW75" s="29" t="e">
        <f t="shared" si="54"/>
        <v>#DIV/0!</v>
      </c>
      <c r="BX75" s="29" t="e">
        <f t="shared" si="55"/>
        <v>#DIV/0!</v>
      </c>
    </row>
    <row r="76" spans="1:76" x14ac:dyDescent="0.2">
      <c r="A76" s="29">
        <f>Rohdaten!C76</f>
        <v>0</v>
      </c>
      <c r="B76" s="29">
        <f>IF(1=1,Rohdaten!H76,"x"&amp;Rohdaten!H76)</f>
        <v>0</v>
      </c>
      <c r="C76" s="29">
        <f>IF(101,Rohdaten!F76,-Rohdaten!F76)</f>
        <v>0</v>
      </c>
      <c r="E76" s="32">
        <f>Rohdaten!J76</f>
        <v>0</v>
      </c>
      <c r="F76" s="32" t="e">
        <f>AVERAGE(Rohdaten!L76,Rohdaten!X76,Rohdaten!AD76)</f>
        <v>#DIV/0!</v>
      </c>
      <c r="G76" s="29" t="e">
        <f t="array" ref="G76">AVERAGE(IF(Rohdaten!E76='turnwise standard'!$A$5:$A$99,'turnwise standard'!$F$5:$F$99))</f>
        <v>#DIV/0!</v>
      </c>
      <c r="H76" s="29" t="b">
        <f>IF(ISERROR(G76),1&lt;0,E76-G76&gt;eval!$B$6)</f>
        <v>0</v>
      </c>
      <c r="I76" s="32" t="e">
        <f>Rohdaten!L76-G76</f>
        <v>#DIV/0!</v>
      </c>
      <c r="J76" s="32" t="e">
        <f t="shared" si="28"/>
        <v>#DIV/0!</v>
      </c>
      <c r="K76" s="32" t="e">
        <f t="shared" si="29"/>
        <v>#DIV/0!</v>
      </c>
      <c r="L76" s="30">
        <f>Rohdaten!O76</f>
        <v>0</v>
      </c>
      <c r="M76" s="33">
        <f>Rohdaten!N76/eval!$B$7</f>
        <v>0</v>
      </c>
      <c r="N76" s="33" t="e">
        <f>Rohdaten!N76/Rohdaten!M76</f>
        <v>#DIV/0!</v>
      </c>
      <c r="O76" s="32" t="e">
        <f t="shared" si="30"/>
        <v>#DIV/0!</v>
      </c>
      <c r="P76" s="34" t="e">
        <f>(L76)/(O76/charge/constants!$B$3)</f>
        <v>#DIV/0!</v>
      </c>
      <c r="Q76" s="34" t="e">
        <f>SQRT(L76+1)/(O76/charge/constants!$B$3)</f>
        <v>#DIV/0!</v>
      </c>
      <c r="R76" s="29" t="e">
        <f>P76/eval!$E$18</f>
        <v>#DIV/0!</v>
      </c>
      <c r="S76" s="29" t="e">
        <f>Q76/eval!$E$18</f>
        <v>#DIV/0!</v>
      </c>
      <c r="T76" s="29" t="e">
        <f t="shared" si="31"/>
        <v>#DIV/0!</v>
      </c>
      <c r="V76" s="31" t="e">
        <f t="array" ref="V76">AVERAGE(IF(Rohdaten!E76='turnwise standard'!$A$5:$A$99,'turnwise standard'!$P$5:$P$99))</f>
        <v>#DIV/0!</v>
      </c>
      <c r="W76" s="32" t="e">
        <f t="shared" si="32"/>
        <v>#DIV/0!</v>
      </c>
      <c r="X76" s="29" t="e">
        <f t="shared" si="33"/>
        <v>#DIV/0!</v>
      </c>
      <c r="Y76" s="29" t="e">
        <f t="shared" si="34"/>
        <v>#DIV/0!</v>
      </c>
      <c r="AA76" s="32" t="e">
        <f>Rohdaten!AJ76-$G76</f>
        <v>#DIV/0!</v>
      </c>
      <c r="AB76" s="32" t="e">
        <f t="shared" si="35"/>
        <v>#DIV/0!</v>
      </c>
      <c r="AC76" s="30">
        <f>Rohdaten!AM76</f>
        <v>0</v>
      </c>
      <c r="AD76" s="33">
        <f>Rohdaten!AL76/eval!$B$7</f>
        <v>0</v>
      </c>
      <c r="AE76" s="32" t="e">
        <f t="shared" si="36"/>
        <v>#DIV/0!</v>
      </c>
      <c r="AF76" s="32" t="e">
        <f>(AC76)/((AE76+0.0000000000000000001)/charge/constants!$B$3)</f>
        <v>#DIV/0!</v>
      </c>
      <c r="AG76" s="32" t="e">
        <f>SQRT(AC76+1)/((AE76+0.0000000000000000001)/charge/constants!$B$3)</f>
        <v>#DIV/0!</v>
      </c>
      <c r="AH76" s="32" t="e">
        <f>AF76/eval!$E$18</f>
        <v>#DIV/0!</v>
      </c>
      <c r="AI76" s="32" t="e">
        <f>AG76/eval!$E$18</f>
        <v>#DIV/0!</v>
      </c>
      <c r="AJ76" s="32" t="e">
        <f t="shared" si="37"/>
        <v>#DIV/0!</v>
      </c>
      <c r="AK76" s="32" t="e">
        <f t="shared" si="38"/>
        <v>#DIV/0!</v>
      </c>
      <c r="AL76" s="29" t="e">
        <f t="shared" si="39"/>
        <v>#DIV/0!</v>
      </c>
      <c r="AN76" s="32" t="e">
        <f>Rohdaten!X76-G76</f>
        <v>#DIV/0!</v>
      </c>
      <c r="AO76" s="32" t="e">
        <f t="shared" si="40"/>
        <v>#DIV/0!</v>
      </c>
      <c r="AP76" s="30">
        <f>Rohdaten!AA76</f>
        <v>0</v>
      </c>
      <c r="AQ76" s="33">
        <f>Rohdaten!Y76</f>
        <v>0</v>
      </c>
      <c r="AR76" s="32" t="e">
        <f t="shared" si="52"/>
        <v>#DIV/0!</v>
      </c>
      <c r="AS76" s="32" t="e">
        <f t="shared" si="41"/>
        <v>#DIV/0!</v>
      </c>
      <c r="AT76" s="32" t="e">
        <f>(AP76)/((AS76+0.0000000000000000001)/charge/constants!$B$3)</f>
        <v>#DIV/0!</v>
      </c>
      <c r="AU76" s="32" t="e">
        <f>SQRT(AP76+1)/((AS76+0.0000000000000000001)/charge/constants!$B$3)</f>
        <v>#DIV/0!</v>
      </c>
      <c r="AV76" s="32" t="e">
        <f>AT76/eval!$E$18</f>
        <v>#DIV/0!</v>
      </c>
      <c r="AW76" s="32" t="e">
        <f>AU76/eval!$E$18</f>
        <v>#DIV/0!</v>
      </c>
      <c r="AX76" s="32" t="e">
        <f t="shared" si="42"/>
        <v>#DIV/0!</v>
      </c>
      <c r="AY76" s="32" t="e">
        <f t="shared" si="43"/>
        <v>#DIV/0!</v>
      </c>
      <c r="AZ76" s="29" t="e">
        <f t="shared" si="44"/>
        <v>#DIV/0!</v>
      </c>
      <c r="BC76" s="32" t="e">
        <f>Rohdaten!AD76-G76</f>
        <v>#DIV/0!</v>
      </c>
      <c r="BD76" s="30">
        <f>Rohdaten!AG76</f>
        <v>0</v>
      </c>
      <c r="BE76" s="33" t="e">
        <f>Rohdaten!AF76/Rohdaten!AE76</f>
        <v>#DIV/0!</v>
      </c>
      <c r="BF76" s="33">
        <f>Rohdaten!AF76/eval!$B$7</f>
        <v>0</v>
      </c>
      <c r="BG76" s="32" t="e">
        <f t="shared" si="45"/>
        <v>#DIV/0!</v>
      </c>
      <c r="BH76" s="32" t="e">
        <f>(BD76)/((BG76+0.0000000000000000001)/charge/constants!$B$3)</f>
        <v>#DIV/0!</v>
      </c>
      <c r="BI76" s="32" t="e">
        <f>SQRT(BD76+1)/((BG76+0.0000000000000000001)/charge/constants!$B$3)</f>
        <v>#DIV/0!</v>
      </c>
      <c r="BJ76" s="32" t="e">
        <f>BH76/eval!$E$18</f>
        <v>#DIV/0!</v>
      </c>
      <c r="BK76" s="32" t="e">
        <f>BI76/eval!$E$18</f>
        <v>#DIV/0!</v>
      </c>
      <c r="BL76" s="32" t="e">
        <f t="shared" si="46"/>
        <v>#DIV/0!</v>
      </c>
      <c r="BM76" s="32" t="e">
        <f t="shared" si="47"/>
        <v>#DIV/0!</v>
      </c>
      <c r="BN76" s="29" t="e">
        <f t="shared" si="48"/>
        <v>#DIV/0!</v>
      </c>
      <c r="BO76" s="33" t="e">
        <f t="array" ref="BO76">AVERAGE(IF(Rohdaten!E76='turnwise standard'!$A$5:$A$99,'turnwise standard'!$B$5:$B$99))</f>
        <v>#DIV/0!</v>
      </c>
      <c r="BP76" s="32" t="e">
        <f>BD76/BF76*constants!$B$3*charge/constants!$B$6/BO76</f>
        <v>#DIV/0!</v>
      </c>
      <c r="BQ76" s="32" t="e">
        <f>SQRT(BD76)/BF76*constants!$B$3*charge/constants!$B$6/BO76</f>
        <v>#DIV/0!</v>
      </c>
      <c r="BR76" s="32"/>
      <c r="BS76" s="32" t="e">
        <f t="shared" si="49"/>
        <v>#DIV/0!</v>
      </c>
      <c r="BT76" s="32" t="e">
        <f t="shared" si="50"/>
        <v>#DIV/0!</v>
      </c>
      <c r="BU76" s="32" t="e">
        <f t="shared" si="51"/>
        <v>#DIV/0!</v>
      </c>
      <c r="BV76" s="29" t="e">
        <f t="shared" si="53"/>
        <v>#DIV/0!</v>
      </c>
      <c r="BW76" s="29" t="e">
        <f t="shared" si="54"/>
        <v>#DIV/0!</v>
      </c>
      <c r="BX76" s="29" t="e">
        <f t="shared" si="55"/>
        <v>#DIV/0!</v>
      </c>
    </row>
    <row r="77" spans="1:76" x14ac:dyDescent="0.2">
      <c r="A77" s="29">
        <f>Rohdaten!C77</f>
        <v>101</v>
      </c>
      <c r="B77" s="29" t="str">
        <f>IF(1=1,Rohdaten!H77,"x"&amp;Rohdaten!H77)</f>
        <v>MS_St60k_U</v>
      </c>
      <c r="C77" s="29">
        <f>IF(101,Rohdaten!F77,-Rohdaten!F77)</f>
        <v>7</v>
      </c>
      <c r="E77" s="32">
        <f>Rohdaten!J77</f>
        <v>4.6365199999999999E-13</v>
      </c>
      <c r="F77" s="32">
        <f>AVERAGE(Rohdaten!L77,Rohdaten!X77,Rohdaten!AD77)</f>
        <v>4.6600137584766658E-13</v>
      </c>
      <c r="G77" s="29">
        <f t="array" ref="G77">AVERAGE(IF(Rohdaten!E77='turnwise standard'!$A$5:$A$99,'turnwise standard'!$F$5:$F$99))</f>
        <v>0</v>
      </c>
      <c r="H77" s="29" t="b">
        <f>IF(ISERROR(G77),1&lt;0,E77-G77&gt;eval!$B$6)</f>
        <v>0</v>
      </c>
      <c r="I77" s="32">
        <f>Rohdaten!L77-G77</f>
        <v>4.6641156414700003E-13</v>
      </c>
      <c r="J77" s="32">
        <f t="shared" si="28"/>
        <v>2.6534881037227993E-14</v>
      </c>
      <c r="K77" s="32">
        <f t="shared" si="29"/>
        <v>2.6534881037227993E-14</v>
      </c>
      <c r="L77" s="30">
        <f>Rohdaten!O77</f>
        <v>385</v>
      </c>
      <c r="M77" s="33">
        <f>Rohdaten!N77/eval!$B$7</f>
        <v>298.51668726823237</v>
      </c>
      <c r="N77" s="33">
        <f>Rohdaten!N77/Rohdaten!M77</f>
        <v>8.0900457263454104</v>
      </c>
      <c r="O77" s="32">
        <f t="shared" si="30"/>
        <v>7.9211047842899384E-12</v>
      </c>
      <c r="P77" s="34">
        <f>(L77)/(O77/charge/constants!$B$3)</f>
        <v>2.3362157809983896E-5</v>
      </c>
      <c r="Q77" s="34">
        <f>SQRT(L77+1)/(O77/charge/constants!$B$3)</f>
        <v>1.19219110185498E-6</v>
      </c>
      <c r="R77" s="29">
        <f>P77/eval!$E$18</f>
        <v>2.8293047084688804E-5</v>
      </c>
      <c r="S77" s="29">
        <f>Q77/eval!$E$18</f>
        <v>1.443818642656161E-6</v>
      </c>
      <c r="T77" s="29">
        <f t="shared" si="31"/>
        <v>703571514511.65454</v>
      </c>
      <c r="V77" s="31">
        <f t="array" ref="V77">AVERAGE(IF(Rohdaten!E77='turnwise standard'!$A$5:$A$99,'turnwise standard'!$P$5:$P$99))</f>
        <v>0.80395801582490722</v>
      </c>
      <c r="W77" s="32">
        <f t="shared" si="32"/>
        <v>2.905892764314686E-5</v>
      </c>
      <c r="X77" s="29">
        <f t="shared" si="33"/>
        <v>1.4829021894031659E-6</v>
      </c>
      <c r="Y77" s="29">
        <f t="shared" si="34"/>
        <v>454752386862.32471</v>
      </c>
      <c r="AA77" s="32">
        <f>Rohdaten!AJ77-$G77</f>
        <v>4.6613411855999999E-13</v>
      </c>
      <c r="AB77" s="32">
        <f t="shared" si="35"/>
        <v>2.6534881037227993E-14</v>
      </c>
      <c r="AC77" s="30">
        <f>Rohdaten!AM77</f>
        <v>14</v>
      </c>
      <c r="AD77" s="33">
        <f>Rohdaten!AL77/eval!$B$7</f>
        <v>59.57972805933251</v>
      </c>
      <c r="AE77" s="32">
        <f t="shared" si="36"/>
        <v>1.5809409962847828E-12</v>
      </c>
      <c r="AF77" s="32">
        <f>(AC77)/((AE77+0.0000000000000000001)/charge/constants!$B$3)</f>
        <v>4.2564773702282378E-6</v>
      </c>
      <c r="AG77" s="32">
        <f>SQRT(AC77+1)/((AE77+0.0000000000000000001)/charge/constants!$B$3)</f>
        <v>1.1775189977430507E-6</v>
      </c>
      <c r="AH77" s="32">
        <f>AF77/eval!$E$18</f>
        <v>5.1548626471187651E-6</v>
      </c>
      <c r="AI77" s="32">
        <f>AG77/eval!$E$18</f>
        <v>1.4260497988769758E-6</v>
      </c>
      <c r="AJ77" s="32">
        <f t="shared" si="37"/>
        <v>5.2944025514327967E-6</v>
      </c>
      <c r="AK77" s="32">
        <f t="shared" si="38"/>
        <v>1.4646523507012345E-6</v>
      </c>
      <c r="AL77" s="29">
        <f t="shared" si="39"/>
        <v>721214010288.19678</v>
      </c>
      <c r="AN77" s="32">
        <f>Rohdaten!X77-G77</f>
        <v>4.6576636057300003E-13</v>
      </c>
      <c r="AO77" s="32">
        <f t="shared" si="40"/>
        <v>2.6534881037227993E-14</v>
      </c>
      <c r="AP77" s="30">
        <f>Rohdaten!AA77</f>
        <v>2</v>
      </c>
      <c r="AQ77" s="33">
        <f>Rohdaten!Y77</f>
        <v>895.54499999999996</v>
      </c>
      <c r="AR77" s="32">
        <f t="shared" si="52"/>
        <v>2.2332769430905204E-3</v>
      </c>
      <c r="AS77" s="32">
        <f t="shared" si="41"/>
        <v>2.3763180038484343E-11</v>
      </c>
      <c r="AT77" s="32">
        <f>(AP77)/((AS77+0.0000000000000000001)/charge/constants!$B$3)</f>
        <v>4.0454181401551871E-8</v>
      </c>
      <c r="AU77" s="32">
        <f>SQRT(AP77+1)/((AS77+0.0000000000000000001)/charge/constants!$B$3)</f>
        <v>3.5034348783047886E-8</v>
      </c>
      <c r="AV77" s="32">
        <f>AT77/eval!$E$18</f>
        <v>4.8992566032471221E-8</v>
      </c>
      <c r="AW77" s="32">
        <f>AU77/eval!$E$18</f>
        <v>4.2428806780706661E-8</v>
      </c>
      <c r="AX77" s="32">
        <f t="shared" si="42"/>
        <v>5.0318773624072335E-8</v>
      </c>
      <c r="AY77" s="32">
        <f t="shared" si="43"/>
        <v>4.3577336245725007E-8</v>
      </c>
      <c r="AZ77" s="29">
        <f t="shared" si="44"/>
        <v>814726610630548.75</v>
      </c>
      <c r="BC77" s="32">
        <f>Rohdaten!AD77-G77</f>
        <v>4.6582620282299999E-13</v>
      </c>
      <c r="BD77" s="30">
        <f>Rohdaten!AG77</f>
        <v>18</v>
      </c>
      <c r="BE77" s="33">
        <f>Rohdaten!AF77/Rohdaten!AE77</f>
        <v>7.7152375942486406</v>
      </c>
      <c r="BF77" s="33">
        <f>Rohdaten!AF77/eval!$B$7</f>
        <v>5.4388133498145859</v>
      </c>
      <c r="BG77" s="32">
        <f t="shared" si="45"/>
        <v>2.5335417706071692E-12</v>
      </c>
      <c r="BH77" s="32">
        <f>(BD77)/((BG77+0.0000000000000000001)/charge/constants!$B$3)</f>
        <v>3.4149346811176076E-6</v>
      </c>
      <c r="BI77" s="32">
        <f>SQRT(BD77+1)/((BG77+0.0000000000000000001)/charge/constants!$B$3)</f>
        <v>8.2696417632133047E-7</v>
      </c>
      <c r="BJ77" s="32">
        <f>BH77/eval!$E$18</f>
        <v>4.135701355578842E-6</v>
      </c>
      <c r="BK77" s="32">
        <f>BI77/eval!$E$18</f>
        <v>1.0015057927573526E-6</v>
      </c>
      <c r="BL77" s="32">
        <f t="shared" si="46"/>
        <v>4.2476530041356551E-6</v>
      </c>
      <c r="BM77" s="32">
        <f t="shared" si="47"/>
        <v>1.0286161217919044E-6</v>
      </c>
      <c r="BN77" s="29">
        <f t="shared" si="48"/>
        <v>1462266757055.6799</v>
      </c>
      <c r="BO77" s="33">
        <f t="array" ref="BO77">AVERAGE(IF(Rohdaten!E77='turnwise standard'!$A$5:$A$99,'turnwise standard'!$B$5:$B$99))</f>
        <v>1.0900000000000001</v>
      </c>
      <c r="BP77" s="32">
        <f>BD77/BF77*constants!$B$3*charge/constants!$B$6/BO77</f>
        <v>2.6534881037227993E-14</v>
      </c>
      <c r="BQ77" s="32">
        <f>SQRT(BD77)/BF77*constants!$B$3*charge/constants!$B$6/BO77</f>
        <v>6.2543314398007469E-15</v>
      </c>
      <c r="BR77" s="32"/>
      <c r="BS77" s="32">
        <f t="shared" si="49"/>
        <v>577.49673586956521</v>
      </c>
      <c r="BT77" s="32">
        <f t="shared" si="50"/>
        <v>409.41113831653087</v>
      </c>
      <c r="BU77" s="32">
        <f t="shared" si="51"/>
        <v>5.9659648799171811E-6</v>
      </c>
      <c r="BV77" s="29">
        <f t="shared" si="53"/>
        <v>0.38969404186795492</v>
      </c>
      <c r="BW77" s="29">
        <f t="shared" si="54"/>
        <v>9.397442380687869E-2</v>
      </c>
      <c r="BX77" s="29">
        <f t="shared" si="55"/>
        <v>113.23499281310534</v>
      </c>
    </row>
    <row r="78" spans="1:76" x14ac:dyDescent="0.2">
      <c r="A78" s="29">
        <f>Rohdaten!C78</f>
        <v>102</v>
      </c>
      <c r="B78" s="29" t="str">
        <f>IF(1=1,Rohdaten!H78,"x"&amp;Rohdaten!H78)</f>
        <v>MS_St60k_U</v>
      </c>
      <c r="C78" s="29">
        <f>IF(101,Rohdaten!F78,-Rohdaten!F78)</f>
        <v>8</v>
      </c>
      <c r="E78" s="32">
        <f>Rohdaten!J78</f>
        <v>4.7463200000000001E-13</v>
      </c>
      <c r="F78" s="32">
        <f>AVERAGE(Rohdaten!L78,Rohdaten!X78,Rohdaten!AD78)</f>
        <v>4.716815555566667E-13</v>
      </c>
      <c r="G78" s="29">
        <f t="array" ref="G78">AVERAGE(IF(Rohdaten!E78='turnwise standard'!$A$5:$A$99,'turnwise standard'!$F$5:$F$99))</f>
        <v>0</v>
      </c>
      <c r="H78" s="29" t="b">
        <f>IF(ISERROR(G78),1&lt;0,E78-G78&gt;eval!$B$6)</f>
        <v>0</v>
      </c>
      <c r="I78" s="32">
        <f>Rohdaten!L78-G78</f>
        <v>4.7214757160300003E-13</v>
      </c>
      <c r="J78" s="32">
        <f t="shared" si="28"/>
        <v>1.7940841552357459E-14</v>
      </c>
      <c r="K78" s="32">
        <f t="shared" si="29"/>
        <v>1.7940841552357459E-14</v>
      </c>
      <c r="L78" s="30">
        <f>Rohdaten!O78</f>
        <v>364</v>
      </c>
      <c r="M78" s="33">
        <f>Rohdaten!N78/eval!$B$7</f>
        <v>298.51668726823237</v>
      </c>
      <c r="N78" s="33">
        <f>Rohdaten!N78/Rohdaten!M78</f>
        <v>8.0900457263454104</v>
      </c>
      <c r="O78" s="32">
        <f t="shared" si="30"/>
        <v>5.3556405870140006E-12</v>
      </c>
      <c r="P78" s="34">
        <f>(L78)/(O78/charge/constants!$B$3)</f>
        <v>3.2668405797101454E-5</v>
      </c>
      <c r="Q78" s="34">
        <f>SQRT(L78+1)/(O78/charge/constants!$B$3)</f>
        <v>1.7146401549689606E-6</v>
      </c>
      <c r="R78" s="29">
        <f>P78/eval!$E$18</f>
        <v>3.9563500551482201E-5</v>
      </c>
      <c r="S78" s="29">
        <f>Q78/eval!$E$18</f>
        <v>2.07653740859087E-6</v>
      </c>
      <c r="T78" s="29">
        <f t="shared" si="31"/>
        <v>340137111735.43744</v>
      </c>
      <c r="V78" s="31">
        <f t="array" ref="V78">AVERAGE(IF(Rohdaten!E78='turnwise standard'!$A$5:$A$99,'turnwise standard'!$P$5:$P$99))</f>
        <v>0.80395801582490722</v>
      </c>
      <c r="W78" s="32">
        <f t="shared" si="32"/>
        <v>4.0634467415045035E-5</v>
      </c>
      <c r="X78" s="29">
        <f t="shared" si="33"/>
        <v>2.1327483789183208E-6</v>
      </c>
      <c r="Y78" s="29">
        <f t="shared" si="34"/>
        <v>219847108974.42847</v>
      </c>
      <c r="AA78" s="32">
        <f>Rohdaten!AJ78-$G78</f>
        <v>4.7183461257999999E-13</v>
      </c>
      <c r="AB78" s="32">
        <f t="shared" si="35"/>
        <v>1.7940841552357459E-14</v>
      </c>
      <c r="AC78" s="30">
        <f>Rohdaten!AM78</f>
        <v>8</v>
      </c>
      <c r="AD78" s="33">
        <f>Rohdaten!AL78/eval!$B$7</f>
        <v>59.456118665018543</v>
      </c>
      <c r="AE78" s="32">
        <f t="shared" si="36"/>
        <v>1.0666928042872605E-12</v>
      </c>
      <c r="AF78" s="32">
        <f>(AC78)/((AE78+0.0000000000000000001)/charge/constants!$B$3)</f>
        <v>3.6048613284526602E-6</v>
      </c>
      <c r="AG78" s="32">
        <f>SQRT(AC78+1)/((AE78+0.0000000000000000001)/charge/constants!$B$3)</f>
        <v>1.3518229981697476E-6</v>
      </c>
      <c r="AH78" s="32">
        <f>AF78/eval!$E$18</f>
        <v>4.3657145084474224E-6</v>
      </c>
      <c r="AI78" s="32">
        <f>AG78/eval!$E$18</f>
        <v>1.6371429406677835E-6</v>
      </c>
      <c r="AJ78" s="32">
        <f t="shared" si="37"/>
        <v>4.4838925136580233E-6</v>
      </c>
      <c r="AK78" s="32">
        <f t="shared" si="38"/>
        <v>1.6814596926217588E-6</v>
      </c>
      <c r="AL78" s="29">
        <f t="shared" si="39"/>
        <v>547217954802.3031</v>
      </c>
      <c r="AN78" s="32">
        <f>Rohdaten!X78-G78</f>
        <v>4.7139553364700002E-13</v>
      </c>
      <c r="AO78" s="32">
        <f t="shared" si="40"/>
        <v>1.7940841552357459E-14</v>
      </c>
      <c r="AP78" s="30">
        <f>Rohdaten!AA78</f>
        <v>2</v>
      </c>
      <c r="AQ78" s="33">
        <f>Rohdaten!Y78</f>
        <v>895.54499999999996</v>
      </c>
      <c r="AR78" s="32">
        <f t="shared" si="52"/>
        <v>2.2332769430905204E-3</v>
      </c>
      <c r="AS78" s="32">
        <f t="shared" si="41"/>
        <v>1.6066830948005959E-11</v>
      </c>
      <c r="AT78" s="32">
        <f>(AP78)/((AS78+0.0000000000000000001)/charge/constants!$B$3)</f>
        <v>5.9832582861404313E-8</v>
      </c>
      <c r="AU78" s="32">
        <f>SQRT(AP78+1)/((AS78+0.0000000000000000001)/charge/constants!$B$3)</f>
        <v>5.1816536732013547E-8</v>
      </c>
      <c r="AV78" s="32">
        <f>AT78/eval!$E$18</f>
        <v>7.2461032832027758E-8</v>
      </c>
      <c r="AW78" s="32">
        <f>AU78/eval!$E$18</f>
        <v>6.2753095216994297E-8</v>
      </c>
      <c r="AX78" s="32">
        <f t="shared" si="42"/>
        <v>7.4422521678588693E-8</v>
      </c>
      <c r="AY78" s="32">
        <f t="shared" si="43"/>
        <v>6.4451794387355903E-8</v>
      </c>
      <c r="AZ78" s="29">
        <f t="shared" si="44"/>
        <v>372445931692511.06</v>
      </c>
      <c r="BC78" s="32">
        <f>Rohdaten!AD78-G78</f>
        <v>4.7150156142000005E-13</v>
      </c>
      <c r="BD78" s="30">
        <f>Rohdaten!AG78</f>
        <v>13</v>
      </c>
      <c r="BE78" s="33">
        <f>Rohdaten!AF78/Rohdaten!AE78</f>
        <v>8.2412765211292296</v>
      </c>
      <c r="BF78" s="33">
        <f>Rohdaten!AF78/eval!$B$7</f>
        <v>5.8096415327564896</v>
      </c>
      <c r="BG78" s="32">
        <f t="shared" si="45"/>
        <v>2.7392550539851673E-12</v>
      </c>
      <c r="BH78" s="32">
        <f>(BD78)/((BG78+0.0000000000000000001)/charge/constants!$B$3)</f>
        <v>2.2811237539917885E-6</v>
      </c>
      <c r="BI78" s="32">
        <f>SQRT(BD78+1)/((BG78+0.0000000000000000001)/charge/constants!$B$3)</f>
        <v>6.5655258032837533E-7</v>
      </c>
      <c r="BJ78" s="32">
        <f>BH78/eval!$E$18</f>
        <v>2.7625847878705106E-6</v>
      </c>
      <c r="BK78" s="32">
        <f>BI78/eval!$E$18</f>
        <v>7.9512659831730918E-7</v>
      </c>
      <c r="BL78" s="32">
        <f t="shared" si="46"/>
        <v>2.8373667642970437E-6</v>
      </c>
      <c r="BM78" s="32">
        <f t="shared" si="47"/>
        <v>8.1665033173991629E-7</v>
      </c>
      <c r="BN78" s="29">
        <f t="shared" si="48"/>
        <v>2319855717716.9385</v>
      </c>
      <c r="BO78" s="33">
        <f t="array" ref="BO78">AVERAGE(IF(Rohdaten!E78='turnwise standard'!$A$5:$A$99,'turnwise standard'!$B$5:$B$99))</f>
        <v>1.0900000000000001</v>
      </c>
      <c r="BP78" s="32">
        <f>BD78/BF78*constants!$B$3*charge/constants!$B$6/BO78</f>
        <v>1.7940841552357459E-14</v>
      </c>
      <c r="BQ78" s="32">
        <f>SQRT(BD78)/BF78*constants!$B$3*charge/constants!$B$6/BO78</f>
        <v>4.9758941647692129E-15</v>
      </c>
      <c r="BR78" s="32"/>
      <c r="BS78" s="32">
        <f t="shared" si="49"/>
        <v>545.9969139130435</v>
      </c>
      <c r="BT78" s="32">
        <f t="shared" si="50"/>
        <v>387.13732155793122</v>
      </c>
      <c r="BU78" s="32">
        <f t="shared" si="51"/>
        <v>6.6722132444849293E-6</v>
      </c>
      <c r="BV78" s="29">
        <f t="shared" si="53"/>
        <v>0.54492753623188417</v>
      </c>
      <c r="BW78" s="29">
        <f t="shared" si="54"/>
        <v>0.15381088156329153</v>
      </c>
      <c r="BX78" s="29">
        <f t="shared" si="55"/>
        <v>42.269379965969925</v>
      </c>
    </row>
    <row r="79" spans="1:76" x14ac:dyDescent="0.2">
      <c r="A79" s="29">
        <f>Rohdaten!C79</f>
        <v>103</v>
      </c>
      <c r="B79" s="29" t="str">
        <f>IF(1=1,Rohdaten!H79,"x"&amp;Rohdaten!H79)</f>
        <v>MS_St60k_U</v>
      </c>
      <c r="C79" s="29">
        <f>IF(101,Rohdaten!F79,-Rohdaten!F79)</f>
        <v>9</v>
      </c>
      <c r="E79" s="32">
        <f>Rohdaten!J79</f>
        <v>5.2710400000000003E-13</v>
      </c>
      <c r="F79" s="32">
        <f>AVERAGE(Rohdaten!L79,Rohdaten!X79,Rohdaten!AD79)</f>
        <v>5.2645621229299997E-13</v>
      </c>
      <c r="G79" s="29">
        <f t="array" ref="G79">AVERAGE(IF(Rohdaten!E79='turnwise standard'!$A$5:$A$99,'turnwise standard'!$F$5:$F$99))</f>
        <v>0</v>
      </c>
      <c r="H79" s="29" t="b">
        <f>IF(ISERROR(G79),1&lt;0,E79-G79&gt;eval!$B$6)</f>
        <v>0</v>
      </c>
      <c r="I79" s="32">
        <f>Rohdaten!L79-G79</f>
        <v>5.2682286045300002E-13</v>
      </c>
      <c r="J79" s="32">
        <f t="shared" si="28"/>
        <v>4.6330744668175854E-14</v>
      </c>
      <c r="K79" s="32">
        <f t="shared" si="29"/>
        <v>4.6330744668175854E-14</v>
      </c>
      <c r="L79" s="30">
        <f>Rohdaten!O79</f>
        <v>370</v>
      </c>
      <c r="M79" s="33">
        <f>Rohdaten!N79/eval!$B$7</f>
        <v>298.14585908529051</v>
      </c>
      <c r="N79" s="33">
        <f>Rohdaten!N79/Rohdaten!M79</f>
        <v>8.0799959801015024</v>
      </c>
      <c r="O79" s="32">
        <f t="shared" si="30"/>
        <v>1.3813319671154532E-11</v>
      </c>
      <c r="P79" s="34">
        <f>(L79)/(O79/charge/constants!$B$3)</f>
        <v>1.287483416252073E-5</v>
      </c>
      <c r="Q79" s="34">
        <f>SQRT(L79+1)/(O79/charge/constants!$B$3)</f>
        <v>6.7023464703888597E-7</v>
      </c>
      <c r="R79" s="29">
        <f>P79/eval!$E$18</f>
        <v>1.559223647620802E-5</v>
      </c>
      <c r="S79" s="29">
        <f>Q79/eval!$E$18</f>
        <v>8.1169644433944751E-7</v>
      </c>
      <c r="T79" s="29">
        <f t="shared" si="31"/>
        <v>2226108106186.7173</v>
      </c>
      <c r="V79" s="31">
        <f t="array" ref="V79">AVERAGE(IF(Rohdaten!E79='turnwise standard'!$A$5:$A$99,'turnwise standard'!$P$5:$P$99))</f>
        <v>0.80395801582490722</v>
      </c>
      <c r="W79" s="32">
        <f t="shared" si="32"/>
        <v>1.6014311579828469E-5</v>
      </c>
      <c r="X79" s="29">
        <f t="shared" si="33"/>
        <v>8.3366871633363418E-7</v>
      </c>
      <c r="Y79" s="29">
        <f t="shared" si="34"/>
        <v>1438841615702.1802</v>
      </c>
      <c r="AA79" s="32">
        <f>Rohdaten!AJ79-$G79</f>
        <v>5.2648777747699996E-13</v>
      </c>
      <c r="AB79" s="32">
        <f t="shared" si="35"/>
        <v>4.6330744668175854E-14</v>
      </c>
      <c r="AC79" s="30">
        <f>Rohdaten!AM79</f>
        <v>19</v>
      </c>
      <c r="AD79" s="33">
        <f>Rohdaten!AL79/eval!$B$7</f>
        <v>59.456118665018543</v>
      </c>
      <c r="AE79" s="32">
        <f t="shared" si="36"/>
        <v>2.7546462528297389E-12</v>
      </c>
      <c r="AF79" s="32">
        <f>(AC79)/((AE79+0.0000000000000000001)/charge/constants!$B$3)</f>
        <v>3.3153221249684209E-6</v>
      </c>
      <c r="AG79" s="32">
        <f>SQRT(AC79+1)/((AE79+0.0000000000000000001)/charge/constants!$B$3)</f>
        <v>7.803458567093097E-7</v>
      </c>
      <c r="AH79" s="32">
        <f>AF79/eval!$E$18</f>
        <v>4.015064265277589E-6</v>
      </c>
      <c r="AI79" s="32">
        <f>AG79/eval!$E$18</f>
        <v>9.4504806644115131E-7</v>
      </c>
      <c r="AJ79" s="32">
        <f t="shared" si="37"/>
        <v>4.1237503199302134E-6</v>
      </c>
      <c r="AK79" s="32">
        <f t="shared" si="38"/>
        <v>9.7063010922110136E-7</v>
      </c>
      <c r="AL79" s="29">
        <f t="shared" si="39"/>
        <v>1642198845172.7024</v>
      </c>
      <c r="AN79" s="32">
        <f>Rohdaten!X79-G79</f>
        <v>5.2621220862300003E-13</v>
      </c>
      <c r="AO79" s="32">
        <f t="shared" si="40"/>
        <v>4.6330744668175854E-14</v>
      </c>
      <c r="AP79" s="30">
        <f>Rohdaten!AA79</f>
        <v>2</v>
      </c>
      <c r="AQ79" s="33">
        <f>Rohdaten!Y79</f>
        <v>895.54499999999996</v>
      </c>
      <c r="AR79" s="32">
        <f t="shared" si="52"/>
        <v>2.2332769430905204E-3</v>
      </c>
      <c r="AS79" s="32">
        <f t="shared" si="41"/>
        <v>4.1491266733861544E-11</v>
      </c>
      <c r="AT79" s="32">
        <f>(AP79)/((AS79+0.0000000000000000001)/charge/constants!$B$3)</f>
        <v>2.3169213026184457E-8</v>
      </c>
      <c r="AU79" s="32">
        <f>SQRT(AP79+1)/((AS79+0.0000000000000000001)/charge/constants!$B$3)</f>
        <v>2.006512706636907E-8</v>
      </c>
      <c r="AV79" s="32">
        <f>AT79/eval!$E$18</f>
        <v>2.8059378778140096E-8</v>
      </c>
      <c r="AW79" s="32">
        <f>AU79/eval!$E$18</f>
        <v>2.4300134836279287E-8</v>
      </c>
      <c r="AX79" s="32">
        <f t="shared" si="42"/>
        <v>2.8818934036513725E-8</v>
      </c>
      <c r="AY79" s="32">
        <f t="shared" si="43"/>
        <v>2.4957928985608898E-8</v>
      </c>
      <c r="AZ79" s="29">
        <f t="shared" si="44"/>
        <v>2483797418286391.5</v>
      </c>
      <c r="BC79" s="32">
        <f>Rohdaten!AD79-G79</f>
        <v>5.2633356780299995E-13</v>
      </c>
      <c r="BD79" s="30">
        <f>Rohdaten!AG79</f>
        <v>30</v>
      </c>
      <c r="BE79" s="33">
        <f>Rohdaten!AF79/Rohdaten!AE79</f>
        <v>7.364544976328248</v>
      </c>
      <c r="BF79" s="33">
        <f>Rohdaten!AF79/eval!$B$7</f>
        <v>5.1915945611866503</v>
      </c>
      <c r="BG79" s="32">
        <f t="shared" si="45"/>
        <v>2.7325104879760197E-12</v>
      </c>
      <c r="BH79" s="32">
        <f>(BD79)/((BG79+0.0000000000000000001)/charge/constants!$B$3)</f>
        <v>5.2771250232120044E-6</v>
      </c>
      <c r="BI79" s="32">
        <f>SQRT(BD79+1)/((BG79+0.0000000000000000001)/charge/constants!$B$3)</f>
        <v>9.7939295474794487E-7</v>
      </c>
      <c r="BJ79" s="32">
        <f>BH79/eval!$E$18</f>
        <v>6.3909313500878912E-6</v>
      </c>
      <c r="BK79" s="32">
        <f>BI79/eval!$E$18</f>
        <v>1.1861066605437505E-6</v>
      </c>
      <c r="BL79" s="32">
        <f t="shared" si="46"/>
        <v>6.5639311000554803E-6</v>
      </c>
      <c r="BM79" s="32">
        <f t="shared" si="47"/>
        <v>1.2182140552986853E-6</v>
      </c>
      <c r="BN79" s="29">
        <f t="shared" si="48"/>
        <v>1042523969083.6738</v>
      </c>
      <c r="BO79" s="33">
        <f t="array" ref="BO79">AVERAGE(IF(Rohdaten!E79='turnwise standard'!$A$5:$A$99,'turnwise standard'!$B$5:$B$99))</f>
        <v>1.0900000000000001</v>
      </c>
      <c r="BP79" s="32">
        <f>BD79/BF79*constants!$B$3*charge/constants!$B$6/BO79</f>
        <v>4.6330744668175854E-14</v>
      </c>
      <c r="BQ79" s="32">
        <f>SQRT(BD79)/BF79*constants!$B$3*charge/constants!$B$6/BO79</f>
        <v>8.4587979869240401E-15</v>
      </c>
      <c r="BR79" s="32"/>
      <c r="BS79" s="32">
        <f t="shared" si="49"/>
        <v>555.68715764925366</v>
      </c>
      <c r="BT79" s="32">
        <f t="shared" si="50"/>
        <v>393.99069955682762</v>
      </c>
      <c r="BU79" s="32">
        <f t="shared" si="51"/>
        <v>6.4421088667776824E-6</v>
      </c>
      <c r="BV79" s="29">
        <f t="shared" si="53"/>
        <v>0.21475953565505804</v>
      </c>
      <c r="BW79" s="29">
        <f t="shared" si="54"/>
        <v>4.0768146086218447E-2</v>
      </c>
      <c r="BX79" s="29">
        <f t="shared" si="55"/>
        <v>601.66960838389411</v>
      </c>
    </row>
    <row r="80" spans="1:76" x14ac:dyDescent="0.2">
      <c r="A80" s="29">
        <f>Rohdaten!C80</f>
        <v>104</v>
      </c>
      <c r="B80" s="29" t="str">
        <f>IF(1=1,Rohdaten!H80,"x"&amp;Rohdaten!H80)</f>
        <v>Vienna-KkU</v>
      </c>
      <c r="C80" s="29">
        <f>IF(101,Rohdaten!F80,-Rohdaten!F80)</f>
        <v>10</v>
      </c>
      <c r="E80" s="32">
        <f>Rohdaten!J80</f>
        <v>7.0358600000000001E-10</v>
      </c>
      <c r="F80" s="32">
        <f>AVERAGE(Rohdaten!L80,Rohdaten!X80,Rohdaten!AD80)</f>
        <v>6.8257233611999998E-10</v>
      </c>
      <c r="G80" s="29">
        <f t="array" ref="G80">AVERAGE(IF(Rohdaten!E80='turnwise standard'!$A$5:$A$99,'turnwise standard'!$F$5:$F$99))</f>
        <v>0</v>
      </c>
      <c r="H80" s="29" t="b">
        <f>IF(ISERROR(G80),1&lt;0,E80-G80&gt;eval!$B$6)</f>
        <v>1</v>
      </c>
      <c r="I80" s="32">
        <f>Rohdaten!L80-G80</f>
        <v>6.9502307244499997E-10</v>
      </c>
      <c r="J80" s="32">
        <f t="shared" si="28"/>
        <v>1.0030096582468723E-9</v>
      </c>
      <c r="K80" s="32">
        <f t="shared" si="29"/>
        <v>6.9502307244499997E-10</v>
      </c>
      <c r="L80" s="30">
        <f>Rohdaten!O80</f>
        <v>26</v>
      </c>
      <c r="M80" s="33">
        <f>Rohdaten!N80/eval!$B$7</f>
        <v>198.39307787391843</v>
      </c>
      <c r="N80" s="33">
        <f>Rohdaten!N80/Rohdaten!M80</f>
        <v>8.0649213607356423</v>
      </c>
      <c r="O80" s="32">
        <f t="shared" si="30"/>
        <v>1.3788776653575093E-7</v>
      </c>
      <c r="P80" s="34">
        <f>(L80)/(O80/charge/constants!$B$3)</f>
        <v>9.0632840852925058E-11</v>
      </c>
      <c r="Q80" s="34">
        <f>SQRT(L80+1)/(O80/charge/constants!$B$3)</f>
        <v>1.8113155983642738E-11</v>
      </c>
      <c r="R80" s="29">
        <f>P80/eval!$E$18</f>
        <v>1.0976208852484776E-10</v>
      </c>
      <c r="S80" s="29">
        <f>Q80/eval!$E$18</f>
        <v>2.1936174700374137E-11</v>
      </c>
      <c r="T80" s="29">
        <f t="shared" si="31"/>
        <v>3.0479774229962388E+21</v>
      </c>
      <c r="V80" s="31">
        <f t="array" ref="V80">AVERAGE(IF(Rohdaten!E80='turnwise standard'!$A$5:$A$99,'turnwise standard'!$P$5:$P$99))</f>
        <v>0.80395801582490722</v>
      </c>
      <c r="W80" s="32">
        <f t="shared" si="32"/>
        <v>1.1273330083030586E-10</v>
      </c>
      <c r="X80" s="29">
        <f t="shared" si="33"/>
        <v>2.2529977470350359E-11</v>
      </c>
      <c r="Y80" s="29">
        <f t="shared" si="34"/>
        <v>1.9700556085930864E+21</v>
      </c>
      <c r="AA80" s="32">
        <f>Rohdaten!AJ80-$G80</f>
        <v>6.7955014877000005E-10</v>
      </c>
      <c r="AB80" s="32">
        <f t="shared" si="35"/>
        <v>6.7955014877000005E-10</v>
      </c>
      <c r="AC80" s="30">
        <f>Rohdaten!AM80</f>
        <v>0</v>
      </c>
      <c r="AD80" s="33">
        <f>Rohdaten!AL80/eval!$B$7</f>
        <v>39.678615574783684</v>
      </c>
      <c r="AE80" s="32">
        <f t="shared" si="36"/>
        <v>2.6963609116831893E-8</v>
      </c>
      <c r="AF80" s="32">
        <f>(AC80)/((AE80+0.0000000000000000001)/charge/constants!$B$3)</f>
        <v>0</v>
      </c>
      <c r="AG80" s="32">
        <f>SQRT(AC80+1)/((AE80+0.0000000000000000001)/charge/constants!$B$3)</f>
        <v>1.7826248627012172E-11</v>
      </c>
      <c r="AH80" s="32">
        <f>AF80/eval!$E$18</f>
        <v>0</v>
      </c>
      <c r="AI80" s="32">
        <f>AG80/eval!$E$18</f>
        <v>2.158871178979388E-11</v>
      </c>
      <c r="AJ80" s="32">
        <f t="shared" si="37"/>
        <v>0</v>
      </c>
      <c r="AK80" s="32">
        <f t="shared" si="38"/>
        <v>2.2173108888928004E-11</v>
      </c>
      <c r="AL80" s="29">
        <f t="shared" si="39"/>
        <v>3.14687926704204E+21</v>
      </c>
      <c r="AN80" s="32" t="e">
        <f>Rohdaten!X80-G80</f>
        <v>#VALUE!</v>
      </c>
      <c r="AO80" s="32" t="e">
        <f t="shared" si="40"/>
        <v>#VALUE!</v>
      </c>
      <c r="AP80" s="30">
        <f>Rohdaten!AA80</f>
        <v>0</v>
      </c>
      <c r="AQ80" s="33">
        <f>Rohdaten!Y80</f>
        <v>0</v>
      </c>
      <c r="AR80" s="32" t="e">
        <f t="shared" si="52"/>
        <v>#DIV/0!</v>
      </c>
      <c r="AS80" s="32" t="e">
        <f t="shared" si="41"/>
        <v>#VALUE!</v>
      </c>
      <c r="AT80" s="32" t="e">
        <f>(AP80)/((AS80+0.0000000000000000001)/charge/constants!$B$3)</f>
        <v>#VALUE!</v>
      </c>
      <c r="AU80" s="32" t="e">
        <f>SQRT(AP80+1)/((AS80+0.0000000000000000001)/charge/constants!$B$3)</f>
        <v>#VALUE!</v>
      </c>
      <c r="AV80" s="32" t="e">
        <f>AT80/eval!$E$18</f>
        <v>#VALUE!</v>
      </c>
      <c r="AW80" s="32" t="e">
        <f>AU80/eval!$E$18</f>
        <v>#VALUE!</v>
      </c>
      <c r="AX80" s="32" t="e">
        <f t="shared" si="42"/>
        <v>#VALUE!</v>
      </c>
      <c r="AY80" s="32" t="e">
        <f t="shared" si="43"/>
        <v>#VALUE!</v>
      </c>
      <c r="AZ80" s="29" t="e">
        <f t="shared" si="44"/>
        <v>#VALUE!</v>
      </c>
      <c r="BC80" s="32">
        <f>Rohdaten!AD80-G80</f>
        <v>6.7012159979499999E-10</v>
      </c>
      <c r="BD80" s="30">
        <f>Rohdaten!AG80</f>
        <v>30927</v>
      </c>
      <c r="BE80" s="33">
        <f>Rohdaten!AF80/Rohdaten!AE80</f>
        <v>0.52603892688058917</v>
      </c>
      <c r="BF80" s="33">
        <f>Rohdaten!AF80/eval!$B$7</f>
        <v>0.24721878862793573</v>
      </c>
      <c r="BG80" s="32">
        <f t="shared" si="45"/>
        <v>1.6566665013473423E-10</v>
      </c>
      <c r="BH80" s="32">
        <f>(BD80)/((BG80+0.0000000000000000001)/charge/constants!$B$3)</f>
        <v>8.9730623507731648E-5</v>
      </c>
      <c r="BI80" s="32">
        <f>SQRT(BD80+1)/((BG80+0.0000000000000000001)/charge/constants!$B$3)</f>
        <v>5.1024506093013173E-7</v>
      </c>
      <c r="BJ80" s="32">
        <f>BH80/eval!$E$18</f>
        <v>1.0866944639667621E-4</v>
      </c>
      <c r="BK80" s="32">
        <f>BI80/eval!$E$18</f>
        <v>6.1793896141976605E-7</v>
      </c>
      <c r="BL80" s="32">
        <f t="shared" si="46"/>
        <v>1.1161108135188236E-4</v>
      </c>
      <c r="BM80" s="32">
        <f t="shared" si="47"/>
        <v>6.3466630207871105E-7</v>
      </c>
      <c r="BN80" s="29">
        <f t="shared" si="48"/>
        <v>3840982964149.7002</v>
      </c>
      <c r="BO80" s="33">
        <f t="array" ref="BO80">AVERAGE(IF(Rohdaten!E80='turnwise standard'!$A$5:$A$99,'turnwise standard'!$B$5:$B$99))</f>
        <v>1.0900000000000001</v>
      </c>
      <c r="BP80" s="32">
        <f>BD80/BF80*constants!$B$3*charge/constants!$B$6/BO80</f>
        <v>1.0030096582468723E-9</v>
      </c>
      <c r="BQ80" s="32">
        <f>SQRT(BD80)/BF80*constants!$B$3*charge/constants!$B$6/BO80</f>
        <v>5.7034313411458826E-12</v>
      </c>
      <c r="BR80" s="32"/>
      <c r="BS80" s="32" t="e">
        <f t="shared" si="49"/>
        <v>#DIV/0!</v>
      </c>
      <c r="BT80" s="32" t="e">
        <f t="shared" si="50"/>
        <v>#DIV/0!</v>
      </c>
      <c r="BU80" s="32" t="e">
        <f t="shared" si="51"/>
        <v>#DIV/0!</v>
      </c>
      <c r="BV80" s="29">
        <f t="shared" si="53"/>
        <v>1.0475879941177935E-6</v>
      </c>
      <c r="BW80" s="29">
        <f t="shared" si="54"/>
        <v>2.0553524983711567E-7</v>
      </c>
      <c r="BX80" s="29">
        <f t="shared" si="55"/>
        <v>23671586697719.559</v>
      </c>
    </row>
    <row r="81" spans="1:76" x14ac:dyDescent="0.2">
      <c r="A81" s="29">
        <f>Rohdaten!C81</f>
        <v>105</v>
      </c>
      <c r="B81" s="29" t="str">
        <f>IF(1=1,Rohdaten!H81,"x"&amp;Rohdaten!H81)</f>
        <v>MS_St60e_U</v>
      </c>
      <c r="C81" s="29">
        <f>IF(101,Rohdaten!F81,-Rohdaten!F81)</f>
        <v>11</v>
      </c>
      <c r="E81" s="32">
        <f>Rohdaten!J81</f>
        <v>4.8927200000000004E-13</v>
      </c>
      <c r="F81" s="32">
        <f>AVERAGE(Rohdaten!L81,Rohdaten!X81,Rohdaten!AD81)</f>
        <v>4.8933780965000005E-13</v>
      </c>
      <c r="G81" s="29">
        <f t="array" ref="G81">AVERAGE(IF(Rohdaten!E81='turnwise standard'!$A$5:$A$99,'turnwise standard'!$F$5:$F$99))</f>
        <v>0</v>
      </c>
      <c r="H81" s="29" t="b">
        <f>IF(ISERROR(G81),1&lt;0,E81-G81&gt;eval!$B$6)</f>
        <v>0</v>
      </c>
      <c r="I81" s="32">
        <f>Rohdaten!L81-G81</f>
        <v>4.89770159637E-13</v>
      </c>
      <c r="J81" s="32">
        <f t="shared" si="28"/>
        <v>1.7940841552357459E-14</v>
      </c>
      <c r="K81" s="32">
        <f t="shared" si="29"/>
        <v>1.7940841552357459E-14</v>
      </c>
      <c r="L81" s="30">
        <f>Rohdaten!O81</f>
        <v>70</v>
      </c>
      <c r="M81" s="33">
        <f>Rohdaten!N81/eval!$B$7</f>
        <v>298.14585908529051</v>
      </c>
      <c r="N81" s="33">
        <f>Rohdaten!N81/Rohdaten!M81</f>
        <v>8.0799959801015024</v>
      </c>
      <c r="O81" s="32">
        <f t="shared" si="30"/>
        <v>5.3489876173406913E-12</v>
      </c>
      <c r="P81" s="34">
        <f>(L81)/(O81/charge/constants!$B$3)</f>
        <v>6.2901996428115835E-6</v>
      </c>
      <c r="Q81" s="34">
        <f>SQRT(L81+1)/(O81/charge/constants!$B$3)</f>
        <v>7.5717377562158335E-7</v>
      </c>
      <c r="R81" s="29">
        <f>P81/eval!$E$18</f>
        <v>7.6178286318272034E-6</v>
      </c>
      <c r="S81" s="29">
        <f>Q81/eval!$E$18</f>
        <v>9.169852142595308E-7</v>
      </c>
      <c r="T81" s="29">
        <f t="shared" si="31"/>
        <v>1744250564040.8955</v>
      </c>
      <c r="V81" s="31">
        <f t="array" ref="V81">AVERAGE(IF(Rohdaten!E81='turnwise standard'!$A$5:$A$99,'turnwise standard'!$P$5:$P$99))</f>
        <v>0.80395801582490722</v>
      </c>
      <c r="W81" s="32">
        <f t="shared" si="32"/>
        <v>7.8240399610388572E-6</v>
      </c>
      <c r="X81" s="29">
        <f t="shared" si="33"/>
        <v>9.4180760775757609E-7</v>
      </c>
      <c r="Y81" s="29">
        <f t="shared" si="34"/>
        <v>1127393720358.4924</v>
      </c>
      <c r="AA81" s="32">
        <f>Rohdaten!AJ81-$G81</f>
        <v>4.8947115890000001E-13</v>
      </c>
      <c r="AB81" s="32">
        <f t="shared" si="35"/>
        <v>1.7940841552357459E-14</v>
      </c>
      <c r="AC81" s="30">
        <f>Rohdaten!AM81</f>
        <v>0</v>
      </c>
      <c r="AD81" s="33">
        <f>Rohdaten!AL81/eval!$B$7</f>
        <v>59.826946847960443</v>
      </c>
      <c r="AE81" s="32">
        <f t="shared" si="36"/>
        <v>1.0733457739605699E-12</v>
      </c>
      <c r="AF81" s="32">
        <f>(AC81)/((AE81+0.0000000000000000001)/charge/constants!$B$3)</f>
        <v>0</v>
      </c>
      <c r="AG81" s="32">
        <f>SQRT(AC81+1)/((AE81+0.0000000000000000001)/charge/constants!$B$3)</f>
        <v>4.4781464359330777E-7</v>
      </c>
      <c r="AH81" s="32">
        <f>AF81/eval!$E$18</f>
        <v>0</v>
      </c>
      <c r="AI81" s="32">
        <f>AG81/eval!$E$18</f>
        <v>5.4233178713414946E-7</v>
      </c>
      <c r="AJ81" s="32">
        <f t="shared" si="37"/>
        <v>0</v>
      </c>
      <c r="AK81" s="32">
        <f t="shared" si="38"/>
        <v>5.5701247425691024E-7</v>
      </c>
      <c r="AL81" s="29">
        <f t="shared" si="39"/>
        <v>4986587201994.8359</v>
      </c>
      <c r="AN81" s="32">
        <f>Rohdaten!X81-G81</f>
        <v>4.8908707667000002E-13</v>
      </c>
      <c r="AO81" s="32">
        <f t="shared" si="40"/>
        <v>1.7940841552357459E-14</v>
      </c>
      <c r="AP81" s="30">
        <f>Rohdaten!AA81</f>
        <v>0</v>
      </c>
      <c r="AQ81" s="33">
        <f>Rohdaten!Y81</f>
        <v>895.54499999999996</v>
      </c>
      <c r="AR81" s="32">
        <f t="shared" si="52"/>
        <v>0</v>
      </c>
      <c r="AS81" s="32">
        <f t="shared" si="41"/>
        <v>1.6066830948005959E-11</v>
      </c>
      <c r="AT81" s="32">
        <f>(AP81)/((AS81+0.0000000000000000001)/charge/constants!$B$3)</f>
        <v>0</v>
      </c>
      <c r="AU81" s="32">
        <f>SQRT(AP81+1)/((AS81+0.0000000000000000001)/charge/constants!$B$3)</f>
        <v>2.9916291430702157E-8</v>
      </c>
      <c r="AV81" s="32">
        <f>AT81/eval!$E$18</f>
        <v>0</v>
      </c>
      <c r="AW81" s="32">
        <f>AU81/eval!$E$18</f>
        <v>3.6230516416013879E-8</v>
      </c>
      <c r="AX81" s="32">
        <f t="shared" si="42"/>
        <v>0</v>
      </c>
      <c r="AY81" s="32">
        <f t="shared" si="43"/>
        <v>3.7211260839294347E-8</v>
      </c>
      <c r="AZ81" s="29">
        <f t="shared" si="44"/>
        <v>1117337795077532.9</v>
      </c>
      <c r="BC81" s="32">
        <f>Rohdaten!AD81-G81</f>
        <v>4.8915619264300003E-13</v>
      </c>
      <c r="BD81" s="30">
        <f>Rohdaten!AG81</f>
        <v>13</v>
      </c>
      <c r="BE81" s="33">
        <f>Rohdaten!AF81/Rohdaten!AE81</f>
        <v>8.2412765211292296</v>
      </c>
      <c r="BF81" s="33">
        <f>Rohdaten!AF81/eval!$B$7</f>
        <v>5.8096415327564896</v>
      </c>
      <c r="BG81" s="32">
        <f t="shared" si="45"/>
        <v>2.8418221327838072E-12</v>
      </c>
      <c r="BH81" s="32">
        <f>(BD81)/((BG81+0.0000000000000000001)/charge/constants!$B$3)</f>
        <v>2.1987934107612997E-6</v>
      </c>
      <c r="BI81" s="32">
        <f>SQRT(BD81+1)/((BG81+0.0000000000000000001)/charge/constants!$B$3)</f>
        <v>6.3285627748960665E-7</v>
      </c>
      <c r="BJ81" s="32">
        <f>BH81/eval!$E$18</f>
        <v>2.6628775477917136E-6</v>
      </c>
      <c r="BK81" s="32">
        <f>BI81/eval!$E$18</f>
        <v>7.6642888052071883E-7</v>
      </c>
      <c r="BL81" s="32">
        <f t="shared" si="46"/>
        <v>2.7349604923152749E-6</v>
      </c>
      <c r="BM81" s="32">
        <f t="shared" si="47"/>
        <v>7.8717577912356493E-7</v>
      </c>
      <c r="BN81" s="29">
        <f t="shared" si="48"/>
        <v>2496834837643.5195</v>
      </c>
      <c r="BO81" s="33">
        <f t="array" ref="BO81">AVERAGE(IF(Rohdaten!E81='turnwise standard'!$A$5:$A$99,'turnwise standard'!$B$5:$B$99))</f>
        <v>1.0900000000000001</v>
      </c>
      <c r="BP81" s="32">
        <f>BD81/BF81*constants!$B$3*charge/constants!$B$6/BO81</f>
        <v>1.7940841552357459E-14</v>
      </c>
      <c r="BQ81" s="32">
        <f>SQRT(BD81)/BF81*constants!$B$3*charge/constants!$B$6/BO81</f>
        <v>4.9758941647692129E-15</v>
      </c>
      <c r="BR81" s="32"/>
      <c r="BS81" s="32" t="e">
        <f t="shared" si="49"/>
        <v>#DIV/0!</v>
      </c>
      <c r="BT81" s="32" t="e">
        <f t="shared" si="50"/>
        <v>#DIV/0!</v>
      </c>
      <c r="BU81" s="32" t="e">
        <f t="shared" si="51"/>
        <v>#DIV/0!</v>
      </c>
      <c r="BV81" s="29">
        <f t="shared" si="53"/>
        <v>0.10492409746141089</v>
      </c>
      <c r="BW81" s="29">
        <f t="shared" si="54"/>
        <v>3.168790972913433E-2</v>
      </c>
      <c r="BX81" s="29">
        <f t="shared" si="55"/>
        <v>995.89331143366712</v>
      </c>
    </row>
    <row r="82" spans="1:76" x14ac:dyDescent="0.2">
      <c r="A82" s="29">
        <f>Rohdaten!C82</f>
        <v>106</v>
      </c>
      <c r="B82" s="29" t="str">
        <f>IF(1=1,Rohdaten!H82,"x"&amp;Rohdaten!H82)</f>
        <v>MS_St60e_U</v>
      </c>
      <c r="C82" s="29">
        <f>IF(101,Rohdaten!F82,-Rohdaten!F82)</f>
        <v>12</v>
      </c>
      <c r="E82" s="32">
        <f>Rohdaten!J82</f>
        <v>4.6999600000000003E-13</v>
      </c>
      <c r="F82" s="32">
        <f>AVERAGE(Rohdaten!L82,Rohdaten!X82,Rohdaten!AD82)</f>
        <v>4.7438835953333322E-13</v>
      </c>
      <c r="G82" s="29">
        <f t="array" ref="G82">AVERAGE(IF(Rohdaten!E82='turnwise standard'!$A$5:$A$99,'turnwise standard'!$F$5:$F$99))</f>
        <v>0</v>
      </c>
      <c r="H82" s="29" t="b">
        <f>IF(ISERROR(G82),1&lt;0,E82-G82&gt;eval!$B$6)</f>
        <v>0</v>
      </c>
      <c r="I82" s="32">
        <f>Rohdaten!L82-G82</f>
        <v>4.7442301645700005E-13</v>
      </c>
      <c r="J82" s="32">
        <f t="shared" si="28"/>
        <v>2.4323640950792326E-14</v>
      </c>
      <c r="K82" s="32">
        <f t="shared" si="29"/>
        <v>2.4323640950792326E-14</v>
      </c>
      <c r="L82" s="30">
        <f>Rohdaten!O82</f>
        <v>77</v>
      </c>
      <c r="M82" s="33">
        <f>Rohdaten!N82/eval!$B$7</f>
        <v>298.02224969097654</v>
      </c>
      <c r="N82" s="33">
        <f>Rohdaten!N82/Rohdaten!M82</f>
        <v>8.0766460646868676</v>
      </c>
      <c r="O82" s="32">
        <f t="shared" si="30"/>
        <v>7.2489861968306926E-12</v>
      </c>
      <c r="P82" s="34">
        <f>(L82)/(O82/charge/constants!$B$3)</f>
        <v>5.105654638462602E-6</v>
      </c>
      <c r="Q82" s="34">
        <f>SQRT(L82+1)/(O82/charge/constants!$B$3)</f>
        <v>5.8560936146700349E-7</v>
      </c>
      <c r="R82" s="29">
        <f>P82/eval!$E$18</f>
        <v>6.1832698956621666E-6</v>
      </c>
      <c r="S82" s="29">
        <f>Q82/eval!$E$18</f>
        <v>7.0920988429158705E-7</v>
      </c>
      <c r="T82" s="29">
        <f t="shared" si="31"/>
        <v>2915976224653.7529</v>
      </c>
      <c r="V82" s="31">
        <f t="array" ref="V82">AVERAGE(IF(Rohdaten!E82='turnwise standard'!$A$5:$A$99,'turnwise standard'!$P$5:$P$99))</f>
        <v>0.80395801582490722</v>
      </c>
      <c r="W82" s="32">
        <f t="shared" si="32"/>
        <v>6.350648339794095E-6</v>
      </c>
      <c r="X82" s="29">
        <f t="shared" si="33"/>
        <v>7.2840788939225208E-7</v>
      </c>
      <c r="Y82" s="29">
        <f t="shared" si="34"/>
        <v>1884736833206.6245</v>
      </c>
      <c r="AA82" s="32">
        <f>Rohdaten!AJ82-$G82</f>
        <v>4.7445578196699996E-13</v>
      </c>
      <c r="AB82" s="32">
        <f t="shared" si="35"/>
        <v>2.4323640950792326E-14</v>
      </c>
      <c r="AC82" s="30">
        <f>Rohdaten!AM82</f>
        <v>0</v>
      </c>
      <c r="AD82" s="33">
        <f>Rohdaten!AL82/eval!$B$7</f>
        <v>59.57972805933251</v>
      </c>
      <c r="AE82" s="32">
        <f t="shared" si="36"/>
        <v>1.4491959132610508E-12</v>
      </c>
      <c r="AF82" s="32">
        <f>(AC82)/((AE82+0.0000000000000000001)/charge/constants!$B$3)</f>
        <v>0</v>
      </c>
      <c r="AG82" s="32">
        <f>SQRT(AC82+1)/((AE82+0.0000000000000000001)/charge/constants!$B$3)</f>
        <v>3.3167355940925868E-7</v>
      </c>
      <c r="AH82" s="32">
        <f>AF82/eval!$E$18</f>
        <v>0</v>
      </c>
      <c r="AI82" s="32">
        <f>AG82/eval!$E$18</f>
        <v>4.0167760655662461E-7</v>
      </c>
      <c r="AJ82" s="32">
        <f t="shared" si="37"/>
        <v>0</v>
      </c>
      <c r="AK82" s="32">
        <f t="shared" si="38"/>
        <v>4.1255084579129735E-7</v>
      </c>
      <c r="AL82" s="29">
        <f t="shared" si="39"/>
        <v>9090301692551.6758</v>
      </c>
      <c r="AN82" s="32">
        <f>Rohdaten!X82-G82</f>
        <v>4.7449182843299995E-13</v>
      </c>
      <c r="AO82" s="32">
        <f t="shared" si="40"/>
        <v>2.4323640950792326E-14</v>
      </c>
      <c r="AP82" s="30">
        <f>Rohdaten!AA82</f>
        <v>1</v>
      </c>
      <c r="AQ82" s="33">
        <f>Rohdaten!Y82</f>
        <v>895.54499999999996</v>
      </c>
      <c r="AR82" s="32">
        <f t="shared" si="52"/>
        <v>1.1166384715452602E-3</v>
      </c>
      <c r="AS82" s="32">
        <f t="shared" si="41"/>
        <v>2.1782915035277312E-11</v>
      </c>
      <c r="AT82" s="32">
        <f>(AP82)/((AS82+0.0000000000000000001)/charge/constants!$B$3)</f>
        <v>2.2065917119677603E-8</v>
      </c>
      <c r="AU82" s="32">
        <f>SQRT(AP82+1)/((AS82+0.0000000000000000001)/charge/constants!$B$3)</f>
        <v>3.1205919256848731E-8</v>
      </c>
      <c r="AV82" s="32">
        <f>AT82/eval!$E$18</f>
        <v>2.6723217825670085E-8</v>
      </c>
      <c r="AW82" s="32">
        <f>AU82/eval!$E$18</f>
        <v>3.7792337079313085E-8</v>
      </c>
      <c r="AX82" s="32">
        <f t="shared" si="42"/>
        <v>2.7446603784448499E-8</v>
      </c>
      <c r="AY82" s="32">
        <f t="shared" si="43"/>
        <v>3.8815359313047786E-8</v>
      </c>
      <c r="AZ82" s="29">
        <f t="shared" si="44"/>
        <v>1026894999601291</v>
      </c>
      <c r="BC82" s="32">
        <f>Rohdaten!AD82-G82</f>
        <v>4.7425023370999996E-13</v>
      </c>
      <c r="BD82" s="30">
        <f>Rohdaten!AG82</f>
        <v>15</v>
      </c>
      <c r="BE82" s="33">
        <f>Rohdaten!AF82/Rohdaten!AE82</f>
        <v>7.0138523584078554</v>
      </c>
      <c r="BF82" s="33">
        <f>Rohdaten!AF82/eval!$B$7</f>
        <v>4.9443757725587147</v>
      </c>
      <c r="BG82" s="32">
        <f t="shared" si="45"/>
        <v>2.3448713656860322E-12</v>
      </c>
      <c r="BH82" s="32">
        <f>(BD82)/((BG82+0.0000000000000000001)/charge/constants!$B$3)</f>
        <v>3.0747527553245314E-6</v>
      </c>
      <c r="BI82" s="32">
        <f>SQRT(BD82+1)/((BG82+0.0000000000000000001)/charge/constants!$B$3)</f>
        <v>8.1993406808654167E-7</v>
      </c>
      <c r="BJ82" s="32">
        <f>BH82/eval!$E$18</f>
        <v>3.72371958051736E-6</v>
      </c>
      <c r="BK82" s="32">
        <f>BI82/eval!$E$18</f>
        <v>9.9299188813796268E-7</v>
      </c>
      <c r="BL82" s="32">
        <f t="shared" si="46"/>
        <v>3.8245190604507601E-6</v>
      </c>
      <c r="BM82" s="32">
        <f t="shared" si="47"/>
        <v>1.019871749453536E-6</v>
      </c>
      <c r="BN82" s="29">
        <f t="shared" si="48"/>
        <v>1487449180460.8599</v>
      </c>
      <c r="BO82" s="33">
        <f t="array" ref="BO82">AVERAGE(IF(Rohdaten!E82='turnwise standard'!$A$5:$A$99,'turnwise standard'!$B$5:$B$99))</f>
        <v>1.0900000000000001</v>
      </c>
      <c r="BP82" s="32">
        <f>BD82/BF82*constants!$B$3*charge/constants!$B$6/BO82</f>
        <v>2.4323640950792326E-14</v>
      </c>
      <c r="BQ82" s="32">
        <f>SQRT(BD82)/BF82*constants!$B$3*charge/constants!$B$6/BO82</f>
        <v>6.2803370881031614E-15</v>
      </c>
      <c r="BR82" s="32"/>
      <c r="BS82" s="32">
        <f t="shared" si="49"/>
        <v>231.38193564910824</v>
      </c>
      <c r="BT82" s="32">
        <f t="shared" si="50"/>
        <v>232.87956899028555</v>
      </c>
      <c r="BU82" s="32">
        <f t="shared" si="51"/>
        <v>1.8438993987605852E-5</v>
      </c>
      <c r="BV82" s="29">
        <f t="shared" si="53"/>
        <v>8.5165214986865745E-2</v>
      </c>
      <c r="BW82" s="29">
        <f t="shared" si="54"/>
        <v>2.4036164556818406E-2</v>
      </c>
      <c r="BX82" s="29">
        <f t="shared" si="55"/>
        <v>1730.8907727802093</v>
      </c>
    </row>
    <row r="83" spans="1:76" x14ac:dyDescent="0.2">
      <c r="A83" s="29">
        <f>Rohdaten!C83</f>
        <v>107</v>
      </c>
      <c r="B83" s="29" t="str">
        <f>IF(1=1,Rohdaten!H83,"x"&amp;Rohdaten!H83)</f>
        <v>MS_St60e_U</v>
      </c>
      <c r="C83" s="29">
        <f>IF(101,Rohdaten!F83,-Rohdaten!F83)</f>
        <v>13</v>
      </c>
      <c r="E83" s="32">
        <f>Rohdaten!J83</f>
        <v>4.8439199999999996E-13</v>
      </c>
      <c r="F83" s="32">
        <f>AVERAGE(Rohdaten!L83,Rohdaten!X83,Rohdaten!AD83)</f>
        <v>4.8638421473133334E-13</v>
      </c>
      <c r="G83" s="29">
        <f t="array" ref="G83">AVERAGE(IF(Rohdaten!E83='turnwise standard'!$A$5:$A$99,'turnwise standard'!$F$5:$F$99))</f>
        <v>0</v>
      </c>
      <c r="H83" s="29" t="b">
        <f>IF(ISERROR(G83),1&lt;0,E83-G83&gt;eval!$B$6)</f>
        <v>0</v>
      </c>
      <c r="I83" s="32">
        <f>Rohdaten!L83-G83</f>
        <v>4.8648919583999997E-13</v>
      </c>
      <c r="J83" s="32">
        <f t="shared" si="28"/>
        <v>1.1074177993856671E-14</v>
      </c>
      <c r="K83" s="32">
        <f t="shared" si="29"/>
        <v>1.1074177993856671E-14</v>
      </c>
      <c r="L83" s="30">
        <f>Rohdaten!O83</f>
        <v>71</v>
      </c>
      <c r="M83" s="33">
        <f>Rohdaten!N83/eval!$B$7</f>
        <v>298.51668726823237</v>
      </c>
      <c r="N83" s="33">
        <f>Rohdaten!N83/Rohdaten!M83</f>
        <v>8.0900457263454104</v>
      </c>
      <c r="O83" s="32">
        <f t="shared" si="30"/>
        <v>3.3058269289448527E-12</v>
      </c>
      <c r="P83" s="34">
        <f>(L83)/(O83/charge/constants!$B$3)</f>
        <v>1.0323244602188701E-5</v>
      </c>
      <c r="Q83" s="34">
        <f>SQRT(L83+1)/(O83/charge/constants!$B$3)</f>
        <v>1.2337413400656427E-6</v>
      </c>
      <c r="R83" s="29">
        <f>P83/eval!$E$18</f>
        <v>1.2502100532497251E-5</v>
      </c>
      <c r="S83" s="29">
        <f>Q83/eval!$E$18</f>
        <v>1.4941386026374229E-6</v>
      </c>
      <c r="T83" s="29">
        <f t="shared" si="31"/>
        <v>656979420066.55762</v>
      </c>
      <c r="V83" s="31">
        <f t="array" ref="V83">AVERAGE(IF(Rohdaten!E83='turnwise standard'!$A$5:$A$99,'turnwise standard'!$P$5:$P$99))</f>
        <v>0.80395801582490722</v>
      </c>
      <c r="W83" s="32">
        <f t="shared" si="32"/>
        <v>1.2840526991445513E-5</v>
      </c>
      <c r="X83" s="29">
        <f t="shared" si="33"/>
        <v>1.534584288956623E-6</v>
      </c>
      <c r="Y83" s="29">
        <f t="shared" si="34"/>
        <v>424637656915.46332</v>
      </c>
      <c r="AA83" s="32">
        <f>Rohdaten!AJ83-$G83</f>
        <v>4.8633218274299997E-13</v>
      </c>
      <c r="AB83" s="32">
        <f t="shared" si="35"/>
        <v>1.1074177993856671E-14</v>
      </c>
      <c r="AC83" s="30">
        <f>Rohdaten!AM83</f>
        <v>0</v>
      </c>
      <c r="AD83" s="33">
        <f>Rohdaten!AL83/eval!$B$7</f>
        <v>59.826946847960443</v>
      </c>
      <c r="AE83" s="32">
        <f t="shared" si="36"/>
        <v>6.6253425822331623E-13</v>
      </c>
      <c r="AF83" s="32">
        <f>(AC83)/((AE83+0.0000000000000000001)/charge/constants!$B$3)</f>
        <v>0</v>
      </c>
      <c r="AG83" s="32">
        <f>SQRT(AC83+1)/((AE83+0.0000000000000000001)/charge/constants!$B$3)</f>
        <v>7.2548690348521817E-7</v>
      </c>
      <c r="AH83" s="32">
        <f>AF83/eval!$E$18</f>
        <v>0</v>
      </c>
      <c r="AI83" s="32">
        <f>AG83/eval!$E$18</f>
        <v>8.7861041289860668E-7</v>
      </c>
      <c r="AJ83" s="32">
        <f t="shared" si="37"/>
        <v>0</v>
      </c>
      <c r="AK83" s="32">
        <f t="shared" si="38"/>
        <v>9.0239401710651125E-7</v>
      </c>
      <c r="AL83" s="29">
        <f t="shared" si="39"/>
        <v>1899944199504.6963</v>
      </c>
      <c r="AN83" s="32">
        <f>Rohdaten!X83-G83</f>
        <v>4.8642834097700001E-13</v>
      </c>
      <c r="AO83" s="32">
        <f t="shared" si="40"/>
        <v>1.1074177993856671E-14</v>
      </c>
      <c r="AP83" s="30">
        <f>Rohdaten!AA83</f>
        <v>0</v>
      </c>
      <c r="AQ83" s="33">
        <f>Rohdaten!Y83</f>
        <v>895.54499999999996</v>
      </c>
      <c r="AR83" s="32">
        <f t="shared" si="52"/>
        <v>0</v>
      </c>
      <c r="AS83" s="32">
        <f t="shared" si="41"/>
        <v>9.917424731508372E-12</v>
      </c>
      <c r="AT83" s="32">
        <f>(AP83)/((AS83+0.0000000000000000001)/charge/constants!$B$3)</f>
        <v>0</v>
      </c>
      <c r="AU83" s="32">
        <f>SQRT(AP83+1)/((AS83+0.0000000000000000001)/charge/constants!$B$3)</f>
        <v>4.8466210550233628E-8</v>
      </c>
      <c r="AV83" s="32">
        <f>AT83/eval!$E$18</f>
        <v>0</v>
      </c>
      <c r="AW83" s="32">
        <f>AU83/eval!$E$18</f>
        <v>5.8695638830424738E-8</v>
      </c>
      <c r="AX83" s="32">
        <f t="shared" si="42"/>
        <v>0</v>
      </c>
      <c r="AY83" s="32">
        <f t="shared" si="43"/>
        <v>6.0284504409729041E-8</v>
      </c>
      <c r="AZ83" s="29">
        <f t="shared" si="44"/>
        <v>425717860284906.25</v>
      </c>
      <c r="BC83" s="32">
        <f>Rohdaten!AD83-G83</f>
        <v>4.8623510737700002E-13</v>
      </c>
      <c r="BD83" s="30">
        <f>Rohdaten!AG83</f>
        <v>7</v>
      </c>
      <c r="BE83" s="33">
        <f>Rohdaten!AF83/Rohdaten!AE83</f>
        <v>7.1891986673680517</v>
      </c>
      <c r="BF83" s="33">
        <f>Rohdaten!AF83/eval!$B$7</f>
        <v>5.0679851668726821</v>
      </c>
      <c r="BG83" s="32">
        <f t="shared" si="45"/>
        <v>2.4642323117993821E-12</v>
      </c>
      <c r="BH83" s="32">
        <f>(BD83)/((BG83+0.0000000000000000001)/charge/constants!$B$3)</f>
        <v>1.3653825766958221E-6</v>
      </c>
      <c r="BI83" s="32">
        <f>SQRT(BD83+1)/((BG83+0.0000000000000000001)/charge/constants!$B$3)</f>
        <v>5.516978736546155E-7</v>
      </c>
      <c r="BJ83" s="32">
        <f>BH83/eval!$E$18</f>
        <v>1.6535644457704845E-6</v>
      </c>
      <c r="BK83" s="32">
        <f>BI83/eval!$E$18</f>
        <v>6.6814093299044848E-7</v>
      </c>
      <c r="BL83" s="32">
        <f t="shared" si="46"/>
        <v>1.6983257207714522E-6</v>
      </c>
      <c r="BM83" s="32">
        <f t="shared" si="47"/>
        <v>6.862272193262999E-7</v>
      </c>
      <c r="BN83" s="29">
        <f t="shared" si="48"/>
        <v>3285469045498.1807</v>
      </c>
      <c r="BO83" s="33">
        <f t="array" ref="BO83">AVERAGE(IF(Rohdaten!E83='turnwise standard'!$A$5:$A$99,'turnwise standard'!$B$5:$B$99))</f>
        <v>1.0900000000000001</v>
      </c>
      <c r="BP83" s="32">
        <f>BD83/BF83*constants!$B$3*charge/constants!$B$6/BO83</f>
        <v>1.1074177993856671E-14</v>
      </c>
      <c r="BQ83" s="32">
        <f>SQRT(BD83)/BF83*constants!$B$3*charge/constants!$B$6/BO83</f>
        <v>4.1856458494584174E-15</v>
      </c>
      <c r="BR83" s="32"/>
      <c r="BS83" s="32" t="e">
        <f t="shared" si="49"/>
        <v>#DIV/0!</v>
      </c>
      <c r="BT83" s="32" t="e">
        <f t="shared" si="50"/>
        <v>#DIV/0!</v>
      </c>
      <c r="BU83" s="32" t="e">
        <f t="shared" si="51"/>
        <v>#DIV/0!</v>
      </c>
      <c r="BV83" s="29">
        <f t="shared" si="53"/>
        <v>0.17219757468204672</v>
      </c>
      <c r="BW83" s="29">
        <f t="shared" si="54"/>
        <v>6.8217553053320737E-2</v>
      </c>
      <c r="BX83" s="29">
        <f t="shared" si="55"/>
        <v>214.88580386358788</v>
      </c>
    </row>
    <row r="84" spans="1:76" x14ac:dyDescent="0.2">
      <c r="A84" s="29">
        <f>Rohdaten!C84</f>
        <v>108</v>
      </c>
      <c r="B84" s="29" t="str">
        <f>IF(1=1,Rohdaten!H84,"x"&amp;Rohdaten!H84)</f>
        <v>MS_St60w_U</v>
      </c>
      <c r="C84" s="29">
        <f>IF(101,Rohdaten!F84,-Rohdaten!F84)</f>
        <v>14</v>
      </c>
      <c r="E84" s="32">
        <f>Rohdaten!J84</f>
        <v>4.8731999999999999E-13</v>
      </c>
      <c r="F84" s="32">
        <f>AVERAGE(Rohdaten!L84,Rohdaten!X84,Rohdaten!AD84)</f>
        <v>4.856062989623333E-13</v>
      </c>
      <c r="G84" s="29">
        <f t="array" ref="G84">AVERAGE(IF(Rohdaten!E84='turnwise standard'!$A$5:$A$99,'turnwise standard'!$F$5:$F$99))</f>
        <v>0</v>
      </c>
      <c r="H84" s="29" t="b">
        <f>IF(ISERROR(G84),1&lt;0,E84-G84&gt;eval!$B$6)</f>
        <v>0</v>
      </c>
      <c r="I84" s="32">
        <f>Rohdaten!L84-G84</f>
        <v>4.8526951744999998E-13</v>
      </c>
      <c r="J84" s="32">
        <f t="shared" si="28"/>
        <v>1.8161651909924934E-14</v>
      </c>
      <c r="K84" s="32">
        <f t="shared" si="29"/>
        <v>1.8161651909924934E-14</v>
      </c>
      <c r="L84" s="30">
        <f>Rohdaten!O84</f>
        <v>374</v>
      </c>
      <c r="M84" s="33">
        <f>Rohdaten!N84/eval!$B$7</f>
        <v>298.88751545117429</v>
      </c>
      <c r="N84" s="33">
        <f>Rohdaten!N84/Rohdaten!M84</f>
        <v>8.1000954725893166</v>
      </c>
      <c r="O84" s="32">
        <f t="shared" si="30"/>
        <v>5.428291015846538E-12</v>
      </c>
      <c r="P84" s="34">
        <f>(L84)/(O84/charge/constants!$B$3)</f>
        <v>3.3116654850525822E-5</v>
      </c>
      <c r="Q84" s="34">
        <f>SQRT(L84+1)/(O84/charge/constants!$B$3)</f>
        <v>1.7147092609383101E-6</v>
      </c>
      <c r="R84" s="29">
        <f>P84/eval!$E$18</f>
        <v>4.0106358436329769E-5</v>
      </c>
      <c r="S84" s="29">
        <f>Q84/eval!$E$18</f>
        <v>2.0766211002798199E-6</v>
      </c>
      <c r="T84" s="29">
        <f t="shared" si="31"/>
        <v>340109695972.66541</v>
      </c>
      <c r="V84" s="31">
        <f t="array" ref="V84">AVERAGE(IF(Rohdaten!E84='turnwise standard'!$A$5:$A$99,'turnwise standard'!$P$5:$P$99))</f>
        <v>0.80395801582490722</v>
      </c>
      <c r="W84" s="32">
        <f t="shared" si="32"/>
        <v>4.1192020228253122E-5</v>
      </c>
      <c r="X84" s="29">
        <f t="shared" si="33"/>
        <v>2.1328343361051254E-6</v>
      </c>
      <c r="Y84" s="29">
        <f t="shared" si="34"/>
        <v>219829388837.52545</v>
      </c>
      <c r="AA84" s="32">
        <f>Rohdaten!AJ84-$G84</f>
        <v>4.8561293195000004E-13</v>
      </c>
      <c r="AB84" s="32">
        <f t="shared" si="35"/>
        <v>1.8161651909924934E-14</v>
      </c>
      <c r="AC84" s="30">
        <f>Rohdaten!AM84</f>
        <v>0</v>
      </c>
      <c r="AD84" s="33">
        <f>Rohdaten!AL84/eval!$B$7</f>
        <v>59.826946847960443</v>
      </c>
      <c r="AE84" s="32">
        <f t="shared" si="36"/>
        <v>1.0865561834862383E-12</v>
      </c>
      <c r="AF84" s="32">
        <f>(AC84)/((AE84+0.0000000000000000001)/charge/constants!$B$3)</f>
        <v>0</v>
      </c>
      <c r="AG84" s="32">
        <f>SQRT(AC84+1)/((AE84+0.0000000000000000001)/charge/constants!$B$3)</f>
        <v>4.4237008915708667E-7</v>
      </c>
      <c r="AH84" s="32">
        <f>AF84/eval!$E$18</f>
        <v>0</v>
      </c>
      <c r="AI84" s="32">
        <f>AG84/eval!$E$18</f>
        <v>5.3573808820136832E-7</v>
      </c>
      <c r="AJ84" s="32">
        <f t="shared" si="37"/>
        <v>0</v>
      </c>
      <c r="AK84" s="32">
        <f t="shared" si="38"/>
        <v>5.5024028674331891E-7</v>
      </c>
      <c r="AL84" s="29">
        <f t="shared" si="39"/>
        <v>5110089317002.0303</v>
      </c>
      <c r="AN84" s="32">
        <f>Rohdaten!X84-G84</f>
        <v>4.8597448443E-13</v>
      </c>
      <c r="AO84" s="32">
        <f t="shared" si="40"/>
        <v>1.8161651909924934E-14</v>
      </c>
      <c r="AP84" s="30">
        <f>Rohdaten!AA84</f>
        <v>1</v>
      </c>
      <c r="AQ84" s="33">
        <f>Rohdaten!Y84</f>
        <v>895.54499999999996</v>
      </c>
      <c r="AR84" s="32">
        <f t="shared" si="52"/>
        <v>1.1166384715452602E-3</v>
      </c>
      <c r="AS84" s="32">
        <f t="shared" si="41"/>
        <v>1.6264576559673723E-11</v>
      </c>
      <c r="AT84" s="32">
        <f>(AP84)/((AS84+0.0000000000000000001)/charge/constants!$B$3)</f>
        <v>2.9552567524966388E-8</v>
      </c>
      <c r="AU84" s="32">
        <f>SQRT(AP84+1)/((AS84+0.0000000000000000001)/charge/constants!$B$3)</f>
        <v>4.1793641796754155E-8</v>
      </c>
      <c r="AV84" s="32">
        <f>AT84/eval!$E$18</f>
        <v>3.5790023817919567E-8</v>
      </c>
      <c r="AW84" s="32">
        <f>AU84/eval!$E$18</f>
        <v>5.0614737080957952E-8</v>
      </c>
      <c r="AX84" s="32">
        <f t="shared" si="42"/>
        <v>3.6758844296917363E-8</v>
      </c>
      <c r="AY84" s="32">
        <f t="shared" si="43"/>
        <v>5.1984856141861428E-8</v>
      </c>
      <c r="AZ84" s="29">
        <f t="shared" si="44"/>
        <v>572505374005602.37</v>
      </c>
      <c r="BC84" s="32">
        <f>Rohdaten!AD84-G84</f>
        <v>4.8557489500700001E-13</v>
      </c>
      <c r="BD84" s="30">
        <f>Rohdaten!AG84</f>
        <v>14</v>
      </c>
      <c r="BE84" s="33">
        <f>Rohdaten!AF84/Rohdaten!AE84</f>
        <v>8.7673154480098194</v>
      </c>
      <c r="BF84" s="33">
        <f>Rohdaten!AF84/eval!$B$7</f>
        <v>6.1804697156983934</v>
      </c>
      <c r="BG84" s="32">
        <f t="shared" si="45"/>
        <v>3.0010809332941906E-12</v>
      </c>
      <c r="BH84" s="32">
        <f>(BD84)/((BG84+0.0000000000000000001)/charge/constants!$B$3)</f>
        <v>2.242272009767603E-6</v>
      </c>
      <c r="BI84" s="32">
        <f>SQRT(BD84+1)/((BG84+0.0000000000000000001)/charge/constants!$B$3)</f>
        <v>6.2030586796406867E-7</v>
      </c>
      <c r="BJ84" s="32">
        <f>BH84/eval!$E$18</f>
        <v>2.7155328743615879E-6</v>
      </c>
      <c r="BK84" s="32">
        <f>BI84/eval!$E$18</f>
        <v>7.5122954274865633E-7</v>
      </c>
      <c r="BL84" s="32">
        <f t="shared" si="46"/>
        <v>2.7890411758217285E-6</v>
      </c>
      <c r="BM84" s="32">
        <f t="shared" si="47"/>
        <v>7.7156500184602195E-7</v>
      </c>
      <c r="BN84" s="29">
        <f t="shared" si="48"/>
        <v>2598891932382.1992</v>
      </c>
      <c r="BO84" s="33">
        <f t="array" ref="BO84">AVERAGE(IF(Rohdaten!E84='turnwise standard'!$A$5:$A$99,'turnwise standard'!$B$5:$B$99))</f>
        <v>1.0900000000000001</v>
      </c>
      <c r="BP84" s="32">
        <f>BD84/BF84*constants!$B$3*charge/constants!$B$6/BO84</f>
        <v>1.8161651909924934E-14</v>
      </c>
      <c r="BQ84" s="32">
        <f>SQRT(BD84)/BF84*constants!$B$3*charge/constants!$B$6/BO84</f>
        <v>4.8539056446276932E-15</v>
      </c>
      <c r="BR84" s="32"/>
      <c r="BS84" s="32">
        <f t="shared" si="49"/>
        <v>1120.6016065756824</v>
      </c>
      <c r="BT84" s="32">
        <f t="shared" si="50"/>
        <v>1122.0987369782017</v>
      </c>
      <c r="BU84" s="32">
        <f t="shared" si="51"/>
        <v>7.9421457535885725E-7</v>
      </c>
      <c r="BV84" s="29">
        <f t="shared" si="53"/>
        <v>0.5524045846626493</v>
      </c>
      <c r="BW84" s="29">
        <f t="shared" si="54"/>
        <v>0.15037419595254595</v>
      </c>
      <c r="BX84" s="29">
        <f t="shared" si="55"/>
        <v>44.223525707040061</v>
      </c>
    </row>
    <row r="85" spans="1:76" x14ac:dyDescent="0.2">
      <c r="A85" s="29">
        <f>Rohdaten!C85</f>
        <v>109</v>
      </c>
      <c r="B85" s="29" t="str">
        <f>IF(1=1,Rohdaten!H85,"x"&amp;Rohdaten!H85)</f>
        <v>MS_St60w_U</v>
      </c>
      <c r="C85" s="29">
        <f>IF(101,Rohdaten!F85,-Rohdaten!F85)</f>
        <v>16</v>
      </c>
      <c r="E85" s="32">
        <f>Rohdaten!J85</f>
        <v>4.6877599999999996E-13</v>
      </c>
      <c r="F85" s="32">
        <f>AVERAGE(Rohdaten!L85,Rohdaten!X85,Rohdaten!AD85)</f>
        <v>4.7110082218999996E-13</v>
      </c>
      <c r="G85" s="29">
        <f t="array" ref="G85">AVERAGE(IF(Rohdaten!E85='turnwise standard'!$A$5:$A$99,'turnwise standard'!$F$5:$F$99))</f>
        <v>0</v>
      </c>
      <c r="H85" s="29" t="b">
        <f>IF(ISERROR(G85),1&lt;0,E85-G85&gt;eval!$B$6)</f>
        <v>0</v>
      </c>
      <c r="I85" s="32">
        <f>Rohdaten!L85-G85</f>
        <v>4.7108451966300003E-13</v>
      </c>
      <c r="J85" s="32">
        <f t="shared" si="28"/>
        <v>1.1531207561857103E-14</v>
      </c>
      <c r="K85" s="32">
        <f t="shared" si="29"/>
        <v>1.1531207561857103E-14</v>
      </c>
      <c r="L85" s="30">
        <f>Rohdaten!O85</f>
        <v>299</v>
      </c>
      <c r="M85" s="33">
        <f>Rohdaten!N85/eval!$B$7</f>
        <v>298.51668726823237</v>
      </c>
      <c r="N85" s="33">
        <f>Rohdaten!N85/Rohdaten!M85</f>
        <v>8.0900457263454104</v>
      </c>
      <c r="O85" s="32">
        <f t="shared" si="30"/>
        <v>3.4422578815679731E-12</v>
      </c>
      <c r="P85" s="34">
        <f>(L85)/(O85/charge/constants!$B$3)</f>
        <v>4.175089285714286E-5</v>
      </c>
      <c r="Q85" s="34">
        <f>SQRT(L85+1)/(O85/charge/constants!$B$3)</f>
        <v>2.4185507588607349E-6</v>
      </c>
      <c r="R85" s="29">
        <f>P85/eval!$E$18</f>
        <v>5.0562965417951462E-5</v>
      </c>
      <c r="S85" s="29">
        <f>Q85/eval!$E$18</f>
        <v>2.9290175613792665E-6</v>
      </c>
      <c r="T85" s="29">
        <f t="shared" si="31"/>
        <v>170958062411.94974</v>
      </c>
      <c r="V85" s="31">
        <f t="array" ref="V85">AVERAGE(IF(Rohdaten!E85='turnwise standard'!$A$5:$A$99,'turnwise standard'!$P$5:$P$99))</f>
        <v>0.80395801582490722</v>
      </c>
      <c r="W85" s="32">
        <f t="shared" si="32"/>
        <v>5.193168304230917E-5</v>
      </c>
      <c r="X85" s="29">
        <f t="shared" si="33"/>
        <v>3.0083048010649691E-6</v>
      </c>
      <c r="Y85" s="29">
        <f t="shared" si="34"/>
        <v>110498485699.9986</v>
      </c>
      <c r="AA85" s="32">
        <f>Rohdaten!AJ85-$G85</f>
        <v>4.7106712053300001E-13</v>
      </c>
      <c r="AB85" s="32">
        <f t="shared" si="35"/>
        <v>1.1531207561857103E-14</v>
      </c>
      <c r="AC85" s="30">
        <f>Rohdaten!AM85</f>
        <v>0</v>
      </c>
      <c r="AD85" s="33">
        <f>Rohdaten!AL85/eval!$B$7</f>
        <v>59.826946847960443</v>
      </c>
      <c r="AE85" s="32">
        <f t="shared" si="36"/>
        <v>6.8987694189602444E-13</v>
      </c>
      <c r="AF85" s="32">
        <f>(AC85)/((AE85+0.0000000000000000001)/charge/constants!$B$3)</f>
        <v>0</v>
      </c>
      <c r="AG85" s="32">
        <f>SQRT(AC85+1)/((AE85+0.0000000000000000001)/charge/constants!$B$3)</f>
        <v>6.9673285355166705E-7</v>
      </c>
      <c r="AH85" s="32">
        <f>AF85/eval!$E$18</f>
        <v>0</v>
      </c>
      <c r="AI85" s="32">
        <f>AG85/eval!$E$18</f>
        <v>8.4378744426435724E-7</v>
      </c>
      <c r="AJ85" s="32">
        <f t="shared" si="37"/>
        <v>0</v>
      </c>
      <c r="AK85" s="32">
        <f t="shared" si="38"/>
        <v>8.6662840575919755E-7</v>
      </c>
      <c r="AL85" s="29">
        <f t="shared" si="39"/>
        <v>2060000950505.8782</v>
      </c>
      <c r="AN85" s="32">
        <f>Rohdaten!X85-G85</f>
        <v>4.7119109259000002E-13</v>
      </c>
      <c r="AO85" s="32">
        <f t="shared" si="40"/>
        <v>1.1531207561857103E-14</v>
      </c>
      <c r="AP85" s="30">
        <f>Rohdaten!AA85</f>
        <v>0</v>
      </c>
      <c r="AQ85" s="33">
        <f>Rohdaten!Y85</f>
        <v>895.54499999999996</v>
      </c>
      <c r="AR85" s="32">
        <f t="shared" si="52"/>
        <v>0</v>
      </c>
      <c r="AS85" s="32">
        <f t="shared" si="41"/>
        <v>1.0326715275983319E-11</v>
      </c>
      <c r="AT85" s="32">
        <f>(AP85)/((AS85+0.0000000000000000001)/charge/constants!$B$3)</f>
        <v>0</v>
      </c>
      <c r="AU85" s="32">
        <f>SQRT(AP85+1)/((AS85+0.0000000000000000001)/charge/constants!$B$3)</f>
        <v>4.6545293687270928E-8</v>
      </c>
      <c r="AV85" s="32">
        <f>AT85/eval!$E$18</f>
        <v>0</v>
      </c>
      <c r="AW85" s="32">
        <f>AU85/eval!$E$18</f>
        <v>5.6369287313941514E-8</v>
      </c>
      <c r="AX85" s="32">
        <f t="shared" si="42"/>
        <v>0</v>
      </c>
      <c r="AY85" s="32">
        <f t="shared" si="43"/>
        <v>5.7895179562968568E-8</v>
      </c>
      <c r="AZ85" s="29">
        <f t="shared" si="44"/>
        <v>461581559529189.56</v>
      </c>
      <c r="BC85" s="32">
        <f>Rohdaten!AD85-G85</f>
        <v>4.7102685431700004E-13</v>
      </c>
      <c r="BD85" s="30">
        <f>Rohdaten!AG85</f>
        <v>8</v>
      </c>
      <c r="BE85" s="33">
        <f>Rohdaten!AF85/Rohdaten!AE85</f>
        <v>7.890583903208837</v>
      </c>
      <c r="BF85" s="33">
        <f>Rohdaten!AF85/eval!$B$7</f>
        <v>5.5624227441285541</v>
      </c>
      <c r="BG85" s="32">
        <f t="shared" si="45"/>
        <v>2.6200504875482081E-12</v>
      </c>
      <c r="BH85" s="32">
        <f>(BD85)/((BG85+0.0000000000000000001)/charge/constants!$B$3)</f>
        <v>1.4676357846961793E-6</v>
      </c>
      <c r="BI85" s="32">
        <f>SQRT(BD85+1)/((BG85+0.0000000000000000001)/charge/constants!$B$3)</f>
        <v>5.5036341926106723E-7</v>
      </c>
      <c r="BJ85" s="32">
        <f>BH85/eval!$E$18</f>
        <v>1.7773995320688156E-6</v>
      </c>
      <c r="BK85" s="32">
        <f>BI85/eval!$E$18</f>
        <v>6.665248245258058E-7</v>
      </c>
      <c r="BL85" s="32">
        <f t="shared" si="46"/>
        <v>1.8255129693436795E-6</v>
      </c>
      <c r="BM85" s="32">
        <f t="shared" si="47"/>
        <v>6.8456736350387985E-7</v>
      </c>
      <c r="BN85" s="29">
        <f t="shared" si="48"/>
        <v>3301420773823.812</v>
      </c>
      <c r="BO85" s="33">
        <f t="array" ref="BO85">AVERAGE(IF(Rohdaten!E85='turnwise standard'!$A$5:$A$99,'turnwise standard'!$B$5:$B$99))</f>
        <v>1.0900000000000001</v>
      </c>
      <c r="BP85" s="32">
        <f>BD85/BF85*constants!$B$3*charge/constants!$B$6/BO85</f>
        <v>1.1531207561857103E-14</v>
      </c>
      <c r="BQ85" s="32">
        <f>SQRT(BD85)/BF85*constants!$B$3*charge/constants!$B$6/BO85</f>
        <v>4.0768975311293768E-15</v>
      </c>
      <c r="BR85" s="32"/>
      <c r="BS85" s="32" t="e">
        <f t="shared" si="49"/>
        <v>#DIV/0!</v>
      </c>
      <c r="BT85" s="32" t="e">
        <f t="shared" si="50"/>
        <v>#DIV/0!</v>
      </c>
      <c r="BU85" s="32" t="e">
        <f t="shared" si="51"/>
        <v>#DIV/0!</v>
      </c>
      <c r="BV85" s="29">
        <f t="shared" si="53"/>
        <v>0.69642857142857151</v>
      </c>
      <c r="BW85" s="29">
        <f t="shared" si="54"/>
        <v>0.2494969150621999</v>
      </c>
      <c r="BX85" s="29">
        <f t="shared" si="55"/>
        <v>16.064589771430157</v>
      </c>
    </row>
    <row r="86" spans="1:76" x14ac:dyDescent="0.2">
      <c r="A86" s="29">
        <f>Rohdaten!C86</f>
        <v>110</v>
      </c>
      <c r="B86" s="29" t="str">
        <f>IF(1=1,Rohdaten!H86,"x"&amp;Rohdaten!H86)</f>
        <v>MS_St60w_U</v>
      </c>
      <c r="C86" s="29">
        <f>IF(101,Rohdaten!F86,-Rohdaten!F86)</f>
        <v>17</v>
      </c>
      <c r="E86" s="32">
        <f>Rohdaten!J86</f>
        <v>4.5364699999999998E-13</v>
      </c>
      <c r="F86" s="32">
        <f>AVERAGE(Rohdaten!L86,Rohdaten!X86,Rohdaten!AD86)</f>
        <v>4.5822244335333331E-13</v>
      </c>
      <c r="G86" s="29">
        <f t="array" ref="G86">AVERAGE(IF(Rohdaten!E86='turnwise standard'!$A$5:$A$99,'turnwise standard'!$F$5:$F$99))</f>
        <v>0</v>
      </c>
      <c r="H86" s="29" t="b">
        <f>IF(ISERROR(G86),1&lt;0,E86-G86&gt;eval!$B$6)</f>
        <v>0</v>
      </c>
      <c r="I86" s="32">
        <f>Rohdaten!L86-G86</f>
        <v>4.5823142296299996E-13</v>
      </c>
      <c r="J86" s="32">
        <f t="shared" si="28"/>
        <v>1.698793971166448E-14</v>
      </c>
      <c r="K86" s="32">
        <f t="shared" si="29"/>
        <v>1.698793971166448E-14</v>
      </c>
      <c r="L86" s="30">
        <f>Rohdaten!O86</f>
        <v>201</v>
      </c>
      <c r="M86" s="33">
        <f>Rohdaten!N86/eval!$B$7</f>
        <v>298.3930778739184</v>
      </c>
      <c r="N86" s="33">
        <f>Rohdaten!N86/Rohdaten!M86</f>
        <v>8.0866958109307738</v>
      </c>
      <c r="O86" s="32">
        <f t="shared" si="30"/>
        <v>5.0690836173001296E-12</v>
      </c>
      <c r="P86" s="34">
        <f>(L86)/(O86/charge/constants!$B$3)</f>
        <v>1.9059196354598185E-5</v>
      </c>
      <c r="Q86" s="34">
        <f>SQRT(L86+1)/(O86/charge/constants!$B$3)</f>
        <v>1.3476720196242875E-6</v>
      </c>
      <c r="R86" s="29">
        <f>P86/eval!$E$18</f>
        <v>2.3081889277647483E-5</v>
      </c>
      <c r="S86" s="29">
        <f>Q86/eval!$E$18</f>
        <v>1.6321158437536427E-6</v>
      </c>
      <c r="T86" s="29">
        <f t="shared" si="31"/>
        <v>550594129682.94104</v>
      </c>
      <c r="V86" s="31">
        <f t="array" ref="V86">AVERAGE(IF(Rohdaten!E86='turnwise standard'!$A$5:$A$99,'turnwise standard'!$P$5:$P$99))</f>
        <v>0.80395801582490722</v>
      </c>
      <c r="W86" s="32">
        <f t="shared" si="32"/>
        <v>2.3706706046138929E-5</v>
      </c>
      <c r="X86" s="29">
        <f t="shared" si="33"/>
        <v>1.6762965143664851E-6</v>
      </c>
      <c r="Y86" s="29">
        <f t="shared" si="34"/>
        <v>355875684989.16852</v>
      </c>
      <c r="AA86" s="32">
        <f>Rohdaten!AJ86-$G86</f>
        <v>4.5822419917000003E-13</v>
      </c>
      <c r="AB86" s="32">
        <f t="shared" si="35"/>
        <v>1.698793971166448E-14</v>
      </c>
      <c r="AC86" s="30">
        <f>Rohdaten!AM86</f>
        <v>0</v>
      </c>
      <c r="AD86" s="33">
        <f>Rohdaten!AL86/eval!$B$7</f>
        <v>59.456118665018543</v>
      </c>
      <c r="AE86" s="32">
        <f t="shared" si="36"/>
        <v>1.0100369593709043E-12</v>
      </c>
      <c r="AF86" s="32">
        <f>(AC86)/((AE86+0.0000000000000000001)/charge/constants!$B$3)</f>
        <v>0</v>
      </c>
      <c r="AG86" s="32">
        <f>SQRT(AC86+1)/((AE86+0.0000000000000000001)/charge/constants!$B$3)</f>
        <v>4.7588352876811895E-7</v>
      </c>
      <c r="AH86" s="32">
        <f>AF86/eval!$E$18</f>
        <v>0</v>
      </c>
      <c r="AI86" s="32">
        <f>AG86/eval!$E$18</f>
        <v>5.7632497801681145E-7</v>
      </c>
      <c r="AJ86" s="32">
        <f t="shared" si="37"/>
        <v>0</v>
      </c>
      <c r="AK86" s="32">
        <f t="shared" si="38"/>
        <v>5.9192584612746856E-7</v>
      </c>
      <c r="AL86" s="29">
        <f t="shared" si="39"/>
        <v>4415690781893.7119</v>
      </c>
      <c r="AN86" s="32">
        <f>Rohdaten!X86-G86</f>
        <v>4.58250873837E-13</v>
      </c>
      <c r="AO86" s="32">
        <f t="shared" si="40"/>
        <v>1.698793971166448E-14</v>
      </c>
      <c r="AP86" s="30">
        <f>Rohdaten!AA86</f>
        <v>1</v>
      </c>
      <c r="AQ86" s="33">
        <f>Rohdaten!Y86</f>
        <v>895.54499999999996</v>
      </c>
      <c r="AR86" s="32">
        <f t="shared" si="52"/>
        <v>1.1166384715452602E-3</v>
      </c>
      <c r="AS86" s="32">
        <f t="shared" si="41"/>
        <v>1.5213464469082565E-11</v>
      </c>
      <c r="AT86" s="32">
        <f>(AP86)/((AS86+0.0000000000000000001)/charge/constants!$B$3)</f>
        <v>3.1594381267815702E-8</v>
      </c>
      <c r="AU86" s="32">
        <f>SQRT(AP86+1)/((AS86+0.0000000000000000001)/charge/constants!$B$3)</f>
        <v>4.4681202483731424E-8</v>
      </c>
      <c r="AV86" s="32">
        <f>AT86/eval!$E$18</f>
        <v>3.8262789083631135E-8</v>
      </c>
      <c r="AW86" s="32">
        <f>AU86/eval!$E$18</f>
        <v>5.4111755256292357E-8</v>
      </c>
      <c r="AX86" s="32">
        <f t="shared" si="42"/>
        <v>3.9298546249828789E-8</v>
      </c>
      <c r="AY86" s="32">
        <f t="shared" si="43"/>
        <v>5.55765370880542E-8</v>
      </c>
      <c r="AZ86" s="29">
        <f t="shared" si="44"/>
        <v>500899150191554.12</v>
      </c>
      <c r="BC86" s="32">
        <f>Rohdaten!AD86-G86</f>
        <v>4.5818503325999997E-13</v>
      </c>
      <c r="BD86" s="30">
        <f>Rohdaten!AG86</f>
        <v>11</v>
      </c>
      <c r="BE86" s="33">
        <f>Rohdaten!AF86/Rohdaten!AE86</f>
        <v>7.364544976328248</v>
      </c>
      <c r="BF86" s="33">
        <f>Rohdaten!AF86/eval!$B$7</f>
        <v>5.1915945611866503</v>
      </c>
      <c r="BG86" s="32">
        <f t="shared" si="45"/>
        <v>2.3787109266897404E-12</v>
      </c>
      <c r="BH86" s="32">
        <f>(BD86)/((BG86+0.0000000000000000001)/charge/constants!$B$3)</f>
        <v>2.2227416195896025E-6</v>
      </c>
      <c r="BI86" s="32">
        <f>SQRT(BD86+1)/((BG86+0.0000000000000000001)/charge/constants!$B$3)</f>
        <v>6.999820758594773E-7</v>
      </c>
      <c r="BJ86" s="32">
        <f>BH86/eval!$E$18</f>
        <v>2.6918803396350066E-6</v>
      </c>
      <c r="BK86" s="32">
        <f>BI86/eval!$E$18</f>
        <v>8.4772245748065402E-7</v>
      </c>
      <c r="BL86" s="32">
        <f t="shared" si="46"/>
        <v>2.7647483772009433E-6</v>
      </c>
      <c r="BM86" s="32">
        <f t="shared" si="47"/>
        <v>8.7066993808284299E-7</v>
      </c>
      <c r="BN86" s="29">
        <f t="shared" si="48"/>
        <v>2040920844483.9197</v>
      </c>
      <c r="BO86" s="33">
        <f t="array" ref="BO86">AVERAGE(IF(Rohdaten!E86='turnwise standard'!$A$5:$A$99,'turnwise standard'!$B$5:$B$99))</f>
        <v>1.0900000000000001</v>
      </c>
      <c r="BP86" s="32">
        <f>BD86/BF86*constants!$B$3*charge/constants!$B$6/BO86</f>
        <v>1.698793971166448E-14</v>
      </c>
      <c r="BQ86" s="32">
        <f>SQRT(BD86)/BF86*constants!$B$3*charge/constants!$B$6/BO86</f>
        <v>5.1220565440699433E-15</v>
      </c>
      <c r="BR86" s="32"/>
      <c r="BS86" s="32">
        <f t="shared" si="49"/>
        <v>603.24638320215411</v>
      </c>
      <c r="BT86" s="32">
        <f t="shared" si="50"/>
        <v>604.74513429022852</v>
      </c>
      <c r="BU86" s="32">
        <f t="shared" si="51"/>
        <v>2.7343571175886259E-6</v>
      </c>
      <c r="BV86" s="29">
        <f t="shared" si="53"/>
        <v>0.31791820441364765</v>
      </c>
      <c r="BW86" s="29">
        <f t="shared" si="54"/>
        <v>9.8443932978366386E-2</v>
      </c>
      <c r="BX86" s="29">
        <f t="shared" si="55"/>
        <v>103.18631136236843</v>
      </c>
    </row>
    <row r="87" spans="1:76" x14ac:dyDescent="0.2">
      <c r="A87" s="29">
        <f>Rohdaten!C87</f>
        <v>111</v>
      </c>
      <c r="B87" s="29" t="str">
        <f>IF(1=1,Rohdaten!H87,"x"&amp;Rohdaten!H87)</f>
        <v>MS_Blank_20091102</v>
      </c>
      <c r="C87" s="29">
        <f>IF(101,Rohdaten!F87,-Rohdaten!F87)</f>
        <v>18</v>
      </c>
      <c r="E87" s="32">
        <f>Rohdaten!J87</f>
        <v>8.11787E-13</v>
      </c>
      <c r="F87" s="32">
        <f>AVERAGE(Rohdaten!L87,Rohdaten!X87,Rohdaten!AD87)</f>
        <v>8.131395202233333E-13</v>
      </c>
      <c r="G87" s="29">
        <f t="array" ref="G87">AVERAGE(IF(Rohdaten!E87='turnwise standard'!$A$5:$A$99,'turnwise standard'!$F$5:$F$99))</f>
        <v>0</v>
      </c>
      <c r="H87" s="29" t="b">
        <f>IF(ISERROR(G87),1&lt;0,E87-G87&gt;eval!$B$6)</f>
        <v>0</v>
      </c>
      <c r="I87" s="32">
        <f>Rohdaten!L87-G87</f>
        <v>8.1331222284699999E-13</v>
      </c>
      <c r="J87" s="32">
        <f t="shared" si="28"/>
        <v>2.4565152279381751E-13</v>
      </c>
      <c r="K87" s="32">
        <f t="shared" si="29"/>
        <v>2.4565152279381751E-13</v>
      </c>
      <c r="L87" s="30">
        <f>Rohdaten!O87</f>
        <v>91</v>
      </c>
      <c r="M87" s="33">
        <f>Rohdaten!N87/eval!$B$7</f>
        <v>298.3930778739184</v>
      </c>
      <c r="N87" s="33">
        <f>Rohdaten!N87/Rohdaten!M87</f>
        <v>8.0866958109307738</v>
      </c>
      <c r="O87" s="32">
        <f t="shared" si="30"/>
        <v>7.3300713970862233E-11</v>
      </c>
      <c r="P87" s="34">
        <f>(L87)/(O87/charge/constants!$B$3)</f>
        <v>5.9672079070590103E-7</v>
      </c>
      <c r="Q87" s="34">
        <f>SQRT(L87+1)/(O87/charge/constants!$B$3)</f>
        <v>6.2896096234801133E-8</v>
      </c>
      <c r="R87" s="29">
        <f>P87/eval!$E$18</f>
        <v>7.226665261476731E-7</v>
      </c>
      <c r="S87" s="29">
        <f>Q87/eval!$E$18</f>
        <v>7.6171140811910017E-8</v>
      </c>
      <c r="T87" s="29">
        <f t="shared" si="31"/>
        <v>252785767308209.78</v>
      </c>
      <c r="V87" s="31">
        <f t="array" ref="V87">AVERAGE(IF(Rohdaten!E87='turnwise standard'!$A$5:$A$99,'turnwise standard'!$P$5:$P$99))</f>
        <v>0.80395801582490722</v>
      </c>
      <c r="W87" s="32">
        <f t="shared" si="32"/>
        <v>7.4222879672843502E-7</v>
      </c>
      <c r="X87" s="29">
        <f t="shared" si="33"/>
        <v>7.8233060678257082E-8</v>
      </c>
      <c r="Y87" s="29">
        <f t="shared" si="34"/>
        <v>163387699298801.53</v>
      </c>
      <c r="AA87" s="32">
        <f>Rohdaten!AJ87-$G87</f>
        <v>8.1334166285300003E-13</v>
      </c>
      <c r="AB87" s="32">
        <f t="shared" si="35"/>
        <v>2.4565152279381751E-13</v>
      </c>
      <c r="AC87" s="30">
        <f>Rohdaten!AM87</f>
        <v>6</v>
      </c>
      <c r="AD87" s="33">
        <f>Rohdaten!AL87/eval!$B$7</f>
        <v>59.57972805933251</v>
      </c>
      <c r="AE87" s="32">
        <f t="shared" si="36"/>
        <v>1.4635850925416568E-11</v>
      </c>
      <c r="AF87" s="32">
        <f>(AC87)/((AE87+0.0000000000000000001)/charge/constants!$B$3)</f>
        <v>1.9704764656265804E-7</v>
      </c>
      <c r="AG87" s="32">
        <f>SQRT(AC87+1)/((AE87+0.0000000000000000001)/charge/constants!$B$3)</f>
        <v>8.6889844872557434E-8</v>
      </c>
      <c r="AH87" s="32">
        <f>AF87/eval!$E$18</f>
        <v>2.3863713221481083E-7</v>
      </c>
      <c r="AI87" s="32">
        <f>AG87/eval!$E$18</f>
        <v>1.0522908423767163E-7</v>
      </c>
      <c r="AJ87" s="32">
        <f t="shared" si="37"/>
        <v>2.4509693626286666E-7</v>
      </c>
      <c r="AK87" s="32">
        <f t="shared" si="38"/>
        <v>1.0807759007589899E-7</v>
      </c>
      <c r="AL87" s="29">
        <f t="shared" si="39"/>
        <v>132453047869817.34</v>
      </c>
      <c r="AN87" s="32">
        <f>Rohdaten!X87-G87</f>
        <v>8.1302681990300001E-13</v>
      </c>
      <c r="AO87" s="32">
        <f t="shared" si="40"/>
        <v>2.4565152279381751E-13</v>
      </c>
      <c r="AP87" s="30">
        <f>Rohdaten!AA87</f>
        <v>16</v>
      </c>
      <c r="AQ87" s="33">
        <f>Rohdaten!Y87</f>
        <v>895.54499999999996</v>
      </c>
      <c r="AR87" s="32">
        <f t="shared" si="52"/>
        <v>1.7866215544724163E-2</v>
      </c>
      <c r="AS87" s="32">
        <f t="shared" si="41"/>
        <v>2.1999199298038929E-10</v>
      </c>
      <c r="AT87" s="32">
        <f>(AP87)/((AS87+0.0000000000000000001)/charge/constants!$B$3)</f>
        <v>3.495836322183654E-8</v>
      </c>
      <c r="AU87" s="32">
        <f>SQRT(AP87+1)/((AS87+0.0000000000000000001)/charge/constants!$B$3)</f>
        <v>9.0085640038962355E-9</v>
      </c>
      <c r="AV87" s="32">
        <f>AT87/eval!$E$18</f>
        <v>4.2336783471961164E-8</v>
      </c>
      <c r="AW87" s="32">
        <f>AU87/eval!$E$18</f>
        <v>1.0909939381487493E-8</v>
      </c>
      <c r="AX87" s="32">
        <f t="shared" si="42"/>
        <v>4.3482821905777315E-8</v>
      </c>
      <c r="AY87" s="32">
        <f t="shared" si="43"/>
        <v>1.1205266726090081E-8</v>
      </c>
      <c r="AZ87" s="29">
        <f t="shared" si="44"/>
        <v>1.2322217295767556E+16</v>
      </c>
      <c r="BC87" s="32">
        <f>Rohdaten!AD87-G87</f>
        <v>8.1307951792000002E-13</v>
      </c>
      <c r="BD87" s="30">
        <f>Rohdaten!AG87</f>
        <v>178</v>
      </c>
      <c r="BE87" s="33">
        <f>Rohdaten!AF87/Rohdaten!AE87</f>
        <v>8.2412765211292296</v>
      </c>
      <c r="BF87" s="33">
        <f>Rohdaten!AF87/eval!$B$7</f>
        <v>5.8096415327564896</v>
      </c>
      <c r="BG87" s="32">
        <f t="shared" si="45"/>
        <v>4.7237005367416564E-12</v>
      </c>
      <c r="BH87" s="32">
        <f>(BD87)/((BG87+0.0000000000000000001)/charge/constants!$B$3)</f>
        <v>1.8112384035203461E-5</v>
      </c>
      <c r="BI87" s="32">
        <f>SQRT(BD87+1)/((BG87+0.0000000000000000001)/charge/constants!$B$3)</f>
        <v>1.3613886674127336E-6</v>
      </c>
      <c r="BJ87" s="32">
        <f>BH87/eval!$E$18</f>
        <v>2.1935239822110019E-5</v>
      </c>
      <c r="BK87" s="32">
        <f>BI87/eval!$E$18</f>
        <v>1.6487275696429674E-6</v>
      </c>
      <c r="BL87" s="32">
        <f t="shared" si="46"/>
        <v>2.2529017285335619E-5</v>
      </c>
      <c r="BM87" s="32">
        <f t="shared" si="47"/>
        <v>1.6933579124972968E-6</v>
      </c>
      <c r="BN87" s="29">
        <f t="shared" si="48"/>
        <v>539555020325.50769</v>
      </c>
      <c r="BO87" s="33">
        <f t="array" ref="BO87">AVERAGE(IF(Rohdaten!E87='turnwise standard'!$A$5:$A$99,'turnwise standard'!$B$5:$B$99))</f>
        <v>1.0900000000000001</v>
      </c>
      <c r="BP87" s="32">
        <f>BD87/BF87*constants!$B$3*charge/constants!$B$6/BO87</f>
        <v>2.4565152279381751E-13</v>
      </c>
      <c r="BQ87" s="32">
        <f>SQRT(BD87)/BF87*constants!$B$3*charge/constants!$B$6/BO87</f>
        <v>1.841236007840554E-14</v>
      </c>
      <c r="BR87" s="32"/>
      <c r="BS87" s="32">
        <f t="shared" si="49"/>
        <v>17.069471663991301</v>
      </c>
      <c r="BT87" s="32">
        <f t="shared" si="50"/>
        <v>4.6273386075146199</v>
      </c>
      <c r="BU87" s="32">
        <f t="shared" si="51"/>
        <v>4.6702210747808726E-2</v>
      </c>
      <c r="BV87" s="29">
        <f t="shared" si="53"/>
        <v>9.9536412127756626E-3</v>
      </c>
      <c r="BW87" s="29">
        <f t="shared" si="54"/>
        <v>1.2827068821301621E-3</v>
      </c>
      <c r="BX87" s="29">
        <f t="shared" si="55"/>
        <v>607778.2443023799</v>
      </c>
    </row>
    <row r="88" spans="1:76" x14ac:dyDescent="0.2">
      <c r="A88" s="29">
        <f>Rohdaten!C88</f>
        <v>112</v>
      </c>
      <c r="B88" s="29" t="str">
        <f>IF(1=1,Rohdaten!H88,"x"&amp;Rohdaten!H88)</f>
        <v>Vienna_KkU</v>
      </c>
      <c r="C88" s="29">
        <f>IF(101,Rohdaten!F88,-Rohdaten!F88)</f>
        <v>30</v>
      </c>
      <c r="E88" s="32">
        <f>Rohdaten!J88</f>
        <v>5.8723800000000001E-10</v>
      </c>
      <c r="F88" s="32">
        <f>AVERAGE(Rohdaten!L88,Rohdaten!X88,Rohdaten!AD88)</f>
        <v>6.05354112125E-10</v>
      </c>
      <c r="G88" s="29">
        <f t="array" ref="G88">AVERAGE(IF(Rohdaten!E88='turnwise standard'!$A$5:$A$99,'turnwise standard'!$F$5:$F$99))</f>
        <v>0</v>
      </c>
      <c r="H88" s="29" t="b">
        <f>IF(ISERROR(G88),1&lt;0,E88-G88&gt;eval!$B$6)</f>
        <v>1</v>
      </c>
      <c r="I88" s="32">
        <f>Rohdaten!L88-G88</f>
        <v>5.9953690699500004E-10</v>
      </c>
      <c r="J88" s="32" t="e">
        <f t="shared" si="28"/>
        <v>#DIV/0!</v>
      </c>
      <c r="K88" s="32">
        <f t="shared" si="29"/>
        <v>5.9953690699500004E-10</v>
      </c>
      <c r="L88" s="30">
        <f>Rohdaten!O88</f>
        <v>17</v>
      </c>
      <c r="M88" s="33">
        <f>Rohdaten!N88/eval!$B$7</f>
        <v>199.13473423980224</v>
      </c>
      <c r="N88" s="33">
        <f>Rohdaten!N88/Rohdaten!M88</f>
        <v>8.0950705994673644</v>
      </c>
      <c r="O88" s="32">
        <f t="shared" si="30"/>
        <v>1.1938862264140237E-7</v>
      </c>
      <c r="P88" s="34">
        <f>(L88)/(O88/charge/constants!$B$3)</f>
        <v>6.8442200095927155E-11</v>
      </c>
      <c r="Q88" s="34">
        <f>SQRT(L88+1)/(O88/charge/constants!$B$3)</f>
        <v>1.7080921343702349E-11</v>
      </c>
      <c r="R88" s="29">
        <f>P88/eval!$E$18</f>
        <v>8.2887822505257461E-11</v>
      </c>
      <c r="S88" s="29">
        <f>Q88/eval!$E$18</f>
        <v>2.0686073425148637E-11</v>
      </c>
      <c r="T88" s="29">
        <f t="shared" si="31"/>
        <v>3.4274996128201981E+21</v>
      </c>
      <c r="V88" s="31">
        <f t="array" ref="V88">AVERAGE(IF(Rohdaten!E88='turnwise standard'!$A$5:$A$99,'turnwise standard'!$P$5:$P$99))</f>
        <v>0.80395801582490722</v>
      </c>
      <c r="W88" s="32">
        <f t="shared" si="32"/>
        <v>8.5131560042599378E-11</v>
      </c>
      <c r="X88" s="29">
        <f t="shared" si="33"/>
        <v>2.1246036493804143E-11</v>
      </c>
      <c r="Y88" s="29">
        <f t="shared" si="34"/>
        <v>2.2153592033661839E+21</v>
      </c>
      <c r="AA88" s="32">
        <f>Rohdaten!AJ88-$G88</f>
        <v>5.9834126307000004E-10</v>
      </c>
      <c r="AB88" s="32">
        <f t="shared" si="35"/>
        <v>5.9834126307000004E-10</v>
      </c>
      <c r="AC88" s="30">
        <f>Rohdaten!AM88</f>
        <v>0</v>
      </c>
      <c r="AD88" s="33">
        <f>Rohdaten!AL88/eval!$B$7</f>
        <v>39.802224969097651</v>
      </c>
      <c r="AE88" s="32">
        <f t="shared" si="36"/>
        <v>2.3815313561006182E-8</v>
      </c>
      <c r="AF88" s="32">
        <f>(AC88)/((AE88+0.0000000000000000001)/charge/constants!$B$3)</f>
        <v>0</v>
      </c>
      <c r="AG88" s="32">
        <f>SQRT(AC88+1)/((AE88+0.0000000000000000001)/charge/constants!$B$3)</f>
        <v>2.0182812154318498E-11</v>
      </c>
      <c r="AH88" s="32">
        <f>AF88/eval!$E$18</f>
        <v>0</v>
      </c>
      <c r="AI88" s="32">
        <f>AG88/eval!$E$18</f>
        <v>2.4442658902831732E-11</v>
      </c>
      <c r="AJ88" s="32">
        <f t="shared" si="37"/>
        <v>0</v>
      </c>
      <c r="AK88" s="32">
        <f t="shared" si="38"/>
        <v>2.5104311117054752E-11</v>
      </c>
      <c r="AL88" s="29">
        <f t="shared" si="39"/>
        <v>2.4549160410104007E+21</v>
      </c>
      <c r="AN88" s="32" t="e">
        <f>Rohdaten!X88-G88</f>
        <v>#VALUE!</v>
      </c>
      <c r="AO88" s="32" t="e">
        <f t="shared" si="40"/>
        <v>#VALUE!</v>
      </c>
      <c r="AP88" s="30">
        <f>Rohdaten!AA88</f>
        <v>0</v>
      </c>
      <c r="AQ88" s="33">
        <f>Rohdaten!Y88</f>
        <v>0</v>
      </c>
      <c r="AR88" s="32" t="e">
        <f t="shared" si="52"/>
        <v>#DIV/0!</v>
      </c>
      <c r="AS88" s="32" t="e">
        <f t="shared" si="41"/>
        <v>#VALUE!</v>
      </c>
      <c r="AT88" s="32" t="e">
        <f>(AP88)/((AS88+0.0000000000000000001)/charge/constants!$B$3)</f>
        <v>#VALUE!</v>
      </c>
      <c r="AU88" s="32" t="e">
        <f>SQRT(AP88+1)/((AS88+0.0000000000000000001)/charge/constants!$B$3)</f>
        <v>#VALUE!</v>
      </c>
      <c r="AV88" s="32" t="e">
        <f>AT88/eval!$E$18</f>
        <v>#VALUE!</v>
      </c>
      <c r="AW88" s="32" t="e">
        <f>AU88/eval!$E$18</f>
        <v>#VALUE!</v>
      </c>
      <c r="AX88" s="32" t="e">
        <f t="shared" si="42"/>
        <v>#VALUE!</v>
      </c>
      <c r="AY88" s="32" t="e">
        <f t="shared" si="43"/>
        <v>#VALUE!</v>
      </c>
      <c r="AZ88" s="29" t="e">
        <f t="shared" si="44"/>
        <v>#VALUE!</v>
      </c>
      <c r="BC88" s="32">
        <f>Rohdaten!AD88-G88</f>
        <v>6.1117131725499996E-10</v>
      </c>
      <c r="BD88" s="30">
        <f>Rohdaten!AG88</f>
        <v>32377</v>
      </c>
      <c r="BE88" s="33">
        <f>Rohdaten!AF88/Rohdaten!AE88</f>
        <v>0</v>
      </c>
      <c r="BF88" s="33">
        <f>Rohdaten!AF88/eval!$B$7</f>
        <v>0</v>
      </c>
      <c r="BG88" s="32">
        <f t="shared" si="45"/>
        <v>0</v>
      </c>
      <c r="BH88" s="32">
        <f>(BD88)/((BG88+0.0000000000000000001)/charge/constants!$B$3)</f>
        <v>155623.28820000001</v>
      </c>
      <c r="BI88" s="32">
        <f>SQRT(BD88+1)/((BG88+0.0000000000000000001)/charge/constants!$B$3)</f>
        <v>864.89421345369169</v>
      </c>
      <c r="BJ88" s="32">
        <f>BH88/eval!$E$18</f>
        <v>188469.62067155607</v>
      </c>
      <c r="BK88" s="32">
        <f>BI88/eval!$E$18</f>
        <v>1047.4414608252771</v>
      </c>
      <c r="BL88" s="32">
        <f t="shared" si="46"/>
        <v>193571.41186075687</v>
      </c>
      <c r="BM88" s="32">
        <f t="shared" si="47"/>
        <v>1075.7952485444907</v>
      </c>
      <c r="BN88" s="29">
        <f t="shared" si="48"/>
        <v>1.3368233326169763E-6</v>
      </c>
      <c r="BO88" s="33">
        <f t="array" ref="BO88">AVERAGE(IF(Rohdaten!E88='turnwise standard'!$A$5:$A$99,'turnwise standard'!$B$5:$B$99))</f>
        <v>1.0900000000000001</v>
      </c>
      <c r="BP88" s="32" t="e">
        <f>BD88/BF88*constants!$B$3*charge/constants!$B$6/BO88</f>
        <v>#DIV/0!</v>
      </c>
      <c r="BQ88" s="32" t="e">
        <f>SQRT(BD88)/BF88*constants!$B$3*charge/constants!$B$6/BO88</f>
        <v>#DIV/0!</v>
      </c>
      <c r="BR88" s="32"/>
      <c r="BS88" s="32" t="e">
        <f t="shared" si="49"/>
        <v>#DIV/0!</v>
      </c>
      <c r="BT88" s="32" t="e">
        <f t="shared" si="50"/>
        <v>#DIV/0!</v>
      </c>
      <c r="BU88" s="32" t="e">
        <f t="shared" si="51"/>
        <v>#DIV/0!</v>
      </c>
      <c r="BV88" s="29" t="e">
        <f t="shared" si="53"/>
        <v>#DIV/0!</v>
      </c>
      <c r="BW88" s="29" t="e">
        <f t="shared" si="54"/>
        <v>#DIV/0!</v>
      </c>
      <c r="BX88" s="29" t="e">
        <f t="shared" si="55"/>
        <v>#DIV/0!</v>
      </c>
    </row>
    <row r="89" spans="1:76" x14ac:dyDescent="0.2">
      <c r="A89" s="29">
        <f>Rohdaten!C89</f>
        <v>117</v>
      </c>
      <c r="B89" s="29" t="str">
        <f>IF(1=1,Rohdaten!H89,"x"&amp;Rohdaten!H89)</f>
        <v>Vienna-US8</v>
      </c>
      <c r="C89" s="29">
        <f>IF(101,Rohdaten!F89,-Rohdaten!F89)</f>
        <v>35</v>
      </c>
      <c r="E89" s="32">
        <f>Rohdaten!J89</f>
        <v>5.8301099999999997E-11</v>
      </c>
      <c r="F89" s="32">
        <f>AVERAGE(Rohdaten!L89,Rohdaten!X89,Rohdaten!AD89)</f>
        <v>5.8198371467749996E-11</v>
      </c>
      <c r="G89" s="29">
        <f t="array" ref="G89">AVERAGE(IF(Rohdaten!E89='turnwise standard'!$A$5:$A$99,'turnwise standard'!$F$5:$F$99))</f>
        <v>0</v>
      </c>
      <c r="H89" s="29" t="b">
        <f>IF(ISERROR(G89),1&lt;0,E89-G89&gt;eval!$B$6)</f>
        <v>1</v>
      </c>
      <c r="I89" s="32">
        <f>Rohdaten!L89-G89</f>
        <v>5.8396653854499997E-11</v>
      </c>
      <c r="J89" s="32">
        <f t="shared" si="28"/>
        <v>3.5785481092160123E-11</v>
      </c>
      <c r="K89" s="32">
        <f t="shared" si="29"/>
        <v>5.8396653854499997E-11</v>
      </c>
      <c r="L89" s="30">
        <f>Rohdaten!O89</f>
        <v>193</v>
      </c>
      <c r="M89" s="33">
        <f>Rohdaten!N89/eval!$B$7</f>
        <v>198.76390605686032</v>
      </c>
      <c r="N89" s="33">
        <f>Rohdaten!N89/Rohdaten!M89</f>
        <v>8.0799959801015024</v>
      </c>
      <c r="O89" s="32">
        <f t="shared" si="30"/>
        <v>1.1607147020770828E-8</v>
      </c>
      <c r="P89" s="34">
        <f>(L89)/(O89/charge/constants!$B$3)</f>
        <v>7.9922637176899781E-9</v>
      </c>
      <c r="Q89" s="34">
        <f>SQRT(L89+1)/(O89/charge/constants!$B$3)</f>
        <v>5.7678420867169464E-10</v>
      </c>
      <c r="R89" s="29">
        <f>P89/eval!$E$18</f>
        <v>9.6791356139721414E-9</v>
      </c>
      <c r="S89" s="29">
        <f>Q89/eval!$E$18</f>
        <v>6.9852206745556948E-10</v>
      </c>
      <c r="T89" s="29">
        <f t="shared" si="31"/>
        <v>3.0058913362486554E+18</v>
      </c>
      <c r="V89" s="31">
        <f t="array" ref="V89">AVERAGE(IF(Rohdaten!E89='turnwise standard'!$A$5:$A$99,'turnwise standard'!$P$5:$P$99))</f>
        <v>0.80395801582490722</v>
      </c>
      <c r="W89" s="32">
        <f t="shared" si="32"/>
        <v>9.9411456324487978E-9</v>
      </c>
      <c r="X89" s="29">
        <f t="shared" si="33"/>
        <v>7.1743075797295312E-10</v>
      </c>
      <c r="Y89" s="29">
        <f t="shared" si="34"/>
        <v>1.9428533299228895E+18</v>
      </c>
      <c r="AA89" s="32">
        <f>Rohdaten!AJ89-$G89</f>
        <v>5.8120726534500002E-11</v>
      </c>
      <c r="AB89" s="32">
        <f t="shared" si="35"/>
        <v>5.8120726534500002E-11</v>
      </c>
      <c r="AC89" s="30">
        <f>Rohdaten!AM89</f>
        <v>0</v>
      </c>
      <c r="AD89" s="33">
        <f>Rohdaten!AL89/eval!$B$7</f>
        <v>38.813349814585912</v>
      </c>
      <c r="AE89" s="32">
        <f t="shared" si="36"/>
        <v>2.2558600904614343E-9</v>
      </c>
      <c r="AF89" s="32">
        <f>(AC89)/((AE89+0.0000000000000000001)/charge/constants!$B$3)</f>
        <v>0</v>
      </c>
      <c r="AG89" s="32">
        <f>SQRT(AC89+1)/((AE89+0.0000000000000000001)/charge/constants!$B$3)</f>
        <v>2.1307172462117289E-10</v>
      </c>
      <c r="AH89" s="32">
        <f>AF89/eval!$E$18</f>
        <v>0</v>
      </c>
      <c r="AI89" s="32">
        <f>AG89/eval!$E$18</f>
        <v>2.5804330174271889E-10</v>
      </c>
      <c r="AJ89" s="32">
        <f t="shared" si="37"/>
        <v>0</v>
      </c>
      <c r="AK89" s="32">
        <f t="shared" si="38"/>
        <v>2.6502842241401004E-10</v>
      </c>
      <c r="AL89" s="29">
        <f t="shared" si="39"/>
        <v>2.2026645273160098E+19</v>
      </c>
      <c r="AN89" s="32" t="e">
        <f>Rohdaten!X89-G89</f>
        <v>#VALUE!</v>
      </c>
      <c r="AO89" s="32" t="e">
        <f t="shared" si="40"/>
        <v>#VALUE!</v>
      </c>
      <c r="AP89" s="30">
        <f>Rohdaten!AA89</f>
        <v>0</v>
      </c>
      <c r="AQ89" s="33">
        <f>Rohdaten!Y89</f>
        <v>0</v>
      </c>
      <c r="AR89" s="32" t="e">
        <f t="shared" si="52"/>
        <v>#DIV/0!</v>
      </c>
      <c r="AS89" s="32" t="e">
        <f t="shared" si="41"/>
        <v>#VALUE!</v>
      </c>
      <c r="AT89" s="32" t="e">
        <f>(AP89)/((AS89+0.0000000000000000001)/charge/constants!$B$3)</f>
        <v>#VALUE!</v>
      </c>
      <c r="AU89" s="32" t="e">
        <f>SQRT(AP89+1)/((AS89+0.0000000000000000001)/charge/constants!$B$3)</f>
        <v>#VALUE!</v>
      </c>
      <c r="AV89" s="32" t="e">
        <f>AT89/eval!$E$18</f>
        <v>#VALUE!</v>
      </c>
      <c r="AW89" s="32" t="e">
        <f>AU89/eval!$E$18</f>
        <v>#VALUE!</v>
      </c>
      <c r="AX89" s="32" t="e">
        <f t="shared" si="42"/>
        <v>#VALUE!</v>
      </c>
      <c r="AY89" s="32" t="e">
        <f t="shared" si="43"/>
        <v>#VALUE!</v>
      </c>
      <c r="AZ89" s="29" t="e">
        <f t="shared" si="44"/>
        <v>#VALUE!</v>
      </c>
      <c r="BC89" s="32">
        <f>Rohdaten!AD89-G89</f>
        <v>5.8000089081E-11</v>
      </c>
      <c r="BD89" s="30">
        <f>Rohdaten!AG89</f>
        <v>13241</v>
      </c>
      <c r="BE89" s="33">
        <f>Rohdaten!AF89/Rohdaten!AE89</f>
        <v>6.3124671225670701</v>
      </c>
      <c r="BF89" s="33">
        <f>Rohdaten!AF89/eval!$B$7</f>
        <v>2.9666254635352289</v>
      </c>
      <c r="BG89" s="32">
        <f t="shared" si="45"/>
        <v>1.720645411550062E-10</v>
      </c>
      <c r="BH89" s="32">
        <f>(BD89)/((BG89+0.0000000000000000001)/charge/constants!$B$3)</f>
        <v>3.6988556814664613E-5</v>
      </c>
      <c r="BI89" s="32">
        <f>SQRT(BD89+1)/((BG89+0.0000000000000000001)/charge/constants!$B$3)</f>
        <v>3.214573742525394E-7</v>
      </c>
      <c r="BJ89" s="32">
        <f>BH89/eval!$E$18</f>
        <v>4.4795476002852762E-5</v>
      </c>
      <c r="BK89" s="32">
        <f>BI89/eval!$E$18</f>
        <v>3.8930516176723821E-7</v>
      </c>
      <c r="BL89" s="32">
        <f t="shared" si="46"/>
        <v>4.6008070181018377E-5</v>
      </c>
      <c r="BM89" s="32">
        <f t="shared" si="47"/>
        <v>3.9984348426790127E-7</v>
      </c>
      <c r="BN89" s="29">
        <f t="shared" si="48"/>
        <v>9677277929725.1348</v>
      </c>
      <c r="BO89" s="33">
        <f t="array" ref="BO89">AVERAGE(IF(Rohdaten!E89='turnwise standard'!$A$5:$A$99,'turnwise standard'!$B$5:$B$99))</f>
        <v>1.0900000000000001</v>
      </c>
      <c r="BP89" s="32">
        <f>BD89/BF89*constants!$B$3*charge/constants!$B$6/BO89</f>
        <v>3.5785481092160123E-11</v>
      </c>
      <c r="BQ89" s="32">
        <f>SQRT(BD89)/BF89*constants!$B$3*charge/constants!$B$6/BO89</f>
        <v>3.1099003080432417E-13</v>
      </c>
      <c r="BR89" s="32"/>
      <c r="BS89" s="32" t="e">
        <f t="shared" si="49"/>
        <v>#DIV/0!</v>
      </c>
      <c r="BT89" s="32" t="e">
        <f t="shared" si="50"/>
        <v>#DIV/0!</v>
      </c>
      <c r="BU89" s="32" t="e">
        <f t="shared" si="51"/>
        <v>#DIV/0!</v>
      </c>
      <c r="BV89" s="29">
        <f t="shared" si="53"/>
        <v>2.1755131900350226E-4</v>
      </c>
      <c r="BW89" s="29">
        <f t="shared" si="54"/>
        <v>1.5773401040313937E-5</v>
      </c>
      <c r="BX89" s="29">
        <f t="shared" si="55"/>
        <v>4019289690.5395741</v>
      </c>
    </row>
    <row r="90" spans="1:76" x14ac:dyDescent="0.2">
      <c r="A90" s="29">
        <f>Rohdaten!C90</f>
        <v>122</v>
      </c>
      <c r="B90" s="29" t="str">
        <f>IF(1=1,Rohdaten!H90,"x"&amp;Rohdaten!H90)</f>
        <v>Vienna_KkU</v>
      </c>
      <c r="C90" s="29">
        <f>IF(101,Rohdaten!F90,-Rohdaten!F90)</f>
        <v>30</v>
      </c>
      <c r="E90" s="32">
        <f>Rohdaten!J90</f>
        <v>5.1406099999999999E-10</v>
      </c>
      <c r="F90" s="32">
        <f>AVERAGE(Rohdaten!L90,Rohdaten!X90,Rohdaten!AD90)</f>
        <v>4.3943486750499995E-11</v>
      </c>
      <c r="G90" s="29">
        <f t="array" ref="G90">AVERAGE(IF(Rohdaten!E90='turnwise standard'!$A$5:$A$99,'turnwise standard'!$F$5:$F$99))</f>
        <v>0</v>
      </c>
      <c r="H90" s="29" t="b">
        <f>IF(ISERROR(G90),1&lt;0,E90-G90&gt;eval!$B$6)</f>
        <v>1</v>
      </c>
      <c r="I90" s="32">
        <f>Rohdaten!L90-G90</f>
        <v>1.00631910242E-10</v>
      </c>
      <c r="J90" s="32">
        <f t="shared" si="28"/>
        <v>6.8400240455045864E-10</v>
      </c>
      <c r="K90" s="32">
        <f t="shared" si="29"/>
        <v>1.00631910242E-10</v>
      </c>
      <c r="L90" s="30">
        <f>Rohdaten!O90</f>
        <v>14</v>
      </c>
      <c r="M90" s="33">
        <f>Rohdaten!N90/eval!$B$7</f>
        <v>198.39307787391843</v>
      </c>
      <c r="N90" s="33">
        <f>Rohdaten!N90/Rohdaten!M90</f>
        <v>8.0649213607356423</v>
      </c>
      <c r="O90" s="32">
        <f t="shared" si="30"/>
        <v>1.9964674405242276E-8</v>
      </c>
      <c r="P90" s="34">
        <f>(L90)/(O90/charge/constants!$B$3)</f>
        <v>3.3705733754581304E-10</v>
      </c>
      <c r="Q90" s="34">
        <f>SQRT(L90+1)/(O90/charge/constants!$B$3)</f>
        <v>9.3244103930853281E-11</v>
      </c>
      <c r="R90" s="29">
        <f>P90/eval!$E$18</f>
        <v>4.0819770155598095E-10</v>
      </c>
      <c r="S90" s="29">
        <f>Q90/eval!$E$18</f>
        <v>1.1292449286331856E-10</v>
      </c>
      <c r="T90" s="29">
        <f t="shared" si="31"/>
        <v>1.1501573006251203E+20</v>
      </c>
      <c r="V90" s="31">
        <f t="array" ref="V90">AVERAGE(IF(Rohdaten!E90='turnwise standard'!$A$5:$A$99,'turnwise standard'!$P$5:$P$99))</f>
        <v>0.85174419678283564</v>
      </c>
      <c r="W90" s="32">
        <f t="shared" si="32"/>
        <v>3.957260158847324E-10</v>
      </c>
      <c r="X90" s="29">
        <f t="shared" si="33"/>
        <v>1.0947430494161288E-10</v>
      </c>
      <c r="Y90" s="29">
        <f t="shared" si="34"/>
        <v>8.344025198639317E+19</v>
      </c>
      <c r="AA90" s="32">
        <f>Rohdaten!AJ90-$G90</f>
        <v>2.6389536894E-11</v>
      </c>
      <c r="AB90" s="32">
        <f t="shared" si="35"/>
        <v>2.6389536894E-11</v>
      </c>
      <c r="AC90" s="30">
        <f>Rohdaten!AM90</f>
        <v>0</v>
      </c>
      <c r="AD90" s="33">
        <f>Rohdaten!AL90/eval!$B$7</f>
        <v>39.555006180469718</v>
      </c>
      <c r="AE90" s="32">
        <f t="shared" si="36"/>
        <v>1.0438382949419037E-9</v>
      </c>
      <c r="AF90" s="32">
        <f>(AC90)/((AE90+0.0000000000000000001)/charge/constants!$B$3)</f>
        <v>0</v>
      </c>
      <c r="AG90" s="32">
        <f>SQRT(AC90+1)/((AE90+0.0000000000000000001)/charge/constants!$B$3)</f>
        <v>4.6047362152075911E-10</v>
      </c>
      <c r="AH90" s="32">
        <f>AF90/eval!$E$18</f>
        <v>0</v>
      </c>
      <c r="AI90" s="32">
        <f>AG90/eval!$E$18</f>
        <v>5.5766260809078025E-10</v>
      </c>
      <c r="AJ90" s="32">
        <f t="shared" si="37"/>
        <v>0</v>
      </c>
      <c r="AK90" s="32">
        <f t="shared" si="38"/>
        <v>5.4062431333261371E-10</v>
      </c>
      <c r="AL90" s="29">
        <f t="shared" si="39"/>
        <v>4.7161812473485978E+18</v>
      </c>
      <c r="AN90" s="32" t="e">
        <f>Rohdaten!X90-G90</f>
        <v>#VALUE!</v>
      </c>
      <c r="AO90" s="32" t="e">
        <f t="shared" si="40"/>
        <v>#VALUE!</v>
      </c>
      <c r="AP90" s="30">
        <f>Rohdaten!AA90</f>
        <v>0</v>
      </c>
      <c r="AQ90" s="33">
        <f>Rohdaten!Y90</f>
        <v>0</v>
      </c>
      <c r="AR90" s="32" t="e">
        <f t="shared" si="52"/>
        <v>#DIV/0!</v>
      </c>
      <c r="AS90" s="32" t="e">
        <f t="shared" si="41"/>
        <v>#VALUE!</v>
      </c>
      <c r="AT90" s="32" t="e">
        <f>(AP90)/((AS90+0.0000000000000000001)/charge/constants!$B$3)</f>
        <v>#VALUE!</v>
      </c>
      <c r="AU90" s="32" t="e">
        <f>SQRT(AP90+1)/((AS90+0.0000000000000000001)/charge/constants!$B$3)</f>
        <v>#VALUE!</v>
      </c>
      <c r="AV90" s="32" t="e">
        <f>AT90/eval!$E$18</f>
        <v>#VALUE!</v>
      </c>
      <c r="AW90" s="32" t="e">
        <f>AU90/eval!$E$18</f>
        <v>#VALUE!</v>
      </c>
      <c r="AX90" s="32" t="e">
        <f t="shared" si="42"/>
        <v>#VALUE!</v>
      </c>
      <c r="AY90" s="32" t="e">
        <f t="shared" si="43"/>
        <v>#VALUE!</v>
      </c>
      <c r="AZ90" s="29" t="e">
        <f t="shared" si="44"/>
        <v>#VALUE!</v>
      </c>
      <c r="BC90" s="32">
        <f>Rohdaten!AD90-G90</f>
        <v>-1.2744936741E-11</v>
      </c>
      <c r="BD90" s="30">
        <f>Rohdaten!AG90</f>
        <v>31636</v>
      </c>
      <c r="BE90" s="33">
        <f>Rohdaten!AF90/Rohdaten!AE90</f>
        <v>0.78905839032088376</v>
      </c>
      <c r="BF90" s="33">
        <f>Rohdaten!AF90/eval!$B$7</f>
        <v>0.37082818294190362</v>
      </c>
      <c r="BG90" s="32">
        <f t="shared" si="45"/>
        <v>-4.726181733374537E-12</v>
      </c>
      <c r="BH90" s="32">
        <f>(BD90)/((BG90+0.0000000000000000001)/charge/constants!$B$3)</f>
        <v>-3.2174302512243194E-3</v>
      </c>
      <c r="BI90" s="32">
        <f>SQRT(BD90+1)/((BG90+0.0000000000000000001)/charge/constants!$B$3)</f>
        <v>-1.8089444113638523E-5</v>
      </c>
      <c r="BJ90" s="32">
        <f>BH90/eval!$E$18</f>
        <v>-3.8965110299310382E-3</v>
      </c>
      <c r="BK90" s="32">
        <f>BI90/eval!$E$18</f>
        <v>-2.1907458129758019E-5</v>
      </c>
      <c r="BL90" s="32">
        <f t="shared" si="46"/>
        <v>-3.7774607251531991E-3</v>
      </c>
      <c r="BM90" s="32">
        <f t="shared" si="47"/>
        <v>-2.1238118418610942E-5</v>
      </c>
      <c r="BN90" s="29">
        <f t="shared" si="48"/>
        <v>3055973314.1151409</v>
      </c>
      <c r="BO90" s="33">
        <f t="array" ref="BO90">AVERAGE(IF(Rohdaten!E90='turnwise standard'!$A$5:$A$99,'turnwise standard'!$B$5:$B$99))</f>
        <v>1.0900000000000001</v>
      </c>
      <c r="BP90" s="32">
        <f>BD90/BF90*constants!$B$3*charge/constants!$B$6/BO90</f>
        <v>6.8400240455045864E-10</v>
      </c>
      <c r="BQ90" s="32">
        <f>SQRT(BD90)/BF90*constants!$B$3*charge/constants!$B$6/BO90</f>
        <v>3.8456242259094026E-12</v>
      </c>
      <c r="BR90" s="32"/>
      <c r="BS90" s="32" t="e">
        <f t="shared" si="49"/>
        <v>#DIV/0!</v>
      </c>
      <c r="BT90" s="32" t="e">
        <f t="shared" si="50"/>
        <v>#DIV/0!</v>
      </c>
      <c r="BU90" s="32" t="e">
        <f t="shared" si="51"/>
        <v>#DIV/0!</v>
      </c>
      <c r="BV90" s="29">
        <f t="shared" si="53"/>
        <v>8.2716602285577897E-7</v>
      </c>
      <c r="BW90" s="29">
        <f t="shared" si="54"/>
        <v>2.2111832847310073E-7</v>
      </c>
      <c r="BX90" s="29">
        <f t="shared" si="55"/>
        <v>20452693710391.766</v>
      </c>
    </row>
    <row r="91" spans="1:76" x14ac:dyDescent="0.2">
      <c r="A91" s="29">
        <f>Rohdaten!C91</f>
        <v>0</v>
      </c>
      <c r="B91" s="29">
        <f>IF(1=1,Rohdaten!H91,"x"&amp;Rohdaten!H91)</f>
        <v>0</v>
      </c>
      <c r="C91" s="29">
        <f>IF(101,Rohdaten!F91,-Rohdaten!F91)</f>
        <v>0</v>
      </c>
      <c r="E91" s="32">
        <f>Rohdaten!J91</f>
        <v>0</v>
      </c>
      <c r="F91" s="32" t="e">
        <f>AVERAGE(Rohdaten!L91,Rohdaten!X91,Rohdaten!AD91)</f>
        <v>#DIV/0!</v>
      </c>
      <c r="G91" s="29" t="e">
        <f t="array" ref="G91">AVERAGE(IF(Rohdaten!E91='turnwise standard'!$A$5:$A$99,'turnwise standard'!$F$5:$F$99))</f>
        <v>#DIV/0!</v>
      </c>
      <c r="H91" s="29" t="b">
        <f>IF(ISERROR(G91),1&lt;0,E91-G91&gt;eval!$B$6)</f>
        <v>0</v>
      </c>
      <c r="I91" s="32" t="e">
        <f>Rohdaten!L91-G91</f>
        <v>#DIV/0!</v>
      </c>
      <c r="J91" s="32" t="e">
        <f t="shared" si="28"/>
        <v>#DIV/0!</v>
      </c>
      <c r="K91" s="32" t="e">
        <f t="shared" si="29"/>
        <v>#DIV/0!</v>
      </c>
      <c r="L91" s="30">
        <f>Rohdaten!O91</f>
        <v>0</v>
      </c>
      <c r="M91" s="33">
        <f>Rohdaten!N91/eval!$B$7</f>
        <v>0</v>
      </c>
      <c r="N91" s="33" t="e">
        <f>Rohdaten!N91/Rohdaten!M91</f>
        <v>#DIV/0!</v>
      </c>
      <c r="O91" s="32" t="e">
        <f t="shared" si="30"/>
        <v>#DIV/0!</v>
      </c>
      <c r="P91" s="34" t="e">
        <f>(L91)/(O91/charge/constants!$B$3)</f>
        <v>#DIV/0!</v>
      </c>
      <c r="Q91" s="34" t="e">
        <f>SQRT(L91+1)/(O91/charge/constants!$B$3)</f>
        <v>#DIV/0!</v>
      </c>
      <c r="R91" s="29" t="e">
        <f>P91/eval!$E$18</f>
        <v>#DIV/0!</v>
      </c>
      <c r="S91" s="29" t="e">
        <f>Q91/eval!$E$18</f>
        <v>#DIV/0!</v>
      </c>
      <c r="T91" s="29" t="e">
        <f t="shared" si="31"/>
        <v>#DIV/0!</v>
      </c>
      <c r="V91" s="31" t="e">
        <f t="array" ref="V91">AVERAGE(IF(Rohdaten!E91='turnwise standard'!$A$5:$A$99,'turnwise standard'!$P$5:$P$99))</f>
        <v>#DIV/0!</v>
      </c>
      <c r="W91" s="32" t="e">
        <f t="shared" si="32"/>
        <v>#DIV/0!</v>
      </c>
      <c r="X91" s="29" t="e">
        <f t="shared" si="33"/>
        <v>#DIV/0!</v>
      </c>
      <c r="Y91" s="29" t="e">
        <f t="shared" si="34"/>
        <v>#DIV/0!</v>
      </c>
      <c r="AA91" s="32" t="e">
        <f>Rohdaten!AJ91-$G91</f>
        <v>#DIV/0!</v>
      </c>
      <c r="AB91" s="32" t="e">
        <f t="shared" si="35"/>
        <v>#DIV/0!</v>
      </c>
      <c r="AC91" s="30">
        <f>Rohdaten!AM91</f>
        <v>0</v>
      </c>
      <c r="AD91" s="33">
        <f>Rohdaten!AL91/eval!$B$7</f>
        <v>0</v>
      </c>
      <c r="AE91" s="32" t="e">
        <f t="shared" si="36"/>
        <v>#DIV/0!</v>
      </c>
      <c r="AF91" s="32" t="e">
        <f>(AC91)/((AE91+0.0000000000000000001)/charge/constants!$B$3)</f>
        <v>#DIV/0!</v>
      </c>
      <c r="AG91" s="32" t="e">
        <f>SQRT(AC91+1)/((AE91+0.0000000000000000001)/charge/constants!$B$3)</f>
        <v>#DIV/0!</v>
      </c>
      <c r="AH91" s="32" t="e">
        <f>AF91/eval!$E$18</f>
        <v>#DIV/0!</v>
      </c>
      <c r="AI91" s="32" t="e">
        <f>AG91/eval!$E$18</f>
        <v>#DIV/0!</v>
      </c>
      <c r="AJ91" s="32" t="e">
        <f t="shared" si="37"/>
        <v>#DIV/0!</v>
      </c>
      <c r="AK91" s="32" t="e">
        <f t="shared" si="38"/>
        <v>#DIV/0!</v>
      </c>
      <c r="AL91" s="29" t="e">
        <f t="shared" si="39"/>
        <v>#DIV/0!</v>
      </c>
      <c r="AN91" s="32" t="e">
        <f>Rohdaten!X91-G91</f>
        <v>#DIV/0!</v>
      </c>
      <c r="AO91" s="32" t="e">
        <f t="shared" si="40"/>
        <v>#DIV/0!</v>
      </c>
      <c r="AP91" s="30">
        <f>Rohdaten!AA91</f>
        <v>0</v>
      </c>
      <c r="AQ91" s="33">
        <f>Rohdaten!Y91</f>
        <v>0</v>
      </c>
      <c r="AR91" s="32" t="e">
        <f t="shared" si="52"/>
        <v>#DIV/0!</v>
      </c>
      <c r="AS91" s="32" t="e">
        <f t="shared" si="41"/>
        <v>#DIV/0!</v>
      </c>
      <c r="AT91" s="32" t="e">
        <f>(AP91)/((AS91+0.0000000000000000001)/charge/constants!$B$3)</f>
        <v>#DIV/0!</v>
      </c>
      <c r="AU91" s="32" t="e">
        <f>SQRT(AP91+1)/((AS91+0.0000000000000000001)/charge/constants!$B$3)</f>
        <v>#DIV/0!</v>
      </c>
      <c r="AV91" s="32" t="e">
        <f>AT91/eval!$E$18</f>
        <v>#DIV/0!</v>
      </c>
      <c r="AW91" s="32" t="e">
        <f>AU91/eval!$E$18</f>
        <v>#DIV/0!</v>
      </c>
      <c r="AX91" s="32" t="e">
        <f t="shared" si="42"/>
        <v>#DIV/0!</v>
      </c>
      <c r="AY91" s="32" t="e">
        <f t="shared" si="43"/>
        <v>#DIV/0!</v>
      </c>
      <c r="AZ91" s="29" t="e">
        <f t="shared" si="44"/>
        <v>#DIV/0!</v>
      </c>
      <c r="BC91" s="32" t="e">
        <f>Rohdaten!AD91-G91</f>
        <v>#DIV/0!</v>
      </c>
      <c r="BD91" s="30">
        <f>Rohdaten!AG91</f>
        <v>0</v>
      </c>
      <c r="BE91" s="33" t="e">
        <f>Rohdaten!AF91/Rohdaten!AE91</f>
        <v>#DIV/0!</v>
      </c>
      <c r="BF91" s="33">
        <f>Rohdaten!AF91/eval!$B$7</f>
        <v>0</v>
      </c>
      <c r="BG91" s="32" t="e">
        <f t="shared" si="45"/>
        <v>#DIV/0!</v>
      </c>
      <c r="BH91" s="32" t="e">
        <f>(BD91)/((BG91+0.0000000000000000001)/charge/constants!$B$3)</f>
        <v>#DIV/0!</v>
      </c>
      <c r="BI91" s="32" t="e">
        <f>SQRT(BD91+1)/((BG91+0.0000000000000000001)/charge/constants!$B$3)</f>
        <v>#DIV/0!</v>
      </c>
      <c r="BJ91" s="32" t="e">
        <f>BH91/eval!$E$18</f>
        <v>#DIV/0!</v>
      </c>
      <c r="BK91" s="32" t="e">
        <f>BI91/eval!$E$18</f>
        <v>#DIV/0!</v>
      </c>
      <c r="BL91" s="32" t="e">
        <f t="shared" si="46"/>
        <v>#DIV/0!</v>
      </c>
      <c r="BM91" s="32" t="e">
        <f t="shared" si="47"/>
        <v>#DIV/0!</v>
      </c>
      <c r="BN91" s="29" t="e">
        <f t="shared" si="48"/>
        <v>#DIV/0!</v>
      </c>
      <c r="BO91" s="33" t="e">
        <f t="array" ref="BO91">AVERAGE(IF(Rohdaten!E91='turnwise standard'!$A$5:$A$99,'turnwise standard'!$B$5:$B$99))</f>
        <v>#DIV/0!</v>
      </c>
      <c r="BP91" s="32" t="e">
        <f>BD91/BF91*constants!$B$3*charge/constants!$B$6/BO91</f>
        <v>#DIV/0!</v>
      </c>
      <c r="BQ91" s="32" t="e">
        <f>SQRT(BD91)/BF91*constants!$B$3*charge/constants!$B$6/BO91</f>
        <v>#DIV/0!</v>
      </c>
      <c r="BR91" s="32"/>
      <c r="BS91" s="32" t="e">
        <f t="shared" si="49"/>
        <v>#DIV/0!</v>
      </c>
      <c r="BT91" s="32" t="e">
        <f t="shared" si="50"/>
        <v>#DIV/0!</v>
      </c>
      <c r="BU91" s="32" t="e">
        <f t="shared" si="51"/>
        <v>#DIV/0!</v>
      </c>
      <c r="BV91" s="29" t="e">
        <f t="shared" si="53"/>
        <v>#DIV/0!</v>
      </c>
      <c r="BW91" s="29" t="e">
        <f t="shared" si="54"/>
        <v>#DIV/0!</v>
      </c>
      <c r="BX91" s="29" t="e">
        <f t="shared" si="55"/>
        <v>#DIV/0!</v>
      </c>
    </row>
    <row r="92" spans="1:76" x14ac:dyDescent="0.2">
      <c r="A92" s="29">
        <f>Rohdaten!C92</f>
        <v>124</v>
      </c>
      <c r="B92" s="29" t="str">
        <f>IF(1=1,Rohdaten!H92,"x"&amp;Rohdaten!H92)</f>
        <v>Vienna-US8</v>
      </c>
      <c r="C92" s="29">
        <f>IF(101,Rohdaten!F92,-Rohdaten!F92)</f>
        <v>15</v>
      </c>
      <c r="E92" s="32">
        <f>Rohdaten!J92</f>
        <v>6.5733900000000004E-11</v>
      </c>
      <c r="F92" s="32">
        <f>AVERAGE(Rohdaten!L92,Rohdaten!X92,Rohdaten!AD92)</f>
        <v>6.556732579700001E-11</v>
      </c>
      <c r="G92" s="29">
        <f t="array" ref="G92">AVERAGE(IF(Rohdaten!E92='turnwise standard'!$A$5:$A$99,'turnwise standard'!$F$5:$F$99))</f>
        <v>0</v>
      </c>
      <c r="H92" s="29" t="b">
        <f>IF(ISERROR(G92),1&lt;0,E92-G92&gt;eval!$B$6)</f>
        <v>1</v>
      </c>
      <c r="I92" s="32">
        <f>Rohdaten!L92-G92</f>
        <v>6.5613409727500001E-11</v>
      </c>
      <c r="J92" s="32">
        <f t="shared" si="28"/>
        <v>4.3944711317764797E-11</v>
      </c>
      <c r="K92" s="32">
        <f t="shared" si="29"/>
        <v>6.5613409727500001E-11</v>
      </c>
      <c r="L92" s="30">
        <f>Rohdaten!O92</f>
        <v>246</v>
      </c>
      <c r="M92" s="33">
        <f>Rohdaten!N92/eval!$B$7</f>
        <v>199.01112484548827</v>
      </c>
      <c r="N92" s="33">
        <f>Rohdaten!N92/Rohdaten!M92</f>
        <v>8.0900457263454104</v>
      </c>
      <c r="O92" s="32">
        <f t="shared" si="30"/>
        <v>1.3057798474817678E-8</v>
      </c>
      <c r="P92" s="34">
        <f>(L92)/(O92/charge/constants!$B$3)</f>
        <v>9.0553059329284064E-9</v>
      </c>
      <c r="Q92" s="34">
        <f>SQRT(L92+1)/(O92/charge/constants!$B$3)</f>
        <v>5.7851749501382394E-10</v>
      </c>
      <c r="R92" s="29">
        <f>P92/eval!$E$18</f>
        <v>1.0966546806610322E-8</v>
      </c>
      <c r="S92" s="29">
        <f>Q92/eval!$E$18</f>
        <v>7.0062118657324594E-10</v>
      </c>
      <c r="T92" s="29">
        <f t="shared" si="31"/>
        <v>2.9879065197388303E+18</v>
      </c>
      <c r="V92" s="31">
        <f t="array" ref="V92">AVERAGE(IF(Rohdaten!E92='turnwise standard'!$A$5:$A$99,'turnwise standard'!$P$5:$P$99))</f>
        <v>0.85174419678283564</v>
      </c>
      <c r="W92" s="32">
        <f t="shared" si="32"/>
        <v>1.0631485329904967E-8</v>
      </c>
      <c r="X92" s="29">
        <f t="shared" si="33"/>
        <v>6.7921507090857851E-10</v>
      </c>
      <c r="Y92" s="29">
        <f t="shared" si="34"/>
        <v>2.1676310951840412E+18</v>
      </c>
      <c r="AA92" s="32">
        <f>Rohdaten!AJ92-$G92</f>
        <v>6.5563029709000002E-11</v>
      </c>
      <c r="AB92" s="32">
        <f t="shared" si="35"/>
        <v>6.5563029709000002E-11</v>
      </c>
      <c r="AC92" s="30">
        <f>Rohdaten!AM92</f>
        <v>0</v>
      </c>
      <c r="AD92" s="33">
        <f>Rohdaten!AL92/eval!$B$7</f>
        <v>39.802224969097651</v>
      </c>
      <c r="AE92" s="32">
        <f t="shared" si="36"/>
        <v>2.609554458133251E-9</v>
      </c>
      <c r="AF92" s="32">
        <f>(AC92)/((AE92+0.0000000000000000001)/charge/constants!$B$3)</f>
        <v>0</v>
      </c>
      <c r="AG92" s="32">
        <f>SQRT(AC92+1)/((AE92+0.0000000000000000001)/charge/constants!$B$3)</f>
        <v>1.8419236221857647E-10</v>
      </c>
      <c r="AH92" s="32">
        <f>AF92/eval!$E$18</f>
        <v>0</v>
      </c>
      <c r="AI92" s="32">
        <f>AG92/eval!$E$18</f>
        <v>2.2306857180217943E-10</v>
      </c>
      <c r="AJ92" s="32">
        <f t="shared" si="37"/>
        <v>0</v>
      </c>
      <c r="AK92" s="32">
        <f t="shared" si="38"/>
        <v>2.1625314609045579E-10</v>
      </c>
      <c r="AL92" s="29">
        <f t="shared" si="39"/>
        <v>2.9475200278607933E+19</v>
      </c>
      <c r="AN92" s="32" t="e">
        <f>Rohdaten!X92-G92</f>
        <v>#VALUE!</v>
      </c>
      <c r="AO92" s="32" t="e">
        <f t="shared" si="40"/>
        <v>#VALUE!</v>
      </c>
      <c r="AP92" s="30">
        <f>Rohdaten!AA92</f>
        <v>0</v>
      </c>
      <c r="AQ92" s="33">
        <f>Rohdaten!Y92</f>
        <v>0</v>
      </c>
      <c r="AR92" s="32" t="e">
        <f t="shared" si="52"/>
        <v>#DIV/0!</v>
      </c>
      <c r="AS92" s="32" t="e">
        <f t="shared" si="41"/>
        <v>#VALUE!</v>
      </c>
      <c r="AT92" s="32" t="e">
        <f>(AP92)/((AS92+0.0000000000000000001)/charge/constants!$B$3)</f>
        <v>#VALUE!</v>
      </c>
      <c r="AU92" s="32" t="e">
        <f>SQRT(AP92+1)/((AS92+0.0000000000000000001)/charge/constants!$B$3)</f>
        <v>#VALUE!</v>
      </c>
      <c r="AV92" s="32" t="e">
        <f>AT92/eval!$E$18</f>
        <v>#VALUE!</v>
      </c>
      <c r="AW92" s="32" t="e">
        <f>AU92/eval!$E$18</f>
        <v>#VALUE!</v>
      </c>
      <c r="AX92" s="32" t="e">
        <f t="shared" si="42"/>
        <v>#VALUE!</v>
      </c>
      <c r="AY92" s="32" t="e">
        <f t="shared" si="43"/>
        <v>#VALUE!</v>
      </c>
      <c r="AZ92" s="29" t="e">
        <f t="shared" si="44"/>
        <v>#VALUE!</v>
      </c>
      <c r="BC92" s="32">
        <f>Rohdaten!AD92-G92</f>
        <v>6.5521241866500006E-11</v>
      </c>
      <c r="BD92" s="30">
        <f>Rohdaten!AG92</f>
        <v>16260</v>
      </c>
      <c r="BE92" s="33">
        <f>Rohdaten!AF92/Rohdaten!AE92</f>
        <v>6.3124671225670701</v>
      </c>
      <c r="BF92" s="33">
        <f>Rohdaten!AF92/eval!$B$7</f>
        <v>2.9666254635352289</v>
      </c>
      <c r="BG92" s="32">
        <f t="shared" si="45"/>
        <v>1.9437698452360943E-10</v>
      </c>
      <c r="BH92" s="32">
        <f>(BD92)/((BG92+0.0000000000000000001)/charge/constants!$B$3)</f>
        <v>4.0208112164791288E-5</v>
      </c>
      <c r="BI92" s="32">
        <f>SQRT(BD92+1)/((BG92+0.0000000000000000001)/charge/constants!$B$3)</f>
        <v>3.1533107139886382E-7</v>
      </c>
      <c r="BJ92" s="32">
        <f>BH92/eval!$E$18</f>
        <v>4.8694560661632346E-5</v>
      </c>
      <c r="BK92" s="32">
        <f>BI92/eval!$E$18</f>
        <v>3.8188582248771186E-7</v>
      </c>
      <c r="BL92" s="32">
        <f t="shared" si="46"/>
        <v>4.7206793209350059E-5</v>
      </c>
      <c r="BM92" s="32">
        <f t="shared" si="47"/>
        <v>3.7021804503032261E-7</v>
      </c>
      <c r="BN92" s="29">
        <f t="shared" si="48"/>
        <v>10056954080780.803</v>
      </c>
      <c r="BO92" s="33">
        <f t="array" ref="BO92">AVERAGE(IF(Rohdaten!E92='turnwise standard'!$A$5:$A$99,'turnwise standard'!$B$5:$B$99))</f>
        <v>1.0900000000000001</v>
      </c>
      <c r="BP92" s="32">
        <f>BD92/BF92*constants!$B$3*charge/constants!$B$6/BO92</f>
        <v>4.3944711317764797E-11</v>
      </c>
      <c r="BQ92" s="32">
        <f>SQRT(BD92)/BF92*constants!$B$3*charge/constants!$B$6/BO92</f>
        <v>3.4462465568910875E-13</v>
      </c>
      <c r="BR92" s="32"/>
      <c r="BS92" s="32" t="e">
        <f t="shared" si="49"/>
        <v>#DIV/0!</v>
      </c>
      <c r="BT92" s="32" t="e">
        <f t="shared" si="50"/>
        <v>#DIV/0!</v>
      </c>
      <c r="BU92" s="32" t="e">
        <f t="shared" si="51"/>
        <v>#DIV/0!</v>
      </c>
      <c r="BV92" s="29">
        <f t="shared" si="53"/>
        <v>2.2552772111572047E-4</v>
      </c>
      <c r="BW92" s="29">
        <f t="shared" si="54"/>
        <v>1.4487485947966798E-5</v>
      </c>
      <c r="BX92" s="29">
        <f t="shared" si="55"/>
        <v>4764462845.282795</v>
      </c>
    </row>
    <row r="93" spans="1:76" x14ac:dyDescent="0.2">
      <c r="A93" s="29">
        <f>Rohdaten!C93</f>
        <v>0</v>
      </c>
      <c r="B93" s="29">
        <f>IF(1=1,Rohdaten!H93,"x"&amp;Rohdaten!H93)</f>
        <v>0</v>
      </c>
      <c r="C93" s="29">
        <f>IF(101,Rohdaten!F93,-Rohdaten!F93)</f>
        <v>0</v>
      </c>
      <c r="E93" s="32">
        <f>Rohdaten!J93</f>
        <v>0</v>
      </c>
      <c r="F93" s="32" t="e">
        <f>AVERAGE(Rohdaten!L93,Rohdaten!X93,Rohdaten!AD93)</f>
        <v>#DIV/0!</v>
      </c>
      <c r="G93" s="29" t="e">
        <f t="array" ref="G93">AVERAGE(IF(Rohdaten!E93='turnwise standard'!$A$5:$A$99,'turnwise standard'!$F$5:$F$99))</f>
        <v>#DIV/0!</v>
      </c>
      <c r="H93" s="29" t="b">
        <f>IF(ISERROR(G93),1&lt;0,E93-G93&gt;eval!$B$6)</f>
        <v>0</v>
      </c>
      <c r="I93" s="32" t="e">
        <f>Rohdaten!L93-G93</f>
        <v>#DIV/0!</v>
      </c>
      <c r="J93" s="32" t="e">
        <f t="shared" si="28"/>
        <v>#DIV/0!</v>
      </c>
      <c r="K93" s="32" t="e">
        <f t="shared" si="29"/>
        <v>#DIV/0!</v>
      </c>
      <c r="L93" s="30">
        <f>Rohdaten!O93</f>
        <v>0</v>
      </c>
      <c r="M93" s="33">
        <f>Rohdaten!N93/eval!$B$7</f>
        <v>0</v>
      </c>
      <c r="N93" s="33" t="e">
        <f>Rohdaten!N93/Rohdaten!M93</f>
        <v>#DIV/0!</v>
      </c>
      <c r="O93" s="32" t="e">
        <f t="shared" si="30"/>
        <v>#DIV/0!</v>
      </c>
      <c r="P93" s="34" t="e">
        <f>(L93)/(O93/charge/constants!$B$3)</f>
        <v>#DIV/0!</v>
      </c>
      <c r="Q93" s="34" t="e">
        <f>SQRT(L93+1)/(O93/charge/constants!$B$3)</f>
        <v>#DIV/0!</v>
      </c>
      <c r="R93" s="29" t="e">
        <f>P93/eval!$E$18</f>
        <v>#DIV/0!</v>
      </c>
      <c r="S93" s="29" t="e">
        <f>Q93/eval!$E$18</f>
        <v>#DIV/0!</v>
      </c>
      <c r="T93" s="29" t="e">
        <f t="shared" si="31"/>
        <v>#DIV/0!</v>
      </c>
      <c r="V93" s="31" t="e">
        <f t="array" ref="V93">AVERAGE(IF(Rohdaten!E93='turnwise standard'!$A$5:$A$99,'turnwise standard'!$P$5:$P$99))</f>
        <v>#DIV/0!</v>
      </c>
      <c r="W93" s="32" t="e">
        <f t="shared" si="32"/>
        <v>#DIV/0!</v>
      </c>
      <c r="X93" s="29" t="e">
        <f t="shared" si="33"/>
        <v>#DIV/0!</v>
      </c>
      <c r="Y93" s="29" t="e">
        <f t="shared" si="34"/>
        <v>#DIV/0!</v>
      </c>
      <c r="AA93" s="32" t="e">
        <f>Rohdaten!AJ93-$G93</f>
        <v>#DIV/0!</v>
      </c>
      <c r="AB93" s="32" t="e">
        <f t="shared" si="35"/>
        <v>#DIV/0!</v>
      </c>
      <c r="AC93" s="30">
        <f>Rohdaten!AM93</f>
        <v>0</v>
      </c>
      <c r="AD93" s="33">
        <f>Rohdaten!AL93/eval!$B$7</f>
        <v>0</v>
      </c>
      <c r="AE93" s="32" t="e">
        <f t="shared" si="36"/>
        <v>#DIV/0!</v>
      </c>
      <c r="AF93" s="32" t="e">
        <f>(AC93)/((AE93+0.0000000000000000001)/charge/constants!$B$3)</f>
        <v>#DIV/0!</v>
      </c>
      <c r="AG93" s="32" t="e">
        <f>SQRT(AC93+1)/((AE93+0.0000000000000000001)/charge/constants!$B$3)</f>
        <v>#DIV/0!</v>
      </c>
      <c r="AH93" s="32" t="e">
        <f>AF93/eval!$E$18</f>
        <v>#DIV/0!</v>
      </c>
      <c r="AI93" s="32" t="e">
        <f>AG93/eval!$E$18</f>
        <v>#DIV/0!</v>
      </c>
      <c r="AJ93" s="32" t="e">
        <f t="shared" si="37"/>
        <v>#DIV/0!</v>
      </c>
      <c r="AK93" s="32" t="e">
        <f t="shared" si="38"/>
        <v>#DIV/0!</v>
      </c>
      <c r="AL93" s="29" t="e">
        <f t="shared" si="39"/>
        <v>#DIV/0!</v>
      </c>
      <c r="AN93" s="32" t="e">
        <f>Rohdaten!X93-G93</f>
        <v>#DIV/0!</v>
      </c>
      <c r="AO93" s="32" t="e">
        <f t="shared" si="40"/>
        <v>#DIV/0!</v>
      </c>
      <c r="AP93" s="30">
        <f>Rohdaten!AA93</f>
        <v>0</v>
      </c>
      <c r="AQ93" s="33">
        <f>Rohdaten!Y93</f>
        <v>0</v>
      </c>
      <c r="AR93" s="32" t="e">
        <f t="shared" si="52"/>
        <v>#DIV/0!</v>
      </c>
      <c r="AS93" s="32" t="e">
        <f t="shared" si="41"/>
        <v>#DIV/0!</v>
      </c>
      <c r="AT93" s="32" t="e">
        <f>(AP93)/((AS93+0.0000000000000000001)/charge/constants!$B$3)</f>
        <v>#DIV/0!</v>
      </c>
      <c r="AU93" s="32" t="e">
        <f>SQRT(AP93+1)/((AS93+0.0000000000000000001)/charge/constants!$B$3)</f>
        <v>#DIV/0!</v>
      </c>
      <c r="AV93" s="32" t="e">
        <f>AT93/eval!$E$18</f>
        <v>#DIV/0!</v>
      </c>
      <c r="AW93" s="32" t="e">
        <f>AU93/eval!$E$18</f>
        <v>#DIV/0!</v>
      </c>
      <c r="AX93" s="32" t="e">
        <f t="shared" si="42"/>
        <v>#DIV/0!</v>
      </c>
      <c r="AY93" s="32" t="e">
        <f t="shared" si="43"/>
        <v>#DIV/0!</v>
      </c>
      <c r="AZ93" s="29" t="e">
        <f t="shared" si="44"/>
        <v>#DIV/0!</v>
      </c>
      <c r="BC93" s="32" t="e">
        <f>Rohdaten!AD93-G93</f>
        <v>#DIV/0!</v>
      </c>
      <c r="BD93" s="30">
        <f>Rohdaten!AG93</f>
        <v>0</v>
      </c>
      <c r="BE93" s="33" t="e">
        <f>Rohdaten!AF93/Rohdaten!AE93</f>
        <v>#DIV/0!</v>
      </c>
      <c r="BF93" s="33">
        <f>Rohdaten!AF93/eval!$B$7</f>
        <v>0</v>
      </c>
      <c r="BG93" s="32" t="e">
        <f t="shared" si="45"/>
        <v>#DIV/0!</v>
      </c>
      <c r="BH93" s="32" t="e">
        <f>(BD93)/((BG93+0.0000000000000000001)/charge/constants!$B$3)</f>
        <v>#DIV/0!</v>
      </c>
      <c r="BI93" s="32" t="e">
        <f>SQRT(BD93+1)/((BG93+0.0000000000000000001)/charge/constants!$B$3)</f>
        <v>#DIV/0!</v>
      </c>
      <c r="BJ93" s="32" t="e">
        <f>BH93/eval!$E$18</f>
        <v>#DIV/0!</v>
      </c>
      <c r="BK93" s="32" t="e">
        <f>BI93/eval!$E$18</f>
        <v>#DIV/0!</v>
      </c>
      <c r="BL93" s="32" t="e">
        <f t="shared" si="46"/>
        <v>#DIV/0!</v>
      </c>
      <c r="BM93" s="32" t="e">
        <f t="shared" si="47"/>
        <v>#DIV/0!</v>
      </c>
      <c r="BN93" s="29" t="e">
        <f t="shared" si="48"/>
        <v>#DIV/0!</v>
      </c>
      <c r="BO93" s="33" t="e">
        <f t="array" ref="BO93">AVERAGE(IF(Rohdaten!E93='turnwise standard'!$A$5:$A$99,'turnwise standard'!$B$5:$B$99))</f>
        <v>#DIV/0!</v>
      </c>
      <c r="BP93" s="32" t="e">
        <f>BD93/BF93*constants!$B$3*charge/constants!$B$6/BO93</f>
        <v>#DIV/0!</v>
      </c>
      <c r="BQ93" s="32" t="e">
        <f>SQRT(BD93)/BF93*constants!$B$3*charge/constants!$B$6/BO93</f>
        <v>#DIV/0!</v>
      </c>
      <c r="BR93" s="32"/>
      <c r="BS93" s="32" t="e">
        <f t="shared" si="49"/>
        <v>#DIV/0!</v>
      </c>
      <c r="BT93" s="32" t="e">
        <f t="shared" si="50"/>
        <v>#DIV/0!</v>
      </c>
      <c r="BU93" s="32" t="e">
        <f t="shared" si="51"/>
        <v>#DIV/0!</v>
      </c>
      <c r="BV93" s="29" t="e">
        <f t="shared" si="53"/>
        <v>#DIV/0!</v>
      </c>
      <c r="BW93" s="29" t="e">
        <f t="shared" si="54"/>
        <v>#DIV/0!</v>
      </c>
      <c r="BX93" s="29" t="e">
        <f t="shared" si="55"/>
        <v>#DIV/0!</v>
      </c>
    </row>
    <row r="94" spans="1:76" x14ac:dyDescent="0.2">
      <c r="A94" s="29">
        <f>Rohdaten!C94</f>
        <v>0</v>
      </c>
      <c r="B94" s="29">
        <f>IF(1=1,Rohdaten!H94,"x"&amp;Rohdaten!H94)</f>
        <v>0</v>
      </c>
      <c r="C94" s="29">
        <f>IF(101,Rohdaten!F94,-Rohdaten!F94)</f>
        <v>0</v>
      </c>
      <c r="E94" s="32">
        <f>Rohdaten!J94</f>
        <v>0</v>
      </c>
      <c r="F94" s="32" t="e">
        <f>AVERAGE(Rohdaten!L94,Rohdaten!X94,Rohdaten!AD94)</f>
        <v>#DIV/0!</v>
      </c>
      <c r="G94" s="29" t="e">
        <f t="array" ref="G94">AVERAGE(IF(Rohdaten!E94='turnwise standard'!$A$5:$A$99,'turnwise standard'!$F$5:$F$99))</f>
        <v>#DIV/0!</v>
      </c>
      <c r="H94" s="29" t="b">
        <f>IF(ISERROR(G94),1&lt;0,E94-G94&gt;eval!$B$6)</f>
        <v>0</v>
      </c>
      <c r="I94" s="32" t="e">
        <f>Rohdaten!L94-G94</f>
        <v>#DIV/0!</v>
      </c>
      <c r="J94" s="32" t="e">
        <f t="shared" si="28"/>
        <v>#DIV/0!</v>
      </c>
      <c r="K94" s="32" t="e">
        <f t="shared" si="29"/>
        <v>#DIV/0!</v>
      </c>
      <c r="L94" s="30">
        <f>Rohdaten!O94</f>
        <v>0</v>
      </c>
      <c r="M94" s="33">
        <f>Rohdaten!N94/eval!$B$7</f>
        <v>0</v>
      </c>
      <c r="N94" s="33" t="e">
        <f>Rohdaten!N94/Rohdaten!M94</f>
        <v>#DIV/0!</v>
      </c>
      <c r="O94" s="32" t="e">
        <f t="shared" si="30"/>
        <v>#DIV/0!</v>
      </c>
      <c r="P94" s="34" t="e">
        <f>(L94)/(O94/charge/constants!$B$3)</f>
        <v>#DIV/0!</v>
      </c>
      <c r="Q94" s="34" t="e">
        <f>SQRT(L94+1)/(O94/charge/constants!$B$3)</f>
        <v>#DIV/0!</v>
      </c>
      <c r="R94" s="29" t="e">
        <f>P94/eval!$E$18</f>
        <v>#DIV/0!</v>
      </c>
      <c r="S94" s="29" t="e">
        <f>Q94/eval!$E$18</f>
        <v>#DIV/0!</v>
      </c>
      <c r="T94" s="29" t="e">
        <f t="shared" si="31"/>
        <v>#DIV/0!</v>
      </c>
      <c r="V94" s="31" t="e">
        <f t="array" ref="V94">AVERAGE(IF(Rohdaten!E94='turnwise standard'!$A$5:$A$99,'turnwise standard'!$P$5:$P$99))</f>
        <v>#DIV/0!</v>
      </c>
      <c r="W94" s="32" t="e">
        <f t="shared" si="32"/>
        <v>#DIV/0!</v>
      </c>
      <c r="X94" s="29" t="e">
        <f t="shared" si="33"/>
        <v>#DIV/0!</v>
      </c>
      <c r="Y94" s="29" t="e">
        <f t="shared" si="34"/>
        <v>#DIV/0!</v>
      </c>
      <c r="AA94" s="32" t="e">
        <f>Rohdaten!AJ94-$G94</f>
        <v>#DIV/0!</v>
      </c>
      <c r="AB94" s="32" t="e">
        <f t="shared" si="35"/>
        <v>#DIV/0!</v>
      </c>
      <c r="AC94" s="30">
        <f>Rohdaten!AM94</f>
        <v>0</v>
      </c>
      <c r="AD94" s="33">
        <f>Rohdaten!AL94/eval!$B$7</f>
        <v>0</v>
      </c>
      <c r="AE94" s="32" t="e">
        <f t="shared" si="36"/>
        <v>#DIV/0!</v>
      </c>
      <c r="AF94" s="32" t="e">
        <f>(AC94)/((AE94+0.0000000000000000001)/charge/constants!$B$3)</f>
        <v>#DIV/0!</v>
      </c>
      <c r="AG94" s="32" t="e">
        <f>SQRT(AC94+1)/((AE94+0.0000000000000000001)/charge/constants!$B$3)</f>
        <v>#DIV/0!</v>
      </c>
      <c r="AH94" s="32" t="e">
        <f>AF94/eval!$E$18</f>
        <v>#DIV/0!</v>
      </c>
      <c r="AI94" s="32" t="e">
        <f>AG94/eval!$E$18</f>
        <v>#DIV/0!</v>
      </c>
      <c r="AJ94" s="32" t="e">
        <f t="shared" si="37"/>
        <v>#DIV/0!</v>
      </c>
      <c r="AK94" s="32" t="e">
        <f t="shared" si="38"/>
        <v>#DIV/0!</v>
      </c>
      <c r="AL94" s="29" t="e">
        <f t="shared" si="39"/>
        <v>#DIV/0!</v>
      </c>
      <c r="AN94" s="32" t="e">
        <f>Rohdaten!X94-G94</f>
        <v>#DIV/0!</v>
      </c>
      <c r="AO94" s="32" t="e">
        <f t="shared" si="40"/>
        <v>#DIV/0!</v>
      </c>
      <c r="AP94" s="30">
        <f>Rohdaten!AA94</f>
        <v>0</v>
      </c>
      <c r="AQ94" s="33">
        <f>Rohdaten!Y94</f>
        <v>0</v>
      </c>
      <c r="AR94" s="32" t="e">
        <f t="shared" si="52"/>
        <v>#DIV/0!</v>
      </c>
      <c r="AS94" s="32" t="e">
        <f t="shared" si="41"/>
        <v>#DIV/0!</v>
      </c>
      <c r="AT94" s="32" t="e">
        <f>(AP94)/((AS94+0.0000000000000000001)/charge/constants!$B$3)</f>
        <v>#DIV/0!</v>
      </c>
      <c r="AU94" s="32" t="e">
        <f>SQRT(AP94+1)/((AS94+0.0000000000000000001)/charge/constants!$B$3)</f>
        <v>#DIV/0!</v>
      </c>
      <c r="AV94" s="32" t="e">
        <f>AT94/eval!$E$18</f>
        <v>#DIV/0!</v>
      </c>
      <c r="AW94" s="32" t="e">
        <f>AU94/eval!$E$18</f>
        <v>#DIV/0!</v>
      </c>
      <c r="AX94" s="32" t="e">
        <f t="shared" si="42"/>
        <v>#DIV/0!</v>
      </c>
      <c r="AY94" s="32" t="e">
        <f t="shared" si="43"/>
        <v>#DIV/0!</v>
      </c>
      <c r="AZ94" s="29" t="e">
        <f t="shared" si="44"/>
        <v>#DIV/0!</v>
      </c>
      <c r="BC94" s="32" t="e">
        <f>Rohdaten!AD94-G94</f>
        <v>#DIV/0!</v>
      </c>
      <c r="BD94" s="30">
        <f>Rohdaten!AG94</f>
        <v>0</v>
      </c>
      <c r="BE94" s="33" t="e">
        <f>Rohdaten!AF94/Rohdaten!AE94</f>
        <v>#DIV/0!</v>
      </c>
      <c r="BF94" s="33">
        <f>Rohdaten!AF94/eval!$B$7</f>
        <v>0</v>
      </c>
      <c r="BG94" s="32" t="e">
        <f t="shared" si="45"/>
        <v>#DIV/0!</v>
      </c>
      <c r="BH94" s="32" t="e">
        <f>(BD94)/((BG94+0.0000000000000000001)/charge/constants!$B$3)</f>
        <v>#DIV/0!</v>
      </c>
      <c r="BI94" s="32" t="e">
        <f>SQRT(BD94+1)/((BG94+0.0000000000000000001)/charge/constants!$B$3)</f>
        <v>#DIV/0!</v>
      </c>
      <c r="BJ94" s="32" t="e">
        <f>BH94/eval!$E$18</f>
        <v>#DIV/0!</v>
      </c>
      <c r="BK94" s="32" t="e">
        <f>BI94/eval!$E$18</f>
        <v>#DIV/0!</v>
      </c>
      <c r="BL94" s="32" t="e">
        <f t="shared" si="46"/>
        <v>#DIV/0!</v>
      </c>
      <c r="BM94" s="32" t="e">
        <f t="shared" si="47"/>
        <v>#DIV/0!</v>
      </c>
      <c r="BN94" s="29" t="e">
        <f t="shared" si="48"/>
        <v>#DIV/0!</v>
      </c>
      <c r="BO94" s="33" t="e">
        <f t="array" ref="BO94">AVERAGE(IF(Rohdaten!E94='turnwise standard'!$A$5:$A$99,'turnwise standard'!$B$5:$B$99))</f>
        <v>#DIV/0!</v>
      </c>
      <c r="BP94" s="32" t="e">
        <f>BD94/BF94*constants!$B$3*charge/constants!$B$6/BO94</f>
        <v>#DIV/0!</v>
      </c>
      <c r="BQ94" s="32" t="e">
        <f>SQRT(BD94)/BF94*constants!$B$3*charge/constants!$B$6/BO94</f>
        <v>#DIV/0!</v>
      </c>
      <c r="BR94" s="32"/>
      <c r="BS94" s="32" t="e">
        <f t="shared" si="49"/>
        <v>#DIV/0!</v>
      </c>
      <c r="BT94" s="32" t="e">
        <f t="shared" si="50"/>
        <v>#DIV/0!</v>
      </c>
      <c r="BU94" s="32" t="e">
        <f t="shared" si="51"/>
        <v>#DIV/0!</v>
      </c>
      <c r="BV94" s="29" t="e">
        <f t="shared" si="53"/>
        <v>#DIV/0!</v>
      </c>
      <c r="BW94" s="29" t="e">
        <f t="shared" si="54"/>
        <v>#DIV/0!</v>
      </c>
      <c r="BX94" s="29" t="e">
        <f t="shared" si="55"/>
        <v>#DIV/0!</v>
      </c>
    </row>
    <row r="95" spans="1:76" x14ac:dyDescent="0.2">
      <c r="A95" s="29">
        <f>Rohdaten!C95</f>
        <v>0</v>
      </c>
      <c r="B95" s="29">
        <f>IF(1=1,Rohdaten!H95,"x"&amp;Rohdaten!H95)</f>
        <v>0</v>
      </c>
      <c r="C95" s="29">
        <f>IF(101,Rohdaten!F95,-Rohdaten!F95)</f>
        <v>0</v>
      </c>
      <c r="E95" s="32">
        <f>Rohdaten!J95</f>
        <v>0</v>
      </c>
      <c r="F95" s="32" t="e">
        <f>AVERAGE(Rohdaten!L95,Rohdaten!X95,Rohdaten!AD95)</f>
        <v>#DIV/0!</v>
      </c>
      <c r="G95" s="29" t="e">
        <f t="array" ref="G95">AVERAGE(IF(Rohdaten!E95='turnwise standard'!$A$5:$A$99,'turnwise standard'!$F$5:$F$99))</f>
        <v>#DIV/0!</v>
      </c>
      <c r="H95" s="29" t="b">
        <f>IF(ISERROR(G95),1&lt;0,E95-G95&gt;eval!$B$6)</f>
        <v>0</v>
      </c>
      <c r="I95" s="32" t="e">
        <f>Rohdaten!L95-G95</f>
        <v>#DIV/0!</v>
      </c>
      <c r="J95" s="32" t="e">
        <f t="shared" si="28"/>
        <v>#DIV/0!</v>
      </c>
      <c r="K95" s="32" t="e">
        <f t="shared" si="29"/>
        <v>#DIV/0!</v>
      </c>
      <c r="L95" s="30">
        <f>Rohdaten!O95</f>
        <v>0</v>
      </c>
      <c r="M95" s="33">
        <f>Rohdaten!N95/eval!$B$7</f>
        <v>0</v>
      </c>
      <c r="N95" s="33" t="e">
        <f>Rohdaten!N95/Rohdaten!M95</f>
        <v>#DIV/0!</v>
      </c>
      <c r="O95" s="32" t="e">
        <f t="shared" si="30"/>
        <v>#DIV/0!</v>
      </c>
      <c r="P95" s="34" t="e">
        <f>(L95)/(O95/charge/constants!$B$3)</f>
        <v>#DIV/0!</v>
      </c>
      <c r="Q95" s="34" t="e">
        <f>SQRT(L95+1)/(O95/charge/constants!$B$3)</f>
        <v>#DIV/0!</v>
      </c>
      <c r="R95" s="29" t="e">
        <f>P95/eval!$E$18</f>
        <v>#DIV/0!</v>
      </c>
      <c r="S95" s="29" t="e">
        <f>Q95/eval!$E$18</f>
        <v>#DIV/0!</v>
      </c>
      <c r="T95" s="29" t="e">
        <f t="shared" si="31"/>
        <v>#DIV/0!</v>
      </c>
      <c r="V95" s="31" t="e">
        <f t="array" ref="V95">AVERAGE(IF(Rohdaten!E95='turnwise standard'!$A$5:$A$99,'turnwise standard'!$P$5:$P$99))</f>
        <v>#DIV/0!</v>
      </c>
      <c r="W95" s="32" t="e">
        <f t="shared" si="32"/>
        <v>#DIV/0!</v>
      </c>
      <c r="X95" s="29" t="e">
        <f t="shared" si="33"/>
        <v>#DIV/0!</v>
      </c>
      <c r="Y95" s="29" t="e">
        <f t="shared" si="34"/>
        <v>#DIV/0!</v>
      </c>
      <c r="AA95" s="32" t="e">
        <f>Rohdaten!AJ95-$G95</f>
        <v>#DIV/0!</v>
      </c>
      <c r="AB95" s="32" t="e">
        <f t="shared" si="35"/>
        <v>#DIV/0!</v>
      </c>
      <c r="AC95" s="30">
        <f>Rohdaten!AM95</f>
        <v>0</v>
      </c>
      <c r="AD95" s="33">
        <f>Rohdaten!AL95/eval!$B$7</f>
        <v>0</v>
      </c>
      <c r="AE95" s="32" t="e">
        <f t="shared" si="36"/>
        <v>#DIV/0!</v>
      </c>
      <c r="AF95" s="32" t="e">
        <f>(AC95)/((AE95+0.0000000000000000001)/charge/constants!$B$3)</f>
        <v>#DIV/0!</v>
      </c>
      <c r="AG95" s="32" t="e">
        <f>SQRT(AC95+1)/((AE95+0.0000000000000000001)/charge/constants!$B$3)</f>
        <v>#DIV/0!</v>
      </c>
      <c r="AH95" s="32" t="e">
        <f>AF95/eval!$E$18</f>
        <v>#DIV/0!</v>
      </c>
      <c r="AI95" s="32" t="e">
        <f>AG95/eval!$E$18</f>
        <v>#DIV/0!</v>
      </c>
      <c r="AJ95" s="32" t="e">
        <f t="shared" si="37"/>
        <v>#DIV/0!</v>
      </c>
      <c r="AK95" s="32" t="e">
        <f t="shared" si="38"/>
        <v>#DIV/0!</v>
      </c>
      <c r="AL95" s="29" t="e">
        <f t="shared" si="39"/>
        <v>#DIV/0!</v>
      </c>
      <c r="AN95" s="32" t="e">
        <f>Rohdaten!X95-G95</f>
        <v>#DIV/0!</v>
      </c>
      <c r="AO95" s="32" t="e">
        <f t="shared" si="40"/>
        <v>#DIV/0!</v>
      </c>
      <c r="AP95" s="30">
        <f>Rohdaten!AA95</f>
        <v>0</v>
      </c>
      <c r="AQ95" s="33">
        <f>Rohdaten!Y95</f>
        <v>0</v>
      </c>
      <c r="AR95" s="32" t="e">
        <f t="shared" si="52"/>
        <v>#DIV/0!</v>
      </c>
      <c r="AS95" s="32" t="e">
        <f t="shared" si="41"/>
        <v>#DIV/0!</v>
      </c>
      <c r="AT95" s="32" t="e">
        <f>(AP95)/((AS95+0.0000000000000000001)/charge/constants!$B$3)</f>
        <v>#DIV/0!</v>
      </c>
      <c r="AU95" s="32" t="e">
        <f>SQRT(AP95+1)/((AS95+0.0000000000000000001)/charge/constants!$B$3)</f>
        <v>#DIV/0!</v>
      </c>
      <c r="AV95" s="32" t="e">
        <f>AT95/eval!$E$18</f>
        <v>#DIV/0!</v>
      </c>
      <c r="AW95" s="32" t="e">
        <f>AU95/eval!$E$18</f>
        <v>#DIV/0!</v>
      </c>
      <c r="AX95" s="32" t="e">
        <f t="shared" si="42"/>
        <v>#DIV/0!</v>
      </c>
      <c r="AY95" s="32" t="e">
        <f t="shared" si="43"/>
        <v>#DIV/0!</v>
      </c>
      <c r="AZ95" s="29" t="e">
        <f t="shared" si="44"/>
        <v>#DIV/0!</v>
      </c>
      <c r="BC95" s="32" t="e">
        <f>Rohdaten!AD95-G95</f>
        <v>#DIV/0!</v>
      </c>
      <c r="BD95" s="30">
        <f>Rohdaten!AG95</f>
        <v>0</v>
      </c>
      <c r="BE95" s="33" t="e">
        <f>Rohdaten!AF95/Rohdaten!AE95</f>
        <v>#DIV/0!</v>
      </c>
      <c r="BF95" s="33">
        <f>Rohdaten!AF95/eval!$B$7</f>
        <v>0</v>
      </c>
      <c r="BG95" s="32" t="e">
        <f t="shared" si="45"/>
        <v>#DIV/0!</v>
      </c>
      <c r="BH95" s="32" t="e">
        <f>(BD95)/((BG95+0.0000000000000000001)/charge/constants!$B$3)</f>
        <v>#DIV/0!</v>
      </c>
      <c r="BI95" s="32" t="e">
        <f>SQRT(BD95+1)/((BG95+0.0000000000000000001)/charge/constants!$B$3)</f>
        <v>#DIV/0!</v>
      </c>
      <c r="BJ95" s="32" t="e">
        <f>BH95/eval!$E$18</f>
        <v>#DIV/0!</v>
      </c>
      <c r="BK95" s="32" t="e">
        <f>BI95/eval!$E$18</f>
        <v>#DIV/0!</v>
      </c>
      <c r="BL95" s="32" t="e">
        <f t="shared" si="46"/>
        <v>#DIV/0!</v>
      </c>
      <c r="BM95" s="32" t="e">
        <f t="shared" si="47"/>
        <v>#DIV/0!</v>
      </c>
      <c r="BN95" s="29" t="e">
        <f t="shared" si="48"/>
        <v>#DIV/0!</v>
      </c>
      <c r="BO95" s="33" t="e">
        <f t="array" ref="BO95">AVERAGE(IF(Rohdaten!E95='turnwise standard'!$A$5:$A$99,'turnwise standard'!$B$5:$B$99))</f>
        <v>#DIV/0!</v>
      </c>
      <c r="BP95" s="32" t="e">
        <f>BD95/BF95*constants!$B$3*charge/constants!$B$6/BO95</f>
        <v>#DIV/0!</v>
      </c>
      <c r="BQ95" s="32" t="e">
        <f>SQRT(BD95)/BF95*constants!$B$3*charge/constants!$B$6/BO95</f>
        <v>#DIV/0!</v>
      </c>
      <c r="BR95" s="32"/>
      <c r="BS95" s="32" t="e">
        <f t="shared" si="49"/>
        <v>#DIV/0!</v>
      </c>
      <c r="BT95" s="32" t="e">
        <f t="shared" si="50"/>
        <v>#DIV/0!</v>
      </c>
      <c r="BU95" s="32" t="e">
        <f t="shared" si="51"/>
        <v>#DIV/0!</v>
      </c>
      <c r="BV95" s="29" t="e">
        <f t="shared" si="53"/>
        <v>#DIV/0!</v>
      </c>
      <c r="BW95" s="29" t="e">
        <f t="shared" si="54"/>
        <v>#DIV/0!</v>
      </c>
      <c r="BX95" s="29" t="e">
        <f t="shared" si="55"/>
        <v>#DIV/0!</v>
      </c>
    </row>
    <row r="96" spans="1:76" x14ac:dyDescent="0.2">
      <c r="A96" s="29">
        <f>Rohdaten!C96</f>
        <v>129</v>
      </c>
      <c r="B96" s="29" t="str">
        <f>IF(1=1,Rohdaten!H96,"x"&amp;Rohdaten!H96)</f>
        <v>MS_St60k_U</v>
      </c>
      <c r="C96" s="29">
        <f>IF(101,Rohdaten!F96,-Rohdaten!F96)</f>
        <v>7</v>
      </c>
      <c r="E96" s="32">
        <f>Rohdaten!J96</f>
        <v>4.6170000000000004E-13</v>
      </c>
      <c r="F96" s="32">
        <f>AVERAGE(Rohdaten!L96,Rohdaten!X96,Rohdaten!AD96)</f>
        <v>4.5893006450466664E-13</v>
      </c>
      <c r="G96" s="29">
        <f t="array" ref="G96">AVERAGE(IF(Rohdaten!E96='turnwise standard'!$A$5:$A$99,'turnwise standard'!$F$5:$F$99))</f>
        <v>0</v>
      </c>
      <c r="H96" s="29" t="b">
        <f>IF(ISERROR(G96),1&lt;0,E96-G96&gt;eval!$B$6)</f>
        <v>0</v>
      </c>
      <c r="I96" s="32">
        <f>Rohdaten!L96-G96</f>
        <v>4.5925616821700005E-13</v>
      </c>
      <c r="J96" s="32">
        <f t="shared" si="28"/>
        <v>1.8330859846973927E-14</v>
      </c>
      <c r="K96" s="32">
        <f t="shared" si="29"/>
        <v>1.8330859846973927E-14</v>
      </c>
      <c r="L96" s="30">
        <f>Rohdaten!O96</f>
        <v>389</v>
      </c>
      <c r="M96" s="33">
        <f>Rohdaten!N96/eval!$B$7</f>
        <v>298.14585908529051</v>
      </c>
      <c r="N96" s="33">
        <f>Rohdaten!N96/Rohdaten!M96</f>
        <v>8.0799959801015024</v>
      </c>
      <c r="O96" s="32">
        <f t="shared" si="30"/>
        <v>5.4652699568480988E-12</v>
      </c>
      <c r="P96" s="34">
        <f>(L96)/(O96/charge/constants!$B$3)</f>
        <v>3.4211803163668834E-5</v>
      </c>
      <c r="Q96" s="34">
        <f>SQRT(L96+1)/(O96/charge/constants!$B$3)</f>
        <v>1.7368354182877034E-6</v>
      </c>
      <c r="R96" s="29">
        <f>P96/eval!$E$18</f>
        <v>4.1432652139184185E-5</v>
      </c>
      <c r="S96" s="29">
        <f>Q96/eval!$E$18</f>
        <v>2.103417272824382E-6</v>
      </c>
      <c r="T96" s="29">
        <f t="shared" si="31"/>
        <v>331499338633.13715</v>
      </c>
      <c r="V96" s="31">
        <f t="array" ref="V96">AVERAGE(IF(Rohdaten!E96='turnwise standard'!$A$5:$A$99,'turnwise standard'!$P$5:$P$99))</f>
        <v>0.85174419678283564</v>
      </c>
      <c r="W96" s="32">
        <f t="shared" si="32"/>
        <v>4.0166758156840864E-5</v>
      </c>
      <c r="X96" s="29">
        <f t="shared" si="33"/>
        <v>2.0391514551528366E-6</v>
      </c>
      <c r="Y96" s="29">
        <f t="shared" si="34"/>
        <v>240492220793.08621</v>
      </c>
      <c r="AA96" s="32">
        <f>Rohdaten!AJ96-$G96</f>
        <v>4.5910946359000003E-13</v>
      </c>
      <c r="AB96" s="32">
        <f t="shared" si="35"/>
        <v>1.8330859846973927E-14</v>
      </c>
      <c r="AC96" s="30">
        <f>Rohdaten!AM96</f>
        <v>11</v>
      </c>
      <c r="AD96" s="33">
        <f>Rohdaten!AL96/eval!$B$7</f>
        <v>59.57972805933251</v>
      </c>
      <c r="AE96" s="32">
        <f t="shared" si="36"/>
        <v>1.0921476447764441E-12</v>
      </c>
      <c r="AF96" s="32">
        <f>(AC96)/((AE96+0.0000000000000000001)/charge/constants!$B$3)</f>
        <v>4.8411581906276511E-6</v>
      </c>
      <c r="AG96" s="32">
        <f>SQRT(AC96+1)/((AE96+0.0000000000000000001)/charge/constants!$B$3)</f>
        <v>1.5245694461173286E-6</v>
      </c>
      <c r="AH96" s="32">
        <f>AF96/eval!$E$18</f>
        <v>5.8629480095935289E-6</v>
      </c>
      <c r="AI96" s="32">
        <f>AG96/eval!$E$18</f>
        <v>1.8463497881365114E-6</v>
      </c>
      <c r="AJ96" s="32">
        <f t="shared" si="37"/>
        <v>5.6838170531873591E-6</v>
      </c>
      <c r="AK96" s="32">
        <f t="shared" si="38"/>
        <v>1.7899381667358039E-6</v>
      </c>
      <c r="AL96" s="29">
        <f t="shared" si="39"/>
        <v>430234840118.7522</v>
      </c>
      <c r="AN96" s="32">
        <f>Rohdaten!X96-G96</f>
        <v>4.5872374432700001E-13</v>
      </c>
      <c r="AO96" s="32">
        <f t="shared" si="40"/>
        <v>1.8330859846973927E-14</v>
      </c>
      <c r="AP96" s="30">
        <f>Rohdaten!AA96</f>
        <v>2</v>
      </c>
      <c r="AQ96" s="33">
        <f>Rohdaten!Y96</f>
        <v>895.54499999999996</v>
      </c>
      <c r="AR96" s="32">
        <f t="shared" si="52"/>
        <v>2.2332769430905204E-3</v>
      </c>
      <c r="AS96" s="32">
        <f t="shared" si="41"/>
        <v>1.6416109881658265E-11</v>
      </c>
      <c r="AT96" s="32">
        <f>(AP96)/((AS96+0.0000000000000000001)/charge/constants!$B$3)</f>
        <v>5.8559549191256865E-8</v>
      </c>
      <c r="AU96" s="32">
        <f>SQRT(AP96+1)/((AS96+0.0000000000000000001)/charge/constants!$B$3)</f>
        <v>5.071405723379292E-8</v>
      </c>
      <c r="AV96" s="32">
        <f>AT96/eval!$E$18</f>
        <v>7.0919308738610169E-8</v>
      </c>
      <c r="AW96" s="32">
        <f>AU96/eval!$E$18</f>
        <v>6.1417922986468132E-8</v>
      </c>
      <c r="AX96" s="32">
        <f t="shared" si="42"/>
        <v>6.8752507398870441E-8</v>
      </c>
      <c r="AY96" s="32">
        <f t="shared" si="43"/>
        <v>5.954141798129937E-8</v>
      </c>
      <c r="AZ96" s="29">
        <f t="shared" si="44"/>
        <v>388815247112880.56</v>
      </c>
      <c r="BC96" s="32">
        <f>Rohdaten!AD96-G96</f>
        <v>4.5881028096999997E-13</v>
      </c>
      <c r="BD96" s="30">
        <f>Rohdaten!AG96</f>
        <v>13</v>
      </c>
      <c r="BE96" s="33">
        <f>Rohdaten!AF96/Rohdaten!AE96</f>
        <v>8.0659302121690342</v>
      </c>
      <c r="BF96" s="33">
        <f>Rohdaten!AF96/eval!$B$7</f>
        <v>5.6860321384425214</v>
      </c>
      <c r="BG96" s="32">
        <f t="shared" si="45"/>
        <v>2.608810003043263E-12</v>
      </c>
      <c r="BH96" s="32">
        <f>(BD96)/((BG96+0.0000000000000000001)/charge/constants!$B$3)</f>
        <v>2.3951839164954267E-6</v>
      </c>
      <c r="BI96" s="32">
        <f>SQRT(BD96+1)/((BG96+0.0000000000000000001)/charge/constants!$B$3)</f>
        <v>6.8938135337209631E-7</v>
      </c>
      <c r="BJ96" s="32">
        <f>BH96/eval!$E$18</f>
        <v>2.9007188410025196E-6</v>
      </c>
      <c r="BK96" s="32">
        <f>BI96/eval!$E$18</f>
        <v>8.3488431372241714E-7</v>
      </c>
      <c r="BL96" s="32">
        <f t="shared" si="46"/>
        <v>2.8120930269233325E-6</v>
      </c>
      <c r="BM96" s="32">
        <f t="shared" si="47"/>
        <v>8.0937604972947523E-7</v>
      </c>
      <c r="BN96" s="29">
        <f t="shared" si="48"/>
        <v>2104170537985.7522</v>
      </c>
      <c r="BO96" s="33">
        <f t="array" ref="BO96">AVERAGE(IF(Rohdaten!E96='turnwise standard'!$A$5:$A$99,'turnwise standard'!$B$5:$B$99))</f>
        <v>1.0900000000000001</v>
      </c>
      <c r="BP96" s="32">
        <f>BD96/BF96*constants!$B$3*charge/constants!$B$6/BO96</f>
        <v>1.8330859846973927E-14</v>
      </c>
      <c r="BQ96" s="32">
        <f>SQRT(BD96)/BF96*constants!$B$3*charge/constants!$B$6/BO96</f>
        <v>5.0840657770468051E-15</v>
      </c>
      <c r="BR96" s="32"/>
      <c r="BS96" s="32">
        <f t="shared" si="49"/>
        <v>584.22244412313421</v>
      </c>
      <c r="BT96" s="32">
        <f t="shared" si="50"/>
        <v>414.16826385260924</v>
      </c>
      <c r="BU96" s="32">
        <f t="shared" si="51"/>
        <v>5.8297021310020486E-6</v>
      </c>
      <c r="BV96" s="29">
        <f t="shared" si="53"/>
        <v>0.57067227962750344</v>
      </c>
      <c r="BW96" s="29">
        <f t="shared" si="54"/>
        <v>0.16089899334070559</v>
      </c>
      <c r="BX96" s="29">
        <f t="shared" si="55"/>
        <v>38.627210481045388</v>
      </c>
    </row>
    <row r="97" spans="1:76" x14ac:dyDescent="0.2">
      <c r="A97" s="29">
        <f>Rohdaten!C97</f>
        <v>130</v>
      </c>
      <c r="B97" s="29" t="str">
        <f>IF(1=1,Rohdaten!H97,"x"&amp;Rohdaten!H97)</f>
        <v>MS_St60k_U</v>
      </c>
      <c r="C97" s="29">
        <f>IF(101,Rohdaten!F97,-Rohdaten!F97)</f>
        <v>8</v>
      </c>
      <c r="E97" s="32">
        <f>Rohdaten!J97</f>
        <v>4.7999999999999997E-13</v>
      </c>
      <c r="F97" s="32">
        <f>AVERAGE(Rohdaten!L97,Rohdaten!X97,Rohdaten!AD97)</f>
        <v>4.82879585763E-13</v>
      </c>
      <c r="G97" s="29">
        <f t="array" ref="G97">AVERAGE(IF(Rohdaten!E97='turnwise standard'!$A$5:$A$99,'turnwise standard'!$F$5:$F$99))</f>
        <v>0</v>
      </c>
      <c r="H97" s="29" t="b">
        <f>IF(ISERROR(G97),1&lt;0,E97-G97&gt;eval!$B$6)</f>
        <v>0</v>
      </c>
      <c r="I97" s="32">
        <f>Rohdaten!L97-G97</f>
        <v>4.8327969007299998E-13</v>
      </c>
      <c r="J97" s="32">
        <f t="shared" si="28"/>
        <v>1.5855410397553513E-14</v>
      </c>
      <c r="K97" s="32">
        <f t="shared" si="29"/>
        <v>1.5855410397553513E-14</v>
      </c>
      <c r="L97" s="30">
        <f>Rohdaten!O97</f>
        <v>409</v>
      </c>
      <c r="M97" s="33">
        <f>Rohdaten!N97/eval!$B$7</f>
        <v>299.13473423980224</v>
      </c>
      <c r="N97" s="33">
        <f>Rohdaten!N97/Rohdaten!M97</f>
        <v>8.1067953034185898</v>
      </c>
      <c r="O97" s="32">
        <f t="shared" si="30"/>
        <v>4.7429039755351671E-12</v>
      </c>
      <c r="P97" s="34">
        <f>(L97)/(O97/charge/constants!$B$3)</f>
        <v>4.1449276859504143E-5</v>
      </c>
      <c r="Q97" s="34">
        <f>SQRT(L97+1)/(O97/charge/constants!$B$3)</f>
        <v>2.0520388484939645E-6</v>
      </c>
      <c r="R97" s="29">
        <f>P97/eval!$E$18</f>
        <v>5.0197689415105496E-5</v>
      </c>
      <c r="S97" s="29">
        <f>Q97/eval!$E$18</f>
        <v>2.4851485137746509E-6</v>
      </c>
      <c r="T97" s="29">
        <f t="shared" si="31"/>
        <v>237480985850.82953</v>
      </c>
      <c r="V97" s="31">
        <f t="array" ref="V97">AVERAGE(IF(Rohdaten!E97='turnwise standard'!$A$5:$A$99,'turnwise standard'!$P$5:$P$99))</f>
        <v>0.85174419678283564</v>
      </c>
      <c r="W97" s="32">
        <f t="shared" si="32"/>
        <v>4.8663996791600363E-5</v>
      </c>
      <c r="X97" s="29">
        <f t="shared" si="33"/>
        <v>2.4092196415834945E-6</v>
      </c>
      <c r="Y97" s="29">
        <f t="shared" si="34"/>
        <v>172284897818.76273</v>
      </c>
      <c r="AA97" s="32">
        <f>Rohdaten!AJ97-$G97</f>
        <v>4.8308465556300001E-13</v>
      </c>
      <c r="AB97" s="32">
        <f t="shared" si="35"/>
        <v>1.5855410397553513E-14</v>
      </c>
      <c r="AC97" s="30">
        <f>Rohdaten!AM97</f>
        <v>7</v>
      </c>
      <c r="AD97" s="33">
        <f>Rohdaten!AL97/eval!$B$7</f>
        <v>59.57972805933251</v>
      </c>
      <c r="AE97" s="32">
        <f t="shared" si="36"/>
        <v>9.4466103975535149E-13</v>
      </c>
      <c r="AF97" s="32">
        <f>(AC97)/((AE97+0.0000000000000000001)/charge/constants!$B$3)</f>
        <v>3.5617216146642491E-6</v>
      </c>
      <c r="AG97" s="32">
        <f>SQRT(AC97+1)/((AE97+0.0000000000000000001)/charge/constants!$B$3)</f>
        <v>1.4391528608158799E-6</v>
      </c>
      <c r="AH97" s="32">
        <f>AF97/eval!$E$18</f>
        <v>4.3134695932575289E-6</v>
      </c>
      <c r="AI97" s="32">
        <f>AG97/eval!$E$18</f>
        <v>1.742904914191073E-6</v>
      </c>
      <c r="AJ97" s="32">
        <f t="shared" si="37"/>
        <v>4.181679931741714E-6</v>
      </c>
      <c r="AK97" s="32">
        <f t="shared" si="38"/>
        <v>1.6896538494207228E-6</v>
      </c>
      <c r="AL97" s="29">
        <f t="shared" si="39"/>
        <v>482820997913.97552</v>
      </c>
      <c r="AN97" s="32">
        <f>Rohdaten!X97-G97</f>
        <v>4.8266028974300004E-13</v>
      </c>
      <c r="AO97" s="32">
        <f t="shared" si="40"/>
        <v>1.5855410397553513E-14</v>
      </c>
      <c r="AP97" s="30">
        <f>Rohdaten!AA97</f>
        <v>3</v>
      </c>
      <c r="AQ97" s="33">
        <f>Rohdaten!Y97</f>
        <v>895.54499999999996</v>
      </c>
      <c r="AR97" s="32">
        <f t="shared" si="52"/>
        <v>3.3499154146357808E-3</v>
      </c>
      <c r="AS97" s="32">
        <f t="shared" si="41"/>
        <v>1.419923350447706E-11</v>
      </c>
      <c r="AT97" s="32">
        <f>(AP97)/((AS97+0.0000000000000000001)/charge/constants!$B$3)</f>
        <v>1.0155336831315596E-7</v>
      </c>
      <c r="AU97" s="32">
        <f>SQRT(AP97+1)/((AS97+0.0000000000000000001)/charge/constants!$B$3)</f>
        <v>6.770224554210398E-8</v>
      </c>
      <c r="AV97" s="32">
        <f>AT97/eval!$E$18</f>
        <v>1.2298753628249917E-7</v>
      </c>
      <c r="AW97" s="32">
        <f>AU97/eval!$E$18</f>
        <v>8.1991690854999449E-8</v>
      </c>
      <c r="AX97" s="32">
        <f t="shared" si="42"/>
        <v>1.1922989167021992E-7</v>
      </c>
      <c r="AY97" s="32">
        <f t="shared" si="43"/>
        <v>7.948659444681328E-8</v>
      </c>
      <c r="AZ97" s="29">
        <f t="shared" si="44"/>
        <v>218169407843852.97</v>
      </c>
      <c r="BC97" s="32">
        <f>Rohdaten!AD97-G97</f>
        <v>4.8269877747299998E-13</v>
      </c>
      <c r="BD97" s="30">
        <f>Rohdaten!AG97</f>
        <v>11</v>
      </c>
      <c r="BE97" s="33">
        <f>Rohdaten!AF97/Rohdaten!AE97</f>
        <v>7.890583903208837</v>
      </c>
      <c r="BF97" s="33">
        <f>Rohdaten!AF97/eval!$B$7</f>
        <v>5.5624227441285541</v>
      </c>
      <c r="BG97" s="32">
        <f t="shared" si="45"/>
        <v>2.6849746583788629E-12</v>
      </c>
      <c r="BH97" s="32">
        <f>(BD97)/((BG97+0.0000000000000000001)/charge/constants!$B$3)</f>
        <v>1.9692028699712426E-6</v>
      </c>
      <c r="BI97" s="32">
        <f>SQRT(BD97+1)/((BG97+0.0000000000000000001)/charge/constants!$B$3)</f>
        <v>6.2013807658193477E-7</v>
      </c>
      <c r="BJ97" s="32">
        <f>BH97/eval!$E$18</f>
        <v>2.3848289174551682E-6</v>
      </c>
      <c r="BK97" s="32">
        <f>BI97/eval!$E$18</f>
        <v>7.5102633679851545E-7</v>
      </c>
      <c r="BL97" s="32">
        <f t="shared" si="46"/>
        <v>2.3119651151240177E-6</v>
      </c>
      <c r="BM97" s="32">
        <f t="shared" si="47"/>
        <v>7.280801899493867E-7</v>
      </c>
      <c r="BN97" s="29">
        <f t="shared" si="48"/>
        <v>2600298492243.6084</v>
      </c>
      <c r="BO97" s="33">
        <f t="array" ref="BO97">AVERAGE(IF(Rohdaten!E97='turnwise standard'!$A$5:$A$99,'turnwise standard'!$B$5:$B$99))</f>
        <v>1.0900000000000001</v>
      </c>
      <c r="BP97" s="32">
        <f>BD97/BF97*constants!$B$3*charge/constants!$B$6/BO97</f>
        <v>1.5855410397553513E-14</v>
      </c>
      <c r="BQ97" s="32">
        <f>SQRT(BD97)/BF97*constants!$B$3*charge/constants!$B$6/BO97</f>
        <v>4.780586107798614E-15</v>
      </c>
      <c r="BR97" s="32"/>
      <c r="BS97" s="32">
        <f t="shared" si="49"/>
        <v>408.15265171487601</v>
      </c>
      <c r="BT97" s="32">
        <f t="shared" si="50"/>
        <v>236.50969555789982</v>
      </c>
      <c r="BU97" s="32">
        <f t="shared" si="51"/>
        <v>1.7877307153006807E-5</v>
      </c>
      <c r="BV97" s="29">
        <f t="shared" si="53"/>
        <v>0.69139744552967697</v>
      </c>
      <c r="BW97" s="29">
        <f t="shared" si="54"/>
        <v>0.21124888203141062</v>
      </c>
      <c r="BX97" s="29">
        <f t="shared" si="55"/>
        <v>22.408416162504729</v>
      </c>
    </row>
    <row r="98" spans="1:76" x14ac:dyDescent="0.2">
      <c r="A98" s="29">
        <f>Rohdaten!C98</f>
        <v>131</v>
      </c>
      <c r="B98" s="29" t="str">
        <f>IF(1=1,Rohdaten!H98,"x"&amp;Rohdaten!H98)</f>
        <v>MS_St60k_U</v>
      </c>
      <c r="C98" s="29">
        <f>IF(101,Rohdaten!F98,-Rohdaten!F98)</f>
        <v>9</v>
      </c>
      <c r="E98" s="32">
        <f>Rohdaten!J98</f>
        <v>5.0196000000000001E-13</v>
      </c>
      <c r="F98" s="32">
        <f>AVERAGE(Rohdaten!L98,Rohdaten!X98,Rohdaten!AD98)</f>
        <v>5.0438361783033337E-13</v>
      </c>
      <c r="G98" s="29">
        <f t="array" ref="G98">AVERAGE(IF(Rohdaten!E98='turnwise standard'!$A$5:$A$99,'turnwise standard'!$F$5:$F$99))</f>
        <v>0</v>
      </c>
      <c r="H98" s="29" t="b">
        <f>IF(ISERROR(G98),1&lt;0,E98-G98&gt;eval!$B$6)</f>
        <v>0</v>
      </c>
      <c r="I98" s="32">
        <f>Rohdaten!L98-G98</f>
        <v>5.0467872655699998E-13</v>
      </c>
      <c r="J98" s="32">
        <f t="shared" si="28"/>
        <v>3.3067433449443157E-14</v>
      </c>
      <c r="K98" s="32">
        <f t="shared" si="29"/>
        <v>3.3067433449443157E-14</v>
      </c>
      <c r="L98" s="30">
        <f>Rohdaten!O98</f>
        <v>393</v>
      </c>
      <c r="M98" s="33">
        <f>Rohdaten!N98/eval!$B$7</f>
        <v>298.14585908529051</v>
      </c>
      <c r="N98" s="33">
        <f>Rohdaten!N98/Rohdaten!M98</f>
        <v>8.0799959801015024</v>
      </c>
      <c r="O98" s="32">
        <f t="shared" si="30"/>
        <v>9.8589183535299008E-12</v>
      </c>
      <c r="P98" s="34">
        <f>(L98)/(O98/charge/constants!$B$3)</f>
        <v>1.9160254018369696E-5</v>
      </c>
      <c r="Q98" s="34">
        <f>SQRT(L98+1)/(O98/charge/constants!$B$3)</f>
        <v>9.6773583466560043E-7</v>
      </c>
      <c r="R98" s="29">
        <f>P98/eval!$E$18</f>
        <v>2.3204276484454814E-5</v>
      </c>
      <c r="S98" s="29">
        <f>Q98/eval!$E$18</f>
        <v>1.1719891526472541E-6</v>
      </c>
      <c r="T98" s="29">
        <f t="shared" si="31"/>
        <v>1067791240829.3173</v>
      </c>
      <c r="V98" s="31">
        <f t="array" ref="V98">AVERAGE(IF(Rohdaten!E98='turnwise standard'!$A$5:$A$99,'turnwise standard'!$P$5:$P$99))</f>
        <v>0.85174419678283564</v>
      </c>
      <c r="W98" s="32">
        <f t="shared" si="32"/>
        <v>2.249531501446188E-5</v>
      </c>
      <c r="X98" s="29">
        <f t="shared" si="33"/>
        <v>1.1361813069239361E-6</v>
      </c>
      <c r="Y98" s="29">
        <f t="shared" si="34"/>
        <v>774648564637.52234</v>
      </c>
      <c r="AA98" s="32">
        <f>Rohdaten!AJ98-$G98</f>
        <v>5.0443493612299997E-13</v>
      </c>
      <c r="AB98" s="32">
        <f t="shared" si="35"/>
        <v>3.3067433449443157E-14</v>
      </c>
      <c r="AC98" s="30">
        <f>Rohdaten!AM98</f>
        <v>13</v>
      </c>
      <c r="AD98" s="33">
        <f>Rohdaten!AL98/eval!$B$7</f>
        <v>59.332509270704577</v>
      </c>
      <c r="AE98" s="32">
        <f t="shared" si="36"/>
        <v>1.9619738016974927E-12</v>
      </c>
      <c r="AF98" s="32">
        <f>(AC98)/((AE98+0.0000000000000000001)/charge/constants!$B$3)</f>
        <v>3.1848435876714526E-6</v>
      </c>
      <c r="AG98" s="32">
        <f>SQRT(AC98+1)/((AE98+0.0000000000000000001)/charge/constants!$B$3)</f>
        <v>9.166610411946547E-7</v>
      </c>
      <c r="AH98" s="32">
        <f>AF98/eval!$E$18</f>
        <v>3.8570465243946465E-6</v>
      </c>
      <c r="AI98" s="32">
        <f>AG98/eval!$E$18</f>
        <v>1.1101343553178451E-6</v>
      </c>
      <c r="AJ98" s="32">
        <f t="shared" si="37"/>
        <v>3.7392019807133175E-6</v>
      </c>
      <c r="AK98" s="32">
        <f t="shared" si="38"/>
        <v>1.0762163624442874E-6</v>
      </c>
      <c r="AL98" s="29">
        <f t="shared" si="39"/>
        <v>1190097251547.8896</v>
      </c>
      <c r="AN98" s="32">
        <f>Rohdaten!X98-G98</f>
        <v>5.0412196216700003E-13</v>
      </c>
      <c r="AO98" s="32">
        <f t="shared" si="40"/>
        <v>3.3067433449443157E-14</v>
      </c>
      <c r="AP98" s="30">
        <f>Rohdaten!AA98</f>
        <v>1</v>
      </c>
      <c r="AQ98" s="33">
        <f>Rohdaten!Y98</f>
        <v>895.54499999999996</v>
      </c>
      <c r="AR98" s="32">
        <f t="shared" si="52"/>
        <v>1.1166384715452602E-3</v>
      </c>
      <c r="AS98" s="32">
        <f t="shared" si="41"/>
        <v>2.9613374688481569E-11</v>
      </c>
      <c r="AT98" s="32">
        <f>(AP98)/((AS98+0.0000000000000000001)/charge/constants!$B$3)</f>
        <v>1.6231179439465905E-8</v>
      </c>
      <c r="AU98" s="32">
        <f>SQRT(AP98+1)/((AS98+0.0000000000000000001)/charge/constants!$B$3)</f>
        <v>2.2954354096604017E-8</v>
      </c>
      <c r="AV98" s="32">
        <f>AT98/eval!$E$18</f>
        <v>1.9656982366782421E-8</v>
      </c>
      <c r="AW98" s="32">
        <f>AU98/eval!$E$18</f>
        <v>2.7799171058432486E-8</v>
      </c>
      <c r="AX98" s="32">
        <f t="shared" si="42"/>
        <v>1.9056401559028498E-8</v>
      </c>
      <c r="AY98" s="32">
        <f t="shared" si="43"/>
        <v>2.6949821534805898E-8</v>
      </c>
      <c r="AZ98" s="29">
        <f t="shared" si="44"/>
        <v>1897884794518724.5</v>
      </c>
      <c r="BC98" s="32">
        <f>Rohdaten!AD98-G98</f>
        <v>5.04350164767E-13</v>
      </c>
      <c r="BD98" s="30">
        <f>Rohdaten!AG98</f>
        <v>26</v>
      </c>
      <c r="BE98" s="33">
        <f>Rohdaten!AF98/Rohdaten!AE98</f>
        <v>8.9426617569700149</v>
      </c>
      <c r="BF98" s="33">
        <f>Rohdaten!AF98/eval!$B$7</f>
        <v>6.3040791100123608</v>
      </c>
      <c r="BG98" s="32">
        <f t="shared" si="45"/>
        <v>3.179463337838937E-12</v>
      </c>
      <c r="BH98" s="32">
        <f>(BD98)/((BG98+0.0000000000000000001)/charge/constants!$B$3)</f>
        <v>3.9305877373115031E-6</v>
      </c>
      <c r="BI98" s="32">
        <f>SQRT(BD98+1)/((BG98+0.0000000000000000001)/charge/constants!$B$3)</f>
        <v>7.8553588438046706E-7</v>
      </c>
      <c r="BJ98" s="32">
        <f>BH98/eval!$E$18</f>
        <v>4.7601897404669339E-6</v>
      </c>
      <c r="BK98" s="32">
        <f>BI98/eval!$E$18</f>
        <v>9.513335174027119E-7</v>
      </c>
      <c r="BL98" s="32">
        <f t="shared" si="46"/>
        <v>4.6147514149881118E-6</v>
      </c>
      <c r="BM98" s="32">
        <f t="shared" si="47"/>
        <v>9.2226737481458964E-7</v>
      </c>
      <c r="BN98" s="29">
        <f t="shared" si="48"/>
        <v>1620570548516.6978</v>
      </c>
      <c r="BO98" s="33">
        <f t="array" ref="BO98">AVERAGE(IF(Rohdaten!E98='turnwise standard'!$A$5:$A$99,'turnwise standard'!$B$5:$B$99))</f>
        <v>1.0900000000000001</v>
      </c>
      <c r="BP98" s="32">
        <f>BD98/BF98*constants!$B$3*charge/constants!$B$6/BO98</f>
        <v>3.3067433449443157E-14</v>
      </c>
      <c r="BQ98" s="32">
        <f>SQRT(BD98)/BF98*constants!$B$3*charge/constants!$B$6/BO98</f>
        <v>6.4850572470439017E-15</v>
      </c>
      <c r="BR98" s="32"/>
      <c r="BS98" s="32">
        <f t="shared" si="49"/>
        <v>1180.4597457089551</v>
      </c>
      <c r="BT98" s="32">
        <f t="shared" si="50"/>
        <v>1181.9606487254703</v>
      </c>
      <c r="BU98" s="32">
        <f t="shared" si="51"/>
        <v>7.1580374222052155E-7</v>
      </c>
      <c r="BV98" s="29">
        <f t="shared" si="53"/>
        <v>0.31960390355912743</v>
      </c>
      <c r="BW98" s="29">
        <f t="shared" si="54"/>
        <v>6.4719646627993135E-2</v>
      </c>
      <c r="BX98" s="29">
        <f t="shared" si="55"/>
        <v>238.74139397151373</v>
      </c>
    </row>
    <row r="99" spans="1:76" x14ac:dyDescent="0.2">
      <c r="A99" s="29">
        <f>Rohdaten!C99</f>
        <v>132</v>
      </c>
      <c r="B99" s="29" t="str">
        <f>IF(1=1,Rohdaten!H99,"x"&amp;Rohdaten!H99)</f>
        <v>Vienna-KkU</v>
      </c>
      <c r="C99" s="29">
        <f>IF(101,Rohdaten!F99,-Rohdaten!F99)</f>
        <v>10</v>
      </c>
      <c r="E99" s="32">
        <f>Rohdaten!J99</f>
        <v>6.7300199999999997E-10</v>
      </c>
      <c r="F99" s="32">
        <f>AVERAGE(Rohdaten!L99,Rohdaten!X99,Rohdaten!AD99)</f>
        <v>6.4758976285249998E-10</v>
      </c>
      <c r="G99" s="29">
        <f t="array" ref="G99">AVERAGE(IF(Rohdaten!E99='turnwise standard'!$A$5:$A$99,'turnwise standard'!$F$5:$F$99))</f>
        <v>0</v>
      </c>
      <c r="H99" s="29" t="b">
        <f>IF(ISERROR(G99),1&lt;0,E99-G99&gt;eval!$B$6)</f>
        <v>1</v>
      </c>
      <c r="I99" s="32">
        <f>Rohdaten!L99-G99</f>
        <v>6.58342094165E-10</v>
      </c>
      <c r="J99" s="32">
        <f t="shared" si="28"/>
        <v>1.0417977576830692E-9</v>
      </c>
      <c r="K99" s="32">
        <f t="shared" si="29"/>
        <v>6.58342094165E-10</v>
      </c>
      <c r="L99" s="30">
        <f>Rohdaten!O99</f>
        <v>18</v>
      </c>
      <c r="M99" s="33">
        <f>Rohdaten!N99/eval!$B$7</f>
        <v>198.88751545117429</v>
      </c>
      <c r="N99" s="33">
        <f>Rohdaten!N99/Rohdaten!M99</f>
        <v>8.0850208532234564</v>
      </c>
      <c r="O99" s="32">
        <f t="shared" si="30"/>
        <v>1.3093602342539988E-7</v>
      </c>
      <c r="P99" s="34">
        <f>(L99)/(O99/charge/constants!$B$3)</f>
        <v>6.607715564944863E-11</v>
      </c>
      <c r="Q99" s="34">
        <f>SQRT(L99+1)/(O99/charge/constants!$B$3)</f>
        <v>1.6001313552919683E-11</v>
      </c>
      <c r="R99" s="29">
        <f>P99/eval!$E$18</f>
        <v>8.0023604464019745E-11</v>
      </c>
      <c r="S99" s="29">
        <f>Q99/eval!$E$18</f>
        <v>1.9378600275362912E-11</v>
      </c>
      <c r="T99" s="29">
        <f t="shared" si="31"/>
        <v>3.9056086957133089E+21</v>
      </c>
      <c r="V99" s="31">
        <f t="array" ref="V99">AVERAGE(IF(Rohdaten!E99='turnwise standard'!$A$5:$A$99,'turnwise standard'!$P$5:$P$99))</f>
        <v>0.85174419678283564</v>
      </c>
      <c r="W99" s="32">
        <f t="shared" si="32"/>
        <v>7.7578639102011921E-11</v>
      </c>
      <c r="X99" s="29">
        <f t="shared" si="33"/>
        <v>1.8786524890171276E-11</v>
      </c>
      <c r="Y99" s="29">
        <f t="shared" si="34"/>
        <v>2.8333948195907253E+21</v>
      </c>
      <c r="AA99" s="32">
        <f>Rohdaten!AJ99-$G99</f>
        <v>6.4433972689500004E-10</v>
      </c>
      <c r="AB99" s="32">
        <f t="shared" si="35"/>
        <v>6.4433972689500004E-10</v>
      </c>
      <c r="AC99" s="30">
        <f>Rohdaten!AM99</f>
        <v>0</v>
      </c>
      <c r="AD99" s="33">
        <f>Rohdaten!AL99/eval!$B$7</f>
        <v>39.678615574783684</v>
      </c>
      <c r="AE99" s="32">
        <f t="shared" si="36"/>
        <v>2.5566508323027815E-8</v>
      </c>
      <c r="AF99" s="32">
        <f>(AC99)/((AE99+0.0000000000000000001)/charge/constants!$B$3)</f>
        <v>0</v>
      </c>
      <c r="AG99" s="32">
        <f>SQRT(AC99+1)/((AE99+0.0000000000000000001)/charge/constants!$B$3)</f>
        <v>1.8800377193673662E-11</v>
      </c>
      <c r="AH99" s="32">
        <f>AF99/eval!$E$18</f>
        <v>0</v>
      </c>
      <c r="AI99" s="32">
        <f>AG99/eval!$E$18</f>
        <v>2.2768442944221562E-11</v>
      </c>
      <c r="AJ99" s="32">
        <f t="shared" si="37"/>
        <v>0</v>
      </c>
      <c r="AK99" s="32">
        <f t="shared" si="38"/>
        <v>2.2072797519120739E-11</v>
      </c>
      <c r="AL99" s="29">
        <f t="shared" si="39"/>
        <v>2.8292210112636922E+21</v>
      </c>
      <c r="AN99" s="32" t="e">
        <f>Rohdaten!X99-G99</f>
        <v>#VALUE!</v>
      </c>
      <c r="AO99" s="32" t="e">
        <f t="shared" si="40"/>
        <v>#VALUE!</v>
      </c>
      <c r="AP99" s="30">
        <f>Rohdaten!AA99</f>
        <v>0</v>
      </c>
      <c r="AQ99" s="33">
        <f>Rohdaten!Y99</f>
        <v>0</v>
      </c>
      <c r="AR99" s="32" t="e">
        <f t="shared" si="52"/>
        <v>#DIV/0!</v>
      </c>
      <c r="AS99" s="32" t="e">
        <f t="shared" si="41"/>
        <v>#VALUE!</v>
      </c>
      <c r="AT99" s="32" t="e">
        <f>(AP99)/((AS99+0.0000000000000000001)/charge/constants!$B$3)</f>
        <v>#VALUE!</v>
      </c>
      <c r="AU99" s="32" t="e">
        <f>SQRT(AP99+1)/((AS99+0.0000000000000000001)/charge/constants!$B$3)</f>
        <v>#VALUE!</v>
      </c>
      <c r="AV99" s="32" t="e">
        <f>AT99/eval!$E$18</f>
        <v>#VALUE!</v>
      </c>
      <c r="AW99" s="32" t="e">
        <f>AU99/eval!$E$18</f>
        <v>#VALUE!</v>
      </c>
      <c r="AX99" s="32" t="e">
        <f t="shared" si="42"/>
        <v>#VALUE!</v>
      </c>
      <c r="AY99" s="32" t="e">
        <f t="shared" si="43"/>
        <v>#VALUE!</v>
      </c>
      <c r="AZ99" s="29" t="e">
        <f t="shared" si="44"/>
        <v>#VALUE!</v>
      </c>
      <c r="BC99" s="32">
        <f>Rohdaten!AD99-G99</f>
        <v>6.3683743153999996E-10</v>
      </c>
      <c r="BD99" s="30">
        <f>Rohdaten!AG99</f>
        <v>32123</v>
      </c>
      <c r="BE99" s="33">
        <f>Rohdaten!AF99/Rohdaten!AE99</f>
        <v>0.52603892688058917</v>
      </c>
      <c r="BF99" s="33">
        <f>Rohdaten!AF99/eval!$B$7</f>
        <v>0.24721878862793573</v>
      </c>
      <c r="BG99" s="32">
        <f t="shared" si="45"/>
        <v>1.5743817837824475E-10</v>
      </c>
      <c r="BH99" s="32">
        <f>(BD99)/((BG99+0.0000000000000000001)/charge/constants!$B$3)</f>
        <v>9.8071772229844337E-5</v>
      </c>
      <c r="BI99" s="32">
        <f>SQRT(BD99+1)/((BG99+0.0000000000000000001)/charge/constants!$B$3)</f>
        <v>5.4719577354687258E-7</v>
      </c>
      <c r="BJ99" s="32">
        <f>BH99/eval!$E$18</f>
        <v>1.1877110376302926E-4</v>
      </c>
      <c r="BK99" s="32">
        <f>BI99/eval!$E$18</f>
        <v>6.6268860571124836E-7</v>
      </c>
      <c r="BL99" s="32">
        <f t="shared" si="46"/>
        <v>1.1514228403348798E-4</v>
      </c>
      <c r="BM99" s="32">
        <f t="shared" si="47"/>
        <v>6.4244144616859416E-7</v>
      </c>
      <c r="BN99" s="29">
        <f t="shared" si="48"/>
        <v>3339754405407.2344</v>
      </c>
      <c r="BO99" s="33">
        <f t="array" ref="BO99">AVERAGE(IF(Rohdaten!E99='turnwise standard'!$A$5:$A$99,'turnwise standard'!$B$5:$B$99))</f>
        <v>1.0900000000000001</v>
      </c>
      <c r="BP99" s="32">
        <f>BD99/BF99*constants!$B$3*charge/constants!$B$6/BO99</f>
        <v>1.0417977576830692E-9</v>
      </c>
      <c r="BQ99" s="32">
        <f>SQRT(BD99)/BF99*constants!$B$3*charge/constants!$B$6/BO99</f>
        <v>5.8126660092391945E-12</v>
      </c>
      <c r="BR99" s="32"/>
      <c r="BS99" s="32" t="e">
        <f t="shared" si="49"/>
        <v>#DIV/0!</v>
      </c>
      <c r="BT99" s="32" t="e">
        <f t="shared" si="50"/>
        <v>#DIV/0!</v>
      </c>
      <c r="BU99" s="32" t="e">
        <f t="shared" si="51"/>
        <v>#DIV/0!</v>
      </c>
      <c r="BV99" s="29">
        <f t="shared" si="53"/>
        <v>6.965148159245807E-7</v>
      </c>
      <c r="BW99" s="29">
        <f t="shared" si="54"/>
        <v>1.642161061187274E-7</v>
      </c>
      <c r="BX99" s="29">
        <f t="shared" si="55"/>
        <v>37082456854191.742</v>
      </c>
    </row>
    <row r="100" spans="1:76" x14ac:dyDescent="0.2">
      <c r="A100" s="29">
        <f>Rohdaten!C100</f>
        <v>133</v>
      </c>
      <c r="B100" s="29" t="str">
        <f>IF(1=1,Rohdaten!H100,"x"&amp;Rohdaten!H100)</f>
        <v>MS_St60e_U</v>
      </c>
      <c r="C100" s="29">
        <f>IF(101,Rohdaten!F100,-Rohdaten!F100)</f>
        <v>11</v>
      </c>
      <c r="E100" s="32">
        <f>Rohdaten!J100</f>
        <v>4.7999999999999997E-13</v>
      </c>
      <c r="F100" s="32">
        <f>AVERAGE(Rohdaten!L100,Rohdaten!X100,Rohdaten!AD100)</f>
        <v>4.7902724956633336E-13</v>
      </c>
      <c r="G100" s="29">
        <f t="array" ref="G100">AVERAGE(IF(Rohdaten!E100='turnwise standard'!$A$5:$A$99,'turnwise standard'!$F$5:$F$99))</f>
        <v>0</v>
      </c>
      <c r="H100" s="29" t="b">
        <f>IF(ISERROR(G100),1&lt;0,E100-G100&gt;eval!$B$6)</f>
        <v>0</v>
      </c>
      <c r="I100" s="32">
        <f>Rohdaten!L100-G100</f>
        <v>4.7930023895300002E-13</v>
      </c>
      <c r="J100" s="32">
        <f t="shared" si="28"/>
        <v>1.9320906287154187E-14</v>
      </c>
      <c r="K100" s="32">
        <f t="shared" si="29"/>
        <v>1.9320906287154187E-14</v>
      </c>
      <c r="L100" s="30">
        <f>Rohdaten!O100</f>
        <v>67</v>
      </c>
      <c r="M100" s="33">
        <f>Rohdaten!N100/eval!$B$7</f>
        <v>298.88751545117429</v>
      </c>
      <c r="N100" s="33">
        <f>Rohdaten!N100/Rohdaten!M100</f>
        <v>8.1000954725893166</v>
      </c>
      <c r="O100" s="32">
        <f t="shared" si="30"/>
        <v>5.7747776764324878E-12</v>
      </c>
      <c r="P100" s="34">
        <f>(L100)/(O100/charge/constants!$B$3)</f>
        <v>5.5767030012997756E-6</v>
      </c>
      <c r="Q100" s="34">
        <f>SQRT(L100+1)/(O100/charge/constants!$B$3)</f>
        <v>6.8636822438979094E-7</v>
      </c>
      <c r="R100" s="29">
        <f>P100/eval!$E$18</f>
        <v>6.7537391826739268E-6</v>
      </c>
      <c r="S100" s="29">
        <f>Q100/eval!$E$18</f>
        <v>8.3123522441902345E-7</v>
      </c>
      <c r="T100" s="29">
        <f t="shared" si="31"/>
        <v>2122685537602.6812</v>
      </c>
      <c r="V100" s="31">
        <f t="array" ref="V100">AVERAGE(IF(Rohdaten!E100='turnwise standard'!$A$5:$A$99,'turnwise standard'!$P$5:$P$99))</f>
        <v>0.85174419678283564</v>
      </c>
      <c r="W100" s="32">
        <f t="shared" si="32"/>
        <v>6.5473918370841986E-6</v>
      </c>
      <c r="X100" s="29">
        <f t="shared" si="33"/>
        <v>8.0583845124194058E-7</v>
      </c>
      <c r="Y100" s="29">
        <f t="shared" si="34"/>
        <v>1539940806785.0835</v>
      </c>
      <c r="AA100" s="32">
        <f>Rohdaten!AJ100-$G100</f>
        <v>4.7915613648700005E-13</v>
      </c>
      <c r="AB100" s="32">
        <f t="shared" si="35"/>
        <v>1.9320906287154187E-14</v>
      </c>
      <c r="AC100" s="30">
        <f>Rohdaten!AM100</f>
        <v>0</v>
      </c>
      <c r="AD100" s="33">
        <f>Rohdaten!AL100/eval!$B$7</f>
        <v>59.57972805933251</v>
      </c>
      <c r="AE100" s="32">
        <f t="shared" si="36"/>
        <v>1.1511343424484942E-12</v>
      </c>
      <c r="AF100" s="32">
        <f>(AC100)/((AE100+0.0000000000000000001)/charge/constants!$B$3)</f>
        <v>0</v>
      </c>
      <c r="AG100" s="32">
        <f>SQRT(AC100+1)/((AE100+0.0000000000000000001)/charge/constants!$B$3)</f>
        <v>4.1755331286728172E-7</v>
      </c>
      <c r="AH100" s="32">
        <f>AF100/eval!$E$18</f>
        <v>0</v>
      </c>
      <c r="AI100" s="32">
        <f>AG100/eval!$E$18</f>
        <v>5.0568340636210874E-7</v>
      </c>
      <c r="AJ100" s="32">
        <f t="shared" si="37"/>
        <v>0</v>
      </c>
      <c r="AK100" s="32">
        <f t="shared" si="38"/>
        <v>4.9023323486610489E-7</v>
      </c>
      <c r="AL100" s="29">
        <f t="shared" si="39"/>
        <v>5735564031290.3125</v>
      </c>
      <c r="AN100" s="32">
        <f>Rohdaten!X100-G100</f>
        <v>4.7886439201300003E-13</v>
      </c>
      <c r="AO100" s="32">
        <f t="shared" si="40"/>
        <v>1.9320906287154187E-14</v>
      </c>
      <c r="AP100" s="30">
        <f>Rohdaten!AA100</f>
        <v>0</v>
      </c>
      <c r="AQ100" s="33">
        <f>Rohdaten!Y100</f>
        <v>895.54499999999996</v>
      </c>
      <c r="AR100" s="32">
        <f t="shared" si="52"/>
        <v>0</v>
      </c>
      <c r="AS100" s="32">
        <f t="shared" si="41"/>
        <v>1.7302741020929495E-11</v>
      </c>
      <c r="AT100" s="32">
        <f>(AP100)/((AS100+0.0000000000000000001)/charge/constants!$B$3)</f>
        <v>0</v>
      </c>
      <c r="AU100" s="32">
        <f>SQRT(AP100+1)/((AS100+0.0000000000000000001)/charge/constants!$B$3)</f>
        <v>2.7779413483716223E-8</v>
      </c>
      <c r="AV100" s="32">
        <f>AT100/eval!$E$18</f>
        <v>0</v>
      </c>
      <c r="AW100" s="32">
        <f>AU100/eval!$E$18</f>
        <v>3.3642622401255148E-8</v>
      </c>
      <c r="AX100" s="32">
        <f t="shared" si="42"/>
        <v>0</v>
      </c>
      <c r="AY100" s="32">
        <f t="shared" si="43"/>
        <v>3.2614737603899383E-8</v>
      </c>
      <c r="AZ100" s="29">
        <f t="shared" si="44"/>
        <v>1295847382488022</v>
      </c>
      <c r="BC100" s="32">
        <f>Rohdaten!AD100-G100</f>
        <v>4.7891711773300001E-13</v>
      </c>
      <c r="BD100" s="30">
        <f>Rohdaten!AG100</f>
        <v>14</v>
      </c>
      <c r="BE100" s="33">
        <f>Rohdaten!AF100/Rohdaten!AE100</f>
        <v>8.2412765211292296</v>
      </c>
      <c r="BF100" s="33">
        <f>Rohdaten!AF100/eval!$B$7</f>
        <v>5.8096415327564896</v>
      </c>
      <c r="BG100" s="32">
        <f t="shared" si="45"/>
        <v>2.7823367779296663E-12</v>
      </c>
      <c r="BH100" s="32">
        <f>(BD100)/((BG100+0.0000000000000000001)/charge/constants!$B$3)</f>
        <v>2.4185568805051453E-6</v>
      </c>
      <c r="BI100" s="32">
        <f>SQRT(BD100+1)/((BG100+0.0000000000000000001)/charge/constants!$B$3)</f>
        <v>6.6907360857512791E-7</v>
      </c>
      <c r="BJ100" s="32">
        <f>BH100/eval!$E$18</f>
        <v>2.929024975076877E-6</v>
      </c>
      <c r="BK100" s="32">
        <f>BI100/eval!$E$18</f>
        <v>8.1029035350702434E-7</v>
      </c>
      <c r="BL100" s="32">
        <f t="shared" si="46"/>
        <v>2.8395343222065895E-6</v>
      </c>
      <c r="BM100" s="32">
        <f t="shared" si="47"/>
        <v>7.8553351006360629E-7</v>
      </c>
      <c r="BN100" s="29">
        <f t="shared" si="48"/>
        <v>2233840707259.9604</v>
      </c>
      <c r="BO100" s="33">
        <f t="array" ref="BO100">AVERAGE(IF(Rohdaten!E100='turnwise standard'!$A$5:$A$99,'turnwise standard'!$B$5:$B$99))</f>
        <v>1.0900000000000001</v>
      </c>
      <c r="BP100" s="32">
        <f>BD100/BF100*constants!$B$3*charge/constants!$B$6/BO100</f>
        <v>1.9320906287154187E-14</v>
      </c>
      <c r="BQ100" s="32">
        <f>SQRT(BD100)/BF100*constants!$B$3*charge/constants!$B$6/BO100</f>
        <v>5.1637294091783967E-15</v>
      </c>
      <c r="BR100" s="32"/>
      <c r="BS100" s="32" t="e">
        <f t="shared" si="49"/>
        <v>#DIV/0!</v>
      </c>
      <c r="BT100" s="32" t="e">
        <f t="shared" si="50"/>
        <v>#DIV/0!</v>
      </c>
      <c r="BU100" s="32" t="e">
        <f t="shared" si="51"/>
        <v>#DIV/0!</v>
      </c>
      <c r="BV100" s="29">
        <f t="shared" si="53"/>
        <v>9.3022568829020449E-2</v>
      </c>
      <c r="BW100" s="29">
        <f t="shared" si="54"/>
        <v>2.7335650848065669E-2</v>
      </c>
      <c r="BX100" s="29">
        <f t="shared" si="55"/>
        <v>1338.2620502437264</v>
      </c>
    </row>
    <row r="101" spans="1:76" x14ac:dyDescent="0.2">
      <c r="A101" s="29">
        <f>Rohdaten!C101</f>
        <v>134</v>
      </c>
      <c r="B101" s="29" t="str">
        <f>IF(1=1,Rohdaten!H101,"x"&amp;Rohdaten!H101)</f>
        <v>MS_St60e_U</v>
      </c>
      <c r="C101" s="29">
        <f>IF(101,Rohdaten!F101,-Rohdaten!F101)</f>
        <v>12</v>
      </c>
      <c r="E101" s="32">
        <f>Rohdaten!J101</f>
        <v>4.6950800000000004E-13</v>
      </c>
      <c r="F101" s="32">
        <f>AVERAGE(Rohdaten!L101,Rohdaten!X101,Rohdaten!AD101)</f>
        <v>4.6845188057000005E-13</v>
      </c>
      <c r="G101" s="29">
        <f t="array" ref="G101">AVERAGE(IF(Rohdaten!E101='turnwise standard'!$A$5:$A$99,'turnwise standard'!$F$5:$F$99))</f>
        <v>0</v>
      </c>
      <c r="H101" s="29" t="b">
        <f>IF(ISERROR(G101),1&lt;0,E101-G101&gt;eval!$B$6)</f>
        <v>0</v>
      </c>
      <c r="I101" s="32">
        <f>Rohdaten!L101-G101</f>
        <v>4.6843170193300005E-13</v>
      </c>
      <c r="J101" s="32">
        <f t="shared" si="28"/>
        <v>2.2081035756747642E-14</v>
      </c>
      <c r="K101" s="32">
        <f t="shared" si="29"/>
        <v>2.2081035756747642E-14</v>
      </c>
      <c r="L101" s="30">
        <f>Rohdaten!O101</f>
        <v>77</v>
      </c>
      <c r="M101" s="33">
        <f>Rohdaten!N101/eval!$B$7</f>
        <v>298.3930778739184</v>
      </c>
      <c r="N101" s="33">
        <f>Rohdaten!N101/Rohdaten!M101</f>
        <v>8.0866958109307738</v>
      </c>
      <c r="O101" s="32">
        <f t="shared" si="30"/>
        <v>6.5888282220999755E-12</v>
      </c>
      <c r="P101" s="34">
        <f>(L101)/(O101/charge/constants!$B$3)</f>
        <v>5.6172082125103576E-6</v>
      </c>
      <c r="Q101" s="34">
        <f>SQRT(L101+1)/(O101/charge/constants!$B$3)</f>
        <v>6.4428363206836852E-7</v>
      </c>
      <c r="R101" s="29">
        <f>P101/eval!$E$18</f>
        <v>6.8027935490247314E-6</v>
      </c>
      <c r="S101" s="29">
        <f>Q101/eval!$E$18</f>
        <v>7.8026812789589803E-7</v>
      </c>
      <c r="T101" s="29">
        <f t="shared" si="31"/>
        <v>2409049941749.6787</v>
      </c>
      <c r="V101" s="31">
        <f t="array" ref="V101">AVERAGE(IF(Rohdaten!E101='turnwise standard'!$A$5:$A$99,'turnwise standard'!$P$5:$P$99))</f>
        <v>0.85174419678283564</v>
      </c>
      <c r="W101" s="32">
        <f t="shared" si="32"/>
        <v>6.5949474428207293E-6</v>
      </c>
      <c r="X101" s="29">
        <f t="shared" si="33"/>
        <v>7.5642855507783143E-7</v>
      </c>
      <c r="Y101" s="29">
        <f t="shared" si="34"/>
        <v>1747689068948.6335</v>
      </c>
      <c r="AA101" s="32">
        <f>Rohdaten!AJ101-$G101</f>
        <v>4.68453160013E-13</v>
      </c>
      <c r="AB101" s="32">
        <f t="shared" si="35"/>
        <v>2.2081035756747642E-14</v>
      </c>
      <c r="AC101" s="30">
        <f>Rohdaten!AM101</f>
        <v>0</v>
      </c>
      <c r="AD101" s="33">
        <f>Rohdaten!AL101/eval!$B$7</f>
        <v>59.826946847960443</v>
      </c>
      <c r="AE101" s="32">
        <f t="shared" si="36"/>
        <v>1.3210409525668551E-12</v>
      </c>
      <c r="AF101" s="32">
        <f>(AC101)/((AE101+0.0000000000000000001)/charge/constants!$B$3)</f>
        <v>0</v>
      </c>
      <c r="AG101" s="32">
        <f>SQRT(AC101+1)/((AE101+0.0000000000000000001)/charge/constants!$B$3)</f>
        <v>3.6384940427555324E-7</v>
      </c>
      <c r="AH101" s="32">
        <f>AF101/eval!$E$18</f>
        <v>0</v>
      </c>
      <c r="AI101" s="32">
        <f>AG101/eval!$E$18</f>
        <v>4.4064458474400215E-7</v>
      </c>
      <c r="AJ101" s="32">
        <f t="shared" si="37"/>
        <v>0</v>
      </c>
      <c r="AK101" s="32">
        <f t="shared" si="38"/>
        <v>4.2718154775796123E-7</v>
      </c>
      <c r="AL101" s="29">
        <f t="shared" si="39"/>
        <v>7553646621956.6143</v>
      </c>
      <c r="AN101" s="32">
        <f>Rohdaten!X101-G101</f>
        <v>4.6850889036000004E-13</v>
      </c>
      <c r="AO101" s="32">
        <f t="shared" si="40"/>
        <v>2.2081035756747642E-14</v>
      </c>
      <c r="AP101" s="30">
        <f>Rohdaten!AA101</f>
        <v>3</v>
      </c>
      <c r="AQ101" s="33">
        <f>Rohdaten!Y101</f>
        <v>895.54499999999996</v>
      </c>
      <c r="AR101" s="32">
        <f t="shared" si="52"/>
        <v>3.3499154146357808E-3</v>
      </c>
      <c r="AS101" s="32">
        <f t="shared" si="41"/>
        <v>1.9774561166776565E-11</v>
      </c>
      <c r="AT101" s="32">
        <f>(AP101)/((AS101+0.0000000000000000001)/charge/constants!$B$3)</f>
        <v>7.2920960447435303E-8</v>
      </c>
      <c r="AU101" s="32">
        <f>SQRT(AP101+1)/((AS101+0.0000000000000000001)/charge/constants!$B$3)</f>
        <v>4.8613973631623538E-8</v>
      </c>
      <c r="AV101" s="32">
        <f>AT101/eval!$E$18</f>
        <v>8.831188386709384E-8</v>
      </c>
      <c r="AW101" s="32">
        <f>AU101/eval!$E$18</f>
        <v>5.8874589244729227E-8</v>
      </c>
      <c r="AX101" s="32">
        <f t="shared" si="42"/>
        <v>8.5613686272085684E-8</v>
      </c>
      <c r="AY101" s="32">
        <f t="shared" si="43"/>
        <v>5.7075790848057123E-8</v>
      </c>
      <c r="AZ101" s="29">
        <f t="shared" si="44"/>
        <v>423133838568394</v>
      </c>
      <c r="BC101" s="32">
        <f>Rohdaten!AD101-G101</f>
        <v>4.6841504941700004E-13</v>
      </c>
      <c r="BD101" s="30">
        <f>Rohdaten!AG101</f>
        <v>16</v>
      </c>
      <c r="BE101" s="33">
        <f>Rohdaten!AF101/Rohdaten!AE101</f>
        <v>8.2412765211292296</v>
      </c>
      <c r="BF101" s="33">
        <f>Rohdaten!AF101/eval!$B$7</f>
        <v>5.8096415327564896</v>
      </c>
      <c r="BG101" s="32">
        <f t="shared" si="45"/>
        <v>2.7213235256611871E-12</v>
      </c>
      <c r="BH101" s="32">
        <f>(BD101)/((BG101+0.0000000000000000001)/charge/constants!$B$3)</f>
        <v>2.8260365387933094E-6</v>
      </c>
      <c r="BI101" s="32">
        <f>SQRT(BD101+1)/((BG101+0.0000000000000000001)/charge/constants!$B$3)</f>
        <v>7.2825294695623473E-7</v>
      </c>
      <c r="BJ101" s="32">
        <f>BH101/eval!$E$18</f>
        <v>3.4225085501716848E-6</v>
      </c>
      <c r="BK101" s="32">
        <f>BI101/eval!$E$18</f>
        <v>8.8196026605858848E-7</v>
      </c>
      <c r="BL101" s="32">
        <f t="shared" si="46"/>
        <v>3.3179404678865665E-6</v>
      </c>
      <c r="BM101" s="32">
        <f t="shared" si="47"/>
        <v>8.5501368803797467E-7</v>
      </c>
      <c r="BN101" s="29">
        <f t="shared" si="48"/>
        <v>1885538908317.9509</v>
      </c>
      <c r="BO101" s="33">
        <f t="array" ref="BO101">AVERAGE(IF(Rohdaten!E101='turnwise standard'!$A$5:$A$99,'turnwise standard'!$B$5:$B$99))</f>
        <v>1.0900000000000001</v>
      </c>
      <c r="BP101" s="32">
        <f>BD101/BF101*constants!$B$3*charge/constants!$B$6/BO101</f>
        <v>2.2081035756747642E-14</v>
      </c>
      <c r="BQ101" s="32">
        <f>SQRT(BD101)/BF101*constants!$B$3*charge/constants!$B$6/BO101</f>
        <v>5.5202589391869105E-15</v>
      </c>
      <c r="BR101" s="32"/>
      <c r="BS101" s="32">
        <f t="shared" si="49"/>
        <v>77.031461868268437</v>
      </c>
      <c r="BT101" s="32">
        <f t="shared" si="50"/>
        <v>45.332236239191701</v>
      </c>
      <c r="BU101" s="32">
        <f t="shared" si="51"/>
        <v>4.8661524798457832E-4</v>
      </c>
      <c r="BV101" s="29">
        <f t="shared" si="53"/>
        <v>9.3698218724109369E-2</v>
      </c>
      <c r="BW101" s="29">
        <f t="shared" si="54"/>
        <v>2.5743491893845314E-2</v>
      </c>
      <c r="BX101" s="29">
        <f t="shared" si="55"/>
        <v>1508.9160911276304</v>
      </c>
    </row>
    <row r="102" spans="1:76" x14ac:dyDescent="0.2">
      <c r="A102" s="29">
        <f>Rohdaten!C102</f>
        <v>135</v>
      </c>
      <c r="B102" s="29" t="str">
        <f>IF(1=1,Rohdaten!H102,"x"&amp;Rohdaten!H102)</f>
        <v>MS_St60e_U</v>
      </c>
      <c r="C102" s="29">
        <f>IF(101,Rohdaten!F102,-Rohdaten!F102)</f>
        <v>13</v>
      </c>
      <c r="E102" s="32">
        <f>Rohdaten!J102</f>
        <v>4.6560400000000004E-13</v>
      </c>
      <c r="F102" s="32">
        <f>AVERAGE(Rohdaten!L102,Rohdaten!X102,Rohdaten!AD102)</f>
        <v>4.6691879857033333E-13</v>
      </c>
      <c r="G102" s="29">
        <f t="array" ref="G102">AVERAGE(IF(Rohdaten!E102='turnwise standard'!$A$5:$A$99,'turnwise standard'!$F$5:$F$99))</f>
        <v>0</v>
      </c>
      <c r="H102" s="29" t="b">
        <f>IF(ISERROR(G102),1&lt;0,E102-G102&gt;eval!$B$6)</f>
        <v>0</v>
      </c>
      <c r="I102" s="32">
        <f>Rohdaten!L102-G102</f>
        <v>4.6694352293699998E-13</v>
      </c>
      <c r="J102" s="32">
        <f t="shared" si="28"/>
        <v>2.2503504553113988E-14</v>
      </c>
      <c r="K102" s="32">
        <f t="shared" si="29"/>
        <v>2.2503504553113988E-14</v>
      </c>
      <c r="L102" s="30">
        <f>Rohdaten!O102</f>
        <v>91</v>
      </c>
      <c r="M102" s="33">
        <f>Rohdaten!N102/eval!$B$7</f>
        <v>298.51668726823237</v>
      </c>
      <c r="N102" s="33">
        <f>Rohdaten!N102/Rohdaten!M102</f>
        <v>8.0900457263454104</v>
      </c>
      <c r="O102" s="32">
        <f t="shared" si="30"/>
        <v>6.7176716311211718E-12</v>
      </c>
      <c r="P102" s="34">
        <f>(L102)/(O102/charge/constants!$B$3)</f>
        <v>6.5111935208866163E-6</v>
      </c>
      <c r="Q102" s="34">
        <f>SQRT(L102+1)/(O102/charge/constants!$B$3)</f>
        <v>6.8629861850236419E-7</v>
      </c>
      <c r="R102" s="29">
        <f>P102/eval!$E$18</f>
        <v>7.8854661612309644E-6</v>
      </c>
      <c r="S102" s="29">
        <f>Q102/eval!$E$18</f>
        <v>8.3115092729774071E-7</v>
      </c>
      <c r="T102" s="29">
        <f t="shared" si="31"/>
        <v>2123116134136.676</v>
      </c>
      <c r="V102" s="31">
        <f t="array" ref="V102">AVERAGE(IF(Rohdaten!E102='turnwise standard'!$A$5:$A$99,'turnwise standard'!$P$5:$P$99))</f>
        <v>0.85174419678283564</v>
      </c>
      <c r="W102" s="32">
        <f t="shared" si="32"/>
        <v>7.6445411022233681E-6</v>
      </c>
      <c r="X102" s="29">
        <f t="shared" si="33"/>
        <v>8.0575672965500203E-7</v>
      </c>
      <c r="Y102" s="29">
        <f t="shared" si="34"/>
        <v>1540253190867.5173</v>
      </c>
      <c r="AA102" s="32">
        <f>Rohdaten!AJ102-$G102</f>
        <v>4.67022379463E-13</v>
      </c>
      <c r="AB102" s="32">
        <f t="shared" si="35"/>
        <v>2.2503504553113988E-14</v>
      </c>
      <c r="AC102" s="30">
        <f>Rohdaten!AM102</f>
        <v>0</v>
      </c>
      <c r="AD102" s="33">
        <f>Rohdaten!AL102/eval!$B$7</f>
        <v>59.703337453646476</v>
      </c>
      <c r="AE102" s="32">
        <f t="shared" si="36"/>
        <v>1.3435343262242343E-12</v>
      </c>
      <c r="AF102" s="32">
        <f>(AC102)/((AE102+0.0000000000000000001)/charge/constants!$B$3)</f>
        <v>0</v>
      </c>
      <c r="AG102" s="32">
        <f>SQRT(AC102+1)/((AE102+0.0000000000000000001)/charge/constants!$B$3)</f>
        <v>3.5775785913488636E-7</v>
      </c>
      <c r="AH102" s="32">
        <f>AF102/eval!$E$18</f>
        <v>0</v>
      </c>
      <c r="AI102" s="32">
        <f>AG102/eval!$E$18</f>
        <v>4.3326733924788011E-7</v>
      </c>
      <c r="AJ102" s="32">
        <f t="shared" si="37"/>
        <v>0</v>
      </c>
      <c r="AK102" s="32">
        <f t="shared" si="38"/>
        <v>4.2002969962835197E-7</v>
      </c>
      <c r="AL102" s="29">
        <f t="shared" si="39"/>
        <v>7813068536684.8281</v>
      </c>
      <c r="AN102" s="32">
        <f>Rohdaten!X102-G102</f>
        <v>4.6694916095699995E-13</v>
      </c>
      <c r="AO102" s="32">
        <f t="shared" si="40"/>
        <v>2.2503504553113988E-14</v>
      </c>
      <c r="AP102" s="30">
        <f>Rohdaten!AA102</f>
        <v>0</v>
      </c>
      <c r="AQ102" s="33">
        <f>Rohdaten!Y102</f>
        <v>895.54499999999996</v>
      </c>
      <c r="AR102" s="32">
        <f t="shared" si="52"/>
        <v>0</v>
      </c>
      <c r="AS102" s="32">
        <f t="shared" si="41"/>
        <v>2.0152900985018464E-11</v>
      </c>
      <c r="AT102" s="32">
        <f>(AP102)/((AS102+0.0000000000000000001)/charge/constants!$B$3)</f>
        <v>0</v>
      </c>
      <c r="AU102" s="32">
        <f>SQRT(AP102+1)/((AS102+0.0000000000000000001)/charge/constants!$B$3)</f>
        <v>2.3850660407266107E-8</v>
      </c>
      <c r="AV102" s="32">
        <f>AT102/eval!$E$18</f>
        <v>0</v>
      </c>
      <c r="AW102" s="32">
        <f>AU102/eval!$E$18</f>
        <v>2.8884654550844686E-8</v>
      </c>
      <c r="AX102" s="32">
        <f t="shared" si="42"/>
        <v>0</v>
      </c>
      <c r="AY102" s="32">
        <f t="shared" si="43"/>
        <v>2.8002140193444928E-8</v>
      </c>
      <c r="AZ102" s="29">
        <f t="shared" si="44"/>
        <v>1757920304200141.2</v>
      </c>
      <c r="BC102" s="32">
        <f>Rohdaten!AD102-G102</f>
        <v>4.6686371181699995E-13</v>
      </c>
      <c r="BD102" s="30">
        <f>Rohdaten!AG102</f>
        <v>17</v>
      </c>
      <c r="BE102" s="33">
        <f>Rohdaten!AF102/Rohdaten!AE102</f>
        <v>8.5919691390496222</v>
      </c>
      <c r="BF102" s="33">
        <f>Rohdaten!AF102/eval!$B$7</f>
        <v>6.0568603213844252</v>
      </c>
      <c r="BG102" s="32">
        <f t="shared" si="45"/>
        <v>2.8277282915986399E-12</v>
      </c>
      <c r="BH102" s="32">
        <f>(BD102)/((BG102+0.0000000000000000001)/charge/constants!$B$3)</f>
        <v>2.889676400419931E-6</v>
      </c>
      <c r="BI102" s="32">
        <f>SQRT(BD102+1)/((BG102+0.0000000000000000001)/charge/constants!$B$3)</f>
        <v>7.2116815700176456E-7</v>
      </c>
      <c r="BJ102" s="32">
        <f>BH102/eval!$E$18</f>
        <v>3.4995804377991027E-6</v>
      </c>
      <c r="BK102" s="32">
        <f>BI102/eval!$E$18</f>
        <v>8.7338013842665836E-7</v>
      </c>
      <c r="BL102" s="32">
        <f t="shared" si="46"/>
        <v>3.3926575741104757E-6</v>
      </c>
      <c r="BM102" s="32">
        <f t="shared" si="47"/>
        <v>8.4669570949320683E-7</v>
      </c>
      <c r="BN102" s="29">
        <f t="shared" si="48"/>
        <v>1922768131420.5837</v>
      </c>
      <c r="BO102" s="33">
        <f t="array" ref="BO102">AVERAGE(IF(Rohdaten!E102='turnwise standard'!$A$5:$A$99,'turnwise standard'!$B$5:$B$99))</f>
        <v>1.0900000000000001</v>
      </c>
      <c r="BP102" s="32">
        <f>BD102/BF102*constants!$B$3*charge/constants!$B$6/BO102</f>
        <v>2.2503504553113988E-14</v>
      </c>
      <c r="BQ102" s="32">
        <f>SQRT(BD102)/BF102*constants!$B$3*charge/constants!$B$6/BO102</f>
        <v>5.4579015422974662E-15</v>
      </c>
      <c r="BR102" s="32"/>
      <c r="BS102" s="32" t="e">
        <f t="shared" si="49"/>
        <v>#DIV/0!</v>
      </c>
      <c r="BT102" s="32" t="e">
        <f t="shared" si="50"/>
        <v>#DIV/0!</v>
      </c>
      <c r="BU102" s="32" t="e">
        <f t="shared" si="51"/>
        <v>#DIV/0!</v>
      </c>
      <c r="BV102" s="29">
        <f t="shared" si="53"/>
        <v>0.10861040068201194</v>
      </c>
      <c r="BW102" s="29">
        <f t="shared" si="54"/>
        <v>2.8697108304319589E-2</v>
      </c>
      <c r="BX102" s="29">
        <f t="shared" si="55"/>
        <v>1214.2936570232487</v>
      </c>
    </row>
    <row r="103" spans="1:76" x14ac:dyDescent="0.2">
      <c r="A103" s="29">
        <f>Rohdaten!C103</f>
        <v>136</v>
      </c>
      <c r="B103" s="29" t="str">
        <f>IF(1=1,Rohdaten!H103,"x"&amp;Rohdaten!H103)</f>
        <v>MS_St60w_U</v>
      </c>
      <c r="C103" s="29">
        <f>IF(101,Rohdaten!F103,-Rohdaten!F103)</f>
        <v>14</v>
      </c>
      <c r="E103" s="32">
        <f>Rohdaten!J103</f>
        <v>4.51452E-13</v>
      </c>
      <c r="F103" s="32">
        <f>AVERAGE(Rohdaten!L103,Rohdaten!X103,Rohdaten!AD103)</f>
        <v>4.4966278733766668E-13</v>
      </c>
      <c r="G103" s="29">
        <f t="array" ref="G103">AVERAGE(IF(Rohdaten!E103='turnwise standard'!$A$5:$A$99,'turnwise standard'!$F$5:$F$99))</f>
        <v>0</v>
      </c>
      <c r="H103" s="29" t="b">
        <f>IF(ISERROR(G103),1&lt;0,E103-G103&gt;eval!$B$6)</f>
        <v>0</v>
      </c>
      <c r="I103" s="32">
        <f>Rohdaten!L103-G103</f>
        <v>4.4948873257300002E-13</v>
      </c>
      <c r="J103" s="32">
        <f t="shared" si="28"/>
        <v>1.4561091181426698E-14</v>
      </c>
      <c r="K103" s="32">
        <f t="shared" si="29"/>
        <v>1.4561091181426698E-14</v>
      </c>
      <c r="L103" s="30">
        <f>Rohdaten!O103</f>
        <v>196</v>
      </c>
      <c r="M103" s="33">
        <f>Rohdaten!N103/eval!$B$7</f>
        <v>298.02224969097654</v>
      </c>
      <c r="N103" s="33">
        <f>Rohdaten!N103/Rohdaten!M103</f>
        <v>8.0766460646868676</v>
      </c>
      <c r="O103" s="32">
        <f t="shared" si="30"/>
        <v>4.3395291518442243E-12</v>
      </c>
      <c r="P103" s="34">
        <f>(L103)/(O103/charge/constants!$B$3)</f>
        <v>2.170958108668602E-5</v>
      </c>
      <c r="Q103" s="34">
        <f>SQRT(L103+1)/(O103/charge/constants!$B$3)</f>
        <v>1.5546351579246949E-6</v>
      </c>
      <c r="R103" s="29">
        <f>P103/eval!$E$18</f>
        <v>2.6291672407588301E-5</v>
      </c>
      <c r="S103" s="29">
        <f>Q103/eval!$E$18</f>
        <v>1.8827612620559697E-6</v>
      </c>
      <c r="T103" s="29">
        <f t="shared" si="31"/>
        <v>413754785602.36511</v>
      </c>
      <c r="V103" s="31">
        <f t="array" ref="V103">AVERAGE(IF(Rohdaten!E103='turnwise standard'!$A$5:$A$99,'turnwise standard'!$P$5:$P$99))</f>
        <v>0.85174419678283564</v>
      </c>
      <c r="W103" s="32">
        <f t="shared" si="32"/>
        <v>2.5488381568886917E-5</v>
      </c>
      <c r="X103" s="29">
        <f t="shared" si="33"/>
        <v>1.8252371589930204E-6</v>
      </c>
      <c r="Y103" s="29">
        <f t="shared" si="34"/>
        <v>300165929933.87463</v>
      </c>
      <c r="AA103" s="32">
        <f>Rohdaten!AJ103-$G103</f>
        <v>4.4956936814E-13</v>
      </c>
      <c r="AB103" s="32">
        <f t="shared" si="35"/>
        <v>1.4561091181426698E-14</v>
      </c>
      <c r="AC103" s="30">
        <f>Rohdaten!AM103</f>
        <v>0</v>
      </c>
      <c r="AD103" s="33">
        <f>Rohdaten!AL103/eval!$B$7</f>
        <v>59.57972805933251</v>
      </c>
      <c r="AE103" s="32">
        <f t="shared" si="36"/>
        <v>8.6754585283654742E-13</v>
      </c>
      <c r="AF103" s="32">
        <f>(AC103)/((AE103+0.0000000000000000001)/charge/constants!$B$3)</f>
        <v>0</v>
      </c>
      <c r="AG103" s="32">
        <f>SQRT(AC103+1)/((AE103+0.0000000000000000001)/charge/constants!$B$3)</f>
        <v>5.5404557928997714E-7</v>
      </c>
      <c r="AH103" s="32">
        <f>AF103/eval!$E$18</f>
        <v>0</v>
      </c>
      <c r="AI103" s="32">
        <f>AG103/eval!$E$18</f>
        <v>6.7098415263747479E-7</v>
      </c>
      <c r="AJ103" s="32">
        <f t="shared" si="37"/>
        <v>0</v>
      </c>
      <c r="AK103" s="32">
        <f t="shared" si="38"/>
        <v>6.5048353881680632E-7</v>
      </c>
      <c r="AL103" s="29">
        <f t="shared" si="39"/>
        <v>3257684428739.9556</v>
      </c>
      <c r="AN103" s="32">
        <f>Rohdaten!X103-G103</f>
        <v>4.49811375203E-13</v>
      </c>
      <c r="AO103" s="32">
        <f t="shared" si="40"/>
        <v>1.4561091181426698E-14</v>
      </c>
      <c r="AP103" s="30">
        <f>Rohdaten!AA103</f>
        <v>0</v>
      </c>
      <c r="AQ103" s="33">
        <f>Rohdaten!Y103</f>
        <v>895.54499999999996</v>
      </c>
      <c r="AR103" s="32">
        <f t="shared" si="52"/>
        <v>0</v>
      </c>
      <c r="AS103" s="32">
        <f t="shared" si="41"/>
        <v>1.3040112402070772E-11</v>
      </c>
      <c r="AT103" s="32">
        <f>(AP103)/((AS103+0.0000000000000000001)/charge/constants!$B$3)</f>
        <v>0</v>
      </c>
      <c r="AU103" s="32">
        <f>SQRT(AP103+1)/((AS103+0.0000000000000000001)/charge/constants!$B$3)</f>
        <v>3.6860111438737291E-8</v>
      </c>
      <c r="AV103" s="32">
        <f>AT103/eval!$E$18</f>
        <v>0</v>
      </c>
      <c r="AW103" s="32">
        <f>AU103/eval!$E$18</f>
        <v>4.4639920548665687E-8</v>
      </c>
      <c r="AX103" s="32">
        <f t="shared" si="42"/>
        <v>0</v>
      </c>
      <c r="AY103" s="32">
        <f t="shared" si="43"/>
        <v>4.3276034727284797E-8</v>
      </c>
      <c r="AZ103" s="29">
        <f t="shared" si="44"/>
        <v>736015079445127.62</v>
      </c>
      <c r="BC103" s="32">
        <f>Rohdaten!AD103-G103</f>
        <v>4.4968825423700002E-13</v>
      </c>
      <c r="BD103" s="30">
        <f>Rohdaten!AG103</f>
        <v>11</v>
      </c>
      <c r="BE103" s="33">
        <f>Rohdaten!AF103/Rohdaten!AE103</f>
        <v>8.5919691390496222</v>
      </c>
      <c r="BF103" s="33">
        <f>Rohdaten!AF103/eval!$B$7</f>
        <v>6.0568603213844252</v>
      </c>
      <c r="BG103" s="32">
        <f t="shared" si="45"/>
        <v>2.7236989440807169E-12</v>
      </c>
      <c r="BH103" s="32">
        <f>(BD103)/((BG103+0.0000000000000000001)/charge/constants!$B$3)</f>
        <v>1.9412056598141948E-6</v>
      </c>
      <c r="BI103" s="32">
        <f>SQRT(BD103+1)/((BG103+0.0000000000000000001)/charge/constants!$B$3)</f>
        <v>6.1132124195244572E-7</v>
      </c>
      <c r="BJ103" s="32">
        <f>BH103/eval!$E$18</f>
        <v>2.3509225295411728E-6</v>
      </c>
      <c r="BK103" s="32">
        <f>BI103/eval!$E$18</f>
        <v>7.4034859378611943E-7</v>
      </c>
      <c r="BL103" s="32">
        <f t="shared" si="46"/>
        <v>2.2790946708488497E-6</v>
      </c>
      <c r="BM103" s="32">
        <f t="shared" si="47"/>
        <v>7.1772868457630459E-7</v>
      </c>
      <c r="BN103" s="29">
        <f t="shared" si="48"/>
        <v>2675845452619.1797</v>
      </c>
      <c r="BO103" s="33">
        <f t="array" ref="BO103">AVERAGE(IF(Rohdaten!E103='turnwise standard'!$A$5:$A$99,'turnwise standard'!$B$5:$B$99))</f>
        <v>1.0900000000000001</v>
      </c>
      <c r="BP103" s="32">
        <f>BD103/BF103*constants!$B$3*charge/constants!$B$6/BO103</f>
        <v>1.4561091181426698E-14</v>
      </c>
      <c r="BQ103" s="32">
        <f>SQRT(BD103)/BF103*constants!$B$3*charge/constants!$B$6/BO103</f>
        <v>4.3903341806313803E-15</v>
      </c>
      <c r="BR103" s="32"/>
      <c r="BS103" s="32" t="e">
        <f t="shared" si="49"/>
        <v>#DIV/0!</v>
      </c>
      <c r="BT103" s="32" t="e">
        <f t="shared" si="50"/>
        <v>#DIV/0!</v>
      </c>
      <c r="BU103" s="32" t="e">
        <f t="shared" si="51"/>
        <v>#DIV/0!</v>
      </c>
      <c r="BV103" s="29">
        <f t="shared" si="53"/>
        <v>0.36212812488216883</v>
      </c>
      <c r="BW103" s="29">
        <f t="shared" si="54"/>
        <v>0.1122078007375554</v>
      </c>
      <c r="BX103" s="29">
        <f t="shared" si="55"/>
        <v>79.424392074221572</v>
      </c>
    </row>
    <row r="104" spans="1:76" x14ac:dyDescent="0.2">
      <c r="A104" s="29">
        <f>Rohdaten!C104</f>
        <v>137</v>
      </c>
      <c r="B104" s="29" t="str">
        <f>IF(1=1,Rohdaten!H104,"x"&amp;Rohdaten!H104)</f>
        <v>MS_St60w_U</v>
      </c>
      <c r="C104" s="29">
        <f>IF(101,Rohdaten!F104,-Rohdaten!F104)</f>
        <v>16</v>
      </c>
      <c r="E104" s="32">
        <f>Rohdaten!J104</f>
        <v>4.5511200000000001E-13</v>
      </c>
      <c r="F104" s="32">
        <f>AVERAGE(Rohdaten!L104,Rohdaten!X104,Rohdaten!AD104)</f>
        <v>4.5388051686233338E-13</v>
      </c>
      <c r="G104" s="29">
        <f t="array" ref="G104">AVERAGE(IF(Rohdaten!E104='turnwise standard'!$A$5:$A$99,'turnwise standard'!$F$5:$F$99))</f>
        <v>0</v>
      </c>
      <c r="H104" s="29" t="b">
        <f>IF(ISERROR(G104),1&lt;0,E104-G104&gt;eval!$B$6)</f>
        <v>0</v>
      </c>
      <c r="I104" s="32">
        <f>Rohdaten!L104-G104</f>
        <v>4.5384162020699998E-13</v>
      </c>
      <c r="J104" s="32">
        <f t="shared" si="28"/>
        <v>2.6791256699423427E-14</v>
      </c>
      <c r="K104" s="32">
        <f t="shared" si="29"/>
        <v>2.6791256699423427E-14</v>
      </c>
      <c r="L104" s="30">
        <f>Rohdaten!O104</f>
        <v>224</v>
      </c>
      <c r="M104" s="33">
        <f>Rohdaten!N104/eval!$B$7</f>
        <v>299.01112484548827</v>
      </c>
      <c r="N104" s="33">
        <f>Rohdaten!N104/Rohdaten!M104</f>
        <v>8.1034453880039532</v>
      </c>
      <c r="O104" s="32">
        <f t="shared" si="30"/>
        <v>8.0108838017188228E-12</v>
      </c>
      <c r="P104" s="34">
        <f>(L104)/(O104/charge/constants!$B$3)</f>
        <v>1.3440194947890604E-5</v>
      </c>
      <c r="Q104" s="34">
        <f>SQRT(L104+1)/(O104/charge/constants!$B$3)</f>
        <v>9.0001305454624581E-7</v>
      </c>
      <c r="R104" s="29">
        <f>P104/eval!$E$18</f>
        <v>1.627692405731282E-5</v>
      </c>
      <c r="S104" s="29">
        <f>Q104/eval!$E$18</f>
        <v>1.0899725931236263E-6</v>
      </c>
      <c r="T104" s="29">
        <f t="shared" si="31"/>
        <v>1234532087072.1099</v>
      </c>
      <c r="V104" s="31">
        <f t="array" ref="V104">AVERAGE(IF(Rohdaten!E104='turnwise standard'!$A$5:$A$99,'turnwise standard'!$P$5:$P$99))</f>
        <v>0.85174419678283564</v>
      </c>
      <c r="W104" s="32">
        <f t="shared" si="32"/>
        <v>1.5779614347425223E-5</v>
      </c>
      <c r="X104" s="29">
        <f t="shared" si="33"/>
        <v>1.0566706036222246E-6</v>
      </c>
      <c r="Y104" s="29">
        <f t="shared" si="34"/>
        <v>895613742351.573</v>
      </c>
      <c r="AA104" s="32">
        <f>Rohdaten!AJ104-$G104</f>
        <v>4.5382530488299999E-13</v>
      </c>
      <c r="AB104" s="32">
        <f t="shared" si="35"/>
        <v>2.6791256699423427E-14</v>
      </c>
      <c r="AC104" s="30">
        <f>Rohdaten!AM104</f>
        <v>0</v>
      </c>
      <c r="AD104" s="33">
        <f>Rohdaten!AL104/eval!$B$7</f>
        <v>59.57972805933251</v>
      </c>
      <c r="AE104" s="32">
        <f t="shared" si="36"/>
        <v>1.5962157885194181E-12</v>
      </c>
      <c r="AF104" s="32">
        <f>(AC104)/((AE104+0.0000000000000000001)/charge/constants!$B$3)</f>
        <v>0</v>
      </c>
      <c r="AG104" s="32">
        <f>SQRT(AC104+1)/((AE104+0.0000000000000000001)/charge/constants!$B$3)</f>
        <v>3.011246808511847E-7</v>
      </c>
      <c r="AH104" s="32">
        <f>AF104/eval!$E$18</f>
        <v>0</v>
      </c>
      <c r="AI104" s="32">
        <f>AG104/eval!$E$18</f>
        <v>3.6468098721786396E-7</v>
      </c>
      <c r="AJ104" s="32">
        <f t="shared" si="37"/>
        <v>0</v>
      </c>
      <c r="AK104" s="32">
        <f t="shared" si="38"/>
        <v>3.535388699900479E-7</v>
      </c>
      <c r="AL104" s="29">
        <f t="shared" si="39"/>
        <v>11028267571679.969</v>
      </c>
      <c r="AN104" s="32">
        <f>Rohdaten!X104-G104</f>
        <v>4.53994052133E-13</v>
      </c>
      <c r="AO104" s="32">
        <f t="shared" si="40"/>
        <v>2.6791256699423427E-14</v>
      </c>
      <c r="AP104" s="30">
        <f>Rohdaten!AA104</f>
        <v>4</v>
      </c>
      <c r="AQ104" s="33">
        <f>Rohdaten!Y104</f>
        <v>895.54499999999996</v>
      </c>
      <c r="AR104" s="32">
        <f t="shared" si="52"/>
        <v>4.4665538861810407E-3</v>
      </c>
      <c r="AS104" s="32">
        <f t="shared" si="41"/>
        <v>2.3992775980885151E-11</v>
      </c>
      <c r="AT104" s="32">
        <f>(AP104)/((AS104+0.0000000000000000001)/charge/constants!$B$3)</f>
        <v>8.0134120100080946E-8</v>
      </c>
      <c r="AU104" s="32">
        <f>SQRT(AP104+1)/((AS104+0.0000000000000000001)/charge/constants!$B$3)</f>
        <v>4.4796334965228315E-8</v>
      </c>
      <c r="AV104" s="32">
        <f>AT104/eval!$E$18</f>
        <v>9.7047475302678844E-8</v>
      </c>
      <c r="AW104" s="32">
        <f>AU104/eval!$E$18</f>
        <v>5.4251187955380476E-8</v>
      </c>
      <c r="AX104" s="32">
        <f t="shared" si="42"/>
        <v>9.4082378726804856E-8</v>
      </c>
      <c r="AY104" s="32">
        <f t="shared" si="43"/>
        <v>5.2593648579503951E-8</v>
      </c>
      <c r="AZ104" s="29">
        <f t="shared" si="44"/>
        <v>498327705329226.81</v>
      </c>
      <c r="BC104" s="32">
        <f>Rohdaten!AD104-G104</f>
        <v>4.5380587824700001E-13</v>
      </c>
      <c r="BD104" s="30">
        <f>Rohdaten!AG104</f>
        <v>19</v>
      </c>
      <c r="BE104" s="33">
        <f>Rohdaten!AF104/Rohdaten!AE104</f>
        <v>8.0659302121690342</v>
      </c>
      <c r="BF104" s="33">
        <f>Rohdaten!AF104/eval!$B$7</f>
        <v>5.6860321384425214</v>
      </c>
      <c r="BG104" s="32">
        <f t="shared" si="45"/>
        <v>2.5803548083265761E-12</v>
      </c>
      <c r="BH104" s="32">
        <f>(BD104)/((BG104+0.0000000000000000001)/charge/constants!$B$3)</f>
        <v>3.5392573209716636E-6</v>
      </c>
      <c r="BI104" s="32">
        <f>SQRT(BD104+1)/((BG104+0.0000000000000000001)/charge/constants!$B$3)</f>
        <v>8.330547325848876E-7</v>
      </c>
      <c r="BJ104" s="32">
        <f>BH104/eval!$E$18</f>
        <v>4.2862639162674955E-6</v>
      </c>
      <c r="BK104" s="32">
        <f>BI104/eval!$E$18</f>
        <v>1.008881840660904E-6</v>
      </c>
      <c r="BL104" s="32">
        <f t="shared" si="46"/>
        <v>4.1553054712200734E-6</v>
      </c>
      <c r="BM104" s="32">
        <f t="shared" si="47"/>
        <v>9.7805742114998733E-7</v>
      </c>
      <c r="BN104" s="29">
        <f t="shared" si="48"/>
        <v>1440963327250.3533</v>
      </c>
      <c r="BO104" s="33">
        <f t="array" ref="BO104">AVERAGE(IF(Rohdaten!E104='turnwise standard'!$A$5:$A$99,'turnwise standard'!$B$5:$B$99))</f>
        <v>1.0900000000000001</v>
      </c>
      <c r="BP104" s="32">
        <f>BD104/BF104*constants!$B$3*charge/constants!$B$6/BO104</f>
        <v>2.6791256699423427E-14</v>
      </c>
      <c r="BQ104" s="32">
        <f>SQRT(BD104)/BF104*constants!$B$3*charge/constants!$B$6/BO104</f>
        <v>6.146335817012831E-15</v>
      </c>
      <c r="BR104" s="32"/>
      <c r="BS104" s="32">
        <f t="shared" si="49"/>
        <v>167.72125126085157</v>
      </c>
      <c r="BT104" s="32">
        <f t="shared" si="50"/>
        <v>84.606068073729446</v>
      </c>
      <c r="BU104" s="32">
        <f t="shared" si="51"/>
        <v>1.3970018305487102E-4</v>
      </c>
      <c r="BV104" s="29">
        <f t="shared" si="53"/>
        <v>0.22419007419333781</v>
      </c>
      <c r="BW104" s="29">
        <f t="shared" si="54"/>
        <v>5.3569637536774496E-2</v>
      </c>
      <c r="BX104" s="29">
        <f t="shared" si="55"/>
        <v>348.46774445304345</v>
      </c>
    </row>
    <row r="105" spans="1:76" x14ac:dyDescent="0.2">
      <c r="A105" s="29">
        <f>Rohdaten!C105</f>
        <v>138</v>
      </c>
      <c r="B105" s="29" t="str">
        <f>IF(1=1,Rohdaten!H105,"x"&amp;Rohdaten!H105)</f>
        <v>MS_St60w_U</v>
      </c>
      <c r="C105" s="29">
        <f>IF(101,Rohdaten!F105,-Rohdaten!F105)</f>
        <v>17</v>
      </c>
      <c r="E105" s="32">
        <f>Rohdaten!J105</f>
        <v>4.7438800000000002E-13</v>
      </c>
      <c r="F105" s="32">
        <f>AVERAGE(Rohdaten!L105,Rohdaten!X105,Rohdaten!AD105)</f>
        <v>4.7357786562000003E-13</v>
      </c>
      <c r="G105" s="29">
        <f t="array" ref="G105">AVERAGE(IF(Rohdaten!E105='turnwise standard'!$A$5:$A$99,'turnwise standard'!$F$5:$F$99))</f>
        <v>0</v>
      </c>
      <c r="H105" s="29" t="b">
        <f>IF(ISERROR(G105),1&lt;0,E105-G105&gt;eval!$B$6)</f>
        <v>0</v>
      </c>
      <c r="I105" s="32">
        <f>Rohdaten!L105-G105</f>
        <v>4.7368476284999997E-13</v>
      </c>
      <c r="J105" s="32">
        <f t="shared" si="28"/>
        <v>1.0559099947630777E-14</v>
      </c>
      <c r="K105" s="32">
        <f t="shared" si="29"/>
        <v>1.0559099947630777E-14</v>
      </c>
      <c r="L105" s="30">
        <f>Rohdaten!O105</f>
        <v>180</v>
      </c>
      <c r="M105" s="33">
        <f>Rohdaten!N105/eval!$B$7</f>
        <v>298.64029666254635</v>
      </c>
      <c r="N105" s="33">
        <f>Rohdaten!N105/Rohdaten!M105</f>
        <v>8.0933956417600452</v>
      </c>
      <c r="O105" s="32">
        <f t="shared" si="30"/>
        <v>3.1533727408499327E-12</v>
      </c>
      <c r="P105" s="34">
        <f>(L105)/(O105/charge/constants!$B$3)</f>
        <v>2.7436908703878907E-5</v>
      </c>
      <c r="Q105" s="34">
        <f>SQRT(L105+1)/(O105/charge/constants!$B$3)</f>
        <v>2.0506991928659516E-6</v>
      </c>
      <c r="R105" s="29">
        <f>P105/eval!$E$18</f>
        <v>3.3227827503391438E-5</v>
      </c>
      <c r="S105" s="29">
        <f>Q105/eval!$E$18</f>
        <v>2.483526106286913E-6</v>
      </c>
      <c r="T105" s="29">
        <f t="shared" si="31"/>
        <v>237791364531.95688</v>
      </c>
      <c r="V105" s="31">
        <f t="array" ref="V105">AVERAGE(IF(Rohdaten!E105='turnwise standard'!$A$5:$A$99,'turnwise standard'!$P$5:$P$99))</f>
        <v>0.85174419678283564</v>
      </c>
      <c r="W105" s="32">
        <f t="shared" si="32"/>
        <v>3.2212615956189885E-5</v>
      </c>
      <c r="X105" s="29">
        <f t="shared" si="33"/>
        <v>2.4076468035963697E-6</v>
      </c>
      <c r="Y105" s="29">
        <f t="shared" si="34"/>
        <v>172510067674.6633</v>
      </c>
      <c r="AA105" s="32">
        <f>Rohdaten!AJ105-$G105</f>
        <v>4.7368782014E-13</v>
      </c>
      <c r="AB105" s="32">
        <f t="shared" si="35"/>
        <v>1.0559099947630777E-14</v>
      </c>
      <c r="AC105" s="30">
        <f>Rohdaten!AM105</f>
        <v>0</v>
      </c>
      <c r="AD105" s="33">
        <f>Rohdaten!AL105/eval!$B$7</f>
        <v>59.703337453646476</v>
      </c>
      <c r="AE105" s="32">
        <f t="shared" si="36"/>
        <v>6.3041350738018109E-13</v>
      </c>
      <c r="AF105" s="32">
        <f>(AC105)/((AE105+0.0000000000000000001)/charge/constants!$B$3)</f>
        <v>0</v>
      </c>
      <c r="AG105" s="32">
        <f>SQRT(AC105+1)/((AE105+0.0000000000000000001)/charge/constants!$B$3)</f>
        <v>7.6245181635194359E-7</v>
      </c>
      <c r="AH105" s="32">
        <f>AF105/eval!$E$18</f>
        <v>0</v>
      </c>
      <c r="AI105" s="32">
        <f>AG105/eval!$E$18</f>
        <v>9.2337725458874951E-7</v>
      </c>
      <c r="AJ105" s="32">
        <f t="shared" si="37"/>
        <v>0</v>
      </c>
      <c r="AK105" s="32">
        <f t="shared" si="38"/>
        <v>8.95165261156856E-7</v>
      </c>
      <c r="AL105" s="29">
        <f t="shared" si="39"/>
        <v>1720185146478.448</v>
      </c>
      <c r="AN105" s="32">
        <f>Rohdaten!X105-G105</f>
        <v>4.7361717443700003E-13</v>
      </c>
      <c r="AO105" s="32">
        <f t="shared" si="40"/>
        <v>1.0559099947630777E-14</v>
      </c>
      <c r="AP105" s="30">
        <f>Rohdaten!AA105</f>
        <v>1</v>
      </c>
      <c r="AQ105" s="33">
        <f>Rohdaten!Y105</f>
        <v>895.54499999999996</v>
      </c>
      <c r="AR105" s="32">
        <f t="shared" si="52"/>
        <v>1.1166384715452602E-3</v>
      </c>
      <c r="AS105" s="32">
        <f t="shared" si="41"/>
        <v>9.4561491626010035E-12</v>
      </c>
      <c r="AT105" s="32">
        <f>(AP105)/((AS105+0.0000000000000000001)/charge/constants!$B$3)</f>
        <v>5.083041591792618E-8</v>
      </c>
      <c r="AU105" s="32">
        <f>SQRT(AP105+1)/((AS105+0.0000000000000000001)/charge/constants!$B$3)</f>
        <v>7.1885063572196473E-8</v>
      </c>
      <c r="AV105" s="32">
        <f>AT105/eval!$E$18</f>
        <v>6.1558840694313083E-8</v>
      </c>
      <c r="AW105" s="32">
        <f>AU105/eval!$E$18</f>
        <v>8.7057347393862364E-8</v>
      </c>
      <c r="AX105" s="32">
        <f t="shared" si="42"/>
        <v>5.9678030223064872E-8</v>
      </c>
      <c r="AY105" s="32">
        <f t="shared" si="43"/>
        <v>8.4397479717169828E-8</v>
      </c>
      <c r="AZ105" s="29">
        <f t="shared" si="44"/>
        <v>193518584057035.53</v>
      </c>
      <c r="BC105" s="32">
        <f>Rohdaten!AD105-G105</f>
        <v>4.7343165957299998E-13</v>
      </c>
      <c r="BD105" s="30">
        <f>Rohdaten!AG105</f>
        <v>7</v>
      </c>
      <c r="BE105" s="33">
        <f>Rohdaten!AF105/Rohdaten!AE105</f>
        <v>7.5398912852884443</v>
      </c>
      <c r="BF105" s="33">
        <f>Rohdaten!AF105/eval!$B$7</f>
        <v>5.3152039555006185</v>
      </c>
      <c r="BG105" s="32">
        <f t="shared" si="45"/>
        <v>2.5163858296216317E-12</v>
      </c>
      <c r="BH105" s="32">
        <f>(BD105)/((BG105+0.0000000000000000001)/charge/constants!$B$3)</f>
        <v>1.337084252615381E-6</v>
      </c>
      <c r="BI105" s="32">
        <f>SQRT(BD105+1)/((BG105+0.0000000000000000001)/charge/constants!$B$3)</f>
        <v>5.4026362402404728E-7</v>
      </c>
      <c r="BJ105" s="32">
        <f>BH105/eval!$E$18</f>
        <v>1.6192933898972319E-6</v>
      </c>
      <c r="BK105" s="32">
        <f>BI105/eval!$E$18</f>
        <v>6.5429333527250563E-7</v>
      </c>
      <c r="BL105" s="32">
        <f t="shared" si="46"/>
        <v>1.569819034477425E-6</v>
      </c>
      <c r="BM105" s="32">
        <f t="shared" si="47"/>
        <v>6.3430267686554631E-7</v>
      </c>
      <c r="BN105" s="29">
        <f t="shared" si="48"/>
        <v>3426009359591.1514</v>
      </c>
      <c r="BO105" s="33">
        <f t="array" ref="BO105">AVERAGE(IF(Rohdaten!E105='turnwise standard'!$A$5:$A$99,'turnwise standard'!$B$5:$B$99))</f>
        <v>1.0900000000000001</v>
      </c>
      <c r="BP105" s="32">
        <f>BD105/BF105*constants!$B$3*charge/constants!$B$6/BO105</f>
        <v>1.0559099947630777E-14</v>
      </c>
      <c r="BQ105" s="32">
        <f>SQRT(BD105)/BF105*constants!$B$3*charge/constants!$B$6/BO105</f>
        <v>3.9909646471580257E-15</v>
      </c>
      <c r="BR105" s="32"/>
      <c r="BS105" s="32">
        <f t="shared" si="49"/>
        <v>539.77343915562915</v>
      </c>
      <c r="BT105" s="32">
        <f t="shared" si="50"/>
        <v>541.27073312529581</v>
      </c>
      <c r="BU105" s="32">
        <f t="shared" si="51"/>
        <v>3.4132720913256584E-6</v>
      </c>
      <c r="BV105" s="29">
        <f t="shared" si="53"/>
        <v>0.45766319772942293</v>
      </c>
      <c r="BW105" s="29">
        <f t="shared" si="54"/>
        <v>0.17631185772086319</v>
      </c>
      <c r="BX105" s="29">
        <f t="shared" si="55"/>
        <v>32.168955292755122</v>
      </c>
    </row>
    <row r="106" spans="1:76" x14ac:dyDescent="0.2">
      <c r="A106" s="29">
        <f>Rohdaten!C106</f>
        <v>139</v>
      </c>
      <c r="B106" s="29" t="str">
        <f>IF(1=1,Rohdaten!H106,"x"&amp;Rohdaten!H106)</f>
        <v>MS_Blank_20091102</v>
      </c>
      <c r="C106" s="29">
        <f>IF(101,Rohdaten!F106,-Rohdaten!F106)</f>
        <v>18</v>
      </c>
      <c r="E106" s="32">
        <f>Rohdaten!J106</f>
        <v>9.4464900000000005E-13</v>
      </c>
      <c r="F106" s="32">
        <f>AVERAGE(Rohdaten!L106,Rohdaten!X106,Rohdaten!AD106)</f>
        <v>9.4686157868099994E-13</v>
      </c>
      <c r="G106" s="29">
        <f t="array" ref="G106">AVERAGE(IF(Rohdaten!E106='turnwise standard'!$A$5:$A$99,'turnwise standard'!$F$5:$F$99))</f>
        <v>0</v>
      </c>
      <c r="H106" s="29" t="b">
        <f>IF(ISERROR(G106),1&lt;0,E106-G106&gt;eval!$B$6)</f>
        <v>0</v>
      </c>
      <c r="I106" s="32">
        <f>Rohdaten!L106-G106</f>
        <v>9.4716483465000003E-13</v>
      </c>
      <c r="J106" s="32">
        <f t="shared" si="28"/>
        <v>3.297204662218515E-13</v>
      </c>
      <c r="K106" s="32">
        <f t="shared" si="29"/>
        <v>3.297204662218515E-13</v>
      </c>
      <c r="L106" s="30">
        <f>Rohdaten!O106</f>
        <v>121</v>
      </c>
      <c r="M106" s="33">
        <f>Rohdaten!N106/eval!$B$7</f>
        <v>298.3930778739184</v>
      </c>
      <c r="N106" s="33">
        <f>Rohdaten!N106/Rohdaten!M106</f>
        <v>8.0866958109307738</v>
      </c>
      <c r="O106" s="32">
        <f t="shared" si="30"/>
        <v>9.8386304753961617E-11</v>
      </c>
      <c r="P106" s="34">
        <f>(L106)/(O106/charge/constants!$B$3)</f>
        <v>5.9113776196232368E-7</v>
      </c>
      <c r="Q106" s="34">
        <f>SQRT(L106+1)/(O106/charge/constants!$B$3)</f>
        <v>5.3961404890627879E-8</v>
      </c>
      <c r="R106" s="29">
        <f>P106/eval!$E$18</f>
        <v>7.1590512609199409E-7</v>
      </c>
      <c r="S106" s="29">
        <f>Q106/eval!$E$18</f>
        <v>6.5350665882157382E-8</v>
      </c>
      <c r="T106" s="29">
        <f t="shared" si="31"/>
        <v>343426262842672.31</v>
      </c>
      <c r="V106" s="31">
        <f t="array" ref="V106">AVERAGE(IF(Rohdaten!E106='turnwise standard'!$A$5:$A$99,'turnwise standard'!$P$5:$P$99))</f>
        <v>0.85174419678283564</v>
      </c>
      <c r="W106" s="32">
        <f t="shared" si="32"/>
        <v>6.9403203942584974E-7</v>
      </c>
      <c r="X106" s="29">
        <f t="shared" si="33"/>
        <v>6.335400357812607E-8</v>
      </c>
      <c r="Y106" s="29">
        <f t="shared" si="34"/>
        <v>249144824753651.69</v>
      </c>
      <c r="AA106" s="32">
        <f>Rohdaten!AJ106-$G106</f>
        <v>9.4687206811000007E-13</v>
      </c>
      <c r="AB106" s="32">
        <f t="shared" si="35"/>
        <v>3.297204662218515E-13</v>
      </c>
      <c r="AC106" s="30">
        <f>Rohdaten!AM106</f>
        <v>7</v>
      </c>
      <c r="AD106" s="33">
        <f>Rohdaten!AL106/eval!$B$7</f>
        <v>59.456118665018543</v>
      </c>
      <c r="AE106" s="32">
        <f t="shared" si="36"/>
        <v>1.9603899165971642E-11</v>
      </c>
      <c r="AF106" s="32">
        <f>(AC106)/((AE106+0.0000000000000000001)/charge/constants!$B$3)</f>
        <v>1.7163014124645561E-7</v>
      </c>
      <c r="AG106" s="32">
        <f>SQRT(AC106+1)/((AE106+0.0000000000000000001)/charge/constants!$B$3)</f>
        <v>6.9349049560784992E-8</v>
      </c>
      <c r="AH106" s="32">
        <f>AF106/eval!$E$18</f>
        <v>2.0785492962309145E-7</v>
      </c>
      <c r="AI106" s="32">
        <f>AG106/eval!$E$18</f>
        <v>8.3986074422594609E-8</v>
      </c>
      <c r="AJ106" s="32">
        <f t="shared" si="37"/>
        <v>2.0150432711455874E-7</v>
      </c>
      <c r="AK106" s="32">
        <f t="shared" si="38"/>
        <v>8.1420043509221022E-8</v>
      </c>
      <c r="AL106" s="29">
        <f t="shared" si="39"/>
        <v>207930871220064.62</v>
      </c>
      <c r="AN106" s="32">
        <f>Rohdaten!X106-G106</f>
        <v>9.4672362796999997E-13</v>
      </c>
      <c r="AO106" s="32">
        <f t="shared" si="40"/>
        <v>3.297204662218515E-13</v>
      </c>
      <c r="AP106" s="30">
        <f>Rohdaten!AA106</f>
        <v>18</v>
      </c>
      <c r="AQ106" s="33">
        <f>Rohdaten!Y106</f>
        <v>895.54499999999996</v>
      </c>
      <c r="AR106" s="32">
        <f t="shared" si="52"/>
        <v>2.0099492487814685E-2</v>
      </c>
      <c r="AS106" s="32">
        <f t="shared" si="41"/>
        <v>2.9527951492264801E-10</v>
      </c>
      <c r="AT106" s="32">
        <f>(AP106)/((AS106+0.0000000000000000001)/charge/constants!$B$3)</f>
        <v>2.930064416875109E-8</v>
      </c>
      <c r="AU106" s="32">
        <f>SQRT(AP106+1)/((AS106+0.0000000000000000001)/charge/constants!$B$3)</f>
        <v>7.0954748284572407E-9</v>
      </c>
      <c r="AV106" s="32">
        <f>AT106/eval!$E$18</f>
        <v>3.5484928739070035E-8</v>
      </c>
      <c r="AW106" s="32">
        <f>AU106/eval!$E$18</f>
        <v>8.5930676884638047E-9</v>
      </c>
      <c r="AX106" s="32">
        <f t="shared" si="42"/>
        <v>3.4400755860062183E-8</v>
      </c>
      <c r="AY106" s="32">
        <f t="shared" si="43"/>
        <v>8.3305232430792045E-9</v>
      </c>
      <c r="AZ106" s="29">
        <f t="shared" si="44"/>
        <v>1.9862644631689512E+16</v>
      </c>
      <c r="BC106" s="32">
        <f>Rohdaten!AD106-G106</f>
        <v>9.4669627342300002E-13</v>
      </c>
      <c r="BD106" s="30">
        <f>Rohdaten!AG106</f>
        <v>244</v>
      </c>
      <c r="BE106" s="33">
        <f>Rohdaten!AF106/Rohdaten!AE106</f>
        <v>8.4166228300894268</v>
      </c>
      <c r="BF106" s="33">
        <f>Rohdaten!AF106/eval!$B$7</f>
        <v>5.9332509270704579</v>
      </c>
      <c r="BG106" s="32">
        <f t="shared" si="45"/>
        <v>5.6169865419411625E-12</v>
      </c>
      <c r="BH106" s="32">
        <f>(BD106)/((BG106+0.0000000000000000001)/charge/constants!$B$3)</f>
        <v>2.0879707835564496E-5</v>
      </c>
      <c r="BI106" s="32">
        <f>SQRT(BD106+1)/((BG106+0.0000000000000000001)/charge/constants!$B$3)</f>
        <v>1.3394226331745922E-6</v>
      </c>
      <c r="BJ106" s="32">
        <f>BH106/eval!$E$18</f>
        <v>2.5286643541707128E-5</v>
      </c>
      <c r="BK106" s="32">
        <f>BI106/eval!$E$18</f>
        <v>1.6221253162886979E-6</v>
      </c>
      <c r="BL106" s="32">
        <f t="shared" si="46"/>
        <v>2.4514059402377209E-5</v>
      </c>
      <c r="BM106" s="32">
        <f t="shared" si="47"/>
        <v>1.5725644368741113E-6</v>
      </c>
      <c r="BN106" s="29">
        <f t="shared" si="48"/>
        <v>557397136778.4834</v>
      </c>
      <c r="BO106" s="33">
        <f t="array" ref="BO106">AVERAGE(IF(Rohdaten!E106='turnwise standard'!$A$5:$A$99,'turnwise standard'!$B$5:$B$99))</f>
        <v>1.0900000000000001</v>
      </c>
      <c r="BP106" s="32">
        <f>BD106/BF106*constants!$B$3*charge/constants!$B$6/BO106</f>
        <v>3.297204662218515E-13</v>
      </c>
      <c r="BQ106" s="32">
        <f>SQRT(BD106)/BF106*constants!$B$3*charge/constants!$B$6/BO106</f>
        <v>2.110818987253284E-14</v>
      </c>
      <c r="BR106" s="32"/>
      <c r="BS106" s="32">
        <f t="shared" si="49"/>
        <v>20.174906679784588</v>
      </c>
      <c r="BT106" s="32">
        <f t="shared" si="50"/>
        <v>5.0967108659366769</v>
      </c>
      <c r="BU106" s="32">
        <f t="shared" si="51"/>
        <v>3.8496390056386269E-2</v>
      </c>
      <c r="BV106" s="29">
        <f t="shared" si="53"/>
        <v>9.8605131269778774E-3</v>
      </c>
      <c r="BW106" s="29">
        <f t="shared" si="54"/>
        <v>1.0963730447188459E-3</v>
      </c>
      <c r="BX106" s="29">
        <f t="shared" si="55"/>
        <v>831923.32507893338</v>
      </c>
    </row>
    <row r="107" spans="1:76" x14ac:dyDescent="0.2">
      <c r="A107" s="29">
        <f>Rohdaten!C107</f>
        <v>140</v>
      </c>
      <c r="B107" s="29" t="str">
        <f>IF(1=1,Rohdaten!H107,"x"&amp;Rohdaten!H107)</f>
        <v>Vienna_KkU</v>
      </c>
      <c r="C107" s="29">
        <f>IF(101,Rohdaten!F107,-Rohdaten!F107)</f>
        <v>30</v>
      </c>
      <c r="E107" s="32">
        <f>Rohdaten!J107</f>
        <v>4.57991E-10</v>
      </c>
      <c r="F107" s="32">
        <f>AVERAGE(Rohdaten!L107,Rohdaten!X107,Rohdaten!AD107)</f>
        <v>4.5384989047349996E-10</v>
      </c>
      <c r="G107" s="29">
        <f t="array" ref="G107">AVERAGE(IF(Rohdaten!E107='turnwise standard'!$A$5:$A$99,'turnwise standard'!$F$5:$F$99))</f>
        <v>0</v>
      </c>
      <c r="H107" s="29" t="b">
        <f>IF(ISERROR(G107),1&lt;0,E107-G107&gt;eval!$B$6)</f>
        <v>1</v>
      </c>
      <c r="I107" s="32">
        <f>Rohdaten!L107-G107</f>
        <v>4.60611818752E-10</v>
      </c>
      <c r="J107" s="32">
        <f t="shared" si="28"/>
        <v>5.7236770309341101E-10</v>
      </c>
      <c r="K107" s="32">
        <f t="shared" si="29"/>
        <v>4.60611818752E-10</v>
      </c>
      <c r="L107" s="30">
        <f>Rohdaten!O107</f>
        <v>11</v>
      </c>
      <c r="M107" s="33">
        <f>Rohdaten!N107/eval!$B$7</f>
        <v>198.88751545117429</v>
      </c>
      <c r="N107" s="33">
        <f>Rohdaten!N107/Rohdaten!M107</f>
        <v>8.0850208532234564</v>
      </c>
      <c r="O107" s="32">
        <f t="shared" si="30"/>
        <v>9.1609940219031899E-8</v>
      </c>
      <c r="P107" s="34">
        <f>(L107)/(O107/charge/constants!$B$3)</f>
        <v>5.7714915950808307E-11</v>
      </c>
      <c r="Q107" s="34">
        <f>SQRT(L107+1)/(O107/charge/constants!$B$3)</f>
        <v>1.8175484869339526E-11</v>
      </c>
      <c r="R107" s="29">
        <f>P107/eval!$E$18</f>
        <v>6.989640459440942E-11</v>
      </c>
      <c r="S107" s="29">
        <f>Q107/eval!$E$18</f>
        <v>2.2011658913437783E-11</v>
      </c>
      <c r="T107" s="29">
        <f t="shared" si="31"/>
        <v>3.0271085113568584E+21</v>
      </c>
      <c r="V107" s="31">
        <f t="array" ref="V107">AVERAGE(IF(Rohdaten!E107='turnwise standard'!$A$5:$A$99,'turnwise standard'!$P$5:$P$99))</f>
        <v>0.85174419678283564</v>
      </c>
      <c r="W107" s="32">
        <f t="shared" si="32"/>
        <v>6.7760856098352198E-11</v>
      </c>
      <c r="X107" s="29">
        <f t="shared" si="33"/>
        <v>2.1339135550310801E-11</v>
      </c>
      <c r="Y107" s="29">
        <f t="shared" si="34"/>
        <v>2.196070892568268E+21</v>
      </c>
      <c r="AA107" s="32">
        <f>Rohdaten!AJ107-$G107</f>
        <v>4.51568506907E-10</v>
      </c>
      <c r="AB107" s="32">
        <f t="shared" si="35"/>
        <v>4.51568506907E-10</v>
      </c>
      <c r="AC107" s="30">
        <f>Rohdaten!AM107</f>
        <v>0</v>
      </c>
      <c r="AD107" s="33">
        <f>Rohdaten!AL107/eval!$B$7</f>
        <v>39.678615574783684</v>
      </c>
      <c r="AE107" s="32">
        <f t="shared" si="36"/>
        <v>1.7917613191241905E-8</v>
      </c>
      <c r="AF107" s="32">
        <f>(AC107)/((AE107+0.0000000000000000001)/charge/constants!$B$3)</f>
        <v>0</v>
      </c>
      <c r="AG107" s="32">
        <f>SQRT(AC107+1)/((AE107+0.0000000000000000001)/charge/constants!$B$3)</f>
        <v>2.6826117679126095E-11</v>
      </c>
      <c r="AH107" s="32">
        <f>AF107/eval!$E$18</f>
        <v>0</v>
      </c>
      <c r="AI107" s="32">
        <f>AG107/eval!$E$18</f>
        <v>3.2488121036086804E-11</v>
      </c>
      <c r="AJ107" s="32">
        <f t="shared" si="37"/>
        <v>0</v>
      </c>
      <c r="AK107" s="32">
        <f t="shared" si="38"/>
        <v>3.1495509779171173E-11</v>
      </c>
      <c r="AL107" s="29">
        <f t="shared" si="39"/>
        <v>1.3895825419869411E+21</v>
      </c>
      <c r="AN107" s="32" t="e">
        <f>Rohdaten!X107-G107</f>
        <v>#VALUE!</v>
      </c>
      <c r="AO107" s="32" t="e">
        <f t="shared" si="40"/>
        <v>#VALUE!</v>
      </c>
      <c r="AP107" s="30">
        <f>Rohdaten!AA107</f>
        <v>0</v>
      </c>
      <c r="AQ107" s="33">
        <f>Rohdaten!Y107</f>
        <v>0</v>
      </c>
      <c r="AR107" s="32" t="e">
        <f t="shared" si="52"/>
        <v>#DIV/0!</v>
      </c>
      <c r="AS107" s="32" t="e">
        <f t="shared" si="41"/>
        <v>#VALUE!</v>
      </c>
      <c r="AT107" s="32" t="e">
        <f>(AP107)/((AS107+0.0000000000000000001)/charge/constants!$B$3)</f>
        <v>#VALUE!</v>
      </c>
      <c r="AU107" s="32" t="e">
        <f>SQRT(AP107+1)/((AS107+0.0000000000000000001)/charge/constants!$B$3)</f>
        <v>#VALUE!</v>
      </c>
      <c r="AV107" s="32" t="e">
        <f>AT107/eval!$E$18</f>
        <v>#VALUE!</v>
      </c>
      <c r="AW107" s="32" t="e">
        <f>AU107/eval!$E$18</f>
        <v>#VALUE!</v>
      </c>
      <c r="AX107" s="32" t="e">
        <f t="shared" si="42"/>
        <v>#VALUE!</v>
      </c>
      <c r="AY107" s="32" t="e">
        <f t="shared" si="43"/>
        <v>#VALUE!</v>
      </c>
      <c r="AZ107" s="29" t="e">
        <f t="shared" si="44"/>
        <v>#VALUE!</v>
      </c>
      <c r="BC107" s="32">
        <f>Rohdaten!AD107-G107</f>
        <v>4.4708796219499997E-10</v>
      </c>
      <c r="BD107" s="30">
        <f>Rohdaten!AG107</f>
        <v>35297</v>
      </c>
      <c r="BE107" s="33">
        <f>Rohdaten!AF107/Rohdaten!AE107</f>
        <v>1.0520778537611783</v>
      </c>
      <c r="BF107" s="33">
        <f>Rohdaten!AF107/eval!$B$7</f>
        <v>0.49443757725587145</v>
      </c>
      <c r="BG107" s="32">
        <f t="shared" si="45"/>
        <v>2.2105708884796043E-10</v>
      </c>
      <c r="BH107" s="32">
        <f>(BD107)/((BG107+0.0000000000000000001)/charge/constants!$B$3)</f>
        <v>7.674875345885865E-5</v>
      </c>
      <c r="BI107" s="32">
        <f>SQRT(BD107+1)/((BG107+0.0000000000000000001)/charge/constants!$B$3)</f>
        <v>4.0851554290824673E-7</v>
      </c>
      <c r="BJ107" s="32">
        <f>BH107/eval!$E$18</f>
        <v>9.2947582708934601E-5</v>
      </c>
      <c r="BK107" s="32">
        <f>BI107/eval!$E$18</f>
        <v>4.9473809672627159E-7</v>
      </c>
      <c r="BL107" s="32">
        <f t="shared" si="46"/>
        <v>9.0107750365368022E-5</v>
      </c>
      <c r="BM107" s="32">
        <f t="shared" si="47"/>
        <v>4.7962233784658662E-7</v>
      </c>
      <c r="BN107" s="29">
        <f t="shared" si="48"/>
        <v>5992152121595.4248</v>
      </c>
      <c r="BO107" s="33">
        <f t="array" ref="BO107">AVERAGE(IF(Rohdaten!E107='turnwise standard'!$A$5:$A$99,'turnwise standard'!$B$5:$B$99))</f>
        <v>1.0900000000000001</v>
      </c>
      <c r="BP107" s="32">
        <f>BD107/BF107*constants!$B$3*charge/constants!$B$6/BO107</f>
        <v>5.7236770309341101E-10</v>
      </c>
      <c r="BQ107" s="32">
        <f>SQRT(BD107)/BF107*constants!$B$3*charge/constants!$B$6/BO107</f>
        <v>3.0465353547785875E-12</v>
      </c>
      <c r="BR107" s="32"/>
      <c r="BS107" s="32" t="e">
        <f t="shared" si="49"/>
        <v>#DIV/0!</v>
      </c>
      <c r="BT107" s="32" t="e">
        <f t="shared" si="50"/>
        <v>#DIV/0!</v>
      </c>
      <c r="BU107" s="32" t="e">
        <f t="shared" si="51"/>
        <v>#DIV/0!</v>
      </c>
      <c r="BV107" s="29">
        <f t="shared" si="53"/>
        <v>7.7474509873800539E-7</v>
      </c>
      <c r="BW107" s="29">
        <f t="shared" si="54"/>
        <v>2.3363083241723179E-7</v>
      </c>
      <c r="BX107" s="29">
        <f t="shared" si="55"/>
        <v>18320599770976.762</v>
      </c>
    </row>
    <row r="108" spans="1:76" x14ac:dyDescent="0.2">
      <c r="A108" s="29">
        <f>Rohdaten!C108</f>
        <v>145</v>
      </c>
      <c r="B108" s="29" t="str">
        <f>IF(1=1,Rohdaten!H108,"x"&amp;Rohdaten!H108)</f>
        <v>Vienna-US8</v>
      </c>
      <c r="C108" s="29">
        <f>IF(101,Rohdaten!F108,-Rohdaten!F108)</f>
        <v>35</v>
      </c>
      <c r="E108" s="32">
        <f>Rohdaten!J108</f>
        <v>5.8078999999999999E-11</v>
      </c>
      <c r="F108" s="32">
        <f>AVERAGE(Rohdaten!L108,Rohdaten!X108,Rohdaten!AD108)</f>
        <v>5.794112825875E-11</v>
      </c>
      <c r="G108" s="29">
        <f t="array" ref="G108">AVERAGE(IF(Rohdaten!E108='turnwise standard'!$A$5:$A$99,'turnwise standard'!$F$5:$F$99))</f>
        <v>0</v>
      </c>
      <c r="H108" s="29" t="b">
        <f>IF(ISERROR(G108),1&lt;0,E108-G108&gt;eval!$B$6)</f>
        <v>1</v>
      </c>
      <c r="I108" s="32">
        <f>Rohdaten!L108-G108</f>
        <v>5.8048810431500001E-11</v>
      </c>
      <c r="J108" s="32">
        <f t="shared" si="28"/>
        <v>3.4018171077436332E-11</v>
      </c>
      <c r="K108" s="32">
        <f t="shared" si="29"/>
        <v>5.8048810431500001E-11</v>
      </c>
      <c r="L108" s="30">
        <f>Rohdaten!O108</f>
        <v>196</v>
      </c>
      <c r="M108" s="33">
        <f>Rohdaten!N108/eval!$B$7</f>
        <v>199.13473423980224</v>
      </c>
      <c r="N108" s="33">
        <f>Rohdaten!N108/Rohdaten!M108</f>
        <v>8.0950705994673644</v>
      </c>
      <c r="O108" s="32">
        <f t="shared" si="30"/>
        <v>1.1559534438213413E-8</v>
      </c>
      <c r="P108" s="34">
        <f>(L108)/(O108/charge/constants!$B$3)</f>
        <v>8.149926842084875E-9</v>
      </c>
      <c r="Q108" s="34">
        <f>SQRT(L108+1)/(O108/charge/constants!$B$3)</f>
        <v>5.8362078718274515E-10</v>
      </c>
      <c r="R108" s="29">
        <f>P108/eval!$E$18</f>
        <v>9.8700756049740713E-9</v>
      </c>
      <c r="S108" s="29">
        <f>Q108/eval!$E$18</f>
        <v>7.0680159536923942E-10</v>
      </c>
      <c r="T108" s="29">
        <f t="shared" si="31"/>
        <v>2.9358813216697754E+18</v>
      </c>
      <c r="V108" s="31">
        <f t="array" ref="V108">AVERAGE(IF(Rohdaten!E108='turnwise standard'!$A$5:$A$99,'turnwise standard'!$P$5:$P$99))</f>
        <v>0.85174419678283564</v>
      </c>
      <c r="W108" s="32">
        <f t="shared" si="32"/>
        <v>9.5685146700950356E-9</v>
      </c>
      <c r="X108" s="29">
        <f t="shared" si="33"/>
        <v>6.8520664935219704E-10</v>
      </c>
      <c r="Y108" s="29">
        <f t="shared" si="34"/>
        <v>2.1298884695956577E+18</v>
      </c>
      <c r="AA108" s="32">
        <f>Rohdaten!AJ108-$G108</f>
        <v>5.7898724679000003E-11</v>
      </c>
      <c r="AB108" s="32">
        <f t="shared" si="35"/>
        <v>5.7898724679000003E-11</v>
      </c>
      <c r="AC108" s="30">
        <f>Rohdaten!AM108</f>
        <v>0</v>
      </c>
      <c r="AD108" s="33">
        <f>Rohdaten!AL108/eval!$B$7</f>
        <v>39.678615574783684</v>
      </c>
      <c r="AE108" s="32">
        <f t="shared" si="36"/>
        <v>2.2973412388082821E-9</v>
      </c>
      <c r="AF108" s="32">
        <f>(AC108)/((AE108+0.0000000000000000001)/charge/constants!$B$3)</f>
        <v>0</v>
      </c>
      <c r="AG108" s="32">
        <f>SQRT(AC108+1)/((AE108+0.0000000000000000001)/charge/constants!$B$3)</f>
        <v>2.0922446864202644E-10</v>
      </c>
      <c r="AH108" s="32">
        <f>AF108/eval!$E$18</f>
        <v>0</v>
      </c>
      <c r="AI108" s="32">
        <f>AG108/eval!$E$18</f>
        <v>2.5338403201899828E-10</v>
      </c>
      <c r="AJ108" s="32">
        <f t="shared" si="37"/>
        <v>0</v>
      </c>
      <c r="AK108" s="32">
        <f t="shared" si="38"/>
        <v>2.4564237646971748E-10</v>
      </c>
      <c r="AL108" s="29">
        <f t="shared" si="39"/>
        <v>2.2844152612761788E+19</v>
      </c>
      <c r="AN108" s="32" t="e">
        <f>Rohdaten!X108-G108</f>
        <v>#VALUE!</v>
      </c>
      <c r="AO108" s="32" t="e">
        <f t="shared" si="40"/>
        <v>#VALUE!</v>
      </c>
      <c r="AP108" s="30">
        <f>Rohdaten!AA108</f>
        <v>0</v>
      </c>
      <c r="AQ108" s="33">
        <f>Rohdaten!Y108</f>
        <v>0</v>
      </c>
      <c r="AR108" s="32" t="e">
        <f t="shared" si="52"/>
        <v>#DIV/0!</v>
      </c>
      <c r="AS108" s="32" t="e">
        <f t="shared" si="41"/>
        <v>#VALUE!</v>
      </c>
      <c r="AT108" s="32" t="e">
        <f>(AP108)/((AS108+0.0000000000000000001)/charge/constants!$B$3)</f>
        <v>#VALUE!</v>
      </c>
      <c r="AU108" s="32" t="e">
        <f>SQRT(AP108+1)/((AS108+0.0000000000000000001)/charge/constants!$B$3)</f>
        <v>#VALUE!</v>
      </c>
      <c r="AV108" s="32" t="e">
        <f>AT108/eval!$E$18</f>
        <v>#VALUE!</v>
      </c>
      <c r="AW108" s="32" t="e">
        <f>AU108/eval!$E$18</f>
        <v>#VALUE!</v>
      </c>
      <c r="AX108" s="32" t="e">
        <f t="shared" si="42"/>
        <v>#VALUE!</v>
      </c>
      <c r="AY108" s="32" t="e">
        <f t="shared" si="43"/>
        <v>#VALUE!</v>
      </c>
      <c r="AZ108" s="29" t="e">
        <f t="shared" si="44"/>
        <v>#VALUE!</v>
      </c>
      <c r="BC108" s="32">
        <f>Rohdaten!AD108-G108</f>
        <v>5.7833446085999998E-11</v>
      </c>
      <c r="BD108" s="30">
        <f>Rohdaten!AG108</f>
        <v>13636</v>
      </c>
      <c r="BE108" s="33">
        <f>Rohdaten!AF108/Rohdaten!AE108</f>
        <v>6.8385060494476591</v>
      </c>
      <c r="BF108" s="33">
        <f>Rohdaten!AF108/eval!$B$7</f>
        <v>3.2138442521631645</v>
      </c>
      <c r="BG108" s="32">
        <f t="shared" si="45"/>
        <v>1.8586768828627936E-10</v>
      </c>
      <c r="BH108" s="32">
        <f>(BD108)/((BG108+0.0000000000000000001)/charge/constants!$B$3)</f>
        <v>3.5263147763362579E-5</v>
      </c>
      <c r="BI108" s="32">
        <f>SQRT(BD108+1)/((BG108+0.0000000000000000001)/charge/constants!$B$3)</f>
        <v>3.0199065541574083E-7</v>
      </c>
      <c r="BJ108" s="32">
        <f>BH108/eval!$E$18</f>
        <v>4.2705896781366016E-5</v>
      </c>
      <c r="BK108" s="32">
        <f>BI108/eval!$E$18</f>
        <v>3.6572973705203634E-7</v>
      </c>
      <c r="BL108" s="32">
        <f t="shared" si="46"/>
        <v>4.1401101289045143E-5</v>
      </c>
      <c r="BM108" s="32">
        <f t="shared" si="47"/>
        <v>3.5455557731582371E-7</v>
      </c>
      <c r="BN108" s="29">
        <f t="shared" si="48"/>
        <v>10965109946234.488</v>
      </c>
      <c r="BO108" s="33">
        <f t="array" ref="BO108">AVERAGE(IF(Rohdaten!E108='turnwise standard'!$A$5:$A$99,'turnwise standard'!$B$5:$B$99))</f>
        <v>1.0900000000000001</v>
      </c>
      <c r="BP108" s="32">
        <f>BD108/BF108*constants!$B$3*charge/constants!$B$6/BO108</f>
        <v>3.4018171077436332E-11</v>
      </c>
      <c r="BQ108" s="32">
        <f>SQRT(BD108)/BF108*constants!$B$3*charge/constants!$B$6/BO108</f>
        <v>2.913180971941838E-13</v>
      </c>
      <c r="BR108" s="32"/>
      <c r="BS108" s="32" t="e">
        <f t="shared" si="49"/>
        <v>#DIV/0!</v>
      </c>
      <c r="BT108" s="32" t="e">
        <f t="shared" si="50"/>
        <v>#DIV/0!</v>
      </c>
      <c r="BU108" s="32" t="e">
        <f t="shared" si="51"/>
        <v>#DIV/0!</v>
      </c>
      <c r="BV108" s="29">
        <f t="shared" si="53"/>
        <v>2.3197804620951693E-4</v>
      </c>
      <c r="BW108" s="29">
        <f t="shared" si="54"/>
        <v>1.6688520806571372E-5</v>
      </c>
      <c r="BX108" s="29">
        <f t="shared" si="55"/>
        <v>3590577548.3705435</v>
      </c>
    </row>
    <row r="109" spans="1:76" x14ac:dyDescent="0.2">
      <c r="A109" s="29">
        <f>Rohdaten!C109</f>
        <v>150</v>
      </c>
      <c r="B109" s="29" t="str">
        <f>IF(1=1,Rohdaten!H109,"x"&amp;Rohdaten!H109)</f>
        <v>Vienna_KkU</v>
      </c>
      <c r="C109" s="29">
        <f>IF(101,Rohdaten!F109,-Rohdaten!F109)</f>
        <v>30</v>
      </c>
      <c r="E109" s="32">
        <f>Rohdaten!J109</f>
        <v>5.7468799999999999E-10</v>
      </c>
      <c r="F109" s="32">
        <f>AVERAGE(Rohdaten!L109,Rohdaten!X109,Rohdaten!AD109)</f>
        <v>3.9127021202449998E-10</v>
      </c>
      <c r="G109" s="29">
        <f t="array" ref="G109">AVERAGE(IF(Rohdaten!E109='turnwise standard'!$A$5:$A$99,'turnwise standard'!$F$5:$F$99))</f>
        <v>0</v>
      </c>
      <c r="H109" s="29" t="b">
        <f>IF(ISERROR(G109),1&lt;0,E109-G109&gt;eval!$B$6)</f>
        <v>1</v>
      </c>
      <c r="I109" s="32">
        <f>Rohdaten!L109-G109</f>
        <v>5.6614199660500001E-10</v>
      </c>
      <c r="J109" s="32">
        <f t="shared" si="28"/>
        <v>2.1378210189257715E-9</v>
      </c>
      <c r="K109" s="32">
        <f t="shared" si="29"/>
        <v>5.6614199660500001E-10</v>
      </c>
      <c r="L109" s="30">
        <f>Rohdaten!O109</f>
        <v>20</v>
      </c>
      <c r="M109" s="33">
        <f>Rohdaten!N109/eval!$B$7</f>
        <v>198.88751545117429</v>
      </c>
      <c r="N109" s="33">
        <f>Rohdaten!N109/Rohdaten!M109</f>
        <v>8.0850208532234564</v>
      </c>
      <c r="O109" s="32">
        <f t="shared" si="30"/>
        <v>1.1259857509733561E-7</v>
      </c>
      <c r="P109" s="34">
        <f>(L109)/(O109/charge/constants!$B$3)</f>
        <v>8.537585836845528E-11</v>
      </c>
      <c r="Q109" s="34">
        <f>SQRT(L109+1)/(O109/charge/constants!$B$3)</f>
        <v>1.9562066674763765E-11</v>
      </c>
      <c r="R109" s="29">
        <f>P109/eval!$E$18</f>
        <v>1.0339555106001971E-10</v>
      </c>
      <c r="S109" s="29">
        <f>Q109/eval!$E$18</f>
        <v>2.369089696271059E-11</v>
      </c>
      <c r="T109" s="29">
        <f t="shared" si="31"/>
        <v>2.6131872489457414E+21</v>
      </c>
      <c r="V109" s="31">
        <f t="array" ref="V109">AVERAGE(IF(Rohdaten!E109='turnwise standard'!$A$5:$A$99,'turnwise standard'!$P$5:$P$99))</f>
        <v>0.78057102895657782</v>
      </c>
      <c r="W109" s="32">
        <f t="shared" si="32"/>
        <v>1.0937615566206805E-10</v>
      </c>
      <c r="X109" s="29">
        <f t="shared" si="33"/>
        <v>2.5061225627234978E-11</v>
      </c>
      <c r="Y109" s="29">
        <f t="shared" si="34"/>
        <v>1.5921918150686377E+21</v>
      </c>
      <c r="AA109" s="32">
        <f>Rohdaten!AJ109-$G109</f>
        <v>3.11378580803E-10</v>
      </c>
      <c r="AB109" s="32">
        <f t="shared" si="35"/>
        <v>3.11378580803E-10</v>
      </c>
      <c r="AC109" s="30">
        <f>Rohdaten!AM109</f>
        <v>0</v>
      </c>
      <c r="AD109" s="33">
        <f>Rohdaten!AL109/eval!$B$7</f>
        <v>39.678615574783684</v>
      </c>
      <c r="AE109" s="32">
        <f t="shared" si="36"/>
        <v>1.2355071005903955E-8</v>
      </c>
      <c r="AF109" s="32">
        <f>(AC109)/((AE109+0.0000000000000000001)/charge/constants!$B$3)</f>
        <v>0</v>
      </c>
      <c r="AG109" s="32">
        <f>SQRT(AC109+1)/((AE109+0.0000000000000000001)/charge/constants!$B$3)</f>
        <v>3.890386382776942E-11</v>
      </c>
      <c r="AH109" s="32">
        <f>AF109/eval!$E$18</f>
        <v>0</v>
      </c>
      <c r="AI109" s="32">
        <f>AG109/eval!$E$18</f>
        <v>4.7115033637218659E-11</v>
      </c>
      <c r="AJ109" s="32">
        <f t="shared" si="37"/>
        <v>0</v>
      </c>
      <c r="AK109" s="32">
        <f t="shared" si="38"/>
        <v>4.9840261019902128E-11</v>
      </c>
      <c r="AL109" s="29">
        <f t="shared" si="39"/>
        <v>6.6071554854231867E+20</v>
      </c>
      <c r="AN109" s="32" t="e">
        <f>Rohdaten!X109-G109</f>
        <v>#VALUE!</v>
      </c>
      <c r="AO109" s="32" t="e">
        <f t="shared" si="40"/>
        <v>#VALUE!</v>
      </c>
      <c r="AP109" s="30">
        <f>Rohdaten!AA109</f>
        <v>0</v>
      </c>
      <c r="AQ109" s="33">
        <f>Rohdaten!Y109</f>
        <v>0</v>
      </c>
      <c r="AR109" s="32" t="e">
        <f t="shared" si="52"/>
        <v>#DIV/0!</v>
      </c>
      <c r="AS109" s="32" t="e">
        <f t="shared" si="41"/>
        <v>#VALUE!</v>
      </c>
      <c r="AT109" s="32" t="e">
        <f>(AP109)/((AS109+0.0000000000000000001)/charge/constants!$B$3)</f>
        <v>#VALUE!</v>
      </c>
      <c r="AU109" s="32" t="e">
        <f>SQRT(AP109+1)/((AS109+0.0000000000000000001)/charge/constants!$B$3)</f>
        <v>#VALUE!</v>
      </c>
      <c r="AV109" s="32" t="e">
        <f>AT109/eval!$E$18</f>
        <v>#VALUE!</v>
      </c>
      <c r="AW109" s="32" t="e">
        <f>AU109/eval!$E$18</f>
        <v>#VALUE!</v>
      </c>
      <c r="AX109" s="32" t="e">
        <f t="shared" si="42"/>
        <v>#VALUE!</v>
      </c>
      <c r="AY109" s="32" t="e">
        <f t="shared" si="43"/>
        <v>#VALUE!</v>
      </c>
      <c r="AZ109" s="29" t="e">
        <f t="shared" si="44"/>
        <v>#VALUE!</v>
      </c>
      <c r="BC109" s="32">
        <f>Rohdaten!AD109-G109</f>
        <v>2.16398427444E-10</v>
      </c>
      <c r="BD109" s="30">
        <f>Rohdaten!AG109</f>
        <v>32959</v>
      </c>
      <c r="BE109" s="33">
        <f>Rohdaten!AF109/Rohdaten!AE109</f>
        <v>0.26301946344029459</v>
      </c>
      <c r="BF109" s="33">
        <f>Rohdaten!AF109/eval!$B$7</f>
        <v>0.12360939431396786</v>
      </c>
      <c r="BG109" s="32">
        <f t="shared" si="45"/>
        <v>2.6748878546847962E-11</v>
      </c>
      <c r="BH109" s="32">
        <f>(BD109)/((BG109+0.0000000000000000001)/charge/constants!$B$3)</f>
        <v>5.9225185284044802E-4</v>
      </c>
      <c r="BI109" s="32">
        <f>SQRT(BD109+1)/((BG109+0.0000000000000000001)/charge/constants!$B$3)</f>
        <v>3.2623158276660894E-6</v>
      </c>
      <c r="BJ109" s="32">
        <f>BH109/eval!$E$18</f>
        <v>7.1725436043617457E-4</v>
      </c>
      <c r="BK109" s="32">
        <f>BI109/eval!$E$18</f>
        <v>3.9508702949449777E-6</v>
      </c>
      <c r="BL109" s="32">
        <f t="shared" si="46"/>
        <v>7.5874178117030049E-4</v>
      </c>
      <c r="BM109" s="32">
        <f t="shared" si="47"/>
        <v>4.1793965015931535E-6</v>
      </c>
      <c r="BN109" s="29">
        <f t="shared" si="48"/>
        <v>93961078635.12413</v>
      </c>
      <c r="BO109" s="33">
        <f t="array" ref="BO109">AVERAGE(IF(Rohdaten!E109='turnwise standard'!$A$5:$A$99,'turnwise standard'!$B$5:$B$99))</f>
        <v>1.0900000000000001</v>
      </c>
      <c r="BP109" s="32">
        <f>BD109/BF109*constants!$B$3*charge/constants!$B$6/BO109</f>
        <v>2.1378210189257715E-9</v>
      </c>
      <c r="BQ109" s="32">
        <f>SQRT(BD109)/BF109*constants!$B$3*charge/constants!$B$6/BO109</f>
        <v>1.1775634831454025E-11</v>
      </c>
      <c r="BR109" s="32"/>
      <c r="BS109" s="32" t="e">
        <f t="shared" si="49"/>
        <v>#DIV/0!</v>
      </c>
      <c r="BT109" s="32" t="e">
        <f t="shared" si="50"/>
        <v>#DIV/0!</v>
      </c>
      <c r="BU109" s="32" t="e">
        <f t="shared" si="51"/>
        <v>#DIV/0!</v>
      </c>
      <c r="BV109" s="29">
        <f t="shared" si="53"/>
        <v>3.7713768001229315E-7</v>
      </c>
      <c r="BW109" s="29">
        <f t="shared" si="54"/>
        <v>8.4356131559105977E-8</v>
      </c>
      <c r="BX109" s="29">
        <f t="shared" si="55"/>
        <v>140529237263488.7</v>
      </c>
    </row>
    <row r="110" spans="1:76" x14ac:dyDescent="0.2">
      <c r="A110" s="29">
        <f>Rohdaten!C110</f>
        <v>0</v>
      </c>
      <c r="B110" s="29">
        <f>IF(1=1,Rohdaten!H110,"x"&amp;Rohdaten!H110)</f>
        <v>0</v>
      </c>
      <c r="C110" s="29">
        <f>IF(101,Rohdaten!F110,-Rohdaten!F110)</f>
        <v>0</v>
      </c>
      <c r="E110" s="32">
        <f>Rohdaten!J110</f>
        <v>0</v>
      </c>
      <c r="F110" s="32" t="e">
        <f>AVERAGE(Rohdaten!L110,Rohdaten!X110,Rohdaten!AD110)</f>
        <v>#DIV/0!</v>
      </c>
      <c r="G110" s="29" t="e">
        <f t="array" ref="G110">AVERAGE(IF(Rohdaten!E110='turnwise standard'!$A$5:$A$99,'turnwise standard'!$F$5:$F$99))</f>
        <v>#DIV/0!</v>
      </c>
      <c r="H110" s="29" t="b">
        <f>IF(ISERROR(G110),1&lt;0,E110-G110&gt;eval!$B$6)</f>
        <v>0</v>
      </c>
      <c r="I110" s="32" t="e">
        <f>Rohdaten!L110-G110</f>
        <v>#DIV/0!</v>
      </c>
      <c r="J110" s="32" t="e">
        <f t="shared" si="28"/>
        <v>#DIV/0!</v>
      </c>
      <c r="K110" s="32" t="e">
        <f t="shared" si="29"/>
        <v>#DIV/0!</v>
      </c>
      <c r="L110" s="30">
        <f>Rohdaten!O110</f>
        <v>0</v>
      </c>
      <c r="M110" s="33">
        <f>Rohdaten!N110/eval!$B$7</f>
        <v>0</v>
      </c>
      <c r="N110" s="33" t="e">
        <f>Rohdaten!N110/Rohdaten!M110</f>
        <v>#DIV/0!</v>
      </c>
      <c r="O110" s="32" t="e">
        <f t="shared" si="30"/>
        <v>#DIV/0!</v>
      </c>
      <c r="P110" s="34" t="e">
        <f>(L110)/(O110/charge/constants!$B$3)</f>
        <v>#DIV/0!</v>
      </c>
      <c r="Q110" s="34" t="e">
        <f>SQRT(L110+1)/(O110/charge/constants!$B$3)</f>
        <v>#DIV/0!</v>
      </c>
      <c r="R110" s="29" t="e">
        <f>P110/eval!$E$18</f>
        <v>#DIV/0!</v>
      </c>
      <c r="S110" s="29" t="e">
        <f>Q110/eval!$E$18</f>
        <v>#DIV/0!</v>
      </c>
      <c r="T110" s="29" t="e">
        <f t="shared" si="31"/>
        <v>#DIV/0!</v>
      </c>
      <c r="V110" s="31" t="e">
        <f t="array" ref="V110">AVERAGE(IF(Rohdaten!E110='turnwise standard'!$A$5:$A$99,'turnwise standard'!$P$5:$P$99))</f>
        <v>#DIV/0!</v>
      </c>
      <c r="W110" s="32" t="e">
        <f t="shared" si="32"/>
        <v>#DIV/0!</v>
      </c>
      <c r="X110" s="29" t="e">
        <f t="shared" si="33"/>
        <v>#DIV/0!</v>
      </c>
      <c r="Y110" s="29" t="e">
        <f t="shared" si="34"/>
        <v>#DIV/0!</v>
      </c>
      <c r="AA110" s="32" t="e">
        <f>Rohdaten!AJ110-$G110</f>
        <v>#DIV/0!</v>
      </c>
      <c r="AB110" s="32" t="e">
        <f t="shared" si="35"/>
        <v>#DIV/0!</v>
      </c>
      <c r="AC110" s="30">
        <f>Rohdaten!AM110</f>
        <v>0</v>
      </c>
      <c r="AD110" s="33">
        <f>Rohdaten!AL110/eval!$B$7</f>
        <v>0</v>
      </c>
      <c r="AE110" s="32" t="e">
        <f t="shared" si="36"/>
        <v>#DIV/0!</v>
      </c>
      <c r="AF110" s="32" t="e">
        <f>(AC110)/((AE110+0.0000000000000000001)/charge/constants!$B$3)</f>
        <v>#DIV/0!</v>
      </c>
      <c r="AG110" s="32" t="e">
        <f>SQRT(AC110+1)/((AE110+0.0000000000000000001)/charge/constants!$B$3)</f>
        <v>#DIV/0!</v>
      </c>
      <c r="AH110" s="32" t="e">
        <f>AF110/eval!$E$18</f>
        <v>#DIV/0!</v>
      </c>
      <c r="AI110" s="32" t="e">
        <f>AG110/eval!$E$18</f>
        <v>#DIV/0!</v>
      </c>
      <c r="AJ110" s="32" t="e">
        <f t="shared" si="37"/>
        <v>#DIV/0!</v>
      </c>
      <c r="AK110" s="32" t="e">
        <f t="shared" si="38"/>
        <v>#DIV/0!</v>
      </c>
      <c r="AL110" s="29" t="e">
        <f t="shared" si="39"/>
        <v>#DIV/0!</v>
      </c>
      <c r="AN110" s="32" t="e">
        <f>Rohdaten!X110-G110</f>
        <v>#DIV/0!</v>
      </c>
      <c r="AO110" s="32" t="e">
        <f t="shared" si="40"/>
        <v>#DIV/0!</v>
      </c>
      <c r="AP110" s="30">
        <f>Rohdaten!AA110</f>
        <v>0</v>
      </c>
      <c r="AQ110" s="33">
        <f>Rohdaten!Y110</f>
        <v>0</v>
      </c>
      <c r="AR110" s="32" t="e">
        <f t="shared" si="52"/>
        <v>#DIV/0!</v>
      </c>
      <c r="AS110" s="32" t="e">
        <f t="shared" si="41"/>
        <v>#DIV/0!</v>
      </c>
      <c r="AT110" s="32" t="e">
        <f>(AP110)/((AS110+0.0000000000000000001)/charge/constants!$B$3)</f>
        <v>#DIV/0!</v>
      </c>
      <c r="AU110" s="32" t="e">
        <f>SQRT(AP110+1)/((AS110+0.0000000000000000001)/charge/constants!$B$3)</f>
        <v>#DIV/0!</v>
      </c>
      <c r="AV110" s="32" t="e">
        <f>AT110/eval!$E$18</f>
        <v>#DIV/0!</v>
      </c>
      <c r="AW110" s="32" t="e">
        <f>AU110/eval!$E$18</f>
        <v>#DIV/0!</v>
      </c>
      <c r="AX110" s="32" t="e">
        <f t="shared" si="42"/>
        <v>#DIV/0!</v>
      </c>
      <c r="AY110" s="32" t="e">
        <f t="shared" si="43"/>
        <v>#DIV/0!</v>
      </c>
      <c r="AZ110" s="29" t="e">
        <f t="shared" si="44"/>
        <v>#DIV/0!</v>
      </c>
      <c r="BC110" s="32" t="e">
        <f>Rohdaten!AD110-G110</f>
        <v>#DIV/0!</v>
      </c>
      <c r="BD110" s="30">
        <f>Rohdaten!AG110</f>
        <v>0</v>
      </c>
      <c r="BE110" s="33" t="e">
        <f>Rohdaten!AF110/Rohdaten!AE110</f>
        <v>#DIV/0!</v>
      </c>
      <c r="BF110" s="33">
        <f>Rohdaten!AF110/eval!$B$7</f>
        <v>0</v>
      </c>
      <c r="BG110" s="32" t="e">
        <f t="shared" si="45"/>
        <v>#DIV/0!</v>
      </c>
      <c r="BH110" s="32" t="e">
        <f>(BD110)/((BG110+0.0000000000000000001)/charge/constants!$B$3)</f>
        <v>#DIV/0!</v>
      </c>
      <c r="BI110" s="32" t="e">
        <f>SQRT(BD110+1)/((BG110+0.0000000000000000001)/charge/constants!$B$3)</f>
        <v>#DIV/0!</v>
      </c>
      <c r="BJ110" s="32" t="e">
        <f>BH110/eval!$E$18</f>
        <v>#DIV/0!</v>
      </c>
      <c r="BK110" s="32" t="e">
        <f>BI110/eval!$E$18</f>
        <v>#DIV/0!</v>
      </c>
      <c r="BL110" s="32" t="e">
        <f t="shared" si="46"/>
        <v>#DIV/0!</v>
      </c>
      <c r="BM110" s="32" t="e">
        <f t="shared" si="47"/>
        <v>#DIV/0!</v>
      </c>
      <c r="BN110" s="29" t="e">
        <f t="shared" si="48"/>
        <v>#DIV/0!</v>
      </c>
      <c r="BO110" s="33" t="e">
        <f t="array" ref="BO110">AVERAGE(IF(Rohdaten!E110='turnwise standard'!$A$5:$A$99,'turnwise standard'!$B$5:$B$99))</f>
        <v>#DIV/0!</v>
      </c>
      <c r="BP110" s="32" t="e">
        <f>BD110/BF110*constants!$B$3*charge/constants!$B$6/BO110</f>
        <v>#DIV/0!</v>
      </c>
      <c r="BQ110" s="32" t="e">
        <f>SQRT(BD110)/BF110*constants!$B$3*charge/constants!$B$6/BO110</f>
        <v>#DIV/0!</v>
      </c>
      <c r="BR110" s="32"/>
      <c r="BS110" s="32" t="e">
        <f t="shared" si="49"/>
        <v>#DIV/0!</v>
      </c>
      <c r="BT110" s="32" t="e">
        <f t="shared" si="50"/>
        <v>#DIV/0!</v>
      </c>
      <c r="BU110" s="32" t="e">
        <f t="shared" si="51"/>
        <v>#DIV/0!</v>
      </c>
      <c r="BV110" s="29" t="e">
        <f t="shared" si="53"/>
        <v>#DIV/0!</v>
      </c>
      <c r="BW110" s="29" t="e">
        <f t="shared" si="54"/>
        <v>#DIV/0!</v>
      </c>
      <c r="BX110" s="29" t="e">
        <f t="shared" si="55"/>
        <v>#DIV/0!</v>
      </c>
    </row>
    <row r="111" spans="1:76" x14ac:dyDescent="0.2">
      <c r="A111" s="29">
        <f>Rohdaten!C111</f>
        <v>152</v>
      </c>
      <c r="B111" s="29" t="str">
        <f>IF(1=1,Rohdaten!H111,"x"&amp;Rohdaten!H111)</f>
        <v>Vienna-US8</v>
      </c>
      <c r="C111" s="29">
        <f>IF(101,Rohdaten!F111,-Rohdaten!F111)</f>
        <v>15</v>
      </c>
      <c r="E111" s="32">
        <f>Rohdaten!J111</f>
        <v>6.4236899999999997E-11</v>
      </c>
      <c r="F111" s="32">
        <f>AVERAGE(Rohdaten!L111,Rohdaten!X111,Rohdaten!AD111)</f>
        <v>6.4153326580249997E-11</v>
      </c>
      <c r="G111" s="29">
        <f t="array" ref="G111">AVERAGE(IF(Rohdaten!E111='turnwise standard'!$A$5:$A$99,'turnwise standard'!$F$5:$F$99))</f>
        <v>0</v>
      </c>
      <c r="H111" s="29" t="b">
        <f>IF(ISERROR(G111),1&lt;0,E111-G111&gt;eval!$B$6)</f>
        <v>1</v>
      </c>
      <c r="I111" s="32">
        <f>Rohdaten!L111-G111</f>
        <v>6.4227365366999996E-11</v>
      </c>
      <c r="J111" s="32">
        <f t="shared" si="28"/>
        <v>4.6299857505063738E-11</v>
      </c>
      <c r="K111" s="32">
        <f t="shared" si="29"/>
        <v>6.4227365366999996E-11</v>
      </c>
      <c r="L111" s="30">
        <f>Rohdaten!O111</f>
        <v>229</v>
      </c>
      <c r="M111" s="33">
        <f>Rohdaten!N111/eval!$B$7</f>
        <v>199.01112484548827</v>
      </c>
      <c r="N111" s="33">
        <f>Rohdaten!N111/Rohdaten!M111</f>
        <v>8.0900457263454104</v>
      </c>
      <c r="O111" s="32">
        <f t="shared" si="30"/>
        <v>1.2781960227548826E-8</v>
      </c>
      <c r="P111" s="34">
        <f>(L111)/(O111/charge/constants!$B$3)</f>
        <v>8.6114444138830002E-9</v>
      </c>
      <c r="Q111" s="34">
        <f>SQRT(L111+1)/(O111/charge/constants!$B$3)</f>
        <v>5.703014007322995E-10</v>
      </c>
      <c r="R111" s="29">
        <f>P111/eval!$E$18</f>
        <v>1.0429002502716168E-8</v>
      </c>
      <c r="S111" s="29">
        <f>Q111/eval!$E$18</f>
        <v>6.9067097802444183E-10</v>
      </c>
      <c r="T111" s="29">
        <f t="shared" si="31"/>
        <v>3.0746177032416881E+18</v>
      </c>
      <c r="V111" s="31">
        <f t="array" ref="V111">AVERAGE(IF(Rohdaten!E111='turnwise standard'!$A$5:$A$99,'turnwise standard'!$P$5:$P$99))</f>
        <v>0.78057102895657782</v>
      </c>
      <c r="W111" s="32">
        <f t="shared" si="32"/>
        <v>1.1032236778495713E-8</v>
      </c>
      <c r="X111" s="29">
        <f t="shared" si="33"/>
        <v>7.306207629748255E-10</v>
      </c>
      <c r="Y111" s="29">
        <f t="shared" si="34"/>
        <v>1.8733372985581233E+18</v>
      </c>
      <c r="AA111" s="32">
        <f>Rohdaten!AJ111-$G111</f>
        <v>6.4173540703499997E-11</v>
      </c>
      <c r="AB111" s="32">
        <f t="shared" si="35"/>
        <v>6.4173540703499997E-11</v>
      </c>
      <c r="AC111" s="30">
        <f>Rohdaten!AM111</f>
        <v>0</v>
      </c>
      <c r="AD111" s="33">
        <f>Rohdaten!AL111/eval!$B$7</f>
        <v>39.678615574783684</v>
      </c>
      <c r="AE111" s="32">
        <f t="shared" si="36"/>
        <v>2.5463172516469099E-9</v>
      </c>
      <c r="AF111" s="32">
        <f>(AC111)/((AE111+0.0000000000000000001)/charge/constants!$B$3)</f>
        <v>0</v>
      </c>
      <c r="AG111" s="32">
        <f>SQRT(AC111+1)/((AE111+0.0000000000000000001)/charge/constants!$B$3)</f>
        <v>1.8876673740094308E-10</v>
      </c>
      <c r="AH111" s="32">
        <f>AF111/eval!$E$18</f>
        <v>0</v>
      </c>
      <c r="AI111" s="32">
        <f>AG111/eval!$E$18</f>
        <v>2.2860842875676353E-10</v>
      </c>
      <c r="AJ111" s="32">
        <f t="shared" si="37"/>
        <v>0</v>
      </c>
      <c r="AK111" s="32">
        <f t="shared" si="38"/>
        <v>2.418315955862153E-10</v>
      </c>
      <c r="AL111" s="29">
        <f t="shared" si="39"/>
        <v>2.8063966980906324E+19</v>
      </c>
      <c r="AN111" s="32" t="e">
        <f>Rohdaten!X111-G111</f>
        <v>#VALUE!</v>
      </c>
      <c r="AO111" s="32" t="e">
        <f t="shared" si="40"/>
        <v>#VALUE!</v>
      </c>
      <c r="AP111" s="30">
        <f>Rohdaten!AA111</f>
        <v>0</v>
      </c>
      <c r="AQ111" s="33">
        <f>Rohdaten!Y111</f>
        <v>0</v>
      </c>
      <c r="AR111" s="32" t="e">
        <f t="shared" si="52"/>
        <v>#DIV/0!</v>
      </c>
      <c r="AS111" s="32" t="e">
        <f t="shared" si="41"/>
        <v>#VALUE!</v>
      </c>
      <c r="AT111" s="32" t="e">
        <f>(AP111)/((AS111+0.0000000000000000001)/charge/constants!$B$3)</f>
        <v>#VALUE!</v>
      </c>
      <c r="AU111" s="32" t="e">
        <f>SQRT(AP111+1)/((AS111+0.0000000000000000001)/charge/constants!$B$3)</f>
        <v>#VALUE!</v>
      </c>
      <c r="AV111" s="32" t="e">
        <f>AT111/eval!$E$18</f>
        <v>#VALUE!</v>
      </c>
      <c r="AW111" s="32" t="e">
        <f>AU111/eval!$E$18</f>
        <v>#VALUE!</v>
      </c>
      <c r="AX111" s="32" t="e">
        <f t="shared" si="42"/>
        <v>#VALUE!</v>
      </c>
      <c r="AY111" s="32" t="e">
        <f t="shared" si="43"/>
        <v>#VALUE!</v>
      </c>
      <c r="AZ111" s="29" t="e">
        <f t="shared" si="44"/>
        <v>#VALUE!</v>
      </c>
      <c r="BC111" s="32">
        <f>Rohdaten!AD111-G111</f>
        <v>6.4079287793499998E-11</v>
      </c>
      <c r="BD111" s="30">
        <f>Rohdaten!AG111</f>
        <v>14990</v>
      </c>
      <c r="BE111" s="33">
        <f>Rohdaten!AF111/Rohdaten!AE111</f>
        <v>5.5234087322461862</v>
      </c>
      <c r="BF111" s="33">
        <f>Rohdaten!AF111/eval!$B$7</f>
        <v>2.5957972805933252</v>
      </c>
      <c r="BG111" s="32">
        <f t="shared" si="45"/>
        <v>1.6633684099672436E-10</v>
      </c>
      <c r="BH111" s="32">
        <f>(BD111)/((BG111+0.0000000000000000001)/charge/constants!$B$3)</f>
        <v>4.3316281303011284E-5</v>
      </c>
      <c r="BI111" s="32">
        <f>SQRT(BD111+1)/((BG111+0.0000000000000000001)/charge/constants!$B$3)</f>
        <v>3.5380570758890723E-7</v>
      </c>
      <c r="BJ111" s="32">
        <f>BH111/eval!$E$18</f>
        <v>5.2458749590159046E-5</v>
      </c>
      <c r="BK111" s="32">
        <f>BI111/eval!$E$18</f>
        <v>4.2848103437460225E-7</v>
      </c>
      <c r="BL111" s="32">
        <f t="shared" si="46"/>
        <v>5.54930681464235E-5</v>
      </c>
      <c r="BM111" s="32">
        <f t="shared" si="47"/>
        <v>4.5326523079117376E-7</v>
      </c>
      <c r="BN111" s="29">
        <f t="shared" si="48"/>
        <v>7988593648089.749</v>
      </c>
      <c r="BO111" s="33">
        <f t="array" ref="BO111">AVERAGE(IF(Rohdaten!E111='turnwise standard'!$A$5:$A$99,'turnwise standard'!$B$5:$B$99))</f>
        <v>1.0900000000000001</v>
      </c>
      <c r="BP111" s="32">
        <f>BD111/BF111*constants!$B$3*charge/constants!$B$6/BO111</f>
        <v>4.6299857505063738E-11</v>
      </c>
      <c r="BQ111" s="32">
        <f>SQRT(BD111)/BF111*constants!$B$3*charge/constants!$B$6/BO111</f>
        <v>3.7816282879557175E-13</v>
      </c>
      <c r="BR111" s="32"/>
      <c r="BS111" s="32" t="e">
        <f t="shared" si="49"/>
        <v>#DIV/0!</v>
      </c>
      <c r="BT111" s="32" t="e">
        <f t="shared" si="50"/>
        <v>#DIV/0!</v>
      </c>
      <c r="BU111" s="32" t="e">
        <f t="shared" si="51"/>
        <v>#DIV/0!</v>
      </c>
      <c r="BV111" s="29">
        <f t="shared" si="53"/>
        <v>1.9926327696725353E-4</v>
      </c>
      <c r="BW111" s="29">
        <f t="shared" si="54"/>
        <v>1.326788715446728E-5</v>
      </c>
      <c r="BX111" s="29">
        <f t="shared" si="55"/>
        <v>5680629460.2794037</v>
      </c>
    </row>
    <row r="112" spans="1:76" x14ac:dyDescent="0.2">
      <c r="A112" s="29">
        <f>Rohdaten!C112</f>
        <v>0</v>
      </c>
      <c r="B112" s="29">
        <f>IF(1=1,Rohdaten!H112,"x"&amp;Rohdaten!H112)</f>
        <v>0</v>
      </c>
      <c r="C112" s="29">
        <f>IF(101,Rohdaten!F112,-Rohdaten!F112)</f>
        <v>0</v>
      </c>
      <c r="E112" s="32">
        <f>Rohdaten!J112</f>
        <v>0</v>
      </c>
      <c r="F112" s="32" t="e">
        <f>AVERAGE(Rohdaten!L112,Rohdaten!X112,Rohdaten!AD112)</f>
        <v>#DIV/0!</v>
      </c>
      <c r="G112" s="29" t="e">
        <f t="array" ref="G112">AVERAGE(IF(Rohdaten!E112='turnwise standard'!$A$5:$A$99,'turnwise standard'!$F$5:$F$99))</f>
        <v>#DIV/0!</v>
      </c>
      <c r="H112" s="29" t="b">
        <f>IF(ISERROR(G112),1&lt;0,E112-G112&gt;eval!$B$6)</f>
        <v>0</v>
      </c>
      <c r="I112" s="32" t="e">
        <f>Rohdaten!L112-G112</f>
        <v>#DIV/0!</v>
      </c>
      <c r="J112" s="32" t="e">
        <f t="shared" si="28"/>
        <v>#DIV/0!</v>
      </c>
      <c r="K112" s="32" t="e">
        <f t="shared" si="29"/>
        <v>#DIV/0!</v>
      </c>
      <c r="L112" s="30">
        <f>Rohdaten!O112</f>
        <v>0</v>
      </c>
      <c r="M112" s="33">
        <f>Rohdaten!N112/eval!$B$7</f>
        <v>0</v>
      </c>
      <c r="N112" s="33" t="e">
        <f>Rohdaten!N112/Rohdaten!M112</f>
        <v>#DIV/0!</v>
      </c>
      <c r="O112" s="32" t="e">
        <f t="shared" si="30"/>
        <v>#DIV/0!</v>
      </c>
      <c r="P112" s="34" t="e">
        <f>(L112)/(O112/charge/constants!$B$3)</f>
        <v>#DIV/0!</v>
      </c>
      <c r="Q112" s="34" t="e">
        <f>SQRT(L112+1)/(O112/charge/constants!$B$3)</f>
        <v>#DIV/0!</v>
      </c>
      <c r="R112" s="29" t="e">
        <f>P112/eval!$E$18</f>
        <v>#DIV/0!</v>
      </c>
      <c r="S112" s="29" t="e">
        <f>Q112/eval!$E$18</f>
        <v>#DIV/0!</v>
      </c>
      <c r="T112" s="29" t="e">
        <f t="shared" si="31"/>
        <v>#DIV/0!</v>
      </c>
      <c r="V112" s="31" t="e">
        <f t="array" ref="V112">AVERAGE(IF(Rohdaten!E112='turnwise standard'!$A$5:$A$99,'turnwise standard'!$P$5:$P$99))</f>
        <v>#DIV/0!</v>
      </c>
      <c r="W112" s="32" t="e">
        <f t="shared" si="32"/>
        <v>#DIV/0!</v>
      </c>
      <c r="X112" s="29" t="e">
        <f t="shared" si="33"/>
        <v>#DIV/0!</v>
      </c>
      <c r="Y112" s="29" t="e">
        <f t="shared" si="34"/>
        <v>#DIV/0!</v>
      </c>
      <c r="AA112" s="32" t="e">
        <f>Rohdaten!AJ112-$G112</f>
        <v>#DIV/0!</v>
      </c>
      <c r="AB112" s="32" t="e">
        <f t="shared" si="35"/>
        <v>#DIV/0!</v>
      </c>
      <c r="AC112" s="30">
        <f>Rohdaten!AM112</f>
        <v>0</v>
      </c>
      <c r="AD112" s="33">
        <f>Rohdaten!AL112/eval!$B$7</f>
        <v>0</v>
      </c>
      <c r="AE112" s="32" t="e">
        <f t="shared" si="36"/>
        <v>#DIV/0!</v>
      </c>
      <c r="AF112" s="32" t="e">
        <f>(AC112)/((AE112+0.0000000000000000001)/charge/constants!$B$3)</f>
        <v>#DIV/0!</v>
      </c>
      <c r="AG112" s="32" t="e">
        <f>SQRT(AC112+1)/((AE112+0.0000000000000000001)/charge/constants!$B$3)</f>
        <v>#DIV/0!</v>
      </c>
      <c r="AH112" s="32" t="e">
        <f>AF112/eval!$E$18</f>
        <v>#DIV/0!</v>
      </c>
      <c r="AI112" s="32" t="e">
        <f>AG112/eval!$E$18</f>
        <v>#DIV/0!</v>
      </c>
      <c r="AJ112" s="32" t="e">
        <f t="shared" si="37"/>
        <v>#DIV/0!</v>
      </c>
      <c r="AK112" s="32" t="e">
        <f t="shared" si="38"/>
        <v>#DIV/0!</v>
      </c>
      <c r="AL112" s="29" t="e">
        <f t="shared" si="39"/>
        <v>#DIV/0!</v>
      </c>
      <c r="AN112" s="32" t="e">
        <f>Rohdaten!X112-G112</f>
        <v>#DIV/0!</v>
      </c>
      <c r="AO112" s="32" t="e">
        <f t="shared" si="40"/>
        <v>#DIV/0!</v>
      </c>
      <c r="AP112" s="30">
        <f>Rohdaten!AA112</f>
        <v>0</v>
      </c>
      <c r="AQ112" s="33">
        <f>Rohdaten!Y112</f>
        <v>0</v>
      </c>
      <c r="AR112" s="32" t="e">
        <f t="shared" si="52"/>
        <v>#DIV/0!</v>
      </c>
      <c r="AS112" s="32" t="e">
        <f t="shared" si="41"/>
        <v>#DIV/0!</v>
      </c>
      <c r="AT112" s="32" t="e">
        <f>(AP112)/((AS112+0.0000000000000000001)/charge/constants!$B$3)</f>
        <v>#DIV/0!</v>
      </c>
      <c r="AU112" s="32" t="e">
        <f>SQRT(AP112+1)/((AS112+0.0000000000000000001)/charge/constants!$B$3)</f>
        <v>#DIV/0!</v>
      </c>
      <c r="AV112" s="32" t="e">
        <f>AT112/eval!$E$18</f>
        <v>#DIV/0!</v>
      </c>
      <c r="AW112" s="32" t="e">
        <f>AU112/eval!$E$18</f>
        <v>#DIV/0!</v>
      </c>
      <c r="AX112" s="32" t="e">
        <f t="shared" si="42"/>
        <v>#DIV/0!</v>
      </c>
      <c r="AY112" s="32" t="e">
        <f t="shared" si="43"/>
        <v>#DIV/0!</v>
      </c>
      <c r="AZ112" s="29" t="e">
        <f t="shared" si="44"/>
        <v>#DIV/0!</v>
      </c>
      <c r="BC112" s="32" t="e">
        <f>Rohdaten!AD112-G112</f>
        <v>#DIV/0!</v>
      </c>
      <c r="BD112" s="30">
        <f>Rohdaten!AG112</f>
        <v>0</v>
      </c>
      <c r="BE112" s="33" t="e">
        <f>Rohdaten!AF112/Rohdaten!AE112</f>
        <v>#DIV/0!</v>
      </c>
      <c r="BF112" s="33">
        <f>Rohdaten!AF112/eval!$B$7</f>
        <v>0</v>
      </c>
      <c r="BG112" s="32" t="e">
        <f t="shared" si="45"/>
        <v>#DIV/0!</v>
      </c>
      <c r="BH112" s="32" t="e">
        <f>(BD112)/((BG112+0.0000000000000000001)/charge/constants!$B$3)</f>
        <v>#DIV/0!</v>
      </c>
      <c r="BI112" s="32" t="e">
        <f>SQRT(BD112+1)/((BG112+0.0000000000000000001)/charge/constants!$B$3)</f>
        <v>#DIV/0!</v>
      </c>
      <c r="BJ112" s="32" t="e">
        <f>BH112/eval!$E$18</f>
        <v>#DIV/0!</v>
      </c>
      <c r="BK112" s="32" t="e">
        <f>BI112/eval!$E$18</f>
        <v>#DIV/0!</v>
      </c>
      <c r="BL112" s="32" t="e">
        <f t="shared" si="46"/>
        <v>#DIV/0!</v>
      </c>
      <c r="BM112" s="32" t="e">
        <f t="shared" si="47"/>
        <v>#DIV/0!</v>
      </c>
      <c r="BN112" s="29" t="e">
        <f t="shared" si="48"/>
        <v>#DIV/0!</v>
      </c>
      <c r="BO112" s="33" t="e">
        <f t="array" ref="BO112">AVERAGE(IF(Rohdaten!E112='turnwise standard'!$A$5:$A$99,'turnwise standard'!$B$5:$B$99))</f>
        <v>#DIV/0!</v>
      </c>
      <c r="BP112" s="32" t="e">
        <f>BD112/BF112*constants!$B$3*charge/constants!$B$6/BO112</f>
        <v>#DIV/0!</v>
      </c>
      <c r="BQ112" s="32" t="e">
        <f>SQRT(BD112)/BF112*constants!$B$3*charge/constants!$B$6/BO112</f>
        <v>#DIV/0!</v>
      </c>
      <c r="BR112" s="32"/>
      <c r="BS112" s="32" t="e">
        <f t="shared" si="49"/>
        <v>#DIV/0!</v>
      </c>
      <c r="BT112" s="32" t="e">
        <f t="shared" si="50"/>
        <v>#DIV/0!</v>
      </c>
      <c r="BU112" s="32" t="e">
        <f t="shared" si="51"/>
        <v>#DIV/0!</v>
      </c>
      <c r="BV112" s="29" t="e">
        <f t="shared" si="53"/>
        <v>#DIV/0!</v>
      </c>
      <c r="BW112" s="29" t="e">
        <f t="shared" si="54"/>
        <v>#DIV/0!</v>
      </c>
      <c r="BX112" s="29" t="e">
        <f t="shared" si="55"/>
        <v>#DIV/0!</v>
      </c>
    </row>
    <row r="113" spans="1:76" x14ac:dyDescent="0.2">
      <c r="A113" s="29">
        <f>Rohdaten!C113</f>
        <v>0</v>
      </c>
      <c r="B113" s="29">
        <f>IF(1=1,Rohdaten!H113,"x"&amp;Rohdaten!H113)</f>
        <v>0</v>
      </c>
      <c r="C113" s="29">
        <f>IF(101,Rohdaten!F113,-Rohdaten!F113)</f>
        <v>0</v>
      </c>
      <c r="E113" s="32">
        <f>Rohdaten!J113</f>
        <v>0</v>
      </c>
      <c r="F113" s="32" t="e">
        <f>AVERAGE(Rohdaten!L113,Rohdaten!X113,Rohdaten!AD113)</f>
        <v>#DIV/0!</v>
      </c>
      <c r="G113" s="29" t="e">
        <f t="array" ref="G113">AVERAGE(IF(Rohdaten!E113='turnwise standard'!$A$5:$A$99,'turnwise standard'!$F$5:$F$99))</f>
        <v>#DIV/0!</v>
      </c>
      <c r="H113" s="29" t="b">
        <f>IF(ISERROR(G113),1&lt;0,E113-G113&gt;eval!$B$6)</f>
        <v>0</v>
      </c>
      <c r="I113" s="32" t="e">
        <f>Rohdaten!L113-G113</f>
        <v>#DIV/0!</v>
      </c>
      <c r="J113" s="32" t="e">
        <f t="shared" si="28"/>
        <v>#DIV/0!</v>
      </c>
      <c r="K113" s="32" t="e">
        <f t="shared" si="29"/>
        <v>#DIV/0!</v>
      </c>
      <c r="L113" s="30">
        <f>Rohdaten!O113</f>
        <v>0</v>
      </c>
      <c r="M113" s="33">
        <f>Rohdaten!N113/eval!$B$7</f>
        <v>0</v>
      </c>
      <c r="N113" s="33" t="e">
        <f>Rohdaten!N113/Rohdaten!M113</f>
        <v>#DIV/0!</v>
      </c>
      <c r="O113" s="32" t="e">
        <f t="shared" si="30"/>
        <v>#DIV/0!</v>
      </c>
      <c r="P113" s="34" t="e">
        <f>(L113)/(O113/charge/constants!$B$3)</f>
        <v>#DIV/0!</v>
      </c>
      <c r="Q113" s="34" t="e">
        <f>SQRT(L113+1)/(O113/charge/constants!$B$3)</f>
        <v>#DIV/0!</v>
      </c>
      <c r="R113" s="29" t="e">
        <f>P113/eval!$E$18</f>
        <v>#DIV/0!</v>
      </c>
      <c r="S113" s="29" t="e">
        <f>Q113/eval!$E$18</f>
        <v>#DIV/0!</v>
      </c>
      <c r="T113" s="29" t="e">
        <f t="shared" si="31"/>
        <v>#DIV/0!</v>
      </c>
      <c r="V113" s="31" t="e">
        <f t="array" ref="V113">AVERAGE(IF(Rohdaten!E113='turnwise standard'!$A$5:$A$99,'turnwise standard'!$P$5:$P$99))</f>
        <v>#DIV/0!</v>
      </c>
      <c r="W113" s="32" t="e">
        <f t="shared" si="32"/>
        <v>#DIV/0!</v>
      </c>
      <c r="X113" s="29" t="e">
        <f t="shared" si="33"/>
        <v>#DIV/0!</v>
      </c>
      <c r="Y113" s="29" t="e">
        <f t="shared" si="34"/>
        <v>#DIV/0!</v>
      </c>
      <c r="AA113" s="32" t="e">
        <f>Rohdaten!AJ113-$G113</f>
        <v>#DIV/0!</v>
      </c>
      <c r="AB113" s="32" t="e">
        <f t="shared" si="35"/>
        <v>#DIV/0!</v>
      </c>
      <c r="AC113" s="30">
        <f>Rohdaten!AM113</f>
        <v>0</v>
      </c>
      <c r="AD113" s="33">
        <f>Rohdaten!AL113/eval!$B$7</f>
        <v>0</v>
      </c>
      <c r="AE113" s="32" t="e">
        <f t="shared" si="36"/>
        <v>#DIV/0!</v>
      </c>
      <c r="AF113" s="32" t="e">
        <f>(AC113)/((AE113+0.0000000000000000001)/charge/constants!$B$3)</f>
        <v>#DIV/0!</v>
      </c>
      <c r="AG113" s="32" t="e">
        <f>SQRT(AC113+1)/((AE113+0.0000000000000000001)/charge/constants!$B$3)</f>
        <v>#DIV/0!</v>
      </c>
      <c r="AH113" s="32" t="e">
        <f>AF113/eval!$E$18</f>
        <v>#DIV/0!</v>
      </c>
      <c r="AI113" s="32" t="e">
        <f>AG113/eval!$E$18</f>
        <v>#DIV/0!</v>
      </c>
      <c r="AJ113" s="32" t="e">
        <f t="shared" si="37"/>
        <v>#DIV/0!</v>
      </c>
      <c r="AK113" s="32" t="e">
        <f t="shared" si="38"/>
        <v>#DIV/0!</v>
      </c>
      <c r="AL113" s="29" t="e">
        <f t="shared" si="39"/>
        <v>#DIV/0!</v>
      </c>
      <c r="AN113" s="32" t="e">
        <f>Rohdaten!X113-G113</f>
        <v>#DIV/0!</v>
      </c>
      <c r="AO113" s="32" t="e">
        <f t="shared" si="40"/>
        <v>#DIV/0!</v>
      </c>
      <c r="AP113" s="30">
        <f>Rohdaten!AA113</f>
        <v>0</v>
      </c>
      <c r="AQ113" s="33">
        <f>Rohdaten!Y113</f>
        <v>0</v>
      </c>
      <c r="AR113" s="32" t="e">
        <f t="shared" si="52"/>
        <v>#DIV/0!</v>
      </c>
      <c r="AS113" s="32" t="e">
        <f t="shared" si="41"/>
        <v>#DIV/0!</v>
      </c>
      <c r="AT113" s="32" t="e">
        <f>(AP113)/((AS113+0.0000000000000000001)/charge/constants!$B$3)</f>
        <v>#DIV/0!</v>
      </c>
      <c r="AU113" s="32" t="e">
        <f>SQRT(AP113+1)/((AS113+0.0000000000000000001)/charge/constants!$B$3)</f>
        <v>#DIV/0!</v>
      </c>
      <c r="AV113" s="32" t="e">
        <f>AT113/eval!$E$18</f>
        <v>#DIV/0!</v>
      </c>
      <c r="AW113" s="32" t="e">
        <f>AU113/eval!$E$18</f>
        <v>#DIV/0!</v>
      </c>
      <c r="AX113" s="32" t="e">
        <f t="shared" si="42"/>
        <v>#DIV/0!</v>
      </c>
      <c r="AY113" s="32" t="e">
        <f t="shared" si="43"/>
        <v>#DIV/0!</v>
      </c>
      <c r="AZ113" s="29" t="e">
        <f t="shared" si="44"/>
        <v>#DIV/0!</v>
      </c>
      <c r="BC113" s="32" t="e">
        <f>Rohdaten!AD113-G113</f>
        <v>#DIV/0!</v>
      </c>
      <c r="BD113" s="30">
        <f>Rohdaten!AG113</f>
        <v>0</v>
      </c>
      <c r="BE113" s="33" t="e">
        <f>Rohdaten!AF113/Rohdaten!AE113</f>
        <v>#DIV/0!</v>
      </c>
      <c r="BF113" s="33">
        <f>Rohdaten!AF113/eval!$B$7</f>
        <v>0</v>
      </c>
      <c r="BG113" s="32" t="e">
        <f t="shared" si="45"/>
        <v>#DIV/0!</v>
      </c>
      <c r="BH113" s="32" t="e">
        <f>(BD113)/((BG113+0.0000000000000000001)/charge/constants!$B$3)</f>
        <v>#DIV/0!</v>
      </c>
      <c r="BI113" s="32" t="e">
        <f>SQRT(BD113+1)/((BG113+0.0000000000000000001)/charge/constants!$B$3)</f>
        <v>#DIV/0!</v>
      </c>
      <c r="BJ113" s="32" t="e">
        <f>BH113/eval!$E$18</f>
        <v>#DIV/0!</v>
      </c>
      <c r="BK113" s="32" t="e">
        <f>BI113/eval!$E$18</f>
        <v>#DIV/0!</v>
      </c>
      <c r="BL113" s="32" t="e">
        <f t="shared" si="46"/>
        <v>#DIV/0!</v>
      </c>
      <c r="BM113" s="32" t="e">
        <f t="shared" si="47"/>
        <v>#DIV/0!</v>
      </c>
      <c r="BN113" s="29" t="e">
        <f t="shared" si="48"/>
        <v>#DIV/0!</v>
      </c>
      <c r="BO113" s="33" t="e">
        <f t="array" ref="BO113">AVERAGE(IF(Rohdaten!E113='turnwise standard'!$A$5:$A$99,'turnwise standard'!$B$5:$B$99))</f>
        <v>#DIV/0!</v>
      </c>
      <c r="BP113" s="32" t="e">
        <f>BD113/BF113*constants!$B$3*charge/constants!$B$6/BO113</f>
        <v>#DIV/0!</v>
      </c>
      <c r="BQ113" s="32" t="e">
        <f>SQRT(BD113)/BF113*constants!$B$3*charge/constants!$B$6/BO113</f>
        <v>#DIV/0!</v>
      </c>
      <c r="BR113" s="32"/>
      <c r="BS113" s="32" t="e">
        <f t="shared" si="49"/>
        <v>#DIV/0!</v>
      </c>
      <c r="BT113" s="32" t="e">
        <f t="shared" si="50"/>
        <v>#DIV/0!</v>
      </c>
      <c r="BU113" s="32" t="e">
        <f t="shared" si="51"/>
        <v>#DIV/0!</v>
      </c>
      <c r="BV113" s="29" t="e">
        <f t="shared" si="53"/>
        <v>#DIV/0!</v>
      </c>
      <c r="BW113" s="29" t="e">
        <f t="shared" si="54"/>
        <v>#DIV/0!</v>
      </c>
      <c r="BX113" s="29" t="e">
        <f t="shared" si="55"/>
        <v>#DIV/0!</v>
      </c>
    </row>
    <row r="114" spans="1:76" x14ac:dyDescent="0.2">
      <c r="A114" s="29">
        <f>Rohdaten!C114</f>
        <v>0</v>
      </c>
      <c r="B114" s="29">
        <f>IF(1=1,Rohdaten!H114,"x"&amp;Rohdaten!H114)</f>
        <v>0</v>
      </c>
      <c r="C114" s="29">
        <f>IF(101,Rohdaten!F114,-Rohdaten!F114)</f>
        <v>0</v>
      </c>
      <c r="E114" s="32">
        <f>Rohdaten!J114</f>
        <v>0</v>
      </c>
      <c r="F114" s="32" t="e">
        <f>AVERAGE(Rohdaten!L114,Rohdaten!X114,Rohdaten!AD114)</f>
        <v>#DIV/0!</v>
      </c>
      <c r="G114" s="29" t="e">
        <f t="array" ref="G114">AVERAGE(IF(Rohdaten!E114='turnwise standard'!$A$5:$A$99,'turnwise standard'!$F$5:$F$99))</f>
        <v>#DIV/0!</v>
      </c>
      <c r="H114" s="29" t="b">
        <f>IF(ISERROR(G114),1&lt;0,E114-G114&gt;eval!$B$6)</f>
        <v>0</v>
      </c>
      <c r="I114" s="32" t="e">
        <f>Rohdaten!L114-G114</f>
        <v>#DIV/0!</v>
      </c>
      <c r="J114" s="32" t="e">
        <f t="shared" si="28"/>
        <v>#DIV/0!</v>
      </c>
      <c r="K114" s="32" t="e">
        <f t="shared" si="29"/>
        <v>#DIV/0!</v>
      </c>
      <c r="L114" s="30">
        <f>Rohdaten!O114</f>
        <v>0</v>
      </c>
      <c r="M114" s="33">
        <f>Rohdaten!N114/eval!$B$7</f>
        <v>0</v>
      </c>
      <c r="N114" s="33" t="e">
        <f>Rohdaten!N114/Rohdaten!M114</f>
        <v>#DIV/0!</v>
      </c>
      <c r="O114" s="32" t="e">
        <f t="shared" si="30"/>
        <v>#DIV/0!</v>
      </c>
      <c r="P114" s="34" t="e">
        <f>(L114)/(O114/charge/constants!$B$3)</f>
        <v>#DIV/0!</v>
      </c>
      <c r="Q114" s="34" t="e">
        <f>SQRT(L114+1)/(O114/charge/constants!$B$3)</f>
        <v>#DIV/0!</v>
      </c>
      <c r="R114" s="29" t="e">
        <f>P114/eval!$E$18</f>
        <v>#DIV/0!</v>
      </c>
      <c r="S114" s="29" t="e">
        <f>Q114/eval!$E$18</f>
        <v>#DIV/0!</v>
      </c>
      <c r="T114" s="29" t="e">
        <f t="shared" si="31"/>
        <v>#DIV/0!</v>
      </c>
      <c r="V114" s="31" t="e">
        <f t="array" ref="V114">AVERAGE(IF(Rohdaten!E114='turnwise standard'!$A$5:$A$99,'turnwise standard'!$P$5:$P$99))</f>
        <v>#DIV/0!</v>
      </c>
      <c r="W114" s="32" t="e">
        <f t="shared" si="32"/>
        <v>#DIV/0!</v>
      </c>
      <c r="X114" s="29" t="e">
        <f t="shared" si="33"/>
        <v>#DIV/0!</v>
      </c>
      <c r="Y114" s="29" t="e">
        <f t="shared" si="34"/>
        <v>#DIV/0!</v>
      </c>
      <c r="AA114" s="32" t="e">
        <f>Rohdaten!AJ114-$G114</f>
        <v>#DIV/0!</v>
      </c>
      <c r="AB114" s="32" t="e">
        <f t="shared" si="35"/>
        <v>#DIV/0!</v>
      </c>
      <c r="AC114" s="30">
        <f>Rohdaten!AM114</f>
        <v>0</v>
      </c>
      <c r="AD114" s="33">
        <f>Rohdaten!AL114/eval!$B$7</f>
        <v>0</v>
      </c>
      <c r="AE114" s="32" t="e">
        <f t="shared" si="36"/>
        <v>#DIV/0!</v>
      </c>
      <c r="AF114" s="32" t="e">
        <f>(AC114)/((AE114+0.0000000000000000001)/charge/constants!$B$3)</f>
        <v>#DIV/0!</v>
      </c>
      <c r="AG114" s="32" t="e">
        <f>SQRT(AC114+1)/((AE114+0.0000000000000000001)/charge/constants!$B$3)</f>
        <v>#DIV/0!</v>
      </c>
      <c r="AH114" s="32" t="e">
        <f>AF114/eval!$E$18</f>
        <v>#DIV/0!</v>
      </c>
      <c r="AI114" s="32" t="e">
        <f>AG114/eval!$E$18</f>
        <v>#DIV/0!</v>
      </c>
      <c r="AJ114" s="32" t="e">
        <f t="shared" si="37"/>
        <v>#DIV/0!</v>
      </c>
      <c r="AK114" s="32" t="e">
        <f t="shared" si="38"/>
        <v>#DIV/0!</v>
      </c>
      <c r="AL114" s="29" t="e">
        <f t="shared" si="39"/>
        <v>#DIV/0!</v>
      </c>
      <c r="AN114" s="32" t="e">
        <f>Rohdaten!X114-G114</f>
        <v>#DIV/0!</v>
      </c>
      <c r="AO114" s="32" t="e">
        <f t="shared" si="40"/>
        <v>#DIV/0!</v>
      </c>
      <c r="AP114" s="30">
        <f>Rohdaten!AA114</f>
        <v>0</v>
      </c>
      <c r="AQ114" s="33">
        <f>Rohdaten!Y114</f>
        <v>0</v>
      </c>
      <c r="AR114" s="32" t="e">
        <f t="shared" si="52"/>
        <v>#DIV/0!</v>
      </c>
      <c r="AS114" s="32" t="e">
        <f t="shared" si="41"/>
        <v>#DIV/0!</v>
      </c>
      <c r="AT114" s="32" t="e">
        <f>(AP114)/((AS114+0.0000000000000000001)/charge/constants!$B$3)</f>
        <v>#DIV/0!</v>
      </c>
      <c r="AU114" s="32" t="e">
        <f>SQRT(AP114+1)/((AS114+0.0000000000000000001)/charge/constants!$B$3)</f>
        <v>#DIV/0!</v>
      </c>
      <c r="AV114" s="32" t="e">
        <f>AT114/eval!$E$18</f>
        <v>#DIV/0!</v>
      </c>
      <c r="AW114" s="32" t="e">
        <f>AU114/eval!$E$18</f>
        <v>#DIV/0!</v>
      </c>
      <c r="AX114" s="32" t="e">
        <f t="shared" si="42"/>
        <v>#DIV/0!</v>
      </c>
      <c r="AY114" s="32" t="e">
        <f t="shared" si="43"/>
        <v>#DIV/0!</v>
      </c>
      <c r="AZ114" s="29" t="e">
        <f t="shared" si="44"/>
        <v>#DIV/0!</v>
      </c>
      <c r="BC114" s="32" t="e">
        <f>Rohdaten!AD114-G114</f>
        <v>#DIV/0!</v>
      </c>
      <c r="BD114" s="30">
        <f>Rohdaten!AG114</f>
        <v>0</v>
      </c>
      <c r="BE114" s="33" t="e">
        <f>Rohdaten!AF114/Rohdaten!AE114</f>
        <v>#DIV/0!</v>
      </c>
      <c r="BF114" s="33">
        <f>Rohdaten!AF114/eval!$B$7</f>
        <v>0</v>
      </c>
      <c r="BG114" s="32" t="e">
        <f t="shared" si="45"/>
        <v>#DIV/0!</v>
      </c>
      <c r="BH114" s="32" t="e">
        <f>(BD114)/((BG114+0.0000000000000000001)/charge/constants!$B$3)</f>
        <v>#DIV/0!</v>
      </c>
      <c r="BI114" s="32" t="e">
        <f>SQRT(BD114+1)/((BG114+0.0000000000000000001)/charge/constants!$B$3)</f>
        <v>#DIV/0!</v>
      </c>
      <c r="BJ114" s="32" t="e">
        <f>BH114/eval!$E$18</f>
        <v>#DIV/0!</v>
      </c>
      <c r="BK114" s="32" t="e">
        <f>BI114/eval!$E$18</f>
        <v>#DIV/0!</v>
      </c>
      <c r="BL114" s="32" t="e">
        <f t="shared" si="46"/>
        <v>#DIV/0!</v>
      </c>
      <c r="BM114" s="32" t="e">
        <f t="shared" si="47"/>
        <v>#DIV/0!</v>
      </c>
      <c r="BN114" s="29" t="e">
        <f t="shared" si="48"/>
        <v>#DIV/0!</v>
      </c>
      <c r="BO114" s="33" t="e">
        <f t="array" ref="BO114">AVERAGE(IF(Rohdaten!E114='turnwise standard'!$A$5:$A$99,'turnwise standard'!$B$5:$B$99))</f>
        <v>#DIV/0!</v>
      </c>
      <c r="BP114" s="32" t="e">
        <f>BD114/BF114*constants!$B$3*charge/constants!$B$6/BO114</f>
        <v>#DIV/0!</v>
      </c>
      <c r="BQ114" s="32" t="e">
        <f>SQRT(BD114)/BF114*constants!$B$3*charge/constants!$B$6/BO114</f>
        <v>#DIV/0!</v>
      </c>
      <c r="BR114" s="32"/>
      <c r="BS114" s="32" t="e">
        <f t="shared" si="49"/>
        <v>#DIV/0!</v>
      </c>
      <c r="BT114" s="32" t="e">
        <f t="shared" si="50"/>
        <v>#DIV/0!</v>
      </c>
      <c r="BU114" s="32" t="e">
        <f t="shared" si="51"/>
        <v>#DIV/0!</v>
      </c>
      <c r="BV114" s="29" t="e">
        <f t="shared" si="53"/>
        <v>#DIV/0!</v>
      </c>
      <c r="BW114" s="29" t="e">
        <f t="shared" si="54"/>
        <v>#DIV/0!</v>
      </c>
      <c r="BX114" s="29" t="e">
        <f t="shared" si="55"/>
        <v>#DIV/0!</v>
      </c>
    </row>
    <row r="115" spans="1:76" x14ac:dyDescent="0.2">
      <c r="A115" s="29">
        <f>Rohdaten!C115</f>
        <v>157</v>
      </c>
      <c r="B115" s="29" t="str">
        <f>IF(1=1,Rohdaten!H115,"x"&amp;Rohdaten!H115)</f>
        <v>MS_St60k_U</v>
      </c>
      <c r="C115" s="29">
        <f>IF(101,Rohdaten!F115,-Rohdaten!F115)</f>
        <v>7</v>
      </c>
      <c r="E115" s="32">
        <f>Rohdaten!J115</f>
        <v>4.5804000000000004E-13</v>
      </c>
      <c r="F115" s="32">
        <f>AVERAGE(Rohdaten!L115,Rohdaten!X115,Rohdaten!AD115)</f>
        <v>4.5481336727533335E-13</v>
      </c>
      <c r="G115" s="29">
        <f t="array" ref="G115">AVERAGE(IF(Rohdaten!E115='turnwise standard'!$A$5:$A$99,'turnwise standard'!$F$5:$F$99))</f>
        <v>0</v>
      </c>
      <c r="H115" s="29" t="b">
        <f>IF(ISERROR(G115),1&lt;0,E115-G115&gt;eval!$B$6)</f>
        <v>0</v>
      </c>
      <c r="I115" s="32">
        <f>Rohdaten!L115-G115</f>
        <v>4.5519243111300002E-13</v>
      </c>
      <c r="J115" s="32">
        <f t="shared" si="28"/>
        <v>1.9320906287154187E-14</v>
      </c>
      <c r="K115" s="32">
        <f t="shared" si="29"/>
        <v>1.9320906287154187E-14</v>
      </c>
      <c r="L115" s="30">
        <f>Rohdaten!O115</f>
        <v>334</v>
      </c>
      <c r="M115" s="33">
        <f>Rohdaten!N115/eval!$B$7</f>
        <v>298.3930778739184</v>
      </c>
      <c r="N115" s="33">
        <f>Rohdaten!N115/Rohdaten!M115</f>
        <v>8.0866958109307738</v>
      </c>
      <c r="O115" s="32">
        <f t="shared" si="30"/>
        <v>5.7652246943374788E-12</v>
      </c>
      <c r="P115" s="34">
        <f>(L115)/(O115/charge/constants!$B$3)</f>
        <v>2.7846345721387154E-5</v>
      </c>
      <c r="Q115" s="34">
        <f>SQRT(L115+1)/(O115/charge/constants!$B$3)</f>
        <v>1.5259635060870393E-6</v>
      </c>
      <c r="R115" s="29">
        <f>P115/eval!$E$18</f>
        <v>3.3723681563996439E-5</v>
      </c>
      <c r="S115" s="29">
        <f>Q115/eval!$E$18</f>
        <v>1.8480380827145511E-6</v>
      </c>
      <c r="T115" s="29">
        <f t="shared" si="31"/>
        <v>429449108086.16022</v>
      </c>
      <c r="V115" s="31">
        <f t="array" ref="V115">AVERAGE(IF(Rohdaten!E115='turnwise standard'!$A$5:$A$99,'turnwise standard'!$P$5:$P$99))</f>
        <v>0.78057102895657782</v>
      </c>
      <c r="W115" s="32">
        <f t="shared" si="32"/>
        <v>3.5674326471750476E-5</v>
      </c>
      <c r="X115" s="29">
        <f t="shared" si="33"/>
        <v>1.9549322860814589E-6</v>
      </c>
      <c r="Y115" s="29">
        <f t="shared" si="34"/>
        <v>261659532878.54428</v>
      </c>
      <c r="AA115" s="32">
        <f>Rohdaten!AJ115-$G115</f>
        <v>4.5492556097299998E-13</v>
      </c>
      <c r="AB115" s="32">
        <f t="shared" si="35"/>
        <v>1.9320906287154187E-14</v>
      </c>
      <c r="AC115" s="30">
        <f>Rohdaten!AM115</f>
        <v>9</v>
      </c>
      <c r="AD115" s="33">
        <f>Rohdaten!AL115/eval!$B$7</f>
        <v>59.703337453646476</v>
      </c>
      <c r="AE115" s="32">
        <f t="shared" si="36"/>
        <v>1.1535225879722462E-12</v>
      </c>
      <c r="AF115" s="32">
        <f>(AC115)/((AE115+0.0000000000000000001)/charge/constants!$B$3)</f>
        <v>3.750199319966979E-6</v>
      </c>
      <c r="AG115" s="32">
        <f>SQRT(AC115+1)/((AE115+0.0000000000000000001)/charge/constants!$B$3)</f>
        <v>1.3176857256344697E-6</v>
      </c>
      <c r="AH115" s="32">
        <f>AF115/eval!$E$18</f>
        <v>4.5417279859076003E-6</v>
      </c>
      <c r="AI115" s="32">
        <f>AG115/eval!$E$18</f>
        <v>1.5958005498219038E-6</v>
      </c>
      <c r="AJ115" s="32">
        <f t="shared" si="37"/>
        <v>4.8044305781884173E-6</v>
      </c>
      <c r="AK115" s="32">
        <f t="shared" si="38"/>
        <v>1.6881048319150093E-6</v>
      </c>
      <c r="AL115" s="29">
        <f t="shared" si="39"/>
        <v>575938773787.62976</v>
      </c>
      <c r="AN115" s="32">
        <f>Rohdaten!X115-G115</f>
        <v>4.5458462391300002E-13</v>
      </c>
      <c r="AO115" s="32">
        <f t="shared" si="40"/>
        <v>1.9320906287154187E-14</v>
      </c>
      <c r="AP115" s="30">
        <f>Rohdaten!AA115</f>
        <v>1</v>
      </c>
      <c r="AQ115" s="33">
        <f>Rohdaten!Y115</f>
        <v>895.54499999999996</v>
      </c>
      <c r="AR115" s="32">
        <f t="shared" si="52"/>
        <v>1.1166384715452602E-3</v>
      </c>
      <c r="AS115" s="32">
        <f t="shared" si="41"/>
        <v>1.7302741020929495E-11</v>
      </c>
      <c r="AT115" s="32">
        <f>(AP115)/((AS115+0.0000000000000000001)/charge/constants!$B$3)</f>
        <v>2.7779413483716223E-8</v>
      </c>
      <c r="AU115" s="32">
        <f>SQRT(AP115+1)/((AS115+0.0000000000000000001)/charge/constants!$B$3)</f>
        <v>3.9286023303441516E-8</v>
      </c>
      <c r="AV115" s="32">
        <f>AT115/eval!$E$18</f>
        <v>3.3642622401255148E-8</v>
      </c>
      <c r="AW115" s="32">
        <f>AU115/eval!$E$18</f>
        <v>4.757785287365194E-8</v>
      </c>
      <c r="AX115" s="32">
        <f t="shared" si="42"/>
        <v>3.5588578685593973E-8</v>
      </c>
      <c r="AY115" s="32">
        <f t="shared" si="43"/>
        <v>5.0329850642749061E-8</v>
      </c>
      <c r="AZ115" s="29">
        <f t="shared" si="44"/>
        <v>647923691244010.87</v>
      </c>
      <c r="BC115" s="32">
        <f>Rohdaten!AD115-G115</f>
        <v>4.546630468E-13</v>
      </c>
      <c r="BD115" s="30">
        <f>Rohdaten!AG115</f>
        <v>14</v>
      </c>
      <c r="BE115" s="33">
        <f>Rohdaten!AF115/Rohdaten!AE115</f>
        <v>8.2412765211292296</v>
      </c>
      <c r="BF115" s="33">
        <f>Rohdaten!AF115/eval!$B$7</f>
        <v>5.8096415327564896</v>
      </c>
      <c r="BG115" s="32">
        <f t="shared" si="45"/>
        <v>2.6414293200988874E-12</v>
      </c>
      <c r="BH115" s="32">
        <f>(BD115)/((BG115+0.0000000000000000001)/charge/constants!$B$3)</f>
        <v>2.547575168504058E-6</v>
      </c>
      <c r="BI115" s="32">
        <f>SQRT(BD115+1)/((BG115+0.0000000000000000001)/charge/constants!$B$3)</f>
        <v>7.0476544291626933E-7</v>
      </c>
      <c r="BJ115" s="32">
        <f>BH115/eval!$E$18</f>
        <v>3.0852742619291046E-6</v>
      </c>
      <c r="BK115" s="32">
        <f>BI115/eval!$E$18</f>
        <v>8.5351541678098585E-7</v>
      </c>
      <c r="BL115" s="32">
        <f t="shared" si="46"/>
        <v>3.2637326700550355E-6</v>
      </c>
      <c r="BM115" s="32">
        <f t="shared" si="47"/>
        <v>9.0288444839972987E-7</v>
      </c>
      <c r="BN115" s="29">
        <f t="shared" si="48"/>
        <v>2013310683349.9373</v>
      </c>
      <c r="BO115" s="33">
        <f t="array" ref="BO115">AVERAGE(IF(Rohdaten!E115='turnwise standard'!$A$5:$A$99,'turnwise standard'!$B$5:$B$99))</f>
        <v>1.0900000000000001</v>
      </c>
      <c r="BP115" s="32">
        <f>BD115/BF115*constants!$B$3*charge/constants!$B$6/BO115</f>
        <v>1.9320906287154187E-14</v>
      </c>
      <c r="BQ115" s="32">
        <f>SQRT(BD115)/BF115*constants!$B$3*charge/constants!$B$6/BO115</f>
        <v>5.1637294091783967E-15</v>
      </c>
      <c r="BR115" s="32"/>
      <c r="BS115" s="32">
        <f t="shared" si="49"/>
        <v>1002.4094128831815</v>
      </c>
      <c r="BT115" s="32">
        <f t="shared" si="50"/>
        <v>1003.9089042417926</v>
      </c>
      <c r="BU115" s="32">
        <f t="shared" si="51"/>
        <v>9.9222779237048355E-7</v>
      </c>
      <c r="BV115" s="29">
        <f t="shared" si="53"/>
        <v>0.46449283938927688</v>
      </c>
      <c r="BW115" s="29">
        <f t="shared" si="54"/>
        <v>0.12671598214268506</v>
      </c>
      <c r="BX115" s="29">
        <f t="shared" si="55"/>
        <v>62.278366356218413</v>
      </c>
    </row>
    <row r="116" spans="1:76" x14ac:dyDescent="0.2">
      <c r="A116" s="29">
        <f>Rohdaten!C116</f>
        <v>158</v>
      </c>
      <c r="B116" s="29" t="str">
        <f>IF(1=1,Rohdaten!H116,"x"&amp;Rohdaten!H116)</f>
        <v>MS_St60k_U</v>
      </c>
      <c r="C116" s="29">
        <f>IF(101,Rohdaten!F116,-Rohdaten!F116)</f>
        <v>8</v>
      </c>
      <c r="E116" s="32">
        <f>Rohdaten!J116</f>
        <v>4.7999999999999997E-13</v>
      </c>
      <c r="F116" s="32">
        <f>AVERAGE(Rohdaten!L116,Rohdaten!X116,Rohdaten!AD116)</f>
        <v>4.7927948483899992E-13</v>
      </c>
      <c r="G116" s="29">
        <f t="array" ref="G116">AVERAGE(IF(Rohdaten!E116='turnwise standard'!$A$5:$A$99,'turnwise standard'!$F$5:$F$99))</f>
        <v>0</v>
      </c>
      <c r="H116" s="29" t="b">
        <f>IF(ISERROR(G116),1&lt;0,E116-G116&gt;eval!$B$6)</f>
        <v>0</v>
      </c>
      <c r="I116" s="32">
        <f>Rohdaten!L116-G116</f>
        <v>4.7959087286699996E-13</v>
      </c>
      <c r="J116" s="32">
        <f t="shared" si="28"/>
        <v>2.39711244152736E-14</v>
      </c>
      <c r="K116" s="32">
        <f t="shared" si="29"/>
        <v>2.39711244152736E-14</v>
      </c>
      <c r="L116" s="30">
        <f>Rohdaten!O116</f>
        <v>372</v>
      </c>
      <c r="M116" s="33">
        <f>Rohdaten!N116/eval!$B$7</f>
        <v>299.01112484548827</v>
      </c>
      <c r="N116" s="33">
        <f>Rohdaten!N116/Rohdaten!M116</f>
        <v>8.1034453880039532</v>
      </c>
      <c r="O116" s="32">
        <f t="shared" si="30"/>
        <v>7.1676328752221067E-12</v>
      </c>
      <c r="P116" s="34">
        <f>(L116)/(O116/charge/constants!$B$3)</f>
        <v>2.4946244194246524E-5</v>
      </c>
      <c r="Q116" s="34">
        <f>SQRT(L116+1)/(O116/charge/constants!$B$3)</f>
        <v>1.29513978721102E-6</v>
      </c>
      <c r="R116" s="29">
        <f>P116/eval!$E$18</f>
        <v>3.0211475639991327E-5</v>
      </c>
      <c r="S116" s="29">
        <f>Q116/eval!$E$18</f>
        <v>1.5684959959116246E-6</v>
      </c>
      <c r="T116" s="29">
        <f t="shared" si="31"/>
        <v>596165320949.87842</v>
      </c>
      <c r="V116" s="31">
        <f t="array" ref="V116">AVERAGE(IF(Rohdaten!E116='turnwise standard'!$A$5:$A$99,'turnwise standard'!$P$5:$P$99))</f>
        <v>0.78057102895657782</v>
      </c>
      <c r="W116" s="32">
        <f t="shared" si="32"/>
        <v>3.195896756198244E-5</v>
      </c>
      <c r="X116" s="29">
        <f t="shared" si="33"/>
        <v>1.659220928225184E-6</v>
      </c>
      <c r="Y116" s="29">
        <f t="shared" si="34"/>
        <v>363238242811.38312</v>
      </c>
      <c r="AA116" s="32">
        <f>Rohdaten!AJ116-$G116</f>
        <v>4.7922773253700001E-13</v>
      </c>
      <c r="AB116" s="32">
        <f t="shared" si="35"/>
        <v>2.39711244152736E-14</v>
      </c>
      <c r="AC116" s="30">
        <f>Rohdaten!AM116</f>
        <v>14</v>
      </c>
      <c r="AD116" s="33">
        <f>Rohdaten!AL116/eval!$B$7</f>
        <v>59.950556242274416</v>
      </c>
      <c r="AE116" s="32">
        <f t="shared" si="36"/>
        <v>1.4370822424484174E-12</v>
      </c>
      <c r="AF116" s="32">
        <f>(AC116)/((AE116+0.0000000000000000001)/charge/constants!$B$3)</f>
        <v>4.6825709294674866E-6</v>
      </c>
      <c r="AG116" s="32">
        <f>SQRT(AC116+1)/((AE116+0.0000000000000000001)/charge/constants!$B$3)</f>
        <v>1.2953942305187545E-6</v>
      </c>
      <c r="AH116" s="32">
        <f>AF116/eval!$E$18</f>
        <v>5.6708888306627674E-6</v>
      </c>
      <c r="AI116" s="32">
        <f>AG116/eval!$E$18</f>
        <v>1.5688041428107538E-6</v>
      </c>
      <c r="AJ116" s="32">
        <f t="shared" si="37"/>
        <v>5.9989043351082047E-6</v>
      </c>
      <c r="AK116" s="32">
        <f t="shared" si="38"/>
        <v>1.6595468989546826E-6</v>
      </c>
      <c r="AL116" s="29">
        <f t="shared" si="39"/>
        <v>595931144550.09497</v>
      </c>
      <c r="AN116" s="32">
        <f>Rohdaten!X116-G116</f>
        <v>4.7904031396699999E-13</v>
      </c>
      <c r="AO116" s="32">
        <f t="shared" si="40"/>
        <v>2.39711244152736E-14</v>
      </c>
      <c r="AP116" s="30">
        <f>Rohdaten!AA116</f>
        <v>1</v>
      </c>
      <c r="AQ116" s="33">
        <f>Rohdaten!Y116</f>
        <v>895.54499999999996</v>
      </c>
      <c r="AR116" s="32">
        <f t="shared" si="52"/>
        <v>1.1166384715452602E-3</v>
      </c>
      <c r="AS116" s="32">
        <f t="shared" si="41"/>
        <v>2.1467220614476197E-11</v>
      </c>
      <c r="AT116" s="32">
        <f>(AP116)/((AS116+0.0000000000000000001)/charge/constants!$B$3)</f>
        <v>2.2390415899337729E-8</v>
      </c>
      <c r="AU116" s="32">
        <f>SQRT(AP116+1)/((AS116+0.0000000000000000001)/charge/constants!$B$3)</f>
        <v>3.1664829832017595E-8</v>
      </c>
      <c r="AV116" s="32">
        <f>AT116/eval!$E$18</f>
        <v>2.7116206321275761E-8</v>
      </c>
      <c r="AW116" s="32">
        <f>AU116/eval!$E$18</f>
        <v>3.834810673965523E-8</v>
      </c>
      <c r="AX116" s="32">
        <f t="shared" si="42"/>
        <v>2.8684661701149657E-8</v>
      </c>
      <c r="AY116" s="32">
        <f t="shared" si="43"/>
        <v>4.0566237609849945E-8</v>
      </c>
      <c r="AZ116" s="29">
        <f t="shared" si="44"/>
        <v>997345616214557</v>
      </c>
      <c r="BC116" s="32">
        <f>Rohdaten!AD116-G116</f>
        <v>4.7920726768299999E-13</v>
      </c>
      <c r="BD116" s="30">
        <f>Rohdaten!AG116</f>
        <v>17</v>
      </c>
      <c r="BE116" s="33">
        <f>Rohdaten!AF116/Rohdaten!AE116</f>
        <v>8.0659302121690342</v>
      </c>
      <c r="BF116" s="33">
        <f>Rohdaten!AF116/eval!$B$7</f>
        <v>5.6860321384425214</v>
      </c>
      <c r="BG116" s="32">
        <f t="shared" si="45"/>
        <v>2.7247879250207661E-12</v>
      </c>
      <c r="BH116" s="32">
        <f>(BD116)/((BG116+0.0000000000000000001)/charge/constants!$B$3)</f>
        <v>2.9988461212272563E-6</v>
      </c>
      <c r="BI116" s="32">
        <f>SQRT(BD116+1)/((BG116+0.0000000000000000001)/charge/constants!$B$3)</f>
        <v>7.4841332754874168E-7</v>
      </c>
      <c r="BJ116" s="32">
        <f>BH116/eval!$E$18</f>
        <v>3.6317918574867141E-6</v>
      </c>
      <c r="BK116" s="32">
        <f>BI116/eval!$E$18</f>
        <v>9.0637575892480324E-7</v>
      </c>
      <c r="BL116" s="32">
        <f t="shared" si="46"/>
        <v>3.841861931816686E-6</v>
      </c>
      <c r="BM116" s="32">
        <f t="shared" si="47"/>
        <v>9.5880233801295097E-7</v>
      </c>
      <c r="BN116" s="29">
        <f t="shared" si="48"/>
        <v>1785323717928.2725</v>
      </c>
      <c r="BO116" s="33">
        <f t="array" ref="BO116">AVERAGE(IF(Rohdaten!E116='turnwise standard'!$A$5:$A$99,'turnwise standard'!$B$5:$B$99))</f>
        <v>1.0900000000000001</v>
      </c>
      <c r="BP116" s="32">
        <f>BD116/BF116*constants!$B$3*charge/constants!$B$6/BO116</f>
        <v>2.39711244152736E-14</v>
      </c>
      <c r="BQ116" s="32">
        <f>SQRT(BD116)/BF116*constants!$B$3*charge/constants!$B$6/BO116</f>
        <v>5.8138516428820837E-15</v>
      </c>
      <c r="BR116" s="32"/>
      <c r="BS116" s="32">
        <f t="shared" si="49"/>
        <v>1114.1483119470856</v>
      </c>
      <c r="BT116" s="32">
        <f t="shared" si="50"/>
        <v>1115.6448180775496</v>
      </c>
      <c r="BU116" s="32">
        <f t="shared" si="51"/>
        <v>8.0343009367369391E-7</v>
      </c>
      <c r="BV116" s="29">
        <f t="shared" si="53"/>
        <v>0.41611750115507135</v>
      </c>
      <c r="BW116" s="29">
        <f t="shared" si="54"/>
        <v>0.10320360119331302</v>
      </c>
      <c r="BX116" s="29">
        <f t="shared" si="55"/>
        <v>93.888045066100929</v>
      </c>
    </row>
    <row r="117" spans="1:76" x14ac:dyDescent="0.2">
      <c r="A117" s="29">
        <f>Rohdaten!C117</f>
        <v>159</v>
      </c>
      <c r="B117" s="29" t="str">
        <f>IF(1=1,Rohdaten!H117,"x"&amp;Rohdaten!H117)</f>
        <v>MS_St60k_U</v>
      </c>
      <c r="C117" s="29">
        <f>IF(101,Rohdaten!F117,-Rohdaten!F117)</f>
        <v>9</v>
      </c>
      <c r="E117" s="32">
        <f>Rohdaten!J117</f>
        <v>5.0025199999999996E-13</v>
      </c>
      <c r="F117" s="32">
        <f>AVERAGE(Rohdaten!L117,Rohdaten!X117,Rohdaten!AD117)</f>
        <v>5.0187433119433327E-13</v>
      </c>
      <c r="G117" s="29">
        <f t="array" ref="G117">AVERAGE(IF(Rohdaten!E117='turnwise standard'!$A$5:$A$99,'turnwise standard'!$F$5:$F$99))</f>
        <v>0</v>
      </c>
      <c r="H117" s="29" t="b">
        <f>IF(ISERROR(G117),1&lt;0,E117-G117&gt;eval!$B$6)</f>
        <v>0</v>
      </c>
      <c r="I117" s="32">
        <f>Rohdaten!L117-G117</f>
        <v>5.0221838348E-13</v>
      </c>
      <c r="J117" s="32">
        <f t="shared" si="28"/>
        <v>3.4417124610644921E-14</v>
      </c>
      <c r="K117" s="32">
        <f t="shared" si="29"/>
        <v>3.4417124610644921E-14</v>
      </c>
      <c r="L117" s="30">
        <f>Rohdaten!O117</f>
        <v>404</v>
      </c>
      <c r="M117" s="33">
        <f>Rohdaten!N117/eval!$B$7</f>
        <v>299.13473423980224</v>
      </c>
      <c r="N117" s="33">
        <f>Rohdaten!N117/Rohdaten!M117</f>
        <v>8.1067953034185898</v>
      </c>
      <c r="O117" s="32">
        <f t="shared" si="30"/>
        <v>1.0295357423703425E-11</v>
      </c>
      <c r="P117" s="34">
        <f>(L117)/(O117/charge/constants!$B$3)</f>
        <v>1.8861573426573431E-5</v>
      </c>
      <c r="Q117" s="34">
        <f>SQRT(L117+1)/(O117/charge/constants!$B$3)</f>
        <v>9.3955901757375361E-7</v>
      </c>
      <c r="R117" s="29">
        <f>P117/eval!$E$18</f>
        <v>2.2842555443286132E-5</v>
      </c>
      <c r="S117" s="29">
        <f>Q117/eval!$E$18</f>
        <v>1.1378652494033681E-6</v>
      </c>
      <c r="T117" s="29">
        <f t="shared" si="31"/>
        <v>1132796425016.0215</v>
      </c>
      <c r="V117" s="31">
        <f t="array" ref="V117">AVERAGE(IF(Rohdaten!E117='turnwise standard'!$A$5:$A$99,'turnwise standard'!$P$5:$P$99))</f>
        <v>0.78057102895657782</v>
      </c>
      <c r="W117" s="32">
        <f t="shared" si="32"/>
        <v>2.4163814344719522E-5</v>
      </c>
      <c r="X117" s="29">
        <f t="shared" si="33"/>
        <v>1.2036816416690506E-6</v>
      </c>
      <c r="Y117" s="29">
        <f t="shared" si="34"/>
        <v>690202815269.81091</v>
      </c>
      <c r="AA117" s="32">
        <f>Rohdaten!AJ117-$G117</f>
        <v>5.0187700582299998E-13</v>
      </c>
      <c r="AB117" s="32">
        <f t="shared" si="35"/>
        <v>3.4417124610644921E-14</v>
      </c>
      <c r="AC117" s="30">
        <f>Rohdaten!AM117</f>
        <v>8</v>
      </c>
      <c r="AD117" s="33">
        <f>Rohdaten!AL117/eval!$B$7</f>
        <v>59.703337453646476</v>
      </c>
      <c r="AE117" s="32">
        <f t="shared" si="36"/>
        <v>2.0548172048135348E-12</v>
      </c>
      <c r="AF117" s="32">
        <f>(AC117)/((AE117+0.0000000000000000001)/charge/constants!$B$3)</f>
        <v>1.8713488498428535E-6</v>
      </c>
      <c r="AG117" s="32">
        <f>SQRT(AC117+1)/((AE117+0.0000000000000000001)/charge/constants!$B$3)</f>
        <v>7.0175581869107007E-7</v>
      </c>
      <c r="AH117" s="32">
        <f>AF117/eval!$E$18</f>
        <v>2.2663215252255241E-6</v>
      </c>
      <c r="AI117" s="32">
        <f>AG117/eval!$E$18</f>
        <v>8.4987057195957152E-7</v>
      </c>
      <c r="AJ117" s="32">
        <f t="shared" si="37"/>
        <v>2.39741007598548E-6</v>
      </c>
      <c r="AK117" s="32">
        <f t="shared" si="38"/>
        <v>8.9902877849455499E-7</v>
      </c>
      <c r="AL117" s="29">
        <f t="shared" si="39"/>
        <v>2030616708436.1631</v>
      </c>
      <c r="AN117" s="32">
        <f>Rohdaten!X117-G117</f>
        <v>5.0165365452999997E-13</v>
      </c>
      <c r="AO117" s="32">
        <f t="shared" si="40"/>
        <v>3.4417124610644921E-14</v>
      </c>
      <c r="AP117" s="30">
        <f>Rohdaten!AA117</f>
        <v>2</v>
      </c>
      <c r="AQ117" s="33">
        <f>Rohdaten!Y117</f>
        <v>895.54499999999996</v>
      </c>
      <c r="AR117" s="32">
        <f t="shared" si="52"/>
        <v>2.2332769430905204E-3</v>
      </c>
      <c r="AS117" s="32">
        <f t="shared" si="41"/>
        <v>3.0822083859440007E-11</v>
      </c>
      <c r="AT117" s="32">
        <f>(AP117)/((AS117+0.0000000000000000001)/charge/constants!$B$3)</f>
        <v>3.1189325201535333E-8</v>
      </c>
      <c r="AU117" s="32">
        <f>SQRT(AP117+1)/((AS117+0.0000000000000000001)/charge/constants!$B$3)</f>
        <v>2.7010747951423801E-8</v>
      </c>
      <c r="AV117" s="32">
        <f>AT117/eval!$E$18</f>
        <v>3.7772240631368227E-8</v>
      </c>
      <c r="AW117" s="32">
        <f>AU117/eval!$E$18</f>
        <v>3.2711719944623645E-8</v>
      </c>
      <c r="AX117" s="32">
        <f t="shared" si="42"/>
        <v>3.9957062258930387E-8</v>
      </c>
      <c r="AY117" s="32">
        <f t="shared" si="43"/>
        <v>3.4603830976830134E-8</v>
      </c>
      <c r="AZ117" s="29">
        <f t="shared" si="44"/>
        <v>1370650659235262</v>
      </c>
      <c r="BC117" s="32">
        <f>Rohdaten!AD117-G117</f>
        <v>5.0175095557300003E-13</v>
      </c>
      <c r="BD117" s="30">
        <f>Rohdaten!AG117</f>
        <v>26</v>
      </c>
      <c r="BE117" s="33">
        <f>Rohdaten!AF117/Rohdaten!AE117</f>
        <v>8.5919691390496222</v>
      </c>
      <c r="BF117" s="33">
        <f>Rohdaten!AF117/eval!$B$7</f>
        <v>6.0568603213844252</v>
      </c>
      <c r="BG117" s="32">
        <f t="shared" si="45"/>
        <v>3.0390354540268236E-12</v>
      </c>
      <c r="BH117" s="32">
        <f>(BD117)/((BG117+0.0000000000000000001)/charge/constants!$B$3)</f>
        <v>4.1122125022331001E-6</v>
      </c>
      <c r="BI117" s="32">
        <f>SQRT(BD117+1)/((BG117+0.0000000000000000001)/charge/constants!$B$3)</f>
        <v>8.2183395985242395E-7</v>
      </c>
      <c r="BJ117" s="32">
        <f>BH117/eval!$E$18</f>
        <v>4.9801487899463542E-6</v>
      </c>
      <c r="BK117" s="32">
        <f>BI117/eval!$E$18</f>
        <v>9.9529277693535569E-7</v>
      </c>
      <c r="BL117" s="32">
        <f t="shared" si="46"/>
        <v>5.2682105147177542E-6</v>
      </c>
      <c r="BM117" s="32">
        <f t="shared" si="47"/>
        <v>1.052862493437662E-6</v>
      </c>
      <c r="BN117" s="29">
        <f t="shared" si="48"/>
        <v>1480579846593.9717</v>
      </c>
      <c r="BO117" s="33">
        <f t="array" ref="BO117">AVERAGE(IF(Rohdaten!E117='turnwise standard'!$A$5:$A$99,'turnwise standard'!$B$5:$B$99))</f>
        <v>1.0900000000000001</v>
      </c>
      <c r="BP117" s="32">
        <f>BD117/BF117*constants!$B$3*charge/constants!$B$6/BO117</f>
        <v>3.4417124610644921E-14</v>
      </c>
      <c r="BQ117" s="32">
        <f>SQRT(BD117)/BF117*constants!$B$3*charge/constants!$B$6/BO117</f>
        <v>6.7497534612089592E-15</v>
      </c>
      <c r="BR117" s="32"/>
      <c r="BS117" s="32">
        <f t="shared" si="49"/>
        <v>604.74451574380157</v>
      </c>
      <c r="BT117" s="32">
        <f t="shared" si="50"/>
        <v>428.67610396419332</v>
      </c>
      <c r="BU117" s="32">
        <f t="shared" si="51"/>
        <v>5.4417858881335743E-6</v>
      </c>
      <c r="BV117" s="29">
        <f t="shared" si="53"/>
        <v>0.31462174189446912</v>
      </c>
      <c r="BW117" s="29">
        <f t="shared" si="54"/>
        <v>6.3656917172373734E-2</v>
      </c>
      <c r="BX117" s="29">
        <f t="shared" si="55"/>
        <v>246.77933814322321</v>
      </c>
    </row>
    <row r="118" spans="1:76" x14ac:dyDescent="0.2">
      <c r="A118" s="29">
        <f>Rohdaten!C118</f>
        <v>160</v>
      </c>
      <c r="B118" s="29" t="str">
        <f>IF(1=1,Rohdaten!H118,"x"&amp;Rohdaten!H118)</f>
        <v>Vienna-KkU</v>
      </c>
      <c r="C118" s="29">
        <f>IF(101,Rohdaten!F118,-Rohdaten!F118)</f>
        <v>10</v>
      </c>
      <c r="E118" s="32">
        <f>Rohdaten!J118</f>
        <v>6.0792000000000001E-10</v>
      </c>
      <c r="F118" s="32">
        <f>AVERAGE(Rohdaten!L118,Rohdaten!X118,Rohdaten!AD118)</f>
        <v>5.8596957869749999E-10</v>
      </c>
      <c r="G118" s="29">
        <f t="array" ref="G118">AVERAGE(IF(Rohdaten!E118='turnwise standard'!$A$5:$A$99,'turnwise standard'!$F$5:$F$99))</f>
        <v>0</v>
      </c>
      <c r="H118" s="29" t="b">
        <f>IF(ISERROR(G118),1&lt;0,E118-G118&gt;eval!$B$6)</f>
        <v>1</v>
      </c>
      <c r="I118" s="32">
        <f>Rohdaten!L118-G118</f>
        <v>5.9239021165499998E-10</v>
      </c>
      <c r="J118" s="32">
        <f t="shared" si="28"/>
        <v>5.1438014306672232E-10</v>
      </c>
      <c r="K118" s="32">
        <f t="shared" si="29"/>
        <v>5.9239021165499998E-10</v>
      </c>
      <c r="L118" s="30">
        <f>Rohdaten!O118</f>
        <v>15</v>
      </c>
      <c r="M118" s="33">
        <f>Rohdaten!N118/eval!$B$7</f>
        <v>199.13473423980224</v>
      </c>
      <c r="N118" s="33">
        <f>Rohdaten!N118/Rohdaten!M118</f>
        <v>8.0950705994673644</v>
      </c>
      <c r="O118" s="32">
        <f t="shared" si="30"/>
        <v>1.1796546736417862E-7</v>
      </c>
      <c r="P118" s="34">
        <f>(L118)/(O118/charge/constants!$B$3)</f>
        <v>6.1118733821838425E-11</v>
      </c>
      <c r="Q118" s="34">
        <f>SQRT(L118+1)/(O118/charge/constants!$B$3)</f>
        <v>1.6298329019156911E-11</v>
      </c>
      <c r="R118" s="29">
        <f>P118/eval!$E$18</f>
        <v>7.4018642791585038E-11</v>
      </c>
      <c r="S118" s="29">
        <f>Q118/eval!$E$18</f>
        <v>1.9738304744422676E-11</v>
      </c>
      <c r="T118" s="29">
        <f t="shared" si="31"/>
        <v>3.7645566632393981E+21</v>
      </c>
      <c r="V118" s="31">
        <f t="array" ref="V118">AVERAGE(IF(Rohdaten!E118='turnwise standard'!$A$5:$A$99,'turnwise standard'!$P$5:$P$99))</f>
        <v>0.78057102895657782</v>
      </c>
      <c r="W118" s="32">
        <f t="shared" si="32"/>
        <v>7.8300028510587192E-11</v>
      </c>
      <c r="X118" s="29">
        <f t="shared" si="33"/>
        <v>2.0880007602823249E-11</v>
      </c>
      <c r="Y118" s="29">
        <f t="shared" si="34"/>
        <v>2.2937109879860442E+21</v>
      </c>
      <c r="AA118" s="32">
        <f>Rohdaten!AJ118-$G118</f>
        <v>5.7435009493500004E-10</v>
      </c>
      <c r="AB118" s="32">
        <f t="shared" si="35"/>
        <v>5.7435009493500004E-10</v>
      </c>
      <c r="AC118" s="30">
        <f>Rohdaten!AM118</f>
        <v>0</v>
      </c>
      <c r="AD118" s="33">
        <f>Rohdaten!AL118/eval!$B$7</f>
        <v>39.802224969097651</v>
      </c>
      <c r="AE118" s="32">
        <f t="shared" si="36"/>
        <v>2.2860411689625466E-8</v>
      </c>
      <c r="AF118" s="32">
        <f>(AC118)/((AE118+0.0000000000000000001)/charge/constants!$B$3)</f>
        <v>0</v>
      </c>
      <c r="AG118" s="32">
        <f>SQRT(AC118+1)/((AE118+0.0000000000000000001)/charge/constants!$B$3)</f>
        <v>2.1025868060636501E-11</v>
      </c>
      <c r="AH118" s="32">
        <f>AF118/eval!$E$18</f>
        <v>0</v>
      </c>
      <c r="AI118" s="32">
        <f>AG118/eval!$E$18</f>
        <v>2.5463652795882431E-11</v>
      </c>
      <c r="AJ118" s="32">
        <f t="shared" si="37"/>
        <v>0</v>
      </c>
      <c r="AK118" s="32">
        <f t="shared" si="38"/>
        <v>2.6936521188523565E-11</v>
      </c>
      <c r="AL118" s="29">
        <f t="shared" si="39"/>
        <v>2.2619975505623589E+21</v>
      </c>
      <c r="AN118" s="32" t="e">
        <f>Rohdaten!X118-G118</f>
        <v>#VALUE!</v>
      </c>
      <c r="AO118" s="32" t="e">
        <f t="shared" si="40"/>
        <v>#VALUE!</v>
      </c>
      <c r="AP118" s="30">
        <f>Rohdaten!AA118</f>
        <v>0</v>
      </c>
      <c r="AQ118" s="33">
        <f>Rohdaten!Y118</f>
        <v>0</v>
      </c>
      <c r="AR118" s="32" t="e">
        <f t="shared" si="52"/>
        <v>#DIV/0!</v>
      </c>
      <c r="AS118" s="32" t="e">
        <f t="shared" si="41"/>
        <v>#VALUE!</v>
      </c>
      <c r="AT118" s="32" t="e">
        <f>(AP118)/((AS118+0.0000000000000000001)/charge/constants!$B$3)</f>
        <v>#VALUE!</v>
      </c>
      <c r="AU118" s="32" t="e">
        <f>SQRT(AP118+1)/((AS118+0.0000000000000000001)/charge/constants!$B$3)</f>
        <v>#VALUE!</v>
      </c>
      <c r="AV118" s="32" t="e">
        <f>AT118/eval!$E$18</f>
        <v>#VALUE!</v>
      </c>
      <c r="AW118" s="32" t="e">
        <f>AU118/eval!$E$18</f>
        <v>#VALUE!</v>
      </c>
      <c r="AX118" s="32" t="e">
        <f t="shared" si="42"/>
        <v>#VALUE!</v>
      </c>
      <c r="AY118" s="32" t="e">
        <f t="shared" si="43"/>
        <v>#VALUE!</v>
      </c>
      <c r="AZ118" s="29" t="e">
        <f t="shared" si="44"/>
        <v>#VALUE!</v>
      </c>
      <c r="BC118" s="32">
        <f>Rohdaten!AD118-G118</f>
        <v>5.7954894574E-10</v>
      </c>
      <c r="BD118" s="30">
        <f>Rohdaten!AG118</f>
        <v>31721</v>
      </c>
      <c r="BE118" s="33">
        <f>Rohdaten!AF118/Rohdaten!AE118</f>
        <v>1.0520778537611783</v>
      </c>
      <c r="BF118" s="33">
        <f>Rohdaten!AF118/eval!$B$7</f>
        <v>0.49443757725587145</v>
      </c>
      <c r="BG118" s="32">
        <f t="shared" si="45"/>
        <v>2.8655077663288012E-10</v>
      </c>
      <c r="BH118" s="32">
        <f>(BD118)/((BG118+0.0000000000000000001)/charge/constants!$B$3)</f>
        <v>5.3208775191047993E-5</v>
      </c>
      <c r="BI118" s="32">
        <f>SQRT(BD118+1)/((BG118+0.0000000000000000001)/charge/constants!$B$3)</f>
        <v>2.9875602504478749E-7</v>
      </c>
      <c r="BJ118" s="32">
        <f>BH118/eval!$E$18</f>
        <v>6.4439183830681442E-5</v>
      </c>
      <c r="BK118" s="32">
        <f>BI118/eval!$E$18</f>
        <v>3.6181239559191503E-7</v>
      </c>
      <c r="BL118" s="32">
        <f t="shared" si="46"/>
        <v>6.8166474564364E-5</v>
      </c>
      <c r="BM118" s="32">
        <f t="shared" si="47"/>
        <v>3.8274034516006475E-7</v>
      </c>
      <c r="BN118" s="29">
        <f t="shared" si="48"/>
        <v>11203833727754.48</v>
      </c>
      <c r="BO118" s="33">
        <f t="array" ref="BO118">AVERAGE(IF(Rohdaten!E118='turnwise standard'!$A$5:$A$99,'turnwise standard'!$B$5:$B$99))</f>
        <v>1.0900000000000001</v>
      </c>
      <c r="BP118" s="32">
        <f>BD118/BF118*constants!$B$3*charge/constants!$B$6/BO118</f>
        <v>5.1438014306672232E-10</v>
      </c>
      <c r="BQ118" s="32">
        <f>SQRT(BD118)/BF118*constants!$B$3*charge/constants!$B$6/BO118</f>
        <v>2.8880902469939245E-12</v>
      </c>
      <c r="BR118" s="32"/>
      <c r="BS118" s="32" t="e">
        <f t="shared" si="49"/>
        <v>#DIV/0!</v>
      </c>
      <c r="BT118" s="32" t="e">
        <f t="shared" si="50"/>
        <v>#DIV/0!</v>
      </c>
      <c r="BU118" s="32" t="e">
        <f t="shared" si="51"/>
        <v>#DIV/0!</v>
      </c>
      <c r="BV118" s="29">
        <f t="shared" si="53"/>
        <v>1.1741101433899623E-6</v>
      </c>
      <c r="BW118" s="29">
        <f t="shared" si="54"/>
        <v>3.0322560362696699E-7</v>
      </c>
      <c r="BX118" s="29">
        <f t="shared" si="55"/>
        <v>10875976523398.209</v>
      </c>
    </row>
    <row r="119" spans="1:76" x14ac:dyDescent="0.2">
      <c r="A119" s="29">
        <f>Rohdaten!C119</f>
        <v>161</v>
      </c>
      <c r="B119" s="29" t="str">
        <f>IF(1=1,Rohdaten!H119,"x"&amp;Rohdaten!H119)</f>
        <v>MS_St60e_U</v>
      </c>
      <c r="C119" s="29">
        <f>IF(101,Rohdaten!F119,-Rohdaten!F119)</f>
        <v>11</v>
      </c>
      <c r="E119" s="32">
        <f>Rohdaten!J119</f>
        <v>4.71216E-13</v>
      </c>
      <c r="F119" s="32">
        <f>AVERAGE(Rohdaten!L119,Rohdaten!X119,Rohdaten!AD119)</f>
        <v>4.7549142137466664E-13</v>
      </c>
      <c r="G119" s="29">
        <f t="array" ref="G119">AVERAGE(IF(Rohdaten!E119='turnwise standard'!$A$5:$A$99,'turnwise standard'!$F$5:$F$99))</f>
        <v>0</v>
      </c>
      <c r="H119" s="29" t="b">
        <f>IF(ISERROR(G119),1&lt;0,E119-G119&gt;eval!$B$6)</f>
        <v>0</v>
      </c>
      <c r="I119" s="32">
        <f>Rohdaten!L119-G119</f>
        <v>4.7576883934700003E-13</v>
      </c>
      <c r="J119" s="32">
        <f t="shared" si="28"/>
        <v>2.3284169115288383E-14</v>
      </c>
      <c r="K119" s="32">
        <f t="shared" si="29"/>
        <v>2.3284169115288383E-14</v>
      </c>
      <c r="L119" s="30">
        <f>Rohdaten!O119</f>
        <v>74</v>
      </c>
      <c r="M119" s="33">
        <f>Rohdaten!N119/eval!$B$7</f>
        <v>298.76390605686032</v>
      </c>
      <c r="N119" s="33">
        <f>Rohdaten!N119/Rohdaten!M119</f>
        <v>8.0967455571746818</v>
      </c>
      <c r="O119" s="32">
        <f t="shared" si="30"/>
        <v>6.956469314172067E-12</v>
      </c>
      <c r="P119" s="34">
        <f>(L119)/(O119/charge/constants!$B$3)</f>
        <v>5.1130592824635029E-6</v>
      </c>
      <c r="Q119" s="34">
        <f>SQRT(L119+1)/(O119/charge/constants!$B$3)</f>
        <v>5.9838367968503074E-7</v>
      </c>
      <c r="R119" s="29">
        <f>P119/eval!$E$18</f>
        <v>6.1922373867247143E-6</v>
      </c>
      <c r="S119" s="29">
        <f>Q119/eval!$E$18</f>
        <v>7.2468038961721187E-7</v>
      </c>
      <c r="T119" s="29">
        <f t="shared" si="31"/>
        <v>2792804398904.0474</v>
      </c>
      <c r="V119" s="31">
        <f t="array" ref="V119">AVERAGE(IF(Rohdaten!E119='turnwise standard'!$A$5:$A$99,'turnwise standard'!$P$5:$P$99))</f>
        <v>0.78057102895657782</v>
      </c>
      <c r="W119" s="32">
        <f t="shared" si="32"/>
        <v>6.5504087300016052E-6</v>
      </c>
      <c r="X119" s="29">
        <f t="shared" si="33"/>
        <v>7.6659734666929082E-7</v>
      </c>
      <c r="Y119" s="29">
        <f t="shared" si="34"/>
        <v>1701630951557.9756</v>
      </c>
      <c r="AA119" s="32">
        <f>Rohdaten!AJ119-$G119</f>
        <v>4.7564341919299999E-13</v>
      </c>
      <c r="AB119" s="32">
        <f t="shared" si="35"/>
        <v>2.3284169115288383E-14</v>
      </c>
      <c r="AC119" s="30">
        <f>Rohdaten!AM119</f>
        <v>0</v>
      </c>
      <c r="AD119" s="33">
        <f>Rohdaten!AL119/eval!$B$7</f>
        <v>59.57972805933251</v>
      </c>
      <c r="AE119" s="32">
        <f t="shared" si="36"/>
        <v>1.3872644639763906E-12</v>
      </c>
      <c r="AF119" s="32">
        <f>(AC119)/((AE119+0.0000000000000000001)/charge/constants!$B$3)</f>
        <v>0</v>
      </c>
      <c r="AG119" s="32">
        <f>SQRT(AC119+1)/((AE119+0.0000000000000000001)/charge/constants!$B$3)</f>
        <v>3.4648041367268729E-7</v>
      </c>
      <c r="AH119" s="32">
        <f>AF119/eval!$E$18</f>
        <v>0</v>
      </c>
      <c r="AI119" s="32">
        <f>AG119/eval!$E$18</f>
        <v>4.196096412709984E-7</v>
      </c>
      <c r="AJ119" s="32">
        <f t="shared" si="37"/>
        <v>0</v>
      </c>
      <c r="AK119" s="32">
        <f t="shared" si="38"/>
        <v>4.4388069864166268E-7</v>
      </c>
      <c r="AL119" s="29">
        <f t="shared" si="39"/>
        <v>8329954352685.0186</v>
      </c>
      <c r="AN119" s="32">
        <f>Rohdaten!X119-G119</f>
        <v>4.7533057502699998E-13</v>
      </c>
      <c r="AO119" s="32">
        <f t="shared" si="40"/>
        <v>2.3284169115288383E-14</v>
      </c>
      <c r="AP119" s="30">
        <f>Rohdaten!AA119</f>
        <v>0</v>
      </c>
      <c r="AQ119" s="33">
        <f>Rohdaten!Y119</f>
        <v>895.54499999999996</v>
      </c>
      <c r="AR119" s="32">
        <f t="shared" si="52"/>
        <v>0</v>
      </c>
      <c r="AS119" s="32">
        <f t="shared" si="41"/>
        <v>2.0852021230350935E-11</v>
      </c>
      <c r="AT119" s="32">
        <f>(AP119)/((AS119+0.0000000000000000001)/charge/constants!$B$3)</f>
        <v>0</v>
      </c>
      <c r="AU119" s="32">
        <f>SQRT(AP119+1)/((AS119+0.0000000000000000001)/charge/constants!$B$3)</f>
        <v>2.3051002700653319E-8</v>
      </c>
      <c r="AV119" s="32">
        <f>AT119/eval!$E$18</f>
        <v>0</v>
      </c>
      <c r="AW119" s="32">
        <f>AU119/eval!$E$18</f>
        <v>2.7916218615737651E-8</v>
      </c>
      <c r="AX119" s="32">
        <f t="shared" si="42"/>
        <v>0</v>
      </c>
      <c r="AY119" s="32">
        <f t="shared" si="43"/>
        <v>2.9530948300075349E-8</v>
      </c>
      <c r="AZ119" s="29">
        <f t="shared" si="44"/>
        <v>1882003196767993.2</v>
      </c>
      <c r="BC119" s="32">
        <f>Rohdaten!AD119-G119</f>
        <v>4.7537484975E-13</v>
      </c>
      <c r="BD119" s="30">
        <f>Rohdaten!AG119</f>
        <v>14</v>
      </c>
      <c r="BE119" s="33">
        <f>Rohdaten!AF119/Rohdaten!AE119</f>
        <v>6.8385060494476591</v>
      </c>
      <c r="BF119" s="33">
        <f>Rohdaten!AF119/eval!$B$7</f>
        <v>4.8207663782447465</v>
      </c>
      <c r="BG119" s="32">
        <f t="shared" si="45"/>
        <v>2.2916710927379483E-12</v>
      </c>
      <c r="BH119" s="32">
        <f>(BD119)/((BG119+0.0000000000000000001)/charge/constants!$B$3)</f>
        <v>2.9363898369557614E-6</v>
      </c>
      <c r="BI119" s="32">
        <f>SQRT(BD119+1)/((BG119+0.0000000000000000001)/charge/constants!$B$3)</f>
        <v>8.1232778117874123E-7</v>
      </c>
      <c r="BJ119" s="32">
        <f>BH119/eval!$E$18</f>
        <v>3.5561533567112016E-6</v>
      </c>
      <c r="BK119" s="32">
        <f>BI119/eval!$E$18</f>
        <v>9.8378019479300638E-7</v>
      </c>
      <c r="BL119" s="32">
        <f t="shared" si="46"/>
        <v>3.7618483495101752E-6</v>
      </c>
      <c r="BM119" s="32">
        <f t="shared" si="47"/>
        <v>1.0406840006150548E-6</v>
      </c>
      <c r="BN119" s="29">
        <f t="shared" si="48"/>
        <v>1515435259567.1467</v>
      </c>
      <c r="BO119" s="33">
        <f t="array" ref="BO119">AVERAGE(IF(Rohdaten!E119='turnwise standard'!$A$5:$A$99,'turnwise standard'!$B$5:$B$99))</f>
        <v>1.0900000000000001</v>
      </c>
      <c r="BP119" s="32">
        <f>BD119/BF119*constants!$B$3*charge/constants!$B$6/BO119</f>
        <v>2.3284169115288383E-14</v>
      </c>
      <c r="BQ119" s="32">
        <f>SQRT(BD119)/BF119*constants!$B$3*charge/constants!$B$6/BO119</f>
        <v>6.2229559546508884E-15</v>
      </c>
      <c r="BR119" s="32"/>
      <c r="BS119" s="32" t="e">
        <f t="shared" si="49"/>
        <v>#DIV/0!</v>
      </c>
      <c r="BT119" s="32" t="e">
        <f t="shared" si="50"/>
        <v>#DIV/0!</v>
      </c>
      <c r="BU119" s="32" t="e">
        <f t="shared" si="51"/>
        <v>#DIV/0!</v>
      </c>
      <c r="BV119" s="29">
        <f t="shared" si="53"/>
        <v>8.5288728648265255E-2</v>
      </c>
      <c r="BW119" s="29">
        <f t="shared" si="54"/>
        <v>2.4857251077110572E-2</v>
      </c>
      <c r="BX119" s="29">
        <f t="shared" si="55"/>
        <v>1618.4295594680211</v>
      </c>
    </row>
    <row r="120" spans="1:76" x14ac:dyDescent="0.2">
      <c r="A120" s="29">
        <f>Rohdaten!C120</f>
        <v>162</v>
      </c>
      <c r="B120" s="29" t="str">
        <f>IF(1=1,Rohdaten!H120,"x"&amp;Rohdaten!H120)</f>
        <v>MS_St60e_U</v>
      </c>
      <c r="C120" s="29">
        <f>IF(101,Rohdaten!F120,-Rohdaten!F120)</f>
        <v>12</v>
      </c>
      <c r="E120" s="32">
        <f>Rohdaten!J120</f>
        <v>4.6462799999999997E-13</v>
      </c>
      <c r="F120" s="32">
        <f>AVERAGE(Rohdaten!L120,Rohdaten!X120,Rohdaten!AD120)</f>
        <v>4.6330506178099996E-13</v>
      </c>
      <c r="G120" s="29">
        <f t="array" ref="G120">AVERAGE(IF(Rohdaten!E120='turnwise standard'!$A$5:$A$99,'turnwise standard'!$F$5:$F$99))</f>
        <v>0</v>
      </c>
      <c r="H120" s="29" t="b">
        <f>IF(ISERROR(G120),1&lt;0,E120-G120&gt;eval!$B$6)</f>
        <v>0</v>
      </c>
      <c r="I120" s="32">
        <f>Rohdaten!L120-G120</f>
        <v>4.6333555617299999E-13</v>
      </c>
      <c r="J120" s="32">
        <f t="shared" si="28"/>
        <v>1.8918387406171808E-14</v>
      </c>
      <c r="K120" s="32">
        <f t="shared" si="29"/>
        <v>1.8918387406171808E-14</v>
      </c>
      <c r="L120" s="30">
        <f>Rohdaten!O120</f>
        <v>56</v>
      </c>
      <c r="M120" s="33">
        <f>Rohdaten!N120/eval!$B$7</f>
        <v>298.76390605686032</v>
      </c>
      <c r="N120" s="33">
        <f>Rohdaten!N120/Rohdaten!M120</f>
        <v>8.0967455571746818</v>
      </c>
      <c r="O120" s="32">
        <f t="shared" si="30"/>
        <v>5.6521313177648035E-12</v>
      </c>
      <c r="P120" s="34">
        <f>(L120)/(O120/charge/constants!$B$3)</f>
        <v>4.7622672734795201E-6</v>
      </c>
      <c r="Q120" s="34">
        <f>SQRT(L120+1)/(O120/charge/constants!$B$3)</f>
        <v>6.4204159734426116E-7</v>
      </c>
      <c r="R120" s="29">
        <f>P120/eval!$E$18</f>
        <v>5.7674061315024357E-6</v>
      </c>
      <c r="S120" s="29">
        <f>Q120/eval!$E$18</f>
        <v>7.7755288238944198E-7</v>
      </c>
      <c r="T120" s="29">
        <f t="shared" si="31"/>
        <v>2425904314426.3164</v>
      </c>
      <c r="V120" s="31">
        <f t="array" ref="V120">AVERAGE(IF(Rohdaten!E120='turnwise standard'!$A$5:$A$99,'turnwise standard'!$P$5:$P$99))</f>
        <v>0.78057102895657782</v>
      </c>
      <c r="W120" s="32">
        <f t="shared" si="32"/>
        <v>6.1010043888580435E-6</v>
      </c>
      <c r="X120" s="29">
        <f t="shared" si="33"/>
        <v>8.2252808972747191E-7</v>
      </c>
      <c r="Y120" s="29">
        <f t="shared" si="34"/>
        <v>1478081984032.1646</v>
      </c>
      <c r="AA120" s="32">
        <f>Rohdaten!AJ120-$G120</f>
        <v>4.6323057228300003E-13</v>
      </c>
      <c r="AB120" s="32">
        <f t="shared" si="35"/>
        <v>1.8918387406171808E-14</v>
      </c>
      <c r="AC120" s="30">
        <f>Rohdaten!AM120</f>
        <v>0</v>
      </c>
      <c r="AD120" s="33">
        <f>Rohdaten!AL120/eval!$B$7</f>
        <v>59.57972805933251</v>
      </c>
      <c r="AE120" s="32">
        <f t="shared" si="36"/>
        <v>1.1271523769808173E-12</v>
      </c>
      <c r="AF120" s="32">
        <f>(AC120)/((AE120+0.0000000000000000001)/charge/constants!$B$3)</f>
        <v>0</v>
      </c>
      <c r="AG120" s="32">
        <f>SQRT(AC120+1)/((AE120+0.0000000000000000001)/charge/constants!$B$3)</f>
        <v>4.2643742511882022E-7</v>
      </c>
      <c r="AH120" s="32">
        <f>AF120/eval!$E$18</f>
        <v>0</v>
      </c>
      <c r="AI120" s="32">
        <f>AG120/eval!$E$18</f>
        <v>5.164426268195195E-7</v>
      </c>
      <c r="AJ120" s="32">
        <f t="shared" si="37"/>
        <v>0</v>
      </c>
      <c r="AK120" s="32">
        <f t="shared" si="38"/>
        <v>5.4631469693265084E-7</v>
      </c>
      <c r="AL120" s="29">
        <f t="shared" si="39"/>
        <v>5499071611092.0576</v>
      </c>
      <c r="AN120" s="32">
        <f>Rohdaten!X120-G120</f>
        <v>4.6333022305999998E-13</v>
      </c>
      <c r="AO120" s="32">
        <f t="shared" si="40"/>
        <v>1.8918387406171808E-14</v>
      </c>
      <c r="AP120" s="30">
        <f>Rohdaten!AA120</f>
        <v>1</v>
      </c>
      <c r="AQ120" s="33">
        <f>Rohdaten!Y120</f>
        <v>895.54499999999996</v>
      </c>
      <c r="AR120" s="32">
        <f t="shared" si="52"/>
        <v>1.1166384715452602E-3</v>
      </c>
      <c r="AS120" s="32">
        <f t="shared" si="41"/>
        <v>1.6942267249660129E-11</v>
      </c>
      <c r="AT120" s="32">
        <f>(AP120)/((AS120+0.0000000000000000001)/charge/constants!$B$3)</f>
        <v>2.8370464830944973E-8</v>
      </c>
      <c r="AU120" s="32">
        <f>SQRT(AP120+1)/((AS120+0.0000000000000000001)/charge/constants!$B$3)</f>
        <v>4.0121896134751302E-8</v>
      </c>
      <c r="AV120" s="32">
        <f>AT120/eval!$E$18</f>
        <v>3.4358422873652663E-8</v>
      </c>
      <c r="AW120" s="32">
        <f>AU120/eval!$E$18</f>
        <v>4.859014760966957E-8</v>
      </c>
      <c r="AX120" s="32">
        <f t="shared" si="42"/>
        <v>3.6345782482945811E-8</v>
      </c>
      <c r="AY120" s="32">
        <f t="shared" si="43"/>
        <v>5.1400698522444437E-8</v>
      </c>
      <c r="AZ120" s="29">
        <f t="shared" si="44"/>
        <v>621208087808166.25</v>
      </c>
      <c r="BC120" s="32">
        <f>Rohdaten!AD120-G120</f>
        <v>4.6324940611000002E-13</v>
      </c>
      <c r="BD120" s="30">
        <f>Rohdaten!AG120</f>
        <v>14</v>
      </c>
      <c r="BE120" s="33">
        <f>Rohdaten!AF120/Rohdaten!AE120</f>
        <v>8.4166228300894268</v>
      </c>
      <c r="BF120" s="33">
        <f>Rohdaten!AF120/eval!$B$7</f>
        <v>5.9332509270704579</v>
      </c>
      <c r="BG120" s="32">
        <f t="shared" si="45"/>
        <v>2.7485749682669965E-12</v>
      </c>
      <c r="BH120" s="32">
        <f>(BD120)/((BG120+0.0000000000000000001)/charge/constants!$B$3)</f>
        <v>2.448264949242537E-6</v>
      </c>
      <c r="BI120" s="32">
        <f>SQRT(BD120+1)/((BG120+0.0000000000000000001)/charge/constants!$B$3)</f>
        <v>6.7729209825140667E-7</v>
      </c>
      <c r="BJ120" s="32">
        <f>BH120/eval!$E$18</f>
        <v>2.9650033206740029E-6</v>
      </c>
      <c r="BK120" s="32">
        <f>BI120/eval!$E$18</f>
        <v>8.2024346303000742E-7</v>
      </c>
      <c r="BL120" s="32">
        <f t="shared" si="46"/>
        <v>3.1365050180189699E-6</v>
      </c>
      <c r="BM120" s="32">
        <f t="shared" si="47"/>
        <v>8.6768797857739036E-7</v>
      </c>
      <c r="BN120" s="29">
        <f t="shared" si="48"/>
        <v>2179957276649.5364</v>
      </c>
      <c r="BO120" s="33">
        <f t="array" ref="BO120">AVERAGE(IF(Rohdaten!E120='turnwise standard'!$A$5:$A$99,'turnwise standard'!$B$5:$B$99))</f>
        <v>1.0900000000000001</v>
      </c>
      <c r="BP120" s="32">
        <f>BD120/BF120*constants!$B$3*charge/constants!$B$6/BO120</f>
        <v>1.8918387406171808E-14</v>
      </c>
      <c r="BQ120" s="32">
        <f>SQRT(BD120)/BF120*constants!$B$3*charge/constants!$B$6/BO120</f>
        <v>5.0561517131538466E-15</v>
      </c>
      <c r="BR120" s="32"/>
      <c r="BS120" s="32">
        <f t="shared" si="49"/>
        <v>167.86003591228797</v>
      </c>
      <c r="BT120" s="32">
        <f t="shared" si="50"/>
        <v>169.35215446450275</v>
      </c>
      <c r="BU120" s="32">
        <f t="shared" si="51"/>
        <v>3.4867318425213257E-5</v>
      </c>
      <c r="BV120" s="29">
        <f t="shared" si="53"/>
        <v>7.9437318990484077E-2</v>
      </c>
      <c r="BW120" s="29">
        <f t="shared" si="54"/>
        <v>2.3736439076562223E-2</v>
      </c>
      <c r="BX120" s="29">
        <f t="shared" si="55"/>
        <v>1774.8794704861111</v>
      </c>
    </row>
    <row r="121" spans="1:76" x14ac:dyDescent="0.2">
      <c r="A121" s="29">
        <f>Rohdaten!C121</f>
        <v>163</v>
      </c>
      <c r="B121" s="29" t="str">
        <f>IF(1=1,Rohdaten!H121,"x"&amp;Rohdaten!H121)</f>
        <v>MS_St60e_U</v>
      </c>
      <c r="C121" s="29">
        <f>IF(101,Rohdaten!F121,-Rohdaten!F121)</f>
        <v>13</v>
      </c>
      <c r="E121" s="32">
        <f>Rohdaten!J121</f>
        <v>4.8244000000000001E-13</v>
      </c>
      <c r="F121" s="32">
        <f>AVERAGE(Rohdaten!L121,Rohdaten!X121,Rohdaten!AD121)</f>
        <v>4.7713796866333331E-13</v>
      </c>
      <c r="G121" s="29">
        <f t="array" ref="G121">AVERAGE(IF(Rohdaten!E121='turnwise standard'!$A$5:$A$99,'turnwise standard'!$F$5:$F$99))</f>
        <v>0</v>
      </c>
      <c r="H121" s="29" t="b">
        <f>IF(ISERROR(G121),1&lt;0,E121-G121&gt;eval!$B$6)</f>
        <v>0</v>
      </c>
      <c r="I121" s="32">
        <f>Rohdaten!L121-G121</f>
        <v>4.7720822619299995E-13</v>
      </c>
      <c r="J121" s="32">
        <f t="shared" si="28"/>
        <v>1.5180712082764004E-14</v>
      </c>
      <c r="K121" s="32">
        <f t="shared" si="29"/>
        <v>1.5180712082764004E-14</v>
      </c>
      <c r="L121" s="30">
        <f>Rohdaten!O121</f>
        <v>85</v>
      </c>
      <c r="M121" s="33">
        <f>Rohdaten!N121/eval!$B$7</f>
        <v>298.14585908529051</v>
      </c>
      <c r="N121" s="33">
        <f>Rohdaten!N121/Rohdaten!M121</f>
        <v>8.0799959801015024</v>
      </c>
      <c r="O121" s="32">
        <f t="shared" si="30"/>
        <v>4.5260664454421236E-12</v>
      </c>
      <c r="P121" s="34">
        <f>(L121)/(O121/charge/constants!$B$3)</f>
        <v>9.0268449419568821E-6</v>
      </c>
      <c r="Q121" s="34">
        <f>SQRT(L121+1)/(O121/charge/constants!$B$3)</f>
        <v>9.8484136717297885E-7</v>
      </c>
      <c r="R121" s="29">
        <f>P121/eval!$E$18</f>
        <v>1.0932078750868909E-5</v>
      </c>
      <c r="S121" s="29">
        <f>Q121/eval!$E$18</f>
        <v>1.1927050317443941E-6</v>
      </c>
      <c r="T121" s="29">
        <f t="shared" si="31"/>
        <v>1031020819848.3093</v>
      </c>
      <c r="V121" s="31">
        <f t="array" ref="V121">AVERAGE(IF(Rohdaten!E121='turnwise standard'!$A$5:$A$99,'turnwise standard'!$P$5:$P$99))</f>
        <v>0.78057102895657782</v>
      </c>
      <c r="W121" s="32">
        <f t="shared" si="32"/>
        <v>1.1564411958798222E-5</v>
      </c>
      <c r="X121" s="29">
        <f t="shared" si="33"/>
        <v>1.2616934662428578E-6</v>
      </c>
      <c r="Y121" s="29">
        <f t="shared" si="34"/>
        <v>628191841663.89575</v>
      </c>
      <c r="AA121" s="32">
        <f>Rohdaten!AJ121-$G121</f>
        <v>4.7718166012700001E-13</v>
      </c>
      <c r="AB121" s="32">
        <f t="shared" si="35"/>
        <v>1.5180712082764004E-14</v>
      </c>
      <c r="AC121" s="30">
        <f>Rohdaten!AM121</f>
        <v>0</v>
      </c>
      <c r="AD121" s="33">
        <f>Rohdaten!AL121/eval!$B$7</f>
        <v>59.950556242274416</v>
      </c>
      <c r="AE121" s="32">
        <f t="shared" si="36"/>
        <v>9.1009213351551828E-13</v>
      </c>
      <c r="AF121" s="32">
        <f>(AC121)/((AE121+0.0000000000000000001)/charge/constants!$B$3)</f>
        <v>0</v>
      </c>
      <c r="AG121" s="32">
        <f>SQRT(AC121+1)/((AE121+0.0000000000000000001)/charge/constants!$B$3)</f>
        <v>5.281442718649506E-7</v>
      </c>
      <c r="AH121" s="32">
        <f>AF121/eval!$E$18</f>
        <v>0</v>
      </c>
      <c r="AI121" s="32">
        <f>AG121/eval!$E$18</f>
        <v>6.3961603516768788E-7</v>
      </c>
      <c r="AJ121" s="32">
        <f t="shared" si="37"/>
        <v>0</v>
      </c>
      <c r="AK121" s="32">
        <f t="shared" si="38"/>
        <v>6.7661270053917239E-7</v>
      </c>
      <c r="AL121" s="29">
        <f t="shared" si="39"/>
        <v>3585046988225.0747</v>
      </c>
      <c r="AN121" s="32">
        <f>Rohdaten!X121-G121</f>
        <v>4.7719732741999998E-13</v>
      </c>
      <c r="AO121" s="32">
        <f t="shared" si="40"/>
        <v>1.5180712082764004E-14</v>
      </c>
      <c r="AP121" s="30">
        <f>Rohdaten!AA121</f>
        <v>1</v>
      </c>
      <c r="AQ121" s="33">
        <f>Rohdaten!Y121</f>
        <v>895.54499999999996</v>
      </c>
      <c r="AR121" s="32">
        <f t="shared" si="52"/>
        <v>1.1166384715452602E-3</v>
      </c>
      <c r="AS121" s="32">
        <f t="shared" si="41"/>
        <v>1.3595010802158889E-11</v>
      </c>
      <c r="AT121" s="32">
        <f>(AP121)/((AS121+0.0000000000000000001)/charge/constants!$B$3)</f>
        <v>3.5355617105365554E-8</v>
      </c>
      <c r="AU121" s="32">
        <f>SQRT(AP121+1)/((AS121+0.0000000000000000001)/charge/constants!$B$3)</f>
        <v>5.0000393216478163E-8</v>
      </c>
      <c r="AV121" s="32">
        <f>AT121/eval!$E$18</f>
        <v>4.2817882988653013E-8</v>
      </c>
      <c r="AW121" s="32">
        <f>AU121/eval!$E$18</f>
        <v>6.0553630834657328E-8</v>
      </c>
      <c r="AX121" s="32">
        <f t="shared" si="42"/>
        <v>4.529455461936231E-8</v>
      </c>
      <c r="AY121" s="32">
        <f t="shared" si="43"/>
        <v>6.4056173444351109E-8</v>
      </c>
      <c r="AZ121" s="29">
        <f t="shared" si="44"/>
        <v>399993708610565.81</v>
      </c>
      <c r="BC121" s="32">
        <f>Rohdaten!AD121-G121</f>
        <v>4.7700835237699998E-13</v>
      </c>
      <c r="BD121" s="30">
        <f>Rohdaten!AG121</f>
        <v>11</v>
      </c>
      <c r="BE121" s="33">
        <f>Rohdaten!AF121/Rohdaten!AE121</f>
        <v>8.2412765211292296</v>
      </c>
      <c r="BF121" s="33">
        <f>Rohdaten!AF121/eval!$B$7</f>
        <v>5.8096415327564896</v>
      </c>
      <c r="BG121" s="32">
        <f t="shared" si="45"/>
        <v>2.7712475354411617E-12</v>
      </c>
      <c r="BH121" s="32">
        <f>(BD121)/((BG121+0.0000000000000000001)/charge/constants!$B$3)</f>
        <v>1.9078987862296573E-6</v>
      </c>
      <c r="BI121" s="32">
        <f>SQRT(BD121+1)/((BG121+0.0000000000000000001)/charge/constants!$B$3)</f>
        <v>6.0083229699068347E-7</v>
      </c>
      <c r="BJ121" s="32">
        <f>BH121/eval!$E$18</f>
        <v>2.3105858042165809E-6</v>
      </c>
      <c r="BK121" s="32">
        <f>BI121/eval!$E$18</f>
        <v>7.2764581966372963E-7</v>
      </c>
      <c r="BL121" s="32">
        <f t="shared" si="46"/>
        <v>2.4442346890327533E-6</v>
      </c>
      <c r="BM121" s="32">
        <f t="shared" si="47"/>
        <v>7.6973430309582626E-7</v>
      </c>
      <c r="BN121" s="29">
        <f t="shared" si="48"/>
        <v>2770087329699.2798</v>
      </c>
      <c r="BO121" s="33">
        <f t="array" ref="BO121">AVERAGE(IF(Rohdaten!E121='turnwise standard'!$A$5:$A$99,'turnwise standard'!$B$5:$B$99))</f>
        <v>1.0900000000000001</v>
      </c>
      <c r="BP121" s="32">
        <f>BD121/BF121*constants!$B$3*charge/constants!$B$6/BO121</f>
        <v>1.5180712082764004E-14</v>
      </c>
      <c r="BQ121" s="32">
        <f>SQRT(BD121)/BF121*constants!$B$3*charge/constants!$B$6/BO121</f>
        <v>4.5771569117220772E-15</v>
      </c>
      <c r="BR121" s="32"/>
      <c r="BS121" s="32">
        <f t="shared" si="49"/>
        <v>255.31572108208951</v>
      </c>
      <c r="BT121" s="32">
        <f t="shared" si="50"/>
        <v>256.81318683210839</v>
      </c>
      <c r="BU121" s="32">
        <f t="shared" si="51"/>
        <v>1.516230958316143E-5</v>
      </c>
      <c r="BV121" s="29">
        <f t="shared" si="53"/>
        <v>0.15057289311020652</v>
      </c>
      <c r="BW121" s="29">
        <f t="shared" si="54"/>
        <v>4.8247699004727224E-2</v>
      </c>
      <c r="BX121" s="29">
        <f t="shared" si="55"/>
        <v>429.5827044443854</v>
      </c>
    </row>
    <row r="122" spans="1:76" x14ac:dyDescent="0.2">
      <c r="A122" s="29">
        <f>Rohdaten!C122</f>
        <v>164</v>
      </c>
      <c r="B122" s="29" t="str">
        <f>IF(1=1,Rohdaten!H122,"x"&amp;Rohdaten!H122)</f>
        <v>MS_St60w_U</v>
      </c>
      <c r="C122" s="29">
        <f>IF(101,Rohdaten!F122,-Rohdaten!F122)</f>
        <v>14</v>
      </c>
      <c r="E122" s="32">
        <f>Rohdaten!J122</f>
        <v>4.6658000000000002E-13</v>
      </c>
      <c r="F122" s="32">
        <f>AVERAGE(Rohdaten!L122,Rohdaten!X122,Rohdaten!AD122)</f>
        <v>4.6439013893133334E-13</v>
      </c>
      <c r="G122" s="29">
        <f t="array" ref="G122">AVERAGE(IF(Rohdaten!E122='turnwise standard'!$A$5:$A$99,'turnwise standard'!$F$5:$F$99))</f>
        <v>0</v>
      </c>
      <c r="H122" s="29" t="b">
        <f>IF(ISERROR(G122),1&lt;0,E122-G122&gt;eval!$B$6)</f>
        <v>0</v>
      </c>
      <c r="I122" s="32">
        <f>Rohdaten!L122-G122</f>
        <v>4.6428672235699998E-13</v>
      </c>
      <c r="J122" s="32">
        <f t="shared" si="28"/>
        <v>9.8704629945244235E-15</v>
      </c>
      <c r="K122" s="32">
        <f t="shared" si="29"/>
        <v>9.8704629945244235E-15</v>
      </c>
      <c r="L122" s="30">
        <f>Rohdaten!O122</f>
        <v>158</v>
      </c>
      <c r="M122" s="33">
        <f>Rohdaten!N122/eval!$B$7</f>
        <v>298.26946847960443</v>
      </c>
      <c r="N122" s="33">
        <f>Rohdaten!N122/Rohdaten!M122</f>
        <v>8.083345895516139</v>
      </c>
      <c r="O122" s="32">
        <f t="shared" si="30"/>
        <v>2.9440577510244044E-12</v>
      </c>
      <c r="P122" s="34">
        <f>(L122)/(O122/charge/constants!$B$3)</f>
        <v>2.5795784737434135E-5</v>
      </c>
      <c r="Q122" s="34">
        <f>SQRT(L122+1)/(O122/charge/constants!$B$3)</f>
        <v>2.0586865130048738E-6</v>
      </c>
      <c r="R122" s="29">
        <f>P122/eval!$E$18</f>
        <v>3.1240322837423033E-5</v>
      </c>
      <c r="S122" s="29">
        <f>Q122/eval!$E$18</f>
        <v>2.4931992549150947E-6</v>
      </c>
      <c r="T122" s="29">
        <f t="shared" si="31"/>
        <v>235949771606.40048</v>
      </c>
      <c r="V122" s="31">
        <f t="array" ref="V122">AVERAGE(IF(Rohdaten!E122='turnwise standard'!$A$5:$A$99,'turnwise standard'!$P$5:$P$99))</f>
        <v>0.78057102895657782</v>
      </c>
      <c r="W122" s="32">
        <f t="shared" si="32"/>
        <v>3.3047325330426942E-5</v>
      </c>
      <c r="X122" s="29">
        <f t="shared" si="33"/>
        <v>2.6374108654234922E-6</v>
      </c>
      <c r="Y122" s="29">
        <f t="shared" si="34"/>
        <v>143762103259.37711</v>
      </c>
      <c r="AA122" s="32">
        <f>Rohdaten!AJ122-$G122</f>
        <v>4.64378417733E-13</v>
      </c>
      <c r="AB122" s="32">
        <f t="shared" si="35"/>
        <v>9.8704629945244235E-15</v>
      </c>
      <c r="AC122" s="30">
        <f>Rohdaten!AM122</f>
        <v>0</v>
      </c>
      <c r="AD122" s="33">
        <f>Rohdaten!AL122/eval!$B$7</f>
        <v>59.950556242274416</v>
      </c>
      <c r="AE122" s="32">
        <f t="shared" si="36"/>
        <v>5.917397468905248E-13</v>
      </c>
      <c r="AF122" s="32">
        <f>(AC122)/((AE122+0.0000000000000000001)/charge/constants!$B$3)</f>
        <v>0</v>
      </c>
      <c r="AG122" s="32">
        <f>SQRT(AC122+1)/((AE122+0.0000000000000000001)/charge/constants!$B$3)</f>
        <v>8.1228263150736387E-7</v>
      </c>
      <c r="AH122" s="32">
        <f>AF122/eval!$E$18</f>
        <v>0</v>
      </c>
      <c r="AI122" s="32">
        <f>AG122/eval!$E$18</f>
        <v>9.8372551569236295E-7</v>
      </c>
      <c r="AJ122" s="32">
        <f t="shared" si="37"/>
        <v>0</v>
      </c>
      <c r="AK122" s="32">
        <f t="shared" si="38"/>
        <v>1.0406261587663281E-6</v>
      </c>
      <c r="AL122" s="29">
        <f t="shared" si="39"/>
        <v>1515603731236.6526</v>
      </c>
      <c r="AN122" s="32">
        <f>Rohdaten!X122-G122</f>
        <v>4.6452287331999998E-13</v>
      </c>
      <c r="AO122" s="32">
        <f t="shared" si="40"/>
        <v>9.8704629945244235E-15</v>
      </c>
      <c r="AP122" s="30">
        <f>Rohdaten!AA122</f>
        <v>0</v>
      </c>
      <c r="AQ122" s="33">
        <f>Rohdaten!Y122</f>
        <v>895.54499999999996</v>
      </c>
      <c r="AR122" s="32">
        <f t="shared" si="52"/>
        <v>0</v>
      </c>
      <c r="AS122" s="32">
        <f t="shared" si="41"/>
        <v>8.8394437824313744E-12</v>
      </c>
      <c r="AT122" s="32">
        <f>(AP122)/((AS122+0.0000000000000000001)/charge/constants!$B$3)</f>
        <v>0</v>
      </c>
      <c r="AU122" s="32">
        <f>SQRT(AP122+1)/((AS122+0.0000000000000000001)/charge/constants!$B$3)</f>
        <v>5.4376723965104224E-8</v>
      </c>
      <c r="AV122" s="32">
        <f>AT122/eval!$E$18</f>
        <v>0</v>
      </c>
      <c r="AW122" s="32">
        <f>AU122/eval!$E$18</f>
        <v>6.58536434848644E-8</v>
      </c>
      <c r="AX122" s="32">
        <f t="shared" si="42"/>
        <v>0</v>
      </c>
      <c r="AY122" s="32">
        <f t="shared" si="43"/>
        <v>6.9662749382066978E-8</v>
      </c>
      <c r="AZ122" s="29">
        <f t="shared" si="44"/>
        <v>338200248061863.69</v>
      </c>
      <c r="BC122" s="32">
        <f>Rohdaten!AD122-G122</f>
        <v>4.6436082111699996E-13</v>
      </c>
      <c r="BD122" s="30">
        <f>Rohdaten!AG122</f>
        <v>7</v>
      </c>
      <c r="BE122" s="33">
        <f>Rohdaten!AF122/Rohdaten!AE122</f>
        <v>8.0659302121690342</v>
      </c>
      <c r="BF122" s="33">
        <f>Rohdaten!AF122/eval!$B$7</f>
        <v>5.6860321384425214</v>
      </c>
      <c r="BG122" s="32">
        <f t="shared" si="45"/>
        <v>2.6403705527048203E-12</v>
      </c>
      <c r="BH122" s="32">
        <f>(BD122)/((BG122+0.0000000000000000001)/charge/constants!$B$3)</f>
        <v>1.2742983628276778E-6</v>
      </c>
      <c r="BI122" s="32">
        <f>SQRT(BD122+1)/((BG122+0.0000000000000000001)/charge/constants!$B$3)</f>
        <v>5.1489429349163813E-7</v>
      </c>
      <c r="BJ122" s="32">
        <f>BH122/eval!$E$18</f>
        <v>1.5432557160459572E-6</v>
      </c>
      <c r="BK122" s="32">
        <f>BI122/eval!$E$18</f>
        <v>6.2356947538342722E-7</v>
      </c>
      <c r="BL122" s="32">
        <f t="shared" si="46"/>
        <v>1.632520700302042E-6</v>
      </c>
      <c r="BM122" s="32">
        <f t="shared" si="47"/>
        <v>6.5963797577770596E-7</v>
      </c>
      <c r="BN122" s="29">
        <f t="shared" si="48"/>
        <v>3771931896073.02</v>
      </c>
      <c r="BO122" s="33">
        <f t="array" ref="BO122">AVERAGE(IF(Rohdaten!E122='turnwise standard'!$A$5:$A$99,'turnwise standard'!$B$5:$B$99))</f>
        <v>1.0900000000000001</v>
      </c>
      <c r="BP122" s="32">
        <f>BD122/BF122*constants!$B$3*charge/constants!$B$6/BO122</f>
        <v>9.8704629945244235E-15</v>
      </c>
      <c r="BQ122" s="32">
        <f>SQRT(BD122)/BF122*constants!$B$3*charge/constants!$B$6/BO122</f>
        <v>3.730684344082502E-15</v>
      </c>
      <c r="BR122" s="32"/>
      <c r="BS122" s="32" t="e">
        <f t="shared" si="49"/>
        <v>#DIV/0!</v>
      </c>
      <c r="BT122" s="32" t="e">
        <f t="shared" si="50"/>
        <v>#DIV/0!</v>
      </c>
      <c r="BU122" s="32" t="e">
        <f t="shared" si="51"/>
        <v>#DIV/0!</v>
      </c>
      <c r="BV122" s="29">
        <f t="shared" si="53"/>
        <v>0.43028831922325494</v>
      </c>
      <c r="BW122" s="29">
        <f t="shared" si="54"/>
        <v>0.1661973004861238</v>
      </c>
      <c r="BX122" s="29">
        <f t="shared" si="55"/>
        <v>36.203625961947736</v>
      </c>
    </row>
    <row r="123" spans="1:76" x14ac:dyDescent="0.2">
      <c r="A123" s="29">
        <f>Rohdaten!C123</f>
        <v>165</v>
      </c>
      <c r="B123" s="29" t="str">
        <f>IF(1=1,Rohdaten!H123,"x"&amp;Rohdaten!H123)</f>
        <v>MS_St60w_U</v>
      </c>
      <c r="C123" s="29">
        <f>IF(101,Rohdaten!F123,-Rohdaten!F123)</f>
        <v>16</v>
      </c>
      <c r="E123" s="32">
        <f>Rohdaten!J123</f>
        <v>4.5608799999999998E-13</v>
      </c>
      <c r="F123" s="32">
        <f>AVERAGE(Rohdaten!L123,Rohdaten!X123,Rohdaten!AD123)</f>
        <v>4.5469995972000005E-13</v>
      </c>
      <c r="G123" s="29">
        <f t="array" ref="G123">AVERAGE(IF(Rohdaten!E123='turnwise standard'!$A$5:$A$99,'turnwise standard'!$F$5:$F$99))</f>
        <v>0</v>
      </c>
      <c r="H123" s="29" t="b">
        <f>IF(ISERROR(G123),1&lt;0,E123-G123&gt;eval!$B$6)</f>
        <v>0</v>
      </c>
      <c r="I123" s="32">
        <f>Rohdaten!L123-G123</f>
        <v>4.5465865297699998E-13</v>
      </c>
      <c r="J123" s="32">
        <f t="shared" si="28"/>
        <v>1.720856230532246E-14</v>
      </c>
      <c r="K123" s="32">
        <f t="shared" si="29"/>
        <v>1.720856230532246E-14</v>
      </c>
      <c r="L123" s="30">
        <f>Rohdaten!O123</f>
        <v>244</v>
      </c>
      <c r="M123" s="33">
        <f>Rohdaten!N123/eval!$B$7</f>
        <v>298.3930778739184</v>
      </c>
      <c r="N123" s="33">
        <f>Rohdaten!N123/Rohdaten!M123</f>
        <v>8.0866958109307738</v>
      </c>
      <c r="O123" s="32">
        <f t="shared" si="30"/>
        <v>5.1349158720702613E-12</v>
      </c>
      <c r="P123" s="34">
        <f>(L123)/(O123/charge/constants!$B$3)</f>
        <v>2.283991460072654E-5</v>
      </c>
      <c r="Q123" s="34">
        <f>SQRT(L123+1)/(O123/charge/constants!$B$3)</f>
        <v>1.4651688997237771E-6</v>
      </c>
      <c r="R123" s="29">
        <f>P123/eval!$E$18</f>
        <v>2.766057760865167E-5</v>
      </c>
      <c r="S123" s="29">
        <f>Q123/eval!$E$18</f>
        <v>1.7744119787253115E-6</v>
      </c>
      <c r="T123" s="29">
        <f t="shared" si="31"/>
        <v>465826956652.48615</v>
      </c>
      <c r="V123" s="31">
        <f t="array" ref="V123">AVERAGE(IF(Rohdaten!E123='turnwise standard'!$A$5:$A$99,'turnwise standard'!$P$5:$P$99))</f>
        <v>0.78057102895657782</v>
      </c>
      <c r="W123" s="32">
        <f t="shared" si="32"/>
        <v>2.9260520507989664E-5</v>
      </c>
      <c r="X123" s="29">
        <f t="shared" si="33"/>
        <v>1.8770475015993485E-6</v>
      </c>
      <c r="Y123" s="29">
        <f t="shared" si="34"/>
        <v>283824233383.82867</v>
      </c>
      <c r="AA123" s="32">
        <f>Rohdaten!AJ123-$G123</f>
        <v>4.5469699159299998E-13</v>
      </c>
      <c r="AB123" s="32">
        <f t="shared" si="35"/>
        <v>1.720856230532246E-14</v>
      </c>
      <c r="AC123" s="30">
        <f>Rohdaten!AM123</f>
        <v>0</v>
      </c>
      <c r="AD123" s="33">
        <f>Rohdaten!AL123/eval!$B$7</f>
        <v>59.703337453646476</v>
      </c>
      <c r="AE123" s="32">
        <f t="shared" si="36"/>
        <v>1.0274086024067674E-12</v>
      </c>
      <c r="AF123" s="32">
        <f>(AC123)/((AE123+0.0000000000000000001)/charge/constants!$B$3)</f>
        <v>0</v>
      </c>
      <c r="AG123" s="32">
        <f>SQRT(AC123+1)/((AE123+0.0000000000000000001)/charge/constants!$B$3)</f>
        <v>4.6783718969288921E-7</v>
      </c>
      <c r="AH123" s="32">
        <f>AF123/eval!$E$18</f>
        <v>0</v>
      </c>
      <c r="AI123" s="32">
        <f>AG123/eval!$E$18</f>
        <v>5.6658035373310955E-7</v>
      </c>
      <c r="AJ123" s="32">
        <f t="shared" si="37"/>
        <v>0</v>
      </c>
      <c r="AK123" s="32">
        <f t="shared" si="38"/>
        <v>5.9935248982820548E-7</v>
      </c>
      <c r="AL123" s="29">
        <f t="shared" si="39"/>
        <v>4568888038681.5068</v>
      </c>
      <c r="AN123" s="32">
        <f>Rohdaten!X123-G123</f>
        <v>4.5479900334300003E-13</v>
      </c>
      <c r="AO123" s="32">
        <f t="shared" si="40"/>
        <v>1.720856230532246E-14</v>
      </c>
      <c r="AP123" s="30">
        <f>Rohdaten!AA123</f>
        <v>3</v>
      </c>
      <c r="AQ123" s="33">
        <f>Rohdaten!Y123</f>
        <v>895.54499999999996</v>
      </c>
      <c r="AR123" s="32">
        <f t="shared" si="52"/>
        <v>3.3499154146357808E-3</v>
      </c>
      <c r="AS123" s="32">
        <f t="shared" si="41"/>
        <v>1.5411041929720004E-11</v>
      </c>
      <c r="AT123" s="32">
        <f>(AP123)/((AS123+0.0000000000000000001)/charge/constants!$B$3)</f>
        <v>9.3567975301031535E-8</v>
      </c>
      <c r="AU123" s="32">
        <f>SQRT(AP123+1)/((AS123+0.0000000000000000001)/charge/constants!$B$3)</f>
        <v>6.2378650200687695E-8</v>
      </c>
      <c r="AV123" s="32">
        <f>AT123/eval!$E$18</f>
        <v>1.1331672152645687E-7</v>
      </c>
      <c r="AW123" s="32">
        <f>AU123/eval!$E$18</f>
        <v>7.5544481017637915E-8</v>
      </c>
      <c r="AX123" s="32">
        <f t="shared" si="42"/>
        <v>1.1987118638787784E-7</v>
      </c>
      <c r="AY123" s="32">
        <f t="shared" si="43"/>
        <v>7.9914124258585232E-8</v>
      </c>
      <c r="AZ123" s="29">
        <f t="shared" si="44"/>
        <v>256997000274227.53</v>
      </c>
      <c r="BC123" s="32">
        <f>Rohdaten!AD123-G123</f>
        <v>4.5464222283999998E-13</v>
      </c>
      <c r="BD123" s="30">
        <f>Rohdaten!AG123</f>
        <v>13</v>
      </c>
      <c r="BE123" s="33">
        <f>Rohdaten!AF123/Rohdaten!AE123</f>
        <v>8.5919691390496222</v>
      </c>
      <c r="BF123" s="33">
        <f>Rohdaten!AF123/eval!$B$7</f>
        <v>6.0568603213844252</v>
      </c>
      <c r="BG123" s="32">
        <f t="shared" si="45"/>
        <v>2.7537044399456116E-12</v>
      </c>
      <c r="BH123" s="32">
        <f>(BD123)/((BG123+0.0000000000000000001)/charge/constants!$B$3)</f>
        <v>2.2691541192445489E-6</v>
      </c>
      <c r="BI123" s="32">
        <f>SQRT(BD123+1)/((BG123+0.0000000000000000001)/charge/constants!$B$3)</f>
        <v>6.5310748246152949E-7</v>
      </c>
      <c r="BJ123" s="32">
        <f>BH123/eval!$E$18</f>
        <v>2.7480888049974965E-6</v>
      </c>
      <c r="BK123" s="32">
        <f>BI123/eval!$E$18</f>
        <v>7.9095436744074278E-7</v>
      </c>
      <c r="BL123" s="32">
        <f t="shared" si="46"/>
        <v>2.9070437347358674E-6</v>
      </c>
      <c r="BM123" s="32">
        <f t="shared" si="47"/>
        <v>8.3670474336533571E-7</v>
      </c>
      <c r="BN123" s="29">
        <f t="shared" si="48"/>
        <v>2344394432010.2817</v>
      </c>
      <c r="BO123" s="33">
        <f t="array" ref="BO123">AVERAGE(IF(Rohdaten!E123='turnwise standard'!$A$5:$A$99,'turnwise standard'!$B$5:$B$99))</f>
        <v>1.0900000000000001</v>
      </c>
      <c r="BP123" s="32">
        <f>BD123/BF123*constants!$B$3*charge/constants!$B$6/BO123</f>
        <v>1.720856230532246E-14</v>
      </c>
      <c r="BQ123" s="32">
        <f>SQRT(BD123)/BF123*constants!$B$3*charge/constants!$B$6/BO123</f>
        <v>4.7727964437582261E-15</v>
      </c>
      <c r="BR123" s="32"/>
      <c r="BS123" s="32">
        <f t="shared" si="49"/>
        <v>244.09969734879868</v>
      </c>
      <c r="BT123" s="32">
        <f t="shared" si="50"/>
        <v>141.79475842695507</v>
      </c>
      <c r="BU123" s="32">
        <f t="shared" si="51"/>
        <v>4.973700682924606E-5</v>
      </c>
      <c r="BV123" s="29">
        <f t="shared" si="53"/>
        <v>0.38098272895290297</v>
      </c>
      <c r="BW123" s="29">
        <f t="shared" si="54"/>
        <v>0.1084439331583244</v>
      </c>
      <c r="BX123" s="29">
        <f t="shared" si="55"/>
        <v>85.033387143313803</v>
      </c>
    </row>
    <row r="124" spans="1:76" x14ac:dyDescent="0.2">
      <c r="A124" s="29">
        <f>Rohdaten!C124</f>
        <v>166</v>
      </c>
      <c r="B124" s="29" t="str">
        <f>IF(1=1,Rohdaten!H124,"x"&amp;Rohdaten!H124)</f>
        <v>MS_St60w_U</v>
      </c>
      <c r="C124" s="29">
        <f>IF(101,Rohdaten!F124,-Rohdaten!F124)</f>
        <v>17</v>
      </c>
      <c r="E124" s="32">
        <f>Rohdaten!J124</f>
        <v>4.5047399999999998E-13</v>
      </c>
      <c r="F124" s="32">
        <f>AVERAGE(Rohdaten!L124,Rohdaten!X124,Rohdaten!AD124)</f>
        <v>4.5247139992766667E-13</v>
      </c>
      <c r="G124" s="29">
        <f t="array" ref="G124">AVERAGE(IF(Rohdaten!E124='turnwise standard'!$A$5:$A$99,'turnwise standard'!$F$5:$F$99))</f>
        <v>0</v>
      </c>
      <c r="H124" s="29" t="b">
        <f>IF(ISERROR(G124),1&lt;0,E124-G124&gt;eval!$B$6)</f>
        <v>0</v>
      </c>
      <c r="I124" s="32">
        <f>Rohdaten!L124-G124</f>
        <v>4.5253258002300001E-13</v>
      </c>
      <c r="J124" s="32">
        <f t="shared" si="28"/>
        <v>1.1280529136599339E-14</v>
      </c>
      <c r="K124" s="32">
        <f t="shared" si="29"/>
        <v>1.1280529136599339E-14</v>
      </c>
      <c r="L124" s="30">
        <f>Rohdaten!O124</f>
        <v>183</v>
      </c>
      <c r="M124" s="33">
        <f>Rohdaten!N124/eval!$B$7</f>
        <v>297.89864029666256</v>
      </c>
      <c r="N124" s="33">
        <f>Rohdaten!N124/Rohdaten!M124</f>
        <v>8.073296149272231</v>
      </c>
      <c r="O124" s="32">
        <f t="shared" si="30"/>
        <v>3.3604542916198279E-12</v>
      </c>
      <c r="P124" s="34">
        <f>(L124)/(O124/charge/constants!$B$3)</f>
        <v>2.6175264522821578E-5</v>
      </c>
      <c r="Q124" s="34">
        <f>SQRT(L124+1)/(O124/charge/constants!$B$3)</f>
        <v>1.9402107255668623E-6</v>
      </c>
      <c r="R124" s="29">
        <f>P124/eval!$E$18</f>
        <v>3.169989679985326E-5</v>
      </c>
      <c r="S124" s="29">
        <f>Q124/eval!$E$18</f>
        <v>2.3497176013947706E-6</v>
      </c>
      <c r="T124" s="29">
        <f t="shared" si="31"/>
        <v>265645337585.89691</v>
      </c>
      <c r="V124" s="31">
        <f t="array" ref="V124">AVERAGE(IF(Rohdaten!E124='turnwise standard'!$A$5:$A$99,'turnwise standard'!$P$5:$P$99))</f>
        <v>0.78057102895657782</v>
      </c>
      <c r="W124" s="32">
        <f t="shared" si="32"/>
        <v>3.3533481966158998E-5</v>
      </c>
      <c r="X124" s="29">
        <f t="shared" si="33"/>
        <v>2.4856299472969472E-6</v>
      </c>
      <c r="Y124" s="29">
        <f t="shared" si="34"/>
        <v>161855348248.02454</v>
      </c>
      <c r="AA124" s="32">
        <f>Rohdaten!AJ124-$G124</f>
        <v>4.52567019933E-13</v>
      </c>
      <c r="AB124" s="32">
        <f t="shared" si="35"/>
        <v>1.1280529136599339E-14</v>
      </c>
      <c r="AC124" s="30">
        <f>Rohdaten!AM124</f>
        <v>1</v>
      </c>
      <c r="AD124" s="33">
        <f>Rohdaten!AL124/eval!$B$7</f>
        <v>59.57972805933251</v>
      </c>
      <c r="AE124" s="32">
        <f t="shared" si="36"/>
        <v>6.7209085832396556E-13</v>
      </c>
      <c r="AF124" s="32">
        <f>(AC124)/((AE124+0.0000000000000000001)/charge/constants!$B$3)</f>
        <v>7.1517105541584932E-7</v>
      </c>
      <c r="AG124" s="32">
        <f>SQRT(AC124+1)/((AE124+0.0000000000000000001)/charge/constants!$B$3)</f>
        <v>1.0114046059857744E-6</v>
      </c>
      <c r="AH124" s="32">
        <f>AF124/eval!$E$18</f>
        <v>8.6611727003402005E-7</v>
      </c>
      <c r="AI124" s="32">
        <f>AG124/eval!$E$18</f>
        <v>1.2248747898876713E-6</v>
      </c>
      <c r="AJ124" s="32">
        <f t="shared" si="37"/>
        <v>9.1621521794352095E-7</v>
      </c>
      <c r="AK124" s="32">
        <f t="shared" si="38"/>
        <v>1.2957239872683483E-6</v>
      </c>
      <c r="AL124" s="29">
        <f t="shared" si="39"/>
        <v>977575133221.68335</v>
      </c>
      <c r="AN124" s="32">
        <f>Rohdaten!X124-G124</f>
        <v>4.52575024427E-13</v>
      </c>
      <c r="AO124" s="32">
        <f t="shared" si="40"/>
        <v>1.1280529136599339E-14</v>
      </c>
      <c r="AP124" s="30">
        <f>Rohdaten!AA124</f>
        <v>1</v>
      </c>
      <c r="AQ124" s="33">
        <f>Rohdaten!Y124</f>
        <v>895.54499999999996</v>
      </c>
      <c r="AR124" s="32">
        <f t="shared" si="52"/>
        <v>1.1166384715452602E-3</v>
      </c>
      <c r="AS124" s="32">
        <f t="shared" si="41"/>
        <v>1.0102221465635855E-11</v>
      </c>
      <c r="AT124" s="32">
        <f>(AP124)/((AS124+0.0000000000000000001)/charge/constants!$B$3)</f>
        <v>4.7579633536749326E-8</v>
      </c>
      <c r="AU124" s="32">
        <f>SQRT(AP124+1)/((AS124+0.0000000000000000001)/charge/constants!$B$3)</f>
        <v>6.7287763040412657E-8</v>
      </c>
      <c r="AV124" s="32">
        <f>AT124/eval!$E$18</f>
        <v>5.7621938130740467E-8</v>
      </c>
      <c r="AW124" s="32">
        <f>AU124/eval!$E$18</f>
        <v>8.1489726394716568E-8</v>
      </c>
      <c r="AX124" s="32">
        <f t="shared" si="42"/>
        <v>6.0954905795505926E-8</v>
      </c>
      <c r="AY124" s="32">
        <f t="shared" si="43"/>
        <v>8.6203254469178858E-8</v>
      </c>
      <c r="AZ124" s="29">
        <f t="shared" si="44"/>
        <v>220865467497374.47</v>
      </c>
      <c r="BC124" s="32">
        <f>Rohdaten!AD124-G124</f>
        <v>4.5230659533300001E-13</v>
      </c>
      <c r="BD124" s="30">
        <f>Rohdaten!AG124</f>
        <v>8</v>
      </c>
      <c r="BE124" s="33">
        <f>Rohdaten!AF124/Rohdaten!AE124</f>
        <v>8.0659302121690342</v>
      </c>
      <c r="BF124" s="33">
        <f>Rohdaten!AF124/eval!$B$7</f>
        <v>5.6860321384425214</v>
      </c>
      <c r="BG124" s="32">
        <f t="shared" si="45"/>
        <v>2.5718298374929543E-12</v>
      </c>
      <c r="BH124" s="32">
        <f>(BD124)/((BG124+0.0000000000000000001)/charge/constants!$B$3)</f>
        <v>1.4951532929694479E-6</v>
      </c>
      <c r="BI124" s="32">
        <f>SQRT(BD124+1)/((BG124+0.0000000000000000001)/charge/constants!$B$3)</f>
        <v>5.6068248486354297E-7</v>
      </c>
      <c r="BJ124" s="32">
        <f>BH124/eval!$E$18</f>
        <v>1.8107249707359658E-6</v>
      </c>
      <c r="BK124" s="32">
        <f>BI124/eval!$E$18</f>
        <v>6.7902186402598717E-7</v>
      </c>
      <c r="BL124" s="32">
        <f t="shared" si="46"/>
        <v>1.9154609093910163E-6</v>
      </c>
      <c r="BM124" s="32">
        <f t="shared" si="47"/>
        <v>7.1829784102163118E-7</v>
      </c>
      <c r="BN124" s="29">
        <f t="shared" si="48"/>
        <v>3181017227953.5063</v>
      </c>
      <c r="BO124" s="33">
        <f t="array" ref="BO124">AVERAGE(IF(Rohdaten!E124='turnwise standard'!$A$5:$A$99,'turnwise standard'!$B$5:$B$99))</f>
        <v>1.0900000000000001</v>
      </c>
      <c r="BP124" s="32">
        <f>BD124/BF124*constants!$B$3*charge/constants!$B$6/BO124</f>
        <v>1.1280529136599339E-14</v>
      </c>
      <c r="BQ124" s="32">
        <f>SQRT(BD124)/BF124*constants!$B$3*charge/constants!$B$6/BO124</f>
        <v>3.9882693239309126E-15</v>
      </c>
      <c r="BR124" s="32"/>
      <c r="BS124" s="32">
        <f t="shared" si="49"/>
        <v>550.13589466804979</v>
      </c>
      <c r="BT124" s="32">
        <f t="shared" si="50"/>
        <v>551.63695037661046</v>
      </c>
      <c r="BU124" s="32">
        <f t="shared" si="51"/>
        <v>3.2861947858493631E-6</v>
      </c>
      <c r="BV124" s="29">
        <f t="shared" si="53"/>
        <v>0.43661825726141079</v>
      </c>
      <c r="BW124" s="29">
        <f t="shared" si="54"/>
        <v>0.15770593482659526</v>
      </c>
      <c r="BX124" s="29">
        <f t="shared" si="55"/>
        <v>40.207208848695934</v>
      </c>
    </row>
    <row r="125" spans="1:76" x14ac:dyDescent="0.2">
      <c r="A125" s="29">
        <f>Rohdaten!C125</f>
        <v>167</v>
      </c>
      <c r="B125" s="29" t="str">
        <f>IF(1=1,Rohdaten!H125,"x"&amp;Rohdaten!H125)</f>
        <v>MS_Blank_20091102</v>
      </c>
      <c r="C125" s="29">
        <f>IF(101,Rohdaten!F125,-Rohdaten!F125)</f>
        <v>18</v>
      </c>
      <c r="E125" s="32">
        <f>Rohdaten!J125</f>
        <v>1.0228599999999999E-12</v>
      </c>
      <c r="F125" s="32">
        <f>AVERAGE(Rohdaten!L125,Rohdaten!X125,Rohdaten!AD125)</f>
        <v>1.0269948765100001E-12</v>
      </c>
      <c r="G125" s="29">
        <f t="array" ref="G125">AVERAGE(IF(Rohdaten!E125='turnwise standard'!$A$5:$A$99,'turnwise standard'!$F$5:$F$99))</f>
        <v>0</v>
      </c>
      <c r="H125" s="29" t="b">
        <f>IF(ISERROR(G125),1&lt;0,E125-G125&gt;eval!$B$6)</f>
        <v>1</v>
      </c>
      <c r="I125" s="32">
        <f>Rohdaten!L125-G125</f>
        <v>1.0271940303700001E-12</v>
      </c>
      <c r="J125" s="32">
        <f t="shared" si="28"/>
        <v>3.8314448381403102E-13</v>
      </c>
      <c r="K125" s="32">
        <f t="shared" si="29"/>
        <v>1.0271940303700001E-12</v>
      </c>
      <c r="L125" s="30">
        <f>Rohdaten!O125</f>
        <v>110</v>
      </c>
      <c r="M125" s="33">
        <f>Rohdaten!N125/eval!$B$7</f>
        <v>298.76390605686032</v>
      </c>
      <c r="N125" s="33">
        <f>Rohdaten!N125/Rohdaten!M125</f>
        <v>8.0967455571746818</v>
      </c>
      <c r="O125" s="32">
        <f t="shared" si="30"/>
        <v>3.0688850079163046E-10</v>
      </c>
      <c r="P125" s="34">
        <f>(L125)/(O125/charge/constants!$B$3)</f>
        <v>1.7228602526198649E-7</v>
      </c>
      <c r="Q125" s="34">
        <f>SQRT(L125+1)/(O125/charge/constants!$B$3)</f>
        <v>1.650132644195936E-8</v>
      </c>
      <c r="R125" s="29">
        <f>P125/eval!$E$18</f>
        <v>2.0864924654725755E-7</v>
      </c>
      <c r="S125" s="29">
        <f>Q125/eval!$E$18</f>
        <v>1.9984147431050093E-8</v>
      </c>
      <c r="T125" s="29">
        <f t="shared" si="31"/>
        <v>3672504090145906.5</v>
      </c>
      <c r="V125" s="31">
        <f t="array" ref="V125">AVERAGE(IF(Rohdaten!E125='turnwise standard'!$A$5:$A$99,'turnwise standard'!$P$5:$P$99))</f>
        <v>0.78057102895657782</v>
      </c>
      <c r="W125" s="32">
        <f t="shared" si="32"/>
        <v>2.2071793452581564E-7</v>
      </c>
      <c r="X125" s="29">
        <f t="shared" si="33"/>
        <v>2.1140070320080131E-8</v>
      </c>
      <c r="Y125" s="29">
        <f t="shared" si="34"/>
        <v>2237624171591776</v>
      </c>
      <c r="AA125" s="32">
        <f>Rohdaten!AJ125-$G125</f>
        <v>1.0271056636700001E-12</v>
      </c>
      <c r="AB125" s="32">
        <f t="shared" si="35"/>
        <v>1.0271056636700001E-12</v>
      </c>
      <c r="AC125" s="30">
        <f>Rohdaten!AM125</f>
        <v>4</v>
      </c>
      <c r="AD125" s="33">
        <f>Rohdaten!AL125/eval!$B$7</f>
        <v>59.57972805933251</v>
      </c>
      <c r="AE125" s="32">
        <f t="shared" si="36"/>
        <v>6.1194676129658851E-11</v>
      </c>
      <c r="AF125" s="32">
        <f>(AC125)/((AE125+0.0000000000000000001)/charge/constants!$B$3)</f>
        <v>3.1418419353743817E-8</v>
      </c>
      <c r="AG125" s="32">
        <f>SQRT(AC125+1)/((AE125+0.0000000000000000001)/charge/constants!$B$3)</f>
        <v>1.7563430355141547E-8</v>
      </c>
      <c r="AH125" s="32">
        <f>AF125/eval!$E$18</f>
        <v>3.8049688103814098E-8</v>
      </c>
      <c r="AI125" s="32">
        <f>AG125/eval!$E$18</f>
        <v>2.1270422280698348E-8</v>
      </c>
      <c r="AJ125" s="32">
        <f t="shared" si="37"/>
        <v>4.0250557845763432E-8</v>
      </c>
      <c r="AK125" s="32">
        <f t="shared" si="38"/>
        <v>2.2500745868853633E-8</v>
      </c>
      <c r="AL125" s="29">
        <f t="shared" si="39"/>
        <v>3241763395707028.5</v>
      </c>
      <c r="AN125" s="32">
        <f>Rohdaten!X125-G125</f>
        <v>1.0270608483899999E-12</v>
      </c>
      <c r="AO125" s="32">
        <f t="shared" si="40"/>
        <v>1.0270608483899999E-12</v>
      </c>
      <c r="AP125" s="30">
        <f>Rohdaten!AA125</f>
        <v>21</v>
      </c>
      <c r="AQ125" s="33">
        <f>Rohdaten!Y125</f>
        <v>895.54499999999996</v>
      </c>
      <c r="AR125" s="32">
        <f t="shared" si="52"/>
        <v>2.3449407902450464E-2</v>
      </c>
      <c r="AS125" s="32">
        <f t="shared" si="41"/>
        <v>9.197792074714224E-10</v>
      </c>
      <c r="AT125" s="32">
        <f>(AP125)/((AS125+0.0000000000000000001)/charge/constants!$B$3)</f>
        <v>1.0974220679169022E-8</v>
      </c>
      <c r="AU125" s="32">
        <f>SQRT(AP125+1)/((AS125+0.0000000000000000001)/charge/constants!$B$3)</f>
        <v>2.4511265535883125E-9</v>
      </c>
      <c r="AV125" s="32">
        <f>AT125/eval!$E$18</f>
        <v>1.3290473633424563E-8</v>
      </c>
      <c r="AW125" s="32">
        <f>AU125/eval!$E$18</f>
        <v>2.9684689040824919E-9</v>
      </c>
      <c r="AX125" s="32">
        <f t="shared" si="42"/>
        <v>1.405922109848059E-8</v>
      </c>
      <c r="AY125" s="32">
        <f t="shared" si="43"/>
        <v>3.1401710576740679E-9</v>
      </c>
      <c r="AZ125" s="29">
        <f t="shared" si="44"/>
        <v>1.6644414799271123E+17</v>
      </c>
      <c r="BC125" s="32">
        <f>Rohdaten!AD125-G125</f>
        <v>1.02672975077E-12</v>
      </c>
      <c r="BD125" s="30">
        <f>Rohdaten!AG125</f>
        <v>254</v>
      </c>
      <c r="BE125" s="33">
        <f>Rohdaten!AF125/Rohdaten!AE125</f>
        <v>7.5398912852884443</v>
      </c>
      <c r="BF125" s="33">
        <f>Rohdaten!AF125/eval!$B$7</f>
        <v>5.3152039555006185</v>
      </c>
      <c r="BG125" s="32">
        <f t="shared" si="45"/>
        <v>5.457278032522868E-12</v>
      </c>
      <c r="BH125" s="32">
        <f>(BD125)/((BG125+0.0000000000000000001)/charge/constants!$B$3)</f>
        <v>2.2371526067622213E-5</v>
      </c>
      <c r="BI125" s="32">
        <f>SQRT(BD125+1)/((BG125+0.0000000000000000001)/charge/constants!$B$3)</f>
        <v>1.4064748930347888E-6</v>
      </c>
      <c r="BJ125" s="32">
        <f>BH125/eval!$E$18</f>
        <v>2.709332954326168E-5</v>
      </c>
      <c r="BK125" s="32">
        <f>BI125/eval!$E$18</f>
        <v>1.7033298334736898E-6</v>
      </c>
      <c r="BL125" s="32">
        <f t="shared" si="46"/>
        <v>2.8660461684732491E-5</v>
      </c>
      <c r="BM125" s="32">
        <f t="shared" si="47"/>
        <v>1.8018538234949393E-6</v>
      </c>
      <c r="BN125" s="29">
        <f t="shared" si="48"/>
        <v>505517310780.77692</v>
      </c>
      <c r="BO125" s="33">
        <f t="array" ref="BO125">AVERAGE(IF(Rohdaten!E125='turnwise standard'!$A$5:$A$99,'turnwise standard'!$B$5:$B$99))</f>
        <v>1.0900000000000001</v>
      </c>
      <c r="BP125" s="32">
        <f>BD125/BF125*constants!$B$3*charge/constants!$B$6/BO125</f>
        <v>3.8314448381403102E-13</v>
      </c>
      <c r="BQ125" s="32">
        <f>SQRT(BD125)/BF125*constants!$B$3*charge/constants!$B$6/BO125</f>
        <v>2.4040623057577698E-14</v>
      </c>
      <c r="BR125" s="32"/>
      <c r="BS125" s="32">
        <f t="shared" si="49"/>
        <v>15.701193835333058</v>
      </c>
      <c r="BT125" s="32">
        <f t="shared" si="50"/>
        <v>3.7390591281837819</v>
      </c>
      <c r="BU125" s="32">
        <f t="shared" si="51"/>
        <v>7.1527876829104275E-2</v>
      </c>
      <c r="BV125" s="29">
        <f t="shared" si="53"/>
        <v>7.7046120165885348E-3</v>
      </c>
      <c r="BW125" s="29">
        <f t="shared" si="54"/>
        <v>8.7940365162323211E-4</v>
      </c>
      <c r="BX125" s="29">
        <f t="shared" si="55"/>
        <v>1293074.2719138083</v>
      </c>
    </row>
    <row r="126" spans="1:76" x14ac:dyDescent="0.2">
      <c r="A126" s="29">
        <f>Rohdaten!C126</f>
        <v>168</v>
      </c>
      <c r="B126" s="29" t="str">
        <f>IF(1=1,Rohdaten!H126,"x"&amp;Rohdaten!H126)</f>
        <v>Vienna_KkU</v>
      </c>
      <c r="C126" s="29">
        <f>IF(101,Rohdaten!F126,-Rohdaten!F126)</f>
        <v>30</v>
      </c>
      <c r="E126" s="32">
        <f>Rohdaten!J126</f>
        <v>5.0368700000000002E-10</v>
      </c>
      <c r="F126" s="32">
        <f>AVERAGE(Rohdaten!L126,Rohdaten!X126,Rohdaten!AD126)</f>
        <v>4.9230456855900002E-10</v>
      </c>
      <c r="G126" s="29">
        <f t="array" ref="G126">AVERAGE(IF(Rohdaten!E126='turnwise standard'!$A$5:$A$99,'turnwise standard'!$F$5:$F$99))</f>
        <v>0</v>
      </c>
      <c r="H126" s="29" t="b">
        <f>IF(ISERROR(G126),1&lt;0,E126-G126&gt;eval!$B$6)</f>
        <v>1</v>
      </c>
      <c r="I126" s="32">
        <f>Rohdaten!L126-G126</f>
        <v>5.0448255025500002E-10</v>
      </c>
      <c r="J126" s="32">
        <f t="shared" si="28"/>
        <v>4.1901525477898238E-10</v>
      </c>
      <c r="K126" s="32">
        <f t="shared" si="29"/>
        <v>5.0448255025500002E-10</v>
      </c>
      <c r="L126" s="30">
        <f>Rohdaten!O126</f>
        <v>10</v>
      </c>
      <c r="M126" s="33">
        <f>Rohdaten!N126/eval!$B$7</f>
        <v>199.01112484548827</v>
      </c>
      <c r="N126" s="33">
        <f>Rohdaten!N126/Rohdaten!M126</f>
        <v>8.0900457263454104</v>
      </c>
      <c r="O126" s="32">
        <f t="shared" si="30"/>
        <v>1.0039763979116812E-7</v>
      </c>
      <c r="P126" s="34">
        <f>(L126)/(O126/charge/constants!$B$3)</f>
        <v>4.7875627454967635E-11</v>
      </c>
      <c r="Q126" s="34">
        <f>SQRT(L126+1)/(O126/charge/constants!$B$3)</f>
        <v>1.5878549287096526E-11</v>
      </c>
      <c r="R126" s="29">
        <f>P126/eval!$E$18</f>
        <v>5.7980405440697303E-11</v>
      </c>
      <c r="S126" s="29">
        <f>Q126/eval!$E$18</f>
        <v>1.922992500394738E-11</v>
      </c>
      <c r="T126" s="29">
        <f t="shared" si="31"/>
        <v>3.9662342191506742E+21</v>
      </c>
      <c r="V126" s="31">
        <f t="array" ref="V126">AVERAGE(IF(Rohdaten!E126='turnwise standard'!$A$5:$A$99,'turnwise standard'!$P$5:$P$99))</f>
        <v>0.78057102895657782</v>
      </c>
      <c r="W126" s="32">
        <f t="shared" si="32"/>
        <v>6.1334107568615503E-11</v>
      </c>
      <c r="X126" s="29">
        <f t="shared" si="33"/>
        <v>2.0342222165639497E-11</v>
      </c>
      <c r="Y126" s="29">
        <f t="shared" si="34"/>
        <v>2.4165913341742211E+21</v>
      </c>
      <c r="AA126" s="32">
        <f>Rohdaten!AJ126-$G126</f>
        <v>4.9347105575700002E-10</v>
      </c>
      <c r="AB126" s="32">
        <f t="shared" si="35"/>
        <v>4.9347105575700002E-10</v>
      </c>
      <c r="AC126" s="30">
        <f>Rohdaten!AM126</f>
        <v>0</v>
      </c>
      <c r="AD126" s="33">
        <f>Rohdaten!AL126/eval!$B$7</f>
        <v>39.802224969097651</v>
      </c>
      <c r="AE126" s="32">
        <f t="shared" si="36"/>
        <v>1.9641245976978246E-8</v>
      </c>
      <c r="AF126" s="32">
        <f>(AC126)/((AE126+0.0000000000000000001)/charge/constants!$B$3)</f>
        <v>0</v>
      </c>
      <c r="AG126" s="32">
        <f>SQRT(AC126+1)/((AE126+0.0000000000000000001)/charge/constants!$B$3)</f>
        <v>2.4471970900468356E-11</v>
      </c>
      <c r="AH126" s="32">
        <f>AF126/eval!$E$18</f>
        <v>0</v>
      </c>
      <c r="AI126" s="32">
        <f>AG126/eval!$E$18</f>
        <v>2.9637100758141088E-11</v>
      </c>
      <c r="AJ126" s="32">
        <f t="shared" si="37"/>
        <v>0</v>
      </c>
      <c r="AK126" s="32">
        <f t="shared" si="38"/>
        <v>3.1351369693006762E-11</v>
      </c>
      <c r="AL126" s="29">
        <f t="shared" si="39"/>
        <v>1.6697909575540149E+21</v>
      </c>
      <c r="AN126" s="32" t="e">
        <f>Rohdaten!X126-G126</f>
        <v>#VALUE!</v>
      </c>
      <c r="AO126" s="32" t="e">
        <f t="shared" si="40"/>
        <v>#VALUE!</v>
      </c>
      <c r="AP126" s="30">
        <f>Rohdaten!AA126</f>
        <v>0</v>
      </c>
      <c r="AQ126" s="33">
        <f>Rohdaten!Y126</f>
        <v>0</v>
      </c>
      <c r="AR126" s="32" t="e">
        <f t="shared" si="52"/>
        <v>#DIV/0!</v>
      </c>
      <c r="AS126" s="32" t="e">
        <f t="shared" si="41"/>
        <v>#VALUE!</v>
      </c>
      <c r="AT126" s="32" t="e">
        <f>(AP126)/((AS126+0.0000000000000000001)/charge/constants!$B$3)</f>
        <v>#VALUE!</v>
      </c>
      <c r="AU126" s="32" t="e">
        <f>SQRT(AP126+1)/((AS126+0.0000000000000000001)/charge/constants!$B$3)</f>
        <v>#VALUE!</v>
      </c>
      <c r="AV126" s="32" t="e">
        <f>AT126/eval!$E$18</f>
        <v>#VALUE!</v>
      </c>
      <c r="AW126" s="32" t="e">
        <f>AU126/eval!$E$18</f>
        <v>#VALUE!</v>
      </c>
      <c r="AX126" s="32" t="e">
        <f t="shared" si="42"/>
        <v>#VALUE!</v>
      </c>
      <c r="AY126" s="32" t="e">
        <f t="shared" si="43"/>
        <v>#VALUE!</v>
      </c>
      <c r="AZ126" s="29" t="e">
        <f t="shared" si="44"/>
        <v>#VALUE!</v>
      </c>
      <c r="BC126" s="32">
        <f>Rohdaten!AD126-G126</f>
        <v>4.8012658686300002E-10</v>
      </c>
      <c r="BD126" s="30">
        <f>Rohdaten!AG126</f>
        <v>32300</v>
      </c>
      <c r="BE126" s="33">
        <f>Rohdaten!AF126/Rohdaten!AE126</f>
        <v>1.3150973172014728</v>
      </c>
      <c r="BF126" s="33">
        <f>Rohdaten!AF126/eval!$B$7</f>
        <v>0.61804697156983934</v>
      </c>
      <c r="BG126" s="32">
        <f t="shared" si="45"/>
        <v>2.9674078298084058E-10</v>
      </c>
      <c r="BH126" s="32">
        <f>(BD126)/((BG126+0.0000000000000000001)/charge/constants!$B$3)</f>
        <v>5.2319461581290176E-5</v>
      </c>
      <c r="BI126" s="32">
        <f>SQRT(BD126+1)/((BG126+0.0000000000000000001)/charge/constants!$B$3)</f>
        <v>2.9111777786853357E-7</v>
      </c>
      <c r="BJ126" s="32">
        <f>BH126/eval!$E$18</f>
        <v>6.3362168940251255E-5</v>
      </c>
      <c r="BK126" s="32">
        <f>BI126/eval!$E$18</f>
        <v>3.5256199634540841E-7</v>
      </c>
      <c r="BL126" s="32">
        <f t="shared" si="46"/>
        <v>6.702716298762434E-5</v>
      </c>
      <c r="BM126" s="32">
        <f t="shared" si="47"/>
        <v>3.7295488439749419E-7</v>
      </c>
      <c r="BN126" s="29">
        <f t="shared" si="48"/>
        <v>11799471206991.293</v>
      </c>
      <c r="BO126" s="33">
        <f t="array" ref="BO126">AVERAGE(IF(Rohdaten!E126='turnwise standard'!$A$5:$A$99,'turnwise standard'!$B$5:$B$99))</f>
        <v>1.0900000000000001</v>
      </c>
      <c r="BP126" s="32">
        <f>BD126/BF126*constants!$B$3*charge/constants!$B$6/BO126</f>
        <v>4.1901525477898238E-10</v>
      </c>
      <c r="BQ126" s="32">
        <f>SQRT(BD126)/BF126*constants!$B$3*charge/constants!$B$6/BO126</f>
        <v>2.3314632441336045E-12</v>
      </c>
      <c r="BR126" s="32"/>
      <c r="BS126" s="32" t="e">
        <f t="shared" si="49"/>
        <v>#DIV/0!</v>
      </c>
      <c r="BT126" s="32" t="e">
        <f t="shared" si="50"/>
        <v>#DIV/0!</v>
      </c>
      <c r="BU126" s="32" t="e">
        <f t="shared" si="51"/>
        <v>#DIV/0!</v>
      </c>
      <c r="BV126" s="29">
        <f t="shared" si="53"/>
        <v>9.6148299136588271E-7</v>
      </c>
      <c r="BW126" s="29">
        <f t="shared" si="54"/>
        <v>3.0409468097529152E-7</v>
      </c>
      <c r="BX126" s="29">
        <f t="shared" si="55"/>
        <v>10813900079319.098</v>
      </c>
    </row>
    <row r="127" spans="1:76" x14ac:dyDescent="0.2">
      <c r="A127" s="29">
        <f>Rohdaten!C127</f>
        <v>173</v>
      </c>
      <c r="B127" s="29" t="str">
        <f>IF(1=1,Rohdaten!H127,"x"&amp;Rohdaten!H127)</f>
        <v>Vienna-US8</v>
      </c>
      <c r="C127" s="29">
        <f>IF(101,Rohdaten!F127,-Rohdaten!F127)</f>
        <v>35</v>
      </c>
      <c r="E127" s="32">
        <f>Rohdaten!J127</f>
        <v>6.7845300000000005E-11</v>
      </c>
      <c r="F127" s="32">
        <f>AVERAGE(Rohdaten!L127,Rohdaten!X127,Rohdaten!AD127)</f>
        <v>6.6516326847750002E-11</v>
      </c>
      <c r="G127" s="29">
        <f t="array" ref="G127">AVERAGE(IF(Rohdaten!E127='turnwise standard'!$A$5:$A$99,'turnwise standard'!$F$5:$F$99))</f>
        <v>0</v>
      </c>
      <c r="H127" s="29" t="b">
        <f>IF(ISERROR(G127),1&lt;0,E127-G127&gt;eval!$B$6)</f>
        <v>1</v>
      </c>
      <c r="I127" s="32">
        <f>Rohdaten!L127-G127</f>
        <v>6.6151680690500002E-11</v>
      </c>
      <c r="J127" s="32">
        <f t="shared" si="28"/>
        <v>3.5415221224353625E-11</v>
      </c>
      <c r="K127" s="32">
        <f t="shared" si="29"/>
        <v>6.6151680690500002E-11</v>
      </c>
      <c r="L127" s="30">
        <f>Rohdaten!O127</f>
        <v>196</v>
      </c>
      <c r="M127" s="33">
        <f>Rohdaten!N127/eval!$B$7</f>
        <v>199.01112484548827</v>
      </c>
      <c r="N127" s="33">
        <f>Rohdaten!N127/Rohdaten!M127</f>
        <v>8.0900457263454104</v>
      </c>
      <c r="O127" s="32">
        <f t="shared" si="30"/>
        <v>1.3164920384635971E-8</v>
      </c>
      <c r="P127" s="34">
        <f>(L127)/(O127/charge/constants!$B$3)</f>
        <v>7.156090371039872E-9</v>
      </c>
      <c r="Q127" s="34">
        <f>SQRT(L127+1)/(O127/charge/constants!$B$3)</f>
        <v>5.1245160556910661E-10</v>
      </c>
      <c r="R127" s="29">
        <f>P127/eval!$E$18</f>
        <v>8.6664769349171195E-9</v>
      </c>
      <c r="S127" s="29">
        <f>Q127/eval!$E$18</f>
        <v>6.206112261939687E-10</v>
      </c>
      <c r="T127" s="29">
        <f t="shared" si="31"/>
        <v>3.8079767112683628E+18</v>
      </c>
      <c r="V127" s="31">
        <f t="array" ref="V127">AVERAGE(IF(Rohdaten!E127='turnwise standard'!$A$5:$A$99,'turnwise standard'!$P$5:$P$99))</f>
        <v>0.78057102895657782</v>
      </c>
      <c r="W127" s="32">
        <f t="shared" si="32"/>
        <v>9.1677632215042876E-9</v>
      </c>
      <c r="X127" s="29">
        <f t="shared" si="33"/>
        <v>6.5650861556330408E-10</v>
      </c>
      <c r="Y127" s="29">
        <f t="shared" si="34"/>
        <v>2.3201664381683825E+18</v>
      </c>
      <c r="AA127" s="32">
        <f>Rohdaten!AJ127-$G127</f>
        <v>6.6732946132000002E-11</v>
      </c>
      <c r="AB127" s="32">
        <f t="shared" si="35"/>
        <v>6.6732946132000002E-11</v>
      </c>
      <c r="AC127" s="30">
        <f>Rohdaten!AM127</f>
        <v>0</v>
      </c>
      <c r="AD127" s="33">
        <f>Rohdaten!AL127/eval!$B$7</f>
        <v>39.802224969097651</v>
      </c>
      <c r="AE127" s="32">
        <f t="shared" si="36"/>
        <v>2.6561197347965391E-9</v>
      </c>
      <c r="AF127" s="32">
        <f>(AC127)/((AE127+0.0000000000000000001)/charge/constants!$B$3)</f>
        <v>0</v>
      </c>
      <c r="AG127" s="32">
        <f>SQRT(AC127+1)/((AE127+0.0000000000000000001)/charge/constants!$B$3)</f>
        <v>1.8096322755522265E-10</v>
      </c>
      <c r="AH127" s="32">
        <f>AF127/eval!$E$18</f>
        <v>0</v>
      </c>
      <c r="AI127" s="32">
        <f>AG127/eval!$E$18</f>
        <v>2.19157885990699E-10</v>
      </c>
      <c r="AJ127" s="32">
        <f t="shared" si="37"/>
        <v>0</v>
      </c>
      <c r="AK127" s="32">
        <f t="shared" si="38"/>
        <v>2.3183441460429785E-10</v>
      </c>
      <c r="AL127" s="29">
        <f t="shared" si="39"/>
        <v>3.0536505271982789E+19</v>
      </c>
      <c r="AN127" s="32" t="e">
        <f>Rohdaten!X127-G127</f>
        <v>#VALUE!</v>
      </c>
      <c r="AO127" s="32" t="e">
        <f t="shared" si="40"/>
        <v>#VALUE!</v>
      </c>
      <c r="AP127" s="30">
        <f>Rohdaten!AA127</f>
        <v>0</v>
      </c>
      <c r="AQ127" s="33">
        <f>Rohdaten!Y127</f>
        <v>0</v>
      </c>
      <c r="AR127" s="32" t="e">
        <f t="shared" si="52"/>
        <v>#DIV/0!</v>
      </c>
      <c r="AS127" s="32" t="e">
        <f t="shared" si="41"/>
        <v>#VALUE!</v>
      </c>
      <c r="AT127" s="32" t="e">
        <f>(AP127)/((AS127+0.0000000000000000001)/charge/constants!$B$3)</f>
        <v>#VALUE!</v>
      </c>
      <c r="AU127" s="32" t="e">
        <f>SQRT(AP127+1)/((AS127+0.0000000000000000001)/charge/constants!$B$3)</f>
        <v>#VALUE!</v>
      </c>
      <c r="AV127" s="32" t="e">
        <f>AT127/eval!$E$18</f>
        <v>#VALUE!</v>
      </c>
      <c r="AW127" s="32" t="e">
        <f>AU127/eval!$E$18</f>
        <v>#VALUE!</v>
      </c>
      <c r="AX127" s="32" t="e">
        <f t="shared" si="42"/>
        <v>#VALUE!</v>
      </c>
      <c r="AY127" s="32" t="e">
        <f t="shared" si="43"/>
        <v>#VALUE!</v>
      </c>
      <c r="AZ127" s="29" t="e">
        <f t="shared" si="44"/>
        <v>#VALUE!</v>
      </c>
      <c r="BC127" s="32">
        <f>Rohdaten!AD127-G127</f>
        <v>6.6880973005000002E-11</v>
      </c>
      <c r="BD127" s="30">
        <f>Rohdaten!AG127</f>
        <v>13650</v>
      </c>
      <c r="BE127" s="33">
        <f>Rohdaten!AF127/Rohdaten!AE127</f>
        <v>6.5754865860073641</v>
      </c>
      <c r="BF127" s="33">
        <f>Rohdaten!AF127/eval!$B$7</f>
        <v>3.0902348578491967</v>
      </c>
      <c r="BG127" s="32">
        <f t="shared" si="45"/>
        <v>2.0667791410692214E-10</v>
      </c>
      <c r="BH127" s="32">
        <f>(BD127)/((BG127+0.0000000000000000001)/charge/constants!$B$3)</f>
        <v>3.1745090060427251E-5</v>
      </c>
      <c r="BI127" s="32">
        <f>SQRT(BD127+1)/((BG127+0.0000000000000000001)/charge/constants!$B$3)</f>
        <v>2.717228402120181E-7</v>
      </c>
      <c r="BJ127" s="32">
        <f>BH127/eval!$E$18</f>
        <v>3.8445306940077293E-5</v>
      </c>
      <c r="BK127" s="32">
        <f>BI127/eval!$E$18</f>
        <v>3.2907350316838308E-7</v>
      </c>
      <c r="BL127" s="32">
        <f t="shared" si="46"/>
        <v>4.0669060063454122E-5</v>
      </c>
      <c r="BM127" s="32">
        <f t="shared" si="47"/>
        <v>3.4810776999402791E-7</v>
      </c>
      <c r="BN127" s="29">
        <f t="shared" si="48"/>
        <v>13544023826142.242</v>
      </c>
      <c r="BO127" s="33">
        <f t="array" ref="BO127">AVERAGE(IF(Rohdaten!E127='turnwise standard'!$A$5:$A$99,'turnwise standard'!$B$5:$B$99))</f>
        <v>1.0900000000000001</v>
      </c>
      <c r="BP127" s="32">
        <f>BD127/BF127*constants!$B$3*charge/constants!$B$6/BO127</f>
        <v>3.5415221224353625E-11</v>
      </c>
      <c r="BQ127" s="32">
        <f>SQRT(BD127)/BF127*constants!$B$3*charge/constants!$B$6/BO127</f>
        <v>3.0312631035114626E-13</v>
      </c>
      <c r="BR127" s="32"/>
      <c r="BS127" s="32" t="e">
        <f t="shared" si="49"/>
        <v>#DIV/0!</v>
      </c>
      <c r="BT127" s="32" t="e">
        <f t="shared" si="50"/>
        <v>#DIV/0!</v>
      </c>
      <c r="BU127" s="32" t="e">
        <f t="shared" si="51"/>
        <v>#DIV/0!</v>
      </c>
      <c r="BV127" s="29">
        <f t="shared" si="53"/>
        <v>2.2296544035674471E-4</v>
      </c>
      <c r="BW127" s="29">
        <f t="shared" si="54"/>
        <v>1.6040036598993891E-5</v>
      </c>
      <c r="BX127" s="29">
        <f t="shared" si="55"/>
        <v>3886774011.6279063</v>
      </c>
    </row>
    <row r="128" spans="1:76" x14ac:dyDescent="0.2">
      <c r="A128" s="29">
        <f>Rohdaten!C128</f>
        <v>178</v>
      </c>
      <c r="B128" s="29" t="str">
        <f>IF(1=1,Rohdaten!H128,"x"&amp;Rohdaten!H128)</f>
        <v>Vienna_KkU</v>
      </c>
      <c r="C128" s="29">
        <f>IF(101,Rohdaten!F128,-Rohdaten!F128)</f>
        <v>30</v>
      </c>
      <c r="E128" s="32">
        <f>Rohdaten!J128</f>
        <v>4.89739E-10</v>
      </c>
      <c r="F128" s="32">
        <f>AVERAGE(Rohdaten!L128,Rohdaten!X128,Rohdaten!AD128)</f>
        <v>6.6624160618750005E-10</v>
      </c>
      <c r="G128" s="29">
        <f t="array" ref="G128">AVERAGE(IF(Rohdaten!E128='turnwise standard'!$A$5:$A$99,'turnwise standard'!$F$5:$F$99))</f>
        <v>0</v>
      </c>
      <c r="H128" s="29" t="b">
        <f>IF(ISERROR(G128),1&lt;0,E128-G128&gt;eval!$B$6)</f>
        <v>1</v>
      </c>
      <c r="I128" s="32">
        <f>Rohdaten!L128-G128</f>
        <v>6.2885014739000001E-10</v>
      </c>
      <c r="J128" s="32">
        <f t="shared" si="28"/>
        <v>3.5685483901584653E-10</v>
      </c>
      <c r="K128" s="32">
        <f t="shared" si="29"/>
        <v>6.2885014739000001E-10</v>
      </c>
      <c r="L128" s="30">
        <f>Rohdaten!O128</f>
        <v>18</v>
      </c>
      <c r="M128" s="33">
        <f>Rohdaten!N128/eval!$B$7</f>
        <v>198.64029666254635</v>
      </c>
      <c r="N128" s="33">
        <f>Rohdaten!N128/Rohdaten!M128</f>
        <v>8.0749711069795485</v>
      </c>
      <c r="O128" s="32">
        <f t="shared" si="30"/>
        <v>1.249149798338356E-7</v>
      </c>
      <c r="P128" s="34">
        <f>(L128)/(O128/charge/constants!$B$3)</f>
        <v>6.9262149435631369E-11</v>
      </c>
      <c r="Q128" s="34">
        <f>SQRT(L128+1)/(O128/charge/constants!$B$3)</f>
        <v>1.6772595000129437E-11</v>
      </c>
      <c r="R128" s="29">
        <f>P128/eval!$E$18</f>
        <v>8.3880832888287961E-11</v>
      </c>
      <c r="S128" s="29">
        <f>Q128/eval!$E$18</f>
        <v>2.03126707700039E-11</v>
      </c>
      <c r="T128" s="29">
        <f t="shared" si="31"/>
        <v>3.5546715572298334E+21</v>
      </c>
      <c r="V128" s="31">
        <f t="array" ref="V128">AVERAGE(IF(Rohdaten!E128='turnwise standard'!$A$5:$A$99,'turnwise standard'!$P$5:$P$99))</f>
        <v>0.83773894296385687</v>
      </c>
      <c r="W128" s="32">
        <f t="shared" si="32"/>
        <v>8.2677485650347267E-11</v>
      </c>
      <c r="X128" s="29">
        <f t="shared" si="33"/>
        <v>2.0021266936438776E-11</v>
      </c>
      <c r="Y128" s="29">
        <f t="shared" si="34"/>
        <v>2.4946917341814137E+21</v>
      </c>
      <c r="AA128" s="32">
        <f>Rohdaten!AJ128-$G128</f>
        <v>6.8543174704499996E-10</v>
      </c>
      <c r="AB128" s="32">
        <f t="shared" si="35"/>
        <v>6.8543174704499996E-10</v>
      </c>
      <c r="AC128" s="30">
        <f>Rohdaten!AM128</f>
        <v>0</v>
      </c>
      <c r="AD128" s="33">
        <f>Rohdaten!AL128/eval!$B$7</f>
        <v>40.049443757725591</v>
      </c>
      <c r="AE128" s="32">
        <f t="shared" si="36"/>
        <v>2.7451160203038321E-8</v>
      </c>
      <c r="AF128" s="32">
        <f>(AC128)/((AE128+0.0000000000000000001)/charge/constants!$B$3)</f>
        <v>0</v>
      </c>
      <c r="AG128" s="32">
        <f>SQRT(AC128+1)/((AE128+0.0000000000000000001)/charge/constants!$B$3)</f>
        <v>1.7509642450195937E-11</v>
      </c>
      <c r="AH128" s="32">
        <f>AF128/eval!$E$18</f>
        <v>0</v>
      </c>
      <c r="AI128" s="32">
        <f>AG128/eval!$E$18</f>
        <v>2.1205281734196151E-11</v>
      </c>
      <c r="AJ128" s="32">
        <f t="shared" si="37"/>
        <v>0</v>
      </c>
      <c r="AK128" s="32">
        <f t="shared" si="38"/>
        <v>2.0901072580257699E-11</v>
      </c>
      <c r="AL128" s="29">
        <f t="shared" si="39"/>
        <v>3.2617107455243059E+21</v>
      </c>
      <c r="AN128" s="32" t="e">
        <f>Rohdaten!X128-G128</f>
        <v>#VALUE!</v>
      </c>
      <c r="AO128" s="32" t="e">
        <f t="shared" si="40"/>
        <v>#VALUE!</v>
      </c>
      <c r="AP128" s="30">
        <f>Rohdaten!AA128</f>
        <v>0</v>
      </c>
      <c r="AQ128" s="33">
        <f>Rohdaten!Y128</f>
        <v>0</v>
      </c>
      <c r="AR128" s="32" t="e">
        <f t="shared" si="52"/>
        <v>#DIV/0!</v>
      </c>
      <c r="AS128" s="32" t="e">
        <f t="shared" si="41"/>
        <v>#VALUE!</v>
      </c>
      <c r="AT128" s="32" t="e">
        <f>(AP128)/((AS128+0.0000000000000000001)/charge/constants!$B$3)</f>
        <v>#VALUE!</v>
      </c>
      <c r="AU128" s="32" t="e">
        <f>SQRT(AP128+1)/((AS128+0.0000000000000000001)/charge/constants!$B$3)</f>
        <v>#VALUE!</v>
      </c>
      <c r="AV128" s="32" t="e">
        <f>AT128/eval!$E$18</f>
        <v>#VALUE!</v>
      </c>
      <c r="AW128" s="32" t="e">
        <f>AU128/eval!$E$18</f>
        <v>#VALUE!</v>
      </c>
      <c r="AX128" s="32" t="e">
        <f t="shared" si="42"/>
        <v>#VALUE!</v>
      </c>
      <c r="AY128" s="32" t="e">
        <f t="shared" si="43"/>
        <v>#VALUE!</v>
      </c>
      <c r="AZ128" s="29" t="e">
        <f t="shared" si="44"/>
        <v>#VALUE!</v>
      </c>
      <c r="BC128" s="32">
        <f>Rohdaten!AD128-G128</f>
        <v>7.0363306498499999E-10</v>
      </c>
      <c r="BD128" s="30">
        <f>Rohdaten!AG128</f>
        <v>33010</v>
      </c>
      <c r="BE128" s="33">
        <f>Rohdaten!AF128/Rohdaten!AE128</f>
        <v>1.5781167806417675</v>
      </c>
      <c r="BF128" s="33">
        <f>Rohdaten!AF128/eval!$B$7</f>
        <v>0.74165636588380723</v>
      </c>
      <c r="BG128" s="32">
        <f t="shared" si="45"/>
        <v>5.2185394189245988E-10</v>
      </c>
      <c r="BH128" s="32">
        <f>(BD128)/((BG128+0.0000000000000000001)/charge/constants!$B$3)</f>
        <v>3.0404267024257241E-5</v>
      </c>
      <c r="BI128" s="32">
        <f>SQRT(BD128+1)/((BG128+0.0000000000000000001)/charge/constants!$B$3)</f>
        <v>1.6734716290590092E-7</v>
      </c>
      <c r="BJ128" s="32">
        <f>BH128/eval!$E$18</f>
        <v>3.6821485647406227E-5</v>
      </c>
      <c r="BK128" s="32">
        <f>BI128/eval!$E$18</f>
        <v>2.0266797262889502E-7</v>
      </c>
      <c r="BL128" s="32">
        <f t="shared" si="46"/>
        <v>3.6293247770826134E-5</v>
      </c>
      <c r="BM128" s="32">
        <f t="shared" si="47"/>
        <v>1.9976051526724943E-7</v>
      </c>
      <c r="BN128" s="29">
        <f t="shared" si="48"/>
        <v>35707816309022.781</v>
      </c>
      <c r="BO128" s="33">
        <f t="array" ref="BO128">AVERAGE(IF(Rohdaten!E128='turnwise standard'!$A$5:$A$99,'turnwise standard'!$B$5:$B$99))</f>
        <v>1.0900000000000001</v>
      </c>
      <c r="BP128" s="32">
        <f>BD128/BF128*constants!$B$3*charge/constants!$B$6/BO128</f>
        <v>3.5685483901584653E-10</v>
      </c>
      <c r="BQ128" s="32">
        <f>SQRT(BD128)/BF128*constants!$B$3*charge/constants!$B$6/BO128</f>
        <v>1.9641236638793334E-12</v>
      </c>
      <c r="BR128" s="32"/>
      <c r="BS128" s="32" t="e">
        <f t="shared" si="49"/>
        <v>#DIV/0!</v>
      </c>
      <c r="BT128" s="32" t="e">
        <f t="shared" si="50"/>
        <v>#DIV/0!</v>
      </c>
      <c r="BU128" s="32" t="e">
        <f t="shared" si="51"/>
        <v>#DIV/0!</v>
      </c>
      <c r="BV128" s="29">
        <f t="shared" si="53"/>
        <v>2.0359277147635115E-6</v>
      </c>
      <c r="BW128" s="29">
        <f t="shared" si="54"/>
        <v>4.800035812841925E-7</v>
      </c>
      <c r="BX128" s="29">
        <f t="shared" si="55"/>
        <v>4340213012801.7778</v>
      </c>
    </row>
    <row r="129" spans="1:76" x14ac:dyDescent="0.2">
      <c r="A129" s="29">
        <f>Rohdaten!C129</f>
        <v>0</v>
      </c>
      <c r="B129" s="29">
        <f>IF(1=1,Rohdaten!H129,"x"&amp;Rohdaten!H129)</f>
        <v>0</v>
      </c>
      <c r="C129" s="29">
        <f>IF(101,Rohdaten!F129,-Rohdaten!F129)</f>
        <v>0</v>
      </c>
      <c r="E129" s="32">
        <f>Rohdaten!J129</f>
        <v>0</v>
      </c>
      <c r="F129" s="32" t="e">
        <f>AVERAGE(Rohdaten!L129,Rohdaten!X129,Rohdaten!AD129)</f>
        <v>#DIV/0!</v>
      </c>
      <c r="G129" s="29" t="e">
        <f t="array" ref="G129">AVERAGE(IF(Rohdaten!E129='turnwise standard'!$A$5:$A$99,'turnwise standard'!$F$5:$F$99))</f>
        <v>#DIV/0!</v>
      </c>
      <c r="H129" s="29" t="b">
        <f>IF(ISERROR(G129),1&lt;0,E129-G129&gt;eval!$B$6)</f>
        <v>0</v>
      </c>
      <c r="I129" s="32" t="e">
        <f>Rohdaten!L129-G129</f>
        <v>#DIV/0!</v>
      </c>
      <c r="J129" s="32" t="e">
        <f t="shared" si="28"/>
        <v>#DIV/0!</v>
      </c>
      <c r="K129" s="32" t="e">
        <f t="shared" si="29"/>
        <v>#DIV/0!</v>
      </c>
      <c r="L129" s="30">
        <f>Rohdaten!O129</f>
        <v>0</v>
      </c>
      <c r="M129" s="33">
        <f>Rohdaten!N129/eval!$B$7</f>
        <v>0</v>
      </c>
      <c r="N129" s="33" t="e">
        <f>Rohdaten!N129/Rohdaten!M129</f>
        <v>#DIV/0!</v>
      </c>
      <c r="O129" s="32" t="e">
        <f t="shared" si="30"/>
        <v>#DIV/0!</v>
      </c>
      <c r="P129" s="34" t="e">
        <f>(L129)/(O129/charge/constants!$B$3)</f>
        <v>#DIV/0!</v>
      </c>
      <c r="Q129" s="34" t="e">
        <f>SQRT(L129+1)/(O129/charge/constants!$B$3)</f>
        <v>#DIV/0!</v>
      </c>
      <c r="R129" s="29" t="e">
        <f>P129/eval!$E$18</f>
        <v>#DIV/0!</v>
      </c>
      <c r="S129" s="29" t="e">
        <f>Q129/eval!$E$18</f>
        <v>#DIV/0!</v>
      </c>
      <c r="T129" s="29" t="e">
        <f t="shared" si="31"/>
        <v>#DIV/0!</v>
      </c>
      <c r="V129" s="31" t="e">
        <f t="array" ref="V129">AVERAGE(IF(Rohdaten!E129='turnwise standard'!$A$5:$A$99,'turnwise standard'!$P$5:$P$99))</f>
        <v>#DIV/0!</v>
      </c>
      <c r="W129" s="32" t="e">
        <f t="shared" si="32"/>
        <v>#DIV/0!</v>
      </c>
      <c r="X129" s="29" t="e">
        <f t="shared" si="33"/>
        <v>#DIV/0!</v>
      </c>
      <c r="Y129" s="29" t="e">
        <f t="shared" si="34"/>
        <v>#DIV/0!</v>
      </c>
      <c r="AA129" s="32" t="e">
        <f>Rohdaten!AJ129-$G129</f>
        <v>#DIV/0!</v>
      </c>
      <c r="AB129" s="32" t="e">
        <f t="shared" si="35"/>
        <v>#DIV/0!</v>
      </c>
      <c r="AC129" s="30">
        <f>Rohdaten!AM129</f>
        <v>0</v>
      </c>
      <c r="AD129" s="33">
        <f>Rohdaten!AL129/eval!$B$7</f>
        <v>0</v>
      </c>
      <c r="AE129" s="32" t="e">
        <f t="shared" si="36"/>
        <v>#DIV/0!</v>
      </c>
      <c r="AF129" s="32" t="e">
        <f>(AC129)/((AE129+0.0000000000000000001)/charge/constants!$B$3)</f>
        <v>#DIV/0!</v>
      </c>
      <c r="AG129" s="32" t="e">
        <f>SQRT(AC129+1)/((AE129+0.0000000000000000001)/charge/constants!$B$3)</f>
        <v>#DIV/0!</v>
      </c>
      <c r="AH129" s="32" t="e">
        <f>AF129/eval!$E$18</f>
        <v>#DIV/0!</v>
      </c>
      <c r="AI129" s="32" t="e">
        <f>AG129/eval!$E$18</f>
        <v>#DIV/0!</v>
      </c>
      <c r="AJ129" s="32" t="e">
        <f t="shared" si="37"/>
        <v>#DIV/0!</v>
      </c>
      <c r="AK129" s="32" t="e">
        <f t="shared" si="38"/>
        <v>#DIV/0!</v>
      </c>
      <c r="AL129" s="29" t="e">
        <f t="shared" si="39"/>
        <v>#DIV/0!</v>
      </c>
      <c r="AN129" s="32" t="e">
        <f>Rohdaten!X129-G129</f>
        <v>#DIV/0!</v>
      </c>
      <c r="AO129" s="32" t="e">
        <f t="shared" si="40"/>
        <v>#DIV/0!</v>
      </c>
      <c r="AP129" s="30">
        <f>Rohdaten!AA129</f>
        <v>0</v>
      </c>
      <c r="AQ129" s="33">
        <f>Rohdaten!Y129</f>
        <v>0</v>
      </c>
      <c r="AR129" s="32" t="e">
        <f t="shared" si="52"/>
        <v>#DIV/0!</v>
      </c>
      <c r="AS129" s="32" t="e">
        <f t="shared" si="41"/>
        <v>#DIV/0!</v>
      </c>
      <c r="AT129" s="32" t="e">
        <f>(AP129)/((AS129+0.0000000000000000001)/charge/constants!$B$3)</f>
        <v>#DIV/0!</v>
      </c>
      <c r="AU129" s="32" t="e">
        <f>SQRT(AP129+1)/((AS129+0.0000000000000000001)/charge/constants!$B$3)</f>
        <v>#DIV/0!</v>
      </c>
      <c r="AV129" s="32" t="e">
        <f>AT129/eval!$E$18</f>
        <v>#DIV/0!</v>
      </c>
      <c r="AW129" s="32" t="e">
        <f>AU129/eval!$E$18</f>
        <v>#DIV/0!</v>
      </c>
      <c r="AX129" s="32" t="e">
        <f t="shared" si="42"/>
        <v>#DIV/0!</v>
      </c>
      <c r="AY129" s="32" t="e">
        <f t="shared" si="43"/>
        <v>#DIV/0!</v>
      </c>
      <c r="AZ129" s="29" t="e">
        <f t="shared" si="44"/>
        <v>#DIV/0!</v>
      </c>
      <c r="BC129" s="32" t="e">
        <f>Rohdaten!AD129-G129</f>
        <v>#DIV/0!</v>
      </c>
      <c r="BD129" s="30">
        <f>Rohdaten!AG129</f>
        <v>0</v>
      </c>
      <c r="BE129" s="33" t="e">
        <f>Rohdaten!AF129/Rohdaten!AE129</f>
        <v>#DIV/0!</v>
      </c>
      <c r="BF129" s="33">
        <f>Rohdaten!AF129/eval!$B$7</f>
        <v>0</v>
      </c>
      <c r="BG129" s="32" t="e">
        <f t="shared" si="45"/>
        <v>#DIV/0!</v>
      </c>
      <c r="BH129" s="32" t="e">
        <f>(BD129)/((BG129+0.0000000000000000001)/charge/constants!$B$3)</f>
        <v>#DIV/0!</v>
      </c>
      <c r="BI129" s="32" t="e">
        <f>SQRT(BD129+1)/((BG129+0.0000000000000000001)/charge/constants!$B$3)</f>
        <v>#DIV/0!</v>
      </c>
      <c r="BJ129" s="32" t="e">
        <f>BH129/eval!$E$18</f>
        <v>#DIV/0!</v>
      </c>
      <c r="BK129" s="32" t="e">
        <f>BI129/eval!$E$18</f>
        <v>#DIV/0!</v>
      </c>
      <c r="BL129" s="32" t="e">
        <f t="shared" si="46"/>
        <v>#DIV/0!</v>
      </c>
      <c r="BM129" s="32" t="e">
        <f t="shared" si="47"/>
        <v>#DIV/0!</v>
      </c>
      <c r="BN129" s="29" t="e">
        <f t="shared" si="48"/>
        <v>#DIV/0!</v>
      </c>
      <c r="BO129" s="33" t="e">
        <f t="array" ref="BO129">AVERAGE(IF(Rohdaten!E129='turnwise standard'!$A$5:$A$99,'turnwise standard'!$B$5:$B$99))</f>
        <v>#DIV/0!</v>
      </c>
      <c r="BP129" s="32" t="e">
        <f>BD129/BF129*constants!$B$3*charge/constants!$B$6/BO129</f>
        <v>#DIV/0!</v>
      </c>
      <c r="BQ129" s="32" t="e">
        <f>SQRT(BD129)/BF129*constants!$B$3*charge/constants!$B$6/BO129</f>
        <v>#DIV/0!</v>
      </c>
      <c r="BR129" s="32"/>
      <c r="BS129" s="32" t="e">
        <f t="shared" si="49"/>
        <v>#DIV/0!</v>
      </c>
      <c r="BT129" s="32" t="e">
        <f t="shared" si="50"/>
        <v>#DIV/0!</v>
      </c>
      <c r="BU129" s="32" t="e">
        <f t="shared" si="51"/>
        <v>#DIV/0!</v>
      </c>
      <c r="BV129" s="29" t="e">
        <f t="shared" si="53"/>
        <v>#DIV/0!</v>
      </c>
      <c r="BW129" s="29" t="e">
        <f t="shared" si="54"/>
        <v>#DIV/0!</v>
      </c>
      <c r="BX129" s="29" t="e">
        <f t="shared" si="55"/>
        <v>#DIV/0!</v>
      </c>
    </row>
    <row r="130" spans="1:76" x14ac:dyDescent="0.2">
      <c r="A130" s="29">
        <f>Rohdaten!C130</f>
        <v>180</v>
      </c>
      <c r="B130" s="29" t="str">
        <f>IF(1=1,Rohdaten!H130,"x"&amp;Rohdaten!H130)</f>
        <v>Vienna-US8</v>
      </c>
      <c r="C130" s="29">
        <f>IF(101,Rohdaten!F130,-Rohdaten!F130)</f>
        <v>15</v>
      </c>
      <c r="E130" s="32">
        <f>Rohdaten!J130</f>
        <v>6.7930000000000005E-11</v>
      </c>
      <c r="F130" s="32">
        <f>AVERAGE(Rohdaten!L130,Rohdaten!X130,Rohdaten!AD130)</f>
        <v>6.7987633285749995E-11</v>
      </c>
      <c r="G130" s="29">
        <f t="array" ref="G130">AVERAGE(IF(Rohdaten!E130='turnwise standard'!$A$5:$A$99,'turnwise standard'!$F$5:$F$99))</f>
        <v>0</v>
      </c>
      <c r="H130" s="29" t="b">
        <f>IF(ISERROR(G130),1&lt;0,E130-G130&gt;eval!$B$6)</f>
        <v>1</v>
      </c>
      <c r="I130" s="32">
        <f>Rohdaten!L130-G130</f>
        <v>6.8069227192999994E-11</v>
      </c>
      <c r="J130" s="32">
        <f t="shared" si="28"/>
        <v>4.5360887746455372E-11</v>
      </c>
      <c r="K130" s="32">
        <f t="shared" si="29"/>
        <v>6.8069227192999994E-11</v>
      </c>
      <c r="L130" s="30">
        <f>Rohdaten!O130</f>
        <v>251</v>
      </c>
      <c r="M130" s="33">
        <f>Rohdaten!N130/eval!$B$7</f>
        <v>199.01112484548827</v>
      </c>
      <c r="N130" s="33">
        <f>Rohdaten!N130/Rohdaten!M130</f>
        <v>8.0900457263454104</v>
      </c>
      <c r="O130" s="32">
        <f t="shared" si="30"/>
        <v>1.3546533471042027E-8</v>
      </c>
      <c r="P130" s="34">
        <f>(L130)/(O130/charge/constants!$B$3)</f>
        <v>8.9060171930996372E-9</v>
      </c>
      <c r="Q130" s="34">
        <f>SQRT(L130+1)/(O130/charge/constants!$B$3)</f>
        <v>5.6326151390455345E-10</v>
      </c>
      <c r="R130" s="29">
        <f>P130/eval!$E$18</f>
        <v>1.078574872367878E-8</v>
      </c>
      <c r="S130" s="29">
        <f>Q130/eval!$E$18</f>
        <v>6.8214523091202485E-10</v>
      </c>
      <c r="T130" s="29">
        <f t="shared" si="31"/>
        <v>3.1519538044571116E+18</v>
      </c>
      <c r="V130" s="31">
        <f t="array" ref="V130">AVERAGE(IF(Rohdaten!E130='turnwise standard'!$A$5:$A$99,'turnwise standard'!$P$5:$P$99))</f>
        <v>0.83773894296385687</v>
      </c>
      <c r="W130" s="32">
        <f t="shared" si="32"/>
        <v>1.0631017297095947E-8</v>
      </c>
      <c r="X130" s="29">
        <f t="shared" si="33"/>
        <v>6.723592339061819E-10</v>
      </c>
      <c r="Y130" s="29">
        <f t="shared" si="34"/>
        <v>2.2120617828974879E+18</v>
      </c>
      <c r="AA130" s="32">
        <f>Rohdaten!AJ130-$G130</f>
        <v>6.7965467435000002E-11</v>
      </c>
      <c r="AB130" s="32">
        <f t="shared" si="35"/>
        <v>6.7965467435000002E-11</v>
      </c>
      <c r="AC130" s="30">
        <f>Rohdaten!AM130</f>
        <v>0</v>
      </c>
      <c r="AD130" s="33">
        <f>Rohdaten!AL130/eval!$B$7</f>
        <v>39.925834363411617</v>
      </c>
      <c r="AE130" s="32">
        <f t="shared" si="36"/>
        <v>2.7135779952416562E-9</v>
      </c>
      <c r="AF130" s="32">
        <f>(AC130)/((AE130+0.0000000000000000001)/charge/constants!$B$3)</f>
        <v>0</v>
      </c>
      <c r="AG130" s="32">
        <f>SQRT(AC130+1)/((AE130+0.0000000000000000001)/charge/constants!$B$3)</f>
        <v>1.7713144815632322E-10</v>
      </c>
      <c r="AH130" s="32">
        <f>AF130/eval!$E$18</f>
        <v>0</v>
      </c>
      <c r="AI130" s="32">
        <f>AG130/eval!$E$18</f>
        <v>2.1451735938211358E-10</v>
      </c>
      <c r="AJ130" s="32">
        <f t="shared" si="37"/>
        <v>0</v>
      </c>
      <c r="AK130" s="32">
        <f t="shared" si="38"/>
        <v>2.1143991173389362E-10</v>
      </c>
      <c r="AL130" s="29">
        <f t="shared" si="39"/>
        <v>3.1871951323878617E+19</v>
      </c>
      <c r="AN130" s="32" t="e">
        <f>Rohdaten!X130-G130</f>
        <v>#VALUE!</v>
      </c>
      <c r="AO130" s="32" t="e">
        <f t="shared" si="40"/>
        <v>#VALUE!</v>
      </c>
      <c r="AP130" s="30">
        <f>Rohdaten!AA130</f>
        <v>0</v>
      </c>
      <c r="AQ130" s="33">
        <f>Rohdaten!Y130</f>
        <v>0</v>
      </c>
      <c r="AR130" s="32" t="e">
        <f t="shared" si="52"/>
        <v>#DIV/0!</v>
      </c>
      <c r="AS130" s="32" t="e">
        <f t="shared" si="41"/>
        <v>#VALUE!</v>
      </c>
      <c r="AT130" s="32" t="e">
        <f>(AP130)/((AS130+0.0000000000000000001)/charge/constants!$B$3)</f>
        <v>#VALUE!</v>
      </c>
      <c r="AU130" s="32" t="e">
        <f>SQRT(AP130+1)/((AS130+0.0000000000000000001)/charge/constants!$B$3)</f>
        <v>#VALUE!</v>
      </c>
      <c r="AV130" s="32" t="e">
        <f>AT130/eval!$E$18</f>
        <v>#VALUE!</v>
      </c>
      <c r="AW130" s="32" t="e">
        <f>AU130/eval!$E$18</f>
        <v>#VALUE!</v>
      </c>
      <c r="AX130" s="32" t="e">
        <f t="shared" si="42"/>
        <v>#VALUE!</v>
      </c>
      <c r="AY130" s="32" t="e">
        <f t="shared" si="43"/>
        <v>#VALUE!</v>
      </c>
      <c r="AZ130" s="29" t="e">
        <f t="shared" si="44"/>
        <v>#VALUE!</v>
      </c>
      <c r="BC130" s="32">
        <f>Rohdaten!AD130-G130</f>
        <v>6.7906039378499995E-11</v>
      </c>
      <c r="BD130" s="30">
        <f>Rohdaten!AG130</f>
        <v>16784</v>
      </c>
      <c r="BE130" s="33">
        <f>Rohdaten!AF130/Rohdaten!AE130</f>
        <v>6.3124671225670701</v>
      </c>
      <c r="BF130" s="33">
        <f>Rohdaten!AF130/eval!$B$7</f>
        <v>2.9666254635352289</v>
      </c>
      <c r="BG130" s="32">
        <f t="shared" si="45"/>
        <v>2.0145178554808406E-10</v>
      </c>
      <c r="BH130" s="32">
        <f>(BD130)/((BG130+0.0000000000000000001)/charge/constants!$B$3)</f>
        <v>4.0046294025375034E-5</v>
      </c>
      <c r="BI130" s="32">
        <f>SQRT(BD130+1)/((BG130+0.0000000000000000001)/charge/constants!$B$3)</f>
        <v>3.0912030527572839E-7</v>
      </c>
      <c r="BJ130" s="32">
        <f>BH130/eval!$E$18</f>
        <v>4.8498588685289293E-5</v>
      </c>
      <c r="BK130" s="32">
        <f>BI130/eval!$E$18</f>
        <v>3.7436419285987136E-7</v>
      </c>
      <c r="BL130" s="32">
        <f t="shared" si="46"/>
        <v>4.7802832089546036E-5</v>
      </c>
      <c r="BM130" s="32">
        <f t="shared" si="47"/>
        <v>3.6899359624143075E-7</v>
      </c>
      <c r="BN130" s="29">
        <f t="shared" si="48"/>
        <v>10465137352889.219</v>
      </c>
      <c r="BO130" s="33">
        <f t="array" ref="BO130">AVERAGE(IF(Rohdaten!E130='turnwise standard'!$A$5:$A$99,'turnwise standard'!$B$5:$B$99))</f>
        <v>1.0900000000000001</v>
      </c>
      <c r="BP130" s="32">
        <f>BD130/BF130*constants!$B$3*charge/constants!$B$6/BO130</f>
        <v>4.5360887746455372E-11</v>
      </c>
      <c r="BQ130" s="32">
        <f>SQRT(BD130)/BF130*constants!$B$3*charge/constants!$B$6/BO130</f>
        <v>3.5013361683695931E-13</v>
      </c>
      <c r="BR130" s="32"/>
      <c r="BS130" s="32" t="e">
        <f t="shared" si="49"/>
        <v>#DIV/0!</v>
      </c>
      <c r="BT130" s="32" t="e">
        <f t="shared" si="50"/>
        <v>#DIV/0!</v>
      </c>
      <c r="BU130" s="32" t="e">
        <f t="shared" si="51"/>
        <v>#DIV/0!</v>
      </c>
      <c r="BV130" s="29">
        <f t="shared" si="53"/>
        <v>2.2292748491612834E-4</v>
      </c>
      <c r="BW130" s="29">
        <f t="shared" si="54"/>
        <v>1.4175881987138265E-5</v>
      </c>
      <c r="BX130" s="29">
        <f t="shared" si="55"/>
        <v>4976222857.9330549</v>
      </c>
    </row>
    <row r="131" spans="1:76" x14ac:dyDescent="0.2">
      <c r="A131" s="29">
        <f>Rohdaten!C131</f>
        <v>0</v>
      </c>
      <c r="B131" s="29">
        <f>IF(1=1,Rohdaten!H131,"x"&amp;Rohdaten!H131)</f>
        <v>0</v>
      </c>
      <c r="C131" s="29">
        <f>IF(101,Rohdaten!F131,-Rohdaten!F131)</f>
        <v>0</v>
      </c>
      <c r="E131" s="32">
        <f>Rohdaten!J131</f>
        <v>0</v>
      </c>
      <c r="F131" s="32" t="e">
        <f>AVERAGE(Rohdaten!L131,Rohdaten!X131,Rohdaten!AD131)</f>
        <v>#DIV/0!</v>
      </c>
      <c r="G131" s="29" t="e">
        <f t="array" ref="G131">AVERAGE(IF(Rohdaten!E131='turnwise standard'!$A$5:$A$99,'turnwise standard'!$F$5:$F$99))</f>
        <v>#DIV/0!</v>
      </c>
      <c r="H131" s="29" t="b">
        <f>IF(ISERROR(G131),1&lt;0,E131-G131&gt;eval!$B$6)</f>
        <v>0</v>
      </c>
      <c r="I131" s="32" t="e">
        <f>Rohdaten!L131-G131</f>
        <v>#DIV/0!</v>
      </c>
      <c r="J131" s="32" t="e">
        <f t="shared" ref="J131:J194" si="56">BP131</f>
        <v>#DIV/0!</v>
      </c>
      <c r="K131" s="32" t="e">
        <f t="shared" ref="K131:K194" si="57">IF(OR(ISERROR(J131),H131),I131,J131)</f>
        <v>#DIV/0!</v>
      </c>
      <c r="L131" s="30">
        <f>Rohdaten!O131</f>
        <v>0</v>
      </c>
      <c r="M131" s="33">
        <f>Rohdaten!N131/eval!$B$7</f>
        <v>0</v>
      </c>
      <c r="N131" s="33" t="e">
        <f>Rohdaten!N131/Rohdaten!M131</f>
        <v>#DIV/0!</v>
      </c>
      <c r="O131" s="32" t="e">
        <f t="shared" ref="O131:O194" si="58">M131*K131</f>
        <v>#DIV/0!</v>
      </c>
      <c r="P131" s="34" t="e">
        <f>(L131)/(O131/charge/constants!$B$3)</f>
        <v>#DIV/0!</v>
      </c>
      <c r="Q131" s="34" t="e">
        <f>SQRT(L131+1)/(O131/charge/constants!$B$3)</f>
        <v>#DIV/0!</v>
      </c>
      <c r="R131" s="29" t="e">
        <f>P131/eval!$E$18</f>
        <v>#DIV/0!</v>
      </c>
      <c r="S131" s="29" t="e">
        <f>Q131/eval!$E$18</f>
        <v>#DIV/0!</v>
      </c>
      <c r="T131" s="29" t="e">
        <f t="shared" ref="T131:T194" si="59">1/Q131^2</f>
        <v>#DIV/0!</v>
      </c>
      <c r="V131" s="31" t="e">
        <f t="array" ref="V131">AVERAGE(IF(Rohdaten!E131='turnwise standard'!$A$5:$A$99,'turnwise standard'!$P$5:$P$99))</f>
        <v>#DIV/0!</v>
      </c>
      <c r="W131" s="32" t="e">
        <f t="shared" ref="W131:W194" si="60">P131/V131</f>
        <v>#DIV/0!</v>
      </c>
      <c r="X131" s="29" t="e">
        <f t="shared" ref="X131:X194" si="61">Q131/V131</f>
        <v>#DIV/0!</v>
      </c>
      <c r="Y131" s="29" t="e">
        <f t="shared" ref="Y131:Y194" si="62">1/X131^2</f>
        <v>#DIV/0!</v>
      </c>
      <c r="AA131" s="32" t="e">
        <f>Rohdaten!AJ131-$G131</f>
        <v>#DIV/0!</v>
      </c>
      <c r="AB131" s="32" t="e">
        <f t="shared" ref="AB131:AB194" si="63">IF($H131,AA131,$BP131)</f>
        <v>#DIV/0!</v>
      </c>
      <c r="AC131" s="30">
        <f>Rohdaten!AM131</f>
        <v>0</v>
      </c>
      <c r="AD131" s="33">
        <f>Rohdaten!AL131/eval!$B$7</f>
        <v>0</v>
      </c>
      <c r="AE131" s="32" t="e">
        <f t="shared" ref="AE131:AE194" si="64">AD131*AB131</f>
        <v>#DIV/0!</v>
      </c>
      <c r="AF131" s="32" t="e">
        <f>(AC131)/((AE131+0.0000000000000000001)/charge/constants!$B$3)</f>
        <v>#DIV/0!</v>
      </c>
      <c r="AG131" s="32" t="e">
        <f>SQRT(AC131+1)/((AE131+0.0000000000000000001)/charge/constants!$B$3)</f>
        <v>#DIV/0!</v>
      </c>
      <c r="AH131" s="32" t="e">
        <f>AF131/eval!$E$18</f>
        <v>#DIV/0!</v>
      </c>
      <c r="AI131" s="32" t="e">
        <f>AG131/eval!$E$18</f>
        <v>#DIV/0!</v>
      </c>
      <c r="AJ131" s="32" t="e">
        <f t="shared" ref="AJ131:AJ194" si="65">AF131/$V131</f>
        <v>#DIV/0!</v>
      </c>
      <c r="AK131" s="32" t="e">
        <f t="shared" ref="AK131:AK194" si="66">AG131/$V131</f>
        <v>#DIV/0!</v>
      </c>
      <c r="AL131" s="29" t="e">
        <f t="shared" ref="AL131:AL194" si="67">1/AG131^2</f>
        <v>#DIV/0!</v>
      </c>
      <c r="AN131" s="32" t="e">
        <f>Rohdaten!X131-G131</f>
        <v>#DIV/0!</v>
      </c>
      <c r="AO131" s="32" t="e">
        <f t="shared" ref="AO131:AO194" si="68">IF(H131,AN131,BP131)</f>
        <v>#DIV/0!</v>
      </c>
      <c r="AP131" s="30">
        <f>Rohdaten!AA131</f>
        <v>0</v>
      </c>
      <c r="AQ131" s="33">
        <f>Rohdaten!Y131</f>
        <v>0</v>
      </c>
      <c r="AR131" s="32" t="e">
        <f t="shared" si="52"/>
        <v>#DIV/0!</v>
      </c>
      <c r="AS131" s="32" t="e">
        <f t="shared" ref="AS131:AS194" si="69">AQ131*AO131</f>
        <v>#DIV/0!</v>
      </c>
      <c r="AT131" s="32" t="e">
        <f>(AP131)/((AS131+0.0000000000000000001)/charge/constants!$B$3)</f>
        <v>#DIV/0!</v>
      </c>
      <c r="AU131" s="32" t="e">
        <f>SQRT(AP131+1)/((AS131+0.0000000000000000001)/charge/constants!$B$3)</f>
        <v>#DIV/0!</v>
      </c>
      <c r="AV131" s="32" t="e">
        <f>AT131/eval!$E$18</f>
        <v>#DIV/0!</v>
      </c>
      <c r="AW131" s="32" t="e">
        <f>AU131/eval!$E$18</f>
        <v>#DIV/0!</v>
      </c>
      <c r="AX131" s="32" t="e">
        <f t="shared" ref="AX131:AX194" si="70">AT131/V131</f>
        <v>#DIV/0!</v>
      </c>
      <c r="AY131" s="32" t="e">
        <f t="shared" ref="AY131:AY194" si="71">AU131/V131</f>
        <v>#DIV/0!</v>
      </c>
      <c r="AZ131" s="29" t="e">
        <f t="shared" ref="AZ131:AZ194" si="72">1/AU131^2</f>
        <v>#DIV/0!</v>
      </c>
      <c r="BC131" s="32" t="e">
        <f>Rohdaten!AD131-G131</f>
        <v>#DIV/0!</v>
      </c>
      <c r="BD131" s="30">
        <f>Rohdaten!AG131</f>
        <v>0</v>
      </c>
      <c r="BE131" s="33" t="e">
        <f>Rohdaten!AF131/Rohdaten!AE131</f>
        <v>#DIV/0!</v>
      </c>
      <c r="BF131" s="33">
        <f>Rohdaten!AF131/eval!$B$7</f>
        <v>0</v>
      </c>
      <c r="BG131" s="32" t="e">
        <f t="shared" ref="BG131:BG194" si="73">BF131*BC131</f>
        <v>#DIV/0!</v>
      </c>
      <c r="BH131" s="32" t="e">
        <f>(BD131)/((BG131+0.0000000000000000001)/charge/constants!$B$3)</f>
        <v>#DIV/0!</v>
      </c>
      <c r="BI131" s="32" t="e">
        <f>SQRT(BD131+1)/((BG131+0.0000000000000000001)/charge/constants!$B$3)</f>
        <v>#DIV/0!</v>
      </c>
      <c r="BJ131" s="32" t="e">
        <f>BH131/eval!$E$18</f>
        <v>#DIV/0!</v>
      </c>
      <c r="BK131" s="32" t="e">
        <f>BI131/eval!$E$18</f>
        <v>#DIV/0!</v>
      </c>
      <c r="BL131" s="32" t="e">
        <f t="shared" ref="BL131:BL194" si="74">BH131/V131</f>
        <v>#DIV/0!</v>
      </c>
      <c r="BM131" s="32" t="e">
        <f t="shared" ref="BM131:BM194" si="75">BI131/V131</f>
        <v>#DIV/0!</v>
      </c>
      <c r="BN131" s="29" t="e">
        <f t="shared" ref="BN131:BN194" si="76">1/BI131^2</f>
        <v>#DIV/0!</v>
      </c>
      <c r="BO131" s="33" t="e">
        <f t="array" ref="BO131">AVERAGE(IF(Rohdaten!E131='turnwise standard'!$A$5:$A$99,'turnwise standard'!$B$5:$B$99))</f>
        <v>#DIV/0!</v>
      </c>
      <c r="BP131" s="32" t="e">
        <f>BD131/BF131*constants!$B$3*charge/constants!$B$6/BO131</f>
        <v>#DIV/0!</v>
      </c>
      <c r="BQ131" s="32" t="e">
        <f>SQRT(BD131)/BF131*constants!$B$3*charge/constants!$B$6/BO131</f>
        <v>#DIV/0!</v>
      </c>
      <c r="BR131" s="32"/>
      <c r="BS131" s="32" t="e">
        <f t="shared" ref="BS131:BS194" si="77">(L131/M131)/(AP131/AQ131)</f>
        <v>#DIV/0!</v>
      </c>
      <c r="BT131" s="32" t="e">
        <f t="shared" ref="BT131:BT194" si="78">BS131*SQRT((1/L131+1/AP131))</f>
        <v>#DIV/0!</v>
      </c>
      <c r="BU131" s="32" t="e">
        <f t="shared" ref="BU131:BU194" si="79">1/BT131^2</f>
        <v>#DIV/0!</v>
      </c>
      <c r="BV131" s="29" t="e">
        <f t="shared" si="53"/>
        <v>#DIV/0!</v>
      </c>
      <c r="BW131" s="29" t="e">
        <f t="shared" si="54"/>
        <v>#DIV/0!</v>
      </c>
      <c r="BX131" s="29" t="e">
        <f t="shared" si="55"/>
        <v>#DIV/0!</v>
      </c>
    </row>
    <row r="132" spans="1:76" x14ac:dyDescent="0.2">
      <c r="A132" s="29">
        <f>Rohdaten!C132</f>
        <v>0</v>
      </c>
      <c r="B132" s="29">
        <f>IF(1=1,Rohdaten!H132,"x"&amp;Rohdaten!H132)</f>
        <v>0</v>
      </c>
      <c r="C132" s="29">
        <f>IF(101,Rohdaten!F132,-Rohdaten!F132)</f>
        <v>0</v>
      </c>
      <c r="E132" s="32">
        <f>Rohdaten!J132</f>
        <v>0</v>
      </c>
      <c r="F132" s="32" t="e">
        <f>AVERAGE(Rohdaten!L132,Rohdaten!X132,Rohdaten!AD132)</f>
        <v>#DIV/0!</v>
      </c>
      <c r="G132" s="29" t="e">
        <f t="array" ref="G132">AVERAGE(IF(Rohdaten!E132='turnwise standard'!$A$5:$A$99,'turnwise standard'!$F$5:$F$99))</f>
        <v>#DIV/0!</v>
      </c>
      <c r="H132" s="29" t="b">
        <f>IF(ISERROR(G132),1&lt;0,E132-G132&gt;eval!$B$6)</f>
        <v>0</v>
      </c>
      <c r="I132" s="32" t="e">
        <f>Rohdaten!L132-G132</f>
        <v>#DIV/0!</v>
      </c>
      <c r="J132" s="32" t="e">
        <f t="shared" si="56"/>
        <v>#DIV/0!</v>
      </c>
      <c r="K132" s="32" t="e">
        <f t="shared" si="57"/>
        <v>#DIV/0!</v>
      </c>
      <c r="L132" s="30">
        <f>Rohdaten!O132</f>
        <v>0</v>
      </c>
      <c r="M132" s="33">
        <f>Rohdaten!N132/eval!$B$7</f>
        <v>0</v>
      </c>
      <c r="N132" s="33" t="e">
        <f>Rohdaten!N132/Rohdaten!M132</f>
        <v>#DIV/0!</v>
      </c>
      <c r="O132" s="32" t="e">
        <f t="shared" si="58"/>
        <v>#DIV/0!</v>
      </c>
      <c r="P132" s="34" t="e">
        <f>(L132)/(O132/charge/constants!$B$3)</f>
        <v>#DIV/0!</v>
      </c>
      <c r="Q132" s="34" t="e">
        <f>SQRT(L132+1)/(O132/charge/constants!$B$3)</f>
        <v>#DIV/0!</v>
      </c>
      <c r="R132" s="29" t="e">
        <f>P132/eval!$E$18</f>
        <v>#DIV/0!</v>
      </c>
      <c r="S132" s="29" t="e">
        <f>Q132/eval!$E$18</f>
        <v>#DIV/0!</v>
      </c>
      <c r="T132" s="29" t="e">
        <f t="shared" si="59"/>
        <v>#DIV/0!</v>
      </c>
      <c r="V132" s="31" t="e">
        <f t="array" ref="V132">AVERAGE(IF(Rohdaten!E132='turnwise standard'!$A$5:$A$99,'turnwise standard'!$P$5:$P$99))</f>
        <v>#DIV/0!</v>
      </c>
      <c r="W132" s="32" t="e">
        <f t="shared" si="60"/>
        <v>#DIV/0!</v>
      </c>
      <c r="X132" s="29" t="e">
        <f t="shared" si="61"/>
        <v>#DIV/0!</v>
      </c>
      <c r="Y132" s="29" t="e">
        <f t="shared" si="62"/>
        <v>#DIV/0!</v>
      </c>
      <c r="AA132" s="32" t="e">
        <f>Rohdaten!AJ132-$G132</f>
        <v>#DIV/0!</v>
      </c>
      <c r="AB132" s="32" t="e">
        <f t="shared" si="63"/>
        <v>#DIV/0!</v>
      </c>
      <c r="AC132" s="30">
        <f>Rohdaten!AM132</f>
        <v>0</v>
      </c>
      <c r="AD132" s="33">
        <f>Rohdaten!AL132/eval!$B$7</f>
        <v>0</v>
      </c>
      <c r="AE132" s="32" t="e">
        <f t="shared" si="64"/>
        <v>#DIV/0!</v>
      </c>
      <c r="AF132" s="32" t="e">
        <f>(AC132)/((AE132+0.0000000000000000001)/charge/constants!$B$3)</f>
        <v>#DIV/0!</v>
      </c>
      <c r="AG132" s="32" t="e">
        <f>SQRT(AC132+1)/((AE132+0.0000000000000000001)/charge/constants!$B$3)</f>
        <v>#DIV/0!</v>
      </c>
      <c r="AH132" s="32" t="e">
        <f>AF132/eval!$E$18</f>
        <v>#DIV/0!</v>
      </c>
      <c r="AI132" s="32" t="e">
        <f>AG132/eval!$E$18</f>
        <v>#DIV/0!</v>
      </c>
      <c r="AJ132" s="32" t="e">
        <f t="shared" si="65"/>
        <v>#DIV/0!</v>
      </c>
      <c r="AK132" s="32" t="e">
        <f t="shared" si="66"/>
        <v>#DIV/0!</v>
      </c>
      <c r="AL132" s="29" t="e">
        <f t="shared" si="67"/>
        <v>#DIV/0!</v>
      </c>
      <c r="AN132" s="32" t="e">
        <f>Rohdaten!X132-G132</f>
        <v>#DIV/0!</v>
      </c>
      <c r="AO132" s="32" t="e">
        <f t="shared" si="68"/>
        <v>#DIV/0!</v>
      </c>
      <c r="AP132" s="30">
        <f>Rohdaten!AA132</f>
        <v>0</v>
      </c>
      <c r="AQ132" s="33">
        <f>Rohdaten!Y132</f>
        <v>0</v>
      </c>
      <c r="AR132" s="32" t="e">
        <f t="shared" ref="AR132:AR195" si="80">AP132/AQ132</f>
        <v>#DIV/0!</v>
      </c>
      <c r="AS132" s="32" t="e">
        <f t="shared" si="69"/>
        <v>#DIV/0!</v>
      </c>
      <c r="AT132" s="32" t="e">
        <f>(AP132)/((AS132+0.0000000000000000001)/charge/constants!$B$3)</f>
        <v>#DIV/0!</v>
      </c>
      <c r="AU132" s="32" t="e">
        <f>SQRT(AP132+1)/((AS132+0.0000000000000000001)/charge/constants!$B$3)</f>
        <v>#DIV/0!</v>
      </c>
      <c r="AV132" s="32" t="e">
        <f>AT132/eval!$E$18</f>
        <v>#DIV/0!</v>
      </c>
      <c r="AW132" s="32" t="e">
        <f>AU132/eval!$E$18</f>
        <v>#DIV/0!</v>
      </c>
      <c r="AX132" s="32" t="e">
        <f t="shared" si="70"/>
        <v>#DIV/0!</v>
      </c>
      <c r="AY132" s="32" t="e">
        <f t="shared" si="71"/>
        <v>#DIV/0!</v>
      </c>
      <c r="AZ132" s="29" t="e">
        <f t="shared" si="72"/>
        <v>#DIV/0!</v>
      </c>
      <c r="BC132" s="32" t="e">
        <f>Rohdaten!AD132-G132</f>
        <v>#DIV/0!</v>
      </c>
      <c r="BD132" s="30">
        <f>Rohdaten!AG132</f>
        <v>0</v>
      </c>
      <c r="BE132" s="33" t="e">
        <f>Rohdaten!AF132/Rohdaten!AE132</f>
        <v>#DIV/0!</v>
      </c>
      <c r="BF132" s="33">
        <f>Rohdaten!AF132/eval!$B$7</f>
        <v>0</v>
      </c>
      <c r="BG132" s="32" t="e">
        <f t="shared" si="73"/>
        <v>#DIV/0!</v>
      </c>
      <c r="BH132" s="32" t="e">
        <f>(BD132)/((BG132+0.0000000000000000001)/charge/constants!$B$3)</f>
        <v>#DIV/0!</v>
      </c>
      <c r="BI132" s="32" t="e">
        <f>SQRT(BD132+1)/((BG132+0.0000000000000000001)/charge/constants!$B$3)</f>
        <v>#DIV/0!</v>
      </c>
      <c r="BJ132" s="32" t="e">
        <f>BH132/eval!$E$18</f>
        <v>#DIV/0!</v>
      </c>
      <c r="BK132" s="32" t="e">
        <f>BI132/eval!$E$18</f>
        <v>#DIV/0!</v>
      </c>
      <c r="BL132" s="32" t="e">
        <f t="shared" si="74"/>
        <v>#DIV/0!</v>
      </c>
      <c r="BM132" s="32" t="e">
        <f t="shared" si="75"/>
        <v>#DIV/0!</v>
      </c>
      <c r="BN132" s="29" t="e">
        <f t="shared" si="76"/>
        <v>#DIV/0!</v>
      </c>
      <c r="BO132" s="33" t="e">
        <f t="array" ref="BO132">AVERAGE(IF(Rohdaten!E132='turnwise standard'!$A$5:$A$99,'turnwise standard'!$B$5:$B$99))</f>
        <v>#DIV/0!</v>
      </c>
      <c r="BP132" s="32" t="e">
        <f>BD132/BF132*constants!$B$3*charge/constants!$B$6/BO132</f>
        <v>#DIV/0!</v>
      </c>
      <c r="BQ132" s="32" t="e">
        <f>SQRT(BD132)/BF132*constants!$B$3*charge/constants!$B$6/BO132</f>
        <v>#DIV/0!</v>
      </c>
      <c r="BR132" s="32"/>
      <c r="BS132" s="32" t="e">
        <f t="shared" si="77"/>
        <v>#DIV/0!</v>
      </c>
      <c r="BT132" s="32" t="e">
        <f t="shared" si="78"/>
        <v>#DIV/0!</v>
      </c>
      <c r="BU132" s="32" t="e">
        <f t="shared" si="79"/>
        <v>#DIV/0!</v>
      </c>
      <c r="BV132" s="29" t="e">
        <f t="shared" ref="BV132:BV195" si="81">L132/M132/(BD132/BF132)</f>
        <v>#DIV/0!</v>
      </c>
      <c r="BW132" s="29" t="e">
        <f t="shared" ref="BW132:BW195" si="82">SQRT(1/L132+1/BD132)*BV132</f>
        <v>#DIV/0!</v>
      </c>
      <c r="BX132" s="29" t="e">
        <f t="shared" ref="BX132:BX195" si="83">1/BW132^2</f>
        <v>#DIV/0!</v>
      </c>
    </row>
    <row r="133" spans="1:76" x14ac:dyDescent="0.2">
      <c r="A133" s="29">
        <f>Rohdaten!C133</f>
        <v>0</v>
      </c>
      <c r="B133" s="29">
        <f>IF(1=1,Rohdaten!H133,"x"&amp;Rohdaten!H133)</f>
        <v>0</v>
      </c>
      <c r="C133" s="29">
        <f>IF(101,Rohdaten!F133,-Rohdaten!F133)</f>
        <v>0</v>
      </c>
      <c r="E133" s="32">
        <f>Rohdaten!J133</f>
        <v>0</v>
      </c>
      <c r="F133" s="32" t="e">
        <f>AVERAGE(Rohdaten!L133,Rohdaten!X133,Rohdaten!AD133)</f>
        <v>#DIV/0!</v>
      </c>
      <c r="G133" s="29" t="e">
        <f t="array" ref="G133">AVERAGE(IF(Rohdaten!E133='turnwise standard'!$A$5:$A$99,'turnwise standard'!$F$5:$F$99))</f>
        <v>#DIV/0!</v>
      </c>
      <c r="H133" s="29" t="b">
        <f>IF(ISERROR(G133),1&lt;0,E133-G133&gt;eval!$B$6)</f>
        <v>0</v>
      </c>
      <c r="I133" s="32" t="e">
        <f>Rohdaten!L133-G133</f>
        <v>#DIV/0!</v>
      </c>
      <c r="J133" s="32" t="e">
        <f t="shared" si="56"/>
        <v>#DIV/0!</v>
      </c>
      <c r="K133" s="32" t="e">
        <f t="shared" si="57"/>
        <v>#DIV/0!</v>
      </c>
      <c r="L133" s="30">
        <f>Rohdaten!O133</f>
        <v>0</v>
      </c>
      <c r="M133" s="33">
        <f>Rohdaten!N133/eval!$B$7</f>
        <v>0</v>
      </c>
      <c r="N133" s="33" t="e">
        <f>Rohdaten!N133/Rohdaten!M133</f>
        <v>#DIV/0!</v>
      </c>
      <c r="O133" s="32" t="e">
        <f t="shared" si="58"/>
        <v>#DIV/0!</v>
      </c>
      <c r="P133" s="34" t="e">
        <f>(L133)/(O133/charge/constants!$B$3)</f>
        <v>#DIV/0!</v>
      </c>
      <c r="Q133" s="34" t="e">
        <f>SQRT(L133+1)/(O133/charge/constants!$B$3)</f>
        <v>#DIV/0!</v>
      </c>
      <c r="R133" s="29" t="e">
        <f>P133/eval!$E$18</f>
        <v>#DIV/0!</v>
      </c>
      <c r="S133" s="29" t="e">
        <f>Q133/eval!$E$18</f>
        <v>#DIV/0!</v>
      </c>
      <c r="T133" s="29" t="e">
        <f t="shared" si="59"/>
        <v>#DIV/0!</v>
      </c>
      <c r="V133" s="31" t="e">
        <f t="array" ref="V133">AVERAGE(IF(Rohdaten!E133='turnwise standard'!$A$5:$A$99,'turnwise standard'!$P$5:$P$99))</f>
        <v>#DIV/0!</v>
      </c>
      <c r="W133" s="32" t="e">
        <f t="shared" si="60"/>
        <v>#DIV/0!</v>
      </c>
      <c r="X133" s="29" t="e">
        <f t="shared" si="61"/>
        <v>#DIV/0!</v>
      </c>
      <c r="Y133" s="29" t="e">
        <f t="shared" si="62"/>
        <v>#DIV/0!</v>
      </c>
      <c r="AA133" s="32" t="e">
        <f>Rohdaten!AJ133-$G133</f>
        <v>#DIV/0!</v>
      </c>
      <c r="AB133" s="32" t="e">
        <f t="shared" si="63"/>
        <v>#DIV/0!</v>
      </c>
      <c r="AC133" s="30">
        <f>Rohdaten!AM133</f>
        <v>0</v>
      </c>
      <c r="AD133" s="33">
        <f>Rohdaten!AL133/eval!$B$7</f>
        <v>0</v>
      </c>
      <c r="AE133" s="32" t="e">
        <f t="shared" si="64"/>
        <v>#DIV/0!</v>
      </c>
      <c r="AF133" s="32" t="e">
        <f>(AC133)/((AE133+0.0000000000000000001)/charge/constants!$B$3)</f>
        <v>#DIV/0!</v>
      </c>
      <c r="AG133" s="32" t="e">
        <f>SQRT(AC133+1)/((AE133+0.0000000000000000001)/charge/constants!$B$3)</f>
        <v>#DIV/0!</v>
      </c>
      <c r="AH133" s="32" t="e">
        <f>AF133/eval!$E$18</f>
        <v>#DIV/0!</v>
      </c>
      <c r="AI133" s="32" t="e">
        <f>AG133/eval!$E$18</f>
        <v>#DIV/0!</v>
      </c>
      <c r="AJ133" s="32" t="e">
        <f t="shared" si="65"/>
        <v>#DIV/0!</v>
      </c>
      <c r="AK133" s="32" t="e">
        <f t="shared" si="66"/>
        <v>#DIV/0!</v>
      </c>
      <c r="AL133" s="29" t="e">
        <f t="shared" si="67"/>
        <v>#DIV/0!</v>
      </c>
      <c r="AN133" s="32" t="e">
        <f>Rohdaten!X133-G133</f>
        <v>#DIV/0!</v>
      </c>
      <c r="AO133" s="32" t="e">
        <f t="shared" si="68"/>
        <v>#DIV/0!</v>
      </c>
      <c r="AP133" s="30">
        <f>Rohdaten!AA133</f>
        <v>0</v>
      </c>
      <c r="AQ133" s="33">
        <f>Rohdaten!Y133</f>
        <v>0</v>
      </c>
      <c r="AR133" s="32" t="e">
        <f t="shared" si="80"/>
        <v>#DIV/0!</v>
      </c>
      <c r="AS133" s="32" t="e">
        <f t="shared" si="69"/>
        <v>#DIV/0!</v>
      </c>
      <c r="AT133" s="32" t="e">
        <f>(AP133)/((AS133+0.0000000000000000001)/charge/constants!$B$3)</f>
        <v>#DIV/0!</v>
      </c>
      <c r="AU133" s="32" t="e">
        <f>SQRT(AP133+1)/((AS133+0.0000000000000000001)/charge/constants!$B$3)</f>
        <v>#DIV/0!</v>
      </c>
      <c r="AV133" s="32" t="e">
        <f>AT133/eval!$E$18</f>
        <v>#DIV/0!</v>
      </c>
      <c r="AW133" s="32" t="e">
        <f>AU133/eval!$E$18</f>
        <v>#DIV/0!</v>
      </c>
      <c r="AX133" s="32" t="e">
        <f t="shared" si="70"/>
        <v>#DIV/0!</v>
      </c>
      <c r="AY133" s="32" t="e">
        <f t="shared" si="71"/>
        <v>#DIV/0!</v>
      </c>
      <c r="AZ133" s="29" t="e">
        <f t="shared" si="72"/>
        <v>#DIV/0!</v>
      </c>
      <c r="BC133" s="32" t="e">
        <f>Rohdaten!AD133-G133</f>
        <v>#DIV/0!</v>
      </c>
      <c r="BD133" s="30">
        <f>Rohdaten!AG133</f>
        <v>0</v>
      </c>
      <c r="BE133" s="33" t="e">
        <f>Rohdaten!AF133/Rohdaten!AE133</f>
        <v>#DIV/0!</v>
      </c>
      <c r="BF133" s="33">
        <f>Rohdaten!AF133/eval!$B$7</f>
        <v>0</v>
      </c>
      <c r="BG133" s="32" t="e">
        <f t="shared" si="73"/>
        <v>#DIV/0!</v>
      </c>
      <c r="BH133" s="32" t="e">
        <f>(BD133)/((BG133+0.0000000000000000001)/charge/constants!$B$3)</f>
        <v>#DIV/0!</v>
      </c>
      <c r="BI133" s="32" t="e">
        <f>SQRT(BD133+1)/((BG133+0.0000000000000000001)/charge/constants!$B$3)</f>
        <v>#DIV/0!</v>
      </c>
      <c r="BJ133" s="32" t="e">
        <f>BH133/eval!$E$18</f>
        <v>#DIV/0!</v>
      </c>
      <c r="BK133" s="32" t="e">
        <f>BI133/eval!$E$18</f>
        <v>#DIV/0!</v>
      </c>
      <c r="BL133" s="32" t="e">
        <f t="shared" si="74"/>
        <v>#DIV/0!</v>
      </c>
      <c r="BM133" s="32" t="e">
        <f t="shared" si="75"/>
        <v>#DIV/0!</v>
      </c>
      <c r="BN133" s="29" t="e">
        <f t="shared" si="76"/>
        <v>#DIV/0!</v>
      </c>
      <c r="BO133" s="33" t="e">
        <f t="array" ref="BO133">AVERAGE(IF(Rohdaten!E133='turnwise standard'!$A$5:$A$99,'turnwise standard'!$B$5:$B$99))</f>
        <v>#DIV/0!</v>
      </c>
      <c r="BP133" s="32" t="e">
        <f>BD133/BF133*constants!$B$3*charge/constants!$B$6/BO133</f>
        <v>#DIV/0!</v>
      </c>
      <c r="BQ133" s="32" t="e">
        <f>SQRT(BD133)/BF133*constants!$B$3*charge/constants!$B$6/BO133</f>
        <v>#DIV/0!</v>
      </c>
      <c r="BR133" s="32"/>
      <c r="BS133" s="32" t="e">
        <f t="shared" si="77"/>
        <v>#DIV/0!</v>
      </c>
      <c r="BT133" s="32" t="e">
        <f t="shared" si="78"/>
        <v>#DIV/0!</v>
      </c>
      <c r="BU133" s="32" t="e">
        <f t="shared" si="79"/>
        <v>#DIV/0!</v>
      </c>
      <c r="BV133" s="29" t="e">
        <f t="shared" si="81"/>
        <v>#DIV/0!</v>
      </c>
      <c r="BW133" s="29" t="e">
        <f t="shared" si="82"/>
        <v>#DIV/0!</v>
      </c>
      <c r="BX133" s="29" t="e">
        <f t="shared" si="83"/>
        <v>#DIV/0!</v>
      </c>
    </row>
    <row r="134" spans="1:76" x14ac:dyDescent="0.2">
      <c r="A134" s="29">
        <f>Rohdaten!C134</f>
        <v>185</v>
      </c>
      <c r="B134" s="29" t="str">
        <f>IF(1=1,Rohdaten!H134,"x"&amp;Rohdaten!H134)</f>
        <v>MS_St60k_U</v>
      </c>
      <c r="C134" s="29">
        <f>IF(101,Rohdaten!F134,-Rohdaten!F134)</f>
        <v>7</v>
      </c>
      <c r="E134" s="32">
        <f>Rohdaten!J134</f>
        <v>4.7072800000000001E-13</v>
      </c>
      <c r="F134" s="32">
        <f>AVERAGE(Rohdaten!L134,Rohdaten!X134,Rohdaten!AD134)</f>
        <v>4.7078014789666663E-13</v>
      </c>
      <c r="G134" s="29">
        <f t="array" ref="G134">AVERAGE(IF(Rohdaten!E134='turnwise standard'!$A$5:$A$99,'turnwise standard'!$F$5:$F$99))</f>
        <v>0</v>
      </c>
      <c r="H134" s="29" t="b">
        <f>IF(ISERROR(G134),1&lt;0,E134-G134&gt;eval!$B$6)</f>
        <v>0</v>
      </c>
      <c r="I134" s="32">
        <f>Rohdaten!L134-G134</f>
        <v>4.7116391768E-13</v>
      </c>
      <c r="J134" s="32">
        <f t="shared" si="56"/>
        <v>1.7689920691485329E-14</v>
      </c>
      <c r="K134" s="32">
        <f t="shared" si="57"/>
        <v>1.7689920691485329E-14</v>
      </c>
      <c r="L134" s="30">
        <f>Rohdaten!O134</f>
        <v>376</v>
      </c>
      <c r="M134" s="33">
        <f>Rohdaten!N134/eval!$B$7</f>
        <v>298.14585908529051</v>
      </c>
      <c r="N134" s="33">
        <f>Rohdaten!N134/Rohdaten!M134</f>
        <v>8.0799959801015024</v>
      </c>
      <c r="O134" s="32">
        <f t="shared" si="58"/>
        <v>5.2741766017135496E-12</v>
      </c>
      <c r="P134" s="34">
        <f>(L134)/(O134/charge/constants!$B$3)</f>
        <v>3.4266611387506906E-5</v>
      </c>
      <c r="Q134" s="34">
        <f>SQRT(L134+1)/(O134/charge/constants!$B$3)</f>
        <v>1.7695139449134873E-6</v>
      </c>
      <c r="R134" s="29">
        <f>P134/eval!$E$18</f>
        <v>4.1499028356239615E-5</v>
      </c>
      <c r="S134" s="29">
        <f>Q134/eval!$E$18</f>
        <v>2.1429930303379471E-6</v>
      </c>
      <c r="T134" s="29">
        <f t="shared" si="59"/>
        <v>319368457690.17267</v>
      </c>
      <c r="V134" s="31">
        <f t="array" ref="V134">AVERAGE(IF(Rohdaten!E134='turnwise standard'!$A$5:$A$99,'turnwise standard'!$P$5:$P$99))</f>
        <v>0.83773894296385687</v>
      </c>
      <c r="W134" s="32">
        <f t="shared" si="60"/>
        <v>4.0903686852940407E-5</v>
      </c>
      <c r="X134" s="29">
        <f t="shared" si="61"/>
        <v>2.1122498360325487E-6</v>
      </c>
      <c r="Y134" s="29">
        <f t="shared" si="62"/>
        <v>224134871177.47415</v>
      </c>
      <c r="AA134" s="32">
        <f>Rohdaten!AJ134-$G134</f>
        <v>4.7082121875300005E-13</v>
      </c>
      <c r="AB134" s="32">
        <f t="shared" si="63"/>
        <v>1.7689920691485329E-14</v>
      </c>
      <c r="AC134" s="30">
        <f>Rohdaten!AM134</f>
        <v>12</v>
      </c>
      <c r="AD134" s="33">
        <f>Rohdaten!AL134/eval!$B$7</f>
        <v>59.57972805933251</v>
      </c>
      <c r="AE134" s="32">
        <f t="shared" si="64"/>
        <v>1.0539606641898551E-12</v>
      </c>
      <c r="AF134" s="32">
        <f>(AC134)/((AE134+0.0000000000000000001)/charge/constants!$B$3)</f>
        <v>5.4726135886411392E-6</v>
      </c>
      <c r="AG134" s="32">
        <f>SQRT(AC134+1)/((AE134+0.0000000000000000001)/charge/constants!$B$3)</f>
        <v>1.6443157420538849E-6</v>
      </c>
      <c r="AH134" s="32">
        <f>AF134/eval!$E$18</f>
        <v>6.6276803366836885E-6</v>
      </c>
      <c r="AI134" s="32">
        <f>AG134/eval!$E$18</f>
        <v>1.9913701076081228E-6</v>
      </c>
      <c r="AJ134" s="32">
        <f t="shared" si="65"/>
        <v>6.5326002027307544E-6</v>
      </c>
      <c r="AK134" s="32">
        <f t="shared" si="66"/>
        <v>1.9628020827543487E-6</v>
      </c>
      <c r="AL134" s="29">
        <f t="shared" si="67"/>
        <v>369853362003.83673</v>
      </c>
      <c r="AN134" s="32">
        <f>Rohdaten!X134-G134</f>
        <v>4.7059101544699996E-13</v>
      </c>
      <c r="AO134" s="32">
        <f t="shared" si="68"/>
        <v>1.7689920691485329E-14</v>
      </c>
      <c r="AP134" s="30">
        <f>Rohdaten!AA134</f>
        <v>0</v>
      </c>
      <c r="AQ134" s="33">
        <f>Rohdaten!Y134</f>
        <v>895.54499999999996</v>
      </c>
      <c r="AR134" s="32">
        <f t="shared" si="80"/>
        <v>0</v>
      </c>
      <c r="AS134" s="32">
        <f t="shared" si="69"/>
        <v>1.5842120025656228E-11</v>
      </c>
      <c r="AT134" s="32">
        <f>(AP134)/((AS134+0.0000000000000000001)/charge/constants!$B$3)</f>
        <v>0</v>
      </c>
      <c r="AU134" s="32">
        <f>SQRT(AP134+1)/((AS134+0.0000000000000000001)/charge/constants!$B$3)</f>
        <v>3.0340635987324307E-8</v>
      </c>
      <c r="AV134" s="32">
        <f>AT134/eval!$E$18</f>
        <v>0</v>
      </c>
      <c r="AW134" s="32">
        <f>AU134/eval!$E$18</f>
        <v>3.6744424447039635E-8</v>
      </c>
      <c r="AX134" s="32">
        <f t="shared" si="70"/>
        <v>0</v>
      </c>
      <c r="AY134" s="32">
        <f t="shared" si="71"/>
        <v>3.6217292083833941E-8</v>
      </c>
      <c r="AZ134" s="29">
        <f t="shared" si="72"/>
        <v>1086302152078765.2</v>
      </c>
      <c r="BC134" s="32">
        <f>Rohdaten!AD134-G134</f>
        <v>4.7058551056300004E-13</v>
      </c>
      <c r="BD134" s="30">
        <f>Rohdaten!AG134</f>
        <v>12</v>
      </c>
      <c r="BE134" s="33">
        <f>Rohdaten!AF134/Rohdaten!AE134</f>
        <v>7.7152375942486406</v>
      </c>
      <c r="BF134" s="33">
        <f>Rohdaten!AF134/eval!$B$7</f>
        <v>5.4388133498145859</v>
      </c>
      <c r="BG134" s="32">
        <f t="shared" si="73"/>
        <v>2.5594267570793573E-12</v>
      </c>
      <c r="BH134" s="32">
        <f>(BD134)/((BG134+0.0000000000000000001)/charge/constants!$B$3)</f>
        <v>2.2535982944954934E-6</v>
      </c>
      <c r="BI134" s="32">
        <f>SQRT(BD134+1)/((BG134+0.0000000000000000001)/charge/constants!$B$3)</f>
        <v>6.7712201709180808E-7</v>
      </c>
      <c r="BJ134" s="32">
        <f>BH134/eval!$E$18</f>
        <v>2.7292497197706129E-6</v>
      </c>
      <c r="BK134" s="32">
        <f>BI134/eval!$E$18</f>
        <v>8.2003748401488905E-7</v>
      </c>
      <c r="BL134" s="32">
        <f t="shared" si="74"/>
        <v>2.6900961372554001E-6</v>
      </c>
      <c r="BM134" s="32">
        <f t="shared" si="75"/>
        <v>8.0827329656682986E-7</v>
      </c>
      <c r="BN134" s="29">
        <f t="shared" si="76"/>
        <v>2181052548159.0776</v>
      </c>
      <c r="BO134" s="33">
        <f t="array" ref="BO134">AVERAGE(IF(Rohdaten!E134='turnwise standard'!$A$5:$A$99,'turnwise standard'!$B$5:$B$99))</f>
        <v>1.0900000000000001</v>
      </c>
      <c r="BP134" s="32">
        <f>BD134/BF134*constants!$B$3*charge/constants!$B$6/BO134</f>
        <v>1.7689920691485329E-14</v>
      </c>
      <c r="BQ134" s="32">
        <f>SQRT(BD134)/BF134*constants!$B$3*charge/constants!$B$6/BO134</f>
        <v>5.1066402365860921E-15</v>
      </c>
      <c r="BR134" s="32"/>
      <c r="BS134" s="32" t="e">
        <f t="shared" si="77"/>
        <v>#DIV/0!</v>
      </c>
      <c r="BT134" s="32" t="e">
        <f t="shared" si="78"/>
        <v>#DIV/0!</v>
      </c>
      <c r="BU134" s="32" t="e">
        <f t="shared" si="79"/>
        <v>#DIV/0!</v>
      </c>
      <c r="BV134" s="29">
        <f t="shared" si="81"/>
        <v>0.57158651188501919</v>
      </c>
      <c r="BW134" s="29">
        <f t="shared" si="82"/>
        <v>0.16761515739525537</v>
      </c>
      <c r="BX134" s="29">
        <f t="shared" si="83"/>
        <v>35.593723431447032</v>
      </c>
    </row>
    <row r="135" spans="1:76" x14ac:dyDescent="0.2">
      <c r="A135" s="29">
        <f>Rohdaten!C135</f>
        <v>186</v>
      </c>
      <c r="B135" s="29" t="str">
        <f>IF(1=1,Rohdaten!H135,"x"&amp;Rohdaten!H135)</f>
        <v>MS_St60k_U</v>
      </c>
      <c r="C135" s="29">
        <f>IF(101,Rohdaten!F135,-Rohdaten!F135)</f>
        <v>8</v>
      </c>
      <c r="E135" s="32">
        <f>Rohdaten!J135</f>
        <v>4.8341599999999999E-13</v>
      </c>
      <c r="F135" s="32">
        <f>AVERAGE(Rohdaten!L135,Rohdaten!X135,Rohdaten!AD135)</f>
        <v>4.8360946186666671E-13</v>
      </c>
      <c r="G135" s="29">
        <f t="array" ref="G135">AVERAGE(IF(Rohdaten!E135='turnwise standard'!$A$5:$A$99,'turnwise standard'!$F$5:$F$99))</f>
        <v>0</v>
      </c>
      <c r="H135" s="29" t="b">
        <f>IF(ISERROR(G135),1&lt;0,E135-G135&gt;eval!$B$6)</f>
        <v>0</v>
      </c>
      <c r="I135" s="32">
        <f>Rohdaten!L135-G135</f>
        <v>4.8382406757300002E-13</v>
      </c>
      <c r="J135" s="32">
        <f t="shared" si="56"/>
        <v>2.1150992131123767E-14</v>
      </c>
      <c r="K135" s="32">
        <f t="shared" si="57"/>
        <v>2.1150992131123767E-14</v>
      </c>
      <c r="L135" s="30">
        <f>Rohdaten!O135</f>
        <v>359</v>
      </c>
      <c r="M135" s="33">
        <f>Rohdaten!N135/eval!$B$7</f>
        <v>298.51668726823237</v>
      </c>
      <c r="N135" s="33">
        <f>Rohdaten!N135/Rohdaten!M135</f>
        <v>8.0900457263454104</v>
      </c>
      <c r="O135" s="32">
        <f t="shared" si="58"/>
        <v>6.3139241034195176E-12</v>
      </c>
      <c r="P135" s="34">
        <f>(L135)/(O135/charge/constants!$B$3)</f>
        <v>2.7329587301587295E-5</v>
      </c>
      <c r="Q135" s="34">
        <f>SQRT(L135+1)/(O135/charge/constants!$B$3)</f>
        <v>1.4444079674445281E-6</v>
      </c>
      <c r="R135" s="29">
        <f>P135/eval!$E$18</f>
        <v>3.309785451404138E-5</v>
      </c>
      <c r="S135" s="29">
        <f>Q135/eval!$E$18</f>
        <v>1.7492691798761485E-6</v>
      </c>
      <c r="T135" s="29">
        <f t="shared" si="59"/>
        <v>479314149058.04895</v>
      </c>
      <c r="V135" s="31">
        <f t="array" ref="V135">AVERAGE(IF(Rohdaten!E135='turnwise standard'!$A$5:$A$99,'turnwise standard'!$P$5:$P$99))</f>
        <v>0.83773894296385687</v>
      </c>
      <c r="W135" s="32">
        <f t="shared" si="60"/>
        <v>3.2623035530492694E-5</v>
      </c>
      <c r="X135" s="29">
        <f t="shared" si="61"/>
        <v>1.7241743141775433E-6</v>
      </c>
      <c r="Y135" s="29">
        <f t="shared" si="62"/>
        <v>336385802873.77026</v>
      </c>
      <c r="AA135" s="32">
        <f>Rohdaten!AJ135-$G135</f>
        <v>4.83544239837E-13</v>
      </c>
      <c r="AB135" s="32">
        <f t="shared" si="63"/>
        <v>2.1150992131123767E-14</v>
      </c>
      <c r="AC135" s="30">
        <f>Rohdaten!AM135</f>
        <v>12</v>
      </c>
      <c r="AD135" s="33">
        <f>Rohdaten!AL135/eval!$B$7</f>
        <v>59.456118665018543</v>
      </c>
      <c r="AE135" s="32">
        <f t="shared" si="64"/>
        <v>1.257555898030968E-12</v>
      </c>
      <c r="AF135" s="32">
        <f>(AC135)/((AE135+0.0000000000000000001)/charge/constants!$B$3)</f>
        <v>4.5866108618870118E-6</v>
      </c>
      <c r="AG135" s="32">
        <f>SQRT(AC135+1)/((AE135+0.0000000000000000001)/charge/constants!$B$3)</f>
        <v>1.3781050535944752E-6</v>
      </c>
      <c r="AH135" s="32">
        <f>AF135/eval!$E$18</f>
        <v>5.5546751344628376E-6</v>
      </c>
      <c r="AI135" s="32">
        <f>AG135/eval!$E$18</f>
        <v>1.6689721679875491E-6</v>
      </c>
      <c r="AJ135" s="32">
        <f t="shared" si="65"/>
        <v>5.4749882411577168E-6</v>
      </c>
      <c r="AK135" s="32">
        <f t="shared" si="66"/>
        <v>1.6450292363380459E-6</v>
      </c>
      <c r="AL135" s="29">
        <f t="shared" si="67"/>
        <v>526544825736.17828</v>
      </c>
      <c r="AN135" s="32">
        <f>Rohdaten!X135-G135</f>
        <v>4.83460425167E-13</v>
      </c>
      <c r="AO135" s="32">
        <f t="shared" si="68"/>
        <v>2.1150992131123767E-14</v>
      </c>
      <c r="AP135" s="30">
        <f>Rohdaten!AA135</f>
        <v>1</v>
      </c>
      <c r="AQ135" s="33">
        <f>Rohdaten!Y135</f>
        <v>895.54499999999996</v>
      </c>
      <c r="AR135" s="32">
        <f t="shared" si="80"/>
        <v>1.1166384715452602E-3</v>
      </c>
      <c r="AS135" s="32">
        <f t="shared" si="69"/>
        <v>1.8941665248067232E-11</v>
      </c>
      <c r="AT135" s="32">
        <f>(AP135)/((AS135+0.0000000000000000001)/charge/constants!$B$3)</f>
        <v>2.5375804670155126E-8</v>
      </c>
      <c r="AU135" s="32">
        <f>SQRT(AP135+1)/((AS135+0.0000000000000000001)/charge/constants!$B$3)</f>
        <v>3.5886807120663903E-8</v>
      </c>
      <c r="AV135" s="32">
        <f>AT135/eval!$E$18</f>
        <v>3.0731700478358334E-8</v>
      </c>
      <c r="AW135" s="32">
        <f>AU135/eval!$E$18</f>
        <v>4.3461187611282096E-8</v>
      </c>
      <c r="AX135" s="32">
        <f t="shared" si="70"/>
        <v>3.0290826137767276E-8</v>
      </c>
      <c r="AY135" s="32">
        <f t="shared" si="71"/>
        <v>4.2837697139515924E-8</v>
      </c>
      <c r="AZ135" s="29">
        <f t="shared" si="72"/>
        <v>776480151996641.37</v>
      </c>
      <c r="BC135" s="32">
        <f>Rohdaten!AD135-G135</f>
        <v>4.8354389286000001E-13</v>
      </c>
      <c r="BD135" s="30">
        <f>Rohdaten!AG135</f>
        <v>15</v>
      </c>
      <c r="BE135" s="33">
        <f>Rohdaten!AF135/Rohdaten!AE135</f>
        <v>8.0659302121690342</v>
      </c>
      <c r="BF135" s="33">
        <f>Rohdaten!AF135/eval!$B$7</f>
        <v>5.6860321384425214</v>
      </c>
      <c r="BG135" s="32">
        <f t="shared" si="73"/>
        <v>2.7494461151495673E-12</v>
      </c>
      <c r="BH135" s="32">
        <f>(BD135)/((BG135+0.0000000000000000001)/charge/constants!$B$3)</f>
        <v>2.6223098892690245E-6</v>
      </c>
      <c r="BI135" s="32">
        <f>SQRT(BD135+1)/((BG135+0.0000000000000000001)/charge/constants!$B$3)</f>
        <v>6.9928263713840649E-7</v>
      </c>
      <c r="BJ135" s="32">
        <f>BH135/eval!$E$18</f>
        <v>3.1757827239753905E-6</v>
      </c>
      <c r="BK135" s="32">
        <f>BI135/eval!$E$18</f>
        <v>8.4687539306010407E-7</v>
      </c>
      <c r="BL135" s="32">
        <f t="shared" si="74"/>
        <v>3.1302232172608463E-6</v>
      </c>
      <c r="BM135" s="32">
        <f t="shared" si="75"/>
        <v>8.3472619126955888E-7</v>
      </c>
      <c r="BN135" s="29">
        <f t="shared" si="76"/>
        <v>2045005639095.6172</v>
      </c>
      <c r="BO135" s="33">
        <f t="array" ref="BO135">AVERAGE(IF(Rohdaten!E135='turnwise standard'!$A$5:$A$99,'turnwise standard'!$B$5:$B$99))</f>
        <v>1.0900000000000001</v>
      </c>
      <c r="BP135" s="32">
        <f>BD135/BF135*constants!$B$3*charge/constants!$B$6/BO135</f>
        <v>2.1150992131123767E-14</v>
      </c>
      <c r="BQ135" s="32">
        <f>SQRT(BD135)/BF135*constants!$B$3*charge/constants!$B$6/BO135</f>
        <v>5.4611626853070965E-15</v>
      </c>
      <c r="BR135" s="32"/>
      <c r="BS135" s="32">
        <f t="shared" si="77"/>
        <v>1076.9939126086956</v>
      </c>
      <c r="BT135" s="32">
        <f t="shared" si="78"/>
        <v>1078.4928610203881</v>
      </c>
      <c r="BU135" s="32">
        <f t="shared" si="79"/>
        <v>8.5973666945533541E-7</v>
      </c>
      <c r="BV135" s="29">
        <f t="shared" si="81"/>
        <v>0.45587301587301587</v>
      </c>
      <c r="BW135" s="29">
        <f t="shared" si="82"/>
        <v>0.12013978029545345</v>
      </c>
      <c r="BX135" s="29">
        <f t="shared" si="83"/>
        <v>69.2829439321943</v>
      </c>
    </row>
    <row r="136" spans="1:76" x14ac:dyDescent="0.2">
      <c r="A136" s="29">
        <f>Rohdaten!C136</f>
        <v>187</v>
      </c>
      <c r="B136" s="29" t="str">
        <f>IF(1=1,Rohdaten!H136,"x"&amp;Rohdaten!H136)</f>
        <v>MS_St60k_U</v>
      </c>
      <c r="C136" s="29">
        <f>IF(101,Rohdaten!F136,-Rohdaten!F136)</f>
        <v>9</v>
      </c>
      <c r="E136" s="32">
        <f>Rohdaten!J136</f>
        <v>4.8561200000000003E-13</v>
      </c>
      <c r="F136" s="32">
        <f>AVERAGE(Rohdaten!L136,Rohdaten!X136,Rohdaten!AD136)</f>
        <v>4.8763305278333337E-13</v>
      </c>
      <c r="G136" s="29">
        <f t="array" ref="G136">AVERAGE(IF(Rohdaten!E136='turnwise standard'!$A$5:$A$99,'turnwise standard'!$F$5:$F$99))</f>
        <v>0</v>
      </c>
      <c r="H136" s="29" t="b">
        <f>IF(ISERROR(G136),1&lt;0,E136-G136&gt;eval!$B$6)</f>
        <v>0</v>
      </c>
      <c r="I136" s="32">
        <f>Rohdaten!L136-G136</f>
        <v>4.8793207044700001E-13</v>
      </c>
      <c r="J136" s="32">
        <f t="shared" si="56"/>
        <v>2.5150975677009753E-14</v>
      </c>
      <c r="K136" s="32">
        <f t="shared" si="57"/>
        <v>2.5150975677009753E-14</v>
      </c>
      <c r="L136" s="30">
        <f>Rohdaten!O136</f>
        <v>353</v>
      </c>
      <c r="M136" s="33">
        <f>Rohdaten!N136/eval!$B$7</f>
        <v>298.02224969097654</v>
      </c>
      <c r="N136" s="33">
        <f>Rohdaten!N136/Rohdaten!M136</f>
        <v>8.0766460646868676</v>
      </c>
      <c r="O136" s="32">
        <f t="shared" si="58"/>
        <v>7.4955503531854791E-12</v>
      </c>
      <c r="P136" s="34">
        <f>(L136)/(O136/charge/constants!$B$3)</f>
        <v>2.263649392040865E-5</v>
      </c>
      <c r="Q136" s="34">
        <f>SQRT(L136+1)/(O136/charge/constants!$B$3)</f>
        <v>1.2065243386327417E-6</v>
      </c>
      <c r="R136" s="29">
        <f>P136/eval!$E$18</f>
        <v>2.7414222330468681E-5</v>
      </c>
      <c r="S136" s="29">
        <f>Q136/eval!$E$18</f>
        <v>1.4611770967136837E-6</v>
      </c>
      <c r="T136" s="29">
        <f t="shared" si="59"/>
        <v>686954267350.31519</v>
      </c>
      <c r="V136" s="31">
        <f t="array" ref="V136">AVERAGE(IF(Rohdaten!E136='turnwise standard'!$A$5:$A$99,'turnwise standard'!$P$5:$P$99))</f>
        <v>0.83773894296385687</v>
      </c>
      <c r="W136" s="32">
        <f t="shared" si="60"/>
        <v>2.7020940246996817E-5</v>
      </c>
      <c r="X136" s="29">
        <f t="shared" si="61"/>
        <v>1.4402151753434669E-6</v>
      </c>
      <c r="Y136" s="29">
        <f t="shared" si="62"/>
        <v>482108995143.00067</v>
      </c>
      <c r="AA136" s="32">
        <f>Rohdaten!AJ136-$G136</f>
        <v>4.8762342301300004E-13</v>
      </c>
      <c r="AB136" s="32">
        <f t="shared" si="63"/>
        <v>2.5150975677009753E-14</v>
      </c>
      <c r="AC136" s="30">
        <f>Rohdaten!AM136</f>
        <v>13</v>
      </c>
      <c r="AD136" s="33">
        <f>Rohdaten!AL136/eval!$B$7</f>
        <v>59.703337453646476</v>
      </c>
      <c r="AE136" s="32">
        <f t="shared" si="64"/>
        <v>1.501597188132968E-12</v>
      </c>
      <c r="AF136" s="32">
        <f>(AC136)/((AE136+0.0000000000000000001)/charge/constants!$B$3)</f>
        <v>4.1612888151717826E-6</v>
      </c>
      <c r="AG136" s="32">
        <f>SQRT(AC136+1)/((AE136+0.0000000000000000001)/charge/constants!$B$3)</f>
        <v>1.1977013102913294E-6</v>
      </c>
      <c r="AH136" s="32">
        <f>AF136/eval!$E$18</f>
        <v>5.0395833012620714E-6</v>
      </c>
      <c r="AI136" s="32">
        <f>AG136/eval!$E$18</f>
        <v>1.4504918527253719E-6</v>
      </c>
      <c r="AJ136" s="32">
        <f t="shared" si="65"/>
        <v>4.9672858712398619E-6</v>
      </c>
      <c r="AK136" s="32">
        <f t="shared" si="66"/>
        <v>1.4296832209494201E-6</v>
      </c>
      <c r="AL136" s="29">
        <f t="shared" si="67"/>
        <v>697112629151.47595</v>
      </c>
      <c r="AN136" s="32">
        <f>Rohdaten!X136-G136</f>
        <v>4.8742621259000003E-13</v>
      </c>
      <c r="AO136" s="32">
        <f t="shared" si="68"/>
        <v>2.5150975677009753E-14</v>
      </c>
      <c r="AP136" s="30">
        <f>Rohdaten!AA136</f>
        <v>4</v>
      </c>
      <c r="AQ136" s="33">
        <f>Rohdaten!Y136</f>
        <v>895.54499999999996</v>
      </c>
      <c r="AR136" s="32">
        <f t="shared" si="80"/>
        <v>4.4665538861810407E-3</v>
      </c>
      <c r="AS136" s="32">
        <f t="shared" si="69"/>
        <v>2.2523830512667697E-11</v>
      </c>
      <c r="AT136" s="32">
        <f>(AP136)/((AS136+0.0000000000000000001)/charge/constants!$B$3)</f>
        <v>8.5360258344274809E-8</v>
      </c>
      <c r="AU136" s="32">
        <f>SQRT(AP136+1)/((AS136+0.0000000000000000001)/charge/constants!$B$3)</f>
        <v>4.7717835058685528E-8</v>
      </c>
      <c r="AV136" s="32">
        <f>AT136/eval!$E$18</f>
        <v>1.0337665844649272E-7</v>
      </c>
      <c r="AW136" s="32">
        <f>AU136/eval!$E$18</f>
        <v>5.7789308893283879E-8</v>
      </c>
      <c r="AX136" s="32">
        <f t="shared" si="70"/>
        <v>1.0189362576637143E-7</v>
      </c>
      <c r="AY136" s="32">
        <f t="shared" si="71"/>
        <v>5.6960268421882648E-8</v>
      </c>
      <c r="AZ136" s="29">
        <f t="shared" si="72"/>
        <v>439175937130318.12</v>
      </c>
      <c r="BC136" s="32">
        <f>Rohdaten!AD136-G136</f>
        <v>4.8754087531299997E-13</v>
      </c>
      <c r="BD136" s="30">
        <f>Rohdaten!AG136</f>
        <v>19</v>
      </c>
      <c r="BE136" s="33">
        <f>Rohdaten!AF136/Rohdaten!AE136</f>
        <v>8.5919691390496222</v>
      </c>
      <c r="BF136" s="33">
        <f>Rohdaten!AF136/eval!$B$7</f>
        <v>6.0568603213844252</v>
      </c>
      <c r="BG136" s="32">
        <f t="shared" si="73"/>
        <v>2.9529669827363411E-12</v>
      </c>
      <c r="BH136" s="32">
        <f>(BD136)/((BG136+0.0000000000000000001)/charge/constants!$B$3)</f>
        <v>3.0926656966109531E-6</v>
      </c>
      <c r="BI136" s="32">
        <f>SQRT(BD136+1)/((BG136+0.0000000000000000001)/charge/constants!$B$3)</f>
        <v>7.2793797150566654E-7</v>
      </c>
      <c r="BJ136" s="32">
        <f>BH136/eval!$E$18</f>
        <v>3.7454132825873554E-6</v>
      </c>
      <c r="BK136" s="32">
        <f>BI136/eval!$E$18</f>
        <v>8.8157881091536369E-7</v>
      </c>
      <c r="BL136" s="32">
        <f t="shared" si="74"/>
        <v>3.6916819047104774E-6</v>
      </c>
      <c r="BM136" s="32">
        <f t="shared" si="75"/>
        <v>8.6893175686721356E-7</v>
      </c>
      <c r="BN136" s="29">
        <f t="shared" si="76"/>
        <v>1887170989564.0103</v>
      </c>
      <c r="BO136" s="33">
        <f t="array" ref="BO136">AVERAGE(IF(Rohdaten!E136='turnwise standard'!$A$5:$A$99,'turnwise standard'!$B$5:$B$99))</f>
        <v>1.0900000000000001</v>
      </c>
      <c r="BP136" s="32">
        <f>BD136/BF136*constants!$B$3*charge/constants!$B$6/BO136</f>
        <v>2.5150975677009753E-14</v>
      </c>
      <c r="BQ136" s="32">
        <f>SQRT(BD136)/BF136*constants!$B$3*charge/constants!$B$6/BO136</f>
        <v>5.7700295425018413E-15</v>
      </c>
      <c r="BR136" s="32"/>
      <c r="BS136" s="32">
        <f t="shared" si="77"/>
        <v>265.18773793550389</v>
      </c>
      <c r="BT136" s="32">
        <f t="shared" si="78"/>
        <v>133.3429928326116</v>
      </c>
      <c r="BU136" s="32">
        <f t="shared" si="79"/>
        <v>5.6241850683075772E-5</v>
      </c>
      <c r="BV136" s="29">
        <f t="shared" si="81"/>
        <v>0.37758955663734195</v>
      </c>
      <c r="BW136" s="29">
        <f t="shared" si="82"/>
        <v>8.8925699658484098E-2</v>
      </c>
      <c r="BX136" s="29">
        <f t="shared" si="83"/>
        <v>126.4577406609736</v>
      </c>
    </row>
    <row r="137" spans="1:76" x14ac:dyDescent="0.2">
      <c r="A137" s="29">
        <f>Rohdaten!C137</f>
        <v>188</v>
      </c>
      <c r="B137" s="29" t="str">
        <f>IF(1=1,Rohdaten!H137,"x"&amp;Rohdaten!H137)</f>
        <v>Vienna-KkU</v>
      </c>
      <c r="C137" s="29">
        <f>IF(101,Rohdaten!F137,-Rohdaten!F137)</f>
        <v>10</v>
      </c>
      <c r="E137" s="32">
        <f>Rohdaten!J137</f>
        <v>5.8837899999999998E-10</v>
      </c>
      <c r="F137" s="32">
        <f>AVERAGE(Rohdaten!L137,Rohdaten!X137,Rohdaten!AD137)</f>
        <v>5.4951733210250005E-10</v>
      </c>
      <c r="G137" s="29">
        <f t="array" ref="G137">AVERAGE(IF(Rohdaten!E137='turnwise standard'!$A$5:$A$99,'turnwise standard'!$F$5:$F$99))</f>
        <v>0</v>
      </c>
      <c r="H137" s="29" t="b">
        <f>IF(ISERROR(G137),1&lt;0,E137-G137&gt;eval!$B$6)</f>
        <v>1</v>
      </c>
      <c r="I137" s="32">
        <f>Rohdaten!L137-G137</f>
        <v>5.6958730562499997E-10</v>
      </c>
      <c r="J137" s="32">
        <f t="shared" si="56"/>
        <v>7.0689905856547118E-10</v>
      </c>
      <c r="K137" s="32">
        <f t="shared" si="57"/>
        <v>5.6958730562499997E-10</v>
      </c>
      <c r="L137" s="30">
        <f>Rohdaten!O137</f>
        <v>10</v>
      </c>
      <c r="M137" s="33">
        <f>Rohdaten!N137/eval!$B$7</f>
        <v>198.76390605686032</v>
      </c>
      <c r="N137" s="33">
        <f>Rohdaten!N137/Rohdaten!M137</f>
        <v>8.0799959801015024</v>
      </c>
      <c r="O137" s="32">
        <f t="shared" si="58"/>
        <v>1.1321339770642768E-7</v>
      </c>
      <c r="P137" s="34">
        <f>(L137)/(O137/charge/constants!$B$3)</f>
        <v>4.2456105879482017E-11</v>
      </c>
      <c r="Q137" s="34">
        <f>SQRT(L137+1)/(O137/charge/constants!$B$3)</f>
        <v>1.408109732618437E-11</v>
      </c>
      <c r="R137" s="29">
        <f>P137/eval!$E$18</f>
        <v>5.1417022881652467E-11</v>
      </c>
      <c r="S137" s="29">
        <f>Q137/eval!$E$18</f>
        <v>1.705309727355594E-11</v>
      </c>
      <c r="T137" s="29">
        <f t="shared" si="59"/>
        <v>5.0434416363833183E+21</v>
      </c>
      <c r="V137" s="31">
        <f t="array" ref="V137">AVERAGE(IF(Rohdaten!E137='turnwise standard'!$A$5:$A$99,'turnwise standard'!$P$5:$P$99))</f>
        <v>0.83773894296385687</v>
      </c>
      <c r="W137" s="32">
        <f t="shared" si="60"/>
        <v>5.0679398679110625E-11</v>
      </c>
      <c r="X137" s="29">
        <f t="shared" si="61"/>
        <v>1.6808455001944299E-11</v>
      </c>
      <c r="Y137" s="29">
        <f t="shared" si="62"/>
        <v>3.5395203071635987E+21</v>
      </c>
      <c r="AA137" s="32">
        <f>Rohdaten!AJ137-$G137</f>
        <v>5.3212717892499996E-10</v>
      </c>
      <c r="AB137" s="32">
        <f t="shared" si="63"/>
        <v>5.3212717892499996E-10</v>
      </c>
      <c r="AC137" s="30">
        <f>Rohdaten!AM137</f>
        <v>0</v>
      </c>
      <c r="AD137" s="33">
        <f>Rohdaten!AL137/eval!$B$7</f>
        <v>40.049443757725591</v>
      </c>
      <c r="AE137" s="32">
        <f t="shared" si="64"/>
        <v>2.1311397524313969E-8</v>
      </c>
      <c r="AF137" s="32">
        <f>(AC137)/((AE137+0.0000000000000000001)/charge/constants!$B$3)</f>
        <v>0</v>
      </c>
      <c r="AG137" s="32">
        <f>SQRT(AC137+1)/((AE137+0.0000000000000000001)/charge/constants!$B$3)</f>
        <v>2.2554128580697922E-11</v>
      </c>
      <c r="AH137" s="32">
        <f>AF137/eval!$E$18</f>
        <v>0</v>
      </c>
      <c r="AI137" s="32">
        <f>AG137/eval!$E$18</f>
        <v>2.73144727074443E-11</v>
      </c>
      <c r="AJ137" s="32">
        <f t="shared" si="65"/>
        <v>0</v>
      </c>
      <c r="AK137" s="32">
        <f t="shared" si="66"/>
        <v>2.6922621623513317E-11</v>
      </c>
      <c r="AL137" s="29">
        <f t="shared" si="67"/>
        <v>1.9658387703097273E+21</v>
      </c>
      <c r="AN137" s="32" t="e">
        <f>Rohdaten!X137-G137</f>
        <v>#VALUE!</v>
      </c>
      <c r="AO137" s="32" t="e">
        <f t="shared" si="68"/>
        <v>#VALUE!</v>
      </c>
      <c r="AP137" s="30">
        <f>Rohdaten!AA137</f>
        <v>0</v>
      </c>
      <c r="AQ137" s="33">
        <f>Rohdaten!Y137</f>
        <v>0</v>
      </c>
      <c r="AR137" s="32" t="e">
        <f t="shared" si="80"/>
        <v>#DIV/0!</v>
      </c>
      <c r="AS137" s="32" t="e">
        <f t="shared" si="69"/>
        <v>#VALUE!</v>
      </c>
      <c r="AT137" s="32" t="e">
        <f>(AP137)/((AS137+0.0000000000000000001)/charge/constants!$B$3)</f>
        <v>#VALUE!</v>
      </c>
      <c r="AU137" s="32" t="e">
        <f>SQRT(AP137+1)/((AS137+0.0000000000000000001)/charge/constants!$B$3)</f>
        <v>#VALUE!</v>
      </c>
      <c r="AV137" s="32" t="e">
        <f>AT137/eval!$E$18</f>
        <v>#VALUE!</v>
      </c>
      <c r="AW137" s="32" t="e">
        <f>AU137/eval!$E$18</f>
        <v>#VALUE!</v>
      </c>
      <c r="AX137" s="32" t="e">
        <f t="shared" si="70"/>
        <v>#VALUE!</v>
      </c>
      <c r="AY137" s="32" t="e">
        <f t="shared" si="71"/>
        <v>#VALUE!</v>
      </c>
      <c r="AZ137" s="29" t="e">
        <f t="shared" si="72"/>
        <v>#VALUE!</v>
      </c>
      <c r="BC137" s="32">
        <f>Rohdaten!AD137-G137</f>
        <v>5.2944735858000002E-10</v>
      </c>
      <c r="BD137" s="30">
        <f>Rohdaten!AG137</f>
        <v>32695</v>
      </c>
      <c r="BE137" s="33">
        <f>Rohdaten!AF137/Rohdaten!AE137</f>
        <v>0.78905839032088376</v>
      </c>
      <c r="BF137" s="33">
        <f>Rohdaten!AF137/eval!$B$7</f>
        <v>0.37082818294190362</v>
      </c>
      <c r="BG137" s="32">
        <f t="shared" si="73"/>
        <v>1.963340019456119E-10</v>
      </c>
      <c r="BH137" s="32">
        <f>(BD137)/((BG137+0.0000000000000000001)/charge/constants!$B$3)</f>
        <v>8.0043082381365014E-5</v>
      </c>
      <c r="BI137" s="32">
        <f>SQRT(BD137+1)/((BG137+0.0000000000000000001)/charge/constants!$B$3)</f>
        <v>4.426798714891565E-7</v>
      </c>
      <c r="BJ137" s="32">
        <f>BH137/eval!$E$18</f>
        <v>9.693722288151714E-5</v>
      </c>
      <c r="BK137" s="32">
        <f>BI137/eval!$E$18</f>
        <v>5.3611325415044475E-7</v>
      </c>
      <c r="BL137" s="32">
        <f t="shared" si="74"/>
        <v>9.554656979199112E-5</v>
      </c>
      <c r="BM137" s="32">
        <f t="shared" si="75"/>
        <v>5.2842221936464918E-7</v>
      </c>
      <c r="BN137" s="29">
        <f t="shared" si="76"/>
        <v>5102939854830.5771</v>
      </c>
      <c r="BO137" s="33">
        <f t="array" ref="BO137">AVERAGE(IF(Rohdaten!E137='turnwise standard'!$A$5:$A$99,'turnwise standard'!$B$5:$B$99))</f>
        <v>1.0900000000000001</v>
      </c>
      <c r="BP137" s="32">
        <f>BD137/BF137*constants!$B$3*charge/constants!$B$6/BO137</f>
        <v>7.0689905856547118E-10</v>
      </c>
      <c r="BQ137" s="32">
        <f>SQRT(BD137)/BF137*constants!$B$3*charge/constants!$B$6/BO137</f>
        <v>3.909459626086408E-12</v>
      </c>
      <c r="BR137" s="32"/>
      <c r="BS137" s="32" t="e">
        <f t="shared" si="77"/>
        <v>#DIV/0!</v>
      </c>
      <c r="BT137" s="32" t="e">
        <f t="shared" si="78"/>
        <v>#DIV/0!</v>
      </c>
      <c r="BU137" s="32" t="e">
        <f t="shared" si="79"/>
        <v>#DIV/0!</v>
      </c>
      <c r="BV137" s="29">
        <f t="shared" si="81"/>
        <v>5.7062903862702088E-7</v>
      </c>
      <c r="BW137" s="29">
        <f t="shared" si="82"/>
        <v>1.8047633977052E-7</v>
      </c>
      <c r="BX137" s="29">
        <f t="shared" si="83"/>
        <v>30701489852401.559</v>
      </c>
    </row>
    <row r="138" spans="1:76" x14ac:dyDescent="0.2">
      <c r="A138" s="29">
        <f>Rohdaten!C138</f>
        <v>189</v>
      </c>
      <c r="B138" s="29" t="str">
        <f>IF(1=1,Rohdaten!H138,"x"&amp;Rohdaten!H138)</f>
        <v>MS_St60e_U</v>
      </c>
      <c r="C138" s="29">
        <f>IF(101,Rohdaten!F138,-Rohdaten!F138)</f>
        <v>11</v>
      </c>
      <c r="E138" s="32">
        <f>Rohdaten!J138</f>
        <v>4.8634400000000001E-13</v>
      </c>
      <c r="F138" s="32">
        <f>AVERAGE(Rohdaten!L138,Rohdaten!X138,Rohdaten!AD138)</f>
        <v>4.8685938473099993E-13</v>
      </c>
      <c r="G138" s="29">
        <f t="array" ref="G138">AVERAGE(IF(Rohdaten!E138='turnwise standard'!$A$5:$A$99,'turnwise standard'!$F$5:$F$99))</f>
        <v>0</v>
      </c>
      <c r="H138" s="29" t="b">
        <f>IF(ISERROR(G138),1&lt;0,E138-G138&gt;eval!$B$6)</f>
        <v>0</v>
      </c>
      <c r="I138" s="32">
        <f>Rohdaten!L138-G138</f>
        <v>4.8708970826299999E-13</v>
      </c>
      <c r="J138" s="32">
        <f t="shared" si="56"/>
        <v>1.1913620057530936E-14</v>
      </c>
      <c r="K138" s="32">
        <f t="shared" si="57"/>
        <v>1.1913620057530936E-14</v>
      </c>
      <c r="L138" s="30">
        <f>Rohdaten!O138</f>
        <v>61</v>
      </c>
      <c r="M138" s="33">
        <f>Rohdaten!N138/eval!$B$7</f>
        <v>298.51668726823237</v>
      </c>
      <c r="N138" s="33">
        <f>Rohdaten!N138/Rohdaten!M138</f>
        <v>8.0900457263454104</v>
      </c>
      <c r="O138" s="32">
        <f t="shared" si="58"/>
        <v>3.5564143929465032E-12</v>
      </c>
      <c r="P138" s="34">
        <f>(L138)/(O138/charge/constants!$B$3)</f>
        <v>8.2443317230273744E-6</v>
      </c>
      <c r="Q138" s="34">
        <f>SQRT(L138+1)/(O138/charge/constants!$B$3)</f>
        <v>1.0641956213620149E-6</v>
      </c>
      <c r="R138" s="29">
        <f>P138/eval!$E$18</f>
        <v>9.9844058720348094E-6</v>
      </c>
      <c r="S138" s="29">
        <f>Q138/eval!$E$18</f>
        <v>1.2888080402251123E-6</v>
      </c>
      <c r="T138" s="29">
        <f t="shared" si="59"/>
        <v>882992601383.33057</v>
      </c>
      <c r="V138" s="31">
        <f t="array" ref="V138">AVERAGE(IF(Rohdaten!E138='turnwise standard'!$A$5:$A$99,'turnwise standard'!$P$5:$P$99))</f>
        <v>0.83773894296385687</v>
      </c>
      <c r="W138" s="32">
        <f t="shared" si="60"/>
        <v>9.8411704413066367E-6</v>
      </c>
      <c r="X138" s="29">
        <f t="shared" si="61"/>
        <v>1.270318910562963E-6</v>
      </c>
      <c r="Y138" s="29">
        <f t="shared" si="62"/>
        <v>619689979383.35071</v>
      </c>
      <c r="AA138" s="32">
        <f>Rohdaten!AJ138-$G138</f>
        <v>4.8668920496700002E-13</v>
      </c>
      <c r="AB138" s="32">
        <f t="shared" si="63"/>
        <v>1.1913620057530936E-14</v>
      </c>
      <c r="AC138" s="30">
        <f>Rohdaten!AM138</f>
        <v>0</v>
      </c>
      <c r="AD138" s="33">
        <f>Rohdaten!AL138/eval!$B$7</f>
        <v>59.950556242274416</v>
      </c>
      <c r="AE138" s="32">
        <f t="shared" si="64"/>
        <v>7.1422814930809696E-13</v>
      </c>
      <c r="AF138" s="32">
        <f>(AC138)/((AE138+0.0000000000000000001)/charge/constants!$B$3)</f>
        <v>0</v>
      </c>
      <c r="AG138" s="32">
        <f>SQRT(AC138+1)/((AE138+0.0000000000000000001)/charge/constants!$B$3)</f>
        <v>6.7297814174339324E-7</v>
      </c>
      <c r="AH138" s="32">
        <f>AF138/eval!$E$18</f>
        <v>0</v>
      </c>
      <c r="AI138" s="32">
        <f>AG138/eval!$E$18</f>
        <v>8.1501898952052863E-7</v>
      </c>
      <c r="AJ138" s="32">
        <f t="shared" si="65"/>
        <v>0</v>
      </c>
      <c r="AK138" s="32">
        <f t="shared" si="66"/>
        <v>8.0332679696427576E-7</v>
      </c>
      <c r="AL138" s="29">
        <f t="shared" si="67"/>
        <v>2207994985608.5576</v>
      </c>
      <c r="AN138" s="32">
        <f>Rohdaten!X138-G138</f>
        <v>4.8667370532700003E-13</v>
      </c>
      <c r="AO138" s="32">
        <f t="shared" si="68"/>
        <v>1.1913620057530936E-14</v>
      </c>
      <c r="AP138" s="30">
        <f>Rohdaten!AA138</f>
        <v>0</v>
      </c>
      <c r="AQ138" s="33">
        <f>Rohdaten!Y138</f>
        <v>895.54499999999996</v>
      </c>
      <c r="AR138" s="32">
        <f t="shared" si="80"/>
        <v>0</v>
      </c>
      <c r="AS138" s="32">
        <f t="shared" si="69"/>
        <v>1.0669182874421542E-11</v>
      </c>
      <c r="AT138" s="32">
        <f>(AP138)/((AS138+0.0000000000000000001)/charge/constants!$B$3)</f>
        <v>0</v>
      </c>
      <c r="AU138" s="32">
        <f>SQRT(AP138+1)/((AS138+0.0000000000000000001)/charge/constants!$B$3)</f>
        <v>4.5051247237238457E-8</v>
      </c>
      <c r="AV138" s="32">
        <f>AT138/eval!$E$18</f>
        <v>0</v>
      </c>
      <c r="AW138" s="32">
        <f>AU138/eval!$E$18</f>
        <v>5.4559902799835711E-8</v>
      </c>
      <c r="AX138" s="32">
        <f t="shared" si="70"/>
        <v>0</v>
      </c>
      <c r="AY138" s="32">
        <f t="shared" si="71"/>
        <v>5.3777191111410624E-8</v>
      </c>
      <c r="AZ138" s="29">
        <f t="shared" si="72"/>
        <v>492704311059900.19</v>
      </c>
      <c r="BC138" s="32">
        <f>Rohdaten!AD138-G138</f>
        <v>4.8681474060299998E-13</v>
      </c>
      <c r="BD138" s="30">
        <f>Rohdaten!AG138</f>
        <v>9</v>
      </c>
      <c r="BE138" s="33">
        <f>Rohdaten!AF138/Rohdaten!AE138</f>
        <v>8.5919691390496222</v>
      </c>
      <c r="BF138" s="33">
        <f>Rohdaten!AF138/eval!$B$7</f>
        <v>6.0568603213844252</v>
      </c>
      <c r="BG138" s="32">
        <f t="shared" si="73"/>
        <v>2.9485688862233622E-12</v>
      </c>
      <c r="BH138" s="32">
        <f>(BD138)/((BG138+0.0000000000000000001)/charge/constants!$B$3)</f>
        <v>1.4671320292020118E-6</v>
      </c>
      <c r="BI138" s="32">
        <f>SQRT(BD138+1)/((BG138+0.0000000000000000001)/charge/constants!$B$3)</f>
        <v>5.1549764894033608E-7</v>
      </c>
      <c r="BJ138" s="32">
        <f>BH138/eval!$E$18</f>
        <v>1.7767894523821884E-6</v>
      </c>
      <c r="BK138" s="32">
        <f>BI138/eval!$E$18</f>
        <v>6.2430017689900033E-7</v>
      </c>
      <c r="BL138" s="32">
        <f t="shared" si="74"/>
        <v>1.7512997832133837E-6</v>
      </c>
      <c r="BM138" s="32">
        <f t="shared" si="75"/>
        <v>6.1534402007926775E-7</v>
      </c>
      <c r="BN138" s="29">
        <f t="shared" si="76"/>
        <v>3763107476324.6978</v>
      </c>
      <c r="BO138" s="33">
        <f t="array" ref="BO138">AVERAGE(IF(Rohdaten!E138='turnwise standard'!$A$5:$A$99,'turnwise standard'!$B$5:$B$99))</f>
        <v>1.0900000000000001</v>
      </c>
      <c r="BP138" s="32">
        <f>BD138/BF138*constants!$B$3*charge/constants!$B$6/BO138</f>
        <v>1.1913620057530936E-14</v>
      </c>
      <c r="BQ138" s="32">
        <f>SQRT(BD138)/BF138*constants!$B$3*charge/constants!$B$6/BO138</f>
        <v>3.9712066858436456E-15</v>
      </c>
      <c r="BR138" s="32"/>
      <c r="BS138" s="32" t="e">
        <f t="shared" si="77"/>
        <v>#DIV/0!</v>
      </c>
      <c r="BT138" s="32" t="e">
        <f t="shared" si="78"/>
        <v>#DIV/0!</v>
      </c>
      <c r="BU138" s="32" t="e">
        <f t="shared" si="79"/>
        <v>#DIV/0!</v>
      </c>
      <c r="BV138" s="29">
        <f t="shared" si="81"/>
        <v>0.13752012882447667</v>
      </c>
      <c r="BW138" s="29">
        <f t="shared" si="82"/>
        <v>4.9105384763899862E-2</v>
      </c>
      <c r="BX138" s="29">
        <f t="shared" si="83"/>
        <v>414.70737943889492</v>
      </c>
    </row>
    <row r="139" spans="1:76" x14ac:dyDescent="0.2">
      <c r="A139" s="29">
        <f>Rohdaten!C139</f>
        <v>190</v>
      </c>
      <c r="B139" s="29" t="str">
        <f>IF(1=1,Rohdaten!H139,"x"&amp;Rohdaten!H139)</f>
        <v>MS_St60e_U</v>
      </c>
      <c r="C139" s="29">
        <f>IF(101,Rohdaten!F139,-Rohdaten!F139)</f>
        <v>12</v>
      </c>
      <c r="E139" s="32">
        <f>Rohdaten!J139</f>
        <v>4.7560799999999999E-13</v>
      </c>
      <c r="F139" s="32">
        <f>AVERAGE(Rohdaten!L139,Rohdaten!X139,Rohdaten!AD139)</f>
        <v>4.7365819086533332E-13</v>
      </c>
      <c r="G139" s="29">
        <f t="array" ref="G139">AVERAGE(IF(Rohdaten!E139='turnwise standard'!$A$5:$A$99,'turnwise standard'!$F$5:$F$99))</f>
        <v>0</v>
      </c>
      <c r="H139" s="29" t="b">
        <f>IF(ISERROR(G139),1&lt;0,E139-G139&gt;eval!$B$6)</f>
        <v>0</v>
      </c>
      <c r="I139" s="32">
        <f>Rohdaten!L139-G139</f>
        <v>4.7355542106299999E-13</v>
      </c>
      <c r="J139" s="32">
        <f t="shared" si="56"/>
        <v>2.3586560921980436E-14</v>
      </c>
      <c r="K139" s="32">
        <f t="shared" si="57"/>
        <v>2.3586560921980436E-14</v>
      </c>
      <c r="L139" s="30">
        <f>Rohdaten!O139</f>
        <v>73</v>
      </c>
      <c r="M139" s="33">
        <f>Rohdaten!N139/eval!$B$7</f>
        <v>298.3930778739184</v>
      </c>
      <c r="N139" s="33">
        <f>Rohdaten!N139/Rohdaten!M139</f>
        <v>8.0866958109307738</v>
      </c>
      <c r="O139" s="32">
        <f t="shared" si="58"/>
        <v>7.0380665099704289E-12</v>
      </c>
      <c r="P139" s="34">
        <f>(L139)/(O139/charge/constants!$B$3)</f>
        <v>4.9854857083678556E-6</v>
      </c>
      <c r="Q139" s="34">
        <f>SQRT(L139+1)/(O139/charge/constants!$B$3)</f>
        <v>5.8748999558318781E-7</v>
      </c>
      <c r="R139" s="29">
        <f>P139/eval!$E$18</f>
        <v>6.0377377395599443E-6</v>
      </c>
      <c r="S139" s="29">
        <f>Q139/eval!$E$18</f>
        <v>7.114874508601827E-7</v>
      </c>
      <c r="T139" s="29">
        <f t="shared" si="59"/>
        <v>2897337244969.7993</v>
      </c>
      <c r="V139" s="31">
        <f t="array" ref="V139">AVERAGE(IF(Rohdaten!E139='turnwise standard'!$A$5:$A$99,'turnwise standard'!$P$5:$P$99))</f>
        <v>0.83773894296385687</v>
      </c>
      <c r="W139" s="32">
        <f t="shared" si="60"/>
        <v>5.951120871532586E-6</v>
      </c>
      <c r="X139" s="29">
        <f t="shared" si="61"/>
        <v>7.0128051288232192E-7</v>
      </c>
      <c r="Y139" s="29">
        <f t="shared" si="62"/>
        <v>2033370217133.3328</v>
      </c>
      <c r="AA139" s="32">
        <f>Rohdaten!AJ139-$G139</f>
        <v>4.7361825678700002E-13</v>
      </c>
      <c r="AB139" s="32">
        <f t="shared" si="63"/>
        <v>2.3586560921980436E-14</v>
      </c>
      <c r="AC139" s="30">
        <f>Rohdaten!AM139</f>
        <v>0</v>
      </c>
      <c r="AD139" s="33">
        <f>Rohdaten!AL139/eval!$B$7</f>
        <v>59.332509270704577</v>
      </c>
      <c r="AE139" s="32">
        <f t="shared" si="64"/>
        <v>1.3994498445674426E-12</v>
      </c>
      <c r="AF139" s="32">
        <f>(AC139)/((AE139+0.0000000000000000001)/charge/constants!$B$3)</f>
        <v>0</v>
      </c>
      <c r="AG139" s="32">
        <f>SQRT(AC139+1)/((AE139+0.0000000000000000001)/charge/constants!$B$3)</f>
        <v>3.4346351712391375E-7</v>
      </c>
      <c r="AH139" s="32">
        <f>AF139/eval!$E$18</f>
        <v>0</v>
      </c>
      <c r="AI139" s="32">
        <f>AG139/eval!$E$18</f>
        <v>4.1595598920690668E-7</v>
      </c>
      <c r="AJ139" s="32">
        <f t="shared" si="65"/>
        <v>0</v>
      </c>
      <c r="AK139" s="32">
        <f t="shared" si="66"/>
        <v>4.0998872024352345E-7</v>
      </c>
      <c r="AL139" s="29">
        <f t="shared" si="67"/>
        <v>8476933462481.6572</v>
      </c>
      <c r="AN139" s="32">
        <f>Rohdaten!X139-G139</f>
        <v>4.7374102167999999E-13</v>
      </c>
      <c r="AO139" s="32">
        <f t="shared" si="68"/>
        <v>2.3586560921980436E-14</v>
      </c>
      <c r="AP139" s="30">
        <f>Rohdaten!AA139</f>
        <v>0</v>
      </c>
      <c r="AQ139" s="33">
        <f>Rohdaten!Y139</f>
        <v>895.54499999999996</v>
      </c>
      <c r="AR139" s="32">
        <f t="shared" si="80"/>
        <v>0</v>
      </c>
      <c r="AS139" s="32">
        <f t="shared" si="69"/>
        <v>2.112282670087497E-11</v>
      </c>
      <c r="AT139" s="32">
        <f>(AP139)/((AS139+0.0000000000000000001)/charge/constants!$B$3)</f>
        <v>0</v>
      </c>
      <c r="AU139" s="32">
        <f>SQRT(AP139+1)/((AS139+0.0000000000000000001)/charge/constants!$B$3)</f>
        <v>2.2755477026403004E-8</v>
      </c>
      <c r="AV139" s="32">
        <f>AT139/eval!$E$18</f>
        <v>0</v>
      </c>
      <c r="AW139" s="32">
        <f>AU139/eval!$E$18</f>
        <v>2.7558318378768729E-8</v>
      </c>
      <c r="AX139" s="32">
        <f t="shared" si="70"/>
        <v>0</v>
      </c>
      <c r="AY139" s="32">
        <f t="shared" si="71"/>
        <v>2.7162969105740569E-8</v>
      </c>
      <c r="AZ139" s="29">
        <f t="shared" si="72"/>
        <v>1931203819822649</v>
      </c>
      <c r="BC139" s="32">
        <f>Rohdaten!AD139-G139</f>
        <v>4.7367812985299998E-13</v>
      </c>
      <c r="BD139" s="30">
        <f>Rohdaten!AG139</f>
        <v>16</v>
      </c>
      <c r="BE139" s="33">
        <f>Rohdaten!AF139/Rohdaten!AE139</f>
        <v>7.7152375942486406</v>
      </c>
      <c r="BF139" s="33">
        <f>Rohdaten!AF139/eval!$B$7</f>
        <v>5.4388133498145859</v>
      </c>
      <c r="BG139" s="32">
        <f t="shared" si="73"/>
        <v>2.5762469361597032E-12</v>
      </c>
      <c r="BH139" s="32">
        <f>(BD139)/((BG139+0.0000000000000000001)/charge/constants!$B$3)</f>
        <v>2.9851795623854364E-6</v>
      </c>
      <c r="BI139" s="32">
        <f>SQRT(BD139+1)/((BG139+0.0000000000000000001)/charge/constants!$B$3)</f>
        <v>7.6926316544689118E-7</v>
      </c>
      <c r="BJ139" s="32">
        <f>BH139/eval!$E$18</f>
        <v>3.6152407924719903E-6</v>
      </c>
      <c r="BK139" s="32">
        <f>BI139/eval!$E$18</f>
        <v>9.3162622808773203E-7</v>
      </c>
      <c r="BL139" s="32">
        <f t="shared" si="74"/>
        <v>3.563376857979286E-6</v>
      </c>
      <c r="BM139" s="32">
        <f t="shared" si="75"/>
        <v>9.1826119808313609E-7</v>
      </c>
      <c r="BN139" s="29">
        <f t="shared" si="76"/>
        <v>1689857660018.4131</v>
      </c>
      <c r="BO139" s="33">
        <f t="array" ref="BO139">AVERAGE(IF(Rohdaten!E139='turnwise standard'!$A$5:$A$99,'turnwise standard'!$B$5:$B$99))</f>
        <v>1.0900000000000001</v>
      </c>
      <c r="BP139" s="32">
        <f>BD139/BF139*constants!$B$3*charge/constants!$B$6/BO139</f>
        <v>2.3586560921980436E-14</v>
      </c>
      <c r="BQ139" s="32">
        <f>SQRT(BD139)/BF139*constants!$B$3*charge/constants!$B$6/BO139</f>
        <v>5.8966402304951091E-15</v>
      </c>
      <c r="BR139" s="32"/>
      <c r="BS139" s="32" t="e">
        <f t="shared" si="77"/>
        <v>#DIV/0!</v>
      </c>
      <c r="BT139" s="32" t="e">
        <f t="shared" si="78"/>
        <v>#DIV/0!</v>
      </c>
      <c r="BU139" s="32" t="e">
        <f t="shared" si="79"/>
        <v>#DIV/0!</v>
      </c>
      <c r="BV139" s="29">
        <f t="shared" si="81"/>
        <v>8.3160729080364537E-2</v>
      </c>
      <c r="BW139" s="29">
        <f t="shared" si="82"/>
        <v>2.2955770282234153E-2</v>
      </c>
      <c r="BX139" s="29">
        <f t="shared" si="83"/>
        <v>1897.6506334137689</v>
      </c>
    </row>
    <row r="140" spans="1:76" x14ac:dyDescent="0.2">
      <c r="A140" s="29">
        <f>Rohdaten!C140</f>
        <v>191</v>
      </c>
      <c r="B140" s="29" t="str">
        <f>IF(1=1,Rohdaten!H140,"x"&amp;Rohdaten!H140)</f>
        <v>MS_St60e_U</v>
      </c>
      <c r="C140" s="29">
        <f>IF(101,Rohdaten!F140,-Rohdaten!F140)</f>
        <v>13</v>
      </c>
      <c r="E140" s="32">
        <f>Rohdaten!J140</f>
        <v>4.8902800000000004E-13</v>
      </c>
      <c r="F140" s="32">
        <f>AVERAGE(Rohdaten!L140,Rohdaten!X140,Rohdaten!AD140)</f>
        <v>4.8836258623999999E-13</v>
      </c>
      <c r="G140" s="29">
        <f t="array" ref="G140">AVERAGE(IF(Rohdaten!E140='turnwise standard'!$A$5:$A$99,'turnwise standard'!$F$5:$F$99))</f>
        <v>0</v>
      </c>
      <c r="H140" s="29" t="b">
        <f>IF(ISERROR(G140),1&lt;0,E140-G140&gt;eval!$B$6)</f>
        <v>0</v>
      </c>
      <c r="I140" s="32">
        <f>Rohdaten!L140-G140</f>
        <v>4.8844369691700002E-13</v>
      </c>
      <c r="J140" s="32">
        <f t="shared" si="56"/>
        <v>2.543648726880243E-14</v>
      </c>
      <c r="K140" s="32">
        <f t="shared" si="57"/>
        <v>2.543648726880243E-14</v>
      </c>
      <c r="L140" s="30">
        <f>Rohdaten!O140</f>
        <v>68</v>
      </c>
      <c r="M140" s="33">
        <f>Rohdaten!N140/eval!$B$7</f>
        <v>298.3930778739184</v>
      </c>
      <c r="N140" s="33">
        <f>Rohdaten!N140/Rohdaten!M140</f>
        <v>8.0866958109307738</v>
      </c>
      <c r="O140" s="32">
        <f t="shared" si="58"/>
        <v>7.5900717264386981E-12</v>
      </c>
      <c r="P140" s="34">
        <f>(L140)/(O140/charge/constants!$B$3)</f>
        <v>4.3062676056338041E-6</v>
      </c>
      <c r="Q140" s="34">
        <f>SQRT(L140+1)/(O140/charge/constants!$B$3)</f>
        <v>5.2603743019218877E-7</v>
      </c>
      <c r="R140" s="29">
        <f>P140/eval!$E$18</f>
        <v>5.2151617635850278E-6</v>
      </c>
      <c r="S140" s="29">
        <f>Q140/eval!$E$18</f>
        <v>6.3706451697607793E-7</v>
      </c>
      <c r="T140" s="29">
        <f t="shared" si="59"/>
        <v>3613821564094.5757</v>
      </c>
      <c r="V140" s="31">
        <f t="array" ref="V140">AVERAGE(IF(Rohdaten!E140='turnwise standard'!$A$5:$A$99,'turnwise standard'!$P$5:$P$99))</f>
        <v>0.83773894296385687</v>
      </c>
      <c r="W140" s="32">
        <f t="shared" si="60"/>
        <v>5.140345499993776E-6</v>
      </c>
      <c r="X140" s="29">
        <f t="shared" si="61"/>
        <v>6.2792524402782116E-7</v>
      </c>
      <c r="Y140" s="29">
        <f t="shared" si="62"/>
        <v>2536203595636.5527</v>
      </c>
      <c r="AA140" s="32">
        <f>Rohdaten!AJ140-$G140</f>
        <v>4.8826357078700003E-13</v>
      </c>
      <c r="AB140" s="32">
        <f t="shared" si="63"/>
        <v>2.543648726880243E-14</v>
      </c>
      <c r="AC140" s="30">
        <f>Rohdaten!AM140</f>
        <v>0</v>
      </c>
      <c r="AD140" s="33">
        <f>Rohdaten!AL140/eval!$B$7</f>
        <v>59.826946847960443</v>
      </c>
      <c r="AE140" s="32">
        <f t="shared" si="64"/>
        <v>1.5217873718294654E-12</v>
      </c>
      <c r="AF140" s="32">
        <f>(AC140)/((AE140+0.0000000000000000001)/charge/constants!$B$3)</f>
        <v>0</v>
      </c>
      <c r="AG140" s="32">
        <f>SQRT(AC140+1)/((AE140+0.0000000000000000001)/charge/constants!$B$3)</f>
        <v>3.1585225197192565E-7</v>
      </c>
      <c r="AH140" s="32">
        <f>AF140/eval!$E$18</f>
        <v>0</v>
      </c>
      <c r="AI140" s="32">
        <f>AG140/eval!$E$18</f>
        <v>3.8251700504427187E-7</v>
      </c>
      <c r="AJ140" s="32">
        <f t="shared" si="65"/>
        <v>0</v>
      </c>
      <c r="AK140" s="32">
        <f t="shared" si="66"/>
        <v>3.7702944888113274E-7</v>
      </c>
      <c r="AL140" s="29">
        <f t="shared" si="67"/>
        <v>10023791963824.033</v>
      </c>
      <c r="AN140" s="32">
        <f>Rohdaten!X140-G140</f>
        <v>4.8845773112300003E-13</v>
      </c>
      <c r="AO140" s="32">
        <f t="shared" si="68"/>
        <v>2.543648726880243E-14</v>
      </c>
      <c r="AP140" s="30">
        <f>Rohdaten!AA140</f>
        <v>0</v>
      </c>
      <c r="AQ140" s="33">
        <f>Rohdaten!Y140</f>
        <v>895.54499999999996</v>
      </c>
      <c r="AR140" s="32">
        <f t="shared" si="80"/>
        <v>0</v>
      </c>
      <c r="AS140" s="32">
        <f t="shared" si="69"/>
        <v>2.2779518991139672E-11</v>
      </c>
      <c r="AT140" s="32">
        <f>(AP140)/((AS140+0.0000000000000000001)/charge/constants!$B$3)</f>
        <v>0</v>
      </c>
      <c r="AU140" s="32">
        <f>SQRT(AP140+1)/((AS140+0.0000000000000000001)/charge/constants!$B$3)</f>
        <v>2.1100533249929656E-8</v>
      </c>
      <c r="AV140" s="32">
        <f>AT140/eval!$E$18</f>
        <v>0</v>
      </c>
      <c r="AW140" s="32">
        <f>AU140/eval!$E$18</f>
        <v>2.5554077050929441E-8</v>
      </c>
      <c r="AX140" s="32">
        <f t="shared" si="70"/>
        <v>0</v>
      </c>
      <c r="AY140" s="32">
        <f t="shared" si="71"/>
        <v>2.5187480452177104E-8</v>
      </c>
      <c r="AZ140" s="29">
        <f t="shared" si="72"/>
        <v>2246017512856866.5</v>
      </c>
      <c r="BC140" s="32">
        <f>Rohdaten!AD140-G140</f>
        <v>4.8818633068000002E-13</v>
      </c>
      <c r="BD140" s="30">
        <f>Rohdaten!AG140</f>
        <v>20</v>
      </c>
      <c r="BE140" s="33">
        <f>Rohdaten!AF140/Rohdaten!AE140</f>
        <v>8.9426617569700149</v>
      </c>
      <c r="BF140" s="33">
        <f>Rohdaten!AF140/eval!$B$7</f>
        <v>6.3040791100123608</v>
      </c>
      <c r="BG140" s="32">
        <f t="shared" si="73"/>
        <v>3.0775652490333747E-12</v>
      </c>
      <c r="BH140" s="32">
        <f>(BD140)/((BG140+0.0000000000000000001)/charge/constants!$B$3)</f>
        <v>3.1236379766945934E-6</v>
      </c>
      <c r="BI140" s="32">
        <f>SQRT(BD140+1)/((BG140+0.0000000000000000001)/charge/constants!$B$3)</f>
        <v>7.1571537359208403E-7</v>
      </c>
      <c r="BJ140" s="32">
        <f>BH140/eval!$E$18</f>
        <v>3.7829226678870349E-6</v>
      </c>
      <c r="BK140" s="32">
        <f>BI140/eval!$E$18</f>
        <v>8.6677647368783141E-7</v>
      </c>
      <c r="BL140" s="32">
        <f t="shared" si="74"/>
        <v>3.7286531835841356E-6</v>
      </c>
      <c r="BM140" s="32">
        <f t="shared" si="75"/>
        <v>8.5434177270061878E-7</v>
      </c>
      <c r="BN140" s="29">
        <f t="shared" si="76"/>
        <v>1952177522855.428</v>
      </c>
      <c r="BO140" s="33">
        <f t="array" ref="BO140">AVERAGE(IF(Rohdaten!E140='turnwise standard'!$A$5:$A$99,'turnwise standard'!$B$5:$B$99))</f>
        <v>1.0900000000000001</v>
      </c>
      <c r="BP140" s="32">
        <f>BD140/BF140*constants!$B$3*charge/constants!$B$6/BO140</f>
        <v>2.543648726880243E-14</v>
      </c>
      <c r="BQ140" s="32">
        <f>SQRT(BD140)/BF140*constants!$B$3*charge/constants!$B$6/BO140</f>
        <v>5.6877714641850194E-15</v>
      </c>
      <c r="BR140" s="32"/>
      <c r="BS140" s="32" t="e">
        <f t="shared" si="77"/>
        <v>#DIV/0!</v>
      </c>
      <c r="BT140" s="32" t="e">
        <f t="shared" si="78"/>
        <v>#DIV/0!</v>
      </c>
      <c r="BU140" s="32" t="e">
        <f t="shared" si="79"/>
        <v>#DIV/0!</v>
      </c>
      <c r="BV140" s="29">
        <f t="shared" si="81"/>
        <v>7.1830985915492959E-2</v>
      </c>
      <c r="BW140" s="29">
        <f t="shared" si="82"/>
        <v>1.827189998065323E-2</v>
      </c>
      <c r="BX140" s="29">
        <f t="shared" si="83"/>
        <v>2995.2465834818772</v>
      </c>
    </row>
    <row r="141" spans="1:76" x14ac:dyDescent="0.2">
      <c r="A141" s="29">
        <f>Rohdaten!C141</f>
        <v>192</v>
      </c>
      <c r="B141" s="29" t="str">
        <f>IF(1=1,Rohdaten!H141,"x"&amp;Rohdaten!H141)</f>
        <v>MS_St60w_U</v>
      </c>
      <c r="C141" s="29">
        <f>IF(101,Rohdaten!F141,-Rohdaten!F141)</f>
        <v>14</v>
      </c>
      <c r="E141" s="32">
        <f>Rohdaten!J141</f>
        <v>4.8658800000000001E-13</v>
      </c>
      <c r="F141" s="32">
        <f>AVERAGE(Rohdaten!L141,Rohdaten!X141,Rohdaten!AD141)</f>
        <v>4.8840481716433341E-13</v>
      </c>
      <c r="G141" s="29">
        <f t="array" ref="G141">AVERAGE(IF(Rohdaten!E141='turnwise standard'!$A$5:$A$99,'turnwise standard'!$F$5:$F$99))</f>
        <v>0</v>
      </c>
      <c r="H141" s="29" t="b">
        <f>IF(ISERROR(G141),1&lt;0,E141-G141&gt;eval!$B$6)</f>
        <v>0</v>
      </c>
      <c r="I141" s="32">
        <f>Rohdaten!L141-G141</f>
        <v>4.8833027252E-13</v>
      </c>
      <c r="J141" s="32">
        <f t="shared" si="56"/>
        <v>9.8704629945244235E-15</v>
      </c>
      <c r="K141" s="32">
        <f t="shared" si="57"/>
        <v>9.8704629945244235E-15</v>
      </c>
      <c r="L141" s="30">
        <f>Rohdaten!O141</f>
        <v>209</v>
      </c>
      <c r="M141" s="33">
        <f>Rohdaten!N141/eval!$B$7</f>
        <v>298.64029666254635</v>
      </c>
      <c r="N141" s="33">
        <f>Rohdaten!N141/Rohdaten!M141</f>
        <v>8.0933956417600452</v>
      </c>
      <c r="O141" s="32">
        <f t="shared" si="58"/>
        <v>2.9477179968814596E-12</v>
      </c>
      <c r="P141" s="34">
        <f>(L141)/(O141/charge/constants!$B$3)</f>
        <v>3.4079901844843897E-5</v>
      </c>
      <c r="Q141" s="34">
        <f>SQRT(L141+1)/(O141/charge/constants!$B$3)</f>
        <v>2.3629889813721979E-6</v>
      </c>
      <c r="R141" s="29">
        <f>P141/eval!$E$18</f>
        <v>4.1272911320104036E-5</v>
      </c>
      <c r="S141" s="29">
        <f>Q141/eval!$E$18</f>
        <v>2.8617287433095429E-6</v>
      </c>
      <c r="T141" s="29">
        <f t="shared" si="59"/>
        <v>179092173410.17535</v>
      </c>
      <c r="V141" s="31">
        <f t="array" ref="V141">AVERAGE(IF(Rohdaten!E141='turnwise standard'!$A$5:$A$99,'turnwise standard'!$P$5:$P$99))</f>
        <v>0.83773894296385687</v>
      </c>
      <c r="W141" s="32">
        <f t="shared" si="60"/>
        <v>4.0680813672421375E-5</v>
      </c>
      <c r="X141" s="29">
        <f t="shared" si="61"/>
        <v>2.8206746280793897E-6</v>
      </c>
      <c r="Y141" s="29">
        <f t="shared" si="62"/>
        <v>125688057945.67577</v>
      </c>
      <c r="AA141" s="32">
        <f>Rohdaten!AJ141-$G141</f>
        <v>4.8829599540299995E-13</v>
      </c>
      <c r="AB141" s="32">
        <f t="shared" si="63"/>
        <v>9.8704629945244235E-15</v>
      </c>
      <c r="AC141" s="30">
        <f>Rohdaten!AM141</f>
        <v>0</v>
      </c>
      <c r="AD141" s="33">
        <f>Rohdaten!AL141/eval!$B$7</f>
        <v>59.703337453646476</v>
      </c>
      <c r="AE141" s="32">
        <f t="shared" si="64"/>
        <v>5.8929958298582154E-13</v>
      </c>
      <c r="AF141" s="32">
        <f>(AC141)/((AE141+0.0000000000000000001)/charge/constants!$B$3)</f>
        <v>0</v>
      </c>
      <c r="AG141" s="32">
        <f>SQRT(AC141+1)/((AE141+0.0000000000000000001)/charge/constants!$B$3)</f>
        <v>8.1564612009398401E-7</v>
      </c>
      <c r="AH141" s="32">
        <f>AF141/eval!$E$18</f>
        <v>0</v>
      </c>
      <c r="AI141" s="32">
        <f>AG141/eval!$E$18</f>
        <v>9.8779891258164288E-7</v>
      </c>
      <c r="AJ141" s="32">
        <f t="shared" si="65"/>
        <v>0</v>
      </c>
      <c r="AK141" s="32">
        <f t="shared" si="66"/>
        <v>9.7362803406069428E-7</v>
      </c>
      <c r="AL141" s="29">
        <f t="shared" si="67"/>
        <v>1503129681587.0085</v>
      </c>
      <c r="AN141" s="32">
        <f>Rohdaten!X141-G141</f>
        <v>4.8858883640999999E-13</v>
      </c>
      <c r="AO141" s="32">
        <f t="shared" si="68"/>
        <v>9.8704629945244235E-15</v>
      </c>
      <c r="AP141" s="30">
        <f>Rohdaten!AA141</f>
        <v>0</v>
      </c>
      <c r="AQ141" s="33">
        <f>Rohdaten!Y141</f>
        <v>895.54499999999996</v>
      </c>
      <c r="AR141" s="32">
        <f t="shared" si="80"/>
        <v>0</v>
      </c>
      <c r="AS141" s="32">
        <f t="shared" si="69"/>
        <v>8.8394437824313744E-12</v>
      </c>
      <c r="AT141" s="32">
        <f>(AP141)/((AS141+0.0000000000000000001)/charge/constants!$B$3)</f>
        <v>0</v>
      </c>
      <c r="AU141" s="32">
        <f>SQRT(AP141+1)/((AS141+0.0000000000000000001)/charge/constants!$B$3)</f>
        <v>5.4376723965104224E-8</v>
      </c>
      <c r="AV141" s="32">
        <f>AT141/eval!$E$18</f>
        <v>0</v>
      </c>
      <c r="AW141" s="32">
        <f>AU141/eval!$E$18</f>
        <v>6.58536434848644E-8</v>
      </c>
      <c r="AX141" s="32">
        <f t="shared" si="70"/>
        <v>0</v>
      </c>
      <c r="AY141" s="32">
        <f t="shared" si="71"/>
        <v>6.4908912760726511E-8</v>
      </c>
      <c r="AZ141" s="29">
        <f t="shared" si="72"/>
        <v>338200248061863.69</v>
      </c>
      <c r="BC141" s="32">
        <f>Rohdaten!AD141-G141</f>
        <v>4.8829534256300005E-13</v>
      </c>
      <c r="BD141" s="30">
        <f>Rohdaten!AG141</f>
        <v>7</v>
      </c>
      <c r="BE141" s="33">
        <f>Rohdaten!AF141/Rohdaten!AE141</f>
        <v>8.0659302121690342</v>
      </c>
      <c r="BF141" s="33">
        <f>Rohdaten!AF141/eval!$B$7</f>
        <v>5.6860321384425214</v>
      </c>
      <c r="BG141" s="32">
        <f t="shared" si="73"/>
        <v>2.7764630108650187E-12</v>
      </c>
      <c r="BH141" s="32">
        <f>(BD141)/((BG141+0.0000000000000000001)/charge/constants!$B$3)</f>
        <v>1.2118367381988152E-6</v>
      </c>
      <c r="BI141" s="32">
        <f>SQRT(BD141+1)/((BG141+0.0000000000000000001)/charge/constants!$B$3)</f>
        <v>4.896559858693538E-7</v>
      </c>
      <c r="BJ141" s="32">
        <f>BH141/eval!$E$18</f>
        <v>1.4676107477607358E-6</v>
      </c>
      <c r="BK141" s="32">
        <f>BI141/eval!$E$18</f>
        <v>5.9300429250507207E-7</v>
      </c>
      <c r="BL141" s="32">
        <f t="shared" si="74"/>
        <v>1.4465565297841219E-6</v>
      </c>
      <c r="BM141" s="32">
        <f t="shared" si="75"/>
        <v>5.8449710376001868E-7</v>
      </c>
      <c r="BN141" s="29">
        <f t="shared" si="76"/>
        <v>4170785586837.0688</v>
      </c>
      <c r="BO141" s="33">
        <f t="array" ref="BO141">AVERAGE(IF(Rohdaten!E141='turnwise standard'!$A$5:$A$99,'turnwise standard'!$B$5:$B$99))</f>
        <v>1.0900000000000001</v>
      </c>
      <c r="BP141" s="32">
        <f>BD141/BF141*constants!$B$3*charge/constants!$B$6/BO141</f>
        <v>9.8704629945244235E-15</v>
      </c>
      <c r="BQ141" s="32">
        <f>SQRT(BD141)/BF141*constants!$B$3*charge/constants!$B$6/BO141</f>
        <v>3.730684344082502E-15</v>
      </c>
      <c r="BR141" s="32"/>
      <c r="BS141" s="32" t="e">
        <f t="shared" si="77"/>
        <v>#DIV/0!</v>
      </c>
      <c r="BT141" s="32" t="e">
        <f t="shared" si="78"/>
        <v>#DIV/0!</v>
      </c>
      <c r="BU141" s="32" t="e">
        <f t="shared" si="79"/>
        <v>#DIV/0!</v>
      </c>
      <c r="BV141" s="29">
        <f t="shared" si="81"/>
        <v>0.56847209082308414</v>
      </c>
      <c r="BW141" s="29">
        <f t="shared" si="82"/>
        <v>0.21843079193759912</v>
      </c>
      <c r="BX141" s="29">
        <f t="shared" si="83"/>
        <v>20.95908308703056</v>
      </c>
    </row>
    <row r="142" spans="1:76" x14ac:dyDescent="0.2">
      <c r="A142" s="29">
        <f>Rohdaten!C142</f>
        <v>193</v>
      </c>
      <c r="B142" s="29" t="str">
        <f>IF(1=1,Rohdaten!H142,"x"&amp;Rohdaten!H142)</f>
        <v>MS_St60w_U</v>
      </c>
      <c r="C142" s="29">
        <f>IF(101,Rohdaten!F142,-Rohdaten!F142)</f>
        <v>16</v>
      </c>
      <c r="E142" s="32">
        <f>Rohdaten!J142</f>
        <v>4.8146400000000004E-13</v>
      </c>
      <c r="F142" s="32">
        <f>AVERAGE(Rohdaten!L142,Rohdaten!X142,Rohdaten!AD142)</f>
        <v>4.7916439743000009E-13</v>
      </c>
      <c r="G142" s="29">
        <f t="array" ref="G142">AVERAGE(IF(Rohdaten!E142='turnwise standard'!$A$5:$A$99,'turnwise standard'!$F$5:$F$99))</f>
        <v>0</v>
      </c>
      <c r="H142" s="29" t="b">
        <f>IF(ISERROR(G142),1&lt;0,E142-G142&gt;eval!$B$6)</f>
        <v>0</v>
      </c>
      <c r="I142" s="32">
        <f>Rohdaten!L142-G142</f>
        <v>4.7915380998000003E-13</v>
      </c>
      <c r="J142" s="32">
        <f t="shared" si="56"/>
        <v>1.3899223400452758E-14</v>
      </c>
      <c r="K142" s="32">
        <f t="shared" si="57"/>
        <v>1.3899223400452758E-14</v>
      </c>
      <c r="L142" s="30">
        <f>Rohdaten!O142</f>
        <v>259</v>
      </c>
      <c r="M142" s="33">
        <f>Rohdaten!N142/eval!$B$7</f>
        <v>298.14585908529051</v>
      </c>
      <c r="N142" s="33">
        <f>Rohdaten!N142/Rohdaten!M142</f>
        <v>8.0799959801015024</v>
      </c>
      <c r="O142" s="32">
        <f t="shared" si="58"/>
        <v>4.1439959013463602E-12</v>
      </c>
      <c r="P142" s="34">
        <f>(L142)/(O142/charge/constants!$B$3)</f>
        <v>3.004127971254837E-5</v>
      </c>
      <c r="Q142" s="34">
        <f>SQRT(L142+1)/(O142/charge/constants!$B$3)</f>
        <v>1.8702744411683174E-6</v>
      </c>
      <c r="R142" s="29">
        <f>P142/eval!$E$18</f>
        <v>3.6381885111152045E-5</v>
      </c>
      <c r="S142" s="29">
        <f>Q142/eval!$E$18</f>
        <v>2.265020348533538E-6</v>
      </c>
      <c r="T142" s="29">
        <f t="shared" si="59"/>
        <v>285883652559.90204</v>
      </c>
      <c r="V142" s="31">
        <f t="array" ref="V142">AVERAGE(IF(Rohdaten!E142='turnwise standard'!$A$5:$A$99,'turnwise standard'!$P$5:$P$99))</f>
        <v>0.83773894296385687</v>
      </c>
      <c r="W142" s="32">
        <f t="shared" si="60"/>
        <v>3.585995370618035E-5</v>
      </c>
      <c r="X142" s="29">
        <f t="shared" si="61"/>
        <v>2.2325265607820833E-6</v>
      </c>
      <c r="Y142" s="29">
        <f t="shared" si="62"/>
        <v>200635016061.67273</v>
      </c>
      <c r="AA142" s="32">
        <f>Rohdaten!AJ142-$G142</f>
        <v>4.7911699440699998E-13</v>
      </c>
      <c r="AB142" s="32">
        <f t="shared" si="63"/>
        <v>1.3899223400452758E-14</v>
      </c>
      <c r="AC142" s="30">
        <f>Rohdaten!AM142</f>
        <v>0</v>
      </c>
      <c r="AD142" s="33">
        <f>Rohdaten!AL142/eval!$B$7</f>
        <v>59.57972805933251</v>
      </c>
      <c r="AE142" s="32">
        <f t="shared" si="64"/>
        <v>8.2811195043488618E-13</v>
      </c>
      <c r="AF142" s="32">
        <f>(AC142)/((AE142+0.0000000000000000001)/charge/constants!$B$3)</f>
        <v>0</v>
      </c>
      <c r="AG142" s="32">
        <f>SQRT(AC142+1)/((AE142+0.0000000000000000001)/charge/constants!$B$3)</f>
        <v>5.8042869892737297E-7</v>
      </c>
      <c r="AH142" s="32">
        <f>AF142/eval!$E$18</f>
        <v>0</v>
      </c>
      <c r="AI142" s="32">
        <f>AG142/eval!$E$18</f>
        <v>7.02935775095175E-7</v>
      </c>
      <c r="AJ142" s="32">
        <f t="shared" si="65"/>
        <v>0</v>
      </c>
      <c r="AK142" s="32">
        <f t="shared" si="66"/>
        <v>6.9285151872474761E-7</v>
      </c>
      <c r="AL142" s="29">
        <f t="shared" si="67"/>
        <v>2968262084391.6528</v>
      </c>
      <c r="AN142" s="32">
        <f>Rohdaten!X142-G142</f>
        <v>4.79281417673E-13</v>
      </c>
      <c r="AO142" s="32">
        <f t="shared" si="68"/>
        <v>1.3899223400452758E-14</v>
      </c>
      <c r="AP142" s="30">
        <f>Rohdaten!AA142</f>
        <v>1</v>
      </c>
      <c r="AQ142" s="33">
        <f>Rohdaten!Y142</f>
        <v>895.54499999999996</v>
      </c>
      <c r="AR142" s="32">
        <f t="shared" si="80"/>
        <v>1.1166384715452602E-3</v>
      </c>
      <c r="AS142" s="32">
        <f t="shared" si="69"/>
        <v>1.2447380020158464E-11</v>
      </c>
      <c r="AT142" s="32">
        <f>(AP142)/((AS142+0.0000000000000000001)/charge/constants!$B$3)</f>
        <v>3.8615354826480625E-8</v>
      </c>
      <c r="AU142" s="32">
        <f>SQRT(AP142+1)/((AS142+0.0000000000000000001)/charge/constants!$B$3)</f>
        <v>5.4610358511458252E-8</v>
      </c>
      <c r="AV142" s="32">
        <f>AT142/eval!$E$18</f>
        <v>4.6765631033905533E-8</v>
      </c>
      <c r="AW142" s="32">
        <f>AU142/eval!$E$18</f>
        <v>6.613658966108531E-8</v>
      </c>
      <c r="AX142" s="32">
        <f t="shared" si="70"/>
        <v>4.6094735300071435E-8</v>
      </c>
      <c r="AY142" s="32">
        <f t="shared" si="71"/>
        <v>6.5187799815358878E-8</v>
      </c>
      <c r="AZ142" s="29">
        <f t="shared" si="72"/>
        <v>335312655240040.44</v>
      </c>
      <c r="BC142" s="32">
        <f>Rohdaten!AD142-G142</f>
        <v>4.7905796463700002E-13</v>
      </c>
      <c r="BD142" s="30">
        <f>Rohdaten!AG142</f>
        <v>9</v>
      </c>
      <c r="BE142" s="33">
        <f>Rohdaten!AF142/Rohdaten!AE142</f>
        <v>7.364544976328248</v>
      </c>
      <c r="BF142" s="33">
        <f>Rohdaten!AF142/eval!$B$7</f>
        <v>5.1915945611866503</v>
      </c>
      <c r="BG142" s="32">
        <f t="shared" si="73"/>
        <v>2.487074723702596E-12</v>
      </c>
      <c r="BH142" s="32">
        <f>(BD142)/((BG142+0.0000000000000000001)/charge/constants!$B$3)</f>
        <v>1.7393686586235556E-6</v>
      </c>
      <c r="BI142" s="32">
        <f>SQRT(BD142+1)/((BG142+0.0000000000000000001)/charge/constants!$B$3)</f>
        <v>6.1115185021803444E-7</v>
      </c>
      <c r="BJ142" s="32">
        <f>BH142/eval!$E$18</f>
        <v>2.1064851866995496E-6</v>
      </c>
      <c r="BK142" s="32">
        <f>BI142/eval!$E$18</f>
        <v>7.4014344970840041E-7</v>
      </c>
      <c r="BL142" s="32">
        <f t="shared" si="74"/>
        <v>2.0762657307893567E-6</v>
      </c>
      <c r="BM142" s="32">
        <f t="shared" si="75"/>
        <v>7.2952541522759525E-7</v>
      </c>
      <c r="BN142" s="29">
        <f t="shared" si="76"/>
        <v>2677328975633.9683</v>
      </c>
      <c r="BO142" s="33">
        <f t="array" ref="BO142">AVERAGE(IF(Rohdaten!E142='turnwise standard'!$A$5:$A$99,'turnwise standard'!$B$5:$B$99))</f>
        <v>1.0900000000000001</v>
      </c>
      <c r="BP142" s="32">
        <f>BD142/BF142*constants!$B$3*charge/constants!$B$6/BO142</f>
        <v>1.3899223400452758E-14</v>
      </c>
      <c r="BQ142" s="32">
        <f>SQRT(BD142)/BF142*constants!$B$3*charge/constants!$B$6/BO142</f>
        <v>4.6330744668175862E-15</v>
      </c>
      <c r="BR142" s="32"/>
      <c r="BS142" s="32">
        <f t="shared" si="77"/>
        <v>777.96202070895515</v>
      </c>
      <c r="BT142" s="32">
        <f t="shared" si="78"/>
        <v>779.46243101454945</v>
      </c>
      <c r="BU142" s="32">
        <f t="shared" si="79"/>
        <v>1.6459234192591331E-6</v>
      </c>
      <c r="BV142" s="29">
        <f t="shared" si="81"/>
        <v>0.50110558319513543</v>
      </c>
      <c r="BW142" s="29">
        <f t="shared" si="82"/>
        <v>0.16991256726122406</v>
      </c>
      <c r="BX142" s="29">
        <f t="shared" si="83"/>
        <v>34.63769600504294</v>
      </c>
    </row>
    <row r="143" spans="1:76" x14ac:dyDescent="0.2">
      <c r="A143" s="29">
        <f>Rohdaten!C143</f>
        <v>194</v>
      </c>
      <c r="B143" s="29" t="str">
        <f>IF(1=1,Rohdaten!H143,"x"&amp;Rohdaten!H143)</f>
        <v>MS_St60w_U</v>
      </c>
      <c r="C143" s="29">
        <f>IF(101,Rohdaten!F143,-Rohdaten!F143)</f>
        <v>17</v>
      </c>
      <c r="E143" s="32">
        <f>Rohdaten!J143</f>
        <v>4.71216E-13</v>
      </c>
      <c r="F143" s="32">
        <f>AVERAGE(Rohdaten!L143,Rohdaten!X143,Rohdaten!AD143)</f>
        <v>4.692388774456667E-13</v>
      </c>
      <c r="G143" s="29">
        <f t="array" ref="G143">AVERAGE(IF(Rohdaten!E143='turnwise standard'!$A$5:$A$99,'turnwise standard'!$F$5:$F$99))</f>
        <v>0</v>
      </c>
      <c r="H143" s="29" t="b">
        <f>IF(ISERROR(G143),1&lt;0,E143-G143&gt;eval!$B$6)</f>
        <v>0</v>
      </c>
      <c r="I143" s="32">
        <f>Rohdaten!L143-G143</f>
        <v>4.6925322450700004E-13</v>
      </c>
      <c r="J143" s="32">
        <f t="shared" si="56"/>
        <v>1.1531207561857103E-14</v>
      </c>
      <c r="K143" s="32">
        <f t="shared" si="57"/>
        <v>1.1531207561857103E-14</v>
      </c>
      <c r="L143" s="30">
        <f>Rohdaten!O143</f>
        <v>161</v>
      </c>
      <c r="M143" s="33">
        <f>Rohdaten!N143/eval!$B$7</f>
        <v>298.88751545117429</v>
      </c>
      <c r="N143" s="33">
        <f>Rohdaten!N143/Rohdaten!M143</f>
        <v>8.1000954725893166</v>
      </c>
      <c r="O143" s="32">
        <f t="shared" si="58"/>
        <v>3.4465339783152625E-12</v>
      </c>
      <c r="P143" s="34">
        <f>(L143)/(O143/charge/constants!$B$3)</f>
        <v>2.2453357630272954E-5</v>
      </c>
      <c r="Q143" s="34">
        <f>SQRT(L143+1)/(O143/charge/constants!$B$3)</f>
        <v>1.7750595399621668E-6</v>
      </c>
      <c r="R143" s="29">
        <f>P143/eval!$E$18</f>
        <v>2.7192432728589089E-5</v>
      </c>
      <c r="S143" s="29">
        <f>Q143/eval!$E$18</f>
        <v>2.1497090958273195E-6</v>
      </c>
      <c r="T143" s="29">
        <f t="shared" si="59"/>
        <v>317376049543.84027</v>
      </c>
      <c r="V143" s="31">
        <f t="array" ref="V143">AVERAGE(IF(Rohdaten!E143='turnwise standard'!$A$5:$A$99,'turnwise standard'!$P$5:$P$99))</f>
        <v>0.83773894296385687</v>
      </c>
      <c r="W143" s="32">
        <f t="shared" si="60"/>
        <v>2.6802332419732903E-5</v>
      </c>
      <c r="X143" s="29">
        <f t="shared" si="61"/>
        <v>2.1188695534221444E-6</v>
      </c>
      <c r="Y143" s="29">
        <f t="shared" si="62"/>
        <v>222736586116.88632</v>
      </c>
      <c r="AA143" s="32">
        <f>Rohdaten!AJ143-$G143</f>
        <v>4.6926137868300002E-13</v>
      </c>
      <c r="AB143" s="32">
        <f t="shared" si="63"/>
        <v>1.1531207561857103E-14</v>
      </c>
      <c r="AC143" s="30">
        <f>Rohdaten!AM143</f>
        <v>0</v>
      </c>
      <c r="AD143" s="33">
        <f>Rohdaten!AL143/eval!$B$7</f>
        <v>59.826946847960443</v>
      </c>
      <c r="AE143" s="32">
        <f t="shared" si="64"/>
        <v>6.8987694189602444E-13</v>
      </c>
      <c r="AF143" s="32">
        <f>(AC143)/((AE143+0.0000000000000000001)/charge/constants!$B$3)</f>
        <v>0</v>
      </c>
      <c r="AG143" s="32">
        <f>SQRT(AC143+1)/((AE143+0.0000000000000000001)/charge/constants!$B$3)</f>
        <v>6.9673285355166705E-7</v>
      </c>
      <c r="AH143" s="32">
        <f>AF143/eval!$E$18</f>
        <v>0</v>
      </c>
      <c r="AI143" s="32">
        <f>AG143/eval!$E$18</f>
        <v>8.4378744426435724E-7</v>
      </c>
      <c r="AJ143" s="32">
        <f t="shared" si="65"/>
        <v>0</v>
      </c>
      <c r="AK143" s="32">
        <f t="shared" si="66"/>
        <v>8.316825419225219E-7</v>
      </c>
      <c r="AL143" s="29">
        <f t="shared" si="67"/>
        <v>2060000950505.8782</v>
      </c>
      <c r="AN143" s="32">
        <f>Rohdaten!X143-G143</f>
        <v>4.6931370207699999E-13</v>
      </c>
      <c r="AO143" s="32">
        <f t="shared" si="68"/>
        <v>1.1531207561857103E-14</v>
      </c>
      <c r="AP143" s="30">
        <f>Rohdaten!AA143</f>
        <v>2</v>
      </c>
      <c r="AQ143" s="33">
        <f>Rohdaten!Y143</f>
        <v>895.54499999999996</v>
      </c>
      <c r="AR143" s="32">
        <f t="shared" si="80"/>
        <v>2.2332769430905204E-3</v>
      </c>
      <c r="AS143" s="32">
        <f t="shared" si="69"/>
        <v>1.0326715275983319E-11</v>
      </c>
      <c r="AT143" s="32">
        <f>(AP143)/((AS143+0.0000000000000000001)/charge/constants!$B$3)</f>
        <v>9.3090587374541856E-8</v>
      </c>
      <c r="AU143" s="32">
        <f>SQRT(AP143+1)/((AS143+0.0000000000000000001)/charge/constants!$B$3)</f>
        <v>8.0618813519568182E-8</v>
      </c>
      <c r="AV143" s="32">
        <f>AT143/eval!$E$18</f>
        <v>1.1273857462788303E-7</v>
      </c>
      <c r="AW143" s="32">
        <f>AU143/eval!$E$18</f>
        <v>9.7634469614194476E-8</v>
      </c>
      <c r="AX143" s="32">
        <f t="shared" si="70"/>
        <v>1.111212367007727E-7</v>
      </c>
      <c r="AY143" s="32">
        <f t="shared" si="71"/>
        <v>9.623381388281286E-8</v>
      </c>
      <c r="AZ143" s="29">
        <f t="shared" si="72"/>
        <v>153860519843063.16</v>
      </c>
      <c r="BC143" s="32">
        <f>Rohdaten!AD143-G143</f>
        <v>4.6914970575299997E-13</v>
      </c>
      <c r="BD143" s="30">
        <f>Rohdaten!AG143</f>
        <v>8</v>
      </c>
      <c r="BE143" s="33">
        <f>Rohdaten!AF143/Rohdaten!AE143</f>
        <v>7.890583903208837</v>
      </c>
      <c r="BF143" s="33">
        <f>Rohdaten!AF143/eval!$B$7</f>
        <v>5.5624227441285541</v>
      </c>
      <c r="BG143" s="32">
        <f t="shared" si="73"/>
        <v>2.6096089936817057E-12</v>
      </c>
      <c r="BH143" s="32">
        <f>(BD143)/((BG143+0.0000000000000000001)/charge/constants!$B$3)</f>
        <v>1.4735080473585326E-6</v>
      </c>
      <c r="BI143" s="32">
        <f>SQRT(BD143+1)/((BG143+0.0000000000000000001)/charge/constants!$B$3)</f>
        <v>5.5256551775944971E-7</v>
      </c>
      <c r="BJ143" s="32">
        <f>BH143/eval!$E$18</f>
        <v>1.7845112126486214E-6</v>
      </c>
      <c r="BK143" s="32">
        <f>BI143/eval!$E$18</f>
        <v>6.6919170474323304E-7</v>
      </c>
      <c r="BL143" s="32">
        <f t="shared" si="74"/>
        <v>1.7589107677689816E-6</v>
      </c>
      <c r="BM143" s="32">
        <f t="shared" si="75"/>
        <v>6.5959153791336813E-7</v>
      </c>
      <c r="BN143" s="29">
        <f t="shared" si="76"/>
        <v>3275159390905.0347</v>
      </c>
      <c r="BO143" s="33">
        <f t="array" ref="BO143">AVERAGE(IF(Rohdaten!E143='turnwise standard'!$A$5:$A$99,'turnwise standard'!$B$5:$B$99))</f>
        <v>1.0900000000000001</v>
      </c>
      <c r="BP143" s="32">
        <f>BD143/BF143*constants!$B$3*charge/constants!$B$6/BO143</f>
        <v>1.1531207561857103E-14</v>
      </c>
      <c r="BQ143" s="32">
        <f>SQRT(BD143)/BF143*constants!$B$3*charge/constants!$B$6/BO143</f>
        <v>4.0768975311293768E-15</v>
      </c>
      <c r="BR143" s="32"/>
      <c r="BS143" s="32">
        <f t="shared" si="77"/>
        <v>241.19900890198508</v>
      </c>
      <c r="BT143" s="32">
        <f t="shared" si="78"/>
        <v>171.6095234451216</v>
      </c>
      <c r="BU143" s="32">
        <f t="shared" si="79"/>
        <v>3.3956055083360831E-5</v>
      </c>
      <c r="BV143" s="29">
        <f t="shared" si="81"/>
        <v>0.37453473945409432</v>
      </c>
      <c r="BW143" s="29">
        <f t="shared" si="82"/>
        <v>0.13566803259772955</v>
      </c>
      <c r="BX143" s="29">
        <f t="shared" si="83"/>
        <v>54.330655624568664</v>
      </c>
    </row>
    <row r="144" spans="1:76" x14ac:dyDescent="0.2">
      <c r="A144" s="29">
        <f>Rohdaten!C144</f>
        <v>195</v>
      </c>
      <c r="B144" s="29" t="str">
        <f>IF(1=1,Rohdaten!H144,"x"&amp;Rohdaten!H144)</f>
        <v>MS_Blank_20091102</v>
      </c>
      <c r="C144" s="29">
        <f>IF(101,Rohdaten!F144,-Rohdaten!F144)</f>
        <v>18</v>
      </c>
      <c r="E144" s="32">
        <f>Rohdaten!J144</f>
        <v>9.9344399999999994E-13</v>
      </c>
      <c r="F144" s="32">
        <f>AVERAGE(Rohdaten!L144,Rohdaten!X144,Rohdaten!AD144)</f>
        <v>9.9388734605633343E-13</v>
      </c>
      <c r="G144" s="29">
        <f t="array" ref="G144">AVERAGE(IF(Rohdaten!E144='turnwise standard'!$A$5:$A$99,'turnwise standard'!$F$5:$F$99))</f>
        <v>0</v>
      </c>
      <c r="H144" s="29" t="b">
        <f>IF(ISERROR(G144),1&lt;0,E144-G144&gt;eval!$B$6)</f>
        <v>0</v>
      </c>
      <c r="I144" s="32">
        <f>Rohdaten!L144-G144</f>
        <v>9.9404009397300002E-13</v>
      </c>
      <c r="J144" s="32">
        <f t="shared" si="56"/>
        <v>3.408759894947917E-13</v>
      </c>
      <c r="K144" s="32">
        <f t="shared" si="57"/>
        <v>3.408759894947917E-13</v>
      </c>
      <c r="L144" s="30">
        <f>Rohdaten!O144</f>
        <v>115</v>
      </c>
      <c r="M144" s="33">
        <f>Rohdaten!N144/eval!$B$7</f>
        <v>298.3930778739184</v>
      </c>
      <c r="N144" s="33">
        <f>Rohdaten!N144/Rohdaten!M144</f>
        <v>8.0866958109307738</v>
      </c>
      <c r="O144" s="32">
        <f t="shared" si="58"/>
        <v>1.0171503567866837E-10</v>
      </c>
      <c r="P144" s="34">
        <f>(L144)/(O144/charge/constants!$B$3)</f>
        <v>5.4343883017083224E-7</v>
      </c>
      <c r="Q144" s="34">
        <f>SQRT(L144+1)/(O144/charge/constants!$B$3)</f>
        <v>5.0895785444631485E-8</v>
      </c>
      <c r="R144" s="29">
        <f>P144/eval!$E$18</f>
        <v>6.5813871024793662E-7</v>
      </c>
      <c r="S144" s="29">
        <f>Q144/eval!$E$18</f>
        <v>6.1638007315479669E-8</v>
      </c>
      <c r="T144" s="29">
        <f t="shared" si="59"/>
        <v>386043601020476.87</v>
      </c>
      <c r="V144" s="31">
        <f t="array" ref="V144">AVERAGE(IF(Rohdaten!E144='turnwise standard'!$A$5:$A$99,'turnwise standard'!$P$5:$P$99))</f>
        <v>0.83773894296385687</v>
      </c>
      <c r="W144" s="32">
        <f t="shared" si="60"/>
        <v>6.4869710872958455E-7</v>
      </c>
      <c r="X144" s="29">
        <f t="shared" si="61"/>
        <v>6.0753753746442841E-8</v>
      </c>
      <c r="Y144" s="29">
        <f t="shared" si="62"/>
        <v>270927922592636.56</v>
      </c>
      <c r="AA144" s="32">
        <f>Rohdaten!AJ144-$G144</f>
        <v>9.9379574542300009E-13</v>
      </c>
      <c r="AB144" s="32">
        <f t="shared" si="63"/>
        <v>3.408759894947917E-13</v>
      </c>
      <c r="AC144" s="30">
        <f>Rohdaten!AM144</f>
        <v>5</v>
      </c>
      <c r="AD144" s="33">
        <f>Rohdaten!AL144/eval!$B$7</f>
        <v>59.950556242274416</v>
      </c>
      <c r="AE144" s="32">
        <f t="shared" si="64"/>
        <v>2.0435705179848454E-11</v>
      </c>
      <c r="AF144" s="32">
        <f>(AC144)/((AE144+0.0000000000000000001)/charge/constants!$B$3)</f>
        <v>1.1760298786310459E-7</v>
      </c>
      <c r="AG144" s="32">
        <f>SQRT(AC144+1)/((AE144+0.0000000000000000001)/charge/constants!$B$3)</f>
        <v>5.761346249826585E-8</v>
      </c>
      <c r="AH144" s="32">
        <f>AF144/eval!$E$18</f>
        <v>1.4242463816800995E-7</v>
      </c>
      <c r="AI144" s="32">
        <f>AG144/eval!$E$18</f>
        <v>6.9773538062429179E-8</v>
      </c>
      <c r="AJ144" s="32">
        <f t="shared" si="65"/>
        <v>1.4038142651818731E-7</v>
      </c>
      <c r="AK144" s="32">
        <f t="shared" si="66"/>
        <v>6.8772572866714048E-8</v>
      </c>
      <c r="AL144" s="29">
        <f t="shared" si="67"/>
        <v>301267335784720.81</v>
      </c>
      <c r="AN144" s="32">
        <f>Rohdaten!X144-G144</f>
        <v>9.9399763455300009E-13</v>
      </c>
      <c r="AO144" s="32">
        <f t="shared" si="68"/>
        <v>3.408759894947917E-13</v>
      </c>
      <c r="AP144" s="30">
        <f>Rohdaten!AA144</f>
        <v>18</v>
      </c>
      <c r="AQ144" s="33">
        <f>Rohdaten!Y144</f>
        <v>895.54499999999996</v>
      </c>
      <c r="AR144" s="32">
        <f t="shared" si="80"/>
        <v>2.0099492487814685E-2</v>
      </c>
      <c r="AS144" s="32">
        <f t="shared" si="69"/>
        <v>3.0526978801211321E-10</v>
      </c>
      <c r="AT144" s="32">
        <f>(AP144)/((AS144+0.0000000000000000001)/charge/constants!$B$3)</f>
        <v>2.8341749943569639E-8</v>
      </c>
      <c r="AU144" s="32">
        <f>SQRT(AP144+1)/((AS144+0.0000000000000000001)/charge/constants!$B$3)</f>
        <v>6.8632679937288702E-9</v>
      </c>
      <c r="AV144" s="32">
        <f>AT144/eval!$E$18</f>
        <v>3.4323647333347282E-8</v>
      </c>
      <c r="AW144" s="32">
        <f>AU144/eval!$E$18</f>
        <v>8.3118505610994517E-9</v>
      </c>
      <c r="AX144" s="32">
        <f t="shared" si="70"/>
        <v>3.3831243231093777E-8</v>
      </c>
      <c r="AY144" s="32">
        <f t="shared" si="71"/>
        <v>8.1926094654823475E-9</v>
      </c>
      <c r="AZ144" s="29">
        <f t="shared" si="72"/>
        <v>2.1229417856117832E+16</v>
      </c>
      <c r="BC144" s="32">
        <f>Rohdaten!AD144-G144</f>
        <v>9.9362430964299998E-13</v>
      </c>
      <c r="BD144" s="30">
        <f>Rohdaten!AG144</f>
        <v>247</v>
      </c>
      <c r="BE144" s="33">
        <f>Rohdaten!AF144/Rohdaten!AE144</f>
        <v>8.2412765211292296</v>
      </c>
      <c r="BF144" s="33">
        <f>Rohdaten!AF144/eval!$B$7</f>
        <v>5.8096415327564896</v>
      </c>
      <c r="BG144" s="32">
        <f t="shared" si="73"/>
        <v>5.7726010572584675E-12</v>
      </c>
      <c r="BH144" s="32">
        <f>(BD144)/((BG144+0.0000000000000000001)/charge/constants!$B$3)</f>
        <v>2.0566641755721802E-5</v>
      </c>
      <c r="BI144" s="32">
        <f>SQRT(BD144+1)/((BG144+0.0000000000000000001)/charge/constants!$B$3)</f>
        <v>1.311270438271527E-6</v>
      </c>
      <c r="BJ144" s="32">
        <f>BH144/eval!$E$18</f>
        <v>2.4907500766897906E-5</v>
      </c>
      <c r="BK144" s="32">
        <f>BI144/eval!$E$18</f>
        <v>1.5880312320689016E-6</v>
      </c>
      <c r="BL144" s="32">
        <f t="shared" si="74"/>
        <v>2.455017989608861E-5</v>
      </c>
      <c r="BM144" s="32">
        <f t="shared" si="75"/>
        <v>1.5652494721474347E-6</v>
      </c>
      <c r="BN144" s="29">
        <f t="shared" si="76"/>
        <v>581588029531.3573</v>
      </c>
      <c r="BO144" s="33">
        <f t="array" ref="BO144">AVERAGE(IF(Rohdaten!E144='turnwise standard'!$A$5:$A$99,'turnwise standard'!$B$5:$B$99))</f>
        <v>1.0900000000000001</v>
      </c>
      <c r="BP144" s="32">
        <f>BD144/BF144*constants!$B$3*charge/constants!$B$6/BO144</f>
        <v>3.408759894947917E-13</v>
      </c>
      <c r="BQ144" s="32">
        <f>SQRT(BD144)/BF144*constants!$B$3*charge/constants!$B$6/BO144</f>
        <v>2.1689419817982729E-14</v>
      </c>
      <c r="BR144" s="32"/>
      <c r="BS144" s="32">
        <f t="shared" si="77"/>
        <v>19.174498084092793</v>
      </c>
      <c r="BT144" s="32">
        <f t="shared" si="78"/>
        <v>4.8603176329735511</v>
      </c>
      <c r="BU144" s="32">
        <f t="shared" si="79"/>
        <v>4.2332185966548572E-2</v>
      </c>
      <c r="BV144" s="29">
        <f t="shared" si="81"/>
        <v>9.0648678927578337E-3</v>
      </c>
      <c r="BW144" s="29">
        <f t="shared" si="82"/>
        <v>1.0233362715897987E-3</v>
      </c>
      <c r="BX144" s="29">
        <f t="shared" si="83"/>
        <v>954911.80994340277</v>
      </c>
    </row>
    <row r="145" spans="1:76" x14ac:dyDescent="0.2">
      <c r="A145" s="29">
        <f>Rohdaten!C145</f>
        <v>196</v>
      </c>
      <c r="B145" s="29" t="str">
        <f>IF(1=1,Rohdaten!H145,"x"&amp;Rohdaten!H145)</f>
        <v>Vienna_KkU</v>
      </c>
      <c r="C145" s="29">
        <f>IF(101,Rohdaten!F145,-Rohdaten!F145)</f>
        <v>30</v>
      </c>
      <c r="E145" s="32">
        <f>Rohdaten!J145</f>
        <v>4.5158100000000001E-10</v>
      </c>
      <c r="F145" s="32">
        <f>AVERAGE(Rohdaten!L145,Rohdaten!X145,Rohdaten!AD145)</f>
        <v>4.4400953912449996E-10</v>
      </c>
      <c r="G145" s="29">
        <f t="array" ref="G145">AVERAGE(IF(Rohdaten!E145='turnwise standard'!$A$5:$A$99,'turnwise standard'!$F$5:$F$99))</f>
        <v>0</v>
      </c>
      <c r="H145" s="29" t="b">
        <f>IF(ISERROR(G145),1&lt;0,E145-G145&gt;eval!$B$6)</f>
        <v>1</v>
      </c>
      <c r="I145" s="32">
        <f>Rohdaten!L145-G145</f>
        <v>4.4917024494299998E-10</v>
      </c>
      <c r="J145" s="32">
        <f t="shared" si="56"/>
        <v>2.9033508626897414E-10</v>
      </c>
      <c r="K145" s="32">
        <f t="shared" si="57"/>
        <v>4.4917024494299998E-10</v>
      </c>
      <c r="L145" s="30">
        <f>Rohdaten!O145</f>
        <v>13</v>
      </c>
      <c r="M145" s="33">
        <f>Rohdaten!N145/eval!$B$7</f>
        <v>199.62917181705811</v>
      </c>
      <c r="N145" s="33">
        <f>Rohdaten!N145/Rohdaten!M145</f>
        <v>8.1151700919551786</v>
      </c>
      <c r="O145" s="32">
        <f t="shared" si="58"/>
        <v>8.9667484002836224E-8</v>
      </c>
      <c r="P145" s="34">
        <f>(L145)/(O145/charge/constants!$B$3)</f>
        <v>6.9686130591133299E-11</v>
      </c>
      <c r="Q145" s="34">
        <f>SQRT(L145+1)/(O145/charge/constants!$B$3)</f>
        <v>2.0057048098615954E-11</v>
      </c>
      <c r="R145" s="29">
        <f>P145/eval!$E$18</f>
        <v>8.4394300817629242E-11</v>
      </c>
      <c r="S145" s="29">
        <f>Q145/eval!$E$18</f>
        <v>2.4290350696608039E-11</v>
      </c>
      <c r="T145" s="29">
        <f t="shared" si="59"/>
        <v>2.4857987656970661E+21</v>
      </c>
      <c r="V145" s="31">
        <f t="array" ref="V145">AVERAGE(IF(Rohdaten!E145='turnwise standard'!$A$5:$A$99,'turnwise standard'!$P$5:$P$99))</f>
        <v>0.83773894296385687</v>
      </c>
      <c r="W145" s="32">
        <f t="shared" si="60"/>
        <v>8.3183587412791211E-11</v>
      </c>
      <c r="X145" s="29">
        <f t="shared" si="61"/>
        <v>2.3941883407802005E-11</v>
      </c>
      <c r="Y145" s="29">
        <f t="shared" si="62"/>
        <v>1.7445498223345069E+21</v>
      </c>
      <c r="AA145" s="32">
        <f>Rohdaten!AJ145-$G145</f>
        <v>4.4049888319600002E-10</v>
      </c>
      <c r="AB145" s="32">
        <f t="shared" si="63"/>
        <v>4.4049888319600002E-10</v>
      </c>
      <c r="AC145" s="30">
        <f>Rohdaten!AM145</f>
        <v>0</v>
      </c>
      <c r="AD145" s="33">
        <f>Rohdaten!AL145/eval!$B$7</f>
        <v>39.925834363411617</v>
      </c>
      <c r="AE145" s="32">
        <f t="shared" si="64"/>
        <v>1.7587285447751299E-8</v>
      </c>
      <c r="AF145" s="32">
        <f>(AC145)/((AE145+0.0000000000000000001)/charge/constants!$B$3)</f>
        <v>0</v>
      </c>
      <c r="AG145" s="32">
        <f>SQRT(AC145+1)/((AE145+0.0000000000000000001)/charge/constants!$B$3)</f>
        <v>2.7329970928442738E-11</v>
      </c>
      <c r="AH145" s="32">
        <f>AF145/eval!$E$18</f>
        <v>0</v>
      </c>
      <c r="AI145" s="32">
        <f>AG145/eval!$E$18</f>
        <v>3.3098319110367297E-11</v>
      </c>
      <c r="AJ145" s="32">
        <f t="shared" si="65"/>
        <v>0</v>
      </c>
      <c r="AK145" s="32">
        <f t="shared" si="66"/>
        <v>3.2623493461759547E-11</v>
      </c>
      <c r="AL145" s="29">
        <f t="shared" si="67"/>
        <v>1.3388183633675923E+21</v>
      </c>
      <c r="AN145" s="32" t="e">
        <f>Rohdaten!X145-G145</f>
        <v>#VALUE!</v>
      </c>
      <c r="AO145" s="32" t="e">
        <f t="shared" si="68"/>
        <v>#VALUE!</v>
      </c>
      <c r="AP145" s="30">
        <f>Rohdaten!AA145</f>
        <v>0</v>
      </c>
      <c r="AQ145" s="33">
        <f>Rohdaten!Y145</f>
        <v>0</v>
      </c>
      <c r="AR145" s="32" t="e">
        <f t="shared" si="80"/>
        <v>#DIV/0!</v>
      </c>
      <c r="AS145" s="32" t="e">
        <f t="shared" si="69"/>
        <v>#VALUE!</v>
      </c>
      <c r="AT145" s="32" t="e">
        <f>(AP145)/((AS145+0.0000000000000000001)/charge/constants!$B$3)</f>
        <v>#VALUE!</v>
      </c>
      <c r="AU145" s="32" t="e">
        <f>SQRT(AP145+1)/((AS145+0.0000000000000000001)/charge/constants!$B$3)</f>
        <v>#VALUE!</v>
      </c>
      <c r="AV145" s="32" t="e">
        <f>AT145/eval!$E$18</f>
        <v>#VALUE!</v>
      </c>
      <c r="AW145" s="32" t="e">
        <f>AU145/eval!$E$18</f>
        <v>#VALUE!</v>
      </c>
      <c r="AX145" s="32" t="e">
        <f t="shared" si="70"/>
        <v>#VALUE!</v>
      </c>
      <c r="AY145" s="32" t="e">
        <f t="shared" si="71"/>
        <v>#VALUE!</v>
      </c>
      <c r="AZ145" s="29" t="e">
        <f t="shared" si="72"/>
        <v>#VALUE!</v>
      </c>
      <c r="BC145" s="32">
        <f>Rohdaten!AD145-G145</f>
        <v>4.3884883330599999E-10</v>
      </c>
      <c r="BD145" s="30">
        <f>Rohdaten!AG145</f>
        <v>35809</v>
      </c>
      <c r="BE145" s="33">
        <f>Rohdaten!AF145/Rohdaten!AE145</f>
        <v>2.1041557075223567</v>
      </c>
      <c r="BF145" s="33">
        <f>Rohdaten!AF145/eval!$B$7</f>
        <v>0.9888751545117429</v>
      </c>
      <c r="BG145" s="32">
        <f t="shared" si="73"/>
        <v>4.3396670784276883E-10</v>
      </c>
      <c r="BH145" s="32">
        <f>(BD145)/((BG145+0.0000000000000000001)/charge/constants!$B$3)</f>
        <v>3.9661922504594292E-5</v>
      </c>
      <c r="BI145" s="32">
        <f>SQRT(BD145+1)/((BG145+0.0000000000000000001)/charge/constants!$B$3)</f>
        <v>2.095963565874937E-7</v>
      </c>
      <c r="BJ145" s="32">
        <f>BH145/eval!$E$18</f>
        <v>4.8033090522665995E-5</v>
      </c>
      <c r="BK145" s="32">
        <f>BI145/eval!$E$18</f>
        <v>2.5383441178429709E-7</v>
      </c>
      <c r="BL145" s="32">
        <f t="shared" si="74"/>
        <v>4.7344011923658959E-5</v>
      </c>
      <c r="BM145" s="32">
        <f t="shared" si="75"/>
        <v>2.5019292507276512E-7</v>
      </c>
      <c r="BN145" s="29">
        <f t="shared" si="76"/>
        <v>22763159523524.578</v>
      </c>
      <c r="BO145" s="33">
        <f t="array" ref="BO145">AVERAGE(IF(Rohdaten!E145='turnwise standard'!$A$5:$A$99,'turnwise standard'!$B$5:$B$99))</f>
        <v>1.0900000000000001</v>
      </c>
      <c r="BP145" s="32">
        <f>BD145/BF145*constants!$B$3*charge/constants!$B$6/BO145</f>
        <v>2.9033508626897414E-10</v>
      </c>
      <c r="BQ145" s="32">
        <f>SQRT(BD145)/BF145*constants!$B$3*charge/constants!$B$6/BO145</f>
        <v>1.5342757676749687E-12</v>
      </c>
      <c r="BR145" s="32"/>
      <c r="BS145" s="32" t="e">
        <f t="shared" si="77"/>
        <v>#DIV/0!</v>
      </c>
      <c r="BT145" s="32" t="e">
        <f t="shared" si="78"/>
        <v>#DIV/0!</v>
      </c>
      <c r="BU145" s="32" t="e">
        <f t="shared" si="79"/>
        <v>#DIV/0!</v>
      </c>
      <c r="BV145" s="29">
        <f t="shared" si="81"/>
        <v>1.7983268125253807E-6</v>
      </c>
      <c r="BW145" s="29">
        <f t="shared" si="82"/>
        <v>4.9885664501077824E-7</v>
      </c>
      <c r="BX145" s="29">
        <f t="shared" si="83"/>
        <v>4018356620203.0762</v>
      </c>
    </row>
    <row r="146" spans="1:76" x14ac:dyDescent="0.2">
      <c r="A146" s="29">
        <f>Rohdaten!C146</f>
        <v>201</v>
      </c>
      <c r="B146" s="29" t="str">
        <f>IF(1=1,Rohdaten!H146,"x"&amp;Rohdaten!H146)</f>
        <v>Vienna-US8</v>
      </c>
      <c r="C146" s="29">
        <f>IF(101,Rohdaten!F146,-Rohdaten!F146)</f>
        <v>35</v>
      </c>
      <c r="E146" s="32">
        <f>Rohdaten!J146</f>
        <v>4.8294200000000003E-11</v>
      </c>
      <c r="F146" s="32">
        <f>AVERAGE(Rohdaten!L146,Rohdaten!X146,Rohdaten!AD146)</f>
        <v>4.8159505204499995E-11</v>
      </c>
      <c r="G146" s="29">
        <f t="array" ref="G146">AVERAGE(IF(Rohdaten!E146='turnwise standard'!$A$5:$A$99,'turnwise standard'!$F$5:$F$99))</f>
        <v>0</v>
      </c>
      <c r="H146" s="29" t="b">
        <f>IF(ISERROR(G146),1&lt;0,E146-G146&gt;eval!$B$6)</f>
        <v>1</v>
      </c>
      <c r="I146" s="32">
        <f>Rohdaten!L146-G146</f>
        <v>4.8206559429499999E-11</v>
      </c>
      <c r="J146" s="32">
        <f t="shared" si="56"/>
        <v>3.0026183440366969E-11</v>
      </c>
      <c r="K146" s="32">
        <f t="shared" si="57"/>
        <v>4.8206559429499999E-11</v>
      </c>
      <c r="L146" s="30">
        <f>Rohdaten!O146</f>
        <v>160</v>
      </c>
      <c r="M146" s="33">
        <f>Rohdaten!N146/eval!$B$7</f>
        <v>199.01112484548827</v>
      </c>
      <c r="N146" s="33">
        <f>Rohdaten!N146/Rohdaten!M146</f>
        <v>8.0900457263454104</v>
      </c>
      <c r="O146" s="32">
        <f t="shared" si="58"/>
        <v>9.5936416169956744E-9</v>
      </c>
      <c r="P146" s="34">
        <f>(L146)/(O146/charge/constants!$B$3)</f>
        <v>8.0163094547702735E-9</v>
      </c>
      <c r="Q146" s="34">
        <f>SQRT(L146+1)/(O146/charge/constants!$B$3)</f>
        <v>6.3572227565682013E-10</v>
      </c>
      <c r="R146" s="29">
        <f>P146/eval!$E$18</f>
        <v>9.7082565186818996E-9</v>
      </c>
      <c r="S146" s="29">
        <f>Q146/eval!$E$18</f>
        <v>7.6989978512418615E-10</v>
      </c>
      <c r="T146" s="29">
        <f t="shared" si="59"/>
        <v>2.4743728476316329E+18</v>
      </c>
      <c r="V146" s="31">
        <f t="array" ref="V146">AVERAGE(IF(Rohdaten!E146='turnwise standard'!$A$5:$A$99,'turnwise standard'!$P$5:$P$99))</f>
        <v>0.83773894296385687</v>
      </c>
      <c r="W146" s="32">
        <f t="shared" si="60"/>
        <v>9.5689827029040547E-9</v>
      </c>
      <c r="X146" s="29">
        <f t="shared" si="61"/>
        <v>7.5885486880636452E-10</v>
      </c>
      <c r="Y146" s="29">
        <f t="shared" si="62"/>
        <v>1.7365310383500078E+18</v>
      </c>
      <c r="AA146" s="32">
        <f>Rohdaten!AJ146-$G146</f>
        <v>4.81564647497E-11</v>
      </c>
      <c r="AB146" s="32">
        <f t="shared" si="63"/>
        <v>4.81564647497E-11</v>
      </c>
      <c r="AC146" s="30">
        <f>Rohdaten!AM146</f>
        <v>0</v>
      </c>
      <c r="AD146" s="33">
        <f>Rohdaten!AL146/eval!$B$7</f>
        <v>39.925834363411617</v>
      </c>
      <c r="AE146" s="32">
        <f t="shared" si="64"/>
        <v>1.9226870351239925E-9</v>
      </c>
      <c r="AF146" s="32">
        <f>(AC146)/((AE146+0.0000000000000000001)/charge/constants!$B$3)</f>
        <v>0</v>
      </c>
      <c r="AG146" s="32">
        <f>SQRT(AC146+1)/((AE146+0.0000000000000000001)/charge/constants!$B$3)</f>
        <v>2.4999388418094956E-10</v>
      </c>
      <c r="AH146" s="32">
        <f>AF146/eval!$E$18</f>
        <v>0</v>
      </c>
      <c r="AI146" s="32">
        <f>AG146/eval!$E$18</f>
        <v>3.0275836648073395E-10</v>
      </c>
      <c r="AJ146" s="32">
        <f t="shared" si="65"/>
        <v>0</v>
      </c>
      <c r="AK146" s="32">
        <f t="shared" si="66"/>
        <v>2.9841502090912731E-10</v>
      </c>
      <c r="AL146" s="29">
        <f t="shared" si="67"/>
        <v>1.6000782853565084E+19</v>
      </c>
      <c r="AN146" s="32" t="e">
        <f>Rohdaten!X146-G146</f>
        <v>#VALUE!</v>
      </c>
      <c r="AO146" s="32" t="e">
        <f t="shared" si="68"/>
        <v>#VALUE!</v>
      </c>
      <c r="AP146" s="30">
        <f>Rohdaten!AA146</f>
        <v>0</v>
      </c>
      <c r="AQ146" s="33">
        <f>Rohdaten!Y146</f>
        <v>0</v>
      </c>
      <c r="AR146" s="32" t="e">
        <f t="shared" si="80"/>
        <v>#DIV/0!</v>
      </c>
      <c r="AS146" s="32" t="e">
        <f t="shared" si="69"/>
        <v>#VALUE!</v>
      </c>
      <c r="AT146" s="32" t="e">
        <f>(AP146)/((AS146+0.0000000000000000001)/charge/constants!$B$3)</f>
        <v>#VALUE!</v>
      </c>
      <c r="AU146" s="32" t="e">
        <f>SQRT(AP146+1)/((AS146+0.0000000000000000001)/charge/constants!$B$3)</f>
        <v>#VALUE!</v>
      </c>
      <c r="AV146" s="32" t="e">
        <f>AT146/eval!$E$18</f>
        <v>#VALUE!</v>
      </c>
      <c r="AW146" s="32" t="e">
        <f>AU146/eval!$E$18</f>
        <v>#VALUE!</v>
      </c>
      <c r="AX146" s="32" t="e">
        <f t="shared" si="70"/>
        <v>#VALUE!</v>
      </c>
      <c r="AY146" s="32" t="e">
        <f t="shared" si="71"/>
        <v>#VALUE!</v>
      </c>
      <c r="AZ146" s="29" t="e">
        <f t="shared" si="72"/>
        <v>#VALUE!</v>
      </c>
      <c r="BC146" s="32">
        <f>Rohdaten!AD146-G146</f>
        <v>4.8112450979499998E-11</v>
      </c>
      <c r="BD146" s="30">
        <f>Rohdaten!AG146</f>
        <v>11110</v>
      </c>
      <c r="BE146" s="33">
        <f>Rohdaten!AF146/Rohdaten!AE146</f>
        <v>6.3124671225670701</v>
      </c>
      <c r="BF146" s="33">
        <f>Rohdaten!AF146/eval!$B$7</f>
        <v>2.9666254635352289</v>
      </c>
      <c r="BG146" s="32">
        <f t="shared" si="73"/>
        <v>1.4273162218887516E-10</v>
      </c>
      <c r="BH146" s="32">
        <f>(BD146)/((BG146+0.0000000000000000001)/charge/constants!$B$3)</f>
        <v>3.7413801611475287E-5</v>
      </c>
      <c r="BI146" s="32">
        <f>SQRT(BD146+1)/((BG146+0.0000000000000000001)/charge/constants!$B$3)</f>
        <v>3.5497220957790583E-7</v>
      </c>
      <c r="BJ146" s="32">
        <f>BH146/eval!$E$18</f>
        <v>4.5310474281545222E-5</v>
      </c>
      <c r="BK146" s="32">
        <f>BI146/eval!$E$18</f>
        <v>4.2989374188079913E-7</v>
      </c>
      <c r="BL146" s="32">
        <f t="shared" si="74"/>
        <v>4.4660454101737342E-5</v>
      </c>
      <c r="BM146" s="32">
        <f t="shared" si="75"/>
        <v>4.2372652311236849E-7</v>
      </c>
      <c r="BN146" s="29">
        <f t="shared" si="76"/>
        <v>7936176029714.9268</v>
      </c>
      <c r="BO146" s="33">
        <f t="array" ref="BO146">AVERAGE(IF(Rohdaten!E146='turnwise standard'!$A$5:$A$99,'turnwise standard'!$B$5:$B$99))</f>
        <v>1.0900000000000001</v>
      </c>
      <c r="BP146" s="32">
        <f>BD146/BF146*constants!$B$3*charge/constants!$B$6/BO146</f>
        <v>3.0026183440366969E-11</v>
      </c>
      <c r="BQ146" s="32">
        <f>SQRT(BD146)/BF146*constants!$B$3*charge/constants!$B$6/BO146</f>
        <v>2.8486763107842689E-13</v>
      </c>
      <c r="BR146" s="32"/>
      <c r="BS146" s="32" t="e">
        <f t="shared" si="77"/>
        <v>#DIV/0!</v>
      </c>
      <c r="BT146" s="32" t="e">
        <f t="shared" si="78"/>
        <v>#DIV/0!</v>
      </c>
      <c r="BU146" s="32" t="e">
        <f t="shared" si="79"/>
        <v>#DIV/0!</v>
      </c>
      <c r="BV146" s="29">
        <f t="shared" si="81"/>
        <v>2.1467985307847554E-4</v>
      </c>
      <c r="BW146" s="29">
        <f t="shared" si="82"/>
        <v>1.7093705862195663E-5</v>
      </c>
      <c r="BX146" s="29">
        <f t="shared" si="83"/>
        <v>3422374621.6362848</v>
      </c>
    </row>
    <row r="147" spans="1:76" x14ac:dyDescent="0.2">
      <c r="A147" s="29">
        <f>Rohdaten!C147</f>
        <v>208</v>
      </c>
      <c r="B147" s="29" t="str">
        <f>IF(1=1,Rohdaten!H147,"x"&amp;Rohdaten!H147)</f>
        <v>Vienna_KkU</v>
      </c>
      <c r="C147" s="29">
        <f>IF(101,Rohdaten!F147,-Rohdaten!F147)</f>
        <v>30</v>
      </c>
      <c r="E147" s="32">
        <f>Rohdaten!J147</f>
        <v>6.4472599999999997E-10</v>
      </c>
      <c r="F147" s="32">
        <f>AVERAGE(Rohdaten!L147,Rohdaten!X147,Rohdaten!AD147)</f>
        <v>6.2979922331000001E-10</v>
      </c>
      <c r="G147" s="29">
        <f t="array" ref="G147">AVERAGE(IF(Rohdaten!E147='turnwise standard'!$A$5:$A$99,'turnwise standard'!$F$5:$F$99))</f>
        <v>0</v>
      </c>
      <c r="H147" s="29" t="b">
        <f>IF(ISERROR(G147),1&lt;0,E147-G147&gt;eval!$B$6)</f>
        <v>1</v>
      </c>
      <c r="I147" s="32">
        <f>Rohdaten!L147-G147</f>
        <v>6.2824540908000001E-10</v>
      </c>
      <c r="J147" s="32">
        <f t="shared" si="56"/>
        <v>6.8460779294745613E-10</v>
      </c>
      <c r="K147" s="32">
        <f t="shared" si="57"/>
        <v>6.2824540908000001E-10</v>
      </c>
      <c r="L147" s="30">
        <f>Rohdaten!O147</f>
        <v>13</v>
      </c>
      <c r="M147" s="33">
        <f>Rohdaten!N147/eval!$B$7</f>
        <v>199.13473423980224</v>
      </c>
      <c r="N147" s="33">
        <f>Rohdaten!N147/Rohdaten!M147</f>
        <v>8.0950705994673644</v>
      </c>
      <c r="O147" s="32">
        <f t="shared" si="58"/>
        <v>1.2510548257452165E-7</v>
      </c>
      <c r="P147" s="34">
        <f>(L147)/(O147/charge/constants!$B$3)</f>
        <v>4.9946492123380002E-11</v>
      </c>
      <c r="Q147" s="34">
        <f>SQRT(L147+1)/(O147/charge/constants!$B$3)</f>
        <v>1.4375589322837791E-11</v>
      </c>
      <c r="R147" s="29">
        <f>P147/eval!$E$18</f>
        <v>6.0488353210161069E-11</v>
      </c>
      <c r="S147" s="29">
        <f>Q147/eval!$E$18</f>
        <v>1.7409745661737727E-11</v>
      </c>
      <c r="T147" s="29">
        <f t="shared" si="59"/>
        <v>4.8389227060225093E+21</v>
      </c>
      <c r="V147" s="31">
        <f t="array" ref="V147">AVERAGE(IF(Rohdaten!E147='turnwise standard'!$A$5:$A$99,'turnwise standard'!$P$5:$P$99))</f>
        <v>0.84906446067828056</v>
      </c>
      <c r="W147" s="32">
        <f t="shared" si="60"/>
        <v>5.8825324149688149E-11</v>
      </c>
      <c r="X147" s="29">
        <f t="shared" si="61"/>
        <v>1.6931092971850169E-11</v>
      </c>
      <c r="Y147" s="29">
        <f t="shared" si="62"/>
        <v>3.4884299860974638E+21</v>
      </c>
      <c r="AA147" s="32">
        <f>Rohdaten!AJ147-$G147</f>
        <v>6.3362537057499999E-10</v>
      </c>
      <c r="AB147" s="32">
        <f t="shared" si="63"/>
        <v>6.3362537057499999E-10</v>
      </c>
      <c r="AC147" s="30">
        <f>Rohdaten!AM147</f>
        <v>0</v>
      </c>
      <c r="AD147" s="33">
        <f>Rohdaten!AL147/eval!$B$7</f>
        <v>39.678615574783684</v>
      </c>
      <c r="AE147" s="32">
        <f t="shared" si="64"/>
        <v>2.5141377497475279E-8</v>
      </c>
      <c r="AF147" s="32">
        <f>(AC147)/((AE147+0.0000000000000000001)/charge/constants!$B$3)</f>
        <v>0</v>
      </c>
      <c r="AG147" s="32">
        <f>SQRT(AC147+1)/((AE147+0.0000000000000000001)/charge/constants!$B$3)</f>
        <v>1.9118284192914906E-11</v>
      </c>
      <c r="AH147" s="32">
        <f>AF147/eval!$E$18</f>
        <v>0</v>
      </c>
      <c r="AI147" s="32">
        <f>AG147/eval!$E$18</f>
        <v>2.3153448377848109E-11</v>
      </c>
      <c r="AJ147" s="32">
        <f t="shared" si="65"/>
        <v>0</v>
      </c>
      <c r="AK147" s="32">
        <f t="shared" si="66"/>
        <v>2.2516881907460998E-11</v>
      </c>
      <c r="AL147" s="29">
        <f t="shared" si="67"/>
        <v>2.7359123119415597E+21</v>
      </c>
      <c r="AN147" s="32" t="e">
        <f>Rohdaten!X147-G147</f>
        <v>#VALUE!</v>
      </c>
      <c r="AO147" s="32" t="e">
        <f t="shared" si="68"/>
        <v>#VALUE!</v>
      </c>
      <c r="AP147" s="30">
        <f>Rohdaten!AA147</f>
        <v>0</v>
      </c>
      <c r="AQ147" s="33">
        <f>Rohdaten!Y147</f>
        <v>0</v>
      </c>
      <c r="AR147" s="32" t="e">
        <f t="shared" si="80"/>
        <v>#DIV/0!</v>
      </c>
      <c r="AS147" s="32" t="e">
        <f t="shared" si="69"/>
        <v>#VALUE!</v>
      </c>
      <c r="AT147" s="32" t="e">
        <f>(AP147)/((AS147+0.0000000000000000001)/charge/constants!$B$3)</f>
        <v>#VALUE!</v>
      </c>
      <c r="AU147" s="32" t="e">
        <f>SQRT(AP147+1)/((AS147+0.0000000000000000001)/charge/constants!$B$3)</f>
        <v>#VALUE!</v>
      </c>
      <c r="AV147" s="32" t="e">
        <f>AT147/eval!$E$18</f>
        <v>#VALUE!</v>
      </c>
      <c r="AW147" s="32" t="e">
        <f>AU147/eval!$E$18</f>
        <v>#VALUE!</v>
      </c>
      <c r="AX147" s="32" t="e">
        <f t="shared" si="70"/>
        <v>#VALUE!</v>
      </c>
      <c r="AY147" s="32" t="e">
        <f t="shared" si="71"/>
        <v>#VALUE!</v>
      </c>
      <c r="AZ147" s="29" t="e">
        <f t="shared" si="72"/>
        <v>#VALUE!</v>
      </c>
      <c r="BC147" s="32">
        <f>Rohdaten!AD147-G147</f>
        <v>6.3135303754000001E-10</v>
      </c>
      <c r="BD147" s="30">
        <f>Rohdaten!AG147</f>
        <v>31664</v>
      </c>
      <c r="BE147" s="33">
        <f>Rohdaten!AF147/Rohdaten!AE147</f>
        <v>0.78905839032088376</v>
      </c>
      <c r="BF147" s="33">
        <f>Rohdaten!AF147/eval!$B$7</f>
        <v>0.37082818294190362</v>
      </c>
      <c r="BG147" s="32">
        <f t="shared" si="73"/>
        <v>2.3412349970580964E-10</v>
      </c>
      <c r="BH147" s="32">
        <f>(BD147)/((BG147+0.0000000000000000001)/charge/constants!$B$3)</f>
        <v>6.5006794502148215E-5</v>
      </c>
      <c r="BI147" s="32">
        <f>SQRT(BD147+1)/((BG147+0.0000000000000000001)/charge/constants!$B$3)</f>
        <v>3.6532779930962581E-7</v>
      </c>
      <c r="BJ147" s="32">
        <f>BH147/eval!$E$18</f>
        <v>7.8727329582884822E-5</v>
      </c>
      <c r="BK147" s="32">
        <f>BI147/eval!$E$18</f>
        <v>4.4243501440589364E-7</v>
      </c>
      <c r="BL147" s="32">
        <f t="shared" si="74"/>
        <v>7.6562849480494238E-5</v>
      </c>
      <c r="BM147" s="32">
        <f t="shared" si="75"/>
        <v>4.3027098203802025E-7</v>
      </c>
      <c r="BN147" s="29">
        <f t="shared" si="76"/>
        <v>7492634686806.959</v>
      </c>
      <c r="BO147" s="33">
        <f t="array" ref="BO147">AVERAGE(IF(Rohdaten!E147='turnwise standard'!$A$5:$A$99,'turnwise standard'!$B$5:$B$99))</f>
        <v>1.0900000000000001</v>
      </c>
      <c r="BP147" s="32">
        <f>BD147/BF147*constants!$B$3*charge/constants!$B$6/BO147</f>
        <v>6.8460779294745613E-10</v>
      </c>
      <c r="BQ147" s="32">
        <f>SQRT(BD147)/BF147*constants!$B$3*charge/constants!$B$6/BO147</f>
        <v>3.8473256683073074E-12</v>
      </c>
      <c r="BR147" s="32"/>
      <c r="BS147" s="32" t="e">
        <f t="shared" si="77"/>
        <v>#DIV/0!</v>
      </c>
      <c r="BT147" s="32" t="e">
        <f t="shared" si="78"/>
        <v>#DIV/0!</v>
      </c>
      <c r="BU147" s="32" t="e">
        <f t="shared" si="79"/>
        <v>#DIV/0!</v>
      </c>
      <c r="BV147" s="29">
        <f t="shared" si="81"/>
        <v>7.6454541776173096E-7</v>
      </c>
      <c r="BW147" s="29">
        <f t="shared" si="82"/>
        <v>2.1209027121128985E-7</v>
      </c>
      <c r="BX147" s="29">
        <f t="shared" si="83"/>
        <v>22230974733598.211</v>
      </c>
    </row>
    <row r="148" spans="1:76" x14ac:dyDescent="0.2">
      <c r="A148" s="29">
        <f>Rohdaten!C148</f>
        <v>209</v>
      </c>
      <c r="B148" s="29" t="str">
        <f>IF(1=1,Rohdaten!H148,"x"&amp;Rohdaten!H148)</f>
        <v>Vienna-US8</v>
      </c>
      <c r="C148" s="29">
        <f>IF(101,Rohdaten!F148,-Rohdaten!F148)</f>
        <v>15</v>
      </c>
      <c r="E148" s="32">
        <f>Rohdaten!J148</f>
        <v>1.62803E-10</v>
      </c>
      <c r="F148" s="32">
        <f>AVERAGE(Rohdaten!L148,Rohdaten!X148,Rohdaten!AD148)</f>
        <v>1.623892777325E-10</v>
      </c>
      <c r="G148" s="29">
        <f t="array" ref="G148">AVERAGE(IF(Rohdaten!E148='turnwise standard'!$A$5:$A$99,'turnwise standard'!$F$5:$F$99))</f>
        <v>0</v>
      </c>
      <c r="H148" s="29" t="b">
        <f>IF(ISERROR(G148),1&lt;0,E148-G148&gt;eval!$B$6)</f>
        <v>1</v>
      </c>
      <c r="I148" s="32">
        <f>Rohdaten!L148-G148</f>
        <v>1.6146005616600001E-10</v>
      </c>
      <c r="J148" s="32">
        <f t="shared" si="56"/>
        <v>1.1407119898130795E-10</v>
      </c>
      <c r="K148" s="32">
        <f t="shared" si="57"/>
        <v>1.6146005616600001E-10</v>
      </c>
      <c r="L148" s="30">
        <f>Rohdaten!O148</f>
        <v>575</v>
      </c>
      <c r="M148" s="33">
        <f>Rohdaten!N148/eval!$B$7</f>
        <v>199.13473423980224</v>
      </c>
      <c r="N148" s="33">
        <f>Rohdaten!N148/Rohdaten!M148</f>
        <v>8.0950705994673644</v>
      </c>
      <c r="O148" s="32">
        <f t="shared" si="58"/>
        <v>3.2152305374959956E-8</v>
      </c>
      <c r="P148" s="34">
        <f>(L148)/(O148/charge/constants!$B$3)</f>
        <v>8.5959465978213461E-9</v>
      </c>
      <c r="Q148" s="34">
        <f>SQRT(L148+1)/(O148/charge/constants!$B$3)</f>
        <v>3.5878733625689099E-10</v>
      </c>
      <c r="R148" s="29">
        <f>P148/eval!$E$18</f>
        <v>1.041023366966964E-8</v>
      </c>
      <c r="S148" s="29">
        <f>Q148/eval!$E$18</f>
        <v>4.3451410099490673E-10</v>
      </c>
      <c r="T148" s="29">
        <f t="shared" si="59"/>
        <v>7.7682964113920389E+18</v>
      </c>
      <c r="V148" s="31">
        <f t="array" ref="V148">AVERAGE(IF(Rohdaten!E148='turnwise standard'!$A$5:$A$99,'turnwise standard'!$P$5:$P$99))</f>
        <v>0.84906446067828056</v>
      </c>
      <c r="W148" s="32">
        <f t="shared" si="60"/>
        <v>1.0124021197347513E-8</v>
      </c>
      <c r="X148" s="29">
        <f t="shared" si="61"/>
        <v>4.2256784128059187E-10</v>
      </c>
      <c r="Y148" s="29">
        <f t="shared" si="62"/>
        <v>5.6002461268219402E+18</v>
      </c>
      <c r="AA148" s="32">
        <f>Rohdaten!AJ148-$G148</f>
        <v>1.6278728478299999E-10</v>
      </c>
      <c r="AB148" s="32">
        <f t="shared" si="63"/>
        <v>1.6278728478299999E-10</v>
      </c>
      <c r="AC148" s="30">
        <f>Rohdaten!AM148</f>
        <v>0</v>
      </c>
      <c r="AD148" s="33">
        <f>Rohdaten!AL148/eval!$B$7</f>
        <v>39.925834363411617</v>
      </c>
      <c r="AE148" s="32">
        <f t="shared" si="64"/>
        <v>6.4994181687155736E-9</v>
      </c>
      <c r="AF148" s="32">
        <f>(AC148)/((AE148+0.0000000000000000001)/charge/constants!$B$3)</f>
        <v>0</v>
      </c>
      <c r="AG148" s="32">
        <f>SQRT(AC148+1)/((AE148+0.0000000000000000001)/charge/constants!$B$3)</f>
        <v>7.395431214231187E-11</v>
      </c>
      <c r="AH148" s="32">
        <f>AF148/eval!$E$18</f>
        <v>0</v>
      </c>
      <c r="AI148" s="32">
        <f>AG148/eval!$E$18</f>
        <v>8.9563337966324831E-11</v>
      </c>
      <c r="AJ148" s="32">
        <f t="shared" si="65"/>
        <v>0</v>
      </c>
      <c r="AK148" s="32">
        <f t="shared" si="66"/>
        <v>8.7100939407159967E-11</v>
      </c>
      <c r="AL148" s="29">
        <f t="shared" si="67"/>
        <v>1.8284075081589404E+20</v>
      </c>
      <c r="AN148" s="32" t="e">
        <f>Rohdaten!X148-G148</f>
        <v>#VALUE!</v>
      </c>
      <c r="AO148" s="32" t="e">
        <f t="shared" si="68"/>
        <v>#VALUE!</v>
      </c>
      <c r="AP148" s="30">
        <f>Rohdaten!AA148</f>
        <v>0</v>
      </c>
      <c r="AQ148" s="33">
        <f>Rohdaten!Y148</f>
        <v>0</v>
      </c>
      <c r="AR148" s="32" t="e">
        <f t="shared" si="80"/>
        <v>#DIV/0!</v>
      </c>
      <c r="AS148" s="32" t="e">
        <f t="shared" si="69"/>
        <v>#VALUE!</v>
      </c>
      <c r="AT148" s="32" t="e">
        <f>(AP148)/((AS148+0.0000000000000000001)/charge/constants!$B$3)</f>
        <v>#VALUE!</v>
      </c>
      <c r="AU148" s="32" t="e">
        <f>SQRT(AP148+1)/((AS148+0.0000000000000000001)/charge/constants!$B$3)</f>
        <v>#VALUE!</v>
      </c>
      <c r="AV148" s="32" t="e">
        <f>AT148/eval!$E$18</f>
        <v>#VALUE!</v>
      </c>
      <c r="AW148" s="32" t="e">
        <f>AU148/eval!$E$18</f>
        <v>#VALUE!</v>
      </c>
      <c r="AX148" s="32" t="e">
        <f t="shared" si="70"/>
        <v>#VALUE!</v>
      </c>
      <c r="AY148" s="32" t="e">
        <f t="shared" si="71"/>
        <v>#VALUE!</v>
      </c>
      <c r="AZ148" s="29" t="e">
        <f t="shared" si="72"/>
        <v>#VALUE!</v>
      </c>
      <c r="BC148" s="32">
        <f>Rohdaten!AD148-G148</f>
        <v>1.63318499299E-10</v>
      </c>
      <c r="BD148" s="30">
        <f>Rohdaten!AG148</f>
        <v>29897</v>
      </c>
      <c r="BE148" s="33">
        <f>Rohdaten!AF148/Rohdaten!AE148</f>
        <v>4.4713308784850074</v>
      </c>
      <c r="BF148" s="33">
        <f>Rohdaten!AF148/eval!$B$7</f>
        <v>2.1013597033374536</v>
      </c>
      <c r="BG148" s="32">
        <f t="shared" si="73"/>
        <v>3.4319091323646476E-10</v>
      </c>
      <c r="BH148" s="32">
        <f>(BD148)/((BG148+0.0000000000000000001)/charge/constants!$B$3)</f>
        <v>4.1872588875659859E-5</v>
      </c>
      <c r="BI148" s="32">
        <f>SQRT(BD148+1)/((BG148+0.0000000000000000001)/charge/constants!$B$3)</f>
        <v>2.4217163304655886E-7</v>
      </c>
      <c r="BJ148" s="32">
        <f>BH148/eval!$E$18</f>
        <v>5.0710346974480852E-5</v>
      </c>
      <c r="BK148" s="32">
        <f>BI148/eval!$E$18</f>
        <v>2.9328512683165512E-7</v>
      </c>
      <c r="BL148" s="32">
        <f t="shared" si="74"/>
        <v>4.9316148319539457E-5</v>
      </c>
      <c r="BM148" s="32">
        <f t="shared" si="75"/>
        <v>2.8522172845757612E-7</v>
      </c>
      <c r="BN148" s="29">
        <f t="shared" si="76"/>
        <v>17051141531569.59</v>
      </c>
      <c r="BO148" s="33">
        <f t="array" ref="BO148">AVERAGE(IF(Rohdaten!E148='turnwise standard'!$A$5:$A$99,'turnwise standard'!$B$5:$B$99))</f>
        <v>1.0900000000000001</v>
      </c>
      <c r="BP148" s="32">
        <f>BD148/BF148*constants!$B$3*charge/constants!$B$6/BO148</f>
        <v>1.1407119898130795E-10</v>
      </c>
      <c r="BQ148" s="32">
        <f>SQRT(BD148)/BF148*constants!$B$3*charge/constants!$B$6/BO148</f>
        <v>6.5972387412747183E-13</v>
      </c>
      <c r="BR148" s="32"/>
      <c r="BS148" s="32" t="e">
        <f t="shared" si="77"/>
        <v>#DIV/0!</v>
      </c>
      <c r="BT148" s="32" t="e">
        <f t="shared" si="78"/>
        <v>#DIV/0!</v>
      </c>
      <c r="BU148" s="32" t="e">
        <f t="shared" si="79"/>
        <v>#DIV/0!</v>
      </c>
      <c r="BV148" s="29">
        <f t="shared" si="81"/>
        <v>2.0295213026757063E-4</v>
      </c>
      <c r="BW148" s="29">
        <f t="shared" si="82"/>
        <v>8.5446910774190181E-6</v>
      </c>
      <c r="BX148" s="29">
        <f t="shared" si="83"/>
        <v>13696426399.141582</v>
      </c>
    </row>
    <row r="149" spans="1:76" x14ac:dyDescent="0.2">
      <c r="A149" s="29">
        <f>Rohdaten!C149</f>
        <v>210</v>
      </c>
      <c r="B149" s="29" t="str">
        <f>IF(1=1,Rohdaten!H149,"x"&amp;Rohdaten!H149)</f>
        <v>Vienna-KkU</v>
      </c>
      <c r="C149" s="29">
        <f>IF(101,Rohdaten!F149,-Rohdaten!F149)</f>
        <v>10</v>
      </c>
      <c r="E149" s="32">
        <f>Rohdaten!J149</f>
        <v>1.27536E-9</v>
      </c>
      <c r="F149" s="32">
        <f>AVERAGE(Rohdaten!L149,Rohdaten!X149,Rohdaten!AD149)</f>
        <v>1.25557427547E-9</v>
      </c>
      <c r="G149" s="29">
        <f t="array" ref="G149">AVERAGE(IF(Rohdaten!E149='turnwise standard'!$A$5:$A$99,'turnwise standard'!$F$5:$F$99))</f>
        <v>0</v>
      </c>
      <c r="H149" s="29" t="b">
        <f>IF(ISERROR(G149),1&lt;0,E149-G149&gt;eval!$B$6)</f>
        <v>1</v>
      </c>
      <c r="I149" s="32">
        <f>Rohdaten!L149-G149</f>
        <v>1.2608848858300001E-9</v>
      </c>
      <c r="J149" s="32">
        <f t="shared" si="56"/>
        <v>7.2831467310925763E-10</v>
      </c>
      <c r="K149" s="32">
        <f t="shared" si="57"/>
        <v>1.2608848858300001E-9</v>
      </c>
      <c r="L149" s="30">
        <f>Rohdaten!O149</f>
        <v>28</v>
      </c>
      <c r="M149" s="33">
        <f>Rohdaten!N149/eval!$B$7</f>
        <v>198.76390605686032</v>
      </c>
      <c r="N149" s="33">
        <f>Rohdaten!N149/Rohdaten!M149</f>
        <v>8.0799959801015024</v>
      </c>
      <c r="O149" s="32">
        <f t="shared" si="58"/>
        <v>2.5061840499562919E-7</v>
      </c>
      <c r="P149" s="34">
        <f>(L149)/(O149/charge/constants!$B$3)</f>
        <v>5.3701083925718533E-11</v>
      </c>
      <c r="Q149" s="34">
        <f>SQRT(L149+1)/(O149/charge/constants!$B$3)</f>
        <v>1.0328185259348423E-11</v>
      </c>
      <c r="R149" s="29">
        <f>P149/eval!$E$18</f>
        <v>6.5035400769353291E-11</v>
      </c>
      <c r="S149" s="29">
        <f>Q149/eval!$E$18</f>
        <v>1.2508083980036055E-11</v>
      </c>
      <c r="T149" s="29">
        <f t="shared" si="59"/>
        <v>9.3745830579696252E+21</v>
      </c>
      <c r="V149" s="31">
        <f t="array" ref="V149">AVERAGE(IF(Rohdaten!E149='turnwise standard'!$A$5:$A$99,'turnwise standard'!$P$5:$P$99))</f>
        <v>0.84906446067828056</v>
      </c>
      <c r="W149" s="32">
        <f t="shared" si="60"/>
        <v>6.3247358018988423E-11</v>
      </c>
      <c r="X149" s="29">
        <f t="shared" si="61"/>
        <v>1.2164194519574741E-11</v>
      </c>
      <c r="Y149" s="29">
        <f t="shared" si="62"/>
        <v>6.7582349695069433E+21</v>
      </c>
      <c r="AA149" s="32">
        <f>Rohdaten!AJ149-$G149</f>
        <v>1.2546481045100001E-9</v>
      </c>
      <c r="AB149" s="32">
        <f t="shared" si="63"/>
        <v>1.2546481045100001E-9</v>
      </c>
      <c r="AC149" s="30">
        <f>Rohdaten!AM149</f>
        <v>0</v>
      </c>
      <c r="AD149" s="33">
        <f>Rohdaten!AL149/eval!$B$7</f>
        <v>39.925834363411617</v>
      </c>
      <c r="AE149" s="32">
        <f t="shared" si="64"/>
        <v>5.0092872405034608E-8</v>
      </c>
      <c r="AF149" s="32">
        <f>(AC149)/((AE149+0.0000000000000000001)/charge/constants!$B$3)</f>
        <v>0</v>
      </c>
      <c r="AG149" s="32">
        <f>SQRT(AC149+1)/((AE149+0.0000000000000000001)/charge/constants!$B$3)</f>
        <v>9.5953770850387792E-12</v>
      </c>
      <c r="AH149" s="32">
        <f>AF149/eval!$E$18</f>
        <v>0</v>
      </c>
      <c r="AI149" s="32">
        <f>AG149/eval!$E$18</f>
        <v>1.1620607046251835E-11</v>
      </c>
      <c r="AJ149" s="32">
        <f t="shared" si="65"/>
        <v>0</v>
      </c>
      <c r="AK149" s="32">
        <f t="shared" si="66"/>
        <v>1.130111732314582E-11</v>
      </c>
      <c r="AL149" s="29">
        <f t="shared" si="67"/>
        <v>1.0861152380775433E+22</v>
      </c>
      <c r="AN149" s="32" t="e">
        <f>Rohdaten!X149-G149</f>
        <v>#VALUE!</v>
      </c>
      <c r="AO149" s="32" t="e">
        <f t="shared" si="68"/>
        <v>#VALUE!</v>
      </c>
      <c r="AP149" s="30">
        <f>Rohdaten!AA149</f>
        <v>0</v>
      </c>
      <c r="AQ149" s="33">
        <f>Rohdaten!Y149</f>
        <v>0</v>
      </c>
      <c r="AR149" s="32" t="e">
        <f t="shared" si="80"/>
        <v>#DIV/0!</v>
      </c>
      <c r="AS149" s="32" t="e">
        <f t="shared" si="69"/>
        <v>#VALUE!</v>
      </c>
      <c r="AT149" s="32" t="e">
        <f>(AP149)/((AS149+0.0000000000000000001)/charge/constants!$B$3)</f>
        <v>#VALUE!</v>
      </c>
      <c r="AU149" s="32" t="e">
        <f>SQRT(AP149+1)/((AS149+0.0000000000000000001)/charge/constants!$B$3)</f>
        <v>#VALUE!</v>
      </c>
      <c r="AV149" s="32" t="e">
        <f>AT149/eval!$E$18</f>
        <v>#VALUE!</v>
      </c>
      <c r="AW149" s="32" t="e">
        <f>AU149/eval!$E$18</f>
        <v>#VALUE!</v>
      </c>
      <c r="AX149" s="32" t="e">
        <f t="shared" si="70"/>
        <v>#VALUE!</v>
      </c>
      <c r="AY149" s="32" t="e">
        <f t="shared" si="71"/>
        <v>#VALUE!</v>
      </c>
      <c r="AZ149" s="29" t="e">
        <f t="shared" si="72"/>
        <v>#VALUE!</v>
      </c>
      <c r="BC149" s="32">
        <f>Rohdaten!AD149-G149</f>
        <v>1.25026366511E-9</v>
      </c>
      <c r="BD149" s="30">
        <f>Rohdaten!AG149</f>
        <v>22457</v>
      </c>
      <c r="BE149" s="33">
        <f>Rohdaten!AF149/Rohdaten!AE149</f>
        <v>0.52603892688058917</v>
      </c>
      <c r="BF149" s="33">
        <f>Rohdaten!AF149/eval!$B$7</f>
        <v>0.24721878862793573</v>
      </c>
      <c r="BG149" s="32">
        <f t="shared" si="73"/>
        <v>3.0908866875401731E-10</v>
      </c>
      <c r="BH149" s="32">
        <f>(BD149)/((BG149+0.0000000000000000001)/charge/constants!$B$3)</f>
        <v>3.4922605412940898E-5</v>
      </c>
      <c r="BI149" s="32">
        <f>SQRT(BD149+1)/((BG149+0.0000000000000000001)/charge/constants!$B$3)</f>
        <v>2.3304534726103718E-7</v>
      </c>
      <c r="BJ149" s="32">
        <f>BH149/eval!$E$18</f>
        <v>4.2293478509339204E-5</v>
      </c>
      <c r="BK149" s="32">
        <f>BI149/eval!$E$18</f>
        <v>2.8223261894525841E-7</v>
      </c>
      <c r="BL149" s="32">
        <f t="shared" si="74"/>
        <v>4.1130687986920039E-5</v>
      </c>
      <c r="BM149" s="32">
        <f t="shared" si="75"/>
        <v>2.7447309133027121E-7</v>
      </c>
      <c r="BN149" s="29">
        <f t="shared" si="76"/>
        <v>18412769929995.234</v>
      </c>
      <c r="BO149" s="33">
        <f t="array" ref="BO149">AVERAGE(IF(Rohdaten!E149='turnwise standard'!$A$5:$A$99,'turnwise standard'!$B$5:$B$99))</f>
        <v>1.0900000000000001</v>
      </c>
      <c r="BP149" s="32">
        <f>BD149/BF149*constants!$B$3*charge/constants!$B$6/BO149</f>
        <v>7.2831467310925763E-10</v>
      </c>
      <c r="BQ149" s="32">
        <f>SQRT(BD149)/BF149*constants!$B$3*charge/constants!$B$6/BO149</f>
        <v>4.8600774490266808E-12</v>
      </c>
      <c r="BR149" s="32"/>
      <c r="BS149" s="32" t="e">
        <f t="shared" si="77"/>
        <v>#DIV/0!</v>
      </c>
      <c r="BT149" s="32" t="e">
        <f t="shared" si="78"/>
        <v>#DIV/0!</v>
      </c>
      <c r="BU149" s="32" t="e">
        <f t="shared" si="79"/>
        <v>#DIV/0!</v>
      </c>
      <c r="BV149" s="29">
        <f t="shared" si="81"/>
        <v>1.5507801864347938E-6</v>
      </c>
      <c r="BW149" s="29">
        <f t="shared" si="82"/>
        <v>2.9325255482156654E-7</v>
      </c>
      <c r="BX149" s="29">
        <f t="shared" si="83"/>
        <v>11628304379539.258</v>
      </c>
    </row>
    <row r="150" spans="1:76" x14ac:dyDescent="0.2">
      <c r="A150" s="29">
        <f>Rohdaten!C150</f>
        <v>211</v>
      </c>
      <c r="B150" s="29" t="str">
        <f>IF(1=1,Rohdaten!H150,"x"&amp;Rohdaten!H150)</f>
        <v>Vienna_KkU</v>
      </c>
      <c r="C150" s="29">
        <f>IF(101,Rohdaten!F150,-Rohdaten!F150)</f>
        <v>30</v>
      </c>
      <c r="E150" s="32">
        <f>Rohdaten!J150</f>
        <v>6.1520300000000003E-10</v>
      </c>
      <c r="F150" s="32">
        <f>AVERAGE(Rohdaten!L150,Rohdaten!X150,Rohdaten!AD150)</f>
        <v>6.0332939477499996E-10</v>
      </c>
      <c r="G150" s="29">
        <f t="array" ref="G150">AVERAGE(IF(Rohdaten!E150='turnwise standard'!$A$5:$A$99,'turnwise standard'!$F$5:$F$99))</f>
        <v>0</v>
      </c>
      <c r="H150" s="29" t="b">
        <f>IF(ISERROR(G150),1&lt;0,E150-G150&gt;eval!$B$6)</f>
        <v>1</v>
      </c>
      <c r="I150" s="32">
        <f>Rohdaten!L150-G150</f>
        <v>6.0737525267000001E-10</v>
      </c>
      <c r="J150" s="32">
        <f t="shared" si="56"/>
        <v>3.2034775657547954E-10</v>
      </c>
      <c r="K150" s="32">
        <f t="shared" si="57"/>
        <v>6.0737525267000001E-10</v>
      </c>
      <c r="L150" s="30">
        <f>Rohdaten!O150</f>
        <v>15</v>
      </c>
      <c r="M150" s="33">
        <f>Rohdaten!N150/eval!$B$7</f>
        <v>199.50556242274413</v>
      </c>
      <c r="N150" s="33">
        <f>Rohdaten!N150/Rohdaten!M150</f>
        <v>8.1101452188332246</v>
      </c>
      <c r="O150" s="32">
        <f t="shared" si="58"/>
        <v>1.2117474138558468E-7</v>
      </c>
      <c r="P150" s="34">
        <f>(L150)/(O150/charge/constants!$B$3)</f>
        <v>5.9500023829699812E-11</v>
      </c>
      <c r="Q150" s="34">
        <f>SQRT(L150+1)/(O150/charge/constants!$B$3)</f>
        <v>1.5866673021253283E-11</v>
      </c>
      <c r="R150" s="29">
        <f>P150/eval!$E$18</f>
        <v>7.2058282862654936E-11</v>
      </c>
      <c r="S150" s="29">
        <f>Q150/eval!$E$18</f>
        <v>1.9215542096707981E-11</v>
      </c>
      <c r="T150" s="29">
        <f t="shared" si="59"/>
        <v>3.9721739244313232E+21</v>
      </c>
      <c r="V150" s="31">
        <f t="array" ref="V150">AVERAGE(IF(Rohdaten!E150='turnwise standard'!$A$5:$A$99,'turnwise standard'!$P$5:$P$99))</f>
        <v>0.84906446067828056</v>
      </c>
      <c r="W150" s="32">
        <f t="shared" si="60"/>
        <v>7.0077157371735755E-11</v>
      </c>
      <c r="X150" s="29">
        <f t="shared" si="61"/>
        <v>1.8687241965796201E-11</v>
      </c>
      <c r="Y150" s="29">
        <f t="shared" si="62"/>
        <v>2.8635817246542743E+21</v>
      </c>
      <c r="AA150" s="32">
        <f>Rohdaten!AJ150-$G150</f>
        <v>6.0093138601000002E-10</v>
      </c>
      <c r="AB150" s="32">
        <f t="shared" si="63"/>
        <v>6.0093138601000002E-10</v>
      </c>
      <c r="AC150" s="30">
        <f>Rohdaten!AM150</f>
        <v>0</v>
      </c>
      <c r="AD150" s="33">
        <f>Rohdaten!AL150/eval!$B$7</f>
        <v>39.678615574783684</v>
      </c>
      <c r="AE150" s="32">
        <f t="shared" si="64"/>
        <v>2.3844125452312734E-8</v>
      </c>
      <c r="AF150" s="32">
        <f>(AC150)/((AE150+0.0000000000000000001)/charge/constants!$B$3)</f>
        <v>0</v>
      </c>
      <c r="AG150" s="32">
        <f>SQRT(AC150+1)/((AE150+0.0000000000000000001)/charge/constants!$B$3)</f>
        <v>2.0158424386723027E-11</v>
      </c>
      <c r="AH150" s="32">
        <f>AF150/eval!$E$18</f>
        <v>0</v>
      </c>
      <c r="AI150" s="32">
        <f>AG150/eval!$E$18</f>
        <v>2.441312377758854E-11</v>
      </c>
      <c r="AJ150" s="32">
        <f t="shared" si="65"/>
        <v>0</v>
      </c>
      <c r="AK150" s="32">
        <f t="shared" si="66"/>
        <v>2.3741924577339322E-11</v>
      </c>
      <c r="AL150" s="29">
        <f t="shared" si="67"/>
        <v>2.4608595747110629E+21</v>
      </c>
      <c r="AN150" s="32" t="e">
        <f>Rohdaten!X150-G150</f>
        <v>#VALUE!</v>
      </c>
      <c r="AO150" s="32" t="e">
        <f t="shared" si="68"/>
        <v>#VALUE!</v>
      </c>
      <c r="AP150" s="30">
        <f>Rohdaten!AA150</f>
        <v>0</v>
      </c>
      <c r="AQ150" s="33">
        <f>Rohdaten!Y150</f>
        <v>0</v>
      </c>
      <c r="AR150" s="32" t="e">
        <f t="shared" si="80"/>
        <v>#DIV/0!</v>
      </c>
      <c r="AS150" s="32" t="e">
        <f t="shared" si="69"/>
        <v>#VALUE!</v>
      </c>
      <c r="AT150" s="32" t="e">
        <f>(AP150)/((AS150+0.0000000000000000001)/charge/constants!$B$3)</f>
        <v>#VALUE!</v>
      </c>
      <c r="AU150" s="32" t="e">
        <f>SQRT(AP150+1)/((AS150+0.0000000000000000001)/charge/constants!$B$3)</f>
        <v>#VALUE!</v>
      </c>
      <c r="AV150" s="32" t="e">
        <f>AT150/eval!$E$18</f>
        <v>#VALUE!</v>
      </c>
      <c r="AW150" s="32" t="e">
        <f>AU150/eval!$E$18</f>
        <v>#VALUE!</v>
      </c>
      <c r="AX150" s="32" t="e">
        <f t="shared" si="70"/>
        <v>#VALUE!</v>
      </c>
      <c r="AY150" s="32" t="e">
        <f t="shared" si="71"/>
        <v>#VALUE!</v>
      </c>
      <c r="AZ150" s="29" t="e">
        <f t="shared" si="72"/>
        <v>#VALUE!</v>
      </c>
      <c r="BC150" s="32">
        <f>Rohdaten!AD150-G150</f>
        <v>5.9928353688000002E-10</v>
      </c>
      <c r="BD150" s="30">
        <f>Rohdaten!AG150</f>
        <v>29633</v>
      </c>
      <c r="BE150" s="33">
        <f>Rohdaten!AF150/Rohdaten!AE150</f>
        <v>1.5781167806417675</v>
      </c>
      <c r="BF150" s="33">
        <f>Rohdaten!AF150/eval!$B$7</f>
        <v>0.74165636588380723</v>
      </c>
      <c r="BG150" s="32">
        <f t="shared" si="73"/>
        <v>4.4446245009641539E-10</v>
      </c>
      <c r="BH150" s="32">
        <f>(BD150)/((BG150+0.0000000000000000001)/charge/constants!$B$3)</f>
        <v>3.2046346713216389E-5</v>
      </c>
      <c r="BI150" s="32">
        <f>SQRT(BD150+1)/((BG150+0.0000000000000000001)/charge/constants!$B$3)</f>
        <v>1.8616500413336763E-7</v>
      </c>
      <c r="BJ150" s="32">
        <f>BH150/eval!$E$18</f>
        <v>3.8810147753638456E-5</v>
      </c>
      <c r="BK150" s="32">
        <f>BI150/eval!$E$18</f>
        <v>2.2545756561988943E-7</v>
      </c>
      <c r="BL150" s="32">
        <f t="shared" si="74"/>
        <v>3.774312575468765E-5</v>
      </c>
      <c r="BM150" s="32">
        <f t="shared" si="75"/>
        <v>2.1925897591408845E-7</v>
      </c>
      <c r="BN150" s="29">
        <f t="shared" si="76"/>
        <v>28853859410268.684</v>
      </c>
      <c r="BO150" s="33">
        <f t="array" ref="BO150">AVERAGE(IF(Rohdaten!E150='turnwise standard'!$A$5:$A$99,'turnwise standard'!$B$5:$B$99))</f>
        <v>1.0900000000000001</v>
      </c>
      <c r="BP150" s="32">
        <f>BD150/BF150*constants!$B$3*charge/constants!$B$6/BO150</f>
        <v>3.2034775657547954E-10</v>
      </c>
      <c r="BQ150" s="32">
        <f>SQRT(BD150)/BF150*constants!$B$3*charge/constants!$B$6/BO150</f>
        <v>1.8609464509979005E-12</v>
      </c>
      <c r="BR150" s="32"/>
      <c r="BS150" s="32" t="e">
        <f t="shared" si="77"/>
        <v>#DIV/0!</v>
      </c>
      <c r="BT150" s="32" t="e">
        <f t="shared" si="78"/>
        <v>#DIV/0!</v>
      </c>
      <c r="BU150" s="32" t="e">
        <f t="shared" si="79"/>
        <v>#DIV/0!</v>
      </c>
      <c r="BV150" s="29">
        <f t="shared" si="81"/>
        <v>1.8817562104541095E-6</v>
      </c>
      <c r="BW150" s="29">
        <f t="shared" si="82"/>
        <v>4.8599031994486209E-7</v>
      </c>
      <c r="BX150" s="29">
        <f t="shared" si="83"/>
        <v>4233940612068.1147</v>
      </c>
    </row>
    <row r="151" spans="1:76" x14ac:dyDescent="0.2">
      <c r="A151" s="29">
        <f>Rohdaten!C151</f>
        <v>212</v>
      </c>
      <c r="B151" s="29" t="str">
        <f>IF(1=1,Rohdaten!H151,"x"&amp;Rohdaten!H151)</f>
        <v>Vienna-US8</v>
      </c>
      <c r="C151" s="29">
        <f>IF(101,Rohdaten!F151,-Rohdaten!F151)</f>
        <v>35</v>
      </c>
      <c r="E151" s="32">
        <f>Rohdaten!J151</f>
        <v>1.4248300000000001E-10</v>
      </c>
      <c r="F151" s="32">
        <f>AVERAGE(Rohdaten!L151,Rohdaten!X151,Rohdaten!AD151)</f>
        <v>1.3968243841000001E-10</v>
      </c>
      <c r="G151" s="29">
        <f t="array" ref="G151">AVERAGE(IF(Rohdaten!E151='turnwise standard'!$A$5:$A$99,'turnwise standard'!$F$5:$F$99))</f>
        <v>0</v>
      </c>
      <c r="H151" s="29" t="b">
        <f>IF(ISERROR(G151),1&lt;0,E151-G151&gt;eval!$B$6)</f>
        <v>1</v>
      </c>
      <c r="I151" s="32">
        <f>Rohdaten!L151-G151</f>
        <v>1.4332658970200001E-10</v>
      </c>
      <c r="J151" s="32">
        <f t="shared" si="56"/>
        <v>7.4436237949655012E-11</v>
      </c>
      <c r="K151" s="32">
        <f t="shared" si="57"/>
        <v>1.4332658970200001E-10</v>
      </c>
      <c r="L151" s="30">
        <f>Rohdaten!O151</f>
        <v>508</v>
      </c>
      <c r="M151" s="33">
        <f>Rohdaten!N151/eval!$B$7</f>
        <v>199.13473423980224</v>
      </c>
      <c r="N151" s="33">
        <f>Rohdaten!N151/Rohdaten!M151</f>
        <v>8.0950705994673644</v>
      </c>
      <c r="O151" s="32">
        <f t="shared" si="58"/>
        <v>2.8541302349804948E-8</v>
      </c>
      <c r="P151" s="34">
        <f>(L151)/(O151/charge/constants!$B$3)</f>
        <v>8.5551555078799238E-9</v>
      </c>
      <c r="Q151" s="34">
        <f>SQRT(L151+1)/(O151/charge/constants!$B$3)</f>
        <v>3.7994705888231428E-10</v>
      </c>
      <c r="R151" s="29">
        <f>P151/eval!$E$18</f>
        <v>1.0360833086138985E-8</v>
      </c>
      <c r="S151" s="29">
        <f>Q151/eval!$E$18</f>
        <v>4.6013986011396426E-10</v>
      </c>
      <c r="T151" s="29">
        <f t="shared" si="59"/>
        <v>6.927137781865986E+18</v>
      </c>
      <c r="V151" s="31">
        <f t="array" ref="V151">AVERAGE(IF(Rohdaten!E151='turnwise standard'!$A$5:$A$99,'turnwise standard'!$P$5:$P$99))</f>
        <v>0.84906446067828056</v>
      </c>
      <c r="W151" s="32">
        <f t="shared" si="60"/>
        <v>1.0075978802652491E-8</v>
      </c>
      <c r="X151" s="29">
        <f t="shared" si="61"/>
        <v>4.4748906175956435E-10</v>
      </c>
      <c r="Y151" s="29">
        <f t="shared" si="62"/>
        <v>4.993846073634218E+18</v>
      </c>
      <c r="AA151" s="32">
        <f>Rohdaten!AJ151-$G151</f>
        <v>1.3778263685E-10</v>
      </c>
      <c r="AB151" s="32">
        <f t="shared" si="63"/>
        <v>1.3778263685E-10</v>
      </c>
      <c r="AC151" s="30">
        <f>Rohdaten!AM151</f>
        <v>0</v>
      </c>
      <c r="AD151" s="33">
        <f>Rohdaten!AL151/eval!$B$7</f>
        <v>39.802224969097651</v>
      </c>
      <c r="AE151" s="32">
        <f t="shared" si="64"/>
        <v>5.4840555087391838E-9</v>
      </c>
      <c r="AF151" s="32">
        <f>(AC151)/((AE151+0.0000000000000000001)/charge/constants!$B$3)</f>
        <v>0</v>
      </c>
      <c r="AG151" s="32">
        <f>SQRT(AC151+1)/((AE151+0.0000000000000000001)/charge/constants!$B$3)</f>
        <v>8.7646815249275588E-11</v>
      </c>
      <c r="AH151" s="32">
        <f>AF151/eval!$E$18</f>
        <v>0</v>
      </c>
      <c r="AI151" s="32">
        <f>AG151/eval!$E$18</f>
        <v>1.0614582312302616E-10</v>
      </c>
      <c r="AJ151" s="32">
        <f t="shared" si="65"/>
        <v>0</v>
      </c>
      <c r="AK151" s="32">
        <f t="shared" si="66"/>
        <v>1.0322751605839016E-10</v>
      </c>
      <c r="AL151" s="29">
        <f t="shared" si="67"/>
        <v>1.3017503999323899E+20</v>
      </c>
      <c r="AN151" s="32" t="e">
        <f>Rohdaten!X151-G151</f>
        <v>#VALUE!</v>
      </c>
      <c r="AO151" s="32" t="e">
        <f t="shared" si="68"/>
        <v>#VALUE!</v>
      </c>
      <c r="AP151" s="30">
        <f>Rohdaten!AA151</f>
        <v>0</v>
      </c>
      <c r="AQ151" s="33">
        <f>Rohdaten!Y151</f>
        <v>0</v>
      </c>
      <c r="AR151" s="32" t="e">
        <f t="shared" si="80"/>
        <v>#DIV/0!</v>
      </c>
      <c r="AS151" s="32" t="e">
        <f t="shared" si="69"/>
        <v>#VALUE!</v>
      </c>
      <c r="AT151" s="32" t="e">
        <f>(AP151)/((AS151+0.0000000000000000001)/charge/constants!$B$3)</f>
        <v>#VALUE!</v>
      </c>
      <c r="AU151" s="32" t="e">
        <f>SQRT(AP151+1)/((AS151+0.0000000000000000001)/charge/constants!$B$3)</f>
        <v>#VALUE!</v>
      </c>
      <c r="AV151" s="32" t="e">
        <f>AT151/eval!$E$18</f>
        <v>#VALUE!</v>
      </c>
      <c r="AW151" s="32" t="e">
        <f>AU151/eval!$E$18</f>
        <v>#VALUE!</v>
      </c>
      <c r="AX151" s="32" t="e">
        <f t="shared" si="70"/>
        <v>#VALUE!</v>
      </c>
      <c r="AY151" s="32" t="e">
        <f t="shared" si="71"/>
        <v>#VALUE!</v>
      </c>
      <c r="AZ151" s="29" t="e">
        <f t="shared" si="72"/>
        <v>#VALUE!</v>
      </c>
      <c r="BC151" s="32">
        <f>Rohdaten!AD151-G151</f>
        <v>1.3603828711800001E-10</v>
      </c>
      <c r="BD151" s="30">
        <f>Rohdaten!AG151</f>
        <v>25247</v>
      </c>
      <c r="BE151" s="33">
        <f>Rohdaten!AF151/Rohdaten!AE151</f>
        <v>5.7864281956864811</v>
      </c>
      <c r="BF151" s="33">
        <f>Rohdaten!AF151/eval!$B$7</f>
        <v>2.7194066749072929</v>
      </c>
      <c r="BG151" s="32">
        <f t="shared" si="73"/>
        <v>3.6994342603164402E-10</v>
      </c>
      <c r="BH151" s="32">
        <f>(BD151)/((BG151+0.0000000000000000001)/charge/constants!$B$3)</f>
        <v>3.2802915696849532E-5</v>
      </c>
      <c r="BI151" s="32">
        <f>SQRT(BD151+1)/((BG151+0.0000000000000000001)/charge/constants!$B$3)</f>
        <v>2.0645060435129598E-7</v>
      </c>
      <c r="BJ151" s="32">
        <f>BH151/eval!$E$18</f>
        <v>3.9726400526642152E-5</v>
      </c>
      <c r="BK151" s="32">
        <f>BI151/eval!$E$18</f>
        <v>2.5002470735290795E-7</v>
      </c>
      <c r="BL151" s="32">
        <f t="shared" si="74"/>
        <v>3.8634187645358178E-5</v>
      </c>
      <c r="BM151" s="32">
        <f t="shared" si="75"/>
        <v>2.4315068397324228E-7</v>
      </c>
      <c r="BN151" s="29">
        <f t="shared" si="76"/>
        <v>23462143295217.219</v>
      </c>
      <c r="BO151" s="33">
        <f t="array" ref="BO151">AVERAGE(IF(Rohdaten!E151='turnwise standard'!$A$5:$A$99,'turnwise standard'!$B$5:$B$99))</f>
        <v>1.0900000000000001</v>
      </c>
      <c r="BP151" s="32">
        <f>BD151/BF151*constants!$B$3*charge/constants!$B$6/BO151</f>
        <v>7.4436237949655012E-11</v>
      </c>
      <c r="BQ151" s="32">
        <f>SQRT(BD151)/BF151*constants!$B$3*charge/constants!$B$6/BO151</f>
        <v>4.6846756307168301E-13</v>
      </c>
      <c r="BR151" s="32"/>
      <c r="BS151" s="32" t="e">
        <f t="shared" si="77"/>
        <v>#DIV/0!</v>
      </c>
      <c r="BT151" s="32" t="e">
        <f t="shared" si="78"/>
        <v>#DIV/0!</v>
      </c>
      <c r="BU151" s="32" t="e">
        <f t="shared" si="79"/>
        <v>#DIV/0!</v>
      </c>
      <c r="BV151" s="29">
        <f t="shared" si="81"/>
        <v>2.7477743973956917E-4</v>
      </c>
      <c r="BW151" s="29">
        <f t="shared" si="82"/>
        <v>1.2313318227176256E-5</v>
      </c>
      <c r="BX151" s="29">
        <f t="shared" si="83"/>
        <v>6595531408.4841156</v>
      </c>
    </row>
    <row r="152" spans="1:76" x14ac:dyDescent="0.2">
      <c r="A152" s="29">
        <f>Rohdaten!C152</f>
        <v>217</v>
      </c>
      <c r="B152" s="29" t="str">
        <f>IF(1=1,Rohdaten!H152,"x"&amp;Rohdaten!H152)</f>
        <v>Vienna_KkU</v>
      </c>
      <c r="C152" s="29">
        <f>IF(101,Rohdaten!F152,-Rohdaten!F152)</f>
        <v>30</v>
      </c>
      <c r="E152" s="32">
        <f>Rohdaten!J152</f>
        <v>6.9412500000000002E-10</v>
      </c>
      <c r="F152" s="32">
        <f>AVERAGE(Rohdaten!L152,Rohdaten!X152,Rohdaten!AD152)</f>
        <v>6.9123885233999999E-10</v>
      </c>
      <c r="G152" s="29">
        <f t="array" ref="G152">AVERAGE(IF(Rohdaten!E152='turnwise standard'!$A$5:$A$99,'turnwise standard'!$F$5:$F$99))</f>
        <v>3.5000000000000002E-14</v>
      </c>
      <c r="H152" s="29" t="b">
        <f>IF(ISERROR(G152),1&lt;0,E152-G152&gt;eval!$B$6)</f>
        <v>1</v>
      </c>
      <c r="I152" s="32">
        <f>Rohdaten!L152-G152</f>
        <v>6.910809124E-10</v>
      </c>
      <c r="J152" s="32">
        <f t="shared" si="56"/>
        <v>1.1408662908269792E-9</v>
      </c>
      <c r="K152" s="32">
        <f t="shared" si="57"/>
        <v>6.910809124E-10</v>
      </c>
      <c r="L152" s="30">
        <f>Rohdaten!O152</f>
        <v>25</v>
      </c>
      <c r="M152" s="33">
        <f>Rohdaten!N152/eval!$B$7</f>
        <v>199.01112484548827</v>
      </c>
      <c r="N152" s="33">
        <f>Rohdaten!N152/Rohdaten!M152</f>
        <v>8.0900457263454104</v>
      </c>
      <c r="O152" s="32">
        <f t="shared" si="58"/>
        <v>1.3753278973597035E-7</v>
      </c>
      <c r="P152" s="34">
        <f>(L152)/(O152/charge/constants!$B$3)</f>
        <v>8.7371891627216825E-11</v>
      </c>
      <c r="Q152" s="34">
        <f>SQRT(L152+1)/(O152/charge/constants!$B$3)</f>
        <v>1.7820439213867707E-11</v>
      </c>
      <c r="R152" s="29">
        <f>P152/eval!$E$18</f>
        <v>1.0581287327109607E-10</v>
      </c>
      <c r="S152" s="29">
        <f>Q152/eval!$E$18</f>
        <v>2.158167622394557E-11</v>
      </c>
      <c r="T152" s="29">
        <f t="shared" si="59"/>
        <v>3.1489313490834471E+21</v>
      </c>
      <c r="V152" s="31">
        <f t="array" ref="V152">AVERAGE(IF(Rohdaten!E152='turnwise standard'!$A$5:$A$99,'turnwise standard'!$P$5:$P$99))</f>
        <v>0.78448524527660513</v>
      </c>
      <c r="W152" s="32">
        <f t="shared" si="60"/>
        <v>1.1137480552156208E-10</v>
      </c>
      <c r="X152" s="29">
        <f t="shared" si="61"/>
        <v>2.2716092267081863E-11</v>
      </c>
      <c r="Y152" s="29">
        <f t="shared" si="62"/>
        <v>1.9379061991305521E+21</v>
      </c>
      <c r="AA152" s="32">
        <f>Rohdaten!AJ152-$G152</f>
        <v>6.8902805705500002E-10</v>
      </c>
      <c r="AB152" s="32">
        <f t="shared" si="63"/>
        <v>6.8902805705500002E-10</v>
      </c>
      <c r="AC152" s="30">
        <f>Rohdaten!AM152</f>
        <v>0</v>
      </c>
      <c r="AD152" s="33">
        <f>Rohdaten!AL152/eval!$B$7</f>
        <v>39.925834363411617</v>
      </c>
      <c r="AE152" s="32">
        <f t="shared" si="64"/>
        <v>2.7510020077721261E-8</v>
      </c>
      <c r="AF152" s="32">
        <f>(AC152)/((AE152+0.0000000000000000001)/charge/constants!$B$3)</f>
        <v>0</v>
      </c>
      <c r="AG152" s="32">
        <f>SQRT(AC152+1)/((AE152+0.0000000000000000001)/charge/constants!$B$3)</f>
        <v>1.7472179178360939E-11</v>
      </c>
      <c r="AH152" s="32">
        <f>AF152/eval!$E$18</f>
        <v>0</v>
      </c>
      <c r="AI152" s="32">
        <f>AG152/eval!$E$18</f>
        <v>2.1159911348352722E-11</v>
      </c>
      <c r="AJ152" s="32">
        <f t="shared" si="65"/>
        <v>0</v>
      </c>
      <c r="AK152" s="32">
        <f t="shared" si="66"/>
        <v>2.2272157804829516E-11</v>
      </c>
      <c r="AL152" s="29">
        <f t="shared" si="67"/>
        <v>3.2757130468534691E+21</v>
      </c>
      <c r="AN152" s="32" t="e">
        <f>Rohdaten!X152-G152</f>
        <v>#VALUE!</v>
      </c>
      <c r="AO152" s="32" t="e">
        <f t="shared" si="68"/>
        <v>#VALUE!</v>
      </c>
      <c r="AP152" s="30">
        <f>Rohdaten!AA152</f>
        <v>0</v>
      </c>
      <c r="AQ152" s="33">
        <f>Rohdaten!Y152</f>
        <v>0</v>
      </c>
      <c r="AR152" s="32" t="e">
        <f t="shared" si="80"/>
        <v>#DIV/0!</v>
      </c>
      <c r="AS152" s="32" t="e">
        <f t="shared" si="69"/>
        <v>#VALUE!</v>
      </c>
      <c r="AT152" s="32" t="e">
        <f>(AP152)/((AS152+0.0000000000000000001)/charge/constants!$B$3)</f>
        <v>#VALUE!</v>
      </c>
      <c r="AU152" s="32" t="e">
        <f>SQRT(AP152+1)/((AS152+0.0000000000000000001)/charge/constants!$B$3)</f>
        <v>#VALUE!</v>
      </c>
      <c r="AV152" s="32" t="e">
        <f>AT152/eval!$E$18</f>
        <v>#VALUE!</v>
      </c>
      <c r="AW152" s="32" t="e">
        <f>AU152/eval!$E$18</f>
        <v>#VALUE!</v>
      </c>
      <c r="AX152" s="32" t="e">
        <f t="shared" si="70"/>
        <v>#VALUE!</v>
      </c>
      <c r="AY152" s="32" t="e">
        <f t="shared" si="71"/>
        <v>#VALUE!</v>
      </c>
      <c r="AZ152" s="29" t="e">
        <f t="shared" si="72"/>
        <v>#VALUE!</v>
      </c>
      <c r="BC152" s="32">
        <f>Rohdaten!AD152-G152</f>
        <v>6.9132679228000001E-10</v>
      </c>
      <c r="BD152" s="30">
        <f>Rohdaten!AG152</f>
        <v>30014</v>
      </c>
      <c r="BE152" s="33">
        <f>Rohdaten!AF152/Rohdaten!AE152</f>
        <v>0.78905839032088376</v>
      </c>
      <c r="BF152" s="33">
        <f>Rohdaten!AF152/eval!$B$7</f>
        <v>0.37082818294190362</v>
      </c>
      <c r="BG152" s="32">
        <f t="shared" si="73"/>
        <v>2.5636345820024724E-10</v>
      </c>
      <c r="BH152" s="32">
        <f>(BD152)/((BG152+0.0000000000000000001)/charge/constants!$B$3)</f>
        <v>5.6273734703266359E-5</v>
      </c>
      <c r="BI152" s="32">
        <f>SQRT(BD152+1)/((BG152+0.0000000000000000001)/charge/constants!$B$3)</f>
        <v>3.2482618722754277E-7</v>
      </c>
      <c r="BJ152" s="32">
        <f>BH152/eval!$E$18</f>
        <v>6.8151043175917111E-5</v>
      </c>
      <c r="BK152" s="32">
        <f>BI152/eval!$E$18</f>
        <v>3.9338500682677922E-7</v>
      </c>
      <c r="BL152" s="32">
        <f t="shared" si="74"/>
        <v>7.1733324548920683E-5</v>
      </c>
      <c r="BM152" s="32">
        <f t="shared" si="75"/>
        <v>4.1406283825390603E-7</v>
      </c>
      <c r="BN152" s="29">
        <f t="shared" si="76"/>
        <v>9477590302807.498</v>
      </c>
      <c r="BO152" s="33">
        <f t="array" ref="BO152">AVERAGE(IF(Rohdaten!E152='turnwise standard'!$A$5:$A$99,'turnwise standard'!$B$5:$B$99))</f>
        <v>0.62</v>
      </c>
      <c r="BP152" s="32">
        <f>BD152/BF152*constants!$B$3*charge/constants!$B$6/BO152</f>
        <v>1.1408662908269792E-9</v>
      </c>
      <c r="BQ152" s="32">
        <f>SQRT(BD152)/BF152*constants!$B$3*charge/constants!$B$6/BO152</f>
        <v>6.585258220155441E-12</v>
      </c>
      <c r="BR152" s="32"/>
      <c r="BS152" s="32" t="e">
        <f t="shared" si="77"/>
        <v>#DIV/0!</v>
      </c>
      <c r="BT152" s="32" t="e">
        <f t="shared" si="78"/>
        <v>#DIV/0!</v>
      </c>
      <c r="BU152" s="32" t="e">
        <f t="shared" si="79"/>
        <v>#DIV/0!</v>
      </c>
      <c r="BV152" s="29">
        <f t="shared" si="81"/>
        <v>1.552070731381256E-6</v>
      </c>
      <c r="BW152" s="29">
        <f t="shared" si="82"/>
        <v>3.1054339826437933E-7</v>
      </c>
      <c r="BX152" s="29">
        <f t="shared" si="83"/>
        <v>10369442260136.889</v>
      </c>
    </row>
    <row r="153" spans="1:76" x14ac:dyDescent="0.2">
      <c r="A153" s="29">
        <f>Rohdaten!C153</f>
        <v>219</v>
      </c>
      <c r="B153" s="29" t="str">
        <f>IF(1=1,Rohdaten!H153,"x"&amp;Rohdaten!H153)</f>
        <v>Vienna_KkU</v>
      </c>
      <c r="C153" s="29">
        <f>IF(101,Rohdaten!F153,-Rohdaten!F153)</f>
        <v>30</v>
      </c>
      <c r="E153" s="32" t="str">
        <f>Rohdaten!J153</f>
        <v>missing</v>
      </c>
      <c r="F153" s="32" t="e">
        <f>AVERAGE(Rohdaten!L153,Rohdaten!X153,Rohdaten!AD153)</f>
        <v>#DIV/0!</v>
      </c>
      <c r="G153" s="29">
        <f t="array" ref="G153">AVERAGE(IF(Rohdaten!E153='turnwise standard'!$A$5:$A$99,'turnwise standard'!$F$5:$F$99))</f>
        <v>3.5000000000000002E-14</v>
      </c>
      <c r="H153" s="29" t="e">
        <f>IF(ISERROR(G153),1&lt;0,E153-G153&gt;eval!$B$6)</f>
        <v>#VALUE!</v>
      </c>
      <c r="I153" s="32" t="e">
        <f>Rohdaten!L153-G153</f>
        <v>#VALUE!</v>
      </c>
      <c r="J153" s="32" t="e">
        <f t="shared" si="56"/>
        <v>#DIV/0!</v>
      </c>
      <c r="K153" s="32" t="e">
        <f t="shared" si="57"/>
        <v>#VALUE!</v>
      </c>
      <c r="L153" s="30">
        <f>Rohdaten!O153</f>
        <v>0</v>
      </c>
      <c r="M153" s="33">
        <f>Rohdaten!N153/eval!$B$7</f>
        <v>0</v>
      </c>
      <c r="N153" s="33" t="e">
        <f>Rohdaten!N153/Rohdaten!M153</f>
        <v>#DIV/0!</v>
      </c>
      <c r="O153" s="32" t="e">
        <f t="shared" si="58"/>
        <v>#VALUE!</v>
      </c>
      <c r="P153" s="34" t="e">
        <f>(L153)/(O153/charge/constants!$B$3)</f>
        <v>#VALUE!</v>
      </c>
      <c r="Q153" s="34" t="e">
        <f>SQRT(L153+1)/(O153/charge/constants!$B$3)</f>
        <v>#VALUE!</v>
      </c>
      <c r="R153" s="29" t="e">
        <f>P153/eval!$E$18</f>
        <v>#VALUE!</v>
      </c>
      <c r="S153" s="29" t="e">
        <f>Q153/eval!$E$18</f>
        <v>#VALUE!</v>
      </c>
      <c r="T153" s="29" t="e">
        <f t="shared" si="59"/>
        <v>#VALUE!</v>
      </c>
      <c r="V153" s="31">
        <f t="array" ref="V153">AVERAGE(IF(Rohdaten!E153='turnwise standard'!$A$5:$A$99,'turnwise standard'!$P$5:$P$99))</f>
        <v>0.78448524527660513</v>
      </c>
      <c r="W153" s="32" t="e">
        <f t="shared" si="60"/>
        <v>#VALUE!</v>
      </c>
      <c r="X153" s="29" t="e">
        <f t="shared" si="61"/>
        <v>#VALUE!</v>
      </c>
      <c r="Y153" s="29" t="e">
        <f t="shared" si="62"/>
        <v>#VALUE!</v>
      </c>
      <c r="AA153" s="32" t="e">
        <f>Rohdaten!AJ153-$G153</f>
        <v>#VALUE!</v>
      </c>
      <c r="AB153" s="32" t="e">
        <f t="shared" si="63"/>
        <v>#VALUE!</v>
      </c>
      <c r="AC153" s="30">
        <f>Rohdaten!AM153</f>
        <v>0</v>
      </c>
      <c r="AD153" s="33">
        <f>Rohdaten!AL153/eval!$B$7</f>
        <v>0</v>
      </c>
      <c r="AE153" s="32" t="e">
        <f t="shared" si="64"/>
        <v>#VALUE!</v>
      </c>
      <c r="AF153" s="32" t="e">
        <f>(AC153)/((AE153+0.0000000000000000001)/charge/constants!$B$3)</f>
        <v>#VALUE!</v>
      </c>
      <c r="AG153" s="32" t="e">
        <f>SQRT(AC153+1)/((AE153+0.0000000000000000001)/charge/constants!$B$3)</f>
        <v>#VALUE!</v>
      </c>
      <c r="AH153" s="32" t="e">
        <f>AF153/eval!$E$18</f>
        <v>#VALUE!</v>
      </c>
      <c r="AI153" s="32" t="e">
        <f>AG153/eval!$E$18</f>
        <v>#VALUE!</v>
      </c>
      <c r="AJ153" s="32" t="e">
        <f t="shared" si="65"/>
        <v>#VALUE!</v>
      </c>
      <c r="AK153" s="32" t="e">
        <f t="shared" si="66"/>
        <v>#VALUE!</v>
      </c>
      <c r="AL153" s="29" t="e">
        <f t="shared" si="67"/>
        <v>#VALUE!</v>
      </c>
      <c r="AN153" s="32" t="e">
        <f>Rohdaten!X153-G153</f>
        <v>#VALUE!</v>
      </c>
      <c r="AO153" s="32" t="e">
        <f t="shared" si="68"/>
        <v>#VALUE!</v>
      </c>
      <c r="AP153" s="30">
        <f>Rohdaten!AA153</f>
        <v>0</v>
      </c>
      <c r="AQ153" s="33">
        <f>Rohdaten!Y153</f>
        <v>0</v>
      </c>
      <c r="AR153" s="32" t="e">
        <f t="shared" si="80"/>
        <v>#DIV/0!</v>
      </c>
      <c r="AS153" s="32" t="e">
        <f t="shared" si="69"/>
        <v>#VALUE!</v>
      </c>
      <c r="AT153" s="32" t="e">
        <f>(AP153)/((AS153+0.0000000000000000001)/charge/constants!$B$3)</f>
        <v>#VALUE!</v>
      </c>
      <c r="AU153" s="32" t="e">
        <f>SQRT(AP153+1)/((AS153+0.0000000000000000001)/charge/constants!$B$3)</f>
        <v>#VALUE!</v>
      </c>
      <c r="AV153" s="32" t="e">
        <f>AT153/eval!$E$18</f>
        <v>#VALUE!</v>
      </c>
      <c r="AW153" s="32" t="e">
        <f>AU153/eval!$E$18</f>
        <v>#VALUE!</v>
      </c>
      <c r="AX153" s="32" t="e">
        <f t="shared" si="70"/>
        <v>#VALUE!</v>
      </c>
      <c r="AY153" s="32" t="e">
        <f t="shared" si="71"/>
        <v>#VALUE!</v>
      </c>
      <c r="AZ153" s="29" t="e">
        <f t="shared" si="72"/>
        <v>#VALUE!</v>
      </c>
      <c r="BC153" s="32" t="e">
        <f>Rohdaten!AD153-G153</f>
        <v>#VALUE!</v>
      </c>
      <c r="BD153" s="30">
        <f>Rohdaten!AG153</f>
        <v>0</v>
      </c>
      <c r="BE153" s="33" t="e">
        <f>Rohdaten!AF153/Rohdaten!AE153</f>
        <v>#DIV/0!</v>
      </c>
      <c r="BF153" s="33">
        <f>Rohdaten!AF153/eval!$B$7</f>
        <v>0</v>
      </c>
      <c r="BG153" s="32" t="e">
        <f t="shared" si="73"/>
        <v>#VALUE!</v>
      </c>
      <c r="BH153" s="32" t="e">
        <f>(BD153)/((BG153+0.0000000000000000001)/charge/constants!$B$3)</f>
        <v>#VALUE!</v>
      </c>
      <c r="BI153" s="32" t="e">
        <f>SQRT(BD153+1)/((BG153+0.0000000000000000001)/charge/constants!$B$3)</f>
        <v>#VALUE!</v>
      </c>
      <c r="BJ153" s="32" t="e">
        <f>BH153/eval!$E$18</f>
        <v>#VALUE!</v>
      </c>
      <c r="BK153" s="32" t="e">
        <f>BI153/eval!$E$18</f>
        <v>#VALUE!</v>
      </c>
      <c r="BL153" s="32" t="e">
        <f t="shared" si="74"/>
        <v>#VALUE!</v>
      </c>
      <c r="BM153" s="32" t="e">
        <f t="shared" si="75"/>
        <v>#VALUE!</v>
      </c>
      <c r="BN153" s="29" t="e">
        <f t="shared" si="76"/>
        <v>#VALUE!</v>
      </c>
      <c r="BO153" s="33">
        <f t="array" ref="BO153">AVERAGE(IF(Rohdaten!E153='turnwise standard'!$A$5:$A$99,'turnwise standard'!$B$5:$B$99))</f>
        <v>0.62</v>
      </c>
      <c r="BP153" s="32" t="e">
        <f>BD153/BF153*constants!$B$3*charge/constants!$B$6/BO153</f>
        <v>#DIV/0!</v>
      </c>
      <c r="BQ153" s="32" t="e">
        <f>SQRT(BD153)/BF153*constants!$B$3*charge/constants!$B$6/BO153</f>
        <v>#DIV/0!</v>
      </c>
      <c r="BR153" s="32"/>
      <c r="BS153" s="32" t="e">
        <f t="shared" si="77"/>
        <v>#DIV/0!</v>
      </c>
      <c r="BT153" s="32" t="e">
        <f t="shared" si="78"/>
        <v>#DIV/0!</v>
      </c>
      <c r="BU153" s="32" t="e">
        <f t="shared" si="79"/>
        <v>#DIV/0!</v>
      </c>
      <c r="BV153" s="29" t="e">
        <f t="shared" si="81"/>
        <v>#DIV/0!</v>
      </c>
      <c r="BW153" s="29" t="e">
        <f t="shared" si="82"/>
        <v>#DIV/0!</v>
      </c>
      <c r="BX153" s="29" t="e">
        <f t="shared" si="83"/>
        <v>#DIV/0!</v>
      </c>
    </row>
    <row r="154" spans="1:76" x14ac:dyDescent="0.2">
      <c r="A154" s="29">
        <f>Rohdaten!C154</f>
        <v>224</v>
      </c>
      <c r="B154" s="29" t="str">
        <f>IF(1=1,Rohdaten!H154,"x"&amp;Rohdaten!H154)</f>
        <v>Vienna-US8</v>
      </c>
      <c r="C154" s="29">
        <f>IF(101,Rohdaten!F154,-Rohdaten!F154)</f>
        <v>35</v>
      </c>
      <c r="E154" s="32">
        <f>Rohdaten!J154</f>
        <v>1.03582E-10</v>
      </c>
      <c r="F154" s="32">
        <f>AVERAGE(Rohdaten!L154,Rohdaten!X154,Rohdaten!AD154)</f>
        <v>1.03290849818E-10</v>
      </c>
      <c r="G154" s="29">
        <f t="array" ref="G154">AVERAGE(IF(Rohdaten!E154='turnwise standard'!$A$5:$A$99,'turnwise standard'!$F$5:$F$99))</f>
        <v>3.5000000000000002E-14</v>
      </c>
      <c r="H154" s="29" t="b">
        <f>IF(ISERROR(G154),1&lt;0,E154-G154&gt;eval!$B$6)</f>
        <v>1</v>
      </c>
      <c r="I154" s="32">
        <f>Rohdaten!L154-G154</f>
        <v>1.0218075638E-10</v>
      </c>
      <c r="J154" s="32">
        <f t="shared" si="56"/>
        <v>9.8908021524457491E-11</v>
      </c>
      <c r="K154" s="32">
        <f t="shared" si="57"/>
        <v>1.0218075638E-10</v>
      </c>
      <c r="L154" s="30">
        <f>Rohdaten!O154</f>
        <v>335</v>
      </c>
      <c r="M154" s="33">
        <f>Rohdaten!N154/eval!$B$7</f>
        <v>198.88751545117429</v>
      </c>
      <c r="N154" s="33">
        <f>Rohdaten!N154/Rohdaten!M154</f>
        <v>8.0850208532234564</v>
      </c>
      <c r="O154" s="32">
        <f t="shared" si="58"/>
        <v>2.0322476763339926E-8</v>
      </c>
      <c r="P154" s="34">
        <f>(L154)/(O154/charge/constants!$B$3)</f>
        <v>7.9233009772937127E-9</v>
      </c>
      <c r="Q154" s="34">
        <f>SQRT(L154+1)/(O154/charge/constants!$B$3)</f>
        <v>4.3354180874466893E-10</v>
      </c>
      <c r="R154" s="29">
        <f>P154/eval!$E$18</f>
        <v>9.5956173843209892E-9</v>
      </c>
      <c r="S154" s="29">
        <f>Q154/eval!$E$18</f>
        <v>5.2504648362370269E-10</v>
      </c>
      <c r="T154" s="29">
        <f t="shared" si="59"/>
        <v>5.3203233712471398E+18</v>
      </c>
      <c r="V154" s="31">
        <f t="array" ref="V154">AVERAGE(IF(Rohdaten!E154='turnwise standard'!$A$5:$A$99,'turnwise standard'!$P$5:$P$99))</f>
        <v>0.78448524527660513</v>
      </c>
      <c r="W154" s="32">
        <f t="shared" si="60"/>
        <v>1.0100000000000001E-8</v>
      </c>
      <c r="X154" s="29">
        <f t="shared" si="61"/>
        <v>5.5264494948124163E-10</v>
      </c>
      <c r="Y154" s="29">
        <f t="shared" si="62"/>
        <v>3.2742179804967762E+18</v>
      </c>
      <c r="AA154" s="32">
        <f>Rohdaten!AJ154-$G154</f>
        <v>1.0343279939199999E-10</v>
      </c>
      <c r="AB154" s="32">
        <f t="shared" si="63"/>
        <v>1.0343279939199999E-10</v>
      </c>
      <c r="AC154" s="30">
        <f>Rohdaten!AM154</f>
        <v>0</v>
      </c>
      <c r="AD154" s="33">
        <f>Rohdaten!AL154/eval!$B$7</f>
        <v>39.802224969097651</v>
      </c>
      <c r="AE154" s="32">
        <f t="shared" si="64"/>
        <v>4.1168555505839308E-9</v>
      </c>
      <c r="AF154" s="32">
        <f>(AC154)/((AE154+0.0000000000000000001)/charge/constants!$B$3)</f>
        <v>0</v>
      </c>
      <c r="AG154" s="32">
        <f>SQRT(AC154+1)/((AE154+0.0000000000000000001)/charge/constants!$B$3)</f>
        <v>1.1675415716739155E-10</v>
      </c>
      <c r="AH154" s="32">
        <f>AF154/eval!$E$18</f>
        <v>0</v>
      </c>
      <c r="AI154" s="32">
        <f>AG154/eval!$E$18</f>
        <v>1.41396650640656E-10</v>
      </c>
      <c r="AJ154" s="32">
        <f t="shared" si="65"/>
        <v>0</v>
      </c>
      <c r="AK154" s="32">
        <f t="shared" si="66"/>
        <v>1.4882900331187833E-10</v>
      </c>
      <c r="AL154" s="29">
        <f t="shared" si="67"/>
        <v>7.335931946642192E+19</v>
      </c>
      <c r="AN154" s="32" t="e">
        <f>Rohdaten!X154-G154</f>
        <v>#VALUE!</v>
      </c>
      <c r="AO154" s="32" t="e">
        <f t="shared" si="68"/>
        <v>#VALUE!</v>
      </c>
      <c r="AP154" s="30">
        <f>Rohdaten!AA154</f>
        <v>0</v>
      </c>
      <c r="AQ154" s="33">
        <f>Rohdaten!Y154</f>
        <v>0</v>
      </c>
      <c r="AR154" s="32" t="e">
        <f t="shared" si="80"/>
        <v>#DIV/0!</v>
      </c>
      <c r="AS154" s="32" t="e">
        <f t="shared" si="69"/>
        <v>#VALUE!</v>
      </c>
      <c r="AT154" s="32" t="e">
        <f>(AP154)/((AS154+0.0000000000000000001)/charge/constants!$B$3)</f>
        <v>#VALUE!</v>
      </c>
      <c r="AU154" s="32" t="e">
        <f>SQRT(AP154+1)/((AS154+0.0000000000000000001)/charge/constants!$B$3)</f>
        <v>#VALUE!</v>
      </c>
      <c r="AV154" s="32" t="e">
        <f>AT154/eval!$E$18</f>
        <v>#VALUE!</v>
      </c>
      <c r="AW154" s="32" t="e">
        <f>AU154/eval!$E$18</f>
        <v>#VALUE!</v>
      </c>
      <c r="AX154" s="32" t="e">
        <f t="shared" si="70"/>
        <v>#VALUE!</v>
      </c>
      <c r="AY154" s="32" t="e">
        <f t="shared" si="71"/>
        <v>#VALUE!</v>
      </c>
      <c r="AZ154" s="29" t="e">
        <f t="shared" si="72"/>
        <v>#VALUE!</v>
      </c>
      <c r="BC154" s="32">
        <f>Rohdaten!AD154-G154</f>
        <v>1.04330943256E-10</v>
      </c>
      <c r="BD154" s="30">
        <f>Rohdaten!AG154</f>
        <v>21684</v>
      </c>
      <c r="BE154" s="33">
        <f>Rohdaten!AF154/Rohdaten!AE154</f>
        <v>6.5754865860073641</v>
      </c>
      <c r="BF154" s="33">
        <f>Rohdaten!AF154/eval!$B$7</f>
        <v>3.0902348578491967</v>
      </c>
      <c r="BG154" s="32">
        <f t="shared" si="73"/>
        <v>3.2240711760197778E-10</v>
      </c>
      <c r="BH154" s="32">
        <f>(BD154)/((BG154+0.0000000000000000001)/charge/constants!$B$3)</f>
        <v>3.2327547587315759E-5</v>
      </c>
      <c r="BI154" s="32">
        <f>SQRT(BD154+1)/((BG154+0.0000000000000000001)/charge/constants!$B$3)</f>
        <v>2.1953970399496281E-7</v>
      </c>
      <c r="BJ154" s="32">
        <f>BH154/eval!$E$18</f>
        <v>3.9150699753837221E-5</v>
      </c>
      <c r="BK154" s="32">
        <f>BI154/eval!$E$18</f>
        <v>2.6587643284532747E-7</v>
      </c>
      <c r="BL154" s="32">
        <f t="shared" si="74"/>
        <v>4.1208611356249597E-5</v>
      </c>
      <c r="BM154" s="32">
        <f t="shared" si="75"/>
        <v>2.7985192241258063E-7</v>
      </c>
      <c r="BN154" s="29">
        <f t="shared" si="76"/>
        <v>20747885918510.637</v>
      </c>
      <c r="BO154" s="33">
        <f t="array" ref="BO154">AVERAGE(IF(Rohdaten!E154='turnwise standard'!$A$5:$A$99,'turnwise standard'!$B$5:$B$99))</f>
        <v>0.62</v>
      </c>
      <c r="BP154" s="32">
        <f>BD154/BF154*constants!$B$3*charge/constants!$B$6/BO154</f>
        <v>9.8908021524457491E-11</v>
      </c>
      <c r="BQ154" s="32">
        <f>SQRT(BD154)/BF154*constants!$B$3*charge/constants!$B$6/BO154</f>
        <v>6.7167906967390843E-13</v>
      </c>
      <c r="BR154" s="32"/>
      <c r="BS154" s="32" t="e">
        <f t="shared" si="77"/>
        <v>#DIV/0!</v>
      </c>
      <c r="BT154" s="32" t="e">
        <f t="shared" si="78"/>
        <v>#DIV/0!</v>
      </c>
      <c r="BU154" s="32" t="e">
        <f t="shared" si="79"/>
        <v>#DIV/0!</v>
      </c>
      <c r="BV154" s="29">
        <f t="shared" si="81"/>
        <v>2.4004318083038949E-4</v>
      </c>
      <c r="BW154" s="29">
        <f t="shared" si="82"/>
        <v>1.3215879370136758E-5</v>
      </c>
      <c r="BX154" s="29">
        <f t="shared" si="83"/>
        <v>5725426821.4868031</v>
      </c>
    </row>
    <row r="155" spans="1:76" x14ac:dyDescent="0.2">
      <c r="A155" s="29">
        <f>Rohdaten!C155</f>
        <v>229</v>
      </c>
      <c r="B155" s="29" t="str">
        <f>IF(1=1,Rohdaten!H155,"x"&amp;Rohdaten!H155)</f>
        <v>Vienna_KkU</v>
      </c>
      <c r="C155" s="29">
        <f>IF(101,Rohdaten!F155,-Rohdaten!F155)</f>
        <v>30</v>
      </c>
      <c r="E155" s="32">
        <f>Rohdaten!J155</f>
        <v>8.9483200000000002E-10</v>
      </c>
      <c r="F155" s="32">
        <f>AVERAGE(Rohdaten!L155,Rohdaten!X155,Rohdaten!AD155)</f>
        <v>8.8768155564500006E-10</v>
      </c>
      <c r="G155" s="29">
        <f t="array" ref="G155">AVERAGE(IF(Rohdaten!E155='turnwise standard'!$A$5:$A$99,'turnwise standard'!$F$5:$F$99))</f>
        <v>0</v>
      </c>
      <c r="H155" s="29" t="b">
        <f>IF(ISERROR(G155),1&lt;0,E155-G155&gt;eval!$B$6)</f>
        <v>1</v>
      </c>
      <c r="I155" s="32">
        <f>Rohdaten!L155-G155</f>
        <v>8.96917406925E-10</v>
      </c>
      <c r="J155" s="32">
        <f t="shared" si="56"/>
        <v>1.398409669161039E-9</v>
      </c>
      <c r="K155" s="32">
        <f t="shared" si="57"/>
        <v>8.96917406925E-10</v>
      </c>
      <c r="L155" s="30">
        <f>Rohdaten!O155</f>
        <v>26</v>
      </c>
      <c r="M155" s="33">
        <f>Rohdaten!N155/eval!$B$7</f>
        <v>199.50556242274413</v>
      </c>
      <c r="N155" s="33">
        <f>Rohdaten!N155/Rohdaten!M155</f>
        <v>8.1101452188332246</v>
      </c>
      <c r="O155" s="32">
        <f t="shared" si="58"/>
        <v>1.7894001171532139E-7</v>
      </c>
      <c r="P155" s="34">
        <f>(L155)/(O155/charge/constants!$B$3)</f>
        <v>6.9839941778264434E-11</v>
      </c>
      <c r="Q155" s="34">
        <f>SQRT(L155+1)/(O155/charge/constants!$B$3)</f>
        <v>1.3957653179723802E-11</v>
      </c>
      <c r="R155" s="29">
        <f>P155/eval!$E$18</f>
        <v>8.4580575869576433E-11</v>
      </c>
      <c r="S155" s="29">
        <f>Q155/eval!$E$18</f>
        <v>1.690359862379314E-11</v>
      </c>
      <c r="T155" s="29">
        <f t="shared" si="59"/>
        <v>5.1330464521648247E+21</v>
      </c>
      <c r="V155" s="31">
        <f t="array" ref="V155">AVERAGE(IF(Rohdaten!E155='turnwise standard'!$A$5:$A$99,'turnwise standard'!$P$5:$P$99))</f>
        <v>0.79739108937213443</v>
      </c>
      <c r="W155" s="32">
        <f t="shared" si="60"/>
        <v>8.7585555832153058E-11</v>
      </c>
      <c r="X155" s="29">
        <f t="shared" si="61"/>
        <v>1.7504149928128812E-11</v>
      </c>
      <c r="Y155" s="29">
        <f t="shared" si="62"/>
        <v>3.2637580119203229E+21</v>
      </c>
      <c r="AA155" s="32">
        <f>Rohdaten!AJ155-$G155</f>
        <v>8.8668905173000004E-10</v>
      </c>
      <c r="AB155" s="32">
        <f t="shared" si="63"/>
        <v>8.8668905173000004E-10</v>
      </c>
      <c r="AC155" s="30">
        <f>Rohdaten!AM155</f>
        <v>0</v>
      </c>
      <c r="AD155" s="33">
        <f>Rohdaten!AL155/eval!$B$7</f>
        <v>39.925834363411617</v>
      </c>
      <c r="AE155" s="32">
        <f t="shared" si="64"/>
        <v>3.5401800211222499E-8</v>
      </c>
      <c r="AF155" s="32">
        <f>(AC155)/((AE155+0.0000000000000000001)/charge/constants!$B$3)</f>
        <v>0</v>
      </c>
      <c r="AG155" s="32">
        <f>SQRT(AC155+1)/((AE155+0.0000000000000000001)/charge/constants!$B$3)</f>
        <v>1.3577275650696185E-11</v>
      </c>
      <c r="AH155" s="32">
        <f>AF155/eval!$E$18</f>
        <v>0</v>
      </c>
      <c r="AI155" s="32">
        <f>AG155/eval!$E$18</f>
        <v>1.6442937437173781E-11</v>
      </c>
      <c r="AJ155" s="32">
        <f t="shared" si="65"/>
        <v>0</v>
      </c>
      <c r="AK155" s="32">
        <f t="shared" si="66"/>
        <v>1.7027122363991963E-11</v>
      </c>
      <c r="AL155" s="29">
        <f t="shared" si="67"/>
        <v>5.4246875571713108E+21</v>
      </c>
      <c r="AN155" s="32" t="e">
        <f>Rohdaten!X155-G155</f>
        <v>#VALUE!</v>
      </c>
      <c r="AO155" s="32" t="e">
        <f t="shared" si="68"/>
        <v>#VALUE!</v>
      </c>
      <c r="AP155" s="30">
        <f>Rohdaten!AA155</f>
        <v>0</v>
      </c>
      <c r="AQ155" s="33">
        <f>Rohdaten!Y155</f>
        <v>0</v>
      </c>
      <c r="AR155" s="32" t="e">
        <f t="shared" si="80"/>
        <v>#DIV/0!</v>
      </c>
      <c r="AS155" s="32" t="e">
        <f t="shared" si="69"/>
        <v>#VALUE!</v>
      </c>
      <c r="AT155" s="32" t="e">
        <f>(AP155)/((AS155+0.0000000000000000001)/charge/constants!$B$3)</f>
        <v>#VALUE!</v>
      </c>
      <c r="AU155" s="32" t="e">
        <f>SQRT(AP155+1)/((AS155+0.0000000000000000001)/charge/constants!$B$3)</f>
        <v>#VALUE!</v>
      </c>
      <c r="AV155" s="32" t="e">
        <f>AT155/eval!$E$18</f>
        <v>#VALUE!</v>
      </c>
      <c r="AW155" s="32" t="e">
        <f>AU155/eval!$E$18</f>
        <v>#VALUE!</v>
      </c>
      <c r="AX155" s="32" t="e">
        <f t="shared" si="70"/>
        <v>#VALUE!</v>
      </c>
      <c r="AY155" s="32" t="e">
        <f t="shared" si="71"/>
        <v>#VALUE!</v>
      </c>
      <c r="AZ155" s="29" t="e">
        <f t="shared" si="72"/>
        <v>#VALUE!</v>
      </c>
      <c r="BC155" s="32">
        <f>Rohdaten!AD155-G155</f>
        <v>8.7844570436500001E-10</v>
      </c>
      <c r="BD155" s="30">
        <f>Rohdaten!AG155</f>
        <v>27691</v>
      </c>
      <c r="BE155" s="33">
        <f>Rohdaten!AF155/Rohdaten!AE155</f>
        <v>0.52603892688058917</v>
      </c>
      <c r="BF155" s="33">
        <f>Rohdaten!AF155/eval!$B$7</f>
        <v>0.24721878862793573</v>
      </c>
      <c r="BG155" s="32">
        <f t="shared" si="73"/>
        <v>2.1716828290852906E-10</v>
      </c>
      <c r="BH155" s="32">
        <f>(BD155)/((BG155+0.0000000000000000001)/charge/constants!$B$3)</f>
        <v>6.1288673813741321E-5</v>
      </c>
      <c r="BI155" s="32">
        <f>SQRT(BD155+1)/((BG155+0.0000000000000000001)/charge/constants!$B$3)</f>
        <v>3.6831443991562361E-7</v>
      </c>
      <c r="BJ155" s="32">
        <f>BH155/eval!$E$18</f>
        <v>7.4224450843717352E-5</v>
      </c>
      <c r="BK155" s="32">
        <f>BI155/eval!$E$18</f>
        <v>4.4605202461436108E-7</v>
      </c>
      <c r="BL155" s="32">
        <f t="shared" si="74"/>
        <v>7.6861498241722275E-5</v>
      </c>
      <c r="BM155" s="32">
        <f t="shared" si="75"/>
        <v>4.6189936760596902E-7</v>
      </c>
      <c r="BN155" s="29">
        <f t="shared" si="76"/>
        <v>7371612677288.2187</v>
      </c>
      <c r="BO155" s="33">
        <f t="array" ref="BO155">AVERAGE(IF(Rohdaten!E155='turnwise standard'!$A$5:$A$99,'turnwise standard'!$B$5:$B$99))</f>
        <v>0.7</v>
      </c>
      <c r="BP155" s="32">
        <f>BD155/BF155*constants!$B$3*charge/constants!$B$6/BO155</f>
        <v>1.398409669161039E-9</v>
      </c>
      <c r="BQ155" s="32">
        <f>SQRT(BD155)/BF155*constants!$B$3*charge/constants!$B$6/BO155</f>
        <v>8.4035946976585639E-12</v>
      </c>
      <c r="BR155" s="32"/>
      <c r="BS155" s="32" t="e">
        <f t="shared" si="77"/>
        <v>#DIV/0!</v>
      </c>
      <c r="BT155" s="32" t="e">
        <f t="shared" si="78"/>
        <v>#DIV/0!</v>
      </c>
      <c r="BU155" s="32" t="e">
        <f t="shared" si="79"/>
        <v>#DIV/0!</v>
      </c>
      <c r="BV155" s="29">
        <f t="shared" si="81"/>
        <v>1.1634860314775775E-6</v>
      </c>
      <c r="BW155" s="29">
        <f t="shared" si="82"/>
        <v>2.2828548078046468E-7</v>
      </c>
      <c r="BX155" s="29">
        <f t="shared" si="83"/>
        <v>19188605688599.492</v>
      </c>
    </row>
    <row r="156" spans="1:76" x14ac:dyDescent="0.2">
      <c r="A156" s="29">
        <f>Rohdaten!C156</f>
        <v>231</v>
      </c>
      <c r="B156" s="29" t="str">
        <f>IF(1=1,Rohdaten!H156,"x"&amp;Rohdaten!H156)</f>
        <v>Vienna_KkU</v>
      </c>
      <c r="C156" s="29">
        <f>IF(101,Rohdaten!F156,-Rohdaten!F156)</f>
        <v>30</v>
      </c>
      <c r="E156" s="32">
        <f>Rohdaten!J156</f>
        <v>7.5714399999999997E-10</v>
      </c>
      <c r="F156" s="32">
        <f>AVERAGE(Rohdaten!L156,Rohdaten!X156,Rohdaten!AD156)</f>
        <v>7.5647082829499997E-10</v>
      </c>
      <c r="G156" s="29">
        <f t="array" ref="G156">AVERAGE(IF(Rohdaten!E156='turnwise standard'!$A$5:$A$99,'turnwise standard'!$F$5:$F$99))</f>
        <v>0</v>
      </c>
      <c r="H156" s="29" t="b">
        <f>IF(ISERROR(G156),1&lt;0,E156-G156&gt;eval!$B$6)</f>
        <v>1</v>
      </c>
      <c r="I156" s="32">
        <f>Rohdaten!L156-G156</f>
        <v>7.5326918099000004E-10</v>
      </c>
      <c r="J156" s="32">
        <f t="shared" si="56"/>
        <v>6.8089839909350652E-10</v>
      </c>
      <c r="K156" s="32">
        <f t="shared" si="57"/>
        <v>7.5326918099000004E-10</v>
      </c>
      <c r="L156" s="30">
        <f>Rohdaten!O156</f>
        <v>21</v>
      </c>
      <c r="M156" s="33">
        <f>Rohdaten!N156/eval!$B$7</f>
        <v>198.76390605686032</v>
      </c>
      <c r="N156" s="33">
        <f>Rohdaten!N156/Rohdaten!M156</f>
        <v>8.0799959801015024</v>
      </c>
      <c r="O156" s="32">
        <f t="shared" si="58"/>
        <v>1.4972272472582449E-7</v>
      </c>
      <c r="P156" s="34">
        <f>(L156)/(O156/charge/constants!$B$3)</f>
        <v>6.7417020485594928E-11</v>
      </c>
      <c r="Q156" s="34">
        <f>SQRT(L156+1)/(O156/charge/constants!$B$3)</f>
        <v>1.5057802636474929E-11</v>
      </c>
      <c r="R156" s="29">
        <f>P156/eval!$E$18</f>
        <v>8.1646265316006859E-11</v>
      </c>
      <c r="S156" s="29">
        <f>Q156/eval!$E$18</f>
        <v>1.8235949027091607E-11</v>
      </c>
      <c r="T156" s="29">
        <f t="shared" si="59"/>
        <v>4.4103880115852919E+21</v>
      </c>
      <c r="V156" s="31">
        <f t="array" ref="V156">AVERAGE(IF(Rohdaten!E156='turnwise standard'!$A$5:$A$99,'turnwise standard'!$P$5:$P$99))</f>
        <v>0.79739108937213443</v>
      </c>
      <c r="W156" s="32">
        <f t="shared" si="60"/>
        <v>8.4546995049416815E-11</v>
      </c>
      <c r="X156" s="29">
        <f t="shared" si="61"/>
        <v>1.8883836096452295E-11</v>
      </c>
      <c r="Y156" s="29">
        <f t="shared" si="62"/>
        <v>2.8042682532939259E+21</v>
      </c>
      <c r="AA156" s="32">
        <f>Rohdaten!AJ156-$G156</f>
        <v>7.5794719061500005E-10</v>
      </c>
      <c r="AB156" s="32">
        <f t="shared" si="63"/>
        <v>7.5794719061500005E-10</v>
      </c>
      <c r="AC156" s="30">
        <f>Rohdaten!AM156</f>
        <v>0</v>
      </c>
      <c r="AD156" s="33">
        <f>Rohdaten!AL156/eval!$B$7</f>
        <v>39.678615574783684</v>
      </c>
      <c r="AE156" s="32">
        <f t="shared" si="64"/>
        <v>3.0074295202399879E-8</v>
      </c>
      <c r="AF156" s="32">
        <f>(AC156)/((AE156+0.0000000000000000001)/charge/constants!$B$3)</f>
        <v>0</v>
      </c>
      <c r="AG156" s="32">
        <f>SQRT(AC156+1)/((AE156+0.0000000000000000001)/charge/constants!$B$3)</f>
        <v>1.5982419430399346E-11</v>
      </c>
      <c r="AH156" s="32">
        <f>AF156/eval!$E$18</f>
        <v>0</v>
      </c>
      <c r="AI156" s="32">
        <f>AG156/eval!$E$18</f>
        <v>1.9355718300913474E-11</v>
      </c>
      <c r="AJ156" s="32">
        <f t="shared" si="65"/>
        <v>0</v>
      </c>
      <c r="AK156" s="32">
        <f t="shared" si="66"/>
        <v>2.0043388549756556E-11</v>
      </c>
      <c r="AL156" s="29">
        <f t="shared" si="67"/>
        <v>3.9148484316529316E+21</v>
      </c>
      <c r="AN156" s="32" t="e">
        <f>Rohdaten!X156-G156</f>
        <v>#VALUE!</v>
      </c>
      <c r="AO156" s="32" t="e">
        <f t="shared" si="68"/>
        <v>#VALUE!</v>
      </c>
      <c r="AP156" s="30">
        <f>Rohdaten!AA156</f>
        <v>0</v>
      </c>
      <c r="AQ156" s="33">
        <f>Rohdaten!Y156</f>
        <v>0</v>
      </c>
      <c r="AR156" s="32" t="e">
        <f t="shared" si="80"/>
        <v>#DIV/0!</v>
      </c>
      <c r="AS156" s="32" t="e">
        <f t="shared" si="69"/>
        <v>#VALUE!</v>
      </c>
      <c r="AT156" s="32" t="e">
        <f>(AP156)/((AS156+0.0000000000000000001)/charge/constants!$B$3)</f>
        <v>#VALUE!</v>
      </c>
      <c r="AU156" s="32" t="e">
        <f>SQRT(AP156+1)/((AS156+0.0000000000000000001)/charge/constants!$B$3)</f>
        <v>#VALUE!</v>
      </c>
      <c r="AV156" s="32" t="e">
        <f>AT156/eval!$E$18</f>
        <v>#VALUE!</v>
      </c>
      <c r="AW156" s="32" t="e">
        <f>AU156/eval!$E$18</f>
        <v>#VALUE!</v>
      </c>
      <c r="AX156" s="32" t="e">
        <f t="shared" si="70"/>
        <v>#VALUE!</v>
      </c>
      <c r="AY156" s="32" t="e">
        <f t="shared" si="71"/>
        <v>#VALUE!</v>
      </c>
      <c r="AZ156" s="29" t="e">
        <f t="shared" si="72"/>
        <v>#VALUE!</v>
      </c>
      <c r="BC156" s="32">
        <f>Rohdaten!AD156-G156</f>
        <v>7.5967247559999999E-10</v>
      </c>
      <c r="BD156" s="30">
        <f>Rohdaten!AG156</f>
        <v>26966</v>
      </c>
      <c r="BE156" s="33">
        <f>Rohdaten!AF156/Rohdaten!AE156</f>
        <v>1.0520778537611783</v>
      </c>
      <c r="BF156" s="33">
        <f>Rohdaten!AF156/eval!$B$7</f>
        <v>0.49443757725587145</v>
      </c>
      <c r="BG156" s="32">
        <f t="shared" si="73"/>
        <v>3.7561061834363413E-10</v>
      </c>
      <c r="BH156" s="32">
        <f>(BD156)/((BG156+0.0000000000000000001)/charge/constants!$B$3)</f>
        <v>3.4507750642691329E-5</v>
      </c>
      <c r="BI156" s="32">
        <f>SQRT(BD156+1)/((BG156+0.0000000000000000001)/charge/constants!$B$3)</f>
        <v>2.1014373091415671E-7</v>
      </c>
      <c r="BJ156" s="32">
        <f>BH156/eval!$E$18</f>
        <v>4.179106320834493E-5</v>
      </c>
      <c r="BK156" s="32">
        <f>BI156/eval!$E$18</f>
        <v>2.5449731662909731E-7</v>
      </c>
      <c r="BL156" s="32">
        <f t="shared" si="74"/>
        <v>4.3275816726097005E-5</v>
      </c>
      <c r="BM156" s="32">
        <f t="shared" si="75"/>
        <v>2.6353910109482641E-7</v>
      </c>
      <c r="BN156" s="29">
        <f t="shared" si="76"/>
        <v>22644728757704.836</v>
      </c>
      <c r="BO156" s="33">
        <f t="array" ref="BO156">AVERAGE(IF(Rohdaten!E156='turnwise standard'!$A$5:$A$99,'turnwise standard'!$B$5:$B$99))</f>
        <v>0.7</v>
      </c>
      <c r="BP156" s="32">
        <f>BD156/BF156*constants!$B$3*charge/constants!$B$6/BO156</f>
        <v>6.8089839909350652E-10</v>
      </c>
      <c r="BQ156" s="32">
        <f>SQRT(BD156)/BF156*constants!$B$3*charge/constants!$B$6/BO156</f>
        <v>4.1464272308804808E-12</v>
      </c>
      <c r="BR156" s="32"/>
      <c r="BS156" s="32" t="e">
        <f t="shared" si="77"/>
        <v>#DIV/0!</v>
      </c>
      <c r="BT156" s="32" t="e">
        <f t="shared" si="78"/>
        <v>#DIV/0!</v>
      </c>
      <c r="BU156" s="32" t="e">
        <f t="shared" si="79"/>
        <v>#DIV/0!</v>
      </c>
      <c r="BV156" s="29">
        <f t="shared" si="81"/>
        <v>1.937210041168481E-6</v>
      </c>
      <c r="BW156" s="29">
        <f t="shared" si="82"/>
        <v>4.2289845988448782E-7</v>
      </c>
      <c r="BX156" s="29">
        <f t="shared" si="83"/>
        <v>5591493095208.9111</v>
      </c>
    </row>
    <row r="157" spans="1:76" x14ac:dyDescent="0.2">
      <c r="A157" s="29">
        <f>Rohdaten!C157</f>
        <v>236</v>
      </c>
      <c r="B157" s="29" t="str">
        <f>IF(1=1,Rohdaten!H157,"x"&amp;Rohdaten!H157)</f>
        <v>Vienna-US8</v>
      </c>
      <c r="C157" s="29">
        <f>IF(101,Rohdaten!F157,-Rohdaten!F157)</f>
        <v>35</v>
      </c>
      <c r="E157" s="32">
        <f>Rohdaten!J157</f>
        <v>1.14526E-10</v>
      </c>
      <c r="F157" s="32">
        <f>AVERAGE(Rohdaten!L157,Rohdaten!X157,Rohdaten!AD157)</f>
        <v>1.16309538477E-10</v>
      </c>
      <c r="G157" s="29">
        <f t="array" ref="G157">AVERAGE(IF(Rohdaten!E157='turnwise standard'!$A$5:$A$99,'turnwise standard'!$F$5:$F$99))</f>
        <v>0</v>
      </c>
      <c r="H157" s="29" t="b">
        <f>IF(ISERROR(G157),1&lt;0,E157-G157&gt;eval!$B$6)</f>
        <v>1</v>
      </c>
      <c r="I157" s="32">
        <f>Rohdaten!L157-G157</f>
        <v>1.1313033100699999E-10</v>
      </c>
      <c r="J157" s="32">
        <f t="shared" si="56"/>
        <v>9.3138482172227783E-11</v>
      </c>
      <c r="K157" s="32">
        <f t="shared" si="57"/>
        <v>1.1313033100699999E-10</v>
      </c>
      <c r="L157" s="30">
        <f>Rohdaten!O157</f>
        <v>377</v>
      </c>
      <c r="M157" s="33">
        <f>Rohdaten!N157/eval!$B$7</f>
        <v>198.88751545117429</v>
      </c>
      <c r="N157" s="33">
        <f>Rohdaten!N157/Rohdaten!M157</f>
        <v>8.0850208532234564</v>
      </c>
      <c r="O157" s="32">
        <f t="shared" si="58"/>
        <v>2.2500210456151174E-8</v>
      </c>
      <c r="P157" s="34">
        <f>(L157)/(O157/charge/constants!$B$3)</f>
        <v>8.0536500026585583E-9</v>
      </c>
      <c r="Q157" s="34">
        <f>SQRT(L157+1)/(O157/charge/constants!$B$3)</f>
        <v>4.1533382501030681E-10</v>
      </c>
      <c r="R157" s="29">
        <f>P157/eval!$E$18</f>
        <v>9.7534782780829001E-9</v>
      </c>
      <c r="S157" s="29">
        <f>Q157/eval!$E$18</f>
        <v>5.0299546653428808E-10</v>
      </c>
      <c r="T157" s="29">
        <f t="shared" si="59"/>
        <v>5.7970279800046889E+18</v>
      </c>
      <c r="V157" s="31">
        <f t="array" ref="V157">AVERAGE(IF(Rohdaten!E157='turnwise standard'!$A$5:$A$99,'turnwise standard'!$P$5:$P$99))</f>
        <v>0.79739108937213443</v>
      </c>
      <c r="W157" s="32">
        <f t="shared" si="60"/>
        <v>1.0100000000000001E-8</v>
      </c>
      <c r="X157" s="29">
        <f t="shared" si="61"/>
        <v>5.2086589698079089E-10</v>
      </c>
      <c r="Y157" s="29">
        <f t="shared" si="62"/>
        <v>3.6859390795279432E+18</v>
      </c>
      <c r="AA157" s="32">
        <f>Rohdaten!AJ157-$G157</f>
        <v>1.1665150114799999E-10</v>
      </c>
      <c r="AB157" s="32">
        <f t="shared" si="63"/>
        <v>1.1665150114799999E-10</v>
      </c>
      <c r="AC157" s="30">
        <f>Rohdaten!AM157</f>
        <v>0</v>
      </c>
      <c r="AD157" s="33">
        <f>Rohdaten!AL157/eval!$B$7</f>
        <v>39.678615574783684</v>
      </c>
      <c r="AE157" s="32">
        <f t="shared" si="64"/>
        <v>4.6285700702729295E-9</v>
      </c>
      <c r="AF157" s="32">
        <f>(AC157)/((AE157+0.0000000000000000001)/charge/constants!$B$3)</f>
        <v>0</v>
      </c>
      <c r="AG157" s="32">
        <f>SQRT(AC157+1)/((AE157+0.0000000000000000001)/charge/constants!$B$3)</f>
        <v>1.0384632676874927E-10</v>
      </c>
      <c r="AH157" s="32">
        <f>AF157/eval!$E$18</f>
        <v>0</v>
      </c>
      <c r="AI157" s="32">
        <f>AG157/eval!$E$18</f>
        <v>1.2576445364068994E-10</v>
      </c>
      <c r="AJ157" s="32">
        <f t="shared" si="65"/>
        <v>0</v>
      </c>
      <c r="AK157" s="32">
        <f t="shared" si="66"/>
        <v>1.3023261502773732E-10</v>
      </c>
      <c r="AL157" s="29">
        <f t="shared" si="67"/>
        <v>9.2729457981004349E+19</v>
      </c>
      <c r="AN157" s="32" t="e">
        <f>Rohdaten!X157-G157</f>
        <v>#VALUE!</v>
      </c>
      <c r="AO157" s="32" t="e">
        <f t="shared" si="68"/>
        <v>#VALUE!</v>
      </c>
      <c r="AP157" s="30">
        <f>Rohdaten!AA157</f>
        <v>0</v>
      </c>
      <c r="AQ157" s="33">
        <f>Rohdaten!Y157</f>
        <v>0</v>
      </c>
      <c r="AR157" s="32" t="e">
        <f t="shared" si="80"/>
        <v>#DIV/0!</v>
      </c>
      <c r="AS157" s="32" t="e">
        <f t="shared" si="69"/>
        <v>#VALUE!</v>
      </c>
      <c r="AT157" s="32" t="e">
        <f>(AP157)/((AS157+0.0000000000000000001)/charge/constants!$B$3)</f>
        <v>#VALUE!</v>
      </c>
      <c r="AU157" s="32" t="e">
        <f>SQRT(AP157+1)/((AS157+0.0000000000000000001)/charge/constants!$B$3)</f>
        <v>#VALUE!</v>
      </c>
      <c r="AV157" s="32" t="e">
        <f>AT157/eval!$E$18</f>
        <v>#VALUE!</v>
      </c>
      <c r="AW157" s="32" t="e">
        <f>AU157/eval!$E$18</f>
        <v>#VALUE!</v>
      </c>
      <c r="AX157" s="32" t="e">
        <f t="shared" si="70"/>
        <v>#VALUE!</v>
      </c>
      <c r="AY157" s="32" t="e">
        <f t="shared" si="71"/>
        <v>#VALUE!</v>
      </c>
      <c r="AZ157" s="29" t="e">
        <f t="shared" si="72"/>
        <v>#VALUE!</v>
      </c>
      <c r="BC157" s="32">
        <f>Rohdaten!AD157-G157</f>
        <v>1.1948874594700001E-10</v>
      </c>
      <c r="BD157" s="30">
        <f>Rohdaten!AG157</f>
        <v>23976</v>
      </c>
      <c r="BE157" s="33">
        <f>Rohdaten!AF157/Rohdaten!AE157</f>
        <v>6.8385060494476591</v>
      </c>
      <c r="BF157" s="33">
        <f>Rohdaten!AF157/eval!$B$7</f>
        <v>3.2138442521631645</v>
      </c>
      <c r="BG157" s="32">
        <f t="shared" si="73"/>
        <v>3.8401821935995061E-10</v>
      </c>
      <c r="BH157" s="32">
        <f>(BD157)/((BG157+0.0000000000000000001)/charge/constants!$B$3)</f>
        <v>3.0009784890432457E-5</v>
      </c>
      <c r="BI157" s="32">
        <f>SQRT(BD157+1)/((BG157+0.0000000000000000001)/charge/constants!$B$3)</f>
        <v>1.9381329906593825E-7</v>
      </c>
      <c r="BJ157" s="32">
        <f>BH157/eval!$E$18</f>
        <v>3.6343742894482802E-5</v>
      </c>
      <c r="BK157" s="32">
        <f>BI157/eval!$E$18</f>
        <v>2.3472013333323357E-7</v>
      </c>
      <c r="BL157" s="32">
        <f t="shared" si="74"/>
        <v>3.7634963934776542E-5</v>
      </c>
      <c r="BM157" s="32">
        <f t="shared" si="75"/>
        <v>2.4305927373548508E-7</v>
      </c>
      <c r="BN157" s="29">
        <f t="shared" si="76"/>
        <v>26621520192622.043</v>
      </c>
      <c r="BO157" s="33">
        <f t="array" ref="BO157">AVERAGE(IF(Rohdaten!E157='turnwise standard'!$A$5:$A$99,'turnwise standard'!$B$5:$B$99))</f>
        <v>0.7</v>
      </c>
      <c r="BP157" s="32">
        <f>BD157/BF157*constants!$B$3*charge/constants!$B$6/BO157</f>
        <v>9.3138482172227783E-11</v>
      </c>
      <c r="BQ157" s="32">
        <f>SQRT(BD157)/BF157*constants!$B$3*charge/constants!$B$6/BO157</f>
        <v>6.0150714603915479E-13</v>
      </c>
      <c r="BR157" s="32"/>
      <c r="BS157" s="32" t="e">
        <f t="shared" si="77"/>
        <v>#DIV/0!</v>
      </c>
      <c r="BT157" s="32" t="e">
        <f t="shared" si="78"/>
        <v>#DIV/0!</v>
      </c>
      <c r="BU157" s="32" t="e">
        <f t="shared" si="79"/>
        <v>#DIV/0!</v>
      </c>
      <c r="BV157" s="29">
        <f t="shared" si="81"/>
        <v>2.5408669494022716E-4</v>
      </c>
      <c r="BW157" s="29">
        <f t="shared" si="82"/>
        <v>1.3188612809385323E-5</v>
      </c>
      <c r="BX157" s="29">
        <f t="shared" si="83"/>
        <v>5749125155.3012972</v>
      </c>
    </row>
    <row r="158" spans="1:76" x14ac:dyDescent="0.2">
      <c r="A158" s="29">
        <f>Rohdaten!C158</f>
        <v>241</v>
      </c>
      <c r="B158" s="29" t="str">
        <f>IF(1=1,Rohdaten!H158,"x"&amp;Rohdaten!H158)</f>
        <v>Vienna_KkU</v>
      </c>
      <c r="C158" s="29">
        <f>IF(101,Rohdaten!F158,-Rohdaten!F158)</f>
        <v>30</v>
      </c>
      <c r="E158" s="32">
        <f>Rohdaten!J158</f>
        <v>8.8384200000000004E-10</v>
      </c>
      <c r="F158" s="32">
        <f>AVERAGE(Rohdaten!L158,Rohdaten!X158,Rohdaten!AD158)</f>
        <v>8.6783345121499996E-10</v>
      </c>
      <c r="G158" s="29">
        <f t="array" ref="G158">AVERAGE(IF(Rohdaten!E158='turnwise standard'!$A$5:$A$99,'turnwise standard'!$F$5:$F$99))</f>
        <v>0</v>
      </c>
      <c r="H158" s="29" t="b">
        <f>IF(ISERROR(G158),1&lt;0,E158-G158&gt;eval!$B$6)</f>
        <v>1</v>
      </c>
      <c r="I158" s="32">
        <f>Rohdaten!L158-G158</f>
        <v>8.7210689814999996E-10</v>
      </c>
      <c r="J158" s="32" t="e">
        <f t="shared" si="56"/>
        <v>#DIV/0!</v>
      </c>
      <c r="K158" s="32">
        <f t="shared" si="57"/>
        <v>8.7210689814999996E-10</v>
      </c>
      <c r="L158" s="30">
        <f>Rohdaten!O158</f>
        <v>19</v>
      </c>
      <c r="M158" s="33">
        <f>Rohdaten!N158/eval!$B$7</f>
        <v>199.13473423980224</v>
      </c>
      <c r="N158" s="33">
        <f>Rohdaten!N158/Rohdaten!M158</f>
        <v>8.0950705994673644</v>
      </c>
      <c r="O158" s="32">
        <f t="shared" si="58"/>
        <v>1.7366677539179852E-7</v>
      </c>
      <c r="P158" s="34">
        <f>(L158)/(O158/charge/constants!$B$3)</f>
        <v>5.2586569764980436E-11</v>
      </c>
      <c r="Q158" s="34">
        <f>SQRT(L158+1)/(O158/charge/constants!$B$3)</f>
        <v>1.2377594178740147E-11</v>
      </c>
      <c r="R158" s="29">
        <f>P158/eval!$E$18</f>
        <v>6.3685653803221604E-11</v>
      </c>
      <c r="S158" s="29">
        <f>Q158/eval!$E$18</f>
        <v>1.4990047483739109E-11</v>
      </c>
      <c r="T158" s="29">
        <f t="shared" si="59"/>
        <v>6.5272090314872612E+21</v>
      </c>
      <c r="V158" s="31">
        <f t="array" ref="V158">AVERAGE(IF(Rohdaten!E158='turnwise standard'!$A$5:$A$99,'turnwise standard'!$P$5:$P$99))</f>
        <v>0.78981783535121697</v>
      </c>
      <c r="W158" s="32">
        <f t="shared" si="60"/>
        <v>6.6580630888888693E-11</v>
      </c>
      <c r="X158" s="29">
        <f t="shared" si="61"/>
        <v>1.5671454384460774E-11</v>
      </c>
      <c r="Y158" s="29">
        <f t="shared" si="62"/>
        <v>4.0717527108994471E+21</v>
      </c>
      <c r="AA158" s="32">
        <f>Rohdaten!AJ158-$G158</f>
        <v>8.6595696966500004E-10</v>
      </c>
      <c r="AB158" s="32">
        <f t="shared" si="63"/>
        <v>8.6595696966500004E-10</v>
      </c>
      <c r="AC158" s="30">
        <f>Rohdaten!AM158</f>
        <v>2</v>
      </c>
      <c r="AD158" s="33">
        <f>Rohdaten!AL158/eval!$B$7</f>
        <v>39.678615574783684</v>
      </c>
      <c r="AE158" s="32">
        <f t="shared" si="64"/>
        <v>3.4359973703642154E-8</v>
      </c>
      <c r="AF158" s="32">
        <f>(AC158)/((AE158+0.0000000000000000001)/charge/constants!$B$3)</f>
        <v>2.7977902669212532E-11</v>
      </c>
      <c r="AG158" s="32">
        <f>SQRT(AC158+1)/((AE158+0.0000000000000000001)/charge/constants!$B$3)</f>
        <v>2.4229574456146506E-11</v>
      </c>
      <c r="AH158" s="32">
        <f>AF158/eval!$E$18</f>
        <v>3.3883005328068897E-11</v>
      </c>
      <c r="AI158" s="32">
        <f>AG158/eval!$E$18</f>
        <v>2.9343543370671151E-11</v>
      </c>
      <c r="AJ158" s="32">
        <f t="shared" si="65"/>
        <v>3.5423234848541109E-11</v>
      </c>
      <c r="AK158" s="32">
        <f t="shared" si="66"/>
        <v>3.067742126305881E-11</v>
      </c>
      <c r="AL158" s="29">
        <f t="shared" si="67"/>
        <v>1.7033677741547048E+21</v>
      </c>
      <c r="AN158" s="32" t="e">
        <f>Rohdaten!X158-G158</f>
        <v>#VALUE!</v>
      </c>
      <c r="AO158" s="32" t="e">
        <f t="shared" si="68"/>
        <v>#VALUE!</v>
      </c>
      <c r="AP158" s="30">
        <f>Rohdaten!AA158</f>
        <v>0</v>
      </c>
      <c r="AQ158" s="33">
        <f>Rohdaten!Y158</f>
        <v>0</v>
      </c>
      <c r="AR158" s="32" t="e">
        <f t="shared" si="80"/>
        <v>#DIV/0!</v>
      </c>
      <c r="AS158" s="32" t="e">
        <f t="shared" si="69"/>
        <v>#VALUE!</v>
      </c>
      <c r="AT158" s="32" t="e">
        <f>(AP158)/((AS158+0.0000000000000000001)/charge/constants!$B$3)</f>
        <v>#VALUE!</v>
      </c>
      <c r="AU158" s="32" t="e">
        <f>SQRT(AP158+1)/((AS158+0.0000000000000000001)/charge/constants!$B$3)</f>
        <v>#VALUE!</v>
      </c>
      <c r="AV158" s="32" t="e">
        <f>AT158/eval!$E$18</f>
        <v>#VALUE!</v>
      </c>
      <c r="AW158" s="32" t="e">
        <f>AU158/eval!$E$18</f>
        <v>#VALUE!</v>
      </c>
      <c r="AX158" s="32" t="e">
        <f t="shared" si="70"/>
        <v>#VALUE!</v>
      </c>
      <c r="AY158" s="32" t="e">
        <f t="shared" si="71"/>
        <v>#VALUE!</v>
      </c>
      <c r="AZ158" s="29" t="e">
        <f t="shared" si="72"/>
        <v>#VALUE!</v>
      </c>
      <c r="BC158" s="32">
        <f>Rohdaten!AD158-G158</f>
        <v>8.6356000427999996E-10</v>
      </c>
      <c r="BD158" s="30">
        <f>Rohdaten!AG158</f>
        <v>27491</v>
      </c>
      <c r="BE158" s="33">
        <f>Rohdaten!AF158/Rohdaten!AE158</f>
        <v>0</v>
      </c>
      <c r="BF158" s="33">
        <f>Rohdaten!AF158/eval!$B$7</f>
        <v>0</v>
      </c>
      <c r="BG158" s="32">
        <f t="shared" si="73"/>
        <v>0</v>
      </c>
      <c r="BH158" s="32">
        <f>(BD158)/((BG158+0.0000000000000000001)/charge/constants!$B$3)</f>
        <v>132138.24060000002</v>
      </c>
      <c r="BI158" s="32">
        <f>SQRT(BD158+1)/((BG158+0.0000000000000000001)/charge/constants!$B$3)</f>
        <v>796.96848787861131</v>
      </c>
      <c r="BJ158" s="32">
        <f>BH158/eval!$E$18</f>
        <v>160027.74629773444</v>
      </c>
      <c r="BK158" s="32">
        <f>BI158/eval!$E$18</f>
        <v>965.17912155043064</v>
      </c>
      <c r="BL158" s="32">
        <f t="shared" si="74"/>
        <v>167302.17359708098</v>
      </c>
      <c r="BM158" s="32">
        <f t="shared" si="75"/>
        <v>1009.0535465361004</v>
      </c>
      <c r="BN158" s="29">
        <f t="shared" si="76"/>
        <v>1.5744094959796463E-6</v>
      </c>
      <c r="BO158" s="33">
        <f t="array" ref="BO158">AVERAGE(IF(Rohdaten!E158='turnwise standard'!$A$5:$A$99,'turnwise standard'!$B$5:$B$99))</f>
        <v>0.7</v>
      </c>
      <c r="BP158" s="32" t="e">
        <f>BD158/BF158*constants!$B$3*charge/constants!$B$6/BO158</f>
        <v>#DIV/0!</v>
      </c>
      <c r="BQ158" s="32" t="e">
        <f>SQRT(BD158)/BF158*constants!$B$3*charge/constants!$B$6/BO158</f>
        <v>#DIV/0!</v>
      </c>
      <c r="BR158" s="32"/>
      <c r="BS158" s="32" t="e">
        <f t="shared" si="77"/>
        <v>#DIV/0!</v>
      </c>
      <c r="BT158" s="32" t="e">
        <f t="shared" si="78"/>
        <v>#DIV/0!</v>
      </c>
      <c r="BU158" s="32" t="e">
        <f t="shared" si="79"/>
        <v>#DIV/0!</v>
      </c>
      <c r="BV158" s="29" t="e">
        <f t="shared" si="81"/>
        <v>#DIV/0!</v>
      </c>
      <c r="BW158" s="29" t="e">
        <f t="shared" si="82"/>
        <v>#DIV/0!</v>
      </c>
      <c r="BX158" s="29" t="e">
        <f t="shared" si="83"/>
        <v>#DIV/0!</v>
      </c>
    </row>
    <row r="159" spans="1:76" x14ac:dyDescent="0.2">
      <c r="A159" s="29">
        <f>Rohdaten!C159</f>
        <v>243</v>
      </c>
      <c r="B159" s="29" t="str">
        <f>IF(1=1,Rohdaten!H159,"x"&amp;Rohdaten!H159)</f>
        <v>Vienna_KkU</v>
      </c>
      <c r="C159" s="29">
        <f>IF(101,Rohdaten!F159,-Rohdaten!F159)</f>
        <v>30</v>
      </c>
      <c r="E159" s="32">
        <f>Rohdaten!J159</f>
        <v>8.5720699999999995E-10</v>
      </c>
      <c r="F159" s="32">
        <f>AVERAGE(Rohdaten!L159,Rohdaten!X159,Rohdaten!AD159)</f>
        <v>8.5222108762249998E-10</v>
      </c>
      <c r="G159" s="29">
        <f t="array" ref="G159">AVERAGE(IF(Rohdaten!E159='turnwise standard'!$A$5:$A$99,'turnwise standard'!$F$5:$F$99))</f>
        <v>0</v>
      </c>
      <c r="H159" s="29" t="b">
        <f>IF(ISERROR(G159),1&lt;0,E159-G159&gt;eval!$B$6)</f>
        <v>1</v>
      </c>
      <c r="I159" s="32">
        <f>Rohdaten!L159-G159</f>
        <v>8.5275269178999999E-10</v>
      </c>
      <c r="J159" s="32" t="e">
        <f t="shared" si="56"/>
        <v>#DIV/0!</v>
      </c>
      <c r="K159" s="32">
        <f t="shared" si="57"/>
        <v>8.5275269178999999E-10</v>
      </c>
      <c r="L159" s="30">
        <f>Rohdaten!O159</f>
        <v>22</v>
      </c>
      <c r="M159" s="33">
        <f>Rohdaten!N159/eval!$B$7</f>
        <v>198.76390605686032</v>
      </c>
      <c r="N159" s="33">
        <f>Rohdaten!N159/Rohdaten!M159</f>
        <v>8.0799959801015024</v>
      </c>
      <c r="O159" s="32">
        <f t="shared" si="58"/>
        <v>1.6949645592068231E-7</v>
      </c>
      <c r="P159" s="34">
        <f>(L159)/(O159/charge/constants!$B$3)</f>
        <v>6.2387853141592886E-11</v>
      </c>
      <c r="Q159" s="34">
        <f>SQRT(L159+1)/(O159/charge/constants!$B$3)</f>
        <v>1.3600074216738893E-11</v>
      </c>
      <c r="R159" s="29">
        <f>P159/eval!$E$18</f>
        <v>7.5555626359710595E-11</v>
      </c>
      <c r="S159" s="29">
        <f>Q159/eval!$E$18</f>
        <v>1.6470547939069888E-11</v>
      </c>
      <c r="T159" s="29">
        <f t="shared" si="59"/>
        <v>5.4065153863701978E+21</v>
      </c>
      <c r="V159" s="31">
        <f t="array" ref="V159">AVERAGE(IF(Rohdaten!E159='turnwise standard'!$A$5:$A$99,'turnwise standard'!$P$5:$P$99))</f>
        <v>0.78981783535121697</v>
      </c>
      <c r="W159" s="32">
        <f t="shared" si="60"/>
        <v>7.8990180202565563E-11</v>
      </c>
      <c r="X159" s="29">
        <f t="shared" si="61"/>
        <v>1.7219254374891646E-11</v>
      </c>
      <c r="Y159" s="29">
        <f t="shared" si="62"/>
        <v>3.3726503280003603E+21</v>
      </c>
      <c r="AA159" s="32">
        <f>Rohdaten!AJ159-$G159</f>
        <v>8.5126287429499996E-10</v>
      </c>
      <c r="AB159" s="32">
        <f t="shared" si="63"/>
        <v>8.5126287429499996E-10</v>
      </c>
      <c r="AC159" s="30">
        <f>Rohdaten!AM159</f>
        <v>0</v>
      </c>
      <c r="AD159" s="33">
        <f>Rohdaten!AL159/eval!$B$7</f>
        <v>39.925834363411617</v>
      </c>
      <c r="AE159" s="32">
        <f t="shared" si="64"/>
        <v>3.3987380518823854E-8</v>
      </c>
      <c r="AF159" s="32">
        <f>(AC159)/((AE159+0.0000000000000000001)/charge/constants!$B$3)</f>
        <v>0</v>
      </c>
      <c r="AG159" s="32">
        <f>SQRT(AC159+1)/((AE159+0.0000000000000000001)/charge/constants!$B$3)</f>
        <v>1.4142307899615066E-11</v>
      </c>
      <c r="AH159" s="32">
        <f>AF159/eval!$E$18</f>
        <v>0</v>
      </c>
      <c r="AI159" s="32">
        <f>AG159/eval!$E$18</f>
        <v>1.7127227139908242E-11</v>
      </c>
      <c r="AJ159" s="32">
        <f t="shared" si="65"/>
        <v>0</v>
      </c>
      <c r="AK159" s="32">
        <f t="shared" si="66"/>
        <v>1.7905784431072325E-11</v>
      </c>
      <c r="AL159" s="29">
        <f t="shared" si="67"/>
        <v>4.9998781847799952E+21</v>
      </c>
      <c r="AN159" s="32" t="e">
        <f>Rohdaten!X159-G159</f>
        <v>#VALUE!</v>
      </c>
      <c r="AO159" s="32" t="e">
        <f t="shared" si="68"/>
        <v>#VALUE!</v>
      </c>
      <c r="AP159" s="30">
        <f>Rohdaten!AA159</f>
        <v>0</v>
      </c>
      <c r="AQ159" s="33">
        <f>Rohdaten!Y159</f>
        <v>0</v>
      </c>
      <c r="AR159" s="32" t="e">
        <f t="shared" si="80"/>
        <v>#DIV/0!</v>
      </c>
      <c r="AS159" s="32" t="e">
        <f t="shared" si="69"/>
        <v>#VALUE!</v>
      </c>
      <c r="AT159" s="32" t="e">
        <f>(AP159)/((AS159+0.0000000000000000001)/charge/constants!$B$3)</f>
        <v>#VALUE!</v>
      </c>
      <c r="AU159" s="32" t="e">
        <f>SQRT(AP159+1)/((AS159+0.0000000000000000001)/charge/constants!$B$3)</f>
        <v>#VALUE!</v>
      </c>
      <c r="AV159" s="32" t="e">
        <f>AT159/eval!$E$18</f>
        <v>#VALUE!</v>
      </c>
      <c r="AW159" s="32" t="e">
        <f>AU159/eval!$E$18</f>
        <v>#VALUE!</v>
      </c>
      <c r="AX159" s="32" t="e">
        <f t="shared" si="70"/>
        <v>#VALUE!</v>
      </c>
      <c r="AY159" s="32" t="e">
        <f t="shared" si="71"/>
        <v>#VALUE!</v>
      </c>
      <c r="AZ159" s="29" t="e">
        <f t="shared" si="72"/>
        <v>#VALUE!</v>
      </c>
      <c r="BC159" s="32">
        <f>Rohdaten!AD159-G159</f>
        <v>8.5168948345499998E-10</v>
      </c>
      <c r="BD159" s="30">
        <f>Rohdaten!AG159</f>
        <v>27922</v>
      </c>
      <c r="BE159" s="33">
        <f>Rohdaten!AF159/Rohdaten!AE159</f>
        <v>0</v>
      </c>
      <c r="BF159" s="33">
        <f>Rohdaten!AF159/eval!$B$7</f>
        <v>0</v>
      </c>
      <c r="BG159" s="32">
        <f t="shared" si="73"/>
        <v>0</v>
      </c>
      <c r="BH159" s="32">
        <f>(BD159)/((BG159+0.0000000000000000001)/charge/constants!$B$3)</f>
        <v>134209.88520000002</v>
      </c>
      <c r="BI159" s="32">
        <f>SQRT(BD159+1)/((BG159+0.0000000000000000001)/charge/constants!$B$3)</f>
        <v>803.19134557456493</v>
      </c>
      <c r="BJ159" s="32">
        <f>BH159/eval!$E$18</f>
        <v>162536.63861355867</v>
      </c>
      <c r="BK159" s="32">
        <f>BI159/eval!$E$18</f>
        <v>972.71539483584149</v>
      </c>
      <c r="BL159" s="32">
        <f t="shared" si="74"/>
        <v>169925.11335264979</v>
      </c>
      <c r="BM159" s="32">
        <f t="shared" si="75"/>
        <v>1016.9323983642392</v>
      </c>
      <c r="BN159" s="29">
        <f t="shared" si="76"/>
        <v>1.5501080064274054E-6</v>
      </c>
      <c r="BO159" s="33">
        <f t="array" ref="BO159">AVERAGE(IF(Rohdaten!E159='turnwise standard'!$A$5:$A$99,'turnwise standard'!$B$5:$B$99))</f>
        <v>0.7</v>
      </c>
      <c r="BP159" s="32" t="e">
        <f>BD159/BF159*constants!$B$3*charge/constants!$B$6/BO159</f>
        <v>#DIV/0!</v>
      </c>
      <c r="BQ159" s="32" t="e">
        <f>SQRT(BD159)/BF159*constants!$B$3*charge/constants!$B$6/BO159</f>
        <v>#DIV/0!</v>
      </c>
      <c r="BR159" s="32"/>
      <c r="BS159" s="32" t="e">
        <f t="shared" si="77"/>
        <v>#DIV/0!</v>
      </c>
      <c r="BT159" s="32" t="e">
        <f t="shared" si="78"/>
        <v>#DIV/0!</v>
      </c>
      <c r="BU159" s="32" t="e">
        <f t="shared" si="79"/>
        <v>#DIV/0!</v>
      </c>
      <c r="BV159" s="29" t="e">
        <f t="shared" si="81"/>
        <v>#DIV/0!</v>
      </c>
      <c r="BW159" s="29" t="e">
        <f t="shared" si="82"/>
        <v>#DIV/0!</v>
      </c>
      <c r="BX159" s="29" t="e">
        <f t="shared" si="83"/>
        <v>#DIV/0!</v>
      </c>
    </row>
    <row r="160" spans="1:76" x14ac:dyDescent="0.2">
      <c r="A160" s="29">
        <f>Rohdaten!C160</f>
        <v>248</v>
      </c>
      <c r="B160" s="29" t="str">
        <f>IF(1=1,Rohdaten!H160,"x"&amp;Rohdaten!H160)</f>
        <v>Vienna-US8</v>
      </c>
      <c r="C160" s="29">
        <f>IF(101,Rohdaten!F160,-Rohdaten!F160)</f>
        <v>35</v>
      </c>
      <c r="E160" s="32">
        <f>Rohdaten!J160</f>
        <v>1.2339199999999999E-10</v>
      </c>
      <c r="F160" s="32">
        <f>AVERAGE(Rohdaten!L160,Rohdaten!X160,Rohdaten!AD160)</f>
        <v>1.2317326118699999E-10</v>
      </c>
      <c r="G160" s="29">
        <f t="array" ref="G160">AVERAGE(IF(Rohdaten!E160='turnwise standard'!$A$5:$A$99,'turnwise standard'!$F$5:$F$99))</f>
        <v>0</v>
      </c>
      <c r="H160" s="29" t="b">
        <f>IF(ISERROR(G160),1&lt;0,E160-G160&gt;eval!$B$6)</f>
        <v>1</v>
      </c>
      <c r="I160" s="32">
        <f>Rohdaten!L160-G160</f>
        <v>1.2262358743200001E-10</v>
      </c>
      <c r="J160" s="32">
        <f t="shared" si="56"/>
        <v>1.2132747933116882E-10</v>
      </c>
      <c r="K160" s="32">
        <f t="shared" si="57"/>
        <v>1.2262358743200001E-10</v>
      </c>
      <c r="L160" s="30">
        <f>Rohdaten!O160</f>
        <v>404</v>
      </c>
      <c r="M160" s="33">
        <f>Rohdaten!N160/eval!$B$7</f>
        <v>198.5166872682324</v>
      </c>
      <c r="N160" s="33">
        <f>Rohdaten!N160/Rohdaten!M160</f>
        <v>8.0699462338575962</v>
      </c>
      <c r="O160" s="32">
        <f t="shared" si="58"/>
        <v>2.4342828357947097E-8</v>
      </c>
      <c r="P160" s="34">
        <f>(L160)/(O160/charge/constants!$B$3)</f>
        <v>7.9771601370472928E-9</v>
      </c>
      <c r="Q160" s="34">
        <f>SQRT(L160+1)/(O160/charge/constants!$B$3)</f>
        <v>3.9736943317958807E-10</v>
      </c>
      <c r="R160" s="29">
        <f>P160/eval!$E$18</f>
        <v>9.6608442248912804E-9</v>
      </c>
      <c r="S160" s="29">
        <f>Q160/eval!$E$18</f>
        <v>4.8123945460900634E-10</v>
      </c>
      <c r="T160" s="29">
        <f t="shared" si="59"/>
        <v>6.3330233063333335E+18</v>
      </c>
      <c r="V160" s="31">
        <f t="array" ref="V160">AVERAGE(IF(Rohdaten!E160='turnwise standard'!$A$5:$A$99,'turnwise standard'!$P$5:$P$99))</f>
        <v>0.78981783535121697</v>
      </c>
      <c r="W160" s="32">
        <f t="shared" si="60"/>
        <v>1.0100000000000001E-8</v>
      </c>
      <c r="X160" s="29">
        <f t="shared" si="61"/>
        <v>5.0311529493745278E-10</v>
      </c>
      <c r="Y160" s="29">
        <f t="shared" si="62"/>
        <v>3.9506172839506156E+18</v>
      </c>
      <c r="AA160" s="32">
        <f>Rohdaten!AJ160-$G160</f>
        <v>1.22778293401E-10</v>
      </c>
      <c r="AB160" s="32">
        <f t="shared" si="63"/>
        <v>1.22778293401E-10</v>
      </c>
      <c r="AC160" s="30">
        <f>Rohdaten!AM160</f>
        <v>0</v>
      </c>
      <c r="AD160" s="33">
        <f>Rohdaten!AL160/eval!$B$7</f>
        <v>39.802224969097651</v>
      </c>
      <c r="AE160" s="32">
        <f t="shared" si="64"/>
        <v>4.8868492552684797E-9</v>
      </c>
      <c r="AF160" s="32">
        <f>(AC160)/((AE160+0.0000000000000000001)/charge/constants!$B$3)</f>
        <v>0</v>
      </c>
      <c r="AG160" s="32">
        <f>SQRT(AC160+1)/((AE160+0.0000000000000000001)/charge/constants!$B$3)</f>
        <v>9.8357852858253779E-11</v>
      </c>
      <c r="AH160" s="32">
        <f>AF160/eval!$E$18</f>
        <v>0</v>
      </c>
      <c r="AI160" s="32">
        <f>AG160/eval!$E$18</f>
        <v>1.1911756545357338E-10</v>
      </c>
      <c r="AJ160" s="32">
        <f t="shared" si="65"/>
        <v>0</v>
      </c>
      <c r="AK160" s="32">
        <f t="shared" si="66"/>
        <v>1.2453232689347401E-10</v>
      </c>
      <c r="AL160" s="29">
        <f t="shared" si="67"/>
        <v>1.0336700210717986E+20</v>
      </c>
      <c r="AN160" s="32" t="e">
        <f>Rohdaten!X160-G160</f>
        <v>#VALUE!</v>
      </c>
      <c r="AO160" s="32" t="e">
        <f t="shared" si="68"/>
        <v>#VALUE!</v>
      </c>
      <c r="AP160" s="30">
        <f>Rohdaten!AA160</f>
        <v>0</v>
      </c>
      <c r="AQ160" s="33">
        <f>Rohdaten!Y160</f>
        <v>0</v>
      </c>
      <c r="AR160" s="32" t="e">
        <f t="shared" si="80"/>
        <v>#DIV/0!</v>
      </c>
      <c r="AS160" s="32" t="e">
        <f t="shared" si="69"/>
        <v>#VALUE!</v>
      </c>
      <c r="AT160" s="32" t="e">
        <f>(AP160)/((AS160+0.0000000000000000001)/charge/constants!$B$3)</f>
        <v>#VALUE!</v>
      </c>
      <c r="AU160" s="32" t="e">
        <f>SQRT(AP160+1)/((AS160+0.0000000000000000001)/charge/constants!$B$3)</f>
        <v>#VALUE!</v>
      </c>
      <c r="AV160" s="32" t="e">
        <f>AT160/eval!$E$18</f>
        <v>#VALUE!</v>
      </c>
      <c r="AW160" s="32" t="e">
        <f>AU160/eval!$E$18</f>
        <v>#VALUE!</v>
      </c>
      <c r="AX160" s="32" t="e">
        <f t="shared" si="70"/>
        <v>#VALUE!</v>
      </c>
      <c r="AY160" s="32" t="e">
        <f t="shared" si="71"/>
        <v>#VALUE!</v>
      </c>
      <c r="AZ160" s="29" t="e">
        <f t="shared" si="72"/>
        <v>#VALUE!</v>
      </c>
      <c r="BC160" s="32">
        <f>Rohdaten!AD160-G160</f>
        <v>1.2372293494199999E-10</v>
      </c>
      <c r="BD160" s="30">
        <f>Rohdaten!AG160</f>
        <v>24025</v>
      </c>
      <c r="BE160" s="33">
        <f>Rohdaten!AF160/Rohdaten!AE160</f>
        <v>5.2603892688058913</v>
      </c>
      <c r="BF160" s="33">
        <f>Rohdaten!AF160/eval!$B$7</f>
        <v>2.4721878862793574</v>
      </c>
      <c r="BG160" s="32">
        <f t="shared" si="73"/>
        <v>3.0586634101854138E-10</v>
      </c>
      <c r="BH160" s="32">
        <f>(BD160)/((BG160+0.0000000000000000001)/charge/constants!$B$3)</f>
        <v>3.7754584102879499E-5</v>
      </c>
      <c r="BI160" s="32">
        <f>SQRT(BD160+1)/((BG160+0.0000000000000000001)/charge/constants!$B$3)</f>
        <v>2.4358303116170701E-7</v>
      </c>
      <c r="BJ160" s="32">
        <f>BH160/eval!$E$18</f>
        <v>4.5723183379452969E-5</v>
      </c>
      <c r="BK160" s="32">
        <f>BI160/eval!$E$18</f>
        <v>2.9499441899772647E-7</v>
      </c>
      <c r="BL160" s="32">
        <f t="shared" si="74"/>
        <v>4.7801635279723397E-5</v>
      </c>
      <c r="BM160" s="32">
        <f t="shared" si="75"/>
        <v>3.0840406516445691E-7</v>
      </c>
      <c r="BN160" s="29">
        <f t="shared" si="76"/>
        <v>16854114456282.543</v>
      </c>
      <c r="BO160" s="33">
        <f t="array" ref="BO160">AVERAGE(IF(Rohdaten!E160='turnwise standard'!$A$5:$A$99,'turnwise standard'!$B$5:$B$99))</f>
        <v>0.7</v>
      </c>
      <c r="BP160" s="32">
        <f>BD160/BF160*constants!$B$3*charge/constants!$B$6/BO160</f>
        <v>1.2132747933116882E-10</v>
      </c>
      <c r="BQ160" s="32">
        <f>SQRT(BD160)/BF160*constants!$B$3*charge/constants!$B$6/BO160</f>
        <v>7.8275793116883109E-13</v>
      </c>
      <c r="BR160" s="32"/>
      <c r="BS160" s="32" t="e">
        <f t="shared" si="77"/>
        <v>#DIV/0!</v>
      </c>
      <c r="BT160" s="32" t="e">
        <f t="shared" si="78"/>
        <v>#DIV/0!</v>
      </c>
      <c r="BU160" s="32" t="e">
        <f t="shared" si="79"/>
        <v>#DIV/0!</v>
      </c>
      <c r="BV160" s="29">
        <f t="shared" si="81"/>
        <v>2.0941241416488378E-4</v>
      </c>
      <c r="BW160" s="29">
        <f t="shared" si="82"/>
        <v>1.0505890924860406E-5</v>
      </c>
      <c r="BX160" s="29">
        <f t="shared" si="83"/>
        <v>9060125738.4809055</v>
      </c>
    </row>
    <row r="161" spans="1:76" x14ac:dyDescent="0.2">
      <c r="A161" s="29">
        <f>Rohdaten!C161</f>
        <v>253</v>
      </c>
      <c r="B161" s="29" t="str">
        <f>IF(1=1,Rohdaten!H161,"x"&amp;Rohdaten!H161)</f>
        <v>Vienna_KkU</v>
      </c>
      <c r="C161" s="29">
        <f>IF(101,Rohdaten!F161,-Rohdaten!F161)</f>
        <v>30</v>
      </c>
      <c r="E161" s="32">
        <f>Rohdaten!J161</f>
        <v>7.7381399999999997E-10</v>
      </c>
      <c r="F161" s="32">
        <f>AVERAGE(Rohdaten!L161,Rohdaten!X161,Rohdaten!AD161)</f>
        <v>7.5808067402499998E-10</v>
      </c>
      <c r="G161" s="29">
        <f t="array" ref="G161">AVERAGE(IF(Rohdaten!E161='turnwise standard'!$A$5:$A$99,'turnwise standard'!$F$5:$F$99))</f>
        <v>0</v>
      </c>
      <c r="H161" s="29" t="b">
        <f>IF(ISERROR(G161),1&lt;0,E161-G161&gt;eval!$B$6)</f>
        <v>1</v>
      </c>
      <c r="I161" s="32">
        <f>Rohdaten!L161-G161</f>
        <v>7.6812105533999995E-10</v>
      </c>
      <c r="J161" s="32">
        <f t="shared" si="56"/>
        <v>6.9930583560389612E-10</v>
      </c>
      <c r="K161" s="32">
        <f t="shared" si="57"/>
        <v>7.6812105533999995E-10</v>
      </c>
      <c r="L161" s="30">
        <f>Rohdaten!O161</f>
        <v>15</v>
      </c>
      <c r="M161" s="33">
        <f>Rohdaten!N161/eval!$B$7</f>
        <v>199.38195302843016</v>
      </c>
      <c r="N161" s="33">
        <f>Rohdaten!N161/Rohdaten!M161</f>
        <v>8.1051203457112706</v>
      </c>
      <c r="O161" s="32">
        <f t="shared" si="58"/>
        <v>1.5314947617594806E-7</v>
      </c>
      <c r="P161" s="34">
        <f>(L161)/(O161/charge/constants!$B$3)</f>
        <v>4.7077536143295709E-11</v>
      </c>
      <c r="Q161" s="34">
        <f>SQRT(L161+1)/(O161/charge/constants!$B$3)</f>
        <v>1.2554009638212189E-11</v>
      </c>
      <c r="R161" s="29">
        <f>P161/eval!$E$18</f>
        <v>5.7013866508691417E-11</v>
      </c>
      <c r="S161" s="29">
        <f>Q161/eval!$E$18</f>
        <v>1.5203697735651044E-11</v>
      </c>
      <c r="T161" s="29">
        <f t="shared" si="59"/>
        <v>6.3450505225493073E+21</v>
      </c>
      <c r="V161" s="31">
        <f t="array" ref="V161">AVERAGE(IF(Rohdaten!E161='turnwise standard'!$A$5:$A$99,'turnwise standard'!$P$5:$P$99))</f>
        <v>0.75217367225320342</v>
      </c>
      <c r="W161" s="32">
        <f t="shared" si="60"/>
        <v>6.2588651903051522E-11</v>
      </c>
      <c r="X161" s="29">
        <f t="shared" si="61"/>
        <v>1.6690307174147073E-11</v>
      </c>
      <c r="Y161" s="29">
        <f t="shared" si="62"/>
        <v>3.5898089887517581E+21</v>
      </c>
      <c r="AA161" s="32">
        <f>Rohdaten!AJ161-$G161</f>
        <v>7.5340615873499997E-10</v>
      </c>
      <c r="AB161" s="32">
        <f t="shared" si="63"/>
        <v>7.5340615873499997E-10</v>
      </c>
      <c r="AC161" s="30">
        <f>Rohdaten!AM161</f>
        <v>0</v>
      </c>
      <c r="AD161" s="33">
        <f>Rohdaten!AL161/eval!$B$7</f>
        <v>39.802224969097651</v>
      </c>
      <c r="AE161" s="32">
        <f t="shared" si="64"/>
        <v>2.9987241423074167E-8</v>
      </c>
      <c r="AF161" s="32">
        <f>(AC161)/((AE161+0.0000000000000000001)/charge/constants!$B$3)</f>
        <v>0</v>
      </c>
      <c r="AG161" s="32">
        <f>SQRT(AC161+1)/((AE161+0.0000000000000000001)/charge/constants!$B$3)</f>
        <v>1.6028816829698295E-11</v>
      </c>
      <c r="AH161" s="32">
        <f>AF161/eval!$E$18</f>
        <v>0</v>
      </c>
      <c r="AI161" s="32">
        <f>AG161/eval!$E$18</f>
        <v>1.941190847879213E-11</v>
      </c>
      <c r="AJ161" s="32">
        <f t="shared" si="65"/>
        <v>0</v>
      </c>
      <c r="AK161" s="32">
        <f t="shared" si="66"/>
        <v>2.1309994514541491E-11</v>
      </c>
      <c r="AL161" s="29">
        <f t="shared" si="67"/>
        <v>3.8922172044322496E+21</v>
      </c>
      <c r="AN161" s="32" t="e">
        <f>Rohdaten!X161-G161</f>
        <v>#VALUE!</v>
      </c>
      <c r="AO161" s="32" t="e">
        <f t="shared" si="68"/>
        <v>#VALUE!</v>
      </c>
      <c r="AP161" s="30">
        <f>Rohdaten!AA161</f>
        <v>0</v>
      </c>
      <c r="AQ161" s="33">
        <f>Rohdaten!Y161</f>
        <v>0</v>
      </c>
      <c r="AR161" s="32" t="e">
        <f t="shared" si="80"/>
        <v>#DIV/0!</v>
      </c>
      <c r="AS161" s="32" t="e">
        <f t="shared" si="69"/>
        <v>#VALUE!</v>
      </c>
      <c r="AT161" s="32" t="e">
        <f>(AP161)/((AS161+0.0000000000000000001)/charge/constants!$B$3)</f>
        <v>#VALUE!</v>
      </c>
      <c r="AU161" s="32" t="e">
        <f>SQRT(AP161+1)/((AS161+0.0000000000000000001)/charge/constants!$B$3)</f>
        <v>#VALUE!</v>
      </c>
      <c r="AV161" s="32" t="e">
        <f>AT161/eval!$E$18</f>
        <v>#VALUE!</v>
      </c>
      <c r="AW161" s="32" t="e">
        <f>AU161/eval!$E$18</f>
        <v>#VALUE!</v>
      </c>
      <c r="AX161" s="32" t="e">
        <f t="shared" si="70"/>
        <v>#VALUE!</v>
      </c>
      <c r="AY161" s="32" t="e">
        <f t="shared" si="71"/>
        <v>#VALUE!</v>
      </c>
      <c r="AZ161" s="29" t="e">
        <f t="shared" si="72"/>
        <v>#VALUE!</v>
      </c>
      <c r="BC161" s="32">
        <f>Rohdaten!AD161-G161</f>
        <v>7.4804029271000001E-10</v>
      </c>
      <c r="BD161" s="30">
        <f>Rohdaten!AG161</f>
        <v>27695</v>
      </c>
      <c r="BE161" s="33">
        <f>Rohdaten!AF161/Rohdaten!AE161</f>
        <v>1.0520778537611783</v>
      </c>
      <c r="BF161" s="33">
        <f>Rohdaten!AF161/eval!$B$7</f>
        <v>0.49443757725587145</v>
      </c>
      <c r="BG161" s="32">
        <f t="shared" si="73"/>
        <v>3.6985923001730533E-10</v>
      </c>
      <c r="BH161" s="32">
        <f>(BD161)/((BG161+0.0000000000000000001)/charge/constants!$B$3)</f>
        <v>3.5991743928569742E-5</v>
      </c>
      <c r="BI161" s="32">
        <f>SQRT(BD161+1)/((BG161+0.0000000000000000001)/charge/constants!$B$3)</f>
        <v>2.1627685521355043E-7</v>
      </c>
      <c r="BJ161" s="32">
        <f>BH161/eval!$E$18</f>
        <v>4.3588272706380972E-5</v>
      </c>
      <c r="BK161" s="32">
        <f>BI161/eval!$E$18</f>
        <v>2.6192491710977034E-7</v>
      </c>
      <c r="BL161" s="32">
        <f t="shared" si="74"/>
        <v>4.7850310714483342E-5</v>
      </c>
      <c r="BM161" s="32">
        <f t="shared" si="75"/>
        <v>2.8753579551072798E-7</v>
      </c>
      <c r="BN161" s="29">
        <f t="shared" si="76"/>
        <v>21378631814581.293</v>
      </c>
      <c r="BO161" s="33">
        <f t="array" ref="BO161">AVERAGE(IF(Rohdaten!E161='turnwise standard'!$A$5:$A$99,'turnwise standard'!$B$5:$B$99))</f>
        <v>0.7</v>
      </c>
      <c r="BP161" s="32">
        <f>BD161/BF161*constants!$B$3*charge/constants!$B$6/BO161</f>
        <v>6.9930583560389612E-10</v>
      </c>
      <c r="BQ161" s="32">
        <f>SQRT(BD161)/BF161*constants!$B$3*charge/constants!$B$6/BO161</f>
        <v>4.2021008153433878E-12</v>
      </c>
      <c r="BR161" s="32"/>
      <c r="BS161" s="32" t="e">
        <f t="shared" si="77"/>
        <v>#DIV/0!</v>
      </c>
      <c r="BT161" s="32" t="e">
        <f t="shared" si="78"/>
        <v>#DIV/0!</v>
      </c>
      <c r="BU161" s="32" t="e">
        <f t="shared" si="79"/>
        <v>#DIV/0!</v>
      </c>
      <c r="BV161" s="29">
        <f t="shared" si="81"/>
        <v>1.3431221568482385E-6</v>
      </c>
      <c r="BW161" s="29">
        <f t="shared" si="82"/>
        <v>3.4688655085897784E-7</v>
      </c>
      <c r="BX161" s="29">
        <f t="shared" si="83"/>
        <v>8310460234314.7373</v>
      </c>
    </row>
    <row r="162" spans="1:76" x14ac:dyDescent="0.2">
      <c r="A162" s="29">
        <f>Rohdaten!C162</f>
        <v>255</v>
      </c>
      <c r="B162" s="29" t="str">
        <f>IF(1=1,Rohdaten!H162,"x"&amp;Rohdaten!H162)</f>
        <v>Vienna_KkU</v>
      </c>
      <c r="C162" s="29">
        <f>IF(101,Rohdaten!F162,-Rohdaten!F162)</f>
        <v>30</v>
      </c>
      <c r="E162" s="32">
        <f>Rohdaten!J162</f>
        <v>8.5486300000000001E-10</v>
      </c>
      <c r="F162" s="32">
        <f>AVERAGE(Rohdaten!L162,Rohdaten!X162,Rohdaten!AD162)</f>
        <v>8.5209410644249999E-10</v>
      </c>
      <c r="G162" s="29">
        <f t="array" ref="G162">AVERAGE(IF(Rohdaten!E162='turnwise standard'!$A$5:$A$99,'turnwise standard'!$F$5:$F$99))</f>
        <v>0</v>
      </c>
      <c r="H162" s="29" t="b">
        <f>IF(ISERROR(G162),1&lt;0,E162-G162&gt;eval!$B$6)</f>
        <v>1</v>
      </c>
      <c r="I162" s="32">
        <f>Rohdaten!L162-G162</f>
        <v>8.5065155763000003E-10</v>
      </c>
      <c r="J162" s="32" t="e">
        <f t="shared" si="56"/>
        <v>#DIV/0!</v>
      </c>
      <c r="K162" s="32">
        <f t="shared" si="57"/>
        <v>8.5065155763000003E-10</v>
      </c>
      <c r="L162" s="30">
        <f>Rohdaten!O162</f>
        <v>18</v>
      </c>
      <c r="M162" s="33">
        <f>Rohdaten!N162/eval!$B$7</f>
        <v>198.76390605686032</v>
      </c>
      <c r="N162" s="33">
        <f>Rohdaten!N162/Rohdaten!M162</f>
        <v>8.0799959801015024</v>
      </c>
      <c r="O162" s="32">
        <f t="shared" si="58"/>
        <v>1.6907882628789123E-7</v>
      </c>
      <c r="P162" s="34">
        <f>(L162)/(O162/charge/constants!$B$3)</f>
        <v>5.1170688784344928E-11</v>
      </c>
      <c r="Q162" s="34">
        <f>SQRT(L162+1)/(O162/charge/constants!$B$3)</f>
        <v>1.2391547849018318E-11</v>
      </c>
      <c r="R162" s="29">
        <f>P162/eval!$E$18</f>
        <v>6.1970932604209919E-11</v>
      </c>
      <c r="S162" s="29">
        <f>Q162/eval!$E$18</f>
        <v>1.5006946258817828E-11</v>
      </c>
      <c r="T162" s="29">
        <f t="shared" si="59"/>
        <v>6.5125172038529429E+21</v>
      </c>
      <c r="V162" s="31">
        <f t="array" ref="V162">AVERAGE(IF(Rohdaten!E162='turnwise standard'!$A$5:$A$99,'turnwise standard'!$P$5:$P$99))</f>
        <v>0.75217367225320342</v>
      </c>
      <c r="W162" s="32">
        <f t="shared" si="60"/>
        <v>6.8030417271929447E-11</v>
      </c>
      <c r="X162" s="29">
        <f t="shared" si="61"/>
        <v>1.6474317443069139E-11</v>
      </c>
      <c r="Y162" s="29">
        <f t="shared" si="62"/>
        <v>3.6845558147579097E+21</v>
      </c>
      <c r="AA162" s="32">
        <f>Rohdaten!AJ162-$G162</f>
        <v>8.4859603972499996E-10</v>
      </c>
      <c r="AB162" s="32">
        <f t="shared" si="63"/>
        <v>8.4859603972499996E-10</v>
      </c>
      <c r="AC162" s="30">
        <f>Rohdaten!AM162</f>
        <v>0</v>
      </c>
      <c r="AD162" s="33">
        <f>Rohdaten!AL162/eval!$B$7</f>
        <v>39.802224969097651</v>
      </c>
      <c r="AE162" s="32">
        <f t="shared" si="64"/>
        <v>3.3776010481019774E-8</v>
      </c>
      <c r="AF162" s="32">
        <f>(AC162)/((AE162+0.0000000000000000001)/charge/constants!$B$3)</f>
        <v>0</v>
      </c>
      <c r="AG162" s="32">
        <f>SQRT(AC162+1)/((AE162+0.0000000000000000001)/charge/constants!$B$3)</f>
        <v>1.4230810363724896E-11</v>
      </c>
      <c r="AH162" s="32">
        <f>AF162/eval!$E$18</f>
        <v>0</v>
      </c>
      <c r="AI162" s="32">
        <f>AG162/eval!$E$18</f>
        <v>1.723440920778642E-11</v>
      </c>
      <c r="AJ162" s="32">
        <f t="shared" si="65"/>
        <v>0</v>
      </c>
      <c r="AK162" s="32">
        <f t="shared" si="66"/>
        <v>1.8919580528650029E-11</v>
      </c>
      <c r="AL162" s="29">
        <f t="shared" si="67"/>
        <v>4.937882338669207E+21</v>
      </c>
      <c r="AN162" s="32" t="e">
        <f>Rohdaten!X162-G162</f>
        <v>#VALUE!</v>
      </c>
      <c r="AO162" s="32" t="e">
        <f t="shared" si="68"/>
        <v>#VALUE!</v>
      </c>
      <c r="AP162" s="30">
        <f>Rohdaten!AA162</f>
        <v>0</v>
      </c>
      <c r="AQ162" s="33">
        <f>Rohdaten!Y162</f>
        <v>0</v>
      </c>
      <c r="AR162" s="32" t="e">
        <f t="shared" si="80"/>
        <v>#DIV/0!</v>
      </c>
      <c r="AS162" s="32" t="e">
        <f t="shared" si="69"/>
        <v>#VALUE!</v>
      </c>
      <c r="AT162" s="32" t="e">
        <f>(AP162)/((AS162+0.0000000000000000001)/charge/constants!$B$3)</f>
        <v>#VALUE!</v>
      </c>
      <c r="AU162" s="32" t="e">
        <f>SQRT(AP162+1)/((AS162+0.0000000000000000001)/charge/constants!$B$3)</f>
        <v>#VALUE!</v>
      </c>
      <c r="AV162" s="32" t="e">
        <f>AT162/eval!$E$18</f>
        <v>#VALUE!</v>
      </c>
      <c r="AW162" s="32" t="e">
        <f>AU162/eval!$E$18</f>
        <v>#VALUE!</v>
      </c>
      <c r="AX162" s="32" t="e">
        <f t="shared" si="70"/>
        <v>#VALUE!</v>
      </c>
      <c r="AY162" s="32" t="e">
        <f t="shared" si="71"/>
        <v>#VALUE!</v>
      </c>
      <c r="AZ162" s="29" t="e">
        <f t="shared" si="72"/>
        <v>#VALUE!</v>
      </c>
      <c r="BC162" s="32">
        <f>Rohdaten!AD162-G162</f>
        <v>8.5353665525499995E-10</v>
      </c>
      <c r="BD162" s="30">
        <f>Rohdaten!AG162</f>
        <v>28019</v>
      </c>
      <c r="BE162" s="33">
        <f>Rohdaten!AF162/Rohdaten!AE162</f>
        <v>0</v>
      </c>
      <c r="BF162" s="33">
        <f>Rohdaten!AF162/eval!$B$7</f>
        <v>0</v>
      </c>
      <c r="BG162" s="32">
        <f t="shared" si="73"/>
        <v>0</v>
      </c>
      <c r="BH162" s="32">
        <f>(BD162)/((BG162+0.0000000000000000001)/charge/constants!$B$3)</f>
        <v>134676.12540000002</v>
      </c>
      <c r="BI162" s="32">
        <f>SQRT(BD162+1)/((BG162+0.0000000000000000001)/charge/constants!$B$3)</f>
        <v>804.58521472321377</v>
      </c>
      <c r="BJ162" s="32">
        <f>BH162/eval!$E$18</f>
        <v>163101.28491201563</v>
      </c>
      <c r="BK162" s="32">
        <f>BI162/eval!$E$18</f>
        <v>974.40345831753598</v>
      </c>
      <c r="BL162" s="32">
        <f t="shared" si="74"/>
        <v>179049.24137608494</v>
      </c>
      <c r="BM162" s="32">
        <f t="shared" si="75"/>
        <v>1069.6801076711538</v>
      </c>
      <c r="BN162" s="29">
        <f t="shared" si="76"/>
        <v>1.5447418223937351E-6</v>
      </c>
      <c r="BO162" s="33">
        <f t="array" ref="BO162">AVERAGE(IF(Rohdaten!E162='turnwise standard'!$A$5:$A$99,'turnwise standard'!$B$5:$B$99))</f>
        <v>0.7</v>
      </c>
      <c r="BP162" s="32" t="e">
        <f>BD162/BF162*constants!$B$3*charge/constants!$B$6/BO162</f>
        <v>#DIV/0!</v>
      </c>
      <c r="BQ162" s="32" t="e">
        <f>SQRT(BD162)/BF162*constants!$B$3*charge/constants!$B$6/BO162</f>
        <v>#DIV/0!</v>
      </c>
      <c r="BR162" s="32"/>
      <c r="BS162" s="32" t="e">
        <f t="shared" si="77"/>
        <v>#DIV/0!</v>
      </c>
      <c r="BT162" s="32" t="e">
        <f t="shared" si="78"/>
        <v>#DIV/0!</v>
      </c>
      <c r="BU162" s="32" t="e">
        <f t="shared" si="79"/>
        <v>#DIV/0!</v>
      </c>
      <c r="BV162" s="29" t="e">
        <f t="shared" si="81"/>
        <v>#DIV/0!</v>
      </c>
      <c r="BW162" s="29" t="e">
        <f t="shared" si="82"/>
        <v>#DIV/0!</v>
      </c>
      <c r="BX162" s="29" t="e">
        <f t="shared" si="83"/>
        <v>#DIV/0!</v>
      </c>
    </row>
    <row r="163" spans="1:76" x14ac:dyDescent="0.2">
      <c r="A163" s="29">
        <f>Rohdaten!C163</f>
        <v>260</v>
      </c>
      <c r="B163" s="29" t="str">
        <f>IF(1=1,Rohdaten!H163,"x"&amp;Rohdaten!H163)</f>
        <v>Vienna-US8</v>
      </c>
      <c r="C163" s="29">
        <f>IF(101,Rohdaten!F163,-Rohdaten!F163)</f>
        <v>35</v>
      </c>
      <c r="E163" s="32">
        <f>Rohdaten!J163</f>
        <v>1.04431E-10</v>
      </c>
      <c r="F163" s="32">
        <f>AVERAGE(Rohdaten!L163,Rohdaten!X163,Rohdaten!AD163)</f>
        <v>1.04449848448E-10</v>
      </c>
      <c r="G163" s="29">
        <f t="array" ref="G163">AVERAGE(IF(Rohdaten!E163='turnwise standard'!$A$5:$A$99,'turnwise standard'!$F$5:$F$99))</f>
        <v>0</v>
      </c>
      <c r="H163" s="29" t="b">
        <f>IF(ISERROR(G163),1&lt;0,E163-G163&gt;eval!$B$6)</f>
        <v>1</v>
      </c>
      <c r="I163" s="32">
        <f>Rohdaten!L163-G163</f>
        <v>1.0211651623500001E-10</v>
      </c>
      <c r="J163" s="32">
        <f t="shared" si="56"/>
        <v>1.0790444332441558E-10</v>
      </c>
      <c r="K163" s="32">
        <f t="shared" si="57"/>
        <v>1.0211651623500001E-10</v>
      </c>
      <c r="L163" s="30">
        <f>Rohdaten!O163</f>
        <v>321</v>
      </c>
      <c r="M163" s="33">
        <f>Rohdaten!N163/eval!$B$7</f>
        <v>198.88751545117429</v>
      </c>
      <c r="N163" s="33">
        <f>Rohdaten!N163/Rohdaten!M163</f>
        <v>8.0850208532234564</v>
      </c>
      <c r="O163" s="32">
        <f t="shared" si="58"/>
        <v>2.0309700200508655E-8</v>
      </c>
      <c r="P163" s="34">
        <f>(L163)/(O163/charge/constants!$B$3)</f>
        <v>7.5969540897573554E-9</v>
      </c>
      <c r="Q163" s="34">
        <f>SQRT(L163+1)/(O163/charge/constants!$B$3)</f>
        <v>4.2468058341512546E-10</v>
      </c>
      <c r="R163" s="29">
        <f>P163/eval!$E$18</f>
        <v>9.2003907134754605E-9</v>
      </c>
      <c r="S163" s="29">
        <f>Q163/eval!$E$18</f>
        <v>5.1431498067282076E-10</v>
      </c>
      <c r="T163" s="29">
        <f t="shared" si="59"/>
        <v>5.5446634360417505E+18</v>
      </c>
      <c r="V163" s="31">
        <f t="array" ref="V163">AVERAGE(IF(Rohdaten!E163='turnwise standard'!$A$5:$A$99,'turnwise standard'!$P$5:$P$99))</f>
        <v>0.75217367225320342</v>
      </c>
      <c r="W163" s="32">
        <f t="shared" si="60"/>
        <v>1.0100000000000001E-8</v>
      </c>
      <c r="X163" s="29">
        <f t="shared" si="61"/>
        <v>5.6460442459114112E-10</v>
      </c>
      <c r="Y163" s="29">
        <f t="shared" si="62"/>
        <v>3.1369778020788347E+18</v>
      </c>
      <c r="AA163" s="32">
        <f>Rohdaten!AJ163-$G163</f>
        <v>1.04953726096E-10</v>
      </c>
      <c r="AB163" s="32">
        <f t="shared" si="63"/>
        <v>1.04953726096E-10</v>
      </c>
      <c r="AC163" s="30">
        <f>Rohdaten!AM163</f>
        <v>0</v>
      </c>
      <c r="AD163" s="33">
        <f>Rohdaten!AL163/eval!$B$7</f>
        <v>39.678615574783684</v>
      </c>
      <c r="AE163" s="32">
        <f t="shared" si="64"/>
        <v>4.1644185509043263E-9</v>
      </c>
      <c r="AF163" s="32">
        <f>(AC163)/((AE163+0.0000000000000000001)/charge/constants!$B$3)</f>
        <v>0</v>
      </c>
      <c r="AG163" s="32">
        <f>SQRT(AC163+1)/((AE163+0.0000000000000000001)/charge/constants!$B$3)</f>
        <v>1.1542067496651602E-10</v>
      </c>
      <c r="AH163" s="32">
        <f>AF163/eval!$E$18</f>
        <v>0</v>
      </c>
      <c r="AI163" s="32">
        <f>AG163/eval!$E$18</f>
        <v>1.3978171956267816E-10</v>
      </c>
      <c r="AJ163" s="32">
        <f t="shared" si="65"/>
        <v>0</v>
      </c>
      <c r="AK163" s="32">
        <f t="shared" si="66"/>
        <v>1.5344950139076667E-10</v>
      </c>
      <c r="AL163" s="29">
        <f t="shared" si="67"/>
        <v>7.5064186204904669E+19</v>
      </c>
      <c r="AN163" s="32" t="e">
        <f>Rohdaten!X163-G163</f>
        <v>#VALUE!</v>
      </c>
      <c r="AO163" s="32" t="e">
        <f t="shared" si="68"/>
        <v>#VALUE!</v>
      </c>
      <c r="AP163" s="30">
        <f>Rohdaten!AA163</f>
        <v>0</v>
      </c>
      <c r="AQ163" s="33">
        <f>Rohdaten!Y163</f>
        <v>0</v>
      </c>
      <c r="AR163" s="32" t="e">
        <f t="shared" si="80"/>
        <v>#DIV/0!</v>
      </c>
      <c r="AS163" s="32" t="e">
        <f t="shared" si="69"/>
        <v>#VALUE!</v>
      </c>
      <c r="AT163" s="32" t="e">
        <f>(AP163)/((AS163+0.0000000000000000001)/charge/constants!$B$3)</f>
        <v>#VALUE!</v>
      </c>
      <c r="AU163" s="32" t="e">
        <f>SQRT(AP163+1)/((AS163+0.0000000000000000001)/charge/constants!$B$3)</f>
        <v>#VALUE!</v>
      </c>
      <c r="AV163" s="32" t="e">
        <f>AT163/eval!$E$18</f>
        <v>#VALUE!</v>
      </c>
      <c r="AW163" s="32" t="e">
        <f>AU163/eval!$E$18</f>
        <v>#VALUE!</v>
      </c>
      <c r="AX163" s="32" t="e">
        <f t="shared" si="70"/>
        <v>#VALUE!</v>
      </c>
      <c r="AY163" s="32" t="e">
        <f t="shared" si="71"/>
        <v>#VALUE!</v>
      </c>
      <c r="AZ163" s="29" t="e">
        <f t="shared" si="72"/>
        <v>#VALUE!</v>
      </c>
      <c r="BC163" s="32">
        <f>Rohdaten!AD163-G163</f>
        <v>1.0678318066099999E-10</v>
      </c>
      <c r="BD163" s="30">
        <f>Rohdaten!AG163</f>
        <v>21367</v>
      </c>
      <c r="BE163" s="33">
        <f>Rohdaten!AF163/Rohdaten!AE163</f>
        <v>5.2603892688058913</v>
      </c>
      <c r="BF163" s="33">
        <f>Rohdaten!AF163/eval!$B$7</f>
        <v>2.4721878862793574</v>
      </c>
      <c r="BG163" s="32">
        <f t="shared" si="73"/>
        <v>2.6398808568850434E-10</v>
      </c>
      <c r="BH163" s="32">
        <f>(BD163)/((BG163+0.0000000000000000001)/charge/constants!$B$3)</f>
        <v>3.8904264142541965E-5</v>
      </c>
      <c r="BI163" s="32">
        <f>SQRT(BD163+1)/((BG163+0.0000000000000000001)/charge/constants!$B$3)</f>
        <v>2.6615559045755924E-7</v>
      </c>
      <c r="BJ163" s="32">
        <f>BH163/eval!$E$18</f>
        <v>4.7115518443665066E-5</v>
      </c>
      <c r="BK163" s="32">
        <f>BI163/eval!$E$18</f>
        <v>3.2233121246406241E-7</v>
      </c>
      <c r="BL163" s="32">
        <f t="shared" si="74"/>
        <v>5.1722448654711307E-5</v>
      </c>
      <c r="BM163" s="32">
        <f t="shared" si="75"/>
        <v>3.5384858613871235E-7</v>
      </c>
      <c r="BN163" s="29">
        <f t="shared" si="76"/>
        <v>14116557925163.504</v>
      </c>
      <c r="BO163" s="33">
        <f t="array" ref="BO163">AVERAGE(IF(Rohdaten!E163='turnwise standard'!$A$5:$A$99,'turnwise standard'!$B$5:$B$99))</f>
        <v>0.7</v>
      </c>
      <c r="BP163" s="32">
        <f>BD163/BF163*constants!$B$3*charge/constants!$B$6/BO163</f>
        <v>1.0790444332441558E-10</v>
      </c>
      <c r="BQ163" s="32">
        <f>SQRT(BD163)/BF163*constants!$B$3*charge/constants!$B$6/BO163</f>
        <v>7.3818897318541789E-13</v>
      </c>
      <c r="BR163" s="32"/>
      <c r="BS163" s="32" t="e">
        <f t="shared" si="77"/>
        <v>#DIV/0!</v>
      </c>
      <c r="BT163" s="32" t="e">
        <f t="shared" si="78"/>
        <v>#DIV/0!</v>
      </c>
      <c r="BU163" s="32" t="e">
        <f t="shared" si="79"/>
        <v>#DIV/0!</v>
      </c>
      <c r="BV163" s="29">
        <f t="shared" si="81"/>
        <v>1.8673917421086628E-4</v>
      </c>
      <c r="BW163" s="29">
        <f t="shared" si="82"/>
        <v>1.0500763928011357E-5</v>
      </c>
      <c r="BX163" s="29">
        <f t="shared" si="83"/>
        <v>9068975109.1242599</v>
      </c>
    </row>
    <row r="164" spans="1:76" x14ac:dyDescent="0.2">
      <c r="A164" s="29">
        <f>Rohdaten!C164</f>
        <v>265</v>
      </c>
      <c r="B164" s="29" t="str">
        <f>IF(1=1,Rohdaten!H164,"x"&amp;Rohdaten!H164)</f>
        <v>Vienna_KkU</v>
      </c>
      <c r="C164" s="29">
        <f>IF(101,Rohdaten!F164,-Rohdaten!F164)</f>
        <v>30</v>
      </c>
      <c r="E164" s="32">
        <f>Rohdaten!J164</f>
        <v>8.4192699999999998E-10</v>
      </c>
      <c r="F164" s="32">
        <f>AVERAGE(Rohdaten!L164,Rohdaten!X164,Rohdaten!AD164)</f>
        <v>8.3030134842750001E-10</v>
      </c>
      <c r="G164" s="29">
        <f t="array" ref="G164">AVERAGE(IF(Rohdaten!E164='turnwise standard'!$A$5:$A$99,'turnwise standard'!$F$5:$F$99))</f>
        <v>0</v>
      </c>
      <c r="H164" s="29" t="b">
        <f>IF(ISERROR(G164),1&lt;0,E164-G164&gt;eval!$B$6)</f>
        <v>1</v>
      </c>
      <c r="I164" s="32">
        <f>Rohdaten!L164-G164</f>
        <v>8.3297198088000002E-10</v>
      </c>
      <c r="J164" s="32">
        <f t="shared" si="56"/>
        <v>2.8449968264727275E-9</v>
      </c>
      <c r="K164" s="32">
        <f t="shared" si="57"/>
        <v>8.3297198088000002E-10</v>
      </c>
      <c r="L164" s="30">
        <f>Rohdaten!O164</f>
        <v>20</v>
      </c>
      <c r="M164" s="33">
        <f>Rohdaten!N164/eval!$B$7</f>
        <v>198.88751545117429</v>
      </c>
      <c r="N164" s="33">
        <f>Rohdaten!N164/Rohdaten!M164</f>
        <v>8.0850208532234564</v>
      </c>
      <c r="O164" s="32">
        <f t="shared" si="58"/>
        <v>1.6566772771766625E-7</v>
      </c>
      <c r="P164" s="34">
        <f>(L164)/(O164/charge/constants!$B$3)</f>
        <v>5.802699253763521E-11</v>
      </c>
      <c r="Q164" s="34">
        <f>SQRT(L164+1)/(O164/charge/constants!$B$3)</f>
        <v>1.329565428271755E-11</v>
      </c>
      <c r="R164" s="29">
        <f>P164/eval!$E$18</f>
        <v>7.027434903074694E-11</v>
      </c>
      <c r="S164" s="29">
        <f>Q164/eval!$E$18</f>
        <v>1.6101876192357221E-11</v>
      </c>
      <c r="T164" s="29">
        <f t="shared" si="59"/>
        <v>5.6569269701421386E+21</v>
      </c>
      <c r="V164" s="31">
        <f t="array" ref="V164">AVERAGE(IF(Rohdaten!E164='turnwise standard'!$A$5:$A$99,'turnwise standard'!$P$5:$P$99))</f>
        <v>0.75060051443074383</v>
      </c>
      <c r="W164" s="32">
        <f t="shared" si="60"/>
        <v>7.7307424418224574E-11</v>
      </c>
      <c r="X164" s="29">
        <f t="shared" si="61"/>
        <v>1.7713356208929574E-11</v>
      </c>
      <c r="Y164" s="29">
        <f t="shared" si="62"/>
        <v>3.187119060111128E+21</v>
      </c>
      <c r="AA164" s="32">
        <f>Rohdaten!AJ164-$G164</f>
        <v>8.2738221491499999E-10</v>
      </c>
      <c r="AB164" s="32">
        <f t="shared" si="63"/>
        <v>8.2738221491499999E-10</v>
      </c>
      <c r="AC164" s="30">
        <f>Rohdaten!AM164</f>
        <v>0</v>
      </c>
      <c r="AD164" s="33">
        <f>Rohdaten!AL164/eval!$B$7</f>
        <v>39.802224969097651</v>
      </c>
      <c r="AE164" s="32">
        <f t="shared" si="64"/>
        <v>3.2931653053477133E-8</v>
      </c>
      <c r="AF164" s="32">
        <f>(AC164)/((AE164+0.0000000000000000001)/charge/constants!$B$3)</f>
        <v>0</v>
      </c>
      <c r="AG164" s="32">
        <f>SQRT(AC164+1)/((AE164+0.0000000000000000001)/charge/constants!$B$3)</f>
        <v>1.4595683952396957E-11</v>
      </c>
      <c r="AH164" s="32">
        <f>AF164/eval!$E$18</f>
        <v>0</v>
      </c>
      <c r="AI164" s="32">
        <f>AG164/eval!$E$18</f>
        <v>1.7676294144452942E-11</v>
      </c>
      <c r="AJ164" s="32">
        <f t="shared" si="65"/>
        <v>0</v>
      </c>
      <c r="AK164" s="32">
        <f t="shared" si="66"/>
        <v>1.9445342324960085E-11</v>
      </c>
      <c r="AL164" s="29">
        <f t="shared" si="67"/>
        <v>4.6940866094674063E+21</v>
      </c>
      <c r="AN164" s="32" t="e">
        <f>Rohdaten!X164-G164</f>
        <v>#VALUE!</v>
      </c>
      <c r="AO164" s="32" t="e">
        <f t="shared" si="68"/>
        <v>#VALUE!</v>
      </c>
      <c r="AP164" s="30">
        <f>Rohdaten!AA164</f>
        <v>0</v>
      </c>
      <c r="AQ164" s="33">
        <f>Rohdaten!Y164</f>
        <v>0</v>
      </c>
      <c r="AR164" s="32" t="e">
        <f t="shared" si="80"/>
        <v>#DIV/0!</v>
      </c>
      <c r="AS164" s="32" t="e">
        <f t="shared" si="69"/>
        <v>#VALUE!</v>
      </c>
      <c r="AT164" s="32" t="e">
        <f>(AP164)/((AS164+0.0000000000000000001)/charge/constants!$B$3)</f>
        <v>#VALUE!</v>
      </c>
      <c r="AU164" s="32" t="e">
        <f>SQRT(AP164+1)/((AS164+0.0000000000000000001)/charge/constants!$B$3)</f>
        <v>#VALUE!</v>
      </c>
      <c r="AV164" s="32" t="e">
        <f>AT164/eval!$E$18</f>
        <v>#VALUE!</v>
      </c>
      <c r="AW164" s="32" t="e">
        <f>AU164/eval!$E$18</f>
        <v>#VALUE!</v>
      </c>
      <c r="AX164" s="32" t="e">
        <f t="shared" si="70"/>
        <v>#VALUE!</v>
      </c>
      <c r="AY164" s="32" t="e">
        <f t="shared" si="71"/>
        <v>#VALUE!</v>
      </c>
      <c r="AZ164" s="29" t="e">
        <f t="shared" si="72"/>
        <v>#VALUE!</v>
      </c>
      <c r="BC164" s="32">
        <f>Rohdaten!AD164-G164</f>
        <v>8.2763071597500001E-10</v>
      </c>
      <c r="BD164" s="30">
        <f>Rohdaten!AG164</f>
        <v>28168</v>
      </c>
      <c r="BE164" s="33">
        <f>Rohdaten!AF164/Rohdaten!AE164</f>
        <v>0.26301946344029459</v>
      </c>
      <c r="BF164" s="33">
        <f>Rohdaten!AF164/eval!$B$7</f>
        <v>0.12360939431396786</v>
      </c>
      <c r="BG164" s="32">
        <f t="shared" si="73"/>
        <v>1.0230293151730532E-10</v>
      </c>
      <c r="BH164" s="32">
        <f>(BD164)/((BG164+0.0000000000000000001)/charge/constants!$B$3)</f>
        <v>1.3234450534269673E-4</v>
      </c>
      <c r="BI164" s="32">
        <f>SQRT(BD164+1)/((BG164+0.0000000000000000001)/charge/constants!$B$3)</f>
        <v>7.8856158755555054E-7</v>
      </c>
      <c r="BJ164" s="32">
        <f>BH164/eval!$E$18</f>
        <v>1.6027754591489717E-4</v>
      </c>
      <c r="BK164" s="32">
        <f>BI164/eval!$E$18</f>
        <v>9.5499783484689694E-7</v>
      </c>
      <c r="BL164" s="32">
        <f t="shared" si="74"/>
        <v>1.7631816498695971E-4</v>
      </c>
      <c r="BM164" s="32">
        <f t="shared" si="75"/>
        <v>1.050574270061081E-6</v>
      </c>
      <c r="BN164" s="29">
        <f t="shared" si="76"/>
        <v>1608158180355.6194</v>
      </c>
      <c r="BO164" s="33">
        <f t="array" ref="BO164">AVERAGE(IF(Rohdaten!E164='turnwise standard'!$A$5:$A$99,'turnwise standard'!$B$5:$B$99))</f>
        <v>0.7</v>
      </c>
      <c r="BP164" s="32">
        <f>BD164/BF164*constants!$B$3*charge/constants!$B$6/BO164</f>
        <v>2.8449968264727275E-9</v>
      </c>
      <c r="BQ164" s="32">
        <f>SQRT(BD164)/BF164*constants!$B$3*charge/constants!$B$6/BO164</f>
        <v>1.6951330065130326E-11</v>
      </c>
      <c r="BR164" s="32"/>
      <c r="BS164" s="32" t="e">
        <f t="shared" si="77"/>
        <v>#DIV/0!</v>
      </c>
      <c r="BT164" s="32" t="e">
        <f t="shared" si="78"/>
        <v>#DIV/0!</v>
      </c>
      <c r="BU164" s="32" t="e">
        <f t="shared" si="79"/>
        <v>#DIV/0!</v>
      </c>
      <c r="BV164" s="29">
        <f t="shared" si="81"/>
        <v>4.4128375445630396E-7</v>
      </c>
      <c r="BW164" s="29">
        <f t="shared" si="82"/>
        <v>9.8709071564990041E-8</v>
      </c>
      <c r="BX164" s="29">
        <f t="shared" si="83"/>
        <v>102632726392141.86</v>
      </c>
    </row>
    <row r="165" spans="1:76" x14ac:dyDescent="0.2">
      <c r="A165" s="29">
        <f>Rohdaten!C165</f>
        <v>267</v>
      </c>
      <c r="B165" s="29" t="str">
        <f>IF(1=1,Rohdaten!H165,"x"&amp;Rohdaten!H165)</f>
        <v>Vienna_KkU</v>
      </c>
      <c r="C165" s="29">
        <f>IF(101,Rohdaten!F165,-Rohdaten!F165)</f>
        <v>30</v>
      </c>
      <c r="E165" s="32">
        <f>Rohdaten!J165</f>
        <v>9.1721099999999999E-10</v>
      </c>
      <c r="F165" s="32">
        <f>AVERAGE(Rohdaten!L165,Rohdaten!X165,Rohdaten!AD165)</f>
        <v>9.201128671875E-10</v>
      </c>
      <c r="G165" s="29">
        <f t="array" ref="G165">AVERAGE(IF(Rohdaten!E165='turnwise standard'!$A$5:$A$99,'turnwise standard'!$F$5:$F$99))</f>
        <v>0</v>
      </c>
      <c r="H165" s="29" t="b">
        <f>IF(ISERROR(G165),1&lt;0,E165-G165&gt;eval!$B$6)</f>
        <v>1</v>
      </c>
      <c r="I165" s="32">
        <f>Rohdaten!L165-G165</f>
        <v>9.1537882926000004E-10</v>
      </c>
      <c r="J165" s="32">
        <f t="shared" si="56"/>
        <v>2.7406627693246757E-9</v>
      </c>
      <c r="K165" s="32">
        <f t="shared" si="57"/>
        <v>9.1537882926000004E-10</v>
      </c>
      <c r="L165" s="30">
        <f>Rohdaten!O165</f>
        <v>14</v>
      </c>
      <c r="M165" s="33">
        <f>Rohdaten!N165/eval!$B$7</f>
        <v>199.50556242274413</v>
      </c>
      <c r="N165" s="33">
        <f>Rohdaten!N165/Rohdaten!M165</f>
        <v>8.1101452188332246</v>
      </c>
      <c r="O165" s="32">
        <f t="shared" si="58"/>
        <v>1.8262316816138938E-7</v>
      </c>
      <c r="P165" s="34">
        <f>(L165)/(O165/charge/constants!$B$3)</f>
        <v>3.6847679665994937E-11</v>
      </c>
      <c r="Q165" s="34">
        <f>SQRT(L165+1)/(O165/charge/constants!$B$3)</f>
        <v>1.0193603549484576E-11</v>
      </c>
      <c r="R165" s="29">
        <f>P165/eval!$E$18</f>
        <v>4.4624864887523147E-11</v>
      </c>
      <c r="S165" s="29">
        <f>Q165/eval!$E$18</f>
        <v>1.2345097038295233E-11</v>
      </c>
      <c r="T165" s="29">
        <f t="shared" si="59"/>
        <v>9.6237541978578459E+21</v>
      </c>
      <c r="V165" s="31">
        <f t="array" ref="V165">AVERAGE(IF(Rohdaten!E165='turnwise standard'!$A$5:$A$99,'turnwise standard'!$P$5:$P$99))</f>
        <v>0.75060051443074383</v>
      </c>
      <c r="W165" s="32">
        <f t="shared" si="60"/>
        <v>4.9090933136303872E-11</v>
      </c>
      <c r="X165" s="29">
        <f t="shared" si="61"/>
        <v>1.358059760619191E-11</v>
      </c>
      <c r="Y165" s="29">
        <f t="shared" si="62"/>
        <v>5.422034011700621E+21</v>
      </c>
      <c r="AA165" s="32">
        <f>Rohdaten!AJ165-$G165</f>
        <v>9.2162031732E-10</v>
      </c>
      <c r="AB165" s="32">
        <f t="shared" si="63"/>
        <v>9.2162031732E-10</v>
      </c>
      <c r="AC165" s="30">
        <f>Rohdaten!AM165</f>
        <v>0</v>
      </c>
      <c r="AD165" s="33">
        <f>Rohdaten!AL165/eval!$B$7</f>
        <v>39.802224969097651</v>
      </c>
      <c r="AE165" s="32">
        <f t="shared" si="64"/>
        <v>3.6682539206061802E-8</v>
      </c>
      <c r="AF165" s="32">
        <f>(AC165)/((AE165+0.0000000000000000001)/charge/constants!$B$3)</f>
        <v>0</v>
      </c>
      <c r="AG165" s="32">
        <f>SQRT(AC165+1)/((AE165+0.0000000000000000001)/charge/constants!$B$3)</f>
        <v>1.3103236864237043E-11</v>
      </c>
      <c r="AH165" s="32">
        <f>AF165/eval!$E$18</f>
        <v>0</v>
      </c>
      <c r="AI165" s="32">
        <f>AG165/eval!$E$18</f>
        <v>1.5868846558482531E-11</v>
      </c>
      <c r="AJ165" s="32">
        <f t="shared" si="65"/>
        <v>0</v>
      </c>
      <c r="AK165" s="32">
        <f t="shared" si="66"/>
        <v>1.7457004907829769E-11</v>
      </c>
      <c r="AL165" s="29">
        <f t="shared" si="67"/>
        <v>5.8242876601147767E+21</v>
      </c>
      <c r="AN165" s="32" t="e">
        <f>Rohdaten!X165-G165</f>
        <v>#VALUE!</v>
      </c>
      <c r="AO165" s="32" t="e">
        <f t="shared" si="68"/>
        <v>#VALUE!</v>
      </c>
      <c r="AP165" s="30">
        <f>Rohdaten!AA165</f>
        <v>0</v>
      </c>
      <c r="AQ165" s="33">
        <f>Rohdaten!Y165</f>
        <v>0</v>
      </c>
      <c r="AR165" s="32" t="e">
        <f t="shared" si="80"/>
        <v>#DIV/0!</v>
      </c>
      <c r="AS165" s="32" t="e">
        <f t="shared" si="69"/>
        <v>#VALUE!</v>
      </c>
      <c r="AT165" s="32" t="e">
        <f>(AP165)/((AS165+0.0000000000000000001)/charge/constants!$B$3)</f>
        <v>#VALUE!</v>
      </c>
      <c r="AU165" s="32" t="e">
        <f>SQRT(AP165+1)/((AS165+0.0000000000000000001)/charge/constants!$B$3)</f>
        <v>#VALUE!</v>
      </c>
      <c r="AV165" s="32" t="e">
        <f>AT165/eval!$E$18</f>
        <v>#VALUE!</v>
      </c>
      <c r="AW165" s="32" t="e">
        <f>AU165/eval!$E$18</f>
        <v>#VALUE!</v>
      </c>
      <c r="AX165" s="32" t="e">
        <f t="shared" si="70"/>
        <v>#VALUE!</v>
      </c>
      <c r="AY165" s="32" t="e">
        <f t="shared" si="71"/>
        <v>#VALUE!</v>
      </c>
      <c r="AZ165" s="29" t="e">
        <f t="shared" si="72"/>
        <v>#VALUE!</v>
      </c>
      <c r="BC165" s="32">
        <f>Rohdaten!AD165-G165</f>
        <v>9.2484690511499996E-10</v>
      </c>
      <c r="BD165" s="30">
        <f>Rohdaten!AG165</f>
        <v>27135</v>
      </c>
      <c r="BE165" s="33">
        <f>Rohdaten!AF165/Rohdaten!AE165</f>
        <v>0.26301946344029459</v>
      </c>
      <c r="BF165" s="33">
        <f>Rohdaten!AF165/eval!$B$7</f>
        <v>0.12360939431396786</v>
      </c>
      <c r="BG165" s="32">
        <f t="shared" si="73"/>
        <v>1.1431976577441285E-10</v>
      </c>
      <c r="BH165" s="32">
        <f>(BD165)/((BG165+0.0000000000000000001)/charge/constants!$B$3)</f>
        <v>1.1408971143562525E-4</v>
      </c>
      <c r="BI165" s="32">
        <f>SQRT(BD165+1)/((BG165+0.0000000000000000001)/charge/constants!$B$3)</f>
        <v>6.9261129719292875E-7</v>
      </c>
      <c r="BJ165" s="32">
        <f>BH165/eval!$E$18</f>
        <v>1.3816983875296102E-4</v>
      </c>
      <c r="BK165" s="32">
        <f>BI165/eval!$E$18</f>
        <v>8.3879597947465592E-7</v>
      </c>
      <c r="BL165" s="32">
        <f t="shared" si="74"/>
        <v>1.5199791266083931E-4</v>
      </c>
      <c r="BM165" s="32">
        <f t="shared" si="75"/>
        <v>9.2274290235226635E-7</v>
      </c>
      <c r="BN165" s="29">
        <f t="shared" si="76"/>
        <v>2084590997485.5657</v>
      </c>
      <c r="BO165" s="33">
        <f t="array" ref="BO165">AVERAGE(IF(Rohdaten!E165='turnwise standard'!$A$5:$A$99,'turnwise standard'!$B$5:$B$99))</f>
        <v>0.7</v>
      </c>
      <c r="BP165" s="32">
        <f>BD165/BF165*constants!$B$3*charge/constants!$B$6/BO165</f>
        <v>2.7406627693246757E-9</v>
      </c>
      <c r="BQ165" s="32">
        <f>SQRT(BD165)/BF165*constants!$B$3*charge/constants!$B$6/BO165</f>
        <v>1.6637600320719418E-11</v>
      </c>
      <c r="BR165" s="32"/>
      <c r="BS165" s="32" t="e">
        <f t="shared" si="77"/>
        <v>#DIV/0!</v>
      </c>
      <c r="BT165" s="32" t="e">
        <f t="shared" si="78"/>
        <v>#DIV/0!</v>
      </c>
      <c r="BU165" s="32" t="e">
        <f t="shared" si="79"/>
        <v>#DIV/0!</v>
      </c>
      <c r="BV165" s="29">
        <f t="shared" si="81"/>
        <v>3.1966469913044349E-7</v>
      </c>
      <c r="BW165" s="29">
        <f t="shared" si="82"/>
        <v>8.5456020997916621E-8</v>
      </c>
      <c r="BX165" s="29">
        <f t="shared" si="83"/>
        <v>136935062805541.75</v>
      </c>
    </row>
    <row r="166" spans="1:76" x14ac:dyDescent="0.2">
      <c r="A166" s="29">
        <f>Rohdaten!C166</f>
        <v>272</v>
      </c>
      <c r="B166" s="29" t="str">
        <f>IF(1=1,Rohdaten!H166,"x"&amp;Rohdaten!H166)</f>
        <v>Vienna-US8</v>
      </c>
      <c r="C166" s="29">
        <f>IF(101,Rohdaten!F166,-Rohdaten!F166)</f>
        <v>35</v>
      </c>
      <c r="E166" s="32">
        <f>Rohdaten!J166</f>
        <v>1.2016199999999999E-10</v>
      </c>
      <c r="F166" s="32">
        <f>AVERAGE(Rohdaten!L166,Rohdaten!X166,Rohdaten!AD166)</f>
        <v>1.2084174910450002E-10</v>
      </c>
      <c r="G166" s="29">
        <f t="array" ref="G166">AVERAGE(IF(Rohdaten!E166='turnwise standard'!$A$5:$A$99,'turnwise standard'!$F$5:$F$99))</f>
        <v>0</v>
      </c>
      <c r="H166" s="29" t="b">
        <f>IF(ISERROR(G166),1&lt;0,E166-G166&gt;eval!$B$6)</f>
        <v>1</v>
      </c>
      <c r="I166" s="32">
        <f>Rohdaten!L166-G166</f>
        <v>1.1763230153299999E-10</v>
      </c>
      <c r="J166" s="32">
        <f t="shared" si="56"/>
        <v>1.0252921277380014E-10</v>
      </c>
      <c r="K166" s="32">
        <f t="shared" si="57"/>
        <v>1.1763230153299999E-10</v>
      </c>
      <c r="L166" s="30">
        <f>Rohdaten!O166</f>
        <v>369</v>
      </c>
      <c r="M166" s="33">
        <f>Rohdaten!N166/eval!$B$7</f>
        <v>198.88751545117429</v>
      </c>
      <c r="N166" s="33">
        <f>Rohdaten!N166/Rohdaten!M166</f>
        <v>8.0850208532234564</v>
      </c>
      <c r="O166" s="32">
        <f t="shared" si="58"/>
        <v>2.3395596188701729E-8</v>
      </c>
      <c r="P166" s="34">
        <f>(L166)/(O166/charge/constants!$B$3)</f>
        <v>7.5810651957505129E-9</v>
      </c>
      <c r="Q166" s="34">
        <f>SQRT(L166+1)/(O166/charge/constants!$B$3)</f>
        <v>3.9518889061471749E-10</v>
      </c>
      <c r="R166" s="29">
        <f>P166/eval!$E$18</f>
        <v>9.1811482603632262E-9</v>
      </c>
      <c r="S166" s="29">
        <f>Q166/eval!$E$18</f>
        <v>4.7859867998707964E-10</v>
      </c>
      <c r="T166" s="29">
        <f t="shared" si="59"/>
        <v>6.4031038450537052E+18</v>
      </c>
      <c r="V166" s="31">
        <f t="array" ref="V166">AVERAGE(IF(Rohdaten!E166='turnwise standard'!$A$5:$A$99,'turnwise standard'!$P$5:$P$99))</f>
        <v>0.75060051443074383</v>
      </c>
      <c r="W166" s="32">
        <f t="shared" si="60"/>
        <v>1.0100000000000001E-8</v>
      </c>
      <c r="X166" s="29">
        <f t="shared" si="61"/>
        <v>5.2649696212162759E-10</v>
      </c>
      <c r="Y166" s="29">
        <f t="shared" si="62"/>
        <v>3.6075159563052908E+18</v>
      </c>
      <c r="AA166" s="32">
        <f>Rohdaten!AJ166-$G166</f>
        <v>1.2165512811899999E-10</v>
      </c>
      <c r="AB166" s="32">
        <f t="shared" si="63"/>
        <v>1.2165512811899999E-10</v>
      </c>
      <c r="AC166" s="30">
        <f>Rohdaten!AM166</f>
        <v>0</v>
      </c>
      <c r="AD166" s="33">
        <f>Rohdaten!AL166/eval!$B$7</f>
        <v>39.802224969097651</v>
      </c>
      <c r="AE166" s="32">
        <f t="shared" si="64"/>
        <v>4.8421447780368347E-9</v>
      </c>
      <c r="AF166" s="32">
        <f>(AC166)/((AE166+0.0000000000000000001)/charge/constants!$B$3)</f>
        <v>0</v>
      </c>
      <c r="AG166" s="32">
        <f>SQRT(AC166+1)/((AE166+0.0000000000000000001)/charge/constants!$B$3)</f>
        <v>9.9265929050751931E-11</v>
      </c>
      <c r="AH166" s="32">
        <f>AF166/eval!$E$18</f>
        <v>0</v>
      </c>
      <c r="AI166" s="32">
        <f>AG166/eval!$E$18</f>
        <v>1.2021730301548025E-10</v>
      </c>
      <c r="AJ166" s="32">
        <f t="shared" si="65"/>
        <v>0</v>
      </c>
      <c r="AK166" s="32">
        <f t="shared" si="66"/>
        <v>1.3224868241135608E-10</v>
      </c>
      <c r="AL166" s="29">
        <f t="shared" si="67"/>
        <v>1.0148446739263822E+20</v>
      </c>
      <c r="AN166" s="32" t="e">
        <f>Rohdaten!X166-G166</f>
        <v>#VALUE!</v>
      </c>
      <c r="AO166" s="32" t="e">
        <f t="shared" si="68"/>
        <v>#VALUE!</v>
      </c>
      <c r="AP166" s="30">
        <f>Rohdaten!AA166</f>
        <v>0</v>
      </c>
      <c r="AQ166" s="33">
        <f>Rohdaten!Y166</f>
        <v>0</v>
      </c>
      <c r="AR166" s="32" t="e">
        <f t="shared" si="80"/>
        <v>#DIV/0!</v>
      </c>
      <c r="AS166" s="32" t="e">
        <f t="shared" si="69"/>
        <v>#VALUE!</v>
      </c>
      <c r="AT166" s="32" t="e">
        <f>(AP166)/((AS166+0.0000000000000000001)/charge/constants!$B$3)</f>
        <v>#VALUE!</v>
      </c>
      <c r="AU166" s="32" t="e">
        <f>SQRT(AP166+1)/((AS166+0.0000000000000000001)/charge/constants!$B$3)</f>
        <v>#VALUE!</v>
      </c>
      <c r="AV166" s="32" t="e">
        <f>AT166/eval!$E$18</f>
        <v>#VALUE!</v>
      </c>
      <c r="AW166" s="32" t="e">
        <f>AU166/eval!$E$18</f>
        <v>#VALUE!</v>
      </c>
      <c r="AX166" s="32" t="e">
        <f t="shared" si="70"/>
        <v>#VALUE!</v>
      </c>
      <c r="AY166" s="32" t="e">
        <f t="shared" si="71"/>
        <v>#VALUE!</v>
      </c>
      <c r="AZ166" s="29" t="e">
        <f t="shared" si="72"/>
        <v>#VALUE!</v>
      </c>
      <c r="BC166" s="32">
        <f>Rohdaten!AD166-G166</f>
        <v>1.2405119667600001E-10</v>
      </c>
      <c r="BD166" s="30">
        <f>Rohdaten!AG166</f>
        <v>23348</v>
      </c>
      <c r="BE166" s="33">
        <f>Rohdaten!AF166/Rohdaten!AE166</f>
        <v>6.0494476591267752</v>
      </c>
      <c r="BF166" s="33">
        <f>Rohdaten!AF166/eval!$B$7</f>
        <v>2.8430160692212607</v>
      </c>
      <c r="BG166" s="32">
        <f t="shared" si="73"/>
        <v>3.5267954555599509E-10</v>
      </c>
      <c r="BH166" s="32">
        <f>(BD166)/((BG166+0.0000000000000000001)/charge/constants!$B$3)</f>
        <v>3.1820528914218403E-5</v>
      </c>
      <c r="BI166" s="32">
        <f>SQRT(BD166+1)/((BG166+0.0000000000000000001)/charge/constants!$B$3)</f>
        <v>2.0825328085157324E-7</v>
      </c>
      <c r="BJ166" s="32">
        <f>BH166/eval!$E$18</f>
        <v>3.8536668151643799E-5</v>
      </c>
      <c r="BK166" s="32">
        <f>BI166/eval!$E$18</f>
        <v>2.5220786233009978E-7</v>
      </c>
      <c r="BL166" s="32">
        <f t="shared" si="74"/>
        <v>4.2393428065195404E-5</v>
      </c>
      <c r="BM166" s="32">
        <f t="shared" si="75"/>
        <v>2.7744889171773717E-7</v>
      </c>
      <c r="BN166" s="29">
        <f t="shared" si="76"/>
        <v>23057716538892.465</v>
      </c>
      <c r="BO166" s="33">
        <f t="array" ref="BO166">AVERAGE(IF(Rohdaten!E166='turnwise standard'!$A$5:$A$99,'turnwise standard'!$B$5:$B$99))</f>
        <v>0.7</v>
      </c>
      <c r="BP166" s="32">
        <f>BD166/BF166*constants!$B$3*charge/constants!$B$6/BO166</f>
        <v>1.0252921277380014E-10</v>
      </c>
      <c r="BQ166" s="32">
        <f>SQRT(BD166)/BF166*constants!$B$3*charge/constants!$B$6/BO166</f>
        <v>6.7100040225975696E-13</v>
      </c>
      <c r="BR166" s="32"/>
      <c r="BS166" s="32" t="e">
        <f t="shared" si="77"/>
        <v>#DIV/0!</v>
      </c>
      <c r="BT166" s="32" t="e">
        <f t="shared" si="78"/>
        <v>#DIV/0!</v>
      </c>
      <c r="BU166" s="32" t="e">
        <f t="shared" si="79"/>
        <v>#DIV/0!</v>
      </c>
      <c r="BV166" s="29">
        <f t="shared" si="81"/>
        <v>2.2591677169698073E-4</v>
      </c>
      <c r="BW166" s="29">
        <f t="shared" si="82"/>
        <v>1.1853328618559929E-5</v>
      </c>
      <c r="BX166" s="29">
        <f t="shared" si="83"/>
        <v>7117366835.4942341</v>
      </c>
    </row>
    <row r="167" spans="1:76" x14ac:dyDescent="0.2">
      <c r="A167" s="29">
        <f>Rohdaten!C167</f>
        <v>277</v>
      </c>
      <c r="B167" s="29" t="str">
        <f>IF(1=1,Rohdaten!H167,"x"&amp;Rohdaten!H167)</f>
        <v>Vienna_KkU</v>
      </c>
      <c r="C167" s="29">
        <f>IF(101,Rohdaten!F167,-Rohdaten!F167)</f>
        <v>30</v>
      </c>
      <c r="E167" s="32">
        <f>Rohdaten!J167</f>
        <v>1.18751E-9</v>
      </c>
      <c r="F167" s="32">
        <f>AVERAGE(Rohdaten!L167,Rohdaten!X167,Rohdaten!AD167)</f>
        <v>1.1733657713799999E-9</v>
      </c>
      <c r="G167" s="29">
        <f t="array" ref="G167">AVERAGE(IF(Rohdaten!E167='turnwise standard'!$A$5:$A$99,'turnwise standard'!$F$5:$F$99))</f>
        <v>0</v>
      </c>
      <c r="H167" s="29" t="b">
        <f>IF(ISERROR(G167),1&lt;0,E167-G167&gt;eval!$B$6)</f>
        <v>1</v>
      </c>
      <c r="I167" s="32">
        <f>Rohdaten!L167-G167</f>
        <v>1.1803584019400001E-9</v>
      </c>
      <c r="J167" s="32">
        <f t="shared" si="56"/>
        <v>6.1401047136233768E-10</v>
      </c>
      <c r="K167" s="32">
        <f t="shared" si="57"/>
        <v>1.1803584019400001E-9</v>
      </c>
      <c r="L167" s="30">
        <f>Rohdaten!O167</f>
        <v>31</v>
      </c>
      <c r="M167" s="33">
        <f>Rohdaten!N167/eval!$B$7</f>
        <v>199.25834363411619</v>
      </c>
      <c r="N167" s="33">
        <f>Rohdaten!N167/Rohdaten!M167</f>
        <v>8.1000954725893166</v>
      </c>
      <c r="O167" s="32">
        <f t="shared" si="58"/>
        <v>2.3519626006517678E-7</v>
      </c>
      <c r="P167" s="34">
        <f>(L167)/(O167/charge/constants!$B$3)</f>
        <v>6.3353303304528888E-11</v>
      </c>
      <c r="Q167" s="34">
        <f>SQRT(L167+1)/(O167/charge/constants!$B$3)</f>
        <v>1.156065816185819E-11</v>
      </c>
      <c r="R167" s="29">
        <f>P167/eval!$E$18</f>
        <v>7.6724847419684567E-11</v>
      </c>
      <c r="S167" s="29">
        <f>Q167/eval!$E$18</f>
        <v>1.4000686424764425E-11</v>
      </c>
      <c r="T167" s="29">
        <f t="shared" si="59"/>
        <v>7.4822959262509459E+21</v>
      </c>
      <c r="V167" s="31">
        <f t="array" ref="V167">AVERAGE(IF(Rohdaten!E167='turnwise standard'!$A$5:$A$99,'turnwise standard'!$P$5:$P$99))</f>
        <v>0.77654849863364184</v>
      </c>
      <c r="W167" s="32">
        <f t="shared" si="60"/>
        <v>8.1583189480117138E-11</v>
      </c>
      <c r="X167" s="29">
        <f t="shared" si="61"/>
        <v>1.488723264831428E-11</v>
      </c>
      <c r="Y167" s="29">
        <f t="shared" si="62"/>
        <v>4.512030735891304E+21</v>
      </c>
      <c r="AA167" s="32">
        <f>Rohdaten!AJ167-$G167</f>
        <v>1.17008505376E-9</v>
      </c>
      <c r="AB167" s="32">
        <f t="shared" si="63"/>
        <v>1.17008505376E-9</v>
      </c>
      <c r="AC167" s="30">
        <f>Rohdaten!AM167</f>
        <v>0</v>
      </c>
      <c r="AD167" s="33">
        <f>Rohdaten!AL167/eval!$B$7</f>
        <v>39.802224969097651</v>
      </c>
      <c r="AE167" s="32">
        <f t="shared" si="64"/>
        <v>4.6571988542734241E-8</v>
      </c>
      <c r="AF167" s="32">
        <f>(AC167)/((AE167+0.0000000000000000001)/charge/constants!$B$3)</f>
        <v>0</v>
      </c>
      <c r="AG167" s="32">
        <f>SQRT(AC167+1)/((AE167+0.0000000000000000001)/charge/constants!$B$3)</f>
        <v>1.0320796148910765E-11</v>
      </c>
      <c r="AH167" s="32">
        <f>AF167/eval!$E$18</f>
        <v>0</v>
      </c>
      <c r="AI167" s="32">
        <f>AG167/eval!$E$18</f>
        <v>1.2499135301098647E-11</v>
      </c>
      <c r="AJ167" s="32">
        <f t="shared" si="65"/>
        <v>0</v>
      </c>
      <c r="AK167" s="32">
        <f t="shared" si="66"/>
        <v>1.3290600866617457E-11</v>
      </c>
      <c r="AL167" s="29">
        <f t="shared" si="67"/>
        <v>9.3880112131577406E+21</v>
      </c>
      <c r="AN167" s="32" t="e">
        <f>Rohdaten!X167-G167</f>
        <v>#VALUE!</v>
      </c>
      <c r="AO167" s="32" t="e">
        <f t="shared" si="68"/>
        <v>#VALUE!</v>
      </c>
      <c r="AP167" s="30">
        <f>Rohdaten!AA167</f>
        <v>0</v>
      </c>
      <c r="AQ167" s="33">
        <f>Rohdaten!Y167</f>
        <v>0</v>
      </c>
      <c r="AR167" s="32" t="e">
        <f t="shared" si="80"/>
        <v>#DIV/0!</v>
      </c>
      <c r="AS167" s="32" t="e">
        <f t="shared" si="69"/>
        <v>#VALUE!</v>
      </c>
      <c r="AT167" s="32" t="e">
        <f>(AP167)/((AS167+0.0000000000000000001)/charge/constants!$B$3)</f>
        <v>#VALUE!</v>
      </c>
      <c r="AU167" s="32" t="e">
        <f>SQRT(AP167+1)/((AS167+0.0000000000000000001)/charge/constants!$B$3)</f>
        <v>#VALUE!</v>
      </c>
      <c r="AV167" s="32" t="e">
        <f>AT167/eval!$E$18</f>
        <v>#VALUE!</v>
      </c>
      <c r="AW167" s="32" t="e">
        <f>AU167/eval!$E$18</f>
        <v>#VALUE!</v>
      </c>
      <c r="AX167" s="32" t="e">
        <f t="shared" si="70"/>
        <v>#VALUE!</v>
      </c>
      <c r="AY167" s="32" t="e">
        <f t="shared" si="71"/>
        <v>#VALUE!</v>
      </c>
      <c r="AZ167" s="29" t="e">
        <f t="shared" si="72"/>
        <v>#VALUE!</v>
      </c>
      <c r="BC167" s="32">
        <f>Rohdaten!AD167-G167</f>
        <v>1.16637314082E-9</v>
      </c>
      <c r="BD167" s="30">
        <f>Rohdaten!AG167</f>
        <v>24317</v>
      </c>
      <c r="BE167" s="33">
        <f>Rohdaten!AF167/Rohdaten!AE167</f>
        <v>1.0520778537611783</v>
      </c>
      <c r="BF167" s="33">
        <f>Rohdaten!AF167/eval!$B$7</f>
        <v>0.49443757725587145</v>
      </c>
      <c r="BG167" s="32">
        <f t="shared" si="73"/>
        <v>5.7669870992336216E-10</v>
      </c>
      <c r="BH167" s="32">
        <f>(BD167)/((BG167+0.0000000000000000001)/charge/constants!$B$3)</f>
        <v>2.0267444710473705E-5</v>
      </c>
      <c r="BI167" s="32">
        <f>SQRT(BD167+1)/((BG167+0.0000000000000000001)/charge/constants!$B$3)</f>
        <v>1.2997293592488022E-7</v>
      </c>
      <c r="BJ167" s="32">
        <f>BH167/eval!$E$18</f>
        <v>2.4545154268014717E-5</v>
      </c>
      <c r="BK167" s="32">
        <f>BI167/eval!$E$18</f>
        <v>1.5740542572169246E-7</v>
      </c>
      <c r="BL167" s="32">
        <f t="shared" si="74"/>
        <v>2.6099393336198348E-5</v>
      </c>
      <c r="BM167" s="32">
        <f t="shared" si="75"/>
        <v>1.6737259315235447E-7</v>
      </c>
      <c r="BN167" s="29">
        <f t="shared" si="76"/>
        <v>59196242629928.016</v>
      </c>
      <c r="BO167" s="33">
        <f t="array" ref="BO167">AVERAGE(IF(Rohdaten!E167='turnwise standard'!$A$5:$A$99,'turnwise standard'!$B$5:$B$99))</f>
        <v>0.7</v>
      </c>
      <c r="BP167" s="32">
        <f>BD167/BF167*constants!$B$3*charge/constants!$B$6/BO167</f>
        <v>6.1401047136233768E-10</v>
      </c>
      <c r="BQ167" s="32">
        <f>SQRT(BD167)/BF167*constants!$B$3*charge/constants!$B$6/BO167</f>
        <v>3.9375019356045722E-12</v>
      </c>
      <c r="BR167" s="32"/>
      <c r="BS167" s="32" t="e">
        <f t="shared" si="77"/>
        <v>#DIV/0!</v>
      </c>
      <c r="BT167" s="32" t="e">
        <f t="shared" si="78"/>
        <v>#DIV/0!</v>
      </c>
      <c r="BU167" s="32" t="e">
        <f t="shared" si="79"/>
        <v>#DIV/0!</v>
      </c>
      <c r="BV167" s="29">
        <f t="shared" si="81"/>
        <v>3.1633456809259747E-6</v>
      </c>
      <c r="BW167" s="29">
        <f t="shared" si="82"/>
        <v>5.6851569027446927E-7</v>
      </c>
      <c r="BX167" s="29">
        <f t="shared" si="83"/>
        <v>3093962814486.8203</v>
      </c>
    </row>
    <row r="168" spans="1:76" x14ac:dyDescent="0.2">
      <c r="A168" s="29">
        <f>Rohdaten!C168</f>
        <v>279</v>
      </c>
      <c r="B168" s="29" t="str">
        <f>IF(1=1,Rohdaten!H168,"x"&amp;Rohdaten!H168)</f>
        <v>Vienna_KkU</v>
      </c>
      <c r="C168" s="29">
        <f>IF(101,Rohdaten!F168,-Rohdaten!F168)</f>
        <v>30</v>
      </c>
      <c r="E168" s="32">
        <f>Rohdaten!J168</f>
        <v>1.1158599999999999E-9</v>
      </c>
      <c r="F168" s="32">
        <f>AVERAGE(Rohdaten!L168,Rohdaten!X168,Rohdaten!AD168)</f>
        <v>1.1137330169850001E-9</v>
      </c>
      <c r="G168" s="29">
        <f t="array" ref="G168">AVERAGE(IF(Rohdaten!E168='turnwise standard'!$A$5:$A$99,'turnwise standard'!$F$5:$F$99))</f>
        <v>0</v>
      </c>
      <c r="H168" s="29" t="b">
        <f>IF(ISERROR(G168),1&lt;0,E168-G168&gt;eval!$B$6)</f>
        <v>1</v>
      </c>
      <c r="I168" s="32">
        <f>Rohdaten!L168-G168</f>
        <v>1.1168991945000001E-9</v>
      </c>
      <c r="J168" s="32" t="e">
        <f t="shared" si="56"/>
        <v>#DIV/0!</v>
      </c>
      <c r="K168" s="32">
        <f t="shared" si="57"/>
        <v>1.1168991945000001E-9</v>
      </c>
      <c r="L168" s="30">
        <f>Rohdaten!O168</f>
        <v>27</v>
      </c>
      <c r="M168" s="33">
        <f>Rohdaten!N168/eval!$B$7</f>
        <v>199.38195302843016</v>
      </c>
      <c r="N168" s="33">
        <f>Rohdaten!N168/Rohdaten!M168</f>
        <v>8.1051203457112706</v>
      </c>
      <c r="O168" s="32">
        <f t="shared" si="58"/>
        <v>2.2268954273529051E-7</v>
      </c>
      <c r="P168" s="34">
        <f>(L168)/(O168/charge/constants!$B$3)</f>
        <v>5.827763549466104E-11</v>
      </c>
      <c r="Q168" s="34">
        <f>SQRT(L168+1)/(O168/charge/constants!$B$3)</f>
        <v>1.1421343001166204E-11</v>
      </c>
      <c r="R168" s="29">
        <f>P168/eval!$E$18</f>
        <v>7.0577893465394452E-11</v>
      </c>
      <c r="S168" s="29">
        <f>Q168/eval!$E$18</f>
        <v>1.3831966975425508E-11</v>
      </c>
      <c r="T168" s="29">
        <f t="shared" si="59"/>
        <v>7.6659441594619375E+21</v>
      </c>
      <c r="V168" s="31">
        <f t="array" ref="V168">AVERAGE(IF(Rohdaten!E168='turnwise standard'!$A$5:$A$99,'turnwise standard'!$P$5:$P$99))</f>
        <v>0.77654849863364184</v>
      </c>
      <c r="W168" s="32">
        <f t="shared" si="60"/>
        <v>7.5047000409120767E-11</v>
      </c>
      <c r="X168" s="29">
        <f t="shared" si="61"/>
        <v>1.4707829609177492E-11</v>
      </c>
      <c r="Y168" s="29">
        <f t="shared" si="62"/>
        <v>4.6227756838334156E+21</v>
      </c>
      <c r="AA168" s="32">
        <f>Rohdaten!AJ168-$G168</f>
        <v>1.1106973451400001E-9</v>
      </c>
      <c r="AB168" s="32">
        <f t="shared" si="63"/>
        <v>1.1106973451400001E-9</v>
      </c>
      <c r="AC168" s="30">
        <f>Rohdaten!AM168</f>
        <v>0</v>
      </c>
      <c r="AD168" s="33">
        <f>Rohdaten!AL168/eval!$B$7</f>
        <v>39.802224969097651</v>
      </c>
      <c r="AE168" s="32">
        <f t="shared" si="64"/>
        <v>4.4208225603841784E-8</v>
      </c>
      <c r="AF168" s="32">
        <f>(AC168)/((AE168+0.0000000000000000001)/charge/constants!$B$3)</f>
        <v>0</v>
      </c>
      <c r="AG168" s="32">
        <f>SQRT(AC168+1)/((AE168+0.0000000000000000001)/charge/constants!$B$3)</f>
        <v>1.0872637239643981E-11</v>
      </c>
      <c r="AH168" s="32">
        <f>AF168/eval!$E$18</f>
        <v>0</v>
      </c>
      <c r="AI168" s="32">
        <f>AG168/eval!$E$18</f>
        <v>1.3167449679007202E-11</v>
      </c>
      <c r="AJ168" s="32">
        <f t="shared" si="65"/>
        <v>0</v>
      </c>
      <c r="AK168" s="32">
        <f t="shared" si="66"/>
        <v>1.4001233997328796E-11</v>
      </c>
      <c r="AL168" s="29">
        <f t="shared" si="67"/>
        <v>8.4592177337572094E+21</v>
      </c>
      <c r="AN168" s="32" t="e">
        <f>Rohdaten!X168-G168</f>
        <v>#VALUE!</v>
      </c>
      <c r="AO168" s="32" t="e">
        <f t="shared" si="68"/>
        <v>#VALUE!</v>
      </c>
      <c r="AP168" s="30">
        <f>Rohdaten!AA168</f>
        <v>0</v>
      </c>
      <c r="AQ168" s="33">
        <f>Rohdaten!Y168</f>
        <v>0</v>
      </c>
      <c r="AR168" s="32" t="e">
        <f t="shared" si="80"/>
        <v>#DIV/0!</v>
      </c>
      <c r="AS168" s="32" t="e">
        <f t="shared" si="69"/>
        <v>#VALUE!</v>
      </c>
      <c r="AT168" s="32" t="e">
        <f>(AP168)/((AS168+0.0000000000000000001)/charge/constants!$B$3)</f>
        <v>#VALUE!</v>
      </c>
      <c r="AU168" s="32" t="e">
        <f>SQRT(AP168+1)/((AS168+0.0000000000000000001)/charge/constants!$B$3)</f>
        <v>#VALUE!</v>
      </c>
      <c r="AV168" s="32" t="e">
        <f>AT168/eval!$E$18</f>
        <v>#VALUE!</v>
      </c>
      <c r="AW168" s="32" t="e">
        <f>AU168/eval!$E$18</f>
        <v>#VALUE!</v>
      </c>
      <c r="AX168" s="32" t="e">
        <f t="shared" si="70"/>
        <v>#VALUE!</v>
      </c>
      <c r="AY168" s="32" t="e">
        <f t="shared" si="71"/>
        <v>#VALUE!</v>
      </c>
      <c r="AZ168" s="29" t="e">
        <f t="shared" si="72"/>
        <v>#VALUE!</v>
      </c>
      <c r="BC168" s="32">
        <f>Rohdaten!AD168-G168</f>
        <v>1.11056683947E-9</v>
      </c>
      <c r="BD168" s="30">
        <f>Rohdaten!AG168</f>
        <v>25367</v>
      </c>
      <c r="BE168" s="33">
        <f>Rohdaten!AF168/Rohdaten!AE168</f>
        <v>0</v>
      </c>
      <c r="BF168" s="33">
        <f>Rohdaten!AF168/eval!$B$7</f>
        <v>0</v>
      </c>
      <c r="BG168" s="32">
        <f t="shared" si="73"/>
        <v>0</v>
      </c>
      <c r="BH168" s="32">
        <f>(BD168)/((BG168+0.0000000000000000001)/charge/constants!$B$3)</f>
        <v>121929.02220000001</v>
      </c>
      <c r="BI168" s="32">
        <f>SQRT(BD168+1)/((BG168+0.0000000000000000001)/charge/constants!$B$3)</f>
        <v>765.56328380485968</v>
      </c>
      <c r="BJ168" s="32">
        <f>BH168/eval!$E$18</f>
        <v>147663.73869028516</v>
      </c>
      <c r="BK168" s="32">
        <f>BI168/eval!$E$18</f>
        <v>927.1454379844721</v>
      </c>
      <c r="BL168" s="32">
        <f t="shared" si="74"/>
        <v>157014.04666229789</v>
      </c>
      <c r="BM168" s="32">
        <f t="shared" si="75"/>
        <v>985.85379425997098</v>
      </c>
      <c r="BN168" s="29">
        <f t="shared" si="76"/>
        <v>1.7062309154632786E-6</v>
      </c>
      <c r="BO168" s="33">
        <f t="array" ref="BO168">AVERAGE(IF(Rohdaten!E168='turnwise standard'!$A$5:$A$99,'turnwise standard'!$B$5:$B$99))</f>
        <v>0.7</v>
      </c>
      <c r="BP168" s="32" t="e">
        <f>BD168/BF168*constants!$B$3*charge/constants!$B$6/BO168</f>
        <v>#DIV/0!</v>
      </c>
      <c r="BQ168" s="32" t="e">
        <f>SQRT(BD168)/BF168*constants!$B$3*charge/constants!$B$6/BO168</f>
        <v>#DIV/0!</v>
      </c>
      <c r="BR168" s="32"/>
      <c r="BS168" s="32" t="e">
        <f t="shared" si="77"/>
        <v>#DIV/0!</v>
      </c>
      <c r="BT168" s="32" t="e">
        <f t="shared" si="78"/>
        <v>#DIV/0!</v>
      </c>
      <c r="BU168" s="32" t="e">
        <f t="shared" si="79"/>
        <v>#DIV/0!</v>
      </c>
      <c r="BV168" s="29" t="e">
        <f t="shared" si="81"/>
        <v>#DIV/0!</v>
      </c>
      <c r="BW168" s="29" t="e">
        <f t="shared" si="82"/>
        <v>#DIV/0!</v>
      </c>
      <c r="BX168" s="29" t="e">
        <f t="shared" si="83"/>
        <v>#DIV/0!</v>
      </c>
    </row>
    <row r="169" spans="1:76" x14ac:dyDescent="0.2">
      <c r="A169" s="29">
        <f>Rohdaten!C169</f>
        <v>284</v>
      </c>
      <c r="B169" s="29" t="str">
        <f>IF(1=1,Rohdaten!H169,"x"&amp;Rohdaten!H169)</f>
        <v>Vienna-US8</v>
      </c>
      <c r="C169" s="29">
        <f>IF(101,Rohdaten!F169,-Rohdaten!F169)</f>
        <v>35</v>
      </c>
      <c r="E169" s="32">
        <f>Rohdaten!J169</f>
        <v>1.40297E-10</v>
      </c>
      <c r="F169" s="32">
        <f>AVERAGE(Rohdaten!L169,Rohdaten!X169,Rohdaten!AD169)</f>
        <v>1.399896542255E-10</v>
      </c>
      <c r="G169" s="29">
        <f t="array" ref="G169">AVERAGE(IF(Rohdaten!E169='turnwise standard'!$A$5:$A$99,'turnwise standard'!$F$5:$F$99))</f>
        <v>0</v>
      </c>
      <c r="H169" s="29" t="b">
        <f>IF(ISERROR(G169),1&lt;0,E169-G169&gt;eval!$B$6)</f>
        <v>1</v>
      </c>
      <c r="I169" s="32">
        <f>Rohdaten!L169-G169</f>
        <v>1.36641926124E-10</v>
      </c>
      <c r="J169" s="32">
        <f t="shared" si="56"/>
        <v>1.1836401748618655E-10</v>
      </c>
      <c r="K169" s="32">
        <f t="shared" si="57"/>
        <v>1.36641926124E-10</v>
      </c>
      <c r="L169" s="30">
        <f>Rohdaten!O169</f>
        <v>444</v>
      </c>
      <c r="M169" s="33">
        <f>Rohdaten!N169/eval!$B$7</f>
        <v>199.13473423980224</v>
      </c>
      <c r="N169" s="33">
        <f>Rohdaten!N169/Rohdaten!M169</f>
        <v>8.0950705994673644</v>
      </c>
      <c r="O169" s="32">
        <f t="shared" si="58"/>
        <v>2.7210153644717433E-8</v>
      </c>
      <c r="P169" s="34">
        <f>(L169)/(O169/charge/constants!$B$3)</f>
        <v>7.8431398361997838E-9</v>
      </c>
      <c r="Q169" s="34">
        <f>SQRT(L169+1)/(O169/charge/constants!$B$3)</f>
        <v>3.7263787409340189E-10</v>
      </c>
      <c r="R169" s="29">
        <f>P169/eval!$E$18</f>
        <v>9.498537184889939E-9</v>
      </c>
      <c r="S169" s="29">
        <f>Q169/eval!$E$18</f>
        <v>4.512879761798949E-10</v>
      </c>
      <c r="T169" s="29">
        <f t="shared" si="59"/>
        <v>7.2015505406146816E+18</v>
      </c>
      <c r="V169" s="31">
        <f t="array" ref="V169">AVERAGE(IF(Rohdaten!E169='turnwise standard'!$A$5:$A$99,'turnwise standard'!$P$5:$P$99))</f>
        <v>0.77654849863364184</v>
      </c>
      <c r="W169" s="32">
        <f t="shared" si="60"/>
        <v>1.0100000000000001E-8</v>
      </c>
      <c r="X169" s="29">
        <f t="shared" si="61"/>
        <v>4.7986426443302426E-10</v>
      </c>
      <c r="Y169" s="29">
        <f t="shared" si="62"/>
        <v>4.3427335279973647E+18</v>
      </c>
      <c r="AA169" s="32">
        <f>Rohdaten!AJ169-$G169</f>
        <v>1.41058084607E-10</v>
      </c>
      <c r="AB169" s="32">
        <f t="shared" si="63"/>
        <v>1.41058084607E-10</v>
      </c>
      <c r="AC169" s="30">
        <f>Rohdaten!AM169</f>
        <v>0</v>
      </c>
      <c r="AD169" s="33">
        <f>Rohdaten!AL169/eval!$B$7</f>
        <v>39.678615574783684</v>
      </c>
      <c r="AE169" s="32">
        <f t="shared" si="64"/>
        <v>5.5969895128364654E-9</v>
      </c>
      <c r="AF169" s="32">
        <f>(AC169)/((AE169+0.0000000000000000001)/charge/constants!$B$3)</f>
        <v>0</v>
      </c>
      <c r="AG169" s="32">
        <f>SQRT(AC169+1)/((AE169+0.0000000000000000001)/charge/constants!$B$3)</f>
        <v>8.5878309918044016E-11</v>
      </c>
      <c r="AH169" s="32">
        <f>AF169/eval!$E$18</f>
        <v>0</v>
      </c>
      <c r="AI169" s="32">
        <f>AG169/eval!$E$18</f>
        <v>1.0400405158749297E-10</v>
      </c>
      <c r="AJ169" s="32">
        <f t="shared" si="65"/>
        <v>0</v>
      </c>
      <c r="AK169" s="32">
        <f t="shared" si="66"/>
        <v>1.1058975720016101E-10</v>
      </c>
      <c r="AL169" s="29">
        <f t="shared" si="67"/>
        <v>1.355916738698944E+20</v>
      </c>
      <c r="AN169" s="32" t="e">
        <f>Rohdaten!X169-G169</f>
        <v>#VALUE!</v>
      </c>
      <c r="AO169" s="32" t="e">
        <f t="shared" si="68"/>
        <v>#VALUE!</v>
      </c>
      <c r="AP169" s="30">
        <f>Rohdaten!AA169</f>
        <v>0</v>
      </c>
      <c r="AQ169" s="33">
        <f>Rohdaten!Y169</f>
        <v>0</v>
      </c>
      <c r="AR169" s="32" t="e">
        <f t="shared" si="80"/>
        <v>#DIV/0!</v>
      </c>
      <c r="AS169" s="32" t="e">
        <f t="shared" si="69"/>
        <v>#VALUE!</v>
      </c>
      <c r="AT169" s="32" t="e">
        <f>(AP169)/((AS169+0.0000000000000000001)/charge/constants!$B$3)</f>
        <v>#VALUE!</v>
      </c>
      <c r="AU169" s="32" t="e">
        <f>SQRT(AP169+1)/((AS169+0.0000000000000000001)/charge/constants!$B$3)</f>
        <v>#VALUE!</v>
      </c>
      <c r="AV169" s="32" t="e">
        <f>AT169/eval!$E$18</f>
        <v>#VALUE!</v>
      </c>
      <c r="AW169" s="32" t="e">
        <f>AU169/eval!$E$18</f>
        <v>#VALUE!</v>
      </c>
      <c r="AX169" s="32" t="e">
        <f t="shared" si="70"/>
        <v>#VALUE!</v>
      </c>
      <c r="AY169" s="32" t="e">
        <f t="shared" si="71"/>
        <v>#VALUE!</v>
      </c>
      <c r="AZ169" s="29" t="e">
        <f t="shared" si="72"/>
        <v>#VALUE!</v>
      </c>
      <c r="BC169" s="32">
        <f>Rohdaten!AD169-G169</f>
        <v>1.43337382327E-10</v>
      </c>
      <c r="BD169" s="30">
        <f>Rohdaten!AG169</f>
        <v>25782</v>
      </c>
      <c r="BE169" s="33">
        <f>Rohdaten!AF169/Rohdaten!AE169</f>
        <v>5.7864281956864811</v>
      </c>
      <c r="BF169" s="33">
        <f>Rohdaten!AF169/eval!$B$7</f>
        <v>2.7194066749072929</v>
      </c>
      <c r="BG169" s="32">
        <f t="shared" si="73"/>
        <v>3.8979263426378243E-10</v>
      </c>
      <c r="BH169" s="32">
        <f>(BD169)/((BG169+0.0000000000000000001)/charge/constants!$B$3)</f>
        <v>3.1792227526892018E-5</v>
      </c>
      <c r="BI169" s="32">
        <f>SQRT(BD169+1)/((BG169+0.0000000000000000001)/charge/constants!$B$3)</f>
        <v>1.9800268436423107E-7</v>
      </c>
      <c r="BJ169" s="32">
        <f>BH169/eval!$E$18</f>
        <v>3.8502393385986436E-5</v>
      </c>
      <c r="BK169" s="32">
        <f>BI169/eval!$E$18</f>
        <v>2.3979374324823241E-7</v>
      </c>
      <c r="BL169" s="32">
        <f t="shared" si="74"/>
        <v>4.0940427523627053E-5</v>
      </c>
      <c r="BM169" s="32">
        <f t="shared" si="75"/>
        <v>2.5497787287287553E-7</v>
      </c>
      <c r="BN169" s="29">
        <f t="shared" si="76"/>
        <v>25506909645984.746</v>
      </c>
      <c r="BO169" s="33">
        <f t="array" ref="BO169">AVERAGE(IF(Rohdaten!E169='turnwise standard'!$A$5:$A$99,'turnwise standard'!$B$5:$B$99))</f>
        <v>0.7</v>
      </c>
      <c r="BP169" s="32">
        <f>BD169/BF169*constants!$B$3*charge/constants!$B$6/BO169</f>
        <v>1.1836401748618655E-10</v>
      </c>
      <c r="BQ169" s="32">
        <f>SQRT(BD169)/BF169*constants!$B$3*charge/constants!$B$6/BO169</f>
        <v>7.3715937887743932E-13</v>
      </c>
      <c r="BR169" s="32"/>
      <c r="BS169" s="32" t="e">
        <f t="shared" si="77"/>
        <v>#DIV/0!</v>
      </c>
      <c r="BT169" s="32" t="e">
        <f t="shared" si="78"/>
        <v>#DIV/0!</v>
      </c>
      <c r="BU169" s="32" t="e">
        <f t="shared" si="79"/>
        <v>#DIV/0!</v>
      </c>
      <c r="BV169" s="29">
        <f t="shared" si="81"/>
        <v>2.3517627458534654E-4</v>
      </c>
      <c r="BW169" s="29">
        <f t="shared" si="82"/>
        <v>1.1256665160226139E-5</v>
      </c>
      <c r="BX169" s="29">
        <f t="shared" si="83"/>
        <v>7891880571.3946629</v>
      </c>
    </row>
    <row r="170" spans="1:76" x14ac:dyDescent="0.2">
      <c r="A170" s="29">
        <f>Rohdaten!C170</f>
        <v>289</v>
      </c>
      <c r="B170" s="29" t="str">
        <f>IF(1=1,Rohdaten!H170,"x"&amp;Rohdaten!H170)</f>
        <v>Vienna_KkU</v>
      </c>
      <c r="C170" s="29">
        <f>IF(101,Rohdaten!F170,-Rohdaten!F170)</f>
        <v>30</v>
      </c>
      <c r="E170" s="32">
        <f>Rohdaten!J170</f>
        <v>1.3211900000000001E-9</v>
      </c>
      <c r="F170" s="32">
        <f>AVERAGE(Rohdaten!L170,Rohdaten!X170,Rohdaten!AD170)</f>
        <v>1.277844145715E-9</v>
      </c>
      <c r="G170" s="29">
        <f t="array" ref="G170">AVERAGE(IF(Rohdaten!E170='turnwise standard'!$A$5:$A$99,'turnwise standard'!$F$5:$F$99))</f>
        <v>0</v>
      </c>
      <c r="H170" s="29" t="b">
        <f>IF(ISERROR(G170),1&lt;0,E170-G170&gt;eval!$B$6)</f>
        <v>1</v>
      </c>
      <c r="I170" s="32">
        <f>Rohdaten!L170-G170</f>
        <v>1.3161433440900001E-9</v>
      </c>
      <c r="J170" s="32">
        <f t="shared" si="56"/>
        <v>1.1652488066961041E-9</v>
      </c>
      <c r="K170" s="32">
        <f t="shared" si="57"/>
        <v>1.3161433440900001E-9</v>
      </c>
      <c r="L170" s="30">
        <f>Rohdaten!O170</f>
        <v>35</v>
      </c>
      <c r="M170" s="33">
        <f>Rohdaten!N170/eval!$B$7</f>
        <v>198.76390605686032</v>
      </c>
      <c r="N170" s="33">
        <f>Rohdaten!N170/Rohdaten!M170</f>
        <v>8.0799959801015024</v>
      </c>
      <c r="O170" s="32">
        <f t="shared" si="58"/>
        <v>2.6160179200206676E-7</v>
      </c>
      <c r="P170" s="34">
        <f>(L170)/(O170/charge/constants!$B$3)</f>
        <v>6.4308045718077853E-11</v>
      </c>
      <c r="Q170" s="34">
        <f>SQRT(L170+1)/(O170/charge/constants!$B$3)</f>
        <v>1.1024236408813347E-11</v>
      </c>
      <c r="R170" s="29">
        <f>P170/eval!$E$18</f>
        <v>7.7881100719572243E-11</v>
      </c>
      <c r="S170" s="29">
        <f>Q170/eval!$E$18</f>
        <v>1.3351045837640956E-11</v>
      </c>
      <c r="T170" s="29">
        <f t="shared" si="59"/>
        <v>8.228164473323909E+21</v>
      </c>
      <c r="V170" s="31" t="e">
        <f t="array" ref="V170">AVERAGE(IF(Rohdaten!E170='turnwise standard'!$A$5:$A$99,'turnwise standard'!$P$5:$P$99))</f>
        <v>#DIV/0!</v>
      </c>
      <c r="W170" s="32" t="e">
        <f t="shared" si="60"/>
        <v>#DIV/0!</v>
      </c>
      <c r="X170" s="29" t="e">
        <f t="shared" si="61"/>
        <v>#DIV/0!</v>
      </c>
      <c r="Y170" s="29" t="e">
        <f t="shared" si="62"/>
        <v>#DIV/0!</v>
      </c>
      <c r="AA170" s="32">
        <f>Rohdaten!AJ170-$G170</f>
        <v>1.26065374135E-9</v>
      </c>
      <c r="AB170" s="32">
        <f t="shared" si="63"/>
        <v>1.26065374135E-9</v>
      </c>
      <c r="AC170" s="30">
        <f>Rohdaten!AM170</f>
        <v>0</v>
      </c>
      <c r="AD170" s="33">
        <f>Rohdaten!AL170/eval!$B$7</f>
        <v>39.802224969097651</v>
      </c>
      <c r="AE170" s="32">
        <f t="shared" si="64"/>
        <v>5.0176823821347341E-8</v>
      </c>
      <c r="AF170" s="32">
        <f>(AC170)/((AE170+0.0000000000000000001)/charge/constants!$B$3)</f>
        <v>0</v>
      </c>
      <c r="AG170" s="32">
        <f>SQRT(AC170+1)/((AE170+0.0000000000000000001)/charge/constants!$B$3)</f>
        <v>9.5793229501814152E-12</v>
      </c>
      <c r="AH170" s="32">
        <f>AF170/eval!$E$18</f>
        <v>0</v>
      </c>
      <c r="AI170" s="32">
        <f>AG170/eval!$E$18</f>
        <v>1.1601164476044162E-11</v>
      </c>
      <c r="AJ170" s="32" t="e">
        <f t="shared" si="65"/>
        <v>#DIV/0!</v>
      </c>
      <c r="AK170" s="32" t="e">
        <f t="shared" si="66"/>
        <v>#DIV/0!</v>
      </c>
      <c r="AL170" s="29">
        <f t="shared" si="67"/>
        <v>1.0897587631493394E+22</v>
      </c>
      <c r="AN170" s="32" t="e">
        <f>Rohdaten!X170-G170</f>
        <v>#VALUE!</v>
      </c>
      <c r="AO170" s="32" t="e">
        <f t="shared" si="68"/>
        <v>#VALUE!</v>
      </c>
      <c r="AP170" s="30">
        <f>Rohdaten!AA170</f>
        <v>0</v>
      </c>
      <c r="AQ170" s="33">
        <f>Rohdaten!Y170</f>
        <v>0</v>
      </c>
      <c r="AR170" s="32" t="e">
        <f t="shared" si="80"/>
        <v>#DIV/0!</v>
      </c>
      <c r="AS170" s="32" t="e">
        <f t="shared" si="69"/>
        <v>#VALUE!</v>
      </c>
      <c r="AT170" s="32" t="e">
        <f>(AP170)/((AS170+0.0000000000000000001)/charge/constants!$B$3)</f>
        <v>#VALUE!</v>
      </c>
      <c r="AU170" s="32" t="e">
        <f>SQRT(AP170+1)/((AS170+0.0000000000000000001)/charge/constants!$B$3)</f>
        <v>#VALUE!</v>
      </c>
      <c r="AV170" s="32" t="e">
        <f>AT170/eval!$E$18</f>
        <v>#VALUE!</v>
      </c>
      <c r="AW170" s="32" t="e">
        <f>AU170/eval!$E$18</f>
        <v>#VALUE!</v>
      </c>
      <c r="AX170" s="32" t="e">
        <f t="shared" si="70"/>
        <v>#VALUE!</v>
      </c>
      <c r="AY170" s="32" t="e">
        <f t="shared" si="71"/>
        <v>#VALUE!</v>
      </c>
      <c r="AZ170" s="29" t="e">
        <f t="shared" si="72"/>
        <v>#VALUE!</v>
      </c>
      <c r="BC170" s="32">
        <f>Rohdaten!AD170-G170</f>
        <v>1.2395449473399999E-9</v>
      </c>
      <c r="BD170" s="30">
        <f>Rohdaten!AG170</f>
        <v>23074</v>
      </c>
      <c r="BE170" s="33">
        <f>Rohdaten!AF170/Rohdaten!AE170</f>
        <v>0.52603892688058917</v>
      </c>
      <c r="BF170" s="33">
        <f>Rohdaten!AF170/eval!$B$7</f>
        <v>0.24721878862793573</v>
      </c>
      <c r="BG170" s="32">
        <f t="shared" si="73"/>
        <v>3.0643880033127318E-10</v>
      </c>
      <c r="BH170" s="32">
        <f>(BD170)/((BG170+0.0000000000000000001)/charge/constants!$B$3)</f>
        <v>3.6192377807220237E-5</v>
      </c>
      <c r="BI170" s="32">
        <f>SQRT(BD170+1)/((BG170+0.0000000000000000001)/charge/constants!$B$3)</f>
        <v>2.3826765104670109E-7</v>
      </c>
      <c r="BJ170" s="32">
        <f>BH170/eval!$E$18</f>
        <v>4.3831252991918479E-5</v>
      </c>
      <c r="BK170" s="32">
        <f>BI170/eval!$E$18</f>
        <v>2.8855715831786701E-7</v>
      </c>
      <c r="BL170" s="32" t="e">
        <f t="shared" si="74"/>
        <v>#DIV/0!</v>
      </c>
      <c r="BM170" s="32" t="e">
        <f t="shared" si="75"/>
        <v>#DIV/0!</v>
      </c>
      <c r="BN170" s="29">
        <f t="shared" si="76"/>
        <v>17614480261428.98</v>
      </c>
      <c r="BO170" s="33">
        <f t="array" ref="BO170">AVERAGE(IF(Rohdaten!E170='turnwise standard'!$A$5:$A$99,'turnwise standard'!$B$5:$B$99))</f>
        <v>0.7</v>
      </c>
      <c r="BP170" s="32">
        <f>BD170/BF170*constants!$B$3*charge/constants!$B$6/BO170</f>
        <v>1.1652488066961041E-9</v>
      </c>
      <c r="BQ170" s="32">
        <f>SQRT(BD170)/BF170*constants!$B$3*charge/constants!$B$6/BO170</f>
        <v>7.6710925546722393E-12</v>
      </c>
      <c r="BR170" s="32"/>
      <c r="BS170" s="32" t="e">
        <f t="shared" si="77"/>
        <v>#DIV/0!</v>
      </c>
      <c r="BT170" s="32" t="e">
        <f t="shared" si="78"/>
        <v>#DIV/0!</v>
      </c>
      <c r="BU170" s="32" t="e">
        <f t="shared" si="79"/>
        <v>#DIV/0!</v>
      </c>
      <c r="BV170" s="29">
        <f t="shared" si="81"/>
        <v>1.8866403011379783E-6</v>
      </c>
      <c r="BW170" s="29">
        <f t="shared" si="82"/>
        <v>3.1914218733227734E-7</v>
      </c>
      <c r="BX170" s="29">
        <f t="shared" si="83"/>
        <v>9818193011453.0293</v>
      </c>
    </row>
    <row r="171" spans="1:76" x14ac:dyDescent="0.2">
      <c r="A171" s="29">
        <f>Rohdaten!C171</f>
        <v>291</v>
      </c>
      <c r="B171" s="29" t="str">
        <f>IF(1=1,Rohdaten!H171,"x"&amp;Rohdaten!H171)</f>
        <v>Vienna_KkU</v>
      </c>
      <c r="C171" s="29">
        <f>IF(101,Rohdaten!F171,-Rohdaten!F171)</f>
        <v>30</v>
      </c>
      <c r="E171" s="32">
        <f>Rohdaten!J171</f>
        <v>1.3987900000000001E-9</v>
      </c>
      <c r="F171" s="32">
        <f>AVERAGE(Rohdaten!L171,Rohdaten!X171,Rohdaten!AD171)</f>
        <v>1.3965434431750001E-9</v>
      </c>
      <c r="G171" s="29">
        <f t="array" ref="G171">AVERAGE(IF(Rohdaten!E171='turnwise standard'!$A$5:$A$99,'turnwise standard'!$F$5:$F$99))</f>
        <v>0</v>
      </c>
      <c r="H171" s="29" t="b">
        <f>IF(ISERROR(G171),1&lt;0,E171-G171&gt;eval!$B$6)</f>
        <v>1</v>
      </c>
      <c r="I171" s="32">
        <f>Rohdaten!L171-G171</f>
        <v>1.3804404510500001E-9</v>
      </c>
      <c r="J171" s="32">
        <f t="shared" si="56"/>
        <v>5.4580953032727274E-10</v>
      </c>
      <c r="K171" s="32">
        <f t="shared" si="57"/>
        <v>1.3804404510500001E-9</v>
      </c>
      <c r="L171" s="30">
        <f>Rohdaten!O171</f>
        <v>35</v>
      </c>
      <c r="M171" s="33">
        <f>Rohdaten!N171/eval!$B$7</f>
        <v>199.25834363411619</v>
      </c>
      <c r="N171" s="33">
        <f>Rohdaten!N171/Rohdaten!M171</f>
        <v>8.1000954725893166</v>
      </c>
      <c r="O171" s="32">
        <f t="shared" si="58"/>
        <v>2.7506427776175524E-7</v>
      </c>
      <c r="P171" s="34">
        <f>(L171)/(O171/charge/constants!$B$3)</f>
        <v>6.1160613573279757E-11</v>
      </c>
      <c r="Q171" s="34">
        <f>SQRT(L171+1)/(O171/charge/constants!$B$3)</f>
        <v>1.0484676612562244E-11</v>
      </c>
      <c r="R171" s="29">
        <f>P171/eval!$E$18</f>
        <v>7.4069361812878461E-11</v>
      </c>
      <c r="S171" s="29">
        <f>Q171/eval!$E$18</f>
        <v>1.2697604882207735E-11</v>
      </c>
      <c r="T171" s="29">
        <f t="shared" si="59"/>
        <v>9.0968266866568641E+21</v>
      </c>
      <c r="V171" s="31" t="e">
        <f t="array" ref="V171">AVERAGE(IF(Rohdaten!E171='turnwise standard'!$A$5:$A$99,'turnwise standard'!$P$5:$P$99))</f>
        <v>#DIV/0!</v>
      </c>
      <c r="W171" s="32" t="e">
        <f t="shared" si="60"/>
        <v>#DIV/0!</v>
      </c>
      <c r="X171" s="29" t="e">
        <f t="shared" si="61"/>
        <v>#DIV/0!</v>
      </c>
      <c r="Y171" s="29" t="e">
        <f t="shared" si="62"/>
        <v>#DIV/0!</v>
      </c>
      <c r="AA171" s="32">
        <f>Rohdaten!AJ171-$G171</f>
        <v>1.39741708694E-9</v>
      </c>
      <c r="AB171" s="32">
        <f t="shared" si="63"/>
        <v>1.39741708694E-9</v>
      </c>
      <c r="AC171" s="30">
        <f>Rohdaten!AM171</f>
        <v>0</v>
      </c>
      <c r="AD171" s="33">
        <f>Rohdaten!AL171/eval!$B$7</f>
        <v>39.802224969097651</v>
      </c>
      <c r="AE171" s="32">
        <f t="shared" si="64"/>
        <v>5.5620309270046968E-8</v>
      </c>
      <c r="AF171" s="32">
        <f>(AC171)/((AE171+0.0000000000000000001)/charge/constants!$B$3)</f>
        <v>0</v>
      </c>
      <c r="AG171" s="32">
        <f>SQRT(AC171+1)/((AE171+0.0000000000000000001)/charge/constants!$B$3)</f>
        <v>8.6418073956662473E-12</v>
      </c>
      <c r="AH171" s="32">
        <f>AF171/eval!$E$18</f>
        <v>0</v>
      </c>
      <c r="AI171" s="32">
        <f>AG171/eval!$E$18</f>
        <v>1.0465773989331922E-11</v>
      </c>
      <c r="AJ171" s="32" t="e">
        <f t="shared" si="65"/>
        <v>#DIV/0!</v>
      </c>
      <c r="AK171" s="32" t="e">
        <f t="shared" si="66"/>
        <v>#DIV/0!</v>
      </c>
      <c r="AL171" s="29">
        <f t="shared" si="67"/>
        <v>1.339031625912869E+22</v>
      </c>
      <c r="AN171" s="32" t="e">
        <f>Rohdaten!X171-G171</f>
        <v>#VALUE!</v>
      </c>
      <c r="AO171" s="32" t="e">
        <f t="shared" si="68"/>
        <v>#VALUE!</v>
      </c>
      <c r="AP171" s="30">
        <f>Rohdaten!AA171</f>
        <v>0</v>
      </c>
      <c r="AQ171" s="33">
        <f>Rohdaten!Y171</f>
        <v>0</v>
      </c>
      <c r="AR171" s="32" t="e">
        <f t="shared" si="80"/>
        <v>#DIV/0!</v>
      </c>
      <c r="AS171" s="32" t="e">
        <f t="shared" si="69"/>
        <v>#VALUE!</v>
      </c>
      <c r="AT171" s="32" t="e">
        <f>(AP171)/((AS171+0.0000000000000000001)/charge/constants!$B$3)</f>
        <v>#VALUE!</v>
      </c>
      <c r="AU171" s="32" t="e">
        <f>SQRT(AP171+1)/((AS171+0.0000000000000000001)/charge/constants!$B$3)</f>
        <v>#VALUE!</v>
      </c>
      <c r="AV171" s="32" t="e">
        <f>AT171/eval!$E$18</f>
        <v>#VALUE!</v>
      </c>
      <c r="AW171" s="32" t="e">
        <f>AU171/eval!$E$18</f>
        <v>#VALUE!</v>
      </c>
      <c r="AX171" s="32" t="e">
        <f t="shared" si="70"/>
        <v>#VALUE!</v>
      </c>
      <c r="AY171" s="32" t="e">
        <f t="shared" si="71"/>
        <v>#VALUE!</v>
      </c>
      <c r="AZ171" s="29" t="e">
        <f t="shared" si="72"/>
        <v>#VALUE!</v>
      </c>
      <c r="BC171" s="32">
        <f>Rohdaten!AD171-G171</f>
        <v>1.4126464353E-9</v>
      </c>
      <c r="BD171" s="30">
        <f>Rohdaten!AG171</f>
        <v>21616</v>
      </c>
      <c r="BE171" s="33">
        <f>Rohdaten!AF171/Rohdaten!AE171</f>
        <v>1.0520778537611783</v>
      </c>
      <c r="BF171" s="33">
        <f>Rohdaten!AF171/eval!$B$7</f>
        <v>0.49443757725587145</v>
      </c>
      <c r="BG171" s="32">
        <f t="shared" si="73"/>
        <v>6.9846548098887518E-10</v>
      </c>
      <c r="BH171" s="32">
        <f>(BD171)/((BG171+0.0000000000000000001)/charge/constants!$B$3)</f>
        <v>1.4875390182207083E-5</v>
      </c>
      <c r="BI171" s="32">
        <f>SQRT(BD171+1)/((BG171+0.0000000000000000001)/charge/constants!$B$3)</f>
        <v>1.0117908456004865E-7</v>
      </c>
      <c r="BJ171" s="32">
        <f>BH171/eval!$E$18</f>
        <v>1.8015036036116592E-5</v>
      </c>
      <c r="BK171" s="32">
        <f>BI171/eval!$E$18</f>
        <v>1.2253425504299082E-7</v>
      </c>
      <c r="BL171" s="32" t="e">
        <f t="shared" si="74"/>
        <v>#DIV/0!</v>
      </c>
      <c r="BM171" s="32" t="e">
        <f t="shared" si="75"/>
        <v>#DIV/0!</v>
      </c>
      <c r="BN171" s="29">
        <f t="shared" si="76"/>
        <v>97682891936462.922</v>
      </c>
      <c r="BO171" s="33">
        <f t="array" ref="BO171">AVERAGE(IF(Rohdaten!E171='turnwise standard'!$A$5:$A$99,'turnwise standard'!$B$5:$B$99))</f>
        <v>0.7</v>
      </c>
      <c r="BP171" s="32">
        <f>BD171/BF171*constants!$B$3*charge/constants!$B$6/BO171</f>
        <v>5.4580953032727274E-10</v>
      </c>
      <c r="BQ171" s="32">
        <f>SQRT(BD171)/BF171*constants!$B$3*charge/constants!$B$6/BO171</f>
        <v>3.7123887569787429E-12</v>
      </c>
      <c r="BR171" s="32"/>
      <c r="BS171" s="32" t="e">
        <f t="shared" si="77"/>
        <v>#DIV/0!</v>
      </c>
      <c r="BT171" s="32" t="e">
        <f t="shared" si="78"/>
        <v>#DIV/0!</v>
      </c>
      <c r="BU171" s="32" t="e">
        <f t="shared" si="79"/>
        <v>#DIV/0!</v>
      </c>
      <c r="BV171" s="29">
        <f t="shared" si="81"/>
        <v>4.0177940060941896E-6</v>
      </c>
      <c r="BW171" s="29">
        <f t="shared" si="82"/>
        <v>6.7968073211171932E-7</v>
      </c>
      <c r="BX171" s="29">
        <f t="shared" si="83"/>
        <v>2164661948396.4016</v>
      </c>
    </row>
    <row r="172" spans="1:76" x14ac:dyDescent="0.2">
      <c r="A172" s="29">
        <f>Rohdaten!C172</f>
        <v>299</v>
      </c>
      <c r="B172" s="29" t="str">
        <f>IF(1=1,Rohdaten!H172,"x"&amp;Rohdaten!H172)</f>
        <v>Vienna_KkU</v>
      </c>
      <c r="C172" s="29">
        <f>IF(101,Rohdaten!F172,-Rohdaten!F172)</f>
        <v>30</v>
      </c>
      <c r="E172" s="32" t="str">
        <f>Rohdaten!J172</f>
        <v>missing</v>
      </c>
      <c r="F172" s="32" t="e">
        <f>AVERAGE(Rohdaten!L172,Rohdaten!X172,Rohdaten!AD172)</f>
        <v>#DIV/0!</v>
      </c>
      <c r="G172" s="29">
        <f t="array" ref="G172">AVERAGE(IF(Rohdaten!E172='turnwise standard'!$A$5:$A$99,'turnwise standard'!$F$5:$F$99))</f>
        <v>7.1999999999999996E-14</v>
      </c>
      <c r="H172" s="29" t="e">
        <f>IF(ISERROR(G172),1&lt;0,E172-G172&gt;eval!$B$6)</f>
        <v>#VALUE!</v>
      </c>
      <c r="I172" s="32" t="e">
        <f>Rohdaten!L172-G172</f>
        <v>#VALUE!</v>
      </c>
      <c r="J172" s="32" t="e">
        <f t="shared" si="56"/>
        <v>#DIV/0!</v>
      </c>
      <c r="K172" s="32" t="e">
        <f t="shared" si="57"/>
        <v>#VALUE!</v>
      </c>
      <c r="L172" s="30">
        <f>Rohdaten!O172</f>
        <v>0</v>
      </c>
      <c r="M172" s="33">
        <f>Rohdaten!N172/eval!$B$7</f>
        <v>0</v>
      </c>
      <c r="N172" s="33" t="e">
        <f>Rohdaten!N172/Rohdaten!M172</f>
        <v>#DIV/0!</v>
      </c>
      <c r="O172" s="32" t="e">
        <f t="shared" si="58"/>
        <v>#VALUE!</v>
      </c>
      <c r="P172" s="34" t="e">
        <f>(L172)/(O172/charge/constants!$B$3)</f>
        <v>#VALUE!</v>
      </c>
      <c r="Q172" s="34" t="e">
        <f>SQRT(L172+1)/(O172/charge/constants!$B$3)</f>
        <v>#VALUE!</v>
      </c>
      <c r="R172" s="29" t="e">
        <f>P172/eval!$E$18</f>
        <v>#VALUE!</v>
      </c>
      <c r="S172" s="29" t="e">
        <f>Q172/eval!$E$18</f>
        <v>#VALUE!</v>
      </c>
      <c r="T172" s="29" t="e">
        <f t="shared" si="59"/>
        <v>#VALUE!</v>
      </c>
      <c r="V172" s="31" t="e">
        <f t="array" ref="V172">AVERAGE(IF(Rohdaten!E172='turnwise standard'!$A$5:$A$99,'turnwise standard'!$P$5:$P$99))</f>
        <v>#DIV/0!</v>
      </c>
      <c r="W172" s="32" t="e">
        <f t="shared" si="60"/>
        <v>#VALUE!</v>
      </c>
      <c r="X172" s="29" t="e">
        <f t="shared" si="61"/>
        <v>#VALUE!</v>
      </c>
      <c r="Y172" s="29" t="e">
        <f t="shared" si="62"/>
        <v>#VALUE!</v>
      </c>
      <c r="AA172" s="32" t="e">
        <f>Rohdaten!AJ172-$G172</f>
        <v>#VALUE!</v>
      </c>
      <c r="AB172" s="32" t="e">
        <f t="shared" si="63"/>
        <v>#VALUE!</v>
      </c>
      <c r="AC172" s="30">
        <f>Rohdaten!AM172</f>
        <v>0</v>
      </c>
      <c r="AD172" s="33">
        <f>Rohdaten!AL172/eval!$B$7</f>
        <v>0</v>
      </c>
      <c r="AE172" s="32" t="e">
        <f t="shared" si="64"/>
        <v>#VALUE!</v>
      </c>
      <c r="AF172" s="32" t="e">
        <f>(AC172)/((AE172+0.0000000000000000001)/charge/constants!$B$3)</f>
        <v>#VALUE!</v>
      </c>
      <c r="AG172" s="32" t="e">
        <f>SQRT(AC172+1)/((AE172+0.0000000000000000001)/charge/constants!$B$3)</f>
        <v>#VALUE!</v>
      </c>
      <c r="AH172" s="32" t="e">
        <f>AF172/eval!$E$18</f>
        <v>#VALUE!</v>
      </c>
      <c r="AI172" s="32" t="e">
        <f>AG172/eval!$E$18</f>
        <v>#VALUE!</v>
      </c>
      <c r="AJ172" s="32" t="e">
        <f t="shared" si="65"/>
        <v>#VALUE!</v>
      </c>
      <c r="AK172" s="32" t="e">
        <f t="shared" si="66"/>
        <v>#VALUE!</v>
      </c>
      <c r="AL172" s="29" t="e">
        <f t="shared" si="67"/>
        <v>#VALUE!</v>
      </c>
      <c r="AN172" s="32" t="e">
        <f>Rohdaten!X172-G172</f>
        <v>#VALUE!</v>
      </c>
      <c r="AO172" s="32" t="e">
        <f t="shared" si="68"/>
        <v>#VALUE!</v>
      </c>
      <c r="AP172" s="30">
        <f>Rohdaten!AA172</f>
        <v>0</v>
      </c>
      <c r="AQ172" s="33">
        <f>Rohdaten!Y172</f>
        <v>0</v>
      </c>
      <c r="AR172" s="32" t="e">
        <f t="shared" si="80"/>
        <v>#DIV/0!</v>
      </c>
      <c r="AS172" s="32" t="e">
        <f t="shared" si="69"/>
        <v>#VALUE!</v>
      </c>
      <c r="AT172" s="32" t="e">
        <f>(AP172)/((AS172+0.0000000000000000001)/charge/constants!$B$3)</f>
        <v>#VALUE!</v>
      </c>
      <c r="AU172" s="32" t="e">
        <f>SQRT(AP172+1)/((AS172+0.0000000000000000001)/charge/constants!$B$3)</f>
        <v>#VALUE!</v>
      </c>
      <c r="AV172" s="32" t="e">
        <f>AT172/eval!$E$18</f>
        <v>#VALUE!</v>
      </c>
      <c r="AW172" s="32" t="e">
        <f>AU172/eval!$E$18</f>
        <v>#VALUE!</v>
      </c>
      <c r="AX172" s="32" t="e">
        <f t="shared" si="70"/>
        <v>#VALUE!</v>
      </c>
      <c r="AY172" s="32" t="e">
        <f t="shared" si="71"/>
        <v>#VALUE!</v>
      </c>
      <c r="AZ172" s="29" t="e">
        <f t="shared" si="72"/>
        <v>#VALUE!</v>
      </c>
      <c r="BC172" s="32" t="e">
        <f>Rohdaten!AD172-G172</f>
        <v>#VALUE!</v>
      </c>
      <c r="BD172" s="30">
        <f>Rohdaten!AG172</f>
        <v>0</v>
      </c>
      <c r="BE172" s="33" t="e">
        <f>Rohdaten!AF172/Rohdaten!AE172</f>
        <v>#DIV/0!</v>
      </c>
      <c r="BF172" s="33">
        <f>Rohdaten!AF172/eval!$B$7</f>
        <v>0</v>
      </c>
      <c r="BG172" s="32" t="e">
        <f t="shared" si="73"/>
        <v>#VALUE!</v>
      </c>
      <c r="BH172" s="32" t="e">
        <f>(BD172)/((BG172+0.0000000000000000001)/charge/constants!$B$3)</f>
        <v>#VALUE!</v>
      </c>
      <c r="BI172" s="32" t="e">
        <f>SQRT(BD172+1)/((BG172+0.0000000000000000001)/charge/constants!$B$3)</f>
        <v>#VALUE!</v>
      </c>
      <c r="BJ172" s="32" t="e">
        <f>BH172/eval!$E$18</f>
        <v>#VALUE!</v>
      </c>
      <c r="BK172" s="32" t="e">
        <f>BI172/eval!$E$18</f>
        <v>#VALUE!</v>
      </c>
      <c r="BL172" s="32" t="e">
        <f t="shared" si="74"/>
        <v>#VALUE!</v>
      </c>
      <c r="BM172" s="32" t="e">
        <f t="shared" si="75"/>
        <v>#VALUE!</v>
      </c>
      <c r="BN172" s="29" t="e">
        <f t="shared" si="76"/>
        <v>#VALUE!</v>
      </c>
      <c r="BO172" s="33">
        <f t="array" ref="BO172">AVERAGE(IF(Rohdaten!E172='turnwise standard'!$A$5:$A$99,'turnwise standard'!$B$5:$B$99))</f>
        <v>0.61299999999999999</v>
      </c>
      <c r="BP172" s="32" t="e">
        <f>BD172/BF172*constants!$B$3*charge/constants!$B$6/BO172</f>
        <v>#DIV/0!</v>
      </c>
      <c r="BQ172" s="32" t="e">
        <f>SQRT(BD172)/BF172*constants!$B$3*charge/constants!$B$6/BO172</f>
        <v>#DIV/0!</v>
      </c>
      <c r="BR172" s="32"/>
      <c r="BS172" s="32" t="e">
        <f t="shared" si="77"/>
        <v>#DIV/0!</v>
      </c>
      <c r="BT172" s="32" t="e">
        <f t="shared" si="78"/>
        <v>#DIV/0!</v>
      </c>
      <c r="BU172" s="32" t="e">
        <f t="shared" si="79"/>
        <v>#DIV/0!</v>
      </c>
      <c r="BV172" s="29" t="e">
        <f t="shared" si="81"/>
        <v>#DIV/0!</v>
      </c>
      <c r="BW172" s="29" t="e">
        <f t="shared" si="82"/>
        <v>#DIV/0!</v>
      </c>
      <c r="BX172" s="29" t="e">
        <f t="shared" si="83"/>
        <v>#DIV/0!</v>
      </c>
    </row>
    <row r="173" spans="1:76" x14ac:dyDescent="0.2">
      <c r="A173" s="29">
        <f>Rohdaten!C173</f>
        <v>0</v>
      </c>
      <c r="B173" s="29">
        <f>IF(1=1,Rohdaten!H173,"x"&amp;Rohdaten!H173)</f>
        <v>0</v>
      </c>
      <c r="C173" s="29">
        <f>IF(101,Rohdaten!F173,-Rohdaten!F173)</f>
        <v>0</v>
      </c>
      <c r="E173" s="32">
        <f>Rohdaten!J173</f>
        <v>0</v>
      </c>
      <c r="F173" s="32" t="e">
        <f>AVERAGE(Rohdaten!L173,Rohdaten!X173,Rohdaten!AD173)</f>
        <v>#DIV/0!</v>
      </c>
      <c r="G173" s="29" t="e">
        <f t="array" ref="G173">AVERAGE(IF(Rohdaten!E173='turnwise standard'!$A$5:$A$99,'turnwise standard'!$F$5:$F$99))</f>
        <v>#DIV/0!</v>
      </c>
      <c r="H173" s="29" t="b">
        <f>IF(ISERROR(G173),1&lt;0,E173-G173&gt;eval!$B$6)</f>
        <v>0</v>
      </c>
      <c r="I173" s="32" t="e">
        <f>Rohdaten!L173-G173</f>
        <v>#DIV/0!</v>
      </c>
      <c r="J173" s="32" t="e">
        <f t="shared" si="56"/>
        <v>#DIV/0!</v>
      </c>
      <c r="K173" s="32" t="e">
        <f t="shared" si="57"/>
        <v>#DIV/0!</v>
      </c>
      <c r="L173" s="30">
        <f>Rohdaten!O173</f>
        <v>0</v>
      </c>
      <c r="M173" s="33">
        <f>Rohdaten!N173/eval!$B$7</f>
        <v>0</v>
      </c>
      <c r="N173" s="33" t="e">
        <f>Rohdaten!N173/Rohdaten!M173</f>
        <v>#DIV/0!</v>
      </c>
      <c r="O173" s="32" t="e">
        <f t="shared" si="58"/>
        <v>#DIV/0!</v>
      </c>
      <c r="P173" s="34" t="e">
        <f>(L173)/(O173/charge/constants!$B$3)</f>
        <v>#DIV/0!</v>
      </c>
      <c r="Q173" s="34" t="e">
        <f>SQRT(L173+1)/(O173/charge/constants!$B$3)</f>
        <v>#DIV/0!</v>
      </c>
      <c r="R173" s="29" t="e">
        <f>P173/eval!$E$18</f>
        <v>#DIV/0!</v>
      </c>
      <c r="S173" s="29" t="e">
        <f>Q173/eval!$E$18</f>
        <v>#DIV/0!</v>
      </c>
      <c r="T173" s="29" t="e">
        <f t="shared" si="59"/>
        <v>#DIV/0!</v>
      </c>
      <c r="V173" s="31" t="e">
        <f t="array" ref="V173">AVERAGE(IF(Rohdaten!E173='turnwise standard'!$A$5:$A$99,'turnwise standard'!$P$5:$P$99))</f>
        <v>#DIV/0!</v>
      </c>
      <c r="W173" s="32" t="e">
        <f t="shared" si="60"/>
        <v>#DIV/0!</v>
      </c>
      <c r="X173" s="29" t="e">
        <f t="shared" si="61"/>
        <v>#DIV/0!</v>
      </c>
      <c r="Y173" s="29" t="e">
        <f t="shared" si="62"/>
        <v>#DIV/0!</v>
      </c>
      <c r="AA173" s="32" t="e">
        <f>Rohdaten!AJ173-$G173</f>
        <v>#DIV/0!</v>
      </c>
      <c r="AB173" s="32" t="e">
        <f t="shared" si="63"/>
        <v>#DIV/0!</v>
      </c>
      <c r="AC173" s="30">
        <f>Rohdaten!AM173</f>
        <v>0</v>
      </c>
      <c r="AD173" s="33">
        <f>Rohdaten!AL173/eval!$B$7</f>
        <v>0</v>
      </c>
      <c r="AE173" s="32" t="e">
        <f t="shared" si="64"/>
        <v>#DIV/0!</v>
      </c>
      <c r="AF173" s="32" t="e">
        <f>(AC173)/((AE173+0.0000000000000000001)/charge/constants!$B$3)</f>
        <v>#DIV/0!</v>
      </c>
      <c r="AG173" s="32" t="e">
        <f>SQRT(AC173+1)/((AE173+0.0000000000000000001)/charge/constants!$B$3)</f>
        <v>#DIV/0!</v>
      </c>
      <c r="AH173" s="32" t="e">
        <f>AF173/eval!$E$18</f>
        <v>#DIV/0!</v>
      </c>
      <c r="AI173" s="32" t="e">
        <f>AG173/eval!$E$18</f>
        <v>#DIV/0!</v>
      </c>
      <c r="AJ173" s="32" t="e">
        <f t="shared" si="65"/>
        <v>#DIV/0!</v>
      </c>
      <c r="AK173" s="32" t="e">
        <f t="shared" si="66"/>
        <v>#DIV/0!</v>
      </c>
      <c r="AL173" s="29" t="e">
        <f t="shared" si="67"/>
        <v>#DIV/0!</v>
      </c>
      <c r="AN173" s="32" t="e">
        <f>Rohdaten!X173-G173</f>
        <v>#DIV/0!</v>
      </c>
      <c r="AO173" s="32" t="e">
        <f t="shared" si="68"/>
        <v>#DIV/0!</v>
      </c>
      <c r="AP173" s="30">
        <f>Rohdaten!AA173</f>
        <v>0</v>
      </c>
      <c r="AQ173" s="33">
        <f>Rohdaten!Y173</f>
        <v>0</v>
      </c>
      <c r="AR173" s="32" t="e">
        <f t="shared" si="80"/>
        <v>#DIV/0!</v>
      </c>
      <c r="AS173" s="32" t="e">
        <f t="shared" si="69"/>
        <v>#DIV/0!</v>
      </c>
      <c r="AT173" s="32" t="e">
        <f>(AP173)/((AS173+0.0000000000000000001)/charge/constants!$B$3)</f>
        <v>#DIV/0!</v>
      </c>
      <c r="AU173" s="32" t="e">
        <f>SQRT(AP173+1)/((AS173+0.0000000000000000001)/charge/constants!$B$3)</f>
        <v>#DIV/0!</v>
      </c>
      <c r="AV173" s="32" t="e">
        <f>AT173/eval!$E$18</f>
        <v>#DIV/0!</v>
      </c>
      <c r="AW173" s="32" t="e">
        <f>AU173/eval!$E$18</f>
        <v>#DIV/0!</v>
      </c>
      <c r="AX173" s="32" t="e">
        <f t="shared" si="70"/>
        <v>#DIV/0!</v>
      </c>
      <c r="AY173" s="32" t="e">
        <f t="shared" si="71"/>
        <v>#DIV/0!</v>
      </c>
      <c r="AZ173" s="29" t="e">
        <f t="shared" si="72"/>
        <v>#DIV/0!</v>
      </c>
      <c r="BC173" s="32" t="e">
        <f>Rohdaten!AD173-G173</f>
        <v>#DIV/0!</v>
      </c>
      <c r="BD173" s="30">
        <f>Rohdaten!AG173</f>
        <v>0</v>
      </c>
      <c r="BE173" s="33" t="e">
        <f>Rohdaten!AF173/Rohdaten!AE173</f>
        <v>#DIV/0!</v>
      </c>
      <c r="BF173" s="33">
        <f>Rohdaten!AF173/eval!$B$7</f>
        <v>0</v>
      </c>
      <c r="BG173" s="32" t="e">
        <f t="shared" si="73"/>
        <v>#DIV/0!</v>
      </c>
      <c r="BH173" s="32" t="e">
        <f>(BD173)/((BG173+0.0000000000000000001)/charge/constants!$B$3)</f>
        <v>#DIV/0!</v>
      </c>
      <c r="BI173" s="32" t="e">
        <f>SQRT(BD173+1)/((BG173+0.0000000000000000001)/charge/constants!$B$3)</f>
        <v>#DIV/0!</v>
      </c>
      <c r="BJ173" s="32" t="e">
        <f>BH173/eval!$E$18</f>
        <v>#DIV/0!</v>
      </c>
      <c r="BK173" s="32" t="e">
        <f>BI173/eval!$E$18</f>
        <v>#DIV/0!</v>
      </c>
      <c r="BL173" s="32" t="e">
        <f t="shared" si="74"/>
        <v>#DIV/0!</v>
      </c>
      <c r="BM173" s="32" t="e">
        <f t="shared" si="75"/>
        <v>#DIV/0!</v>
      </c>
      <c r="BN173" s="29" t="e">
        <f t="shared" si="76"/>
        <v>#DIV/0!</v>
      </c>
      <c r="BO173" s="33" t="e">
        <f t="array" ref="BO173">AVERAGE(IF(Rohdaten!E173='turnwise standard'!$A$5:$A$99,'turnwise standard'!$B$5:$B$99))</f>
        <v>#DIV/0!</v>
      </c>
      <c r="BP173" s="32" t="e">
        <f>BD173/BF173*constants!$B$3*charge/constants!$B$6/BO173</f>
        <v>#DIV/0!</v>
      </c>
      <c r="BQ173" s="32" t="e">
        <f>SQRT(BD173)/BF173*constants!$B$3*charge/constants!$B$6/BO173</f>
        <v>#DIV/0!</v>
      </c>
      <c r="BR173" s="32"/>
      <c r="BS173" s="32" t="e">
        <f t="shared" si="77"/>
        <v>#DIV/0!</v>
      </c>
      <c r="BT173" s="32" t="e">
        <f t="shared" si="78"/>
        <v>#DIV/0!</v>
      </c>
      <c r="BU173" s="32" t="e">
        <f t="shared" si="79"/>
        <v>#DIV/0!</v>
      </c>
      <c r="BV173" s="29" t="e">
        <f t="shared" si="81"/>
        <v>#DIV/0!</v>
      </c>
      <c r="BW173" s="29" t="e">
        <f t="shared" si="82"/>
        <v>#DIV/0!</v>
      </c>
      <c r="BX173" s="29" t="e">
        <f t="shared" si="83"/>
        <v>#DIV/0!</v>
      </c>
    </row>
    <row r="174" spans="1:76" x14ac:dyDescent="0.2">
      <c r="A174" s="29">
        <f>Rohdaten!C174</f>
        <v>0</v>
      </c>
      <c r="B174" s="29">
        <f>IF(1=1,Rohdaten!H174,"x"&amp;Rohdaten!H174)</f>
        <v>0</v>
      </c>
      <c r="C174" s="29">
        <f>IF(101,Rohdaten!F174,-Rohdaten!F174)</f>
        <v>0</v>
      </c>
      <c r="E174" s="32">
        <f>Rohdaten!J174</f>
        <v>0</v>
      </c>
      <c r="F174" s="32" t="e">
        <f>AVERAGE(Rohdaten!L174,Rohdaten!X174,Rohdaten!AD174)</f>
        <v>#DIV/0!</v>
      </c>
      <c r="G174" s="29" t="e">
        <f t="array" ref="G174">AVERAGE(IF(Rohdaten!E174='turnwise standard'!$A$5:$A$99,'turnwise standard'!$F$5:$F$99))</f>
        <v>#DIV/0!</v>
      </c>
      <c r="H174" s="29" t="b">
        <f>IF(ISERROR(G174),1&lt;0,E174-G174&gt;eval!$B$6)</f>
        <v>0</v>
      </c>
      <c r="I174" s="32" t="e">
        <f>Rohdaten!L174-G174</f>
        <v>#DIV/0!</v>
      </c>
      <c r="J174" s="32" t="e">
        <f t="shared" si="56"/>
        <v>#DIV/0!</v>
      </c>
      <c r="K174" s="32" t="e">
        <f t="shared" si="57"/>
        <v>#DIV/0!</v>
      </c>
      <c r="L174" s="30">
        <f>Rohdaten!O174</f>
        <v>0</v>
      </c>
      <c r="M174" s="33">
        <f>Rohdaten!N174/eval!$B$7</f>
        <v>0</v>
      </c>
      <c r="N174" s="33" t="e">
        <f>Rohdaten!N174/Rohdaten!M174</f>
        <v>#DIV/0!</v>
      </c>
      <c r="O174" s="32" t="e">
        <f t="shared" si="58"/>
        <v>#DIV/0!</v>
      </c>
      <c r="P174" s="34" t="e">
        <f>(L174)/(O174/charge/constants!$B$3)</f>
        <v>#DIV/0!</v>
      </c>
      <c r="Q174" s="34" t="e">
        <f>SQRT(L174+1)/(O174/charge/constants!$B$3)</f>
        <v>#DIV/0!</v>
      </c>
      <c r="R174" s="29" t="e">
        <f>P174/eval!$E$18</f>
        <v>#DIV/0!</v>
      </c>
      <c r="S174" s="29" t="e">
        <f>Q174/eval!$E$18</f>
        <v>#DIV/0!</v>
      </c>
      <c r="T174" s="29" t="e">
        <f t="shared" si="59"/>
        <v>#DIV/0!</v>
      </c>
      <c r="V174" s="31" t="e">
        <f t="array" ref="V174">AVERAGE(IF(Rohdaten!E174='turnwise standard'!$A$5:$A$99,'turnwise standard'!$P$5:$P$99))</f>
        <v>#DIV/0!</v>
      </c>
      <c r="W174" s="32" t="e">
        <f t="shared" si="60"/>
        <v>#DIV/0!</v>
      </c>
      <c r="X174" s="29" t="e">
        <f t="shared" si="61"/>
        <v>#DIV/0!</v>
      </c>
      <c r="Y174" s="29" t="e">
        <f t="shared" si="62"/>
        <v>#DIV/0!</v>
      </c>
      <c r="AA174" s="32" t="e">
        <f>Rohdaten!AJ174-$G174</f>
        <v>#DIV/0!</v>
      </c>
      <c r="AB174" s="32" t="e">
        <f t="shared" si="63"/>
        <v>#DIV/0!</v>
      </c>
      <c r="AC174" s="30">
        <f>Rohdaten!AM174</f>
        <v>0</v>
      </c>
      <c r="AD174" s="33">
        <f>Rohdaten!AL174/eval!$B$7</f>
        <v>0</v>
      </c>
      <c r="AE174" s="32" t="e">
        <f t="shared" si="64"/>
        <v>#DIV/0!</v>
      </c>
      <c r="AF174" s="32" t="e">
        <f>(AC174)/((AE174+0.0000000000000000001)/charge/constants!$B$3)</f>
        <v>#DIV/0!</v>
      </c>
      <c r="AG174" s="32" t="e">
        <f>SQRT(AC174+1)/((AE174+0.0000000000000000001)/charge/constants!$B$3)</f>
        <v>#DIV/0!</v>
      </c>
      <c r="AH174" s="32" t="e">
        <f>AF174/eval!$E$18</f>
        <v>#DIV/0!</v>
      </c>
      <c r="AI174" s="32" t="e">
        <f>AG174/eval!$E$18</f>
        <v>#DIV/0!</v>
      </c>
      <c r="AJ174" s="32" t="e">
        <f t="shared" si="65"/>
        <v>#DIV/0!</v>
      </c>
      <c r="AK174" s="32" t="e">
        <f t="shared" si="66"/>
        <v>#DIV/0!</v>
      </c>
      <c r="AL174" s="29" t="e">
        <f t="shared" si="67"/>
        <v>#DIV/0!</v>
      </c>
      <c r="AN174" s="32" t="e">
        <f>Rohdaten!X174-G174</f>
        <v>#DIV/0!</v>
      </c>
      <c r="AO174" s="32" t="e">
        <f t="shared" si="68"/>
        <v>#DIV/0!</v>
      </c>
      <c r="AP174" s="30">
        <f>Rohdaten!AA174</f>
        <v>0</v>
      </c>
      <c r="AQ174" s="33">
        <f>Rohdaten!Y174</f>
        <v>0</v>
      </c>
      <c r="AR174" s="32" t="e">
        <f t="shared" si="80"/>
        <v>#DIV/0!</v>
      </c>
      <c r="AS174" s="32" t="e">
        <f t="shared" si="69"/>
        <v>#DIV/0!</v>
      </c>
      <c r="AT174" s="32" t="e">
        <f>(AP174)/((AS174+0.0000000000000000001)/charge/constants!$B$3)</f>
        <v>#DIV/0!</v>
      </c>
      <c r="AU174" s="32" t="e">
        <f>SQRT(AP174+1)/((AS174+0.0000000000000000001)/charge/constants!$B$3)</f>
        <v>#DIV/0!</v>
      </c>
      <c r="AV174" s="32" t="e">
        <f>AT174/eval!$E$18</f>
        <v>#DIV/0!</v>
      </c>
      <c r="AW174" s="32" t="e">
        <f>AU174/eval!$E$18</f>
        <v>#DIV/0!</v>
      </c>
      <c r="AX174" s="32" t="e">
        <f t="shared" si="70"/>
        <v>#DIV/0!</v>
      </c>
      <c r="AY174" s="32" t="e">
        <f t="shared" si="71"/>
        <v>#DIV/0!</v>
      </c>
      <c r="AZ174" s="29" t="e">
        <f t="shared" si="72"/>
        <v>#DIV/0!</v>
      </c>
      <c r="BC174" s="32" t="e">
        <f>Rohdaten!AD174-G174</f>
        <v>#DIV/0!</v>
      </c>
      <c r="BD174" s="30">
        <f>Rohdaten!AG174</f>
        <v>0</v>
      </c>
      <c r="BE174" s="33" t="e">
        <f>Rohdaten!AF174/Rohdaten!AE174</f>
        <v>#DIV/0!</v>
      </c>
      <c r="BF174" s="33">
        <f>Rohdaten!AF174/eval!$B$7</f>
        <v>0</v>
      </c>
      <c r="BG174" s="32" t="e">
        <f t="shared" si="73"/>
        <v>#DIV/0!</v>
      </c>
      <c r="BH174" s="32" t="e">
        <f>(BD174)/((BG174+0.0000000000000000001)/charge/constants!$B$3)</f>
        <v>#DIV/0!</v>
      </c>
      <c r="BI174" s="32" t="e">
        <f>SQRT(BD174+1)/((BG174+0.0000000000000000001)/charge/constants!$B$3)</f>
        <v>#DIV/0!</v>
      </c>
      <c r="BJ174" s="32" t="e">
        <f>BH174/eval!$E$18</f>
        <v>#DIV/0!</v>
      </c>
      <c r="BK174" s="32" t="e">
        <f>BI174/eval!$E$18</f>
        <v>#DIV/0!</v>
      </c>
      <c r="BL174" s="32" t="e">
        <f t="shared" si="74"/>
        <v>#DIV/0!</v>
      </c>
      <c r="BM174" s="32" t="e">
        <f t="shared" si="75"/>
        <v>#DIV/0!</v>
      </c>
      <c r="BN174" s="29" t="e">
        <f t="shared" si="76"/>
        <v>#DIV/0!</v>
      </c>
      <c r="BO174" s="33" t="e">
        <f t="array" ref="BO174">AVERAGE(IF(Rohdaten!E174='turnwise standard'!$A$5:$A$99,'turnwise standard'!$B$5:$B$99))</f>
        <v>#DIV/0!</v>
      </c>
      <c r="BP174" s="32" t="e">
        <f>BD174/BF174*constants!$B$3*charge/constants!$B$6/BO174</f>
        <v>#DIV/0!</v>
      </c>
      <c r="BQ174" s="32" t="e">
        <f>SQRT(BD174)/BF174*constants!$B$3*charge/constants!$B$6/BO174</f>
        <v>#DIV/0!</v>
      </c>
      <c r="BR174" s="32"/>
      <c r="BS174" s="32" t="e">
        <f t="shared" si="77"/>
        <v>#DIV/0!</v>
      </c>
      <c r="BT174" s="32" t="e">
        <f t="shared" si="78"/>
        <v>#DIV/0!</v>
      </c>
      <c r="BU174" s="32" t="e">
        <f t="shared" si="79"/>
        <v>#DIV/0!</v>
      </c>
      <c r="BV174" s="29" t="e">
        <f t="shared" si="81"/>
        <v>#DIV/0!</v>
      </c>
      <c r="BW174" s="29" t="e">
        <f t="shared" si="82"/>
        <v>#DIV/0!</v>
      </c>
      <c r="BX174" s="29" t="e">
        <f t="shared" si="83"/>
        <v>#DIV/0!</v>
      </c>
    </row>
    <row r="175" spans="1:76" x14ac:dyDescent="0.2">
      <c r="A175" s="29">
        <f>Rohdaten!C175</f>
        <v>0</v>
      </c>
      <c r="B175" s="29">
        <f>IF(1=1,Rohdaten!H175,"x"&amp;Rohdaten!H175)</f>
        <v>0</v>
      </c>
      <c r="C175" s="29">
        <f>IF(101,Rohdaten!F175,-Rohdaten!F175)</f>
        <v>0</v>
      </c>
      <c r="E175" s="32">
        <f>Rohdaten!J175</f>
        <v>0</v>
      </c>
      <c r="F175" s="32" t="e">
        <f>AVERAGE(Rohdaten!L175,Rohdaten!X175,Rohdaten!AD175)</f>
        <v>#DIV/0!</v>
      </c>
      <c r="G175" s="29" t="e">
        <f t="array" ref="G175">AVERAGE(IF(Rohdaten!E175='turnwise standard'!$A$5:$A$99,'turnwise standard'!$F$5:$F$99))</f>
        <v>#DIV/0!</v>
      </c>
      <c r="H175" s="29" t="b">
        <f>IF(ISERROR(G175),1&lt;0,E175-G175&gt;eval!$B$6)</f>
        <v>0</v>
      </c>
      <c r="I175" s="32" t="e">
        <f>Rohdaten!L175-G175</f>
        <v>#DIV/0!</v>
      </c>
      <c r="J175" s="32" t="e">
        <f t="shared" si="56"/>
        <v>#DIV/0!</v>
      </c>
      <c r="K175" s="32" t="e">
        <f t="shared" si="57"/>
        <v>#DIV/0!</v>
      </c>
      <c r="L175" s="30">
        <f>Rohdaten!O175</f>
        <v>0</v>
      </c>
      <c r="M175" s="33">
        <f>Rohdaten!N175/eval!$B$7</f>
        <v>0</v>
      </c>
      <c r="N175" s="33" t="e">
        <f>Rohdaten!N175/Rohdaten!M175</f>
        <v>#DIV/0!</v>
      </c>
      <c r="O175" s="32" t="e">
        <f t="shared" si="58"/>
        <v>#DIV/0!</v>
      </c>
      <c r="P175" s="34" t="e">
        <f>(L175)/(O175/charge/constants!$B$3)</f>
        <v>#DIV/0!</v>
      </c>
      <c r="Q175" s="34" t="e">
        <f>SQRT(L175+1)/(O175/charge/constants!$B$3)</f>
        <v>#DIV/0!</v>
      </c>
      <c r="R175" s="29" t="e">
        <f>P175/eval!$E$18</f>
        <v>#DIV/0!</v>
      </c>
      <c r="S175" s="29" t="e">
        <f>Q175/eval!$E$18</f>
        <v>#DIV/0!</v>
      </c>
      <c r="T175" s="29" t="e">
        <f t="shared" si="59"/>
        <v>#DIV/0!</v>
      </c>
      <c r="V175" s="31" t="e">
        <f t="array" ref="V175">AVERAGE(IF(Rohdaten!E175='turnwise standard'!$A$5:$A$99,'turnwise standard'!$P$5:$P$99))</f>
        <v>#DIV/0!</v>
      </c>
      <c r="W175" s="32" t="e">
        <f t="shared" si="60"/>
        <v>#DIV/0!</v>
      </c>
      <c r="X175" s="29" t="e">
        <f t="shared" si="61"/>
        <v>#DIV/0!</v>
      </c>
      <c r="Y175" s="29" t="e">
        <f t="shared" si="62"/>
        <v>#DIV/0!</v>
      </c>
      <c r="AA175" s="32" t="e">
        <f>Rohdaten!AJ175-$G175</f>
        <v>#DIV/0!</v>
      </c>
      <c r="AB175" s="32" t="e">
        <f t="shared" si="63"/>
        <v>#DIV/0!</v>
      </c>
      <c r="AC175" s="30">
        <f>Rohdaten!AM175</f>
        <v>0</v>
      </c>
      <c r="AD175" s="33">
        <f>Rohdaten!AL175/eval!$B$7</f>
        <v>0</v>
      </c>
      <c r="AE175" s="32" t="e">
        <f t="shared" si="64"/>
        <v>#DIV/0!</v>
      </c>
      <c r="AF175" s="32" t="e">
        <f>(AC175)/((AE175+0.0000000000000000001)/charge/constants!$B$3)</f>
        <v>#DIV/0!</v>
      </c>
      <c r="AG175" s="32" t="e">
        <f>SQRT(AC175+1)/((AE175+0.0000000000000000001)/charge/constants!$B$3)</f>
        <v>#DIV/0!</v>
      </c>
      <c r="AH175" s="32" t="e">
        <f>AF175/eval!$E$18</f>
        <v>#DIV/0!</v>
      </c>
      <c r="AI175" s="32" t="e">
        <f>AG175/eval!$E$18</f>
        <v>#DIV/0!</v>
      </c>
      <c r="AJ175" s="32" t="e">
        <f t="shared" si="65"/>
        <v>#DIV/0!</v>
      </c>
      <c r="AK175" s="32" t="e">
        <f t="shared" si="66"/>
        <v>#DIV/0!</v>
      </c>
      <c r="AL175" s="29" t="e">
        <f t="shared" si="67"/>
        <v>#DIV/0!</v>
      </c>
      <c r="AN175" s="32" t="e">
        <f>Rohdaten!X175-G175</f>
        <v>#DIV/0!</v>
      </c>
      <c r="AO175" s="32" t="e">
        <f t="shared" si="68"/>
        <v>#DIV/0!</v>
      </c>
      <c r="AP175" s="30">
        <f>Rohdaten!AA175</f>
        <v>0</v>
      </c>
      <c r="AQ175" s="33">
        <f>Rohdaten!Y175</f>
        <v>0</v>
      </c>
      <c r="AR175" s="32" t="e">
        <f t="shared" si="80"/>
        <v>#DIV/0!</v>
      </c>
      <c r="AS175" s="32" t="e">
        <f t="shared" si="69"/>
        <v>#DIV/0!</v>
      </c>
      <c r="AT175" s="32" t="e">
        <f>(AP175)/((AS175+0.0000000000000000001)/charge/constants!$B$3)</f>
        <v>#DIV/0!</v>
      </c>
      <c r="AU175" s="32" t="e">
        <f>SQRT(AP175+1)/((AS175+0.0000000000000000001)/charge/constants!$B$3)</f>
        <v>#DIV/0!</v>
      </c>
      <c r="AV175" s="32" t="e">
        <f>AT175/eval!$E$18</f>
        <v>#DIV/0!</v>
      </c>
      <c r="AW175" s="32" t="e">
        <f>AU175/eval!$E$18</f>
        <v>#DIV/0!</v>
      </c>
      <c r="AX175" s="32" t="e">
        <f t="shared" si="70"/>
        <v>#DIV/0!</v>
      </c>
      <c r="AY175" s="32" t="e">
        <f t="shared" si="71"/>
        <v>#DIV/0!</v>
      </c>
      <c r="AZ175" s="29" t="e">
        <f t="shared" si="72"/>
        <v>#DIV/0!</v>
      </c>
      <c r="BC175" s="32" t="e">
        <f>Rohdaten!AD175-G175</f>
        <v>#DIV/0!</v>
      </c>
      <c r="BD175" s="30">
        <f>Rohdaten!AG175</f>
        <v>0</v>
      </c>
      <c r="BE175" s="33" t="e">
        <f>Rohdaten!AF175/Rohdaten!AE175</f>
        <v>#DIV/0!</v>
      </c>
      <c r="BF175" s="33">
        <f>Rohdaten!AF175/eval!$B$7</f>
        <v>0</v>
      </c>
      <c r="BG175" s="32" t="e">
        <f t="shared" si="73"/>
        <v>#DIV/0!</v>
      </c>
      <c r="BH175" s="32" t="e">
        <f>(BD175)/((BG175+0.0000000000000000001)/charge/constants!$B$3)</f>
        <v>#DIV/0!</v>
      </c>
      <c r="BI175" s="32" t="e">
        <f>SQRT(BD175+1)/((BG175+0.0000000000000000001)/charge/constants!$B$3)</f>
        <v>#DIV/0!</v>
      </c>
      <c r="BJ175" s="32" t="e">
        <f>BH175/eval!$E$18</f>
        <v>#DIV/0!</v>
      </c>
      <c r="BK175" s="32" t="e">
        <f>BI175/eval!$E$18</f>
        <v>#DIV/0!</v>
      </c>
      <c r="BL175" s="32" t="e">
        <f t="shared" si="74"/>
        <v>#DIV/0!</v>
      </c>
      <c r="BM175" s="32" t="e">
        <f t="shared" si="75"/>
        <v>#DIV/0!</v>
      </c>
      <c r="BN175" s="29" t="e">
        <f t="shared" si="76"/>
        <v>#DIV/0!</v>
      </c>
      <c r="BO175" s="33" t="e">
        <f t="array" ref="BO175">AVERAGE(IF(Rohdaten!E175='turnwise standard'!$A$5:$A$99,'turnwise standard'!$B$5:$B$99))</f>
        <v>#DIV/0!</v>
      </c>
      <c r="BP175" s="32" t="e">
        <f>BD175/BF175*constants!$B$3*charge/constants!$B$6/BO175</f>
        <v>#DIV/0!</v>
      </c>
      <c r="BQ175" s="32" t="e">
        <f>SQRT(BD175)/BF175*constants!$B$3*charge/constants!$B$6/BO175</f>
        <v>#DIV/0!</v>
      </c>
      <c r="BR175" s="32"/>
      <c r="BS175" s="32" t="e">
        <f t="shared" si="77"/>
        <v>#DIV/0!</v>
      </c>
      <c r="BT175" s="32" t="e">
        <f t="shared" si="78"/>
        <v>#DIV/0!</v>
      </c>
      <c r="BU175" s="32" t="e">
        <f t="shared" si="79"/>
        <v>#DIV/0!</v>
      </c>
      <c r="BV175" s="29" t="e">
        <f t="shared" si="81"/>
        <v>#DIV/0!</v>
      </c>
      <c r="BW175" s="29" t="e">
        <f t="shared" si="82"/>
        <v>#DIV/0!</v>
      </c>
      <c r="BX175" s="29" t="e">
        <f t="shared" si="83"/>
        <v>#DIV/0!</v>
      </c>
    </row>
    <row r="176" spans="1:76" x14ac:dyDescent="0.2">
      <c r="A176" s="29">
        <f>Rohdaten!C176</f>
        <v>0</v>
      </c>
      <c r="B176" s="29">
        <f>IF(1=1,Rohdaten!H176,"x"&amp;Rohdaten!H176)</f>
        <v>0</v>
      </c>
      <c r="C176" s="29">
        <f>IF(101,Rohdaten!F176,-Rohdaten!F176)</f>
        <v>0</v>
      </c>
      <c r="E176" s="32">
        <f>Rohdaten!J176</f>
        <v>0</v>
      </c>
      <c r="F176" s="32" t="e">
        <f>AVERAGE(Rohdaten!L176,Rohdaten!X176,Rohdaten!AD176)</f>
        <v>#DIV/0!</v>
      </c>
      <c r="G176" s="29" t="e">
        <f t="array" ref="G176">AVERAGE(IF(Rohdaten!E176='turnwise standard'!$A$5:$A$99,'turnwise standard'!$F$5:$F$99))</f>
        <v>#DIV/0!</v>
      </c>
      <c r="H176" s="29" t="b">
        <f>IF(ISERROR(G176),1&lt;0,E176-G176&gt;eval!$B$6)</f>
        <v>0</v>
      </c>
      <c r="I176" s="32" t="e">
        <f>Rohdaten!L176-G176</f>
        <v>#DIV/0!</v>
      </c>
      <c r="J176" s="32" t="e">
        <f t="shared" si="56"/>
        <v>#DIV/0!</v>
      </c>
      <c r="K176" s="32" t="e">
        <f t="shared" si="57"/>
        <v>#DIV/0!</v>
      </c>
      <c r="L176" s="30">
        <f>Rohdaten!O176</f>
        <v>0</v>
      </c>
      <c r="M176" s="33">
        <f>Rohdaten!N176/eval!$B$7</f>
        <v>0</v>
      </c>
      <c r="N176" s="33" t="e">
        <f>Rohdaten!N176/Rohdaten!M176</f>
        <v>#DIV/0!</v>
      </c>
      <c r="O176" s="32" t="e">
        <f t="shared" si="58"/>
        <v>#DIV/0!</v>
      </c>
      <c r="P176" s="34" t="e">
        <f>(L176)/(O176/charge/constants!$B$3)</f>
        <v>#DIV/0!</v>
      </c>
      <c r="Q176" s="34" t="e">
        <f>SQRT(L176+1)/(O176/charge/constants!$B$3)</f>
        <v>#DIV/0!</v>
      </c>
      <c r="R176" s="29" t="e">
        <f>P176/eval!$E$18</f>
        <v>#DIV/0!</v>
      </c>
      <c r="S176" s="29" t="e">
        <f>Q176/eval!$E$18</f>
        <v>#DIV/0!</v>
      </c>
      <c r="T176" s="29" t="e">
        <f t="shared" si="59"/>
        <v>#DIV/0!</v>
      </c>
      <c r="V176" s="31" t="e">
        <f t="array" ref="V176">AVERAGE(IF(Rohdaten!E176='turnwise standard'!$A$5:$A$99,'turnwise standard'!$P$5:$P$99))</f>
        <v>#DIV/0!</v>
      </c>
      <c r="W176" s="32" t="e">
        <f t="shared" si="60"/>
        <v>#DIV/0!</v>
      </c>
      <c r="X176" s="29" t="e">
        <f t="shared" si="61"/>
        <v>#DIV/0!</v>
      </c>
      <c r="Y176" s="29" t="e">
        <f t="shared" si="62"/>
        <v>#DIV/0!</v>
      </c>
      <c r="AA176" s="32" t="e">
        <f>Rohdaten!AJ176-$G176</f>
        <v>#DIV/0!</v>
      </c>
      <c r="AB176" s="32" t="e">
        <f t="shared" si="63"/>
        <v>#DIV/0!</v>
      </c>
      <c r="AC176" s="30">
        <f>Rohdaten!AM176</f>
        <v>0</v>
      </c>
      <c r="AD176" s="33">
        <f>Rohdaten!AL176/eval!$B$7</f>
        <v>0</v>
      </c>
      <c r="AE176" s="32" t="e">
        <f t="shared" si="64"/>
        <v>#DIV/0!</v>
      </c>
      <c r="AF176" s="32" t="e">
        <f>(AC176)/((AE176+0.0000000000000000001)/charge/constants!$B$3)</f>
        <v>#DIV/0!</v>
      </c>
      <c r="AG176" s="32" t="e">
        <f>SQRT(AC176+1)/((AE176+0.0000000000000000001)/charge/constants!$B$3)</f>
        <v>#DIV/0!</v>
      </c>
      <c r="AH176" s="32" t="e">
        <f>AF176/eval!$E$18</f>
        <v>#DIV/0!</v>
      </c>
      <c r="AI176" s="32" t="e">
        <f>AG176/eval!$E$18</f>
        <v>#DIV/0!</v>
      </c>
      <c r="AJ176" s="32" t="e">
        <f t="shared" si="65"/>
        <v>#DIV/0!</v>
      </c>
      <c r="AK176" s="32" t="e">
        <f t="shared" si="66"/>
        <v>#DIV/0!</v>
      </c>
      <c r="AL176" s="29" t="e">
        <f t="shared" si="67"/>
        <v>#DIV/0!</v>
      </c>
      <c r="AN176" s="32" t="e">
        <f>Rohdaten!X176-G176</f>
        <v>#DIV/0!</v>
      </c>
      <c r="AO176" s="32" t="e">
        <f t="shared" si="68"/>
        <v>#DIV/0!</v>
      </c>
      <c r="AP176" s="30">
        <f>Rohdaten!AA176</f>
        <v>0</v>
      </c>
      <c r="AQ176" s="33">
        <f>Rohdaten!Y176</f>
        <v>0</v>
      </c>
      <c r="AR176" s="32" t="e">
        <f t="shared" si="80"/>
        <v>#DIV/0!</v>
      </c>
      <c r="AS176" s="32" t="e">
        <f t="shared" si="69"/>
        <v>#DIV/0!</v>
      </c>
      <c r="AT176" s="32" t="e">
        <f>(AP176)/((AS176+0.0000000000000000001)/charge/constants!$B$3)</f>
        <v>#DIV/0!</v>
      </c>
      <c r="AU176" s="32" t="e">
        <f>SQRT(AP176+1)/((AS176+0.0000000000000000001)/charge/constants!$B$3)</f>
        <v>#DIV/0!</v>
      </c>
      <c r="AV176" s="32" t="e">
        <f>AT176/eval!$E$18</f>
        <v>#DIV/0!</v>
      </c>
      <c r="AW176" s="32" t="e">
        <f>AU176/eval!$E$18</f>
        <v>#DIV/0!</v>
      </c>
      <c r="AX176" s="32" t="e">
        <f t="shared" si="70"/>
        <v>#DIV/0!</v>
      </c>
      <c r="AY176" s="32" t="e">
        <f t="shared" si="71"/>
        <v>#DIV/0!</v>
      </c>
      <c r="AZ176" s="29" t="e">
        <f t="shared" si="72"/>
        <v>#DIV/0!</v>
      </c>
      <c r="BC176" s="32" t="e">
        <f>Rohdaten!AD176-G176</f>
        <v>#DIV/0!</v>
      </c>
      <c r="BD176" s="30">
        <f>Rohdaten!AG176</f>
        <v>0</v>
      </c>
      <c r="BE176" s="33" t="e">
        <f>Rohdaten!AF176/Rohdaten!AE176</f>
        <v>#DIV/0!</v>
      </c>
      <c r="BF176" s="33">
        <f>Rohdaten!AF176/eval!$B$7</f>
        <v>0</v>
      </c>
      <c r="BG176" s="32" t="e">
        <f t="shared" si="73"/>
        <v>#DIV/0!</v>
      </c>
      <c r="BH176" s="32" t="e">
        <f>(BD176)/((BG176+0.0000000000000000001)/charge/constants!$B$3)</f>
        <v>#DIV/0!</v>
      </c>
      <c r="BI176" s="32" t="e">
        <f>SQRT(BD176+1)/((BG176+0.0000000000000000001)/charge/constants!$B$3)</f>
        <v>#DIV/0!</v>
      </c>
      <c r="BJ176" s="32" t="e">
        <f>BH176/eval!$E$18</f>
        <v>#DIV/0!</v>
      </c>
      <c r="BK176" s="32" t="e">
        <f>BI176/eval!$E$18</f>
        <v>#DIV/0!</v>
      </c>
      <c r="BL176" s="32" t="e">
        <f t="shared" si="74"/>
        <v>#DIV/0!</v>
      </c>
      <c r="BM176" s="32" t="e">
        <f t="shared" si="75"/>
        <v>#DIV/0!</v>
      </c>
      <c r="BN176" s="29" t="e">
        <f t="shared" si="76"/>
        <v>#DIV/0!</v>
      </c>
      <c r="BO176" s="33" t="e">
        <f t="array" ref="BO176">AVERAGE(IF(Rohdaten!E176='turnwise standard'!$A$5:$A$99,'turnwise standard'!$B$5:$B$99))</f>
        <v>#DIV/0!</v>
      </c>
      <c r="BP176" s="32" t="e">
        <f>BD176/BF176*constants!$B$3*charge/constants!$B$6/BO176</f>
        <v>#DIV/0!</v>
      </c>
      <c r="BQ176" s="32" t="e">
        <f>SQRT(BD176)/BF176*constants!$B$3*charge/constants!$B$6/BO176</f>
        <v>#DIV/0!</v>
      </c>
      <c r="BR176" s="32"/>
      <c r="BS176" s="32" t="e">
        <f t="shared" si="77"/>
        <v>#DIV/0!</v>
      </c>
      <c r="BT176" s="32" t="e">
        <f t="shared" si="78"/>
        <v>#DIV/0!</v>
      </c>
      <c r="BU176" s="32" t="e">
        <f t="shared" si="79"/>
        <v>#DIV/0!</v>
      </c>
      <c r="BV176" s="29" t="e">
        <f t="shared" si="81"/>
        <v>#DIV/0!</v>
      </c>
      <c r="BW176" s="29" t="e">
        <f t="shared" si="82"/>
        <v>#DIV/0!</v>
      </c>
      <c r="BX176" s="29" t="e">
        <f t="shared" si="83"/>
        <v>#DIV/0!</v>
      </c>
    </row>
    <row r="177" spans="1:76" x14ac:dyDescent="0.2">
      <c r="A177" s="29">
        <f>Rohdaten!C177</f>
        <v>0</v>
      </c>
      <c r="B177" s="29">
        <f>IF(1=1,Rohdaten!H177,"x"&amp;Rohdaten!H177)</f>
        <v>0</v>
      </c>
      <c r="C177" s="29">
        <f>IF(101,Rohdaten!F177,-Rohdaten!F177)</f>
        <v>0</v>
      </c>
      <c r="E177" s="32">
        <f>Rohdaten!J177</f>
        <v>0</v>
      </c>
      <c r="F177" s="32" t="e">
        <f>AVERAGE(Rohdaten!L177,Rohdaten!X177,Rohdaten!AD177)</f>
        <v>#DIV/0!</v>
      </c>
      <c r="G177" s="29" t="e">
        <f t="array" ref="G177">AVERAGE(IF(Rohdaten!E177='turnwise standard'!$A$5:$A$99,'turnwise standard'!$F$5:$F$99))</f>
        <v>#DIV/0!</v>
      </c>
      <c r="H177" s="29" t="b">
        <f>IF(ISERROR(G177),1&lt;0,E177-G177&gt;eval!$B$6)</f>
        <v>0</v>
      </c>
      <c r="I177" s="32" t="e">
        <f>Rohdaten!L177-G177</f>
        <v>#DIV/0!</v>
      </c>
      <c r="J177" s="32" t="e">
        <f t="shared" si="56"/>
        <v>#DIV/0!</v>
      </c>
      <c r="K177" s="32" t="e">
        <f t="shared" si="57"/>
        <v>#DIV/0!</v>
      </c>
      <c r="L177" s="30">
        <f>Rohdaten!O177</f>
        <v>0</v>
      </c>
      <c r="M177" s="33">
        <f>Rohdaten!N177/eval!$B$7</f>
        <v>0</v>
      </c>
      <c r="N177" s="33" t="e">
        <f>Rohdaten!N177/Rohdaten!M177</f>
        <v>#DIV/0!</v>
      </c>
      <c r="O177" s="32" t="e">
        <f t="shared" si="58"/>
        <v>#DIV/0!</v>
      </c>
      <c r="P177" s="34" t="e">
        <f>(L177)/(O177/charge/constants!$B$3)</f>
        <v>#DIV/0!</v>
      </c>
      <c r="Q177" s="34" t="e">
        <f>SQRT(L177+1)/(O177/charge/constants!$B$3)</f>
        <v>#DIV/0!</v>
      </c>
      <c r="R177" s="29" t="e">
        <f>P177/eval!$E$18</f>
        <v>#DIV/0!</v>
      </c>
      <c r="S177" s="29" t="e">
        <f>Q177/eval!$E$18</f>
        <v>#DIV/0!</v>
      </c>
      <c r="T177" s="29" t="e">
        <f t="shared" si="59"/>
        <v>#DIV/0!</v>
      </c>
      <c r="V177" s="31" t="e">
        <f t="array" ref="V177">AVERAGE(IF(Rohdaten!E177='turnwise standard'!$A$5:$A$99,'turnwise standard'!$P$5:$P$99))</f>
        <v>#DIV/0!</v>
      </c>
      <c r="W177" s="32" t="e">
        <f t="shared" si="60"/>
        <v>#DIV/0!</v>
      </c>
      <c r="X177" s="29" t="e">
        <f t="shared" si="61"/>
        <v>#DIV/0!</v>
      </c>
      <c r="Y177" s="29" t="e">
        <f t="shared" si="62"/>
        <v>#DIV/0!</v>
      </c>
      <c r="AA177" s="32" t="e">
        <f>Rohdaten!AJ177-$G177</f>
        <v>#DIV/0!</v>
      </c>
      <c r="AB177" s="32" t="e">
        <f t="shared" si="63"/>
        <v>#DIV/0!</v>
      </c>
      <c r="AC177" s="30">
        <f>Rohdaten!AM177</f>
        <v>0</v>
      </c>
      <c r="AD177" s="33">
        <f>Rohdaten!AL177/eval!$B$7</f>
        <v>0</v>
      </c>
      <c r="AE177" s="32" t="e">
        <f t="shared" si="64"/>
        <v>#DIV/0!</v>
      </c>
      <c r="AF177" s="32" t="e">
        <f>(AC177)/((AE177+0.0000000000000000001)/charge/constants!$B$3)</f>
        <v>#DIV/0!</v>
      </c>
      <c r="AG177" s="32" t="e">
        <f>SQRT(AC177+1)/((AE177+0.0000000000000000001)/charge/constants!$B$3)</f>
        <v>#DIV/0!</v>
      </c>
      <c r="AH177" s="32" t="e">
        <f>AF177/eval!$E$18</f>
        <v>#DIV/0!</v>
      </c>
      <c r="AI177" s="32" t="e">
        <f>AG177/eval!$E$18</f>
        <v>#DIV/0!</v>
      </c>
      <c r="AJ177" s="32" t="e">
        <f t="shared" si="65"/>
        <v>#DIV/0!</v>
      </c>
      <c r="AK177" s="32" t="e">
        <f t="shared" si="66"/>
        <v>#DIV/0!</v>
      </c>
      <c r="AL177" s="29" t="e">
        <f t="shared" si="67"/>
        <v>#DIV/0!</v>
      </c>
      <c r="AN177" s="32" t="e">
        <f>Rohdaten!X177-G177</f>
        <v>#DIV/0!</v>
      </c>
      <c r="AO177" s="32" t="e">
        <f t="shared" si="68"/>
        <v>#DIV/0!</v>
      </c>
      <c r="AP177" s="30">
        <f>Rohdaten!AA177</f>
        <v>0</v>
      </c>
      <c r="AQ177" s="33">
        <f>Rohdaten!Y177</f>
        <v>0</v>
      </c>
      <c r="AR177" s="32" t="e">
        <f t="shared" si="80"/>
        <v>#DIV/0!</v>
      </c>
      <c r="AS177" s="32" t="e">
        <f t="shared" si="69"/>
        <v>#DIV/0!</v>
      </c>
      <c r="AT177" s="32" t="e">
        <f>(AP177)/((AS177+0.0000000000000000001)/charge/constants!$B$3)</f>
        <v>#DIV/0!</v>
      </c>
      <c r="AU177" s="32" t="e">
        <f>SQRT(AP177+1)/((AS177+0.0000000000000000001)/charge/constants!$B$3)</f>
        <v>#DIV/0!</v>
      </c>
      <c r="AV177" s="32" t="e">
        <f>AT177/eval!$E$18</f>
        <v>#DIV/0!</v>
      </c>
      <c r="AW177" s="32" t="e">
        <f>AU177/eval!$E$18</f>
        <v>#DIV/0!</v>
      </c>
      <c r="AX177" s="32" t="e">
        <f t="shared" si="70"/>
        <v>#DIV/0!</v>
      </c>
      <c r="AY177" s="32" t="e">
        <f t="shared" si="71"/>
        <v>#DIV/0!</v>
      </c>
      <c r="AZ177" s="29" t="e">
        <f t="shared" si="72"/>
        <v>#DIV/0!</v>
      </c>
      <c r="BC177" s="32" t="e">
        <f>Rohdaten!AD177-G177</f>
        <v>#DIV/0!</v>
      </c>
      <c r="BD177" s="30">
        <f>Rohdaten!AG177</f>
        <v>0</v>
      </c>
      <c r="BE177" s="33" t="e">
        <f>Rohdaten!AF177/Rohdaten!AE177</f>
        <v>#DIV/0!</v>
      </c>
      <c r="BF177" s="33">
        <f>Rohdaten!AF177/eval!$B$7</f>
        <v>0</v>
      </c>
      <c r="BG177" s="32" t="e">
        <f t="shared" si="73"/>
        <v>#DIV/0!</v>
      </c>
      <c r="BH177" s="32" t="e">
        <f>(BD177)/((BG177+0.0000000000000000001)/charge/constants!$B$3)</f>
        <v>#DIV/0!</v>
      </c>
      <c r="BI177" s="32" t="e">
        <f>SQRT(BD177+1)/((BG177+0.0000000000000000001)/charge/constants!$B$3)</f>
        <v>#DIV/0!</v>
      </c>
      <c r="BJ177" s="32" t="e">
        <f>BH177/eval!$E$18</f>
        <v>#DIV/0!</v>
      </c>
      <c r="BK177" s="32" t="e">
        <f>BI177/eval!$E$18</f>
        <v>#DIV/0!</v>
      </c>
      <c r="BL177" s="32" t="e">
        <f t="shared" si="74"/>
        <v>#DIV/0!</v>
      </c>
      <c r="BM177" s="32" t="e">
        <f t="shared" si="75"/>
        <v>#DIV/0!</v>
      </c>
      <c r="BN177" s="29" t="e">
        <f t="shared" si="76"/>
        <v>#DIV/0!</v>
      </c>
      <c r="BO177" s="33" t="e">
        <f t="array" ref="BO177">AVERAGE(IF(Rohdaten!E177='turnwise standard'!$A$5:$A$99,'turnwise standard'!$B$5:$B$99))</f>
        <v>#DIV/0!</v>
      </c>
      <c r="BP177" s="32" t="e">
        <f>BD177/BF177*constants!$B$3*charge/constants!$B$6/BO177</f>
        <v>#DIV/0!</v>
      </c>
      <c r="BQ177" s="32" t="e">
        <f>SQRT(BD177)/BF177*constants!$B$3*charge/constants!$B$6/BO177</f>
        <v>#DIV/0!</v>
      </c>
      <c r="BR177" s="32"/>
      <c r="BS177" s="32" t="e">
        <f t="shared" si="77"/>
        <v>#DIV/0!</v>
      </c>
      <c r="BT177" s="32" t="e">
        <f t="shared" si="78"/>
        <v>#DIV/0!</v>
      </c>
      <c r="BU177" s="32" t="e">
        <f t="shared" si="79"/>
        <v>#DIV/0!</v>
      </c>
      <c r="BV177" s="29" t="e">
        <f t="shared" si="81"/>
        <v>#DIV/0!</v>
      </c>
      <c r="BW177" s="29" t="e">
        <f t="shared" si="82"/>
        <v>#DIV/0!</v>
      </c>
      <c r="BX177" s="29" t="e">
        <f t="shared" si="83"/>
        <v>#DIV/0!</v>
      </c>
    </row>
    <row r="178" spans="1:76" x14ac:dyDescent="0.2">
      <c r="A178" s="29">
        <f>Rohdaten!C178</f>
        <v>0</v>
      </c>
      <c r="B178" s="29">
        <f>IF(1=1,Rohdaten!H178,"x"&amp;Rohdaten!H178)</f>
        <v>0</v>
      </c>
      <c r="C178" s="29">
        <f>IF(101,Rohdaten!F178,-Rohdaten!F178)</f>
        <v>0</v>
      </c>
      <c r="E178" s="32">
        <f>Rohdaten!J178</f>
        <v>0</v>
      </c>
      <c r="F178" s="32" t="e">
        <f>AVERAGE(Rohdaten!L178,Rohdaten!X178,Rohdaten!AD178)</f>
        <v>#DIV/0!</v>
      </c>
      <c r="G178" s="29" t="e">
        <f t="array" ref="G178">AVERAGE(IF(Rohdaten!E178='turnwise standard'!$A$5:$A$99,'turnwise standard'!$F$5:$F$99))</f>
        <v>#DIV/0!</v>
      </c>
      <c r="H178" s="29" t="b">
        <f>IF(ISERROR(G178),1&lt;0,E178-G178&gt;eval!$B$6)</f>
        <v>0</v>
      </c>
      <c r="I178" s="32" t="e">
        <f>Rohdaten!L178-G178</f>
        <v>#DIV/0!</v>
      </c>
      <c r="J178" s="32" t="e">
        <f t="shared" si="56"/>
        <v>#DIV/0!</v>
      </c>
      <c r="K178" s="32" t="e">
        <f t="shared" si="57"/>
        <v>#DIV/0!</v>
      </c>
      <c r="L178" s="30">
        <f>Rohdaten!O178</f>
        <v>0</v>
      </c>
      <c r="M178" s="33">
        <f>Rohdaten!N178/eval!$B$7</f>
        <v>0</v>
      </c>
      <c r="N178" s="33" t="e">
        <f>Rohdaten!N178/Rohdaten!M178</f>
        <v>#DIV/0!</v>
      </c>
      <c r="O178" s="32" t="e">
        <f t="shared" si="58"/>
        <v>#DIV/0!</v>
      </c>
      <c r="P178" s="34" t="e">
        <f>(L178)/(O178/charge/constants!$B$3)</f>
        <v>#DIV/0!</v>
      </c>
      <c r="Q178" s="34" t="e">
        <f>SQRT(L178+1)/(O178/charge/constants!$B$3)</f>
        <v>#DIV/0!</v>
      </c>
      <c r="R178" s="29" t="e">
        <f>P178/eval!$E$18</f>
        <v>#DIV/0!</v>
      </c>
      <c r="S178" s="29" t="e">
        <f>Q178/eval!$E$18</f>
        <v>#DIV/0!</v>
      </c>
      <c r="T178" s="29" t="e">
        <f t="shared" si="59"/>
        <v>#DIV/0!</v>
      </c>
      <c r="V178" s="31" t="e">
        <f t="array" ref="V178">AVERAGE(IF(Rohdaten!E178='turnwise standard'!$A$5:$A$99,'turnwise standard'!$P$5:$P$99))</f>
        <v>#DIV/0!</v>
      </c>
      <c r="W178" s="32" t="e">
        <f t="shared" si="60"/>
        <v>#DIV/0!</v>
      </c>
      <c r="X178" s="29" t="e">
        <f t="shared" si="61"/>
        <v>#DIV/0!</v>
      </c>
      <c r="Y178" s="29" t="e">
        <f t="shared" si="62"/>
        <v>#DIV/0!</v>
      </c>
      <c r="AA178" s="32" t="e">
        <f>Rohdaten!AJ178-$G178</f>
        <v>#DIV/0!</v>
      </c>
      <c r="AB178" s="32" t="e">
        <f t="shared" si="63"/>
        <v>#DIV/0!</v>
      </c>
      <c r="AC178" s="30">
        <f>Rohdaten!AM178</f>
        <v>0</v>
      </c>
      <c r="AD178" s="33">
        <f>Rohdaten!AL178/eval!$B$7</f>
        <v>0</v>
      </c>
      <c r="AE178" s="32" t="e">
        <f t="shared" si="64"/>
        <v>#DIV/0!</v>
      </c>
      <c r="AF178" s="32" t="e">
        <f>(AC178)/((AE178+0.0000000000000000001)/charge/constants!$B$3)</f>
        <v>#DIV/0!</v>
      </c>
      <c r="AG178" s="32" t="e">
        <f>SQRT(AC178+1)/((AE178+0.0000000000000000001)/charge/constants!$B$3)</f>
        <v>#DIV/0!</v>
      </c>
      <c r="AH178" s="32" t="e">
        <f>AF178/eval!$E$18</f>
        <v>#DIV/0!</v>
      </c>
      <c r="AI178" s="32" t="e">
        <f>AG178/eval!$E$18</f>
        <v>#DIV/0!</v>
      </c>
      <c r="AJ178" s="32" t="e">
        <f t="shared" si="65"/>
        <v>#DIV/0!</v>
      </c>
      <c r="AK178" s="32" t="e">
        <f t="shared" si="66"/>
        <v>#DIV/0!</v>
      </c>
      <c r="AL178" s="29" t="e">
        <f t="shared" si="67"/>
        <v>#DIV/0!</v>
      </c>
      <c r="AN178" s="32" t="e">
        <f>Rohdaten!X178-G178</f>
        <v>#DIV/0!</v>
      </c>
      <c r="AO178" s="32" t="e">
        <f t="shared" si="68"/>
        <v>#DIV/0!</v>
      </c>
      <c r="AP178" s="30">
        <f>Rohdaten!AA178</f>
        <v>0</v>
      </c>
      <c r="AQ178" s="33">
        <f>Rohdaten!Y178</f>
        <v>0</v>
      </c>
      <c r="AR178" s="32" t="e">
        <f t="shared" si="80"/>
        <v>#DIV/0!</v>
      </c>
      <c r="AS178" s="32" t="e">
        <f t="shared" si="69"/>
        <v>#DIV/0!</v>
      </c>
      <c r="AT178" s="32" t="e">
        <f>(AP178)/((AS178+0.0000000000000000001)/charge/constants!$B$3)</f>
        <v>#DIV/0!</v>
      </c>
      <c r="AU178" s="32" t="e">
        <f>SQRT(AP178+1)/((AS178+0.0000000000000000001)/charge/constants!$B$3)</f>
        <v>#DIV/0!</v>
      </c>
      <c r="AV178" s="32" t="e">
        <f>AT178/eval!$E$18</f>
        <v>#DIV/0!</v>
      </c>
      <c r="AW178" s="32" t="e">
        <f>AU178/eval!$E$18</f>
        <v>#DIV/0!</v>
      </c>
      <c r="AX178" s="32" t="e">
        <f t="shared" si="70"/>
        <v>#DIV/0!</v>
      </c>
      <c r="AY178" s="32" t="e">
        <f t="shared" si="71"/>
        <v>#DIV/0!</v>
      </c>
      <c r="AZ178" s="29" t="e">
        <f t="shared" si="72"/>
        <v>#DIV/0!</v>
      </c>
      <c r="BC178" s="32" t="e">
        <f>Rohdaten!AD178-G178</f>
        <v>#DIV/0!</v>
      </c>
      <c r="BD178" s="30">
        <f>Rohdaten!AG178</f>
        <v>0</v>
      </c>
      <c r="BE178" s="33" t="e">
        <f>Rohdaten!AF178/Rohdaten!AE178</f>
        <v>#DIV/0!</v>
      </c>
      <c r="BF178" s="33">
        <f>Rohdaten!AF178/eval!$B$7</f>
        <v>0</v>
      </c>
      <c r="BG178" s="32" t="e">
        <f t="shared" si="73"/>
        <v>#DIV/0!</v>
      </c>
      <c r="BH178" s="32" t="e">
        <f>(BD178)/((BG178+0.0000000000000000001)/charge/constants!$B$3)</f>
        <v>#DIV/0!</v>
      </c>
      <c r="BI178" s="32" t="e">
        <f>SQRT(BD178+1)/((BG178+0.0000000000000000001)/charge/constants!$B$3)</f>
        <v>#DIV/0!</v>
      </c>
      <c r="BJ178" s="32" t="e">
        <f>BH178/eval!$E$18</f>
        <v>#DIV/0!</v>
      </c>
      <c r="BK178" s="32" t="e">
        <f>BI178/eval!$E$18</f>
        <v>#DIV/0!</v>
      </c>
      <c r="BL178" s="32" t="e">
        <f t="shared" si="74"/>
        <v>#DIV/0!</v>
      </c>
      <c r="BM178" s="32" t="e">
        <f t="shared" si="75"/>
        <v>#DIV/0!</v>
      </c>
      <c r="BN178" s="29" t="e">
        <f t="shared" si="76"/>
        <v>#DIV/0!</v>
      </c>
      <c r="BO178" s="33" t="e">
        <f t="array" ref="BO178">AVERAGE(IF(Rohdaten!E178='turnwise standard'!$A$5:$A$99,'turnwise standard'!$B$5:$B$99))</f>
        <v>#DIV/0!</v>
      </c>
      <c r="BP178" s="32" t="e">
        <f>BD178/BF178*constants!$B$3*charge/constants!$B$6/BO178</f>
        <v>#DIV/0!</v>
      </c>
      <c r="BQ178" s="32" t="e">
        <f>SQRT(BD178)/BF178*constants!$B$3*charge/constants!$B$6/BO178</f>
        <v>#DIV/0!</v>
      </c>
      <c r="BR178" s="32"/>
      <c r="BS178" s="32" t="e">
        <f t="shared" si="77"/>
        <v>#DIV/0!</v>
      </c>
      <c r="BT178" s="32" t="e">
        <f t="shared" si="78"/>
        <v>#DIV/0!</v>
      </c>
      <c r="BU178" s="32" t="e">
        <f t="shared" si="79"/>
        <v>#DIV/0!</v>
      </c>
      <c r="BV178" s="29" t="e">
        <f t="shared" si="81"/>
        <v>#DIV/0!</v>
      </c>
      <c r="BW178" s="29" t="e">
        <f t="shared" si="82"/>
        <v>#DIV/0!</v>
      </c>
      <c r="BX178" s="29" t="e">
        <f t="shared" si="83"/>
        <v>#DIV/0!</v>
      </c>
    </row>
    <row r="179" spans="1:76" x14ac:dyDescent="0.2">
      <c r="A179" s="29">
        <f>Rohdaten!C179</f>
        <v>0</v>
      </c>
      <c r="B179" s="29">
        <f>IF(1=1,Rohdaten!H179,"x"&amp;Rohdaten!H179)</f>
        <v>0</v>
      </c>
      <c r="C179" s="29">
        <f>IF(101,Rohdaten!F179,-Rohdaten!F179)</f>
        <v>0</v>
      </c>
      <c r="E179" s="32">
        <f>Rohdaten!J179</f>
        <v>0</v>
      </c>
      <c r="F179" s="32" t="e">
        <f>AVERAGE(Rohdaten!L179,Rohdaten!X179,Rohdaten!AD179)</f>
        <v>#DIV/0!</v>
      </c>
      <c r="G179" s="29" t="e">
        <f t="array" ref="G179">AVERAGE(IF(Rohdaten!E179='turnwise standard'!$A$5:$A$99,'turnwise standard'!$F$5:$F$99))</f>
        <v>#DIV/0!</v>
      </c>
      <c r="H179" s="29" t="b">
        <f>IF(ISERROR(G179),1&lt;0,E179-G179&gt;eval!$B$6)</f>
        <v>0</v>
      </c>
      <c r="I179" s="32" t="e">
        <f>Rohdaten!L179-G179</f>
        <v>#DIV/0!</v>
      </c>
      <c r="J179" s="32" t="e">
        <f t="shared" si="56"/>
        <v>#DIV/0!</v>
      </c>
      <c r="K179" s="32" t="e">
        <f t="shared" si="57"/>
        <v>#DIV/0!</v>
      </c>
      <c r="L179" s="30">
        <f>Rohdaten!O179</f>
        <v>0</v>
      </c>
      <c r="M179" s="33">
        <f>Rohdaten!N179/eval!$B$7</f>
        <v>0</v>
      </c>
      <c r="N179" s="33" t="e">
        <f>Rohdaten!N179/Rohdaten!M179</f>
        <v>#DIV/0!</v>
      </c>
      <c r="O179" s="32" t="e">
        <f t="shared" si="58"/>
        <v>#DIV/0!</v>
      </c>
      <c r="P179" s="34" t="e">
        <f>(L179)/(O179/charge/constants!$B$3)</f>
        <v>#DIV/0!</v>
      </c>
      <c r="Q179" s="34" t="e">
        <f>SQRT(L179+1)/(O179/charge/constants!$B$3)</f>
        <v>#DIV/0!</v>
      </c>
      <c r="R179" s="29" t="e">
        <f>P179/eval!$E$18</f>
        <v>#DIV/0!</v>
      </c>
      <c r="S179" s="29" t="e">
        <f>Q179/eval!$E$18</f>
        <v>#DIV/0!</v>
      </c>
      <c r="T179" s="29" t="e">
        <f t="shared" si="59"/>
        <v>#DIV/0!</v>
      </c>
      <c r="V179" s="31" t="e">
        <f t="array" ref="V179">AVERAGE(IF(Rohdaten!E179='turnwise standard'!$A$5:$A$99,'turnwise standard'!$P$5:$P$99))</f>
        <v>#DIV/0!</v>
      </c>
      <c r="W179" s="32" t="e">
        <f t="shared" si="60"/>
        <v>#DIV/0!</v>
      </c>
      <c r="X179" s="29" t="e">
        <f t="shared" si="61"/>
        <v>#DIV/0!</v>
      </c>
      <c r="Y179" s="29" t="e">
        <f t="shared" si="62"/>
        <v>#DIV/0!</v>
      </c>
      <c r="AA179" s="32" t="e">
        <f>Rohdaten!AJ179-$G179</f>
        <v>#DIV/0!</v>
      </c>
      <c r="AB179" s="32" t="e">
        <f t="shared" si="63"/>
        <v>#DIV/0!</v>
      </c>
      <c r="AC179" s="30">
        <f>Rohdaten!AM179</f>
        <v>0</v>
      </c>
      <c r="AD179" s="33">
        <f>Rohdaten!AL179/eval!$B$7</f>
        <v>0</v>
      </c>
      <c r="AE179" s="32" t="e">
        <f t="shared" si="64"/>
        <v>#DIV/0!</v>
      </c>
      <c r="AF179" s="32" t="e">
        <f>(AC179)/((AE179+0.0000000000000000001)/charge/constants!$B$3)</f>
        <v>#DIV/0!</v>
      </c>
      <c r="AG179" s="32" t="e">
        <f>SQRT(AC179+1)/((AE179+0.0000000000000000001)/charge/constants!$B$3)</f>
        <v>#DIV/0!</v>
      </c>
      <c r="AH179" s="32" t="e">
        <f>AF179/eval!$E$18</f>
        <v>#DIV/0!</v>
      </c>
      <c r="AI179" s="32" t="e">
        <f>AG179/eval!$E$18</f>
        <v>#DIV/0!</v>
      </c>
      <c r="AJ179" s="32" t="e">
        <f t="shared" si="65"/>
        <v>#DIV/0!</v>
      </c>
      <c r="AK179" s="32" t="e">
        <f t="shared" si="66"/>
        <v>#DIV/0!</v>
      </c>
      <c r="AL179" s="29" t="e">
        <f t="shared" si="67"/>
        <v>#DIV/0!</v>
      </c>
      <c r="AN179" s="32" t="e">
        <f>Rohdaten!X179-G179</f>
        <v>#DIV/0!</v>
      </c>
      <c r="AO179" s="32" t="e">
        <f t="shared" si="68"/>
        <v>#DIV/0!</v>
      </c>
      <c r="AP179" s="30">
        <f>Rohdaten!AA179</f>
        <v>0</v>
      </c>
      <c r="AQ179" s="33">
        <f>Rohdaten!Y179</f>
        <v>0</v>
      </c>
      <c r="AR179" s="32" t="e">
        <f t="shared" si="80"/>
        <v>#DIV/0!</v>
      </c>
      <c r="AS179" s="32" t="e">
        <f t="shared" si="69"/>
        <v>#DIV/0!</v>
      </c>
      <c r="AT179" s="32" t="e">
        <f>(AP179)/((AS179+0.0000000000000000001)/charge/constants!$B$3)</f>
        <v>#DIV/0!</v>
      </c>
      <c r="AU179" s="32" t="e">
        <f>SQRT(AP179+1)/((AS179+0.0000000000000000001)/charge/constants!$B$3)</f>
        <v>#DIV/0!</v>
      </c>
      <c r="AV179" s="32" t="e">
        <f>AT179/eval!$E$18</f>
        <v>#DIV/0!</v>
      </c>
      <c r="AW179" s="32" t="e">
        <f>AU179/eval!$E$18</f>
        <v>#DIV/0!</v>
      </c>
      <c r="AX179" s="32" t="e">
        <f t="shared" si="70"/>
        <v>#DIV/0!</v>
      </c>
      <c r="AY179" s="32" t="e">
        <f t="shared" si="71"/>
        <v>#DIV/0!</v>
      </c>
      <c r="AZ179" s="29" t="e">
        <f t="shared" si="72"/>
        <v>#DIV/0!</v>
      </c>
      <c r="BC179" s="32" t="e">
        <f>Rohdaten!AD179-G179</f>
        <v>#DIV/0!</v>
      </c>
      <c r="BD179" s="30">
        <f>Rohdaten!AG179</f>
        <v>0</v>
      </c>
      <c r="BE179" s="33" t="e">
        <f>Rohdaten!AF179/Rohdaten!AE179</f>
        <v>#DIV/0!</v>
      </c>
      <c r="BF179" s="33">
        <f>Rohdaten!AF179/eval!$B$7</f>
        <v>0</v>
      </c>
      <c r="BG179" s="32" t="e">
        <f t="shared" si="73"/>
        <v>#DIV/0!</v>
      </c>
      <c r="BH179" s="32" t="e">
        <f>(BD179)/((BG179+0.0000000000000000001)/charge/constants!$B$3)</f>
        <v>#DIV/0!</v>
      </c>
      <c r="BI179" s="32" t="e">
        <f>SQRT(BD179+1)/((BG179+0.0000000000000000001)/charge/constants!$B$3)</f>
        <v>#DIV/0!</v>
      </c>
      <c r="BJ179" s="32" t="e">
        <f>BH179/eval!$E$18</f>
        <v>#DIV/0!</v>
      </c>
      <c r="BK179" s="32" t="e">
        <f>BI179/eval!$E$18</f>
        <v>#DIV/0!</v>
      </c>
      <c r="BL179" s="32" t="e">
        <f t="shared" si="74"/>
        <v>#DIV/0!</v>
      </c>
      <c r="BM179" s="32" t="e">
        <f t="shared" si="75"/>
        <v>#DIV/0!</v>
      </c>
      <c r="BN179" s="29" t="e">
        <f t="shared" si="76"/>
        <v>#DIV/0!</v>
      </c>
      <c r="BO179" s="33" t="e">
        <f t="array" ref="BO179">AVERAGE(IF(Rohdaten!E179='turnwise standard'!$A$5:$A$99,'turnwise standard'!$B$5:$B$99))</f>
        <v>#DIV/0!</v>
      </c>
      <c r="BP179" s="32" t="e">
        <f>BD179/BF179*constants!$B$3*charge/constants!$B$6/BO179</f>
        <v>#DIV/0!</v>
      </c>
      <c r="BQ179" s="32" t="e">
        <f>SQRT(BD179)/BF179*constants!$B$3*charge/constants!$B$6/BO179</f>
        <v>#DIV/0!</v>
      </c>
      <c r="BR179" s="32"/>
      <c r="BS179" s="32" t="e">
        <f t="shared" si="77"/>
        <v>#DIV/0!</v>
      </c>
      <c r="BT179" s="32" t="e">
        <f t="shared" si="78"/>
        <v>#DIV/0!</v>
      </c>
      <c r="BU179" s="32" t="e">
        <f t="shared" si="79"/>
        <v>#DIV/0!</v>
      </c>
      <c r="BV179" s="29" t="e">
        <f t="shared" si="81"/>
        <v>#DIV/0!</v>
      </c>
      <c r="BW179" s="29" t="e">
        <f t="shared" si="82"/>
        <v>#DIV/0!</v>
      </c>
      <c r="BX179" s="29" t="e">
        <f t="shared" si="83"/>
        <v>#DIV/0!</v>
      </c>
    </row>
    <row r="180" spans="1:76" x14ac:dyDescent="0.2">
      <c r="A180" s="29">
        <f>Rohdaten!C180</f>
        <v>0</v>
      </c>
      <c r="B180" s="29">
        <f>IF(1=1,Rohdaten!H180,"x"&amp;Rohdaten!H180)</f>
        <v>0</v>
      </c>
      <c r="C180" s="29">
        <f>IF(101,Rohdaten!F180,-Rohdaten!F180)</f>
        <v>0</v>
      </c>
      <c r="E180" s="32">
        <f>Rohdaten!J180</f>
        <v>0</v>
      </c>
      <c r="F180" s="32" t="e">
        <f>AVERAGE(Rohdaten!L180,Rohdaten!X180,Rohdaten!AD180)</f>
        <v>#DIV/0!</v>
      </c>
      <c r="G180" s="29" t="e">
        <f t="array" ref="G180">AVERAGE(IF(Rohdaten!E180='turnwise standard'!$A$5:$A$99,'turnwise standard'!$F$5:$F$99))</f>
        <v>#DIV/0!</v>
      </c>
      <c r="H180" s="29" t="b">
        <f>IF(ISERROR(G180),1&lt;0,E180-G180&gt;eval!$B$6)</f>
        <v>0</v>
      </c>
      <c r="I180" s="32" t="e">
        <f>Rohdaten!L180-G180</f>
        <v>#DIV/0!</v>
      </c>
      <c r="J180" s="32" t="e">
        <f t="shared" si="56"/>
        <v>#DIV/0!</v>
      </c>
      <c r="K180" s="32" t="e">
        <f t="shared" si="57"/>
        <v>#DIV/0!</v>
      </c>
      <c r="L180" s="30">
        <f>Rohdaten!O180</f>
        <v>0</v>
      </c>
      <c r="M180" s="33">
        <f>Rohdaten!N180/eval!$B$7</f>
        <v>0</v>
      </c>
      <c r="N180" s="33" t="e">
        <f>Rohdaten!N180/Rohdaten!M180</f>
        <v>#DIV/0!</v>
      </c>
      <c r="O180" s="32" t="e">
        <f t="shared" si="58"/>
        <v>#DIV/0!</v>
      </c>
      <c r="P180" s="34" t="e">
        <f>(L180)/(O180/charge/constants!$B$3)</f>
        <v>#DIV/0!</v>
      </c>
      <c r="Q180" s="34" t="e">
        <f>SQRT(L180+1)/(O180/charge/constants!$B$3)</f>
        <v>#DIV/0!</v>
      </c>
      <c r="R180" s="29" t="e">
        <f>P180/eval!$E$18</f>
        <v>#DIV/0!</v>
      </c>
      <c r="S180" s="29" t="e">
        <f>Q180/eval!$E$18</f>
        <v>#DIV/0!</v>
      </c>
      <c r="T180" s="29" t="e">
        <f t="shared" si="59"/>
        <v>#DIV/0!</v>
      </c>
      <c r="V180" s="31" t="e">
        <f t="array" ref="V180">AVERAGE(IF(Rohdaten!E180='turnwise standard'!$A$5:$A$99,'turnwise standard'!$P$5:$P$99))</f>
        <v>#DIV/0!</v>
      </c>
      <c r="W180" s="32" t="e">
        <f t="shared" si="60"/>
        <v>#DIV/0!</v>
      </c>
      <c r="X180" s="29" t="e">
        <f t="shared" si="61"/>
        <v>#DIV/0!</v>
      </c>
      <c r="Y180" s="29" t="e">
        <f t="shared" si="62"/>
        <v>#DIV/0!</v>
      </c>
      <c r="AA180" s="32" t="e">
        <f>Rohdaten!AJ180-$G180</f>
        <v>#DIV/0!</v>
      </c>
      <c r="AB180" s="32" t="e">
        <f t="shared" si="63"/>
        <v>#DIV/0!</v>
      </c>
      <c r="AC180" s="30">
        <f>Rohdaten!AM180</f>
        <v>0</v>
      </c>
      <c r="AD180" s="33">
        <f>Rohdaten!AL180/eval!$B$7</f>
        <v>0</v>
      </c>
      <c r="AE180" s="32" t="e">
        <f t="shared" si="64"/>
        <v>#DIV/0!</v>
      </c>
      <c r="AF180" s="32" t="e">
        <f>(AC180)/((AE180+0.0000000000000000001)/charge/constants!$B$3)</f>
        <v>#DIV/0!</v>
      </c>
      <c r="AG180" s="32" t="e">
        <f>SQRT(AC180+1)/((AE180+0.0000000000000000001)/charge/constants!$B$3)</f>
        <v>#DIV/0!</v>
      </c>
      <c r="AH180" s="32" t="e">
        <f>AF180/eval!$E$18</f>
        <v>#DIV/0!</v>
      </c>
      <c r="AI180" s="32" t="e">
        <f>AG180/eval!$E$18</f>
        <v>#DIV/0!</v>
      </c>
      <c r="AJ180" s="32" t="e">
        <f t="shared" si="65"/>
        <v>#DIV/0!</v>
      </c>
      <c r="AK180" s="32" t="e">
        <f t="shared" si="66"/>
        <v>#DIV/0!</v>
      </c>
      <c r="AL180" s="29" t="e">
        <f t="shared" si="67"/>
        <v>#DIV/0!</v>
      </c>
      <c r="AN180" s="32" t="e">
        <f>Rohdaten!X180-G180</f>
        <v>#DIV/0!</v>
      </c>
      <c r="AO180" s="32" t="e">
        <f t="shared" si="68"/>
        <v>#DIV/0!</v>
      </c>
      <c r="AP180" s="30">
        <f>Rohdaten!AA180</f>
        <v>0</v>
      </c>
      <c r="AQ180" s="33">
        <f>Rohdaten!Y180</f>
        <v>0</v>
      </c>
      <c r="AR180" s="32" t="e">
        <f t="shared" si="80"/>
        <v>#DIV/0!</v>
      </c>
      <c r="AS180" s="32" t="e">
        <f t="shared" si="69"/>
        <v>#DIV/0!</v>
      </c>
      <c r="AT180" s="32" t="e">
        <f>(AP180)/((AS180+0.0000000000000000001)/charge/constants!$B$3)</f>
        <v>#DIV/0!</v>
      </c>
      <c r="AU180" s="32" t="e">
        <f>SQRT(AP180+1)/((AS180+0.0000000000000000001)/charge/constants!$B$3)</f>
        <v>#DIV/0!</v>
      </c>
      <c r="AV180" s="32" t="e">
        <f>AT180/eval!$E$18</f>
        <v>#DIV/0!</v>
      </c>
      <c r="AW180" s="32" t="e">
        <f>AU180/eval!$E$18</f>
        <v>#DIV/0!</v>
      </c>
      <c r="AX180" s="32" t="e">
        <f t="shared" si="70"/>
        <v>#DIV/0!</v>
      </c>
      <c r="AY180" s="32" t="e">
        <f t="shared" si="71"/>
        <v>#DIV/0!</v>
      </c>
      <c r="AZ180" s="29" t="e">
        <f t="shared" si="72"/>
        <v>#DIV/0!</v>
      </c>
      <c r="BC180" s="32" t="e">
        <f>Rohdaten!AD180-G180</f>
        <v>#DIV/0!</v>
      </c>
      <c r="BD180" s="30">
        <f>Rohdaten!AG180</f>
        <v>0</v>
      </c>
      <c r="BE180" s="33" t="e">
        <f>Rohdaten!AF180/Rohdaten!AE180</f>
        <v>#DIV/0!</v>
      </c>
      <c r="BF180" s="33">
        <f>Rohdaten!AF180/eval!$B$7</f>
        <v>0</v>
      </c>
      <c r="BG180" s="32" t="e">
        <f t="shared" si="73"/>
        <v>#DIV/0!</v>
      </c>
      <c r="BH180" s="32" t="e">
        <f>(BD180)/((BG180+0.0000000000000000001)/charge/constants!$B$3)</f>
        <v>#DIV/0!</v>
      </c>
      <c r="BI180" s="32" t="e">
        <f>SQRT(BD180+1)/((BG180+0.0000000000000000001)/charge/constants!$B$3)</f>
        <v>#DIV/0!</v>
      </c>
      <c r="BJ180" s="32" t="e">
        <f>BH180/eval!$E$18</f>
        <v>#DIV/0!</v>
      </c>
      <c r="BK180" s="32" t="e">
        <f>BI180/eval!$E$18</f>
        <v>#DIV/0!</v>
      </c>
      <c r="BL180" s="32" t="e">
        <f t="shared" si="74"/>
        <v>#DIV/0!</v>
      </c>
      <c r="BM180" s="32" t="e">
        <f t="shared" si="75"/>
        <v>#DIV/0!</v>
      </c>
      <c r="BN180" s="29" t="e">
        <f t="shared" si="76"/>
        <v>#DIV/0!</v>
      </c>
      <c r="BO180" s="33" t="e">
        <f t="array" ref="BO180">AVERAGE(IF(Rohdaten!E180='turnwise standard'!$A$5:$A$99,'turnwise standard'!$B$5:$B$99))</f>
        <v>#DIV/0!</v>
      </c>
      <c r="BP180" s="32" t="e">
        <f>BD180/BF180*constants!$B$3*charge/constants!$B$6/BO180</f>
        <v>#DIV/0!</v>
      </c>
      <c r="BQ180" s="32" t="e">
        <f>SQRT(BD180)/BF180*constants!$B$3*charge/constants!$B$6/BO180</f>
        <v>#DIV/0!</v>
      </c>
      <c r="BR180" s="32"/>
      <c r="BS180" s="32" t="e">
        <f t="shared" si="77"/>
        <v>#DIV/0!</v>
      </c>
      <c r="BT180" s="32" t="e">
        <f t="shared" si="78"/>
        <v>#DIV/0!</v>
      </c>
      <c r="BU180" s="32" t="e">
        <f t="shared" si="79"/>
        <v>#DIV/0!</v>
      </c>
      <c r="BV180" s="29" t="e">
        <f t="shared" si="81"/>
        <v>#DIV/0!</v>
      </c>
      <c r="BW180" s="29" t="e">
        <f t="shared" si="82"/>
        <v>#DIV/0!</v>
      </c>
      <c r="BX180" s="29" t="e">
        <f t="shared" si="83"/>
        <v>#DIV/0!</v>
      </c>
    </row>
    <row r="181" spans="1:76" x14ac:dyDescent="0.2">
      <c r="A181" s="29">
        <f>Rohdaten!C181</f>
        <v>0</v>
      </c>
      <c r="B181" s="29">
        <f>IF(1=1,Rohdaten!H181,"x"&amp;Rohdaten!H181)</f>
        <v>0</v>
      </c>
      <c r="C181" s="29">
        <f>IF(101,Rohdaten!F181,-Rohdaten!F181)</f>
        <v>0</v>
      </c>
      <c r="E181" s="32">
        <f>Rohdaten!J181</f>
        <v>0</v>
      </c>
      <c r="F181" s="32" t="e">
        <f>AVERAGE(Rohdaten!L181,Rohdaten!X181,Rohdaten!AD181)</f>
        <v>#DIV/0!</v>
      </c>
      <c r="G181" s="29" t="e">
        <f t="array" ref="G181">AVERAGE(IF(Rohdaten!E181='turnwise standard'!$A$5:$A$99,'turnwise standard'!$F$5:$F$99))</f>
        <v>#DIV/0!</v>
      </c>
      <c r="H181" s="29" t="b">
        <f>IF(ISERROR(G181),1&lt;0,E181-G181&gt;eval!$B$6)</f>
        <v>0</v>
      </c>
      <c r="I181" s="32" t="e">
        <f>Rohdaten!L181-G181</f>
        <v>#DIV/0!</v>
      </c>
      <c r="J181" s="32" t="e">
        <f t="shared" si="56"/>
        <v>#DIV/0!</v>
      </c>
      <c r="K181" s="32" t="e">
        <f t="shared" si="57"/>
        <v>#DIV/0!</v>
      </c>
      <c r="L181" s="30">
        <f>Rohdaten!O181</f>
        <v>0</v>
      </c>
      <c r="M181" s="33">
        <f>Rohdaten!N181/eval!$B$7</f>
        <v>0</v>
      </c>
      <c r="N181" s="33" t="e">
        <f>Rohdaten!N181/Rohdaten!M181</f>
        <v>#DIV/0!</v>
      </c>
      <c r="O181" s="32" t="e">
        <f t="shared" si="58"/>
        <v>#DIV/0!</v>
      </c>
      <c r="P181" s="34" t="e">
        <f>(L181)/(O181/charge/constants!$B$3)</f>
        <v>#DIV/0!</v>
      </c>
      <c r="Q181" s="34" t="e">
        <f>SQRT(L181+1)/(O181/charge/constants!$B$3)</f>
        <v>#DIV/0!</v>
      </c>
      <c r="R181" s="29" t="e">
        <f>P181/eval!$E$18</f>
        <v>#DIV/0!</v>
      </c>
      <c r="S181" s="29" t="e">
        <f>Q181/eval!$E$18</f>
        <v>#DIV/0!</v>
      </c>
      <c r="T181" s="29" t="e">
        <f t="shared" si="59"/>
        <v>#DIV/0!</v>
      </c>
      <c r="V181" s="31" t="e">
        <f t="array" ref="V181">AVERAGE(IF(Rohdaten!E181='turnwise standard'!$A$5:$A$99,'turnwise standard'!$P$5:$P$99))</f>
        <v>#DIV/0!</v>
      </c>
      <c r="W181" s="32" t="e">
        <f t="shared" si="60"/>
        <v>#DIV/0!</v>
      </c>
      <c r="X181" s="29" t="e">
        <f t="shared" si="61"/>
        <v>#DIV/0!</v>
      </c>
      <c r="Y181" s="29" t="e">
        <f t="shared" si="62"/>
        <v>#DIV/0!</v>
      </c>
      <c r="AA181" s="32" t="e">
        <f>Rohdaten!AJ181-$G181</f>
        <v>#DIV/0!</v>
      </c>
      <c r="AB181" s="32" t="e">
        <f t="shared" si="63"/>
        <v>#DIV/0!</v>
      </c>
      <c r="AC181" s="30">
        <f>Rohdaten!AM181</f>
        <v>0</v>
      </c>
      <c r="AD181" s="33">
        <f>Rohdaten!AL181/eval!$B$7</f>
        <v>0</v>
      </c>
      <c r="AE181" s="32" t="e">
        <f t="shared" si="64"/>
        <v>#DIV/0!</v>
      </c>
      <c r="AF181" s="32" t="e">
        <f>(AC181)/((AE181+0.0000000000000000001)/charge/constants!$B$3)</f>
        <v>#DIV/0!</v>
      </c>
      <c r="AG181" s="32" t="e">
        <f>SQRT(AC181+1)/((AE181+0.0000000000000000001)/charge/constants!$B$3)</f>
        <v>#DIV/0!</v>
      </c>
      <c r="AH181" s="32" t="e">
        <f>AF181/eval!$E$18</f>
        <v>#DIV/0!</v>
      </c>
      <c r="AI181" s="32" t="e">
        <f>AG181/eval!$E$18</f>
        <v>#DIV/0!</v>
      </c>
      <c r="AJ181" s="32" t="e">
        <f t="shared" si="65"/>
        <v>#DIV/0!</v>
      </c>
      <c r="AK181" s="32" t="e">
        <f t="shared" si="66"/>
        <v>#DIV/0!</v>
      </c>
      <c r="AL181" s="29" t="e">
        <f t="shared" si="67"/>
        <v>#DIV/0!</v>
      </c>
      <c r="AN181" s="32" t="e">
        <f>Rohdaten!X181-G181</f>
        <v>#DIV/0!</v>
      </c>
      <c r="AO181" s="32" t="e">
        <f t="shared" si="68"/>
        <v>#DIV/0!</v>
      </c>
      <c r="AP181" s="30">
        <f>Rohdaten!AA181</f>
        <v>0</v>
      </c>
      <c r="AQ181" s="33">
        <f>Rohdaten!Y181</f>
        <v>0</v>
      </c>
      <c r="AR181" s="32" t="e">
        <f t="shared" si="80"/>
        <v>#DIV/0!</v>
      </c>
      <c r="AS181" s="32" t="e">
        <f t="shared" si="69"/>
        <v>#DIV/0!</v>
      </c>
      <c r="AT181" s="32" t="e">
        <f>(AP181)/((AS181+0.0000000000000000001)/charge/constants!$B$3)</f>
        <v>#DIV/0!</v>
      </c>
      <c r="AU181" s="32" t="e">
        <f>SQRT(AP181+1)/((AS181+0.0000000000000000001)/charge/constants!$B$3)</f>
        <v>#DIV/0!</v>
      </c>
      <c r="AV181" s="32" t="e">
        <f>AT181/eval!$E$18</f>
        <v>#DIV/0!</v>
      </c>
      <c r="AW181" s="32" t="e">
        <f>AU181/eval!$E$18</f>
        <v>#DIV/0!</v>
      </c>
      <c r="AX181" s="32" t="e">
        <f t="shared" si="70"/>
        <v>#DIV/0!</v>
      </c>
      <c r="AY181" s="32" t="e">
        <f t="shared" si="71"/>
        <v>#DIV/0!</v>
      </c>
      <c r="AZ181" s="29" t="e">
        <f t="shared" si="72"/>
        <v>#DIV/0!</v>
      </c>
      <c r="BC181" s="32" t="e">
        <f>Rohdaten!AD181-G181</f>
        <v>#DIV/0!</v>
      </c>
      <c r="BD181" s="30">
        <f>Rohdaten!AG181</f>
        <v>0</v>
      </c>
      <c r="BE181" s="33" t="e">
        <f>Rohdaten!AF181/Rohdaten!AE181</f>
        <v>#DIV/0!</v>
      </c>
      <c r="BF181" s="33">
        <f>Rohdaten!AF181/eval!$B$7</f>
        <v>0</v>
      </c>
      <c r="BG181" s="32" t="e">
        <f t="shared" si="73"/>
        <v>#DIV/0!</v>
      </c>
      <c r="BH181" s="32" t="e">
        <f>(BD181)/((BG181+0.0000000000000000001)/charge/constants!$B$3)</f>
        <v>#DIV/0!</v>
      </c>
      <c r="BI181" s="32" t="e">
        <f>SQRT(BD181+1)/((BG181+0.0000000000000000001)/charge/constants!$B$3)</f>
        <v>#DIV/0!</v>
      </c>
      <c r="BJ181" s="32" t="e">
        <f>BH181/eval!$E$18</f>
        <v>#DIV/0!</v>
      </c>
      <c r="BK181" s="32" t="e">
        <f>BI181/eval!$E$18</f>
        <v>#DIV/0!</v>
      </c>
      <c r="BL181" s="32" t="e">
        <f t="shared" si="74"/>
        <v>#DIV/0!</v>
      </c>
      <c r="BM181" s="32" t="e">
        <f t="shared" si="75"/>
        <v>#DIV/0!</v>
      </c>
      <c r="BN181" s="29" t="e">
        <f t="shared" si="76"/>
        <v>#DIV/0!</v>
      </c>
      <c r="BO181" s="33" t="e">
        <f t="array" ref="BO181">AVERAGE(IF(Rohdaten!E181='turnwise standard'!$A$5:$A$99,'turnwise standard'!$B$5:$B$99))</f>
        <v>#DIV/0!</v>
      </c>
      <c r="BP181" s="32" t="e">
        <f>BD181/BF181*constants!$B$3*charge/constants!$B$6/BO181</f>
        <v>#DIV/0!</v>
      </c>
      <c r="BQ181" s="32" t="e">
        <f>SQRT(BD181)/BF181*constants!$B$3*charge/constants!$B$6/BO181</f>
        <v>#DIV/0!</v>
      </c>
      <c r="BR181" s="32"/>
      <c r="BS181" s="32" t="e">
        <f t="shared" si="77"/>
        <v>#DIV/0!</v>
      </c>
      <c r="BT181" s="32" t="e">
        <f t="shared" si="78"/>
        <v>#DIV/0!</v>
      </c>
      <c r="BU181" s="32" t="e">
        <f t="shared" si="79"/>
        <v>#DIV/0!</v>
      </c>
      <c r="BV181" s="29" t="e">
        <f t="shared" si="81"/>
        <v>#DIV/0!</v>
      </c>
      <c r="BW181" s="29" t="e">
        <f t="shared" si="82"/>
        <v>#DIV/0!</v>
      </c>
      <c r="BX181" s="29" t="e">
        <f t="shared" si="83"/>
        <v>#DIV/0!</v>
      </c>
    </row>
    <row r="182" spans="1:76" x14ac:dyDescent="0.2">
      <c r="A182" s="29">
        <f>Rohdaten!C182</f>
        <v>0</v>
      </c>
      <c r="B182" s="29">
        <f>IF(1=1,Rohdaten!H182,"x"&amp;Rohdaten!H182)</f>
        <v>0</v>
      </c>
      <c r="C182" s="29">
        <f>IF(101,Rohdaten!F182,-Rohdaten!F182)</f>
        <v>0</v>
      </c>
      <c r="E182" s="32">
        <f>Rohdaten!J182</f>
        <v>0</v>
      </c>
      <c r="F182" s="32" t="e">
        <f>AVERAGE(Rohdaten!L182,Rohdaten!X182,Rohdaten!AD182)</f>
        <v>#DIV/0!</v>
      </c>
      <c r="G182" s="29" t="e">
        <f t="array" ref="G182">AVERAGE(IF(Rohdaten!E182='turnwise standard'!$A$5:$A$99,'turnwise standard'!$F$5:$F$99))</f>
        <v>#DIV/0!</v>
      </c>
      <c r="H182" s="29" t="b">
        <f>IF(ISERROR(G182),1&lt;0,E182-G182&gt;eval!$B$6)</f>
        <v>0</v>
      </c>
      <c r="I182" s="32" t="e">
        <f>Rohdaten!L182-G182</f>
        <v>#DIV/0!</v>
      </c>
      <c r="J182" s="32" t="e">
        <f t="shared" si="56"/>
        <v>#DIV/0!</v>
      </c>
      <c r="K182" s="32" t="e">
        <f t="shared" si="57"/>
        <v>#DIV/0!</v>
      </c>
      <c r="L182" s="30">
        <f>Rohdaten!O182</f>
        <v>0</v>
      </c>
      <c r="M182" s="33">
        <f>Rohdaten!N182/eval!$B$7</f>
        <v>0</v>
      </c>
      <c r="N182" s="33" t="e">
        <f>Rohdaten!N182/Rohdaten!M182</f>
        <v>#DIV/0!</v>
      </c>
      <c r="O182" s="32" t="e">
        <f t="shared" si="58"/>
        <v>#DIV/0!</v>
      </c>
      <c r="P182" s="34" t="e">
        <f>(L182)/(O182/charge/constants!$B$3)</f>
        <v>#DIV/0!</v>
      </c>
      <c r="Q182" s="34" t="e">
        <f>SQRT(L182+1)/(O182/charge/constants!$B$3)</f>
        <v>#DIV/0!</v>
      </c>
      <c r="R182" s="29" t="e">
        <f>P182/eval!$E$18</f>
        <v>#DIV/0!</v>
      </c>
      <c r="S182" s="29" t="e">
        <f>Q182/eval!$E$18</f>
        <v>#DIV/0!</v>
      </c>
      <c r="T182" s="29" t="e">
        <f t="shared" si="59"/>
        <v>#DIV/0!</v>
      </c>
      <c r="V182" s="31" t="e">
        <f t="array" ref="V182">AVERAGE(IF(Rohdaten!E182='turnwise standard'!$A$5:$A$99,'turnwise standard'!$P$5:$P$99))</f>
        <v>#DIV/0!</v>
      </c>
      <c r="W182" s="32" t="e">
        <f t="shared" si="60"/>
        <v>#DIV/0!</v>
      </c>
      <c r="X182" s="29" t="e">
        <f t="shared" si="61"/>
        <v>#DIV/0!</v>
      </c>
      <c r="Y182" s="29" t="e">
        <f t="shared" si="62"/>
        <v>#DIV/0!</v>
      </c>
      <c r="AA182" s="32" t="e">
        <f>Rohdaten!AJ182-$G182</f>
        <v>#DIV/0!</v>
      </c>
      <c r="AB182" s="32" t="e">
        <f t="shared" si="63"/>
        <v>#DIV/0!</v>
      </c>
      <c r="AC182" s="30">
        <f>Rohdaten!AM182</f>
        <v>0</v>
      </c>
      <c r="AD182" s="33">
        <f>Rohdaten!AL182/eval!$B$7</f>
        <v>0</v>
      </c>
      <c r="AE182" s="32" t="e">
        <f t="shared" si="64"/>
        <v>#DIV/0!</v>
      </c>
      <c r="AF182" s="32" t="e">
        <f>(AC182)/((AE182+0.0000000000000000001)/charge/constants!$B$3)</f>
        <v>#DIV/0!</v>
      </c>
      <c r="AG182" s="32" t="e">
        <f>SQRT(AC182+1)/((AE182+0.0000000000000000001)/charge/constants!$B$3)</f>
        <v>#DIV/0!</v>
      </c>
      <c r="AH182" s="32" t="e">
        <f>AF182/eval!$E$18</f>
        <v>#DIV/0!</v>
      </c>
      <c r="AI182" s="32" t="e">
        <f>AG182/eval!$E$18</f>
        <v>#DIV/0!</v>
      </c>
      <c r="AJ182" s="32" t="e">
        <f t="shared" si="65"/>
        <v>#DIV/0!</v>
      </c>
      <c r="AK182" s="32" t="e">
        <f t="shared" si="66"/>
        <v>#DIV/0!</v>
      </c>
      <c r="AL182" s="29" t="e">
        <f t="shared" si="67"/>
        <v>#DIV/0!</v>
      </c>
      <c r="AN182" s="32" t="e">
        <f>Rohdaten!X182-G182</f>
        <v>#DIV/0!</v>
      </c>
      <c r="AO182" s="32" t="e">
        <f t="shared" si="68"/>
        <v>#DIV/0!</v>
      </c>
      <c r="AP182" s="30">
        <f>Rohdaten!AA182</f>
        <v>0</v>
      </c>
      <c r="AQ182" s="33">
        <f>Rohdaten!Y182</f>
        <v>0</v>
      </c>
      <c r="AR182" s="32" t="e">
        <f t="shared" si="80"/>
        <v>#DIV/0!</v>
      </c>
      <c r="AS182" s="32" t="e">
        <f t="shared" si="69"/>
        <v>#DIV/0!</v>
      </c>
      <c r="AT182" s="32" t="e">
        <f>(AP182)/((AS182+0.0000000000000000001)/charge/constants!$B$3)</f>
        <v>#DIV/0!</v>
      </c>
      <c r="AU182" s="32" t="e">
        <f>SQRT(AP182+1)/((AS182+0.0000000000000000001)/charge/constants!$B$3)</f>
        <v>#DIV/0!</v>
      </c>
      <c r="AV182" s="32" t="e">
        <f>AT182/eval!$E$18</f>
        <v>#DIV/0!</v>
      </c>
      <c r="AW182" s="32" t="e">
        <f>AU182/eval!$E$18</f>
        <v>#DIV/0!</v>
      </c>
      <c r="AX182" s="32" t="e">
        <f t="shared" si="70"/>
        <v>#DIV/0!</v>
      </c>
      <c r="AY182" s="32" t="e">
        <f t="shared" si="71"/>
        <v>#DIV/0!</v>
      </c>
      <c r="AZ182" s="29" t="e">
        <f t="shared" si="72"/>
        <v>#DIV/0!</v>
      </c>
      <c r="BC182" s="32" t="e">
        <f>Rohdaten!AD182-G182</f>
        <v>#DIV/0!</v>
      </c>
      <c r="BD182" s="30">
        <f>Rohdaten!AG182</f>
        <v>0</v>
      </c>
      <c r="BE182" s="33" t="e">
        <f>Rohdaten!AF182/Rohdaten!AE182</f>
        <v>#DIV/0!</v>
      </c>
      <c r="BF182" s="33">
        <f>Rohdaten!AF182/eval!$B$7</f>
        <v>0</v>
      </c>
      <c r="BG182" s="32" t="e">
        <f t="shared" si="73"/>
        <v>#DIV/0!</v>
      </c>
      <c r="BH182" s="32" t="e">
        <f>(BD182)/((BG182+0.0000000000000000001)/charge/constants!$B$3)</f>
        <v>#DIV/0!</v>
      </c>
      <c r="BI182" s="32" t="e">
        <f>SQRT(BD182+1)/((BG182+0.0000000000000000001)/charge/constants!$B$3)</f>
        <v>#DIV/0!</v>
      </c>
      <c r="BJ182" s="32" t="e">
        <f>BH182/eval!$E$18</f>
        <v>#DIV/0!</v>
      </c>
      <c r="BK182" s="32" t="e">
        <f>BI182/eval!$E$18</f>
        <v>#DIV/0!</v>
      </c>
      <c r="BL182" s="32" t="e">
        <f t="shared" si="74"/>
        <v>#DIV/0!</v>
      </c>
      <c r="BM182" s="32" t="e">
        <f t="shared" si="75"/>
        <v>#DIV/0!</v>
      </c>
      <c r="BN182" s="29" t="e">
        <f t="shared" si="76"/>
        <v>#DIV/0!</v>
      </c>
      <c r="BO182" s="33" t="e">
        <f t="array" ref="BO182">AVERAGE(IF(Rohdaten!E182='turnwise standard'!$A$5:$A$99,'turnwise standard'!$B$5:$B$99))</f>
        <v>#DIV/0!</v>
      </c>
      <c r="BP182" s="32" t="e">
        <f>BD182/BF182*constants!$B$3*charge/constants!$B$6/BO182</f>
        <v>#DIV/0!</v>
      </c>
      <c r="BQ182" s="32" t="e">
        <f>SQRT(BD182)/BF182*constants!$B$3*charge/constants!$B$6/BO182</f>
        <v>#DIV/0!</v>
      </c>
      <c r="BR182" s="32"/>
      <c r="BS182" s="32" t="e">
        <f t="shared" si="77"/>
        <v>#DIV/0!</v>
      </c>
      <c r="BT182" s="32" t="e">
        <f t="shared" si="78"/>
        <v>#DIV/0!</v>
      </c>
      <c r="BU182" s="32" t="e">
        <f t="shared" si="79"/>
        <v>#DIV/0!</v>
      </c>
      <c r="BV182" s="29" t="e">
        <f t="shared" si="81"/>
        <v>#DIV/0!</v>
      </c>
      <c r="BW182" s="29" t="e">
        <f t="shared" si="82"/>
        <v>#DIV/0!</v>
      </c>
      <c r="BX182" s="29" t="e">
        <f t="shared" si="83"/>
        <v>#DIV/0!</v>
      </c>
    </row>
    <row r="183" spans="1:76" x14ac:dyDescent="0.2">
      <c r="A183" s="29">
        <f>Rohdaten!C183</f>
        <v>0</v>
      </c>
      <c r="B183" s="29">
        <f>IF(1=1,Rohdaten!H183,"x"&amp;Rohdaten!H183)</f>
        <v>0</v>
      </c>
      <c r="C183" s="29">
        <f>IF(101,Rohdaten!F183,-Rohdaten!F183)</f>
        <v>0</v>
      </c>
      <c r="E183" s="32">
        <f>Rohdaten!J183</f>
        <v>0</v>
      </c>
      <c r="F183" s="32" t="e">
        <f>AVERAGE(Rohdaten!L183,Rohdaten!X183,Rohdaten!AD183)</f>
        <v>#DIV/0!</v>
      </c>
      <c r="G183" s="29" t="e">
        <f t="array" ref="G183">AVERAGE(IF(Rohdaten!E183='turnwise standard'!$A$5:$A$99,'turnwise standard'!$F$5:$F$99))</f>
        <v>#DIV/0!</v>
      </c>
      <c r="H183" s="29" t="b">
        <f>IF(ISERROR(G183),1&lt;0,E183-G183&gt;eval!$B$6)</f>
        <v>0</v>
      </c>
      <c r="I183" s="32" t="e">
        <f>Rohdaten!L183-G183</f>
        <v>#DIV/0!</v>
      </c>
      <c r="J183" s="32" t="e">
        <f t="shared" si="56"/>
        <v>#DIV/0!</v>
      </c>
      <c r="K183" s="32" t="e">
        <f t="shared" si="57"/>
        <v>#DIV/0!</v>
      </c>
      <c r="L183" s="30">
        <f>Rohdaten!O183</f>
        <v>0</v>
      </c>
      <c r="M183" s="33">
        <f>Rohdaten!N183/eval!$B$7</f>
        <v>0</v>
      </c>
      <c r="N183" s="33" t="e">
        <f>Rohdaten!N183/Rohdaten!M183</f>
        <v>#DIV/0!</v>
      </c>
      <c r="O183" s="32" t="e">
        <f t="shared" si="58"/>
        <v>#DIV/0!</v>
      </c>
      <c r="P183" s="34" t="e">
        <f>(L183)/(O183/charge/constants!$B$3)</f>
        <v>#DIV/0!</v>
      </c>
      <c r="Q183" s="34" t="e">
        <f>SQRT(L183+1)/(O183/charge/constants!$B$3)</f>
        <v>#DIV/0!</v>
      </c>
      <c r="R183" s="29" t="e">
        <f>P183/eval!$E$18</f>
        <v>#DIV/0!</v>
      </c>
      <c r="S183" s="29" t="e">
        <f>Q183/eval!$E$18</f>
        <v>#DIV/0!</v>
      </c>
      <c r="T183" s="29" t="e">
        <f t="shared" si="59"/>
        <v>#DIV/0!</v>
      </c>
      <c r="V183" s="31" t="e">
        <f t="array" ref="V183">AVERAGE(IF(Rohdaten!E183='turnwise standard'!$A$5:$A$99,'turnwise standard'!$P$5:$P$99))</f>
        <v>#DIV/0!</v>
      </c>
      <c r="W183" s="32" t="e">
        <f t="shared" si="60"/>
        <v>#DIV/0!</v>
      </c>
      <c r="X183" s="29" t="e">
        <f t="shared" si="61"/>
        <v>#DIV/0!</v>
      </c>
      <c r="Y183" s="29" t="e">
        <f t="shared" si="62"/>
        <v>#DIV/0!</v>
      </c>
      <c r="AA183" s="32" t="e">
        <f>Rohdaten!AJ183-$G183</f>
        <v>#DIV/0!</v>
      </c>
      <c r="AB183" s="32" t="e">
        <f t="shared" si="63"/>
        <v>#DIV/0!</v>
      </c>
      <c r="AC183" s="30">
        <f>Rohdaten!AM183</f>
        <v>0</v>
      </c>
      <c r="AD183" s="33">
        <f>Rohdaten!AL183/eval!$B$7</f>
        <v>0</v>
      </c>
      <c r="AE183" s="32" t="e">
        <f t="shared" si="64"/>
        <v>#DIV/0!</v>
      </c>
      <c r="AF183" s="32" t="e">
        <f>(AC183)/((AE183+0.0000000000000000001)/charge/constants!$B$3)</f>
        <v>#DIV/0!</v>
      </c>
      <c r="AG183" s="32" t="e">
        <f>SQRT(AC183+1)/((AE183+0.0000000000000000001)/charge/constants!$B$3)</f>
        <v>#DIV/0!</v>
      </c>
      <c r="AH183" s="32" t="e">
        <f>AF183/eval!$E$18</f>
        <v>#DIV/0!</v>
      </c>
      <c r="AI183" s="32" t="e">
        <f>AG183/eval!$E$18</f>
        <v>#DIV/0!</v>
      </c>
      <c r="AJ183" s="32" t="e">
        <f t="shared" si="65"/>
        <v>#DIV/0!</v>
      </c>
      <c r="AK183" s="32" t="e">
        <f t="shared" si="66"/>
        <v>#DIV/0!</v>
      </c>
      <c r="AL183" s="29" t="e">
        <f t="shared" si="67"/>
        <v>#DIV/0!</v>
      </c>
      <c r="AN183" s="32" t="e">
        <f>Rohdaten!X183-G183</f>
        <v>#DIV/0!</v>
      </c>
      <c r="AO183" s="32" t="e">
        <f t="shared" si="68"/>
        <v>#DIV/0!</v>
      </c>
      <c r="AP183" s="30">
        <f>Rohdaten!AA183</f>
        <v>0</v>
      </c>
      <c r="AQ183" s="33">
        <f>Rohdaten!Y183</f>
        <v>0</v>
      </c>
      <c r="AR183" s="32" t="e">
        <f t="shared" si="80"/>
        <v>#DIV/0!</v>
      </c>
      <c r="AS183" s="32" t="e">
        <f t="shared" si="69"/>
        <v>#DIV/0!</v>
      </c>
      <c r="AT183" s="32" t="e">
        <f>(AP183)/((AS183+0.0000000000000000001)/charge/constants!$B$3)</f>
        <v>#DIV/0!</v>
      </c>
      <c r="AU183" s="32" t="e">
        <f>SQRT(AP183+1)/((AS183+0.0000000000000000001)/charge/constants!$B$3)</f>
        <v>#DIV/0!</v>
      </c>
      <c r="AV183" s="32" t="e">
        <f>AT183/eval!$E$18</f>
        <v>#DIV/0!</v>
      </c>
      <c r="AW183" s="32" t="e">
        <f>AU183/eval!$E$18</f>
        <v>#DIV/0!</v>
      </c>
      <c r="AX183" s="32" t="e">
        <f t="shared" si="70"/>
        <v>#DIV/0!</v>
      </c>
      <c r="AY183" s="32" t="e">
        <f t="shared" si="71"/>
        <v>#DIV/0!</v>
      </c>
      <c r="AZ183" s="29" t="e">
        <f t="shared" si="72"/>
        <v>#DIV/0!</v>
      </c>
      <c r="BC183" s="32" t="e">
        <f>Rohdaten!AD183-G183</f>
        <v>#DIV/0!</v>
      </c>
      <c r="BD183" s="30">
        <f>Rohdaten!AG183</f>
        <v>0</v>
      </c>
      <c r="BE183" s="33" t="e">
        <f>Rohdaten!AF183/Rohdaten!AE183</f>
        <v>#DIV/0!</v>
      </c>
      <c r="BF183" s="33">
        <f>Rohdaten!AF183/eval!$B$7</f>
        <v>0</v>
      </c>
      <c r="BG183" s="32" t="e">
        <f t="shared" si="73"/>
        <v>#DIV/0!</v>
      </c>
      <c r="BH183" s="32" t="e">
        <f>(BD183)/((BG183+0.0000000000000000001)/charge/constants!$B$3)</f>
        <v>#DIV/0!</v>
      </c>
      <c r="BI183" s="32" t="e">
        <f>SQRT(BD183+1)/((BG183+0.0000000000000000001)/charge/constants!$B$3)</f>
        <v>#DIV/0!</v>
      </c>
      <c r="BJ183" s="32" t="e">
        <f>BH183/eval!$E$18</f>
        <v>#DIV/0!</v>
      </c>
      <c r="BK183" s="32" t="e">
        <f>BI183/eval!$E$18</f>
        <v>#DIV/0!</v>
      </c>
      <c r="BL183" s="32" t="e">
        <f t="shared" si="74"/>
        <v>#DIV/0!</v>
      </c>
      <c r="BM183" s="32" t="e">
        <f t="shared" si="75"/>
        <v>#DIV/0!</v>
      </c>
      <c r="BN183" s="29" t="e">
        <f t="shared" si="76"/>
        <v>#DIV/0!</v>
      </c>
      <c r="BO183" s="33" t="e">
        <f t="array" ref="BO183">AVERAGE(IF(Rohdaten!E183='turnwise standard'!$A$5:$A$99,'turnwise standard'!$B$5:$B$99))</f>
        <v>#DIV/0!</v>
      </c>
      <c r="BP183" s="32" t="e">
        <f>BD183/BF183*constants!$B$3*charge/constants!$B$6/BO183</f>
        <v>#DIV/0!</v>
      </c>
      <c r="BQ183" s="32" t="e">
        <f>SQRT(BD183)/BF183*constants!$B$3*charge/constants!$B$6/BO183</f>
        <v>#DIV/0!</v>
      </c>
      <c r="BR183" s="32"/>
      <c r="BS183" s="32" t="e">
        <f t="shared" si="77"/>
        <v>#DIV/0!</v>
      </c>
      <c r="BT183" s="32" t="e">
        <f t="shared" si="78"/>
        <v>#DIV/0!</v>
      </c>
      <c r="BU183" s="32" t="e">
        <f t="shared" si="79"/>
        <v>#DIV/0!</v>
      </c>
      <c r="BV183" s="29" t="e">
        <f t="shared" si="81"/>
        <v>#DIV/0!</v>
      </c>
      <c r="BW183" s="29" t="e">
        <f t="shared" si="82"/>
        <v>#DIV/0!</v>
      </c>
      <c r="BX183" s="29" t="e">
        <f t="shared" si="83"/>
        <v>#DIV/0!</v>
      </c>
    </row>
    <row r="184" spans="1:76" x14ac:dyDescent="0.2">
      <c r="A184" s="29">
        <f>Rohdaten!C184</f>
        <v>0</v>
      </c>
      <c r="B184" s="29">
        <f>IF(1=1,Rohdaten!H184,"x"&amp;Rohdaten!H184)</f>
        <v>0</v>
      </c>
      <c r="C184" s="29">
        <f>IF(101,Rohdaten!F184,-Rohdaten!F184)</f>
        <v>0</v>
      </c>
      <c r="E184" s="32">
        <f>Rohdaten!J184</f>
        <v>0</v>
      </c>
      <c r="F184" s="32" t="e">
        <f>AVERAGE(Rohdaten!L184,Rohdaten!X184,Rohdaten!AD184)</f>
        <v>#DIV/0!</v>
      </c>
      <c r="G184" s="29" t="e">
        <f t="array" ref="G184">AVERAGE(IF(Rohdaten!E184='turnwise standard'!$A$5:$A$99,'turnwise standard'!$F$5:$F$99))</f>
        <v>#DIV/0!</v>
      </c>
      <c r="H184" s="29" t="b">
        <f>IF(ISERROR(G184),1&lt;0,E184-G184&gt;eval!$B$6)</f>
        <v>0</v>
      </c>
      <c r="I184" s="32" t="e">
        <f>Rohdaten!L184-G184</f>
        <v>#DIV/0!</v>
      </c>
      <c r="J184" s="32" t="e">
        <f t="shared" si="56"/>
        <v>#DIV/0!</v>
      </c>
      <c r="K184" s="32" t="e">
        <f t="shared" si="57"/>
        <v>#DIV/0!</v>
      </c>
      <c r="L184" s="30">
        <f>Rohdaten!O184</f>
        <v>0</v>
      </c>
      <c r="M184" s="33">
        <f>Rohdaten!N184/eval!$B$7</f>
        <v>0</v>
      </c>
      <c r="N184" s="33" t="e">
        <f>Rohdaten!N184/Rohdaten!M184</f>
        <v>#DIV/0!</v>
      </c>
      <c r="O184" s="32" t="e">
        <f t="shared" si="58"/>
        <v>#DIV/0!</v>
      </c>
      <c r="P184" s="34" t="e">
        <f>(L184)/(O184/charge/constants!$B$3)</f>
        <v>#DIV/0!</v>
      </c>
      <c r="Q184" s="34" t="e">
        <f>SQRT(L184+1)/(O184/charge/constants!$B$3)</f>
        <v>#DIV/0!</v>
      </c>
      <c r="R184" s="29" t="e">
        <f>P184/eval!$E$18</f>
        <v>#DIV/0!</v>
      </c>
      <c r="S184" s="29" t="e">
        <f>Q184/eval!$E$18</f>
        <v>#DIV/0!</v>
      </c>
      <c r="T184" s="29" t="e">
        <f t="shared" si="59"/>
        <v>#DIV/0!</v>
      </c>
      <c r="V184" s="31" t="e">
        <f t="array" ref="V184">AVERAGE(IF(Rohdaten!E184='turnwise standard'!$A$5:$A$99,'turnwise standard'!$P$5:$P$99))</f>
        <v>#DIV/0!</v>
      </c>
      <c r="W184" s="32" t="e">
        <f t="shared" si="60"/>
        <v>#DIV/0!</v>
      </c>
      <c r="X184" s="29" t="e">
        <f t="shared" si="61"/>
        <v>#DIV/0!</v>
      </c>
      <c r="Y184" s="29" t="e">
        <f t="shared" si="62"/>
        <v>#DIV/0!</v>
      </c>
      <c r="AA184" s="32" t="e">
        <f>Rohdaten!AJ184-$G184</f>
        <v>#DIV/0!</v>
      </c>
      <c r="AB184" s="32" t="e">
        <f t="shared" si="63"/>
        <v>#DIV/0!</v>
      </c>
      <c r="AC184" s="30">
        <f>Rohdaten!AM184</f>
        <v>0</v>
      </c>
      <c r="AD184" s="33">
        <f>Rohdaten!AL184/eval!$B$7</f>
        <v>0</v>
      </c>
      <c r="AE184" s="32" t="e">
        <f t="shared" si="64"/>
        <v>#DIV/0!</v>
      </c>
      <c r="AF184" s="32" t="e">
        <f>(AC184)/((AE184+0.0000000000000000001)/charge/constants!$B$3)</f>
        <v>#DIV/0!</v>
      </c>
      <c r="AG184" s="32" t="e">
        <f>SQRT(AC184+1)/((AE184+0.0000000000000000001)/charge/constants!$B$3)</f>
        <v>#DIV/0!</v>
      </c>
      <c r="AH184" s="32" t="e">
        <f>AF184/eval!$E$18</f>
        <v>#DIV/0!</v>
      </c>
      <c r="AI184" s="32" t="e">
        <f>AG184/eval!$E$18</f>
        <v>#DIV/0!</v>
      </c>
      <c r="AJ184" s="32" t="e">
        <f t="shared" si="65"/>
        <v>#DIV/0!</v>
      </c>
      <c r="AK184" s="32" t="e">
        <f t="shared" si="66"/>
        <v>#DIV/0!</v>
      </c>
      <c r="AL184" s="29" t="e">
        <f t="shared" si="67"/>
        <v>#DIV/0!</v>
      </c>
      <c r="AN184" s="32" t="e">
        <f>Rohdaten!X184-G184</f>
        <v>#DIV/0!</v>
      </c>
      <c r="AO184" s="32" t="e">
        <f t="shared" si="68"/>
        <v>#DIV/0!</v>
      </c>
      <c r="AP184" s="30">
        <f>Rohdaten!AA184</f>
        <v>0</v>
      </c>
      <c r="AQ184" s="33">
        <f>Rohdaten!Y184</f>
        <v>0</v>
      </c>
      <c r="AR184" s="32" t="e">
        <f t="shared" si="80"/>
        <v>#DIV/0!</v>
      </c>
      <c r="AS184" s="32" t="e">
        <f t="shared" si="69"/>
        <v>#DIV/0!</v>
      </c>
      <c r="AT184" s="32" t="e">
        <f>(AP184)/((AS184+0.0000000000000000001)/charge/constants!$B$3)</f>
        <v>#DIV/0!</v>
      </c>
      <c r="AU184" s="32" t="e">
        <f>SQRT(AP184+1)/((AS184+0.0000000000000000001)/charge/constants!$B$3)</f>
        <v>#DIV/0!</v>
      </c>
      <c r="AV184" s="32" t="e">
        <f>AT184/eval!$E$18</f>
        <v>#DIV/0!</v>
      </c>
      <c r="AW184" s="32" t="e">
        <f>AU184/eval!$E$18</f>
        <v>#DIV/0!</v>
      </c>
      <c r="AX184" s="32" t="e">
        <f t="shared" si="70"/>
        <v>#DIV/0!</v>
      </c>
      <c r="AY184" s="32" t="e">
        <f t="shared" si="71"/>
        <v>#DIV/0!</v>
      </c>
      <c r="AZ184" s="29" t="e">
        <f t="shared" si="72"/>
        <v>#DIV/0!</v>
      </c>
      <c r="BC184" s="32" t="e">
        <f>Rohdaten!AD184-G184</f>
        <v>#DIV/0!</v>
      </c>
      <c r="BD184" s="30">
        <f>Rohdaten!AG184</f>
        <v>0</v>
      </c>
      <c r="BE184" s="33" t="e">
        <f>Rohdaten!AF184/Rohdaten!AE184</f>
        <v>#DIV/0!</v>
      </c>
      <c r="BF184" s="33">
        <f>Rohdaten!AF184/eval!$B$7</f>
        <v>0</v>
      </c>
      <c r="BG184" s="32" t="e">
        <f t="shared" si="73"/>
        <v>#DIV/0!</v>
      </c>
      <c r="BH184" s="32" t="e">
        <f>(BD184)/((BG184+0.0000000000000000001)/charge/constants!$B$3)</f>
        <v>#DIV/0!</v>
      </c>
      <c r="BI184" s="32" t="e">
        <f>SQRT(BD184+1)/((BG184+0.0000000000000000001)/charge/constants!$B$3)</f>
        <v>#DIV/0!</v>
      </c>
      <c r="BJ184" s="32" t="e">
        <f>BH184/eval!$E$18</f>
        <v>#DIV/0!</v>
      </c>
      <c r="BK184" s="32" t="e">
        <f>BI184/eval!$E$18</f>
        <v>#DIV/0!</v>
      </c>
      <c r="BL184" s="32" t="e">
        <f t="shared" si="74"/>
        <v>#DIV/0!</v>
      </c>
      <c r="BM184" s="32" t="e">
        <f t="shared" si="75"/>
        <v>#DIV/0!</v>
      </c>
      <c r="BN184" s="29" t="e">
        <f t="shared" si="76"/>
        <v>#DIV/0!</v>
      </c>
      <c r="BO184" s="33" t="e">
        <f t="array" ref="BO184">AVERAGE(IF(Rohdaten!E184='turnwise standard'!$A$5:$A$99,'turnwise standard'!$B$5:$B$99))</f>
        <v>#DIV/0!</v>
      </c>
      <c r="BP184" s="32" t="e">
        <f>BD184/BF184*constants!$B$3*charge/constants!$B$6/BO184</f>
        <v>#DIV/0!</v>
      </c>
      <c r="BQ184" s="32" t="e">
        <f>SQRT(BD184)/BF184*constants!$B$3*charge/constants!$B$6/BO184</f>
        <v>#DIV/0!</v>
      </c>
      <c r="BR184" s="32"/>
      <c r="BS184" s="32" t="e">
        <f t="shared" si="77"/>
        <v>#DIV/0!</v>
      </c>
      <c r="BT184" s="32" t="e">
        <f t="shared" si="78"/>
        <v>#DIV/0!</v>
      </c>
      <c r="BU184" s="32" t="e">
        <f t="shared" si="79"/>
        <v>#DIV/0!</v>
      </c>
      <c r="BV184" s="29" t="e">
        <f t="shared" si="81"/>
        <v>#DIV/0!</v>
      </c>
      <c r="BW184" s="29" t="e">
        <f t="shared" si="82"/>
        <v>#DIV/0!</v>
      </c>
      <c r="BX184" s="29" t="e">
        <f t="shared" si="83"/>
        <v>#DIV/0!</v>
      </c>
    </row>
    <row r="185" spans="1:76" x14ac:dyDescent="0.2">
      <c r="A185" s="29">
        <f>Rohdaten!C185</f>
        <v>0</v>
      </c>
      <c r="B185" s="29">
        <f>IF(1=1,Rohdaten!H185,"x"&amp;Rohdaten!H185)</f>
        <v>0</v>
      </c>
      <c r="C185" s="29">
        <f>IF(101,Rohdaten!F185,-Rohdaten!F185)</f>
        <v>0</v>
      </c>
      <c r="E185" s="32">
        <f>Rohdaten!J185</f>
        <v>0</v>
      </c>
      <c r="F185" s="32" t="e">
        <f>AVERAGE(Rohdaten!L185,Rohdaten!X185,Rohdaten!AD185)</f>
        <v>#DIV/0!</v>
      </c>
      <c r="G185" s="29" t="e">
        <f t="array" ref="G185">AVERAGE(IF(Rohdaten!E185='turnwise standard'!$A$5:$A$99,'turnwise standard'!$F$5:$F$99))</f>
        <v>#DIV/0!</v>
      </c>
      <c r="H185" s="29" t="b">
        <f>IF(ISERROR(G185),1&lt;0,E185-G185&gt;eval!$B$6)</f>
        <v>0</v>
      </c>
      <c r="I185" s="32" t="e">
        <f>Rohdaten!L185-G185</f>
        <v>#DIV/0!</v>
      </c>
      <c r="J185" s="32" t="e">
        <f t="shared" si="56"/>
        <v>#DIV/0!</v>
      </c>
      <c r="K185" s="32" t="e">
        <f t="shared" si="57"/>
        <v>#DIV/0!</v>
      </c>
      <c r="L185" s="30">
        <f>Rohdaten!O185</f>
        <v>0</v>
      </c>
      <c r="M185" s="33">
        <f>Rohdaten!N185/eval!$B$7</f>
        <v>0</v>
      </c>
      <c r="N185" s="33" t="e">
        <f>Rohdaten!N185/Rohdaten!M185</f>
        <v>#DIV/0!</v>
      </c>
      <c r="O185" s="32" t="e">
        <f t="shared" si="58"/>
        <v>#DIV/0!</v>
      </c>
      <c r="P185" s="34" t="e">
        <f>(L185)/(O185/charge/constants!$B$3)</f>
        <v>#DIV/0!</v>
      </c>
      <c r="Q185" s="34" t="e">
        <f>SQRT(L185+1)/(O185/charge/constants!$B$3)</f>
        <v>#DIV/0!</v>
      </c>
      <c r="R185" s="29" t="e">
        <f>P185/eval!$E$18</f>
        <v>#DIV/0!</v>
      </c>
      <c r="S185" s="29" t="e">
        <f>Q185/eval!$E$18</f>
        <v>#DIV/0!</v>
      </c>
      <c r="T185" s="29" t="e">
        <f t="shared" si="59"/>
        <v>#DIV/0!</v>
      </c>
      <c r="V185" s="31" t="e">
        <f t="array" ref="V185">AVERAGE(IF(Rohdaten!E185='turnwise standard'!$A$5:$A$99,'turnwise standard'!$P$5:$P$99))</f>
        <v>#DIV/0!</v>
      </c>
      <c r="W185" s="32" t="e">
        <f t="shared" si="60"/>
        <v>#DIV/0!</v>
      </c>
      <c r="X185" s="29" t="e">
        <f t="shared" si="61"/>
        <v>#DIV/0!</v>
      </c>
      <c r="Y185" s="29" t="e">
        <f t="shared" si="62"/>
        <v>#DIV/0!</v>
      </c>
      <c r="AA185" s="32" t="e">
        <f>Rohdaten!AJ185-$G185</f>
        <v>#DIV/0!</v>
      </c>
      <c r="AB185" s="32" t="e">
        <f t="shared" si="63"/>
        <v>#DIV/0!</v>
      </c>
      <c r="AC185" s="30">
        <f>Rohdaten!AM185</f>
        <v>0</v>
      </c>
      <c r="AD185" s="33">
        <f>Rohdaten!AL185/eval!$B$7</f>
        <v>0</v>
      </c>
      <c r="AE185" s="32" t="e">
        <f t="shared" si="64"/>
        <v>#DIV/0!</v>
      </c>
      <c r="AF185" s="32" t="e">
        <f>(AC185)/((AE185+0.0000000000000000001)/charge/constants!$B$3)</f>
        <v>#DIV/0!</v>
      </c>
      <c r="AG185" s="32" t="e">
        <f>SQRT(AC185+1)/((AE185+0.0000000000000000001)/charge/constants!$B$3)</f>
        <v>#DIV/0!</v>
      </c>
      <c r="AH185" s="32" t="e">
        <f>AF185/eval!$E$18</f>
        <v>#DIV/0!</v>
      </c>
      <c r="AI185" s="32" t="e">
        <f>AG185/eval!$E$18</f>
        <v>#DIV/0!</v>
      </c>
      <c r="AJ185" s="32" t="e">
        <f t="shared" si="65"/>
        <v>#DIV/0!</v>
      </c>
      <c r="AK185" s="32" t="e">
        <f t="shared" si="66"/>
        <v>#DIV/0!</v>
      </c>
      <c r="AL185" s="29" t="e">
        <f t="shared" si="67"/>
        <v>#DIV/0!</v>
      </c>
      <c r="AN185" s="32" t="e">
        <f>Rohdaten!X185-G185</f>
        <v>#DIV/0!</v>
      </c>
      <c r="AO185" s="32" t="e">
        <f t="shared" si="68"/>
        <v>#DIV/0!</v>
      </c>
      <c r="AP185" s="30">
        <f>Rohdaten!AA185</f>
        <v>0</v>
      </c>
      <c r="AQ185" s="33">
        <f>Rohdaten!Y185</f>
        <v>0</v>
      </c>
      <c r="AR185" s="32" t="e">
        <f t="shared" si="80"/>
        <v>#DIV/0!</v>
      </c>
      <c r="AS185" s="32" t="e">
        <f t="shared" si="69"/>
        <v>#DIV/0!</v>
      </c>
      <c r="AT185" s="32" t="e">
        <f>(AP185)/((AS185+0.0000000000000000001)/charge/constants!$B$3)</f>
        <v>#DIV/0!</v>
      </c>
      <c r="AU185" s="32" t="e">
        <f>SQRT(AP185+1)/((AS185+0.0000000000000000001)/charge/constants!$B$3)</f>
        <v>#DIV/0!</v>
      </c>
      <c r="AV185" s="32" t="e">
        <f>AT185/eval!$E$18</f>
        <v>#DIV/0!</v>
      </c>
      <c r="AW185" s="32" t="e">
        <f>AU185/eval!$E$18</f>
        <v>#DIV/0!</v>
      </c>
      <c r="AX185" s="32" t="e">
        <f t="shared" si="70"/>
        <v>#DIV/0!</v>
      </c>
      <c r="AY185" s="32" t="e">
        <f t="shared" si="71"/>
        <v>#DIV/0!</v>
      </c>
      <c r="AZ185" s="29" t="e">
        <f t="shared" si="72"/>
        <v>#DIV/0!</v>
      </c>
      <c r="BC185" s="32" t="e">
        <f>Rohdaten!AD185-G185</f>
        <v>#DIV/0!</v>
      </c>
      <c r="BD185" s="30">
        <f>Rohdaten!AG185</f>
        <v>0</v>
      </c>
      <c r="BE185" s="33" t="e">
        <f>Rohdaten!AF185/Rohdaten!AE185</f>
        <v>#DIV/0!</v>
      </c>
      <c r="BF185" s="33">
        <f>Rohdaten!AF185/eval!$B$7</f>
        <v>0</v>
      </c>
      <c r="BG185" s="32" t="e">
        <f t="shared" si="73"/>
        <v>#DIV/0!</v>
      </c>
      <c r="BH185" s="32" t="e">
        <f>(BD185)/((BG185+0.0000000000000000001)/charge/constants!$B$3)</f>
        <v>#DIV/0!</v>
      </c>
      <c r="BI185" s="32" t="e">
        <f>SQRT(BD185+1)/((BG185+0.0000000000000000001)/charge/constants!$B$3)</f>
        <v>#DIV/0!</v>
      </c>
      <c r="BJ185" s="32" t="e">
        <f>BH185/eval!$E$18</f>
        <v>#DIV/0!</v>
      </c>
      <c r="BK185" s="32" t="e">
        <f>BI185/eval!$E$18</f>
        <v>#DIV/0!</v>
      </c>
      <c r="BL185" s="32" t="e">
        <f t="shared" si="74"/>
        <v>#DIV/0!</v>
      </c>
      <c r="BM185" s="32" t="e">
        <f t="shared" si="75"/>
        <v>#DIV/0!</v>
      </c>
      <c r="BN185" s="29" t="e">
        <f t="shared" si="76"/>
        <v>#DIV/0!</v>
      </c>
      <c r="BO185" s="33" t="e">
        <f t="array" ref="BO185">AVERAGE(IF(Rohdaten!E185='turnwise standard'!$A$5:$A$99,'turnwise standard'!$B$5:$B$99))</f>
        <v>#DIV/0!</v>
      </c>
      <c r="BP185" s="32" t="e">
        <f>BD185/BF185*constants!$B$3*charge/constants!$B$6/BO185</f>
        <v>#DIV/0!</v>
      </c>
      <c r="BQ185" s="32" t="e">
        <f>SQRT(BD185)/BF185*constants!$B$3*charge/constants!$B$6/BO185</f>
        <v>#DIV/0!</v>
      </c>
      <c r="BR185" s="32"/>
      <c r="BS185" s="32" t="e">
        <f t="shared" si="77"/>
        <v>#DIV/0!</v>
      </c>
      <c r="BT185" s="32" t="e">
        <f t="shared" si="78"/>
        <v>#DIV/0!</v>
      </c>
      <c r="BU185" s="32" t="e">
        <f t="shared" si="79"/>
        <v>#DIV/0!</v>
      </c>
      <c r="BV185" s="29" t="e">
        <f t="shared" si="81"/>
        <v>#DIV/0!</v>
      </c>
      <c r="BW185" s="29" t="e">
        <f t="shared" si="82"/>
        <v>#DIV/0!</v>
      </c>
      <c r="BX185" s="29" t="e">
        <f t="shared" si="83"/>
        <v>#DIV/0!</v>
      </c>
    </row>
    <row r="186" spans="1:76" x14ac:dyDescent="0.2">
      <c r="A186" s="29">
        <f>Rohdaten!C186</f>
        <v>0</v>
      </c>
      <c r="B186" s="29">
        <f>IF(1=1,Rohdaten!H186,"x"&amp;Rohdaten!H186)</f>
        <v>0</v>
      </c>
      <c r="C186" s="29">
        <f>IF(101,Rohdaten!F186,-Rohdaten!F186)</f>
        <v>0</v>
      </c>
      <c r="E186" s="32">
        <f>Rohdaten!J186</f>
        <v>0</v>
      </c>
      <c r="F186" s="32" t="e">
        <f>AVERAGE(Rohdaten!L186,Rohdaten!X186,Rohdaten!AD186)</f>
        <v>#DIV/0!</v>
      </c>
      <c r="G186" s="29" t="e">
        <f t="array" ref="G186">AVERAGE(IF(Rohdaten!E186='turnwise standard'!$A$5:$A$99,'turnwise standard'!$F$5:$F$99))</f>
        <v>#DIV/0!</v>
      </c>
      <c r="H186" s="29" t="b">
        <f>IF(ISERROR(G186),1&lt;0,E186-G186&gt;eval!$B$6)</f>
        <v>0</v>
      </c>
      <c r="I186" s="32" t="e">
        <f>Rohdaten!L186-G186</f>
        <v>#DIV/0!</v>
      </c>
      <c r="J186" s="32" t="e">
        <f t="shared" si="56"/>
        <v>#DIV/0!</v>
      </c>
      <c r="K186" s="32" t="e">
        <f t="shared" si="57"/>
        <v>#DIV/0!</v>
      </c>
      <c r="L186" s="30">
        <f>Rohdaten!O186</f>
        <v>0</v>
      </c>
      <c r="M186" s="33">
        <f>Rohdaten!N186/eval!$B$7</f>
        <v>0</v>
      </c>
      <c r="N186" s="33" t="e">
        <f>Rohdaten!N186/Rohdaten!M186</f>
        <v>#DIV/0!</v>
      </c>
      <c r="O186" s="32" t="e">
        <f t="shared" si="58"/>
        <v>#DIV/0!</v>
      </c>
      <c r="P186" s="34" t="e">
        <f>(L186)/(O186/charge/constants!$B$3)</f>
        <v>#DIV/0!</v>
      </c>
      <c r="Q186" s="34" t="e">
        <f>SQRT(L186+1)/(O186/charge/constants!$B$3)</f>
        <v>#DIV/0!</v>
      </c>
      <c r="R186" s="29" t="e">
        <f>P186/eval!$E$18</f>
        <v>#DIV/0!</v>
      </c>
      <c r="S186" s="29" t="e">
        <f>Q186/eval!$E$18</f>
        <v>#DIV/0!</v>
      </c>
      <c r="T186" s="29" t="e">
        <f t="shared" si="59"/>
        <v>#DIV/0!</v>
      </c>
      <c r="V186" s="31" t="e">
        <f t="array" ref="V186">AVERAGE(IF(Rohdaten!E186='turnwise standard'!$A$5:$A$99,'turnwise standard'!$P$5:$P$99))</f>
        <v>#DIV/0!</v>
      </c>
      <c r="W186" s="32" t="e">
        <f t="shared" si="60"/>
        <v>#DIV/0!</v>
      </c>
      <c r="X186" s="29" t="e">
        <f t="shared" si="61"/>
        <v>#DIV/0!</v>
      </c>
      <c r="Y186" s="29" t="e">
        <f t="shared" si="62"/>
        <v>#DIV/0!</v>
      </c>
      <c r="AA186" s="32" t="e">
        <f>Rohdaten!AJ186-$G186</f>
        <v>#DIV/0!</v>
      </c>
      <c r="AB186" s="32" t="e">
        <f t="shared" si="63"/>
        <v>#DIV/0!</v>
      </c>
      <c r="AC186" s="30">
        <f>Rohdaten!AM186</f>
        <v>0</v>
      </c>
      <c r="AD186" s="33">
        <f>Rohdaten!AL186/eval!$B$7</f>
        <v>0</v>
      </c>
      <c r="AE186" s="32" t="e">
        <f t="shared" si="64"/>
        <v>#DIV/0!</v>
      </c>
      <c r="AF186" s="32" t="e">
        <f>(AC186)/((AE186+0.0000000000000000001)/charge/constants!$B$3)</f>
        <v>#DIV/0!</v>
      </c>
      <c r="AG186" s="32" t="e">
        <f>SQRT(AC186+1)/((AE186+0.0000000000000000001)/charge/constants!$B$3)</f>
        <v>#DIV/0!</v>
      </c>
      <c r="AH186" s="32" t="e">
        <f>AF186/eval!$E$18</f>
        <v>#DIV/0!</v>
      </c>
      <c r="AI186" s="32" t="e">
        <f>AG186/eval!$E$18</f>
        <v>#DIV/0!</v>
      </c>
      <c r="AJ186" s="32" t="e">
        <f t="shared" si="65"/>
        <v>#DIV/0!</v>
      </c>
      <c r="AK186" s="32" t="e">
        <f t="shared" si="66"/>
        <v>#DIV/0!</v>
      </c>
      <c r="AL186" s="29" t="e">
        <f t="shared" si="67"/>
        <v>#DIV/0!</v>
      </c>
      <c r="AN186" s="32" t="e">
        <f>Rohdaten!X186-G186</f>
        <v>#DIV/0!</v>
      </c>
      <c r="AO186" s="32" t="e">
        <f t="shared" si="68"/>
        <v>#DIV/0!</v>
      </c>
      <c r="AP186" s="30">
        <f>Rohdaten!AA186</f>
        <v>0</v>
      </c>
      <c r="AQ186" s="33">
        <f>Rohdaten!Y186</f>
        <v>0</v>
      </c>
      <c r="AR186" s="32" t="e">
        <f t="shared" si="80"/>
        <v>#DIV/0!</v>
      </c>
      <c r="AS186" s="32" t="e">
        <f t="shared" si="69"/>
        <v>#DIV/0!</v>
      </c>
      <c r="AT186" s="32" t="e">
        <f>(AP186)/((AS186+0.0000000000000000001)/charge/constants!$B$3)</f>
        <v>#DIV/0!</v>
      </c>
      <c r="AU186" s="32" t="e">
        <f>SQRT(AP186+1)/((AS186+0.0000000000000000001)/charge/constants!$B$3)</f>
        <v>#DIV/0!</v>
      </c>
      <c r="AV186" s="32" t="e">
        <f>AT186/eval!$E$18</f>
        <v>#DIV/0!</v>
      </c>
      <c r="AW186" s="32" t="e">
        <f>AU186/eval!$E$18</f>
        <v>#DIV/0!</v>
      </c>
      <c r="AX186" s="32" t="e">
        <f t="shared" si="70"/>
        <v>#DIV/0!</v>
      </c>
      <c r="AY186" s="32" t="e">
        <f t="shared" si="71"/>
        <v>#DIV/0!</v>
      </c>
      <c r="AZ186" s="29" t="e">
        <f t="shared" si="72"/>
        <v>#DIV/0!</v>
      </c>
      <c r="BC186" s="32" t="e">
        <f>Rohdaten!AD186-G186</f>
        <v>#DIV/0!</v>
      </c>
      <c r="BD186" s="30">
        <f>Rohdaten!AG186</f>
        <v>0</v>
      </c>
      <c r="BE186" s="33" t="e">
        <f>Rohdaten!AF186/Rohdaten!AE186</f>
        <v>#DIV/0!</v>
      </c>
      <c r="BF186" s="33">
        <f>Rohdaten!AF186/eval!$B$7</f>
        <v>0</v>
      </c>
      <c r="BG186" s="32" t="e">
        <f t="shared" si="73"/>
        <v>#DIV/0!</v>
      </c>
      <c r="BH186" s="32" t="e">
        <f>(BD186)/((BG186+0.0000000000000000001)/charge/constants!$B$3)</f>
        <v>#DIV/0!</v>
      </c>
      <c r="BI186" s="32" t="e">
        <f>SQRT(BD186+1)/((BG186+0.0000000000000000001)/charge/constants!$B$3)</f>
        <v>#DIV/0!</v>
      </c>
      <c r="BJ186" s="32" t="e">
        <f>BH186/eval!$E$18</f>
        <v>#DIV/0!</v>
      </c>
      <c r="BK186" s="32" t="e">
        <f>BI186/eval!$E$18</f>
        <v>#DIV/0!</v>
      </c>
      <c r="BL186" s="32" t="e">
        <f t="shared" si="74"/>
        <v>#DIV/0!</v>
      </c>
      <c r="BM186" s="32" t="e">
        <f t="shared" si="75"/>
        <v>#DIV/0!</v>
      </c>
      <c r="BN186" s="29" t="e">
        <f t="shared" si="76"/>
        <v>#DIV/0!</v>
      </c>
      <c r="BO186" s="33" t="e">
        <f t="array" ref="BO186">AVERAGE(IF(Rohdaten!E186='turnwise standard'!$A$5:$A$99,'turnwise standard'!$B$5:$B$99))</f>
        <v>#DIV/0!</v>
      </c>
      <c r="BP186" s="32" t="e">
        <f>BD186/BF186*constants!$B$3*charge/constants!$B$6/BO186</f>
        <v>#DIV/0!</v>
      </c>
      <c r="BQ186" s="32" t="e">
        <f>SQRT(BD186)/BF186*constants!$B$3*charge/constants!$B$6/BO186</f>
        <v>#DIV/0!</v>
      </c>
      <c r="BR186" s="32"/>
      <c r="BS186" s="32" t="e">
        <f t="shared" si="77"/>
        <v>#DIV/0!</v>
      </c>
      <c r="BT186" s="32" t="e">
        <f t="shared" si="78"/>
        <v>#DIV/0!</v>
      </c>
      <c r="BU186" s="32" t="e">
        <f t="shared" si="79"/>
        <v>#DIV/0!</v>
      </c>
      <c r="BV186" s="29" t="e">
        <f t="shared" si="81"/>
        <v>#DIV/0!</v>
      </c>
      <c r="BW186" s="29" t="e">
        <f t="shared" si="82"/>
        <v>#DIV/0!</v>
      </c>
      <c r="BX186" s="29" t="e">
        <f t="shared" si="83"/>
        <v>#DIV/0!</v>
      </c>
    </row>
    <row r="187" spans="1:76" x14ac:dyDescent="0.2">
      <c r="A187" s="29">
        <f>Rohdaten!C187</f>
        <v>0</v>
      </c>
      <c r="B187" s="29">
        <f>IF(1=1,Rohdaten!H187,"x"&amp;Rohdaten!H187)</f>
        <v>0</v>
      </c>
      <c r="C187" s="29">
        <f>IF(101,Rohdaten!F187,-Rohdaten!F187)</f>
        <v>0</v>
      </c>
      <c r="E187" s="32">
        <f>Rohdaten!J187</f>
        <v>0</v>
      </c>
      <c r="F187" s="32" t="e">
        <f>AVERAGE(Rohdaten!L187,Rohdaten!X187,Rohdaten!AD187)</f>
        <v>#DIV/0!</v>
      </c>
      <c r="G187" s="29" t="e">
        <f t="array" ref="G187">AVERAGE(IF(Rohdaten!E187='turnwise standard'!$A$5:$A$99,'turnwise standard'!$F$5:$F$99))</f>
        <v>#DIV/0!</v>
      </c>
      <c r="H187" s="29" t="b">
        <f>IF(ISERROR(G187),1&lt;0,E187-G187&gt;eval!$B$6)</f>
        <v>0</v>
      </c>
      <c r="I187" s="32" t="e">
        <f>Rohdaten!L187-G187</f>
        <v>#DIV/0!</v>
      </c>
      <c r="J187" s="32" t="e">
        <f t="shared" si="56"/>
        <v>#DIV/0!</v>
      </c>
      <c r="K187" s="32" t="e">
        <f t="shared" si="57"/>
        <v>#DIV/0!</v>
      </c>
      <c r="L187" s="30">
        <f>Rohdaten!O187</f>
        <v>0</v>
      </c>
      <c r="M187" s="33">
        <f>Rohdaten!N187/eval!$B$7</f>
        <v>0</v>
      </c>
      <c r="N187" s="33" t="e">
        <f>Rohdaten!N187/Rohdaten!M187</f>
        <v>#DIV/0!</v>
      </c>
      <c r="O187" s="32" t="e">
        <f t="shared" si="58"/>
        <v>#DIV/0!</v>
      </c>
      <c r="P187" s="34" t="e">
        <f>(L187)/(O187/charge/constants!$B$3)</f>
        <v>#DIV/0!</v>
      </c>
      <c r="Q187" s="34" t="e">
        <f>SQRT(L187+1)/(O187/charge/constants!$B$3)</f>
        <v>#DIV/0!</v>
      </c>
      <c r="R187" s="29" t="e">
        <f>P187/eval!$E$18</f>
        <v>#DIV/0!</v>
      </c>
      <c r="S187" s="29" t="e">
        <f>Q187/eval!$E$18</f>
        <v>#DIV/0!</v>
      </c>
      <c r="T187" s="29" t="e">
        <f t="shared" si="59"/>
        <v>#DIV/0!</v>
      </c>
      <c r="V187" s="31" t="e">
        <f t="array" ref="V187">AVERAGE(IF(Rohdaten!E187='turnwise standard'!$A$5:$A$99,'turnwise standard'!$P$5:$P$99))</f>
        <v>#DIV/0!</v>
      </c>
      <c r="W187" s="32" t="e">
        <f t="shared" si="60"/>
        <v>#DIV/0!</v>
      </c>
      <c r="X187" s="29" t="e">
        <f t="shared" si="61"/>
        <v>#DIV/0!</v>
      </c>
      <c r="Y187" s="29" t="e">
        <f t="shared" si="62"/>
        <v>#DIV/0!</v>
      </c>
      <c r="AA187" s="32" t="e">
        <f>Rohdaten!AJ187-$G187</f>
        <v>#DIV/0!</v>
      </c>
      <c r="AB187" s="32" t="e">
        <f t="shared" si="63"/>
        <v>#DIV/0!</v>
      </c>
      <c r="AC187" s="30">
        <f>Rohdaten!AM187</f>
        <v>0</v>
      </c>
      <c r="AD187" s="33">
        <f>Rohdaten!AL187/eval!$B$7</f>
        <v>0</v>
      </c>
      <c r="AE187" s="32" t="e">
        <f t="shared" si="64"/>
        <v>#DIV/0!</v>
      </c>
      <c r="AF187" s="32" t="e">
        <f>(AC187)/((AE187+0.0000000000000000001)/charge/constants!$B$3)</f>
        <v>#DIV/0!</v>
      </c>
      <c r="AG187" s="32" t="e">
        <f>SQRT(AC187+1)/((AE187+0.0000000000000000001)/charge/constants!$B$3)</f>
        <v>#DIV/0!</v>
      </c>
      <c r="AH187" s="32" t="e">
        <f>AF187/eval!$E$18</f>
        <v>#DIV/0!</v>
      </c>
      <c r="AI187" s="32" t="e">
        <f>AG187/eval!$E$18</f>
        <v>#DIV/0!</v>
      </c>
      <c r="AJ187" s="32" t="e">
        <f t="shared" si="65"/>
        <v>#DIV/0!</v>
      </c>
      <c r="AK187" s="32" t="e">
        <f t="shared" si="66"/>
        <v>#DIV/0!</v>
      </c>
      <c r="AL187" s="29" t="e">
        <f t="shared" si="67"/>
        <v>#DIV/0!</v>
      </c>
      <c r="AN187" s="32" t="e">
        <f>Rohdaten!X187-G187</f>
        <v>#DIV/0!</v>
      </c>
      <c r="AO187" s="32" t="e">
        <f t="shared" si="68"/>
        <v>#DIV/0!</v>
      </c>
      <c r="AP187" s="30">
        <f>Rohdaten!AA187</f>
        <v>0</v>
      </c>
      <c r="AQ187" s="33">
        <f>Rohdaten!Y187</f>
        <v>0</v>
      </c>
      <c r="AR187" s="32" t="e">
        <f t="shared" si="80"/>
        <v>#DIV/0!</v>
      </c>
      <c r="AS187" s="32" t="e">
        <f t="shared" si="69"/>
        <v>#DIV/0!</v>
      </c>
      <c r="AT187" s="32" t="e">
        <f>(AP187)/((AS187+0.0000000000000000001)/charge/constants!$B$3)</f>
        <v>#DIV/0!</v>
      </c>
      <c r="AU187" s="32" t="e">
        <f>SQRT(AP187+1)/((AS187+0.0000000000000000001)/charge/constants!$B$3)</f>
        <v>#DIV/0!</v>
      </c>
      <c r="AV187" s="32" t="e">
        <f>AT187/eval!$E$18</f>
        <v>#DIV/0!</v>
      </c>
      <c r="AW187" s="32" t="e">
        <f>AU187/eval!$E$18</f>
        <v>#DIV/0!</v>
      </c>
      <c r="AX187" s="32" t="e">
        <f t="shared" si="70"/>
        <v>#DIV/0!</v>
      </c>
      <c r="AY187" s="32" t="e">
        <f t="shared" si="71"/>
        <v>#DIV/0!</v>
      </c>
      <c r="AZ187" s="29" t="e">
        <f t="shared" si="72"/>
        <v>#DIV/0!</v>
      </c>
      <c r="BC187" s="32" t="e">
        <f>Rohdaten!AD187-G187</f>
        <v>#DIV/0!</v>
      </c>
      <c r="BD187" s="30">
        <f>Rohdaten!AG187</f>
        <v>0</v>
      </c>
      <c r="BE187" s="33" t="e">
        <f>Rohdaten!AF187/Rohdaten!AE187</f>
        <v>#DIV/0!</v>
      </c>
      <c r="BF187" s="33">
        <f>Rohdaten!AF187/eval!$B$7</f>
        <v>0</v>
      </c>
      <c r="BG187" s="32" t="e">
        <f t="shared" si="73"/>
        <v>#DIV/0!</v>
      </c>
      <c r="BH187" s="32" t="e">
        <f>(BD187)/((BG187+0.0000000000000000001)/charge/constants!$B$3)</f>
        <v>#DIV/0!</v>
      </c>
      <c r="BI187" s="32" t="e">
        <f>SQRT(BD187+1)/((BG187+0.0000000000000000001)/charge/constants!$B$3)</f>
        <v>#DIV/0!</v>
      </c>
      <c r="BJ187" s="32" t="e">
        <f>BH187/eval!$E$18</f>
        <v>#DIV/0!</v>
      </c>
      <c r="BK187" s="32" t="e">
        <f>BI187/eval!$E$18</f>
        <v>#DIV/0!</v>
      </c>
      <c r="BL187" s="32" t="e">
        <f t="shared" si="74"/>
        <v>#DIV/0!</v>
      </c>
      <c r="BM187" s="32" t="e">
        <f t="shared" si="75"/>
        <v>#DIV/0!</v>
      </c>
      <c r="BN187" s="29" t="e">
        <f t="shared" si="76"/>
        <v>#DIV/0!</v>
      </c>
      <c r="BO187" s="33" t="e">
        <f t="array" ref="BO187">AVERAGE(IF(Rohdaten!E187='turnwise standard'!$A$5:$A$99,'turnwise standard'!$B$5:$B$99))</f>
        <v>#DIV/0!</v>
      </c>
      <c r="BP187" s="32" t="e">
        <f>BD187/BF187*constants!$B$3*charge/constants!$B$6/BO187</f>
        <v>#DIV/0!</v>
      </c>
      <c r="BQ187" s="32" t="e">
        <f>SQRT(BD187)/BF187*constants!$B$3*charge/constants!$B$6/BO187</f>
        <v>#DIV/0!</v>
      </c>
      <c r="BR187" s="32"/>
      <c r="BS187" s="32" t="e">
        <f t="shared" si="77"/>
        <v>#DIV/0!</v>
      </c>
      <c r="BT187" s="32" t="e">
        <f t="shared" si="78"/>
        <v>#DIV/0!</v>
      </c>
      <c r="BU187" s="32" t="e">
        <f t="shared" si="79"/>
        <v>#DIV/0!</v>
      </c>
      <c r="BV187" s="29" t="e">
        <f t="shared" si="81"/>
        <v>#DIV/0!</v>
      </c>
      <c r="BW187" s="29" t="e">
        <f t="shared" si="82"/>
        <v>#DIV/0!</v>
      </c>
      <c r="BX187" s="29" t="e">
        <f t="shared" si="83"/>
        <v>#DIV/0!</v>
      </c>
    </row>
    <row r="188" spans="1:76" x14ac:dyDescent="0.2">
      <c r="A188" s="29">
        <f>Rohdaten!C188</f>
        <v>0</v>
      </c>
      <c r="B188" s="29">
        <f>IF(1=1,Rohdaten!H188,"x"&amp;Rohdaten!H188)</f>
        <v>0</v>
      </c>
      <c r="C188" s="29">
        <f>IF(101,Rohdaten!F188,-Rohdaten!F188)</f>
        <v>0</v>
      </c>
      <c r="E188" s="32">
        <f>Rohdaten!J188</f>
        <v>0</v>
      </c>
      <c r="F188" s="32" t="e">
        <f>AVERAGE(Rohdaten!L188,Rohdaten!X188,Rohdaten!AD188)</f>
        <v>#DIV/0!</v>
      </c>
      <c r="G188" s="29" t="e">
        <f t="array" ref="G188">AVERAGE(IF(Rohdaten!E188='turnwise standard'!$A$5:$A$99,'turnwise standard'!$F$5:$F$99))</f>
        <v>#DIV/0!</v>
      </c>
      <c r="H188" s="29" t="b">
        <f>IF(ISERROR(G188),1&lt;0,E188-G188&gt;eval!$B$6)</f>
        <v>0</v>
      </c>
      <c r="I188" s="32" t="e">
        <f>Rohdaten!L188-G188</f>
        <v>#DIV/0!</v>
      </c>
      <c r="J188" s="32" t="e">
        <f t="shared" si="56"/>
        <v>#DIV/0!</v>
      </c>
      <c r="K188" s="32" t="e">
        <f t="shared" si="57"/>
        <v>#DIV/0!</v>
      </c>
      <c r="L188" s="30">
        <f>Rohdaten!O188</f>
        <v>0</v>
      </c>
      <c r="M188" s="33">
        <f>Rohdaten!N188/eval!$B$7</f>
        <v>0</v>
      </c>
      <c r="N188" s="33" t="e">
        <f>Rohdaten!N188/Rohdaten!M188</f>
        <v>#DIV/0!</v>
      </c>
      <c r="O188" s="32" t="e">
        <f t="shared" si="58"/>
        <v>#DIV/0!</v>
      </c>
      <c r="P188" s="34" t="e">
        <f>(L188)/(O188/charge/constants!$B$3)</f>
        <v>#DIV/0!</v>
      </c>
      <c r="Q188" s="34" t="e">
        <f>SQRT(L188+1)/(O188/charge/constants!$B$3)</f>
        <v>#DIV/0!</v>
      </c>
      <c r="R188" s="29" t="e">
        <f>P188/eval!$E$18</f>
        <v>#DIV/0!</v>
      </c>
      <c r="S188" s="29" t="e">
        <f>Q188/eval!$E$18</f>
        <v>#DIV/0!</v>
      </c>
      <c r="T188" s="29" t="e">
        <f t="shared" si="59"/>
        <v>#DIV/0!</v>
      </c>
      <c r="V188" s="31" t="e">
        <f t="array" ref="V188">AVERAGE(IF(Rohdaten!E188='turnwise standard'!$A$5:$A$99,'turnwise standard'!$P$5:$P$99))</f>
        <v>#DIV/0!</v>
      </c>
      <c r="W188" s="32" t="e">
        <f t="shared" si="60"/>
        <v>#DIV/0!</v>
      </c>
      <c r="X188" s="29" t="e">
        <f t="shared" si="61"/>
        <v>#DIV/0!</v>
      </c>
      <c r="Y188" s="29" t="e">
        <f t="shared" si="62"/>
        <v>#DIV/0!</v>
      </c>
      <c r="AA188" s="32" t="e">
        <f>Rohdaten!AJ188-$G188</f>
        <v>#DIV/0!</v>
      </c>
      <c r="AB188" s="32" t="e">
        <f t="shared" si="63"/>
        <v>#DIV/0!</v>
      </c>
      <c r="AC188" s="30">
        <f>Rohdaten!AM188</f>
        <v>0</v>
      </c>
      <c r="AD188" s="33">
        <f>Rohdaten!AL188/eval!$B$7</f>
        <v>0</v>
      </c>
      <c r="AE188" s="32" t="e">
        <f t="shared" si="64"/>
        <v>#DIV/0!</v>
      </c>
      <c r="AF188" s="32" t="e">
        <f>(AC188)/((AE188+0.0000000000000000001)/charge/constants!$B$3)</f>
        <v>#DIV/0!</v>
      </c>
      <c r="AG188" s="32" t="e">
        <f>SQRT(AC188+1)/((AE188+0.0000000000000000001)/charge/constants!$B$3)</f>
        <v>#DIV/0!</v>
      </c>
      <c r="AH188" s="32" t="e">
        <f>AF188/eval!$E$18</f>
        <v>#DIV/0!</v>
      </c>
      <c r="AI188" s="32" t="e">
        <f>AG188/eval!$E$18</f>
        <v>#DIV/0!</v>
      </c>
      <c r="AJ188" s="32" t="e">
        <f t="shared" si="65"/>
        <v>#DIV/0!</v>
      </c>
      <c r="AK188" s="32" t="e">
        <f t="shared" si="66"/>
        <v>#DIV/0!</v>
      </c>
      <c r="AL188" s="29" t="e">
        <f t="shared" si="67"/>
        <v>#DIV/0!</v>
      </c>
      <c r="AN188" s="32" t="e">
        <f>Rohdaten!X188-G188</f>
        <v>#DIV/0!</v>
      </c>
      <c r="AO188" s="32" t="e">
        <f t="shared" si="68"/>
        <v>#DIV/0!</v>
      </c>
      <c r="AP188" s="30">
        <f>Rohdaten!AA188</f>
        <v>0</v>
      </c>
      <c r="AQ188" s="33">
        <f>Rohdaten!Y188</f>
        <v>0</v>
      </c>
      <c r="AR188" s="32" t="e">
        <f t="shared" si="80"/>
        <v>#DIV/0!</v>
      </c>
      <c r="AS188" s="32" t="e">
        <f t="shared" si="69"/>
        <v>#DIV/0!</v>
      </c>
      <c r="AT188" s="32" t="e">
        <f>(AP188)/((AS188+0.0000000000000000001)/charge/constants!$B$3)</f>
        <v>#DIV/0!</v>
      </c>
      <c r="AU188" s="32" t="e">
        <f>SQRT(AP188+1)/((AS188+0.0000000000000000001)/charge/constants!$B$3)</f>
        <v>#DIV/0!</v>
      </c>
      <c r="AV188" s="32" t="e">
        <f>AT188/eval!$E$18</f>
        <v>#DIV/0!</v>
      </c>
      <c r="AW188" s="32" t="e">
        <f>AU188/eval!$E$18</f>
        <v>#DIV/0!</v>
      </c>
      <c r="AX188" s="32" t="e">
        <f t="shared" si="70"/>
        <v>#DIV/0!</v>
      </c>
      <c r="AY188" s="32" t="e">
        <f t="shared" si="71"/>
        <v>#DIV/0!</v>
      </c>
      <c r="AZ188" s="29" t="e">
        <f t="shared" si="72"/>
        <v>#DIV/0!</v>
      </c>
      <c r="BC188" s="32" t="e">
        <f>Rohdaten!AD188-G188</f>
        <v>#DIV/0!</v>
      </c>
      <c r="BD188" s="30">
        <f>Rohdaten!AG188</f>
        <v>0</v>
      </c>
      <c r="BE188" s="33" t="e">
        <f>Rohdaten!AF188/Rohdaten!AE188</f>
        <v>#DIV/0!</v>
      </c>
      <c r="BF188" s="33">
        <f>Rohdaten!AF188/eval!$B$7</f>
        <v>0</v>
      </c>
      <c r="BG188" s="32" t="e">
        <f t="shared" si="73"/>
        <v>#DIV/0!</v>
      </c>
      <c r="BH188" s="32" t="e">
        <f>(BD188)/((BG188+0.0000000000000000001)/charge/constants!$B$3)</f>
        <v>#DIV/0!</v>
      </c>
      <c r="BI188" s="32" t="e">
        <f>SQRT(BD188+1)/((BG188+0.0000000000000000001)/charge/constants!$B$3)</f>
        <v>#DIV/0!</v>
      </c>
      <c r="BJ188" s="32" t="e">
        <f>BH188/eval!$E$18</f>
        <v>#DIV/0!</v>
      </c>
      <c r="BK188" s="32" t="e">
        <f>BI188/eval!$E$18</f>
        <v>#DIV/0!</v>
      </c>
      <c r="BL188" s="32" t="e">
        <f t="shared" si="74"/>
        <v>#DIV/0!</v>
      </c>
      <c r="BM188" s="32" t="e">
        <f t="shared" si="75"/>
        <v>#DIV/0!</v>
      </c>
      <c r="BN188" s="29" t="e">
        <f t="shared" si="76"/>
        <v>#DIV/0!</v>
      </c>
      <c r="BO188" s="33" t="e">
        <f t="array" ref="BO188">AVERAGE(IF(Rohdaten!E188='turnwise standard'!$A$5:$A$99,'turnwise standard'!$B$5:$B$99))</f>
        <v>#DIV/0!</v>
      </c>
      <c r="BP188" s="32" t="e">
        <f>BD188/BF188*constants!$B$3*charge/constants!$B$6/BO188</f>
        <v>#DIV/0!</v>
      </c>
      <c r="BQ188" s="32" t="e">
        <f>SQRT(BD188)/BF188*constants!$B$3*charge/constants!$B$6/BO188</f>
        <v>#DIV/0!</v>
      </c>
      <c r="BR188" s="32"/>
      <c r="BS188" s="32" t="e">
        <f t="shared" si="77"/>
        <v>#DIV/0!</v>
      </c>
      <c r="BT188" s="32" t="e">
        <f t="shared" si="78"/>
        <v>#DIV/0!</v>
      </c>
      <c r="BU188" s="32" t="e">
        <f t="shared" si="79"/>
        <v>#DIV/0!</v>
      </c>
      <c r="BV188" s="29" t="e">
        <f t="shared" si="81"/>
        <v>#DIV/0!</v>
      </c>
      <c r="BW188" s="29" t="e">
        <f t="shared" si="82"/>
        <v>#DIV/0!</v>
      </c>
      <c r="BX188" s="29" t="e">
        <f t="shared" si="83"/>
        <v>#DIV/0!</v>
      </c>
    </row>
    <row r="189" spans="1:76" x14ac:dyDescent="0.2">
      <c r="A189" s="29">
        <f>Rohdaten!C189</f>
        <v>0</v>
      </c>
      <c r="B189" s="29">
        <f>IF(1=1,Rohdaten!H189,"x"&amp;Rohdaten!H189)</f>
        <v>0</v>
      </c>
      <c r="C189" s="29">
        <f>IF(101,Rohdaten!F189,-Rohdaten!F189)</f>
        <v>0</v>
      </c>
      <c r="E189" s="32">
        <f>Rohdaten!J189</f>
        <v>0</v>
      </c>
      <c r="F189" s="32" t="e">
        <f>AVERAGE(Rohdaten!L189,Rohdaten!X189,Rohdaten!AD189)</f>
        <v>#DIV/0!</v>
      </c>
      <c r="G189" s="29" t="e">
        <f t="array" ref="G189">AVERAGE(IF(Rohdaten!E189='turnwise standard'!$A$5:$A$99,'turnwise standard'!$F$5:$F$99))</f>
        <v>#DIV/0!</v>
      </c>
      <c r="H189" s="29" t="b">
        <f>IF(ISERROR(G189),1&lt;0,E189-G189&gt;eval!$B$6)</f>
        <v>0</v>
      </c>
      <c r="I189" s="32" t="e">
        <f>Rohdaten!L189-G189</f>
        <v>#DIV/0!</v>
      </c>
      <c r="J189" s="32" t="e">
        <f t="shared" si="56"/>
        <v>#DIV/0!</v>
      </c>
      <c r="K189" s="32" t="e">
        <f t="shared" si="57"/>
        <v>#DIV/0!</v>
      </c>
      <c r="L189" s="30">
        <f>Rohdaten!O189</f>
        <v>0</v>
      </c>
      <c r="M189" s="33">
        <f>Rohdaten!N189/eval!$B$7</f>
        <v>0</v>
      </c>
      <c r="N189" s="33" t="e">
        <f>Rohdaten!N189/Rohdaten!M189</f>
        <v>#DIV/0!</v>
      </c>
      <c r="O189" s="32" t="e">
        <f t="shared" si="58"/>
        <v>#DIV/0!</v>
      </c>
      <c r="P189" s="34" t="e">
        <f>(L189)/(O189/charge/constants!$B$3)</f>
        <v>#DIV/0!</v>
      </c>
      <c r="Q189" s="34" t="e">
        <f>SQRT(L189+1)/(O189/charge/constants!$B$3)</f>
        <v>#DIV/0!</v>
      </c>
      <c r="R189" s="29" t="e">
        <f>P189/eval!$E$18</f>
        <v>#DIV/0!</v>
      </c>
      <c r="S189" s="29" t="e">
        <f>Q189/eval!$E$18</f>
        <v>#DIV/0!</v>
      </c>
      <c r="T189" s="29" t="e">
        <f t="shared" si="59"/>
        <v>#DIV/0!</v>
      </c>
      <c r="V189" s="31" t="e">
        <f t="array" ref="V189">AVERAGE(IF(Rohdaten!E189='turnwise standard'!$A$5:$A$99,'turnwise standard'!$P$5:$P$99))</f>
        <v>#DIV/0!</v>
      </c>
      <c r="W189" s="32" t="e">
        <f t="shared" si="60"/>
        <v>#DIV/0!</v>
      </c>
      <c r="X189" s="29" t="e">
        <f t="shared" si="61"/>
        <v>#DIV/0!</v>
      </c>
      <c r="Y189" s="29" t="e">
        <f t="shared" si="62"/>
        <v>#DIV/0!</v>
      </c>
      <c r="AA189" s="32" t="e">
        <f>Rohdaten!AJ189-$G189</f>
        <v>#DIV/0!</v>
      </c>
      <c r="AB189" s="32" t="e">
        <f t="shared" si="63"/>
        <v>#DIV/0!</v>
      </c>
      <c r="AC189" s="30">
        <f>Rohdaten!AM189</f>
        <v>0</v>
      </c>
      <c r="AD189" s="33">
        <f>Rohdaten!AL189/eval!$B$7</f>
        <v>0</v>
      </c>
      <c r="AE189" s="32" t="e">
        <f t="shared" si="64"/>
        <v>#DIV/0!</v>
      </c>
      <c r="AF189" s="32" t="e">
        <f>(AC189)/((AE189+0.0000000000000000001)/charge/constants!$B$3)</f>
        <v>#DIV/0!</v>
      </c>
      <c r="AG189" s="32" t="e">
        <f>SQRT(AC189+1)/((AE189+0.0000000000000000001)/charge/constants!$B$3)</f>
        <v>#DIV/0!</v>
      </c>
      <c r="AH189" s="32" t="e">
        <f>AF189/eval!$E$18</f>
        <v>#DIV/0!</v>
      </c>
      <c r="AI189" s="32" t="e">
        <f>AG189/eval!$E$18</f>
        <v>#DIV/0!</v>
      </c>
      <c r="AJ189" s="32" t="e">
        <f t="shared" si="65"/>
        <v>#DIV/0!</v>
      </c>
      <c r="AK189" s="32" t="e">
        <f t="shared" si="66"/>
        <v>#DIV/0!</v>
      </c>
      <c r="AL189" s="29" t="e">
        <f t="shared" si="67"/>
        <v>#DIV/0!</v>
      </c>
      <c r="AN189" s="32" t="e">
        <f>Rohdaten!X189-G189</f>
        <v>#DIV/0!</v>
      </c>
      <c r="AO189" s="32" t="e">
        <f t="shared" si="68"/>
        <v>#DIV/0!</v>
      </c>
      <c r="AP189" s="30">
        <f>Rohdaten!AA189</f>
        <v>0</v>
      </c>
      <c r="AQ189" s="33">
        <f>Rohdaten!Y189</f>
        <v>0</v>
      </c>
      <c r="AR189" s="32" t="e">
        <f t="shared" si="80"/>
        <v>#DIV/0!</v>
      </c>
      <c r="AS189" s="32" t="e">
        <f t="shared" si="69"/>
        <v>#DIV/0!</v>
      </c>
      <c r="AT189" s="32" t="e">
        <f>(AP189)/((AS189+0.0000000000000000001)/charge/constants!$B$3)</f>
        <v>#DIV/0!</v>
      </c>
      <c r="AU189" s="32" t="e">
        <f>SQRT(AP189+1)/((AS189+0.0000000000000000001)/charge/constants!$B$3)</f>
        <v>#DIV/0!</v>
      </c>
      <c r="AV189" s="32" t="e">
        <f>AT189/eval!$E$18</f>
        <v>#DIV/0!</v>
      </c>
      <c r="AW189" s="32" t="e">
        <f>AU189/eval!$E$18</f>
        <v>#DIV/0!</v>
      </c>
      <c r="AX189" s="32" t="e">
        <f t="shared" si="70"/>
        <v>#DIV/0!</v>
      </c>
      <c r="AY189" s="32" t="e">
        <f t="shared" si="71"/>
        <v>#DIV/0!</v>
      </c>
      <c r="AZ189" s="29" t="e">
        <f t="shared" si="72"/>
        <v>#DIV/0!</v>
      </c>
      <c r="BC189" s="32" t="e">
        <f>Rohdaten!AD189-G189</f>
        <v>#DIV/0!</v>
      </c>
      <c r="BD189" s="30">
        <f>Rohdaten!AG189</f>
        <v>0</v>
      </c>
      <c r="BE189" s="33" t="e">
        <f>Rohdaten!AF189/Rohdaten!AE189</f>
        <v>#DIV/0!</v>
      </c>
      <c r="BF189" s="33">
        <f>Rohdaten!AF189/eval!$B$7</f>
        <v>0</v>
      </c>
      <c r="BG189" s="32" t="e">
        <f t="shared" si="73"/>
        <v>#DIV/0!</v>
      </c>
      <c r="BH189" s="32" t="e">
        <f>(BD189)/((BG189+0.0000000000000000001)/charge/constants!$B$3)</f>
        <v>#DIV/0!</v>
      </c>
      <c r="BI189" s="32" t="e">
        <f>SQRT(BD189+1)/((BG189+0.0000000000000000001)/charge/constants!$B$3)</f>
        <v>#DIV/0!</v>
      </c>
      <c r="BJ189" s="32" t="e">
        <f>BH189/eval!$E$18</f>
        <v>#DIV/0!</v>
      </c>
      <c r="BK189" s="32" t="e">
        <f>BI189/eval!$E$18</f>
        <v>#DIV/0!</v>
      </c>
      <c r="BL189" s="32" t="e">
        <f t="shared" si="74"/>
        <v>#DIV/0!</v>
      </c>
      <c r="BM189" s="32" t="e">
        <f t="shared" si="75"/>
        <v>#DIV/0!</v>
      </c>
      <c r="BN189" s="29" t="e">
        <f t="shared" si="76"/>
        <v>#DIV/0!</v>
      </c>
      <c r="BO189" s="33" t="e">
        <f t="array" ref="BO189">AVERAGE(IF(Rohdaten!E189='turnwise standard'!$A$5:$A$99,'turnwise standard'!$B$5:$B$99))</f>
        <v>#DIV/0!</v>
      </c>
      <c r="BP189" s="32" t="e">
        <f>BD189/BF189*constants!$B$3*charge/constants!$B$6/BO189</f>
        <v>#DIV/0!</v>
      </c>
      <c r="BQ189" s="32" t="e">
        <f>SQRT(BD189)/BF189*constants!$B$3*charge/constants!$B$6/BO189</f>
        <v>#DIV/0!</v>
      </c>
      <c r="BR189" s="32"/>
      <c r="BS189" s="32" t="e">
        <f t="shared" si="77"/>
        <v>#DIV/0!</v>
      </c>
      <c r="BT189" s="32" t="e">
        <f t="shared" si="78"/>
        <v>#DIV/0!</v>
      </c>
      <c r="BU189" s="32" t="e">
        <f t="shared" si="79"/>
        <v>#DIV/0!</v>
      </c>
      <c r="BV189" s="29" t="e">
        <f t="shared" si="81"/>
        <v>#DIV/0!</v>
      </c>
      <c r="BW189" s="29" t="e">
        <f t="shared" si="82"/>
        <v>#DIV/0!</v>
      </c>
      <c r="BX189" s="29" t="e">
        <f t="shared" si="83"/>
        <v>#DIV/0!</v>
      </c>
    </row>
    <row r="190" spans="1:76" x14ac:dyDescent="0.2">
      <c r="A190" s="29">
        <f>Rohdaten!C190</f>
        <v>0</v>
      </c>
      <c r="B190" s="29">
        <f>IF(1=1,Rohdaten!H190,"x"&amp;Rohdaten!H190)</f>
        <v>0</v>
      </c>
      <c r="C190" s="29">
        <f>IF(101,Rohdaten!F190,-Rohdaten!F190)</f>
        <v>0</v>
      </c>
      <c r="E190" s="32">
        <f>Rohdaten!J190</f>
        <v>0</v>
      </c>
      <c r="F190" s="32" t="e">
        <f>AVERAGE(Rohdaten!L190,Rohdaten!X190,Rohdaten!AD190)</f>
        <v>#DIV/0!</v>
      </c>
      <c r="G190" s="29" t="e">
        <f t="array" ref="G190">AVERAGE(IF(Rohdaten!E190='turnwise standard'!$A$5:$A$99,'turnwise standard'!$F$5:$F$99))</f>
        <v>#DIV/0!</v>
      </c>
      <c r="H190" s="29" t="b">
        <f>IF(ISERROR(G190),1&lt;0,E190-G190&gt;eval!$B$6)</f>
        <v>0</v>
      </c>
      <c r="I190" s="32" t="e">
        <f>Rohdaten!L190-G190</f>
        <v>#DIV/0!</v>
      </c>
      <c r="J190" s="32" t="e">
        <f t="shared" si="56"/>
        <v>#DIV/0!</v>
      </c>
      <c r="K190" s="32" t="e">
        <f t="shared" si="57"/>
        <v>#DIV/0!</v>
      </c>
      <c r="L190" s="30">
        <f>Rohdaten!O190</f>
        <v>0</v>
      </c>
      <c r="M190" s="33">
        <f>Rohdaten!N190/eval!$B$7</f>
        <v>0</v>
      </c>
      <c r="N190" s="33" t="e">
        <f>Rohdaten!N190/Rohdaten!M190</f>
        <v>#DIV/0!</v>
      </c>
      <c r="O190" s="32" t="e">
        <f t="shared" si="58"/>
        <v>#DIV/0!</v>
      </c>
      <c r="P190" s="34" t="e">
        <f>(L190)/(O190/charge/constants!$B$3)</f>
        <v>#DIV/0!</v>
      </c>
      <c r="Q190" s="34" t="e">
        <f>SQRT(L190+1)/(O190/charge/constants!$B$3)</f>
        <v>#DIV/0!</v>
      </c>
      <c r="R190" s="29" t="e">
        <f>P190/eval!$E$18</f>
        <v>#DIV/0!</v>
      </c>
      <c r="S190" s="29" t="e">
        <f>Q190/eval!$E$18</f>
        <v>#DIV/0!</v>
      </c>
      <c r="T190" s="29" t="e">
        <f t="shared" si="59"/>
        <v>#DIV/0!</v>
      </c>
      <c r="V190" s="31" t="e">
        <f t="array" ref="V190">AVERAGE(IF(Rohdaten!E190='turnwise standard'!$A$5:$A$99,'turnwise standard'!$P$5:$P$99))</f>
        <v>#DIV/0!</v>
      </c>
      <c r="W190" s="32" t="e">
        <f t="shared" si="60"/>
        <v>#DIV/0!</v>
      </c>
      <c r="X190" s="29" t="e">
        <f t="shared" si="61"/>
        <v>#DIV/0!</v>
      </c>
      <c r="Y190" s="29" t="e">
        <f t="shared" si="62"/>
        <v>#DIV/0!</v>
      </c>
      <c r="AA190" s="32" t="e">
        <f>Rohdaten!AJ190-$G190</f>
        <v>#DIV/0!</v>
      </c>
      <c r="AB190" s="32" t="e">
        <f t="shared" si="63"/>
        <v>#DIV/0!</v>
      </c>
      <c r="AC190" s="30">
        <f>Rohdaten!AM190</f>
        <v>0</v>
      </c>
      <c r="AD190" s="33">
        <f>Rohdaten!AL190/eval!$B$7</f>
        <v>0</v>
      </c>
      <c r="AE190" s="32" t="e">
        <f t="shared" si="64"/>
        <v>#DIV/0!</v>
      </c>
      <c r="AF190" s="32" t="e">
        <f>(AC190)/((AE190+0.0000000000000000001)/charge/constants!$B$3)</f>
        <v>#DIV/0!</v>
      </c>
      <c r="AG190" s="32" t="e">
        <f>SQRT(AC190+1)/((AE190+0.0000000000000000001)/charge/constants!$B$3)</f>
        <v>#DIV/0!</v>
      </c>
      <c r="AH190" s="32" t="e">
        <f>AF190/eval!$E$18</f>
        <v>#DIV/0!</v>
      </c>
      <c r="AI190" s="32" t="e">
        <f>AG190/eval!$E$18</f>
        <v>#DIV/0!</v>
      </c>
      <c r="AJ190" s="32" t="e">
        <f t="shared" si="65"/>
        <v>#DIV/0!</v>
      </c>
      <c r="AK190" s="32" t="e">
        <f t="shared" si="66"/>
        <v>#DIV/0!</v>
      </c>
      <c r="AL190" s="29" t="e">
        <f t="shared" si="67"/>
        <v>#DIV/0!</v>
      </c>
      <c r="AN190" s="32" t="e">
        <f>Rohdaten!X190-G190</f>
        <v>#DIV/0!</v>
      </c>
      <c r="AO190" s="32" t="e">
        <f t="shared" si="68"/>
        <v>#DIV/0!</v>
      </c>
      <c r="AP190" s="30">
        <f>Rohdaten!AA190</f>
        <v>0</v>
      </c>
      <c r="AQ190" s="33">
        <f>Rohdaten!Y190</f>
        <v>0</v>
      </c>
      <c r="AR190" s="32" t="e">
        <f t="shared" si="80"/>
        <v>#DIV/0!</v>
      </c>
      <c r="AS190" s="32" t="e">
        <f t="shared" si="69"/>
        <v>#DIV/0!</v>
      </c>
      <c r="AT190" s="32" t="e">
        <f>(AP190)/((AS190+0.0000000000000000001)/charge/constants!$B$3)</f>
        <v>#DIV/0!</v>
      </c>
      <c r="AU190" s="32" t="e">
        <f>SQRT(AP190+1)/((AS190+0.0000000000000000001)/charge/constants!$B$3)</f>
        <v>#DIV/0!</v>
      </c>
      <c r="AV190" s="32" t="e">
        <f>AT190/eval!$E$18</f>
        <v>#DIV/0!</v>
      </c>
      <c r="AW190" s="32" t="e">
        <f>AU190/eval!$E$18</f>
        <v>#DIV/0!</v>
      </c>
      <c r="AX190" s="32" t="e">
        <f t="shared" si="70"/>
        <v>#DIV/0!</v>
      </c>
      <c r="AY190" s="32" t="e">
        <f t="shared" si="71"/>
        <v>#DIV/0!</v>
      </c>
      <c r="AZ190" s="29" t="e">
        <f t="shared" si="72"/>
        <v>#DIV/0!</v>
      </c>
      <c r="BC190" s="32" t="e">
        <f>Rohdaten!AD190-G190</f>
        <v>#DIV/0!</v>
      </c>
      <c r="BD190" s="30">
        <f>Rohdaten!AG190</f>
        <v>0</v>
      </c>
      <c r="BE190" s="33" t="e">
        <f>Rohdaten!AF190/Rohdaten!AE190</f>
        <v>#DIV/0!</v>
      </c>
      <c r="BF190" s="33">
        <f>Rohdaten!AF190/eval!$B$7</f>
        <v>0</v>
      </c>
      <c r="BG190" s="32" t="e">
        <f t="shared" si="73"/>
        <v>#DIV/0!</v>
      </c>
      <c r="BH190" s="32" t="e">
        <f>(BD190)/((BG190+0.0000000000000000001)/charge/constants!$B$3)</f>
        <v>#DIV/0!</v>
      </c>
      <c r="BI190" s="32" t="e">
        <f>SQRT(BD190+1)/((BG190+0.0000000000000000001)/charge/constants!$B$3)</f>
        <v>#DIV/0!</v>
      </c>
      <c r="BJ190" s="32" t="e">
        <f>BH190/eval!$E$18</f>
        <v>#DIV/0!</v>
      </c>
      <c r="BK190" s="32" t="e">
        <f>BI190/eval!$E$18</f>
        <v>#DIV/0!</v>
      </c>
      <c r="BL190" s="32" t="e">
        <f t="shared" si="74"/>
        <v>#DIV/0!</v>
      </c>
      <c r="BM190" s="32" t="e">
        <f t="shared" si="75"/>
        <v>#DIV/0!</v>
      </c>
      <c r="BN190" s="29" t="e">
        <f t="shared" si="76"/>
        <v>#DIV/0!</v>
      </c>
      <c r="BO190" s="33" t="e">
        <f t="array" ref="BO190">AVERAGE(IF(Rohdaten!E190='turnwise standard'!$A$5:$A$99,'turnwise standard'!$B$5:$B$99))</f>
        <v>#DIV/0!</v>
      </c>
      <c r="BP190" s="32" t="e">
        <f>BD190/BF190*constants!$B$3*charge/constants!$B$6/BO190</f>
        <v>#DIV/0!</v>
      </c>
      <c r="BQ190" s="32" t="e">
        <f>SQRT(BD190)/BF190*constants!$B$3*charge/constants!$B$6/BO190</f>
        <v>#DIV/0!</v>
      </c>
      <c r="BR190" s="32"/>
      <c r="BS190" s="32" t="e">
        <f t="shared" si="77"/>
        <v>#DIV/0!</v>
      </c>
      <c r="BT190" s="32" t="e">
        <f t="shared" si="78"/>
        <v>#DIV/0!</v>
      </c>
      <c r="BU190" s="32" t="e">
        <f t="shared" si="79"/>
        <v>#DIV/0!</v>
      </c>
      <c r="BV190" s="29" t="e">
        <f t="shared" si="81"/>
        <v>#DIV/0!</v>
      </c>
      <c r="BW190" s="29" t="e">
        <f t="shared" si="82"/>
        <v>#DIV/0!</v>
      </c>
      <c r="BX190" s="29" t="e">
        <f t="shared" si="83"/>
        <v>#DIV/0!</v>
      </c>
    </row>
    <row r="191" spans="1:76" x14ac:dyDescent="0.2">
      <c r="A191" s="29">
        <f>Rohdaten!C191</f>
        <v>0</v>
      </c>
      <c r="B191" s="29">
        <f>IF(1=1,Rohdaten!H191,"x"&amp;Rohdaten!H191)</f>
        <v>0</v>
      </c>
      <c r="C191" s="29">
        <f>IF(101,Rohdaten!F191,-Rohdaten!F191)</f>
        <v>0</v>
      </c>
      <c r="E191" s="32">
        <f>Rohdaten!J191</f>
        <v>0</v>
      </c>
      <c r="F191" s="32" t="e">
        <f>AVERAGE(Rohdaten!L191,Rohdaten!X191,Rohdaten!AD191)</f>
        <v>#DIV/0!</v>
      </c>
      <c r="G191" s="29" t="e">
        <f t="array" ref="G191">AVERAGE(IF(Rohdaten!E191='turnwise standard'!$A$5:$A$99,'turnwise standard'!$F$5:$F$99))</f>
        <v>#DIV/0!</v>
      </c>
      <c r="H191" s="29" t="b">
        <f>IF(ISERROR(G191),1&lt;0,E191-G191&gt;eval!$B$6)</f>
        <v>0</v>
      </c>
      <c r="I191" s="32" t="e">
        <f>Rohdaten!L191-G191</f>
        <v>#DIV/0!</v>
      </c>
      <c r="J191" s="32" t="e">
        <f t="shared" si="56"/>
        <v>#DIV/0!</v>
      </c>
      <c r="K191" s="32" t="e">
        <f t="shared" si="57"/>
        <v>#DIV/0!</v>
      </c>
      <c r="L191" s="30">
        <f>Rohdaten!O191</f>
        <v>0</v>
      </c>
      <c r="M191" s="33">
        <f>Rohdaten!N191/eval!$B$7</f>
        <v>0</v>
      </c>
      <c r="N191" s="33" t="e">
        <f>Rohdaten!N191/Rohdaten!M191</f>
        <v>#DIV/0!</v>
      </c>
      <c r="O191" s="32" t="e">
        <f t="shared" si="58"/>
        <v>#DIV/0!</v>
      </c>
      <c r="P191" s="34" t="e">
        <f>(L191)/(O191/charge/constants!$B$3)</f>
        <v>#DIV/0!</v>
      </c>
      <c r="Q191" s="34" t="e">
        <f>SQRT(L191+1)/(O191/charge/constants!$B$3)</f>
        <v>#DIV/0!</v>
      </c>
      <c r="R191" s="29" t="e">
        <f>P191/eval!$E$18</f>
        <v>#DIV/0!</v>
      </c>
      <c r="S191" s="29" t="e">
        <f>Q191/eval!$E$18</f>
        <v>#DIV/0!</v>
      </c>
      <c r="T191" s="29" t="e">
        <f t="shared" si="59"/>
        <v>#DIV/0!</v>
      </c>
      <c r="V191" s="31" t="e">
        <f t="array" ref="V191">AVERAGE(IF(Rohdaten!E191='turnwise standard'!$A$5:$A$99,'turnwise standard'!$P$5:$P$99))</f>
        <v>#DIV/0!</v>
      </c>
      <c r="W191" s="32" t="e">
        <f t="shared" si="60"/>
        <v>#DIV/0!</v>
      </c>
      <c r="X191" s="29" t="e">
        <f t="shared" si="61"/>
        <v>#DIV/0!</v>
      </c>
      <c r="Y191" s="29" t="e">
        <f t="shared" si="62"/>
        <v>#DIV/0!</v>
      </c>
      <c r="AA191" s="32" t="e">
        <f>Rohdaten!AJ191-$G191</f>
        <v>#DIV/0!</v>
      </c>
      <c r="AB191" s="32" t="e">
        <f t="shared" si="63"/>
        <v>#DIV/0!</v>
      </c>
      <c r="AC191" s="30">
        <f>Rohdaten!AM191</f>
        <v>0</v>
      </c>
      <c r="AD191" s="33">
        <f>Rohdaten!AL191/eval!$B$7</f>
        <v>0</v>
      </c>
      <c r="AE191" s="32" t="e">
        <f t="shared" si="64"/>
        <v>#DIV/0!</v>
      </c>
      <c r="AF191" s="32" t="e">
        <f>(AC191)/((AE191+0.0000000000000000001)/charge/constants!$B$3)</f>
        <v>#DIV/0!</v>
      </c>
      <c r="AG191" s="32" t="e">
        <f>SQRT(AC191+1)/((AE191+0.0000000000000000001)/charge/constants!$B$3)</f>
        <v>#DIV/0!</v>
      </c>
      <c r="AH191" s="32" t="e">
        <f>AF191/eval!$E$18</f>
        <v>#DIV/0!</v>
      </c>
      <c r="AI191" s="32" t="e">
        <f>AG191/eval!$E$18</f>
        <v>#DIV/0!</v>
      </c>
      <c r="AJ191" s="32" t="e">
        <f t="shared" si="65"/>
        <v>#DIV/0!</v>
      </c>
      <c r="AK191" s="32" t="e">
        <f t="shared" si="66"/>
        <v>#DIV/0!</v>
      </c>
      <c r="AL191" s="29" t="e">
        <f t="shared" si="67"/>
        <v>#DIV/0!</v>
      </c>
      <c r="AN191" s="32" t="e">
        <f>Rohdaten!X191-G191</f>
        <v>#DIV/0!</v>
      </c>
      <c r="AO191" s="32" t="e">
        <f t="shared" si="68"/>
        <v>#DIV/0!</v>
      </c>
      <c r="AP191" s="30">
        <f>Rohdaten!AA191</f>
        <v>0</v>
      </c>
      <c r="AQ191" s="33">
        <f>Rohdaten!Y191</f>
        <v>0</v>
      </c>
      <c r="AR191" s="32" t="e">
        <f t="shared" si="80"/>
        <v>#DIV/0!</v>
      </c>
      <c r="AS191" s="32" t="e">
        <f t="shared" si="69"/>
        <v>#DIV/0!</v>
      </c>
      <c r="AT191" s="32" t="e">
        <f>(AP191)/((AS191+0.0000000000000000001)/charge/constants!$B$3)</f>
        <v>#DIV/0!</v>
      </c>
      <c r="AU191" s="32" t="e">
        <f>SQRT(AP191+1)/((AS191+0.0000000000000000001)/charge/constants!$B$3)</f>
        <v>#DIV/0!</v>
      </c>
      <c r="AV191" s="32" t="e">
        <f>AT191/eval!$E$18</f>
        <v>#DIV/0!</v>
      </c>
      <c r="AW191" s="32" t="e">
        <f>AU191/eval!$E$18</f>
        <v>#DIV/0!</v>
      </c>
      <c r="AX191" s="32" t="e">
        <f t="shared" si="70"/>
        <v>#DIV/0!</v>
      </c>
      <c r="AY191" s="32" t="e">
        <f t="shared" si="71"/>
        <v>#DIV/0!</v>
      </c>
      <c r="AZ191" s="29" t="e">
        <f t="shared" si="72"/>
        <v>#DIV/0!</v>
      </c>
      <c r="BC191" s="32" t="e">
        <f>Rohdaten!AD191-G191</f>
        <v>#DIV/0!</v>
      </c>
      <c r="BD191" s="30">
        <f>Rohdaten!AG191</f>
        <v>0</v>
      </c>
      <c r="BE191" s="33" t="e">
        <f>Rohdaten!AF191/Rohdaten!AE191</f>
        <v>#DIV/0!</v>
      </c>
      <c r="BF191" s="33">
        <f>Rohdaten!AF191/eval!$B$7</f>
        <v>0</v>
      </c>
      <c r="BG191" s="32" t="e">
        <f t="shared" si="73"/>
        <v>#DIV/0!</v>
      </c>
      <c r="BH191" s="32" t="e">
        <f>(BD191)/((BG191+0.0000000000000000001)/charge/constants!$B$3)</f>
        <v>#DIV/0!</v>
      </c>
      <c r="BI191" s="32" t="e">
        <f>SQRT(BD191+1)/((BG191+0.0000000000000000001)/charge/constants!$B$3)</f>
        <v>#DIV/0!</v>
      </c>
      <c r="BJ191" s="32" t="e">
        <f>BH191/eval!$E$18</f>
        <v>#DIV/0!</v>
      </c>
      <c r="BK191" s="32" t="e">
        <f>BI191/eval!$E$18</f>
        <v>#DIV/0!</v>
      </c>
      <c r="BL191" s="32" t="e">
        <f t="shared" si="74"/>
        <v>#DIV/0!</v>
      </c>
      <c r="BM191" s="32" t="e">
        <f t="shared" si="75"/>
        <v>#DIV/0!</v>
      </c>
      <c r="BN191" s="29" t="e">
        <f t="shared" si="76"/>
        <v>#DIV/0!</v>
      </c>
      <c r="BO191" s="33" t="e">
        <f t="array" ref="BO191">AVERAGE(IF(Rohdaten!E191='turnwise standard'!$A$5:$A$99,'turnwise standard'!$B$5:$B$99))</f>
        <v>#DIV/0!</v>
      </c>
      <c r="BP191" s="32" t="e">
        <f>BD191/BF191*constants!$B$3*charge/constants!$B$6/BO191</f>
        <v>#DIV/0!</v>
      </c>
      <c r="BQ191" s="32" t="e">
        <f>SQRT(BD191)/BF191*constants!$B$3*charge/constants!$B$6/BO191</f>
        <v>#DIV/0!</v>
      </c>
      <c r="BR191" s="32"/>
      <c r="BS191" s="32" t="e">
        <f t="shared" si="77"/>
        <v>#DIV/0!</v>
      </c>
      <c r="BT191" s="32" t="e">
        <f t="shared" si="78"/>
        <v>#DIV/0!</v>
      </c>
      <c r="BU191" s="32" t="e">
        <f t="shared" si="79"/>
        <v>#DIV/0!</v>
      </c>
      <c r="BV191" s="29" t="e">
        <f t="shared" si="81"/>
        <v>#DIV/0!</v>
      </c>
      <c r="BW191" s="29" t="e">
        <f t="shared" si="82"/>
        <v>#DIV/0!</v>
      </c>
      <c r="BX191" s="29" t="e">
        <f t="shared" si="83"/>
        <v>#DIV/0!</v>
      </c>
    </row>
    <row r="192" spans="1:76" x14ac:dyDescent="0.2">
      <c r="A192" s="29">
        <f>Rohdaten!C192</f>
        <v>0</v>
      </c>
      <c r="B192" s="29">
        <f>IF(1=1,Rohdaten!H192,"x"&amp;Rohdaten!H192)</f>
        <v>0</v>
      </c>
      <c r="C192" s="29">
        <f>IF(101,Rohdaten!F192,-Rohdaten!F192)</f>
        <v>0</v>
      </c>
      <c r="E192" s="32">
        <f>Rohdaten!J192</f>
        <v>0</v>
      </c>
      <c r="F192" s="32" t="e">
        <f>AVERAGE(Rohdaten!L192,Rohdaten!X192,Rohdaten!AD192)</f>
        <v>#DIV/0!</v>
      </c>
      <c r="G192" s="29" t="e">
        <f t="array" ref="G192">AVERAGE(IF(Rohdaten!E192='turnwise standard'!$A$5:$A$99,'turnwise standard'!$F$5:$F$99))</f>
        <v>#DIV/0!</v>
      </c>
      <c r="H192" s="29" t="b">
        <f>IF(ISERROR(G192),1&lt;0,E192-G192&gt;eval!$B$6)</f>
        <v>0</v>
      </c>
      <c r="I192" s="32" t="e">
        <f>Rohdaten!L192-G192</f>
        <v>#DIV/0!</v>
      </c>
      <c r="J192" s="32" t="e">
        <f t="shared" si="56"/>
        <v>#DIV/0!</v>
      </c>
      <c r="K192" s="32" t="e">
        <f t="shared" si="57"/>
        <v>#DIV/0!</v>
      </c>
      <c r="L192" s="30">
        <f>Rohdaten!O192</f>
        <v>0</v>
      </c>
      <c r="M192" s="33">
        <f>Rohdaten!N192/eval!$B$7</f>
        <v>0</v>
      </c>
      <c r="N192" s="33" t="e">
        <f>Rohdaten!N192/Rohdaten!M192</f>
        <v>#DIV/0!</v>
      </c>
      <c r="O192" s="32" t="e">
        <f t="shared" si="58"/>
        <v>#DIV/0!</v>
      </c>
      <c r="P192" s="34" t="e">
        <f>(L192)/(O192/charge/constants!$B$3)</f>
        <v>#DIV/0!</v>
      </c>
      <c r="Q192" s="34" t="e">
        <f>SQRT(L192+1)/(O192/charge/constants!$B$3)</f>
        <v>#DIV/0!</v>
      </c>
      <c r="R192" s="29" t="e">
        <f>P192/eval!$E$18</f>
        <v>#DIV/0!</v>
      </c>
      <c r="S192" s="29" t="e">
        <f>Q192/eval!$E$18</f>
        <v>#DIV/0!</v>
      </c>
      <c r="T192" s="29" t="e">
        <f t="shared" si="59"/>
        <v>#DIV/0!</v>
      </c>
      <c r="V192" s="31" t="e">
        <f t="array" ref="V192">AVERAGE(IF(Rohdaten!E192='turnwise standard'!$A$5:$A$99,'turnwise standard'!$P$5:$P$99))</f>
        <v>#DIV/0!</v>
      </c>
      <c r="W192" s="32" t="e">
        <f t="shared" si="60"/>
        <v>#DIV/0!</v>
      </c>
      <c r="X192" s="29" t="e">
        <f t="shared" si="61"/>
        <v>#DIV/0!</v>
      </c>
      <c r="Y192" s="29" t="e">
        <f t="shared" si="62"/>
        <v>#DIV/0!</v>
      </c>
      <c r="AA192" s="32" t="e">
        <f>Rohdaten!AJ192-$G192</f>
        <v>#DIV/0!</v>
      </c>
      <c r="AB192" s="32" t="e">
        <f t="shared" si="63"/>
        <v>#DIV/0!</v>
      </c>
      <c r="AC192" s="30">
        <f>Rohdaten!AM192</f>
        <v>0</v>
      </c>
      <c r="AD192" s="33">
        <f>Rohdaten!AL192/eval!$B$7</f>
        <v>0</v>
      </c>
      <c r="AE192" s="32" t="e">
        <f t="shared" si="64"/>
        <v>#DIV/0!</v>
      </c>
      <c r="AF192" s="32" t="e">
        <f>(AC192)/((AE192+0.0000000000000000001)/charge/constants!$B$3)</f>
        <v>#DIV/0!</v>
      </c>
      <c r="AG192" s="32" t="e">
        <f>SQRT(AC192+1)/((AE192+0.0000000000000000001)/charge/constants!$B$3)</f>
        <v>#DIV/0!</v>
      </c>
      <c r="AH192" s="32" t="e">
        <f>AF192/eval!$E$18</f>
        <v>#DIV/0!</v>
      </c>
      <c r="AI192" s="32" t="e">
        <f>AG192/eval!$E$18</f>
        <v>#DIV/0!</v>
      </c>
      <c r="AJ192" s="32" t="e">
        <f t="shared" si="65"/>
        <v>#DIV/0!</v>
      </c>
      <c r="AK192" s="32" t="e">
        <f t="shared" si="66"/>
        <v>#DIV/0!</v>
      </c>
      <c r="AL192" s="29" t="e">
        <f t="shared" si="67"/>
        <v>#DIV/0!</v>
      </c>
      <c r="AN192" s="32" t="e">
        <f>Rohdaten!X192-G192</f>
        <v>#DIV/0!</v>
      </c>
      <c r="AO192" s="32" t="e">
        <f t="shared" si="68"/>
        <v>#DIV/0!</v>
      </c>
      <c r="AP192" s="30">
        <f>Rohdaten!AA192</f>
        <v>0</v>
      </c>
      <c r="AQ192" s="33">
        <f>Rohdaten!Y192</f>
        <v>0</v>
      </c>
      <c r="AR192" s="32" t="e">
        <f t="shared" si="80"/>
        <v>#DIV/0!</v>
      </c>
      <c r="AS192" s="32" t="e">
        <f t="shared" si="69"/>
        <v>#DIV/0!</v>
      </c>
      <c r="AT192" s="32" t="e">
        <f>(AP192)/((AS192+0.0000000000000000001)/charge/constants!$B$3)</f>
        <v>#DIV/0!</v>
      </c>
      <c r="AU192" s="32" t="e">
        <f>SQRT(AP192+1)/((AS192+0.0000000000000000001)/charge/constants!$B$3)</f>
        <v>#DIV/0!</v>
      </c>
      <c r="AV192" s="32" t="e">
        <f>AT192/eval!$E$18</f>
        <v>#DIV/0!</v>
      </c>
      <c r="AW192" s="32" t="e">
        <f>AU192/eval!$E$18</f>
        <v>#DIV/0!</v>
      </c>
      <c r="AX192" s="32" t="e">
        <f t="shared" si="70"/>
        <v>#DIV/0!</v>
      </c>
      <c r="AY192" s="32" t="e">
        <f t="shared" si="71"/>
        <v>#DIV/0!</v>
      </c>
      <c r="AZ192" s="29" t="e">
        <f t="shared" si="72"/>
        <v>#DIV/0!</v>
      </c>
      <c r="BC192" s="32" t="e">
        <f>Rohdaten!AD192-G192</f>
        <v>#DIV/0!</v>
      </c>
      <c r="BD192" s="30">
        <f>Rohdaten!AG192</f>
        <v>0</v>
      </c>
      <c r="BE192" s="33" t="e">
        <f>Rohdaten!AF192/Rohdaten!AE192</f>
        <v>#DIV/0!</v>
      </c>
      <c r="BF192" s="33">
        <f>Rohdaten!AF192/eval!$B$7</f>
        <v>0</v>
      </c>
      <c r="BG192" s="32" t="e">
        <f t="shared" si="73"/>
        <v>#DIV/0!</v>
      </c>
      <c r="BH192" s="32" t="e">
        <f>(BD192)/((BG192+0.0000000000000000001)/charge/constants!$B$3)</f>
        <v>#DIV/0!</v>
      </c>
      <c r="BI192" s="32" t="e">
        <f>SQRT(BD192+1)/((BG192+0.0000000000000000001)/charge/constants!$B$3)</f>
        <v>#DIV/0!</v>
      </c>
      <c r="BJ192" s="32" t="e">
        <f>BH192/eval!$E$18</f>
        <v>#DIV/0!</v>
      </c>
      <c r="BK192" s="32" t="e">
        <f>BI192/eval!$E$18</f>
        <v>#DIV/0!</v>
      </c>
      <c r="BL192" s="32" t="e">
        <f t="shared" si="74"/>
        <v>#DIV/0!</v>
      </c>
      <c r="BM192" s="32" t="e">
        <f t="shared" si="75"/>
        <v>#DIV/0!</v>
      </c>
      <c r="BN192" s="29" t="e">
        <f t="shared" si="76"/>
        <v>#DIV/0!</v>
      </c>
      <c r="BO192" s="33" t="e">
        <f t="array" ref="BO192">AVERAGE(IF(Rohdaten!E192='turnwise standard'!$A$5:$A$99,'turnwise standard'!$B$5:$B$99))</f>
        <v>#DIV/0!</v>
      </c>
      <c r="BP192" s="32" t="e">
        <f>BD192/BF192*constants!$B$3*charge/constants!$B$6/BO192</f>
        <v>#DIV/0!</v>
      </c>
      <c r="BQ192" s="32" t="e">
        <f>SQRT(BD192)/BF192*constants!$B$3*charge/constants!$B$6/BO192</f>
        <v>#DIV/0!</v>
      </c>
      <c r="BR192" s="32"/>
      <c r="BS192" s="32" t="e">
        <f t="shared" si="77"/>
        <v>#DIV/0!</v>
      </c>
      <c r="BT192" s="32" t="e">
        <f t="shared" si="78"/>
        <v>#DIV/0!</v>
      </c>
      <c r="BU192" s="32" t="e">
        <f t="shared" si="79"/>
        <v>#DIV/0!</v>
      </c>
      <c r="BV192" s="29" t="e">
        <f t="shared" si="81"/>
        <v>#DIV/0!</v>
      </c>
      <c r="BW192" s="29" t="e">
        <f t="shared" si="82"/>
        <v>#DIV/0!</v>
      </c>
      <c r="BX192" s="29" t="e">
        <f t="shared" si="83"/>
        <v>#DIV/0!</v>
      </c>
    </row>
    <row r="193" spans="1:76" x14ac:dyDescent="0.2">
      <c r="A193" s="29">
        <f>Rohdaten!C193</f>
        <v>0</v>
      </c>
      <c r="B193" s="29">
        <f>IF(1=1,Rohdaten!H193,"x"&amp;Rohdaten!H193)</f>
        <v>0</v>
      </c>
      <c r="C193" s="29">
        <f>IF(101,Rohdaten!F193,-Rohdaten!F193)</f>
        <v>0</v>
      </c>
      <c r="E193" s="32">
        <f>Rohdaten!J193</f>
        <v>0</v>
      </c>
      <c r="F193" s="32" t="e">
        <f>AVERAGE(Rohdaten!L193,Rohdaten!X193,Rohdaten!AD193)</f>
        <v>#DIV/0!</v>
      </c>
      <c r="G193" s="29" t="e">
        <f t="array" ref="G193">AVERAGE(IF(Rohdaten!E193='turnwise standard'!$A$5:$A$99,'turnwise standard'!$F$5:$F$99))</f>
        <v>#DIV/0!</v>
      </c>
      <c r="H193" s="29" t="b">
        <f>IF(ISERROR(G193),1&lt;0,E193-G193&gt;eval!$B$6)</f>
        <v>0</v>
      </c>
      <c r="I193" s="32" t="e">
        <f>Rohdaten!L193-G193</f>
        <v>#DIV/0!</v>
      </c>
      <c r="J193" s="32" t="e">
        <f t="shared" si="56"/>
        <v>#DIV/0!</v>
      </c>
      <c r="K193" s="32" t="e">
        <f t="shared" si="57"/>
        <v>#DIV/0!</v>
      </c>
      <c r="L193" s="30">
        <f>Rohdaten!O193</f>
        <v>0</v>
      </c>
      <c r="M193" s="33">
        <f>Rohdaten!N193/eval!$B$7</f>
        <v>0</v>
      </c>
      <c r="N193" s="33" t="e">
        <f>Rohdaten!N193/Rohdaten!M193</f>
        <v>#DIV/0!</v>
      </c>
      <c r="O193" s="32" t="e">
        <f t="shared" si="58"/>
        <v>#DIV/0!</v>
      </c>
      <c r="P193" s="34" t="e">
        <f>(L193)/(O193/charge/constants!$B$3)</f>
        <v>#DIV/0!</v>
      </c>
      <c r="Q193" s="34" t="e">
        <f>SQRT(L193+1)/(O193/charge/constants!$B$3)</f>
        <v>#DIV/0!</v>
      </c>
      <c r="R193" s="29" t="e">
        <f>P193/eval!$E$18</f>
        <v>#DIV/0!</v>
      </c>
      <c r="S193" s="29" t="e">
        <f>Q193/eval!$E$18</f>
        <v>#DIV/0!</v>
      </c>
      <c r="T193" s="29" t="e">
        <f t="shared" si="59"/>
        <v>#DIV/0!</v>
      </c>
      <c r="V193" s="31" t="e">
        <f t="array" ref="V193">AVERAGE(IF(Rohdaten!E193='turnwise standard'!$A$5:$A$99,'turnwise standard'!$P$5:$P$99))</f>
        <v>#DIV/0!</v>
      </c>
      <c r="W193" s="32" t="e">
        <f t="shared" si="60"/>
        <v>#DIV/0!</v>
      </c>
      <c r="X193" s="29" t="e">
        <f t="shared" si="61"/>
        <v>#DIV/0!</v>
      </c>
      <c r="Y193" s="29" t="e">
        <f t="shared" si="62"/>
        <v>#DIV/0!</v>
      </c>
      <c r="AA193" s="32" t="e">
        <f>Rohdaten!AJ193-$G193</f>
        <v>#DIV/0!</v>
      </c>
      <c r="AB193" s="32" t="e">
        <f t="shared" si="63"/>
        <v>#DIV/0!</v>
      </c>
      <c r="AC193" s="30">
        <f>Rohdaten!AM193</f>
        <v>0</v>
      </c>
      <c r="AD193" s="33">
        <f>Rohdaten!AL193/eval!$B$7</f>
        <v>0</v>
      </c>
      <c r="AE193" s="32" t="e">
        <f t="shared" si="64"/>
        <v>#DIV/0!</v>
      </c>
      <c r="AF193" s="32" t="e">
        <f>(AC193)/((AE193+0.0000000000000000001)/charge/constants!$B$3)</f>
        <v>#DIV/0!</v>
      </c>
      <c r="AG193" s="32" t="e">
        <f>SQRT(AC193+1)/((AE193+0.0000000000000000001)/charge/constants!$B$3)</f>
        <v>#DIV/0!</v>
      </c>
      <c r="AH193" s="32" t="e">
        <f>AF193/eval!$E$18</f>
        <v>#DIV/0!</v>
      </c>
      <c r="AI193" s="32" t="e">
        <f>AG193/eval!$E$18</f>
        <v>#DIV/0!</v>
      </c>
      <c r="AJ193" s="32" t="e">
        <f t="shared" si="65"/>
        <v>#DIV/0!</v>
      </c>
      <c r="AK193" s="32" t="e">
        <f t="shared" si="66"/>
        <v>#DIV/0!</v>
      </c>
      <c r="AL193" s="29" t="e">
        <f t="shared" si="67"/>
        <v>#DIV/0!</v>
      </c>
      <c r="AN193" s="32" t="e">
        <f>Rohdaten!X193-G193</f>
        <v>#DIV/0!</v>
      </c>
      <c r="AO193" s="32" t="e">
        <f t="shared" si="68"/>
        <v>#DIV/0!</v>
      </c>
      <c r="AP193" s="30">
        <f>Rohdaten!AA193</f>
        <v>0</v>
      </c>
      <c r="AQ193" s="33">
        <f>Rohdaten!Y193</f>
        <v>0</v>
      </c>
      <c r="AR193" s="32" t="e">
        <f t="shared" si="80"/>
        <v>#DIV/0!</v>
      </c>
      <c r="AS193" s="32" t="e">
        <f t="shared" si="69"/>
        <v>#DIV/0!</v>
      </c>
      <c r="AT193" s="32" t="e">
        <f>(AP193)/((AS193+0.0000000000000000001)/charge/constants!$B$3)</f>
        <v>#DIV/0!</v>
      </c>
      <c r="AU193" s="32" t="e">
        <f>SQRT(AP193+1)/((AS193+0.0000000000000000001)/charge/constants!$B$3)</f>
        <v>#DIV/0!</v>
      </c>
      <c r="AV193" s="32" t="e">
        <f>AT193/eval!$E$18</f>
        <v>#DIV/0!</v>
      </c>
      <c r="AW193" s="32" t="e">
        <f>AU193/eval!$E$18</f>
        <v>#DIV/0!</v>
      </c>
      <c r="AX193" s="32" t="e">
        <f t="shared" si="70"/>
        <v>#DIV/0!</v>
      </c>
      <c r="AY193" s="32" t="e">
        <f t="shared" si="71"/>
        <v>#DIV/0!</v>
      </c>
      <c r="AZ193" s="29" t="e">
        <f t="shared" si="72"/>
        <v>#DIV/0!</v>
      </c>
      <c r="BC193" s="32" t="e">
        <f>Rohdaten!AD193-G193</f>
        <v>#DIV/0!</v>
      </c>
      <c r="BD193" s="30">
        <f>Rohdaten!AG193</f>
        <v>0</v>
      </c>
      <c r="BE193" s="33" t="e">
        <f>Rohdaten!AF193/Rohdaten!AE193</f>
        <v>#DIV/0!</v>
      </c>
      <c r="BF193" s="33">
        <f>Rohdaten!AF193/eval!$B$7</f>
        <v>0</v>
      </c>
      <c r="BG193" s="32" t="e">
        <f t="shared" si="73"/>
        <v>#DIV/0!</v>
      </c>
      <c r="BH193" s="32" t="e">
        <f>(BD193)/((BG193+0.0000000000000000001)/charge/constants!$B$3)</f>
        <v>#DIV/0!</v>
      </c>
      <c r="BI193" s="32" t="e">
        <f>SQRT(BD193+1)/((BG193+0.0000000000000000001)/charge/constants!$B$3)</f>
        <v>#DIV/0!</v>
      </c>
      <c r="BJ193" s="32" t="e">
        <f>BH193/eval!$E$18</f>
        <v>#DIV/0!</v>
      </c>
      <c r="BK193" s="32" t="e">
        <f>BI193/eval!$E$18</f>
        <v>#DIV/0!</v>
      </c>
      <c r="BL193" s="32" t="e">
        <f t="shared" si="74"/>
        <v>#DIV/0!</v>
      </c>
      <c r="BM193" s="32" t="e">
        <f t="shared" si="75"/>
        <v>#DIV/0!</v>
      </c>
      <c r="BN193" s="29" t="e">
        <f t="shared" si="76"/>
        <v>#DIV/0!</v>
      </c>
      <c r="BO193" s="33" t="e">
        <f t="array" ref="BO193">AVERAGE(IF(Rohdaten!E193='turnwise standard'!$A$5:$A$99,'turnwise standard'!$B$5:$B$99))</f>
        <v>#DIV/0!</v>
      </c>
      <c r="BP193" s="32" t="e">
        <f>BD193/BF193*constants!$B$3*charge/constants!$B$6/BO193</f>
        <v>#DIV/0!</v>
      </c>
      <c r="BQ193" s="32" t="e">
        <f>SQRT(BD193)/BF193*constants!$B$3*charge/constants!$B$6/BO193</f>
        <v>#DIV/0!</v>
      </c>
      <c r="BR193" s="32"/>
      <c r="BS193" s="32" t="e">
        <f t="shared" si="77"/>
        <v>#DIV/0!</v>
      </c>
      <c r="BT193" s="32" t="e">
        <f t="shared" si="78"/>
        <v>#DIV/0!</v>
      </c>
      <c r="BU193" s="32" t="e">
        <f t="shared" si="79"/>
        <v>#DIV/0!</v>
      </c>
      <c r="BV193" s="29" t="e">
        <f t="shared" si="81"/>
        <v>#DIV/0!</v>
      </c>
      <c r="BW193" s="29" t="e">
        <f t="shared" si="82"/>
        <v>#DIV/0!</v>
      </c>
      <c r="BX193" s="29" t="e">
        <f t="shared" si="83"/>
        <v>#DIV/0!</v>
      </c>
    </row>
    <row r="194" spans="1:76" x14ac:dyDescent="0.2">
      <c r="A194" s="29">
        <f>Rohdaten!C194</f>
        <v>0</v>
      </c>
      <c r="B194" s="29">
        <f>IF(1=1,Rohdaten!H194,"x"&amp;Rohdaten!H194)</f>
        <v>0</v>
      </c>
      <c r="C194" s="29">
        <f>IF(101,Rohdaten!F194,-Rohdaten!F194)</f>
        <v>0</v>
      </c>
      <c r="E194" s="32">
        <f>Rohdaten!J194</f>
        <v>0</v>
      </c>
      <c r="F194" s="32" t="e">
        <f>AVERAGE(Rohdaten!L194,Rohdaten!X194,Rohdaten!AD194)</f>
        <v>#DIV/0!</v>
      </c>
      <c r="G194" s="29" t="e">
        <f t="array" ref="G194">AVERAGE(IF(Rohdaten!E194='turnwise standard'!$A$5:$A$99,'turnwise standard'!$F$5:$F$99))</f>
        <v>#DIV/0!</v>
      </c>
      <c r="H194" s="29" t="b">
        <f>IF(ISERROR(G194),1&lt;0,E194-G194&gt;eval!$B$6)</f>
        <v>0</v>
      </c>
      <c r="I194" s="32" t="e">
        <f>Rohdaten!L194-G194</f>
        <v>#DIV/0!</v>
      </c>
      <c r="J194" s="32" t="e">
        <f t="shared" si="56"/>
        <v>#DIV/0!</v>
      </c>
      <c r="K194" s="32" t="e">
        <f t="shared" si="57"/>
        <v>#DIV/0!</v>
      </c>
      <c r="L194" s="30">
        <f>Rohdaten!O194</f>
        <v>0</v>
      </c>
      <c r="M194" s="33">
        <f>Rohdaten!N194/eval!$B$7</f>
        <v>0</v>
      </c>
      <c r="N194" s="33" t="e">
        <f>Rohdaten!N194/Rohdaten!M194</f>
        <v>#DIV/0!</v>
      </c>
      <c r="O194" s="32" t="e">
        <f t="shared" si="58"/>
        <v>#DIV/0!</v>
      </c>
      <c r="P194" s="34" t="e">
        <f>(L194)/(O194/charge/constants!$B$3)</f>
        <v>#DIV/0!</v>
      </c>
      <c r="Q194" s="34" t="e">
        <f>SQRT(L194+1)/(O194/charge/constants!$B$3)</f>
        <v>#DIV/0!</v>
      </c>
      <c r="R194" s="29" t="e">
        <f>P194/eval!$E$18</f>
        <v>#DIV/0!</v>
      </c>
      <c r="S194" s="29" t="e">
        <f>Q194/eval!$E$18</f>
        <v>#DIV/0!</v>
      </c>
      <c r="T194" s="29" t="e">
        <f t="shared" si="59"/>
        <v>#DIV/0!</v>
      </c>
      <c r="V194" s="31" t="e">
        <f t="array" ref="V194">AVERAGE(IF(Rohdaten!E194='turnwise standard'!$A$5:$A$99,'turnwise standard'!$P$5:$P$99))</f>
        <v>#DIV/0!</v>
      </c>
      <c r="W194" s="32" t="e">
        <f t="shared" si="60"/>
        <v>#DIV/0!</v>
      </c>
      <c r="X194" s="29" t="e">
        <f t="shared" si="61"/>
        <v>#DIV/0!</v>
      </c>
      <c r="Y194" s="29" t="e">
        <f t="shared" si="62"/>
        <v>#DIV/0!</v>
      </c>
      <c r="AA194" s="32" t="e">
        <f>Rohdaten!AJ194-$G194</f>
        <v>#DIV/0!</v>
      </c>
      <c r="AB194" s="32" t="e">
        <f t="shared" si="63"/>
        <v>#DIV/0!</v>
      </c>
      <c r="AC194" s="30">
        <f>Rohdaten!AM194</f>
        <v>0</v>
      </c>
      <c r="AD194" s="33">
        <f>Rohdaten!AL194/eval!$B$7</f>
        <v>0</v>
      </c>
      <c r="AE194" s="32" t="e">
        <f t="shared" si="64"/>
        <v>#DIV/0!</v>
      </c>
      <c r="AF194" s="32" t="e">
        <f>(AC194)/((AE194+0.0000000000000000001)/charge/constants!$B$3)</f>
        <v>#DIV/0!</v>
      </c>
      <c r="AG194" s="32" t="e">
        <f>SQRT(AC194+1)/((AE194+0.0000000000000000001)/charge/constants!$B$3)</f>
        <v>#DIV/0!</v>
      </c>
      <c r="AH194" s="32" t="e">
        <f>AF194/eval!$E$18</f>
        <v>#DIV/0!</v>
      </c>
      <c r="AI194" s="32" t="e">
        <f>AG194/eval!$E$18</f>
        <v>#DIV/0!</v>
      </c>
      <c r="AJ194" s="32" t="e">
        <f t="shared" si="65"/>
        <v>#DIV/0!</v>
      </c>
      <c r="AK194" s="32" t="e">
        <f t="shared" si="66"/>
        <v>#DIV/0!</v>
      </c>
      <c r="AL194" s="29" t="e">
        <f t="shared" si="67"/>
        <v>#DIV/0!</v>
      </c>
      <c r="AN194" s="32" t="e">
        <f>Rohdaten!X194-G194</f>
        <v>#DIV/0!</v>
      </c>
      <c r="AO194" s="32" t="e">
        <f t="shared" si="68"/>
        <v>#DIV/0!</v>
      </c>
      <c r="AP194" s="30">
        <f>Rohdaten!AA194</f>
        <v>0</v>
      </c>
      <c r="AQ194" s="33">
        <f>Rohdaten!Y194</f>
        <v>0</v>
      </c>
      <c r="AR194" s="32" t="e">
        <f t="shared" si="80"/>
        <v>#DIV/0!</v>
      </c>
      <c r="AS194" s="32" t="e">
        <f t="shared" si="69"/>
        <v>#DIV/0!</v>
      </c>
      <c r="AT194" s="32" t="e">
        <f>(AP194)/((AS194+0.0000000000000000001)/charge/constants!$B$3)</f>
        <v>#DIV/0!</v>
      </c>
      <c r="AU194" s="32" t="e">
        <f>SQRT(AP194+1)/((AS194+0.0000000000000000001)/charge/constants!$B$3)</f>
        <v>#DIV/0!</v>
      </c>
      <c r="AV194" s="32" t="e">
        <f>AT194/eval!$E$18</f>
        <v>#DIV/0!</v>
      </c>
      <c r="AW194" s="32" t="e">
        <f>AU194/eval!$E$18</f>
        <v>#DIV/0!</v>
      </c>
      <c r="AX194" s="32" t="e">
        <f t="shared" si="70"/>
        <v>#DIV/0!</v>
      </c>
      <c r="AY194" s="32" t="e">
        <f t="shared" si="71"/>
        <v>#DIV/0!</v>
      </c>
      <c r="AZ194" s="29" t="e">
        <f t="shared" si="72"/>
        <v>#DIV/0!</v>
      </c>
      <c r="BC194" s="32" t="e">
        <f>Rohdaten!AD194-G194</f>
        <v>#DIV/0!</v>
      </c>
      <c r="BD194" s="30">
        <f>Rohdaten!AG194</f>
        <v>0</v>
      </c>
      <c r="BE194" s="33" t="e">
        <f>Rohdaten!AF194/Rohdaten!AE194</f>
        <v>#DIV/0!</v>
      </c>
      <c r="BF194" s="33">
        <f>Rohdaten!AF194/eval!$B$7</f>
        <v>0</v>
      </c>
      <c r="BG194" s="32" t="e">
        <f t="shared" si="73"/>
        <v>#DIV/0!</v>
      </c>
      <c r="BH194" s="32" t="e">
        <f>(BD194)/((BG194+0.0000000000000000001)/charge/constants!$B$3)</f>
        <v>#DIV/0!</v>
      </c>
      <c r="BI194" s="32" t="e">
        <f>SQRT(BD194+1)/((BG194+0.0000000000000000001)/charge/constants!$B$3)</f>
        <v>#DIV/0!</v>
      </c>
      <c r="BJ194" s="32" t="e">
        <f>BH194/eval!$E$18</f>
        <v>#DIV/0!</v>
      </c>
      <c r="BK194" s="32" t="e">
        <f>BI194/eval!$E$18</f>
        <v>#DIV/0!</v>
      </c>
      <c r="BL194" s="32" t="e">
        <f t="shared" si="74"/>
        <v>#DIV/0!</v>
      </c>
      <c r="BM194" s="32" t="e">
        <f t="shared" si="75"/>
        <v>#DIV/0!</v>
      </c>
      <c r="BN194" s="29" t="e">
        <f t="shared" si="76"/>
        <v>#DIV/0!</v>
      </c>
      <c r="BO194" s="33" t="e">
        <f t="array" ref="BO194">AVERAGE(IF(Rohdaten!E194='turnwise standard'!$A$5:$A$99,'turnwise standard'!$B$5:$B$99))</f>
        <v>#DIV/0!</v>
      </c>
      <c r="BP194" s="32" t="e">
        <f>BD194/BF194*constants!$B$3*charge/constants!$B$6/BO194</f>
        <v>#DIV/0!</v>
      </c>
      <c r="BQ194" s="32" t="e">
        <f>SQRT(BD194)/BF194*constants!$B$3*charge/constants!$B$6/BO194</f>
        <v>#DIV/0!</v>
      </c>
      <c r="BR194" s="32"/>
      <c r="BS194" s="32" t="e">
        <f t="shared" si="77"/>
        <v>#DIV/0!</v>
      </c>
      <c r="BT194" s="32" t="e">
        <f t="shared" si="78"/>
        <v>#DIV/0!</v>
      </c>
      <c r="BU194" s="32" t="e">
        <f t="shared" si="79"/>
        <v>#DIV/0!</v>
      </c>
      <c r="BV194" s="29" t="e">
        <f t="shared" si="81"/>
        <v>#DIV/0!</v>
      </c>
      <c r="BW194" s="29" t="e">
        <f t="shared" si="82"/>
        <v>#DIV/0!</v>
      </c>
      <c r="BX194" s="29" t="e">
        <f t="shared" si="83"/>
        <v>#DIV/0!</v>
      </c>
    </row>
    <row r="195" spans="1:76" x14ac:dyDescent="0.2">
      <c r="A195" s="29">
        <f>Rohdaten!C195</f>
        <v>0</v>
      </c>
      <c r="B195" s="29">
        <f>IF(1=1,Rohdaten!H195,"x"&amp;Rohdaten!H195)</f>
        <v>0</v>
      </c>
      <c r="C195" s="29">
        <f>IF(101,Rohdaten!F195,-Rohdaten!F195)</f>
        <v>0</v>
      </c>
      <c r="E195" s="32">
        <f>Rohdaten!J195</f>
        <v>0</v>
      </c>
      <c r="F195" s="32" t="e">
        <f>AVERAGE(Rohdaten!L195,Rohdaten!X195,Rohdaten!AD195)</f>
        <v>#DIV/0!</v>
      </c>
      <c r="G195" s="29" t="e">
        <f t="array" ref="G195">AVERAGE(IF(Rohdaten!E195='turnwise standard'!$A$5:$A$99,'turnwise standard'!$F$5:$F$99))</f>
        <v>#DIV/0!</v>
      </c>
      <c r="H195" s="29" t="b">
        <f>IF(ISERROR(G195),1&lt;0,E195-G195&gt;eval!$B$6)</f>
        <v>0</v>
      </c>
      <c r="I195" s="32" t="e">
        <f>Rohdaten!L195-G195</f>
        <v>#DIV/0!</v>
      </c>
      <c r="J195" s="32" t="e">
        <f t="shared" ref="J195:J258" si="84">BP195</f>
        <v>#DIV/0!</v>
      </c>
      <c r="K195" s="32" t="e">
        <f t="shared" ref="K195:K258" si="85">IF(OR(ISERROR(J195),H195),I195,J195)</f>
        <v>#DIV/0!</v>
      </c>
      <c r="L195" s="30">
        <f>Rohdaten!O195</f>
        <v>0</v>
      </c>
      <c r="M195" s="33">
        <f>Rohdaten!N195/eval!$B$7</f>
        <v>0</v>
      </c>
      <c r="N195" s="33" t="e">
        <f>Rohdaten!N195/Rohdaten!M195</f>
        <v>#DIV/0!</v>
      </c>
      <c r="O195" s="32" t="e">
        <f t="shared" ref="O195:O258" si="86">M195*K195</f>
        <v>#DIV/0!</v>
      </c>
      <c r="P195" s="34" t="e">
        <f>(L195)/(O195/charge/constants!$B$3)</f>
        <v>#DIV/0!</v>
      </c>
      <c r="Q195" s="34" t="e">
        <f>SQRT(L195+1)/(O195/charge/constants!$B$3)</f>
        <v>#DIV/0!</v>
      </c>
      <c r="R195" s="29" t="e">
        <f>P195/eval!$E$18</f>
        <v>#DIV/0!</v>
      </c>
      <c r="S195" s="29" t="e">
        <f>Q195/eval!$E$18</f>
        <v>#DIV/0!</v>
      </c>
      <c r="T195" s="29" t="e">
        <f t="shared" ref="T195:T258" si="87">1/Q195^2</f>
        <v>#DIV/0!</v>
      </c>
      <c r="V195" s="31" t="e">
        <f t="array" ref="V195">AVERAGE(IF(Rohdaten!E195='turnwise standard'!$A$5:$A$99,'turnwise standard'!$P$5:$P$99))</f>
        <v>#DIV/0!</v>
      </c>
      <c r="W195" s="32" t="e">
        <f t="shared" ref="W195:W258" si="88">P195/V195</f>
        <v>#DIV/0!</v>
      </c>
      <c r="X195" s="29" t="e">
        <f t="shared" ref="X195:X258" si="89">Q195/V195</f>
        <v>#DIV/0!</v>
      </c>
      <c r="Y195" s="29" t="e">
        <f t="shared" ref="Y195:Y258" si="90">1/X195^2</f>
        <v>#DIV/0!</v>
      </c>
      <c r="AA195" s="32" t="e">
        <f>Rohdaten!AJ195-$G195</f>
        <v>#DIV/0!</v>
      </c>
      <c r="AB195" s="32" t="e">
        <f t="shared" ref="AB195:AB258" si="91">IF($H195,AA195,$BP195)</f>
        <v>#DIV/0!</v>
      </c>
      <c r="AC195" s="30">
        <f>Rohdaten!AM195</f>
        <v>0</v>
      </c>
      <c r="AD195" s="33">
        <f>Rohdaten!AL195/eval!$B$7</f>
        <v>0</v>
      </c>
      <c r="AE195" s="32" t="e">
        <f t="shared" ref="AE195:AE258" si="92">AD195*AB195</f>
        <v>#DIV/0!</v>
      </c>
      <c r="AF195" s="32" t="e">
        <f>(AC195)/((AE195+0.0000000000000000001)/charge/constants!$B$3)</f>
        <v>#DIV/0!</v>
      </c>
      <c r="AG195" s="32" t="e">
        <f>SQRT(AC195+1)/((AE195+0.0000000000000000001)/charge/constants!$B$3)</f>
        <v>#DIV/0!</v>
      </c>
      <c r="AH195" s="32" t="e">
        <f>AF195/eval!$E$18</f>
        <v>#DIV/0!</v>
      </c>
      <c r="AI195" s="32" t="e">
        <f>AG195/eval!$E$18</f>
        <v>#DIV/0!</v>
      </c>
      <c r="AJ195" s="32" t="e">
        <f t="shared" ref="AJ195:AJ258" si="93">AF195/$V195</f>
        <v>#DIV/0!</v>
      </c>
      <c r="AK195" s="32" t="e">
        <f t="shared" ref="AK195:AK258" si="94">AG195/$V195</f>
        <v>#DIV/0!</v>
      </c>
      <c r="AL195" s="29" t="e">
        <f t="shared" ref="AL195:AL258" si="95">1/AG195^2</f>
        <v>#DIV/0!</v>
      </c>
      <c r="AN195" s="32" t="e">
        <f>Rohdaten!X195-G195</f>
        <v>#DIV/0!</v>
      </c>
      <c r="AO195" s="32" t="e">
        <f t="shared" ref="AO195:AO258" si="96">IF(H195,AN195,BP195)</f>
        <v>#DIV/0!</v>
      </c>
      <c r="AP195" s="30">
        <f>Rohdaten!AA195</f>
        <v>0</v>
      </c>
      <c r="AQ195" s="33">
        <f>Rohdaten!Y195</f>
        <v>0</v>
      </c>
      <c r="AR195" s="32" t="e">
        <f t="shared" si="80"/>
        <v>#DIV/0!</v>
      </c>
      <c r="AS195" s="32" t="e">
        <f t="shared" ref="AS195:AS258" si="97">AQ195*AO195</f>
        <v>#DIV/0!</v>
      </c>
      <c r="AT195" s="32" t="e">
        <f>(AP195)/((AS195+0.0000000000000000001)/charge/constants!$B$3)</f>
        <v>#DIV/0!</v>
      </c>
      <c r="AU195" s="32" t="e">
        <f>SQRT(AP195+1)/((AS195+0.0000000000000000001)/charge/constants!$B$3)</f>
        <v>#DIV/0!</v>
      </c>
      <c r="AV195" s="32" t="e">
        <f>AT195/eval!$E$18</f>
        <v>#DIV/0!</v>
      </c>
      <c r="AW195" s="32" t="e">
        <f>AU195/eval!$E$18</f>
        <v>#DIV/0!</v>
      </c>
      <c r="AX195" s="32" t="e">
        <f t="shared" ref="AX195:AX258" si="98">AT195/V195</f>
        <v>#DIV/0!</v>
      </c>
      <c r="AY195" s="32" t="e">
        <f t="shared" ref="AY195:AY258" si="99">AU195/V195</f>
        <v>#DIV/0!</v>
      </c>
      <c r="AZ195" s="29" t="e">
        <f t="shared" ref="AZ195:AZ258" si="100">1/AU195^2</f>
        <v>#DIV/0!</v>
      </c>
      <c r="BC195" s="32" t="e">
        <f>Rohdaten!AD195-G195</f>
        <v>#DIV/0!</v>
      </c>
      <c r="BD195" s="30">
        <f>Rohdaten!AG195</f>
        <v>0</v>
      </c>
      <c r="BE195" s="33" t="e">
        <f>Rohdaten!AF195/Rohdaten!AE195</f>
        <v>#DIV/0!</v>
      </c>
      <c r="BF195" s="33">
        <f>Rohdaten!AF195/eval!$B$7</f>
        <v>0</v>
      </c>
      <c r="BG195" s="32" t="e">
        <f t="shared" ref="BG195:BG258" si="101">BF195*BC195</f>
        <v>#DIV/0!</v>
      </c>
      <c r="BH195" s="32" t="e">
        <f>(BD195)/((BG195+0.0000000000000000001)/charge/constants!$B$3)</f>
        <v>#DIV/0!</v>
      </c>
      <c r="BI195" s="32" t="e">
        <f>SQRT(BD195+1)/((BG195+0.0000000000000000001)/charge/constants!$B$3)</f>
        <v>#DIV/0!</v>
      </c>
      <c r="BJ195" s="32" t="e">
        <f>BH195/eval!$E$18</f>
        <v>#DIV/0!</v>
      </c>
      <c r="BK195" s="32" t="e">
        <f>BI195/eval!$E$18</f>
        <v>#DIV/0!</v>
      </c>
      <c r="BL195" s="32" t="e">
        <f t="shared" ref="BL195:BL258" si="102">BH195/V195</f>
        <v>#DIV/0!</v>
      </c>
      <c r="BM195" s="32" t="e">
        <f t="shared" ref="BM195:BM258" si="103">BI195/V195</f>
        <v>#DIV/0!</v>
      </c>
      <c r="BN195" s="29" t="e">
        <f t="shared" ref="BN195:BN258" si="104">1/BI195^2</f>
        <v>#DIV/0!</v>
      </c>
      <c r="BO195" s="33" t="e">
        <f t="array" ref="BO195">AVERAGE(IF(Rohdaten!E195='turnwise standard'!$A$5:$A$99,'turnwise standard'!$B$5:$B$99))</f>
        <v>#DIV/0!</v>
      </c>
      <c r="BP195" s="32" t="e">
        <f>BD195/BF195*constants!$B$3*charge/constants!$B$6/BO195</f>
        <v>#DIV/0!</v>
      </c>
      <c r="BQ195" s="32" t="e">
        <f>SQRT(BD195)/BF195*constants!$B$3*charge/constants!$B$6/BO195</f>
        <v>#DIV/0!</v>
      </c>
      <c r="BR195" s="32"/>
      <c r="BS195" s="32" t="e">
        <f t="shared" ref="BS195:BS258" si="105">(L195/M195)/(AP195/AQ195)</f>
        <v>#DIV/0!</v>
      </c>
      <c r="BT195" s="32" t="e">
        <f t="shared" ref="BT195:BT258" si="106">BS195*SQRT((1/L195+1/AP195))</f>
        <v>#DIV/0!</v>
      </c>
      <c r="BU195" s="32" t="e">
        <f t="shared" ref="BU195:BU258" si="107">1/BT195^2</f>
        <v>#DIV/0!</v>
      </c>
      <c r="BV195" s="29" t="e">
        <f t="shared" si="81"/>
        <v>#DIV/0!</v>
      </c>
      <c r="BW195" s="29" t="e">
        <f t="shared" si="82"/>
        <v>#DIV/0!</v>
      </c>
      <c r="BX195" s="29" t="e">
        <f t="shared" si="83"/>
        <v>#DIV/0!</v>
      </c>
    </row>
    <row r="196" spans="1:76" x14ac:dyDescent="0.2">
      <c r="A196" s="29">
        <f>Rohdaten!C196</f>
        <v>0</v>
      </c>
      <c r="B196" s="29">
        <f>IF(1=1,Rohdaten!H196,"x"&amp;Rohdaten!H196)</f>
        <v>0</v>
      </c>
      <c r="C196" s="29">
        <f>IF(101,Rohdaten!F196,-Rohdaten!F196)</f>
        <v>0</v>
      </c>
      <c r="E196" s="32">
        <f>Rohdaten!J196</f>
        <v>0</v>
      </c>
      <c r="F196" s="32" t="e">
        <f>AVERAGE(Rohdaten!L196,Rohdaten!X196,Rohdaten!AD196)</f>
        <v>#DIV/0!</v>
      </c>
      <c r="G196" s="29" t="e">
        <f t="array" ref="G196">AVERAGE(IF(Rohdaten!E196='turnwise standard'!$A$5:$A$99,'turnwise standard'!$F$5:$F$99))</f>
        <v>#DIV/0!</v>
      </c>
      <c r="H196" s="29" t="b">
        <f>IF(ISERROR(G196),1&lt;0,E196-G196&gt;eval!$B$6)</f>
        <v>0</v>
      </c>
      <c r="I196" s="32" t="e">
        <f>Rohdaten!L196-G196</f>
        <v>#DIV/0!</v>
      </c>
      <c r="J196" s="32" t="e">
        <f t="shared" si="84"/>
        <v>#DIV/0!</v>
      </c>
      <c r="K196" s="32" t="e">
        <f t="shared" si="85"/>
        <v>#DIV/0!</v>
      </c>
      <c r="L196" s="30">
        <f>Rohdaten!O196</f>
        <v>0</v>
      </c>
      <c r="M196" s="33">
        <f>Rohdaten!N196/eval!$B$7</f>
        <v>0</v>
      </c>
      <c r="N196" s="33" t="e">
        <f>Rohdaten!N196/Rohdaten!M196</f>
        <v>#DIV/0!</v>
      </c>
      <c r="O196" s="32" t="e">
        <f t="shared" si="86"/>
        <v>#DIV/0!</v>
      </c>
      <c r="P196" s="34" t="e">
        <f>(L196)/(O196/charge/constants!$B$3)</f>
        <v>#DIV/0!</v>
      </c>
      <c r="Q196" s="34" t="e">
        <f>SQRT(L196+1)/(O196/charge/constants!$B$3)</f>
        <v>#DIV/0!</v>
      </c>
      <c r="R196" s="29" t="e">
        <f>P196/eval!$E$18</f>
        <v>#DIV/0!</v>
      </c>
      <c r="S196" s="29" t="e">
        <f>Q196/eval!$E$18</f>
        <v>#DIV/0!</v>
      </c>
      <c r="T196" s="29" t="e">
        <f t="shared" si="87"/>
        <v>#DIV/0!</v>
      </c>
      <c r="V196" s="31" t="e">
        <f t="array" ref="V196">AVERAGE(IF(Rohdaten!E196='turnwise standard'!$A$5:$A$99,'turnwise standard'!$P$5:$P$99))</f>
        <v>#DIV/0!</v>
      </c>
      <c r="W196" s="32" t="e">
        <f t="shared" si="88"/>
        <v>#DIV/0!</v>
      </c>
      <c r="X196" s="29" t="e">
        <f t="shared" si="89"/>
        <v>#DIV/0!</v>
      </c>
      <c r="Y196" s="29" t="e">
        <f t="shared" si="90"/>
        <v>#DIV/0!</v>
      </c>
      <c r="AA196" s="32" t="e">
        <f>Rohdaten!AJ196-$G196</f>
        <v>#DIV/0!</v>
      </c>
      <c r="AB196" s="32" t="e">
        <f t="shared" si="91"/>
        <v>#DIV/0!</v>
      </c>
      <c r="AC196" s="30">
        <f>Rohdaten!AM196</f>
        <v>0</v>
      </c>
      <c r="AD196" s="33">
        <f>Rohdaten!AL196/eval!$B$7</f>
        <v>0</v>
      </c>
      <c r="AE196" s="32" t="e">
        <f t="shared" si="92"/>
        <v>#DIV/0!</v>
      </c>
      <c r="AF196" s="32" t="e">
        <f>(AC196)/((AE196+0.0000000000000000001)/charge/constants!$B$3)</f>
        <v>#DIV/0!</v>
      </c>
      <c r="AG196" s="32" t="e">
        <f>SQRT(AC196+1)/((AE196+0.0000000000000000001)/charge/constants!$B$3)</f>
        <v>#DIV/0!</v>
      </c>
      <c r="AH196" s="32" t="e">
        <f>AF196/eval!$E$18</f>
        <v>#DIV/0!</v>
      </c>
      <c r="AI196" s="32" t="e">
        <f>AG196/eval!$E$18</f>
        <v>#DIV/0!</v>
      </c>
      <c r="AJ196" s="32" t="e">
        <f t="shared" si="93"/>
        <v>#DIV/0!</v>
      </c>
      <c r="AK196" s="32" t="e">
        <f t="shared" si="94"/>
        <v>#DIV/0!</v>
      </c>
      <c r="AL196" s="29" t="e">
        <f t="shared" si="95"/>
        <v>#DIV/0!</v>
      </c>
      <c r="AN196" s="32" t="e">
        <f>Rohdaten!X196-G196</f>
        <v>#DIV/0!</v>
      </c>
      <c r="AO196" s="32" t="e">
        <f t="shared" si="96"/>
        <v>#DIV/0!</v>
      </c>
      <c r="AP196" s="30">
        <f>Rohdaten!AA196</f>
        <v>0</v>
      </c>
      <c r="AQ196" s="33">
        <f>Rohdaten!Y196</f>
        <v>0</v>
      </c>
      <c r="AR196" s="32" t="e">
        <f t="shared" ref="AR196:AR259" si="108">AP196/AQ196</f>
        <v>#DIV/0!</v>
      </c>
      <c r="AS196" s="32" t="e">
        <f t="shared" si="97"/>
        <v>#DIV/0!</v>
      </c>
      <c r="AT196" s="32" t="e">
        <f>(AP196)/((AS196+0.0000000000000000001)/charge/constants!$B$3)</f>
        <v>#DIV/0!</v>
      </c>
      <c r="AU196" s="32" t="e">
        <f>SQRT(AP196+1)/((AS196+0.0000000000000000001)/charge/constants!$B$3)</f>
        <v>#DIV/0!</v>
      </c>
      <c r="AV196" s="32" t="e">
        <f>AT196/eval!$E$18</f>
        <v>#DIV/0!</v>
      </c>
      <c r="AW196" s="32" t="e">
        <f>AU196/eval!$E$18</f>
        <v>#DIV/0!</v>
      </c>
      <c r="AX196" s="32" t="e">
        <f t="shared" si="98"/>
        <v>#DIV/0!</v>
      </c>
      <c r="AY196" s="32" t="e">
        <f t="shared" si="99"/>
        <v>#DIV/0!</v>
      </c>
      <c r="AZ196" s="29" t="e">
        <f t="shared" si="100"/>
        <v>#DIV/0!</v>
      </c>
      <c r="BC196" s="32" t="e">
        <f>Rohdaten!AD196-G196</f>
        <v>#DIV/0!</v>
      </c>
      <c r="BD196" s="30">
        <f>Rohdaten!AG196</f>
        <v>0</v>
      </c>
      <c r="BE196" s="33" t="e">
        <f>Rohdaten!AF196/Rohdaten!AE196</f>
        <v>#DIV/0!</v>
      </c>
      <c r="BF196" s="33">
        <f>Rohdaten!AF196/eval!$B$7</f>
        <v>0</v>
      </c>
      <c r="BG196" s="32" t="e">
        <f t="shared" si="101"/>
        <v>#DIV/0!</v>
      </c>
      <c r="BH196" s="32" t="e">
        <f>(BD196)/((BG196+0.0000000000000000001)/charge/constants!$B$3)</f>
        <v>#DIV/0!</v>
      </c>
      <c r="BI196" s="32" t="e">
        <f>SQRT(BD196+1)/((BG196+0.0000000000000000001)/charge/constants!$B$3)</f>
        <v>#DIV/0!</v>
      </c>
      <c r="BJ196" s="32" t="e">
        <f>BH196/eval!$E$18</f>
        <v>#DIV/0!</v>
      </c>
      <c r="BK196" s="32" t="e">
        <f>BI196/eval!$E$18</f>
        <v>#DIV/0!</v>
      </c>
      <c r="BL196" s="32" t="e">
        <f t="shared" si="102"/>
        <v>#DIV/0!</v>
      </c>
      <c r="BM196" s="32" t="e">
        <f t="shared" si="103"/>
        <v>#DIV/0!</v>
      </c>
      <c r="BN196" s="29" t="e">
        <f t="shared" si="104"/>
        <v>#DIV/0!</v>
      </c>
      <c r="BO196" s="33" t="e">
        <f t="array" ref="BO196">AVERAGE(IF(Rohdaten!E196='turnwise standard'!$A$5:$A$99,'turnwise standard'!$B$5:$B$99))</f>
        <v>#DIV/0!</v>
      </c>
      <c r="BP196" s="32" t="e">
        <f>BD196/BF196*constants!$B$3*charge/constants!$B$6/BO196</f>
        <v>#DIV/0!</v>
      </c>
      <c r="BQ196" s="32" t="e">
        <f>SQRT(BD196)/BF196*constants!$B$3*charge/constants!$B$6/BO196</f>
        <v>#DIV/0!</v>
      </c>
      <c r="BR196" s="32"/>
      <c r="BS196" s="32" t="e">
        <f t="shared" si="105"/>
        <v>#DIV/0!</v>
      </c>
      <c r="BT196" s="32" t="e">
        <f t="shared" si="106"/>
        <v>#DIV/0!</v>
      </c>
      <c r="BU196" s="32" t="e">
        <f t="shared" si="107"/>
        <v>#DIV/0!</v>
      </c>
      <c r="BV196" s="29" t="e">
        <f t="shared" ref="BV196:BV259" si="109">L196/M196/(BD196/BF196)</f>
        <v>#DIV/0!</v>
      </c>
      <c r="BW196" s="29" t="e">
        <f t="shared" ref="BW196:BW259" si="110">SQRT(1/L196+1/BD196)*BV196</f>
        <v>#DIV/0!</v>
      </c>
      <c r="BX196" s="29" t="e">
        <f t="shared" ref="BX196:BX259" si="111">1/BW196^2</f>
        <v>#DIV/0!</v>
      </c>
    </row>
    <row r="197" spans="1:76" x14ac:dyDescent="0.2">
      <c r="A197" s="29">
        <f>Rohdaten!C197</f>
        <v>0</v>
      </c>
      <c r="B197" s="29">
        <f>IF(1=1,Rohdaten!H197,"x"&amp;Rohdaten!H197)</f>
        <v>0</v>
      </c>
      <c r="C197" s="29">
        <f>IF(101,Rohdaten!F197,-Rohdaten!F197)</f>
        <v>0</v>
      </c>
      <c r="E197" s="32">
        <f>Rohdaten!J197</f>
        <v>0</v>
      </c>
      <c r="F197" s="32" t="e">
        <f>AVERAGE(Rohdaten!L197,Rohdaten!X197,Rohdaten!AD197)</f>
        <v>#DIV/0!</v>
      </c>
      <c r="G197" s="29" t="e">
        <f t="array" ref="G197">AVERAGE(IF(Rohdaten!E197='turnwise standard'!$A$5:$A$99,'turnwise standard'!$F$5:$F$99))</f>
        <v>#DIV/0!</v>
      </c>
      <c r="H197" s="29" t="b">
        <f>IF(ISERROR(G197),1&lt;0,E197-G197&gt;eval!$B$6)</f>
        <v>0</v>
      </c>
      <c r="I197" s="32" t="e">
        <f>Rohdaten!L197-G197</f>
        <v>#DIV/0!</v>
      </c>
      <c r="J197" s="32" t="e">
        <f t="shared" si="84"/>
        <v>#DIV/0!</v>
      </c>
      <c r="K197" s="32" t="e">
        <f t="shared" si="85"/>
        <v>#DIV/0!</v>
      </c>
      <c r="L197" s="30">
        <f>Rohdaten!O197</f>
        <v>0</v>
      </c>
      <c r="M197" s="33">
        <f>Rohdaten!N197/eval!$B$7</f>
        <v>0</v>
      </c>
      <c r="N197" s="33" t="e">
        <f>Rohdaten!N197/Rohdaten!M197</f>
        <v>#DIV/0!</v>
      </c>
      <c r="O197" s="32" t="e">
        <f t="shared" si="86"/>
        <v>#DIV/0!</v>
      </c>
      <c r="P197" s="34" t="e">
        <f>(L197)/(O197/charge/constants!$B$3)</f>
        <v>#DIV/0!</v>
      </c>
      <c r="Q197" s="34" t="e">
        <f>SQRT(L197+1)/(O197/charge/constants!$B$3)</f>
        <v>#DIV/0!</v>
      </c>
      <c r="R197" s="29" t="e">
        <f>P197/eval!$E$18</f>
        <v>#DIV/0!</v>
      </c>
      <c r="S197" s="29" t="e">
        <f>Q197/eval!$E$18</f>
        <v>#DIV/0!</v>
      </c>
      <c r="T197" s="29" t="e">
        <f t="shared" si="87"/>
        <v>#DIV/0!</v>
      </c>
      <c r="V197" s="31" t="e">
        <f t="array" ref="V197">AVERAGE(IF(Rohdaten!E197='turnwise standard'!$A$5:$A$99,'turnwise standard'!$P$5:$P$99))</f>
        <v>#DIV/0!</v>
      </c>
      <c r="W197" s="32" t="e">
        <f t="shared" si="88"/>
        <v>#DIV/0!</v>
      </c>
      <c r="X197" s="29" t="e">
        <f t="shared" si="89"/>
        <v>#DIV/0!</v>
      </c>
      <c r="Y197" s="29" t="e">
        <f t="shared" si="90"/>
        <v>#DIV/0!</v>
      </c>
      <c r="AA197" s="32" t="e">
        <f>Rohdaten!AJ197-$G197</f>
        <v>#DIV/0!</v>
      </c>
      <c r="AB197" s="32" t="e">
        <f t="shared" si="91"/>
        <v>#DIV/0!</v>
      </c>
      <c r="AC197" s="30">
        <f>Rohdaten!AM197</f>
        <v>0</v>
      </c>
      <c r="AD197" s="33">
        <f>Rohdaten!AL197/eval!$B$7</f>
        <v>0</v>
      </c>
      <c r="AE197" s="32" t="e">
        <f t="shared" si="92"/>
        <v>#DIV/0!</v>
      </c>
      <c r="AF197" s="32" t="e">
        <f>(AC197)/((AE197+0.0000000000000000001)/charge/constants!$B$3)</f>
        <v>#DIV/0!</v>
      </c>
      <c r="AG197" s="32" t="e">
        <f>SQRT(AC197+1)/((AE197+0.0000000000000000001)/charge/constants!$B$3)</f>
        <v>#DIV/0!</v>
      </c>
      <c r="AH197" s="32" t="e">
        <f>AF197/eval!$E$18</f>
        <v>#DIV/0!</v>
      </c>
      <c r="AI197" s="32" t="e">
        <f>AG197/eval!$E$18</f>
        <v>#DIV/0!</v>
      </c>
      <c r="AJ197" s="32" t="e">
        <f t="shared" si="93"/>
        <v>#DIV/0!</v>
      </c>
      <c r="AK197" s="32" t="e">
        <f t="shared" si="94"/>
        <v>#DIV/0!</v>
      </c>
      <c r="AL197" s="29" t="e">
        <f t="shared" si="95"/>
        <v>#DIV/0!</v>
      </c>
      <c r="AN197" s="32" t="e">
        <f>Rohdaten!X197-G197</f>
        <v>#DIV/0!</v>
      </c>
      <c r="AO197" s="32" t="e">
        <f t="shared" si="96"/>
        <v>#DIV/0!</v>
      </c>
      <c r="AP197" s="30">
        <f>Rohdaten!AA197</f>
        <v>0</v>
      </c>
      <c r="AQ197" s="33">
        <f>Rohdaten!Y197</f>
        <v>0</v>
      </c>
      <c r="AR197" s="32" t="e">
        <f t="shared" si="108"/>
        <v>#DIV/0!</v>
      </c>
      <c r="AS197" s="32" t="e">
        <f t="shared" si="97"/>
        <v>#DIV/0!</v>
      </c>
      <c r="AT197" s="32" t="e">
        <f>(AP197)/((AS197+0.0000000000000000001)/charge/constants!$B$3)</f>
        <v>#DIV/0!</v>
      </c>
      <c r="AU197" s="32" t="e">
        <f>SQRT(AP197+1)/((AS197+0.0000000000000000001)/charge/constants!$B$3)</f>
        <v>#DIV/0!</v>
      </c>
      <c r="AV197" s="32" t="e">
        <f>AT197/eval!$E$18</f>
        <v>#DIV/0!</v>
      </c>
      <c r="AW197" s="32" t="e">
        <f>AU197/eval!$E$18</f>
        <v>#DIV/0!</v>
      </c>
      <c r="AX197" s="32" t="e">
        <f t="shared" si="98"/>
        <v>#DIV/0!</v>
      </c>
      <c r="AY197" s="32" t="e">
        <f t="shared" si="99"/>
        <v>#DIV/0!</v>
      </c>
      <c r="AZ197" s="29" t="e">
        <f t="shared" si="100"/>
        <v>#DIV/0!</v>
      </c>
      <c r="BC197" s="32" t="e">
        <f>Rohdaten!AD197-G197</f>
        <v>#DIV/0!</v>
      </c>
      <c r="BD197" s="30">
        <f>Rohdaten!AG197</f>
        <v>0</v>
      </c>
      <c r="BE197" s="33" t="e">
        <f>Rohdaten!AF197/Rohdaten!AE197</f>
        <v>#DIV/0!</v>
      </c>
      <c r="BF197" s="33">
        <f>Rohdaten!AF197/eval!$B$7</f>
        <v>0</v>
      </c>
      <c r="BG197" s="32" t="e">
        <f t="shared" si="101"/>
        <v>#DIV/0!</v>
      </c>
      <c r="BH197" s="32" t="e">
        <f>(BD197)/((BG197+0.0000000000000000001)/charge/constants!$B$3)</f>
        <v>#DIV/0!</v>
      </c>
      <c r="BI197" s="32" t="e">
        <f>SQRT(BD197+1)/((BG197+0.0000000000000000001)/charge/constants!$B$3)</f>
        <v>#DIV/0!</v>
      </c>
      <c r="BJ197" s="32" t="e">
        <f>BH197/eval!$E$18</f>
        <v>#DIV/0!</v>
      </c>
      <c r="BK197" s="32" t="e">
        <f>BI197/eval!$E$18</f>
        <v>#DIV/0!</v>
      </c>
      <c r="BL197" s="32" t="e">
        <f t="shared" si="102"/>
        <v>#DIV/0!</v>
      </c>
      <c r="BM197" s="32" t="e">
        <f t="shared" si="103"/>
        <v>#DIV/0!</v>
      </c>
      <c r="BN197" s="29" t="e">
        <f t="shared" si="104"/>
        <v>#DIV/0!</v>
      </c>
      <c r="BO197" s="33" t="e">
        <f t="array" ref="BO197">AVERAGE(IF(Rohdaten!E197='turnwise standard'!$A$5:$A$99,'turnwise standard'!$B$5:$B$99))</f>
        <v>#DIV/0!</v>
      </c>
      <c r="BP197" s="32" t="e">
        <f>BD197/BF197*constants!$B$3*charge/constants!$B$6/BO197</f>
        <v>#DIV/0!</v>
      </c>
      <c r="BQ197" s="32" t="e">
        <f>SQRT(BD197)/BF197*constants!$B$3*charge/constants!$B$6/BO197</f>
        <v>#DIV/0!</v>
      </c>
      <c r="BR197" s="32"/>
      <c r="BS197" s="32" t="e">
        <f t="shared" si="105"/>
        <v>#DIV/0!</v>
      </c>
      <c r="BT197" s="32" t="e">
        <f t="shared" si="106"/>
        <v>#DIV/0!</v>
      </c>
      <c r="BU197" s="32" t="e">
        <f t="shared" si="107"/>
        <v>#DIV/0!</v>
      </c>
      <c r="BV197" s="29" t="e">
        <f t="shared" si="109"/>
        <v>#DIV/0!</v>
      </c>
      <c r="BW197" s="29" t="e">
        <f t="shared" si="110"/>
        <v>#DIV/0!</v>
      </c>
      <c r="BX197" s="29" t="e">
        <f t="shared" si="111"/>
        <v>#DIV/0!</v>
      </c>
    </row>
    <row r="198" spans="1:76" x14ac:dyDescent="0.2">
      <c r="A198" s="29">
        <f>Rohdaten!C198</f>
        <v>0</v>
      </c>
      <c r="B198" s="29">
        <f>IF(1=1,Rohdaten!H198,"x"&amp;Rohdaten!H198)</f>
        <v>0</v>
      </c>
      <c r="C198" s="29">
        <f>IF(101,Rohdaten!F198,-Rohdaten!F198)</f>
        <v>0</v>
      </c>
      <c r="E198" s="32">
        <f>Rohdaten!J198</f>
        <v>0</v>
      </c>
      <c r="F198" s="32" t="e">
        <f>AVERAGE(Rohdaten!L198,Rohdaten!X198,Rohdaten!AD198)</f>
        <v>#DIV/0!</v>
      </c>
      <c r="G198" s="29" t="e">
        <f t="array" ref="G198">AVERAGE(IF(Rohdaten!E198='turnwise standard'!$A$5:$A$99,'turnwise standard'!$F$5:$F$99))</f>
        <v>#DIV/0!</v>
      </c>
      <c r="H198" s="29" t="b">
        <f>IF(ISERROR(G198),1&lt;0,E198-G198&gt;eval!$B$6)</f>
        <v>0</v>
      </c>
      <c r="I198" s="32" t="e">
        <f>Rohdaten!L198-G198</f>
        <v>#DIV/0!</v>
      </c>
      <c r="J198" s="32" t="e">
        <f t="shared" si="84"/>
        <v>#DIV/0!</v>
      </c>
      <c r="K198" s="32" t="e">
        <f t="shared" si="85"/>
        <v>#DIV/0!</v>
      </c>
      <c r="L198" s="30">
        <f>Rohdaten!O198</f>
        <v>0</v>
      </c>
      <c r="M198" s="33">
        <f>Rohdaten!N198/eval!$B$7</f>
        <v>0</v>
      </c>
      <c r="N198" s="33" t="e">
        <f>Rohdaten!N198/Rohdaten!M198</f>
        <v>#DIV/0!</v>
      </c>
      <c r="O198" s="32" t="e">
        <f t="shared" si="86"/>
        <v>#DIV/0!</v>
      </c>
      <c r="P198" s="34" t="e">
        <f>(L198)/(O198/charge/constants!$B$3)</f>
        <v>#DIV/0!</v>
      </c>
      <c r="Q198" s="34" t="e">
        <f>SQRT(L198+1)/(O198/charge/constants!$B$3)</f>
        <v>#DIV/0!</v>
      </c>
      <c r="R198" s="29" t="e">
        <f>P198/eval!$E$18</f>
        <v>#DIV/0!</v>
      </c>
      <c r="S198" s="29" t="e">
        <f>Q198/eval!$E$18</f>
        <v>#DIV/0!</v>
      </c>
      <c r="T198" s="29" t="e">
        <f t="shared" si="87"/>
        <v>#DIV/0!</v>
      </c>
      <c r="V198" s="31" t="e">
        <f t="array" ref="V198">AVERAGE(IF(Rohdaten!E198='turnwise standard'!$A$5:$A$99,'turnwise standard'!$P$5:$P$99))</f>
        <v>#DIV/0!</v>
      </c>
      <c r="W198" s="32" t="e">
        <f t="shared" si="88"/>
        <v>#DIV/0!</v>
      </c>
      <c r="X198" s="29" t="e">
        <f t="shared" si="89"/>
        <v>#DIV/0!</v>
      </c>
      <c r="Y198" s="29" t="e">
        <f t="shared" si="90"/>
        <v>#DIV/0!</v>
      </c>
      <c r="AA198" s="32" t="e">
        <f>Rohdaten!AJ198-$G198</f>
        <v>#DIV/0!</v>
      </c>
      <c r="AB198" s="32" t="e">
        <f t="shared" si="91"/>
        <v>#DIV/0!</v>
      </c>
      <c r="AC198" s="30">
        <f>Rohdaten!AM198</f>
        <v>0</v>
      </c>
      <c r="AD198" s="33">
        <f>Rohdaten!AL198/eval!$B$7</f>
        <v>0</v>
      </c>
      <c r="AE198" s="32" t="e">
        <f t="shared" si="92"/>
        <v>#DIV/0!</v>
      </c>
      <c r="AF198" s="32" t="e">
        <f>(AC198)/((AE198+0.0000000000000000001)/charge/constants!$B$3)</f>
        <v>#DIV/0!</v>
      </c>
      <c r="AG198" s="32" t="e">
        <f>SQRT(AC198+1)/((AE198+0.0000000000000000001)/charge/constants!$B$3)</f>
        <v>#DIV/0!</v>
      </c>
      <c r="AH198" s="32" t="e">
        <f>AF198/eval!$E$18</f>
        <v>#DIV/0!</v>
      </c>
      <c r="AI198" s="32" t="e">
        <f>AG198/eval!$E$18</f>
        <v>#DIV/0!</v>
      </c>
      <c r="AJ198" s="32" t="e">
        <f t="shared" si="93"/>
        <v>#DIV/0!</v>
      </c>
      <c r="AK198" s="32" t="e">
        <f t="shared" si="94"/>
        <v>#DIV/0!</v>
      </c>
      <c r="AL198" s="29" t="e">
        <f t="shared" si="95"/>
        <v>#DIV/0!</v>
      </c>
      <c r="AN198" s="32" t="e">
        <f>Rohdaten!X198-G198</f>
        <v>#DIV/0!</v>
      </c>
      <c r="AO198" s="32" t="e">
        <f t="shared" si="96"/>
        <v>#DIV/0!</v>
      </c>
      <c r="AP198" s="30">
        <f>Rohdaten!AA198</f>
        <v>0</v>
      </c>
      <c r="AQ198" s="33">
        <f>Rohdaten!Y198</f>
        <v>0</v>
      </c>
      <c r="AR198" s="32" t="e">
        <f t="shared" si="108"/>
        <v>#DIV/0!</v>
      </c>
      <c r="AS198" s="32" t="e">
        <f t="shared" si="97"/>
        <v>#DIV/0!</v>
      </c>
      <c r="AT198" s="32" t="e">
        <f>(AP198)/((AS198+0.0000000000000000001)/charge/constants!$B$3)</f>
        <v>#DIV/0!</v>
      </c>
      <c r="AU198" s="32" t="e">
        <f>SQRT(AP198+1)/((AS198+0.0000000000000000001)/charge/constants!$B$3)</f>
        <v>#DIV/0!</v>
      </c>
      <c r="AV198" s="32" t="e">
        <f>AT198/eval!$E$18</f>
        <v>#DIV/0!</v>
      </c>
      <c r="AW198" s="32" t="e">
        <f>AU198/eval!$E$18</f>
        <v>#DIV/0!</v>
      </c>
      <c r="AX198" s="32" t="e">
        <f t="shared" si="98"/>
        <v>#DIV/0!</v>
      </c>
      <c r="AY198" s="32" t="e">
        <f t="shared" si="99"/>
        <v>#DIV/0!</v>
      </c>
      <c r="AZ198" s="29" t="e">
        <f t="shared" si="100"/>
        <v>#DIV/0!</v>
      </c>
      <c r="BC198" s="32" t="e">
        <f>Rohdaten!AD198-G198</f>
        <v>#DIV/0!</v>
      </c>
      <c r="BD198" s="30">
        <f>Rohdaten!AG198</f>
        <v>0</v>
      </c>
      <c r="BE198" s="33" t="e">
        <f>Rohdaten!AF198/Rohdaten!AE198</f>
        <v>#DIV/0!</v>
      </c>
      <c r="BF198" s="33">
        <f>Rohdaten!AF198/eval!$B$7</f>
        <v>0</v>
      </c>
      <c r="BG198" s="32" t="e">
        <f t="shared" si="101"/>
        <v>#DIV/0!</v>
      </c>
      <c r="BH198" s="32" t="e">
        <f>(BD198)/((BG198+0.0000000000000000001)/charge/constants!$B$3)</f>
        <v>#DIV/0!</v>
      </c>
      <c r="BI198" s="32" t="e">
        <f>SQRT(BD198+1)/((BG198+0.0000000000000000001)/charge/constants!$B$3)</f>
        <v>#DIV/0!</v>
      </c>
      <c r="BJ198" s="32" t="e">
        <f>BH198/eval!$E$18</f>
        <v>#DIV/0!</v>
      </c>
      <c r="BK198" s="32" t="e">
        <f>BI198/eval!$E$18</f>
        <v>#DIV/0!</v>
      </c>
      <c r="BL198" s="32" t="e">
        <f t="shared" si="102"/>
        <v>#DIV/0!</v>
      </c>
      <c r="BM198" s="32" t="e">
        <f t="shared" si="103"/>
        <v>#DIV/0!</v>
      </c>
      <c r="BN198" s="29" t="e">
        <f t="shared" si="104"/>
        <v>#DIV/0!</v>
      </c>
      <c r="BO198" s="33" t="e">
        <f t="array" ref="BO198">AVERAGE(IF(Rohdaten!E198='turnwise standard'!$A$5:$A$99,'turnwise standard'!$B$5:$B$99))</f>
        <v>#DIV/0!</v>
      </c>
      <c r="BP198" s="32" t="e">
        <f>BD198/BF198*constants!$B$3*charge/constants!$B$6/BO198</f>
        <v>#DIV/0!</v>
      </c>
      <c r="BQ198" s="32" t="e">
        <f>SQRT(BD198)/BF198*constants!$B$3*charge/constants!$B$6/BO198</f>
        <v>#DIV/0!</v>
      </c>
      <c r="BR198" s="32"/>
      <c r="BS198" s="32" t="e">
        <f t="shared" si="105"/>
        <v>#DIV/0!</v>
      </c>
      <c r="BT198" s="32" t="e">
        <f t="shared" si="106"/>
        <v>#DIV/0!</v>
      </c>
      <c r="BU198" s="32" t="e">
        <f t="shared" si="107"/>
        <v>#DIV/0!</v>
      </c>
      <c r="BV198" s="29" t="e">
        <f t="shared" si="109"/>
        <v>#DIV/0!</v>
      </c>
      <c r="BW198" s="29" t="e">
        <f t="shared" si="110"/>
        <v>#DIV/0!</v>
      </c>
      <c r="BX198" s="29" t="e">
        <f t="shared" si="111"/>
        <v>#DIV/0!</v>
      </c>
    </row>
    <row r="199" spans="1:76" x14ac:dyDescent="0.2">
      <c r="A199" s="29">
        <f>Rohdaten!C199</f>
        <v>0</v>
      </c>
      <c r="B199" s="29">
        <f>IF(1=1,Rohdaten!H199,"x"&amp;Rohdaten!H199)</f>
        <v>0</v>
      </c>
      <c r="C199" s="29">
        <f>IF(101,Rohdaten!F199,-Rohdaten!F199)</f>
        <v>0</v>
      </c>
      <c r="E199" s="32">
        <f>Rohdaten!J199</f>
        <v>0</v>
      </c>
      <c r="F199" s="32" t="e">
        <f>AVERAGE(Rohdaten!L199,Rohdaten!X199,Rohdaten!AD199)</f>
        <v>#DIV/0!</v>
      </c>
      <c r="G199" s="29" t="e">
        <f t="array" ref="G199">AVERAGE(IF(Rohdaten!E199='turnwise standard'!$A$5:$A$99,'turnwise standard'!$F$5:$F$99))</f>
        <v>#DIV/0!</v>
      </c>
      <c r="H199" s="29" t="b">
        <f>IF(ISERROR(G199),1&lt;0,E199-G199&gt;eval!$B$6)</f>
        <v>0</v>
      </c>
      <c r="I199" s="32" t="e">
        <f>Rohdaten!L199-G199</f>
        <v>#DIV/0!</v>
      </c>
      <c r="J199" s="32" t="e">
        <f t="shared" si="84"/>
        <v>#DIV/0!</v>
      </c>
      <c r="K199" s="32" t="e">
        <f t="shared" si="85"/>
        <v>#DIV/0!</v>
      </c>
      <c r="L199" s="30">
        <f>Rohdaten!O199</f>
        <v>0</v>
      </c>
      <c r="M199" s="33">
        <f>Rohdaten!N199/eval!$B$7</f>
        <v>0</v>
      </c>
      <c r="N199" s="33" t="e">
        <f>Rohdaten!N199/Rohdaten!M199</f>
        <v>#DIV/0!</v>
      </c>
      <c r="O199" s="32" t="e">
        <f t="shared" si="86"/>
        <v>#DIV/0!</v>
      </c>
      <c r="P199" s="34" t="e">
        <f>(L199)/(O199/charge/constants!$B$3)</f>
        <v>#DIV/0!</v>
      </c>
      <c r="Q199" s="34" t="e">
        <f>SQRT(L199+1)/(O199/charge/constants!$B$3)</f>
        <v>#DIV/0!</v>
      </c>
      <c r="R199" s="29" t="e">
        <f>P199/eval!$E$18</f>
        <v>#DIV/0!</v>
      </c>
      <c r="S199" s="29" t="e">
        <f>Q199/eval!$E$18</f>
        <v>#DIV/0!</v>
      </c>
      <c r="T199" s="29" t="e">
        <f t="shared" si="87"/>
        <v>#DIV/0!</v>
      </c>
      <c r="V199" s="31" t="e">
        <f t="array" ref="V199">AVERAGE(IF(Rohdaten!E199='turnwise standard'!$A$5:$A$99,'turnwise standard'!$P$5:$P$99))</f>
        <v>#DIV/0!</v>
      </c>
      <c r="W199" s="32" t="e">
        <f t="shared" si="88"/>
        <v>#DIV/0!</v>
      </c>
      <c r="X199" s="29" t="e">
        <f t="shared" si="89"/>
        <v>#DIV/0!</v>
      </c>
      <c r="Y199" s="29" t="e">
        <f t="shared" si="90"/>
        <v>#DIV/0!</v>
      </c>
      <c r="AA199" s="32" t="e">
        <f>Rohdaten!AJ199-$G199</f>
        <v>#DIV/0!</v>
      </c>
      <c r="AB199" s="32" t="e">
        <f t="shared" si="91"/>
        <v>#DIV/0!</v>
      </c>
      <c r="AC199" s="30">
        <f>Rohdaten!AM199</f>
        <v>0</v>
      </c>
      <c r="AD199" s="33">
        <f>Rohdaten!AL199/eval!$B$7</f>
        <v>0</v>
      </c>
      <c r="AE199" s="32" t="e">
        <f t="shared" si="92"/>
        <v>#DIV/0!</v>
      </c>
      <c r="AF199" s="32" t="e">
        <f>(AC199)/((AE199+0.0000000000000000001)/charge/constants!$B$3)</f>
        <v>#DIV/0!</v>
      </c>
      <c r="AG199" s="32" t="e">
        <f>SQRT(AC199+1)/((AE199+0.0000000000000000001)/charge/constants!$B$3)</f>
        <v>#DIV/0!</v>
      </c>
      <c r="AH199" s="32" t="e">
        <f>AF199/eval!$E$18</f>
        <v>#DIV/0!</v>
      </c>
      <c r="AI199" s="32" t="e">
        <f>AG199/eval!$E$18</f>
        <v>#DIV/0!</v>
      </c>
      <c r="AJ199" s="32" t="e">
        <f t="shared" si="93"/>
        <v>#DIV/0!</v>
      </c>
      <c r="AK199" s="32" t="e">
        <f t="shared" si="94"/>
        <v>#DIV/0!</v>
      </c>
      <c r="AL199" s="29" t="e">
        <f t="shared" si="95"/>
        <v>#DIV/0!</v>
      </c>
      <c r="AN199" s="32" t="e">
        <f>Rohdaten!X199-G199</f>
        <v>#DIV/0!</v>
      </c>
      <c r="AO199" s="32" t="e">
        <f t="shared" si="96"/>
        <v>#DIV/0!</v>
      </c>
      <c r="AP199" s="30">
        <f>Rohdaten!AA199</f>
        <v>0</v>
      </c>
      <c r="AQ199" s="33">
        <f>Rohdaten!Y199</f>
        <v>0</v>
      </c>
      <c r="AR199" s="32" t="e">
        <f t="shared" si="108"/>
        <v>#DIV/0!</v>
      </c>
      <c r="AS199" s="32" t="e">
        <f t="shared" si="97"/>
        <v>#DIV/0!</v>
      </c>
      <c r="AT199" s="32" t="e">
        <f>(AP199)/((AS199+0.0000000000000000001)/charge/constants!$B$3)</f>
        <v>#DIV/0!</v>
      </c>
      <c r="AU199" s="32" t="e">
        <f>SQRT(AP199+1)/((AS199+0.0000000000000000001)/charge/constants!$B$3)</f>
        <v>#DIV/0!</v>
      </c>
      <c r="AV199" s="32" t="e">
        <f>AT199/eval!$E$18</f>
        <v>#DIV/0!</v>
      </c>
      <c r="AW199" s="32" t="e">
        <f>AU199/eval!$E$18</f>
        <v>#DIV/0!</v>
      </c>
      <c r="AX199" s="32" t="e">
        <f t="shared" si="98"/>
        <v>#DIV/0!</v>
      </c>
      <c r="AY199" s="32" t="e">
        <f t="shared" si="99"/>
        <v>#DIV/0!</v>
      </c>
      <c r="AZ199" s="29" t="e">
        <f t="shared" si="100"/>
        <v>#DIV/0!</v>
      </c>
      <c r="BC199" s="32" t="e">
        <f>Rohdaten!AD199-G199</f>
        <v>#DIV/0!</v>
      </c>
      <c r="BD199" s="30">
        <f>Rohdaten!AG199</f>
        <v>0</v>
      </c>
      <c r="BE199" s="33" t="e">
        <f>Rohdaten!AF199/Rohdaten!AE199</f>
        <v>#DIV/0!</v>
      </c>
      <c r="BF199" s="33">
        <f>Rohdaten!AF199/eval!$B$7</f>
        <v>0</v>
      </c>
      <c r="BG199" s="32" t="e">
        <f t="shared" si="101"/>
        <v>#DIV/0!</v>
      </c>
      <c r="BH199" s="32" t="e">
        <f>(BD199)/((BG199+0.0000000000000000001)/charge/constants!$B$3)</f>
        <v>#DIV/0!</v>
      </c>
      <c r="BI199" s="32" t="e">
        <f>SQRT(BD199+1)/((BG199+0.0000000000000000001)/charge/constants!$B$3)</f>
        <v>#DIV/0!</v>
      </c>
      <c r="BJ199" s="32" t="e">
        <f>BH199/eval!$E$18</f>
        <v>#DIV/0!</v>
      </c>
      <c r="BK199" s="32" t="e">
        <f>BI199/eval!$E$18</f>
        <v>#DIV/0!</v>
      </c>
      <c r="BL199" s="32" t="e">
        <f t="shared" si="102"/>
        <v>#DIV/0!</v>
      </c>
      <c r="BM199" s="32" t="e">
        <f t="shared" si="103"/>
        <v>#DIV/0!</v>
      </c>
      <c r="BN199" s="29" t="e">
        <f t="shared" si="104"/>
        <v>#DIV/0!</v>
      </c>
      <c r="BO199" s="33" t="e">
        <f t="array" ref="BO199">AVERAGE(IF(Rohdaten!E199='turnwise standard'!$A$5:$A$99,'turnwise standard'!$B$5:$B$99))</f>
        <v>#DIV/0!</v>
      </c>
      <c r="BP199" s="32" t="e">
        <f>BD199/BF199*constants!$B$3*charge/constants!$B$6/BO199</f>
        <v>#DIV/0!</v>
      </c>
      <c r="BQ199" s="32" t="e">
        <f>SQRT(BD199)/BF199*constants!$B$3*charge/constants!$B$6/BO199</f>
        <v>#DIV/0!</v>
      </c>
      <c r="BR199" s="32"/>
      <c r="BS199" s="32" t="e">
        <f t="shared" si="105"/>
        <v>#DIV/0!</v>
      </c>
      <c r="BT199" s="32" t="e">
        <f t="shared" si="106"/>
        <v>#DIV/0!</v>
      </c>
      <c r="BU199" s="32" t="e">
        <f t="shared" si="107"/>
        <v>#DIV/0!</v>
      </c>
      <c r="BV199" s="29" t="e">
        <f t="shared" si="109"/>
        <v>#DIV/0!</v>
      </c>
      <c r="BW199" s="29" t="e">
        <f t="shared" si="110"/>
        <v>#DIV/0!</v>
      </c>
      <c r="BX199" s="29" t="e">
        <f t="shared" si="111"/>
        <v>#DIV/0!</v>
      </c>
    </row>
    <row r="200" spans="1:76" x14ac:dyDescent="0.2">
      <c r="A200" s="29">
        <f>Rohdaten!C200</f>
        <v>0</v>
      </c>
      <c r="B200" s="29">
        <f>IF(1=1,Rohdaten!H200,"x"&amp;Rohdaten!H200)</f>
        <v>0</v>
      </c>
      <c r="C200" s="29">
        <f>IF(101,Rohdaten!F200,-Rohdaten!F200)</f>
        <v>0</v>
      </c>
      <c r="E200" s="32">
        <f>Rohdaten!J200</f>
        <v>0</v>
      </c>
      <c r="F200" s="32" t="e">
        <f>AVERAGE(Rohdaten!L200,Rohdaten!X200,Rohdaten!AD200)</f>
        <v>#DIV/0!</v>
      </c>
      <c r="G200" s="29" t="e">
        <f t="array" ref="G200">AVERAGE(IF(Rohdaten!E200='turnwise standard'!$A$5:$A$99,'turnwise standard'!$F$5:$F$99))</f>
        <v>#DIV/0!</v>
      </c>
      <c r="H200" s="29" t="b">
        <f>IF(ISERROR(G200),1&lt;0,E200-G200&gt;eval!$B$6)</f>
        <v>0</v>
      </c>
      <c r="I200" s="32" t="e">
        <f>Rohdaten!L200-G200</f>
        <v>#DIV/0!</v>
      </c>
      <c r="J200" s="32" t="e">
        <f t="shared" si="84"/>
        <v>#DIV/0!</v>
      </c>
      <c r="K200" s="32" t="e">
        <f t="shared" si="85"/>
        <v>#DIV/0!</v>
      </c>
      <c r="L200" s="30">
        <f>Rohdaten!O200</f>
        <v>0</v>
      </c>
      <c r="M200" s="33">
        <f>Rohdaten!N200/eval!$B$7</f>
        <v>0</v>
      </c>
      <c r="N200" s="33" t="e">
        <f>Rohdaten!N200/Rohdaten!M200</f>
        <v>#DIV/0!</v>
      </c>
      <c r="O200" s="32" t="e">
        <f t="shared" si="86"/>
        <v>#DIV/0!</v>
      </c>
      <c r="P200" s="34" t="e">
        <f>(L200)/(O200/charge/constants!$B$3)</f>
        <v>#DIV/0!</v>
      </c>
      <c r="Q200" s="34" t="e">
        <f>SQRT(L200+1)/(O200/charge/constants!$B$3)</f>
        <v>#DIV/0!</v>
      </c>
      <c r="R200" s="29" t="e">
        <f>P200/eval!$E$18</f>
        <v>#DIV/0!</v>
      </c>
      <c r="S200" s="29" t="e">
        <f>Q200/eval!$E$18</f>
        <v>#DIV/0!</v>
      </c>
      <c r="T200" s="29" t="e">
        <f t="shared" si="87"/>
        <v>#DIV/0!</v>
      </c>
      <c r="V200" s="31" t="e">
        <f t="array" ref="V200">AVERAGE(IF(Rohdaten!E200='turnwise standard'!$A$5:$A$99,'turnwise standard'!$P$5:$P$99))</f>
        <v>#DIV/0!</v>
      </c>
      <c r="W200" s="32" t="e">
        <f t="shared" si="88"/>
        <v>#DIV/0!</v>
      </c>
      <c r="X200" s="29" t="e">
        <f t="shared" si="89"/>
        <v>#DIV/0!</v>
      </c>
      <c r="Y200" s="29" t="e">
        <f t="shared" si="90"/>
        <v>#DIV/0!</v>
      </c>
      <c r="AA200" s="32" t="e">
        <f>Rohdaten!AJ200-$G200</f>
        <v>#DIV/0!</v>
      </c>
      <c r="AB200" s="32" t="e">
        <f t="shared" si="91"/>
        <v>#DIV/0!</v>
      </c>
      <c r="AC200" s="30">
        <f>Rohdaten!AM200</f>
        <v>0</v>
      </c>
      <c r="AD200" s="33">
        <f>Rohdaten!AL200/eval!$B$7</f>
        <v>0</v>
      </c>
      <c r="AE200" s="32" t="e">
        <f t="shared" si="92"/>
        <v>#DIV/0!</v>
      </c>
      <c r="AF200" s="32" t="e">
        <f>(AC200)/((AE200+0.0000000000000000001)/charge/constants!$B$3)</f>
        <v>#DIV/0!</v>
      </c>
      <c r="AG200" s="32" t="e">
        <f>SQRT(AC200+1)/((AE200+0.0000000000000000001)/charge/constants!$B$3)</f>
        <v>#DIV/0!</v>
      </c>
      <c r="AH200" s="32" t="e">
        <f>AF200/eval!$E$18</f>
        <v>#DIV/0!</v>
      </c>
      <c r="AI200" s="32" t="e">
        <f>AG200/eval!$E$18</f>
        <v>#DIV/0!</v>
      </c>
      <c r="AJ200" s="32" t="e">
        <f t="shared" si="93"/>
        <v>#DIV/0!</v>
      </c>
      <c r="AK200" s="32" t="e">
        <f t="shared" si="94"/>
        <v>#DIV/0!</v>
      </c>
      <c r="AL200" s="29" t="e">
        <f t="shared" si="95"/>
        <v>#DIV/0!</v>
      </c>
      <c r="AN200" s="32" t="e">
        <f>Rohdaten!X200-G200</f>
        <v>#DIV/0!</v>
      </c>
      <c r="AO200" s="32" t="e">
        <f t="shared" si="96"/>
        <v>#DIV/0!</v>
      </c>
      <c r="AP200" s="30">
        <f>Rohdaten!AA200</f>
        <v>0</v>
      </c>
      <c r="AQ200" s="33">
        <f>Rohdaten!Y200</f>
        <v>0</v>
      </c>
      <c r="AR200" s="32" t="e">
        <f t="shared" si="108"/>
        <v>#DIV/0!</v>
      </c>
      <c r="AS200" s="32" t="e">
        <f t="shared" si="97"/>
        <v>#DIV/0!</v>
      </c>
      <c r="AT200" s="32" t="e">
        <f>(AP200)/((AS200+0.0000000000000000001)/charge/constants!$B$3)</f>
        <v>#DIV/0!</v>
      </c>
      <c r="AU200" s="32" t="e">
        <f>SQRT(AP200+1)/((AS200+0.0000000000000000001)/charge/constants!$B$3)</f>
        <v>#DIV/0!</v>
      </c>
      <c r="AV200" s="32" t="e">
        <f>AT200/eval!$E$18</f>
        <v>#DIV/0!</v>
      </c>
      <c r="AW200" s="32" t="e">
        <f>AU200/eval!$E$18</f>
        <v>#DIV/0!</v>
      </c>
      <c r="AX200" s="32" t="e">
        <f t="shared" si="98"/>
        <v>#DIV/0!</v>
      </c>
      <c r="AY200" s="32" t="e">
        <f t="shared" si="99"/>
        <v>#DIV/0!</v>
      </c>
      <c r="AZ200" s="29" t="e">
        <f t="shared" si="100"/>
        <v>#DIV/0!</v>
      </c>
      <c r="BC200" s="32" t="e">
        <f>Rohdaten!AD200-G200</f>
        <v>#DIV/0!</v>
      </c>
      <c r="BD200" s="30">
        <f>Rohdaten!AG200</f>
        <v>0</v>
      </c>
      <c r="BE200" s="33" t="e">
        <f>Rohdaten!AF200/Rohdaten!AE200</f>
        <v>#DIV/0!</v>
      </c>
      <c r="BF200" s="33">
        <f>Rohdaten!AF200/eval!$B$7</f>
        <v>0</v>
      </c>
      <c r="BG200" s="32" t="e">
        <f t="shared" si="101"/>
        <v>#DIV/0!</v>
      </c>
      <c r="BH200" s="32" t="e">
        <f>(BD200)/((BG200+0.0000000000000000001)/charge/constants!$B$3)</f>
        <v>#DIV/0!</v>
      </c>
      <c r="BI200" s="32" t="e">
        <f>SQRT(BD200+1)/((BG200+0.0000000000000000001)/charge/constants!$B$3)</f>
        <v>#DIV/0!</v>
      </c>
      <c r="BJ200" s="32" t="e">
        <f>BH200/eval!$E$18</f>
        <v>#DIV/0!</v>
      </c>
      <c r="BK200" s="32" t="e">
        <f>BI200/eval!$E$18</f>
        <v>#DIV/0!</v>
      </c>
      <c r="BL200" s="32" t="e">
        <f t="shared" si="102"/>
        <v>#DIV/0!</v>
      </c>
      <c r="BM200" s="32" t="e">
        <f t="shared" si="103"/>
        <v>#DIV/0!</v>
      </c>
      <c r="BN200" s="29" t="e">
        <f t="shared" si="104"/>
        <v>#DIV/0!</v>
      </c>
      <c r="BO200" s="33" t="e">
        <f t="array" ref="BO200">AVERAGE(IF(Rohdaten!E200='turnwise standard'!$A$5:$A$99,'turnwise standard'!$B$5:$B$99))</f>
        <v>#DIV/0!</v>
      </c>
      <c r="BP200" s="32" t="e">
        <f>BD200/BF200*constants!$B$3*charge/constants!$B$6/BO200</f>
        <v>#DIV/0!</v>
      </c>
      <c r="BQ200" s="32" t="e">
        <f>SQRT(BD200)/BF200*constants!$B$3*charge/constants!$B$6/BO200</f>
        <v>#DIV/0!</v>
      </c>
      <c r="BR200" s="32"/>
      <c r="BS200" s="32" t="e">
        <f t="shared" si="105"/>
        <v>#DIV/0!</v>
      </c>
      <c r="BT200" s="32" t="e">
        <f t="shared" si="106"/>
        <v>#DIV/0!</v>
      </c>
      <c r="BU200" s="32" t="e">
        <f t="shared" si="107"/>
        <v>#DIV/0!</v>
      </c>
      <c r="BV200" s="29" t="e">
        <f t="shared" si="109"/>
        <v>#DIV/0!</v>
      </c>
      <c r="BW200" s="29" t="e">
        <f t="shared" si="110"/>
        <v>#DIV/0!</v>
      </c>
      <c r="BX200" s="29" t="e">
        <f t="shared" si="111"/>
        <v>#DIV/0!</v>
      </c>
    </row>
    <row r="201" spans="1:76" x14ac:dyDescent="0.2">
      <c r="A201" s="29">
        <f>Rohdaten!C201</f>
        <v>0</v>
      </c>
      <c r="B201" s="29">
        <f>IF(1=1,Rohdaten!H201,"x"&amp;Rohdaten!H201)</f>
        <v>0</v>
      </c>
      <c r="C201" s="29">
        <f>IF(101,Rohdaten!F201,-Rohdaten!F201)</f>
        <v>0</v>
      </c>
      <c r="E201" s="32">
        <f>Rohdaten!J201</f>
        <v>0</v>
      </c>
      <c r="F201" s="32" t="e">
        <f>AVERAGE(Rohdaten!L201,Rohdaten!X201,Rohdaten!AD201)</f>
        <v>#DIV/0!</v>
      </c>
      <c r="G201" s="29" t="e">
        <f t="array" ref="G201">AVERAGE(IF(Rohdaten!E201='turnwise standard'!$A$5:$A$99,'turnwise standard'!$F$5:$F$99))</f>
        <v>#DIV/0!</v>
      </c>
      <c r="H201" s="29" t="b">
        <f>IF(ISERROR(G201),1&lt;0,E201-G201&gt;eval!$B$6)</f>
        <v>0</v>
      </c>
      <c r="I201" s="32" t="e">
        <f>Rohdaten!L201-G201</f>
        <v>#DIV/0!</v>
      </c>
      <c r="J201" s="32" t="e">
        <f t="shared" si="84"/>
        <v>#DIV/0!</v>
      </c>
      <c r="K201" s="32" t="e">
        <f t="shared" si="85"/>
        <v>#DIV/0!</v>
      </c>
      <c r="L201" s="30">
        <f>Rohdaten!O201</f>
        <v>0</v>
      </c>
      <c r="M201" s="33">
        <f>Rohdaten!N201/eval!$B$7</f>
        <v>0</v>
      </c>
      <c r="N201" s="33" t="e">
        <f>Rohdaten!N201/Rohdaten!M201</f>
        <v>#DIV/0!</v>
      </c>
      <c r="O201" s="32" t="e">
        <f t="shared" si="86"/>
        <v>#DIV/0!</v>
      </c>
      <c r="P201" s="34" t="e">
        <f>(L201)/(O201/charge/constants!$B$3)</f>
        <v>#DIV/0!</v>
      </c>
      <c r="Q201" s="34" t="e">
        <f>SQRT(L201+1)/(O201/charge/constants!$B$3)</f>
        <v>#DIV/0!</v>
      </c>
      <c r="R201" s="29" t="e">
        <f>P201/eval!$E$18</f>
        <v>#DIV/0!</v>
      </c>
      <c r="S201" s="29" t="e">
        <f>Q201/eval!$E$18</f>
        <v>#DIV/0!</v>
      </c>
      <c r="T201" s="29" t="e">
        <f t="shared" si="87"/>
        <v>#DIV/0!</v>
      </c>
      <c r="V201" s="31" t="e">
        <f t="array" ref="V201">AVERAGE(IF(Rohdaten!E201='turnwise standard'!$A$5:$A$99,'turnwise standard'!$P$5:$P$99))</f>
        <v>#DIV/0!</v>
      </c>
      <c r="W201" s="32" t="e">
        <f t="shared" si="88"/>
        <v>#DIV/0!</v>
      </c>
      <c r="X201" s="29" t="e">
        <f t="shared" si="89"/>
        <v>#DIV/0!</v>
      </c>
      <c r="Y201" s="29" t="e">
        <f t="shared" si="90"/>
        <v>#DIV/0!</v>
      </c>
      <c r="AA201" s="32" t="e">
        <f>Rohdaten!AJ201-$G201</f>
        <v>#DIV/0!</v>
      </c>
      <c r="AB201" s="32" t="e">
        <f t="shared" si="91"/>
        <v>#DIV/0!</v>
      </c>
      <c r="AC201" s="30">
        <f>Rohdaten!AM201</f>
        <v>0</v>
      </c>
      <c r="AD201" s="33">
        <f>Rohdaten!AL201/eval!$B$7</f>
        <v>0</v>
      </c>
      <c r="AE201" s="32" t="e">
        <f t="shared" si="92"/>
        <v>#DIV/0!</v>
      </c>
      <c r="AF201" s="32" t="e">
        <f>(AC201)/((AE201+0.0000000000000000001)/charge/constants!$B$3)</f>
        <v>#DIV/0!</v>
      </c>
      <c r="AG201" s="32" t="e">
        <f>SQRT(AC201+1)/((AE201+0.0000000000000000001)/charge/constants!$B$3)</f>
        <v>#DIV/0!</v>
      </c>
      <c r="AH201" s="32" t="e">
        <f>AF201/eval!$E$18</f>
        <v>#DIV/0!</v>
      </c>
      <c r="AI201" s="32" t="e">
        <f>AG201/eval!$E$18</f>
        <v>#DIV/0!</v>
      </c>
      <c r="AJ201" s="32" t="e">
        <f t="shared" si="93"/>
        <v>#DIV/0!</v>
      </c>
      <c r="AK201" s="32" t="e">
        <f t="shared" si="94"/>
        <v>#DIV/0!</v>
      </c>
      <c r="AL201" s="29" t="e">
        <f t="shared" si="95"/>
        <v>#DIV/0!</v>
      </c>
      <c r="AN201" s="32" t="e">
        <f>Rohdaten!X201-G201</f>
        <v>#DIV/0!</v>
      </c>
      <c r="AO201" s="32" t="e">
        <f t="shared" si="96"/>
        <v>#DIV/0!</v>
      </c>
      <c r="AP201" s="30">
        <f>Rohdaten!AA201</f>
        <v>0</v>
      </c>
      <c r="AQ201" s="33">
        <f>Rohdaten!Y201</f>
        <v>0</v>
      </c>
      <c r="AR201" s="32" t="e">
        <f t="shared" si="108"/>
        <v>#DIV/0!</v>
      </c>
      <c r="AS201" s="32" t="e">
        <f t="shared" si="97"/>
        <v>#DIV/0!</v>
      </c>
      <c r="AT201" s="32" t="e">
        <f>(AP201)/((AS201+0.0000000000000000001)/charge/constants!$B$3)</f>
        <v>#DIV/0!</v>
      </c>
      <c r="AU201" s="32" t="e">
        <f>SQRT(AP201+1)/((AS201+0.0000000000000000001)/charge/constants!$B$3)</f>
        <v>#DIV/0!</v>
      </c>
      <c r="AV201" s="32" t="e">
        <f>AT201/eval!$E$18</f>
        <v>#DIV/0!</v>
      </c>
      <c r="AW201" s="32" t="e">
        <f>AU201/eval!$E$18</f>
        <v>#DIV/0!</v>
      </c>
      <c r="AX201" s="32" t="e">
        <f t="shared" si="98"/>
        <v>#DIV/0!</v>
      </c>
      <c r="AY201" s="32" t="e">
        <f t="shared" si="99"/>
        <v>#DIV/0!</v>
      </c>
      <c r="AZ201" s="29" t="e">
        <f t="shared" si="100"/>
        <v>#DIV/0!</v>
      </c>
      <c r="BC201" s="32" t="e">
        <f>Rohdaten!AD201-G201</f>
        <v>#DIV/0!</v>
      </c>
      <c r="BD201" s="30">
        <f>Rohdaten!AG201</f>
        <v>0</v>
      </c>
      <c r="BE201" s="33" t="e">
        <f>Rohdaten!AF201/Rohdaten!AE201</f>
        <v>#DIV/0!</v>
      </c>
      <c r="BF201" s="33">
        <f>Rohdaten!AF201/eval!$B$7</f>
        <v>0</v>
      </c>
      <c r="BG201" s="32" t="e">
        <f t="shared" si="101"/>
        <v>#DIV/0!</v>
      </c>
      <c r="BH201" s="32" t="e">
        <f>(BD201)/((BG201+0.0000000000000000001)/charge/constants!$B$3)</f>
        <v>#DIV/0!</v>
      </c>
      <c r="BI201" s="32" t="e">
        <f>SQRT(BD201+1)/((BG201+0.0000000000000000001)/charge/constants!$B$3)</f>
        <v>#DIV/0!</v>
      </c>
      <c r="BJ201" s="32" t="e">
        <f>BH201/eval!$E$18</f>
        <v>#DIV/0!</v>
      </c>
      <c r="BK201" s="32" t="e">
        <f>BI201/eval!$E$18</f>
        <v>#DIV/0!</v>
      </c>
      <c r="BL201" s="32" t="e">
        <f t="shared" si="102"/>
        <v>#DIV/0!</v>
      </c>
      <c r="BM201" s="32" t="e">
        <f t="shared" si="103"/>
        <v>#DIV/0!</v>
      </c>
      <c r="BN201" s="29" t="e">
        <f t="shared" si="104"/>
        <v>#DIV/0!</v>
      </c>
      <c r="BO201" s="33" t="e">
        <f t="array" ref="BO201">AVERAGE(IF(Rohdaten!E201='turnwise standard'!$A$5:$A$99,'turnwise standard'!$B$5:$B$99))</f>
        <v>#DIV/0!</v>
      </c>
      <c r="BP201" s="32" t="e">
        <f>BD201/BF201*constants!$B$3*charge/constants!$B$6/BO201</f>
        <v>#DIV/0!</v>
      </c>
      <c r="BQ201" s="32" t="e">
        <f>SQRT(BD201)/BF201*constants!$B$3*charge/constants!$B$6/BO201</f>
        <v>#DIV/0!</v>
      </c>
      <c r="BR201" s="32"/>
      <c r="BS201" s="32" t="e">
        <f t="shared" si="105"/>
        <v>#DIV/0!</v>
      </c>
      <c r="BT201" s="32" t="e">
        <f t="shared" si="106"/>
        <v>#DIV/0!</v>
      </c>
      <c r="BU201" s="32" t="e">
        <f t="shared" si="107"/>
        <v>#DIV/0!</v>
      </c>
      <c r="BV201" s="29" t="e">
        <f t="shared" si="109"/>
        <v>#DIV/0!</v>
      </c>
      <c r="BW201" s="29" t="e">
        <f t="shared" si="110"/>
        <v>#DIV/0!</v>
      </c>
      <c r="BX201" s="29" t="e">
        <f t="shared" si="111"/>
        <v>#DIV/0!</v>
      </c>
    </row>
    <row r="202" spans="1:76" x14ac:dyDescent="0.2">
      <c r="A202" s="29">
        <f>Rohdaten!C202</f>
        <v>0</v>
      </c>
      <c r="B202" s="29">
        <f>IF(1=1,Rohdaten!H202,"x"&amp;Rohdaten!H202)</f>
        <v>0</v>
      </c>
      <c r="C202" s="29">
        <f>IF(101,Rohdaten!F202,-Rohdaten!F202)</f>
        <v>0</v>
      </c>
      <c r="E202" s="32">
        <f>Rohdaten!J202</f>
        <v>0</v>
      </c>
      <c r="F202" s="32" t="e">
        <f>AVERAGE(Rohdaten!L202,Rohdaten!X202,Rohdaten!AD202)</f>
        <v>#DIV/0!</v>
      </c>
      <c r="G202" s="29" t="e">
        <f t="array" ref="G202">AVERAGE(IF(Rohdaten!E202='turnwise standard'!$A$5:$A$99,'turnwise standard'!$F$5:$F$99))</f>
        <v>#DIV/0!</v>
      </c>
      <c r="H202" s="29" t="b">
        <f>IF(ISERROR(G202),1&lt;0,E202-G202&gt;eval!$B$6)</f>
        <v>0</v>
      </c>
      <c r="I202" s="32" t="e">
        <f>Rohdaten!L202-G202</f>
        <v>#DIV/0!</v>
      </c>
      <c r="J202" s="32" t="e">
        <f t="shared" si="84"/>
        <v>#DIV/0!</v>
      </c>
      <c r="K202" s="32" t="e">
        <f t="shared" si="85"/>
        <v>#DIV/0!</v>
      </c>
      <c r="L202" s="30">
        <f>Rohdaten!O202</f>
        <v>0</v>
      </c>
      <c r="M202" s="33">
        <f>Rohdaten!N202/eval!$B$7</f>
        <v>0</v>
      </c>
      <c r="N202" s="33" t="e">
        <f>Rohdaten!N202/Rohdaten!M202</f>
        <v>#DIV/0!</v>
      </c>
      <c r="O202" s="32" t="e">
        <f t="shared" si="86"/>
        <v>#DIV/0!</v>
      </c>
      <c r="P202" s="34" t="e">
        <f>(L202)/(O202/charge/constants!$B$3)</f>
        <v>#DIV/0!</v>
      </c>
      <c r="Q202" s="34" t="e">
        <f>SQRT(L202+1)/(O202/charge/constants!$B$3)</f>
        <v>#DIV/0!</v>
      </c>
      <c r="R202" s="29" t="e">
        <f>P202/eval!$E$18</f>
        <v>#DIV/0!</v>
      </c>
      <c r="S202" s="29" t="e">
        <f>Q202/eval!$E$18</f>
        <v>#DIV/0!</v>
      </c>
      <c r="T202" s="29" t="e">
        <f t="shared" si="87"/>
        <v>#DIV/0!</v>
      </c>
      <c r="V202" s="31" t="e">
        <f t="array" ref="V202">AVERAGE(IF(Rohdaten!E202='turnwise standard'!$A$5:$A$99,'turnwise standard'!$P$5:$P$99))</f>
        <v>#DIV/0!</v>
      </c>
      <c r="W202" s="32" t="e">
        <f t="shared" si="88"/>
        <v>#DIV/0!</v>
      </c>
      <c r="X202" s="29" t="e">
        <f t="shared" si="89"/>
        <v>#DIV/0!</v>
      </c>
      <c r="Y202" s="29" t="e">
        <f t="shared" si="90"/>
        <v>#DIV/0!</v>
      </c>
      <c r="AA202" s="32" t="e">
        <f>Rohdaten!AJ202-$G202</f>
        <v>#DIV/0!</v>
      </c>
      <c r="AB202" s="32" t="e">
        <f t="shared" si="91"/>
        <v>#DIV/0!</v>
      </c>
      <c r="AC202" s="30">
        <f>Rohdaten!AM202</f>
        <v>0</v>
      </c>
      <c r="AD202" s="33">
        <f>Rohdaten!AL202/eval!$B$7</f>
        <v>0</v>
      </c>
      <c r="AE202" s="32" t="e">
        <f t="shared" si="92"/>
        <v>#DIV/0!</v>
      </c>
      <c r="AF202" s="32" t="e">
        <f>(AC202)/((AE202+0.0000000000000000001)/charge/constants!$B$3)</f>
        <v>#DIV/0!</v>
      </c>
      <c r="AG202" s="32" t="e">
        <f>SQRT(AC202+1)/((AE202+0.0000000000000000001)/charge/constants!$B$3)</f>
        <v>#DIV/0!</v>
      </c>
      <c r="AH202" s="32" t="e">
        <f>AF202/eval!$E$18</f>
        <v>#DIV/0!</v>
      </c>
      <c r="AI202" s="32" t="e">
        <f>AG202/eval!$E$18</f>
        <v>#DIV/0!</v>
      </c>
      <c r="AJ202" s="32" t="e">
        <f t="shared" si="93"/>
        <v>#DIV/0!</v>
      </c>
      <c r="AK202" s="32" t="e">
        <f t="shared" si="94"/>
        <v>#DIV/0!</v>
      </c>
      <c r="AL202" s="29" t="e">
        <f t="shared" si="95"/>
        <v>#DIV/0!</v>
      </c>
      <c r="AN202" s="32" t="e">
        <f>Rohdaten!X202-G202</f>
        <v>#DIV/0!</v>
      </c>
      <c r="AO202" s="32" t="e">
        <f t="shared" si="96"/>
        <v>#DIV/0!</v>
      </c>
      <c r="AP202" s="30">
        <f>Rohdaten!AA202</f>
        <v>0</v>
      </c>
      <c r="AQ202" s="33">
        <f>Rohdaten!Y202</f>
        <v>0</v>
      </c>
      <c r="AR202" s="32" t="e">
        <f t="shared" si="108"/>
        <v>#DIV/0!</v>
      </c>
      <c r="AS202" s="32" t="e">
        <f t="shared" si="97"/>
        <v>#DIV/0!</v>
      </c>
      <c r="AT202" s="32" t="e">
        <f>(AP202)/((AS202+0.0000000000000000001)/charge/constants!$B$3)</f>
        <v>#DIV/0!</v>
      </c>
      <c r="AU202" s="32" t="e">
        <f>SQRT(AP202+1)/((AS202+0.0000000000000000001)/charge/constants!$B$3)</f>
        <v>#DIV/0!</v>
      </c>
      <c r="AV202" s="32" t="e">
        <f>AT202/eval!$E$18</f>
        <v>#DIV/0!</v>
      </c>
      <c r="AW202" s="32" t="e">
        <f>AU202/eval!$E$18</f>
        <v>#DIV/0!</v>
      </c>
      <c r="AX202" s="32" t="e">
        <f t="shared" si="98"/>
        <v>#DIV/0!</v>
      </c>
      <c r="AY202" s="32" t="e">
        <f t="shared" si="99"/>
        <v>#DIV/0!</v>
      </c>
      <c r="AZ202" s="29" t="e">
        <f t="shared" si="100"/>
        <v>#DIV/0!</v>
      </c>
      <c r="BC202" s="32" t="e">
        <f>Rohdaten!AD202-G202</f>
        <v>#DIV/0!</v>
      </c>
      <c r="BD202" s="30">
        <f>Rohdaten!AG202</f>
        <v>0</v>
      </c>
      <c r="BE202" s="33" t="e">
        <f>Rohdaten!AF202/Rohdaten!AE202</f>
        <v>#DIV/0!</v>
      </c>
      <c r="BF202" s="33">
        <f>Rohdaten!AF202/eval!$B$7</f>
        <v>0</v>
      </c>
      <c r="BG202" s="32" t="e">
        <f t="shared" si="101"/>
        <v>#DIV/0!</v>
      </c>
      <c r="BH202" s="32" t="e">
        <f>(BD202)/((BG202+0.0000000000000000001)/charge/constants!$B$3)</f>
        <v>#DIV/0!</v>
      </c>
      <c r="BI202" s="32" t="e">
        <f>SQRT(BD202+1)/((BG202+0.0000000000000000001)/charge/constants!$B$3)</f>
        <v>#DIV/0!</v>
      </c>
      <c r="BJ202" s="32" t="e">
        <f>BH202/eval!$E$18</f>
        <v>#DIV/0!</v>
      </c>
      <c r="BK202" s="32" t="e">
        <f>BI202/eval!$E$18</f>
        <v>#DIV/0!</v>
      </c>
      <c r="BL202" s="32" t="e">
        <f t="shared" si="102"/>
        <v>#DIV/0!</v>
      </c>
      <c r="BM202" s="32" t="e">
        <f t="shared" si="103"/>
        <v>#DIV/0!</v>
      </c>
      <c r="BN202" s="29" t="e">
        <f t="shared" si="104"/>
        <v>#DIV/0!</v>
      </c>
      <c r="BO202" s="33" t="e">
        <f t="array" ref="BO202">AVERAGE(IF(Rohdaten!E202='turnwise standard'!$A$5:$A$99,'turnwise standard'!$B$5:$B$99))</f>
        <v>#DIV/0!</v>
      </c>
      <c r="BP202" s="32" t="e">
        <f>BD202/BF202*constants!$B$3*charge/constants!$B$6/BO202</f>
        <v>#DIV/0!</v>
      </c>
      <c r="BQ202" s="32" t="e">
        <f>SQRT(BD202)/BF202*constants!$B$3*charge/constants!$B$6/BO202</f>
        <v>#DIV/0!</v>
      </c>
      <c r="BR202" s="32"/>
      <c r="BS202" s="32" t="e">
        <f t="shared" si="105"/>
        <v>#DIV/0!</v>
      </c>
      <c r="BT202" s="32" t="e">
        <f t="shared" si="106"/>
        <v>#DIV/0!</v>
      </c>
      <c r="BU202" s="32" t="e">
        <f t="shared" si="107"/>
        <v>#DIV/0!</v>
      </c>
      <c r="BV202" s="29" t="e">
        <f t="shared" si="109"/>
        <v>#DIV/0!</v>
      </c>
      <c r="BW202" s="29" t="e">
        <f t="shared" si="110"/>
        <v>#DIV/0!</v>
      </c>
      <c r="BX202" s="29" t="e">
        <f t="shared" si="111"/>
        <v>#DIV/0!</v>
      </c>
    </row>
    <row r="203" spans="1:76" x14ac:dyDescent="0.2">
      <c r="A203" s="29">
        <f>Rohdaten!C203</f>
        <v>0</v>
      </c>
      <c r="B203" s="29">
        <f>IF(1=1,Rohdaten!H203,"x"&amp;Rohdaten!H203)</f>
        <v>0</v>
      </c>
      <c r="C203" s="29">
        <f>IF(101,Rohdaten!F203,-Rohdaten!F203)</f>
        <v>0</v>
      </c>
      <c r="E203" s="32">
        <f>Rohdaten!J203</f>
        <v>0</v>
      </c>
      <c r="F203" s="32" t="e">
        <f>AVERAGE(Rohdaten!L203,Rohdaten!X203,Rohdaten!AD203)</f>
        <v>#DIV/0!</v>
      </c>
      <c r="G203" s="29" t="e">
        <f t="array" ref="G203">AVERAGE(IF(Rohdaten!E203='turnwise standard'!$A$5:$A$99,'turnwise standard'!$F$5:$F$99))</f>
        <v>#DIV/0!</v>
      </c>
      <c r="H203" s="29" t="b">
        <f>IF(ISERROR(G203),1&lt;0,E203-G203&gt;eval!$B$6)</f>
        <v>0</v>
      </c>
      <c r="I203" s="32" t="e">
        <f>Rohdaten!L203-G203</f>
        <v>#DIV/0!</v>
      </c>
      <c r="J203" s="32" t="e">
        <f t="shared" si="84"/>
        <v>#DIV/0!</v>
      </c>
      <c r="K203" s="32" t="e">
        <f t="shared" si="85"/>
        <v>#DIV/0!</v>
      </c>
      <c r="L203" s="30">
        <f>Rohdaten!O203</f>
        <v>0</v>
      </c>
      <c r="M203" s="33">
        <f>Rohdaten!N203/eval!$B$7</f>
        <v>0</v>
      </c>
      <c r="N203" s="33" t="e">
        <f>Rohdaten!N203/Rohdaten!M203</f>
        <v>#DIV/0!</v>
      </c>
      <c r="O203" s="32" t="e">
        <f t="shared" si="86"/>
        <v>#DIV/0!</v>
      </c>
      <c r="P203" s="34" t="e">
        <f>(L203)/(O203/charge/constants!$B$3)</f>
        <v>#DIV/0!</v>
      </c>
      <c r="Q203" s="34" t="e">
        <f>SQRT(L203+1)/(O203/charge/constants!$B$3)</f>
        <v>#DIV/0!</v>
      </c>
      <c r="R203" s="29" t="e">
        <f>P203/eval!$E$18</f>
        <v>#DIV/0!</v>
      </c>
      <c r="S203" s="29" t="e">
        <f>Q203/eval!$E$18</f>
        <v>#DIV/0!</v>
      </c>
      <c r="T203" s="29" t="e">
        <f t="shared" si="87"/>
        <v>#DIV/0!</v>
      </c>
      <c r="V203" s="31" t="e">
        <f t="array" ref="V203">AVERAGE(IF(Rohdaten!E203='turnwise standard'!$A$5:$A$99,'turnwise standard'!$P$5:$P$99))</f>
        <v>#DIV/0!</v>
      </c>
      <c r="W203" s="32" t="e">
        <f t="shared" si="88"/>
        <v>#DIV/0!</v>
      </c>
      <c r="X203" s="29" t="e">
        <f t="shared" si="89"/>
        <v>#DIV/0!</v>
      </c>
      <c r="Y203" s="29" t="e">
        <f t="shared" si="90"/>
        <v>#DIV/0!</v>
      </c>
      <c r="AA203" s="32" t="e">
        <f>Rohdaten!AJ203-$G203</f>
        <v>#DIV/0!</v>
      </c>
      <c r="AB203" s="32" t="e">
        <f t="shared" si="91"/>
        <v>#DIV/0!</v>
      </c>
      <c r="AC203" s="30">
        <f>Rohdaten!AM203</f>
        <v>0</v>
      </c>
      <c r="AD203" s="33">
        <f>Rohdaten!AL203/eval!$B$7</f>
        <v>0</v>
      </c>
      <c r="AE203" s="32" t="e">
        <f t="shared" si="92"/>
        <v>#DIV/0!</v>
      </c>
      <c r="AF203" s="32" t="e">
        <f>(AC203)/((AE203+0.0000000000000000001)/charge/constants!$B$3)</f>
        <v>#DIV/0!</v>
      </c>
      <c r="AG203" s="32" t="e">
        <f>SQRT(AC203+1)/((AE203+0.0000000000000000001)/charge/constants!$B$3)</f>
        <v>#DIV/0!</v>
      </c>
      <c r="AH203" s="32" t="e">
        <f>AF203/eval!$E$18</f>
        <v>#DIV/0!</v>
      </c>
      <c r="AI203" s="32" t="e">
        <f>AG203/eval!$E$18</f>
        <v>#DIV/0!</v>
      </c>
      <c r="AJ203" s="32" t="e">
        <f t="shared" si="93"/>
        <v>#DIV/0!</v>
      </c>
      <c r="AK203" s="32" t="e">
        <f t="shared" si="94"/>
        <v>#DIV/0!</v>
      </c>
      <c r="AL203" s="29" t="e">
        <f t="shared" si="95"/>
        <v>#DIV/0!</v>
      </c>
      <c r="AN203" s="32" t="e">
        <f>Rohdaten!X203-G203</f>
        <v>#DIV/0!</v>
      </c>
      <c r="AO203" s="32" t="e">
        <f t="shared" si="96"/>
        <v>#DIV/0!</v>
      </c>
      <c r="AP203" s="30">
        <f>Rohdaten!AA203</f>
        <v>0</v>
      </c>
      <c r="AQ203" s="33">
        <f>Rohdaten!Y203</f>
        <v>0</v>
      </c>
      <c r="AR203" s="32" t="e">
        <f t="shared" si="108"/>
        <v>#DIV/0!</v>
      </c>
      <c r="AS203" s="32" t="e">
        <f t="shared" si="97"/>
        <v>#DIV/0!</v>
      </c>
      <c r="AT203" s="32" t="e">
        <f>(AP203)/((AS203+0.0000000000000000001)/charge/constants!$B$3)</f>
        <v>#DIV/0!</v>
      </c>
      <c r="AU203" s="32" t="e">
        <f>SQRT(AP203+1)/((AS203+0.0000000000000000001)/charge/constants!$B$3)</f>
        <v>#DIV/0!</v>
      </c>
      <c r="AV203" s="32" t="e">
        <f>AT203/eval!$E$18</f>
        <v>#DIV/0!</v>
      </c>
      <c r="AW203" s="32" t="e">
        <f>AU203/eval!$E$18</f>
        <v>#DIV/0!</v>
      </c>
      <c r="AX203" s="32" t="e">
        <f t="shared" si="98"/>
        <v>#DIV/0!</v>
      </c>
      <c r="AY203" s="32" t="e">
        <f t="shared" si="99"/>
        <v>#DIV/0!</v>
      </c>
      <c r="AZ203" s="29" t="e">
        <f t="shared" si="100"/>
        <v>#DIV/0!</v>
      </c>
      <c r="BC203" s="32" t="e">
        <f>Rohdaten!AD203-G203</f>
        <v>#DIV/0!</v>
      </c>
      <c r="BD203" s="30">
        <f>Rohdaten!AG203</f>
        <v>0</v>
      </c>
      <c r="BE203" s="33" t="e">
        <f>Rohdaten!AF203/Rohdaten!AE203</f>
        <v>#DIV/0!</v>
      </c>
      <c r="BF203" s="33">
        <f>Rohdaten!AF203/eval!$B$7</f>
        <v>0</v>
      </c>
      <c r="BG203" s="32" t="e">
        <f t="shared" si="101"/>
        <v>#DIV/0!</v>
      </c>
      <c r="BH203" s="32" t="e">
        <f>(BD203)/((BG203+0.0000000000000000001)/charge/constants!$B$3)</f>
        <v>#DIV/0!</v>
      </c>
      <c r="BI203" s="32" t="e">
        <f>SQRT(BD203+1)/((BG203+0.0000000000000000001)/charge/constants!$B$3)</f>
        <v>#DIV/0!</v>
      </c>
      <c r="BJ203" s="32" t="e">
        <f>BH203/eval!$E$18</f>
        <v>#DIV/0!</v>
      </c>
      <c r="BK203" s="32" t="e">
        <f>BI203/eval!$E$18</f>
        <v>#DIV/0!</v>
      </c>
      <c r="BL203" s="32" t="e">
        <f t="shared" si="102"/>
        <v>#DIV/0!</v>
      </c>
      <c r="BM203" s="32" t="e">
        <f t="shared" si="103"/>
        <v>#DIV/0!</v>
      </c>
      <c r="BN203" s="29" t="e">
        <f t="shared" si="104"/>
        <v>#DIV/0!</v>
      </c>
      <c r="BO203" s="33" t="e">
        <f t="array" ref="BO203">AVERAGE(IF(Rohdaten!E203='turnwise standard'!$A$5:$A$99,'turnwise standard'!$B$5:$B$99))</f>
        <v>#DIV/0!</v>
      </c>
      <c r="BP203" s="32" t="e">
        <f>BD203/BF203*constants!$B$3*charge/constants!$B$6/BO203</f>
        <v>#DIV/0!</v>
      </c>
      <c r="BQ203" s="32" t="e">
        <f>SQRT(BD203)/BF203*constants!$B$3*charge/constants!$B$6/BO203</f>
        <v>#DIV/0!</v>
      </c>
      <c r="BR203" s="32"/>
      <c r="BS203" s="32" t="e">
        <f t="shared" si="105"/>
        <v>#DIV/0!</v>
      </c>
      <c r="BT203" s="32" t="e">
        <f t="shared" si="106"/>
        <v>#DIV/0!</v>
      </c>
      <c r="BU203" s="32" t="e">
        <f t="shared" si="107"/>
        <v>#DIV/0!</v>
      </c>
      <c r="BV203" s="29" t="e">
        <f t="shared" si="109"/>
        <v>#DIV/0!</v>
      </c>
      <c r="BW203" s="29" t="e">
        <f t="shared" si="110"/>
        <v>#DIV/0!</v>
      </c>
      <c r="BX203" s="29" t="e">
        <f t="shared" si="111"/>
        <v>#DIV/0!</v>
      </c>
    </row>
    <row r="204" spans="1:76" x14ac:dyDescent="0.2">
      <c r="A204" s="29">
        <f>Rohdaten!C204</f>
        <v>0</v>
      </c>
      <c r="B204" s="29">
        <f>IF(1=1,Rohdaten!H204,"x"&amp;Rohdaten!H204)</f>
        <v>0</v>
      </c>
      <c r="C204" s="29">
        <f>IF(101,Rohdaten!F204,-Rohdaten!F204)</f>
        <v>0</v>
      </c>
      <c r="E204" s="32">
        <f>Rohdaten!J204</f>
        <v>0</v>
      </c>
      <c r="F204" s="32" t="e">
        <f>AVERAGE(Rohdaten!L204,Rohdaten!X204,Rohdaten!AD204)</f>
        <v>#DIV/0!</v>
      </c>
      <c r="G204" s="29" t="e">
        <f t="array" ref="G204">AVERAGE(IF(Rohdaten!E204='turnwise standard'!$A$5:$A$99,'turnwise standard'!$F$5:$F$99))</f>
        <v>#DIV/0!</v>
      </c>
      <c r="H204" s="29" t="b">
        <f>IF(ISERROR(G204),1&lt;0,E204-G204&gt;eval!$B$6)</f>
        <v>0</v>
      </c>
      <c r="I204" s="32" t="e">
        <f>Rohdaten!L204-G204</f>
        <v>#DIV/0!</v>
      </c>
      <c r="J204" s="32" t="e">
        <f t="shared" si="84"/>
        <v>#DIV/0!</v>
      </c>
      <c r="K204" s="32" t="e">
        <f t="shared" si="85"/>
        <v>#DIV/0!</v>
      </c>
      <c r="L204" s="30">
        <f>Rohdaten!O204</f>
        <v>0</v>
      </c>
      <c r="M204" s="33">
        <f>Rohdaten!N204/eval!$B$7</f>
        <v>0</v>
      </c>
      <c r="N204" s="33" t="e">
        <f>Rohdaten!N204/Rohdaten!M204</f>
        <v>#DIV/0!</v>
      </c>
      <c r="O204" s="32" t="e">
        <f t="shared" si="86"/>
        <v>#DIV/0!</v>
      </c>
      <c r="P204" s="34" t="e">
        <f>(L204)/(O204/charge/constants!$B$3)</f>
        <v>#DIV/0!</v>
      </c>
      <c r="Q204" s="34" t="e">
        <f>SQRT(L204+1)/(O204/charge/constants!$B$3)</f>
        <v>#DIV/0!</v>
      </c>
      <c r="R204" s="29" t="e">
        <f>P204/eval!$E$18</f>
        <v>#DIV/0!</v>
      </c>
      <c r="S204" s="29" t="e">
        <f>Q204/eval!$E$18</f>
        <v>#DIV/0!</v>
      </c>
      <c r="T204" s="29" t="e">
        <f t="shared" si="87"/>
        <v>#DIV/0!</v>
      </c>
      <c r="V204" s="31" t="e">
        <f t="array" ref="V204">AVERAGE(IF(Rohdaten!E204='turnwise standard'!$A$5:$A$99,'turnwise standard'!$P$5:$P$99))</f>
        <v>#DIV/0!</v>
      </c>
      <c r="W204" s="32" t="e">
        <f t="shared" si="88"/>
        <v>#DIV/0!</v>
      </c>
      <c r="X204" s="29" t="e">
        <f t="shared" si="89"/>
        <v>#DIV/0!</v>
      </c>
      <c r="Y204" s="29" t="e">
        <f t="shared" si="90"/>
        <v>#DIV/0!</v>
      </c>
      <c r="AA204" s="32" t="e">
        <f>Rohdaten!AJ204-$G204</f>
        <v>#DIV/0!</v>
      </c>
      <c r="AB204" s="32" t="e">
        <f t="shared" si="91"/>
        <v>#DIV/0!</v>
      </c>
      <c r="AC204" s="30">
        <f>Rohdaten!AM204</f>
        <v>0</v>
      </c>
      <c r="AD204" s="33">
        <f>Rohdaten!AL204/eval!$B$7</f>
        <v>0</v>
      </c>
      <c r="AE204" s="32" t="e">
        <f t="shared" si="92"/>
        <v>#DIV/0!</v>
      </c>
      <c r="AF204" s="32" t="e">
        <f>(AC204)/((AE204+0.0000000000000000001)/charge/constants!$B$3)</f>
        <v>#DIV/0!</v>
      </c>
      <c r="AG204" s="32" t="e">
        <f>SQRT(AC204+1)/((AE204+0.0000000000000000001)/charge/constants!$B$3)</f>
        <v>#DIV/0!</v>
      </c>
      <c r="AH204" s="32" t="e">
        <f>AF204/eval!$E$18</f>
        <v>#DIV/0!</v>
      </c>
      <c r="AI204" s="32" t="e">
        <f>AG204/eval!$E$18</f>
        <v>#DIV/0!</v>
      </c>
      <c r="AJ204" s="32" t="e">
        <f t="shared" si="93"/>
        <v>#DIV/0!</v>
      </c>
      <c r="AK204" s="32" t="e">
        <f t="shared" si="94"/>
        <v>#DIV/0!</v>
      </c>
      <c r="AL204" s="29" t="e">
        <f t="shared" si="95"/>
        <v>#DIV/0!</v>
      </c>
      <c r="AN204" s="32" t="e">
        <f>Rohdaten!X204-G204</f>
        <v>#DIV/0!</v>
      </c>
      <c r="AO204" s="32" t="e">
        <f t="shared" si="96"/>
        <v>#DIV/0!</v>
      </c>
      <c r="AP204" s="30">
        <f>Rohdaten!AA204</f>
        <v>0</v>
      </c>
      <c r="AQ204" s="33">
        <f>Rohdaten!Y204</f>
        <v>0</v>
      </c>
      <c r="AR204" s="32" t="e">
        <f t="shared" si="108"/>
        <v>#DIV/0!</v>
      </c>
      <c r="AS204" s="32" t="e">
        <f t="shared" si="97"/>
        <v>#DIV/0!</v>
      </c>
      <c r="AT204" s="32" t="e">
        <f>(AP204)/((AS204+0.0000000000000000001)/charge/constants!$B$3)</f>
        <v>#DIV/0!</v>
      </c>
      <c r="AU204" s="32" t="e">
        <f>SQRT(AP204+1)/((AS204+0.0000000000000000001)/charge/constants!$B$3)</f>
        <v>#DIV/0!</v>
      </c>
      <c r="AV204" s="32" t="e">
        <f>AT204/eval!$E$18</f>
        <v>#DIV/0!</v>
      </c>
      <c r="AW204" s="32" t="e">
        <f>AU204/eval!$E$18</f>
        <v>#DIV/0!</v>
      </c>
      <c r="AX204" s="32" t="e">
        <f t="shared" si="98"/>
        <v>#DIV/0!</v>
      </c>
      <c r="AY204" s="32" t="e">
        <f t="shared" si="99"/>
        <v>#DIV/0!</v>
      </c>
      <c r="AZ204" s="29" t="e">
        <f t="shared" si="100"/>
        <v>#DIV/0!</v>
      </c>
      <c r="BC204" s="32" t="e">
        <f>Rohdaten!AD204-G204</f>
        <v>#DIV/0!</v>
      </c>
      <c r="BD204" s="30">
        <f>Rohdaten!AG204</f>
        <v>0</v>
      </c>
      <c r="BE204" s="33" t="e">
        <f>Rohdaten!AF204/Rohdaten!AE204</f>
        <v>#DIV/0!</v>
      </c>
      <c r="BF204" s="33">
        <f>Rohdaten!AF204/eval!$B$7</f>
        <v>0</v>
      </c>
      <c r="BG204" s="32" t="e">
        <f t="shared" si="101"/>
        <v>#DIV/0!</v>
      </c>
      <c r="BH204" s="32" t="e">
        <f>(BD204)/((BG204+0.0000000000000000001)/charge/constants!$B$3)</f>
        <v>#DIV/0!</v>
      </c>
      <c r="BI204" s="32" t="e">
        <f>SQRT(BD204+1)/((BG204+0.0000000000000000001)/charge/constants!$B$3)</f>
        <v>#DIV/0!</v>
      </c>
      <c r="BJ204" s="32" t="e">
        <f>BH204/eval!$E$18</f>
        <v>#DIV/0!</v>
      </c>
      <c r="BK204" s="32" t="e">
        <f>BI204/eval!$E$18</f>
        <v>#DIV/0!</v>
      </c>
      <c r="BL204" s="32" t="e">
        <f t="shared" si="102"/>
        <v>#DIV/0!</v>
      </c>
      <c r="BM204" s="32" t="e">
        <f t="shared" si="103"/>
        <v>#DIV/0!</v>
      </c>
      <c r="BN204" s="29" t="e">
        <f t="shared" si="104"/>
        <v>#DIV/0!</v>
      </c>
      <c r="BO204" s="33" t="e">
        <f t="array" ref="BO204">AVERAGE(IF(Rohdaten!E204='turnwise standard'!$A$5:$A$99,'turnwise standard'!$B$5:$B$99))</f>
        <v>#DIV/0!</v>
      </c>
      <c r="BP204" s="32" t="e">
        <f>BD204/BF204*constants!$B$3*charge/constants!$B$6/BO204</f>
        <v>#DIV/0!</v>
      </c>
      <c r="BQ204" s="32" t="e">
        <f>SQRT(BD204)/BF204*constants!$B$3*charge/constants!$B$6/BO204</f>
        <v>#DIV/0!</v>
      </c>
      <c r="BR204" s="32"/>
      <c r="BS204" s="32" t="e">
        <f t="shared" si="105"/>
        <v>#DIV/0!</v>
      </c>
      <c r="BT204" s="32" t="e">
        <f t="shared" si="106"/>
        <v>#DIV/0!</v>
      </c>
      <c r="BU204" s="32" t="e">
        <f t="shared" si="107"/>
        <v>#DIV/0!</v>
      </c>
      <c r="BV204" s="29" t="e">
        <f t="shared" si="109"/>
        <v>#DIV/0!</v>
      </c>
      <c r="BW204" s="29" t="e">
        <f t="shared" si="110"/>
        <v>#DIV/0!</v>
      </c>
      <c r="BX204" s="29" t="e">
        <f t="shared" si="111"/>
        <v>#DIV/0!</v>
      </c>
    </row>
    <row r="205" spans="1:76" x14ac:dyDescent="0.2">
      <c r="A205" s="29">
        <f>Rohdaten!C205</f>
        <v>0</v>
      </c>
      <c r="B205" s="29">
        <f>IF(1=1,Rohdaten!H205,"x"&amp;Rohdaten!H205)</f>
        <v>0</v>
      </c>
      <c r="C205" s="29">
        <f>IF(101,Rohdaten!F205,-Rohdaten!F205)</f>
        <v>0</v>
      </c>
      <c r="E205" s="32">
        <f>Rohdaten!J205</f>
        <v>0</v>
      </c>
      <c r="F205" s="32" t="e">
        <f>AVERAGE(Rohdaten!L205,Rohdaten!X205,Rohdaten!AD205)</f>
        <v>#DIV/0!</v>
      </c>
      <c r="G205" s="29" t="e">
        <f t="array" ref="G205">AVERAGE(IF(Rohdaten!E205='turnwise standard'!$A$5:$A$99,'turnwise standard'!$F$5:$F$99))</f>
        <v>#DIV/0!</v>
      </c>
      <c r="H205" s="29" t="b">
        <f>IF(ISERROR(G205),1&lt;0,E205-G205&gt;eval!$B$6)</f>
        <v>0</v>
      </c>
      <c r="I205" s="32" t="e">
        <f>Rohdaten!L205-G205</f>
        <v>#DIV/0!</v>
      </c>
      <c r="J205" s="32" t="e">
        <f t="shared" si="84"/>
        <v>#DIV/0!</v>
      </c>
      <c r="K205" s="32" t="e">
        <f t="shared" si="85"/>
        <v>#DIV/0!</v>
      </c>
      <c r="L205" s="30">
        <f>Rohdaten!O205</f>
        <v>0</v>
      </c>
      <c r="M205" s="33">
        <f>Rohdaten!N205/eval!$B$7</f>
        <v>0</v>
      </c>
      <c r="N205" s="33" t="e">
        <f>Rohdaten!N205/Rohdaten!M205</f>
        <v>#DIV/0!</v>
      </c>
      <c r="O205" s="32" t="e">
        <f t="shared" si="86"/>
        <v>#DIV/0!</v>
      </c>
      <c r="P205" s="34" t="e">
        <f>(L205)/(O205/charge/constants!$B$3)</f>
        <v>#DIV/0!</v>
      </c>
      <c r="Q205" s="34" t="e">
        <f>SQRT(L205+1)/(O205/charge/constants!$B$3)</f>
        <v>#DIV/0!</v>
      </c>
      <c r="R205" s="29" t="e">
        <f>P205/eval!$E$18</f>
        <v>#DIV/0!</v>
      </c>
      <c r="S205" s="29" t="e">
        <f>Q205/eval!$E$18</f>
        <v>#DIV/0!</v>
      </c>
      <c r="T205" s="29" t="e">
        <f t="shared" si="87"/>
        <v>#DIV/0!</v>
      </c>
      <c r="V205" s="31" t="e">
        <f t="array" ref="V205">AVERAGE(IF(Rohdaten!E205='turnwise standard'!$A$5:$A$99,'turnwise standard'!$P$5:$P$99))</f>
        <v>#DIV/0!</v>
      </c>
      <c r="W205" s="32" t="e">
        <f t="shared" si="88"/>
        <v>#DIV/0!</v>
      </c>
      <c r="X205" s="29" t="e">
        <f t="shared" si="89"/>
        <v>#DIV/0!</v>
      </c>
      <c r="Y205" s="29" t="e">
        <f t="shared" si="90"/>
        <v>#DIV/0!</v>
      </c>
      <c r="AA205" s="32" t="e">
        <f>Rohdaten!AJ205-$G205</f>
        <v>#DIV/0!</v>
      </c>
      <c r="AB205" s="32" t="e">
        <f t="shared" si="91"/>
        <v>#DIV/0!</v>
      </c>
      <c r="AC205" s="30">
        <f>Rohdaten!AM205</f>
        <v>0</v>
      </c>
      <c r="AD205" s="33">
        <f>Rohdaten!AL205/eval!$B$7</f>
        <v>0</v>
      </c>
      <c r="AE205" s="32" t="e">
        <f t="shared" si="92"/>
        <v>#DIV/0!</v>
      </c>
      <c r="AF205" s="32" t="e">
        <f>(AC205)/((AE205+0.0000000000000000001)/charge/constants!$B$3)</f>
        <v>#DIV/0!</v>
      </c>
      <c r="AG205" s="32" t="e">
        <f>SQRT(AC205+1)/((AE205+0.0000000000000000001)/charge/constants!$B$3)</f>
        <v>#DIV/0!</v>
      </c>
      <c r="AH205" s="32" t="e">
        <f>AF205/eval!$E$18</f>
        <v>#DIV/0!</v>
      </c>
      <c r="AI205" s="32" t="e">
        <f>AG205/eval!$E$18</f>
        <v>#DIV/0!</v>
      </c>
      <c r="AJ205" s="32" t="e">
        <f t="shared" si="93"/>
        <v>#DIV/0!</v>
      </c>
      <c r="AK205" s="32" t="e">
        <f t="shared" si="94"/>
        <v>#DIV/0!</v>
      </c>
      <c r="AL205" s="29" t="e">
        <f t="shared" si="95"/>
        <v>#DIV/0!</v>
      </c>
      <c r="AN205" s="32" t="e">
        <f>Rohdaten!X205-G205</f>
        <v>#DIV/0!</v>
      </c>
      <c r="AO205" s="32" t="e">
        <f t="shared" si="96"/>
        <v>#DIV/0!</v>
      </c>
      <c r="AP205" s="30">
        <f>Rohdaten!AA205</f>
        <v>0</v>
      </c>
      <c r="AQ205" s="33">
        <f>Rohdaten!Y205</f>
        <v>0</v>
      </c>
      <c r="AR205" s="32" t="e">
        <f t="shared" si="108"/>
        <v>#DIV/0!</v>
      </c>
      <c r="AS205" s="32" t="e">
        <f t="shared" si="97"/>
        <v>#DIV/0!</v>
      </c>
      <c r="AT205" s="32" t="e">
        <f>(AP205)/((AS205+0.0000000000000000001)/charge/constants!$B$3)</f>
        <v>#DIV/0!</v>
      </c>
      <c r="AU205" s="32" t="e">
        <f>SQRT(AP205+1)/((AS205+0.0000000000000000001)/charge/constants!$B$3)</f>
        <v>#DIV/0!</v>
      </c>
      <c r="AV205" s="32" t="e">
        <f>AT205/eval!$E$18</f>
        <v>#DIV/0!</v>
      </c>
      <c r="AW205" s="32" t="e">
        <f>AU205/eval!$E$18</f>
        <v>#DIV/0!</v>
      </c>
      <c r="AX205" s="32" t="e">
        <f t="shared" si="98"/>
        <v>#DIV/0!</v>
      </c>
      <c r="AY205" s="32" t="e">
        <f t="shared" si="99"/>
        <v>#DIV/0!</v>
      </c>
      <c r="AZ205" s="29" t="e">
        <f t="shared" si="100"/>
        <v>#DIV/0!</v>
      </c>
      <c r="BC205" s="32" t="e">
        <f>Rohdaten!AD205-G205</f>
        <v>#DIV/0!</v>
      </c>
      <c r="BD205" s="30">
        <f>Rohdaten!AG205</f>
        <v>0</v>
      </c>
      <c r="BE205" s="33" t="e">
        <f>Rohdaten!AF205/Rohdaten!AE205</f>
        <v>#DIV/0!</v>
      </c>
      <c r="BF205" s="33">
        <f>Rohdaten!AF205/eval!$B$7</f>
        <v>0</v>
      </c>
      <c r="BG205" s="32" t="e">
        <f t="shared" si="101"/>
        <v>#DIV/0!</v>
      </c>
      <c r="BH205" s="32" t="e">
        <f>(BD205)/((BG205+0.0000000000000000001)/charge/constants!$B$3)</f>
        <v>#DIV/0!</v>
      </c>
      <c r="BI205" s="32" t="e">
        <f>SQRT(BD205+1)/((BG205+0.0000000000000000001)/charge/constants!$B$3)</f>
        <v>#DIV/0!</v>
      </c>
      <c r="BJ205" s="32" t="e">
        <f>BH205/eval!$E$18</f>
        <v>#DIV/0!</v>
      </c>
      <c r="BK205" s="32" t="e">
        <f>BI205/eval!$E$18</f>
        <v>#DIV/0!</v>
      </c>
      <c r="BL205" s="32" t="e">
        <f t="shared" si="102"/>
        <v>#DIV/0!</v>
      </c>
      <c r="BM205" s="32" t="e">
        <f t="shared" si="103"/>
        <v>#DIV/0!</v>
      </c>
      <c r="BN205" s="29" t="e">
        <f t="shared" si="104"/>
        <v>#DIV/0!</v>
      </c>
      <c r="BO205" s="33" t="e">
        <f t="array" ref="BO205">AVERAGE(IF(Rohdaten!E205='turnwise standard'!$A$5:$A$99,'turnwise standard'!$B$5:$B$99))</f>
        <v>#DIV/0!</v>
      </c>
      <c r="BP205" s="32" t="e">
        <f>BD205/BF205*constants!$B$3*charge/constants!$B$6/BO205</f>
        <v>#DIV/0!</v>
      </c>
      <c r="BQ205" s="32" t="e">
        <f>SQRT(BD205)/BF205*constants!$B$3*charge/constants!$B$6/BO205</f>
        <v>#DIV/0!</v>
      </c>
      <c r="BR205" s="32"/>
      <c r="BS205" s="32" t="e">
        <f t="shared" si="105"/>
        <v>#DIV/0!</v>
      </c>
      <c r="BT205" s="32" t="e">
        <f t="shared" si="106"/>
        <v>#DIV/0!</v>
      </c>
      <c r="BU205" s="32" t="e">
        <f t="shared" si="107"/>
        <v>#DIV/0!</v>
      </c>
      <c r="BV205" s="29" t="e">
        <f t="shared" si="109"/>
        <v>#DIV/0!</v>
      </c>
      <c r="BW205" s="29" t="e">
        <f t="shared" si="110"/>
        <v>#DIV/0!</v>
      </c>
      <c r="BX205" s="29" t="e">
        <f t="shared" si="111"/>
        <v>#DIV/0!</v>
      </c>
    </row>
    <row r="206" spans="1:76" x14ac:dyDescent="0.2">
      <c r="A206" s="29">
        <f>Rohdaten!C206</f>
        <v>0</v>
      </c>
      <c r="B206" s="29">
        <f>IF(1=1,Rohdaten!H206,"x"&amp;Rohdaten!H206)</f>
        <v>0</v>
      </c>
      <c r="C206" s="29">
        <f>IF(101,Rohdaten!F206,-Rohdaten!F206)</f>
        <v>0</v>
      </c>
      <c r="E206" s="32">
        <f>Rohdaten!J206</f>
        <v>0</v>
      </c>
      <c r="F206" s="32" t="e">
        <f>AVERAGE(Rohdaten!L206,Rohdaten!X206,Rohdaten!AD206)</f>
        <v>#DIV/0!</v>
      </c>
      <c r="G206" s="29" t="e">
        <f t="array" ref="G206">AVERAGE(IF(Rohdaten!E206='turnwise standard'!$A$5:$A$99,'turnwise standard'!$F$5:$F$99))</f>
        <v>#DIV/0!</v>
      </c>
      <c r="H206" s="29" t="b">
        <f>IF(ISERROR(G206),1&lt;0,E206-G206&gt;eval!$B$6)</f>
        <v>0</v>
      </c>
      <c r="I206" s="32" t="e">
        <f>Rohdaten!L206-G206</f>
        <v>#DIV/0!</v>
      </c>
      <c r="J206" s="32" t="e">
        <f t="shared" si="84"/>
        <v>#DIV/0!</v>
      </c>
      <c r="K206" s="32" t="e">
        <f t="shared" si="85"/>
        <v>#DIV/0!</v>
      </c>
      <c r="L206" s="30">
        <f>Rohdaten!O206</f>
        <v>0</v>
      </c>
      <c r="M206" s="33">
        <f>Rohdaten!N206/eval!$B$7</f>
        <v>0</v>
      </c>
      <c r="N206" s="33" t="e">
        <f>Rohdaten!N206/Rohdaten!M206</f>
        <v>#DIV/0!</v>
      </c>
      <c r="O206" s="32" t="e">
        <f t="shared" si="86"/>
        <v>#DIV/0!</v>
      </c>
      <c r="P206" s="34" t="e">
        <f>(L206)/(O206/charge/constants!$B$3)</f>
        <v>#DIV/0!</v>
      </c>
      <c r="Q206" s="34" t="e">
        <f>SQRT(L206+1)/(O206/charge/constants!$B$3)</f>
        <v>#DIV/0!</v>
      </c>
      <c r="R206" s="29" t="e">
        <f>P206/eval!$E$18</f>
        <v>#DIV/0!</v>
      </c>
      <c r="S206" s="29" t="e">
        <f>Q206/eval!$E$18</f>
        <v>#DIV/0!</v>
      </c>
      <c r="T206" s="29" t="e">
        <f t="shared" si="87"/>
        <v>#DIV/0!</v>
      </c>
      <c r="V206" s="31" t="e">
        <f t="array" ref="V206">AVERAGE(IF(Rohdaten!E206='turnwise standard'!$A$5:$A$99,'turnwise standard'!$P$5:$P$99))</f>
        <v>#DIV/0!</v>
      </c>
      <c r="W206" s="32" t="e">
        <f t="shared" si="88"/>
        <v>#DIV/0!</v>
      </c>
      <c r="X206" s="29" t="e">
        <f t="shared" si="89"/>
        <v>#DIV/0!</v>
      </c>
      <c r="Y206" s="29" t="e">
        <f t="shared" si="90"/>
        <v>#DIV/0!</v>
      </c>
      <c r="AA206" s="32" t="e">
        <f>Rohdaten!AJ206-$G206</f>
        <v>#DIV/0!</v>
      </c>
      <c r="AB206" s="32" t="e">
        <f t="shared" si="91"/>
        <v>#DIV/0!</v>
      </c>
      <c r="AC206" s="30">
        <f>Rohdaten!AM206</f>
        <v>0</v>
      </c>
      <c r="AD206" s="33">
        <f>Rohdaten!AL206/eval!$B$7</f>
        <v>0</v>
      </c>
      <c r="AE206" s="32" t="e">
        <f t="shared" si="92"/>
        <v>#DIV/0!</v>
      </c>
      <c r="AF206" s="32" t="e">
        <f>(AC206)/((AE206+0.0000000000000000001)/charge/constants!$B$3)</f>
        <v>#DIV/0!</v>
      </c>
      <c r="AG206" s="32" t="e">
        <f>SQRT(AC206+1)/((AE206+0.0000000000000000001)/charge/constants!$B$3)</f>
        <v>#DIV/0!</v>
      </c>
      <c r="AH206" s="32" t="e">
        <f>AF206/eval!$E$18</f>
        <v>#DIV/0!</v>
      </c>
      <c r="AI206" s="32" t="e">
        <f>AG206/eval!$E$18</f>
        <v>#DIV/0!</v>
      </c>
      <c r="AJ206" s="32" t="e">
        <f t="shared" si="93"/>
        <v>#DIV/0!</v>
      </c>
      <c r="AK206" s="32" t="e">
        <f t="shared" si="94"/>
        <v>#DIV/0!</v>
      </c>
      <c r="AL206" s="29" t="e">
        <f t="shared" si="95"/>
        <v>#DIV/0!</v>
      </c>
      <c r="AN206" s="32" t="e">
        <f>Rohdaten!X206-G206</f>
        <v>#DIV/0!</v>
      </c>
      <c r="AO206" s="32" t="e">
        <f t="shared" si="96"/>
        <v>#DIV/0!</v>
      </c>
      <c r="AP206" s="30">
        <f>Rohdaten!AA206</f>
        <v>0</v>
      </c>
      <c r="AQ206" s="33">
        <f>Rohdaten!Y206</f>
        <v>0</v>
      </c>
      <c r="AR206" s="32" t="e">
        <f t="shared" si="108"/>
        <v>#DIV/0!</v>
      </c>
      <c r="AS206" s="32" t="e">
        <f t="shared" si="97"/>
        <v>#DIV/0!</v>
      </c>
      <c r="AT206" s="32" t="e">
        <f>(AP206)/((AS206+0.0000000000000000001)/charge/constants!$B$3)</f>
        <v>#DIV/0!</v>
      </c>
      <c r="AU206" s="32" t="e">
        <f>SQRT(AP206+1)/((AS206+0.0000000000000000001)/charge/constants!$B$3)</f>
        <v>#DIV/0!</v>
      </c>
      <c r="AV206" s="32" t="e">
        <f>AT206/eval!$E$18</f>
        <v>#DIV/0!</v>
      </c>
      <c r="AW206" s="32" t="e">
        <f>AU206/eval!$E$18</f>
        <v>#DIV/0!</v>
      </c>
      <c r="AX206" s="32" t="e">
        <f t="shared" si="98"/>
        <v>#DIV/0!</v>
      </c>
      <c r="AY206" s="32" t="e">
        <f t="shared" si="99"/>
        <v>#DIV/0!</v>
      </c>
      <c r="AZ206" s="29" t="e">
        <f t="shared" si="100"/>
        <v>#DIV/0!</v>
      </c>
      <c r="BC206" s="32" t="e">
        <f>Rohdaten!AD206-G206</f>
        <v>#DIV/0!</v>
      </c>
      <c r="BD206" s="30">
        <f>Rohdaten!AG206</f>
        <v>0</v>
      </c>
      <c r="BE206" s="33" t="e">
        <f>Rohdaten!AF206/Rohdaten!AE206</f>
        <v>#DIV/0!</v>
      </c>
      <c r="BF206" s="33">
        <f>Rohdaten!AF206/eval!$B$7</f>
        <v>0</v>
      </c>
      <c r="BG206" s="32" t="e">
        <f t="shared" si="101"/>
        <v>#DIV/0!</v>
      </c>
      <c r="BH206" s="32" t="e">
        <f>(BD206)/((BG206+0.0000000000000000001)/charge/constants!$B$3)</f>
        <v>#DIV/0!</v>
      </c>
      <c r="BI206" s="32" t="e">
        <f>SQRT(BD206+1)/((BG206+0.0000000000000000001)/charge/constants!$B$3)</f>
        <v>#DIV/0!</v>
      </c>
      <c r="BJ206" s="32" t="e">
        <f>BH206/eval!$E$18</f>
        <v>#DIV/0!</v>
      </c>
      <c r="BK206" s="32" t="e">
        <f>BI206/eval!$E$18</f>
        <v>#DIV/0!</v>
      </c>
      <c r="BL206" s="32" t="e">
        <f t="shared" si="102"/>
        <v>#DIV/0!</v>
      </c>
      <c r="BM206" s="32" t="e">
        <f t="shared" si="103"/>
        <v>#DIV/0!</v>
      </c>
      <c r="BN206" s="29" t="e">
        <f t="shared" si="104"/>
        <v>#DIV/0!</v>
      </c>
      <c r="BO206" s="33" t="e">
        <f t="array" ref="BO206">AVERAGE(IF(Rohdaten!E206='turnwise standard'!$A$5:$A$99,'turnwise standard'!$B$5:$B$99))</f>
        <v>#DIV/0!</v>
      </c>
      <c r="BP206" s="32" t="e">
        <f>BD206/BF206*constants!$B$3*charge/constants!$B$6/BO206</f>
        <v>#DIV/0!</v>
      </c>
      <c r="BQ206" s="32" t="e">
        <f>SQRT(BD206)/BF206*constants!$B$3*charge/constants!$B$6/BO206</f>
        <v>#DIV/0!</v>
      </c>
      <c r="BR206" s="32"/>
      <c r="BS206" s="32" t="e">
        <f t="shared" si="105"/>
        <v>#DIV/0!</v>
      </c>
      <c r="BT206" s="32" t="e">
        <f t="shared" si="106"/>
        <v>#DIV/0!</v>
      </c>
      <c r="BU206" s="32" t="e">
        <f t="shared" si="107"/>
        <v>#DIV/0!</v>
      </c>
      <c r="BV206" s="29" t="e">
        <f t="shared" si="109"/>
        <v>#DIV/0!</v>
      </c>
      <c r="BW206" s="29" t="e">
        <f t="shared" si="110"/>
        <v>#DIV/0!</v>
      </c>
      <c r="BX206" s="29" t="e">
        <f t="shared" si="111"/>
        <v>#DIV/0!</v>
      </c>
    </row>
    <row r="207" spans="1:76" x14ac:dyDescent="0.2">
      <c r="A207" s="29">
        <f>Rohdaten!C207</f>
        <v>0</v>
      </c>
      <c r="B207" s="29">
        <f>IF(1=1,Rohdaten!H207,"x"&amp;Rohdaten!H207)</f>
        <v>0</v>
      </c>
      <c r="C207" s="29">
        <f>IF(101,Rohdaten!F207,-Rohdaten!F207)</f>
        <v>0</v>
      </c>
      <c r="E207" s="32">
        <f>Rohdaten!J207</f>
        <v>0</v>
      </c>
      <c r="F207" s="32" t="e">
        <f>AVERAGE(Rohdaten!L207,Rohdaten!X207,Rohdaten!AD207)</f>
        <v>#DIV/0!</v>
      </c>
      <c r="G207" s="29" t="e">
        <f t="array" ref="G207">AVERAGE(IF(Rohdaten!E207='turnwise standard'!$A$5:$A$99,'turnwise standard'!$F$5:$F$99))</f>
        <v>#DIV/0!</v>
      </c>
      <c r="H207" s="29" t="b">
        <f>IF(ISERROR(G207),1&lt;0,E207-G207&gt;eval!$B$6)</f>
        <v>0</v>
      </c>
      <c r="I207" s="32" t="e">
        <f>Rohdaten!L207-G207</f>
        <v>#DIV/0!</v>
      </c>
      <c r="J207" s="32" t="e">
        <f t="shared" si="84"/>
        <v>#DIV/0!</v>
      </c>
      <c r="K207" s="32" t="e">
        <f t="shared" si="85"/>
        <v>#DIV/0!</v>
      </c>
      <c r="L207" s="30">
        <f>Rohdaten!O207</f>
        <v>0</v>
      </c>
      <c r="M207" s="33">
        <f>Rohdaten!N207/eval!$B$7</f>
        <v>0</v>
      </c>
      <c r="N207" s="33" t="e">
        <f>Rohdaten!N207/Rohdaten!M207</f>
        <v>#DIV/0!</v>
      </c>
      <c r="O207" s="32" t="e">
        <f t="shared" si="86"/>
        <v>#DIV/0!</v>
      </c>
      <c r="P207" s="34" t="e">
        <f>(L207)/(O207/charge/constants!$B$3)</f>
        <v>#DIV/0!</v>
      </c>
      <c r="Q207" s="34" t="e">
        <f>SQRT(L207+1)/(O207/charge/constants!$B$3)</f>
        <v>#DIV/0!</v>
      </c>
      <c r="R207" s="29" t="e">
        <f>P207/eval!$E$18</f>
        <v>#DIV/0!</v>
      </c>
      <c r="S207" s="29" t="e">
        <f>Q207/eval!$E$18</f>
        <v>#DIV/0!</v>
      </c>
      <c r="T207" s="29" t="e">
        <f t="shared" si="87"/>
        <v>#DIV/0!</v>
      </c>
      <c r="V207" s="31" t="e">
        <f t="array" ref="V207">AVERAGE(IF(Rohdaten!E207='turnwise standard'!$A$5:$A$99,'turnwise standard'!$P$5:$P$99))</f>
        <v>#DIV/0!</v>
      </c>
      <c r="W207" s="32" t="e">
        <f t="shared" si="88"/>
        <v>#DIV/0!</v>
      </c>
      <c r="X207" s="29" t="e">
        <f t="shared" si="89"/>
        <v>#DIV/0!</v>
      </c>
      <c r="Y207" s="29" t="e">
        <f t="shared" si="90"/>
        <v>#DIV/0!</v>
      </c>
      <c r="AA207" s="32" t="e">
        <f>Rohdaten!AJ207-$G207</f>
        <v>#DIV/0!</v>
      </c>
      <c r="AB207" s="32" t="e">
        <f t="shared" si="91"/>
        <v>#DIV/0!</v>
      </c>
      <c r="AC207" s="30">
        <f>Rohdaten!AM207</f>
        <v>0</v>
      </c>
      <c r="AD207" s="33">
        <f>Rohdaten!AL207/eval!$B$7</f>
        <v>0</v>
      </c>
      <c r="AE207" s="32" t="e">
        <f t="shared" si="92"/>
        <v>#DIV/0!</v>
      </c>
      <c r="AF207" s="32" t="e">
        <f>(AC207)/((AE207+0.0000000000000000001)/charge/constants!$B$3)</f>
        <v>#DIV/0!</v>
      </c>
      <c r="AG207" s="32" t="e">
        <f>SQRT(AC207+1)/((AE207+0.0000000000000000001)/charge/constants!$B$3)</f>
        <v>#DIV/0!</v>
      </c>
      <c r="AH207" s="32" t="e">
        <f>AF207/eval!$E$18</f>
        <v>#DIV/0!</v>
      </c>
      <c r="AI207" s="32" t="e">
        <f>AG207/eval!$E$18</f>
        <v>#DIV/0!</v>
      </c>
      <c r="AJ207" s="32" t="e">
        <f t="shared" si="93"/>
        <v>#DIV/0!</v>
      </c>
      <c r="AK207" s="32" t="e">
        <f t="shared" si="94"/>
        <v>#DIV/0!</v>
      </c>
      <c r="AL207" s="29" t="e">
        <f t="shared" si="95"/>
        <v>#DIV/0!</v>
      </c>
      <c r="AN207" s="32" t="e">
        <f>Rohdaten!X207-G207</f>
        <v>#DIV/0!</v>
      </c>
      <c r="AO207" s="32" t="e">
        <f t="shared" si="96"/>
        <v>#DIV/0!</v>
      </c>
      <c r="AP207" s="30">
        <f>Rohdaten!AA207</f>
        <v>0</v>
      </c>
      <c r="AQ207" s="33">
        <f>Rohdaten!Y207</f>
        <v>0</v>
      </c>
      <c r="AR207" s="32" t="e">
        <f t="shared" si="108"/>
        <v>#DIV/0!</v>
      </c>
      <c r="AS207" s="32" t="e">
        <f t="shared" si="97"/>
        <v>#DIV/0!</v>
      </c>
      <c r="AT207" s="32" t="e">
        <f>(AP207)/((AS207+0.0000000000000000001)/charge/constants!$B$3)</f>
        <v>#DIV/0!</v>
      </c>
      <c r="AU207" s="32" t="e">
        <f>SQRT(AP207+1)/((AS207+0.0000000000000000001)/charge/constants!$B$3)</f>
        <v>#DIV/0!</v>
      </c>
      <c r="AV207" s="32" t="e">
        <f>AT207/eval!$E$18</f>
        <v>#DIV/0!</v>
      </c>
      <c r="AW207" s="32" t="e">
        <f>AU207/eval!$E$18</f>
        <v>#DIV/0!</v>
      </c>
      <c r="AX207" s="32" t="e">
        <f t="shared" si="98"/>
        <v>#DIV/0!</v>
      </c>
      <c r="AY207" s="32" t="e">
        <f t="shared" si="99"/>
        <v>#DIV/0!</v>
      </c>
      <c r="AZ207" s="29" t="e">
        <f t="shared" si="100"/>
        <v>#DIV/0!</v>
      </c>
      <c r="BC207" s="32" t="e">
        <f>Rohdaten!AD207-G207</f>
        <v>#DIV/0!</v>
      </c>
      <c r="BD207" s="30">
        <f>Rohdaten!AG207</f>
        <v>0</v>
      </c>
      <c r="BE207" s="33" t="e">
        <f>Rohdaten!AF207/Rohdaten!AE207</f>
        <v>#DIV/0!</v>
      </c>
      <c r="BF207" s="33">
        <f>Rohdaten!AF207/eval!$B$7</f>
        <v>0</v>
      </c>
      <c r="BG207" s="32" t="e">
        <f t="shared" si="101"/>
        <v>#DIV/0!</v>
      </c>
      <c r="BH207" s="32" t="e">
        <f>(BD207)/((BG207+0.0000000000000000001)/charge/constants!$B$3)</f>
        <v>#DIV/0!</v>
      </c>
      <c r="BI207" s="32" t="e">
        <f>SQRT(BD207+1)/((BG207+0.0000000000000000001)/charge/constants!$B$3)</f>
        <v>#DIV/0!</v>
      </c>
      <c r="BJ207" s="32" t="e">
        <f>BH207/eval!$E$18</f>
        <v>#DIV/0!</v>
      </c>
      <c r="BK207" s="32" t="e">
        <f>BI207/eval!$E$18</f>
        <v>#DIV/0!</v>
      </c>
      <c r="BL207" s="32" t="e">
        <f t="shared" si="102"/>
        <v>#DIV/0!</v>
      </c>
      <c r="BM207" s="32" t="e">
        <f t="shared" si="103"/>
        <v>#DIV/0!</v>
      </c>
      <c r="BN207" s="29" t="e">
        <f t="shared" si="104"/>
        <v>#DIV/0!</v>
      </c>
      <c r="BO207" s="33" t="e">
        <f t="array" ref="BO207">AVERAGE(IF(Rohdaten!E207='turnwise standard'!$A$5:$A$99,'turnwise standard'!$B$5:$B$99))</f>
        <v>#DIV/0!</v>
      </c>
      <c r="BP207" s="32" t="e">
        <f>BD207/BF207*constants!$B$3*charge/constants!$B$6/BO207</f>
        <v>#DIV/0!</v>
      </c>
      <c r="BQ207" s="32" t="e">
        <f>SQRT(BD207)/BF207*constants!$B$3*charge/constants!$B$6/BO207</f>
        <v>#DIV/0!</v>
      </c>
      <c r="BR207" s="32"/>
      <c r="BS207" s="32" t="e">
        <f t="shared" si="105"/>
        <v>#DIV/0!</v>
      </c>
      <c r="BT207" s="32" t="e">
        <f t="shared" si="106"/>
        <v>#DIV/0!</v>
      </c>
      <c r="BU207" s="32" t="e">
        <f t="shared" si="107"/>
        <v>#DIV/0!</v>
      </c>
      <c r="BV207" s="29" t="e">
        <f t="shared" si="109"/>
        <v>#DIV/0!</v>
      </c>
      <c r="BW207" s="29" t="e">
        <f t="shared" si="110"/>
        <v>#DIV/0!</v>
      </c>
      <c r="BX207" s="29" t="e">
        <f t="shared" si="111"/>
        <v>#DIV/0!</v>
      </c>
    </row>
    <row r="208" spans="1:76" x14ac:dyDescent="0.2">
      <c r="A208" s="29">
        <f>Rohdaten!C208</f>
        <v>0</v>
      </c>
      <c r="B208" s="29">
        <f>IF(1=1,Rohdaten!H208,"x"&amp;Rohdaten!H208)</f>
        <v>0</v>
      </c>
      <c r="C208" s="29">
        <f>IF(101,Rohdaten!F208,-Rohdaten!F208)</f>
        <v>0</v>
      </c>
      <c r="E208" s="32">
        <f>Rohdaten!J208</f>
        <v>0</v>
      </c>
      <c r="F208" s="32" t="e">
        <f>AVERAGE(Rohdaten!L208,Rohdaten!X208,Rohdaten!AD208)</f>
        <v>#DIV/0!</v>
      </c>
      <c r="G208" s="29" t="e">
        <f t="array" ref="G208">AVERAGE(IF(Rohdaten!E208='turnwise standard'!$A$5:$A$99,'turnwise standard'!$F$5:$F$99))</f>
        <v>#DIV/0!</v>
      </c>
      <c r="H208" s="29" t="b">
        <f>IF(ISERROR(G208),1&lt;0,E208-G208&gt;eval!$B$6)</f>
        <v>0</v>
      </c>
      <c r="I208" s="32" t="e">
        <f>Rohdaten!L208-G208</f>
        <v>#DIV/0!</v>
      </c>
      <c r="J208" s="32" t="e">
        <f t="shared" si="84"/>
        <v>#DIV/0!</v>
      </c>
      <c r="K208" s="32" t="e">
        <f t="shared" si="85"/>
        <v>#DIV/0!</v>
      </c>
      <c r="L208" s="30">
        <f>Rohdaten!O208</f>
        <v>0</v>
      </c>
      <c r="M208" s="33">
        <f>Rohdaten!N208/eval!$B$7</f>
        <v>0</v>
      </c>
      <c r="N208" s="33" t="e">
        <f>Rohdaten!N208/Rohdaten!M208</f>
        <v>#DIV/0!</v>
      </c>
      <c r="O208" s="32" t="e">
        <f t="shared" si="86"/>
        <v>#DIV/0!</v>
      </c>
      <c r="P208" s="34" t="e">
        <f>(L208)/(O208/charge/constants!$B$3)</f>
        <v>#DIV/0!</v>
      </c>
      <c r="Q208" s="34" t="e">
        <f>SQRT(L208+1)/(O208/charge/constants!$B$3)</f>
        <v>#DIV/0!</v>
      </c>
      <c r="R208" s="29" t="e">
        <f>P208/eval!$E$18</f>
        <v>#DIV/0!</v>
      </c>
      <c r="S208" s="29" t="e">
        <f>Q208/eval!$E$18</f>
        <v>#DIV/0!</v>
      </c>
      <c r="T208" s="29" t="e">
        <f t="shared" si="87"/>
        <v>#DIV/0!</v>
      </c>
      <c r="V208" s="31" t="e">
        <f t="array" ref="V208">AVERAGE(IF(Rohdaten!E208='turnwise standard'!$A$5:$A$99,'turnwise standard'!$P$5:$P$99))</f>
        <v>#DIV/0!</v>
      </c>
      <c r="W208" s="32" t="e">
        <f t="shared" si="88"/>
        <v>#DIV/0!</v>
      </c>
      <c r="X208" s="29" t="e">
        <f t="shared" si="89"/>
        <v>#DIV/0!</v>
      </c>
      <c r="Y208" s="29" t="e">
        <f t="shared" si="90"/>
        <v>#DIV/0!</v>
      </c>
      <c r="AA208" s="32" t="e">
        <f>Rohdaten!AJ208-$G208</f>
        <v>#DIV/0!</v>
      </c>
      <c r="AB208" s="32" t="e">
        <f t="shared" si="91"/>
        <v>#DIV/0!</v>
      </c>
      <c r="AC208" s="30">
        <f>Rohdaten!AM208</f>
        <v>0</v>
      </c>
      <c r="AD208" s="33">
        <f>Rohdaten!AL208/eval!$B$7</f>
        <v>0</v>
      </c>
      <c r="AE208" s="32" t="e">
        <f t="shared" si="92"/>
        <v>#DIV/0!</v>
      </c>
      <c r="AF208" s="32" t="e">
        <f>(AC208)/((AE208+0.0000000000000000001)/charge/constants!$B$3)</f>
        <v>#DIV/0!</v>
      </c>
      <c r="AG208" s="32" t="e">
        <f>SQRT(AC208+1)/((AE208+0.0000000000000000001)/charge/constants!$B$3)</f>
        <v>#DIV/0!</v>
      </c>
      <c r="AH208" s="32" t="e">
        <f>AF208/eval!$E$18</f>
        <v>#DIV/0!</v>
      </c>
      <c r="AI208" s="32" t="e">
        <f>AG208/eval!$E$18</f>
        <v>#DIV/0!</v>
      </c>
      <c r="AJ208" s="32" t="e">
        <f t="shared" si="93"/>
        <v>#DIV/0!</v>
      </c>
      <c r="AK208" s="32" t="e">
        <f t="shared" si="94"/>
        <v>#DIV/0!</v>
      </c>
      <c r="AL208" s="29" t="e">
        <f t="shared" si="95"/>
        <v>#DIV/0!</v>
      </c>
      <c r="AN208" s="32" t="e">
        <f>Rohdaten!X208-G208</f>
        <v>#DIV/0!</v>
      </c>
      <c r="AO208" s="32" t="e">
        <f t="shared" si="96"/>
        <v>#DIV/0!</v>
      </c>
      <c r="AP208" s="30">
        <f>Rohdaten!AA208</f>
        <v>0</v>
      </c>
      <c r="AQ208" s="33">
        <f>Rohdaten!Y208</f>
        <v>0</v>
      </c>
      <c r="AR208" s="32" t="e">
        <f t="shared" si="108"/>
        <v>#DIV/0!</v>
      </c>
      <c r="AS208" s="32" t="e">
        <f t="shared" si="97"/>
        <v>#DIV/0!</v>
      </c>
      <c r="AT208" s="32" t="e">
        <f>(AP208)/((AS208+0.0000000000000000001)/charge/constants!$B$3)</f>
        <v>#DIV/0!</v>
      </c>
      <c r="AU208" s="32" t="e">
        <f>SQRT(AP208+1)/((AS208+0.0000000000000000001)/charge/constants!$B$3)</f>
        <v>#DIV/0!</v>
      </c>
      <c r="AV208" s="32" t="e">
        <f>AT208/eval!$E$18</f>
        <v>#DIV/0!</v>
      </c>
      <c r="AW208" s="32" t="e">
        <f>AU208/eval!$E$18</f>
        <v>#DIV/0!</v>
      </c>
      <c r="AX208" s="32" t="e">
        <f t="shared" si="98"/>
        <v>#DIV/0!</v>
      </c>
      <c r="AY208" s="32" t="e">
        <f t="shared" si="99"/>
        <v>#DIV/0!</v>
      </c>
      <c r="AZ208" s="29" t="e">
        <f t="shared" si="100"/>
        <v>#DIV/0!</v>
      </c>
      <c r="BC208" s="32" t="e">
        <f>Rohdaten!AD208-G208</f>
        <v>#DIV/0!</v>
      </c>
      <c r="BD208" s="30">
        <f>Rohdaten!AG208</f>
        <v>0</v>
      </c>
      <c r="BE208" s="33" t="e">
        <f>Rohdaten!AF208/Rohdaten!AE208</f>
        <v>#DIV/0!</v>
      </c>
      <c r="BF208" s="33">
        <f>Rohdaten!AF208/eval!$B$7</f>
        <v>0</v>
      </c>
      <c r="BG208" s="32" t="e">
        <f t="shared" si="101"/>
        <v>#DIV/0!</v>
      </c>
      <c r="BH208" s="32" t="e">
        <f>(BD208)/((BG208+0.0000000000000000001)/charge/constants!$B$3)</f>
        <v>#DIV/0!</v>
      </c>
      <c r="BI208" s="32" t="e">
        <f>SQRT(BD208+1)/((BG208+0.0000000000000000001)/charge/constants!$B$3)</f>
        <v>#DIV/0!</v>
      </c>
      <c r="BJ208" s="32" t="e">
        <f>BH208/eval!$E$18</f>
        <v>#DIV/0!</v>
      </c>
      <c r="BK208" s="32" t="e">
        <f>BI208/eval!$E$18</f>
        <v>#DIV/0!</v>
      </c>
      <c r="BL208" s="32" t="e">
        <f t="shared" si="102"/>
        <v>#DIV/0!</v>
      </c>
      <c r="BM208" s="32" t="e">
        <f t="shared" si="103"/>
        <v>#DIV/0!</v>
      </c>
      <c r="BN208" s="29" t="e">
        <f t="shared" si="104"/>
        <v>#DIV/0!</v>
      </c>
      <c r="BO208" s="33" t="e">
        <f t="array" ref="BO208">AVERAGE(IF(Rohdaten!E208='turnwise standard'!$A$5:$A$99,'turnwise standard'!$B$5:$B$99))</f>
        <v>#DIV/0!</v>
      </c>
      <c r="BP208" s="32" t="e">
        <f>BD208/BF208*constants!$B$3*charge/constants!$B$6/BO208</f>
        <v>#DIV/0!</v>
      </c>
      <c r="BQ208" s="32" t="e">
        <f>SQRT(BD208)/BF208*constants!$B$3*charge/constants!$B$6/BO208</f>
        <v>#DIV/0!</v>
      </c>
      <c r="BR208" s="32"/>
      <c r="BS208" s="32" t="e">
        <f t="shared" si="105"/>
        <v>#DIV/0!</v>
      </c>
      <c r="BT208" s="32" t="e">
        <f t="shared" si="106"/>
        <v>#DIV/0!</v>
      </c>
      <c r="BU208" s="32" t="e">
        <f t="shared" si="107"/>
        <v>#DIV/0!</v>
      </c>
      <c r="BV208" s="29" t="e">
        <f t="shared" si="109"/>
        <v>#DIV/0!</v>
      </c>
      <c r="BW208" s="29" t="e">
        <f t="shared" si="110"/>
        <v>#DIV/0!</v>
      </c>
      <c r="BX208" s="29" t="e">
        <f t="shared" si="111"/>
        <v>#DIV/0!</v>
      </c>
    </row>
    <row r="209" spans="1:76" x14ac:dyDescent="0.2">
      <c r="A209" s="29">
        <f>Rohdaten!C209</f>
        <v>0</v>
      </c>
      <c r="B209" s="29">
        <f>IF(1=1,Rohdaten!H209,"x"&amp;Rohdaten!H209)</f>
        <v>0</v>
      </c>
      <c r="C209" s="29">
        <f>IF(101,Rohdaten!F209,-Rohdaten!F209)</f>
        <v>0</v>
      </c>
      <c r="E209" s="32">
        <f>Rohdaten!J209</f>
        <v>0</v>
      </c>
      <c r="F209" s="32" t="e">
        <f>AVERAGE(Rohdaten!L209,Rohdaten!X209,Rohdaten!AD209)</f>
        <v>#DIV/0!</v>
      </c>
      <c r="G209" s="29" t="e">
        <f t="array" ref="G209">AVERAGE(IF(Rohdaten!E209='turnwise standard'!$A$5:$A$99,'turnwise standard'!$F$5:$F$99))</f>
        <v>#DIV/0!</v>
      </c>
      <c r="H209" s="29" t="b">
        <f>IF(ISERROR(G209),1&lt;0,E209-G209&gt;eval!$B$6)</f>
        <v>0</v>
      </c>
      <c r="I209" s="32" t="e">
        <f>Rohdaten!L209-G209</f>
        <v>#DIV/0!</v>
      </c>
      <c r="J209" s="32" t="e">
        <f t="shared" si="84"/>
        <v>#DIV/0!</v>
      </c>
      <c r="K209" s="32" t="e">
        <f t="shared" si="85"/>
        <v>#DIV/0!</v>
      </c>
      <c r="L209" s="30">
        <f>Rohdaten!O209</f>
        <v>0</v>
      </c>
      <c r="M209" s="33">
        <f>Rohdaten!N209/eval!$B$7</f>
        <v>0</v>
      </c>
      <c r="N209" s="33" t="e">
        <f>Rohdaten!N209/Rohdaten!M209</f>
        <v>#DIV/0!</v>
      </c>
      <c r="O209" s="32" t="e">
        <f t="shared" si="86"/>
        <v>#DIV/0!</v>
      </c>
      <c r="P209" s="34" t="e">
        <f>(L209)/(O209/charge/constants!$B$3)</f>
        <v>#DIV/0!</v>
      </c>
      <c r="Q209" s="34" t="e">
        <f>SQRT(L209+1)/(O209/charge/constants!$B$3)</f>
        <v>#DIV/0!</v>
      </c>
      <c r="R209" s="29" t="e">
        <f>P209/eval!$E$18</f>
        <v>#DIV/0!</v>
      </c>
      <c r="S209" s="29" t="e">
        <f>Q209/eval!$E$18</f>
        <v>#DIV/0!</v>
      </c>
      <c r="T209" s="29" t="e">
        <f t="shared" si="87"/>
        <v>#DIV/0!</v>
      </c>
      <c r="V209" s="31" t="e">
        <f t="array" ref="V209">AVERAGE(IF(Rohdaten!E209='turnwise standard'!$A$5:$A$99,'turnwise standard'!$P$5:$P$99))</f>
        <v>#DIV/0!</v>
      </c>
      <c r="W209" s="32" t="e">
        <f t="shared" si="88"/>
        <v>#DIV/0!</v>
      </c>
      <c r="X209" s="29" t="e">
        <f t="shared" si="89"/>
        <v>#DIV/0!</v>
      </c>
      <c r="Y209" s="29" t="e">
        <f t="shared" si="90"/>
        <v>#DIV/0!</v>
      </c>
      <c r="AA209" s="32" t="e">
        <f>Rohdaten!AJ209-$G209</f>
        <v>#DIV/0!</v>
      </c>
      <c r="AB209" s="32" t="e">
        <f t="shared" si="91"/>
        <v>#DIV/0!</v>
      </c>
      <c r="AC209" s="30">
        <f>Rohdaten!AM209</f>
        <v>0</v>
      </c>
      <c r="AD209" s="33">
        <f>Rohdaten!AL209/eval!$B$7</f>
        <v>0</v>
      </c>
      <c r="AE209" s="32" t="e">
        <f t="shared" si="92"/>
        <v>#DIV/0!</v>
      </c>
      <c r="AF209" s="32" t="e">
        <f>(AC209)/((AE209+0.0000000000000000001)/charge/constants!$B$3)</f>
        <v>#DIV/0!</v>
      </c>
      <c r="AG209" s="32" t="e">
        <f>SQRT(AC209+1)/((AE209+0.0000000000000000001)/charge/constants!$B$3)</f>
        <v>#DIV/0!</v>
      </c>
      <c r="AH209" s="32" t="e">
        <f>AF209/eval!$E$18</f>
        <v>#DIV/0!</v>
      </c>
      <c r="AI209" s="32" t="e">
        <f>AG209/eval!$E$18</f>
        <v>#DIV/0!</v>
      </c>
      <c r="AJ209" s="32" t="e">
        <f t="shared" si="93"/>
        <v>#DIV/0!</v>
      </c>
      <c r="AK209" s="32" t="e">
        <f t="shared" si="94"/>
        <v>#DIV/0!</v>
      </c>
      <c r="AL209" s="29" t="e">
        <f t="shared" si="95"/>
        <v>#DIV/0!</v>
      </c>
      <c r="AN209" s="32" t="e">
        <f>Rohdaten!X209-G209</f>
        <v>#DIV/0!</v>
      </c>
      <c r="AO209" s="32" t="e">
        <f t="shared" si="96"/>
        <v>#DIV/0!</v>
      </c>
      <c r="AP209" s="30">
        <f>Rohdaten!AA209</f>
        <v>0</v>
      </c>
      <c r="AQ209" s="33">
        <f>Rohdaten!Y209</f>
        <v>0</v>
      </c>
      <c r="AR209" s="32" t="e">
        <f t="shared" si="108"/>
        <v>#DIV/0!</v>
      </c>
      <c r="AS209" s="32" t="e">
        <f t="shared" si="97"/>
        <v>#DIV/0!</v>
      </c>
      <c r="AT209" s="32" t="e">
        <f>(AP209)/((AS209+0.0000000000000000001)/charge/constants!$B$3)</f>
        <v>#DIV/0!</v>
      </c>
      <c r="AU209" s="32" t="e">
        <f>SQRT(AP209+1)/((AS209+0.0000000000000000001)/charge/constants!$B$3)</f>
        <v>#DIV/0!</v>
      </c>
      <c r="AV209" s="32" t="e">
        <f>AT209/eval!$E$18</f>
        <v>#DIV/0!</v>
      </c>
      <c r="AW209" s="32" t="e">
        <f>AU209/eval!$E$18</f>
        <v>#DIV/0!</v>
      </c>
      <c r="AX209" s="32" t="e">
        <f t="shared" si="98"/>
        <v>#DIV/0!</v>
      </c>
      <c r="AY209" s="32" t="e">
        <f t="shared" si="99"/>
        <v>#DIV/0!</v>
      </c>
      <c r="AZ209" s="29" t="e">
        <f t="shared" si="100"/>
        <v>#DIV/0!</v>
      </c>
      <c r="BC209" s="32" t="e">
        <f>Rohdaten!AD209-G209</f>
        <v>#DIV/0!</v>
      </c>
      <c r="BD209" s="30">
        <f>Rohdaten!AG209</f>
        <v>0</v>
      </c>
      <c r="BE209" s="33" t="e">
        <f>Rohdaten!AF209/Rohdaten!AE209</f>
        <v>#DIV/0!</v>
      </c>
      <c r="BF209" s="33">
        <f>Rohdaten!AF209/eval!$B$7</f>
        <v>0</v>
      </c>
      <c r="BG209" s="32" t="e">
        <f t="shared" si="101"/>
        <v>#DIV/0!</v>
      </c>
      <c r="BH209" s="32" t="e">
        <f>(BD209)/((BG209+0.0000000000000000001)/charge/constants!$B$3)</f>
        <v>#DIV/0!</v>
      </c>
      <c r="BI209" s="32" t="e">
        <f>SQRT(BD209+1)/((BG209+0.0000000000000000001)/charge/constants!$B$3)</f>
        <v>#DIV/0!</v>
      </c>
      <c r="BJ209" s="32" t="e">
        <f>BH209/eval!$E$18</f>
        <v>#DIV/0!</v>
      </c>
      <c r="BK209" s="32" t="e">
        <f>BI209/eval!$E$18</f>
        <v>#DIV/0!</v>
      </c>
      <c r="BL209" s="32" t="e">
        <f t="shared" si="102"/>
        <v>#DIV/0!</v>
      </c>
      <c r="BM209" s="32" t="e">
        <f t="shared" si="103"/>
        <v>#DIV/0!</v>
      </c>
      <c r="BN209" s="29" t="e">
        <f t="shared" si="104"/>
        <v>#DIV/0!</v>
      </c>
      <c r="BO209" s="33" t="e">
        <f t="array" ref="BO209">AVERAGE(IF(Rohdaten!E209='turnwise standard'!$A$5:$A$99,'turnwise standard'!$B$5:$B$99))</f>
        <v>#DIV/0!</v>
      </c>
      <c r="BP209" s="32" t="e">
        <f>BD209/BF209*constants!$B$3*charge/constants!$B$6/BO209</f>
        <v>#DIV/0!</v>
      </c>
      <c r="BQ209" s="32" t="e">
        <f>SQRT(BD209)/BF209*constants!$B$3*charge/constants!$B$6/BO209</f>
        <v>#DIV/0!</v>
      </c>
      <c r="BR209" s="32"/>
      <c r="BS209" s="32" t="e">
        <f t="shared" si="105"/>
        <v>#DIV/0!</v>
      </c>
      <c r="BT209" s="32" t="e">
        <f t="shared" si="106"/>
        <v>#DIV/0!</v>
      </c>
      <c r="BU209" s="32" t="e">
        <f t="shared" si="107"/>
        <v>#DIV/0!</v>
      </c>
      <c r="BV209" s="29" t="e">
        <f t="shared" si="109"/>
        <v>#DIV/0!</v>
      </c>
      <c r="BW209" s="29" t="e">
        <f t="shared" si="110"/>
        <v>#DIV/0!</v>
      </c>
      <c r="BX209" s="29" t="e">
        <f t="shared" si="111"/>
        <v>#DIV/0!</v>
      </c>
    </row>
    <row r="210" spans="1:76" x14ac:dyDescent="0.2">
      <c r="A210" s="29">
        <f>Rohdaten!C210</f>
        <v>0</v>
      </c>
      <c r="B210" s="29">
        <f>IF(1=1,Rohdaten!H210,"x"&amp;Rohdaten!H210)</f>
        <v>0</v>
      </c>
      <c r="C210" s="29">
        <f>IF(101,Rohdaten!F210,-Rohdaten!F210)</f>
        <v>0</v>
      </c>
      <c r="E210" s="32">
        <f>Rohdaten!J210</f>
        <v>0</v>
      </c>
      <c r="F210" s="32" t="e">
        <f>AVERAGE(Rohdaten!L210,Rohdaten!X210,Rohdaten!AD210)</f>
        <v>#DIV/0!</v>
      </c>
      <c r="G210" s="29" t="e">
        <f t="array" ref="G210">AVERAGE(IF(Rohdaten!E210='turnwise standard'!$A$5:$A$99,'turnwise standard'!$F$5:$F$99))</f>
        <v>#DIV/0!</v>
      </c>
      <c r="H210" s="29" t="b">
        <f>IF(ISERROR(G210),1&lt;0,E210-G210&gt;eval!$B$6)</f>
        <v>0</v>
      </c>
      <c r="I210" s="32" t="e">
        <f>Rohdaten!L210-G210</f>
        <v>#DIV/0!</v>
      </c>
      <c r="J210" s="32" t="e">
        <f t="shared" si="84"/>
        <v>#DIV/0!</v>
      </c>
      <c r="K210" s="32" t="e">
        <f t="shared" si="85"/>
        <v>#DIV/0!</v>
      </c>
      <c r="L210" s="30">
        <f>Rohdaten!O210</f>
        <v>0</v>
      </c>
      <c r="M210" s="33">
        <f>Rohdaten!N210/eval!$B$7</f>
        <v>0</v>
      </c>
      <c r="N210" s="33" t="e">
        <f>Rohdaten!N210/Rohdaten!M210</f>
        <v>#DIV/0!</v>
      </c>
      <c r="O210" s="32" t="e">
        <f t="shared" si="86"/>
        <v>#DIV/0!</v>
      </c>
      <c r="P210" s="34" t="e">
        <f>(L210)/(O210/charge/constants!$B$3)</f>
        <v>#DIV/0!</v>
      </c>
      <c r="Q210" s="34" t="e">
        <f>SQRT(L210+1)/(O210/charge/constants!$B$3)</f>
        <v>#DIV/0!</v>
      </c>
      <c r="R210" s="29" t="e">
        <f>P210/eval!$E$18</f>
        <v>#DIV/0!</v>
      </c>
      <c r="S210" s="29" t="e">
        <f>Q210/eval!$E$18</f>
        <v>#DIV/0!</v>
      </c>
      <c r="T210" s="29" t="e">
        <f t="shared" si="87"/>
        <v>#DIV/0!</v>
      </c>
      <c r="V210" s="31" t="e">
        <f t="array" ref="V210">AVERAGE(IF(Rohdaten!E210='turnwise standard'!$A$5:$A$99,'turnwise standard'!$P$5:$P$99))</f>
        <v>#DIV/0!</v>
      </c>
      <c r="W210" s="32" t="e">
        <f t="shared" si="88"/>
        <v>#DIV/0!</v>
      </c>
      <c r="X210" s="29" t="e">
        <f t="shared" si="89"/>
        <v>#DIV/0!</v>
      </c>
      <c r="Y210" s="29" t="e">
        <f t="shared" si="90"/>
        <v>#DIV/0!</v>
      </c>
      <c r="AA210" s="32" t="e">
        <f>Rohdaten!AJ210-$G210</f>
        <v>#DIV/0!</v>
      </c>
      <c r="AB210" s="32" t="e">
        <f t="shared" si="91"/>
        <v>#DIV/0!</v>
      </c>
      <c r="AC210" s="30">
        <f>Rohdaten!AM210</f>
        <v>0</v>
      </c>
      <c r="AD210" s="33">
        <f>Rohdaten!AL210/eval!$B$7</f>
        <v>0</v>
      </c>
      <c r="AE210" s="32" t="e">
        <f t="shared" si="92"/>
        <v>#DIV/0!</v>
      </c>
      <c r="AF210" s="32" t="e">
        <f>(AC210)/((AE210+0.0000000000000000001)/charge/constants!$B$3)</f>
        <v>#DIV/0!</v>
      </c>
      <c r="AG210" s="32" t="e">
        <f>SQRT(AC210+1)/((AE210+0.0000000000000000001)/charge/constants!$B$3)</f>
        <v>#DIV/0!</v>
      </c>
      <c r="AH210" s="32" t="e">
        <f>AF210/eval!$E$18</f>
        <v>#DIV/0!</v>
      </c>
      <c r="AI210" s="32" t="e">
        <f>AG210/eval!$E$18</f>
        <v>#DIV/0!</v>
      </c>
      <c r="AJ210" s="32" t="e">
        <f t="shared" si="93"/>
        <v>#DIV/0!</v>
      </c>
      <c r="AK210" s="32" t="e">
        <f t="shared" si="94"/>
        <v>#DIV/0!</v>
      </c>
      <c r="AL210" s="29" t="e">
        <f t="shared" si="95"/>
        <v>#DIV/0!</v>
      </c>
      <c r="AN210" s="32" t="e">
        <f>Rohdaten!X210-G210</f>
        <v>#DIV/0!</v>
      </c>
      <c r="AO210" s="32" t="e">
        <f t="shared" si="96"/>
        <v>#DIV/0!</v>
      </c>
      <c r="AP210" s="30">
        <f>Rohdaten!AA210</f>
        <v>0</v>
      </c>
      <c r="AQ210" s="33">
        <f>Rohdaten!Y210</f>
        <v>0</v>
      </c>
      <c r="AR210" s="32" t="e">
        <f t="shared" si="108"/>
        <v>#DIV/0!</v>
      </c>
      <c r="AS210" s="32" t="e">
        <f t="shared" si="97"/>
        <v>#DIV/0!</v>
      </c>
      <c r="AT210" s="32" t="e">
        <f>(AP210)/((AS210+0.0000000000000000001)/charge/constants!$B$3)</f>
        <v>#DIV/0!</v>
      </c>
      <c r="AU210" s="32" t="e">
        <f>SQRT(AP210+1)/((AS210+0.0000000000000000001)/charge/constants!$B$3)</f>
        <v>#DIV/0!</v>
      </c>
      <c r="AV210" s="32" t="e">
        <f>AT210/eval!$E$18</f>
        <v>#DIV/0!</v>
      </c>
      <c r="AW210" s="32" t="e">
        <f>AU210/eval!$E$18</f>
        <v>#DIV/0!</v>
      </c>
      <c r="AX210" s="32" t="e">
        <f t="shared" si="98"/>
        <v>#DIV/0!</v>
      </c>
      <c r="AY210" s="32" t="e">
        <f t="shared" si="99"/>
        <v>#DIV/0!</v>
      </c>
      <c r="AZ210" s="29" t="e">
        <f t="shared" si="100"/>
        <v>#DIV/0!</v>
      </c>
      <c r="BC210" s="32" t="e">
        <f>Rohdaten!AD210-G210</f>
        <v>#DIV/0!</v>
      </c>
      <c r="BD210" s="30">
        <f>Rohdaten!AG210</f>
        <v>0</v>
      </c>
      <c r="BE210" s="33" t="e">
        <f>Rohdaten!AF210/Rohdaten!AE210</f>
        <v>#DIV/0!</v>
      </c>
      <c r="BF210" s="33">
        <f>Rohdaten!AF210/eval!$B$7</f>
        <v>0</v>
      </c>
      <c r="BG210" s="32" t="e">
        <f t="shared" si="101"/>
        <v>#DIV/0!</v>
      </c>
      <c r="BH210" s="32" t="e">
        <f>(BD210)/((BG210+0.0000000000000000001)/charge/constants!$B$3)</f>
        <v>#DIV/0!</v>
      </c>
      <c r="BI210" s="32" t="e">
        <f>SQRT(BD210+1)/((BG210+0.0000000000000000001)/charge/constants!$B$3)</f>
        <v>#DIV/0!</v>
      </c>
      <c r="BJ210" s="32" t="e">
        <f>BH210/eval!$E$18</f>
        <v>#DIV/0!</v>
      </c>
      <c r="BK210" s="32" t="e">
        <f>BI210/eval!$E$18</f>
        <v>#DIV/0!</v>
      </c>
      <c r="BL210" s="32" t="e">
        <f t="shared" si="102"/>
        <v>#DIV/0!</v>
      </c>
      <c r="BM210" s="32" t="e">
        <f t="shared" si="103"/>
        <v>#DIV/0!</v>
      </c>
      <c r="BN210" s="29" t="e">
        <f t="shared" si="104"/>
        <v>#DIV/0!</v>
      </c>
      <c r="BO210" s="33" t="e">
        <f t="array" ref="BO210">AVERAGE(IF(Rohdaten!E210='turnwise standard'!$A$5:$A$99,'turnwise standard'!$B$5:$B$99))</f>
        <v>#DIV/0!</v>
      </c>
      <c r="BP210" s="32" t="e">
        <f>BD210/BF210*constants!$B$3*charge/constants!$B$6/BO210</f>
        <v>#DIV/0!</v>
      </c>
      <c r="BQ210" s="32" t="e">
        <f>SQRT(BD210)/BF210*constants!$B$3*charge/constants!$B$6/BO210</f>
        <v>#DIV/0!</v>
      </c>
      <c r="BR210" s="32"/>
      <c r="BS210" s="32" t="e">
        <f t="shared" si="105"/>
        <v>#DIV/0!</v>
      </c>
      <c r="BT210" s="32" t="e">
        <f t="shared" si="106"/>
        <v>#DIV/0!</v>
      </c>
      <c r="BU210" s="32" t="e">
        <f t="shared" si="107"/>
        <v>#DIV/0!</v>
      </c>
      <c r="BV210" s="29" t="e">
        <f t="shared" si="109"/>
        <v>#DIV/0!</v>
      </c>
      <c r="BW210" s="29" t="e">
        <f t="shared" si="110"/>
        <v>#DIV/0!</v>
      </c>
      <c r="BX210" s="29" t="e">
        <f t="shared" si="111"/>
        <v>#DIV/0!</v>
      </c>
    </row>
    <row r="211" spans="1:76" x14ac:dyDescent="0.2">
      <c r="A211" s="29">
        <f>Rohdaten!C211</f>
        <v>0</v>
      </c>
      <c r="B211" s="29">
        <f>IF(1=1,Rohdaten!H211,"x"&amp;Rohdaten!H211)</f>
        <v>0</v>
      </c>
      <c r="C211" s="29">
        <f>IF(101,Rohdaten!F211,-Rohdaten!F211)</f>
        <v>0</v>
      </c>
      <c r="E211" s="32">
        <f>Rohdaten!J211</f>
        <v>0</v>
      </c>
      <c r="F211" s="32" t="e">
        <f>AVERAGE(Rohdaten!L211,Rohdaten!X211,Rohdaten!AD211)</f>
        <v>#DIV/0!</v>
      </c>
      <c r="G211" s="29" t="e">
        <f t="array" ref="G211">AVERAGE(IF(Rohdaten!E211='turnwise standard'!$A$5:$A$99,'turnwise standard'!$F$5:$F$99))</f>
        <v>#DIV/0!</v>
      </c>
      <c r="H211" s="29" t="b">
        <f>IF(ISERROR(G211),1&lt;0,E211-G211&gt;eval!$B$6)</f>
        <v>0</v>
      </c>
      <c r="I211" s="32" t="e">
        <f>Rohdaten!L211-G211</f>
        <v>#DIV/0!</v>
      </c>
      <c r="J211" s="32" t="e">
        <f t="shared" si="84"/>
        <v>#DIV/0!</v>
      </c>
      <c r="K211" s="32" t="e">
        <f t="shared" si="85"/>
        <v>#DIV/0!</v>
      </c>
      <c r="L211" s="30">
        <f>Rohdaten!O211</f>
        <v>0</v>
      </c>
      <c r="M211" s="33">
        <f>Rohdaten!N211/eval!$B$7</f>
        <v>0</v>
      </c>
      <c r="N211" s="33" t="e">
        <f>Rohdaten!N211/Rohdaten!M211</f>
        <v>#DIV/0!</v>
      </c>
      <c r="O211" s="32" t="e">
        <f t="shared" si="86"/>
        <v>#DIV/0!</v>
      </c>
      <c r="P211" s="34" t="e">
        <f>(L211)/(O211/charge/constants!$B$3)</f>
        <v>#DIV/0!</v>
      </c>
      <c r="Q211" s="34" t="e">
        <f>SQRT(L211+1)/(O211/charge/constants!$B$3)</f>
        <v>#DIV/0!</v>
      </c>
      <c r="R211" s="29" t="e">
        <f>P211/eval!$E$18</f>
        <v>#DIV/0!</v>
      </c>
      <c r="S211" s="29" t="e">
        <f>Q211/eval!$E$18</f>
        <v>#DIV/0!</v>
      </c>
      <c r="T211" s="29" t="e">
        <f t="shared" si="87"/>
        <v>#DIV/0!</v>
      </c>
      <c r="V211" s="31" t="e">
        <f t="array" ref="V211">AVERAGE(IF(Rohdaten!E211='turnwise standard'!$A$5:$A$99,'turnwise standard'!$P$5:$P$99))</f>
        <v>#DIV/0!</v>
      </c>
      <c r="W211" s="32" t="e">
        <f t="shared" si="88"/>
        <v>#DIV/0!</v>
      </c>
      <c r="X211" s="29" t="e">
        <f t="shared" si="89"/>
        <v>#DIV/0!</v>
      </c>
      <c r="Y211" s="29" t="e">
        <f t="shared" si="90"/>
        <v>#DIV/0!</v>
      </c>
      <c r="AA211" s="32" t="e">
        <f>Rohdaten!AJ211-$G211</f>
        <v>#DIV/0!</v>
      </c>
      <c r="AB211" s="32" t="e">
        <f t="shared" si="91"/>
        <v>#DIV/0!</v>
      </c>
      <c r="AC211" s="30">
        <f>Rohdaten!AM211</f>
        <v>0</v>
      </c>
      <c r="AD211" s="33">
        <f>Rohdaten!AL211/eval!$B$7</f>
        <v>0</v>
      </c>
      <c r="AE211" s="32" t="e">
        <f t="shared" si="92"/>
        <v>#DIV/0!</v>
      </c>
      <c r="AF211" s="32" t="e">
        <f>(AC211)/((AE211+0.0000000000000000001)/charge/constants!$B$3)</f>
        <v>#DIV/0!</v>
      </c>
      <c r="AG211" s="32" t="e">
        <f>SQRT(AC211+1)/((AE211+0.0000000000000000001)/charge/constants!$B$3)</f>
        <v>#DIV/0!</v>
      </c>
      <c r="AH211" s="32" t="e">
        <f>AF211/eval!$E$18</f>
        <v>#DIV/0!</v>
      </c>
      <c r="AI211" s="32" t="e">
        <f>AG211/eval!$E$18</f>
        <v>#DIV/0!</v>
      </c>
      <c r="AJ211" s="32" t="e">
        <f t="shared" si="93"/>
        <v>#DIV/0!</v>
      </c>
      <c r="AK211" s="32" t="e">
        <f t="shared" si="94"/>
        <v>#DIV/0!</v>
      </c>
      <c r="AL211" s="29" t="e">
        <f t="shared" si="95"/>
        <v>#DIV/0!</v>
      </c>
      <c r="AN211" s="32" t="e">
        <f>Rohdaten!X211-G211</f>
        <v>#DIV/0!</v>
      </c>
      <c r="AO211" s="32" t="e">
        <f t="shared" si="96"/>
        <v>#DIV/0!</v>
      </c>
      <c r="AP211" s="30">
        <f>Rohdaten!AA211</f>
        <v>0</v>
      </c>
      <c r="AQ211" s="33">
        <f>Rohdaten!Y211</f>
        <v>0</v>
      </c>
      <c r="AR211" s="32" t="e">
        <f t="shared" si="108"/>
        <v>#DIV/0!</v>
      </c>
      <c r="AS211" s="32" t="e">
        <f t="shared" si="97"/>
        <v>#DIV/0!</v>
      </c>
      <c r="AT211" s="32" t="e">
        <f>(AP211)/((AS211+0.0000000000000000001)/charge/constants!$B$3)</f>
        <v>#DIV/0!</v>
      </c>
      <c r="AU211" s="32" t="e">
        <f>SQRT(AP211+1)/((AS211+0.0000000000000000001)/charge/constants!$B$3)</f>
        <v>#DIV/0!</v>
      </c>
      <c r="AV211" s="32" t="e">
        <f>AT211/eval!$E$18</f>
        <v>#DIV/0!</v>
      </c>
      <c r="AW211" s="32" t="e">
        <f>AU211/eval!$E$18</f>
        <v>#DIV/0!</v>
      </c>
      <c r="AX211" s="32" t="e">
        <f t="shared" si="98"/>
        <v>#DIV/0!</v>
      </c>
      <c r="AY211" s="32" t="e">
        <f t="shared" si="99"/>
        <v>#DIV/0!</v>
      </c>
      <c r="AZ211" s="29" t="e">
        <f t="shared" si="100"/>
        <v>#DIV/0!</v>
      </c>
      <c r="BC211" s="32" t="e">
        <f>Rohdaten!AD211-G211</f>
        <v>#DIV/0!</v>
      </c>
      <c r="BD211" s="30">
        <f>Rohdaten!AG211</f>
        <v>0</v>
      </c>
      <c r="BE211" s="33" t="e">
        <f>Rohdaten!AF211/Rohdaten!AE211</f>
        <v>#DIV/0!</v>
      </c>
      <c r="BF211" s="33">
        <f>Rohdaten!AF211/eval!$B$7</f>
        <v>0</v>
      </c>
      <c r="BG211" s="32" t="e">
        <f t="shared" si="101"/>
        <v>#DIV/0!</v>
      </c>
      <c r="BH211" s="32" t="e">
        <f>(BD211)/((BG211+0.0000000000000000001)/charge/constants!$B$3)</f>
        <v>#DIV/0!</v>
      </c>
      <c r="BI211" s="32" t="e">
        <f>SQRT(BD211+1)/((BG211+0.0000000000000000001)/charge/constants!$B$3)</f>
        <v>#DIV/0!</v>
      </c>
      <c r="BJ211" s="32" t="e">
        <f>BH211/eval!$E$18</f>
        <v>#DIV/0!</v>
      </c>
      <c r="BK211" s="32" t="e">
        <f>BI211/eval!$E$18</f>
        <v>#DIV/0!</v>
      </c>
      <c r="BL211" s="32" t="e">
        <f t="shared" si="102"/>
        <v>#DIV/0!</v>
      </c>
      <c r="BM211" s="32" t="e">
        <f t="shared" si="103"/>
        <v>#DIV/0!</v>
      </c>
      <c r="BN211" s="29" t="e">
        <f t="shared" si="104"/>
        <v>#DIV/0!</v>
      </c>
      <c r="BO211" s="33" t="e">
        <f t="array" ref="BO211">AVERAGE(IF(Rohdaten!E211='turnwise standard'!$A$5:$A$99,'turnwise standard'!$B$5:$B$99))</f>
        <v>#DIV/0!</v>
      </c>
      <c r="BP211" s="32" t="e">
        <f>BD211/BF211*constants!$B$3*charge/constants!$B$6/BO211</f>
        <v>#DIV/0!</v>
      </c>
      <c r="BQ211" s="32" t="e">
        <f>SQRT(BD211)/BF211*constants!$B$3*charge/constants!$B$6/BO211</f>
        <v>#DIV/0!</v>
      </c>
      <c r="BR211" s="32"/>
      <c r="BS211" s="32" t="e">
        <f t="shared" si="105"/>
        <v>#DIV/0!</v>
      </c>
      <c r="BT211" s="32" t="e">
        <f t="shared" si="106"/>
        <v>#DIV/0!</v>
      </c>
      <c r="BU211" s="32" t="e">
        <f t="shared" si="107"/>
        <v>#DIV/0!</v>
      </c>
      <c r="BV211" s="29" t="e">
        <f t="shared" si="109"/>
        <v>#DIV/0!</v>
      </c>
      <c r="BW211" s="29" t="e">
        <f t="shared" si="110"/>
        <v>#DIV/0!</v>
      </c>
      <c r="BX211" s="29" t="e">
        <f t="shared" si="111"/>
        <v>#DIV/0!</v>
      </c>
    </row>
    <row r="212" spans="1:76" x14ac:dyDescent="0.2">
      <c r="A212" s="29">
        <f>Rohdaten!C212</f>
        <v>0</v>
      </c>
      <c r="B212" s="29">
        <f>IF(1=1,Rohdaten!H212,"x"&amp;Rohdaten!H212)</f>
        <v>0</v>
      </c>
      <c r="C212" s="29">
        <f>IF(101,Rohdaten!F212,-Rohdaten!F212)</f>
        <v>0</v>
      </c>
      <c r="E212" s="32">
        <f>Rohdaten!J212</f>
        <v>0</v>
      </c>
      <c r="F212" s="32" t="e">
        <f>AVERAGE(Rohdaten!L212,Rohdaten!X212,Rohdaten!AD212)</f>
        <v>#DIV/0!</v>
      </c>
      <c r="G212" s="29" t="e">
        <f t="array" ref="G212">AVERAGE(IF(Rohdaten!E212='turnwise standard'!$A$5:$A$99,'turnwise standard'!$F$5:$F$99))</f>
        <v>#DIV/0!</v>
      </c>
      <c r="H212" s="29" t="b">
        <f>IF(ISERROR(G212),1&lt;0,E212-G212&gt;eval!$B$6)</f>
        <v>0</v>
      </c>
      <c r="I212" s="32" t="e">
        <f>Rohdaten!L212-G212</f>
        <v>#DIV/0!</v>
      </c>
      <c r="J212" s="32" t="e">
        <f t="shared" si="84"/>
        <v>#DIV/0!</v>
      </c>
      <c r="K212" s="32" t="e">
        <f t="shared" si="85"/>
        <v>#DIV/0!</v>
      </c>
      <c r="L212" s="30">
        <f>Rohdaten!O212</f>
        <v>0</v>
      </c>
      <c r="M212" s="33">
        <f>Rohdaten!N212/eval!$B$7</f>
        <v>0</v>
      </c>
      <c r="N212" s="33" t="e">
        <f>Rohdaten!N212/Rohdaten!M212</f>
        <v>#DIV/0!</v>
      </c>
      <c r="O212" s="32" t="e">
        <f t="shared" si="86"/>
        <v>#DIV/0!</v>
      </c>
      <c r="P212" s="34" t="e">
        <f>(L212)/(O212/charge/constants!$B$3)</f>
        <v>#DIV/0!</v>
      </c>
      <c r="Q212" s="34" t="e">
        <f>SQRT(L212+1)/(O212/charge/constants!$B$3)</f>
        <v>#DIV/0!</v>
      </c>
      <c r="R212" s="29" t="e">
        <f>P212/eval!$E$18</f>
        <v>#DIV/0!</v>
      </c>
      <c r="S212" s="29" t="e">
        <f>Q212/eval!$E$18</f>
        <v>#DIV/0!</v>
      </c>
      <c r="T212" s="29" t="e">
        <f t="shared" si="87"/>
        <v>#DIV/0!</v>
      </c>
      <c r="V212" s="31" t="e">
        <f t="array" ref="V212">AVERAGE(IF(Rohdaten!E212='turnwise standard'!$A$5:$A$99,'turnwise standard'!$P$5:$P$99))</f>
        <v>#DIV/0!</v>
      </c>
      <c r="W212" s="32" t="e">
        <f t="shared" si="88"/>
        <v>#DIV/0!</v>
      </c>
      <c r="X212" s="29" t="e">
        <f t="shared" si="89"/>
        <v>#DIV/0!</v>
      </c>
      <c r="Y212" s="29" t="e">
        <f t="shared" si="90"/>
        <v>#DIV/0!</v>
      </c>
      <c r="AA212" s="32" t="e">
        <f>Rohdaten!AJ212-$G212</f>
        <v>#DIV/0!</v>
      </c>
      <c r="AB212" s="32" t="e">
        <f t="shared" si="91"/>
        <v>#DIV/0!</v>
      </c>
      <c r="AC212" s="30">
        <f>Rohdaten!AM212</f>
        <v>0</v>
      </c>
      <c r="AD212" s="33">
        <f>Rohdaten!AL212/eval!$B$7</f>
        <v>0</v>
      </c>
      <c r="AE212" s="32" t="e">
        <f t="shared" si="92"/>
        <v>#DIV/0!</v>
      </c>
      <c r="AF212" s="32" t="e">
        <f>(AC212)/((AE212+0.0000000000000000001)/charge/constants!$B$3)</f>
        <v>#DIV/0!</v>
      </c>
      <c r="AG212" s="32" t="e">
        <f>SQRT(AC212+1)/((AE212+0.0000000000000000001)/charge/constants!$B$3)</f>
        <v>#DIV/0!</v>
      </c>
      <c r="AH212" s="32" t="e">
        <f>AF212/eval!$E$18</f>
        <v>#DIV/0!</v>
      </c>
      <c r="AI212" s="32" t="e">
        <f>AG212/eval!$E$18</f>
        <v>#DIV/0!</v>
      </c>
      <c r="AJ212" s="32" t="e">
        <f t="shared" si="93"/>
        <v>#DIV/0!</v>
      </c>
      <c r="AK212" s="32" t="e">
        <f t="shared" si="94"/>
        <v>#DIV/0!</v>
      </c>
      <c r="AL212" s="29" t="e">
        <f t="shared" si="95"/>
        <v>#DIV/0!</v>
      </c>
      <c r="AN212" s="32" t="e">
        <f>Rohdaten!X212-G212</f>
        <v>#DIV/0!</v>
      </c>
      <c r="AO212" s="32" t="e">
        <f t="shared" si="96"/>
        <v>#DIV/0!</v>
      </c>
      <c r="AP212" s="30">
        <f>Rohdaten!AA212</f>
        <v>0</v>
      </c>
      <c r="AQ212" s="33">
        <f>Rohdaten!Y212</f>
        <v>0</v>
      </c>
      <c r="AR212" s="32" t="e">
        <f t="shared" si="108"/>
        <v>#DIV/0!</v>
      </c>
      <c r="AS212" s="32" t="e">
        <f t="shared" si="97"/>
        <v>#DIV/0!</v>
      </c>
      <c r="AT212" s="32" t="e">
        <f>(AP212)/((AS212+0.0000000000000000001)/charge/constants!$B$3)</f>
        <v>#DIV/0!</v>
      </c>
      <c r="AU212" s="32" t="e">
        <f>SQRT(AP212+1)/((AS212+0.0000000000000000001)/charge/constants!$B$3)</f>
        <v>#DIV/0!</v>
      </c>
      <c r="AV212" s="32" t="e">
        <f>AT212/eval!$E$18</f>
        <v>#DIV/0!</v>
      </c>
      <c r="AW212" s="32" t="e">
        <f>AU212/eval!$E$18</f>
        <v>#DIV/0!</v>
      </c>
      <c r="AX212" s="32" t="e">
        <f t="shared" si="98"/>
        <v>#DIV/0!</v>
      </c>
      <c r="AY212" s="32" t="e">
        <f t="shared" si="99"/>
        <v>#DIV/0!</v>
      </c>
      <c r="AZ212" s="29" t="e">
        <f t="shared" si="100"/>
        <v>#DIV/0!</v>
      </c>
      <c r="BC212" s="32" t="e">
        <f>Rohdaten!AD212-G212</f>
        <v>#DIV/0!</v>
      </c>
      <c r="BD212" s="30">
        <f>Rohdaten!AG212</f>
        <v>0</v>
      </c>
      <c r="BE212" s="33" t="e">
        <f>Rohdaten!AF212/Rohdaten!AE212</f>
        <v>#DIV/0!</v>
      </c>
      <c r="BF212" s="33">
        <f>Rohdaten!AF212/eval!$B$7</f>
        <v>0</v>
      </c>
      <c r="BG212" s="32" t="e">
        <f t="shared" si="101"/>
        <v>#DIV/0!</v>
      </c>
      <c r="BH212" s="32" t="e">
        <f>(BD212)/((BG212+0.0000000000000000001)/charge/constants!$B$3)</f>
        <v>#DIV/0!</v>
      </c>
      <c r="BI212" s="32" t="e">
        <f>SQRT(BD212+1)/((BG212+0.0000000000000000001)/charge/constants!$B$3)</f>
        <v>#DIV/0!</v>
      </c>
      <c r="BJ212" s="32" t="e">
        <f>BH212/eval!$E$18</f>
        <v>#DIV/0!</v>
      </c>
      <c r="BK212" s="32" t="e">
        <f>BI212/eval!$E$18</f>
        <v>#DIV/0!</v>
      </c>
      <c r="BL212" s="32" t="e">
        <f t="shared" si="102"/>
        <v>#DIV/0!</v>
      </c>
      <c r="BM212" s="32" t="e">
        <f t="shared" si="103"/>
        <v>#DIV/0!</v>
      </c>
      <c r="BN212" s="29" t="e">
        <f t="shared" si="104"/>
        <v>#DIV/0!</v>
      </c>
      <c r="BO212" s="33" t="e">
        <f t="array" ref="BO212">AVERAGE(IF(Rohdaten!E212='turnwise standard'!$A$5:$A$99,'turnwise standard'!$B$5:$B$99))</f>
        <v>#DIV/0!</v>
      </c>
      <c r="BP212" s="32" t="e">
        <f>BD212/BF212*constants!$B$3*charge/constants!$B$6/BO212</f>
        <v>#DIV/0!</v>
      </c>
      <c r="BQ212" s="32" t="e">
        <f>SQRT(BD212)/BF212*constants!$B$3*charge/constants!$B$6/BO212</f>
        <v>#DIV/0!</v>
      </c>
      <c r="BR212" s="32"/>
      <c r="BS212" s="32" t="e">
        <f t="shared" si="105"/>
        <v>#DIV/0!</v>
      </c>
      <c r="BT212" s="32" t="e">
        <f t="shared" si="106"/>
        <v>#DIV/0!</v>
      </c>
      <c r="BU212" s="32" t="e">
        <f t="shared" si="107"/>
        <v>#DIV/0!</v>
      </c>
      <c r="BV212" s="29" t="e">
        <f t="shared" si="109"/>
        <v>#DIV/0!</v>
      </c>
      <c r="BW212" s="29" t="e">
        <f t="shared" si="110"/>
        <v>#DIV/0!</v>
      </c>
      <c r="BX212" s="29" t="e">
        <f t="shared" si="111"/>
        <v>#DIV/0!</v>
      </c>
    </row>
    <row r="213" spans="1:76" x14ac:dyDescent="0.2">
      <c r="A213" s="29">
        <f>Rohdaten!C213</f>
        <v>0</v>
      </c>
      <c r="B213" s="29">
        <f>IF(1=1,Rohdaten!H213,"x"&amp;Rohdaten!H213)</f>
        <v>0</v>
      </c>
      <c r="C213" s="29">
        <f>IF(101,Rohdaten!F213,-Rohdaten!F213)</f>
        <v>0</v>
      </c>
      <c r="E213" s="32">
        <f>Rohdaten!J213</f>
        <v>0</v>
      </c>
      <c r="F213" s="32" t="e">
        <f>AVERAGE(Rohdaten!L213,Rohdaten!X213,Rohdaten!AD213)</f>
        <v>#DIV/0!</v>
      </c>
      <c r="G213" s="29" t="e">
        <f t="array" ref="G213">AVERAGE(IF(Rohdaten!E213='turnwise standard'!$A$5:$A$99,'turnwise standard'!$F$5:$F$99))</f>
        <v>#DIV/0!</v>
      </c>
      <c r="H213" s="29" t="b">
        <f>IF(ISERROR(G213),1&lt;0,E213-G213&gt;eval!$B$6)</f>
        <v>0</v>
      </c>
      <c r="I213" s="32" t="e">
        <f>Rohdaten!L213-G213</f>
        <v>#DIV/0!</v>
      </c>
      <c r="J213" s="32" t="e">
        <f t="shared" si="84"/>
        <v>#DIV/0!</v>
      </c>
      <c r="K213" s="32" t="e">
        <f t="shared" si="85"/>
        <v>#DIV/0!</v>
      </c>
      <c r="L213" s="30">
        <f>Rohdaten!O213</f>
        <v>0</v>
      </c>
      <c r="M213" s="33">
        <f>Rohdaten!N213/eval!$B$7</f>
        <v>0</v>
      </c>
      <c r="N213" s="33" t="e">
        <f>Rohdaten!N213/Rohdaten!M213</f>
        <v>#DIV/0!</v>
      </c>
      <c r="O213" s="32" t="e">
        <f t="shared" si="86"/>
        <v>#DIV/0!</v>
      </c>
      <c r="P213" s="34" t="e">
        <f>(L213)/(O213/charge/constants!$B$3)</f>
        <v>#DIV/0!</v>
      </c>
      <c r="Q213" s="34" t="e">
        <f>SQRT(L213+1)/(O213/charge/constants!$B$3)</f>
        <v>#DIV/0!</v>
      </c>
      <c r="R213" s="29" t="e">
        <f>P213/eval!$E$18</f>
        <v>#DIV/0!</v>
      </c>
      <c r="S213" s="29" t="e">
        <f>Q213/eval!$E$18</f>
        <v>#DIV/0!</v>
      </c>
      <c r="T213" s="29" t="e">
        <f t="shared" si="87"/>
        <v>#DIV/0!</v>
      </c>
      <c r="V213" s="31" t="e">
        <f t="array" ref="V213">AVERAGE(IF(Rohdaten!E213='turnwise standard'!$A$5:$A$99,'turnwise standard'!$P$5:$P$99))</f>
        <v>#DIV/0!</v>
      </c>
      <c r="W213" s="32" t="e">
        <f t="shared" si="88"/>
        <v>#DIV/0!</v>
      </c>
      <c r="X213" s="29" t="e">
        <f t="shared" si="89"/>
        <v>#DIV/0!</v>
      </c>
      <c r="Y213" s="29" t="e">
        <f t="shared" si="90"/>
        <v>#DIV/0!</v>
      </c>
      <c r="AA213" s="32" t="e">
        <f>Rohdaten!AJ213-$G213</f>
        <v>#DIV/0!</v>
      </c>
      <c r="AB213" s="32" t="e">
        <f t="shared" si="91"/>
        <v>#DIV/0!</v>
      </c>
      <c r="AC213" s="30">
        <f>Rohdaten!AM213</f>
        <v>0</v>
      </c>
      <c r="AD213" s="33">
        <f>Rohdaten!AL213/eval!$B$7</f>
        <v>0</v>
      </c>
      <c r="AE213" s="32" t="e">
        <f t="shared" si="92"/>
        <v>#DIV/0!</v>
      </c>
      <c r="AF213" s="32" t="e">
        <f>(AC213)/((AE213+0.0000000000000000001)/charge/constants!$B$3)</f>
        <v>#DIV/0!</v>
      </c>
      <c r="AG213" s="32" t="e">
        <f>SQRT(AC213+1)/((AE213+0.0000000000000000001)/charge/constants!$B$3)</f>
        <v>#DIV/0!</v>
      </c>
      <c r="AH213" s="32" t="e">
        <f>AF213/eval!$E$18</f>
        <v>#DIV/0!</v>
      </c>
      <c r="AI213" s="32" t="e">
        <f>AG213/eval!$E$18</f>
        <v>#DIV/0!</v>
      </c>
      <c r="AJ213" s="32" t="e">
        <f t="shared" si="93"/>
        <v>#DIV/0!</v>
      </c>
      <c r="AK213" s="32" t="e">
        <f t="shared" si="94"/>
        <v>#DIV/0!</v>
      </c>
      <c r="AL213" s="29" t="e">
        <f t="shared" si="95"/>
        <v>#DIV/0!</v>
      </c>
      <c r="AN213" s="32" t="e">
        <f>Rohdaten!X213-G213</f>
        <v>#DIV/0!</v>
      </c>
      <c r="AO213" s="32" t="e">
        <f t="shared" si="96"/>
        <v>#DIV/0!</v>
      </c>
      <c r="AP213" s="30">
        <f>Rohdaten!AA213</f>
        <v>0</v>
      </c>
      <c r="AQ213" s="33">
        <f>Rohdaten!Y213</f>
        <v>0</v>
      </c>
      <c r="AR213" s="32" t="e">
        <f t="shared" si="108"/>
        <v>#DIV/0!</v>
      </c>
      <c r="AS213" s="32" t="e">
        <f t="shared" si="97"/>
        <v>#DIV/0!</v>
      </c>
      <c r="AT213" s="32" t="e">
        <f>(AP213)/((AS213+0.0000000000000000001)/charge/constants!$B$3)</f>
        <v>#DIV/0!</v>
      </c>
      <c r="AU213" s="32" t="e">
        <f>SQRT(AP213+1)/((AS213+0.0000000000000000001)/charge/constants!$B$3)</f>
        <v>#DIV/0!</v>
      </c>
      <c r="AV213" s="32" t="e">
        <f>AT213/eval!$E$18</f>
        <v>#DIV/0!</v>
      </c>
      <c r="AW213" s="32" t="e">
        <f>AU213/eval!$E$18</f>
        <v>#DIV/0!</v>
      </c>
      <c r="AX213" s="32" t="e">
        <f t="shared" si="98"/>
        <v>#DIV/0!</v>
      </c>
      <c r="AY213" s="32" t="e">
        <f t="shared" si="99"/>
        <v>#DIV/0!</v>
      </c>
      <c r="AZ213" s="29" t="e">
        <f t="shared" si="100"/>
        <v>#DIV/0!</v>
      </c>
      <c r="BC213" s="32" t="e">
        <f>Rohdaten!AD213-G213</f>
        <v>#DIV/0!</v>
      </c>
      <c r="BD213" s="30">
        <f>Rohdaten!AG213</f>
        <v>0</v>
      </c>
      <c r="BE213" s="33" t="e">
        <f>Rohdaten!AF213/Rohdaten!AE213</f>
        <v>#DIV/0!</v>
      </c>
      <c r="BF213" s="33">
        <f>Rohdaten!AF213/eval!$B$7</f>
        <v>0</v>
      </c>
      <c r="BG213" s="32" t="e">
        <f t="shared" si="101"/>
        <v>#DIV/0!</v>
      </c>
      <c r="BH213" s="32" t="e">
        <f>(BD213)/((BG213+0.0000000000000000001)/charge/constants!$B$3)</f>
        <v>#DIV/0!</v>
      </c>
      <c r="BI213" s="32" t="e">
        <f>SQRT(BD213+1)/((BG213+0.0000000000000000001)/charge/constants!$B$3)</f>
        <v>#DIV/0!</v>
      </c>
      <c r="BJ213" s="32" t="e">
        <f>BH213/eval!$E$18</f>
        <v>#DIV/0!</v>
      </c>
      <c r="BK213" s="32" t="e">
        <f>BI213/eval!$E$18</f>
        <v>#DIV/0!</v>
      </c>
      <c r="BL213" s="32" t="e">
        <f t="shared" si="102"/>
        <v>#DIV/0!</v>
      </c>
      <c r="BM213" s="32" t="e">
        <f t="shared" si="103"/>
        <v>#DIV/0!</v>
      </c>
      <c r="BN213" s="29" t="e">
        <f t="shared" si="104"/>
        <v>#DIV/0!</v>
      </c>
      <c r="BO213" s="33" t="e">
        <f t="array" ref="BO213">AVERAGE(IF(Rohdaten!E213='turnwise standard'!$A$5:$A$99,'turnwise standard'!$B$5:$B$99))</f>
        <v>#DIV/0!</v>
      </c>
      <c r="BP213" s="32" t="e">
        <f>BD213/BF213*constants!$B$3*charge/constants!$B$6/BO213</f>
        <v>#DIV/0!</v>
      </c>
      <c r="BQ213" s="32" t="e">
        <f>SQRT(BD213)/BF213*constants!$B$3*charge/constants!$B$6/BO213</f>
        <v>#DIV/0!</v>
      </c>
      <c r="BR213" s="32"/>
      <c r="BS213" s="32" t="e">
        <f t="shared" si="105"/>
        <v>#DIV/0!</v>
      </c>
      <c r="BT213" s="32" t="e">
        <f t="shared" si="106"/>
        <v>#DIV/0!</v>
      </c>
      <c r="BU213" s="32" t="e">
        <f t="shared" si="107"/>
        <v>#DIV/0!</v>
      </c>
      <c r="BV213" s="29" t="e">
        <f t="shared" si="109"/>
        <v>#DIV/0!</v>
      </c>
      <c r="BW213" s="29" t="e">
        <f t="shared" si="110"/>
        <v>#DIV/0!</v>
      </c>
      <c r="BX213" s="29" t="e">
        <f t="shared" si="111"/>
        <v>#DIV/0!</v>
      </c>
    </row>
    <row r="214" spans="1:76" x14ac:dyDescent="0.2">
      <c r="A214" s="29">
        <f>Rohdaten!C214</f>
        <v>0</v>
      </c>
      <c r="B214" s="29">
        <f>IF(1=1,Rohdaten!H214,"x"&amp;Rohdaten!H214)</f>
        <v>0</v>
      </c>
      <c r="C214" s="29">
        <f>IF(101,Rohdaten!F214,-Rohdaten!F214)</f>
        <v>0</v>
      </c>
      <c r="E214" s="32">
        <f>Rohdaten!J214</f>
        <v>0</v>
      </c>
      <c r="F214" s="32" t="e">
        <f>AVERAGE(Rohdaten!L214,Rohdaten!X214,Rohdaten!AD214)</f>
        <v>#DIV/0!</v>
      </c>
      <c r="G214" s="29" t="e">
        <f t="array" ref="G214">AVERAGE(IF(Rohdaten!E214='turnwise standard'!$A$5:$A$99,'turnwise standard'!$F$5:$F$99))</f>
        <v>#DIV/0!</v>
      </c>
      <c r="H214" s="29" t="b">
        <f>IF(ISERROR(G214),1&lt;0,E214-G214&gt;eval!$B$6)</f>
        <v>0</v>
      </c>
      <c r="I214" s="32" t="e">
        <f>Rohdaten!L214-G214</f>
        <v>#DIV/0!</v>
      </c>
      <c r="J214" s="32" t="e">
        <f t="shared" si="84"/>
        <v>#DIV/0!</v>
      </c>
      <c r="K214" s="32" t="e">
        <f t="shared" si="85"/>
        <v>#DIV/0!</v>
      </c>
      <c r="L214" s="30">
        <f>Rohdaten!O214</f>
        <v>0</v>
      </c>
      <c r="M214" s="33">
        <f>Rohdaten!N214/eval!$B$7</f>
        <v>0</v>
      </c>
      <c r="N214" s="33" t="e">
        <f>Rohdaten!N214/Rohdaten!M214</f>
        <v>#DIV/0!</v>
      </c>
      <c r="O214" s="32" t="e">
        <f t="shared" si="86"/>
        <v>#DIV/0!</v>
      </c>
      <c r="P214" s="34" t="e">
        <f>(L214)/(O214/charge/constants!$B$3)</f>
        <v>#DIV/0!</v>
      </c>
      <c r="Q214" s="34" t="e">
        <f>SQRT(L214+1)/(O214/charge/constants!$B$3)</f>
        <v>#DIV/0!</v>
      </c>
      <c r="R214" s="29" t="e">
        <f>P214/eval!$E$18</f>
        <v>#DIV/0!</v>
      </c>
      <c r="S214" s="29" t="e">
        <f>Q214/eval!$E$18</f>
        <v>#DIV/0!</v>
      </c>
      <c r="T214" s="29" t="e">
        <f t="shared" si="87"/>
        <v>#DIV/0!</v>
      </c>
      <c r="V214" s="31" t="e">
        <f t="array" ref="V214">AVERAGE(IF(Rohdaten!E214='turnwise standard'!$A$5:$A$99,'turnwise standard'!$P$5:$P$99))</f>
        <v>#DIV/0!</v>
      </c>
      <c r="W214" s="32" t="e">
        <f t="shared" si="88"/>
        <v>#DIV/0!</v>
      </c>
      <c r="X214" s="29" t="e">
        <f t="shared" si="89"/>
        <v>#DIV/0!</v>
      </c>
      <c r="Y214" s="29" t="e">
        <f t="shared" si="90"/>
        <v>#DIV/0!</v>
      </c>
      <c r="AA214" s="32" t="e">
        <f>Rohdaten!AJ214-$G214</f>
        <v>#DIV/0!</v>
      </c>
      <c r="AB214" s="32" t="e">
        <f t="shared" si="91"/>
        <v>#DIV/0!</v>
      </c>
      <c r="AC214" s="30">
        <f>Rohdaten!AM214</f>
        <v>0</v>
      </c>
      <c r="AD214" s="33">
        <f>Rohdaten!AL214/eval!$B$7</f>
        <v>0</v>
      </c>
      <c r="AE214" s="32" t="e">
        <f t="shared" si="92"/>
        <v>#DIV/0!</v>
      </c>
      <c r="AF214" s="32" t="e">
        <f>(AC214)/((AE214+0.0000000000000000001)/charge/constants!$B$3)</f>
        <v>#DIV/0!</v>
      </c>
      <c r="AG214" s="32" t="e">
        <f>SQRT(AC214+1)/((AE214+0.0000000000000000001)/charge/constants!$B$3)</f>
        <v>#DIV/0!</v>
      </c>
      <c r="AH214" s="32" t="e">
        <f>AF214/eval!$E$18</f>
        <v>#DIV/0!</v>
      </c>
      <c r="AI214" s="32" t="e">
        <f>AG214/eval!$E$18</f>
        <v>#DIV/0!</v>
      </c>
      <c r="AJ214" s="32" t="e">
        <f t="shared" si="93"/>
        <v>#DIV/0!</v>
      </c>
      <c r="AK214" s="32" t="e">
        <f t="shared" si="94"/>
        <v>#DIV/0!</v>
      </c>
      <c r="AL214" s="29" t="e">
        <f t="shared" si="95"/>
        <v>#DIV/0!</v>
      </c>
      <c r="AN214" s="32" t="e">
        <f>Rohdaten!X214-G214</f>
        <v>#DIV/0!</v>
      </c>
      <c r="AO214" s="32" t="e">
        <f t="shared" si="96"/>
        <v>#DIV/0!</v>
      </c>
      <c r="AP214" s="30">
        <f>Rohdaten!AA214</f>
        <v>0</v>
      </c>
      <c r="AQ214" s="33">
        <f>Rohdaten!Y214</f>
        <v>0</v>
      </c>
      <c r="AR214" s="32" t="e">
        <f t="shared" si="108"/>
        <v>#DIV/0!</v>
      </c>
      <c r="AS214" s="32" t="e">
        <f t="shared" si="97"/>
        <v>#DIV/0!</v>
      </c>
      <c r="AT214" s="32" t="e">
        <f>(AP214)/((AS214+0.0000000000000000001)/charge/constants!$B$3)</f>
        <v>#DIV/0!</v>
      </c>
      <c r="AU214" s="32" t="e">
        <f>SQRT(AP214+1)/((AS214+0.0000000000000000001)/charge/constants!$B$3)</f>
        <v>#DIV/0!</v>
      </c>
      <c r="AV214" s="32" t="e">
        <f>AT214/eval!$E$18</f>
        <v>#DIV/0!</v>
      </c>
      <c r="AW214" s="32" t="e">
        <f>AU214/eval!$E$18</f>
        <v>#DIV/0!</v>
      </c>
      <c r="AX214" s="32" t="e">
        <f t="shared" si="98"/>
        <v>#DIV/0!</v>
      </c>
      <c r="AY214" s="32" t="e">
        <f t="shared" si="99"/>
        <v>#DIV/0!</v>
      </c>
      <c r="AZ214" s="29" t="e">
        <f t="shared" si="100"/>
        <v>#DIV/0!</v>
      </c>
      <c r="BC214" s="32" t="e">
        <f>Rohdaten!AD214-G214</f>
        <v>#DIV/0!</v>
      </c>
      <c r="BD214" s="30">
        <f>Rohdaten!AG214</f>
        <v>0</v>
      </c>
      <c r="BE214" s="33" t="e">
        <f>Rohdaten!AF214/Rohdaten!AE214</f>
        <v>#DIV/0!</v>
      </c>
      <c r="BF214" s="33">
        <f>Rohdaten!AF214/eval!$B$7</f>
        <v>0</v>
      </c>
      <c r="BG214" s="32" t="e">
        <f t="shared" si="101"/>
        <v>#DIV/0!</v>
      </c>
      <c r="BH214" s="32" t="e">
        <f>(BD214)/((BG214+0.0000000000000000001)/charge/constants!$B$3)</f>
        <v>#DIV/0!</v>
      </c>
      <c r="BI214" s="32" t="e">
        <f>SQRT(BD214+1)/((BG214+0.0000000000000000001)/charge/constants!$B$3)</f>
        <v>#DIV/0!</v>
      </c>
      <c r="BJ214" s="32" t="e">
        <f>BH214/eval!$E$18</f>
        <v>#DIV/0!</v>
      </c>
      <c r="BK214" s="32" t="e">
        <f>BI214/eval!$E$18</f>
        <v>#DIV/0!</v>
      </c>
      <c r="BL214" s="32" t="e">
        <f t="shared" si="102"/>
        <v>#DIV/0!</v>
      </c>
      <c r="BM214" s="32" t="e">
        <f t="shared" si="103"/>
        <v>#DIV/0!</v>
      </c>
      <c r="BN214" s="29" t="e">
        <f t="shared" si="104"/>
        <v>#DIV/0!</v>
      </c>
      <c r="BO214" s="33" t="e">
        <f t="array" ref="BO214">AVERAGE(IF(Rohdaten!E214='turnwise standard'!$A$5:$A$99,'turnwise standard'!$B$5:$B$99))</f>
        <v>#DIV/0!</v>
      </c>
      <c r="BP214" s="32" t="e">
        <f>BD214/BF214*constants!$B$3*charge/constants!$B$6/BO214</f>
        <v>#DIV/0!</v>
      </c>
      <c r="BQ214" s="32" t="e">
        <f>SQRT(BD214)/BF214*constants!$B$3*charge/constants!$B$6/BO214</f>
        <v>#DIV/0!</v>
      </c>
      <c r="BR214" s="32"/>
      <c r="BS214" s="32" t="e">
        <f t="shared" si="105"/>
        <v>#DIV/0!</v>
      </c>
      <c r="BT214" s="32" t="e">
        <f t="shared" si="106"/>
        <v>#DIV/0!</v>
      </c>
      <c r="BU214" s="32" t="e">
        <f t="shared" si="107"/>
        <v>#DIV/0!</v>
      </c>
      <c r="BV214" s="29" t="e">
        <f t="shared" si="109"/>
        <v>#DIV/0!</v>
      </c>
      <c r="BW214" s="29" t="e">
        <f t="shared" si="110"/>
        <v>#DIV/0!</v>
      </c>
      <c r="BX214" s="29" t="e">
        <f t="shared" si="111"/>
        <v>#DIV/0!</v>
      </c>
    </row>
    <row r="215" spans="1:76" x14ac:dyDescent="0.2">
      <c r="A215" s="29">
        <f>Rohdaten!C215</f>
        <v>0</v>
      </c>
      <c r="B215" s="29">
        <f>IF(1=1,Rohdaten!H215,"x"&amp;Rohdaten!H215)</f>
        <v>0</v>
      </c>
      <c r="C215" s="29">
        <f>IF(101,Rohdaten!F215,-Rohdaten!F215)</f>
        <v>0</v>
      </c>
      <c r="E215" s="32">
        <f>Rohdaten!J215</f>
        <v>0</v>
      </c>
      <c r="F215" s="32" t="e">
        <f>AVERAGE(Rohdaten!L215,Rohdaten!X215,Rohdaten!AD215)</f>
        <v>#DIV/0!</v>
      </c>
      <c r="G215" s="29" t="e">
        <f t="array" ref="G215">AVERAGE(IF(Rohdaten!E215='turnwise standard'!$A$5:$A$99,'turnwise standard'!$F$5:$F$99))</f>
        <v>#DIV/0!</v>
      </c>
      <c r="H215" s="29" t="b">
        <f>IF(ISERROR(G215),1&lt;0,E215-G215&gt;eval!$B$6)</f>
        <v>0</v>
      </c>
      <c r="I215" s="32" t="e">
        <f>Rohdaten!L215-G215</f>
        <v>#DIV/0!</v>
      </c>
      <c r="J215" s="32" t="e">
        <f t="shared" si="84"/>
        <v>#DIV/0!</v>
      </c>
      <c r="K215" s="32" t="e">
        <f t="shared" si="85"/>
        <v>#DIV/0!</v>
      </c>
      <c r="L215" s="30">
        <f>Rohdaten!O215</f>
        <v>0</v>
      </c>
      <c r="M215" s="33">
        <f>Rohdaten!N215/eval!$B$7</f>
        <v>0</v>
      </c>
      <c r="N215" s="33" t="e">
        <f>Rohdaten!N215/Rohdaten!M215</f>
        <v>#DIV/0!</v>
      </c>
      <c r="O215" s="32" t="e">
        <f t="shared" si="86"/>
        <v>#DIV/0!</v>
      </c>
      <c r="P215" s="34" t="e">
        <f>(L215)/(O215/charge/constants!$B$3)</f>
        <v>#DIV/0!</v>
      </c>
      <c r="Q215" s="34" t="e">
        <f>SQRT(L215+1)/(O215/charge/constants!$B$3)</f>
        <v>#DIV/0!</v>
      </c>
      <c r="R215" s="29" t="e">
        <f>P215/eval!$E$18</f>
        <v>#DIV/0!</v>
      </c>
      <c r="S215" s="29" t="e">
        <f>Q215/eval!$E$18</f>
        <v>#DIV/0!</v>
      </c>
      <c r="T215" s="29" t="e">
        <f t="shared" si="87"/>
        <v>#DIV/0!</v>
      </c>
      <c r="V215" s="31" t="e">
        <f t="array" ref="V215">AVERAGE(IF(Rohdaten!E215='turnwise standard'!$A$5:$A$99,'turnwise standard'!$P$5:$P$99))</f>
        <v>#DIV/0!</v>
      </c>
      <c r="W215" s="32" t="e">
        <f t="shared" si="88"/>
        <v>#DIV/0!</v>
      </c>
      <c r="X215" s="29" t="e">
        <f t="shared" si="89"/>
        <v>#DIV/0!</v>
      </c>
      <c r="Y215" s="29" t="e">
        <f t="shared" si="90"/>
        <v>#DIV/0!</v>
      </c>
      <c r="AA215" s="32" t="e">
        <f>Rohdaten!AJ215-$G215</f>
        <v>#DIV/0!</v>
      </c>
      <c r="AB215" s="32" t="e">
        <f t="shared" si="91"/>
        <v>#DIV/0!</v>
      </c>
      <c r="AC215" s="30">
        <f>Rohdaten!AM215</f>
        <v>0</v>
      </c>
      <c r="AD215" s="33">
        <f>Rohdaten!AL215/eval!$B$7</f>
        <v>0</v>
      </c>
      <c r="AE215" s="32" t="e">
        <f t="shared" si="92"/>
        <v>#DIV/0!</v>
      </c>
      <c r="AF215" s="32" t="e">
        <f>(AC215)/((AE215+0.0000000000000000001)/charge/constants!$B$3)</f>
        <v>#DIV/0!</v>
      </c>
      <c r="AG215" s="32" t="e">
        <f>SQRT(AC215+1)/((AE215+0.0000000000000000001)/charge/constants!$B$3)</f>
        <v>#DIV/0!</v>
      </c>
      <c r="AH215" s="32" t="e">
        <f>AF215/eval!$E$18</f>
        <v>#DIV/0!</v>
      </c>
      <c r="AI215" s="32" t="e">
        <f>AG215/eval!$E$18</f>
        <v>#DIV/0!</v>
      </c>
      <c r="AJ215" s="32" t="e">
        <f t="shared" si="93"/>
        <v>#DIV/0!</v>
      </c>
      <c r="AK215" s="32" t="e">
        <f t="shared" si="94"/>
        <v>#DIV/0!</v>
      </c>
      <c r="AL215" s="29" t="e">
        <f t="shared" si="95"/>
        <v>#DIV/0!</v>
      </c>
      <c r="AN215" s="32" t="e">
        <f>Rohdaten!X215-G215</f>
        <v>#DIV/0!</v>
      </c>
      <c r="AO215" s="32" t="e">
        <f t="shared" si="96"/>
        <v>#DIV/0!</v>
      </c>
      <c r="AP215" s="30">
        <f>Rohdaten!AA215</f>
        <v>0</v>
      </c>
      <c r="AQ215" s="33">
        <f>Rohdaten!Y215</f>
        <v>0</v>
      </c>
      <c r="AR215" s="32" t="e">
        <f t="shared" si="108"/>
        <v>#DIV/0!</v>
      </c>
      <c r="AS215" s="32" t="e">
        <f t="shared" si="97"/>
        <v>#DIV/0!</v>
      </c>
      <c r="AT215" s="32" t="e">
        <f>(AP215)/((AS215+0.0000000000000000001)/charge/constants!$B$3)</f>
        <v>#DIV/0!</v>
      </c>
      <c r="AU215" s="32" t="e">
        <f>SQRT(AP215+1)/((AS215+0.0000000000000000001)/charge/constants!$B$3)</f>
        <v>#DIV/0!</v>
      </c>
      <c r="AV215" s="32" t="e">
        <f>AT215/eval!$E$18</f>
        <v>#DIV/0!</v>
      </c>
      <c r="AW215" s="32" t="e">
        <f>AU215/eval!$E$18</f>
        <v>#DIV/0!</v>
      </c>
      <c r="AX215" s="32" t="e">
        <f t="shared" si="98"/>
        <v>#DIV/0!</v>
      </c>
      <c r="AY215" s="32" t="e">
        <f t="shared" si="99"/>
        <v>#DIV/0!</v>
      </c>
      <c r="AZ215" s="29" t="e">
        <f t="shared" si="100"/>
        <v>#DIV/0!</v>
      </c>
      <c r="BC215" s="32" t="e">
        <f>Rohdaten!AD215-G215</f>
        <v>#DIV/0!</v>
      </c>
      <c r="BD215" s="30">
        <f>Rohdaten!AG215</f>
        <v>0</v>
      </c>
      <c r="BE215" s="33" t="e">
        <f>Rohdaten!AF215/Rohdaten!AE215</f>
        <v>#DIV/0!</v>
      </c>
      <c r="BF215" s="33">
        <f>Rohdaten!AF215/eval!$B$7</f>
        <v>0</v>
      </c>
      <c r="BG215" s="32" t="e">
        <f t="shared" si="101"/>
        <v>#DIV/0!</v>
      </c>
      <c r="BH215" s="32" t="e">
        <f>(BD215)/((BG215+0.0000000000000000001)/charge/constants!$B$3)</f>
        <v>#DIV/0!</v>
      </c>
      <c r="BI215" s="32" t="e">
        <f>SQRT(BD215+1)/((BG215+0.0000000000000000001)/charge/constants!$B$3)</f>
        <v>#DIV/0!</v>
      </c>
      <c r="BJ215" s="32" t="e">
        <f>BH215/eval!$E$18</f>
        <v>#DIV/0!</v>
      </c>
      <c r="BK215" s="32" t="e">
        <f>BI215/eval!$E$18</f>
        <v>#DIV/0!</v>
      </c>
      <c r="BL215" s="32" t="e">
        <f t="shared" si="102"/>
        <v>#DIV/0!</v>
      </c>
      <c r="BM215" s="32" t="e">
        <f t="shared" si="103"/>
        <v>#DIV/0!</v>
      </c>
      <c r="BN215" s="29" t="e">
        <f t="shared" si="104"/>
        <v>#DIV/0!</v>
      </c>
      <c r="BO215" s="33" t="e">
        <f t="array" ref="BO215">AVERAGE(IF(Rohdaten!E215='turnwise standard'!$A$5:$A$99,'turnwise standard'!$B$5:$B$99))</f>
        <v>#DIV/0!</v>
      </c>
      <c r="BP215" s="32" t="e">
        <f>BD215/BF215*constants!$B$3*charge/constants!$B$6/BO215</f>
        <v>#DIV/0!</v>
      </c>
      <c r="BQ215" s="32" t="e">
        <f>SQRT(BD215)/BF215*constants!$B$3*charge/constants!$B$6/BO215</f>
        <v>#DIV/0!</v>
      </c>
      <c r="BR215" s="32"/>
      <c r="BS215" s="32" t="e">
        <f t="shared" si="105"/>
        <v>#DIV/0!</v>
      </c>
      <c r="BT215" s="32" t="e">
        <f t="shared" si="106"/>
        <v>#DIV/0!</v>
      </c>
      <c r="BU215" s="32" t="e">
        <f t="shared" si="107"/>
        <v>#DIV/0!</v>
      </c>
      <c r="BV215" s="29" t="e">
        <f t="shared" si="109"/>
        <v>#DIV/0!</v>
      </c>
      <c r="BW215" s="29" t="e">
        <f t="shared" si="110"/>
        <v>#DIV/0!</v>
      </c>
      <c r="BX215" s="29" t="e">
        <f t="shared" si="111"/>
        <v>#DIV/0!</v>
      </c>
    </row>
    <row r="216" spans="1:76" x14ac:dyDescent="0.2">
      <c r="A216" s="29">
        <f>Rohdaten!C216</f>
        <v>0</v>
      </c>
      <c r="B216" s="29">
        <f>IF(1=1,Rohdaten!H216,"x"&amp;Rohdaten!H216)</f>
        <v>0</v>
      </c>
      <c r="C216" s="29">
        <f>IF(101,Rohdaten!F216,-Rohdaten!F216)</f>
        <v>0</v>
      </c>
      <c r="E216" s="32">
        <f>Rohdaten!J216</f>
        <v>0</v>
      </c>
      <c r="F216" s="32" t="e">
        <f>AVERAGE(Rohdaten!L216,Rohdaten!X216,Rohdaten!AD216)</f>
        <v>#DIV/0!</v>
      </c>
      <c r="G216" s="29" t="e">
        <f t="array" ref="G216">AVERAGE(IF(Rohdaten!E216='turnwise standard'!$A$5:$A$99,'turnwise standard'!$F$5:$F$99))</f>
        <v>#DIV/0!</v>
      </c>
      <c r="H216" s="29" t="b">
        <f>IF(ISERROR(G216),1&lt;0,E216-G216&gt;eval!$B$6)</f>
        <v>0</v>
      </c>
      <c r="I216" s="32" t="e">
        <f>Rohdaten!L216-G216</f>
        <v>#DIV/0!</v>
      </c>
      <c r="J216" s="32" t="e">
        <f t="shared" si="84"/>
        <v>#DIV/0!</v>
      </c>
      <c r="K216" s="32" t="e">
        <f t="shared" si="85"/>
        <v>#DIV/0!</v>
      </c>
      <c r="L216" s="30">
        <f>Rohdaten!O216</f>
        <v>0</v>
      </c>
      <c r="M216" s="33">
        <f>Rohdaten!N216/eval!$B$7</f>
        <v>0</v>
      </c>
      <c r="N216" s="33" t="e">
        <f>Rohdaten!N216/Rohdaten!M216</f>
        <v>#DIV/0!</v>
      </c>
      <c r="O216" s="32" t="e">
        <f t="shared" si="86"/>
        <v>#DIV/0!</v>
      </c>
      <c r="P216" s="34" t="e">
        <f>(L216)/(O216/charge/constants!$B$3)</f>
        <v>#DIV/0!</v>
      </c>
      <c r="Q216" s="34" t="e">
        <f>SQRT(L216+1)/(O216/charge/constants!$B$3)</f>
        <v>#DIV/0!</v>
      </c>
      <c r="R216" s="29" t="e">
        <f>P216/eval!$E$18</f>
        <v>#DIV/0!</v>
      </c>
      <c r="S216" s="29" t="e">
        <f>Q216/eval!$E$18</f>
        <v>#DIV/0!</v>
      </c>
      <c r="T216" s="29" t="e">
        <f t="shared" si="87"/>
        <v>#DIV/0!</v>
      </c>
      <c r="V216" s="31" t="e">
        <f t="array" ref="V216">AVERAGE(IF(Rohdaten!E216='turnwise standard'!$A$5:$A$99,'turnwise standard'!$P$5:$P$99))</f>
        <v>#DIV/0!</v>
      </c>
      <c r="W216" s="32" t="e">
        <f t="shared" si="88"/>
        <v>#DIV/0!</v>
      </c>
      <c r="X216" s="29" t="e">
        <f t="shared" si="89"/>
        <v>#DIV/0!</v>
      </c>
      <c r="Y216" s="29" t="e">
        <f t="shared" si="90"/>
        <v>#DIV/0!</v>
      </c>
      <c r="AA216" s="32" t="e">
        <f>Rohdaten!AJ216-$G216</f>
        <v>#DIV/0!</v>
      </c>
      <c r="AB216" s="32" t="e">
        <f t="shared" si="91"/>
        <v>#DIV/0!</v>
      </c>
      <c r="AC216" s="30">
        <f>Rohdaten!AM216</f>
        <v>0</v>
      </c>
      <c r="AD216" s="33">
        <f>Rohdaten!AL216/eval!$B$7</f>
        <v>0</v>
      </c>
      <c r="AE216" s="32" t="e">
        <f t="shared" si="92"/>
        <v>#DIV/0!</v>
      </c>
      <c r="AF216" s="32" t="e">
        <f>(AC216)/((AE216+0.0000000000000000001)/charge/constants!$B$3)</f>
        <v>#DIV/0!</v>
      </c>
      <c r="AG216" s="32" t="e">
        <f>SQRT(AC216+1)/((AE216+0.0000000000000000001)/charge/constants!$B$3)</f>
        <v>#DIV/0!</v>
      </c>
      <c r="AH216" s="32" t="e">
        <f>AF216/eval!$E$18</f>
        <v>#DIV/0!</v>
      </c>
      <c r="AI216" s="32" t="e">
        <f>AG216/eval!$E$18</f>
        <v>#DIV/0!</v>
      </c>
      <c r="AJ216" s="32" t="e">
        <f t="shared" si="93"/>
        <v>#DIV/0!</v>
      </c>
      <c r="AK216" s="32" t="e">
        <f t="shared" si="94"/>
        <v>#DIV/0!</v>
      </c>
      <c r="AL216" s="29" t="e">
        <f t="shared" si="95"/>
        <v>#DIV/0!</v>
      </c>
      <c r="AN216" s="32" t="e">
        <f>Rohdaten!X216-G216</f>
        <v>#DIV/0!</v>
      </c>
      <c r="AO216" s="32" t="e">
        <f t="shared" si="96"/>
        <v>#DIV/0!</v>
      </c>
      <c r="AP216" s="30">
        <f>Rohdaten!AA216</f>
        <v>0</v>
      </c>
      <c r="AQ216" s="33">
        <f>Rohdaten!Y216</f>
        <v>0</v>
      </c>
      <c r="AR216" s="32" t="e">
        <f t="shared" si="108"/>
        <v>#DIV/0!</v>
      </c>
      <c r="AS216" s="32" t="e">
        <f t="shared" si="97"/>
        <v>#DIV/0!</v>
      </c>
      <c r="AT216" s="32" t="e">
        <f>(AP216)/((AS216+0.0000000000000000001)/charge/constants!$B$3)</f>
        <v>#DIV/0!</v>
      </c>
      <c r="AU216" s="32" t="e">
        <f>SQRT(AP216+1)/((AS216+0.0000000000000000001)/charge/constants!$B$3)</f>
        <v>#DIV/0!</v>
      </c>
      <c r="AV216" s="32" t="e">
        <f>AT216/eval!$E$18</f>
        <v>#DIV/0!</v>
      </c>
      <c r="AW216" s="32" t="e">
        <f>AU216/eval!$E$18</f>
        <v>#DIV/0!</v>
      </c>
      <c r="AX216" s="32" t="e">
        <f t="shared" si="98"/>
        <v>#DIV/0!</v>
      </c>
      <c r="AY216" s="32" t="e">
        <f t="shared" si="99"/>
        <v>#DIV/0!</v>
      </c>
      <c r="AZ216" s="29" t="e">
        <f t="shared" si="100"/>
        <v>#DIV/0!</v>
      </c>
      <c r="BC216" s="32" t="e">
        <f>Rohdaten!AD216-G216</f>
        <v>#DIV/0!</v>
      </c>
      <c r="BD216" s="30">
        <f>Rohdaten!AG216</f>
        <v>0</v>
      </c>
      <c r="BE216" s="33" t="e">
        <f>Rohdaten!AF216/Rohdaten!AE216</f>
        <v>#DIV/0!</v>
      </c>
      <c r="BF216" s="33">
        <f>Rohdaten!AF216/eval!$B$7</f>
        <v>0</v>
      </c>
      <c r="BG216" s="32" t="e">
        <f t="shared" si="101"/>
        <v>#DIV/0!</v>
      </c>
      <c r="BH216" s="32" t="e">
        <f>(BD216)/((BG216+0.0000000000000000001)/charge/constants!$B$3)</f>
        <v>#DIV/0!</v>
      </c>
      <c r="BI216" s="32" t="e">
        <f>SQRT(BD216+1)/((BG216+0.0000000000000000001)/charge/constants!$B$3)</f>
        <v>#DIV/0!</v>
      </c>
      <c r="BJ216" s="32" t="e">
        <f>BH216/eval!$E$18</f>
        <v>#DIV/0!</v>
      </c>
      <c r="BK216" s="32" t="e">
        <f>BI216/eval!$E$18</f>
        <v>#DIV/0!</v>
      </c>
      <c r="BL216" s="32" t="e">
        <f t="shared" si="102"/>
        <v>#DIV/0!</v>
      </c>
      <c r="BM216" s="32" t="e">
        <f t="shared" si="103"/>
        <v>#DIV/0!</v>
      </c>
      <c r="BN216" s="29" t="e">
        <f t="shared" si="104"/>
        <v>#DIV/0!</v>
      </c>
      <c r="BO216" s="33" t="e">
        <f t="array" ref="BO216">AVERAGE(IF(Rohdaten!E216='turnwise standard'!$A$5:$A$99,'turnwise standard'!$B$5:$B$99))</f>
        <v>#DIV/0!</v>
      </c>
      <c r="BP216" s="32" t="e">
        <f>BD216/BF216*constants!$B$3*charge/constants!$B$6/BO216</f>
        <v>#DIV/0!</v>
      </c>
      <c r="BQ216" s="32" t="e">
        <f>SQRT(BD216)/BF216*constants!$B$3*charge/constants!$B$6/BO216</f>
        <v>#DIV/0!</v>
      </c>
      <c r="BR216" s="32"/>
      <c r="BS216" s="32" t="e">
        <f t="shared" si="105"/>
        <v>#DIV/0!</v>
      </c>
      <c r="BT216" s="32" t="e">
        <f t="shared" si="106"/>
        <v>#DIV/0!</v>
      </c>
      <c r="BU216" s="32" t="e">
        <f t="shared" si="107"/>
        <v>#DIV/0!</v>
      </c>
      <c r="BV216" s="29" t="e">
        <f t="shared" si="109"/>
        <v>#DIV/0!</v>
      </c>
      <c r="BW216" s="29" t="e">
        <f t="shared" si="110"/>
        <v>#DIV/0!</v>
      </c>
      <c r="BX216" s="29" t="e">
        <f t="shared" si="111"/>
        <v>#DIV/0!</v>
      </c>
    </row>
    <row r="217" spans="1:76" x14ac:dyDescent="0.2">
      <c r="A217" s="29">
        <f>Rohdaten!C217</f>
        <v>0</v>
      </c>
      <c r="B217" s="29">
        <f>IF(1=1,Rohdaten!H217,"x"&amp;Rohdaten!H217)</f>
        <v>0</v>
      </c>
      <c r="C217" s="29">
        <f>IF(101,Rohdaten!F217,-Rohdaten!F217)</f>
        <v>0</v>
      </c>
      <c r="E217" s="32">
        <f>Rohdaten!J217</f>
        <v>0</v>
      </c>
      <c r="F217" s="32" t="e">
        <f>AVERAGE(Rohdaten!L217,Rohdaten!X217,Rohdaten!AD217)</f>
        <v>#DIV/0!</v>
      </c>
      <c r="G217" s="29" t="e">
        <f t="array" ref="G217">AVERAGE(IF(Rohdaten!E217='turnwise standard'!$A$5:$A$99,'turnwise standard'!$F$5:$F$99))</f>
        <v>#DIV/0!</v>
      </c>
      <c r="H217" s="29" t="b">
        <f>IF(ISERROR(G217),1&lt;0,E217-G217&gt;eval!$B$6)</f>
        <v>0</v>
      </c>
      <c r="I217" s="32" t="e">
        <f>Rohdaten!L217-G217</f>
        <v>#DIV/0!</v>
      </c>
      <c r="J217" s="32" t="e">
        <f t="shared" si="84"/>
        <v>#DIV/0!</v>
      </c>
      <c r="K217" s="32" t="e">
        <f t="shared" si="85"/>
        <v>#DIV/0!</v>
      </c>
      <c r="L217" s="30">
        <f>Rohdaten!O217</f>
        <v>0</v>
      </c>
      <c r="M217" s="33">
        <f>Rohdaten!N217/eval!$B$7</f>
        <v>0</v>
      </c>
      <c r="N217" s="33" t="e">
        <f>Rohdaten!N217/Rohdaten!M217</f>
        <v>#DIV/0!</v>
      </c>
      <c r="O217" s="32" t="e">
        <f t="shared" si="86"/>
        <v>#DIV/0!</v>
      </c>
      <c r="P217" s="34" t="e">
        <f>(L217)/(O217/charge/constants!$B$3)</f>
        <v>#DIV/0!</v>
      </c>
      <c r="Q217" s="34" t="e">
        <f>SQRT(L217+1)/(O217/charge/constants!$B$3)</f>
        <v>#DIV/0!</v>
      </c>
      <c r="R217" s="29" t="e">
        <f>P217/eval!$E$18</f>
        <v>#DIV/0!</v>
      </c>
      <c r="S217" s="29" t="e">
        <f>Q217/eval!$E$18</f>
        <v>#DIV/0!</v>
      </c>
      <c r="T217" s="29" t="e">
        <f t="shared" si="87"/>
        <v>#DIV/0!</v>
      </c>
      <c r="V217" s="31" t="e">
        <f t="array" ref="V217">AVERAGE(IF(Rohdaten!E217='turnwise standard'!$A$5:$A$99,'turnwise standard'!$P$5:$P$99))</f>
        <v>#DIV/0!</v>
      </c>
      <c r="W217" s="32" t="e">
        <f t="shared" si="88"/>
        <v>#DIV/0!</v>
      </c>
      <c r="X217" s="29" t="e">
        <f t="shared" si="89"/>
        <v>#DIV/0!</v>
      </c>
      <c r="Y217" s="29" t="e">
        <f t="shared" si="90"/>
        <v>#DIV/0!</v>
      </c>
      <c r="AA217" s="32" t="e">
        <f>Rohdaten!AJ217-$G217</f>
        <v>#DIV/0!</v>
      </c>
      <c r="AB217" s="32" t="e">
        <f t="shared" si="91"/>
        <v>#DIV/0!</v>
      </c>
      <c r="AC217" s="30">
        <f>Rohdaten!AM217</f>
        <v>0</v>
      </c>
      <c r="AD217" s="33">
        <f>Rohdaten!AL217/eval!$B$7</f>
        <v>0</v>
      </c>
      <c r="AE217" s="32" t="e">
        <f t="shared" si="92"/>
        <v>#DIV/0!</v>
      </c>
      <c r="AF217" s="32" t="e">
        <f>(AC217)/((AE217+0.0000000000000000001)/charge/constants!$B$3)</f>
        <v>#DIV/0!</v>
      </c>
      <c r="AG217" s="32" t="e">
        <f>SQRT(AC217+1)/((AE217+0.0000000000000000001)/charge/constants!$B$3)</f>
        <v>#DIV/0!</v>
      </c>
      <c r="AH217" s="32" t="e">
        <f>AF217/eval!$E$18</f>
        <v>#DIV/0!</v>
      </c>
      <c r="AI217" s="32" t="e">
        <f>AG217/eval!$E$18</f>
        <v>#DIV/0!</v>
      </c>
      <c r="AJ217" s="32" t="e">
        <f t="shared" si="93"/>
        <v>#DIV/0!</v>
      </c>
      <c r="AK217" s="32" t="e">
        <f t="shared" si="94"/>
        <v>#DIV/0!</v>
      </c>
      <c r="AL217" s="29" t="e">
        <f t="shared" si="95"/>
        <v>#DIV/0!</v>
      </c>
      <c r="AN217" s="32" t="e">
        <f>Rohdaten!X217-G217</f>
        <v>#DIV/0!</v>
      </c>
      <c r="AO217" s="32" t="e">
        <f t="shared" si="96"/>
        <v>#DIV/0!</v>
      </c>
      <c r="AP217" s="30">
        <f>Rohdaten!AA217</f>
        <v>0</v>
      </c>
      <c r="AQ217" s="33">
        <f>Rohdaten!Y217</f>
        <v>0</v>
      </c>
      <c r="AR217" s="32" t="e">
        <f t="shared" si="108"/>
        <v>#DIV/0!</v>
      </c>
      <c r="AS217" s="32" t="e">
        <f t="shared" si="97"/>
        <v>#DIV/0!</v>
      </c>
      <c r="AT217" s="32" t="e">
        <f>(AP217)/((AS217+0.0000000000000000001)/charge/constants!$B$3)</f>
        <v>#DIV/0!</v>
      </c>
      <c r="AU217" s="32" t="e">
        <f>SQRT(AP217+1)/((AS217+0.0000000000000000001)/charge/constants!$B$3)</f>
        <v>#DIV/0!</v>
      </c>
      <c r="AV217" s="32" t="e">
        <f>AT217/eval!$E$18</f>
        <v>#DIV/0!</v>
      </c>
      <c r="AW217" s="32" t="e">
        <f>AU217/eval!$E$18</f>
        <v>#DIV/0!</v>
      </c>
      <c r="AX217" s="32" t="e">
        <f t="shared" si="98"/>
        <v>#DIV/0!</v>
      </c>
      <c r="AY217" s="32" t="e">
        <f t="shared" si="99"/>
        <v>#DIV/0!</v>
      </c>
      <c r="AZ217" s="29" t="e">
        <f t="shared" si="100"/>
        <v>#DIV/0!</v>
      </c>
      <c r="BC217" s="32" t="e">
        <f>Rohdaten!AD217-G217</f>
        <v>#DIV/0!</v>
      </c>
      <c r="BD217" s="30">
        <f>Rohdaten!AG217</f>
        <v>0</v>
      </c>
      <c r="BE217" s="33" t="e">
        <f>Rohdaten!AF217/Rohdaten!AE217</f>
        <v>#DIV/0!</v>
      </c>
      <c r="BF217" s="33">
        <f>Rohdaten!AF217/eval!$B$7</f>
        <v>0</v>
      </c>
      <c r="BG217" s="32" t="e">
        <f t="shared" si="101"/>
        <v>#DIV/0!</v>
      </c>
      <c r="BH217" s="32" t="e">
        <f>(BD217)/((BG217+0.0000000000000000001)/charge/constants!$B$3)</f>
        <v>#DIV/0!</v>
      </c>
      <c r="BI217" s="32" t="e">
        <f>SQRT(BD217+1)/((BG217+0.0000000000000000001)/charge/constants!$B$3)</f>
        <v>#DIV/0!</v>
      </c>
      <c r="BJ217" s="32" t="e">
        <f>BH217/eval!$E$18</f>
        <v>#DIV/0!</v>
      </c>
      <c r="BK217" s="32" t="e">
        <f>BI217/eval!$E$18</f>
        <v>#DIV/0!</v>
      </c>
      <c r="BL217" s="32" t="e">
        <f t="shared" si="102"/>
        <v>#DIV/0!</v>
      </c>
      <c r="BM217" s="32" t="e">
        <f t="shared" si="103"/>
        <v>#DIV/0!</v>
      </c>
      <c r="BN217" s="29" t="e">
        <f t="shared" si="104"/>
        <v>#DIV/0!</v>
      </c>
      <c r="BO217" s="33" t="e">
        <f t="array" ref="BO217">AVERAGE(IF(Rohdaten!E217='turnwise standard'!$A$5:$A$99,'turnwise standard'!$B$5:$B$99))</f>
        <v>#DIV/0!</v>
      </c>
      <c r="BP217" s="32" t="e">
        <f>BD217/BF217*constants!$B$3*charge/constants!$B$6/BO217</f>
        <v>#DIV/0!</v>
      </c>
      <c r="BQ217" s="32" t="e">
        <f>SQRT(BD217)/BF217*constants!$B$3*charge/constants!$B$6/BO217</f>
        <v>#DIV/0!</v>
      </c>
      <c r="BR217" s="32"/>
      <c r="BS217" s="32" t="e">
        <f t="shared" si="105"/>
        <v>#DIV/0!</v>
      </c>
      <c r="BT217" s="32" t="e">
        <f t="shared" si="106"/>
        <v>#DIV/0!</v>
      </c>
      <c r="BU217" s="32" t="e">
        <f t="shared" si="107"/>
        <v>#DIV/0!</v>
      </c>
      <c r="BV217" s="29" t="e">
        <f t="shared" si="109"/>
        <v>#DIV/0!</v>
      </c>
      <c r="BW217" s="29" t="e">
        <f t="shared" si="110"/>
        <v>#DIV/0!</v>
      </c>
      <c r="BX217" s="29" t="e">
        <f t="shared" si="111"/>
        <v>#DIV/0!</v>
      </c>
    </row>
    <row r="218" spans="1:76" x14ac:dyDescent="0.2">
      <c r="A218" s="29">
        <f>Rohdaten!C218</f>
        <v>0</v>
      </c>
      <c r="B218" s="29">
        <f>IF(1=1,Rohdaten!H218,"x"&amp;Rohdaten!H218)</f>
        <v>0</v>
      </c>
      <c r="C218" s="29">
        <f>IF(101,Rohdaten!F218,-Rohdaten!F218)</f>
        <v>0</v>
      </c>
      <c r="E218" s="32">
        <f>Rohdaten!J218</f>
        <v>0</v>
      </c>
      <c r="F218" s="32" t="e">
        <f>AVERAGE(Rohdaten!L218,Rohdaten!X218,Rohdaten!AD218)</f>
        <v>#DIV/0!</v>
      </c>
      <c r="G218" s="29" t="e">
        <f t="array" ref="G218">AVERAGE(IF(Rohdaten!E218='turnwise standard'!$A$5:$A$99,'turnwise standard'!$F$5:$F$99))</f>
        <v>#DIV/0!</v>
      </c>
      <c r="H218" s="29" t="b">
        <f>IF(ISERROR(G218),1&lt;0,E218-G218&gt;eval!$B$6)</f>
        <v>0</v>
      </c>
      <c r="I218" s="32" t="e">
        <f>Rohdaten!L218-G218</f>
        <v>#DIV/0!</v>
      </c>
      <c r="J218" s="32" t="e">
        <f t="shared" si="84"/>
        <v>#DIV/0!</v>
      </c>
      <c r="K218" s="32" t="e">
        <f t="shared" si="85"/>
        <v>#DIV/0!</v>
      </c>
      <c r="L218" s="30">
        <f>Rohdaten!O218</f>
        <v>0</v>
      </c>
      <c r="M218" s="33">
        <f>Rohdaten!N218/eval!$B$7</f>
        <v>0</v>
      </c>
      <c r="N218" s="33" t="e">
        <f>Rohdaten!N218/Rohdaten!M218</f>
        <v>#DIV/0!</v>
      </c>
      <c r="O218" s="32" t="e">
        <f t="shared" si="86"/>
        <v>#DIV/0!</v>
      </c>
      <c r="P218" s="34" t="e">
        <f>(L218)/(O218/charge/constants!$B$3)</f>
        <v>#DIV/0!</v>
      </c>
      <c r="Q218" s="34" t="e">
        <f>SQRT(L218+1)/(O218/charge/constants!$B$3)</f>
        <v>#DIV/0!</v>
      </c>
      <c r="R218" s="29" t="e">
        <f>P218/eval!$E$18</f>
        <v>#DIV/0!</v>
      </c>
      <c r="S218" s="29" t="e">
        <f>Q218/eval!$E$18</f>
        <v>#DIV/0!</v>
      </c>
      <c r="T218" s="29" t="e">
        <f t="shared" si="87"/>
        <v>#DIV/0!</v>
      </c>
      <c r="V218" s="31" t="e">
        <f t="array" ref="V218">AVERAGE(IF(Rohdaten!E218='turnwise standard'!$A$5:$A$99,'turnwise standard'!$P$5:$P$99))</f>
        <v>#DIV/0!</v>
      </c>
      <c r="W218" s="32" t="e">
        <f t="shared" si="88"/>
        <v>#DIV/0!</v>
      </c>
      <c r="X218" s="29" t="e">
        <f t="shared" si="89"/>
        <v>#DIV/0!</v>
      </c>
      <c r="Y218" s="29" t="e">
        <f t="shared" si="90"/>
        <v>#DIV/0!</v>
      </c>
      <c r="AA218" s="32" t="e">
        <f>Rohdaten!AJ218-$G218</f>
        <v>#DIV/0!</v>
      </c>
      <c r="AB218" s="32" t="e">
        <f t="shared" si="91"/>
        <v>#DIV/0!</v>
      </c>
      <c r="AC218" s="30">
        <f>Rohdaten!AM218</f>
        <v>0</v>
      </c>
      <c r="AD218" s="33">
        <f>Rohdaten!AL218/eval!$B$7</f>
        <v>0</v>
      </c>
      <c r="AE218" s="32" t="e">
        <f t="shared" si="92"/>
        <v>#DIV/0!</v>
      </c>
      <c r="AF218" s="32" t="e">
        <f>(AC218)/((AE218+0.0000000000000000001)/charge/constants!$B$3)</f>
        <v>#DIV/0!</v>
      </c>
      <c r="AG218" s="32" t="e">
        <f>SQRT(AC218+1)/((AE218+0.0000000000000000001)/charge/constants!$B$3)</f>
        <v>#DIV/0!</v>
      </c>
      <c r="AH218" s="32" t="e">
        <f>AF218/eval!$E$18</f>
        <v>#DIV/0!</v>
      </c>
      <c r="AI218" s="32" t="e">
        <f>AG218/eval!$E$18</f>
        <v>#DIV/0!</v>
      </c>
      <c r="AJ218" s="32" t="e">
        <f t="shared" si="93"/>
        <v>#DIV/0!</v>
      </c>
      <c r="AK218" s="32" t="e">
        <f t="shared" si="94"/>
        <v>#DIV/0!</v>
      </c>
      <c r="AL218" s="29" t="e">
        <f t="shared" si="95"/>
        <v>#DIV/0!</v>
      </c>
      <c r="AN218" s="32" t="e">
        <f>Rohdaten!X218-G218</f>
        <v>#DIV/0!</v>
      </c>
      <c r="AO218" s="32" t="e">
        <f t="shared" si="96"/>
        <v>#DIV/0!</v>
      </c>
      <c r="AP218" s="30">
        <f>Rohdaten!AA218</f>
        <v>0</v>
      </c>
      <c r="AQ218" s="33">
        <f>Rohdaten!Y218</f>
        <v>0</v>
      </c>
      <c r="AR218" s="32" t="e">
        <f t="shared" si="108"/>
        <v>#DIV/0!</v>
      </c>
      <c r="AS218" s="32" t="e">
        <f t="shared" si="97"/>
        <v>#DIV/0!</v>
      </c>
      <c r="AT218" s="32" t="e">
        <f>(AP218)/((AS218+0.0000000000000000001)/charge/constants!$B$3)</f>
        <v>#DIV/0!</v>
      </c>
      <c r="AU218" s="32" t="e">
        <f>SQRT(AP218+1)/((AS218+0.0000000000000000001)/charge/constants!$B$3)</f>
        <v>#DIV/0!</v>
      </c>
      <c r="AV218" s="32" t="e">
        <f>AT218/eval!$E$18</f>
        <v>#DIV/0!</v>
      </c>
      <c r="AW218" s="32" t="e">
        <f>AU218/eval!$E$18</f>
        <v>#DIV/0!</v>
      </c>
      <c r="AX218" s="32" t="e">
        <f t="shared" si="98"/>
        <v>#DIV/0!</v>
      </c>
      <c r="AY218" s="32" t="e">
        <f t="shared" si="99"/>
        <v>#DIV/0!</v>
      </c>
      <c r="AZ218" s="29" t="e">
        <f t="shared" si="100"/>
        <v>#DIV/0!</v>
      </c>
      <c r="BC218" s="32" t="e">
        <f>Rohdaten!AD218-G218</f>
        <v>#DIV/0!</v>
      </c>
      <c r="BD218" s="30">
        <f>Rohdaten!AG218</f>
        <v>0</v>
      </c>
      <c r="BE218" s="33" t="e">
        <f>Rohdaten!AF218/Rohdaten!AE218</f>
        <v>#DIV/0!</v>
      </c>
      <c r="BF218" s="33">
        <f>Rohdaten!AF218/eval!$B$7</f>
        <v>0</v>
      </c>
      <c r="BG218" s="32" t="e">
        <f t="shared" si="101"/>
        <v>#DIV/0!</v>
      </c>
      <c r="BH218" s="32" t="e">
        <f>(BD218)/((BG218+0.0000000000000000001)/charge/constants!$B$3)</f>
        <v>#DIV/0!</v>
      </c>
      <c r="BI218" s="32" t="e">
        <f>SQRT(BD218+1)/((BG218+0.0000000000000000001)/charge/constants!$B$3)</f>
        <v>#DIV/0!</v>
      </c>
      <c r="BJ218" s="32" t="e">
        <f>BH218/eval!$E$18</f>
        <v>#DIV/0!</v>
      </c>
      <c r="BK218" s="32" t="e">
        <f>BI218/eval!$E$18</f>
        <v>#DIV/0!</v>
      </c>
      <c r="BL218" s="32" t="e">
        <f t="shared" si="102"/>
        <v>#DIV/0!</v>
      </c>
      <c r="BM218" s="32" t="e">
        <f t="shared" si="103"/>
        <v>#DIV/0!</v>
      </c>
      <c r="BN218" s="29" t="e">
        <f t="shared" si="104"/>
        <v>#DIV/0!</v>
      </c>
      <c r="BO218" s="33" t="e">
        <f t="array" ref="BO218">AVERAGE(IF(Rohdaten!E218='turnwise standard'!$A$5:$A$99,'turnwise standard'!$B$5:$B$99))</f>
        <v>#DIV/0!</v>
      </c>
      <c r="BP218" s="32" t="e">
        <f>BD218/BF218*constants!$B$3*charge/constants!$B$6/BO218</f>
        <v>#DIV/0!</v>
      </c>
      <c r="BQ218" s="32" t="e">
        <f>SQRT(BD218)/BF218*constants!$B$3*charge/constants!$B$6/BO218</f>
        <v>#DIV/0!</v>
      </c>
      <c r="BR218" s="32"/>
      <c r="BS218" s="32" t="e">
        <f t="shared" si="105"/>
        <v>#DIV/0!</v>
      </c>
      <c r="BT218" s="32" t="e">
        <f t="shared" si="106"/>
        <v>#DIV/0!</v>
      </c>
      <c r="BU218" s="32" t="e">
        <f t="shared" si="107"/>
        <v>#DIV/0!</v>
      </c>
      <c r="BV218" s="29" t="e">
        <f t="shared" si="109"/>
        <v>#DIV/0!</v>
      </c>
      <c r="BW218" s="29" t="e">
        <f t="shared" si="110"/>
        <v>#DIV/0!</v>
      </c>
      <c r="BX218" s="29" t="e">
        <f t="shared" si="111"/>
        <v>#DIV/0!</v>
      </c>
    </row>
    <row r="219" spans="1:76" x14ac:dyDescent="0.2">
      <c r="A219" s="29">
        <f>Rohdaten!C219</f>
        <v>0</v>
      </c>
      <c r="B219" s="29">
        <f>IF(1=1,Rohdaten!H219,"x"&amp;Rohdaten!H219)</f>
        <v>0</v>
      </c>
      <c r="C219" s="29">
        <f>IF(101,Rohdaten!F219,-Rohdaten!F219)</f>
        <v>0</v>
      </c>
      <c r="E219" s="32">
        <f>Rohdaten!J219</f>
        <v>0</v>
      </c>
      <c r="F219" s="32" t="e">
        <f>AVERAGE(Rohdaten!L219,Rohdaten!X219,Rohdaten!AD219)</f>
        <v>#DIV/0!</v>
      </c>
      <c r="G219" s="29" t="e">
        <f t="array" ref="G219">AVERAGE(IF(Rohdaten!E219='turnwise standard'!$A$5:$A$99,'turnwise standard'!$F$5:$F$99))</f>
        <v>#DIV/0!</v>
      </c>
      <c r="H219" s="29" t="b">
        <f>IF(ISERROR(G219),1&lt;0,E219-G219&gt;eval!$B$6)</f>
        <v>0</v>
      </c>
      <c r="I219" s="32" t="e">
        <f>Rohdaten!L219-G219</f>
        <v>#DIV/0!</v>
      </c>
      <c r="J219" s="32" t="e">
        <f t="shared" si="84"/>
        <v>#DIV/0!</v>
      </c>
      <c r="K219" s="32" t="e">
        <f t="shared" si="85"/>
        <v>#DIV/0!</v>
      </c>
      <c r="L219" s="30">
        <f>Rohdaten!O219</f>
        <v>0</v>
      </c>
      <c r="M219" s="33">
        <f>Rohdaten!N219/eval!$B$7</f>
        <v>0</v>
      </c>
      <c r="N219" s="33" t="e">
        <f>Rohdaten!N219/Rohdaten!M219</f>
        <v>#DIV/0!</v>
      </c>
      <c r="O219" s="32" t="e">
        <f t="shared" si="86"/>
        <v>#DIV/0!</v>
      </c>
      <c r="P219" s="34" t="e">
        <f>(L219)/(O219/charge/constants!$B$3)</f>
        <v>#DIV/0!</v>
      </c>
      <c r="Q219" s="34" t="e">
        <f>SQRT(L219+1)/(O219/charge/constants!$B$3)</f>
        <v>#DIV/0!</v>
      </c>
      <c r="R219" s="29" t="e">
        <f>P219/eval!$E$18</f>
        <v>#DIV/0!</v>
      </c>
      <c r="S219" s="29" t="e">
        <f>Q219/eval!$E$18</f>
        <v>#DIV/0!</v>
      </c>
      <c r="T219" s="29" t="e">
        <f t="shared" si="87"/>
        <v>#DIV/0!</v>
      </c>
      <c r="V219" s="31" t="e">
        <f t="array" ref="V219">AVERAGE(IF(Rohdaten!E219='turnwise standard'!$A$5:$A$99,'turnwise standard'!$P$5:$P$99))</f>
        <v>#DIV/0!</v>
      </c>
      <c r="W219" s="32" t="e">
        <f t="shared" si="88"/>
        <v>#DIV/0!</v>
      </c>
      <c r="X219" s="29" t="e">
        <f t="shared" si="89"/>
        <v>#DIV/0!</v>
      </c>
      <c r="Y219" s="29" t="e">
        <f t="shared" si="90"/>
        <v>#DIV/0!</v>
      </c>
      <c r="AA219" s="32" t="e">
        <f>Rohdaten!AJ219-$G219</f>
        <v>#DIV/0!</v>
      </c>
      <c r="AB219" s="32" t="e">
        <f t="shared" si="91"/>
        <v>#DIV/0!</v>
      </c>
      <c r="AC219" s="30">
        <f>Rohdaten!AM219</f>
        <v>0</v>
      </c>
      <c r="AD219" s="33">
        <f>Rohdaten!AL219/eval!$B$7</f>
        <v>0</v>
      </c>
      <c r="AE219" s="32" t="e">
        <f t="shared" si="92"/>
        <v>#DIV/0!</v>
      </c>
      <c r="AF219" s="32" t="e">
        <f>(AC219)/((AE219+0.0000000000000000001)/charge/constants!$B$3)</f>
        <v>#DIV/0!</v>
      </c>
      <c r="AG219" s="32" t="e">
        <f>SQRT(AC219+1)/((AE219+0.0000000000000000001)/charge/constants!$B$3)</f>
        <v>#DIV/0!</v>
      </c>
      <c r="AH219" s="32" t="e">
        <f>AF219/eval!$E$18</f>
        <v>#DIV/0!</v>
      </c>
      <c r="AI219" s="32" t="e">
        <f>AG219/eval!$E$18</f>
        <v>#DIV/0!</v>
      </c>
      <c r="AJ219" s="32" t="e">
        <f t="shared" si="93"/>
        <v>#DIV/0!</v>
      </c>
      <c r="AK219" s="32" t="e">
        <f t="shared" si="94"/>
        <v>#DIV/0!</v>
      </c>
      <c r="AL219" s="29" t="e">
        <f t="shared" si="95"/>
        <v>#DIV/0!</v>
      </c>
      <c r="AN219" s="32" t="e">
        <f>Rohdaten!X219-G219</f>
        <v>#DIV/0!</v>
      </c>
      <c r="AO219" s="32" t="e">
        <f t="shared" si="96"/>
        <v>#DIV/0!</v>
      </c>
      <c r="AP219" s="30">
        <f>Rohdaten!AA219</f>
        <v>0</v>
      </c>
      <c r="AQ219" s="33">
        <f>Rohdaten!Y219</f>
        <v>0</v>
      </c>
      <c r="AR219" s="32" t="e">
        <f t="shared" si="108"/>
        <v>#DIV/0!</v>
      </c>
      <c r="AS219" s="32" t="e">
        <f t="shared" si="97"/>
        <v>#DIV/0!</v>
      </c>
      <c r="AT219" s="32" t="e">
        <f>(AP219)/((AS219+0.0000000000000000001)/charge/constants!$B$3)</f>
        <v>#DIV/0!</v>
      </c>
      <c r="AU219" s="32" t="e">
        <f>SQRT(AP219+1)/((AS219+0.0000000000000000001)/charge/constants!$B$3)</f>
        <v>#DIV/0!</v>
      </c>
      <c r="AV219" s="32" t="e">
        <f>AT219/eval!$E$18</f>
        <v>#DIV/0!</v>
      </c>
      <c r="AW219" s="32" t="e">
        <f>AU219/eval!$E$18</f>
        <v>#DIV/0!</v>
      </c>
      <c r="AX219" s="32" t="e">
        <f t="shared" si="98"/>
        <v>#DIV/0!</v>
      </c>
      <c r="AY219" s="32" t="e">
        <f t="shared" si="99"/>
        <v>#DIV/0!</v>
      </c>
      <c r="AZ219" s="29" t="e">
        <f t="shared" si="100"/>
        <v>#DIV/0!</v>
      </c>
      <c r="BC219" s="32" t="e">
        <f>Rohdaten!AD219-G219</f>
        <v>#DIV/0!</v>
      </c>
      <c r="BD219" s="30">
        <f>Rohdaten!AG219</f>
        <v>0</v>
      </c>
      <c r="BE219" s="33" t="e">
        <f>Rohdaten!AF219/Rohdaten!AE219</f>
        <v>#DIV/0!</v>
      </c>
      <c r="BF219" s="33">
        <f>Rohdaten!AF219/eval!$B$7</f>
        <v>0</v>
      </c>
      <c r="BG219" s="32" t="e">
        <f t="shared" si="101"/>
        <v>#DIV/0!</v>
      </c>
      <c r="BH219" s="32" t="e">
        <f>(BD219)/((BG219+0.0000000000000000001)/charge/constants!$B$3)</f>
        <v>#DIV/0!</v>
      </c>
      <c r="BI219" s="32" t="e">
        <f>SQRT(BD219+1)/((BG219+0.0000000000000000001)/charge/constants!$B$3)</f>
        <v>#DIV/0!</v>
      </c>
      <c r="BJ219" s="32" t="e">
        <f>BH219/eval!$E$18</f>
        <v>#DIV/0!</v>
      </c>
      <c r="BK219" s="32" t="e">
        <f>BI219/eval!$E$18</f>
        <v>#DIV/0!</v>
      </c>
      <c r="BL219" s="32" t="e">
        <f t="shared" si="102"/>
        <v>#DIV/0!</v>
      </c>
      <c r="BM219" s="32" t="e">
        <f t="shared" si="103"/>
        <v>#DIV/0!</v>
      </c>
      <c r="BN219" s="29" t="e">
        <f t="shared" si="104"/>
        <v>#DIV/0!</v>
      </c>
      <c r="BO219" s="33" t="e">
        <f t="array" ref="BO219">AVERAGE(IF(Rohdaten!E219='turnwise standard'!$A$5:$A$99,'turnwise standard'!$B$5:$B$99))</f>
        <v>#DIV/0!</v>
      </c>
      <c r="BP219" s="32" t="e">
        <f>BD219/BF219*constants!$B$3*charge/constants!$B$6/BO219</f>
        <v>#DIV/0!</v>
      </c>
      <c r="BQ219" s="32" t="e">
        <f>SQRT(BD219)/BF219*constants!$B$3*charge/constants!$B$6/BO219</f>
        <v>#DIV/0!</v>
      </c>
      <c r="BR219" s="32"/>
      <c r="BS219" s="32" t="e">
        <f t="shared" si="105"/>
        <v>#DIV/0!</v>
      </c>
      <c r="BT219" s="32" t="e">
        <f t="shared" si="106"/>
        <v>#DIV/0!</v>
      </c>
      <c r="BU219" s="32" t="e">
        <f t="shared" si="107"/>
        <v>#DIV/0!</v>
      </c>
      <c r="BV219" s="29" t="e">
        <f t="shared" si="109"/>
        <v>#DIV/0!</v>
      </c>
      <c r="BW219" s="29" t="e">
        <f t="shared" si="110"/>
        <v>#DIV/0!</v>
      </c>
      <c r="BX219" s="29" t="e">
        <f t="shared" si="111"/>
        <v>#DIV/0!</v>
      </c>
    </row>
    <row r="220" spans="1:76" x14ac:dyDescent="0.2">
      <c r="A220" s="29">
        <f>Rohdaten!C220</f>
        <v>0</v>
      </c>
      <c r="B220" s="29">
        <f>IF(1=1,Rohdaten!H220,"x"&amp;Rohdaten!H220)</f>
        <v>0</v>
      </c>
      <c r="C220" s="29">
        <f>IF(101,Rohdaten!F220,-Rohdaten!F220)</f>
        <v>0</v>
      </c>
      <c r="E220" s="32">
        <f>Rohdaten!J220</f>
        <v>0</v>
      </c>
      <c r="F220" s="32" t="e">
        <f>AVERAGE(Rohdaten!L220,Rohdaten!X220,Rohdaten!AD220)</f>
        <v>#DIV/0!</v>
      </c>
      <c r="G220" s="29" t="e">
        <f t="array" ref="G220">AVERAGE(IF(Rohdaten!E220='turnwise standard'!$A$5:$A$99,'turnwise standard'!$F$5:$F$99))</f>
        <v>#DIV/0!</v>
      </c>
      <c r="H220" s="29" t="b">
        <f>IF(ISERROR(G220),1&lt;0,E220-G220&gt;eval!$B$6)</f>
        <v>0</v>
      </c>
      <c r="I220" s="32" t="e">
        <f>Rohdaten!L220-G220</f>
        <v>#DIV/0!</v>
      </c>
      <c r="J220" s="32" t="e">
        <f t="shared" si="84"/>
        <v>#DIV/0!</v>
      </c>
      <c r="K220" s="32" t="e">
        <f t="shared" si="85"/>
        <v>#DIV/0!</v>
      </c>
      <c r="L220" s="30">
        <f>Rohdaten!O220</f>
        <v>0</v>
      </c>
      <c r="M220" s="33">
        <f>Rohdaten!N220/eval!$B$7</f>
        <v>0</v>
      </c>
      <c r="N220" s="33" t="e">
        <f>Rohdaten!N220/Rohdaten!M220</f>
        <v>#DIV/0!</v>
      </c>
      <c r="O220" s="32" t="e">
        <f t="shared" si="86"/>
        <v>#DIV/0!</v>
      </c>
      <c r="P220" s="34" t="e">
        <f>(L220)/(O220/charge/constants!$B$3)</f>
        <v>#DIV/0!</v>
      </c>
      <c r="Q220" s="34" t="e">
        <f>SQRT(L220+1)/(O220/charge/constants!$B$3)</f>
        <v>#DIV/0!</v>
      </c>
      <c r="R220" s="29" t="e">
        <f>P220/eval!$E$18</f>
        <v>#DIV/0!</v>
      </c>
      <c r="S220" s="29" t="e">
        <f>Q220/eval!$E$18</f>
        <v>#DIV/0!</v>
      </c>
      <c r="T220" s="29" t="e">
        <f t="shared" si="87"/>
        <v>#DIV/0!</v>
      </c>
      <c r="V220" s="31" t="e">
        <f t="array" ref="V220">AVERAGE(IF(Rohdaten!E220='turnwise standard'!$A$5:$A$99,'turnwise standard'!$P$5:$P$99))</f>
        <v>#DIV/0!</v>
      </c>
      <c r="W220" s="32" t="e">
        <f t="shared" si="88"/>
        <v>#DIV/0!</v>
      </c>
      <c r="X220" s="29" t="e">
        <f t="shared" si="89"/>
        <v>#DIV/0!</v>
      </c>
      <c r="Y220" s="29" t="e">
        <f t="shared" si="90"/>
        <v>#DIV/0!</v>
      </c>
      <c r="AA220" s="32" t="e">
        <f>Rohdaten!AJ220-$G220</f>
        <v>#DIV/0!</v>
      </c>
      <c r="AB220" s="32" t="e">
        <f t="shared" si="91"/>
        <v>#DIV/0!</v>
      </c>
      <c r="AC220" s="30">
        <f>Rohdaten!AM220</f>
        <v>0</v>
      </c>
      <c r="AD220" s="33">
        <f>Rohdaten!AL220/eval!$B$7</f>
        <v>0</v>
      </c>
      <c r="AE220" s="32" t="e">
        <f t="shared" si="92"/>
        <v>#DIV/0!</v>
      </c>
      <c r="AF220" s="32" t="e">
        <f>(AC220)/((AE220+0.0000000000000000001)/charge/constants!$B$3)</f>
        <v>#DIV/0!</v>
      </c>
      <c r="AG220" s="32" t="e">
        <f>SQRT(AC220+1)/((AE220+0.0000000000000000001)/charge/constants!$B$3)</f>
        <v>#DIV/0!</v>
      </c>
      <c r="AH220" s="32" t="e">
        <f>AF220/eval!$E$18</f>
        <v>#DIV/0!</v>
      </c>
      <c r="AI220" s="32" t="e">
        <f>AG220/eval!$E$18</f>
        <v>#DIV/0!</v>
      </c>
      <c r="AJ220" s="32" t="e">
        <f t="shared" si="93"/>
        <v>#DIV/0!</v>
      </c>
      <c r="AK220" s="32" t="e">
        <f t="shared" si="94"/>
        <v>#DIV/0!</v>
      </c>
      <c r="AL220" s="29" t="e">
        <f t="shared" si="95"/>
        <v>#DIV/0!</v>
      </c>
      <c r="AN220" s="32" t="e">
        <f>Rohdaten!X220-G220</f>
        <v>#DIV/0!</v>
      </c>
      <c r="AO220" s="32" t="e">
        <f t="shared" si="96"/>
        <v>#DIV/0!</v>
      </c>
      <c r="AP220" s="30">
        <f>Rohdaten!AA220</f>
        <v>0</v>
      </c>
      <c r="AQ220" s="33">
        <f>Rohdaten!Y220</f>
        <v>0</v>
      </c>
      <c r="AR220" s="32" t="e">
        <f t="shared" si="108"/>
        <v>#DIV/0!</v>
      </c>
      <c r="AS220" s="32" t="e">
        <f t="shared" si="97"/>
        <v>#DIV/0!</v>
      </c>
      <c r="AT220" s="32" t="e">
        <f>(AP220)/((AS220+0.0000000000000000001)/charge/constants!$B$3)</f>
        <v>#DIV/0!</v>
      </c>
      <c r="AU220" s="32" t="e">
        <f>SQRT(AP220+1)/((AS220+0.0000000000000000001)/charge/constants!$B$3)</f>
        <v>#DIV/0!</v>
      </c>
      <c r="AV220" s="32" t="e">
        <f>AT220/eval!$E$18</f>
        <v>#DIV/0!</v>
      </c>
      <c r="AW220" s="32" t="e">
        <f>AU220/eval!$E$18</f>
        <v>#DIV/0!</v>
      </c>
      <c r="AX220" s="32" t="e">
        <f t="shared" si="98"/>
        <v>#DIV/0!</v>
      </c>
      <c r="AY220" s="32" t="e">
        <f t="shared" si="99"/>
        <v>#DIV/0!</v>
      </c>
      <c r="AZ220" s="29" t="e">
        <f t="shared" si="100"/>
        <v>#DIV/0!</v>
      </c>
      <c r="BC220" s="32" t="e">
        <f>Rohdaten!AD220-G220</f>
        <v>#DIV/0!</v>
      </c>
      <c r="BD220" s="30">
        <f>Rohdaten!AG220</f>
        <v>0</v>
      </c>
      <c r="BE220" s="33" t="e">
        <f>Rohdaten!AF220/Rohdaten!AE220</f>
        <v>#DIV/0!</v>
      </c>
      <c r="BF220" s="33">
        <f>Rohdaten!AF220/eval!$B$7</f>
        <v>0</v>
      </c>
      <c r="BG220" s="32" t="e">
        <f t="shared" si="101"/>
        <v>#DIV/0!</v>
      </c>
      <c r="BH220" s="32" t="e">
        <f>(BD220)/((BG220+0.0000000000000000001)/charge/constants!$B$3)</f>
        <v>#DIV/0!</v>
      </c>
      <c r="BI220" s="32" t="e">
        <f>SQRT(BD220+1)/((BG220+0.0000000000000000001)/charge/constants!$B$3)</f>
        <v>#DIV/0!</v>
      </c>
      <c r="BJ220" s="32" t="e">
        <f>BH220/eval!$E$18</f>
        <v>#DIV/0!</v>
      </c>
      <c r="BK220" s="32" t="e">
        <f>BI220/eval!$E$18</f>
        <v>#DIV/0!</v>
      </c>
      <c r="BL220" s="32" t="e">
        <f t="shared" si="102"/>
        <v>#DIV/0!</v>
      </c>
      <c r="BM220" s="32" t="e">
        <f t="shared" si="103"/>
        <v>#DIV/0!</v>
      </c>
      <c r="BN220" s="29" t="e">
        <f t="shared" si="104"/>
        <v>#DIV/0!</v>
      </c>
      <c r="BO220" s="33" t="e">
        <f t="array" ref="BO220">AVERAGE(IF(Rohdaten!E220='turnwise standard'!$A$5:$A$99,'turnwise standard'!$B$5:$B$99))</f>
        <v>#DIV/0!</v>
      </c>
      <c r="BP220" s="32" t="e">
        <f>BD220/BF220*constants!$B$3*charge/constants!$B$6/BO220</f>
        <v>#DIV/0!</v>
      </c>
      <c r="BQ220" s="32" t="e">
        <f>SQRT(BD220)/BF220*constants!$B$3*charge/constants!$B$6/BO220</f>
        <v>#DIV/0!</v>
      </c>
      <c r="BR220" s="32"/>
      <c r="BS220" s="32" t="e">
        <f t="shared" si="105"/>
        <v>#DIV/0!</v>
      </c>
      <c r="BT220" s="32" t="e">
        <f t="shared" si="106"/>
        <v>#DIV/0!</v>
      </c>
      <c r="BU220" s="32" t="e">
        <f t="shared" si="107"/>
        <v>#DIV/0!</v>
      </c>
      <c r="BV220" s="29" t="e">
        <f t="shared" si="109"/>
        <v>#DIV/0!</v>
      </c>
      <c r="BW220" s="29" t="e">
        <f t="shared" si="110"/>
        <v>#DIV/0!</v>
      </c>
      <c r="BX220" s="29" t="e">
        <f t="shared" si="111"/>
        <v>#DIV/0!</v>
      </c>
    </row>
    <row r="221" spans="1:76" x14ac:dyDescent="0.2">
      <c r="A221" s="29">
        <f>Rohdaten!C221</f>
        <v>0</v>
      </c>
      <c r="B221" s="29">
        <f>IF(1=1,Rohdaten!H221,"x"&amp;Rohdaten!H221)</f>
        <v>0</v>
      </c>
      <c r="C221" s="29">
        <f>IF(101,Rohdaten!F221,-Rohdaten!F221)</f>
        <v>0</v>
      </c>
      <c r="E221" s="32">
        <f>Rohdaten!J221</f>
        <v>0</v>
      </c>
      <c r="F221" s="32" t="e">
        <f>AVERAGE(Rohdaten!L221,Rohdaten!X221,Rohdaten!AD221)</f>
        <v>#DIV/0!</v>
      </c>
      <c r="G221" s="29" t="e">
        <f t="array" ref="G221">AVERAGE(IF(Rohdaten!E221='turnwise standard'!$A$5:$A$99,'turnwise standard'!$F$5:$F$99))</f>
        <v>#DIV/0!</v>
      </c>
      <c r="H221" s="29" t="b">
        <f>IF(ISERROR(G221),1&lt;0,E221-G221&gt;eval!$B$6)</f>
        <v>0</v>
      </c>
      <c r="I221" s="32" t="e">
        <f>Rohdaten!L221-G221</f>
        <v>#DIV/0!</v>
      </c>
      <c r="J221" s="32" t="e">
        <f t="shared" si="84"/>
        <v>#DIV/0!</v>
      </c>
      <c r="K221" s="32" t="e">
        <f t="shared" si="85"/>
        <v>#DIV/0!</v>
      </c>
      <c r="L221" s="30">
        <f>Rohdaten!O221</f>
        <v>0</v>
      </c>
      <c r="M221" s="33">
        <f>Rohdaten!N221/eval!$B$7</f>
        <v>0</v>
      </c>
      <c r="N221" s="33" t="e">
        <f>Rohdaten!N221/Rohdaten!M221</f>
        <v>#DIV/0!</v>
      </c>
      <c r="O221" s="32" t="e">
        <f t="shared" si="86"/>
        <v>#DIV/0!</v>
      </c>
      <c r="P221" s="34" t="e">
        <f>(L221)/(O221/charge/constants!$B$3)</f>
        <v>#DIV/0!</v>
      </c>
      <c r="Q221" s="34" t="e">
        <f>SQRT(L221+1)/(O221/charge/constants!$B$3)</f>
        <v>#DIV/0!</v>
      </c>
      <c r="R221" s="29" t="e">
        <f>P221/eval!$E$18</f>
        <v>#DIV/0!</v>
      </c>
      <c r="S221" s="29" t="e">
        <f>Q221/eval!$E$18</f>
        <v>#DIV/0!</v>
      </c>
      <c r="T221" s="29" t="e">
        <f t="shared" si="87"/>
        <v>#DIV/0!</v>
      </c>
      <c r="V221" s="31" t="e">
        <f t="array" ref="V221">AVERAGE(IF(Rohdaten!E221='turnwise standard'!$A$5:$A$99,'turnwise standard'!$P$5:$P$99))</f>
        <v>#DIV/0!</v>
      </c>
      <c r="W221" s="32" t="e">
        <f t="shared" si="88"/>
        <v>#DIV/0!</v>
      </c>
      <c r="X221" s="29" t="e">
        <f t="shared" si="89"/>
        <v>#DIV/0!</v>
      </c>
      <c r="Y221" s="29" t="e">
        <f t="shared" si="90"/>
        <v>#DIV/0!</v>
      </c>
      <c r="AA221" s="32" t="e">
        <f>Rohdaten!AJ221-$G221</f>
        <v>#DIV/0!</v>
      </c>
      <c r="AB221" s="32" t="e">
        <f t="shared" si="91"/>
        <v>#DIV/0!</v>
      </c>
      <c r="AC221" s="30">
        <f>Rohdaten!AM221</f>
        <v>0</v>
      </c>
      <c r="AD221" s="33">
        <f>Rohdaten!AL221/eval!$B$7</f>
        <v>0</v>
      </c>
      <c r="AE221" s="32" t="e">
        <f t="shared" si="92"/>
        <v>#DIV/0!</v>
      </c>
      <c r="AF221" s="32" t="e">
        <f>(AC221)/((AE221+0.0000000000000000001)/charge/constants!$B$3)</f>
        <v>#DIV/0!</v>
      </c>
      <c r="AG221" s="32" t="e">
        <f>SQRT(AC221+1)/((AE221+0.0000000000000000001)/charge/constants!$B$3)</f>
        <v>#DIV/0!</v>
      </c>
      <c r="AH221" s="32" t="e">
        <f>AF221/eval!$E$18</f>
        <v>#DIV/0!</v>
      </c>
      <c r="AI221" s="32" t="e">
        <f>AG221/eval!$E$18</f>
        <v>#DIV/0!</v>
      </c>
      <c r="AJ221" s="32" t="e">
        <f t="shared" si="93"/>
        <v>#DIV/0!</v>
      </c>
      <c r="AK221" s="32" t="e">
        <f t="shared" si="94"/>
        <v>#DIV/0!</v>
      </c>
      <c r="AL221" s="29" t="e">
        <f t="shared" si="95"/>
        <v>#DIV/0!</v>
      </c>
      <c r="AN221" s="32" t="e">
        <f>Rohdaten!X221-G221</f>
        <v>#DIV/0!</v>
      </c>
      <c r="AO221" s="32" t="e">
        <f t="shared" si="96"/>
        <v>#DIV/0!</v>
      </c>
      <c r="AP221" s="30">
        <f>Rohdaten!AA221</f>
        <v>0</v>
      </c>
      <c r="AQ221" s="33">
        <f>Rohdaten!Y221</f>
        <v>0</v>
      </c>
      <c r="AR221" s="32" t="e">
        <f t="shared" si="108"/>
        <v>#DIV/0!</v>
      </c>
      <c r="AS221" s="32" t="e">
        <f t="shared" si="97"/>
        <v>#DIV/0!</v>
      </c>
      <c r="AT221" s="32" t="e">
        <f>(AP221)/((AS221+0.0000000000000000001)/charge/constants!$B$3)</f>
        <v>#DIV/0!</v>
      </c>
      <c r="AU221" s="32" t="e">
        <f>SQRT(AP221+1)/((AS221+0.0000000000000000001)/charge/constants!$B$3)</f>
        <v>#DIV/0!</v>
      </c>
      <c r="AV221" s="32" t="e">
        <f>AT221/eval!$E$18</f>
        <v>#DIV/0!</v>
      </c>
      <c r="AW221" s="32" t="e">
        <f>AU221/eval!$E$18</f>
        <v>#DIV/0!</v>
      </c>
      <c r="AX221" s="32" t="e">
        <f t="shared" si="98"/>
        <v>#DIV/0!</v>
      </c>
      <c r="AY221" s="32" t="e">
        <f t="shared" si="99"/>
        <v>#DIV/0!</v>
      </c>
      <c r="AZ221" s="29" t="e">
        <f t="shared" si="100"/>
        <v>#DIV/0!</v>
      </c>
      <c r="BC221" s="32" t="e">
        <f>Rohdaten!AD221-G221</f>
        <v>#DIV/0!</v>
      </c>
      <c r="BD221" s="30">
        <f>Rohdaten!AG221</f>
        <v>0</v>
      </c>
      <c r="BE221" s="33" t="e">
        <f>Rohdaten!AF221/Rohdaten!AE221</f>
        <v>#DIV/0!</v>
      </c>
      <c r="BF221" s="33">
        <f>Rohdaten!AF221/eval!$B$7</f>
        <v>0</v>
      </c>
      <c r="BG221" s="32" t="e">
        <f t="shared" si="101"/>
        <v>#DIV/0!</v>
      </c>
      <c r="BH221" s="32" t="e">
        <f>(BD221)/((BG221+0.0000000000000000001)/charge/constants!$B$3)</f>
        <v>#DIV/0!</v>
      </c>
      <c r="BI221" s="32" t="e">
        <f>SQRT(BD221+1)/((BG221+0.0000000000000000001)/charge/constants!$B$3)</f>
        <v>#DIV/0!</v>
      </c>
      <c r="BJ221" s="32" t="e">
        <f>BH221/eval!$E$18</f>
        <v>#DIV/0!</v>
      </c>
      <c r="BK221" s="32" t="e">
        <f>BI221/eval!$E$18</f>
        <v>#DIV/0!</v>
      </c>
      <c r="BL221" s="32" t="e">
        <f t="shared" si="102"/>
        <v>#DIV/0!</v>
      </c>
      <c r="BM221" s="32" t="e">
        <f t="shared" si="103"/>
        <v>#DIV/0!</v>
      </c>
      <c r="BN221" s="29" t="e">
        <f t="shared" si="104"/>
        <v>#DIV/0!</v>
      </c>
      <c r="BO221" s="33" t="e">
        <f t="array" ref="BO221">AVERAGE(IF(Rohdaten!E221='turnwise standard'!$A$5:$A$99,'turnwise standard'!$B$5:$B$99))</f>
        <v>#DIV/0!</v>
      </c>
      <c r="BP221" s="32" t="e">
        <f>BD221/BF221*constants!$B$3*charge/constants!$B$6/BO221</f>
        <v>#DIV/0!</v>
      </c>
      <c r="BQ221" s="32" t="e">
        <f>SQRT(BD221)/BF221*constants!$B$3*charge/constants!$B$6/BO221</f>
        <v>#DIV/0!</v>
      </c>
      <c r="BR221" s="32"/>
      <c r="BS221" s="32" t="e">
        <f t="shared" si="105"/>
        <v>#DIV/0!</v>
      </c>
      <c r="BT221" s="32" t="e">
        <f t="shared" si="106"/>
        <v>#DIV/0!</v>
      </c>
      <c r="BU221" s="32" t="e">
        <f t="shared" si="107"/>
        <v>#DIV/0!</v>
      </c>
      <c r="BV221" s="29" t="e">
        <f t="shared" si="109"/>
        <v>#DIV/0!</v>
      </c>
      <c r="BW221" s="29" t="e">
        <f t="shared" si="110"/>
        <v>#DIV/0!</v>
      </c>
      <c r="BX221" s="29" t="e">
        <f t="shared" si="111"/>
        <v>#DIV/0!</v>
      </c>
    </row>
    <row r="222" spans="1:76" x14ac:dyDescent="0.2">
      <c r="A222" s="29">
        <f>Rohdaten!C222</f>
        <v>0</v>
      </c>
      <c r="B222" s="29">
        <f>IF(1=1,Rohdaten!H222,"x"&amp;Rohdaten!H222)</f>
        <v>0</v>
      </c>
      <c r="C222" s="29">
        <f>IF(101,Rohdaten!F222,-Rohdaten!F222)</f>
        <v>0</v>
      </c>
      <c r="E222" s="32">
        <f>Rohdaten!J222</f>
        <v>0</v>
      </c>
      <c r="F222" s="32" t="e">
        <f>AVERAGE(Rohdaten!L222,Rohdaten!X222,Rohdaten!AD222)</f>
        <v>#DIV/0!</v>
      </c>
      <c r="G222" s="29" t="e">
        <f t="array" ref="G222">AVERAGE(IF(Rohdaten!E222='turnwise standard'!$A$5:$A$99,'turnwise standard'!$F$5:$F$99))</f>
        <v>#DIV/0!</v>
      </c>
      <c r="H222" s="29" t="b">
        <f>IF(ISERROR(G222),1&lt;0,E222-G222&gt;eval!$B$6)</f>
        <v>0</v>
      </c>
      <c r="I222" s="32" t="e">
        <f>Rohdaten!L222-G222</f>
        <v>#DIV/0!</v>
      </c>
      <c r="J222" s="32" t="e">
        <f t="shared" si="84"/>
        <v>#DIV/0!</v>
      </c>
      <c r="K222" s="32" t="e">
        <f t="shared" si="85"/>
        <v>#DIV/0!</v>
      </c>
      <c r="L222" s="30">
        <f>Rohdaten!O222</f>
        <v>0</v>
      </c>
      <c r="M222" s="33">
        <f>Rohdaten!N222/eval!$B$7</f>
        <v>0</v>
      </c>
      <c r="N222" s="33" t="e">
        <f>Rohdaten!N222/Rohdaten!M222</f>
        <v>#DIV/0!</v>
      </c>
      <c r="O222" s="32" t="e">
        <f t="shared" si="86"/>
        <v>#DIV/0!</v>
      </c>
      <c r="P222" s="34" t="e">
        <f>(L222)/(O222/charge/constants!$B$3)</f>
        <v>#DIV/0!</v>
      </c>
      <c r="Q222" s="34" t="e">
        <f>SQRT(L222+1)/(O222/charge/constants!$B$3)</f>
        <v>#DIV/0!</v>
      </c>
      <c r="R222" s="29" t="e">
        <f>P222/eval!$E$18</f>
        <v>#DIV/0!</v>
      </c>
      <c r="S222" s="29" t="e">
        <f>Q222/eval!$E$18</f>
        <v>#DIV/0!</v>
      </c>
      <c r="T222" s="29" t="e">
        <f t="shared" si="87"/>
        <v>#DIV/0!</v>
      </c>
      <c r="V222" s="31" t="e">
        <f t="array" ref="V222">AVERAGE(IF(Rohdaten!E222='turnwise standard'!$A$5:$A$99,'turnwise standard'!$P$5:$P$99))</f>
        <v>#DIV/0!</v>
      </c>
      <c r="W222" s="32" t="e">
        <f t="shared" si="88"/>
        <v>#DIV/0!</v>
      </c>
      <c r="X222" s="29" t="e">
        <f t="shared" si="89"/>
        <v>#DIV/0!</v>
      </c>
      <c r="Y222" s="29" t="e">
        <f t="shared" si="90"/>
        <v>#DIV/0!</v>
      </c>
      <c r="AA222" s="32" t="e">
        <f>Rohdaten!AJ222-$G222</f>
        <v>#DIV/0!</v>
      </c>
      <c r="AB222" s="32" t="e">
        <f t="shared" si="91"/>
        <v>#DIV/0!</v>
      </c>
      <c r="AC222" s="30">
        <f>Rohdaten!AM222</f>
        <v>0</v>
      </c>
      <c r="AD222" s="33">
        <f>Rohdaten!AL222/eval!$B$7</f>
        <v>0</v>
      </c>
      <c r="AE222" s="32" t="e">
        <f t="shared" si="92"/>
        <v>#DIV/0!</v>
      </c>
      <c r="AF222" s="32" t="e">
        <f>(AC222)/((AE222+0.0000000000000000001)/charge/constants!$B$3)</f>
        <v>#DIV/0!</v>
      </c>
      <c r="AG222" s="32" t="e">
        <f>SQRT(AC222+1)/((AE222+0.0000000000000000001)/charge/constants!$B$3)</f>
        <v>#DIV/0!</v>
      </c>
      <c r="AH222" s="32" t="e">
        <f>AF222/eval!$E$18</f>
        <v>#DIV/0!</v>
      </c>
      <c r="AI222" s="32" t="e">
        <f>AG222/eval!$E$18</f>
        <v>#DIV/0!</v>
      </c>
      <c r="AJ222" s="32" t="e">
        <f t="shared" si="93"/>
        <v>#DIV/0!</v>
      </c>
      <c r="AK222" s="32" t="e">
        <f t="shared" si="94"/>
        <v>#DIV/0!</v>
      </c>
      <c r="AL222" s="29" t="e">
        <f t="shared" si="95"/>
        <v>#DIV/0!</v>
      </c>
      <c r="AN222" s="32" t="e">
        <f>Rohdaten!X222-G222</f>
        <v>#DIV/0!</v>
      </c>
      <c r="AO222" s="32" t="e">
        <f t="shared" si="96"/>
        <v>#DIV/0!</v>
      </c>
      <c r="AP222" s="30">
        <f>Rohdaten!AA222</f>
        <v>0</v>
      </c>
      <c r="AQ222" s="33">
        <f>Rohdaten!Y222</f>
        <v>0</v>
      </c>
      <c r="AR222" s="32" t="e">
        <f t="shared" si="108"/>
        <v>#DIV/0!</v>
      </c>
      <c r="AS222" s="32" t="e">
        <f t="shared" si="97"/>
        <v>#DIV/0!</v>
      </c>
      <c r="AT222" s="32" t="e">
        <f>(AP222)/((AS222+0.0000000000000000001)/charge/constants!$B$3)</f>
        <v>#DIV/0!</v>
      </c>
      <c r="AU222" s="32" t="e">
        <f>SQRT(AP222+1)/((AS222+0.0000000000000000001)/charge/constants!$B$3)</f>
        <v>#DIV/0!</v>
      </c>
      <c r="AV222" s="32" t="e">
        <f>AT222/eval!$E$18</f>
        <v>#DIV/0!</v>
      </c>
      <c r="AW222" s="32" t="e">
        <f>AU222/eval!$E$18</f>
        <v>#DIV/0!</v>
      </c>
      <c r="AX222" s="32" t="e">
        <f t="shared" si="98"/>
        <v>#DIV/0!</v>
      </c>
      <c r="AY222" s="32" t="e">
        <f t="shared" si="99"/>
        <v>#DIV/0!</v>
      </c>
      <c r="AZ222" s="29" t="e">
        <f t="shared" si="100"/>
        <v>#DIV/0!</v>
      </c>
      <c r="BC222" s="32" t="e">
        <f>Rohdaten!AD222-G222</f>
        <v>#DIV/0!</v>
      </c>
      <c r="BD222" s="30">
        <f>Rohdaten!AG222</f>
        <v>0</v>
      </c>
      <c r="BE222" s="33" t="e">
        <f>Rohdaten!AF222/Rohdaten!AE222</f>
        <v>#DIV/0!</v>
      </c>
      <c r="BF222" s="33">
        <f>Rohdaten!AF222/eval!$B$7</f>
        <v>0</v>
      </c>
      <c r="BG222" s="32" t="e">
        <f t="shared" si="101"/>
        <v>#DIV/0!</v>
      </c>
      <c r="BH222" s="32" t="e">
        <f>(BD222)/((BG222+0.0000000000000000001)/charge/constants!$B$3)</f>
        <v>#DIV/0!</v>
      </c>
      <c r="BI222" s="32" t="e">
        <f>SQRT(BD222+1)/((BG222+0.0000000000000000001)/charge/constants!$B$3)</f>
        <v>#DIV/0!</v>
      </c>
      <c r="BJ222" s="32" t="e">
        <f>BH222/eval!$E$18</f>
        <v>#DIV/0!</v>
      </c>
      <c r="BK222" s="32" t="e">
        <f>BI222/eval!$E$18</f>
        <v>#DIV/0!</v>
      </c>
      <c r="BL222" s="32" t="e">
        <f t="shared" si="102"/>
        <v>#DIV/0!</v>
      </c>
      <c r="BM222" s="32" t="e">
        <f t="shared" si="103"/>
        <v>#DIV/0!</v>
      </c>
      <c r="BN222" s="29" t="e">
        <f t="shared" si="104"/>
        <v>#DIV/0!</v>
      </c>
      <c r="BO222" s="33" t="e">
        <f t="array" ref="BO222">AVERAGE(IF(Rohdaten!E222='turnwise standard'!$A$5:$A$99,'turnwise standard'!$B$5:$B$99))</f>
        <v>#DIV/0!</v>
      </c>
      <c r="BP222" s="32" t="e">
        <f>BD222/BF222*constants!$B$3*charge/constants!$B$6/BO222</f>
        <v>#DIV/0!</v>
      </c>
      <c r="BQ222" s="32" t="e">
        <f>SQRT(BD222)/BF222*constants!$B$3*charge/constants!$B$6/BO222</f>
        <v>#DIV/0!</v>
      </c>
      <c r="BR222" s="32"/>
      <c r="BS222" s="32" t="e">
        <f t="shared" si="105"/>
        <v>#DIV/0!</v>
      </c>
      <c r="BT222" s="32" t="e">
        <f t="shared" si="106"/>
        <v>#DIV/0!</v>
      </c>
      <c r="BU222" s="32" t="e">
        <f t="shared" si="107"/>
        <v>#DIV/0!</v>
      </c>
      <c r="BV222" s="29" t="e">
        <f t="shared" si="109"/>
        <v>#DIV/0!</v>
      </c>
      <c r="BW222" s="29" t="e">
        <f t="shared" si="110"/>
        <v>#DIV/0!</v>
      </c>
      <c r="BX222" s="29" t="e">
        <f t="shared" si="111"/>
        <v>#DIV/0!</v>
      </c>
    </row>
    <row r="223" spans="1:76" x14ac:dyDescent="0.2">
      <c r="A223" s="29">
        <f>Rohdaten!C223</f>
        <v>0</v>
      </c>
      <c r="B223" s="29">
        <f>IF(1=1,Rohdaten!H223,"x"&amp;Rohdaten!H223)</f>
        <v>0</v>
      </c>
      <c r="C223" s="29">
        <f>IF(101,Rohdaten!F223,-Rohdaten!F223)</f>
        <v>0</v>
      </c>
      <c r="E223" s="32">
        <f>Rohdaten!J223</f>
        <v>0</v>
      </c>
      <c r="F223" s="32" t="e">
        <f>AVERAGE(Rohdaten!L223,Rohdaten!X223,Rohdaten!AD223)</f>
        <v>#DIV/0!</v>
      </c>
      <c r="G223" s="29" t="e">
        <f t="array" ref="G223">AVERAGE(IF(Rohdaten!E223='turnwise standard'!$A$5:$A$99,'turnwise standard'!$F$5:$F$99))</f>
        <v>#DIV/0!</v>
      </c>
      <c r="H223" s="29" t="b">
        <f>IF(ISERROR(G223),1&lt;0,E223-G223&gt;eval!$B$6)</f>
        <v>0</v>
      </c>
      <c r="I223" s="32" t="e">
        <f>Rohdaten!L223-G223</f>
        <v>#DIV/0!</v>
      </c>
      <c r="J223" s="32" t="e">
        <f t="shared" si="84"/>
        <v>#DIV/0!</v>
      </c>
      <c r="K223" s="32" t="e">
        <f t="shared" si="85"/>
        <v>#DIV/0!</v>
      </c>
      <c r="L223" s="30">
        <f>Rohdaten!O223</f>
        <v>0</v>
      </c>
      <c r="M223" s="33">
        <f>Rohdaten!N223/eval!$B$7</f>
        <v>0</v>
      </c>
      <c r="N223" s="33" t="e">
        <f>Rohdaten!N223/Rohdaten!M223</f>
        <v>#DIV/0!</v>
      </c>
      <c r="O223" s="32" t="e">
        <f t="shared" si="86"/>
        <v>#DIV/0!</v>
      </c>
      <c r="P223" s="34" t="e">
        <f>(L223)/(O223/charge/constants!$B$3)</f>
        <v>#DIV/0!</v>
      </c>
      <c r="Q223" s="34" t="e">
        <f>SQRT(L223+1)/(O223/charge/constants!$B$3)</f>
        <v>#DIV/0!</v>
      </c>
      <c r="R223" s="29" t="e">
        <f>P223/eval!$E$18</f>
        <v>#DIV/0!</v>
      </c>
      <c r="S223" s="29" t="e">
        <f>Q223/eval!$E$18</f>
        <v>#DIV/0!</v>
      </c>
      <c r="T223" s="29" t="e">
        <f t="shared" si="87"/>
        <v>#DIV/0!</v>
      </c>
      <c r="V223" s="31" t="e">
        <f t="array" ref="V223">AVERAGE(IF(Rohdaten!E223='turnwise standard'!$A$5:$A$99,'turnwise standard'!$P$5:$P$99))</f>
        <v>#DIV/0!</v>
      </c>
      <c r="W223" s="32" t="e">
        <f t="shared" si="88"/>
        <v>#DIV/0!</v>
      </c>
      <c r="X223" s="29" t="e">
        <f t="shared" si="89"/>
        <v>#DIV/0!</v>
      </c>
      <c r="Y223" s="29" t="e">
        <f t="shared" si="90"/>
        <v>#DIV/0!</v>
      </c>
      <c r="AA223" s="32" t="e">
        <f>Rohdaten!AJ223-$G223</f>
        <v>#DIV/0!</v>
      </c>
      <c r="AB223" s="32" t="e">
        <f t="shared" si="91"/>
        <v>#DIV/0!</v>
      </c>
      <c r="AC223" s="30">
        <f>Rohdaten!AM223</f>
        <v>0</v>
      </c>
      <c r="AD223" s="33">
        <f>Rohdaten!AL223/eval!$B$7</f>
        <v>0</v>
      </c>
      <c r="AE223" s="32" t="e">
        <f t="shared" si="92"/>
        <v>#DIV/0!</v>
      </c>
      <c r="AF223" s="32" t="e">
        <f>(AC223)/((AE223+0.0000000000000000001)/charge/constants!$B$3)</f>
        <v>#DIV/0!</v>
      </c>
      <c r="AG223" s="32" t="e">
        <f>SQRT(AC223+1)/((AE223+0.0000000000000000001)/charge/constants!$B$3)</f>
        <v>#DIV/0!</v>
      </c>
      <c r="AH223" s="32" t="e">
        <f>AF223/eval!$E$18</f>
        <v>#DIV/0!</v>
      </c>
      <c r="AI223" s="32" t="e">
        <f>AG223/eval!$E$18</f>
        <v>#DIV/0!</v>
      </c>
      <c r="AJ223" s="32" t="e">
        <f t="shared" si="93"/>
        <v>#DIV/0!</v>
      </c>
      <c r="AK223" s="32" t="e">
        <f t="shared" si="94"/>
        <v>#DIV/0!</v>
      </c>
      <c r="AL223" s="29" t="e">
        <f t="shared" si="95"/>
        <v>#DIV/0!</v>
      </c>
      <c r="AN223" s="32" t="e">
        <f>Rohdaten!X223-G223</f>
        <v>#DIV/0!</v>
      </c>
      <c r="AO223" s="32" t="e">
        <f t="shared" si="96"/>
        <v>#DIV/0!</v>
      </c>
      <c r="AP223" s="30">
        <f>Rohdaten!AA223</f>
        <v>0</v>
      </c>
      <c r="AQ223" s="33">
        <f>Rohdaten!Y223</f>
        <v>0</v>
      </c>
      <c r="AR223" s="32" t="e">
        <f t="shared" si="108"/>
        <v>#DIV/0!</v>
      </c>
      <c r="AS223" s="32" t="e">
        <f t="shared" si="97"/>
        <v>#DIV/0!</v>
      </c>
      <c r="AT223" s="32" t="e">
        <f>(AP223)/((AS223+0.0000000000000000001)/charge/constants!$B$3)</f>
        <v>#DIV/0!</v>
      </c>
      <c r="AU223" s="32" t="e">
        <f>SQRT(AP223+1)/((AS223+0.0000000000000000001)/charge/constants!$B$3)</f>
        <v>#DIV/0!</v>
      </c>
      <c r="AV223" s="32" t="e">
        <f>AT223/eval!$E$18</f>
        <v>#DIV/0!</v>
      </c>
      <c r="AW223" s="32" t="e">
        <f>AU223/eval!$E$18</f>
        <v>#DIV/0!</v>
      </c>
      <c r="AX223" s="32" t="e">
        <f t="shared" si="98"/>
        <v>#DIV/0!</v>
      </c>
      <c r="AY223" s="32" t="e">
        <f t="shared" si="99"/>
        <v>#DIV/0!</v>
      </c>
      <c r="AZ223" s="29" t="e">
        <f t="shared" si="100"/>
        <v>#DIV/0!</v>
      </c>
      <c r="BC223" s="32" t="e">
        <f>Rohdaten!AD223-G223</f>
        <v>#DIV/0!</v>
      </c>
      <c r="BD223" s="30">
        <f>Rohdaten!AG223</f>
        <v>0</v>
      </c>
      <c r="BE223" s="33" t="e">
        <f>Rohdaten!AF223/Rohdaten!AE223</f>
        <v>#DIV/0!</v>
      </c>
      <c r="BF223" s="33">
        <f>Rohdaten!AF223/eval!$B$7</f>
        <v>0</v>
      </c>
      <c r="BG223" s="32" t="e">
        <f t="shared" si="101"/>
        <v>#DIV/0!</v>
      </c>
      <c r="BH223" s="32" t="e">
        <f>(BD223)/((BG223+0.0000000000000000001)/charge/constants!$B$3)</f>
        <v>#DIV/0!</v>
      </c>
      <c r="BI223" s="32" t="e">
        <f>SQRT(BD223+1)/((BG223+0.0000000000000000001)/charge/constants!$B$3)</f>
        <v>#DIV/0!</v>
      </c>
      <c r="BJ223" s="32" t="e">
        <f>BH223/eval!$E$18</f>
        <v>#DIV/0!</v>
      </c>
      <c r="BK223" s="32" t="e">
        <f>BI223/eval!$E$18</f>
        <v>#DIV/0!</v>
      </c>
      <c r="BL223" s="32" t="e">
        <f t="shared" si="102"/>
        <v>#DIV/0!</v>
      </c>
      <c r="BM223" s="32" t="e">
        <f t="shared" si="103"/>
        <v>#DIV/0!</v>
      </c>
      <c r="BN223" s="29" t="e">
        <f t="shared" si="104"/>
        <v>#DIV/0!</v>
      </c>
      <c r="BO223" s="33" t="e">
        <f t="array" ref="BO223">AVERAGE(IF(Rohdaten!E223='turnwise standard'!$A$5:$A$99,'turnwise standard'!$B$5:$B$99))</f>
        <v>#DIV/0!</v>
      </c>
      <c r="BP223" s="32" t="e">
        <f>BD223/BF223*constants!$B$3*charge/constants!$B$6/BO223</f>
        <v>#DIV/0!</v>
      </c>
      <c r="BQ223" s="32" t="e">
        <f>SQRT(BD223)/BF223*constants!$B$3*charge/constants!$B$6/BO223</f>
        <v>#DIV/0!</v>
      </c>
      <c r="BR223" s="32"/>
      <c r="BS223" s="32" t="e">
        <f t="shared" si="105"/>
        <v>#DIV/0!</v>
      </c>
      <c r="BT223" s="32" t="e">
        <f t="shared" si="106"/>
        <v>#DIV/0!</v>
      </c>
      <c r="BU223" s="32" t="e">
        <f t="shared" si="107"/>
        <v>#DIV/0!</v>
      </c>
      <c r="BV223" s="29" t="e">
        <f t="shared" si="109"/>
        <v>#DIV/0!</v>
      </c>
      <c r="BW223" s="29" t="e">
        <f t="shared" si="110"/>
        <v>#DIV/0!</v>
      </c>
      <c r="BX223" s="29" t="e">
        <f t="shared" si="111"/>
        <v>#DIV/0!</v>
      </c>
    </row>
    <row r="224" spans="1:76" x14ac:dyDescent="0.2">
      <c r="A224" s="29">
        <f>Rohdaten!C224</f>
        <v>0</v>
      </c>
      <c r="B224" s="29">
        <f>IF(1=1,Rohdaten!H224,"x"&amp;Rohdaten!H224)</f>
        <v>0</v>
      </c>
      <c r="C224" s="29">
        <f>IF(101,Rohdaten!F224,-Rohdaten!F224)</f>
        <v>0</v>
      </c>
      <c r="E224" s="32">
        <f>Rohdaten!J224</f>
        <v>0</v>
      </c>
      <c r="F224" s="32" t="e">
        <f>AVERAGE(Rohdaten!L224,Rohdaten!X224,Rohdaten!AD224)</f>
        <v>#DIV/0!</v>
      </c>
      <c r="G224" s="29" t="e">
        <f t="array" ref="G224">AVERAGE(IF(Rohdaten!E224='turnwise standard'!$A$5:$A$99,'turnwise standard'!$F$5:$F$99))</f>
        <v>#DIV/0!</v>
      </c>
      <c r="H224" s="29" t="b">
        <f>IF(ISERROR(G224),1&lt;0,E224-G224&gt;eval!$B$6)</f>
        <v>0</v>
      </c>
      <c r="I224" s="32" t="e">
        <f>Rohdaten!L224-G224</f>
        <v>#DIV/0!</v>
      </c>
      <c r="J224" s="32" t="e">
        <f t="shared" si="84"/>
        <v>#DIV/0!</v>
      </c>
      <c r="K224" s="32" t="e">
        <f t="shared" si="85"/>
        <v>#DIV/0!</v>
      </c>
      <c r="L224" s="30">
        <f>Rohdaten!O224</f>
        <v>0</v>
      </c>
      <c r="M224" s="33">
        <f>Rohdaten!N224/eval!$B$7</f>
        <v>0</v>
      </c>
      <c r="N224" s="33" t="e">
        <f>Rohdaten!N224/Rohdaten!M224</f>
        <v>#DIV/0!</v>
      </c>
      <c r="O224" s="32" t="e">
        <f t="shared" si="86"/>
        <v>#DIV/0!</v>
      </c>
      <c r="P224" s="34" t="e">
        <f>(L224)/(O224/charge/constants!$B$3)</f>
        <v>#DIV/0!</v>
      </c>
      <c r="Q224" s="34" t="e">
        <f>SQRT(L224+1)/(O224/charge/constants!$B$3)</f>
        <v>#DIV/0!</v>
      </c>
      <c r="R224" s="29" t="e">
        <f>P224/eval!$E$18</f>
        <v>#DIV/0!</v>
      </c>
      <c r="S224" s="29" t="e">
        <f>Q224/eval!$E$18</f>
        <v>#DIV/0!</v>
      </c>
      <c r="T224" s="29" t="e">
        <f t="shared" si="87"/>
        <v>#DIV/0!</v>
      </c>
      <c r="V224" s="31" t="e">
        <f t="array" ref="V224">AVERAGE(IF(Rohdaten!E224='turnwise standard'!$A$5:$A$99,'turnwise standard'!$P$5:$P$99))</f>
        <v>#DIV/0!</v>
      </c>
      <c r="W224" s="32" t="e">
        <f t="shared" si="88"/>
        <v>#DIV/0!</v>
      </c>
      <c r="X224" s="29" t="e">
        <f t="shared" si="89"/>
        <v>#DIV/0!</v>
      </c>
      <c r="Y224" s="29" t="e">
        <f t="shared" si="90"/>
        <v>#DIV/0!</v>
      </c>
      <c r="AA224" s="32" t="e">
        <f>Rohdaten!AJ224-$G224</f>
        <v>#DIV/0!</v>
      </c>
      <c r="AB224" s="32" t="e">
        <f t="shared" si="91"/>
        <v>#DIV/0!</v>
      </c>
      <c r="AC224" s="30">
        <f>Rohdaten!AM224</f>
        <v>0</v>
      </c>
      <c r="AD224" s="33">
        <f>Rohdaten!AL224/eval!$B$7</f>
        <v>0</v>
      </c>
      <c r="AE224" s="32" t="e">
        <f t="shared" si="92"/>
        <v>#DIV/0!</v>
      </c>
      <c r="AF224" s="32" t="e">
        <f>(AC224)/((AE224+0.0000000000000000001)/charge/constants!$B$3)</f>
        <v>#DIV/0!</v>
      </c>
      <c r="AG224" s="32" t="e">
        <f>SQRT(AC224+1)/((AE224+0.0000000000000000001)/charge/constants!$B$3)</f>
        <v>#DIV/0!</v>
      </c>
      <c r="AH224" s="32" t="e">
        <f>AF224/eval!$E$18</f>
        <v>#DIV/0!</v>
      </c>
      <c r="AI224" s="32" t="e">
        <f>AG224/eval!$E$18</f>
        <v>#DIV/0!</v>
      </c>
      <c r="AJ224" s="32" t="e">
        <f t="shared" si="93"/>
        <v>#DIV/0!</v>
      </c>
      <c r="AK224" s="32" t="e">
        <f t="shared" si="94"/>
        <v>#DIV/0!</v>
      </c>
      <c r="AL224" s="29" t="e">
        <f t="shared" si="95"/>
        <v>#DIV/0!</v>
      </c>
      <c r="AN224" s="32" t="e">
        <f>Rohdaten!X224-G224</f>
        <v>#DIV/0!</v>
      </c>
      <c r="AO224" s="32" t="e">
        <f t="shared" si="96"/>
        <v>#DIV/0!</v>
      </c>
      <c r="AP224" s="30">
        <f>Rohdaten!AA224</f>
        <v>0</v>
      </c>
      <c r="AQ224" s="33">
        <f>Rohdaten!Y224</f>
        <v>0</v>
      </c>
      <c r="AR224" s="32" t="e">
        <f t="shared" si="108"/>
        <v>#DIV/0!</v>
      </c>
      <c r="AS224" s="32" t="e">
        <f t="shared" si="97"/>
        <v>#DIV/0!</v>
      </c>
      <c r="AT224" s="32" t="e">
        <f>(AP224)/((AS224+0.0000000000000000001)/charge/constants!$B$3)</f>
        <v>#DIV/0!</v>
      </c>
      <c r="AU224" s="32" t="e">
        <f>SQRT(AP224+1)/((AS224+0.0000000000000000001)/charge/constants!$B$3)</f>
        <v>#DIV/0!</v>
      </c>
      <c r="AV224" s="32" t="e">
        <f>AT224/eval!$E$18</f>
        <v>#DIV/0!</v>
      </c>
      <c r="AW224" s="32" t="e">
        <f>AU224/eval!$E$18</f>
        <v>#DIV/0!</v>
      </c>
      <c r="AX224" s="32" t="e">
        <f t="shared" si="98"/>
        <v>#DIV/0!</v>
      </c>
      <c r="AY224" s="32" t="e">
        <f t="shared" si="99"/>
        <v>#DIV/0!</v>
      </c>
      <c r="AZ224" s="29" t="e">
        <f t="shared" si="100"/>
        <v>#DIV/0!</v>
      </c>
      <c r="BC224" s="32" t="e">
        <f>Rohdaten!AD224-G224</f>
        <v>#DIV/0!</v>
      </c>
      <c r="BD224" s="30">
        <f>Rohdaten!AG224</f>
        <v>0</v>
      </c>
      <c r="BE224" s="33" t="e">
        <f>Rohdaten!AF224/Rohdaten!AE224</f>
        <v>#DIV/0!</v>
      </c>
      <c r="BF224" s="33">
        <f>Rohdaten!AF224/eval!$B$7</f>
        <v>0</v>
      </c>
      <c r="BG224" s="32" t="e">
        <f t="shared" si="101"/>
        <v>#DIV/0!</v>
      </c>
      <c r="BH224" s="32" t="e">
        <f>(BD224)/((BG224+0.0000000000000000001)/charge/constants!$B$3)</f>
        <v>#DIV/0!</v>
      </c>
      <c r="BI224" s="32" t="e">
        <f>SQRT(BD224+1)/((BG224+0.0000000000000000001)/charge/constants!$B$3)</f>
        <v>#DIV/0!</v>
      </c>
      <c r="BJ224" s="32" t="e">
        <f>BH224/eval!$E$18</f>
        <v>#DIV/0!</v>
      </c>
      <c r="BK224" s="32" t="e">
        <f>BI224/eval!$E$18</f>
        <v>#DIV/0!</v>
      </c>
      <c r="BL224" s="32" t="e">
        <f t="shared" si="102"/>
        <v>#DIV/0!</v>
      </c>
      <c r="BM224" s="32" t="e">
        <f t="shared" si="103"/>
        <v>#DIV/0!</v>
      </c>
      <c r="BN224" s="29" t="e">
        <f t="shared" si="104"/>
        <v>#DIV/0!</v>
      </c>
      <c r="BO224" s="33" t="e">
        <f t="array" ref="BO224">AVERAGE(IF(Rohdaten!E224='turnwise standard'!$A$5:$A$99,'turnwise standard'!$B$5:$B$99))</f>
        <v>#DIV/0!</v>
      </c>
      <c r="BP224" s="32" t="e">
        <f>BD224/BF224*constants!$B$3*charge/constants!$B$6/BO224</f>
        <v>#DIV/0!</v>
      </c>
      <c r="BQ224" s="32" t="e">
        <f>SQRT(BD224)/BF224*constants!$B$3*charge/constants!$B$6/BO224</f>
        <v>#DIV/0!</v>
      </c>
      <c r="BR224" s="32"/>
      <c r="BS224" s="32" t="e">
        <f t="shared" si="105"/>
        <v>#DIV/0!</v>
      </c>
      <c r="BT224" s="32" t="e">
        <f t="shared" si="106"/>
        <v>#DIV/0!</v>
      </c>
      <c r="BU224" s="32" t="e">
        <f t="shared" si="107"/>
        <v>#DIV/0!</v>
      </c>
      <c r="BV224" s="29" t="e">
        <f t="shared" si="109"/>
        <v>#DIV/0!</v>
      </c>
      <c r="BW224" s="29" t="e">
        <f t="shared" si="110"/>
        <v>#DIV/0!</v>
      </c>
      <c r="BX224" s="29" t="e">
        <f t="shared" si="111"/>
        <v>#DIV/0!</v>
      </c>
    </row>
    <row r="225" spans="1:76" x14ac:dyDescent="0.2">
      <c r="A225" s="29">
        <f>Rohdaten!C225</f>
        <v>0</v>
      </c>
      <c r="B225" s="29">
        <f>IF(1=1,Rohdaten!H225,"x"&amp;Rohdaten!H225)</f>
        <v>0</v>
      </c>
      <c r="C225" s="29">
        <f>IF(101,Rohdaten!F225,-Rohdaten!F225)</f>
        <v>0</v>
      </c>
      <c r="E225" s="32">
        <f>Rohdaten!J225</f>
        <v>0</v>
      </c>
      <c r="F225" s="32" t="e">
        <f>AVERAGE(Rohdaten!L225,Rohdaten!X225,Rohdaten!AD225)</f>
        <v>#DIV/0!</v>
      </c>
      <c r="G225" s="29" t="e">
        <f t="array" ref="G225">AVERAGE(IF(Rohdaten!E225='turnwise standard'!$A$5:$A$99,'turnwise standard'!$F$5:$F$99))</f>
        <v>#DIV/0!</v>
      </c>
      <c r="H225" s="29" t="b">
        <f>IF(ISERROR(G225),1&lt;0,E225-G225&gt;eval!$B$6)</f>
        <v>0</v>
      </c>
      <c r="I225" s="32" t="e">
        <f>Rohdaten!L225-G225</f>
        <v>#DIV/0!</v>
      </c>
      <c r="J225" s="32" t="e">
        <f t="shared" si="84"/>
        <v>#DIV/0!</v>
      </c>
      <c r="K225" s="32" t="e">
        <f t="shared" si="85"/>
        <v>#DIV/0!</v>
      </c>
      <c r="L225" s="30">
        <f>Rohdaten!O225</f>
        <v>0</v>
      </c>
      <c r="M225" s="33">
        <f>Rohdaten!N225/eval!$B$7</f>
        <v>0</v>
      </c>
      <c r="N225" s="33" t="e">
        <f>Rohdaten!N225/Rohdaten!M225</f>
        <v>#DIV/0!</v>
      </c>
      <c r="O225" s="32" t="e">
        <f t="shared" si="86"/>
        <v>#DIV/0!</v>
      </c>
      <c r="P225" s="34" t="e">
        <f>(L225)/(O225/charge/constants!$B$3)</f>
        <v>#DIV/0!</v>
      </c>
      <c r="Q225" s="34" t="e">
        <f>SQRT(L225+1)/(O225/charge/constants!$B$3)</f>
        <v>#DIV/0!</v>
      </c>
      <c r="R225" s="29" t="e">
        <f>P225/eval!$E$18</f>
        <v>#DIV/0!</v>
      </c>
      <c r="S225" s="29" t="e">
        <f>Q225/eval!$E$18</f>
        <v>#DIV/0!</v>
      </c>
      <c r="T225" s="29" t="e">
        <f t="shared" si="87"/>
        <v>#DIV/0!</v>
      </c>
      <c r="V225" s="31" t="e">
        <f t="array" ref="V225">AVERAGE(IF(Rohdaten!E225='turnwise standard'!$A$5:$A$99,'turnwise standard'!$P$5:$P$99))</f>
        <v>#DIV/0!</v>
      </c>
      <c r="W225" s="32" t="e">
        <f t="shared" si="88"/>
        <v>#DIV/0!</v>
      </c>
      <c r="X225" s="29" t="e">
        <f t="shared" si="89"/>
        <v>#DIV/0!</v>
      </c>
      <c r="Y225" s="29" t="e">
        <f t="shared" si="90"/>
        <v>#DIV/0!</v>
      </c>
      <c r="AA225" s="32" t="e">
        <f>Rohdaten!AJ225-$G225</f>
        <v>#DIV/0!</v>
      </c>
      <c r="AB225" s="32" t="e">
        <f t="shared" si="91"/>
        <v>#DIV/0!</v>
      </c>
      <c r="AC225" s="30">
        <f>Rohdaten!AM225</f>
        <v>0</v>
      </c>
      <c r="AD225" s="33">
        <f>Rohdaten!AL225/eval!$B$7</f>
        <v>0</v>
      </c>
      <c r="AE225" s="32" t="e">
        <f t="shared" si="92"/>
        <v>#DIV/0!</v>
      </c>
      <c r="AF225" s="32" t="e">
        <f>(AC225)/((AE225+0.0000000000000000001)/charge/constants!$B$3)</f>
        <v>#DIV/0!</v>
      </c>
      <c r="AG225" s="32" t="e">
        <f>SQRT(AC225+1)/((AE225+0.0000000000000000001)/charge/constants!$B$3)</f>
        <v>#DIV/0!</v>
      </c>
      <c r="AH225" s="32" t="e">
        <f>AF225/eval!$E$18</f>
        <v>#DIV/0!</v>
      </c>
      <c r="AI225" s="32" t="e">
        <f>AG225/eval!$E$18</f>
        <v>#DIV/0!</v>
      </c>
      <c r="AJ225" s="32" t="e">
        <f t="shared" si="93"/>
        <v>#DIV/0!</v>
      </c>
      <c r="AK225" s="32" t="e">
        <f t="shared" si="94"/>
        <v>#DIV/0!</v>
      </c>
      <c r="AL225" s="29" t="e">
        <f t="shared" si="95"/>
        <v>#DIV/0!</v>
      </c>
      <c r="AN225" s="32" t="e">
        <f>Rohdaten!X225-G225</f>
        <v>#DIV/0!</v>
      </c>
      <c r="AO225" s="32" t="e">
        <f t="shared" si="96"/>
        <v>#DIV/0!</v>
      </c>
      <c r="AP225" s="30">
        <f>Rohdaten!AA225</f>
        <v>0</v>
      </c>
      <c r="AQ225" s="33">
        <f>Rohdaten!Y225</f>
        <v>0</v>
      </c>
      <c r="AR225" s="32" t="e">
        <f t="shared" si="108"/>
        <v>#DIV/0!</v>
      </c>
      <c r="AS225" s="32" t="e">
        <f t="shared" si="97"/>
        <v>#DIV/0!</v>
      </c>
      <c r="AT225" s="32" t="e">
        <f>(AP225)/((AS225+0.0000000000000000001)/charge/constants!$B$3)</f>
        <v>#DIV/0!</v>
      </c>
      <c r="AU225" s="32" t="e">
        <f>SQRT(AP225+1)/((AS225+0.0000000000000000001)/charge/constants!$B$3)</f>
        <v>#DIV/0!</v>
      </c>
      <c r="AV225" s="32" t="e">
        <f>AT225/eval!$E$18</f>
        <v>#DIV/0!</v>
      </c>
      <c r="AW225" s="32" t="e">
        <f>AU225/eval!$E$18</f>
        <v>#DIV/0!</v>
      </c>
      <c r="AX225" s="32" t="e">
        <f t="shared" si="98"/>
        <v>#DIV/0!</v>
      </c>
      <c r="AY225" s="32" t="e">
        <f t="shared" si="99"/>
        <v>#DIV/0!</v>
      </c>
      <c r="AZ225" s="29" t="e">
        <f t="shared" si="100"/>
        <v>#DIV/0!</v>
      </c>
      <c r="BC225" s="32" t="e">
        <f>Rohdaten!AD225-G225</f>
        <v>#DIV/0!</v>
      </c>
      <c r="BD225" s="30">
        <f>Rohdaten!AG225</f>
        <v>0</v>
      </c>
      <c r="BE225" s="33" t="e">
        <f>Rohdaten!AF225/Rohdaten!AE225</f>
        <v>#DIV/0!</v>
      </c>
      <c r="BF225" s="33">
        <f>Rohdaten!AF225/eval!$B$7</f>
        <v>0</v>
      </c>
      <c r="BG225" s="32" t="e">
        <f t="shared" si="101"/>
        <v>#DIV/0!</v>
      </c>
      <c r="BH225" s="32" t="e">
        <f>(BD225)/((BG225+0.0000000000000000001)/charge/constants!$B$3)</f>
        <v>#DIV/0!</v>
      </c>
      <c r="BI225" s="32" t="e">
        <f>SQRT(BD225+1)/((BG225+0.0000000000000000001)/charge/constants!$B$3)</f>
        <v>#DIV/0!</v>
      </c>
      <c r="BJ225" s="32" t="e">
        <f>BH225/eval!$E$18</f>
        <v>#DIV/0!</v>
      </c>
      <c r="BK225" s="32" t="e">
        <f>BI225/eval!$E$18</f>
        <v>#DIV/0!</v>
      </c>
      <c r="BL225" s="32" t="e">
        <f t="shared" si="102"/>
        <v>#DIV/0!</v>
      </c>
      <c r="BM225" s="32" t="e">
        <f t="shared" si="103"/>
        <v>#DIV/0!</v>
      </c>
      <c r="BN225" s="29" t="e">
        <f t="shared" si="104"/>
        <v>#DIV/0!</v>
      </c>
      <c r="BO225" s="33" t="e">
        <f t="array" ref="BO225">AVERAGE(IF(Rohdaten!E225='turnwise standard'!$A$5:$A$99,'turnwise standard'!$B$5:$B$99))</f>
        <v>#DIV/0!</v>
      </c>
      <c r="BP225" s="32" t="e">
        <f>BD225/BF225*constants!$B$3*charge/constants!$B$6/BO225</f>
        <v>#DIV/0!</v>
      </c>
      <c r="BQ225" s="32" t="e">
        <f>SQRT(BD225)/BF225*constants!$B$3*charge/constants!$B$6/BO225</f>
        <v>#DIV/0!</v>
      </c>
      <c r="BR225" s="32"/>
      <c r="BS225" s="32" t="e">
        <f t="shared" si="105"/>
        <v>#DIV/0!</v>
      </c>
      <c r="BT225" s="32" t="e">
        <f t="shared" si="106"/>
        <v>#DIV/0!</v>
      </c>
      <c r="BU225" s="32" t="e">
        <f t="shared" si="107"/>
        <v>#DIV/0!</v>
      </c>
      <c r="BV225" s="29" t="e">
        <f t="shared" si="109"/>
        <v>#DIV/0!</v>
      </c>
      <c r="BW225" s="29" t="e">
        <f t="shared" si="110"/>
        <v>#DIV/0!</v>
      </c>
      <c r="BX225" s="29" t="e">
        <f t="shared" si="111"/>
        <v>#DIV/0!</v>
      </c>
    </row>
    <row r="226" spans="1:76" x14ac:dyDescent="0.2">
      <c r="A226" s="29">
        <f>Rohdaten!C226</f>
        <v>0</v>
      </c>
      <c r="B226" s="29">
        <f>IF(1=1,Rohdaten!H226,"x"&amp;Rohdaten!H226)</f>
        <v>0</v>
      </c>
      <c r="C226" s="29">
        <f>IF(101,Rohdaten!F226,-Rohdaten!F226)</f>
        <v>0</v>
      </c>
      <c r="E226" s="32">
        <f>Rohdaten!J226</f>
        <v>0</v>
      </c>
      <c r="F226" s="32" t="e">
        <f>AVERAGE(Rohdaten!L226,Rohdaten!X226,Rohdaten!AD226)</f>
        <v>#DIV/0!</v>
      </c>
      <c r="G226" s="29" t="e">
        <f t="array" ref="G226">AVERAGE(IF(Rohdaten!E226='turnwise standard'!$A$5:$A$99,'turnwise standard'!$F$5:$F$99))</f>
        <v>#DIV/0!</v>
      </c>
      <c r="H226" s="29" t="b">
        <f>IF(ISERROR(G226),1&lt;0,E226-G226&gt;eval!$B$6)</f>
        <v>0</v>
      </c>
      <c r="I226" s="32" t="e">
        <f>Rohdaten!L226-G226</f>
        <v>#DIV/0!</v>
      </c>
      <c r="J226" s="32" t="e">
        <f t="shared" si="84"/>
        <v>#DIV/0!</v>
      </c>
      <c r="K226" s="32" t="e">
        <f t="shared" si="85"/>
        <v>#DIV/0!</v>
      </c>
      <c r="L226" s="30">
        <f>Rohdaten!O226</f>
        <v>0</v>
      </c>
      <c r="M226" s="33">
        <f>Rohdaten!N226/eval!$B$7</f>
        <v>0</v>
      </c>
      <c r="N226" s="33" t="e">
        <f>Rohdaten!N226/Rohdaten!M226</f>
        <v>#DIV/0!</v>
      </c>
      <c r="O226" s="32" t="e">
        <f t="shared" si="86"/>
        <v>#DIV/0!</v>
      </c>
      <c r="P226" s="34" t="e">
        <f>(L226)/(O226/charge/constants!$B$3)</f>
        <v>#DIV/0!</v>
      </c>
      <c r="Q226" s="34" t="e">
        <f>SQRT(L226+1)/(O226/charge/constants!$B$3)</f>
        <v>#DIV/0!</v>
      </c>
      <c r="R226" s="29" t="e">
        <f>P226/eval!$E$18</f>
        <v>#DIV/0!</v>
      </c>
      <c r="S226" s="29" t="e">
        <f>Q226/eval!$E$18</f>
        <v>#DIV/0!</v>
      </c>
      <c r="T226" s="29" t="e">
        <f t="shared" si="87"/>
        <v>#DIV/0!</v>
      </c>
      <c r="V226" s="31" t="e">
        <f t="array" ref="V226">AVERAGE(IF(Rohdaten!E226='turnwise standard'!$A$5:$A$99,'turnwise standard'!$P$5:$P$99))</f>
        <v>#DIV/0!</v>
      </c>
      <c r="W226" s="32" t="e">
        <f t="shared" si="88"/>
        <v>#DIV/0!</v>
      </c>
      <c r="X226" s="29" t="e">
        <f t="shared" si="89"/>
        <v>#DIV/0!</v>
      </c>
      <c r="Y226" s="29" t="e">
        <f t="shared" si="90"/>
        <v>#DIV/0!</v>
      </c>
      <c r="AA226" s="32" t="e">
        <f>Rohdaten!AJ226-$G226</f>
        <v>#DIV/0!</v>
      </c>
      <c r="AB226" s="32" t="e">
        <f t="shared" si="91"/>
        <v>#DIV/0!</v>
      </c>
      <c r="AC226" s="30">
        <f>Rohdaten!AM226</f>
        <v>0</v>
      </c>
      <c r="AD226" s="33">
        <f>Rohdaten!AL226/eval!$B$7</f>
        <v>0</v>
      </c>
      <c r="AE226" s="32" t="e">
        <f t="shared" si="92"/>
        <v>#DIV/0!</v>
      </c>
      <c r="AF226" s="32" t="e">
        <f>(AC226)/((AE226+0.0000000000000000001)/charge/constants!$B$3)</f>
        <v>#DIV/0!</v>
      </c>
      <c r="AG226" s="32" t="e">
        <f>SQRT(AC226+1)/((AE226+0.0000000000000000001)/charge/constants!$B$3)</f>
        <v>#DIV/0!</v>
      </c>
      <c r="AH226" s="32" t="e">
        <f>AF226/eval!$E$18</f>
        <v>#DIV/0!</v>
      </c>
      <c r="AI226" s="32" t="e">
        <f>AG226/eval!$E$18</f>
        <v>#DIV/0!</v>
      </c>
      <c r="AJ226" s="32" t="e">
        <f t="shared" si="93"/>
        <v>#DIV/0!</v>
      </c>
      <c r="AK226" s="32" t="e">
        <f t="shared" si="94"/>
        <v>#DIV/0!</v>
      </c>
      <c r="AL226" s="29" t="e">
        <f t="shared" si="95"/>
        <v>#DIV/0!</v>
      </c>
      <c r="AN226" s="32" t="e">
        <f>Rohdaten!X226-G226</f>
        <v>#DIV/0!</v>
      </c>
      <c r="AO226" s="32" t="e">
        <f t="shared" si="96"/>
        <v>#DIV/0!</v>
      </c>
      <c r="AP226" s="30">
        <f>Rohdaten!AA226</f>
        <v>0</v>
      </c>
      <c r="AQ226" s="33">
        <f>Rohdaten!Y226</f>
        <v>0</v>
      </c>
      <c r="AR226" s="32" t="e">
        <f t="shared" si="108"/>
        <v>#DIV/0!</v>
      </c>
      <c r="AS226" s="32" t="e">
        <f t="shared" si="97"/>
        <v>#DIV/0!</v>
      </c>
      <c r="AT226" s="32" t="e">
        <f>(AP226)/((AS226+0.0000000000000000001)/charge/constants!$B$3)</f>
        <v>#DIV/0!</v>
      </c>
      <c r="AU226" s="32" t="e">
        <f>SQRT(AP226+1)/((AS226+0.0000000000000000001)/charge/constants!$B$3)</f>
        <v>#DIV/0!</v>
      </c>
      <c r="AV226" s="32" t="e">
        <f>AT226/eval!$E$18</f>
        <v>#DIV/0!</v>
      </c>
      <c r="AW226" s="32" t="e">
        <f>AU226/eval!$E$18</f>
        <v>#DIV/0!</v>
      </c>
      <c r="AX226" s="32" t="e">
        <f t="shared" si="98"/>
        <v>#DIV/0!</v>
      </c>
      <c r="AY226" s="32" t="e">
        <f t="shared" si="99"/>
        <v>#DIV/0!</v>
      </c>
      <c r="AZ226" s="29" t="e">
        <f t="shared" si="100"/>
        <v>#DIV/0!</v>
      </c>
      <c r="BC226" s="32" t="e">
        <f>Rohdaten!AD226-G226</f>
        <v>#DIV/0!</v>
      </c>
      <c r="BD226" s="30">
        <f>Rohdaten!AG226</f>
        <v>0</v>
      </c>
      <c r="BE226" s="33" t="e">
        <f>Rohdaten!AF226/Rohdaten!AE226</f>
        <v>#DIV/0!</v>
      </c>
      <c r="BF226" s="33">
        <f>Rohdaten!AF226/eval!$B$7</f>
        <v>0</v>
      </c>
      <c r="BG226" s="32" t="e">
        <f t="shared" si="101"/>
        <v>#DIV/0!</v>
      </c>
      <c r="BH226" s="32" t="e">
        <f>(BD226)/((BG226+0.0000000000000000001)/charge/constants!$B$3)</f>
        <v>#DIV/0!</v>
      </c>
      <c r="BI226" s="32" t="e">
        <f>SQRT(BD226+1)/((BG226+0.0000000000000000001)/charge/constants!$B$3)</f>
        <v>#DIV/0!</v>
      </c>
      <c r="BJ226" s="32" t="e">
        <f>BH226/eval!$E$18</f>
        <v>#DIV/0!</v>
      </c>
      <c r="BK226" s="32" t="e">
        <f>BI226/eval!$E$18</f>
        <v>#DIV/0!</v>
      </c>
      <c r="BL226" s="32" t="e">
        <f t="shared" si="102"/>
        <v>#DIV/0!</v>
      </c>
      <c r="BM226" s="32" t="e">
        <f t="shared" si="103"/>
        <v>#DIV/0!</v>
      </c>
      <c r="BN226" s="29" t="e">
        <f t="shared" si="104"/>
        <v>#DIV/0!</v>
      </c>
      <c r="BO226" s="33" t="e">
        <f t="array" ref="BO226">AVERAGE(IF(Rohdaten!E226='turnwise standard'!$A$5:$A$99,'turnwise standard'!$B$5:$B$99))</f>
        <v>#DIV/0!</v>
      </c>
      <c r="BP226" s="32" t="e">
        <f>BD226/BF226*constants!$B$3*charge/constants!$B$6/BO226</f>
        <v>#DIV/0!</v>
      </c>
      <c r="BQ226" s="32" t="e">
        <f>SQRT(BD226)/BF226*constants!$B$3*charge/constants!$B$6/BO226</f>
        <v>#DIV/0!</v>
      </c>
      <c r="BR226" s="32"/>
      <c r="BS226" s="32" t="e">
        <f t="shared" si="105"/>
        <v>#DIV/0!</v>
      </c>
      <c r="BT226" s="32" t="e">
        <f t="shared" si="106"/>
        <v>#DIV/0!</v>
      </c>
      <c r="BU226" s="32" t="e">
        <f t="shared" si="107"/>
        <v>#DIV/0!</v>
      </c>
      <c r="BV226" s="29" t="e">
        <f t="shared" si="109"/>
        <v>#DIV/0!</v>
      </c>
      <c r="BW226" s="29" t="e">
        <f t="shared" si="110"/>
        <v>#DIV/0!</v>
      </c>
      <c r="BX226" s="29" t="e">
        <f t="shared" si="111"/>
        <v>#DIV/0!</v>
      </c>
    </row>
    <row r="227" spans="1:76" x14ac:dyDescent="0.2">
      <c r="A227" s="29">
        <f>Rohdaten!C227</f>
        <v>0</v>
      </c>
      <c r="B227" s="29">
        <f>IF(1=1,Rohdaten!H227,"x"&amp;Rohdaten!H227)</f>
        <v>0</v>
      </c>
      <c r="C227" s="29">
        <f>IF(101,Rohdaten!F227,-Rohdaten!F227)</f>
        <v>0</v>
      </c>
      <c r="E227" s="32">
        <f>Rohdaten!J227</f>
        <v>0</v>
      </c>
      <c r="F227" s="32" t="e">
        <f>AVERAGE(Rohdaten!L227,Rohdaten!X227,Rohdaten!AD227)</f>
        <v>#DIV/0!</v>
      </c>
      <c r="G227" s="29" t="e">
        <f t="array" ref="G227">AVERAGE(IF(Rohdaten!E227='turnwise standard'!$A$5:$A$99,'turnwise standard'!$F$5:$F$99))</f>
        <v>#DIV/0!</v>
      </c>
      <c r="H227" s="29" t="b">
        <f>IF(ISERROR(G227),1&lt;0,E227-G227&gt;eval!$B$6)</f>
        <v>0</v>
      </c>
      <c r="I227" s="32" t="e">
        <f>Rohdaten!L227-G227</f>
        <v>#DIV/0!</v>
      </c>
      <c r="J227" s="32" t="e">
        <f t="shared" si="84"/>
        <v>#DIV/0!</v>
      </c>
      <c r="K227" s="32" t="e">
        <f t="shared" si="85"/>
        <v>#DIV/0!</v>
      </c>
      <c r="L227" s="30">
        <f>Rohdaten!O227</f>
        <v>0</v>
      </c>
      <c r="M227" s="33">
        <f>Rohdaten!N227/eval!$B$7</f>
        <v>0</v>
      </c>
      <c r="N227" s="33" t="e">
        <f>Rohdaten!N227/Rohdaten!M227</f>
        <v>#DIV/0!</v>
      </c>
      <c r="O227" s="32" t="e">
        <f t="shared" si="86"/>
        <v>#DIV/0!</v>
      </c>
      <c r="P227" s="34" t="e">
        <f>(L227)/(O227/charge/constants!$B$3)</f>
        <v>#DIV/0!</v>
      </c>
      <c r="Q227" s="34" t="e">
        <f>SQRT(L227+1)/(O227/charge/constants!$B$3)</f>
        <v>#DIV/0!</v>
      </c>
      <c r="R227" s="29" t="e">
        <f>P227/eval!$E$18</f>
        <v>#DIV/0!</v>
      </c>
      <c r="S227" s="29" t="e">
        <f>Q227/eval!$E$18</f>
        <v>#DIV/0!</v>
      </c>
      <c r="T227" s="29" t="e">
        <f t="shared" si="87"/>
        <v>#DIV/0!</v>
      </c>
      <c r="V227" s="31" t="e">
        <f t="array" ref="V227">AVERAGE(IF(Rohdaten!E227='turnwise standard'!$A$5:$A$99,'turnwise standard'!$P$5:$P$99))</f>
        <v>#DIV/0!</v>
      </c>
      <c r="W227" s="32" t="e">
        <f t="shared" si="88"/>
        <v>#DIV/0!</v>
      </c>
      <c r="X227" s="29" t="e">
        <f t="shared" si="89"/>
        <v>#DIV/0!</v>
      </c>
      <c r="Y227" s="29" t="e">
        <f t="shared" si="90"/>
        <v>#DIV/0!</v>
      </c>
      <c r="AA227" s="32" t="e">
        <f>Rohdaten!AJ227-$G227</f>
        <v>#DIV/0!</v>
      </c>
      <c r="AB227" s="32" t="e">
        <f t="shared" si="91"/>
        <v>#DIV/0!</v>
      </c>
      <c r="AC227" s="30">
        <f>Rohdaten!AM227</f>
        <v>0</v>
      </c>
      <c r="AD227" s="33">
        <f>Rohdaten!AL227/eval!$B$7</f>
        <v>0</v>
      </c>
      <c r="AE227" s="32" t="e">
        <f t="shared" si="92"/>
        <v>#DIV/0!</v>
      </c>
      <c r="AF227" s="32" t="e">
        <f>(AC227)/((AE227+0.0000000000000000001)/charge/constants!$B$3)</f>
        <v>#DIV/0!</v>
      </c>
      <c r="AG227" s="32" t="e">
        <f>SQRT(AC227+1)/((AE227+0.0000000000000000001)/charge/constants!$B$3)</f>
        <v>#DIV/0!</v>
      </c>
      <c r="AH227" s="32" t="e">
        <f>AF227/eval!$E$18</f>
        <v>#DIV/0!</v>
      </c>
      <c r="AI227" s="32" t="e">
        <f>AG227/eval!$E$18</f>
        <v>#DIV/0!</v>
      </c>
      <c r="AJ227" s="32" t="e">
        <f t="shared" si="93"/>
        <v>#DIV/0!</v>
      </c>
      <c r="AK227" s="32" t="e">
        <f t="shared" si="94"/>
        <v>#DIV/0!</v>
      </c>
      <c r="AL227" s="29" t="e">
        <f t="shared" si="95"/>
        <v>#DIV/0!</v>
      </c>
      <c r="AN227" s="32" t="e">
        <f>Rohdaten!X227-G227</f>
        <v>#DIV/0!</v>
      </c>
      <c r="AO227" s="32" t="e">
        <f t="shared" si="96"/>
        <v>#DIV/0!</v>
      </c>
      <c r="AP227" s="30">
        <f>Rohdaten!AA227</f>
        <v>0</v>
      </c>
      <c r="AQ227" s="33">
        <f>Rohdaten!Y227</f>
        <v>0</v>
      </c>
      <c r="AR227" s="32" t="e">
        <f t="shared" si="108"/>
        <v>#DIV/0!</v>
      </c>
      <c r="AS227" s="32" t="e">
        <f t="shared" si="97"/>
        <v>#DIV/0!</v>
      </c>
      <c r="AT227" s="32" t="e">
        <f>(AP227)/((AS227+0.0000000000000000001)/charge/constants!$B$3)</f>
        <v>#DIV/0!</v>
      </c>
      <c r="AU227" s="32" t="e">
        <f>SQRT(AP227+1)/((AS227+0.0000000000000000001)/charge/constants!$B$3)</f>
        <v>#DIV/0!</v>
      </c>
      <c r="AV227" s="32" t="e">
        <f>AT227/eval!$E$18</f>
        <v>#DIV/0!</v>
      </c>
      <c r="AW227" s="32" t="e">
        <f>AU227/eval!$E$18</f>
        <v>#DIV/0!</v>
      </c>
      <c r="AX227" s="32" t="e">
        <f t="shared" si="98"/>
        <v>#DIV/0!</v>
      </c>
      <c r="AY227" s="32" t="e">
        <f t="shared" si="99"/>
        <v>#DIV/0!</v>
      </c>
      <c r="AZ227" s="29" t="e">
        <f t="shared" si="100"/>
        <v>#DIV/0!</v>
      </c>
      <c r="BC227" s="32" t="e">
        <f>Rohdaten!AD227-G227</f>
        <v>#DIV/0!</v>
      </c>
      <c r="BD227" s="30">
        <f>Rohdaten!AG227</f>
        <v>0</v>
      </c>
      <c r="BE227" s="33" t="e">
        <f>Rohdaten!AF227/Rohdaten!AE227</f>
        <v>#DIV/0!</v>
      </c>
      <c r="BF227" s="33">
        <f>Rohdaten!AF227/eval!$B$7</f>
        <v>0</v>
      </c>
      <c r="BG227" s="32" t="e">
        <f t="shared" si="101"/>
        <v>#DIV/0!</v>
      </c>
      <c r="BH227" s="32" t="e">
        <f>(BD227)/((BG227+0.0000000000000000001)/charge/constants!$B$3)</f>
        <v>#DIV/0!</v>
      </c>
      <c r="BI227" s="32" t="e">
        <f>SQRT(BD227+1)/((BG227+0.0000000000000000001)/charge/constants!$B$3)</f>
        <v>#DIV/0!</v>
      </c>
      <c r="BJ227" s="32" t="e">
        <f>BH227/eval!$E$18</f>
        <v>#DIV/0!</v>
      </c>
      <c r="BK227" s="32" t="e">
        <f>BI227/eval!$E$18</f>
        <v>#DIV/0!</v>
      </c>
      <c r="BL227" s="32" t="e">
        <f t="shared" si="102"/>
        <v>#DIV/0!</v>
      </c>
      <c r="BM227" s="32" t="e">
        <f t="shared" si="103"/>
        <v>#DIV/0!</v>
      </c>
      <c r="BN227" s="29" t="e">
        <f t="shared" si="104"/>
        <v>#DIV/0!</v>
      </c>
      <c r="BO227" s="33" t="e">
        <f t="array" ref="BO227">AVERAGE(IF(Rohdaten!E227='turnwise standard'!$A$5:$A$99,'turnwise standard'!$B$5:$B$99))</f>
        <v>#DIV/0!</v>
      </c>
      <c r="BP227" s="32" t="e">
        <f>BD227/BF227*constants!$B$3*charge/constants!$B$6/BO227</f>
        <v>#DIV/0!</v>
      </c>
      <c r="BQ227" s="32" t="e">
        <f>SQRT(BD227)/BF227*constants!$B$3*charge/constants!$B$6/BO227</f>
        <v>#DIV/0!</v>
      </c>
      <c r="BR227" s="32"/>
      <c r="BS227" s="32" t="e">
        <f t="shared" si="105"/>
        <v>#DIV/0!</v>
      </c>
      <c r="BT227" s="32" t="e">
        <f t="shared" si="106"/>
        <v>#DIV/0!</v>
      </c>
      <c r="BU227" s="32" t="e">
        <f t="shared" si="107"/>
        <v>#DIV/0!</v>
      </c>
      <c r="BV227" s="29" t="e">
        <f t="shared" si="109"/>
        <v>#DIV/0!</v>
      </c>
      <c r="BW227" s="29" t="e">
        <f t="shared" si="110"/>
        <v>#DIV/0!</v>
      </c>
      <c r="BX227" s="29" t="e">
        <f t="shared" si="111"/>
        <v>#DIV/0!</v>
      </c>
    </row>
    <row r="228" spans="1:76" x14ac:dyDescent="0.2">
      <c r="A228" s="29">
        <f>Rohdaten!C228</f>
        <v>0</v>
      </c>
      <c r="B228" s="29">
        <f>IF(1=1,Rohdaten!H228,"x"&amp;Rohdaten!H228)</f>
        <v>0</v>
      </c>
      <c r="C228" s="29">
        <f>IF(101,Rohdaten!F228,-Rohdaten!F228)</f>
        <v>0</v>
      </c>
      <c r="E228" s="32">
        <f>Rohdaten!J228</f>
        <v>0</v>
      </c>
      <c r="F228" s="32" t="e">
        <f>AVERAGE(Rohdaten!L228,Rohdaten!X228,Rohdaten!AD228)</f>
        <v>#DIV/0!</v>
      </c>
      <c r="G228" s="29" t="e">
        <f t="array" ref="G228">AVERAGE(IF(Rohdaten!E228='turnwise standard'!$A$5:$A$99,'turnwise standard'!$F$5:$F$99))</f>
        <v>#DIV/0!</v>
      </c>
      <c r="H228" s="29" t="b">
        <f>IF(ISERROR(G228),1&lt;0,E228-G228&gt;eval!$B$6)</f>
        <v>0</v>
      </c>
      <c r="I228" s="32" t="e">
        <f>Rohdaten!L228-G228</f>
        <v>#DIV/0!</v>
      </c>
      <c r="J228" s="32" t="e">
        <f t="shared" si="84"/>
        <v>#DIV/0!</v>
      </c>
      <c r="K228" s="32" t="e">
        <f t="shared" si="85"/>
        <v>#DIV/0!</v>
      </c>
      <c r="L228" s="30">
        <f>Rohdaten!O228</f>
        <v>0</v>
      </c>
      <c r="M228" s="33">
        <f>Rohdaten!N228/eval!$B$7</f>
        <v>0</v>
      </c>
      <c r="N228" s="33" t="e">
        <f>Rohdaten!N228/Rohdaten!M228</f>
        <v>#DIV/0!</v>
      </c>
      <c r="O228" s="32" t="e">
        <f t="shared" si="86"/>
        <v>#DIV/0!</v>
      </c>
      <c r="P228" s="34" t="e">
        <f>(L228)/(O228/charge/constants!$B$3)</f>
        <v>#DIV/0!</v>
      </c>
      <c r="Q228" s="34" t="e">
        <f>SQRT(L228+1)/(O228/charge/constants!$B$3)</f>
        <v>#DIV/0!</v>
      </c>
      <c r="R228" s="29" t="e">
        <f>P228/eval!$E$18</f>
        <v>#DIV/0!</v>
      </c>
      <c r="S228" s="29" t="e">
        <f>Q228/eval!$E$18</f>
        <v>#DIV/0!</v>
      </c>
      <c r="T228" s="29" t="e">
        <f t="shared" si="87"/>
        <v>#DIV/0!</v>
      </c>
      <c r="V228" s="31" t="e">
        <f t="array" ref="V228">AVERAGE(IF(Rohdaten!E228='turnwise standard'!$A$5:$A$99,'turnwise standard'!$P$5:$P$99))</f>
        <v>#DIV/0!</v>
      </c>
      <c r="W228" s="32" t="e">
        <f t="shared" si="88"/>
        <v>#DIV/0!</v>
      </c>
      <c r="X228" s="29" t="e">
        <f t="shared" si="89"/>
        <v>#DIV/0!</v>
      </c>
      <c r="Y228" s="29" t="e">
        <f t="shared" si="90"/>
        <v>#DIV/0!</v>
      </c>
      <c r="AA228" s="32" t="e">
        <f>Rohdaten!AJ228-$G228</f>
        <v>#DIV/0!</v>
      </c>
      <c r="AB228" s="32" t="e">
        <f t="shared" si="91"/>
        <v>#DIV/0!</v>
      </c>
      <c r="AC228" s="30">
        <f>Rohdaten!AM228</f>
        <v>0</v>
      </c>
      <c r="AD228" s="33">
        <f>Rohdaten!AL228/eval!$B$7</f>
        <v>0</v>
      </c>
      <c r="AE228" s="32" t="e">
        <f t="shared" si="92"/>
        <v>#DIV/0!</v>
      </c>
      <c r="AF228" s="32" t="e">
        <f>(AC228)/((AE228+0.0000000000000000001)/charge/constants!$B$3)</f>
        <v>#DIV/0!</v>
      </c>
      <c r="AG228" s="32" t="e">
        <f>SQRT(AC228+1)/((AE228+0.0000000000000000001)/charge/constants!$B$3)</f>
        <v>#DIV/0!</v>
      </c>
      <c r="AH228" s="32" t="e">
        <f>AF228/eval!$E$18</f>
        <v>#DIV/0!</v>
      </c>
      <c r="AI228" s="32" t="e">
        <f>AG228/eval!$E$18</f>
        <v>#DIV/0!</v>
      </c>
      <c r="AJ228" s="32" t="e">
        <f t="shared" si="93"/>
        <v>#DIV/0!</v>
      </c>
      <c r="AK228" s="32" t="e">
        <f t="shared" si="94"/>
        <v>#DIV/0!</v>
      </c>
      <c r="AL228" s="29" t="e">
        <f t="shared" si="95"/>
        <v>#DIV/0!</v>
      </c>
      <c r="AN228" s="32" t="e">
        <f>Rohdaten!X228-G228</f>
        <v>#DIV/0!</v>
      </c>
      <c r="AO228" s="32" t="e">
        <f t="shared" si="96"/>
        <v>#DIV/0!</v>
      </c>
      <c r="AP228" s="30">
        <f>Rohdaten!AA228</f>
        <v>0</v>
      </c>
      <c r="AQ228" s="33">
        <f>Rohdaten!Y228</f>
        <v>0</v>
      </c>
      <c r="AR228" s="32" t="e">
        <f t="shared" si="108"/>
        <v>#DIV/0!</v>
      </c>
      <c r="AS228" s="32" t="e">
        <f t="shared" si="97"/>
        <v>#DIV/0!</v>
      </c>
      <c r="AT228" s="32" t="e">
        <f>(AP228)/((AS228+0.0000000000000000001)/charge/constants!$B$3)</f>
        <v>#DIV/0!</v>
      </c>
      <c r="AU228" s="32" t="e">
        <f>SQRT(AP228+1)/((AS228+0.0000000000000000001)/charge/constants!$B$3)</f>
        <v>#DIV/0!</v>
      </c>
      <c r="AV228" s="32" t="e">
        <f>AT228/eval!$E$18</f>
        <v>#DIV/0!</v>
      </c>
      <c r="AW228" s="32" t="e">
        <f>AU228/eval!$E$18</f>
        <v>#DIV/0!</v>
      </c>
      <c r="AX228" s="32" t="e">
        <f t="shared" si="98"/>
        <v>#DIV/0!</v>
      </c>
      <c r="AY228" s="32" t="e">
        <f t="shared" si="99"/>
        <v>#DIV/0!</v>
      </c>
      <c r="AZ228" s="29" t="e">
        <f t="shared" si="100"/>
        <v>#DIV/0!</v>
      </c>
      <c r="BC228" s="32" t="e">
        <f>Rohdaten!AD228-G228</f>
        <v>#DIV/0!</v>
      </c>
      <c r="BD228" s="30">
        <f>Rohdaten!AG228</f>
        <v>0</v>
      </c>
      <c r="BE228" s="33" t="e">
        <f>Rohdaten!AF228/Rohdaten!AE228</f>
        <v>#DIV/0!</v>
      </c>
      <c r="BF228" s="33">
        <f>Rohdaten!AF228/eval!$B$7</f>
        <v>0</v>
      </c>
      <c r="BG228" s="32" t="e">
        <f t="shared" si="101"/>
        <v>#DIV/0!</v>
      </c>
      <c r="BH228" s="32" t="e">
        <f>(BD228)/((BG228+0.0000000000000000001)/charge/constants!$B$3)</f>
        <v>#DIV/0!</v>
      </c>
      <c r="BI228" s="32" t="e">
        <f>SQRT(BD228+1)/((BG228+0.0000000000000000001)/charge/constants!$B$3)</f>
        <v>#DIV/0!</v>
      </c>
      <c r="BJ228" s="32" t="e">
        <f>BH228/eval!$E$18</f>
        <v>#DIV/0!</v>
      </c>
      <c r="BK228" s="32" t="e">
        <f>BI228/eval!$E$18</f>
        <v>#DIV/0!</v>
      </c>
      <c r="BL228" s="32" t="e">
        <f t="shared" si="102"/>
        <v>#DIV/0!</v>
      </c>
      <c r="BM228" s="32" t="e">
        <f t="shared" si="103"/>
        <v>#DIV/0!</v>
      </c>
      <c r="BN228" s="29" t="e">
        <f t="shared" si="104"/>
        <v>#DIV/0!</v>
      </c>
      <c r="BO228" s="33" t="e">
        <f t="array" ref="BO228">AVERAGE(IF(Rohdaten!E228='turnwise standard'!$A$5:$A$99,'turnwise standard'!$B$5:$B$99))</f>
        <v>#DIV/0!</v>
      </c>
      <c r="BP228" s="32" t="e">
        <f>BD228/BF228*constants!$B$3*charge/constants!$B$6/BO228</f>
        <v>#DIV/0!</v>
      </c>
      <c r="BQ228" s="32" t="e">
        <f>SQRT(BD228)/BF228*constants!$B$3*charge/constants!$B$6/BO228</f>
        <v>#DIV/0!</v>
      </c>
      <c r="BR228" s="32"/>
      <c r="BS228" s="32" t="e">
        <f t="shared" si="105"/>
        <v>#DIV/0!</v>
      </c>
      <c r="BT228" s="32" t="e">
        <f t="shared" si="106"/>
        <v>#DIV/0!</v>
      </c>
      <c r="BU228" s="32" t="e">
        <f t="shared" si="107"/>
        <v>#DIV/0!</v>
      </c>
      <c r="BV228" s="29" t="e">
        <f t="shared" si="109"/>
        <v>#DIV/0!</v>
      </c>
      <c r="BW228" s="29" t="e">
        <f t="shared" si="110"/>
        <v>#DIV/0!</v>
      </c>
      <c r="BX228" s="29" t="e">
        <f t="shared" si="111"/>
        <v>#DIV/0!</v>
      </c>
    </row>
    <row r="229" spans="1:76" x14ac:dyDescent="0.2">
      <c r="A229" s="29">
        <f>Rohdaten!C229</f>
        <v>0</v>
      </c>
      <c r="B229" s="29">
        <f>IF(1=1,Rohdaten!H229,"x"&amp;Rohdaten!H229)</f>
        <v>0</v>
      </c>
      <c r="C229" s="29">
        <f>IF(101,Rohdaten!F229,-Rohdaten!F229)</f>
        <v>0</v>
      </c>
      <c r="E229" s="32">
        <f>Rohdaten!J229</f>
        <v>0</v>
      </c>
      <c r="F229" s="32" t="e">
        <f>AVERAGE(Rohdaten!L229,Rohdaten!X229,Rohdaten!AD229)</f>
        <v>#DIV/0!</v>
      </c>
      <c r="G229" s="29" t="e">
        <f t="array" ref="G229">AVERAGE(IF(Rohdaten!E229='turnwise standard'!$A$5:$A$99,'turnwise standard'!$F$5:$F$99))</f>
        <v>#DIV/0!</v>
      </c>
      <c r="H229" s="29" t="b">
        <f>IF(ISERROR(G229),1&lt;0,E229-G229&gt;eval!$B$6)</f>
        <v>0</v>
      </c>
      <c r="I229" s="32" t="e">
        <f>Rohdaten!L229-G229</f>
        <v>#DIV/0!</v>
      </c>
      <c r="J229" s="32" t="e">
        <f t="shared" si="84"/>
        <v>#DIV/0!</v>
      </c>
      <c r="K229" s="32" t="e">
        <f t="shared" si="85"/>
        <v>#DIV/0!</v>
      </c>
      <c r="L229" s="30">
        <f>Rohdaten!O229</f>
        <v>0</v>
      </c>
      <c r="M229" s="33">
        <f>Rohdaten!N229/eval!$B$7</f>
        <v>0</v>
      </c>
      <c r="N229" s="33" t="e">
        <f>Rohdaten!N229/Rohdaten!M229</f>
        <v>#DIV/0!</v>
      </c>
      <c r="O229" s="32" t="e">
        <f t="shared" si="86"/>
        <v>#DIV/0!</v>
      </c>
      <c r="P229" s="34" t="e">
        <f>(L229)/(O229/charge/constants!$B$3)</f>
        <v>#DIV/0!</v>
      </c>
      <c r="Q229" s="34" t="e">
        <f>SQRT(L229+1)/(O229/charge/constants!$B$3)</f>
        <v>#DIV/0!</v>
      </c>
      <c r="R229" s="29" t="e">
        <f>P229/eval!$E$18</f>
        <v>#DIV/0!</v>
      </c>
      <c r="S229" s="29" t="e">
        <f>Q229/eval!$E$18</f>
        <v>#DIV/0!</v>
      </c>
      <c r="T229" s="29" t="e">
        <f t="shared" si="87"/>
        <v>#DIV/0!</v>
      </c>
      <c r="V229" s="31" t="e">
        <f t="array" ref="V229">AVERAGE(IF(Rohdaten!E229='turnwise standard'!$A$5:$A$99,'turnwise standard'!$P$5:$P$99))</f>
        <v>#DIV/0!</v>
      </c>
      <c r="W229" s="32" t="e">
        <f t="shared" si="88"/>
        <v>#DIV/0!</v>
      </c>
      <c r="X229" s="29" t="e">
        <f t="shared" si="89"/>
        <v>#DIV/0!</v>
      </c>
      <c r="Y229" s="29" t="e">
        <f t="shared" si="90"/>
        <v>#DIV/0!</v>
      </c>
      <c r="AA229" s="32" t="e">
        <f>Rohdaten!AJ229-$G229</f>
        <v>#DIV/0!</v>
      </c>
      <c r="AB229" s="32" t="e">
        <f t="shared" si="91"/>
        <v>#DIV/0!</v>
      </c>
      <c r="AC229" s="30">
        <f>Rohdaten!AM229</f>
        <v>0</v>
      </c>
      <c r="AD229" s="33">
        <f>Rohdaten!AL229/eval!$B$7</f>
        <v>0</v>
      </c>
      <c r="AE229" s="32" t="e">
        <f t="shared" si="92"/>
        <v>#DIV/0!</v>
      </c>
      <c r="AF229" s="32" t="e">
        <f>(AC229)/((AE229+0.0000000000000000001)/charge/constants!$B$3)</f>
        <v>#DIV/0!</v>
      </c>
      <c r="AG229" s="32" t="e">
        <f>SQRT(AC229+1)/((AE229+0.0000000000000000001)/charge/constants!$B$3)</f>
        <v>#DIV/0!</v>
      </c>
      <c r="AH229" s="32" t="e">
        <f>AF229/eval!$E$18</f>
        <v>#DIV/0!</v>
      </c>
      <c r="AI229" s="32" t="e">
        <f>AG229/eval!$E$18</f>
        <v>#DIV/0!</v>
      </c>
      <c r="AJ229" s="32" t="e">
        <f t="shared" si="93"/>
        <v>#DIV/0!</v>
      </c>
      <c r="AK229" s="32" t="e">
        <f t="shared" si="94"/>
        <v>#DIV/0!</v>
      </c>
      <c r="AL229" s="29" t="e">
        <f t="shared" si="95"/>
        <v>#DIV/0!</v>
      </c>
      <c r="AN229" s="32" t="e">
        <f>Rohdaten!X229-G229</f>
        <v>#DIV/0!</v>
      </c>
      <c r="AO229" s="32" t="e">
        <f t="shared" si="96"/>
        <v>#DIV/0!</v>
      </c>
      <c r="AP229" s="30">
        <f>Rohdaten!AA229</f>
        <v>0</v>
      </c>
      <c r="AQ229" s="33">
        <f>Rohdaten!Y229</f>
        <v>0</v>
      </c>
      <c r="AR229" s="32" t="e">
        <f t="shared" si="108"/>
        <v>#DIV/0!</v>
      </c>
      <c r="AS229" s="32" t="e">
        <f t="shared" si="97"/>
        <v>#DIV/0!</v>
      </c>
      <c r="AT229" s="32" t="e">
        <f>(AP229)/((AS229+0.0000000000000000001)/charge/constants!$B$3)</f>
        <v>#DIV/0!</v>
      </c>
      <c r="AU229" s="32" t="e">
        <f>SQRT(AP229+1)/((AS229+0.0000000000000000001)/charge/constants!$B$3)</f>
        <v>#DIV/0!</v>
      </c>
      <c r="AV229" s="32" t="e">
        <f>AT229/eval!$E$18</f>
        <v>#DIV/0!</v>
      </c>
      <c r="AW229" s="32" t="e">
        <f>AU229/eval!$E$18</f>
        <v>#DIV/0!</v>
      </c>
      <c r="AX229" s="32" t="e">
        <f t="shared" si="98"/>
        <v>#DIV/0!</v>
      </c>
      <c r="AY229" s="32" t="e">
        <f t="shared" si="99"/>
        <v>#DIV/0!</v>
      </c>
      <c r="AZ229" s="29" t="e">
        <f t="shared" si="100"/>
        <v>#DIV/0!</v>
      </c>
      <c r="BC229" s="32" t="e">
        <f>Rohdaten!AD229-G229</f>
        <v>#DIV/0!</v>
      </c>
      <c r="BD229" s="30">
        <f>Rohdaten!AG229</f>
        <v>0</v>
      </c>
      <c r="BE229" s="33" t="e">
        <f>Rohdaten!AF229/Rohdaten!AE229</f>
        <v>#DIV/0!</v>
      </c>
      <c r="BF229" s="33">
        <f>Rohdaten!AF229/eval!$B$7</f>
        <v>0</v>
      </c>
      <c r="BG229" s="32" t="e">
        <f t="shared" si="101"/>
        <v>#DIV/0!</v>
      </c>
      <c r="BH229" s="32" t="e">
        <f>(BD229)/((BG229+0.0000000000000000001)/charge/constants!$B$3)</f>
        <v>#DIV/0!</v>
      </c>
      <c r="BI229" s="32" t="e">
        <f>SQRT(BD229+1)/((BG229+0.0000000000000000001)/charge/constants!$B$3)</f>
        <v>#DIV/0!</v>
      </c>
      <c r="BJ229" s="32" t="e">
        <f>BH229/eval!$E$18</f>
        <v>#DIV/0!</v>
      </c>
      <c r="BK229" s="32" t="e">
        <f>BI229/eval!$E$18</f>
        <v>#DIV/0!</v>
      </c>
      <c r="BL229" s="32" t="e">
        <f t="shared" si="102"/>
        <v>#DIV/0!</v>
      </c>
      <c r="BM229" s="32" t="e">
        <f t="shared" si="103"/>
        <v>#DIV/0!</v>
      </c>
      <c r="BN229" s="29" t="e">
        <f t="shared" si="104"/>
        <v>#DIV/0!</v>
      </c>
      <c r="BO229" s="33" t="e">
        <f t="array" ref="BO229">AVERAGE(IF(Rohdaten!E229='turnwise standard'!$A$5:$A$99,'turnwise standard'!$B$5:$B$99))</f>
        <v>#DIV/0!</v>
      </c>
      <c r="BP229" s="32" t="e">
        <f>BD229/BF229*constants!$B$3*charge/constants!$B$6/BO229</f>
        <v>#DIV/0!</v>
      </c>
      <c r="BQ229" s="32" t="e">
        <f>SQRT(BD229)/BF229*constants!$B$3*charge/constants!$B$6/BO229</f>
        <v>#DIV/0!</v>
      </c>
      <c r="BR229" s="32"/>
      <c r="BS229" s="32" t="e">
        <f t="shared" si="105"/>
        <v>#DIV/0!</v>
      </c>
      <c r="BT229" s="32" t="e">
        <f t="shared" si="106"/>
        <v>#DIV/0!</v>
      </c>
      <c r="BU229" s="32" t="e">
        <f t="shared" si="107"/>
        <v>#DIV/0!</v>
      </c>
      <c r="BV229" s="29" t="e">
        <f t="shared" si="109"/>
        <v>#DIV/0!</v>
      </c>
      <c r="BW229" s="29" t="e">
        <f t="shared" si="110"/>
        <v>#DIV/0!</v>
      </c>
      <c r="BX229" s="29" t="e">
        <f t="shared" si="111"/>
        <v>#DIV/0!</v>
      </c>
    </row>
    <row r="230" spans="1:76" x14ac:dyDescent="0.2">
      <c r="A230" s="29">
        <f>Rohdaten!C230</f>
        <v>0</v>
      </c>
      <c r="B230" s="29">
        <f>IF(1=1,Rohdaten!H230,"x"&amp;Rohdaten!H230)</f>
        <v>0</v>
      </c>
      <c r="C230" s="29">
        <f>IF(101,Rohdaten!F230,-Rohdaten!F230)</f>
        <v>0</v>
      </c>
      <c r="E230" s="32">
        <f>Rohdaten!J230</f>
        <v>0</v>
      </c>
      <c r="F230" s="32" t="e">
        <f>AVERAGE(Rohdaten!L230,Rohdaten!X230,Rohdaten!AD230)</f>
        <v>#DIV/0!</v>
      </c>
      <c r="G230" s="29" t="e">
        <f t="array" ref="G230">AVERAGE(IF(Rohdaten!E230='turnwise standard'!$A$5:$A$99,'turnwise standard'!$F$5:$F$99))</f>
        <v>#DIV/0!</v>
      </c>
      <c r="H230" s="29" t="b">
        <f>IF(ISERROR(G230),1&lt;0,E230-G230&gt;eval!$B$6)</f>
        <v>0</v>
      </c>
      <c r="I230" s="32" t="e">
        <f>Rohdaten!L230-G230</f>
        <v>#DIV/0!</v>
      </c>
      <c r="J230" s="32" t="e">
        <f t="shared" si="84"/>
        <v>#DIV/0!</v>
      </c>
      <c r="K230" s="32" t="e">
        <f t="shared" si="85"/>
        <v>#DIV/0!</v>
      </c>
      <c r="L230" s="30">
        <f>Rohdaten!O230</f>
        <v>0</v>
      </c>
      <c r="M230" s="33">
        <f>Rohdaten!N230/eval!$B$7</f>
        <v>0</v>
      </c>
      <c r="N230" s="33" t="e">
        <f>Rohdaten!N230/Rohdaten!M230</f>
        <v>#DIV/0!</v>
      </c>
      <c r="O230" s="32" t="e">
        <f t="shared" si="86"/>
        <v>#DIV/0!</v>
      </c>
      <c r="P230" s="34" t="e">
        <f>(L230)/(O230/charge/constants!$B$3)</f>
        <v>#DIV/0!</v>
      </c>
      <c r="Q230" s="34" t="e">
        <f>SQRT(L230+1)/(O230/charge/constants!$B$3)</f>
        <v>#DIV/0!</v>
      </c>
      <c r="R230" s="29" t="e">
        <f>P230/eval!$E$18</f>
        <v>#DIV/0!</v>
      </c>
      <c r="S230" s="29" t="e">
        <f>Q230/eval!$E$18</f>
        <v>#DIV/0!</v>
      </c>
      <c r="T230" s="29" t="e">
        <f t="shared" si="87"/>
        <v>#DIV/0!</v>
      </c>
      <c r="V230" s="31" t="e">
        <f t="array" ref="V230">AVERAGE(IF(Rohdaten!E230='turnwise standard'!$A$5:$A$99,'turnwise standard'!$P$5:$P$99))</f>
        <v>#DIV/0!</v>
      </c>
      <c r="W230" s="32" t="e">
        <f t="shared" si="88"/>
        <v>#DIV/0!</v>
      </c>
      <c r="X230" s="29" t="e">
        <f t="shared" si="89"/>
        <v>#DIV/0!</v>
      </c>
      <c r="Y230" s="29" t="e">
        <f t="shared" si="90"/>
        <v>#DIV/0!</v>
      </c>
      <c r="AA230" s="32" t="e">
        <f>Rohdaten!AJ230-$G230</f>
        <v>#DIV/0!</v>
      </c>
      <c r="AB230" s="32" t="e">
        <f t="shared" si="91"/>
        <v>#DIV/0!</v>
      </c>
      <c r="AC230" s="30">
        <f>Rohdaten!AM230</f>
        <v>0</v>
      </c>
      <c r="AD230" s="33">
        <f>Rohdaten!AL230/eval!$B$7</f>
        <v>0</v>
      </c>
      <c r="AE230" s="32" t="e">
        <f t="shared" si="92"/>
        <v>#DIV/0!</v>
      </c>
      <c r="AF230" s="32" t="e">
        <f>(AC230)/((AE230+0.0000000000000000001)/charge/constants!$B$3)</f>
        <v>#DIV/0!</v>
      </c>
      <c r="AG230" s="32" t="e">
        <f>SQRT(AC230+1)/((AE230+0.0000000000000000001)/charge/constants!$B$3)</f>
        <v>#DIV/0!</v>
      </c>
      <c r="AH230" s="32" t="e">
        <f>AF230/eval!$E$18</f>
        <v>#DIV/0!</v>
      </c>
      <c r="AI230" s="32" t="e">
        <f>AG230/eval!$E$18</f>
        <v>#DIV/0!</v>
      </c>
      <c r="AJ230" s="32" t="e">
        <f t="shared" si="93"/>
        <v>#DIV/0!</v>
      </c>
      <c r="AK230" s="32" t="e">
        <f t="shared" si="94"/>
        <v>#DIV/0!</v>
      </c>
      <c r="AL230" s="29" t="e">
        <f t="shared" si="95"/>
        <v>#DIV/0!</v>
      </c>
      <c r="AN230" s="32" t="e">
        <f>Rohdaten!X230-G230</f>
        <v>#DIV/0!</v>
      </c>
      <c r="AO230" s="32" t="e">
        <f t="shared" si="96"/>
        <v>#DIV/0!</v>
      </c>
      <c r="AP230" s="30">
        <f>Rohdaten!AA230</f>
        <v>0</v>
      </c>
      <c r="AQ230" s="33">
        <f>Rohdaten!Y230</f>
        <v>0</v>
      </c>
      <c r="AR230" s="32" t="e">
        <f t="shared" si="108"/>
        <v>#DIV/0!</v>
      </c>
      <c r="AS230" s="32" t="e">
        <f t="shared" si="97"/>
        <v>#DIV/0!</v>
      </c>
      <c r="AT230" s="32" t="e">
        <f>(AP230)/((AS230+0.0000000000000000001)/charge/constants!$B$3)</f>
        <v>#DIV/0!</v>
      </c>
      <c r="AU230" s="32" t="e">
        <f>SQRT(AP230+1)/((AS230+0.0000000000000000001)/charge/constants!$B$3)</f>
        <v>#DIV/0!</v>
      </c>
      <c r="AV230" s="32" t="e">
        <f>AT230/eval!$E$18</f>
        <v>#DIV/0!</v>
      </c>
      <c r="AW230" s="32" t="e">
        <f>AU230/eval!$E$18</f>
        <v>#DIV/0!</v>
      </c>
      <c r="AX230" s="32" t="e">
        <f t="shared" si="98"/>
        <v>#DIV/0!</v>
      </c>
      <c r="AY230" s="32" t="e">
        <f t="shared" si="99"/>
        <v>#DIV/0!</v>
      </c>
      <c r="AZ230" s="29" t="e">
        <f t="shared" si="100"/>
        <v>#DIV/0!</v>
      </c>
      <c r="BC230" s="32" t="e">
        <f>Rohdaten!AD230-G230</f>
        <v>#DIV/0!</v>
      </c>
      <c r="BD230" s="30">
        <f>Rohdaten!AG230</f>
        <v>0</v>
      </c>
      <c r="BE230" s="33" t="e">
        <f>Rohdaten!AF230/Rohdaten!AE230</f>
        <v>#DIV/0!</v>
      </c>
      <c r="BF230" s="33">
        <f>Rohdaten!AF230/eval!$B$7</f>
        <v>0</v>
      </c>
      <c r="BG230" s="32" t="e">
        <f t="shared" si="101"/>
        <v>#DIV/0!</v>
      </c>
      <c r="BH230" s="32" t="e">
        <f>(BD230)/((BG230+0.0000000000000000001)/charge/constants!$B$3)</f>
        <v>#DIV/0!</v>
      </c>
      <c r="BI230" s="32" t="e">
        <f>SQRT(BD230+1)/((BG230+0.0000000000000000001)/charge/constants!$B$3)</f>
        <v>#DIV/0!</v>
      </c>
      <c r="BJ230" s="32" t="e">
        <f>BH230/eval!$E$18</f>
        <v>#DIV/0!</v>
      </c>
      <c r="BK230" s="32" t="e">
        <f>BI230/eval!$E$18</f>
        <v>#DIV/0!</v>
      </c>
      <c r="BL230" s="32" t="e">
        <f t="shared" si="102"/>
        <v>#DIV/0!</v>
      </c>
      <c r="BM230" s="32" t="e">
        <f t="shared" si="103"/>
        <v>#DIV/0!</v>
      </c>
      <c r="BN230" s="29" t="e">
        <f t="shared" si="104"/>
        <v>#DIV/0!</v>
      </c>
      <c r="BO230" s="33" t="e">
        <f t="array" ref="BO230">AVERAGE(IF(Rohdaten!E230='turnwise standard'!$A$5:$A$99,'turnwise standard'!$B$5:$B$99))</f>
        <v>#DIV/0!</v>
      </c>
      <c r="BP230" s="32" t="e">
        <f>BD230/BF230*constants!$B$3*charge/constants!$B$6/BO230</f>
        <v>#DIV/0!</v>
      </c>
      <c r="BQ230" s="32" t="e">
        <f>SQRT(BD230)/BF230*constants!$B$3*charge/constants!$B$6/BO230</f>
        <v>#DIV/0!</v>
      </c>
      <c r="BR230" s="32"/>
      <c r="BS230" s="32" t="e">
        <f t="shared" si="105"/>
        <v>#DIV/0!</v>
      </c>
      <c r="BT230" s="32" t="e">
        <f t="shared" si="106"/>
        <v>#DIV/0!</v>
      </c>
      <c r="BU230" s="32" t="e">
        <f t="shared" si="107"/>
        <v>#DIV/0!</v>
      </c>
      <c r="BV230" s="29" t="e">
        <f t="shared" si="109"/>
        <v>#DIV/0!</v>
      </c>
      <c r="BW230" s="29" t="e">
        <f t="shared" si="110"/>
        <v>#DIV/0!</v>
      </c>
      <c r="BX230" s="29" t="e">
        <f t="shared" si="111"/>
        <v>#DIV/0!</v>
      </c>
    </row>
    <row r="231" spans="1:76" x14ac:dyDescent="0.2">
      <c r="A231" s="29">
        <f>Rohdaten!C231</f>
        <v>0</v>
      </c>
      <c r="B231" s="29">
        <f>IF(1=1,Rohdaten!H231,"x"&amp;Rohdaten!H231)</f>
        <v>0</v>
      </c>
      <c r="C231" s="29">
        <f>IF(101,Rohdaten!F231,-Rohdaten!F231)</f>
        <v>0</v>
      </c>
      <c r="E231" s="32">
        <f>Rohdaten!J231</f>
        <v>0</v>
      </c>
      <c r="F231" s="32" t="e">
        <f>AVERAGE(Rohdaten!L231,Rohdaten!X231,Rohdaten!AD231)</f>
        <v>#DIV/0!</v>
      </c>
      <c r="G231" s="29" t="e">
        <f t="array" ref="G231">AVERAGE(IF(Rohdaten!E231='turnwise standard'!$A$5:$A$99,'turnwise standard'!$F$5:$F$99))</f>
        <v>#DIV/0!</v>
      </c>
      <c r="H231" s="29" t="b">
        <f>IF(ISERROR(G231),1&lt;0,E231-G231&gt;eval!$B$6)</f>
        <v>0</v>
      </c>
      <c r="I231" s="32" t="e">
        <f>Rohdaten!L231-G231</f>
        <v>#DIV/0!</v>
      </c>
      <c r="J231" s="32" t="e">
        <f t="shared" si="84"/>
        <v>#DIV/0!</v>
      </c>
      <c r="K231" s="32" t="e">
        <f t="shared" si="85"/>
        <v>#DIV/0!</v>
      </c>
      <c r="L231" s="30">
        <f>Rohdaten!O231</f>
        <v>0</v>
      </c>
      <c r="M231" s="33">
        <f>Rohdaten!N231/eval!$B$7</f>
        <v>0</v>
      </c>
      <c r="N231" s="33" t="e">
        <f>Rohdaten!N231/Rohdaten!M231</f>
        <v>#DIV/0!</v>
      </c>
      <c r="O231" s="32" t="e">
        <f t="shared" si="86"/>
        <v>#DIV/0!</v>
      </c>
      <c r="P231" s="34" t="e">
        <f>(L231)/(O231/charge/constants!$B$3)</f>
        <v>#DIV/0!</v>
      </c>
      <c r="Q231" s="34" t="e">
        <f>SQRT(L231+1)/(O231/charge/constants!$B$3)</f>
        <v>#DIV/0!</v>
      </c>
      <c r="R231" s="29" t="e">
        <f>P231/eval!$E$18</f>
        <v>#DIV/0!</v>
      </c>
      <c r="S231" s="29" t="e">
        <f>Q231/eval!$E$18</f>
        <v>#DIV/0!</v>
      </c>
      <c r="T231" s="29" t="e">
        <f t="shared" si="87"/>
        <v>#DIV/0!</v>
      </c>
      <c r="V231" s="31" t="e">
        <f t="array" ref="V231">AVERAGE(IF(Rohdaten!E231='turnwise standard'!$A$5:$A$99,'turnwise standard'!$P$5:$P$99))</f>
        <v>#DIV/0!</v>
      </c>
      <c r="W231" s="32" t="e">
        <f t="shared" si="88"/>
        <v>#DIV/0!</v>
      </c>
      <c r="X231" s="29" t="e">
        <f t="shared" si="89"/>
        <v>#DIV/0!</v>
      </c>
      <c r="Y231" s="29" t="e">
        <f t="shared" si="90"/>
        <v>#DIV/0!</v>
      </c>
      <c r="AA231" s="32" t="e">
        <f>Rohdaten!AJ231-$G231</f>
        <v>#DIV/0!</v>
      </c>
      <c r="AB231" s="32" t="e">
        <f t="shared" si="91"/>
        <v>#DIV/0!</v>
      </c>
      <c r="AC231" s="30">
        <f>Rohdaten!AM231</f>
        <v>0</v>
      </c>
      <c r="AD231" s="33">
        <f>Rohdaten!AL231/eval!$B$7</f>
        <v>0</v>
      </c>
      <c r="AE231" s="32" t="e">
        <f t="shared" si="92"/>
        <v>#DIV/0!</v>
      </c>
      <c r="AF231" s="32" t="e">
        <f>(AC231)/((AE231+0.0000000000000000001)/charge/constants!$B$3)</f>
        <v>#DIV/0!</v>
      </c>
      <c r="AG231" s="32" t="e">
        <f>SQRT(AC231+1)/((AE231+0.0000000000000000001)/charge/constants!$B$3)</f>
        <v>#DIV/0!</v>
      </c>
      <c r="AH231" s="32" t="e">
        <f>AF231/eval!$E$18</f>
        <v>#DIV/0!</v>
      </c>
      <c r="AI231" s="32" t="e">
        <f>AG231/eval!$E$18</f>
        <v>#DIV/0!</v>
      </c>
      <c r="AJ231" s="32" t="e">
        <f t="shared" si="93"/>
        <v>#DIV/0!</v>
      </c>
      <c r="AK231" s="32" t="e">
        <f t="shared" si="94"/>
        <v>#DIV/0!</v>
      </c>
      <c r="AL231" s="29" t="e">
        <f t="shared" si="95"/>
        <v>#DIV/0!</v>
      </c>
      <c r="AN231" s="32" t="e">
        <f>Rohdaten!X231-G231</f>
        <v>#DIV/0!</v>
      </c>
      <c r="AO231" s="32" t="e">
        <f t="shared" si="96"/>
        <v>#DIV/0!</v>
      </c>
      <c r="AP231" s="30">
        <f>Rohdaten!AA231</f>
        <v>0</v>
      </c>
      <c r="AQ231" s="33">
        <f>Rohdaten!Y231</f>
        <v>0</v>
      </c>
      <c r="AR231" s="32" t="e">
        <f t="shared" si="108"/>
        <v>#DIV/0!</v>
      </c>
      <c r="AS231" s="32" t="e">
        <f t="shared" si="97"/>
        <v>#DIV/0!</v>
      </c>
      <c r="AT231" s="32" t="e">
        <f>(AP231)/((AS231+0.0000000000000000001)/charge/constants!$B$3)</f>
        <v>#DIV/0!</v>
      </c>
      <c r="AU231" s="32" t="e">
        <f>SQRT(AP231+1)/((AS231+0.0000000000000000001)/charge/constants!$B$3)</f>
        <v>#DIV/0!</v>
      </c>
      <c r="AV231" s="32" t="e">
        <f>AT231/eval!$E$18</f>
        <v>#DIV/0!</v>
      </c>
      <c r="AW231" s="32" t="e">
        <f>AU231/eval!$E$18</f>
        <v>#DIV/0!</v>
      </c>
      <c r="AX231" s="32" t="e">
        <f t="shared" si="98"/>
        <v>#DIV/0!</v>
      </c>
      <c r="AY231" s="32" t="e">
        <f t="shared" si="99"/>
        <v>#DIV/0!</v>
      </c>
      <c r="AZ231" s="29" t="e">
        <f t="shared" si="100"/>
        <v>#DIV/0!</v>
      </c>
      <c r="BC231" s="32" t="e">
        <f>Rohdaten!AD231-G231</f>
        <v>#DIV/0!</v>
      </c>
      <c r="BD231" s="30">
        <f>Rohdaten!AG231</f>
        <v>0</v>
      </c>
      <c r="BE231" s="33" t="e">
        <f>Rohdaten!AF231/Rohdaten!AE231</f>
        <v>#DIV/0!</v>
      </c>
      <c r="BF231" s="33">
        <f>Rohdaten!AF231/eval!$B$7</f>
        <v>0</v>
      </c>
      <c r="BG231" s="32" t="e">
        <f t="shared" si="101"/>
        <v>#DIV/0!</v>
      </c>
      <c r="BH231" s="32" t="e">
        <f>(BD231)/((BG231+0.0000000000000000001)/charge/constants!$B$3)</f>
        <v>#DIV/0!</v>
      </c>
      <c r="BI231" s="32" t="e">
        <f>SQRT(BD231+1)/((BG231+0.0000000000000000001)/charge/constants!$B$3)</f>
        <v>#DIV/0!</v>
      </c>
      <c r="BJ231" s="32" t="e">
        <f>BH231/eval!$E$18</f>
        <v>#DIV/0!</v>
      </c>
      <c r="BK231" s="32" t="e">
        <f>BI231/eval!$E$18</f>
        <v>#DIV/0!</v>
      </c>
      <c r="BL231" s="32" t="e">
        <f t="shared" si="102"/>
        <v>#DIV/0!</v>
      </c>
      <c r="BM231" s="32" t="e">
        <f t="shared" si="103"/>
        <v>#DIV/0!</v>
      </c>
      <c r="BN231" s="29" t="e">
        <f t="shared" si="104"/>
        <v>#DIV/0!</v>
      </c>
      <c r="BO231" s="33" t="e">
        <f t="array" ref="BO231">AVERAGE(IF(Rohdaten!E231='turnwise standard'!$A$5:$A$99,'turnwise standard'!$B$5:$B$99))</f>
        <v>#DIV/0!</v>
      </c>
      <c r="BP231" s="32" t="e">
        <f>BD231/BF231*constants!$B$3*charge/constants!$B$6/BO231</f>
        <v>#DIV/0!</v>
      </c>
      <c r="BQ231" s="32" t="e">
        <f>SQRT(BD231)/BF231*constants!$B$3*charge/constants!$B$6/BO231</f>
        <v>#DIV/0!</v>
      </c>
      <c r="BR231" s="32"/>
      <c r="BS231" s="32" t="e">
        <f t="shared" si="105"/>
        <v>#DIV/0!</v>
      </c>
      <c r="BT231" s="32" t="e">
        <f t="shared" si="106"/>
        <v>#DIV/0!</v>
      </c>
      <c r="BU231" s="32" t="e">
        <f t="shared" si="107"/>
        <v>#DIV/0!</v>
      </c>
      <c r="BV231" s="29" t="e">
        <f t="shared" si="109"/>
        <v>#DIV/0!</v>
      </c>
      <c r="BW231" s="29" t="e">
        <f t="shared" si="110"/>
        <v>#DIV/0!</v>
      </c>
      <c r="BX231" s="29" t="e">
        <f t="shared" si="111"/>
        <v>#DIV/0!</v>
      </c>
    </row>
    <row r="232" spans="1:76" x14ac:dyDescent="0.2">
      <c r="A232" s="29">
        <f>Rohdaten!C232</f>
        <v>0</v>
      </c>
      <c r="B232" s="29">
        <f>IF(1=1,Rohdaten!H232,"x"&amp;Rohdaten!H232)</f>
        <v>0</v>
      </c>
      <c r="C232" s="29">
        <f>IF(101,Rohdaten!F232,-Rohdaten!F232)</f>
        <v>0</v>
      </c>
      <c r="E232" s="32">
        <f>Rohdaten!J232</f>
        <v>0</v>
      </c>
      <c r="F232" s="32" t="e">
        <f>AVERAGE(Rohdaten!L232,Rohdaten!X232,Rohdaten!AD232)</f>
        <v>#DIV/0!</v>
      </c>
      <c r="G232" s="29" t="e">
        <f t="array" ref="G232">AVERAGE(IF(Rohdaten!E232='turnwise standard'!$A$5:$A$99,'turnwise standard'!$F$5:$F$99))</f>
        <v>#DIV/0!</v>
      </c>
      <c r="H232" s="29" t="b">
        <f>IF(ISERROR(G232),1&lt;0,E232-G232&gt;eval!$B$6)</f>
        <v>0</v>
      </c>
      <c r="I232" s="32" t="e">
        <f>Rohdaten!L232-G232</f>
        <v>#DIV/0!</v>
      </c>
      <c r="J232" s="32" t="e">
        <f t="shared" si="84"/>
        <v>#DIV/0!</v>
      </c>
      <c r="K232" s="32" t="e">
        <f t="shared" si="85"/>
        <v>#DIV/0!</v>
      </c>
      <c r="L232" s="30">
        <f>Rohdaten!O232</f>
        <v>0</v>
      </c>
      <c r="M232" s="33">
        <f>Rohdaten!N232/eval!$B$7</f>
        <v>0</v>
      </c>
      <c r="N232" s="33" t="e">
        <f>Rohdaten!N232/Rohdaten!M232</f>
        <v>#DIV/0!</v>
      </c>
      <c r="O232" s="32" t="e">
        <f t="shared" si="86"/>
        <v>#DIV/0!</v>
      </c>
      <c r="P232" s="34" t="e">
        <f>(L232)/(O232/charge/constants!$B$3)</f>
        <v>#DIV/0!</v>
      </c>
      <c r="Q232" s="34" t="e">
        <f>SQRT(L232+1)/(O232/charge/constants!$B$3)</f>
        <v>#DIV/0!</v>
      </c>
      <c r="R232" s="29" t="e">
        <f>P232/eval!$E$18</f>
        <v>#DIV/0!</v>
      </c>
      <c r="S232" s="29" t="e">
        <f>Q232/eval!$E$18</f>
        <v>#DIV/0!</v>
      </c>
      <c r="T232" s="29" t="e">
        <f t="shared" si="87"/>
        <v>#DIV/0!</v>
      </c>
      <c r="V232" s="31" t="e">
        <f t="array" ref="V232">AVERAGE(IF(Rohdaten!E232='turnwise standard'!$A$5:$A$99,'turnwise standard'!$P$5:$P$99))</f>
        <v>#DIV/0!</v>
      </c>
      <c r="W232" s="32" t="e">
        <f t="shared" si="88"/>
        <v>#DIV/0!</v>
      </c>
      <c r="X232" s="29" t="e">
        <f t="shared" si="89"/>
        <v>#DIV/0!</v>
      </c>
      <c r="Y232" s="29" t="e">
        <f t="shared" si="90"/>
        <v>#DIV/0!</v>
      </c>
      <c r="AA232" s="32" t="e">
        <f>Rohdaten!AJ232-$G232</f>
        <v>#DIV/0!</v>
      </c>
      <c r="AB232" s="32" t="e">
        <f t="shared" si="91"/>
        <v>#DIV/0!</v>
      </c>
      <c r="AC232" s="30">
        <f>Rohdaten!AM232</f>
        <v>0</v>
      </c>
      <c r="AD232" s="33">
        <f>Rohdaten!AL232/eval!$B$7</f>
        <v>0</v>
      </c>
      <c r="AE232" s="32" t="e">
        <f t="shared" si="92"/>
        <v>#DIV/0!</v>
      </c>
      <c r="AF232" s="32" t="e">
        <f>(AC232)/((AE232+0.0000000000000000001)/charge/constants!$B$3)</f>
        <v>#DIV/0!</v>
      </c>
      <c r="AG232" s="32" t="e">
        <f>SQRT(AC232+1)/((AE232+0.0000000000000000001)/charge/constants!$B$3)</f>
        <v>#DIV/0!</v>
      </c>
      <c r="AH232" s="32" t="e">
        <f>AF232/eval!$E$18</f>
        <v>#DIV/0!</v>
      </c>
      <c r="AI232" s="32" t="e">
        <f>AG232/eval!$E$18</f>
        <v>#DIV/0!</v>
      </c>
      <c r="AJ232" s="32" t="e">
        <f t="shared" si="93"/>
        <v>#DIV/0!</v>
      </c>
      <c r="AK232" s="32" t="e">
        <f t="shared" si="94"/>
        <v>#DIV/0!</v>
      </c>
      <c r="AL232" s="29" t="e">
        <f t="shared" si="95"/>
        <v>#DIV/0!</v>
      </c>
      <c r="AN232" s="32" t="e">
        <f>Rohdaten!X232-G232</f>
        <v>#DIV/0!</v>
      </c>
      <c r="AO232" s="32" t="e">
        <f t="shared" si="96"/>
        <v>#DIV/0!</v>
      </c>
      <c r="AP232" s="30">
        <f>Rohdaten!AA232</f>
        <v>0</v>
      </c>
      <c r="AQ232" s="33">
        <f>Rohdaten!Y232</f>
        <v>0</v>
      </c>
      <c r="AR232" s="32" t="e">
        <f t="shared" si="108"/>
        <v>#DIV/0!</v>
      </c>
      <c r="AS232" s="32" t="e">
        <f t="shared" si="97"/>
        <v>#DIV/0!</v>
      </c>
      <c r="AT232" s="32" t="e">
        <f>(AP232)/((AS232+0.0000000000000000001)/charge/constants!$B$3)</f>
        <v>#DIV/0!</v>
      </c>
      <c r="AU232" s="32" t="e">
        <f>SQRT(AP232+1)/((AS232+0.0000000000000000001)/charge/constants!$B$3)</f>
        <v>#DIV/0!</v>
      </c>
      <c r="AV232" s="32" t="e">
        <f>AT232/eval!$E$18</f>
        <v>#DIV/0!</v>
      </c>
      <c r="AW232" s="32" t="e">
        <f>AU232/eval!$E$18</f>
        <v>#DIV/0!</v>
      </c>
      <c r="AX232" s="32" t="e">
        <f t="shared" si="98"/>
        <v>#DIV/0!</v>
      </c>
      <c r="AY232" s="32" t="e">
        <f t="shared" si="99"/>
        <v>#DIV/0!</v>
      </c>
      <c r="AZ232" s="29" t="e">
        <f t="shared" si="100"/>
        <v>#DIV/0!</v>
      </c>
      <c r="BC232" s="32" t="e">
        <f>Rohdaten!AD232-G232</f>
        <v>#DIV/0!</v>
      </c>
      <c r="BD232" s="30">
        <f>Rohdaten!AG232</f>
        <v>0</v>
      </c>
      <c r="BE232" s="33" t="e">
        <f>Rohdaten!AF232/Rohdaten!AE232</f>
        <v>#DIV/0!</v>
      </c>
      <c r="BF232" s="33">
        <f>Rohdaten!AF232/eval!$B$7</f>
        <v>0</v>
      </c>
      <c r="BG232" s="32" t="e">
        <f t="shared" si="101"/>
        <v>#DIV/0!</v>
      </c>
      <c r="BH232" s="32" t="e">
        <f>(BD232)/((BG232+0.0000000000000000001)/charge/constants!$B$3)</f>
        <v>#DIV/0!</v>
      </c>
      <c r="BI232" s="32" t="e">
        <f>SQRT(BD232+1)/((BG232+0.0000000000000000001)/charge/constants!$B$3)</f>
        <v>#DIV/0!</v>
      </c>
      <c r="BJ232" s="32" t="e">
        <f>BH232/eval!$E$18</f>
        <v>#DIV/0!</v>
      </c>
      <c r="BK232" s="32" t="e">
        <f>BI232/eval!$E$18</f>
        <v>#DIV/0!</v>
      </c>
      <c r="BL232" s="32" t="e">
        <f t="shared" si="102"/>
        <v>#DIV/0!</v>
      </c>
      <c r="BM232" s="32" t="e">
        <f t="shared" si="103"/>
        <v>#DIV/0!</v>
      </c>
      <c r="BN232" s="29" t="e">
        <f t="shared" si="104"/>
        <v>#DIV/0!</v>
      </c>
      <c r="BO232" s="33" t="e">
        <f t="array" ref="BO232">AVERAGE(IF(Rohdaten!E232='turnwise standard'!$A$5:$A$99,'turnwise standard'!$B$5:$B$99))</f>
        <v>#DIV/0!</v>
      </c>
      <c r="BP232" s="32" t="e">
        <f>BD232/BF232*constants!$B$3*charge/constants!$B$6/BO232</f>
        <v>#DIV/0!</v>
      </c>
      <c r="BQ232" s="32" t="e">
        <f>SQRT(BD232)/BF232*constants!$B$3*charge/constants!$B$6/BO232</f>
        <v>#DIV/0!</v>
      </c>
      <c r="BR232" s="32"/>
      <c r="BS232" s="32" t="e">
        <f t="shared" si="105"/>
        <v>#DIV/0!</v>
      </c>
      <c r="BT232" s="32" t="e">
        <f t="shared" si="106"/>
        <v>#DIV/0!</v>
      </c>
      <c r="BU232" s="32" t="e">
        <f t="shared" si="107"/>
        <v>#DIV/0!</v>
      </c>
      <c r="BV232" s="29" t="e">
        <f t="shared" si="109"/>
        <v>#DIV/0!</v>
      </c>
      <c r="BW232" s="29" t="e">
        <f t="shared" si="110"/>
        <v>#DIV/0!</v>
      </c>
      <c r="BX232" s="29" t="e">
        <f t="shared" si="111"/>
        <v>#DIV/0!</v>
      </c>
    </row>
    <row r="233" spans="1:76" x14ac:dyDescent="0.2">
      <c r="A233" s="29">
        <f>Rohdaten!C233</f>
        <v>0</v>
      </c>
      <c r="B233" s="29">
        <f>IF(1=1,Rohdaten!H233,"x"&amp;Rohdaten!H233)</f>
        <v>0</v>
      </c>
      <c r="C233" s="29">
        <f>IF(101,Rohdaten!F233,-Rohdaten!F233)</f>
        <v>0</v>
      </c>
      <c r="E233" s="32">
        <f>Rohdaten!J233</f>
        <v>0</v>
      </c>
      <c r="F233" s="32" t="e">
        <f>AVERAGE(Rohdaten!L233,Rohdaten!X233,Rohdaten!AD233)</f>
        <v>#DIV/0!</v>
      </c>
      <c r="G233" s="29" t="e">
        <f t="array" ref="G233">AVERAGE(IF(Rohdaten!E233='turnwise standard'!$A$5:$A$99,'turnwise standard'!$F$5:$F$99))</f>
        <v>#DIV/0!</v>
      </c>
      <c r="H233" s="29" t="b">
        <f>IF(ISERROR(G233),1&lt;0,E233-G233&gt;eval!$B$6)</f>
        <v>0</v>
      </c>
      <c r="I233" s="32" t="e">
        <f>Rohdaten!L233-G233</f>
        <v>#DIV/0!</v>
      </c>
      <c r="J233" s="32" t="e">
        <f t="shared" si="84"/>
        <v>#DIV/0!</v>
      </c>
      <c r="K233" s="32" t="e">
        <f t="shared" si="85"/>
        <v>#DIV/0!</v>
      </c>
      <c r="L233" s="30">
        <f>Rohdaten!O233</f>
        <v>0</v>
      </c>
      <c r="M233" s="33">
        <f>Rohdaten!N233/eval!$B$7</f>
        <v>0</v>
      </c>
      <c r="N233" s="33" t="e">
        <f>Rohdaten!N233/Rohdaten!M233</f>
        <v>#DIV/0!</v>
      </c>
      <c r="O233" s="32" t="e">
        <f t="shared" si="86"/>
        <v>#DIV/0!</v>
      </c>
      <c r="P233" s="34" t="e">
        <f>(L233)/(O233/charge/constants!$B$3)</f>
        <v>#DIV/0!</v>
      </c>
      <c r="Q233" s="34" t="e">
        <f>SQRT(L233+1)/(O233/charge/constants!$B$3)</f>
        <v>#DIV/0!</v>
      </c>
      <c r="R233" s="29" t="e">
        <f>P233/eval!$E$18</f>
        <v>#DIV/0!</v>
      </c>
      <c r="S233" s="29" t="e">
        <f>Q233/eval!$E$18</f>
        <v>#DIV/0!</v>
      </c>
      <c r="T233" s="29" t="e">
        <f t="shared" si="87"/>
        <v>#DIV/0!</v>
      </c>
      <c r="V233" s="31" t="e">
        <f t="array" ref="V233">AVERAGE(IF(Rohdaten!E233='turnwise standard'!$A$5:$A$99,'turnwise standard'!$P$5:$P$99))</f>
        <v>#DIV/0!</v>
      </c>
      <c r="W233" s="32" t="e">
        <f t="shared" si="88"/>
        <v>#DIV/0!</v>
      </c>
      <c r="X233" s="29" t="e">
        <f t="shared" si="89"/>
        <v>#DIV/0!</v>
      </c>
      <c r="Y233" s="29" t="e">
        <f t="shared" si="90"/>
        <v>#DIV/0!</v>
      </c>
      <c r="AA233" s="32" t="e">
        <f>Rohdaten!AJ233-$G233</f>
        <v>#DIV/0!</v>
      </c>
      <c r="AB233" s="32" t="e">
        <f t="shared" si="91"/>
        <v>#DIV/0!</v>
      </c>
      <c r="AC233" s="30">
        <f>Rohdaten!AM233</f>
        <v>0</v>
      </c>
      <c r="AD233" s="33">
        <f>Rohdaten!AL233/eval!$B$7</f>
        <v>0</v>
      </c>
      <c r="AE233" s="32" t="e">
        <f t="shared" si="92"/>
        <v>#DIV/0!</v>
      </c>
      <c r="AF233" s="32" t="e">
        <f>(AC233)/((AE233+0.0000000000000000001)/charge/constants!$B$3)</f>
        <v>#DIV/0!</v>
      </c>
      <c r="AG233" s="32" t="e">
        <f>SQRT(AC233+1)/((AE233+0.0000000000000000001)/charge/constants!$B$3)</f>
        <v>#DIV/0!</v>
      </c>
      <c r="AH233" s="32" t="e">
        <f>AF233/eval!$E$18</f>
        <v>#DIV/0!</v>
      </c>
      <c r="AI233" s="32" t="e">
        <f>AG233/eval!$E$18</f>
        <v>#DIV/0!</v>
      </c>
      <c r="AJ233" s="32" t="e">
        <f t="shared" si="93"/>
        <v>#DIV/0!</v>
      </c>
      <c r="AK233" s="32" t="e">
        <f t="shared" si="94"/>
        <v>#DIV/0!</v>
      </c>
      <c r="AL233" s="29" t="e">
        <f t="shared" si="95"/>
        <v>#DIV/0!</v>
      </c>
      <c r="AN233" s="32" t="e">
        <f>Rohdaten!X233-G233</f>
        <v>#DIV/0!</v>
      </c>
      <c r="AO233" s="32" t="e">
        <f t="shared" si="96"/>
        <v>#DIV/0!</v>
      </c>
      <c r="AP233" s="30">
        <f>Rohdaten!AA233</f>
        <v>0</v>
      </c>
      <c r="AQ233" s="33">
        <f>Rohdaten!Y233</f>
        <v>0</v>
      </c>
      <c r="AR233" s="32" t="e">
        <f t="shared" si="108"/>
        <v>#DIV/0!</v>
      </c>
      <c r="AS233" s="32" t="e">
        <f t="shared" si="97"/>
        <v>#DIV/0!</v>
      </c>
      <c r="AT233" s="32" t="e">
        <f>(AP233)/((AS233+0.0000000000000000001)/charge/constants!$B$3)</f>
        <v>#DIV/0!</v>
      </c>
      <c r="AU233" s="32" t="e">
        <f>SQRT(AP233+1)/((AS233+0.0000000000000000001)/charge/constants!$B$3)</f>
        <v>#DIV/0!</v>
      </c>
      <c r="AV233" s="32" t="e">
        <f>AT233/eval!$E$18</f>
        <v>#DIV/0!</v>
      </c>
      <c r="AW233" s="32" t="e">
        <f>AU233/eval!$E$18</f>
        <v>#DIV/0!</v>
      </c>
      <c r="AX233" s="32" t="e">
        <f t="shared" si="98"/>
        <v>#DIV/0!</v>
      </c>
      <c r="AY233" s="32" t="e">
        <f t="shared" si="99"/>
        <v>#DIV/0!</v>
      </c>
      <c r="AZ233" s="29" t="e">
        <f t="shared" si="100"/>
        <v>#DIV/0!</v>
      </c>
      <c r="BC233" s="32" t="e">
        <f>Rohdaten!AD233-G233</f>
        <v>#DIV/0!</v>
      </c>
      <c r="BD233" s="30">
        <f>Rohdaten!AG233</f>
        <v>0</v>
      </c>
      <c r="BE233" s="33" t="e">
        <f>Rohdaten!AF233/Rohdaten!AE233</f>
        <v>#DIV/0!</v>
      </c>
      <c r="BF233" s="33">
        <f>Rohdaten!AF233/eval!$B$7</f>
        <v>0</v>
      </c>
      <c r="BG233" s="32" t="e">
        <f t="shared" si="101"/>
        <v>#DIV/0!</v>
      </c>
      <c r="BH233" s="32" t="e">
        <f>(BD233)/((BG233+0.0000000000000000001)/charge/constants!$B$3)</f>
        <v>#DIV/0!</v>
      </c>
      <c r="BI233" s="32" t="e">
        <f>SQRT(BD233+1)/((BG233+0.0000000000000000001)/charge/constants!$B$3)</f>
        <v>#DIV/0!</v>
      </c>
      <c r="BJ233" s="32" t="e">
        <f>BH233/eval!$E$18</f>
        <v>#DIV/0!</v>
      </c>
      <c r="BK233" s="32" t="e">
        <f>BI233/eval!$E$18</f>
        <v>#DIV/0!</v>
      </c>
      <c r="BL233" s="32" t="e">
        <f t="shared" si="102"/>
        <v>#DIV/0!</v>
      </c>
      <c r="BM233" s="32" t="e">
        <f t="shared" si="103"/>
        <v>#DIV/0!</v>
      </c>
      <c r="BN233" s="29" t="e">
        <f t="shared" si="104"/>
        <v>#DIV/0!</v>
      </c>
      <c r="BO233" s="33" t="e">
        <f t="array" ref="BO233">AVERAGE(IF(Rohdaten!E233='turnwise standard'!$A$5:$A$99,'turnwise standard'!$B$5:$B$99))</f>
        <v>#DIV/0!</v>
      </c>
      <c r="BP233" s="32" t="e">
        <f>BD233/BF233*constants!$B$3*charge/constants!$B$6/BO233</f>
        <v>#DIV/0!</v>
      </c>
      <c r="BQ233" s="32" t="e">
        <f>SQRT(BD233)/BF233*constants!$B$3*charge/constants!$B$6/BO233</f>
        <v>#DIV/0!</v>
      </c>
      <c r="BR233" s="32"/>
      <c r="BS233" s="32" t="e">
        <f t="shared" si="105"/>
        <v>#DIV/0!</v>
      </c>
      <c r="BT233" s="32" t="e">
        <f t="shared" si="106"/>
        <v>#DIV/0!</v>
      </c>
      <c r="BU233" s="32" t="e">
        <f t="shared" si="107"/>
        <v>#DIV/0!</v>
      </c>
      <c r="BV233" s="29" t="e">
        <f t="shared" si="109"/>
        <v>#DIV/0!</v>
      </c>
      <c r="BW233" s="29" t="e">
        <f t="shared" si="110"/>
        <v>#DIV/0!</v>
      </c>
      <c r="BX233" s="29" t="e">
        <f t="shared" si="111"/>
        <v>#DIV/0!</v>
      </c>
    </row>
    <row r="234" spans="1:76" x14ac:dyDescent="0.2">
      <c r="A234" s="29">
        <f>Rohdaten!C234</f>
        <v>0</v>
      </c>
      <c r="B234" s="29">
        <f>IF(1=1,Rohdaten!H234,"x"&amp;Rohdaten!H234)</f>
        <v>0</v>
      </c>
      <c r="C234" s="29">
        <f>IF(101,Rohdaten!F234,-Rohdaten!F234)</f>
        <v>0</v>
      </c>
      <c r="E234" s="32">
        <f>Rohdaten!J234</f>
        <v>0</v>
      </c>
      <c r="F234" s="32" t="e">
        <f>AVERAGE(Rohdaten!L234,Rohdaten!X234,Rohdaten!AD234)</f>
        <v>#DIV/0!</v>
      </c>
      <c r="G234" s="29" t="e">
        <f t="array" ref="G234">AVERAGE(IF(Rohdaten!E234='turnwise standard'!$A$5:$A$99,'turnwise standard'!$F$5:$F$99))</f>
        <v>#DIV/0!</v>
      </c>
      <c r="H234" s="29" t="b">
        <f>IF(ISERROR(G234),1&lt;0,E234-G234&gt;eval!$B$6)</f>
        <v>0</v>
      </c>
      <c r="I234" s="32" t="e">
        <f>Rohdaten!L234-G234</f>
        <v>#DIV/0!</v>
      </c>
      <c r="J234" s="32" t="e">
        <f t="shared" si="84"/>
        <v>#DIV/0!</v>
      </c>
      <c r="K234" s="32" t="e">
        <f t="shared" si="85"/>
        <v>#DIV/0!</v>
      </c>
      <c r="L234" s="30">
        <f>Rohdaten!O234</f>
        <v>0</v>
      </c>
      <c r="M234" s="33">
        <f>Rohdaten!N234/eval!$B$7</f>
        <v>0</v>
      </c>
      <c r="N234" s="33" t="e">
        <f>Rohdaten!N234/Rohdaten!M234</f>
        <v>#DIV/0!</v>
      </c>
      <c r="O234" s="32" t="e">
        <f t="shared" si="86"/>
        <v>#DIV/0!</v>
      </c>
      <c r="P234" s="34" t="e">
        <f>(L234)/(O234/charge/constants!$B$3)</f>
        <v>#DIV/0!</v>
      </c>
      <c r="Q234" s="34" t="e">
        <f>SQRT(L234+1)/(O234/charge/constants!$B$3)</f>
        <v>#DIV/0!</v>
      </c>
      <c r="R234" s="29" t="e">
        <f>P234/eval!$E$18</f>
        <v>#DIV/0!</v>
      </c>
      <c r="S234" s="29" t="e">
        <f>Q234/eval!$E$18</f>
        <v>#DIV/0!</v>
      </c>
      <c r="T234" s="29" t="e">
        <f t="shared" si="87"/>
        <v>#DIV/0!</v>
      </c>
      <c r="V234" s="31" t="e">
        <f t="array" ref="V234">AVERAGE(IF(Rohdaten!E234='turnwise standard'!$A$5:$A$99,'turnwise standard'!$P$5:$P$99))</f>
        <v>#DIV/0!</v>
      </c>
      <c r="W234" s="32" t="e">
        <f t="shared" si="88"/>
        <v>#DIV/0!</v>
      </c>
      <c r="X234" s="29" t="e">
        <f t="shared" si="89"/>
        <v>#DIV/0!</v>
      </c>
      <c r="Y234" s="29" t="e">
        <f t="shared" si="90"/>
        <v>#DIV/0!</v>
      </c>
      <c r="AA234" s="32" t="e">
        <f>Rohdaten!AJ234-$G234</f>
        <v>#DIV/0!</v>
      </c>
      <c r="AB234" s="32" t="e">
        <f t="shared" si="91"/>
        <v>#DIV/0!</v>
      </c>
      <c r="AC234" s="30">
        <f>Rohdaten!AM234</f>
        <v>0</v>
      </c>
      <c r="AD234" s="33">
        <f>Rohdaten!AL234/eval!$B$7</f>
        <v>0</v>
      </c>
      <c r="AE234" s="32" t="e">
        <f t="shared" si="92"/>
        <v>#DIV/0!</v>
      </c>
      <c r="AF234" s="32" t="e">
        <f>(AC234)/((AE234+0.0000000000000000001)/charge/constants!$B$3)</f>
        <v>#DIV/0!</v>
      </c>
      <c r="AG234" s="32" t="e">
        <f>SQRT(AC234+1)/((AE234+0.0000000000000000001)/charge/constants!$B$3)</f>
        <v>#DIV/0!</v>
      </c>
      <c r="AH234" s="32" t="e">
        <f>AF234/eval!$E$18</f>
        <v>#DIV/0!</v>
      </c>
      <c r="AI234" s="32" t="e">
        <f>AG234/eval!$E$18</f>
        <v>#DIV/0!</v>
      </c>
      <c r="AJ234" s="32" t="e">
        <f t="shared" si="93"/>
        <v>#DIV/0!</v>
      </c>
      <c r="AK234" s="32" t="e">
        <f t="shared" si="94"/>
        <v>#DIV/0!</v>
      </c>
      <c r="AL234" s="29" t="e">
        <f t="shared" si="95"/>
        <v>#DIV/0!</v>
      </c>
      <c r="AN234" s="32" t="e">
        <f>Rohdaten!X234-G234</f>
        <v>#DIV/0!</v>
      </c>
      <c r="AO234" s="32" t="e">
        <f t="shared" si="96"/>
        <v>#DIV/0!</v>
      </c>
      <c r="AP234" s="30">
        <f>Rohdaten!AA234</f>
        <v>0</v>
      </c>
      <c r="AQ234" s="33">
        <f>Rohdaten!Y234</f>
        <v>0</v>
      </c>
      <c r="AR234" s="32" t="e">
        <f t="shared" si="108"/>
        <v>#DIV/0!</v>
      </c>
      <c r="AS234" s="32" t="e">
        <f t="shared" si="97"/>
        <v>#DIV/0!</v>
      </c>
      <c r="AT234" s="32" t="e">
        <f>(AP234)/((AS234+0.0000000000000000001)/charge/constants!$B$3)</f>
        <v>#DIV/0!</v>
      </c>
      <c r="AU234" s="32" t="e">
        <f>SQRT(AP234+1)/((AS234+0.0000000000000000001)/charge/constants!$B$3)</f>
        <v>#DIV/0!</v>
      </c>
      <c r="AV234" s="32" t="e">
        <f>AT234/eval!$E$18</f>
        <v>#DIV/0!</v>
      </c>
      <c r="AW234" s="32" t="e">
        <f>AU234/eval!$E$18</f>
        <v>#DIV/0!</v>
      </c>
      <c r="AX234" s="32" t="e">
        <f t="shared" si="98"/>
        <v>#DIV/0!</v>
      </c>
      <c r="AY234" s="32" t="e">
        <f t="shared" si="99"/>
        <v>#DIV/0!</v>
      </c>
      <c r="AZ234" s="29" t="e">
        <f t="shared" si="100"/>
        <v>#DIV/0!</v>
      </c>
      <c r="BC234" s="32" t="e">
        <f>Rohdaten!AD234-G234</f>
        <v>#DIV/0!</v>
      </c>
      <c r="BD234" s="30">
        <f>Rohdaten!AG234</f>
        <v>0</v>
      </c>
      <c r="BE234" s="33" t="e">
        <f>Rohdaten!AF234/Rohdaten!AE234</f>
        <v>#DIV/0!</v>
      </c>
      <c r="BF234" s="33">
        <f>Rohdaten!AF234/eval!$B$7</f>
        <v>0</v>
      </c>
      <c r="BG234" s="32" t="e">
        <f t="shared" si="101"/>
        <v>#DIV/0!</v>
      </c>
      <c r="BH234" s="32" t="e">
        <f>(BD234)/((BG234+0.0000000000000000001)/charge/constants!$B$3)</f>
        <v>#DIV/0!</v>
      </c>
      <c r="BI234" s="32" t="e">
        <f>SQRT(BD234+1)/((BG234+0.0000000000000000001)/charge/constants!$B$3)</f>
        <v>#DIV/0!</v>
      </c>
      <c r="BJ234" s="32" t="e">
        <f>BH234/eval!$E$18</f>
        <v>#DIV/0!</v>
      </c>
      <c r="BK234" s="32" t="e">
        <f>BI234/eval!$E$18</f>
        <v>#DIV/0!</v>
      </c>
      <c r="BL234" s="32" t="e">
        <f t="shared" si="102"/>
        <v>#DIV/0!</v>
      </c>
      <c r="BM234" s="32" t="e">
        <f t="shared" si="103"/>
        <v>#DIV/0!</v>
      </c>
      <c r="BN234" s="29" t="e">
        <f t="shared" si="104"/>
        <v>#DIV/0!</v>
      </c>
      <c r="BO234" s="33" t="e">
        <f t="array" ref="BO234">AVERAGE(IF(Rohdaten!E234='turnwise standard'!$A$5:$A$99,'turnwise standard'!$B$5:$B$99))</f>
        <v>#DIV/0!</v>
      </c>
      <c r="BP234" s="32" t="e">
        <f>BD234/BF234*constants!$B$3*charge/constants!$B$6/BO234</f>
        <v>#DIV/0!</v>
      </c>
      <c r="BQ234" s="32" t="e">
        <f>SQRT(BD234)/BF234*constants!$B$3*charge/constants!$B$6/BO234</f>
        <v>#DIV/0!</v>
      </c>
      <c r="BR234" s="32"/>
      <c r="BS234" s="32" t="e">
        <f t="shared" si="105"/>
        <v>#DIV/0!</v>
      </c>
      <c r="BT234" s="32" t="e">
        <f t="shared" si="106"/>
        <v>#DIV/0!</v>
      </c>
      <c r="BU234" s="32" t="e">
        <f t="shared" si="107"/>
        <v>#DIV/0!</v>
      </c>
      <c r="BV234" s="29" t="e">
        <f t="shared" si="109"/>
        <v>#DIV/0!</v>
      </c>
      <c r="BW234" s="29" t="e">
        <f t="shared" si="110"/>
        <v>#DIV/0!</v>
      </c>
      <c r="BX234" s="29" t="e">
        <f t="shared" si="111"/>
        <v>#DIV/0!</v>
      </c>
    </row>
    <row r="235" spans="1:76" x14ac:dyDescent="0.2">
      <c r="A235" s="29">
        <f>Rohdaten!C235</f>
        <v>0</v>
      </c>
      <c r="B235" s="29">
        <f>IF(1=1,Rohdaten!H235,"x"&amp;Rohdaten!H235)</f>
        <v>0</v>
      </c>
      <c r="C235" s="29">
        <f>IF(101,Rohdaten!F235,-Rohdaten!F235)</f>
        <v>0</v>
      </c>
      <c r="E235" s="32">
        <f>Rohdaten!J235</f>
        <v>0</v>
      </c>
      <c r="F235" s="32" t="e">
        <f>AVERAGE(Rohdaten!L235,Rohdaten!X235,Rohdaten!AD235)</f>
        <v>#DIV/0!</v>
      </c>
      <c r="G235" s="29" t="e">
        <f t="array" ref="G235">AVERAGE(IF(Rohdaten!E235='turnwise standard'!$A$5:$A$99,'turnwise standard'!$F$5:$F$99))</f>
        <v>#DIV/0!</v>
      </c>
      <c r="H235" s="29" t="b">
        <f>IF(ISERROR(G235),1&lt;0,E235-G235&gt;eval!$B$6)</f>
        <v>0</v>
      </c>
      <c r="I235" s="32" t="e">
        <f>Rohdaten!L235-G235</f>
        <v>#DIV/0!</v>
      </c>
      <c r="J235" s="32" t="e">
        <f t="shared" si="84"/>
        <v>#DIV/0!</v>
      </c>
      <c r="K235" s="32" t="e">
        <f t="shared" si="85"/>
        <v>#DIV/0!</v>
      </c>
      <c r="L235" s="30">
        <f>Rohdaten!O235</f>
        <v>0</v>
      </c>
      <c r="M235" s="33">
        <f>Rohdaten!N235/eval!$B$7</f>
        <v>0</v>
      </c>
      <c r="N235" s="33" t="e">
        <f>Rohdaten!N235/Rohdaten!M235</f>
        <v>#DIV/0!</v>
      </c>
      <c r="O235" s="32" t="e">
        <f t="shared" si="86"/>
        <v>#DIV/0!</v>
      </c>
      <c r="P235" s="34" t="e">
        <f>(L235)/(O235/charge/constants!$B$3)</f>
        <v>#DIV/0!</v>
      </c>
      <c r="Q235" s="34" t="e">
        <f>SQRT(L235+1)/(O235/charge/constants!$B$3)</f>
        <v>#DIV/0!</v>
      </c>
      <c r="R235" s="29" t="e">
        <f>P235/eval!$E$18</f>
        <v>#DIV/0!</v>
      </c>
      <c r="S235" s="29" t="e">
        <f>Q235/eval!$E$18</f>
        <v>#DIV/0!</v>
      </c>
      <c r="T235" s="29" t="e">
        <f t="shared" si="87"/>
        <v>#DIV/0!</v>
      </c>
      <c r="V235" s="31" t="e">
        <f t="array" ref="V235">AVERAGE(IF(Rohdaten!E235='turnwise standard'!$A$5:$A$99,'turnwise standard'!$P$5:$P$99))</f>
        <v>#DIV/0!</v>
      </c>
      <c r="W235" s="32" t="e">
        <f t="shared" si="88"/>
        <v>#DIV/0!</v>
      </c>
      <c r="X235" s="29" t="e">
        <f t="shared" si="89"/>
        <v>#DIV/0!</v>
      </c>
      <c r="Y235" s="29" t="e">
        <f t="shared" si="90"/>
        <v>#DIV/0!</v>
      </c>
      <c r="AA235" s="32" t="e">
        <f>Rohdaten!AJ235-$G235</f>
        <v>#DIV/0!</v>
      </c>
      <c r="AB235" s="32" t="e">
        <f t="shared" si="91"/>
        <v>#DIV/0!</v>
      </c>
      <c r="AC235" s="30">
        <f>Rohdaten!AM235</f>
        <v>0</v>
      </c>
      <c r="AD235" s="33">
        <f>Rohdaten!AL235/eval!$B$7</f>
        <v>0</v>
      </c>
      <c r="AE235" s="32" t="e">
        <f t="shared" si="92"/>
        <v>#DIV/0!</v>
      </c>
      <c r="AF235" s="32" t="e">
        <f>(AC235)/((AE235+0.0000000000000000001)/charge/constants!$B$3)</f>
        <v>#DIV/0!</v>
      </c>
      <c r="AG235" s="32" t="e">
        <f>SQRT(AC235+1)/((AE235+0.0000000000000000001)/charge/constants!$B$3)</f>
        <v>#DIV/0!</v>
      </c>
      <c r="AH235" s="32" t="e">
        <f>AF235/eval!$E$18</f>
        <v>#DIV/0!</v>
      </c>
      <c r="AI235" s="32" t="e">
        <f>AG235/eval!$E$18</f>
        <v>#DIV/0!</v>
      </c>
      <c r="AJ235" s="32" t="e">
        <f t="shared" si="93"/>
        <v>#DIV/0!</v>
      </c>
      <c r="AK235" s="32" t="e">
        <f t="shared" si="94"/>
        <v>#DIV/0!</v>
      </c>
      <c r="AL235" s="29" t="e">
        <f t="shared" si="95"/>
        <v>#DIV/0!</v>
      </c>
      <c r="AN235" s="32" t="e">
        <f>Rohdaten!X235-G235</f>
        <v>#DIV/0!</v>
      </c>
      <c r="AO235" s="32" t="e">
        <f t="shared" si="96"/>
        <v>#DIV/0!</v>
      </c>
      <c r="AP235" s="30">
        <f>Rohdaten!AA235</f>
        <v>0</v>
      </c>
      <c r="AQ235" s="33">
        <f>Rohdaten!Y235</f>
        <v>0</v>
      </c>
      <c r="AR235" s="32" t="e">
        <f t="shared" si="108"/>
        <v>#DIV/0!</v>
      </c>
      <c r="AS235" s="32" t="e">
        <f t="shared" si="97"/>
        <v>#DIV/0!</v>
      </c>
      <c r="AT235" s="32" t="e">
        <f>(AP235)/((AS235+0.0000000000000000001)/charge/constants!$B$3)</f>
        <v>#DIV/0!</v>
      </c>
      <c r="AU235" s="32" t="e">
        <f>SQRT(AP235+1)/((AS235+0.0000000000000000001)/charge/constants!$B$3)</f>
        <v>#DIV/0!</v>
      </c>
      <c r="AV235" s="32" t="e">
        <f>AT235/eval!$E$18</f>
        <v>#DIV/0!</v>
      </c>
      <c r="AW235" s="32" t="e">
        <f>AU235/eval!$E$18</f>
        <v>#DIV/0!</v>
      </c>
      <c r="AX235" s="32" t="e">
        <f t="shared" si="98"/>
        <v>#DIV/0!</v>
      </c>
      <c r="AY235" s="32" t="e">
        <f t="shared" si="99"/>
        <v>#DIV/0!</v>
      </c>
      <c r="AZ235" s="29" t="e">
        <f t="shared" si="100"/>
        <v>#DIV/0!</v>
      </c>
      <c r="BC235" s="32" t="e">
        <f>Rohdaten!AD235-G235</f>
        <v>#DIV/0!</v>
      </c>
      <c r="BD235" s="30">
        <f>Rohdaten!AG235</f>
        <v>0</v>
      </c>
      <c r="BE235" s="33" t="e">
        <f>Rohdaten!AF235/Rohdaten!AE235</f>
        <v>#DIV/0!</v>
      </c>
      <c r="BF235" s="33">
        <f>Rohdaten!AF235/eval!$B$7</f>
        <v>0</v>
      </c>
      <c r="BG235" s="32" t="e">
        <f t="shared" si="101"/>
        <v>#DIV/0!</v>
      </c>
      <c r="BH235" s="32" t="e">
        <f>(BD235)/((BG235+0.0000000000000000001)/charge/constants!$B$3)</f>
        <v>#DIV/0!</v>
      </c>
      <c r="BI235" s="32" t="e">
        <f>SQRT(BD235+1)/((BG235+0.0000000000000000001)/charge/constants!$B$3)</f>
        <v>#DIV/0!</v>
      </c>
      <c r="BJ235" s="32" t="e">
        <f>BH235/eval!$E$18</f>
        <v>#DIV/0!</v>
      </c>
      <c r="BK235" s="32" t="e">
        <f>BI235/eval!$E$18</f>
        <v>#DIV/0!</v>
      </c>
      <c r="BL235" s="32" t="e">
        <f t="shared" si="102"/>
        <v>#DIV/0!</v>
      </c>
      <c r="BM235" s="32" t="e">
        <f t="shared" si="103"/>
        <v>#DIV/0!</v>
      </c>
      <c r="BN235" s="29" t="e">
        <f t="shared" si="104"/>
        <v>#DIV/0!</v>
      </c>
      <c r="BO235" s="33" t="e">
        <f t="array" ref="BO235">AVERAGE(IF(Rohdaten!E235='turnwise standard'!$A$5:$A$99,'turnwise standard'!$B$5:$B$99))</f>
        <v>#DIV/0!</v>
      </c>
      <c r="BP235" s="32" t="e">
        <f>BD235/BF235*constants!$B$3*charge/constants!$B$6/BO235</f>
        <v>#DIV/0!</v>
      </c>
      <c r="BQ235" s="32" t="e">
        <f>SQRT(BD235)/BF235*constants!$B$3*charge/constants!$B$6/BO235</f>
        <v>#DIV/0!</v>
      </c>
      <c r="BR235" s="32"/>
      <c r="BS235" s="32" t="e">
        <f t="shared" si="105"/>
        <v>#DIV/0!</v>
      </c>
      <c r="BT235" s="32" t="e">
        <f t="shared" si="106"/>
        <v>#DIV/0!</v>
      </c>
      <c r="BU235" s="32" t="e">
        <f t="shared" si="107"/>
        <v>#DIV/0!</v>
      </c>
      <c r="BV235" s="29" t="e">
        <f t="shared" si="109"/>
        <v>#DIV/0!</v>
      </c>
      <c r="BW235" s="29" t="e">
        <f t="shared" si="110"/>
        <v>#DIV/0!</v>
      </c>
      <c r="BX235" s="29" t="e">
        <f t="shared" si="111"/>
        <v>#DIV/0!</v>
      </c>
    </row>
    <row r="236" spans="1:76" x14ac:dyDescent="0.2">
      <c r="A236" s="29">
        <f>Rohdaten!C236</f>
        <v>0</v>
      </c>
      <c r="B236" s="29">
        <f>IF(1=1,Rohdaten!H236,"x"&amp;Rohdaten!H236)</f>
        <v>0</v>
      </c>
      <c r="C236" s="29">
        <f>IF(101,Rohdaten!F236,-Rohdaten!F236)</f>
        <v>0</v>
      </c>
      <c r="E236" s="32">
        <f>Rohdaten!J236</f>
        <v>0</v>
      </c>
      <c r="F236" s="32" t="e">
        <f>AVERAGE(Rohdaten!L236,Rohdaten!X236,Rohdaten!AD236)</f>
        <v>#DIV/0!</v>
      </c>
      <c r="G236" s="29" t="e">
        <f t="array" ref="G236">AVERAGE(IF(Rohdaten!E236='turnwise standard'!$A$5:$A$99,'turnwise standard'!$F$5:$F$99))</f>
        <v>#DIV/0!</v>
      </c>
      <c r="H236" s="29" t="b">
        <f>IF(ISERROR(G236),1&lt;0,E236-G236&gt;eval!$B$6)</f>
        <v>0</v>
      </c>
      <c r="I236" s="32" t="e">
        <f>Rohdaten!L236-G236</f>
        <v>#DIV/0!</v>
      </c>
      <c r="J236" s="32" t="e">
        <f t="shared" si="84"/>
        <v>#DIV/0!</v>
      </c>
      <c r="K236" s="32" t="e">
        <f t="shared" si="85"/>
        <v>#DIV/0!</v>
      </c>
      <c r="L236" s="30">
        <f>Rohdaten!O236</f>
        <v>0</v>
      </c>
      <c r="M236" s="33">
        <f>Rohdaten!N236/eval!$B$7</f>
        <v>0</v>
      </c>
      <c r="N236" s="33" t="e">
        <f>Rohdaten!N236/Rohdaten!M236</f>
        <v>#DIV/0!</v>
      </c>
      <c r="O236" s="32" t="e">
        <f t="shared" si="86"/>
        <v>#DIV/0!</v>
      </c>
      <c r="P236" s="34" t="e">
        <f>(L236)/(O236/charge/constants!$B$3)</f>
        <v>#DIV/0!</v>
      </c>
      <c r="Q236" s="34" t="e">
        <f>SQRT(L236+1)/(O236/charge/constants!$B$3)</f>
        <v>#DIV/0!</v>
      </c>
      <c r="R236" s="29" t="e">
        <f>P236/eval!$E$18</f>
        <v>#DIV/0!</v>
      </c>
      <c r="S236" s="29" t="e">
        <f>Q236/eval!$E$18</f>
        <v>#DIV/0!</v>
      </c>
      <c r="T236" s="29" t="e">
        <f t="shared" si="87"/>
        <v>#DIV/0!</v>
      </c>
      <c r="V236" s="31" t="e">
        <f t="array" ref="V236">AVERAGE(IF(Rohdaten!E236='turnwise standard'!$A$5:$A$99,'turnwise standard'!$P$5:$P$99))</f>
        <v>#DIV/0!</v>
      </c>
      <c r="W236" s="32" t="e">
        <f t="shared" si="88"/>
        <v>#DIV/0!</v>
      </c>
      <c r="X236" s="29" t="e">
        <f t="shared" si="89"/>
        <v>#DIV/0!</v>
      </c>
      <c r="Y236" s="29" t="e">
        <f t="shared" si="90"/>
        <v>#DIV/0!</v>
      </c>
      <c r="AA236" s="32" t="e">
        <f>Rohdaten!AJ236-$G236</f>
        <v>#DIV/0!</v>
      </c>
      <c r="AB236" s="32" t="e">
        <f t="shared" si="91"/>
        <v>#DIV/0!</v>
      </c>
      <c r="AC236" s="30">
        <f>Rohdaten!AM236</f>
        <v>0</v>
      </c>
      <c r="AD236" s="33">
        <f>Rohdaten!AL236/eval!$B$7</f>
        <v>0</v>
      </c>
      <c r="AE236" s="32" t="e">
        <f t="shared" si="92"/>
        <v>#DIV/0!</v>
      </c>
      <c r="AF236" s="32" t="e">
        <f>(AC236)/((AE236+0.0000000000000000001)/charge/constants!$B$3)</f>
        <v>#DIV/0!</v>
      </c>
      <c r="AG236" s="32" t="e">
        <f>SQRT(AC236+1)/((AE236+0.0000000000000000001)/charge/constants!$B$3)</f>
        <v>#DIV/0!</v>
      </c>
      <c r="AH236" s="32" t="e">
        <f>AF236/eval!$E$18</f>
        <v>#DIV/0!</v>
      </c>
      <c r="AI236" s="32" t="e">
        <f>AG236/eval!$E$18</f>
        <v>#DIV/0!</v>
      </c>
      <c r="AJ236" s="32" t="e">
        <f t="shared" si="93"/>
        <v>#DIV/0!</v>
      </c>
      <c r="AK236" s="32" t="e">
        <f t="shared" si="94"/>
        <v>#DIV/0!</v>
      </c>
      <c r="AL236" s="29" t="e">
        <f t="shared" si="95"/>
        <v>#DIV/0!</v>
      </c>
      <c r="AN236" s="32" t="e">
        <f>Rohdaten!X236-G236</f>
        <v>#DIV/0!</v>
      </c>
      <c r="AO236" s="32" t="e">
        <f t="shared" si="96"/>
        <v>#DIV/0!</v>
      </c>
      <c r="AP236" s="30">
        <f>Rohdaten!AA236</f>
        <v>0</v>
      </c>
      <c r="AQ236" s="33">
        <f>Rohdaten!Y236</f>
        <v>0</v>
      </c>
      <c r="AR236" s="32" t="e">
        <f t="shared" si="108"/>
        <v>#DIV/0!</v>
      </c>
      <c r="AS236" s="32" t="e">
        <f t="shared" si="97"/>
        <v>#DIV/0!</v>
      </c>
      <c r="AT236" s="32" t="e">
        <f>(AP236)/((AS236+0.0000000000000000001)/charge/constants!$B$3)</f>
        <v>#DIV/0!</v>
      </c>
      <c r="AU236" s="32" t="e">
        <f>SQRT(AP236+1)/((AS236+0.0000000000000000001)/charge/constants!$B$3)</f>
        <v>#DIV/0!</v>
      </c>
      <c r="AV236" s="32" t="e">
        <f>AT236/eval!$E$18</f>
        <v>#DIV/0!</v>
      </c>
      <c r="AW236" s="32" t="e">
        <f>AU236/eval!$E$18</f>
        <v>#DIV/0!</v>
      </c>
      <c r="AX236" s="32" t="e">
        <f t="shared" si="98"/>
        <v>#DIV/0!</v>
      </c>
      <c r="AY236" s="32" t="e">
        <f t="shared" si="99"/>
        <v>#DIV/0!</v>
      </c>
      <c r="AZ236" s="29" t="e">
        <f t="shared" si="100"/>
        <v>#DIV/0!</v>
      </c>
      <c r="BC236" s="32" t="e">
        <f>Rohdaten!AD236-G236</f>
        <v>#DIV/0!</v>
      </c>
      <c r="BD236" s="30">
        <f>Rohdaten!AG236</f>
        <v>0</v>
      </c>
      <c r="BE236" s="33" t="e">
        <f>Rohdaten!AF236/Rohdaten!AE236</f>
        <v>#DIV/0!</v>
      </c>
      <c r="BF236" s="33">
        <f>Rohdaten!AF236/eval!$B$7</f>
        <v>0</v>
      </c>
      <c r="BG236" s="32" t="e">
        <f t="shared" si="101"/>
        <v>#DIV/0!</v>
      </c>
      <c r="BH236" s="32" t="e">
        <f>(BD236)/((BG236+0.0000000000000000001)/charge/constants!$B$3)</f>
        <v>#DIV/0!</v>
      </c>
      <c r="BI236" s="32" t="e">
        <f>SQRT(BD236+1)/((BG236+0.0000000000000000001)/charge/constants!$B$3)</f>
        <v>#DIV/0!</v>
      </c>
      <c r="BJ236" s="32" t="e">
        <f>BH236/eval!$E$18</f>
        <v>#DIV/0!</v>
      </c>
      <c r="BK236" s="32" t="e">
        <f>BI236/eval!$E$18</f>
        <v>#DIV/0!</v>
      </c>
      <c r="BL236" s="32" t="e">
        <f t="shared" si="102"/>
        <v>#DIV/0!</v>
      </c>
      <c r="BM236" s="32" t="e">
        <f t="shared" si="103"/>
        <v>#DIV/0!</v>
      </c>
      <c r="BN236" s="29" t="e">
        <f t="shared" si="104"/>
        <v>#DIV/0!</v>
      </c>
      <c r="BO236" s="33" t="e">
        <f t="array" ref="BO236">AVERAGE(IF(Rohdaten!E236='turnwise standard'!$A$5:$A$99,'turnwise standard'!$B$5:$B$99))</f>
        <v>#DIV/0!</v>
      </c>
      <c r="BP236" s="32" t="e">
        <f>BD236/BF236*constants!$B$3*charge/constants!$B$6/BO236</f>
        <v>#DIV/0!</v>
      </c>
      <c r="BQ236" s="32" t="e">
        <f>SQRT(BD236)/BF236*constants!$B$3*charge/constants!$B$6/BO236</f>
        <v>#DIV/0!</v>
      </c>
      <c r="BR236" s="32"/>
      <c r="BS236" s="32" t="e">
        <f t="shared" si="105"/>
        <v>#DIV/0!</v>
      </c>
      <c r="BT236" s="32" t="e">
        <f t="shared" si="106"/>
        <v>#DIV/0!</v>
      </c>
      <c r="BU236" s="32" t="e">
        <f t="shared" si="107"/>
        <v>#DIV/0!</v>
      </c>
      <c r="BV236" s="29" t="e">
        <f t="shared" si="109"/>
        <v>#DIV/0!</v>
      </c>
      <c r="BW236" s="29" t="e">
        <f t="shared" si="110"/>
        <v>#DIV/0!</v>
      </c>
      <c r="BX236" s="29" t="e">
        <f t="shared" si="111"/>
        <v>#DIV/0!</v>
      </c>
    </row>
    <row r="237" spans="1:76" x14ac:dyDescent="0.2">
      <c r="A237" s="29">
        <f>Rohdaten!C237</f>
        <v>0</v>
      </c>
      <c r="B237" s="29">
        <f>IF(1=1,Rohdaten!H237,"x"&amp;Rohdaten!H237)</f>
        <v>0</v>
      </c>
      <c r="C237" s="29">
        <f>IF(101,Rohdaten!F237,-Rohdaten!F237)</f>
        <v>0</v>
      </c>
      <c r="E237" s="32">
        <f>Rohdaten!J237</f>
        <v>0</v>
      </c>
      <c r="F237" s="32" t="e">
        <f>AVERAGE(Rohdaten!L237,Rohdaten!X237,Rohdaten!AD237)</f>
        <v>#DIV/0!</v>
      </c>
      <c r="G237" s="29" t="e">
        <f t="array" ref="G237">AVERAGE(IF(Rohdaten!E237='turnwise standard'!$A$5:$A$99,'turnwise standard'!$F$5:$F$99))</f>
        <v>#DIV/0!</v>
      </c>
      <c r="H237" s="29" t="b">
        <f>IF(ISERROR(G237),1&lt;0,E237-G237&gt;eval!$B$6)</f>
        <v>0</v>
      </c>
      <c r="I237" s="32" t="e">
        <f>Rohdaten!L237-G237</f>
        <v>#DIV/0!</v>
      </c>
      <c r="J237" s="32" t="e">
        <f t="shared" si="84"/>
        <v>#DIV/0!</v>
      </c>
      <c r="K237" s="32" t="e">
        <f t="shared" si="85"/>
        <v>#DIV/0!</v>
      </c>
      <c r="L237" s="30">
        <f>Rohdaten!O237</f>
        <v>0</v>
      </c>
      <c r="M237" s="33">
        <f>Rohdaten!N237/eval!$B$7</f>
        <v>0</v>
      </c>
      <c r="N237" s="33" t="e">
        <f>Rohdaten!N237/Rohdaten!M237</f>
        <v>#DIV/0!</v>
      </c>
      <c r="O237" s="32" t="e">
        <f t="shared" si="86"/>
        <v>#DIV/0!</v>
      </c>
      <c r="P237" s="34" t="e">
        <f>(L237)/(O237/charge/constants!$B$3)</f>
        <v>#DIV/0!</v>
      </c>
      <c r="Q237" s="34" t="e">
        <f>SQRT(L237+1)/(O237/charge/constants!$B$3)</f>
        <v>#DIV/0!</v>
      </c>
      <c r="R237" s="29" t="e">
        <f>P237/eval!$E$18</f>
        <v>#DIV/0!</v>
      </c>
      <c r="S237" s="29" t="e">
        <f>Q237/eval!$E$18</f>
        <v>#DIV/0!</v>
      </c>
      <c r="T237" s="29" t="e">
        <f t="shared" si="87"/>
        <v>#DIV/0!</v>
      </c>
      <c r="V237" s="31" t="e">
        <f t="array" ref="V237">AVERAGE(IF(Rohdaten!E237='turnwise standard'!$A$5:$A$99,'turnwise standard'!$P$5:$P$99))</f>
        <v>#DIV/0!</v>
      </c>
      <c r="W237" s="32" t="e">
        <f t="shared" si="88"/>
        <v>#DIV/0!</v>
      </c>
      <c r="X237" s="29" t="e">
        <f t="shared" si="89"/>
        <v>#DIV/0!</v>
      </c>
      <c r="Y237" s="29" t="e">
        <f t="shared" si="90"/>
        <v>#DIV/0!</v>
      </c>
      <c r="AA237" s="32" t="e">
        <f>Rohdaten!AJ237-$G237</f>
        <v>#DIV/0!</v>
      </c>
      <c r="AB237" s="32" t="e">
        <f t="shared" si="91"/>
        <v>#DIV/0!</v>
      </c>
      <c r="AC237" s="30">
        <f>Rohdaten!AM237</f>
        <v>0</v>
      </c>
      <c r="AD237" s="33">
        <f>Rohdaten!AL237/eval!$B$7</f>
        <v>0</v>
      </c>
      <c r="AE237" s="32" t="e">
        <f t="shared" si="92"/>
        <v>#DIV/0!</v>
      </c>
      <c r="AF237" s="32" t="e">
        <f>(AC237)/((AE237+0.0000000000000000001)/charge/constants!$B$3)</f>
        <v>#DIV/0!</v>
      </c>
      <c r="AG237" s="32" t="e">
        <f>SQRT(AC237+1)/((AE237+0.0000000000000000001)/charge/constants!$B$3)</f>
        <v>#DIV/0!</v>
      </c>
      <c r="AH237" s="32" t="e">
        <f>AF237/eval!$E$18</f>
        <v>#DIV/0!</v>
      </c>
      <c r="AI237" s="32" t="e">
        <f>AG237/eval!$E$18</f>
        <v>#DIV/0!</v>
      </c>
      <c r="AJ237" s="32" t="e">
        <f t="shared" si="93"/>
        <v>#DIV/0!</v>
      </c>
      <c r="AK237" s="32" t="e">
        <f t="shared" si="94"/>
        <v>#DIV/0!</v>
      </c>
      <c r="AL237" s="29" t="e">
        <f t="shared" si="95"/>
        <v>#DIV/0!</v>
      </c>
      <c r="AN237" s="32" t="e">
        <f>Rohdaten!X237-G237</f>
        <v>#DIV/0!</v>
      </c>
      <c r="AO237" s="32" t="e">
        <f t="shared" si="96"/>
        <v>#DIV/0!</v>
      </c>
      <c r="AP237" s="30">
        <f>Rohdaten!AA237</f>
        <v>0</v>
      </c>
      <c r="AQ237" s="33">
        <f>Rohdaten!Y237</f>
        <v>0</v>
      </c>
      <c r="AR237" s="32" t="e">
        <f t="shared" si="108"/>
        <v>#DIV/0!</v>
      </c>
      <c r="AS237" s="32" t="e">
        <f t="shared" si="97"/>
        <v>#DIV/0!</v>
      </c>
      <c r="AT237" s="32" t="e">
        <f>(AP237)/((AS237+0.0000000000000000001)/charge/constants!$B$3)</f>
        <v>#DIV/0!</v>
      </c>
      <c r="AU237" s="32" t="e">
        <f>SQRT(AP237+1)/((AS237+0.0000000000000000001)/charge/constants!$B$3)</f>
        <v>#DIV/0!</v>
      </c>
      <c r="AV237" s="32" t="e">
        <f>AT237/eval!$E$18</f>
        <v>#DIV/0!</v>
      </c>
      <c r="AW237" s="32" t="e">
        <f>AU237/eval!$E$18</f>
        <v>#DIV/0!</v>
      </c>
      <c r="AX237" s="32" t="e">
        <f t="shared" si="98"/>
        <v>#DIV/0!</v>
      </c>
      <c r="AY237" s="32" t="e">
        <f t="shared" si="99"/>
        <v>#DIV/0!</v>
      </c>
      <c r="AZ237" s="29" t="e">
        <f t="shared" si="100"/>
        <v>#DIV/0!</v>
      </c>
      <c r="BC237" s="32" t="e">
        <f>Rohdaten!AD237-G237</f>
        <v>#DIV/0!</v>
      </c>
      <c r="BD237" s="30">
        <f>Rohdaten!AG237</f>
        <v>0</v>
      </c>
      <c r="BE237" s="33" t="e">
        <f>Rohdaten!AF237/Rohdaten!AE237</f>
        <v>#DIV/0!</v>
      </c>
      <c r="BF237" s="33">
        <f>Rohdaten!AF237/eval!$B$7</f>
        <v>0</v>
      </c>
      <c r="BG237" s="32" t="e">
        <f t="shared" si="101"/>
        <v>#DIV/0!</v>
      </c>
      <c r="BH237" s="32" t="e">
        <f>(BD237)/((BG237+0.0000000000000000001)/charge/constants!$B$3)</f>
        <v>#DIV/0!</v>
      </c>
      <c r="BI237" s="32" t="e">
        <f>SQRT(BD237+1)/((BG237+0.0000000000000000001)/charge/constants!$B$3)</f>
        <v>#DIV/0!</v>
      </c>
      <c r="BJ237" s="32" t="e">
        <f>BH237/eval!$E$18</f>
        <v>#DIV/0!</v>
      </c>
      <c r="BK237" s="32" t="e">
        <f>BI237/eval!$E$18</f>
        <v>#DIV/0!</v>
      </c>
      <c r="BL237" s="32" t="e">
        <f t="shared" si="102"/>
        <v>#DIV/0!</v>
      </c>
      <c r="BM237" s="32" t="e">
        <f t="shared" si="103"/>
        <v>#DIV/0!</v>
      </c>
      <c r="BN237" s="29" t="e">
        <f t="shared" si="104"/>
        <v>#DIV/0!</v>
      </c>
      <c r="BO237" s="33" t="e">
        <f t="array" ref="BO237">AVERAGE(IF(Rohdaten!E237='turnwise standard'!$A$5:$A$99,'turnwise standard'!$B$5:$B$99))</f>
        <v>#DIV/0!</v>
      </c>
      <c r="BP237" s="32" t="e">
        <f>BD237/BF237*constants!$B$3*charge/constants!$B$6/BO237</f>
        <v>#DIV/0!</v>
      </c>
      <c r="BQ237" s="32" t="e">
        <f>SQRT(BD237)/BF237*constants!$B$3*charge/constants!$B$6/BO237</f>
        <v>#DIV/0!</v>
      </c>
      <c r="BR237" s="32"/>
      <c r="BS237" s="32" t="e">
        <f t="shared" si="105"/>
        <v>#DIV/0!</v>
      </c>
      <c r="BT237" s="32" t="e">
        <f t="shared" si="106"/>
        <v>#DIV/0!</v>
      </c>
      <c r="BU237" s="32" t="e">
        <f t="shared" si="107"/>
        <v>#DIV/0!</v>
      </c>
      <c r="BV237" s="29" t="e">
        <f t="shared" si="109"/>
        <v>#DIV/0!</v>
      </c>
      <c r="BW237" s="29" t="e">
        <f t="shared" si="110"/>
        <v>#DIV/0!</v>
      </c>
      <c r="BX237" s="29" t="e">
        <f t="shared" si="111"/>
        <v>#DIV/0!</v>
      </c>
    </row>
    <row r="238" spans="1:76" x14ac:dyDescent="0.2">
      <c r="A238" s="29">
        <f>Rohdaten!C238</f>
        <v>0</v>
      </c>
      <c r="B238" s="29">
        <f>IF(1=1,Rohdaten!H238,"x"&amp;Rohdaten!H238)</f>
        <v>0</v>
      </c>
      <c r="C238" s="29">
        <f>IF(101,Rohdaten!F238,-Rohdaten!F238)</f>
        <v>0</v>
      </c>
      <c r="E238" s="32">
        <f>Rohdaten!J238</f>
        <v>0</v>
      </c>
      <c r="F238" s="32" t="e">
        <f>AVERAGE(Rohdaten!L238,Rohdaten!X238,Rohdaten!AD238)</f>
        <v>#DIV/0!</v>
      </c>
      <c r="G238" s="29" t="e">
        <f t="array" ref="G238">AVERAGE(IF(Rohdaten!E238='turnwise standard'!$A$5:$A$99,'turnwise standard'!$F$5:$F$99))</f>
        <v>#DIV/0!</v>
      </c>
      <c r="H238" s="29" t="b">
        <f>IF(ISERROR(G238),1&lt;0,E238-G238&gt;eval!$B$6)</f>
        <v>0</v>
      </c>
      <c r="I238" s="32" t="e">
        <f>Rohdaten!L238-G238</f>
        <v>#DIV/0!</v>
      </c>
      <c r="J238" s="32" t="e">
        <f t="shared" si="84"/>
        <v>#DIV/0!</v>
      </c>
      <c r="K238" s="32" t="e">
        <f t="shared" si="85"/>
        <v>#DIV/0!</v>
      </c>
      <c r="L238" s="30">
        <f>Rohdaten!O238</f>
        <v>0</v>
      </c>
      <c r="M238" s="33">
        <f>Rohdaten!N238/eval!$B$7</f>
        <v>0</v>
      </c>
      <c r="N238" s="33" t="e">
        <f>Rohdaten!N238/Rohdaten!M238</f>
        <v>#DIV/0!</v>
      </c>
      <c r="O238" s="32" t="e">
        <f t="shared" si="86"/>
        <v>#DIV/0!</v>
      </c>
      <c r="P238" s="34" t="e">
        <f>(L238)/(O238/charge/constants!$B$3)</f>
        <v>#DIV/0!</v>
      </c>
      <c r="Q238" s="34" t="e">
        <f>SQRT(L238+1)/(O238/charge/constants!$B$3)</f>
        <v>#DIV/0!</v>
      </c>
      <c r="R238" s="29" t="e">
        <f>P238/eval!$E$18</f>
        <v>#DIV/0!</v>
      </c>
      <c r="S238" s="29" t="e">
        <f>Q238/eval!$E$18</f>
        <v>#DIV/0!</v>
      </c>
      <c r="T238" s="29" t="e">
        <f t="shared" si="87"/>
        <v>#DIV/0!</v>
      </c>
      <c r="V238" s="31" t="e">
        <f t="array" ref="V238">AVERAGE(IF(Rohdaten!E238='turnwise standard'!$A$5:$A$99,'turnwise standard'!$P$5:$P$99))</f>
        <v>#DIV/0!</v>
      </c>
      <c r="W238" s="32" t="e">
        <f t="shared" si="88"/>
        <v>#DIV/0!</v>
      </c>
      <c r="X238" s="29" t="e">
        <f t="shared" si="89"/>
        <v>#DIV/0!</v>
      </c>
      <c r="Y238" s="29" t="e">
        <f t="shared" si="90"/>
        <v>#DIV/0!</v>
      </c>
      <c r="AA238" s="32" t="e">
        <f>Rohdaten!AJ238-$G238</f>
        <v>#DIV/0!</v>
      </c>
      <c r="AB238" s="32" t="e">
        <f t="shared" si="91"/>
        <v>#DIV/0!</v>
      </c>
      <c r="AC238" s="30">
        <f>Rohdaten!AM238</f>
        <v>0</v>
      </c>
      <c r="AD238" s="33">
        <f>Rohdaten!AL238/eval!$B$7</f>
        <v>0</v>
      </c>
      <c r="AE238" s="32" t="e">
        <f t="shared" si="92"/>
        <v>#DIV/0!</v>
      </c>
      <c r="AF238" s="32" t="e">
        <f>(AC238)/((AE238+0.0000000000000000001)/charge/constants!$B$3)</f>
        <v>#DIV/0!</v>
      </c>
      <c r="AG238" s="32" t="e">
        <f>SQRT(AC238+1)/((AE238+0.0000000000000000001)/charge/constants!$B$3)</f>
        <v>#DIV/0!</v>
      </c>
      <c r="AH238" s="32" t="e">
        <f>AF238/eval!$E$18</f>
        <v>#DIV/0!</v>
      </c>
      <c r="AI238" s="32" t="e">
        <f>AG238/eval!$E$18</f>
        <v>#DIV/0!</v>
      </c>
      <c r="AJ238" s="32" t="e">
        <f t="shared" si="93"/>
        <v>#DIV/0!</v>
      </c>
      <c r="AK238" s="32" t="e">
        <f t="shared" si="94"/>
        <v>#DIV/0!</v>
      </c>
      <c r="AL238" s="29" t="e">
        <f t="shared" si="95"/>
        <v>#DIV/0!</v>
      </c>
      <c r="AN238" s="32" t="e">
        <f>Rohdaten!X238-G238</f>
        <v>#DIV/0!</v>
      </c>
      <c r="AO238" s="32" t="e">
        <f t="shared" si="96"/>
        <v>#DIV/0!</v>
      </c>
      <c r="AP238" s="30">
        <f>Rohdaten!AA238</f>
        <v>0</v>
      </c>
      <c r="AQ238" s="33">
        <f>Rohdaten!Y238</f>
        <v>0</v>
      </c>
      <c r="AR238" s="32" t="e">
        <f t="shared" si="108"/>
        <v>#DIV/0!</v>
      </c>
      <c r="AS238" s="32" t="e">
        <f t="shared" si="97"/>
        <v>#DIV/0!</v>
      </c>
      <c r="AT238" s="32" t="e">
        <f>(AP238)/((AS238+0.0000000000000000001)/charge/constants!$B$3)</f>
        <v>#DIV/0!</v>
      </c>
      <c r="AU238" s="32" t="e">
        <f>SQRT(AP238+1)/((AS238+0.0000000000000000001)/charge/constants!$B$3)</f>
        <v>#DIV/0!</v>
      </c>
      <c r="AV238" s="32" t="e">
        <f>AT238/eval!$E$18</f>
        <v>#DIV/0!</v>
      </c>
      <c r="AW238" s="32" t="e">
        <f>AU238/eval!$E$18</f>
        <v>#DIV/0!</v>
      </c>
      <c r="AX238" s="32" t="e">
        <f t="shared" si="98"/>
        <v>#DIV/0!</v>
      </c>
      <c r="AY238" s="32" t="e">
        <f t="shared" si="99"/>
        <v>#DIV/0!</v>
      </c>
      <c r="AZ238" s="29" t="e">
        <f t="shared" si="100"/>
        <v>#DIV/0!</v>
      </c>
      <c r="BC238" s="32" t="e">
        <f>Rohdaten!AD238-G238</f>
        <v>#DIV/0!</v>
      </c>
      <c r="BD238" s="30">
        <f>Rohdaten!AG238</f>
        <v>0</v>
      </c>
      <c r="BE238" s="33" t="e">
        <f>Rohdaten!AF238/Rohdaten!AE238</f>
        <v>#DIV/0!</v>
      </c>
      <c r="BF238" s="33">
        <f>Rohdaten!AF238/eval!$B$7</f>
        <v>0</v>
      </c>
      <c r="BG238" s="32" t="e">
        <f t="shared" si="101"/>
        <v>#DIV/0!</v>
      </c>
      <c r="BH238" s="32" t="e">
        <f>(BD238)/((BG238+0.0000000000000000001)/charge/constants!$B$3)</f>
        <v>#DIV/0!</v>
      </c>
      <c r="BI238" s="32" t="e">
        <f>SQRT(BD238+1)/((BG238+0.0000000000000000001)/charge/constants!$B$3)</f>
        <v>#DIV/0!</v>
      </c>
      <c r="BJ238" s="32" t="e">
        <f>BH238/eval!$E$18</f>
        <v>#DIV/0!</v>
      </c>
      <c r="BK238" s="32" t="e">
        <f>BI238/eval!$E$18</f>
        <v>#DIV/0!</v>
      </c>
      <c r="BL238" s="32" t="e">
        <f t="shared" si="102"/>
        <v>#DIV/0!</v>
      </c>
      <c r="BM238" s="32" t="e">
        <f t="shared" si="103"/>
        <v>#DIV/0!</v>
      </c>
      <c r="BN238" s="29" t="e">
        <f t="shared" si="104"/>
        <v>#DIV/0!</v>
      </c>
      <c r="BO238" s="33" t="e">
        <f t="array" ref="BO238">AVERAGE(IF(Rohdaten!E238='turnwise standard'!$A$5:$A$99,'turnwise standard'!$B$5:$B$99))</f>
        <v>#DIV/0!</v>
      </c>
      <c r="BP238" s="32" t="e">
        <f>BD238/BF238*constants!$B$3*charge/constants!$B$6/BO238</f>
        <v>#DIV/0!</v>
      </c>
      <c r="BQ238" s="32" t="e">
        <f>SQRT(BD238)/BF238*constants!$B$3*charge/constants!$B$6/BO238</f>
        <v>#DIV/0!</v>
      </c>
      <c r="BR238" s="32"/>
      <c r="BS238" s="32" t="e">
        <f t="shared" si="105"/>
        <v>#DIV/0!</v>
      </c>
      <c r="BT238" s="32" t="e">
        <f t="shared" si="106"/>
        <v>#DIV/0!</v>
      </c>
      <c r="BU238" s="32" t="e">
        <f t="shared" si="107"/>
        <v>#DIV/0!</v>
      </c>
      <c r="BV238" s="29" t="e">
        <f t="shared" si="109"/>
        <v>#DIV/0!</v>
      </c>
      <c r="BW238" s="29" t="e">
        <f t="shared" si="110"/>
        <v>#DIV/0!</v>
      </c>
      <c r="BX238" s="29" t="e">
        <f t="shared" si="111"/>
        <v>#DIV/0!</v>
      </c>
    </row>
    <row r="239" spans="1:76" x14ac:dyDescent="0.2">
      <c r="A239" s="29">
        <f>Rohdaten!C239</f>
        <v>0</v>
      </c>
      <c r="B239" s="29">
        <f>IF(1=1,Rohdaten!H239,"x"&amp;Rohdaten!H239)</f>
        <v>0</v>
      </c>
      <c r="C239" s="29">
        <f>IF(101,Rohdaten!F239,-Rohdaten!F239)</f>
        <v>0</v>
      </c>
      <c r="E239" s="32">
        <f>Rohdaten!J239</f>
        <v>0</v>
      </c>
      <c r="F239" s="32" t="e">
        <f>AVERAGE(Rohdaten!L239,Rohdaten!X239,Rohdaten!AD239)</f>
        <v>#DIV/0!</v>
      </c>
      <c r="G239" s="29" t="e">
        <f t="array" ref="G239">AVERAGE(IF(Rohdaten!E239='turnwise standard'!$A$5:$A$99,'turnwise standard'!$F$5:$F$99))</f>
        <v>#DIV/0!</v>
      </c>
      <c r="H239" s="29" t="b">
        <f>IF(ISERROR(G239),1&lt;0,E239-G239&gt;eval!$B$6)</f>
        <v>0</v>
      </c>
      <c r="I239" s="32" t="e">
        <f>Rohdaten!L239-G239</f>
        <v>#DIV/0!</v>
      </c>
      <c r="J239" s="32" t="e">
        <f t="shared" si="84"/>
        <v>#DIV/0!</v>
      </c>
      <c r="K239" s="32" t="e">
        <f t="shared" si="85"/>
        <v>#DIV/0!</v>
      </c>
      <c r="L239" s="30">
        <f>Rohdaten!O239</f>
        <v>0</v>
      </c>
      <c r="M239" s="33">
        <f>Rohdaten!N239/eval!$B$7</f>
        <v>0</v>
      </c>
      <c r="N239" s="33" t="e">
        <f>Rohdaten!N239/Rohdaten!M239</f>
        <v>#DIV/0!</v>
      </c>
      <c r="O239" s="32" t="e">
        <f t="shared" si="86"/>
        <v>#DIV/0!</v>
      </c>
      <c r="P239" s="34" t="e">
        <f>(L239)/(O239/charge/constants!$B$3)</f>
        <v>#DIV/0!</v>
      </c>
      <c r="Q239" s="34" t="e">
        <f>SQRT(L239+1)/(O239/charge/constants!$B$3)</f>
        <v>#DIV/0!</v>
      </c>
      <c r="R239" s="29" t="e">
        <f>P239/eval!$E$18</f>
        <v>#DIV/0!</v>
      </c>
      <c r="S239" s="29" t="e">
        <f>Q239/eval!$E$18</f>
        <v>#DIV/0!</v>
      </c>
      <c r="T239" s="29" t="e">
        <f t="shared" si="87"/>
        <v>#DIV/0!</v>
      </c>
      <c r="V239" s="31" t="e">
        <f t="array" ref="V239">AVERAGE(IF(Rohdaten!E239='turnwise standard'!$A$5:$A$99,'turnwise standard'!$P$5:$P$99))</f>
        <v>#DIV/0!</v>
      </c>
      <c r="W239" s="32" t="e">
        <f t="shared" si="88"/>
        <v>#DIV/0!</v>
      </c>
      <c r="X239" s="29" t="e">
        <f t="shared" si="89"/>
        <v>#DIV/0!</v>
      </c>
      <c r="Y239" s="29" t="e">
        <f t="shared" si="90"/>
        <v>#DIV/0!</v>
      </c>
      <c r="AA239" s="32" t="e">
        <f>Rohdaten!AJ239-$G239</f>
        <v>#DIV/0!</v>
      </c>
      <c r="AB239" s="32" t="e">
        <f t="shared" si="91"/>
        <v>#DIV/0!</v>
      </c>
      <c r="AC239" s="30">
        <f>Rohdaten!AM239</f>
        <v>0</v>
      </c>
      <c r="AD239" s="33">
        <f>Rohdaten!AL239/eval!$B$7</f>
        <v>0</v>
      </c>
      <c r="AE239" s="32" t="e">
        <f t="shared" si="92"/>
        <v>#DIV/0!</v>
      </c>
      <c r="AF239" s="32" t="e">
        <f>(AC239)/((AE239+0.0000000000000000001)/charge/constants!$B$3)</f>
        <v>#DIV/0!</v>
      </c>
      <c r="AG239" s="32" t="e">
        <f>SQRT(AC239+1)/((AE239+0.0000000000000000001)/charge/constants!$B$3)</f>
        <v>#DIV/0!</v>
      </c>
      <c r="AH239" s="32" t="e">
        <f>AF239/eval!$E$18</f>
        <v>#DIV/0!</v>
      </c>
      <c r="AI239" s="32" t="e">
        <f>AG239/eval!$E$18</f>
        <v>#DIV/0!</v>
      </c>
      <c r="AJ239" s="32" t="e">
        <f t="shared" si="93"/>
        <v>#DIV/0!</v>
      </c>
      <c r="AK239" s="32" t="e">
        <f t="shared" si="94"/>
        <v>#DIV/0!</v>
      </c>
      <c r="AL239" s="29" t="e">
        <f t="shared" si="95"/>
        <v>#DIV/0!</v>
      </c>
      <c r="AN239" s="32" t="e">
        <f>Rohdaten!X239-G239</f>
        <v>#DIV/0!</v>
      </c>
      <c r="AO239" s="32" t="e">
        <f t="shared" si="96"/>
        <v>#DIV/0!</v>
      </c>
      <c r="AP239" s="30">
        <f>Rohdaten!AA239</f>
        <v>0</v>
      </c>
      <c r="AQ239" s="33">
        <f>Rohdaten!Y239</f>
        <v>0</v>
      </c>
      <c r="AR239" s="32" t="e">
        <f t="shared" si="108"/>
        <v>#DIV/0!</v>
      </c>
      <c r="AS239" s="32" t="e">
        <f t="shared" si="97"/>
        <v>#DIV/0!</v>
      </c>
      <c r="AT239" s="32" t="e">
        <f>(AP239)/((AS239+0.0000000000000000001)/charge/constants!$B$3)</f>
        <v>#DIV/0!</v>
      </c>
      <c r="AU239" s="32" t="e">
        <f>SQRT(AP239+1)/((AS239+0.0000000000000000001)/charge/constants!$B$3)</f>
        <v>#DIV/0!</v>
      </c>
      <c r="AV239" s="32" t="e">
        <f>AT239/eval!$E$18</f>
        <v>#DIV/0!</v>
      </c>
      <c r="AW239" s="32" t="e">
        <f>AU239/eval!$E$18</f>
        <v>#DIV/0!</v>
      </c>
      <c r="AX239" s="32" t="e">
        <f t="shared" si="98"/>
        <v>#DIV/0!</v>
      </c>
      <c r="AY239" s="32" t="e">
        <f t="shared" si="99"/>
        <v>#DIV/0!</v>
      </c>
      <c r="AZ239" s="29" t="e">
        <f t="shared" si="100"/>
        <v>#DIV/0!</v>
      </c>
      <c r="BC239" s="32" t="e">
        <f>Rohdaten!AD239-G239</f>
        <v>#DIV/0!</v>
      </c>
      <c r="BD239" s="30">
        <f>Rohdaten!AG239</f>
        <v>0</v>
      </c>
      <c r="BE239" s="33" t="e">
        <f>Rohdaten!AF239/Rohdaten!AE239</f>
        <v>#DIV/0!</v>
      </c>
      <c r="BF239" s="33">
        <f>Rohdaten!AF239/eval!$B$7</f>
        <v>0</v>
      </c>
      <c r="BG239" s="32" t="e">
        <f t="shared" si="101"/>
        <v>#DIV/0!</v>
      </c>
      <c r="BH239" s="32" t="e">
        <f>(BD239)/((BG239+0.0000000000000000001)/charge/constants!$B$3)</f>
        <v>#DIV/0!</v>
      </c>
      <c r="BI239" s="32" t="e">
        <f>SQRT(BD239+1)/((BG239+0.0000000000000000001)/charge/constants!$B$3)</f>
        <v>#DIV/0!</v>
      </c>
      <c r="BJ239" s="32" t="e">
        <f>BH239/eval!$E$18</f>
        <v>#DIV/0!</v>
      </c>
      <c r="BK239" s="32" t="e">
        <f>BI239/eval!$E$18</f>
        <v>#DIV/0!</v>
      </c>
      <c r="BL239" s="32" t="e">
        <f t="shared" si="102"/>
        <v>#DIV/0!</v>
      </c>
      <c r="BM239" s="32" t="e">
        <f t="shared" si="103"/>
        <v>#DIV/0!</v>
      </c>
      <c r="BN239" s="29" t="e">
        <f t="shared" si="104"/>
        <v>#DIV/0!</v>
      </c>
      <c r="BO239" s="33" t="e">
        <f t="array" ref="BO239">AVERAGE(IF(Rohdaten!E239='turnwise standard'!$A$5:$A$99,'turnwise standard'!$B$5:$B$99))</f>
        <v>#DIV/0!</v>
      </c>
      <c r="BP239" s="32" t="e">
        <f>BD239/BF239*constants!$B$3*charge/constants!$B$6/BO239</f>
        <v>#DIV/0!</v>
      </c>
      <c r="BQ239" s="32" t="e">
        <f>SQRT(BD239)/BF239*constants!$B$3*charge/constants!$B$6/BO239</f>
        <v>#DIV/0!</v>
      </c>
      <c r="BR239" s="32"/>
      <c r="BS239" s="32" t="e">
        <f t="shared" si="105"/>
        <v>#DIV/0!</v>
      </c>
      <c r="BT239" s="32" t="e">
        <f t="shared" si="106"/>
        <v>#DIV/0!</v>
      </c>
      <c r="BU239" s="32" t="e">
        <f t="shared" si="107"/>
        <v>#DIV/0!</v>
      </c>
      <c r="BV239" s="29" t="e">
        <f t="shared" si="109"/>
        <v>#DIV/0!</v>
      </c>
      <c r="BW239" s="29" t="e">
        <f t="shared" si="110"/>
        <v>#DIV/0!</v>
      </c>
      <c r="BX239" s="29" t="e">
        <f t="shared" si="111"/>
        <v>#DIV/0!</v>
      </c>
    </row>
    <row r="240" spans="1:76" x14ac:dyDescent="0.2">
      <c r="A240" s="29">
        <f>Rohdaten!C240</f>
        <v>0</v>
      </c>
      <c r="B240" s="29">
        <f>IF(1=1,Rohdaten!H240,"x"&amp;Rohdaten!H240)</f>
        <v>0</v>
      </c>
      <c r="C240" s="29">
        <f>IF(101,Rohdaten!F240,-Rohdaten!F240)</f>
        <v>0</v>
      </c>
      <c r="E240" s="32">
        <f>Rohdaten!J240</f>
        <v>0</v>
      </c>
      <c r="F240" s="32" t="e">
        <f>AVERAGE(Rohdaten!L240,Rohdaten!X240,Rohdaten!AD240)</f>
        <v>#DIV/0!</v>
      </c>
      <c r="G240" s="29" t="e">
        <f t="array" ref="G240">AVERAGE(IF(Rohdaten!E240='turnwise standard'!$A$5:$A$99,'turnwise standard'!$F$5:$F$99))</f>
        <v>#DIV/0!</v>
      </c>
      <c r="H240" s="29" t="b">
        <f>IF(ISERROR(G240),1&lt;0,E240-G240&gt;eval!$B$6)</f>
        <v>0</v>
      </c>
      <c r="I240" s="32" t="e">
        <f>Rohdaten!L240-G240</f>
        <v>#DIV/0!</v>
      </c>
      <c r="J240" s="32" t="e">
        <f t="shared" si="84"/>
        <v>#DIV/0!</v>
      </c>
      <c r="K240" s="32" t="e">
        <f t="shared" si="85"/>
        <v>#DIV/0!</v>
      </c>
      <c r="L240" s="30">
        <f>Rohdaten!O240</f>
        <v>0</v>
      </c>
      <c r="M240" s="33">
        <f>Rohdaten!N240/eval!$B$7</f>
        <v>0</v>
      </c>
      <c r="N240" s="33" t="e">
        <f>Rohdaten!N240/Rohdaten!M240</f>
        <v>#DIV/0!</v>
      </c>
      <c r="O240" s="32" t="e">
        <f t="shared" si="86"/>
        <v>#DIV/0!</v>
      </c>
      <c r="P240" s="34" t="e">
        <f>(L240)/(O240/charge/constants!$B$3)</f>
        <v>#DIV/0!</v>
      </c>
      <c r="Q240" s="34" t="e">
        <f>SQRT(L240+1)/(O240/charge/constants!$B$3)</f>
        <v>#DIV/0!</v>
      </c>
      <c r="R240" s="29" t="e">
        <f>P240/eval!$E$18</f>
        <v>#DIV/0!</v>
      </c>
      <c r="S240" s="29" t="e">
        <f>Q240/eval!$E$18</f>
        <v>#DIV/0!</v>
      </c>
      <c r="T240" s="29" t="e">
        <f t="shared" si="87"/>
        <v>#DIV/0!</v>
      </c>
      <c r="V240" s="31" t="e">
        <f t="array" ref="V240">AVERAGE(IF(Rohdaten!E240='turnwise standard'!$A$5:$A$99,'turnwise standard'!$P$5:$P$99))</f>
        <v>#DIV/0!</v>
      </c>
      <c r="W240" s="32" t="e">
        <f t="shared" si="88"/>
        <v>#DIV/0!</v>
      </c>
      <c r="X240" s="29" t="e">
        <f t="shared" si="89"/>
        <v>#DIV/0!</v>
      </c>
      <c r="Y240" s="29" t="e">
        <f t="shared" si="90"/>
        <v>#DIV/0!</v>
      </c>
      <c r="AA240" s="32" t="e">
        <f>Rohdaten!AJ240-$G240</f>
        <v>#DIV/0!</v>
      </c>
      <c r="AB240" s="32" t="e">
        <f t="shared" si="91"/>
        <v>#DIV/0!</v>
      </c>
      <c r="AC240" s="30">
        <f>Rohdaten!AM240</f>
        <v>0</v>
      </c>
      <c r="AD240" s="33">
        <f>Rohdaten!AL240/eval!$B$7</f>
        <v>0</v>
      </c>
      <c r="AE240" s="32" t="e">
        <f t="shared" si="92"/>
        <v>#DIV/0!</v>
      </c>
      <c r="AF240" s="32" t="e">
        <f>(AC240)/((AE240+0.0000000000000000001)/charge/constants!$B$3)</f>
        <v>#DIV/0!</v>
      </c>
      <c r="AG240" s="32" t="e">
        <f>SQRT(AC240+1)/((AE240+0.0000000000000000001)/charge/constants!$B$3)</f>
        <v>#DIV/0!</v>
      </c>
      <c r="AH240" s="32" t="e">
        <f>AF240/eval!$E$18</f>
        <v>#DIV/0!</v>
      </c>
      <c r="AI240" s="32" t="e">
        <f>AG240/eval!$E$18</f>
        <v>#DIV/0!</v>
      </c>
      <c r="AJ240" s="32" t="e">
        <f t="shared" si="93"/>
        <v>#DIV/0!</v>
      </c>
      <c r="AK240" s="32" t="e">
        <f t="shared" si="94"/>
        <v>#DIV/0!</v>
      </c>
      <c r="AL240" s="29" t="e">
        <f t="shared" si="95"/>
        <v>#DIV/0!</v>
      </c>
      <c r="AN240" s="32" t="e">
        <f>Rohdaten!X240-G240</f>
        <v>#DIV/0!</v>
      </c>
      <c r="AO240" s="32" t="e">
        <f t="shared" si="96"/>
        <v>#DIV/0!</v>
      </c>
      <c r="AP240" s="30">
        <f>Rohdaten!AA240</f>
        <v>0</v>
      </c>
      <c r="AQ240" s="33">
        <f>Rohdaten!Y240</f>
        <v>0</v>
      </c>
      <c r="AR240" s="32" t="e">
        <f t="shared" si="108"/>
        <v>#DIV/0!</v>
      </c>
      <c r="AS240" s="32" t="e">
        <f t="shared" si="97"/>
        <v>#DIV/0!</v>
      </c>
      <c r="AT240" s="32" t="e">
        <f>(AP240)/((AS240+0.0000000000000000001)/charge/constants!$B$3)</f>
        <v>#DIV/0!</v>
      </c>
      <c r="AU240" s="32" t="e">
        <f>SQRT(AP240+1)/((AS240+0.0000000000000000001)/charge/constants!$B$3)</f>
        <v>#DIV/0!</v>
      </c>
      <c r="AV240" s="32" t="e">
        <f>AT240/eval!$E$18</f>
        <v>#DIV/0!</v>
      </c>
      <c r="AW240" s="32" t="e">
        <f>AU240/eval!$E$18</f>
        <v>#DIV/0!</v>
      </c>
      <c r="AX240" s="32" t="e">
        <f t="shared" si="98"/>
        <v>#DIV/0!</v>
      </c>
      <c r="AY240" s="32" t="e">
        <f t="shared" si="99"/>
        <v>#DIV/0!</v>
      </c>
      <c r="AZ240" s="29" t="e">
        <f t="shared" si="100"/>
        <v>#DIV/0!</v>
      </c>
      <c r="BC240" s="32" t="e">
        <f>Rohdaten!AD240-G240</f>
        <v>#DIV/0!</v>
      </c>
      <c r="BD240" s="30">
        <f>Rohdaten!AG240</f>
        <v>0</v>
      </c>
      <c r="BE240" s="33" t="e">
        <f>Rohdaten!AF240/Rohdaten!AE240</f>
        <v>#DIV/0!</v>
      </c>
      <c r="BF240" s="33">
        <f>Rohdaten!AF240/eval!$B$7</f>
        <v>0</v>
      </c>
      <c r="BG240" s="32" t="e">
        <f t="shared" si="101"/>
        <v>#DIV/0!</v>
      </c>
      <c r="BH240" s="32" t="e">
        <f>(BD240)/((BG240+0.0000000000000000001)/charge/constants!$B$3)</f>
        <v>#DIV/0!</v>
      </c>
      <c r="BI240" s="32" t="e">
        <f>SQRT(BD240+1)/((BG240+0.0000000000000000001)/charge/constants!$B$3)</f>
        <v>#DIV/0!</v>
      </c>
      <c r="BJ240" s="32" t="e">
        <f>BH240/eval!$E$18</f>
        <v>#DIV/0!</v>
      </c>
      <c r="BK240" s="32" t="e">
        <f>BI240/eval!$E$18</f>
        <v>#DIV/0!</v>
      </c>
      <c r="BL240" s="32" t="e">
        <f t="shared" si="102"/>
        <v>#DIV/0!</v>
      </c>
      <c r="BM240" s="32" t="e">
        <f t="shared" si="103"/>
        <v>#DIV/0!</v>
      </c>
      <c r="BN240" s="29" t="e">
        <f t="shared" si="104"/>
        <v>#DIV/0!</v>
      </c>
      <c r="BO240" s="33" t="e">
        <f t="array" ref="BO240">AVERAGE(IF(Rohdaten!E240='turnwise standard'!$A$5:$A$99,'turnwise standard'!$B$5:$B$99))</f>
        <v>#DIV/0!</v>
      </c>
      <c r="BP240" s="32" t="e">
        <f>BD240/BF240*constants!$B$3*charge/constants!$B$6/BO240</f>
        <v>#DIV/0!</v>
      </c>
      <c r="BQ240" s="32" t="e">
        <f>SQRT(BD240)/BF240*constants!$B$3*charge/constants!$B$6/BO240</f>
        <v>#DIV/0!</v>
      </c>
      <c r="BR240" s="32"/>
      <c r="BS240" s="32" t="e">
        <f t="shared" si="105"/>
        <v>#DIV/0!</v>
      </c>
      <c r="BT240" s="32" t="e">
        <f t="shared" si="106"/>
        <v>#DIV/0!</v>
      </c>
      <c r="BU240" s="32" t="e">
        <f t="shared" si="107"/>
        <v>#DIV/0!</v>
      </c>
      <c r="BV240" s="29" t="e">
        <f t="shared" si="109"/>
        <v>#DIV/0!</v>
      </c>
      <c r="BW240" s="29" t="e">
        <f t="shared" si="110"/>
        <v>#DIV/0!</v>
      </c>
      <c r="BX240" s="29" t="e">
        <f t="shared" si="111"/>
        <v>#DIV/0!</v>
      </c>
    </row>
    <row r="241" spans="1:76" x14ac:dyDescent="0.2">
      <c r="A241" s="29">
        <f>Rohdaten!C241</f>
        <v>0</v>
      </c>
      <c r="B241" s="29">
        <f>IF(1=1,Rohdaten!H241,"x"&amp;Rohdaten!H241)</f>
        <v>0</v>
      </c>
      <c r="C241" s="29">
        <f>IF(101,Rohdaten!F241,-Rohdaten!F241)</f>
        <v>0</v>
      </c>
      <c r="E241" s="32">
        <f>Rohdaten!J241</f>
        <v>0</v>
      </c>
      <c r="F241" s="32" t="e">
        <f>AVERAGE(Rohdaten!L241,Rohdaten!X241,Rohdaten!AD241)</f>
        <v>#DIV/0!</v>
      </c>
      <c r="G241" s="29" t="e">
        <f t="array" ref="G241">AVERAGE(IF(Rohdaten!E241='turnwise standard'!$A$5:$A$99,'turnwise standard'!$F$5:$F$99))</f>
        <v>#DIV/0!</v>
      </c>
      <c r="H241" s="29" t="b">
        <f>IF(ISERROR(G241),1&lt;0,E241-G241&gt;eval!$B$6)</f>
        <v>0</v>
      </c>
      <c r="I241" s="32" t="e">
        <f>Rohdaten!L241-G241</f>
        <v>#DIV/0!</v>
      </c>
      <c r="J241" s="32" t="e">
        <f t="shared" si="84"/>
        <v>#DIV/0!</v>
      </c>
      <c r="K241" s="32" t="e">
        <f t="shared" si="85"/>
        <v>#DIV/0!</v>
      </c>
      <c r="L241" s="30">
        <f>Rohdaten!O241</f>
        <v>0</v>
      </c>
      <c r="M241" s="33">
        <f>Rohdaten!N241/eval!$B$7</f>
        <v>0</v>
      </c>
      <c r="N241" s="33" t="e">
        <f>Rohdaten!N241/Rohdaten!M241</f>
        <v>#DIV/0!</v>
      </c>
      <c r="O241" s="32" t="e">
        <f t="shared" si="86"/>
        <v>#DIV/0!</v>
      </c>
      <c r="P241" s="34" t="e">
        <f>(L241)/(O241/charge/constants!$B$3)</f>
        <v>#DIV/0!</v>
      </c>
      <c r="Q241" s="34" t="e">
        <f>SQRT(L241+1)/(O241/charge/constants!$B$3)</f>
        <v>#DIV/0!</v>
      </c>
      <c r="R241" s="29" t="e">
        <f>P241/eval!$E$18</f>
        <v>#DIV/0!</v>
      </c>
      <c r="S241" s="29" t="e">
        <f>Q241/eval!$E$18</f>
        <v>#DIV/0!</v>
      </c>
      <c r="T241" s="29" t="e">
        <f t="shared" si="87"/>
        <v>#DIV/0!</v>
      </c>
      <c r="V241" s="31" t="e">
        <f t="array" ref="V241">AVERAGE(IF(Rohdaten!E241='turnwise standard'!$A$5:$A$99,'turnwise standard'!$P$5:$P$99))</f>
        <v>#DIV/0!</v>
      </c>
      <c r="W241" s="32" t="e">
        <f t="shared" si="88"/>
        <v>#DIV/0!</v>
      </c>
      <c r="X241" s="29" t="e">
        <f t="shared" si="89"/>
        <v>#DIV/0!</v>
      </c>
      <c r="Y241" s="29" t="e">
        <f t="shared" si="90"/>
        <v>#DIV/0!</v>
      </c>
      <c r="AA241" s="32" t="e">
        <f>Rohdaten!AJ241-$G241</f>
        <v>#DIV/0!</v>
      </c>
      <c r="AB241" s="32" t="e">
        <f t="shared" si="91"/>
        <v>#DIV/0!</v>
      </c>
      <c r="AC241" s="30">
        <f>Rohdaten!AM241</f>
        <v>0</v>
      </c>
      <c r="AD241" s="33">
        <f>Rohdaten!AL241/eval!$B$7</f>
        <v>0</v>
      </c>
      <c r="AE241" s="32" t="e">
        <f t="shared" si="92"/>
        <v>#DIV/0!</v>
      </c>
      <c r="AF241" s="32" t="e">
        <f>(AC241)/((AE241+0.0000000000000000001)/charge/constants!$B$3)</f>
        <v>#DIV/0!</v>
      </c>
      <c r="AG241" s="32" t="e">
        <f>SQRT(AC241+1)/((AE241+0.0000000000000000001)/charge/constants!$B$3)</f>
        <v>#DIV/0!</v>
      </c>
      <c r="AH241" s="32" t="e">
        <f>AF241/eval!$E$18</f>
        <v>#DIV/0!</v>
      </c>
      <c r="AI241" s="32" t="e">
        <f>AG241/eval!$E$18</f>
        <v>#DIV/0!</v>
      </c>
      <c r="AJ241" s="32" t="e">
        <f t="shared" si="93"/>
        <v>#DIV/0!</v>
      </c>
      <c r="AK241" s="32" t="e">
        <f t="shared" si="94"/>
        <v>#DIV/0!</v>
      </c>
      <c r="AL241" s="29" t="e">
        <f t="shared" si="95"/>
        <v>#DIV/0!</v>
      </c>
      <c r="AN241" s="32" t="e">
        <f>Rohdaten!X241-G241</f>
        <v>#DIV/0!</v>
      </c>
      <c r="AO241" s="32" t="e">
        <f t="shared" si="96"/>
        <v>#DIV/0!</v>
      </c>
      <c r="AP241" s="30">
        <f>Rohdaten!AA241</f>
        <v>0</v>
      </c>
      <c r="AQ241" s="33">
        <f>Rohdaten!Y241</f>
        <v>0</v>
      </c>
      <c r="AR241" s="32" t="e">
        <f t="shared" si="108"/>
        <v>#DIV/0!</v>
      </c>
      <c r="AS241" s="32" t="e">
        <f t="shared" si="97"/>
        <v>#DIV/0!</v>
      </c>
      <c r="AT241" s="32" t="e">
        <f>(AP241)/((AS241+0.0000000000000000001)/charge/constants!$B$3)</f>
        <v>#DIV/0!</v>
      </c>
      <c r="AU241" s="32" t="e">
        <f>SQRT(AP241+1)/((AS241+0.0000000000000000001)/charge/constants!$B$3)</f>
        <v>#DIV/0!</v>
      </c>
      <c r="AV241" s="32" t="e">
        <f>AT241/eval!$E$18</f>
        <v>#DIV/0!</v>
      </c>
      <c r="AW241" s="32" t="e">
        <f>AU241/eval!$E$18</f>
        <v>#DIV/0!</v>
      </c>
      <c r="AX241" s="32" t="e">
        <f t="shared" si="98"/>
        <v>#DIV/0!</v>
      </c>
      <c r="AY241" s="32" t="e">
        <f t="shared" si="99"/>
        <v>#DIV/0!</v>
      </c>
      <c r="AZ241" s="29" t="e">
        <f t="shared" si="100"/>
        <v>#DIV/0!</v>
      </c>
      <c r="BC241" s="32" t="e">
        <f>Rohdaten!AD241-G241</f>
        <v>#DIV/0!</v>
      </c>
      <c r="BD241" s="30">
        <f>Rohdaten!AG241</f>
        <v>0</v>
      </c>
      <c r="BE241" s="33" t="e">
        <f>Rohdaten!AF241/Rohdaten!AE241</f>
        <v>#DIV/0!</v>
      </c>
      <c r="BF241" s="33">
        <f>Rohdaten!AF241/eval!$B$7</f>
        <v>0</v>
      </c>
      <c r="BG241" s="32" t="e">
        <f t="shared" si="101"/>
        <v>#DIV/0!</v>
      </c>
      <c r="BH241" s="32" t="e">
        <f>(BD241)/((BG241+0.0000000000000000001)/charge/constants!$B$3)</f>
        <v>#DIV/0!</v>
      </c>
      <c r="BI241" s="32" t="e">
        <f>SQRT(BD241+1)/((BG241+0.0000000000000000001)/charge/constants!$B$3)</f>
        <v>#DIV/0!</v>
      </c>
      <c r="BJ241" s="32" t="e">
        <f>BH241/eval!$E$18</f>
        <v>#DIV/0!</v>
      </c>
      <c r="BK241" s="32" t="e">
        <f>BI241/eval!$E$18</f>
        <v>#DIV/0!</v>
      </c>
      <c r="BL241" s="32" t="e">
        <f t="shared" si="102"/>
        <v>#DIV/0!</v>
      </c>
      <c r="BM241" s="32" t="e">
        <f t="shared" si="103"/>
        <v>#DIV/0!</v>
      </c>
      <c r="BN241" s="29" t="e">
        <f t="shared" si="104"/>
        <v>#DIV/0!</v>
      </c>
      <c r="BO241" s="33" t="e">
        <f t="array" ref="BO241">AVERAGE(IF(Rohdaten!E241='turnwise standard'!$A$5:$A$99,'turnwise standard'!$B$5:$B$99))</f>
        <v>#DIV/0!</v>
      </c>
      <c r="BP241" s="32" t="e">
        <f>BD241/BF241*constants!$B$3*charge/constants!$B$6/BO241</f>
        <v>#DIV/0!</v>
      </c>
      <c r="BQ241" s="32" t="e">
        <f>SQRT(BD241)/BF241*constants!$B$3*charge/constants!$B$6/BO241</f>
        <v>#DIV/0!</v>
      </c>
      <c r="BR241" s="32"/>
      <c r="BS241" s="32" t="e">
        <f t="shared" si="105"/>
        <v>#DIV/0!</v>
      </c>
      <c r="BT241" s="32" t="e">
        <f t="shared" si="106"/>
        <v>#DIV/0!</v>
      </c>
      <c r="BU241" s="32" t="e">
        <f t="shared" si="107"/>
        <v>#DIV/0!</v>
      </c>
      <c r="BV241" s="29" t="e">
        <f t="shared" si="109"/>
        <v>#DIV/0!</v>
      </c>
      <c r="BW241" s="29" t="e">
        <f t="shared" si="110"/>
        <v>#DIV/0!</v>
      </c>
      <c r="BX241" s="29" t="e">
        <f t="shared" si="111"/>
        <v>#DIV/0!</v>
      </c>
    </row>
    <row r="242" spans="1:76" x14ac:dyDescent="0.2">
      <c r="A242" s="29">
        <f>Rohdaten!C242</f>
        <v>0</v>
      </c>
      <c r="B242" s="29">
        <f>IF(1=1,Rohdaten!H242,"x"&amp;Rohdaten!H242)</f>
        <v>0</v>
      </c>
      <c r="C242" s="29">
        <f>IF(101,Rohdaten!F242,-Rohdaten!F242)</f>
        <v>0</v>
      </c>
      <c r="E242" s="32">
        <f>Rohdaten!J242</f>
        <v>0</v>
      </c>
      <c r="F242" s="32" t="e">
        <f>AVERAGE(Rohdaten!L242,Rohdaten!X242,Rohdaten!AD242)</f>
        <v>#DIV/0!</v>
      </c>
      <c r="G242" s="29" t="e">
        <f t="array" ref="G242">AVERAGE(IF(Rohdaten!E242='turnwise standard'!$A$5:$A$99,'turnwise standard'!$F$5:$F$99))</f>
        <v>#DIV/0!</v>
      </c>
      <c r="H242" s="29" t="b">
        <f>IF(ISERROR(G242),1&lt;0,E242-G242&gt;eval!$B$6)</f>
        <v>0</v>
      </c>
      <c r="I242" s="32" t="e">
        <f>Rohdaten!L242-G242</f>
        <v>#DIV/0!</v>
      </c>
      <c r="J242" s="32" t="e">
        <f t="shared" si="84"/>
        <v>#DIV/0!</v>
      </c>
      <c r="K242" s="32" t="e">
        <f t="shared" si="85"/>
        <v>#DIV/0!</v>
      </c>
      <c r="L242" s="30">
        <f>Rohdaten!O242</f>
        <v>0</v>
      </c>
      <c r="M242" s="33">
        <f>Rohdaten!N242/eval!$B$7</f>
        <v>0</v>
      </c>
      <c r="N242" s="33" t="e">
        <f>Rohdaten!N242/Rohdaten!M242</f>
        <v>#DIV/0!</v>
      </c>
      <c r="O242" s="32" t="e">
        <f t="shared" si="86"/>
        <v>#DIV/0!</v>
      </c>
      <c r="P242" s="34" t="e">
        <f>(L242)/(O242/charge/constants!$B$3)</f>
        <v>#DIV/0!</v>
      </c>
      <c r="Q242" s="34" t="e">
        <f>SQRT(L242+1)/(O242/charge/constants!$B$3)</f>
        <v>#DIV/0!</v>
      </c>
      <c r="R242" s="29" t="e">
        <f>P242/eval!$E$18</f>
        <v>#DIV/0!</v>
      </c>
      <c r="S242" s="29" t="e">
        <f>Q242/eval!$E$18</f>
        <v>#DIV/0!</v>
      </c>
      <c r="T242" s="29" t="e">
        <f t="shared" si="87"/>
        <v>#DIV/0!</v>
      </c>
      <c r="V242" s="31" t="e">
        <f t="array" ref="V242">AVERAGE(IF(Rohdaten!E242='turnwise standard'!$A$5:$A$99,'turnwise standard'!$P$5:$P$99))</f>
        <v>#DIV/0!</v>
      </c>
      <c r="W242" s="32" t="e">
        <f t="shared" si="88"/>
        <v>#DIV/0!</v>
      </c>
      <c r="X242" s="29" t="e">
        <f t="shared" si="89"/>
        <v>#DIV/0!</v>
      </c>
      <c r="Y242" s="29" t="e">
        <f t="shared" si="90"/>
        <v>#DIV/0!</v>
      </c>
      <c r="AA242" s="32" t="e">
        <f>Rohdaten!AJ242-$G242</f>
        <v>#DIV/0!</v>
      </c>
      <c r="AB242" s="32" t="e">
        <f t="shared" si="91"/>
        <v>#DIV/0!</v>
      </c>
      <c r="AC242" s="30">
        <f>Rohdaten!AM242</f>
        <v>0</v>
      </c>
      <c r="AD242" s="33">
        <f>Rohdaten!AL242/eval!$B$7</f>
        <v>0</v>
      </c>
      <c r="AE242" s="32" t="e">
        <f t="shared" si="92"/>
        <v>#DIV/0!</v>
      </c>
      <c r="AF242" s="32" t="e">
        <f>(AC242)/((AE242+0.0000000000000000001)/charge/constants!$B$3)</f>
        <v>#DIV/0!</v>
      </c>
      <c r="AG242" s="32" t="e">
        <f>SQRT(AC242+1)/((AE242+0.0000000000000000001)/charge/constants!$B$3)</f>
        <v>#DIV/0!</v>
      </c>
      <c r="AH242" s="32" t="e">
        <f>AF242/eval!$E$18</f>
        <v>#DIV/0!</v>
      </c>
      <c r="AI242" s="32" t="e">
        <f>AG242/eval!$E$18</f>
        <v>#DIV/0!</v>
      </c>
      <c r="AJ242" s="32" t="e">
        <f t="shared" si="93"/>
        <v>#DIV/0!</v>
      </c>
      <c r="AK242" s="32" t="e">
        <f t="shared" si="94"/>
        <v>#DIV/0!</v>
      </c>
      <c r="AL242" s="29" t="e">
        <f t="shared" si="95"/>
        <v>#DIV/0!</v>
      </c>
      <c r="AN242" s="32" t="e">
        <f>Rohdaten!X242-G242</f>
        <v>#DIV/0!</v>
      </c>
      <c r="AO242" s="32" t="e">
        <f t="shared" si="96"/>
        <v>#DIV/0!</v>
      </c>
      <c r="AP242" s="30">
        <f>Rohdaten!AA242</f>
        <v>0</v>
      </c>
      <c r="AQ242" s="33">
        <f>Rohdaten!Y242</f>
        <v>0</v>
      </c>
      <c r="AR242" s="32" t="e">
        <f t="shared" si="108"/>
        <v>#DIV/0!</v>
      </c>
      <c r="AS242" s="32" t="e">
        <f t="shared" si="97"/>
        <v>#DIV/0!</v>
      </c>
      <c r="AT242" s="32" t="e">
        <f>(AP242)/((AS242+0.0000000000000000001)/charge/constants!$B$3)</f>
        <v>#DIV/0!</v>
      </c>
      <c r="AU242" s="32" t="e">
        <f>SQRT(AP242+1)/((AS242+0.0000000000000000001)/charge/constants!$B$3)</f>
        <v>#DIV/0!</v>
      </c>
      <c r="AV242" s="32" t="e">
        <f>AT242/eval!$E$18</f>
        <v>#DIV/0!</v>
      </c>
      <c r="AW242" s="32" t="e">
        <f>AU242/eval!$E$18</f>
        <v>#DIV/0!</v>
      </c>
      <c r="AX242" s="32" t="e">
        <f t="shared" si="98"/>
        <v>#DIV/0!</v>
      </c>
      <c r="AY242" s="32" t="e">
        <f t="shared" si="99"/>
        <v>#DIV/0!</v>
      </c>
      <c r="AZ242" s="29" t="e">
        <f t="shared" si="100"/>
        <v>#DIV/0!</v>
      </c>
      <c r="BC242" s="32" t="e">
        <f>Rohdaten!AD242-G242</f>
        <v>#DIV/0!</v>
      </c>
      <c r="BD242" s="30">
        <f>Rohdaten!AG242</f>
        <v>0</v>
      </c>
      <c r="BE242" s="33" t="e">
        <f>Rohdaten!AF242/Rohdaten!AE242</f>
        <v>#DIV/0!</v>
      </c>
      <c r="BF242" s="33">
        <f>Rohdaten!AF242/eval!$B$7</f>
        <v>0</v>
      </c>
      <c r="BG242" s="32" t="e">
        <f t="shared" si="101"/>
        <v>#DIV/0!</v>
      </c>
      <c r="BH242" s="32" t="e">
        <f>(BD242)/((BG242+0.0000000000000000001)/charge/constants!$B$3)</f>
        <v>#DIV/0!</v>
      </c>
      <c r="BI242" s="32" t="e">
        <f>SQRT(BD242+1)/((BG242+0.0000000000000000001)/charge/constants!$B$3)</f>
        <v>#DIV/0!</v>
      </c>
      <c r="BJ242" s="32" t="e">
        <f>BH242/eval!$E$18</f>
        <v>#DIV/0!</v>
      </c>
      <c r="BK242" s="32" t="e">
        <f>BI242/eval!$E$18</f>
        <v>#DIV/0!</v>
      </c>
      <c r="BL242" s="32" t="e">
        <f t="shared" si="102"/>
        <v>#DIV/0!</v>
      </c>
      <c r="BM242" s="32" t="e">
        <f t="shared" si="103"/>
        <v>#DIV/0!</v>
      </c>
      <c r="BN242" s="29" t="e">
        <f t="shared" si="104"/>
        <v>#DIV/0!</v>
      </c>
      <c r="BO242" s="33" t="e">
        <f t="array" ref="BO242">AVERAGE(IF(Rohdaten!E242='turnwise standard'!$A$5:$A$99,'turnwise standard'!$B$5:$B$99))</f>
        <v>#DIV/0!</v>
      </c>
      <c r="BP242" s="32" t="e">
        <f>BD242/BF242*constants!$B$3*charge/constants!$B$6/BO242</f>
        <v>#DIV/0!</v>
      </c>
      <c r="BQ242" s="32" t="e">
        <f>SQRT(BD242)/BF242*constants!$B$3*charge/constants!$B$6/BO242</f>
        <v>#DIV/0!</v>
      </c>
      <c r="BR242" s="32"/>
      <c r="BS242" s="32" t="e">
        <f t="shared" si="105"/>
        <v>#DIV/0!</v>
      </c>
      <c r="BT242" s="32" t="e">
        <f t="shared" si="106"/>
        <v>#DIV/0!</v>
      </c>
      <c r="BU242" s="32" t="e">
        <f t="shared" si="107"/>
        <v>#DIV/0!</v>
      </c>
      <c r="BV242" s="29" t="e">
        <f t="shared" si="109"/>
        <v>#DIV/0!</v>
      </c>
      <c r="BW242" s="29" t="e">
        <f t="shared" si="110"/>
        <v>#DIV/0!</v>
      </c>
      <c r="BX242" s="29" t="e">
        <f t="shared" si="111"/>
        <v>#DIV/0!</v>
      </c>
    </row>
    <row r="243" spans="1:76" x14ac:dyDescent="0.2">
      <c r="A243" s="29">
        <f>Rohdaten!C243</f>
        <v>0</v>
      </c>
      <c r="B243" s="29">
        <f>IF(1=1,Rohdaten!H243,"x"&amp;Rohdaten!H243)</f>
        <v>0</v>
      </c>
      <c r="C243" s="29">
        <f>IF(101,Rohdaten!F243,-Rohdaten!F243)</f>
        <v>0</v>
      </c>
      <c r="E243" s="32">
        <f>Rohdaten!J243</f>
        <v>0</v>
      </c>
      <c r="F243" s="32" t="e">
        <f>AVERAGE(Rohdaten!L243,Rohdaten!X243,Rohdaten!AD243)</f>
        <v>#DIV/0!</v>
      </c>
      <c r="G243" s="29" t="e">
        <f t="array" ref="G243">AVERAGE(IF(Rohdaten!E243='turnwise standard'!$A$5:$A$99,'turnwise standard'!$F$5:$F$99))</f>
        <v>#DIV/0!</v>
      </c>
      <c r="H243" s="29" t="b">
        <f>IF(ISERROR(G243),1&lt;0,E243-G243&gt;eval!$B$6)</f>
        <v>0</v>
      </c>
      <c r="I243" s="32" t="e">
        <f>Rohdaten!L243-G243</f>
        <v>#DIV/0!</v>
      </c>
      <c r="J243" s="32" t="e">
        <f t="shared" si="84"/>
        <v>#DIV/0!</v>
      </c>
      <c r="K243" s="32" t="e">
        <f t="shared" si="85"/>
        <v>#DIV/0!</v>
      </c>
      <c r="L243" s="30">
        <f>Rohdaten!O243</f>
        <v>0</v>
      </c>
      <c r="M243" s="33">
        <f>Rohdaten!N243/eval!$B$7</f>
        <v>0</v>
      </c>
      <c r="N243" s="33" t="e">
        <f>Rohdaten!N243/Rohdaten!M243</f>
        <v>#DIV/0!</v>
      </c>
      <c r="O243" s="32" t="e">
        <f t="shared" si="86"/>
        <v>#DIV/0!</v>
      </c>
      <c r="P243" s="34" t="e">
        <f>(L243)/(O243/charge/constants!$B$3)</f>
        <v>#DIV/0!</v>
      </c>
      <c r="Q243" s="34" t="e">
        <f>SQRT(L243+1)/(O243/charge/constants!$B$3)</f>
        <v>#DIV/0!</v>
      </c>
      <c r="R243" s="29" t="e">
        <f>P243/eval!$E$18</f>
        <v>#DIV/0!</v>
      </c>
      <c r="S243" s="29" t="e">
        <f>Q243/eval!$E$18</f>
        <v>#DIV/0!</v>
      </c>
      <c r="T243" s="29" t="e">
        <f t="shared" si="87"/>
        <v>#DIV/0!</v>
      </c>
      <c r="V243" s="31" t="e">
        <f t="array" ref="V243">AVERAGE(IF(Rohdaten!E243='turnwise standard'!$A$5:$A$99,'turnwise standard'!$P$5:$P$99))</f>
        <v>#DIV/0!</v>
      </c>
      <c r="W243" s="32" t="e">
        <f t="shared" si="88"/>
        <v>#DIV/0!</v>
      </c>
      <c r="X243" s="29" t="e">
        <f t="shared" si="89"/>
        <v>#DIV/0!</v>
      </c>
      <c r="Y243" s="29" t="e">
        <f t="shared" si="90"/>
        <v>#DIV/0!</v>
      </c>
      <c r="AA243" s="32" t="e">
        <f>Rohdaten!AJ243-$G243</f>
        <v>#DIV/0!</v>
      </c>
      <c r="AB243" s="32" t="e">
        <f t="shared" si="91"/>
        <v>#DIV/0!</v>
      </c>
      <c r="AC243" s="30">
        <f>Rohdaten!AM243</f>
        <v>0</v>
      </c>
      <c r="AD243" s="33">
        <f>Rohdaten!AL243/eval!$B$7</f>
        <v>0</v>
      </c>
      <c r="AE243" s="32" t="e">
        <f t="shared" si="92"/>
        <v>#DIV/0!</v>
      </c>
      <c r="AF243" s="32" t="e">
        <f>(AC243)/((AE243+0.0000000000000000001)/charge/constants!$B$3)</f>
        <v>#DIV/0!</v>
      </c>
      <c r="AG243" s="32" t="e">
        <f>SQRT(AC243+1)/((AE243+0.0000000000000000001)/charge/constants!$B$3)</f>
        <v>#DIV/0!</v>
      </c>
      <c r="AH243" s="32" t="e">
        <f>AF243/eval!$E$18</f>
        <v>#DIV/0!</v>
      </c>
      <c r="AI243" s="32" t="e">
        <f>AG243/eval!$E$18</f>
        <v>#DIV/0!</v>
      </c>
      <c r="AJ243" s="32" t="e">
        <f t="shared" si="93"/>
        <v>#DIV/0!</v>
      </c>
      <c r="AK243" s="32" t="e">
        <f t="shared" si="94"/>
        <v>#DIV/0!</v>
      </c>
      <c r="AL243" s="29" t="e">
        <f t="shared" si="95"/>
        <v>#DIV/0!</v>
      </c>
      <c r="AN243" s="32" t="e">
        <f>Rohdaten!X243-G243</f>
        <v>#DIV/0!</v>
      </c>
      <c r="AO243" s="32" t="e">
        <f t="shared" si="96"/>
        <v>#DIV/0!</v>
      </c>
      <c r="AP243" s="30">
        <f>Rohdaten!AA243</f>
        <v>0</v>
      </c>
      <c r="AQ243" s="33">
        <f>Rohdaten!Y243</f>
        <v>0</v>
      </c>
      <c r="AR243" s="32" t="e">
        <f t="shared" si="108"/>
        <v>#DIV/0!</v>
      </c>
      <c r="AS243" s="32" t="e">
        <f t="shared" si="97"/>
        <v>#DIV/0!</v>
      </c>
      <c r="AT243" s="32" t="e">
        <f>(AP243)/((AS243+0.0000000000000000001)/charge/constants!$B$3)</f>
        <v>#DIV/0!</v>
      </c>
      <c r="AU243" s="32" t="e">
        <f>SQRT(AP243+1)/((AS243+0.0000000000000000001)/charge/constants!$B$3)</f>
        <v>#DIV/0!</v>
      </c>
      <c r="AV243" s="32" t="e">
        <f>AT243/eval!$E$18</f>
        <v>#DIV/0!</v>
      </c>
      <c r="AW243" s="32" t="e">
        <f>AU243/eval!$E$18</f>
        <v>#DIV/0!</v>
      </c>
      <c r="AX243" s="32" t="e">
        <f t="shared" si="98"/>
        <v>#DIV/0!</v>
      </c>
      <c r="AY243" s="32" t="e">
        <f t="shared" si="99"/>
        <v>#DIV/0!</v>
      </c>
      <c r="AZ243" s="29" t="e">
        <f t="shared" si="100"/>
        <v>#DIV/0!</v>
      </c>
      <c r="BC243" s="32" t="e">
        <f>Rohdaten!AD243-G243</f>
        <v>#DIV/0!</v>
      </c>
      <c r="BD243" s="30">
        <f>Rohdaten!AG243</f>
        <v>0</v>
      </c>
      <c r="BE243" s="33" t="e">
        <f>Rohdaten!AF243/Rohdaten!AE243</f>
        <v>#DIV/0!</v>
      </c>
      <c r="BF243" s="33">
        <f>Rohdaten!AF243/eval!$B$7</f>
        <v>0</v>
      </c>
      <c r="BG243" s="32" t="e">
        <f t="shared" si="101"/>
        <v>#DIV/0!</v>
      </c>
      <c r="BH243" s="32" t="e">
        <f>(BD243)/((BG243+0.0000000000000000001)/charge/constants!$B$3)</f>
        <v>#DIV/0!</v>
      </c>
      <c r="BI243" s="32" t="e">
        <f>SQRT(BD243+1)/((BG243+0.0000000000000000001)/charge/constants!$B$3)</f>
        <v>#DIV/0!</v>
      </c>
      <c r="BJ243" s="32" t="e">
        <f>BH243/eval!$E$18</f>
        <v>#DIV/0!</v>
      </c>
      <c r="BK243" s="32" t="e">
        <f>BI243/eval!$E$18</f>
        <v>#DIV/0!</v>
      </c>
      <c r="BL243" s="32" t="e">
        <f t="shared" si="102"/>
        <v>#DIV/0!</v>
      </c>
      <c r="BM243" s="32" t="e">
        <f t="shared" si="103"/>
        <v>#DIV/0!</v>
      </c>
      <c r="BN243" s="29" t="e">
        <f t="shared" si="104"/>
        <v>#DIV/0!</v>
      </c>
      <c r="BO243" s="33" t="e">
        <f t="array" ref="BO243">AVERAGE(IF(Rohdaten!E243='turnwise standard'!$A$5:$A$99,'turnwise standard'!$B$5:$B$99))</f>
        <v>#DIV/0!</v>
      </c>
      <c r="BP243" s="32" t="e">
        <f>BD243/BF243*constants!$B$3*charge/constants!$B$6/BO243</f>
        <v>#DIV/0!</v>
      </c>
      <c r="BQ243" s="32" t="e">
        <f>SQRT(BD243)/BF243*constants!$B$3*charge/constants!$B$6/BO243</f>
        <v>#DIV/0!</v>
      </c>
      <c r="BR243" s="32"/>
      <c r="BS243" s="32" t="e">
        <f t="shared" si="105"/>
        <v>#DIV/0!</v>
      </c>
      <c r="BT243" s="32" t="e">
        <f t="shared" si="106"/>
        <v>#DIV/0!</v>
      </c>
      <c r="BU243" s="32" t="e">
        <f t="shared" si="107"/>
        <v>#DIV/0!</v>
      </c>
      <c r="BV243" s="29" t="e">
        <f t="shared" si="109"/>
        <v>#DIV/0!</v>
      </c>
      <c r="BW243" s="29" t="e">
        <f t="shared" si="110"/>
        <v>#DIV/0!</v>
      </c>
      <c r="BX243" s="29" t="e">
        <f t="shared" si="111"/>
        <v>#DIV/0!</v>
      </c>
    </row>
    <row r="244" spans="1:76" x14ac:dyDescent="0.2">
      <c r="A244" s="29">
        <f>Rohdaten!C244</f>
        <v>0</v>
      </c>
      <c r="B244" s="29">
        <f>IF(1=1,Rohdaten!H244,"x"&amp;Rohdaten!H244)</f>
        <v>0</v>
      </c>
      <c r="C244" s="29">
        <f>IF(101,Rohdaten!F244,-Rohdaten!F244)</f>
        <v>0</v>
      </c>
      <c r="E244" s="32">
        <f>Rohdaten!J244</f>
        <v>0</v>
      </c>
      <c r="F244" s="32" t="e">
        <f>AVERAGE(Rohdaten!L244,Rohdaten!X244,Rohdaten!AD244)</f>
        <v>#DIV/0!</v>
      </c>
      <c r="G244" s="29" t="e">
        <f t="array" ref="G244">AVERAGE(IF(Rohdaten!E244='turnwise standard'!$A$5:$A$99,'turnwise standard'!$F$5:$F$99))</f>
        <v>#DIV/0!</v>
      </c>
      <c r="H244" s="29" t="b">
        <f>IF(ISERROR(G244),1&lt;0,E244-G244&gt;eval!$B$6)</f>
        <v>0</v>
      </c>
      <c r="I244" s="32" t="e">
        <f>Rohdaten!L244-G244</f>
        <v>#DIV/0!</v>
      </c>
      <c r="J244" s="32" t="e">
        <f t="shared" si="84"/>
        <v>#DIV/0!</v>
      </c>
      <c r="K244" s="32" t="e">
        <f t="shared" si="85"/>
        <v>#DIV/0!</v>
      </c>
      <c r="L244" s="30">
        <f>Rohdaten!O244</f>
        <v>0</v>
      </c>
      <c r="M244" s="33">
        <f>Rohdaten!N244/eval!$B$7</f>
        <v>0</v>
      </c>
      <c r="N244" s="33" t="e">
        <f>Rohdaten!N244/Rohdaten!M244</f>
        <v>#DIV/0!</v>
      </c>
      <c r="O244" s="32" t="e">
        <f t="shared" si="86"/>
        <v>#DIV/0!</v>
      </c>
      <c r="P244" s="34" t="e">
        <f>(L244)/(O244/charge/constants!$B$3)</f>
        <v>#DIV/0!</v>
      </c>
      <c r="Q244" s="34" t="e">
        <f>SQRT(L244+1)/(O244/charge/constants!$B$3)</f>
        <v>#DIV/0!</v>
      </c>
      <c r="R244" s="29" t="e">
        <f>P244/eval!$E$18</f>
        <v>#DIV/0!</v>
      </c>
      <c r="S244" s="29" t="e">
        <f>Q244/eval!$E$18</f>
        <v>#DIV/0!</v>
      </c>
      <c r="T244" s="29" t="e">
        <f t="shared" si="87"/>
        <v>#DIV/0!</v>
      </c>
      <c r="V244" s="31" t="e">
        <f t="array" ref="V244">AVERAGE(IF(Rohdaten!E244='turnwise standard'!$A$5:$A$99,'turnwise standard'!$P$5:$P$99))</f>
        <v>#DIV/0!</v>
      </c>
      <c r="W244" s="32" t="e">
        <f t="shared" si="88"/>
        <v>#DIV/0!</v>
      </c>
      <c r="X244" s="29" t="e">
        <f t="shared" si="89"/>
        <v>#DIV/0!</v>
      </c>
      <c r="Y244" s="29" t="e">
        <f t="shared" si="90"/>
        <v>#DIV/0!</v>
      </c>
      <c r="AA244" s="32" t="e">
        <f>Rohdaten!AJ244-$G244</f>
        <v>#DIV/0!</v>
      </c>
      <c r="AB244" s="32" t="e">
        <f t="shared" si="91"/>
        <v>#DIV/0!</v>
      </c>
      <c r="AC244" s="30">
        <f>Rohdaten!AM244</f>
        <v>0</v>
      </c>
      <c r="AD244" s="33">
        <f>Rohdaten!AL244/eval!$B$7</f>
        <v>0</v>
      </c>
      <c r="AE244" s="32" t="e">
        <f t="shared" si="92"/>
        <v>#DIV/0!</v>
      </c>
      <c r="AF244" s="32" t="e">
        <f>(AC244)/((AE244+0.0000000000000000001)/charge/constants!$B$3)</f>
        <v>#DIV/0!</v>
      </c>
      <c r="AG244" s="32" t="e">
        <f>SQRT(AC244+1)/((AE244+0.0000000000000000001)/charge/constants!$B$3)</f>
        <v>#DIV/0!</v>
      </c>
      <c r="AH244" s="32" t="e">
        <f>AF244/eval!$E$18</f>
        <v>#DIV/0!</v>
      </c>
      <c r="AI244" s="32" t="e">
        <f>AG244/eval!$E$18</f>
        <v>#DIV/0!</v>
      </c>
      <c r="AJ244" s="32" t="e">
        <f t="shared" si="93"/>
        <v>#DIV/0!</v>
      </c>
      <c r="AK244" s="32" t="e">
        <f t="shared" si="94"/>
        <v>#DIV/0!</v>
      </c>
      <c r="AL244" s="29" t="e">
        <f t="shared" si="95"/>
        <v>#DIV/0!</v>
      </c>
      <c r="AN244" s="32" t="e">
        <f>Rohdaten!X244-G244</f>
        <v>#DIV/0!</v>
      </c>
      <c r="AO244" s="32" t="e">
        <f t="shared" si="96"/>
        <v>#DIV/0!</v>
      </c>
      <c r="AP244" s="30">
        <f>Rohdaten!AA244</f>
        <v>0</v>
      </c>
      <c r="AQ244" s="33">
        <f>Rohdaten!Y244</f>
        <v>0</v>
      </c>
      <c r="AR244" s="32" t="e">
        <f t="shared" si="108"/>
        <v>#DIV/0!</v>
      </c>
      <c r="AS244" s="32" t="e">
        <f t="shared" si="97"/>
        <v>#DIV/0!</v>
      </c>
      <c r="AT244" s="32" t="e">
        <f>(AP244)/((AS244+0.0000000000000000001)/charge/constants!$B$3)</f>
        <v>#DIV/0!</v>
      </c>
      <c r="AU244" s="32" t="e">
        <f>SQRT(AP244+1)/((AS244+0.0000000000000000001)/charge/constants!$B$3)</f>
        <v>#DIV/0!</v>
      </c>
      <c r="AV244" s="32" t="e">
        <f>AT244/eval!$E$18</f>
        <v>#DIV/0!</v>
      </c>
      <c r="AW244" s="32" t="e">
        <f>AU244/eval!$E$18</f>
        <v>#DIV/0!</v>
      </c>
      <c r="AX244" s="32" t="e">
        <f t="shared" si="98"/>
        <v>#DIV/0!</v>
      </c>
      <c r="AY244" s="32" t="e">
        <f t="shared" si="99"/>
        <v>#DIV/0!</v>
      </c>
      <c r="AZ244" s="29" t="e">
        <f t="shared" si="100"/>
        <v>#DIV/0!</v>
      </c>
      <c r="BC244" s="32" t="e">
        <f>Rohdaten!AD244-G244</f>
        <v>#DIV/0!</v>
      </c>
      <c r="BD244" s="30">
        <f>Rohdaten!AG244</f>
        <v>0</v>
      </c>
      <c r="BE244" s="33" t="e">
        <f>Rohdaten!AF244/Rohdaten!AE244</f>
        <v>#DIV/0!</v>
      </c>
      <c r="BF244" s="33">
        <f>Rohdaten!AF244/eval!$B$7</f>
        <v>0</v>
      </c>
      <c r="BG244" s="32" t="e">
        <f t="shared" si="101"/>
        <v>#DIV/0!</v>
      </c>
      <c r="BH244" s="32" t="e">
        <f>(BD244)/((BG244+0.0000000000000000001)/charge/constants!$B$3)</f>
        <v>#DIV/0!</v>
      </c>
      <c r="BI244" s="32" t="e">
        <f>SQRT(BD244+1)/((BG244+0.0000000000000000001)/charge/constants!$B$3)</f>
        <v>#DIV/0!</v>
      </c>
      <c r="BJ244" s="32" t="e">
        <f>BH244/eval!$E$18</f>
        <v>#DIV/0!</v>
      </c>
      <c r="BK244" s="32" t="e">
        <f>BI244/eval!$E$18</f>
        <v>#DIV/0!</v>
      </c>
      <c r="BL244" s="32" t="e">
        <f t="shared" si="102"/>
        <v>#DIV/0!</v>
      </c>
      <c r="BM244" s="32" t="e">
        <f t="shared" si="103"/>
        <v>#DIV/0!</v>
      </c>
      <c r="BN244" s="29" t="e">
        <f t="shared" si="104"/>
        <v>#DIV/0!</v>
      </c>
      <c r="BO244" s="33" t="e">
        <f t="array" ref="BO244">AVERAGE(IF(Rohdaten!E244='turnwise standard'!$A$5:$A$99,'turnwise standard'!$B$5:$B$99))</f>
        <v>#DIV/0!</v>
      </c>
      <c r="BP244" s="32" t="e">
        <f>BD244/BF244*constants!$B$3*charge/constants!$B$6/BO244</f>
        <v>#DIV/0!</v>
      </c>
      <c r="BQ244" s="32" t="e">
        <f>SQRT(BD244)/BF244*constants!$B$3*charge/constants!$B$6/BO244</f>
        <v>#DIV/0!</v>
      </c>
      <c r="BR244" s="32"/>
      <c r="BS244" s="32" t="e">
        <f t="shared" si="105"/>
        <v>#DIV/0!</v>
      </c>
      <c r="BT244" s="32" t="e">
        <f t="shared" si="106"/>
        <v>#DIV/0!</v>
      </c>
      <c r="BU244" s="32" t="e">
        <f t="shared" si="107"/>
        <v>#DIV/0!</v>
      </c>
      <c r="BV244" s="29" t="e">
        <f t="shared" si="109"/>
        <v>#DIV/0!</v>
      </c>
      <c r="BW244" s="29" t="e">
        <f t="shared" si="110"/>
        <v>#DIV/0!</v>
      </c>
      <c r="BX244" s="29" t="e">
        <f t="shared" si="111"/>
        <v>#DIV/0!</v>
      </c>
    </row>
    <row r="245" spans="1:76" x14ac:dyDescent="0.2">
      <c r="A245" s="29">
        <f>Rohdaten!C245</f>
        <v>0</v>
      </c>
      <c r="B245" s="29">
        <f>IF(1=1,Rohdaten!H245,"x"&amp;Rohdaten!H245)</f>
        <v>0</v>
      </c>
      <c r="C245" s="29">
        <f>IF(101,Rohdaten!F245,-Rohdaten!F245)</f>
        <v>0</v>
      </c>
      <c r="E245" s="32">
        <f>Rohdaten!J245</f>
        <v>0</v>
      </c>
      <c r="F245" s="32" t="e">
        <f>AVERAGE(Rohdaten!L245,Rohdaten!X245,Rohdaten!AD245)</f>
        <v>#DIV/0!</v>
      </c>
      <c r="G245" s="29" t="e">
        <f t="array" ref="G245">AVERAGE(IF(Rohdaten!E245='turnwise standard'!$A$5:$A$99,'turnwise standard'!$F$5:$F$99))</f>
        <v>#DIV/0!</v>
      </c>
      <c r="H245" s="29" t="b">
        <f>IF(ISERROR(G245),1&lt;0,E245-G245&gt;eval!$B$6)</f>
        <v>0</v>
      </c>
      <c r="I245" s="32" t="e">
        <f>Rohdaten!L245-G245</f>
        <v>#DIV/0!</v>
      </c>
      <c r="J245" s="32" t="e">
        <f t="shared" si="84"/>
        <v>#DIV/0!</v>
      </c>
      <c r="K245" s="32" t="e">
        <f t="shared" si="85"/>
        <v>#DIV/0!</v>
      </c>
      <c r="L245" s="30">
        <f>Rohdaten!O245</f>
        <v>0</v>
      </c>
      <c r="M245" s="33">
        <f>Rohdaten!N245/eval!$B$7</f>
        <v>0</v>
      </c>
      <c r="N245" s="33" t="e">
        <f>Rohdaten!N245/Rohdaten!M245</f>
        <v>#DIV/0!</v>
      </c>
      <c r="O245" s="32" t="e">
        <f t="shared" si="86"/>
        <v>#DIV/0!</v>
      </c>
      <c r="P245" s="34" t="e">
        <f>(L245)/(O245/charge/constants!$B$3)</f>
        <v>#DIV/0!</v>
      </c>
      <c r="Q245" s="34" t="e">
        <f>SQRT(L245+1)/(O245/charge/constants!$B$3)</f>
        <v>#DIV/0!</v>
      </c>
      <c r="R245" s="29" t="e">
        <f>P245/eval!$E$18</f>
        <v>#DIV/0!</v>
      </c>
      <c r="S245" s="29" t="e">
        <f>Q245/eval!$E$18</f>
        <v>#DIV/0!</v>
      </c>
      <c r="T245" s="29" t="e">
        <f t="shared" si="87"/>
        <v>#DIV/0!</v>
      </c>
      <c r="V245" s="31" t="e">
        <f t="array" ref="V245">AVERAGE(IF(Rohdaten!E245='turnwise standard'!$A$5:$A$99,'turnwise standard'!$P$5:$P$99))</f>
        <v>#DIV/0!</v>
      </c>
      <c r="W245" s="32" t="e">
        <f t="shared" si="88"/>
        <v>#DIV/0!</v>
      </c>
      <c r="X245" s="29" t="e">
        <f t="shared" si="89"/>
        <v>#DIV/0!</v>
      </c>
      <c r="Y245" s="29" t="e">
        <f t="shared" si="90"/>
        <v>#DIV/0!</v>
      </c>
      <c r="AA245" s="32" t="e">
        <f>Rohdaten!AJ245-$G245</f>
        <v>#DIV/0!</v>
      </c>
      <c r="AB245" s="32" t="e">
        <f t="shared" si="91"/>
        <v>#DIV/0!</v>
      </c>
      <c r="AC245" s="30">
        <f>Rohdaten!AM245</f>
        <v>0</v>
      </c>
      <c r="AD245" s="33">
        <f>Rohdaten!AL245/eval!$B$7</f>
        <v>0</v>
      </c>
      <c r="AE245" s="32" t="e">
        <f t="shared" si="92"/>
        <v>#DIV/0!</v>
      </c>
      <c r="AF245" s="32" t="e">
        <f>(AC245)/((AE245+0.0000000000000000001)/charge/constants!$B$3)</f>
        <v>#DIV/0!</v>
      </c>
      <c r="AG245" s="32" t="e">
        <f>SQRT(AC245+1)/((AE245+0.0000000000000000001)/charge/constants!$B$3)</f>
        <v>#DIV/0!</v>
      </c>
      <c r="AH245" s="32" t="e">
        <f>AF245/eval!$E$18</f>
        <v>#DIV/0!</v>
      </c>
      <c r="AI245" s="32" t="e">
        <f>AG245/eval!$E$18</f>
        <v>#DIV/0!</v>
      </c>
      <c r="AJ245" s="32" t="e">
        <f t="shared" si="93"/>
        <v>#DIV/0!</v>
      </c>
      <c r="AK245" s="32" t="e">
        <f t="shared" si="94"/>
        <v>#DIV/0!</v>
      </c>
      <c r="AL245" s="29" t="e">
        <f t="shared" si="95"/>
        <v>#DIV/0!</v>
      </c>
      <c r="AN245" s="32" t="e">
        <f>Rohdaten!X245-G245</f>
        <v>#DIV/0!</v>
      </c>
      <c r="AO245" s="32" t="e">
        <f t="shared" si="96"/>
        <v>#DIV/0!</v>
      </c>
      <c r="AP245" s="30">
        <f>Rohdaten!AA245</f>
        <v>0</v>
      </c>
      <c r="AQ245" s="33">
        <f>Rohdaten!Y245</f>
        <v>0</v>
      </c>
      <c r="AR245" s="32" t="e">
        <f t="shared" si="108"/>
        <v>#DIV/0!</v>
      </c>
      <c r="AS245" s="32" t="e">
        <f t="shared" si="97"/>
        <v>#DIV/0!</v>
      </c>
      <c r="AT245" s="32" t="e">
        <f>(AP245)/((AS245+0.0000000000000000001)/charge/constants!$B$3)</f>
        <v>#DIV/0!</v>
      </c>
      <c r="AU245" s="32" t="e">
        <f>SQRT(AP245+1)/((AS245+0.0000000000000000001)/charge/constants!$B$3)</f>
        <v>#DIV/0!</v>
      </c>
      <c r="AV245" s="32" t="e">
        <f>AT245/eval!$E$18</f>
        <v>#DIV/0!</v>
      </c>
      <c r="AW245" s="32" t="e">
        <f>AU245/eval!$E$18</f>
        <v>#DIV/0!</v>
      </c>
      <c r="AX245" s="32" t="e">
        <f t="shared" si="98"/>
        <v>#DIV/0!</v>
      </c>
      <c r="AY245" s="32" t="e">
        <f t="shared" si="99"/>
        <v>#DIV/0!</v>
      </c>
      <c r="AZ245" s="29" t="e">
        <f t="shared" si="100"/>
        <v>#DIV/0!</v>
      </c>
      <c r="BC245" s="32" t="e">
        <f>Rohdaten!AD245-G245</f>
        <v>#DIV/0!</v>
      </c>
      <c r="BD245" s="30">
        <f>Rohdaten!AG245</f>
        <v>0</v>
      </c>
      <c r="BE245" s="33" t="e">
        <f>Rohdaten!AF245/Rohdaten!AE245</f>
        <v>#DIV/0!</v>
      </c>
      <c r="BF245" s="33">
        <f>Rohdaten!AF245/eval!$B$7</f>
        <v>0</v>
      </c>
      <c r="BG245" s="32" t="e">
        <f t="shared" si="101"/>
        <v>#DIV/0!</v>
      </c>
      <c r="BH245" s="32" t="e">
        <f>(BD245)/((BG245+0.0000000000000000001)/charge/constants!$B$3)</f>
        <v>#DIV/0!</v>
      </c>
      <c r="BI245" s="32" t="e">
        <f>SQRT(BD245+1)/((BG245+0.0000000000000000001)/charge/constants!$B$3)</f>
        <v>#DIV/0!</v>
      </c>
      <c r="BJ245" s="32" t="e">
        <f>BH245/eval!$E$18</f>
        <v>#DIV/0!</v>
      </c>
      <c r="BK245" s="32" t="e">
        <f>BI245/eval!$E$18</f>
        <v>#DIV/0!</v>
      </c>
      <c r="BL245" s="32" t="e">
        <f t="shared" si="102"/>
        <v>#DIV/0!</v>
      </c>
      <c r="BM245" s="32" t="e">
        <f t="shared" si="103"/>
        <v>#DIV/0!</v>
      </c>
      <c r="BN245" s="29" t="e">
        <f t="shared" si="104"/>
        <v>#DIV/0!</v>
      </c>
      <c r="BO245" s="33" t="e">
        <f t="array" ref="BO245">AVERAGE(IF(Rohdaten!E245='turnwise standard'!$A$5:$A$99,'turnwise standard'!$B$5:$B$99))</f>
        <v>#DIV/0!</v>
      </c>
      <c r="BP245" s="32" t="e">
        <f>BD245/BF245*constants!$B$3*charge/constants!$B$6/BO245</f>
        <v>#DIV/0!</v>
      </c>
      <c r="BQ245" s="32" t="e">
        <f>SQRT(BD245)/BF245*constants!$B$3*charge/constants!$B$6/BO245</f>
        <v>#DIV/0!</v>
      </c>
      <c r="BR245" s="32"/>
      <c r="BS245" s="32" t="e">
        <f t="shared" si="105"/>
        <v>#DIV/0!</v>
      </c>
      <c r="BT245" s="32" t="e">
        <f t="shared" si="106"/>
        <v>#DIV/0!</v>
      </c>
      <c r="BU245" s="32" t="e">
        <f t="shared" si="107"/>
        <v>#DIV/0!</v>
      </c>
      <c r="BV245" s="29" t="e">
        <f t="shared" si="109"/>
        <v>#DIV/0!</v>
      </c>
      <c r="BW245" s="29" t="e">
        <f t="shared" si="110"/>
        <v>#DIV/0!</v>
      </c>
      <c r="BX245" s="29" t="e">
        <f t="shared" si="111"/>
        <v>#DIV/0!</v>
      </c>
    </row>
    <row r="246" spans="1:76" x14ac:dyDescent="0.2">
      <c r="A246" s="29">
        <f>Rohdaten!C246</f>
        <v>0</v>
      </c>
      <c r="B246" s="29">
        <f>IF(1=1,Rohdaten!H246,"x"&amp;Rohdaten!H246)</f>
        <v>0</v>
      </c>
      <c r="C246" s="29">
        <f>IF(101,Rohdaten!F246,-Rohdaten!F246)</f>
        <v>0</v>
      </c>
      <c r="E246" s="32">
        <f>Rohdaten!J246</f>
        <v>0</v>
      </c>
      <c r="F246" s="32" t="e">
        <f>AVERAGE(Rohdaten!L246,Rohdaten!X246,Rohdaten!AD246)</f>
        <v>#DIV/0!</v>
      </c>
      <c r="G246" s="29" t="e">
        <f t="array" ref="G246">AVERAGE(IF(Rohdaten!E246='turnwise standard'!$A$5:$A$99,'turnwise standard'!$F$5:$F$99))</f>
        <v>#DIV/0!</v>
      </c>
      <c r="H246" s="29" t="b">
        <f>IF(ISERROR(G246),1&lt;0,E246-G246&gt;eval!$B$6)</f>
        <v>0</v>
      </c>
      <c r="I246" s="32" t="e">
        <f>Rohdaten!L246-G246</f>
        <v>#DIV/0!</v>
      </c>
      <c r="J246" s="32" t="e">
        <f t="shared" si="84"/>
        <v>#DIV/0!</v>
      </c>
      <c r="K246" s="32" t="e">
        <f t="shared" si="85"/>
        <v>#DIV/0!</v>
      </c>
      <c r="L246" s="30">
        <f>Rohdaten!O246</f>
        <v>0</v>
      </c>
      <c r="M246" s="33">
        <f>Rohdaten!N246/eval!$B$7</f>
        <v>0</v>
      </c>
      <c r="N246" s="33" t="e">
        <f>Rohdaten!N246/Rohdaten!M246</f>
        <v>#DIV/0!</v>
      </c>
      <c r="O246" s="32" t="e">
        <f t="shared" si="86"/>
        <v>#DIV/0!</v>
      </c>
      <c r="P246" s="34" t="e">
        <f>(L246)/(O246/charge/constants!$B$3)</f>
        <v>#DIV/0!</v>
      </c>
      <c r="Q246" s="34" t="e">
        <f>SQRT(L246+1)/(O246/charge/constants!$B$3)</f>
        <v>#DIV/0!</v>
      </c>
      <c r="R246" s="29" t="e">
        <f>P246/eval!$E$18</f>
        <v>#DIV/0!</v>
      </c>
      <c r="S246" s="29" t="e">
        <f>Q246/eval!$E$18</f>
        <v>#DIV/0!</v>
      </c>
      <c r="T246" s="29" t="e">
        <f t="shared" si="87"/>
        <v>#DIV/0!</v>
      </c>
      <c r="V246" s="31" t="e">
        <f t="array" ref="V246">AVERAGE(IF(Rohdaten!E246='turnwise standard'!$A$5:$A$99,'turnwise standard'!$P$5:$P$99))</f>
        <v>#DIV/0!</v>
      </c>
      <c r="W246" s="32" t="e">
        <f t="shared" si="88"/>
        <v>#DIV/0!</v>
      </c>
      <c r="X246" s="29" t="e">
        <f t="shared" si="89"/>
        <v>#DIV/0!</v>
      </c>
      <c r="Y246" s="29" t="e">
        <f t="shared" si="90"/>
        <v>#DIV/0!</v>
      </c>
      <c r="AA246" s="32" t="e">
        <f>Rohdaten!AJ246-$G246</f>
        <v>#DIV/0!</v>
      </c>
      <c r="AB246" s="32" t="e">
        <f t="shared" si="91"/>
        <v>#DIV/0!</v>
      </c>
      <c r="AC246" s="30">
        <f>Rohdaten!AM246</f>
        <v>0</v>
      </c>
      <c r="AD246" s="33">
        <f>Rohdaten!AL246/eval!$B$7</f>
        <v>0</v>
      </c>
      <c r="AE246" s="32" t="e">
        <f t="shared" si="92"/>
        <v>#DIV/0!</v>
      </c>
      <c r="AF246" s="32" t="e">
        <f>(AC246)/((AE246+0.0000000000000000001)/charge/constants!$B$3)</f>
        <v>#DIV/0!</v>
      </c>
      <c r="AG246" s="32" t="e">
        <f>SQRT(AC246+1)/((AE246+0.0000000000000000001)/charge/constants!$B$3)</f>
        <v>#DIV/0!</v>
      </c>
      <c r="AH246" s="32" t="e">
        <f>AF246/eval!$E$18</f>
        <v>#DIV/0!</v>
      </c>
      <c r="AI246" s="32" t="e">
        <f>AG246/eval!$E$18</f>
        <v>#DIV/0!</v>
      </c>
      <c r="AJ246" s="32" t="e">
        <f t="shared" si="93"/>
        <v>#DIV/0!</v>
      </c>
      <c r="AK246" s="32" t="e">
        <f t="shared" si="94"/>
        <v>#DIV/0!</v>
      </c>
      <c r="AL246" s="29" t="e">
        <f t="shared" si="95"/>
        <v>#DIV/0!</v>
      </c>
      <c r="AN246" s="32" t="e">
        <f>Rohdaten!X246-G246</f>
        <v>#DIV/0!</v>
      </c>
      <c r="AO246" s="32" t="e">
        <f t="shared" si="96"/>
        <v>#DIV/0!</v>
      </c>
      <c r="AP246" s="30">
        <f>Rohdaten!AA246</f>
        <v>0</v>
      </c>
      <c r="AQ246" s="33">
        <f>Rohdaten!Y246</f>
        <v>0</v>
      </c>
      <c r="AR246" s="32" t="e">
        <f t="shared" si="108"/>
        <v>#DIV/0!</v>
      </c>
      <c r="AS246" s="32" t="e">
        <f t="shared" si="97"/>
        <v>#DIV/0!</v>
      </c>
      <c r="AT246" s="32" t="e">
        <f>(AP246)/((AS246+0.0000000000000000001)/charge/constants!$B$3)</f>
        <v>#DIV/0!</v>
      </c>
      <c r="AU246" s="32" t="e">
        <f>SQRT(AP246+1)/((AS246+0.0000000000000000001)/charge/constants!$B$3)</f>
        <v>#DIV/0!</v>
      </c>
      <c r="AV246" s="32" t="e">
        <f>AT246/eval!$E$18</f>
        <v>#DIV/0!</v>
      </c>
      <c r="AW246" s="32" t="e">
        <f>AU246/eval!$E$18</f>
        <v>#DIV/0!</v>
      </c>
      <c r="AX246" s="32" t="e">
        <f t="shared" si="98"/>
        <v>#DIV/0!</v>
      </c>
      <c r="AY246" s="32" t="e">
        <f t="shared" si="99"/>
        <v>#DIV/0!</v>
      </c>
      <c r="AZ246" s="29" t="e">
        <f t="shared" si="100"/>
        <v>#DIV/0!</v>
      </c>
      <c r="BC246" s="32" t="e">
        <f>Rohdaten!AD246-G246</f>
        <v>#DIV/0!</v>
      </c>
      <c r="BD246" s="30">
        <f>Rohdaten!AG246</f>
        <v>0</v>
      </c>
      <c r="BE246" s="33" t="e">
        <f>Rohdaten!AF246/Rohdaten!AE246</f>
        <v>#DIV/0!</v>
      </c>
      <c r="BF246" s="33">
        <f>Rohdaten!AF246/eval!$B$7</f>
        <v>0</v>
      </c>
      <c r="BG246" s="32" t="e">
        <f t="shared" si="101"/>
        <v>#DIV/0!</v>
      </c>
      <c r="BH246" s="32" t="e">
        <f>(BD246)/((BG246+0.0000000000000000001)/charge/constants!$B$3)</f>
        <v>#DIV/0!</v>
      </c>
      <c r="BI246" s="32" t="e">
        <f>SQRT(BD246+1)/((BG246+0.0000000000000000001)/charge/constants!$B$3)</f>
        <v>#DIV/0!</v>
      </c>
      <c r="BJ246" s="32" t="e">
        <f>BH246/eval!$E$18</f>
        <v>#DIV/0!</v>
      </c>
      <c r="BK246" s="32" t="e">
        <f>BI246/eval!$E$18</f>
        <v>#DIV/0!</v>
      </c>
      <c r="BL246" s="32" t="e">
        <f t="shared" si="102"/>
        <v>#DIV/0!</v>
      </c>
      <c r="BM246" s="32" t="e">
        <f t="shared" si="103"/>
        <v>#DIV/0!</v>
      </c>
      <c r="BN246" s="29" t="e">
        <f t="shared" si="104"/>
        <v>#DIV/0!</v>
      </c>
      <c r="BO246" s="33" t="e">
        <f t="array" ref="BO246">AVERAGE(IF(Rohdaten!E246='turnwise standard'!$A$5:$A$99,'turnwise standard'!$B$5:$B$99))</f>
        <v>#DIV/0!</v>
      </c>
      <c r="BP246" s="32" t="e">
        <f>BD246/BF246*constants!$B$3*charge/constants!$B$6/BO246</f>
        <v>#DIV/0!</v>
      </c>
      <c r="BQ246" s="32" t="e">
        <f>SQRT(BD246)/BF246*constants!$B$3*charge/constants!$B$6/BO246</f>
        <v>#DIV/0!</v>
      </c>
      <c r="BR246" s="32"/>
      <c r="BS246" s="32" t="e">
        <f t="shared" si="105"/>
        <v>#DIV/0!</v>
      </c>
      <c r="BT246" s="32" t="e">
        <f t="shared" si="106"/>
        <v>#DIV/0!</v>
      </c>
      <c r="BU246" s="32" t="e">
        <f t="shared" si="107"/>
        <v>#DIV/0!</v>
      </c>
      <c r="BV246" s="29" t="e">
        <f t="shared" si="109"/>
        <v>#DIV/0!</v>
      </c>
      <c r="BW246" s="29" t="e">
        <f t="shared" si="110"/>
        <v>#DIV/0!</v>
      </c>
      <c r="BX246" s="29" t="e">
        <f t="shared" si="111"/>
        <v>#DIV/0!</v>
      </c>
    </row>
    <row r="247" spans="1:76" x14ac:dyDescent="0.2">
      <c r="A247" s="29">
        <f>Rohdaten!C247</f>
        <v>0</v>
      </c>
      <c r="B247" s="29">
        <f>IF(1=1,Rohdaten!H247,"x"&amp;Rohdaten!H247)</f>
        <v>0</v>
      </c>
      <c r="C247" s="29">
        <f>IF(101,Rohdaten!F247,-Rohdaten!F247)</f>
        <v>0</v>
      </c>
      <c r="E247" s="32">
        <f>Rohdaten!J247</f>
        <v>0</v>
      </c>
      <c r="F247" s="32" t="e">
        <f>AVERAGE(Rohdaten!L247,Rohdaten!X247,Rohdaten!AD247)</f>
        <v>#DIV/0!</v>
      </c>
      <c r="G247" s="29" t="e">
        <f t="array" ref="G247">AVERAGE(IF(Rohdaten!E247='turnwise standard'!$A$5:$A$99,'turnwise standard'!$F$5:$F$99))</f>
        <v>#DIV/0!</v>
      </c>
      <c r="H247" s="29" t="b">
        <f>IF(ISERROR(G247),1&lt;0,E247-G247&gt;eval!$B$6)</f>
        <v>0</v>
      </c>
      <c r="I247" s="32" t="e">
        <f>Rohdaten!L247-G247</f>
        <v>#DIV/0!</v>
      </c>
      <c r="J247" s="32" t="e">
        <f t="shared" si="84"/>
        <v>#DIV/0!</v>
      </c>
      <c r="K247" s="32" t="e">
        <f t="shared" si="85"/>
        <v>#DIV/0!</v>
      </c>
      <c r="L247" s="30">
        <f>Rohdaten!O247</f>
        <v>0</v>
      </c>
      <c r="M247" s="33">
        <f>Rohdaten!N247/eval!$B$7</f>
        <v>0</v>
      </c>
      <c r="N247" s="33" t="e">
        <f>Rohdaten!N247/Rohdaten!M247</f>
        <v>#DIV/0!</v>
      </c>
      <c r="O247" s="32" t="e">
        <f t="shared" si="86"/>
        <v>#DIV/0!</v>
      </c>
      <c r="P247" s="34" t="e">
        <f>(L247)/(O247/charge/constants!$B$3)</f>
        <v>#DIV/0!</v>
      </c>
      <c r="Q247" s="34" t="e">
        <f>SQRT(L247+1)/(O247/charge/constants!$B$3)</f>
        <v>#DIV/0!</v>
      </c>
      <c r="R247" s="29" t="e">
        <f>P247/eval!$E$18</f>
        <v>#DIV/0!</v>
      </c>
      <c r="S247" s="29" t="e">
        <f>Q247/eval!$E$18</f>
        <v>#DIV/0!</v>
      </c>
      <c r="T247" s="29" t="e">
        <f t="shared" si="87"/>
        <v>#DIV/0!</v>
      </c>
      <c r="V247" s="31" t="e">
        <f t="array" ref="V247">AVERAGE(IF(Rohdaten!E247='turnwise standard'!$A$5:$A$99,'turnwise standard'!$P$5:$P$99))</f>
        <v>#DIV/0!</v>
      </c>
      <c r="W247" s="32" t="e">
        <f t="shared" si="88"/>
        <v>#DIV/0!</v>
      </c>
      <c r="X247" s="29" t="e">
        <f t="shared" si="89"/>
        <v>#DIV/0!</v>
      </c>
      <c r="Y247" s="29" t="e">
        <f t="shared" si="90"/>
        <v>#DIV/0!</v>
      </c>
      <c r="AA247" s="32" t="e">
        <f>Rohdaten!AJ247-$G247</f>
        <v>#DIV/0!</v>
      </c>
      <c r="AB247" s="32" t="e">
        <f t="shared" si="91"/>
        <v>#DIV/0!</v>
      </c>
      <c r="AC247" s="30">
        <f>Rohdaten!AM247</f>
        <v>0</v>
      </c>
      <c r="AD247" s="33">
        <f>Rohdaten!AL247/eval!$B$7</f>
        <v>0</v>
      </c>
      <c r="AE247" s="32" t="e">
        <f t="shared" si="92"/>
        <v>#DIV/0!</v>
      </c>
      <c r="AF247" s="32" t="e">
        <f>(AC247)/((AE247+0.0000000000000000001)/charge/constants!$B$3)</f>
        <v>#DIV/0!</v>
      </c>
      <c r="AG247" s="32" t="e">
        <f>SQRT(AC247+1)/((AE247+0.0000000000000000001)/charge/constants!$B$3)</f>
        <v>#DIV/0!</v>
      </c>
      <c r="AH247" s="32" t="e">
        <f>AF247/eval!$E$18</f>
        <v>#DIV/0!</v>
      </c>
      <c r="AI247" s="32" t="e">
        <f>AG247/eval!$E$18</f>
        <v>#DIV/0!</v>
      </c>
      <c r="AJ247" s="32" t="e">
        <f t="shared" si="93"/>
        <v>#DIV/0!</v>
      </c>
      <c r="AK247" s="32" t="e">
        <f t="shared" si="94"/>
        <v>#DIV/0!</v>
      </c>
      <c r="AL247" s="29" t="e">
        <f t="shared" si="95"/>
        <v>#DIV/0!</v>
      </c>
      <c r="AN247" s="32" t="e">
        <f>Rohdaten!X247-G247</f>
        <v>#DIV/0!</v>
      </c>
      <c r="AO247" s="32" t="e">
        <f t="shared" si="96"/>
        <v>#DIV/0!</v>
      </c>
      <c r="AP247" s="30">
        <f>Rohdaten!AA247</f>
        <v>0</v>
      </c>
      <c r="AQ247" s="33">
        <f>Rohdaten!Y247</f>
        <v>0</v>
      </c>
      <c r="AR247" s="32" t="e">
        <f t="shared" si="108"/>
        <v>#DIV/0!</v>
      </c>
      <c r="AS247" s="32" t="e">
        <f t="shared" si="97"/>
        <v>#DIV/0!</v>
      </c>
      <c r="AT247" s="32" t="e">
        <f>(AP247)/((AS247+0.0000000000000000001)/charge/constants!$B$3)</f>
        <v>#DIV/0!</v>
      </c>
      <c r="AU247" s="32" t="e">
        <f>SQRT(AP247+1)/((AS247+0.0000000000000000001)/charge/constants!$B$3)</f>
        <v>#DIV/0!</v>
      </c>
      <c r="AV247" s="32" t="e">
        <f>AT247/eval!$E$18</f>
        <v>#DIV/0!</v>
      </c>
      <c r="AW247" s="32" t="e">
        <f>AU247/eval!$E$18</f>
        <v>#DIV/0!</v>
      </c>
      <c r="AX247" s="32" t="e">
        <f t="shared" si="98"/>
        <v>#DIV/0!</v>
      </c>
      <c r="AY247" s="32" t="e">
        <f t="shared" si="99"/>
        <v>#DIV/0!</v>
      </c>
      <c r="AZ247" s="29" t="e">
        <f t="shared" si="100"/>
        <v>#DIV/0!</v>
      </c>
      <c r="BC247" s="32" t="e">
        <f>Rohdaten!AD247-G247</f>
        <v>#DIV/0!</v>
      </c>
      <c r="BD247" s="30">
        <f>Rohdaten!AG247</f>
        <v>0</v>
      </c>
      <c r="BE247" s="33" t="e">
        <f>Rohdaten!AF247/Rohdaten!AE247</f>
        <v>#DIV/0!</v>
      </c>
      <c r="BF247" s="33">
        <f>Rohdaten!AF247/eval!$B$7</f>
        <v>0</v>
      </c>
      <c r="BG247" s="32" t="e">
        <f t="shared" si="101"/>
        <v>#DIV/0!</v>
      </c>
      <c r="BH247" s="32" t="e">
        <f>(BD247)/((BG247+0.0000000000000000001)/charge/constants!$B$3)</f>
        <v>#DIV/0!</v>
      </c>
      <c r="BI247" s="32" t="e">
        <f>SQRT(BD247+1)/((BG247+0.0000000000000000001)/charge/constants!$B$3)</f>
        <v>#DIV/0!</v>
      </c>
      <c r="BJ247" s="32" t="e">
        <f>BH247/eval!$E$18</f>
        <v>#DIV/0!</v>
      </c>
      <c r="BK247" s="32" t="e">
        <f>BI247/eval!$E$18</f>
        <v>#DIV/0!</v>
      </c>
      <c r="BL247" s="32" t="e">
        <f t="shared" si="102"/>
        <v>#DIV/0!</v>
      </c>
      <c r="BM247" s="32" t="e">
        <f t="shared" si="103"/>
        <v>#DIV/0!</v>
      </c>
      <c r="BN247" s="29" t="e">
        <f t="shared" si="104"/>
        <v>#DIV/0!</v>
      </c>
      <c r="BO247" s="33" t="e">
        <f t="array" ref="BO247">AVERAGE(IF(Rohdaten!E247='turnwise standard'!$A$5:$A$99,'turnwise standard'!$B$5:$B$99))</f>
        <v>#DIV/0!</v>
      </c>
      <c r="BP247" s="32" t="e">
        <f>BD247/BF247*constants!$B$3*charge/constants!$B$6/BO247</f>
        <v>#DIV/0!</v>
      </c>
      <c r="BQ247" s="32" t="e">
        <f>SQRT(BD247)/BF247*constants!$B$3*charge/constants!$B$6/BO247</f>
        <v>#DIV/0!</v>
      </c>
      <c r="BR247" s="32"/>
      <c r="BS247" s="32" t="e">
        <f t="shared" si="105"/>
        <v>#DIV/0!</v>
      </c>
      <c r="BT247" s="32" t="e">
        <f t="shared" si="106"/>
        <v>#DIV/0!</v>
      </c>
      <c r="BU247" s="32" t="e">
        <f t="shared" si="107"/>
        <v>#DIV/0!</v>
      </c>
      <c r="BV247" s="29" t="e">
        <f t="shared" si="109"/>
        <v>#DIV/0!</v>
      </c>
      <c r="BW247" s="29" t="e">
        <f t="shared" si="110"/>
        <v>#DIV/0!</v>
      </c>
      <c r="BX247" s="29" t="e">
        <f t="shared" si="111"/>
        <v>#DIV/0!</v>
      </c>
    </row>
    <row r="248" spans="1:76" x14ac:dyDescent="0.2">
      <c r="A248" s="29">
        <f>Rohdaten!C248</f>
        <v>0</v>
      </c>
      <c r="B248" s="29">
        <f>IF(1=1,Rohdaten!H248,"x"&amp;Rohdaten!H248)</f>
        <v>0</v>
      </c>
      <c r="C248" s="29">
        <f>IF(101,Rohdaten!F248,-Rohdaten!F248)</f>
        <v>0</v>
      </c>
      <c r="E248" s="32">
        <f>Rohdaten!J248</f>
        <v>0</v>
      </c>
      <c r="F248" s="32" t="e">
        <f>AVERAGE(Rohdaten!L248,Rohdaten!X248,Rohdaten!AD248)</f>
        <v>#DIV/0!</v>
      </c>
      <c r="G248" s="29" t="e">
        <f t="array" ref="G248">AVERAGE(IF(Rohdaten!E248='turnwise standard'!$A$5:$A$99,'turnwise standard'!$F$5:$F$99))</f>
        <v>#DIV/0!</v>
      </c>
      <c r="H248" s="29" t="b">
        <f>IF(ISERROR(G248),1&lt;0,E248-G248&gt;eval!$B$6)</f>
        <v>0</v>
      </c>
      <c r="I248" s="32" t="e">
        <f>Rohdaten!L248-G248</f>
        <v>#DIV/0!</v>
      </c>
      <c r="J248" s="32" t="e">
        <f t="shared" si="84"/>
        <v>#DIV/0!</v>
      </c>
      <c r="K248" s="32" t="e">
        <f t="shared" si="85"/>
        <v>#DIV/0!</v>
      </c>
      <c r="L248" s="30">
        <f>Rohdaten!O248</f>
        <v>0</v>
      </c>
      <c r="M248" s="33">
        <f>Rohdaten!N248/eval!$B$7</f>
        <v>0</v>
      </c>
      <c r="N248" s="33" t="e">
        <f>Rohdaten!N248/Rohdaten!M248</f>
        <v>#DIV/0!</v>
      </c>
      <c r="O248" s="32" t="e">
        <f t="shared" si="86"/>
        <v>#DIV/0!</v>
      </c>
      <c r="P248" s="34" t="e">
        <f>(L248)/(O248/charge/constants!$B$3)</f>
        <v>#DIV/0!</v>
      </c>
      <c r="Q248" s="34" t="e">
        <f>SQRT(L248+1)/(O248/charge/constants!$B$3)</f>
        <v>#DIV/0!</v>
      </c>
      <c r="R248" s="29" t="e">
        <f>P248/eval!$E$18</f>
        <v>#DIV/0!</v>
      </c>
      <c r="S248" s="29" t="e">
        <f>Q248/eval!$E$18</f>
        <v>#DIV/0!</v>
      </c>
      <c r="T248" s="29" t="e">
        <f t="shared" si="87"/>
        <v>#DIV/0!</v>
      </c>
      <c r="V248" s="31" t="e">
        <f t="array" ref="V248">AVERAGE(IF(Rohdaten!E248='turnwise standard'!$A$5:$A$99,'turnwise standard'!$P$5:$P$99))</f>
        <v>#DIV/0!</v>
      </c>
      <c r="W248" s="32" t="e">
        <f t="shared" si="88"/>
        <v>#DIV/0!</v>
      </c>
      <c r="X248" s="29" t="e">
        <f t="shared" si="89"/>
        <v>#DIV/0!</v>
      </c>
      <c r="Y248" s="29" t="e">
        <f t="shared" si="90"/>
        <v>#DIV/0!</v>
      </c>
      <c r="AA248" s="32" t="e">
        <f>Rohdaten!AJ248-$G248</f>
        <v>#DIV/0!</v>
      </c>
      <c r="AB248" s="32" t="e">
        <f t="shared" si="91"/>
        <v>#DIV/0!</v>
      </c>
      <c r="AC248" s="30">
        <f>Rohdaten!AM248</f>
        <v>0</v>
      </c>
      <c r="AD248" s="33">
        <f>Rohdaten!AL248/eval!$B$7</f>
        <v>0</v>
      </c>
      <c r="AE248" s="32" t="e">
        <f t="shared" si="92"/>
        <v>#DIV/0!</v>
      </c>
      <c r="AF248" s="32" t="e">
        <f>(AC248)/((AE248+0.0000000000000000001)/charge/constants!$B$3)</f>
        <v>#DIV/0!</v>
      </c>
      <c r="AG248" s="32" t="e">
        <f>SQRT(AC248+1)/((AE248+0.0000000000000000001)/charge/constants!$B$3)</f>
        <v>#DIV/0!</v>
      </c>
      <c r="AH248" s="32" t="e">
        <f>AF248/eval!$E$18</f>
        <v>#DIV/0!</v>
      </c>
      <c r="AI248" s="32" t="e">
        <f>AG248/eval!$E$18</f>
        <v>#DIV/0!</v>
      </c>
      <c r="AJ248" s="32" t="e">
        <f t="shared" si="93"/>
        <v>#DIV/0!</v>
      </c>
      <c r="AK248" s="32" t="e">
        <f t="shared" si="94"/>
        <v>#DIV/0!</v>
      </c>
      <c r="AL248" s="29" t="e">
        <f t="shared" si="95"/>
        <v>#DIV/0!</v>
      </c>
      <c r="AN248" s="32" t="e">
        <f>Rohdaten!X248-G248</f>
        <v>#DIV/0!</v>
      </c>
      <c r="AO248" s="32" t="e">
        <f t="shared" si="96"/>
        <v>#DIV/0!</v>
      </c>
      <c r="AP248" s="30">
        <f>Rohdaten!AA248</f>
        <v>0</v>
      </c>
      <c r="AQ248" s="33">
        <f>Rohdaten!Y248</f>
        <v>0</v>
      </c>
      <c r="AR248" s="32" t="e">
        <f t="shared" si="108"/>
        <v>#DIV/0!</v>
      </c>
      <c r="AS248" s="32" t="e">
        <f t="shared" si="97"/>
        <v>#DIV/0!</v>
      </c>
      <c r="AT248" s="32" t="e">
        <f>(AP248)/((AS248+0.0000000000000000001)/charge/constants!$B$3)</f>
        <v>#DIV/0!</v>
      </c>
      <c r="AU248" s="32" t="e">
        <f>SQRT(AP248+1)/((AS248+0.0000000000000000001)/charge/constants!$B$3)</f>
        <v>#DIV/0!</v>
      </c>
      <c r="AV248" s="32" t="e">
        <f>AT248/eval!$E$18</f>
        <v>#DIV/0!</v>
      </c>
      <c r="AW248" s="32" t="e">
        <f>AU248/eval!$E$18</f>
        <v>#DIV/0!</v>
      </c>
      <c r="AX248" s="32" t="e">
        <f t="shared" si="98"/>
        <v>#DIV/0!</v>
      </c>
      <c r="AY248" s="32" t="e">
        <f t="shared" si="99"/>
        <v>#DIV/0!</v>
      </c>
      <c r="AZ248" s="29" t="e">
        <f t="shared" si="100"/>
        <v>#DIV/0!</v>
      </c>
      <c r="BC248" s="32" t="e">
        <f>Rohdaten!AD248-G248</f>
        <v>#DIV/0!</v>
      </c>
      <c r="BD248" s="30">
        <f>Rohdaten!AG248</f>
        <v>0</v>
      </c>
      <c r="BE248" s="33" t="e">
        <f>Rohdaten!AF248/Rohdaten!AE248</f>
        <v>#DIV/0!</v>
      </c>
      <c r="BF248" s="33">
        <f>Rohdaten!AF248/eval!$B$7</f>
        <v>0</v>
      </c>
      <c r="BG248" s="32" t="e">
        <f t="shared" si="101"/>
        <v>#DIV/0!</v>
      </c>
      <c r="BH248" s="32" t="e">
        <f>(BD248)/((BG248+0.0000000000000000001)/charge/constants!$B$3)</f>
        <v>#DIV/0!</v>
      </c>
      <c r="BI248" s="32" t="e">
        <f>SQRT(BD248+1)/((BG248+0.0000000000000000001)/charge/constants!$B$3)</f>
        <v>#DIV/0!</v>
      </c>
      <c r="BJ248" s="32" t="e">
        <f>BH248/eval!$E$18</f>
        <v>#DIV/0!</v>
      </c>
      <c r="BK248" s="32" t="e">
        <f>BI248/eval!$E$18</f>
        <v>#DIV/0!</v>
      </c>
      <c r="BL248" s="32" t="e">
        <f t="shared" si="102"/>
        <v>#DIV/0!</v>
      </c>
      <c r="BM248" s="32" t="e">
        <f t="shared" si="103"/>
        <v>#DIV/0!</v>
      </c>
      <c r="BN248" s="29" t="e">
        <f t="shared" si="104"/>
        <v>#DIV/0!</v>
      </c>
      <c r="BO248" s="33" t="e">
        <f t="array" ref="BO248">AVERAGE(IF(Rohdaten!E248='turnwise standard'!$A$5:$A$99,'turnwise standard'!$B$5:$B$99))</f>
        <v>#DIV/0!</v>
      </c>
      <c r="BP248" s="32" t="e">
        <f>BD248/BF248*constants!$B$3*charge/constants!$B$6/BO248</f>
        <v>#DIV/0!</v>
      </c>
      <c r="BQ248" s="32" t="e">
        <f>SQRT(BD248)/BF248*constants!$B$3*charge/constants!$B$6/BO248</f>
        <v>#DIV/0!</v>
      </c>
      <c r="BR248" s="32"/>
      <c r="BS248" s="32" t="e">
        <f t="shared" si="105"/>
        <v>#DIV/0!</v>
      </c>
      <c r="BT248" s="32" t="e">
        <f t="shared" si="106"/>
        <v>#DIV/0!</v>
      </c>
      <c r="BU248" s="32" t="e">
        <f t="shared" si="107"/>
        <v>#DIV/0!</v>
      </c>
      <c r="BV248" s="29" t="e">
        <f t="shared" si="109"/>
        <v>#DIV/0!</v>
      </c>
      <c r="BW248" s="29" t="e">
        <f t="shared" si="110"/>
        <v>#DIV/0!</v>
      </c>
      <c r="BX248" s="29" t="e">
        <f t="shared" si="111"/>
        <v>#DIV/0!</v>
      </c>
    </row>
    <row r="249" spans="1:76" x14ac:dyDescent="0.2">
      <c r="A249" s="29">
        <f>Rohdaten!C249</f>
        <v>0</v>
      </c>
      <c r="B249" s="29">
        <f>IF(1=1,Rohdaten!H249,"x"&amp;Rohdaten!H249)</f>
        <v>0</v>
      </c>
      <c r="C249" s="29">
        <f>IF(101,Rohdaten!F249,-Rohdaten!F249)</f>
        <v>0</v>
      </c>
      <c r="E249" s="32">
        <f>Rohdaten!J249</f>
        <v>0</v>
      </c>
      <c r="F249" s="32" t="e">
        <f>AVERAGE(Rohdaten!L249,Rohdaten!X249,Rohdaten!AD249)</f>
        <v>#DIV/0!</v>
      </c>
      <c r="G249" s="29" t="e">
        <f t="array" ref="G249">AVERAGE(IF(Rohdaten!E249='turnwise standard'!$A$5:$A$99,'turnwise standard'!$F$5:$F$99))</f>
        <v>#DIV/0!</v>
      </c>
      <c r="H249" s="29" t="b">
        <f>IF(ISERROR(G249),1&lt;0,E249-G249&gt;eval!$B$6)</f>
        <v>0</v>
      </c>
      <c r="I249" s="32" t="e">
        <f>Rohdaten!L249-G249</f>
        <v>#DIV/0!</v>
      </c>
      <c r="J249" s="32" t="e">
        <f t="shared" si="84"/>
        <v>#DIV/0!</v>
      </c>
      <c r="K249" s="32" t="e">
        <f t="shared" si="85"/>
        <v>#DIV/0!</v>
      </c>
      <c r="L249" s="30">
        <f>Rohdaten!O249</f>
        <v>0</v>
      </c>
      <c r="M249" s="33">
        <f>Rohdaten!N249/eval!$B$7</f>
        <v>0</v>
      </c>
      <c r="N249" s="33" t="e">
        <f>Rohdaten!N249/Rohdaten!M249</f>
        <v>#DIV/0!</v>
      </c>
      <c r="O249" s="32" t="e">
        <f t="shared" si="86"/>
        <v>#DIV/0!</v>
      </c>
      <c r="P249" s="34" t="e">
        <f>(L249)/(O249/charge/constants!$B$3)</f>
        <v>#DIV/0!</v>
      </c>
      <c r="Q249" s="34" t="e">
        <f>SQRT(L249+1)/(O249/charge/constants!$B$3)</f>
        <v>#DIV/0!</v>
      </c>
      <c r="R249" s="29" t="e">
        <f>P249/eval!$E$18</f>
        <v>#DIV/0!</v>
      </c>
      <c r="S249" s="29" t="e">
        <f>Q249/eval!$E$18</f>
        <v>#DIV/0!</v>
      </c>
      <c r="T249" s="29" t="e">
        <f t="shared" si="87"/>
        <v>#DIV/0!</v>
      </c>
      <c r="V249" s="31" t="e">
        <f t="array" ref="V249">AVERAGE(IF(Rohdaten!E249='turnwise standard'!$A$5:$A$99,'turnwise standard'!$P$5:$P$99))</f>
        <v>#DIV/0!</v>
      </c>
      <c r="W249" s="32" t="e">
        <f t="shared" si="88"/>
        <v>#DIV/0!</v>
      </c>
      <c r="X249" s="29" t="e">
        <f t="shared" si="89"/>
        <v>#DIV/0!</v>
      </c>
      <c r="Y249" s="29" t="e">
        <f t="shared" si="90"/>
        <v>#DIV/0!</v>
      </c>
      <c r="AA249" s="32" t="e">
        <f>Rohdaten!AJ249-$G249</f>
        <v>#DIV/0!</v>
      </c>
      <c r="AB249" s="32" t="e">
        <f t="shared" si="91"/>
        <v>#DIV/0!</v>
      </c>
      <c r="AC249" s="30">
        <f>Rohdaten!AM249</f>
        <v>0</v>
      </c>
      <c r="AD249" s="33">
        <f>Rohdaten!AL249/eval!$B$7</f>
        <v>0</v>
      </c>
      <c r="AE249" s="32" t="e">
        <f t="shared" si="92"/>
        <v>#DIV/0!</v>
      </c>
      <c r="AF249" s="32" t="e">
        <f>(AC249)/((AE249+0.0000000000000000001)/charge/constants!$B$3)</f>
        <v>#DIV/0!</v>
      </c>
      <c r="AG249" s="32" t="e">
        <f>SQRT(AC249+1)/((AE249+0.0000000000000000001)/charge/constants!$B$3)</f>
        <v>#DIV/0!</v>
      </c>
      <c r="AH249" s="32" t="e">
        <f>AF249/eval!$E$18</f>
        <v>#DIV/0!</v>
      </c>
      <c r="AI249" s="32" t="e">
        <f>AG249/eval!$E$18</f>
        <v>#DIV/0!</v>
      </c>
      <c r="AJ249" s="32" t="e">
        <f t="shared" si="93"/>
        <v>#DIV/0!</v>
      </c>
      <c r="AK249" s="32" t="e">
        <f t="shared" si="94"/>
        <v>#DIV/0!</v>
      </c>
      <c r="AL249" s="29" t="e">
        <f t="shared" si="95"/>
        <v>#DIV/0!</v>
      </c>
      <c r="AN249" s="32" t="e">
        <f>Rohdaten!X249-G249</f>
        <v>#DIV/0!</v>
      </c>
      <c r="AO249" s="32" t="e">
        <f t="shared" si="96"/>
        <v>#DIV/0!</v>
      </c>
      <c r="AP249" s="30">
        <f>Rohdaten!AA249</f>
        <v>0</v>
      </c>
      <c r="AQ249" s="33">
        <f>Rohdaten!Y249</f>
        <v>0</v>
      </c>
      <c r="AR249" s="32" t="e">
        <f t="shared" si="108"/>
        <v>#DIV/0!</v>
      </c>
      <c r="AS249" s="32" t="e">
        <f t="shared" si="97"/>
        <v>#DIV/0!</v>
      </c>
      <c r="AT249" s="32" t="e">
        <f>(AP249)/((AS249+0.0000000000000000001)/charge/constants!$B$3)</f>
        <v>#DIV/0!</v>
      </c>
      <c r="AU249" s="32" t="e">
        <f>SQRT(AP249+1)/((AS249+0.0000000000000000001)/charge/constants!$B$3)</f>
        <v>#DIV/0!</v>
      </c>
      <c r="AV249" s="32" t="e">
        <f>AT249/eval!$E$18</f>
        <v>#DIV/0!</v>
      </c>
      <c r="AW249" s="32" t="e">
        <f>AU249/eval!$E$18</f>
        <v>#DIV/0!</v>
      </c>
      <c r="AX249" s="32" t="e">
        <f t="shared" si="98"/>
        <v>#DIV/0!</v>
      </c>
      <c r="AY249" s="32" t="e">
        <f t="shared" si="99"/>
        <v>#DIV/0!</v>
      </c>
      <c r="AZ249" s="29" t="e">
        <f t="shared" si="100"/>
        <v>#DIV/0!</v>
      </c>
      <c r="BC249" s="32" t="e">
        <f>Rohdaten!AD249-G249</f>
        <v>#DIV/0!</v>
      </c>
      <c r="BD249" s="30">
        <f>Rohdaten!AG249</f>
        <v>0</v>
      </c>
      <c r="BE249" s="33" t="e">
        <f>Rohdaten!AF249/Rohdaten!AE249</f>
        <v>#DIV/0!</v>
      </c>
      <c r="BF249" s="33">
        <f>Rohdaten!AF249/eval!$B$7</f>
        <v>0</v>
      </c>
      <c r="BG249" s="32" t="e">
        <f t="shared" si="101"/>
        <v>#DIV/0!</v>
      </c>
      <c r="BH249" s="32" t="e">
        <f>(BD249)/((BG249+0.0000000000000000001)/charge/constants!$B$3)</f>
        <v>#DIV/0!</v>
      </c>
      <c r="BI249" s="32" t="e">
        <f>SQRT(BD249+1)/((BG249+0.0000000000000000001)/charge/constants!$B$3)</f>
        <v>#DIV/0!</v>
      </c>
      <c r="BJ249" s="32" t="e">
        <f>BH249/eval!$E$18</f>
        <v>#DIV/0!</v>
      </c>
      <c r="BK249" s="32" t="e">
        <f>BI249/eval!$E$18</f>
        <v>#DIV/0!</v>
      </c>
      <c r="BL249" s="32" t="e">
        <f t="shared" si="102"/>
        <v>#DIV/0!</v>
      </c>
      <c r="BM249" s="32" t="e">
        <f t="shared" si="103"/>
        <v>#DIV/0!</v>
      </c>
      <c r="BN249" s="29" t="e">
        <f t="shared" si="104"/>
        <v>#DIV/0!</v>
      </c>
      <c r="BO249" s="33" t="e">
        <f t="array" ref="BO249">AVERAGE(IF(Rohdaten!E249='turnwise standard'!$A$5:$A$99,'turnwise standard'!$B$5:$B$99))</f>
        <v>#DIV/0!</v>
      </c>
      <c r="BP249" s="32" t="e">
        <f>BD249/BF249*constants!$B$3*charge/constants!$B$6/BO249</f>
        <v>#DIV/0!</v>
      </c>
      <c r="BQ249" s="32" t="e">
        <f>SQRT(BD249)/BF249*constants!$B$3*charge/constants!$B$6/BO249</f>
        <v>#DIV/0!</v>
      </c>
      <c r="BR249" s="32"/>
      <c r="BS249" s="32" t="e">
        <f t="shared" si="105"/>
        <v>#DIV/0!</v>
      </c>
      <c r="BT249" s="32" t="e">
        <f t="shared" si="106"/>
        <v>#DIV/0!</v>
      </c>
      <c r="BU249" s="32" t="e">
        <f t="shared" si="107"/>
        <v>#DIV/0!</v>
      </c>
      <c r="BV249" s="29" t="e">
        <f t="shared" si="109"/>
        <v>#DIV/0!</v>
      </c>
      <c r="BW249" s="29" t="e">
        <f t="shared" si="110"/>
        <v>#DIV/0!</v>
      </c>
      <c r="BX249" s="29" t="e">
        <f t="shared" si="111"/>
        <v>#DIV/0!</v>
      </c>
    </row>
    <row r="250" spans="1:76" x14ac:dyDescent="0.2">
      <c r="A250" s="29">
        <f>Rohdaten!C250</f>
        <v>0</v>
      </c>
      <c r="B250" s="29">
        <f>IF(1=1,Rohdaten!H250,"x"&amp;Rohdaten!H250)</f>
        <v>0</v>
      </c>
      <c r="C250" s="29">
        <f>IF(101,Rohdaten!F250,-Rohdaten!F250)</f>
        <v>0</v>
      </c>
      <c r="E250" s="32">
        <f>Rohdaten!J250</f>
        <v>0</v>
      </c>
      <c r="F250" s="32" t="e">
        <f>AVERAGE(Rohdaten!L250,Rohdaten!X250,Rohdaten!AD250)</f>
        <v>#DIV/0!</v>
      </c>
      <c r="G250" s="29" t="e">
        <f t="array" ref="G250">AVERAGE(IF(Rohdaten!E250='turnwise standard'!$A$5:$A$99,'turnwise standard'!$F$5:$F$99))</f>
        <v>#DIV/0!</v>
      </c>
      <c r="H250" s="29" t="b">
        <f>IF(ISERROR(G250),1&lt;0,E250-G250&gt;eval!$B$6)</f>
        <v>0</v>
      </c>
      <c r="I250" s="32" t="e">
        <f>Rohdaten!L250-G250</f>
        <v>#DIV/0!</v>
      </c>
      <c r="J250" s="32" t="e">
        <f t="shared" si="84"/>
        <v>#DIV/0!</v>
      </c>
      <c r="K250" s="32" t="e">
        <f t="shared" si="85"/>
        <v>#DIV/0!</v>
      </c>
      <c r="L250" s="30">
        <f>Rohdaten!O250</f>
        <v>0</v>
      </c>
      <c r="M250" s="33">
        <f>Rohdaten!N250/eval!$B$7</f>
        <v>0</v>
      </c>
      <c r="N250" s="33" t="e">
        <f>Rohdaten!N250/Rohdaten!M250</f>
        <v>#DIV/0!</v>
      </c>
      <c r="O250" s="32" t="e">
        <f t="shared" si="86"/>
        <v>#DIV/0!</v>
      </c>
      <c r="P250" s="34" t="e">
        <f>(L250)/(O250/charge/constants!$B$3)</f>
        <v>#DIV/0!</v>
      </c>
      <c r="Q250" s="34" t="e">
        <f>SQRT(L250+1)/(O250/charge/constants!$B$3)</f>
        <v>#DIV/0!</v>
      </c>
      <c r="R250" s="29" t="e">
        <f>P250/eval!$E$18</f>
        <v>#DIV/0!</v>
      </c>
      <c r="S250" s="29" t="e">
        <f>Q250/eval!$E$18</f>
        <v>#DIV/0!</v>
      </c>
      <c r="T250" s="29" t="e">
        <f t="shared" si="87"/>
        <v>#DIV/0!</v>
      </c>
      <c r="V250" s="31" t="e">
        <f t="array" ref="V250">AVERAGE(IF(Rohdaten!E250='turnwise standard'!$A$5:$A$99,'turnwise standard'!$P$5:$P$99))</f>
        <v>#DIV/0!</v>
      </c>
      <c r="W250" s="32" t="e">
        <f t="shared" si="88"/>
        <v>#DIV/0!</v>
      </c>
      <c r="X250" s="29" t="e">
        <f t="shared" si="89"/>
        <v>#DIV/0!</v>
      </c>
      <c r="Y250" s="29" t="e">
        <f t="shared" si="90"/>
        <v>#DIV/0!</v>
      </c>
      <c r="AA250" s="32" t="e">
        <f>Rohdaten!AJ250-$G250</f>
        <v>#DIV/0!</v>
      </c>
      <c r="AB250" s="32" t="e">
        <f t="shared" si="91"/>
        <v>#DIV/0!</v>
      </c>
      <c r="AC250" s="30">
        <f>Rohdaten!AM250</f>
        <v>0</v>
      </c>
      <c r="AD250" s="33">
        <f>Rohdaten!AL250/eval!$B$7</f>
        <v>0</v>
      </c>
      <c r="AE250" s="32" t="e">
        <f t="shared" si="92"/>
        <v>#DIV/0!</v>
      </c>
      <c r="AF250" s="32" t="e">
        <f>(AC250)/((AE250+0.0000000000000000001)/charge/constants!$B$3)</f>
        <v>#DIV/0!</v>
      </c>
      <c r="AG250" s="32" t="e">
        <f>SQRT(AC250+1)/((AE250+0.0000000000000000001)/charge/constants!$B$3)</f>
        <v>#DIV/0!</v>
      </c>
      <c r="AH250" s="32" t="e">
        <f>AF250/eval!$E$18</f>
        <v>#DIV/0!</v>
      </c>
      <c r="AI250" s="32" t="e">
        <f>AG250/eval!$E$18</f>
        <v>#DIV/0!</v>
      </c>
      <c r="AJ250" s="32" t="e">
        <f t="shared" si="93"/>
        <v>#DIV/0!</v>
      </c>
      <c r="AK250" s="32" t="e">
        <f t="shared" si="94"/>
        <v>#DIV/0!</v>
      </c>
      <c r="AL250" s="29" t="e">
        <f t="shared" si="95"/>
        <v>#DIV/0!</v>
      </c>
      <c r="AN250" s="32" t="e">
        <f>Rohdaten!X250-G250</f>
        <v>#DIV/0!</v>
      </c>
      <c r="AO250" s="32" t="e">
        <f t="shared" si="96"/>
        <v>#DIV/0!</v>
      </c>
      <c r="AP250" s="30">
        <f>Rohdaten!AA250</f>
        <v>0</v>
      </c>
      <c r="AQ250" s="33">
        <f>Rohdaten!Y250</f>
        <v>0</v>
      </c>
      <c r="AR250" s="32" t="e">
        <f t="shared" si="108"/>
        <v>#DIV/0!</v>
      </c>
      <c r="AS250" s="32" t="e">
        <f t="shared" si="97"/>
        <v>#DIV/0!</v>
      </c>
      <c r="AT250" s="32" t="e">
        <f>(AP250)/((AS250+0.0000000000000000001)/charge/constants!$B$3)</f>
        <v>#DIV/0!</v>
      </c>
      <c r="AU250" s="32" t="e">
        <f>SQRT(AP250+1)/((AS250+0.0000000000000000001)/charge/constants!$B$3)</f>
        <v>#DIV/0!</v>
      </c>
      <c r="AV250" s="32" t="e">
        <f>AT250/eval!$E$18</f>
        <v>#DIV/0!</v>
      </c>
      <c r="AW250" s="32" t="e">
        <f>AU250/eval!$E$18</f>
        <v>#DIV/0!</v>
      </c>
      <c r="AX250" s="32" t="e">
        <f t="shared" si="98"/>
        <v>#DIV/0!</v>
      </c>
      <c r="AY250" s="32" t="e">
        <f t="shared" si="99"/>
        <v>#DIV/0!</v>
      </c>
      <c r="AZ250" s="29" t="e">
        <f t="shared" si="100"/>
        <v>#DIV/0!</v>
      </c>
      <c r="BC250" s="32" t="e">
        <f>Rohdaten!AD250-G250</f>
        <v>#DIV/0!</v>
      </c>
      <c r="BD250" s="30">
        <f>Rohdaten!AG250</f>
        <v>0</v>
      </c>
      <c r="BE250" s="33" t="e">
        <f>Rohdaten!AF250/Rohdaten!AE250</f>
        <v>#DIV/0!</v>
      </c>
      <c r="BF250" s="33">
        <f>Rohdaten!AF250/eval!$B$7</f>
        <v>0</v>
      </c>
      <c r="BG250" s="32" t="e">
        <f t="shared" si="101"/>
        <v>#DIV/0!</v>
      </c>
      <c r="BH250" s="32" t="e">
        <f>(BD250)/((BG250+0.0000000000000000001)/charge/constants!$B$3)</f>
        <v>#DIV/0!</v>
      </c>
      <c r="BI250" s="32" t="e">
        <f>SQRT(BD250+1)/((BG250+0.0000000000000000001)/charge/constants!$B$3)</f>
        <v>#DIV/0!</v>
      </c>
      <c r="BJ250" s="32" t="e">
        <f>BH250/eval!$E$18</f>
        <v>#DIV/0!</v>
      </c>
      <c r="BK250" s="32" t="e">
        <f>BI250/eval!$E$18</f>
        <v>#DIV/0!</v>
      </c>
      <c r="BL250" s="32" t="e">
        <f t="shared" si="102"/>
        <v>#DIV/0!</v>
      </c>
      <c r="BM250" s="32" t="e">
        <f t="shared" si="103"/>
        <v>#DIV/0!</v>
      </c>
      <c r="BN250" s="29" t="e">
        <f t="shared" si="104"/>
        <v>#DIV/0!</v>
      </c>
      <c r="BO250" s="33" t="e">
        <f t="array" ref="BO250">AVERAGE(IF(Rohdaten!E250='turnwise standard'!$A$5:$A$99,'turnwise standard'!$B$5:$B$99))</f>
        <v>#DIV/0!</v>
      </c>
      <c r="BP250" s="32" t="e">
        <f>BD250/BF250*constants!$B$3*charge/constants!$B$6/BO250</f>
        <v>#DIV/0!</v>
      </c>
      <c r="BQ250" s="32" t="e">
        <f>SQRT(BD250)/BF250*constants!$B$3*charge/constants!$B$6/BO250</f>
        <v>#DIV/0!</v>
      </c>
      <c r="BR250" s="32"/>
      <c r="BS250" s="32" t="e">
        <f t="shared" si="105"/>
        <v>#DIV/0!</v>
      </c>
      <c r="BT250" s="32" t="e">
        <f t="shared" si="106"/>
        <v>#DIV/0!</v>
      </c>
      <c r="BU250" s="32" t="e">
        <f t="shared" si="107"/>
        <v>#DIV/0!</v>
      </c>
      <c r="BV250" s="29" t="e">
        <f t="shared" si="109"/>
        <v>#DIV/0!</v>
      </c>
      <c r="BW250" s="29" t="e">
        <f t="shared" si="110"/>
        <v>#DIV/0!</v>
      </c>
      <c r="BX250" s="29" t="e">
        <f t="shared" si="111"/>
        <v>#DIV/0!</v>
      </c>
    </row>
    <row r="251" spans="1:76" x14ac:dyDescent="0.2">
      <c r="A251" s="29">
        <f>Rohdaten!C251</f>
        <v>0</v>
      </c>
      <c r="B251" s="29">
        <f>IF(1=1,Rohdaten!H251,"x"&amp;Rohdaten!H251)</f>
        <v>0</v>
      </c>
      <c r="C251" s="29">
        <f>IF(101,Rohdaten!F251,-Rohdaten!F251)</f>
        <v>0</v>
      </c>
      <c r="E251" s="32">
        <f>Rohdaten!J251</f>
        <v>0</v>
      </c>
      <c r="F251" s="32" t="e">
        <f>AVERAGE(Rohdaten!L251,Rohdaten!X251,Rohdaten!AD251)</f>
        <v>#DIV/0!</v>
      </c>
      <c r="G251" s="29" t="e">
        <f t="array" ref="G251">AVERAGE(IF(Rohdaten!E251='turnwise standard'!$A$5:$A$99,'turnwise standard'!$F$5:$F$99))</f>
        <v>#DIV/0!</v>
      </c>
      <c r="H251" s="29" t="b">
        <f>IF(ISERROR(G251),1&lt;0,E251-G251&gt;eval!$B$6)</f>
        <v>0</v>
      </c>
      <c r="I251" s="32" t="e">
        <f>Rohdaten!L251-G251</f>
        <v>#DIV/0!</v>
      </c>
      <c r="J251" s="32" t="e">
        <f t="shared" si="84"/>
        <v>#DIV/0!</v>
      </c>
      <c r="K251" s="32" t="e">
        <f t="shared" si="85"/>
        <v>#DIV/0!</v>
      </c>
      <c r="L251" s="30">
        <f>Rohdaten!O251</f>
        <v>0</v>
      </c>
      <c r="M251" s="33">
        <f>Rohdaten!N251/eval!$B$7</f>
        <v>0</v>
      </c>
      <c r="N251" s="33" t="e">
        <f>Rohdaten!N251/Rohdaten!M251</f>
        <v>#DIV/0!</v>
      </c>
      <c r="O251" s="32" t="e">
        <f t="shared" si="86"/>
        <v>#DIV/0!</v>
      </c>
      <c r="P251" s="34" t="e">
        <f>(L251)/(O251/charge/constants!$B$3)</f>
        <v>#DIV/0!</v>
      </c>
      <c r="Q251" s="34" t="e">
        <f>SQRT(L251+1)/(O251/charge/constants!$B$3)</f>
        <v>#DIV/0!</v>
      </c>
      <c r="R251" s="29" t="e">
        <f>P251/eval!$E$18</f>
        <v>#DIV/0!</v>
      </c>
      <c r="S251" s="29" t="e">
        <f>Q251/eval!$E$18</f>
        <v>#DIV/0!</v>
      </c>
      <c r="T251" s="29" t="e">
        <f t="shared" si="87"/>
        <v>#DIV/0!</v>
      </c>
      <c r="V251" s="31" t="e">
        <f t="array" ref="V251">AVERAGE(IF(Rohdaten!E251='turnwise standard'!$A$5:$A$99,'turnwise standard'!$P$5:$P$99))</f>
        <v>#DIV/0!</v>
      </c>
      <c r="W251" s="32" t="e">
        <f t="shared" si="88"/>
        <v>#DIV/0!</v>
      </c>
      <c r="X251" s="29" t="e">
        <f t="shared" si="89"/>
        <v>#DIV/0!</v>
      </c>
      <c r="Y251" s="29" t="e">
        <f t="shared" si="90"/>
        <v>#DIV/0!</v>
      </c>
      <c r="AA251" s="32" t="e">
        <f>Rohdaten!AJ251-$G251</f>
        <v>#DIV/0!</v>
      </c>
      <c r="AB251" s="32" t="e">
        <f t="shared" si="91"/>
        <v>#DIV/0!</v>
      </c>
      <c r="AC251" s="30">
        <f>Rohdaten!AM251</f>
        <v>0</v>
      </c>
      <c r="AD251" s="33">
        <f>Rohdaten!AL251/eval!$B$7</f>
        <v>0</v>
      </c>
      <c r="AE251" s="32" t="e">
        <f t="shared" si="92"/>
        <v>#DIV/0!</v>
      </c>
      <c r="AF251" s="32" t="e">
        <f>(AC251)/((AE251+0.0000000000000000001)/charge/constants!$B$3)</f>
        <v>#DIV/0!</v>
      </c>
      <c r="AG251" s="32" t="e">
        <f>SQRT(AC251+1)/((AE251+0.0000000000000000001)/charge/constants!$B$3)</f>
        <v>#DIV/0!</v>
      </c>
      <c r="AH251" s="32" t="e">
        <f>AF251/eval!$E$18</f>
        <v>#DIV/0!</v>
      </c>
      <c r="AI251" s="32" t="e">
        <f>AG251/eval!$E$18</f>
        <v>#DIV/0!</v>
      </c>
      <c r="AJ251" s="32" t="e">
        <f t="shared" si="93"/>
        <v>#DIV/0!</v>
      </c>
      <c r="AK251" s="32" t="e">
        <f t="shared" si="94"/>
        <v>#DIV/0!</v>
      </c>
      <c r="AL251" s="29" t="e">
        <f t="shared" si="95"/>
        <v>#DIV/0!</v>
      </c>
      <c r="AN251" s="32" t="e">
        <f>Rohdaten!X251-G251</f>
        <v>#DIV/0!</v>
      </c>
      <c r="AO251" s="32" t="e">
        <f t="shared" si="96"/>
        <v>#DIV/0!</v>
      </c>
      <c r="AP251" s="30">
        <f>Rohdaten!AA251</f>
        <v>0</v>
      </c>
      <c r="AQ251" s="33">
        <f>Rohdaten!Y251</f>
        <v>0</v>
      </c>
      <c r="AR251" s="32" t="e">
        <f t="shared" si="108"/>
        <v>#DIV/0!</v>
      </c>
      <c r="AS251" s="32" t="e">
        <f t="shared" si="97"/>
        <v>#DIV/0!</v>
      </c>
      <c r="AT251" s="32" t="e">
        <f>(AP251)/((AS251+0.0000000000000000001)/charge/constants!$B$3)</f>
        <v>#DIV/0!</v>
      </c>
      <c r="AU251" s="32" t="e">
        <f>SQRT(AP251+1)/((AS251+0.0000000000000000001)/charge/constants!$B$3)</f>
        <v>#DIV/0!</v>
      </c>
      <c r="AV251" s="32" t="e">
        <f>AT251/eval!$E$18</f>
        <v>#DIV/0!</v>
      </c>
      <c r="AW251" s="32" t="e">
        <f>AU251/eval!$E$18</f>
        <v>#DIV/0!</v>
      </c>
      <c r="AX251" s="32" t="e">
        <f t="shared" si="98"/>
        <v>#DIV/0!</v>
      </c>
      <c r="AY251" s="32" t="e">
        <f t="shared" si="99"/>
        <v>#DIV/0!</v>
      </c>
      <c r="AZ251" s="29" t="e">
        <f t="shared" si="100"/>
        <v>#DIV/0!</v>
      </c>
      <c r="BC251" s="32" t="e">
        <f>Rohdaten!AD251-G251</f>
        <v>#DIV/0!</v>
      </c>
      <c r="BD251" s="30">
        <f>Rohdaten!AG251</f>
        <v>0</v>
      </c>
      <c r="BE251" s="33" t="e">
        <f>Rohdaten!AF251/Rohdaten!AE251</f>
        <v>#DIV/0!</v>
      </c>
      <c r="BF251" s="33">
        <f>Rohdaten!AF251/eval!$B$7</f>
        <v>0</v>
      </c>
      <c r="BG251" s="32" t="e">
        <f t="shared" si="101"/>
        <v>#DIV/0!</v>
      </c>
      <c r="BH251" s="32" t="e">
        <f>(BD251)/((BG251+0.0000000000000000001)/charge/constants!$B$3)</f>
        <v>#DIV/0!</v>
      </c>
      <c r="BI251" s="32" t="e">
        <f>SQRT(BD251+1)/((BG251+0.0000000000000000001)/charge/constants!$B$3)</f>
        <v>#DIV/0!</v>
      </c>
      <c r="BJ251" s="32" t="e">
        <f>BH251/eval!$E$18</f>
        <v>#DIV/0!</v>
      </c>
      <c r="BK251" s="32" t="e">
        <f>BI251/eval!$E$18</f>
        <v>#DIV/0!</v>
      </c>
      <c r="BL251" s="32" t="e">
        <f t="shared" si="102"/>
        <v>#DIV/0!</v>
      </c>
      <c r="BM251" s="32" t="e">
        <f t="shared" si="103"/>
        <v>#DIV/0!</v>
      </c>
      <c r="BN251" s="29" t="e">
        <f t="shared" si="104"/>
        <v>#DIV/0!</v>
      </c>
      <c r="BO251" s="33" t="e">
        <f t="array" ref="BO251">AVERAGE(IF(Rohdaten!E251='turnwise standard'!$A$5:$A$99,'turnwise standard'!$B$5:$B$99))</f>
        <v>#DIV/0!</v>
      </c>
      <c r="BP251" s="32" t="e">
        <f>BD251/BF251*constants!$B$3*charge/constants!$B$6/BO251</f>
        <v>#DIV/0!</v>
      </c>
      <c r="BQ251" s="32" t="e">
        <f>SQRT(BD251)/BF251*constants!$B$3*charge/constants!$B$6/BO251</f>
        <v>#DIV/0!</v>
      </c>
      <c r="BR251" s="32"/>
      <c r="BS251" s="32" t="e">
        <f t="shared" si="105"/>
        <v>#DIV/0!</v>
      </c>
      <c r="BT251" s="32" t="e">
        <f t="shared" si="106"/>
        <v>#DIV/0!</v>
      </c>
      <c r="BU251" s="32" t="e">
        <f t="shared" si="107"/>
        <v>#DIV/0!</v>
      </c>
      <c r="BV251" s="29" t="e">
        <f t="shared" si="109"/>
        <v>#DIV/0!</v>
      </c>
      <c r="BW251" s="29" t="e">
        <f t="shared" si="110"/>
        <v>#DIV/0!</v>
      </c>
      <c r="BX251" s="29" t="e">
        <f t="shared" si="111"/>
        <v>#DIV/0!</v>
      </c>
    </row>
    <row r="252" spans="1:76" x14ac:dyDescent="0.2">
      <c r="A252" s="29">
        <f>Rohdaten!C252</f>
        <v>0</v>
      </c>
      <c r="B252" s="29">
        <f>IF(1=1,Rohdaten!H252,"x"&amp;Rohdaten!H252)</f>
        <v>0</v>
      </c>
      <c r="C252" s="29">
        <f>IF(101,Rohdaten!F252,-Rohdaten!F252)</f>
        <v>0</v>
      </c>
      <c r="E252" s="32">
        <f>Rohdaten!J252</f>
        <v>0</v>
      </c>
      <c r="F252" s="32" t="e">
        <f>AVERAGE(Rohdaten!L252,Rohdaten!X252,Rohdaten!AD252)</f>
        <v>#DIV/0!</v>
      </c>
      <c r="G252" s="29" t="e">
        <f t="array" ref="G252">AVERAGE(IF(Rohdaten!E252='turnwise standard'!$A$5:$A$99,'turnwise standard'!$F$5:$F$99))</f>
        <v>#DIV/0!</v>
      </c>
      <c r="H252" s="29" t="b">
        <f>IF(ISERROR(G252),1&lt;0,E252-G252&gt;eval!$B$6)</f>
        <v>0</v>
      </c>
      <c r="I252" s="32" t="e">
        <f>Rohdaten!L252-G252</f>
        <v>#DIV/0!</v>
      </c>
      <c r="J252" s="32" t="e">
        <f t="shared" si="84"/>
        <v>#DIV/0!</v>
      </c>
      <c r="K252" s="32" t="e">
        <f t="shared" si="85"/>
        <v>#DIV/0!</v>
      </c>
      <c r="L252" s="30">
        <f>Rohdaten!O252</f>
        <v>0</v>
      </c>
      <c r="M252" s="33">
        <f>Rohdaten!N252/eval!$B$7</f>
        <v>0</v>
      </c>
      <c r="N252" s="33" t="e">
        <f>Rohdaten!N252/Rohdaten!M252</f>
        <v>#DIV/0!</v>
      </c>
      <c r="O252" s="32" t="e">
        <f t="shared" si="86"/>
        <v>#DIV/0!</v>
      </c>
      <c r="P252" s="34" t="e">
        <f>(L252)/(O252/charge/constants!$B$3)</f>
        <v>#DIV/0!</v>
      </c>
      <c r="Q252" s="34" t="e">
        <f>SQRT(L252+1)/(O252/charge/constants!$B$3)</f>
        <v>#DIV/0!</v>
      </c>
      <c r="R252" s="29" t="e">
        <f>P252/eval!$E$18</f>
        <v>#DIV/0!</v>
      </c>
      <c r="S252" s="29" t="e">
        <f>Q252/eval!$E$18</f>
        <v>#DIV/0!</v>
      </c>
      <c r="T252" s="29" t="e">
        <f t="shared" si="87"/>
        <v>#DIV/0!</v>
      </c>
      <c r="V252" s="31" t="e">
        <f t="array" ref="V252">AVERAGE(IF(Rohdaten!E252='turnwise standard'!$A$5:$A$99,'turnwise standard'!$P$5:$P$99))</f>
        <v>#DIV/0!</v>
      </c>
      <c r="W252" s="32" t="e">
        <f t="shared" si="88"/>
        <v>#DIV/0!</v>
      </c>
      <c r="X252" s="29" t="e">
        <f t="shared" si="89"/>
        <v>#DIV/0!</v>
      </c>
      <c r="Y252" s="29" t="e">
        <f t="shared" si="90"/>
        <v>#DIV/0!</v>
      </c>
      <c r="AA252" s="32" t="e">
        <f>Rohdaten!AJ252-$G252</f>
        <v>#DIV/0!</v>
      </c>
      <c r="AB252" s="32" t="e">
        <f t="shared" si="91"/>
        <v>#DIV/0!</v>
      </c>
      <c r="AC252" s="30">
        <f>Rohdaten!AM252</f>
        <v>0</v>
      </c>
      <c r="AD252" s="33">
        <f>Rohdaten!AL252/eval!$B$7</f>
        <v>0</v>
      </c>
      <c r="AE252" s="32" t="e">
        <f t="shared" si="92"/>
        <v>#DIV/0!</v>
      </c>
      <c r="AF252" s="32" t="e">
        <f>(AC252)/((AE252+0.0000000000000000001)/charge/constants!$B$3)</f>
        <v>#DIV/0!</v>
      </c>
      <c r="AG252" s="32" t="e">
        <f>SQRT(AC252+1)/((AE252+0.0000000000000000001)/charge/constants!$B$3)</f>
        <v>#DIV/0!</v>
      </c>
      <c r="AH252" s="32" t="e">
        <f>AF252/eval!$E$18</f>
        <v>#DIV/0!</v>
      </c>
      <c r="AI252" s="32" t="e">
        <f>AG252/eval!$E$18</f>
        <v>#DIV/0!</v>
      </c>
      <c r="AJ252" s="32" t="e">
        <f t="shared" si="93"/>
        <v>#DIV/0!</v>
      </c>
      <c r="AK252" s="32" t="e">
        <f t="shared" si="94"/>
        <v>#DIV/0!</v>
      </c>
      <c r="AL252" s="29" t="e">
        <f t="shared" si="95"/>
        <v>#DIV/0!</v>
      </c>
      <c r="AN252" s="32" t="e">
        <f>Rohdaten!X252-G252</f>
        <v>#DIV/0!</v>
      </c>
      <c r="AO252" s="32" t="e">
        <f t="shared" si="96"/>
        <v>#DIV/0!</v>
      </c>
      <c r="AP252" s="30">
        <f>Rohdaten!AA252</f>
        <v>0</v>
      </c>
      <c r="AQ252" s="33">
        <f>Rohdaten!Y252</f>
        <v>0</v>
      </c>
      <c r="AR252" s="32" t="e">
        <f t="shared" si="108"/>
        <v>#DIV/0!</v>
      </c>
      <c r="AS252" s="32" t="e">
        <f t="shared" si="97"/>
        <v>#DIV/0!</v>
      </c>
      <c r="AT252" s="32" t="e">
        <f>(AP252)/((AS252+0.0000000000000000001)/charge/constants!$B$3)</f>
        <v>#DIV/0!</v>
      </c>
      <c r="AU252" s="32" t="e">
        <f>SQRT(AP252+1)/((AS252+0.0000000000000000001)/charge/constants!$B$3)</f>
        <v>#DIV/0!</v>
      </c>
      <c r="AV252" s="32" t="e">
        <f>AT252/eval!$E$18</f>
        <v>#DIV/0!</v>
      </c>
      <c r="AW252" s="32" t="e">
        <f>AU252/eval!$E$18</f>
        <v>#DIV/0!</v>
      </c>
      <c r="AX252" s="32" t="e">
        <f t="shared" si="98"/>
        <v>#DIV/0!</v>
      </c>
      <c r="AY252" s="32" t="e">
        <f t="shared" si="99"/>
        <v>#DIV/0!</v>
      </c>
      <c r="AZ252" s="29" t="e">
        <f t="shared" si="100"/>
        <v>#DIV/0!</v>
      </c>
      <c r="BC252" s="32" t="e">
        <f>Rohdaten!AD252-G252</f>
        <v>#DIV/0!</v>
      </c>
      <c r="BD252" s="30">
        <f>Rohdaten!AG252</f>
        <v>0</v>
      </c>
      <c r="BE252" s="33" t="e">
        <f>Rohdaten!AF252/Rohdaten!AE252</f>
        <v>#DIV/0!</v>
      </c>
      <c r="BF252" s="33">
        <f>Rohdaten!AF252/eval!$B$7</f>
        <v>0</v>
      </c>
      <c r="BG252" s="32" t="e">
        <f t="shared" si="101"/>
        <v>#DIV/0!</v>
      </c>
      <c r="BH252" s="32" t="e">
        <f>(BD252)/((BG252+0.0000000000000000001)/charge/constants!$B$3)</f>
        <v>#DIV/0!</v>
      </c>
      <c r="BI252" s="32" t="e">
        <f>SQRT(BD252+1)/((BG252+0.0000000000000000001)/charge/constants!$B$3)</f>
        <v>#DIV/0!</v>
      </c>
      <c r="BJ252" s="32" t="e">
        <f>BH252/eval!$E$18</f>
        <v>#DIV/0!</v>
      </c>
      <c r="BK252" s="32" t="e">
        <f>BI252/eval!$E$18</f>
        <v>#DIV/0!</v>
      </c>
      <c r="BL252" s="32" t="e">
        <f t="shared" si="102"/>
        <v>#DIV/0!</v>
      </c>
      <c r="BM252" s="32" t="e">
        <f t="shared" si="103"/>
        <v>#DIV/0!</v>
      </c>
      <c r="BN252" s="29" t="e">
        <f t="shared" si="104"/>
        <v>#DIV/0!</v>
      </c>
      <c r="BO252" s="33" t="e">
        <f t="array" ref="BO252">AVERAGE(IF(Rohdaten!E252='turnwise standard'!$A$5:$A$99,'turnwise standard'!$B$5:$B$99))</f>
        <v>#DIV/0!</v>
      </c>
      <c r="BP252" s="32" t="e">
        <f>BD252/BF252*constants!$B$3*charge/constants!$B$6/BO252</f>
        <v>#DIV/0!</v>
      </c>
      <c r="BQ252" s="32" t="e">
        <f>SQRT(BD252)/BF252*constants!$B$3*charge/constants!$B$6/BO252</f>
        <v>#DIV/0!</v>
      </c>
      <c r="BR252" s="32"/>
      <c r="BS252" s="32" t="e">
        <f t="shared" si="105"/>
        <v>#DIV/0!</v>
      </c>
      <c r="BT252" s="32" t="e">
        <f t="shared" si="106"/>
        <v>#DIV/0!</v>
      </c>
      <c r="BU252" s="32" t="e">
        <f t="shared" si="107"/>
        <v>#DIV/0!</v>
      </c>
      <c r="BV252" s="29" t="e">
        <f t="shared" si="109"/>
        <v>#DIV/0!</v>
      </c>
      <c r="BW252" s="29" t="e">
        <f t="shared" si="110"/>
        <v>#DIV/0!</v>
      </c>
      <c r="BX252" s="29" t="e">
        <f t="shared" si="111"/>
        <v>#DIV/0!</v>
      </c>
    </row>
    <row r="253" spans="1:76" x14ac:dyDescent="0.2">
      <c r="A253" s="29">
        <f>Rohdaten!C253</f>
        <v>0</v>
      </c>
      <c r="B253" s="29">
        <f>IF(1=1,Rohdaten!H253,"x"&amp;Rohdaten!H253)</f>
        <v>0</v>
      </c>
      <c r="C253" s="29">
        <f>IF(101,Rohdaten!F253,-Rohdaten!F253)</f>
        <v>0</v>
      </c>
      <c r="E253" s="32">
        <f>Rohdaten!J253</f>
        <v>0</v>
      </c>
      <c r="F253" s="32" t="e">
        <f>AVERAGE(Rohdaten!L253,Rohdaten!X253,Rohdaten!AD253)</f>
        <v>#DIV/0!</v>
      </c>
      <c r="G253" s="29" t="e">
        <f t="array" ref="G253">AVERAGE(IF(Rohdaten!E253='turnwise standard'!$A$5:$A$99,'turnwise standard'!$F$5:$F$99))</f>
        <v>#DIV/0!</v>
      </c>
      <c r="H253" s="29" t="b">
        <f>IF(ISERROR(G253),1&lt;0,E253-G253&gt;eval!$B$6)</f>
        <v>0</v>
      </c>
      <c r="I253" s="32" t="e">
        <f>Rohdaten!L253-G253</f>
        <v>#DIV/0!</v>
      </c>
      <c r="J253" s="32" t="e">
        <f t="shared" si="84"/>
        <v>#DIV/0!</v>
      </c>
      <c r="K253" s="32" t="e">
        <f t="shared" si="85"/>
        <v>#DIV/0!</v>
      </c>
      <c r="L253" s="30">
        <f>Rohdaten!O253</f>
        <v>0</v>
      </c>
      <c r="M253" s="33">
        <f>Rohdaten!N253/eval!$B$7</f>
        <v>0</v>
      </c>
      <c r="N253" s="33" t="e">
        <f>Rohdaten!N253/Rohdaten!M253</f>
        <v>#DIV/0!</v>
      </c>
      <c r="O253" s="32" t="e">
        <f t="shared" si="86"/>
        <v>#DIV/0!</v>
      </c>
      <c r="P253" s="34" t="e">
        <f>(L253)/(O253/charge/constants!$B$3)</f>
        <v>#DIV/0!</v>
      </c>
      <c r="Q253" s="34" t="e">
        <f>SQRT(L253+1)/(O253/charge/constants!$B$3)</f>
        <v>#DIV/0!</v>
      </c>
      <c r="R253" s="29" t="e">
        <f>P253/eval!$E$18</f>
        <v>#DIV/0!</v>
      </c>
      <c r="S253" s="29" t="e">
        <f>Q253/eval!$E$18</f>
        <v>#DIV/0!</v>
      </c>
      <c r="T253" s="29" t="e">
        <f t="shared" si="87"/>
        <v>#DIV/0!</v>
      </c>
      <c r="V253" s="31" t="e">
        <f t="array" ref="V253">AVERAGE(IF(Rohdaten!E253='turnwise standard'!$A$5:$A$99,'turnwise standard'!$P$5:$P$99))</f>
        <v>#DIV/0!</v>
      </c>
      <c r="W253" s="32" t="e">
        <f t="shared" si="88"/>
        <v>#DIV/0!</v>
      </c>
      <c r="X253" s="29" t="e">
        <f t="shared" si="89"/>
        <v>#DIV/0!</v>
      </c>
      <c r="Y253" s="29" t="e">
        <f t="shared" si="90"/>
        <v>#DIV/0!</v>
      </c>
      <c r="AA253" s="32" t="e">
        <f>Rohdaten!AJ253-$G253</f>
        <v>#DIV/0!</v>
      </c>
      <c r="AB253" s="32" t="e">
        <f t="shared" si="91"/>
        <v>#DIV/0!</v>
      </c>
      <c r="AC253" s="30">
        <f>Rohdaten!AM253</f>
        <v>0</v>
      </c>
      <c r="AD253" s="33">
        <f>Rohdaten!AL253/eval!$B$7</f>
        <v>0</v>
      </c>
      <c r="AE253" s="32" t="e">
        <f t="shared" si="92"/>
        <v>#DIV/0!</v>
      </c>
      <c r="AF253" s="32" t="e">
        <f>(AC253)/((AE253+0.0000000000000000001)/charge/constants!$B$3)</f>
        <v>#DIV/0!</v>
      </c>
      <c r="AG253" s="32" t="e">
        <f>SQRT(AC253+1)/((AE253+0.0000000000000000001)/charge/constants!$B$3)</f>
        <v>#DIV/0!</v>
      </c>
      <c r="AH253" s="32" t="e">
        <f>AF253/eval!$E$18</f>
        <v>#DIV/0!</v>
      </c>
      <c r="AI253" s="32" t="e">
        <f>AG253/eval!$E$18</f>
        <v>#DIV/0!</v>
      </c>
      <c r="AJ253" s="32" t="e">
        <f t="shared" si="93"/>
        <v>#DIV/0!</v>
      </c>
      <c r="AK253" s="32" t="e">
        <f t="shared" si="94"/>
        <v>#DIV/0!</v>
      </c>
      <c r="AL253" s="29" t="e">
        <f t="shared" si="95"/>
        <v>#DIV/0!</v>
      </c>
      <c r="AN253" s="32" t="e">
        <f>Rohdaten!X253-G253</f>
        <v>#DIV/0!</v>
      </c>
      <c r="AO253" s="32" t="e">
        <f t="shared" si="96"/>
        <v>#DIV/0!</v>
      </c>
      <c r="AP253" s="30">
        <f>Rohdaten!AA253</f>
        <v>0</v>
      </c>
      <c r="AQ253" s="33">
        <f>Rohdaten!Y253</f>
        <v>0</v>
      </c>
      <c r="AR253" s="32" t="e">
        <f t="shared" si="108"/>
        <v>#DIV/0!</v>
      </c>
      <c r="AS253" s="32" t="e">
        <f t="shared" si="97"/>
        <v>#DIV/0!</v>
      </c>
      <c r="AT253" s="32" t="e">
        <f>(AP253)/((AS253+0.0000000000000000001)/charge/constants!$B$3)</f>
        <v>#DIV/0!</v>
      </c>
      <c r="AU253" s="32" t="e">
        <f>SQRT(AP253+1)/((AS253+0.0000000000000000001)/charge/constants!$B$3)</f>
        <v>#DIV/0!</v>
      </c>
      <c r="AV253" s="32" t="e">
        <f>AT253/eval!$E$18</f>
        <v>#DIV/0!</v>
      </c>
      <c r="AW253" s="32" t="e">
        <f>AU253/eval!$E$18</f>
        <v>#DIV/0!</v>
      </c>
      <c r="AX253" s="32" t="e">
        <f t="shared" si="98"/>
        <v>#DIV/0!</v>
      </c>
      <c r="AY253" s="32" t="e">
        <f t="shared" si="99"/>
        <v>#DIV/0!</v>
      </c>
      <c r="AZ253" s="29" t="e">
        <f t="shared" si="100"/>
        <v>#DIV/0!</v>
      </c>
      <c r="BC253" s="32" t="e">
        <f>Rohdaten!AD253-G253</f>
        <v>#DIV/0!</v>
      </c>
      <c r="BD253" s="30">
        <f>Rohdaten!AG253</f>
        <v>0</v>
      </c>
      <c r="BE253" s="33" t="e">
        <f>Rohdaten!AF253/Rohdaten!AE253</f>
        <v>#DIV/0!</v>
      </c>
      <c r="BF253" s="33">
        <f>Rohdaten!AF253/eval!$B$7</f>
        <v>0</v>
      </c>
      <c r="BG253" s="32" t="e">
        <f t="shared" si="101"/>
        <v>#DIV/0!</v>
      </c>
      <c r="BH253" s="32" t="e">
        <f>(BD253)/((BG253+0.0000000000000000001)/charge/constants!$B$3)</f>
        <v>#DIV/0!</v>
      </c>
      <c r="BI253" s="32" t="e">
        <f>SQRT(BD253+1)/((BG253+0.0000000000000000001)/charge/constants!$B$3)</f>
        <v>#DIV/0!</v>
      </c>
      <c r="BJ253" s="32" t="e">
        <f>BH253/eval!$E$18</f>
        <v>#DIV/0!</v>
      </c>
      <c r="BK253" s="32" t="e">
        <f>BI253/eval!$E$18</f>
        <v>#DIV/0!</v>
      </c>
      <c r="BL253" s="32" t="e">
        <f t="shared" si="102"/>
        <v>#DIV/0!</v>
      </c>
      <c r="BM253" s="32" t="e">
        <f t="shared" si="103"/>
        <v>#DIV/0!</v>
      </c>
      <c r="BN253" s="29" t="e">
        <f t="shared" si="104"/>
        <v>#DIV/0!</v>
      </c>
      <c r="BO253" s="33" t="e">
        <f t="array" ref="BO253">AVERAGE(IF(Rohdaten!E253='turnwise standard'!$A$5:$A$99,'turnwise standard'!$B$5:$B$99))</f>
        <v>#DIV/0!</v>
      </c>
      <c r="BP253" s="32" t="e">
        <f>BD253/BF253*constants!$B$3*charge/constants!$B$6/BO253</f>
        <v>#DIV/0!</v>
      </c>
      <c r="BQ253" s="32" t="e">
        <f>SQRT(BD253)/BF253*constants!$B$3*charge/constants!$B$6/BO253</f>
        <v>#DIV/0!</v>
      </c>
      <c r="BR253" s="32"/>
      <c r="BS253" s="32" t="e">
        <f t="shared" si="105"/>
        <v>#DIV/0!</v>
      </c>
      <c r="BT253" s="32" t="e">
        <f t="shared" si="106"/>
        <v>#DIV/0!</v>
      </c>
      <c r="BU253" s="32" t="e">
        <f t="shared" si="107"/>
        <v>#DIV/0!</v>
      </c>
      <c r="BV253" s="29" t="e">
        <f t="shared" si="109"/>
        <v>#DIV/0!</v>
      </c>
      <c r="BW253" s="29" t="e">
        <f t="shared" si="110"/>
        <v>#DIV/0!</v>
      </c>
      <c r="BX253" s="29" t="e">
        <f t="shared" si="111"/>
        <v>#DIV/0!</v>
      </c>
    </row>
    <row r="254" spans="1:76" x14ac:dyDescent="0.2">
      <c r="A254" s="29">
        <f>Rohdaten!C254</f>
        <v>0</v>
      </c>
      <c r="B254" s="29">
        <f>IF(1=1,Rohdaten!H254,"x"&amp;Rohdaten!H254)</f>
        <v>0</v>
      </c>
      <c r="C254" s="29">
        <f>IF(101,Rohdaten!F254,-Rohdaten!F254)</f>
        <v>0</v>
      </c>
      <c r="E254" s="32">
        <f>Rohdaten!J254</f>
        <v>0</v>
      </c>
      <c r="F254" s="32" t="e">
        <f>AVERAGE(Rohdaten!L254,Rohdaten!X254,Rohdaten!AD254)</f>
        <v>#DIV/0!</v>
      </c>
      <c r="G254" s="29" t="e">
        <f t="array" ref="G254">AVERAGE(IF(Rohdaten!E254='turnwise standard'!$A$5:$A$99,'turnwise standard'!$F$5:$F$99))</f>
        <v>#DIV/0!</v>
      </c>
      <c r="H254" s="29" t="b">
        <f>IF(ISERROR(G254),1&lt;0,E254-G254&gt;eval!$B$6)</f>
        <v>0</v>
      </c>
      <c r="I254" s="32" t="e">
        <f>Rohdaten!L254-G254</f>
        <v>#DIV/0!</v>
      </c>
      <c r="J254" s="32" t="e">
        <f t="shared" si="84"/>
        <v>#DIV/0!</v>
      </c>
      <c r="K254" s="32" t="e">
        <f t="shared" si="85"/>
        <v>#DIV/0!</v>
      </c>
      <c r="L254" s="30">
        <f>Rohdaten!O254</f>
        <v>0</v>
      </c>
      <c r="M254" s="33">
        <f>Rohdaten!N254/eval!$B$7</f>
        <v>0</v>
      </c>
      <c r="N254" s="33" t="e">
        <f>Rohdaten!N254/Rohdaten!M254</f>
        <v>#DIV/0!</v>
      </c>
      <c r="O254" s="32" t="e">
        <f t="shared" si="86"/>
        <v>#DIV/0!</v>
      </c>
      <c r="P254" s="34" t="e">
        <f>(L254)/(O254/charge/constants!$B$3)</f>
        <v>#DIV/0!</v>
      </c>
      <c r="Q254" s="34" t="e">
        <f>SQRT(L254+1)/(O254/charge/constants!$B$3)</f>
        <v>#DIV/0!</v>
      </c>
      <c r="R254" s="29" t="e">
        <f>P254/eval!$E$18</f>
        <v>#DIV/0!</v>
      </c>
      <c r="S254" s="29" t="e">
        <f>Q254/eval!$E$18</f>
        <v>#DIV/0!</v>
      </c>
      <c r="T254" s="29" t="e">
        <f t="shared" si="87"/>
        <v>#DIV/0!</v>
      </c>
      <c r="V254" s="31" t="e">
        <f t="array" ref="V254">AVERAGE(IF(Rohdaten!E254='turnwise standard'!$A$5:$A$99,'turnwise standard'!$P$5:$P$99))</f>
        <v>#DIV/0!</v>
      </c>
      <c r="W254" s="32" t="e">
        <f t="shared" si="88"/>
        <v>#DIV/0!</v>
      </c>
      <c r="X254" s="29" t="e">
        <f t="shared" si="89"/>
        <v>#DIV/0!</v>
      </c>
      <c r="Y254" s="29" t="e">
        <f t="shared" si="90"/>
        <v>#DIV/0!</v>
      </c>
      <c r="AA254" s="32" t="e">
        <f>Rohdaten!AJ254-$G254</f>
        <v>#DIV/0!</v>
      </c>
      <c r="AB254" s="32" t="e">
        <f t="shared" si="91"/>
        <v>#DIV/0!</v>
      </c>
      <c r="AC254" s="30">
        <f>Rohdaten!AM254</f>
        <v>0</v>
      </c>
      <c r="AD254" s="33">
        <f>Rohdaten!AL254/eval!$B$7</f>
        <v>0</v>
      </c>
      <c r="AE254" s="32" t="e">
        <f t="shared" si="92"/>
        <v>#DIV/0!</v>
      </c>
      <c r="AF254" s="32" t="e">
        <f>(AC254)/((AE254+0.0000000000000000001)/charge/constants!$B$3)</f>
        <v>#DIV/0!</v>
      </c>
      <c r="AG254" s="32" t="e">
        <f>SQRT(AC254+1)/((AE254+0.0000000000000000001)/charge/constants!$B$3)</f>
        <v>#DIV/0!</v>
      </c>
      <c r="AH254" s="32" t="e">
        <f>AF254/eval!$E$18</f>
        <v>#DIV/0!</v>
      </c>
      <c r="AI254" s="32" t="e">
        <f>AG254/eval!$E$18</f>
        <v>#DIV/0!</v>
      </c>
      <c r="AJ254" s="32" t="e">
        <f t="shared" si="93"/>
        <v>#DIV/0!</v>
      </c>
      <c r="AK254" s="32" t="e">
        <f t="shared" si="94"/>
        <v>#DIV/0!</v>
      </c>
      <c r="AL254" s="29" t="e">
        <f t="shared" si="95"/>
        <v>#DIV/0!</v>
      </c>
      <c r="AN254" s="32" t="e">
        <f>Rohdaten!X254-G254</f>
        <v>#DIV/0!</v>
      </c>
      <c r="AO254" s="32" t="e">
        <f t="shared" si="96"/>
        <v>#DIV/0!</v>
      </c>
      <c r="AP254" s="30">
        <f>Rohdaten!AA254</f>
        <v>0</v>
      </c>
      <c r="AQ254" s="33">
        <f>Rohdaten!Y254</f>
        <v>0</v>
      </c>
      <c r="AR254" s="32" t="e">
        <f t="shared" si="108"/>
        <v>#DIV/0!</v>
      </c>
      <c r="AS254" s="32" t="e">
        <f t="shared" si="97"/>
        <v>#DIV/0!</v>
      </c>
      <c r="AT254" s="32" t="e">
        <f>(AP254)/((AS254+0.0000000000000000001)/charge/constants!$B$3)</f>
        <v>#DIV/0!</v>
      </c>
      <c r="AU254" s="32" t="e">
        <f>SQRT(AP254+1)/((AS254+0.0000000000000000001)/charge/constants!$B$3)</f>
        <v>#DIV/0!</v>
      </c>
      <c r="AV254" s="32" t="e">
        <f>AT254/eval!$E$18</f>
        <v>#DIV/0!</v>
      </c>
      <c r="AW254" s="32" t="e">
        <f>AU254/eval!$E$18</f>
        <v>#DIV/0!</v>
      </c>
      <c r="AX254" s="32" t="e">
        <f t="shared" si="98"/>
        <v>#DIV/0!</v>
      </c>
      <c r="AY254" s="32" t="e">
        <f t="shared" si="99"/>
        <v>#DIV/0!</v>
      </c>
      <c r="AZ254" s="29" t="e">
        <f t="shared" si="100"/>
        <v>#DIV/0!</v>
      </c>
      <c r="BC254" s="32" t="e">
        <f>Rohdaten!AD254-G254</f>
        <v>#DIV/0!</v>
      </c>
      <c r="BD254" s="30">
        <f>Rohdaten!AG254</f>
        <v>0</v>
      </c>
      <c r="BE254" s="33" t="e">
        <f>Rohdaten!AF254/Rohdaten!AE254</f>
        <v>#DIV/0!</v>
      </c>
      <c r="BF254" s="33">
        <f>Rohdaten!AF254/eval!$B$7</f>
        <v>0</v>
      </c>
      <c r="BG254" s="32" t="e">
        <f t="shared" si="101"/>
        <v>#DIV/0!</v>
      </c>
      <c r="BH254" s="32" t="e">
        <f>(BD254)/((BG254+0.0000000000000000001)/charge/constants!$B$3)</f>
        <v>#DIV/0!</v>
      </c>
      <c r="BI254" s="32" t="e">
        <f>SQRT(BD254+1)/((BG254+0.0000000000000000001)/charge/constants!$B$3)</f>
        <v>#DIV/0!</v>
      </c>
      <c r="BJ254" s="32" t="e">
        <f>BH254/eval!$E$18</f>
        <v>#DIV/0!</v>
      </c>
      <c r="BK254" s="32" t="e">
        <f>BI254/eval!$E$18</f>
        <v>#DIV/0!</v>
      </c>
      <c r="BL254" s="32" t="e">
        <f t="shared" si="102"/>
        <v>#DIV/0!</v>
      </c>
      <c r="BM254" s="32" t="e">
        <f t="shared" si="103"/>
        <v>#DIV/0!</v>
      </c>
      <c r="BN254" s="29" t="e">
        <f t="shared" si="104"/>
        <v>#DIV/0!</v>
      </c>
      <c r="BO254" s="33" t="e">
        <f t="array" ref="BO254">AVERAGE(IF(Rohdaten!E254='turnwise standard'!$A$5:$A$99,'turnwise standard'!$B$5:$B$99))</f>
        <v>#DIV/0!</v>
      </c>
      <c r="BP254" s="32" t="e">
        <f>BD254/BF254*constants!$B$3*charge/constants!$B$6/BO254</f>
        <v>#DIV/0!</v>
      </c>
      <c r="BQ254" s="32" t="e">
        <f>SQRT(BD254)/BF254*constants!$B$3*charge/constants!$B$6/BO254</f>
        <v>#DIV/0!</v>
      </c>
      <c r="BR254" s="32"/>
      <c r="BS254" s="32" t="e">
        <f t="shared" si="105"/>
        <v>#DIV/0!</v>
      </c>
      <c r="BT254" s="32" t="e">
        <f t="shared" si="106"/>
        <v>#DIV/0!</v>
      </c>
      <c r="BU254" s="32" t="e">
        <f t="shared" si="107"/>
        <v>#DIV/0!</v>
      </c>
      <c r="BV254" s="29" t="e">
        <f t="shared" si="109"/>
        <v>#DIV/0!</v>
      </c>
      <c r="BW254" s="29" t="e">
        <f t="shared" si="110"/>
        <v>#DIV/0!</v>
      </c>
      <c r="BX254" s="29" t="e">
        <f t="shared" si="111"/>
        <v>#DIV/0!</v>
      </c>
    </row>
    <row r="255" spans="1:76" x14ac:dyDescent="0.2">
      <c r="A255" s="29">
        <f>Rohdaten!C255</f>
        <v>0</v>
      </c>
      <c r="B255" s="29">
        <f>IF(1=1,Rohdaten!H255,"x"&amp;Rohdaten!H255)</f>
        <v>0</v>
      </c>
      <c r="C255" s="29">
        <f>IF(101,Rohdaten!F255,-Rohdaten!F255)</f>
        <v>0</v>
      </c>
      <c r="E255" s="32">
        <f>Rohdaten!J255</f>
        <v>0</v>
      </c>
      <c r="F255" s="32" t="e">
        <f>AVERAGE(Rohdaten!L255,Rohdaten!X255,Rohdaten!AD255)</f>
        <v>#DIV/0!</v>
      </c>
      <c r="G255" s="29" t="e">
        <f t="array" ref="G255">AVERAGE(IF(Rohdaten!E255='turnwise standard'!$A$5:$A$99,'turnwise standard'!$F$5:$F$99))</f>
        <v>#DIV/0!</v>
      </c>
      <c r="H255" s="29" t="b">
        <f>IF(ISERROR(G255),1&lt;0,E255-G255&gt;eval!$B$6)</f>
        <v>0</v>
      </c>
      <c r="I255" s="32" t="e">
        <f>Rohdaten!L255-G255</f>
        <v>#DIV/0!</v>
      </c>
      <c r="J255" s="32" t="e">
        <f t="shared" si="84"/>
        <v>#DIV/0!</v>
      </c>
      <c r="K255" s="32" t="e">
        <f t="shared" si="85"/>
        <v>#DIV/0!</v>
      </c>
      <c r="L255" s="30">
        <f>Rohdaten!O255</f>
        <v>0</v>
      </c>
      <c r="M255" s="33">
        <f>Rohdaten!N255/eval!$B$7</f>
        <v>0</v>
      </c>
      <c r="N255" s="33" t="e">
        <f>Rohdaten!N255/Rohdaten!M255</f>
        <v>#DIV/0!</v>
      </c>
      <c r="O255" s="32" t="e">
        <f t="shared" si="86"/>
        <v>#DIV/0!</v>
      </c>
      <c r="P255" s="34" t="e">
        <f>(L255)/(O255/charge/constants!$B$3)</f>
        <v>#DIV/0!</v>
      </c>
      <c r="Q255" s="34" t="e">
        <f>SQRT(L255+1)/(O255/charge/constants!$B$3)</f>
        <v>#DIV/0!</v>
      </c>
      <c r="R255" s="29" t="e">
        <f>P255/eval!$E$18</f>
        <v>#DIV/0!</v>
      </c>
      <c r="S255" s="29" t="e">
        <f>Q255/eval!$E$18</f>
        <v>#DIV/0!</v>
      </c>
      <c r="T255" s="29" t="e">
        <f t="shared" si="87"/>
        <v>#DIV/0!</v>
      </c>
      <c r="V255" s="31" t="e">
        <f t="array" ref="V255">AVERAGE(IF(Rohdaten!E255='turnwise standard'!$A$5:$A$99,'turnwise standard'!$P$5:$P$99))</f>
        <v>#DIV/0!</v>
      </c>
      <c r="W255" s="32" t="e">
        <f t="shared" si="88"/>
        <v>#DIV/0!</v>
      </c>
      <c r="X255" s="29" t="e">
        <f t="shared" si="89"/>
        <v>#DIV/0!</v>
      </c>
      <c r="Y255" s="29" t="e">
        <f t="shared" si="90"/>
        <v>#DIV/0!</v>
      </c>
      <c r="AA255" s="32" t="e">
        <f>Rohdaten!AJ255-$G255</f>
        <v>#DIV/0!</v>
      </c>
      <c r="AB255" s="32" t="e">
        <f t="shared" si="91"/>
        <v>#DIV/0!</v>
      </c>
      <c r="AC255" s="30">
        <f>Rohdaten!AM255</f>
        <v>0</v>
      </c>
      <c r="AD255" s="33">
        <f>Rohdaten!AL255/eval!$B$7</f>
        <v>0</v>
      </c>
      <c r="AE255" s="32" t="e">
        <f t="shared" si="92"/>
        <v>#DIV/0!</v>
      </c>
      <c r="AF255" s="32" t="e">
        <f>(AC255)/((AE255+0.0000000000000000001)/charge/constants!$B$3)</f>
        <v>#DIV/0!</v>
      </c>
      <c r="AG255" s="32" t="e">
        <f>SQRT(AC255+1)/((AE255+0.0000000000000000001)/charge/constants!$B$3)</f>
        <v>#DIV/0!</v>
      </c>
      <c r="AH255" s="32" t="e">
        <f>AF255/eval!$E$18</f>
        <v>#DIV/0!</v>
      </c>
      <c r="AI255" s="32" t="e">
        <f>AG255/eval!$E$18</f>
        <v>#DIV/0!</v>
      </c>
      <c r="AJ255" s="32" t="e">
        <f t="shared" si="93"/>
        <v>#DIV/0!</v>
      </c>
      <c r="AK255" s="32" t="e">
        <f t="shared" si="94"/>
        <v>#DIV/0!</v>
      </c>
      <c r="AL255" s="29" t="e">
        <f t="shared" si="95"/>
        <v>#DIV/0!</v>
      </c>
      <c r="AN255" s="32" t="e">
        <f>Rohdaten!X255-G255</f>
        <v>#DIV/0!</v>
      </c>
      <c r="AO255" s="32" t="e">
        <f t="shared" si="96"/>
        <v>#DIV/0!</v>
      </c>
      <c r="AP255" s="30">
        <f>Rohdaten!AA255</f>
        <v>0</v>
      </c>
      <c r="AQ255" s="33">
        <f>Rohdaten!Y255</f>
        <v>0</v>
      </c>
      <c r="AR255" s="32" t="e">
        <f t="shared" si="108"/>
        <v>#DIV/0!</v>
      </c>
      <c r="AS255" s="32" t="e">
        <f t="shared" si="97"/>
        <v>#DIV/0!</v>
      </c>
      <c r="AT255" s="32" t="e">
        <f>(AP255)/((AS255+0.0000000000000000001)/charge/constants!$B$3)</f>
        <v>#DIV/0!</v>
      </c>
      <c r="AU255" s="32" t="e">
        <f>SQRT(AP255+1)/((AS255+0.0000000000000000001)/charge/constants!$B$3)</f>
        <v>#DIV/0!</v>
      </c>
      <c r="AV255" s="32" t="e">
        <f>AT255/eval!$E$18</f>
        <v>#DIV/0!</v>
      </c>
      <c r="AW255" s="32" t="e">
        <f>AU255/eval!$E$18</f>
        <v>#DIV/0!</v>
      </c>
      <c r="AX255" s="32" t="e">
        <f t="shared" si="98"/>
        <v>#DIV/0!</v>
      </c>
      <c r="AY255" s="32" t="e">
        <f t="shared" si="99"/>
        <v>#DIV/0!</v>
      </c>
      <c r="AZ255" s="29" t="e">
        <f t="shared" si="100"/>
        <v>#DIV/0!</v>
      </c>
      <c r="BC255" s="32" t="e">
        <f>Rohdaten!AD255-G255</f>
        <v>#DIV/0!</v>
      </c>
      <c r="BD255" s="30">
        <f>Rohdaten!AG255</f>
        <v>0</v>
      </c>
      <c r="BE255" s="33" t="e">
        <f>Rohdaten!AF255/Rohdaten!AE255</f>
        <v>#DIV/0!</v>
      </c>
      <c r="BF255" s="33">
        <f>Rohdaten!AF255/eval!$B$7</f>
        <v>0</v>
      </c>
      <c r="BG255" s="32" t="e">
        <f t="shared" si="101"/>
        <v>#DIV/0!</v>
      </c>
      <c r="BH255" s="32" t="e">
        <f>(BD255)/((BG255+0.0000000000000000001)/charge/constants!$B$3)</f>
        <v>#DIV/0!</v>
      </c>
      <c r="BI255" s="32" t="e">
        <f>SQRT(BD255+1)/((BG255+0.0000000000000000001)/charge/constants!$B$3)</f>
        <v>#DIV/0!</v>
      </c>
      <c r="BJ255" s="32" t="e">
        <f>BH255/eval!$E$18</f>
        <v>#DIV/0!</v>
      </c>
      <c r="BK255" s="32" t="e">
        <f>BI255/eval!$E$18</f>
        <v>#DIV/0!</v>
      </c>
      <c r="BL255" s="32" t="e">
        <f t="shared" si="102"/>
        <v>#DIV/0!</v>
      </c>
      <c r="BM255" s="32" t="e">
        <f t="shared" si="103"/>
        <v>#DIV/0!</v>
      </c>
      <c r="BN255" s="29" t="e">
        <f t="shared" si="104"/>
        <v>#DIV/0!</v>
      </c>
      <c r="BO255" s="33" t="e">
        <f t="array" ref="BO255">AVERAGE(IF(Rohdaten!E255='turnwise standard'!$A$5:$A$99,'turnwise standard'!$B$5:$B$99))</f>
        <v>#DIV/0!</v>
      </c>
      <c r="BP255" s="32" t="e">
        <f>BD255/BF255*constants!$B$3*charge/constants!$B$6/BO255</f>
        <v>#DIV/0!</v>
      </c>
      <c r="BQ255" s="32" t="e">
        <f>SQRT(BD255)/BF255*constants!$B$3*charge/constants!$B$6/BO255</f>
        <v>#DIV/0!</v>
      </c>
      <c r="BR255" s="32"/>
      <c r="BS255" s="32" t="e">
        <f t="shared" si="105"/>
        <v>#DIV/0!</v>
      </c>
      <c r="BT255" s="32" t="e">
        <f t="shared" si="106"/>
        <v>#DIV/0!</v>
      </c>
      <c r="BU255" s="32" t="e">
        <f t="shared" si="107"/>
        <v>#DIV/0!</v>
      </c>
      <c r="BV255" s="29" t="e">
        <f t="shared" si="109"/>
        <v>#DIV/0!</v>
      </c>
      <c r="BW255" s="29" t="e">
        <f t="shared" si="110"/>
        <v>#DIV/0!</v>
      </c>
      <c r="BX255" s="29" t="e">
        <f t="shared" si="111"/>
        <v>#DIV/0!</v>
      </c>
    </row>
    <row r="256" spans="1:76" x14ac:dyDescent="0.2">
      <c r="A256" s="29">
        <f>Rohdaten!C256</f>
        <v>0</v>
      </c>
      <c r="B256" s="29">
        <f>IF(1=1,Rohdaten!H256,"x"&amp;Rohdaten!H256)</f>
        <v>0</v>
      </c>
      <c r="C256" s="29">
        <f>IF(101,Rohdaten!F256,-Rohdaten!F256)</f>
        <v>0</v>
      </c>
      <c r="E256" s="32">
        <f>Rohdaten!J256</f>
        <v>0</v>
      </c>
      <c r="F256" s="32" t="e">
        <f>AVERAGE(Rohdaten!L256,Rohdaten!X256,Rohdaten!AD256)</f>
        <v>#DIV/0!</v>
      </c>
      <c r="G256" s="29" t="e">
        <f t="array" ref="G256">AVERAGE(IF(Rohdaten!E256='turnwise standard'!$A$5:$A$99,'turnwise standard'!$F$5:$F$99))</f>
        <v>#DIV/0!</v>
      </c>
      <c r="H256" s="29" t="b">
        <f>IF(ISERROR(G256),1&lt;0,E256-G256&gt;eval!$B$6)</f>
        <v>0</v>
      </c>
      <c r="I256" s="32" t="e">
        <f>Rohdaten!L256-G256</f>
        <v>#DIV/0!</v>
      </c>
      <c r="J256" s="32" t="e">
        <f t="shared" si="84"/>
        <v>#DIV/0!</v>
      </c>
      <c r="K256" s="32" t="e">
        <f t="shared" si="85"/>
        <v>#DIV/0!</v>
      </c>
      <c r="L256" s="30">
        <f>Rohdaten!O256</f>
        <v>0</v>
      </c>
      <c r="M256" s="33">
        <f>Rohdaten!N256/eval!$B$7</f>
        <v>0</v>
      </c>
      <c r="N256" s="33" t="e">
        <f>Rohdaten!N256/Rohdaten!M256</f>
        <v>#DIV/0!</v>
      </c>
      <c r="O256" s="32" t="e">
        <f t="shared" si="86"/>
        <v>#DIV/0!</v>
      </c>
      <c r="P256" s="34" t="e">
        <f>(L256)/(O256/charge/constants!$B$3)</f>
        <v>#DIV/0!</v>
      </c>
      <c r="Q256" s="34" t="e">
        <f>SQRT(L256+1)/(O256/charge/constants!$B$3)</f>
        <v>#DIV/0!</v>
      </c>
      <c r="R256" s="29" t="e">
        <f>P256/eval!$E$18</f>
        <v>#DIV/0!</v>
      </c>
      <c r="S256" s="29" t="e">
        <f>Q256/eval!$E$18</f>
        <v>#DIV/0!</v>
      </c>
      <c r="T256" s="29" t="e">
        <f t="shared" si="87"/>
        <v>#DIV/0!</v>
      </c>
      <c r="V256" s="31" t="e">
        <f t="array" ref="V256">AVERAGE(IF(Rohdaten!E256='turnwise standard'!$A$5:$A$99,'turnwise standard'!$P$5:$P$99))</f>
        <v>#DIV/0!</v>
      </c>
      <c r="W256" s="32" t="e">
        <f t="shared" si="88"/>
        <v>#DIV/0!</v>
      </c>
      <c r="X256" s="29" t="e">
        <f t="shared" si="89"/>
        <v>#DIV/0!</v>
      </c>
      <c r="Y256" s="29" t="e">
        <f t="shared" si="90"/>
        <v>#DIV/0!</v>
      </c>
      <c r="AA256" s="32" t="e">
        <f>Rohdaten!AJ256-$G256</f>
        <v>#DIV/0!</v>
      </c>
      <c r="AB256" s="32" t="e">
        <f t="shared" si="91"/>
        <v>#DIV/0!</v>
      </c>
      <c r="AC256" s="30">
        <f>Rohdaten!AM256</f>
        <v>0</v>
      </c>
      <c r="AD256" s="33">
        <f>Rohdaten!AL256/eval!$B$7</f>
        <v>0</v>
      </c>
      <c r="AE256" s="32" t="e">
        <f t="shared" si="92"/>
        <v>#DIV/0!</v>
      </c>
      <c r="AF256" s="32" t="e">
        <f>(AC256)/((AE256+0.0000000000000000001)/charge/constants!$B$3)</f>
        <v>#DIV/0!</v>
      </c>
      <c r="AG256" s="32" t="e">
        <f>SQRT(AC256+1)/((AE256+0.0000000000000000001)/charge/constants!$B$3)</f>
        <v>#DIV/0!</v>
      </c>
      <c r="AH256" s="32" t="e">
        <f>AF256/eval!$E$18</f>
        <v>#DIV/0!</v>
      </c>
      <c r="AI256" s="32" t="e">
        <f>AG256/eval!$E$18</f>
        <v>#DIV/0!</v>
      </c>
      <c r="AJ256" s="32" t="e">
        <f t="shared" si="93"/>
        <v>#DIV/0!</v>
      </c>
      <c r="AK256" s="32" t="e">
        <f t="shared" si="94"/>
        <v>#DIV/0!</v>
      </c>
      <c r="AL256" s="29" t="e">
        <f t="shared" si="95"/>
        <v>#DIV/0!</v>
      </c>
      <c r="AN256" s="32" t="e">
        <f>Rohdaten!X256-G256</f>
        <v>#DIV/0!</v>
      </c>
      <c r="AO256" s="32" t="e">
        <f t="shared" si="96"/>
        <v>#DIV/0!</v>
      </c>
      <c r="AP256" s="30">
        <f>Rohdaten!AA256</f>
        <v>0</v>
      </c>
      <c r="AQ256" s="33">
        <f>Rohdaten!Y256</f>
        <v>0</v>
      </c>
      <c r="AR256" s="32" t="e">
        <f t="shared" si="108"/>
        <v>#DIV/0!</v>
      </c>
      <c r="AS256" s="32" t="e">
        <f t="shared" si="97"/>
        <v>#DIV/0!</v>
      </c>
      <c r="AT256" s="32" t="e">
        <f>(AP256)/((AS256+0.0000000000000000001)/charge/constants!$B$3)</f>
        <v>#DIV/0!</v>
      </c>
      <c r="AU256" s="32" t="e">
        <f>SQRT(AP256+1)/((AS256+0.0000000000000000001)/charge/constants!$B$3)</f>
        <v>#DIV/0!</v>
      </c>
      <c r="AV256" s="32" t="e">
        <f>AT256/eval!$E$18</f>
        <v>#DIV/0!</v>
      </c>
      <c r="AW256" s="32" t="e">
        <f>AU256/eval!$E$18</f>
        <v>#DIV/0!</v>
      </c>
      <c r="AX256" s="32" t="e">
        <f t="shared" si="98"/>
        <v>#DIV/0!</v>
      </c>
      <c r="AY256" s="32" t="e">
        <f t="shared" si="99"/>
        <v>#DIV/0!</v>
      </c>
      <c r="AZ256" s="29" t="e">
        <f t="shared" si="100"/>
        <v>#DIV/0!</v>
      </c>
      <c r="BC256" s="32" t="e">
        <f>Rohdaten!AD256-G256</f>
        <v>#DIV/0!</v>
      </c>
      <c r="BD256" s="30">
        <f>Rohdaten!AG256</f>
        <v>0</v>
      </c>
      <c r="BE256" s="33" t="e">
        <f>Rohdaten!AF256/Rohdaten!AE256</f>
        <v>#DIV/0!</v>
      </c>
      <c r="BF256" s="33">
        <f>Rohdaten!AF256/eval!$B$7</f>
        <v>0</v>
      </c>
      <c r="BG256" s="32" t="e">
        <f t="shared" si="101"/>
        <v>#DIV/0!</v>
      </c>
      <c r="BH256" s="32" t="e">
        <f>(BD256)/((BG256+0.0000000000000000001)/charge/constants!$B$3)</f>
        <v>#DIV/0!</v>
      </c>
      <c r="BI256" s="32" t="e">
        <f>SQRT(BD256+1)/((BG256+0.0000000000000000001)/charge/constants!$B$3)</f>
        <v>#DIV/0!</v>
      </c>
      <c r="BJ256" s="32" t="e">
        <f>BH256/eval!$E$18</f>
        <v>#DIV/0!</v>
      </c>
      <c r="BK256" s="32" t="e">
        <f>BI256/eval!$E$18</f>
        <v>#DIV/0!</v>
      </c>
      <c r="BL256" s="32" t="e">
        <f t="shared" si="102"/>
        <v>#DIV/0!</v>
      </c>
      <c r="BM256" s="32" t="e">
        <f t="shared" si="103"/>
        <v>#DIV/0!</v>
      </c>
      <c r="BN256" s="29" t="e">
        <f t="shared" si="104"/>
        <v>#DIV/0!</v>
      </c>
      <c r="BO256" s="33" t="e">
        <f t="array" ref="BO256">AVERAGE(IF(Rohdaten!E256='turnwise standard'!$A$5:$A$99,'turnwise standard'!$B$5:$B$99))</f>
        <v>#DIV/0!</v>
      </c>
      <c r="BP256" s="32" t="e">
        <f>BD256/BF256*constants!$B$3*charge/constants!$B$6/BO256</f>
        <v>#DIV/0!</v>
      </c>
      <c r="BQ256" s="32" t="e">
        <f>SQRT(BD256)/BF256*constants!$B$3*charge/constants!$B$6/BO256</f>
        <v>#DIV/0!</v>
      </c>
      <c r="BR256" s="32"/>
      <c r="BS256" s="32" t="e">
        <f t="shared" si="105"/>
        <v>#DIV/0!</v>
      </c>
      <c r="BT256" s="32" t="e">
        <f t="shared" si="106"/>
        <v>#DIV/0!</v>
      </c>
      <c r="BU256" s="32" t="e">
        <f t="shared" si="107"/>
        <v>#DIV/0!</v>
      </c>
      <c r="BV256" s="29" t="e">
        <f t="shared" si="109"/>
        <v>#DIV/0!</v>
      </c>
      <c r="BW256" s="29" t="e">
        <f t="shared" si="110"/>
        <v>#DIV/0!</v>
      </c>
      <c r="BX256" s="29" t="e">
        <f t="shared" si="111"/>
        <v>#DIV/0!</v>
      </c>
    </row>
    <row r="257" spans="1:76" x14ac:dyDescent="0.2">
      <c r="A257" s="29">
        <f>Rohdaten!C257</f>
        <v>0</v>
      </c>
      <c r="B257" s="29">
        <f>IF(1=1,Rohdaten!H257,"x"&amp;Rohdaten!H257)</f>
        <v>0</v>
      </c>
      <c r="C257" s="29">
        <f>IF(101,Rohdaten!F257,-Rohdaten!F257)</f>
        <v>0</v>
      </c>
      <c r="E257" s="32">
        <f>Rohdaten!J257</f>
        <v>0</v>
      </c>
      <c r="F257" s="32" t="e">
        <f>AVERAGE(Rohdaten!L257,Rohdaten!X257,Rohdaten!AD257)</f>
        <v>#DIV/0!</v>
      </c>
      <c r="G257" s="29" t="e">
        <f t="array" ref="G257">AVERAGE(IF(Rohdaten!E257='turnwise standard'!$A$5:$A$99,'turnwise standard'!$F$5:$F$99))</f>
        <v>#DIV/0!</v>
      </c>
      <c r="H257" s="29" t="b">
        <f>IF(ISERROR(G257),1&lt;0,E257-G257&gt;eval!$B$6)</f>
        <v>0</v>
      </c>
      <c r="I257" s="32" t="e">
        <f>Rohdaten!L257-G257</f>
        <v>#DIV/0!</v>
      </c>
      <c r="J257" s="32" t="e">
        <f t="shared" si="84"/>
        <v>#DIV/0!</v>
      </c>
      <c r="K257" s="32" t="e">
        <f t="shared" si="85"/>
        <v>#DIV/0!</v>
      </c>
      <c r="L257" s="30">
        <f>Rohdaten!O257</f>
        <v>0</v>
      </c>
      <c r="M257" s="33">
        <f>Rohdaten!N257/eval!$B$7</f>
        <v>0</v>
      </c>
      <c r="N257" s="33" t="e">
        <f>Rohdaten!N257/Rohdaten!M257</f>
        <v>#DIV/0!</v>
      </c>
      <c r="O257" s="32" t="e">
        <f t="shared" si="86"/>
        <v>#DIV/0!</v>
      </c>
      <c r="P257" s="34" t="e">
        <f>(L257)/(O257/charge/constants!$B$3)</f>
        <v>#DIV/0!</v>
      </c>
      <c r="Q257" s="34" t="e">
        <f>SQRT(L257+1)/(O257/charge/constants!$B$3)</f>
        <v>#DIV/0!</v>
      </c>
      <c r="R257" s="29" t="e">
        <f>P257/eval!$E$18</f>
        <v>#DIV/0!</v>
      </c>
      <c r="S257" s="29" t="e">
        <f>Q257/eval!$E$18</f>
        <v>#DIV/0!</v>
      </c>
      <c r="T257" s="29" t="e">
        <f t="shared" si="87"/>
        <v>#DIV/0!</v>
      </c>
      <c r="V257" s="31" t="e">
        <f t="array" ref="V257">AVERAGE(IF(Rohdaten!E257='turnwise standard'!$A$5:$A$99,'turnwise standard'!$P$5:$P$99))</f>
        <v>#DIV/0!</v>
      </c>
      <c r="W257" s="32" t="e">
        <f t="shared" si="88"/>
        <v>#DIV/0!</v>
      </c>
      <c r="X257" s="29" t="e">
        <f t="shared" si="89"/>
        <v>#DIV/0!</v>
      </c>
      <c r="Y257" s="29" t="e">
        <f t="shared" si="90"/>
        <v>#DIV/0!</v>
      </c>
      <c r="AA257" s="32" t="e">
        <f>Rohdaten!AJ257-$G257</f>
        <v>#DIV/0!</v>
      </c>
      <c r="AB257" s="32" t="e">
        <f t="shared" si="91"/>
        <v>#DIV/0!</v>
      </c>
      <c r="AC257" s="30">
        <f>Rohdaten!AM257</f>
        <v>0</v>
      </c>
      <c r="AD257" s="33">
        <f>Rohdaten!AL257/eval!$B$7</f>
        <v>0</v>
      </c>
      <c r="AE257" s="32" t="e">
        <f t="shared" si="92"/>
        <v>#DIV/0!</v>
      </c>
      <c r="AF257" s="32" t="e">
        <f>(AC257)/((AE257+0.0000000000000000001)/charge/constants!$B$3)</f>
        <v>#DIV/0!</v>
      </c>
      <c r="AG257" s="32" t="e">
        <f>SQRT(AC257+1)/((AE257+0.0000000000000000001)/charge/constants!$B$3)</f>
        <v>#DIV/0!</v>
      </c>
      <c r="AH257" s="32" t="e">
        <f>AF257/eval!$E$18</f>
        <v>#DIV/0!</v>
      </c>
      <c r="AI257" s="32" t="e">
        <f>AG257/eval!$E$18</f>
        <v>#DIV/0!</v>
      </c>
      <c r="AJ257" s="32" t="e">
        <f t="shared" si="93"/>
        <v>#DIV/0!</v>
      </c>
      <c r="AK257" s="32" t="e">
        <f t="shared" si="94"/>
        <v>#DIV/0!</v>
      </c>
      <c r="AL257" s="29" t="e">
        <f t="shared" si="95"/>
        <v>#DIV/0!</v>
      </c>
      <c r="AN257" s="32" t="e">
        <f>Rohdaten!X257-G257</f>
        <v>#DIV/0!</v>
      </c>
      <c r="AO257" s="32" t="e">
        <f t="shared" si="96"/>
        <v>#DIV/0!</v>
      </c>
      <c r="AP257" s="30">
        <f>Rohdaten!AA257</f>
        <v>0</v>
      </c>
      <c r="AQ257" s="33">
        <f>Rohdaten!Y257</f>
        <v>0</v>
      </c>
      <c r="AR257" s="32" t="e">
        <f t="shared" si="108"/>
        <v>#DIV/0!</v>
      </c>
      <c r="AS257" s="32" t="e">
        <f t="shared" si="97"/>
        <v>#DIV/0!</v>
      </c>
      <c r="AT257" s="32" t="e">
        <f>(AP257)/((AS257+0.0000000000000000001)/charge/constants!$B$3)</f>
        <v>#DIV/0!</v>
      </c>
      <c r="AU257" s="32" t="e">
        <f>SQRT(AP257+1)/((AS257+0.0000000000000000001)/charge/constants!$B$3)</f>
        <v>#DIV/0!</v>
      </c>
      <c r="AV257" s="32" t="e">
        <f>AT257/eval!$E$18</f>
        <v>#DIV/0!</v>
      </c>
      <c r="AW257" s="32" t="e">
        <f>AU257/eval!$E$18</f>
        <v>#DIV/0!</v>
      </c>
      <c r="AX257" s="32" t="e">
        <f t="shared" si="98"/>
        <v>#DIV/0!</v>
      </c>
      <c r="AY257" s="32" t="e">
        <f t="shared" si="99"/>
        <v>#DIV/0!</v>
      </c>
      <c r="AZ257" s="29" t="e">
        <f t="shared" si="100"/>
        <v>#DIV/0!</v>
      </c>
      <c r="BC257" s="32" t="e">
        <f>Rohdaten!AD257-G257</f>
        <v>#DIV/0!</v>
      </c>
      <c r="BD257" s="30">
        <f>Rohdaten!AG257</f>
        <v>0</v>
      </c>
      <c r="BE257" s="33" t="e">
        <f>Rohdaten!AF257/Rohdaten!AE257</f>
        <v>#DIV/0!</v>
      </c>
      <c r="BF257" s="33">
        <f>Rohdaten!AF257/eval!$B$7</f>
        <v>0</v>
      </c>
      <c r="BG257" s="32" t="e">
        <f t="shared" si="101"/>
        <v>#DIV/0!</v>
      </c>
      <c r="BH257" s="32" t="e">
        <f>(BD257)/((BG257+0.0000000000000000001)/charge/constants!$B$3)</f>
        <v>#DIV/0!</v>
      </c>
      <c r="BI257" s="32" t="e">
        <f>SQRT(BD257+1)/((BG257+0.0000000000000000001)/charge/constants!$B$3)</f>
        <v>#DIV/0!</v>
      </c>
      <c r="BJ257" s="32" t="e">
        <f>BH257/eval!$E$18</f>
        <v>#DIV/0!</v>
      </c>
      <c r="BK257" s="32" t="e">
        <f>BI257/eval!$E$18</f>
        <v>#DIV/0!</v>
      </c>
      <c r="BL257" s="32" t="e">
        <f t="shared" si="102"/>
        <v>#DIV/0!</v>
      </c>
      <c r="BM257" s="32" t="e">
        <f t="shared" si="103"/>
        <v>#DIV/0!</v>
      </c>
      <c r="BN257" s="29" t="e">
        <f t="shared" si="104"/>
        <v>#DIV/0!</v>
      </c>
      <c r="BO257" s="33" t="e">
        <f t="array" ref="BO257">AVERAGE(IF(Rohdaten!E257='turnwise standard'!$A$5:$A$99,'turnwise standard'!$B$5:$B$99))</f>
        <v>#DIV/0!</v>
      </c>
      <c r="BP257" s="32" t="e">
        <f>BD257/BF257*constants!$B$3*charge/constants!$B$6/BO257</f>
        <v>#DIV/0!</v>
      </c>
      <c r="BQ257" s="32" t="e">
        <f>SQRT(BD257)/BF257*constants!$B$3*charge/constants!$B$6/BO257</f>
        <v>#DIV/0!</v>
      </c>
      <c r="BR257" s="32"/>
      <c r="BS257" s="32" t="e">
        <f t="shared" si="105"/>
        <v>#DIV/0!</v>
      </c>
      <c r="BT257" s="32" t="e">
        <f t="shared" si="106"/>
        <v>#DIV/0!</v>
      </c>
      <c r="BU257" s="32" t="e">
        <f t="shared" si="107"/>
        <v>#DIV/0!</v>
      </c>
      <c r="BV257" s="29" t="e">
        <f t="shared" si="109"/>
        <v>#DIV/0!</v>
      </c>
      <c r="BW257" s="29" t="e">
        <f t="shared" si="110"/>
        <v>#DIV/0!</v>
      </c>
      <c r="BX257" s="29" t="e">
        <f t="shared" si="111"/>
        <v>#DIV/0!</v>
      </c>
    </row>
    <row r="258" spans="1:76" x14ac:dyDescent="0.2">
      <c r="A258" s="29">
        <f>Rohdaten!C258</f>
        <v>0</v>
      </c>
      <c r="B258" s="29">
        <f>IF(1=1,Rohdaten!H258,"x"&amp;Rohdaten!H258)</f>
        <v>0</v>
      </c>
      <c r="C258" s="29">
        <f>IF(101,Rohdaten!F258,-Rohdaten!F258)</f>
        <v>0</v>
      </c>
      <c r="E258" s="32">
        <f>Rohdaten!J258</f>
        <v>0</v>
      </c>
      <c r="F258" s="32" t="e">
        <f>AVERAGE(Rohdaten!L258,Rohdaten!X258,Rohdaten!AD258)</f>
        <v>#DIV/0!</v>
      </c>
      <c r="G258" s="29" t="e">
        <f t="array" ref="G258">AVERAGE(IF(Rohdaten!E258='turnwise standard'!$A$5:$A$99,'turnwise standard'!$F$5:$F$99))</f>
        <v>#DIV/0!</v>
      </c>
      <c r="H258" s="29" t="b">
        <f>IF(ISERROR(G258),1&lt;0,E258-G258&gt;eval!$B$6)</f>
        <v>0</v>
      </c>
      <c r="I258" s="32" t="e">
        <f>Rohdaten!L258-G258</f>
        <v>#DIV/0!</v>
      </c>
      <c r="J258" s="32" t="e">
        <f t="shared" si="84"/>
        <v>#DIV/0!</v>
      </c>
      <c r="K258" s="32" t="e">
        <f t="shared" si="85"/>
        <v>#DIV/0!</v>
      </c>
      <c r="L258" s="30">
        <f>Rohdaten!O258</f>
        <v>0</v>
      </c>
      <c r="M258" s="33">
        <f>Rohdaten!N258/eval!$B$7</f>
        <v>0</v>
      </c>
      <c r="N258" s="33" t="e">
        <f>Rohdaten!N258/Rohdaten!M258</f>
        <v>#DIV/0!</v>
      </c>
      <c r="O258" s="32" t="e">
        <f t="shared" si="86"/>
        <v>#DIV/0!</v>
      </c>
      <c r="P258" s="34" t="e">
        <f>(L258)/(O258/charge/constants!$B$3)</f>
        <v>#DIV/0!</v>
      </c>
      <c r="Q258" s="34" t="e">
        <f>SQRT(L258+1)/(O258/charge/constants!$B$3)</f>
        <v>#DIV/0!</v>
      </c>
      <c r="R258" s="29" t="e">
        <f>P258/eval!$E$18</f>
        <v>#DIV/0!</v>
      </c>
      <c r="S258" s="29" t="e">
        <f>Q258/eval!$E$18</f>
        <v>#DIV/0!</v>
      </c>
      <c r="T258" s="29" t="e">
        <f t="shared" si="87"/>
        <v>#DIV/0!</v>
      </c>
      <c r="V258" s="31" t="e">
        <f t="array" ref="V258">AVERAGE(IF(Rohdaten!E258='turnwise standard'!$A$5:$A$99,'turnwise standard'!$P$5:$P$99))</f>
        <v>#DIV/0!</v>
      </c>
      <c r="W258" s="32" t="e">
        <f t="shared" si="88"/>
        <v>#DIV/0!</v>
      </c>
      <c r="X258" s="29" t="e">
        <f t="shared" si="89"/>
        <v>#DIV/0!</v>
      </c>
      <c r="Y258" s="29" t="e">
        <f t="shared" si="90"/>
        <v>#DIV/0!</v>
      </c>
      <c r="AA258" s="32" t="e">
        <f>Rohdaten!AJ258-$G258</f>
        <v>#DIV/0!</v>
      </c>
      <c r="AB258" s="32" t="e">
        <f t="shared" si="91"/>
        <v>#DIV/0!</v>
      </c>
      <c r="AC258" s="30">
        <f>Rohdaten!AM258</f>
        <v>0</v>
      </c>
      <c r="AD258" s="33">
        <f>Rohdaten!AL258/eval!$B$7</f>
        <v>0</v>
      </c>
      <c r="AE258" s="32" t="e">
        <f t="shared" si="92"/>
        <v>#DIV/0!</v>
      </c>
      <c r="AF258" s="32" t="e">
        <f>(AC258)/((AE258+0.0000000000000000001)/charge/constants!$B$3)</f>
        <v>#DIV/0!</v>
      </c>
      <c r="AG258" s="32" t="e">
        <f>SQRT(AC258+1)/((AE258+0.0000000000000000001)/charge/constants!$B$3)</f>
        <v>#DIV/0!</v>
      </c>
      <c r="AH258" s="32" t="e">
        <f>AF258/eval!$E$18</f>
        <v>#DIV/0!</v>
      </c>
      <c r="AI258" s="32" t="e">
        <f>AG258/eval!$E$18</f>
        <v>#DIV/0!</v>
      </c>
      <c r="AJ258" s="32" t="e">
        <f t="shared" si="93"/>
        <v>#DIV/0!</v>
      </c>
      <c r="AK258" s="32" t="e">
        <f t="shared" si="94"/>
        <v>#DIV/0!</v>
      </c>
      <c r="AL258" s="29" t="e">
        <f t="shared" si="95"/>
        <v>#DIV/0!</v>
      </c>
      <c r="AN258" s="32" t="e">
        <f>Rohdaten!X258-G258</f>
        <v>#DIV/0!</v>
      </c>
      <c r="AO258" s="32" t="e">
        <f t="shared" si="96"/>
        <v>#DIV/0!</v>
      </c>
      <c r="AP258" s="30">
        <f>Rohdaten!AA258</f>
        <v>0</v>
      </c>
      <c r="AQ258" s="33">
        <f>Rohdaten!Y258</f>
        <v>0</v>
      </c>
      <c r="AR258" s="32" t="e">
        <f t="shared" si="108"/>
        <v>#DIV/0!</v>
      </c>
      <c r="AS258" s="32" t="e">
        <f t="shared" si="97"/>
        <v>#DIV/0!</v>
      </c>
      <c r="AT258" s="32" t="e">
        <f>(AP258)/((AS258+0.0000000000000000001)/charge/constants!$B$3)</f>
        <v>#DIV/0!</v>
      </c>
      <c r="AU258" s="32" t="e">
        <f>SQRT(AP258+1)/((AS258+0.0000000000000000001)/charge/constants!$B$3)</f>
        <v>#DIV/0!</v>
      </c>
      <c r="AV258" s="32" t="e">
        <f>AT258/eval!$E$18</f>
        <v>#DIV/0!</v>
      </c>
      <c r="AW258" s="32" t="e">
        <f>AU258/eval!$E$18</f>
        <v>#DIV/0!</v>
      </c>
      <c r="AX258" s="32" t="e">
        <f t="shared" si="98"/>
        <v>#DIV/0!</v>
      </c>
      <c r="AY258" s="32" t="e">
        <f t="shared" si="99"/>
        <v>#DIV/0!</v>
      </c>
      <c r="AZ258" s="29" t="e">
        <f t="shared" si="100"/>
        <v>#DIV/0!</v>
      </c>
      <c r="BC258" s="32" t="e">
        <f>Rohdaten!AD258-G258</f>
        <v>#DIV/0!</v>
      </c>
      <c r="BD258" s="30">
        <f>Rohdaten!AG258</f>
        <v>0</v>
      </c>
      <c r="BE258" s="33" t="e">
        <f>Rohdaten!AF258/Rohdaten!AE258</f>
        <v>#DIV/0!</v>
      </c>
      <c r="BF258" s="33">
        <f>Rohdaten!AF258/eval!$B$7</f>
        <v>0</v>
      </c>
      <c r="BG258" s="32" t="e">
        <f t="shared" si="101"/>
        <v>#DIV/0!</v>
      </c>
      <c r="BH258" s="32" t="e">
        <f>(BD258)/((BG258+0.0000000000000000001)/charge/constants!$B$3)</f>
        <v>#DIV/0!</v>
      </c>
      <c r="BI258" s="32" t="e">
        <f>SQRT(BD258+1)/((BG258+0.0000000000000000001)/charge/constants!$B$3)</f>
        <v>#DIV/0!</v>
      </c>
      <c r="BJ258" s="32" t="e">
        <f>BH258/eval!$E$18</f>
        <v>#DIV/0!</v>
      </c>
      <c r="BK258" s="32" t="e">
        <f>BI258/eval!$E$18</f>
        <v>#DIV/0!</v>
      </c>
      <c r="BL258" s="32" t="e">
        <f t="shared" si="102"/>
        <v>#DIV/0!</v>
      </c>
      <c r="BM258" s="32" t="e">
        <f t="shared" si="103"/>
        <v>#DIV/0!</v>
      </c>
      <c r="BN258" s="29" t="e">
        <f t="shared" si="104"/>
        <v>#DIV/0!</v>
      </c>
      <c r="BO258" s="33" t="e">
        <f t="array" ref="BO258">AVERAGE(IF(Rohdaten!E258='turnwise standard'!$A$5:$A$99,'turnwise standard'!$B$5:$B$99))</f>
        <v>#DIV/0!</v>
      </c>
      <c r="BP258" s="32" t="e">
        <f>BD258/BF258*constants!$B$3*charge/constants!$B$6/BO258</f>
        <v>#DIV/0!</v>
      </c>
      <c r="BQ258" s="32" t="e">
        <f>SQRT(BD258)/BF258*constants!$B$3*charge/constants!$B$6/BO258</f>
        <v>#DIV/0!</v>
      </c>
      <c r="BR258" s="32"/>
      <c r="BS258" s="32" t="e">
        <f t="shared" si="105"/>
        <v>#DIV/0!</v>
      </c>
      <c r="BT258" s="32" t="e">
        <f t="shared" si="106"/>
        <v>#DIV/0!</v>
      </c>
      <c r="BU258" s="32" t="e">
        <f t="shared" si="107"/>
        <v>#DIV/0!</v>
      </c>
      <c r="BV258" s="29" t="e">
        <f t="shared" si="109"/>
        <v>#DIV/0!</v>
      </c>
      <c r="BW258" s="29" t="e">
        <f t="shared" si="110"/>
        <v>#DIV/0!</v>
      </c>
      <c r="BX258" s="29" t="e">
        <f t="shared" si="111"/>
        <v>#DIV/0!</v>
      </c>
    </row>
    <row r="259" spans="1:76" x14ac:dyDescent="0.2">
      <c r="A259" s="29">
        <f>Rohdaten!C259</f>
        <v>0</v>
      </c>
      <c r="B259" s="29">
        <f>IF(1=1,Rohdaten!H259,"x"&amp;Rohdaten!H259)</f>
        <v>0</v>
      </c>
      <c r="C259" s="29">
        <f>IF(101,Rohdaten!F259,-Rohdaten!F259)</f>
        <v>0</v>
      </c>
      <c r="E259" s="32">
        <f>Rohdaten!J259</f>
        <v>0</v>
      </c>
      <c r="F259" s="32" t="e">
        <f>AVERAGE(Rohdaten!L259,Rohdaten!X259,Rohdaten!AD259)</f>
        <v>#DIV/0!</v>
      </c>
      <c r="G259" s="29" t="e">
        <f t="array" ref="G259">AVERAGE(IF(Rohdaten!E259='turnwise standard'!$A$5:$A$99,'turnwise standard'!$F$5:$F$99))</f>
        <v>#DIV/0!</v>
      </c>
      <c r="H259" s="29" t="b">
        <f>IF(ISERROR(G259),1&lt;0,E259-G259&gt;eval!$B$6)</f>
        <v>0</v>
      </c>
      <c r="I259" s="32" t="e">
        <f>Rohdaten!L259-G259</f>
        <v>#DIV/0!</v>
      </c>
      <c r="J259" s="32" t="e">
        <f t="shared" ref="J259:J304" si="112">BP259</f>
        <v>#DIV/0!</v>
      </c>
      <c r="K259" s="32" t="e">
        <f t="shared" ref="K259:K304" si="113">IF(OR(ISERROR(J259),H259),I259,J259)</f>
        <v>#DIV/0!</v>
      </c>
      <c r="L259" s="30">
        <f>Rohdaten!O259</f>
        <v>0</v>
      </c>
      <c r="M259" s="33">
        <f>Rohdaten!N259/eval!$B$7</f>
        <v>0</v>
      </c>
      <c r="N259" s="33" t="e">
        <f>Rohdaten!N259/Rohdaten!M259</f>
        <v>#DIV/0!</v>
      </c>
      <c r="O259" s="32" t="e">
        <f t="shared" ref="O259:O304" si="114">M259*K259</f>
        <v>#DIV/0!</v>
      </c>
      <c r="P259" s="34" t="e">
        <f>(L259)/(O259/charge/constants!$B$3)</f>
        <v>#DIV/0!</v>
      </c>
      <c r="Q259" s="34" t="e">
        <f>SQRT(L259+1)/(O259/charge/constants!$B$3)</f>
        <v>#DIV/0!</v>
      </c>
      <c r="R259" s="29" t="e">
        <f>P259/eval!$E$18</f>
        <v>#DIV/0!</v>
      </c>
      <c r="S259" s="29" t="e">
        <f>Q259/eval!$E$18</f>
        <v>#DIV/0!</v>
      </c>
      <c r="T259" s="29" t="e">
        <f t="shared" ref="T259:T304" si="115">1/Q259^2</f>
        <v>#DIV/0!</v>
      </c>
      <c r="V259" s="31" t="e">
        <f t="array" ref="V259">AVERAGE(IF(Rohdaten!E259='turnwise standard'!$A$5:$A$99,'turnwise standard'!$P$5:$P$99))</f>
        <v>#DIV/0!</v>
      </c>
      <c r="W259" s="32" t="e">
        <f t="shared" ref="W259:W304" si="116">P259/V259</f>
        <v>#DIV/0!</v>
      </c>
      <c r="X259" s="29" t="e">
        <f t="shared" ref="X259:X304" si="117">Q259/V259</f>
        <v>#DIV/0!</v>
      </c>
      <c r="Y259" s="29" t="e">
        <f t="shared" ref="Y259:Y304" si="118">1/X259^2</f>
        <v>#DIV/0!</v>
      </c>
      <c r="AA259" s="32" t="e">
        <f>Rohdaten!AJ259-$G259</f>
        <v>#DIV/0!</v>
      </c>
      <c r="AB259" s="32" t="e">
        <f t="shared" ref="AB259:AB304" si="119">IF($H259,AA259,$BP259)</f>
        <v>#DIV/0!</v>
      </c>
      <c r="AC259" s="30">
        <f>Rohdaten!AM259</f>
        <v>0</v>
      </c>
      <c r="AD259" s="33">
        <f>Rohdaten!AL259/eval!$B$7</f>
        <v>0</v>
      </c>
      <c r="AE259" s="32" t="e">
        <f t="shared" ref="AE259:AE304" si="120">AD259*AB259</f>
        <v>#DIV/0!</v>
      </c>
      <c r="AF259" s="32" t="e">
        <f>(AC259)/((AE259+0.0000000000000000001)/charge/constants!$B$3)</f>
        <v>#DIV/0!</v>
      </c>
      <c r="AG259" s="32" t="e">
        <f>SQRT(AC259+1)/((AE259+0.0000000000000000001)/charge/constants!$B$3)</f>
        <v>#DIV/0!</v>
      </c>
      <c r="AH259" s="32" t="e">
        <f>AF259/eval!$E$18</f>
        <v>#DIV/0!</v>
      </c>
      <c r="AI259" s="32" t="e">
        <f>AG259/eval!$E$18</f>
        <v>#DIV/0!</v>
      </c>
      <c r="AJ259" s="32" t="e">
        <f t="shared" ref="AJ259:AJ304" si="121">AF259/$V259</f>
        <v>#DIV/0!</v>
      </c>
      <c r="AK259" s="32" t="e">
        <f t="shared" ref="AK259:AK304" si="122">AG259/$V259</f>
        <v>#DIV/0!</v>
      </c>
      <c r="AL259" s="29" t="e">
        <f t="shared" ref="AL259:AL304" si="123">1/AG259^2</f>
        <v>#DIV/0!</v>
      </c>
      <c r="AN259" s="32" t="e">
        <f>Rohdaten!X259-G259</f>
        <v>#DIV/0!</v>
      </c>
      <c r="AO259" s="32" t="e">
        <f t="shared" ref="AO259:AO304" si="124">IF(H259,AN259,BP259)</f>
        <v>#DIV/0!</v>
      </c>
      <c r="AP259" s="30">
        <f>Rohdaten!AA259</f>
        <v>0</v>
      </c>
      <c r="AQ259" s="33">
        <f>Rohdaten!Y259</f>
        <v>0</v>
      </c>
      <c r="AR259" s="32" t="e">
        <f t="shared" si="108"/>
        <v>#DIV/0!</v>
      </c>
      <c r="AS259" s="32" t="e">
        <f t="shared" ref="AS259:AS304" si="125">AQ259*AO259</f>
        <v>#DIV/0!</v>
      </c>
      <c r="AT259" s="32" t="e">
        <f>(AP259)/((AS259+0.0000000000000000001)/charge/constants!$B$3)</f>
        <v>#DIV/0!</v>
      </c>
      <c r="AU259" s="32" t="e">
        <f>SQRT(AP259+1)/((AS259+0.0000000000000000001)/charge/constants!$B$3)</f>
        <v>#DIV/0!</v>
      </c>
      <c r="AV259" s="32" t="e">
        <f>AT259/eval!$E$18</f>
        <v>#DIV/0!</v>
      </c>
      <c r="AW259" s="32" t="e">
        <f>AU259/eval!$E$18</f>
        <v>#DIV/0!</v>
      </c>
      <c r="AX259" s="32" t="e">
        <f t="shared" ref="AX259:AX304" si="126">AT259/V259</f>
        <v>#DIV/0!</v>
      </c>
      <c r="AY259" s="32" t="e">
        <f t="shared" ref="AY259:AY304" si="127">AU259/V259</f>
        <v>#DIV/0!</v>
      </c>
      <c r="AZ259" s="29" t="e">
        <f t="shared" ref="AZ259:AZ304" si="128">1/AU259^2</f>
        <v>#DIV/0!</v>
      </c>
      <c r="BC259" s="32" t="e">
        <f>Rohdaten!AD259-G259</f>
        <v>#DIV/0!</v>
      </c>
      <c r="BD259" s="30">
        <f>Rohdaten!AG259</f>
        <v>0</v>
      </c>
      <c r="BE259" s="33" t="e">
        <f>Rohdaten!AF259/Rohdaten!AE259</f>
        <v>#DIV/0!</v>
      </c>
      <c r="BF259" s="33">
        <f>Rohdaten!AF259/eval!$B$7</f>
        <v>0</v>
      </c>
      <c r="BG259" s="32" t="e">
        <f t="shared" ref="BG259:BG304" si="129">BF259*BC259</f>
        <v>#DIV/0!</v>
      </c>
      <c r="BH259" s="32" t="e">
        <f>(BD259)/((BG259+0.0000000000000000001)/charge/constants!$B$3)</f>
        <v>#DIV/0!</v>
      </c>
      <c r="BI259" s="32" t="e">
        <f>SQRT(BD259+1)/((BG259+0.0000000000000000001)/charge/constants!$B$3)</f>
        <v>#DIV/0!</v>
      </c>
      <c r="BJ259" s="32" t="e">
        <f>BH259/eval!$E$18</f>
        <v>#DIV/0!</v>
      </c>
      <c r="BK259" s="32" t="e">
        <f>BI259/eval!$E$18</f>
        <v>#DIV/0!</v>
      </c>
      <c r="BL259" s="32" t="e">
        <f t="shared" ref="BL259:BL304" si="130">BH259/V259</f>
        <v>#DIV/0!</v>
      </c>
      <c r="BM259" s="32" t="e">
        <f t="shared" ref="BM259:BM304" si="131">BI259/V259</f>
        <v>#DIV/0!</v>
      </c>
      <c r="BN259" s="29" t="e">
        <f t="shared" ref="BN259:BN304" si="132">1/BI259^2</f>
        <v>#DIV/0!</v>
      </c>
      <c r="BO259" s="33" t="e">
        <f t="array" ref="BO259">AVERAGE(IF(Rohdaten!E259='turnwise standard'!$A$5:$A$99,'turnwise standard'!$B$5:$B$99))</f>
        <v>#DIV/0!</v>
      </c>
      <c r="BP259" s="32" t="e">
        <f>BD259/BF259*constants!$B$3*charge/constants!$B$6/BO259</f>
        <v>#DIV/0!</v>
      </c>
      <c r="BQ259" s="32" t="e">
        <f>SQRT(BD259)/BF259*constants!$B$3*charge/constants!$B$6/BO259</f>
        <v>#DIV/0!</v>
      </c>
      <c r="BR259" s="32"/>
      <c r="BS259" s="32" t="e">
        <f t="shared" ref="BS259:BS304" si="133">(L259/M259)/(AP259/AQ259)</f>
        <v>#DIV/0!</v>
      </c>
      <c r="BT259" s="32" t="e">
        <f t="shared" ref="BT259:BT304" si="134">BS259*SQRT((1/L259+1/AP259))</f>
        <v>#DIV/0!</v>
      </c>
      <c r="BU259" s="32" t="e">
        <f t="shared" ref="BU259:BU304" si="135">1/BT259^2</f>
        <v>#DIV/0!</v>
      </c>
      <c r="BV259" s="29" t="e">
        <f t="shared" si="109"/>
        <v>#DIV/0!</v>
      </c>
      <c r="BW259" s="29" t="e">
        <f t="shared" si="110"/>
        <v>#DIV/0!</v>
      </c>
      <c r="BX259" s="29" t="e">
        <f t="shared" si="111"/>
        <v>#DIV/0!</v>
      </c>
    </row>
    <row r="260" spans="1:76" x14ac:dyDescent="0.2">
      <c r="A260" s="29">
        <f>Rohdaten!C260</f>
        <v>0</v>
      </c>
      <c r="B260" s="29">
        <f>IF(1=1,Rohdaten!H260,"x"&amp;Rohdaten!H260)</f>
        <v>0</v>
      </c>
      <c r="C260" s="29">
        <f>IF(101,Rohdaten!F260,-Rohdaten!F260)</f>
        <v>0</v>
      </c>
      <c r="E260" s="32">
        <f>Rohdaten!J260</f>
        <v>0</v>
      </c>
      <c r="F260" s="32" t="e">
        <f>AVERAGE(Rohdaten!L260,Rohdaten!X260,Rohdaten!AD260)</f>
        <v>#DIV/0!</v>
      </c>
      <c r="G260" s="29" t="e">
        <f t="array" ref="G260">AVERAGE(IF(Rohdaten!E260='turnwise standard'!$A$5:$A$99,'turnwise standard'!$F$5:$F$99))</f>
        <v>#DIV/0!</v>
      </c>
      <c r="H260" s="29" t="b">
        <f>IF(ISERROR(G260),1&lt;0,E260-G260&gt;eval!$B$6)</f>
        <v>0</v>
      </c>
      <c r="I260" s="32" t="e">
        <f>Rohdaten!L260-G260</f>
        <v>#DIV/0!</v>
      </c>
      <c r="J260" s="32" t="e">
        <f t="shared" si="112"/>
        <v>#DIV/0!</v>
      </c>
      <c r="K260" s="32" t="e">
        <f t="shared" si="113"/>
        <v>#DIV/0!</v>
      </c>
      <c r="L260" s="30">
        <f>Rohdaten!O260</f>
        <v>0</v>
      </c>
      <c r="M260" s="33">
        <f>Rohdaten!N260/eval!$B$7</f>
        <v>0</v>
      </c>
      <c r="N260" s="33" t="e">
        <f>Rohdaten!N260/Rohdaten!M260</f>
        <v>#DIV/0!</v>
      </c>
      <c r="O260" s="32" t="e">
        <f t="shared" si="114"/>
        <v>#DIV/0!</v>
      </c>
      <c r="P260" s="34" t="e">
        <f>(L260)/(O260/charge/constants!$B$3)</f>
        <v>#DIV/0!</v>
      </c>
      <c r="Q260" s="34" t="e">
        <f>SQRT(L260+1)/(O260/charge/constants!$B$3)</f>
        <v>#DIV/0!</v>
      </c>
      <c r="R260" s="29" t="e">
        <f>P260/eval!$E$18</f>
        <v>#DIV/0!</v>
      </c>
      <c r="S260" s="29" t="e">
        <f>Q260/eval!$E$18</f>
        <v>#DIV/0!</v>
      </c>
      <c r="T260" s="29" t="e">
        <f t="shared" si="115"/>
        <v>#DIV/0!</v>
      </c>
      <c r="V260" s="31" t="e">
        <f t="array" ref="V260">AVERAGE(IF(Rohdaten!E260='turnwise standard'!$A$5:$A$99,'turnwise standard'!$P$5:$P$99))</f>
        <v>#DIV/0!</v>
      </c>
      <c r="W260" s="32" t="e">
        <f t="shared" si="116"/>
        <v>#DIV/0!</v>
      </c>
      <c r="X260" s="29" t="e">
        <f t="shared" si="117"/>
        <v>#DIV/0!</v>
      </c>
      <c r="Y260" s="29" t="e">
        <f t="shared" si="118"/>
        <v>#DIV/0!</v>
      </c>
      <c r="AA260" s="32" t="e">
        <f>Rohdaten!AJ260-$G260</f>
        <v>#DIV/0!</v>
      </c>
      <c r="AB260" s="32" t="e">
        <f t="shared" si="119"/>
        <v>#DIV/0!</v>
      </c>
      <c r="AC260" s="30">
        <f>Rohdaten!AM260</f>
        <v>0</v>
      </c>
      <c r="AD260" s="33">
        <f>Rohdaten!AL260/eval!$B$7</f>
        <v>0</v>
      </c>
      <c r="AE260" s="32" t="e">
        <f t="shared" si="120"/>
        <v>#DIV/0!</v>
      </c>
      <c r="AF260" s="32" t="e">
        <f>(AC260)/((AE260+0.0000000000000000001)/charge/constants!$B$3)</f>
        <v>#DIV/0!</v>
      </c>
      <c r="AG260" s="32" t="e">
        <f>SQRT(AC260+1)/((AE260+0.0000000000000000001)/charge/constants!$B$3)</f>
        <v>#DIV/0!</v>
      </c>
      <c r="AH260" s="32" t="e">
        <f>AF260/eval!$E$18</f>
        <v>#DIV/0!</v>
      </c>
      <c r="AI260" s="32" t="e">
        <f>AG260/eval!$E$18</f>
        <v>#DIV/0!</v>
      </c>
      <c r="AJ260" s="32" t="e">
        <f t="shared" si="121"/>
        <v>#DIV/0!</v>
      </c>
      <c r="AK260" s="32" t="e">
        <f t="shared" si="122"/>
        <v>#DIV/0!</v>
      </c>
      <c r="AL260" s="29" t="e">
        <f t="shared" si="123"/>
        <v>#DIV/0!</v>
      </c>
      <c r="AN260" s="32" t="e">
        <f>Rohdaten!X260-G260</f>
        <v>#DIV/0!</v>
      </c>
      <c r="AO260" s="32" t="e">
        <f t="shared" si="124"/>
        <v>#DIV/0!</v>
      </c>
      <c r="AP260" s="30">
        <f>Rohdaten!AA260</f>
        <v>0</v>
      </c>
      <c r="AQ260" s="33">
        <f>Rohdaten!Y260</f>
        <v>0</v>
      </c>
      <c r="AR260" s="32" t="e">
        <f t="shared" ref="AR260:AR323" si="136">AP260/AQ260</f>
        <v>#DIV/0!</v>
      </c>
      <c r="AS260" s="32" t="e">
        <f t="shared" si="125"/>
        <v>#DIV/0!</v>
      </c>
      <c r="AT260" s="32" t="e">
        <f>(AP260)/((AS260+0.0000000000000000001)/charge/constants!$B$3)</f>
        <v>#DIV/0!</v>
      </c>
      <c r="AU260" s="32" t="e">
        <f>SQRT(AP260+1)/((AS260+0.0000000000000000001)/charge/constants!$B$3)</f>
        <v>#DIV/0!</v>
      </c>
      <c r="AV260" s="32" t="e">
        <f>AT260/eval!$E$18</f>
        <v>#DIV/0!</v>
      </c>
      <c r="AW260" s="32" t="e">
        <f>AU260/eval!$E$18</f>
        <v>#DIV/0!</v>
      </c>
      <c r="AX260" s="32" t="e">
        <f t="shared" si="126"/>
        <v>#DIV/0!</v>
      </c>
      <c r="AY260" s="32" t="e">
        <f t="shared" si="127"/>
        <v>#DIV/0!</v>
      </c>
      <c r="AZ260" s="29" t="e">
        <f t="shared" si="128"/>
        <v>#DIV/0!</v>
      </c>
      <c r="BC260" s="32" t="e">
        <f>Rohdaten!AD260-G260</f>
        <v>#DIV/0!</v>
      </c>
      <c r="BD260" s="30">
        <f>Rohdaten!AG260</f>
        <v>0</v>
      </c>
      <c r="BE260" s="33" t="e">
        <f>Rohdaten!AF260/Rohdaten!AE260</f>
        <v>#DIV/0!</v>
      </c>
      <c r="BF260" s="33">
        <f>Rohdaten!AF260/eval!$B$7</f>
        <v>0</v>
      </c>
      <c r="BG260" s="32" t="e">
        <f t="shared" si="129"/>
        <v>#DIV/0!</v>
      </c>
      <c r="BH260" s="32" t="e">
        <f>(BD260)/((BG260+0.0000000000000000001)/charge/constants!$B$3)</f>
        <v>#DIV/0!</v>
      </c>
      <c r="BI260" s="32" t="e">
        <f>SQRT(BD260+1)/((BG260+0.0000000000000000001)/charge/constants!$B$3)</f>
        <v>#DIV/0!</v>
      </c>
      <c r="BJ260" s="32" t="e">
        <f>BH260/eval!$E$18</f>
        <v>#DIV/0!</v>
      </c>
      <c r="BK260" s="32" t="e">
        <f>BI260/eval!$E$18</f>
        <v>#DIV/0!</v>
      </c>
      <c r="BL260" s="32" t="e">
        <f t="shared" si="130"/>
        <v>#DIV/0!</v>
      </c>
      <c r="BM260" s="32" t="e">
        <f t="shared" si="131"/>
        <v>#DIV/0!</v>
      </c>
      <c r="BN260" s="29" t="e">
        <f t="shared" si="132"/>
        <v>#DIV/0!</v>
      </c>
      <c r="BO260" s="33" t="e">
        <f t="array" ref="BO260">AVERAGE(IF(Rohdaten!E260='turnwise standard'!$A$5:$A$99,'turnwise standard'!$B$5:$B$99))</f>
        <v>#DIV/0!</v>
      </c>
      <c r="BP260" s="32" t="e">
        <f>BD260/BF260*constants!$B$3*charge/constants!$B$6/BO260</f>
        <v>#DIV/0!</v>
      </c>
      <c r="BQ260" s="32" t="e">
        <f>SQRT(BD260)/BF260*constants!$B$3*charge/constants!$B$6/BO260</f>
        <v>#DIV/0!</v>
      </c>
      <c r="BR260" s="32"/>
      <c r="BS260" s="32" t="e">
        <f t="shared" si="133"/>
        <v>#DIV/0!</v>
      </c>
      <c r="BT260" s="32" t="e">
        <f t="shared" si="134"/>
        <v>#DIV/0!</v>
      </c>
      <c r="BU260" s="32" t="e">
        <f t="shared" si="135"/>
        <v>#DIV/0!</v>
      </c>
      <c r="BV260" s="29" t="e">
        <f t="shared" ref="BV260:BV323" si="137">L260/M260/(BD260/BF260)</f>
        <v>#DIV/0!</v>
      </c>
      <c r="BW260" s="29" t="e">
        <f t="shared" ref="BW260:BW323" si="138">SQRT(1/L260+1/BD260)*BV260</f>
        <v>#DIV/0!</v>
      </c>
      <c r="BX260" s="29" t="e">
        <f t="shared" ref="BX260:BX323" si="139">1/BW260^2</f>
        <v>#DIV/0!</v>
      </c>
    </row>
    <row r="261" spans="1:76" x14ac:dyDescent="0.2">
      <c r="A261" s="29">
        <f>Rohdaten!C261</f>
        <v>0</v>
      </c>
      <c r="B261" s="29">
        <f>IF(1=1,Rohdaten!H261,"x"&amp;Rohdaten!H261)</f>
        <v>0</v>
      </c>
      <c r="C261" s="29">
        <f>IF(101,Rohdaten!F261,-Rohdaten!F261)</f>
        <v>0</v>
      </c>
      <c r="E261" s="32">
        <f>Rohdaten!J261</f>
        <v>0</v>
      </c>
      <c r="F261" s="32" t="e">
        <f>AVERAGE(Rohdaten!L261,Rohdaten!X261,Rohdaten!AD261)</f>
        <v>#DIV/0!</v>
      </c>
      <c r="G261" s="29" t="e">
        <f t="array" ref="G261">AVERAGE(IF(Rohdaten!E261='turnwise standard'!$A$5:$A$99,'turnwise standard'!$F$5:$F$99))</f>
        <v>#DIV/0!</v>
      </c>
      <c r="H261" s="29" t="b">
        <f>IF(ISERROR(G261),1&lt;0,E261-G261&gt;eval!$B$6)</f>
        <v>0</v>
      </c>
      <c r="I261" s="32" t="e">
        <f>Rohdaten!L261-G261</f>
        <v>#DIV/0!</v>
      </c>
      <c r="J261" s="32" t="e">
        <f t="shared" si="112"/>
        <v>#DIV/0!</v>
      </c>
      <c r="K261" s="32" t="e">
        <f t="shared" si="113"/>
        <v>#DIV/0!</v>
      </c>
      <c r="L261" s="30">
        <f>Rohdaten!O261</f>
        <v>0</v>
      </c>
      <c r="M261" s="33">
        <f>Rohdaten!N261/eval!$B$7</f>
        <v>0</v>
      </c>
      <c r="N261" s="33" t="e">
        <f>Rohdaten!N261/Rohdaten!M261</f>
        <v>#DIV/0!</v>
      </c>
      <c r="O261" s="32" t="e">
        <f t="shared" si="114"/>
        <v>#DIV/0!</v>
      </c>
      <c r="P261" s="34" t="e">
        <f>(L261)/(O261/charge/constants!$B$3)</f>
        <v>#DIV/0!</v>
      </c>
      <c r="Q261" s="34" t="e">
        <f>SQRT(L261+1)/(O261/charge/constants!$B$3)</f>
        <v>#DIV/0!</v>
      </c>
      <c r="R261" s="29" t="e">
        <f>P261/eval!$E$18</f>
        <v>#DIV/0!</v>
      </c>
      <c r="S261" s="29" t="e">
        <f>Q261/eval!$E$18</f>
        <v>#DIV/0!</v>
      </c>
      <c r="T261" s="29" t="e">
        <f t="shared" si="115"/>
        <v>#DIV/0!</v>
      </c>
      <c r="V261" s="31" t="e">
        <f t="array" ref="V261">AVERAGE(IF(Rohdaten!E261='turnwise standard'!$A$5:$A$99,'turnwise standard'!$P$5:$P$99))</f>
        <v>#DIV/0!</v>
      </c>
      <c r="W261" s="32" t="e">
        <f t="shared" si="116"/>
        <v>#DIV/0!</v>
      </c>
      <c r="X261" s="29" t="e">
        <f t="shared" si="117"/>
        <v>#DIV/0!</v>
      </c>
      <c r="Y261" s="29" t="e">
        <f t="shared" si="118"/>
        <v>#DIV/0!</v>
      </c>
      <c r="AA261" s="32" t="e">
        <f>Rohdaten!AJ261-$G261</f>
        <v>#DIV/0!</v>
      </c>
      <c r="AB261" s="32" t="e">
        <f t="shared" si="119"/>
        <v>#DIV/0!</v>
      </c>
      <c r="AC261" s="30">
        <f>Rohdaten!AM261</f>
        <v>0</v>
      </c>
      <c r="AD261" s="33">
        <f>Rohdaten!AL261/eval!$B$7</f>
        <v>0</v>
      </c>
      <c r="AE261" s="32" t="e">
        <f t="shared" si="120"/>
        <v>#DIV/0!</v>
      </c>
      <c r="AF261" s="32" t="e">
        <f>(AC261)/((AE261+0.0000000000000000001)/charge/constants!$B$3)</f>
        <v>#DIV/0!</v>
      </c>
      <c r="AG261" s="32" t="e">
        <f>SQRT(AC261+1)/((AE261+0.0000000000000000001)/charge/constants!$B$3)</f>
        <v>#DIV/0!</v>
      </c>
      <c r="AH261" s="32" t="e">
        <f>AF261/eval!$E$18</f>
        <v>#DIV/0!</v>
      </c>
      <c r="AI261" s="32" t="e">
        <f>AG261/eval!$E$18</f>
        <v>#DIV/0!</v>
      </c>
      <c r="AJ261" s="32" t="e">
        <f t="shared" si="121"/>
        <v>#DIV/0!</v>
      </c>
      <c r="AK261" s="32" t="e">
        <f t="shared" si="122"/>
        <v>#DIV/0!</v>
      </c>
      <c r="AL261" s="29" t="e">
        <f t="shared" si="123"/>
        <v>#DIV/0!</v>
      </c>
      <c r="AN261" s="32" t="e">
        <f>Rohdaten!X261-G261</f>
        <v>#DIV/0!</v>
      </c>
      <c r="AO261" s="32" t="e">
        <f t="shared" si="124"/>
        <v>#DIV/0!</v>
      </c>
      <c r="AP261" s="30">
        <f>Rohdaten!AA261</f>
        <v>0</v>
      </c>
      <c r="AQ261" s="33">
        <f>Rohdaten!Y261</f>
        <v>0</v>
      </c>
      <c r="AR261" s="32" t="e">
        <f t="shared" si="136"/>
        <v>#DIV/0!</v>
      </c>
      <c r="AS261" s="32" t="e">
        <f t="shared" si="125"/>
        <v>#DIV/0!</v>
      </c>
      <c r="AT261" s="32" t="e">
        <f>(AP261)/((AS261+0.0000000000000000001)/charge/constants!$B$3)</f>
        <v>#DIV/0!</v>
      </c>
      <c r="AU261" s="32" t="e">
        <f>SQRT(AP261+1)/((AS261+0.0000000000000000001)/charge/constants!$B$3)</f>
        <v>#DIV/0!</v>
      </c>
      <c r="AV261" s="32" t="e">
        <f>AT261/eval!$E$18</f>
        <v>#DIV/0!</v>
      </c>
      <c r="AW261" s="32" t="e">
        <f>AU261/eval!$E$18</f>
        <v>#DIV/0!</v>
      </c>
      <c r="AX261" s="32" t="e">
        <f t="shared" si="126"/>
        <v>#DIV/0!</v>
      </c>
      <c r="AY261" s="32" t="e">
        <f t="shared" si="127"/>
        <v>#DIV/0!</v>
      </c>
      <c r="AZ261" s="29" t="e">
        <f t="shared" si="128"/>
        <v>#DIV/0!</v>
      </c>
      <c r="BC261" s="32" t="e">
        <f>Rohdaten!AD261-G261</f>
        <v>#DIV/0!</v>
      </c>
      <c r="BD261" s="30">
        <f>Rohdaten!AG261</f>
        <v>0</v>
      </c>
      <c r="BE261" s="33" t="e">
        <f>Rohdaten!AF261/Rohdaten!AE261</f>
        <v>#DIV/0!</v>
      </c>
      <c r="BF261" s="33">
        <f>Rohdaten!AF261/eval!$B$7</f>
        <v>0</v>
      </c>
      <c r="BG261" s="32" t="e">
        <f t="shared" si="129"/>
        <v>#DIV/0!</v>
      </c>
      <c r="BH261" s="32" t="e">
        <f>(BD261)/((BG261+0.0000000000000000001)/charge/constants!$B$3)</f>
        <v>#DIV/0!</v>
      </c>
      <c r="BI261" s="32" t="e">
        <f>SQRT(BD261+1)/((BG261+0.0000000000000000001)/charge/constants!$B$3)</f>
        <v>#DIV/0!</v>
      </c>
      <c r="BJ261" s="32" t="e">
        <f>BH261/eval!$E$18</f>
        <v>#DIV/0!</v>
      </c>
      <c r="BK261" s="32" t="e">
        <f>BI261/eval!$E$18</f>
        <v>#DIV/0!</v>
      </c>
      <c r="BL261" s="32" t="e">
        <f t="shared" si="130"/>
        <v>#DIV/0!</v>
      </c>
      <c r="BM261" s="32" t="e">
        <f t="shared" si="131"/>
        <v>#DIV/0!</v>
      </c>
      <c r="BN261" s="29" t="e">
        <f t="shared" si="132"/>
        <v>#DIV/0!</v>
      </c>
      <c r="BO261" s="33" t="e">
        <f t="array" ref="BO261">AVERAGE(IF(Rohdaten!E261='turnwise standard'!$A$5:$A$99,'turnwise standard'!$B$5:$B$99))</f>
        <v>#DIV/0!</v>
      </c>
      <c r="BP261" s="32" t="e">
        <f>BD261/BF261*constants!$B$3*charge/constants!$B$6/BO261</f>
        <v>#DIV/0!</v>
      </c>
      <c r="BQ261" s="32" t="e">
        <f>SQRT(BD261)/BF261*constants!$B$3*charge/constants!$B$6/BO261</f>
        <v>#DIV/0!</v>
      </c>
      <c r="BR261" s="32"/>
      <c r="BS261" s="32" t="e">
        <f t="shared" si="133"/>
        <v>#DIV/0!</v>
      </c>
      <c r="BT261" s="32" t="e">
        <f t="shared" si="134"/>
        <v>#DIV/0!</v>
      </c>
      <c r="BU261" s="32" t="e">
        <f t="shared" si="135"/>
        <v>#DIV/0!</v>
      </c>
      <c r="BV261" s="29" t="e">
        <f t="shared" si="137"/>
        <v>#DIV/0!</v>
      </c>
      <c r="BW261" s="29" t="e">
        <f t="shared" si="138"/>
        <v>#DIV/0!</v>
      </c>
      <c r="BX261" s="29" t="e">
        <f t="shared" si="139"/>
        <v>#DIV/0!</v>
      </c>
    </row>
    <row r="262" spans="1:76" x14ac:dyDescent="0.2">
      <c r="A262" s="29">
        <f>Rohdaten!C262</f>
        <v>0</v>
      </c>
      <c r="B262" s="29">
        <f>IF(1=1,Rohdaten!H262,"x"&amp;Rohdaten!H262)</f>
        <v>0</v>
      </c>
      <c r="C262" s="29">
        <f>IF(101,Rohdaten!F262,-Rohdaten!F262)</f>
        <v>0</v>
      </c>
      <c r="E262" s="32">
        <f>Rohdaten!J262</f>
        <v>0</v>
      </c>
      <c r="F262" s="32" t="e">
        <f>AVERAGE(Rohdaten!L262,Rohdaten!X262,Rohdaten!AD262)</f>
        <v>#DIV/0!</v>
      </c>
      <c r="G262" s="29" t="e">
        <f t="array" ref="G262">AVERAGE(IF(Rohdaten!E262='turnwise standard'!$A$5:$A$99,'turnwise standard'!$F$5:$F$99))</f>
        <v>#DIV/0!</v>
      </c>
      <c r="H262" s="29" t="b">
        <f>IF(ISERROR(G262),1&lt;0,E262-G262&gt;eval!$B$6)</f>
        <v>0</v>
      </c>
      <c r="I262" s="32" t="e">
        <f>Rohdaten!L262-G262</f>
        <v>#DIV/0!</v>
      </c>
      <c r="J262" s="32" t="e">
        <f t="shared" si="112"/>
        <v>#DIV/0!</v>
      </c>
      <c r="K262" s="32" t="e">
        <f t="shared" si="113"/>
        <v>#DIV/0!</v>
      </c>
      <c r="L262" s="30">
        <f>Rohdaten!O262</f>
        <v>0</v>
      </c>
      <c r="M262" s="33">
        <f>Rohdaten!N262/eval!$B$7</f>
        <v>0</v>
      </c>
      <c r="N262" s="33" t="e">
        <f>Rohdaten!N262/Rohdaten!M262</f>
        <v>#DIV/0!</v>
      </c>
      <c r="O262" s="32" t="e">
        <f t="shared" si="114"/>
        <v>#DIV/0!</v>
      </c>
      <c r="P262" s="34" t="e">
        <f>(L262)/(O262/charge/constants!$B$3)</f>
        <v>#DIV/0!</v>
      </c>
      <c r="Q262" s="34" t="e">
        <f>SQRT(L262+1)/(O262/charge/constants!$B$3)</f>
        <v>#DIV/0!</v>
      </c>
      <c r="R262" s="29" t="e">
        <f>P262/eval!$E$18</f>
        <v>#DIV/0!</v>
      </c>
      <c r="S262" s="29" t="e">
        <f>Q262/eval!$E$18</f>
        <v>#DIV/0!</v>
      </c>
      <c r="T262" s="29" t="e">
        <f t="shared" si="115"/>
        <v>#DIV/0!</v>
      </c>
      <c r="V262" s="31" t="e">
        <f t="array" ref="V262">AVERAGE(IF(Rohdaten!E262='turnwise standard'!$A$5:$A$99,'turnwise standard'!$P$5:$P$99))</f>
        <v>#DIV/0!</v>
      </c>
      <c r="W262" s="32" t="e">
        <f t="shared" si="116"/>
        <v>#DIV/0!</v>
      </c>
      <c r="X262" s="29" t="e">
        <f t="shared" si="117"/>
        <v>#DIV/0!</v>
      </c>
      <c r="Y262" s="29" t="e">
        <f t="shared" si="118"/>
        <v>#DIV/0!</v>
      </c>
      <c r="AA262" s="32" t="e">
        <f>Rohdaten!AJ262-$G262</f>
        <v>#DIV/0!</v>
      </c>
      <c r="AB262" s="32" t="e">
        <f t="shared" si="119"/>
        <v>#DIV/0!</v>
      </c>
      <c r="AC262" s="30">
        <f>Rohdaten!AM262</f>
        <v>0</v>
      </c>
      <c r="AD262" s="33">
        <f>Rohdaten!AL262/eval!$B$7</f>
        <v>0</v>
      </c>
      <c r="AE262" s="32" t="e">
        <f t="shared" si="120"/>
        <v>#DIV/0!</v>
      </c>
      <c r="AF262" s="32" t="e">
        <f>(AC262)/((AE262+0.0000000000000000001)/charge/constants!$B$3)</f>
        <v>#DIV/0!</v>
      </c>
      <c r="AG262" s="32" t="e">
        <f>SQRT(AC262+1)/((AE262+0.0000000000000000001)/charge/constants!$B$3)</f>
        <v>#DIV/0!</v>
      </c>
      <c r="AH262" s="32" t="e">
        <f>AF262/eval!$E$18</f>
        <v>#DIV/0!</v>
      </c>
      <c r="AI262" s="32" t="e">
        <f>AG262/eval!$E$18</f>
        <v>#DIV/0!</v>
      </c>
      <c r="AJ262" s="32" t="e">
        <f t="shared" si="121"/>
        <v>#DIV/0!</v>
      </c>
      <c r="AK262" s="32" t="e">
        <f t="shared" si="122"/>
        <v>#DIV/0!</v>
      </c>
      <c r="AL262" s="29" t="e">
        <f t="shared" si="123"/>
        <v>#DIV/0!</v>
      </c>
      <c r="AN262" s="32" t="e">
        <f>Rohdaten!X262-G262</f>
        <v>#DIV/0!</v>
      </c>
      <c r="AO262" s="32" t="e">
        <f t="shared" si="124"/>
        <v>#DIV/0!</v>
      </c>
      <c r="AP262" s="30">
        <f>Rohdaten!AA262</f>
        <v>0</v>
      </c>
      <c r="AQ262" s="33">
        <f>Rohdaten!Y262</f>
        <v>0</v>
      </c>
      <c r="AR262" s="32" t="e">
        <f t="shared" si="136"/>
        <v>#DIV/0!</v>
      </c>
      <c r="AS262" s="32" t="e">
        <f t="shared" si="125"/>
        <v>#DIV/0!</v>
      </c>
      <c r="AT262" s="32" t="e">
        <f>(AP262)/((AS262+0.0000000000000000001)/charge/constants!$B$3)</f>
        <v>#DIV/0!</v>
      </c>
      <c r="AU262" s="32" t="e">
        <f>SQRT(AP262+1)/((AS262+0.0000000000000000001)/charge/constants!$B$3)</f>
        <v>#DIV/0!</v>
      </c>
      <c r="AV262" s="32" t="e">
        <f>AT262/eval!$E$18</f>
        <v>#DIV/0!</v>
      </c>
      <c r="AW262" s="32" t="e">
        <f>AU262/eval!$E$18</f>
        <v>#DIV/0!</v>
      </c>
      <c r="AX262" s="32" t="e">
        <f t="shared" si="126"/>
        <v>#DIV/0!</v>
      </c>
      <c r="AY262" s="32" t="e">
        <f t="shared" si="127"/>
        <v>#DIV/0!</v>
      </c>
      <c r="AZ262" s="29" t="e">
        <f t="shared" si="128"/>
        <v>#DIV/0!</v>
      </c>
      <c r="BC262" s="32" t="e">
        <f>Rohdaten!AD262-G262</f>
        <v>#DIV/0!</v>
      </c>
      <c r="BD262" s="30">
        <f>Rohdaten!AG262</f>
        <v>0</v>
      </c>
      <c r="BE262" s="33" t="e">
        <f>Rohdaten!AF262/Rohdaten!AE262</f>
        <v>#DIV/0!</v>
      </c>
      <c r="BF262" s="33">
        <f>Rohdaten!AF262/eval!$B$7</f>
        <v>0</v>
      </c>
      <c r="BG262" s="32" t="e">
        <f t="shared" si="129"/>
        <v>#DIV/0!</v>
      </c>
      <c r="BH262" s="32" t="e">
        <f>(BD262)/((BG262+0.0000000000000000001)/charge/constants!$B$3)</f>
        <v>#DIV/0!</v>
      </c>
      <c r="BI262" s="32" t="e">
        <f>SQRT(BD262+1)/((BG262+0.0000000000000000001)/charge/constants!$B$3)</f>
        <v>#DIV/0!</v>
      </c>
      <c r="BJ262" s="32" t="e">
        <f>BH262/eval!$E$18</f>
        <v>#DIV/0!</v>
      </c>
      <c r="BK262" s="32" t="e">
        <f>BI262/eval!$E$18</f>
        <v>#DIV/0!</v>
      </c>
      <c r="BL262" s="32" t="e">
        <f t="shared" si="130"/>
        <v>#DIV/0!</v>
      </c>
      <c r="BM262" s="32" t="e">
        <f t="shared" si="131"/>
        <v>#DIV/0!</v>
      </c>
      <c r="BN262" s="29" t="e">
        <f t="shared" si="132"/>
        <v>#DIV/0!</v>
      </c>
      <c r="BO262" s="33" t="e">
        <f t="array" ref="BO262">AVERAGE(IF(Rohdaten!E262='turnwise standard'!$A$5:$A$99,'turnwise standard'!$B$5:$B$99))</f>
        <v>#DIV/0!</v>
      </c>
      <c r="BP262" s="32" t="e">
        <f>BD262/BF262*constants!$B$3*charge/constants!$B$6/BO262</f>
        <v>#DIV/0!</v>
      </c>
      <c r="BQ262" s="32" t="e">
        <f>SQRT(BD262)/BF262*constants!$B$3*charge/constants!$B$6/BO262</f>
        <v>#DIV/0!</v>
      </c>
      <c r="BR262" s="32"/>
      <c r="BS262" s="32" t="e">
        <f t="shared" si="133"/>
        <v>#DIV/0!</v>
      </c>
      <c r="BT262" s="32" t="e">
        <f t="shared" si="134"/>
        <v>#DIV/0!</v>
      </c>
      <c r="BU262" s="32" t="e">
        <f t="shared" si="135"/>
        <v>#DIV/0!</v>
      </c>
      <c r="BV262" s="29" t="e">
        <f t="shared" si="137"/>
        <v>#DIV/0!</v>
      </c>
      <c r="BW262" s="29" t="e">
        <f t="shared" si="138"/>
        <v>#DIV/0!</v>
      </c>
      <c r="BX262" s="29" t="e">
        <f t="shared" si="139"/>
        <v>#DIV/0!</v>
      </c>
    </row>
    <row r="263" spans="1:76" x14ac:dyDescent="0.2">
      <c r="A263" s="29">
        <f>Rohdaten!C263</f>
        <v>0</v>
      </c>
      <c r="B263" s="29">
        <f>IF(1=1,Rohdaten!H263,"x"&amp;Rohdaten!H263)</f>
        <v>0</v>
      </c>
      <c r="C263" s="29">
        <f>IF(101,Rohdaten!F263,-Rohdaten!F263)</f>
        <v>0</v>
      </c>
      <c r="E263" s="32">
        <f>Rohdaten!J263</f>
        <v>0</v>
      </c>
      <c r="F263" s="32" t="e">
        <f>AVERAGE(Rohdaten!L263,Rohdaten!X263,Rohdaten!AD263)</f>
        <v>#DIV/0!</v>
      </c>
      <c r="G263" s="29" t="e">
        <f t="array" ref="G263">AVERAGE(IF(Rohdaten!E263='turnwise standard'!$A$5:$A$99,'turnwise standard'!$F$5:$F$99))</f>
        <v>#DIV/0!</v>
      </c>
      <c r="H263" s="29" t="b">
        <f>IF(ISERROR(G263),1&lt;0,E263-G263&gt;eval!$B$6)</f>
        <v>0</v>
      </c>
      <c r="I263" s="32" t="e">
        <f>Rohdaten!L263-G263</f>
        <v>#DIV/0!</v>
      </c>
      <c r="J263" s="32" t="e">
        <f t="shared" si="112"/>
        <v>#DIV/0!</v>
      </c>
      <c r="K263" s="32" t="e">
        <f t="shared" si="113"/>
        <v>#DIV/0!</v>
      </c>
      <c r="L263" s="30">
        <f>Rohdaten!O263</f>
        <v>0</v>
      </c>
      <c r="M263" s="33">
        <f>Rohdaten!N263/eval!$B$7</f>
        <v>0</v>
      </c>
      <c r="N263" s="33" t="e">
        <f>Rohdaten!N263/Rohdaten!M263</f>
        <v>#DIV/0!</v>
      </c>
      <c r="O263" s="32" t="e">
        <f t="shared" si="114"/>
        <v>#DIV/0!</v>
      </c>
      <c r="P263" s="34" t="e">
        <f>(L263)/(O263/charge/constants!$B$3)</f>
        <v>#DIV/0!</v>
      </c>
      <c r="Q263" s="34" t="e">
        <f>SQRT(L263+1)/(O263/charge/constants!$B$3)</f>
        <v>#DIV/0!</v>
      </c>
      <c r="R263" s="29" t="e">
        <f>P263/eval!$E$18</f>
        <v>#DIV/0!</v>
      </c>
      <c r="S263" s="29" t="e">
        <f>Q263/eval!$E$18</f>
        <v>#DIV/0!</v>
      </c>
      <c r="T263" s="29" t="e">
        <f t="shared" si="115"/>
        <v>#DIV/0!</v>
      </c>
      <c r="V263" s="31" t="e">
        <f t="array" ref="V263">AVERAGE(IF(Rohdaten!E263='turnwise standard'!$A$5:$A$99,'turnwise standard'!$P$5:$P$99))</f>
        <v>#DIV/0!</v>
      </c>
      <c r="W263" s="32" t="e">
        <f t="shared" si="116"/>
        <v>#DIV/0!</v>
      </c>
      <c r="X263" s="29" t="e">
        <f t="shared" si="117"/>
        <v>#DIV/0!</v>
      </c>
      <c r="Y263" s="29" t="e">
        <f t="shared" si="118"/>
        <v>#DIV/0!</v>
      </c>
      <c r="AA263" s="32" t="e">
        <f>Rohdaten!AJ263-$G263</f>
        <v>#DIV/0!</v>
      </c>
      <c r="AB263" s="32" t="e">
        <f t="shared" si="119"/>
        <v>#DIV/0!</v>
      </c>
      <c r="AC263" s="30">
        <f>Rohdaten!AM263</f>
        <v>0</v>
      </c>
      <c r="AD263" s="33">
        <f>Rohdaten!AL263/eval!$B$7</f>
        <v>0</v>
      </c>
      <c r="AE263" s="32" t="e">
        <f t="shared" si="120"/>
        <v>#DIV/0!</v>
      </c>
      <c r="AF263" s="32" t="e">
        <f>(AC263)/((AE263+0.0000000000000000001)/charge/constants!$B$3)</f>
        <v>#DIV/0!</v>
      </c>
      <c r="AG263" s="32" t="e">
        <f>SQRT(AC263+1)/((AE263+0.0000000000000000001)/charge/constants!$B$3)</f>
        <v>#DIV/0!</v>
      </c>
      <c r="AH263" s="32" t="e">
        <f>AF263/eval!$E$18</f>
        <v>#DIV/0!</v>
      </c>
      <c r="AI263" s="32" t="e">
        <f>AG263/eval!$E$18</f>
        <v>#DIV/0!</v>
      </c>
      <c r="AJ263" s="32" t="e">
        <f t="shared" si="121"/>
        <v>#DIV/0!</v>
      </c>
      <c r="AK263" s="32" t="e">
        <f t="shared" si="122"/>
        <v>#DIV/0!</v>
      </c>
      <c r="AL263" s="29" t="e">
        <f t="shared" si="123"/>
        <v>#DIV/0!</v>
      </c>
      <c r="AN263" s="32" t="e">
        <f>Rohdaten!X263-G263</f>
        <v>#DIV/0!</v>
      </c>
      <c r="AO263" s="32" t="e">
        <f t="shared" si="124"/>
        <v>#DIV/0!</v>
      </c>
      <c r="AP263" s="30">
        <f>Rohdaten!AA263</f>
        <v>0</v>
      </c>
      <c r="AQ263" s="33">
        <f>Rohdaten!Y263</f>
        <v>0</v>
      </c>
      <c r="AR263" s="32" t="e">
        <f t="shared" si="136"/>
        <v>#DIV/0!</v>
      </c>
      <c r="AS263" s="32" t="e">
        <f t="shared" si="125"/>
        <v>#DIV/0!</v>
      </c>
      <c r="AT263" s="32" t="e">
        <f>(AP263)/((AS263+0.0000000000000000001)/charge/constants!$B$3)</f>
        <v>#DIV/0!</v>
      </c>
      <c r="AU263" s="32" t="e">
        <f>SQRT(AP263+1)/((AS263+0.0000000000000000001)/charge/constants!$B$3)</f>
        <v>#DIV/0!</v>
      </c>
      <c r="AV263" s="32" t="e">
        <f>AT263/eval!$E$18</f>
        <v>#DIV/0!</v>
      </c>
      <c r="AW263" s="32" t="e">
        <f>AU263/eval!$E$18</f>
        <v>#DIV/0!</v>
      </c>
      <c r="AX263" s="32" t="e">
        <f t="shared" si="126"/>
        <v>#DIV/0!</v>
      </c>
      <c r="AY263" s="32" t="e">
        <f t="shared" si="127"/>
        <v>#DIV/0!</v>
      </c>
      <c r="AZ263" s="29" t="e">
        <f t="shared" si="128"/>
        <v>#DIV/0!</v>
      </c>
      <c r="BC263" s="32" t="e">
        <f>Rohdaten!AD263-G263</f>
        <v>#DIV/0!</v>
      </c>
      <c r="BD263" s="30">
        <f>Rohdaten!AG263</f>
        <v>0</v>
      </c>
      <c r="BE263" s="33" t="e">
        <f>Rohdaten!AF263/Rohdaten!AE263</f>
        <v>#DIV/0!</v>
      </c>
      <c r="BF263" s="33">
        <f>Rohdaten!AF263/eval!$B$7</f>
        <v>0</v>
      </c>
      <c r="BG263" s="32" t="e">
        <f t="shared" si="129"/>
        <v>#DIV/0!</v>
      </c>
      <c r="BH263" s="32" t="e">
        <f>(BD263)/((BG263+0.0000000000000000001)/charge/constants!$B$3)</f>
        <v>#DIV/0!</v>
      </c>
      <c r="BI263" s="32" t="e">
        <f>SQRT(BD263+1)/((BG263+0.0000000000000000001)/charge/constants!$B$3)</f>
        <v>#DIV/0!</v>
      </c>
      <c r="BJ263" s="32" t="e">
        <f>BH263/eval!$E$18</f>
        <v>#DIV/0!</v>
      </c>
      <c r="BK263" s="32" t="e">
        <f>BI263/eval!$E$18</f>
        <v>#DIV/0!</v>
      </c>
      <c r="BL263" s="32" t="e">
        <f t="shared" si="130"/>
        <v>#DIV/0!</v>
      </c>
      <c r="BM263" s="32" t="e">
        <f t="shared" si="131"/>
        <v>#DIV/0!</v>
      </c>
      <c r="BN263" s="29" t="e">
        <f t="shared" si="132"/>
        <v>#DIV/0!</v>
      </c>
      <c r="BO263" s="33" t="e">
        <f t="array" ref="BO263">AVERAGE(IF(Rohdaten!E263='turnwise standard'!$A$5:$A$99,'turnwise standard'!$B$5:$B$99))</f>
        <v>#DIV/0!</v>
      </c>
      <c r="BP263" s="32" t="e">
        <f>BD263/BF263*constants!$B$3*charge/constants!$B$6/BO263</f>
        <v>#DIV/0!</v>
      </c>
      <c r="BQ263" s="32" t="e">
        <f>SQRT(BD263)/BF263*constants!$B$3*charge/constants!$B$6/BO263</f>
        <v>#DIV/0!</v>
      </c>
      <c r="BR263" s="32"/>
      <c r="BS263" s="32" t="e">
        <f t="shared" si="133"/>
        <v>#DIV/0!</v>
      </c>
      <c r="BT263" s="32" t="e">
        <f t="shared" si="134"/>
        <v>#DIV/0!</v>
      </c>
      <c r="BU263" s="32" t="e">
        <f t="shared" si="135"/>
        <v>#DIV/0!</v>
      </c>
      <c r="BV263" s="29" t="e">
        <f t="shared" si="137"/>
        <v>#DIV/0!</v>
      </c>
      <c r="BW263" s="29" t="e">
        <f t="shared" si="138"/>
        <v>#DIV/0!</v>
      </c>
      <c r="BX263" s="29" t="e">
        <f t="shared" si="139"/>
        <v>#DIV/0!</v>
      </c>
    </row>
    <row r="264" spans="1:76" x14ac:dyDescent="0.2">
      <c r="A264" s="29">
        <f>Rohdaten!C264</f>
        <v>0</v>
      </c>
      <c r="B264" s="29">
        <f>IF(1=1,Rohdaten!H264,"x"&amp;Rohdaten!H264)</f>
        <v>0</v>
      </c>
      <c r="C264" s="29">
        <f>IF(101,Rohdaten!F264,-Rohdaten!F264)</f>
        <v>0</v>
      </c>
      <c r="E264" s="32">
        <f>Rohdaten!J264</f>
        <v>0</v>
      </c>
      <c r="F264" s="32" t="e">
        <f>AVERAGE(Rohdaten!L264,Rohdaten!X264,Rohdaten!AD264)</f>
        <v>#DIV/0!</v>
      </c>
      <c r="G264" s="29" t="e">
        <f t="array" ref="G264">AVERAGE(IF(Rohdaten!E264='turnwise standard'!$A$5:$A$99,'turnwise standard'!$F$5:$F$99))</f>
        <v>#DIV/0!</v>
      </c>
      <c r="H264" s="29" t="b">
        <f>IF(ISERROR(G264),1&lt;0,E264-G264&gt;eval!$B$6)</f>
        <v>0</v>
      </c>
      <c r="I264" s="32" t="e">
        <f>Rohdaten!L264-G264</f>
        <v>#DIV/0!</v>
      </c>
      <c r="J264" s="32" t="e">
        <f t="shared" si="112"/>
        <v>#DIV/0!</v>
      </c>
      <c r="K264" s="32" t="e">
        <f t="shared" si="113"/>
        <v>#DIV/0!</v>
      </c>
      <c r="L264" s="30">
        <f>Rohdaten!O264</f>
        <v>0</v>
      </c>
      <c r="M264" s="33">
        <f>Rohdaten!N264/eval!$B$7</f>
        <v>0</v>
      </c>
      <c r="N264" s="33" t="e">
        <f>Rohdaten!N264/Rohdaten!M264</f>
        <v>#DIV/0!</v>
      </c>
      <c r="O264" s="32" t="e">
        <f t="shared" si="114"/>
        <v>#DIV/0!</v>
      </c>
      <c r="P264" s="34" t="e">
        <f>(L264)/(O264/charge/constants!$B$3)</f>
        <v>#DIV/0!</v>
      </c>
      <c r="Q264" s="34" t="e">
        <f>SQRT(L264+1)/(O264/charge/constants!$B$3)</f>
        <v>#DIV/0!</v>
      </c>
      <c r="R264" s="29" t="e">
        <f>P264/eval!$E$18</f>
        <v>#DIV/0!</v>
      </c>
      <c r="S264" s="29" t="e">
        <f>Q264/eval!$E$18</f>
        <v>#DIV/0!</v>
      </c>
      <c r="T264" s="29" t="e">
        <f t="shared" si="115"/>
        <v>#DIV/0!</v>
      </c>
      <c r="V264" s="31" t="e">
        <f t="array" ref="V264">AVERAGE(IF(Rohdaten!E264='turnwise standard'!$A$5:$A$99,'turnwise standard'!$P$5:$P$99))</f>
        <v>#DIV/0!</v>
      </c>
      <c r="W264" s="32" t="e">
        <f t="shared" si="116"/>
        <v>#DIV/0!</v>
      </c>
      <c r="X264" s="29" t="e">
        <f t="shared" si="117"/>
        <v>#DIV/0!</v>
      </c>
      <c r="Y264" s="29" t="e">
        <f t="shared" si="118"/>
        <v>#DIV/0!</v>
      </c>
      <c r="AA264" s="32" t="e">
        <f>Rohdaten!AJ264-$G264</f>
        <v>#DIV/0!</v>
      </c>
      <c r="AB264" s="32" t="e">
        <f t="shared" si="119"/>
        <v>#DIV/0!</v>
      </c>
      <c r="AC264" s="30">
        <f>Rohdaten!AM264</f>
        <v>0</v>
      </c>
      <c r="AD264" s="33">
        <f>Rohdaten!AL264/eval!$B$7</f>
        <v>0</v>
      </c>
      <c r="AE264" s="32" t="e">
        <f t="shared" si="120"/>
        <v>#DIV/0!</v>
      </c>
      <c r="AF264" s="32" t="e">
        <f>(AC264)/((AE264+0.0000000000000000001)/charge/constants!$B$3)</f>
        <v>#DIV/0!</v>
      </c>
      <c r="AG264" s="32" t="e">
        <f>SQRT(AC264+1)/((AE264+0.0000000000000000001)/charge/constants!$B$3)</f>
        <v>#DIV/0!</v>
      </c>
      <c r="AH264" s="32" t="e">
        <f>AF264/eval!$E$18</f>
        <v>#DIV/0!</v>
      </c>
      <c r="AI264" s="32" t="e">
        <f>AG264/eval!$E$18</f>
        <v>#DIV/0!</v>
      </c>
      <c r="AJ264" s="32" t="e">
        <f t="shared" si="121"/>
        <v>#DIV/0!</v>
      </c>
      <c r="AK264" s="32" t="e">
        <f t="shared" si="122"/>
        <v>#DIV/0!</v>
      </c>
      <c r="AL264" s="29" t="e">
        <f t="shared" si="123"/>
        <v>#DIV/0!</v>
      </c>
      <c r="AN264" s="32" t="e">
        <f>Rohdaten!X264-G264</f>
        <v>#DIV/0!</v>
      </c>
      <c r="AO264" s="32" t="e">
        <f t="shared" si="124"/>
        <v>#DIV/0!</v>
      </c>
      <c r="AP264" s="30">
        <f>Rohdaten!AA264</f>
        <v>0</v>
      </c>
      <c r="AQ264" s="33">
        <f>Rohdaten!Y264</f>
        <v>0</v>
      </c>
      <c r="AR264" s="32" t="e">
        <f t="shared" si="136"/>
        <v>#DIV/0!</v>
      </c>
      <c r="AS264" s="32" t="e">
        <f t="shared" si="125"/>
        <v>#DIV/0!</v>
      </c>
      <c r="AT264" s="32" t="e">
        <f>(AP264)/((AS264+0.0000000000000000001)/charge/constants!$B$3)</f>
        <v>#DIV/0!</v>
      </c>
      <c r="AU264" s="32" t="e">
        <f>SQRT(AP264+1)/((AS264+0.0000000000000000001)/charge/constants!$B$3)</f>
        <v>#DIV/0!</v>
      </c>
      <c r="AV264" s="32" t="e">
        <f>AT264/eval!$E$18</f>
        <v>#DIV/0!</v>
      </c>
      <c r="AW264" s="32" t="e">
        <f>AU264/eval!$E$18</f>
        <v>#DIV/0!</v>
      </c>
      <c r="AX264" s="32" t="e">
        <f t="shared" si="126"/>
        <v>#DIV/0!</v>
      </c>
      <c r="AY264" s="32" t="e">
        <f t="shared" si="127"/>
        <v>#DIV/0!</v>
      </c>
      <c r="AZ264" s="29" t="e">
        <f t="shared" si="128"/>
        <v>#DIV/0!</v>
      </c>
      <c r="BC264" s="32" t="e">
        <f>Rohdaten!AD264-G264</f>
        <v>#DIV/0!</v>
      </c>
      <c r="BD264" s="30">
        <f>Rohdaten!AG264</f>
        <v>0</v>
      </c>
      <c r="BE264" s="33" t="e">
        <f>Rohdaten!AF264/Rohdaten!AE264</f>
        <v>#DIV/0!</v>
      </c>
      <c r="BF264" s="33">
        <f>Rohdaten!AF264/eval!$B$7</f>
        <v>0</v>
      </c>
      <c r="BG264" s="32" t="e">
        <f t="shared" si="129"/>
        <v>#DIV/0!</v>
      </c>
      <c r="BH264" s="32" t="e">
        <f>(BD264)/((BG264+0.0000000000000000001)/charge/constants!$B$3)</f>
        <v>#DIV/0!</v>
      </c>
      <c r="BI264" s="32" t="e">
        <f>SQRT(BD264+1)/((BG264+0.0000000000000000001)/charge/constants!$B$3)</f>
        <v>#DIV/0!</v>
      </c>
      <c r="BJ264" s="32" t="e">
        <f>BH264/eval!$E$18</f>
        <v>#DIV/0!</v>
      </c>
      <c r="BK264" s="32" t="e">
        <f>BI264/eval!$E$18</f>
        <v>#DIV/0!</v>
      </c>
      <c r="BL264" s="32" t="e">
        <f t="shared" si="130"/>
        <v>#DIV/0!</v>
      </c>
      <c r="BM264" s="32" t="e">
        <f t="shared" si="131"/>
        <v>#DIV/0!</v>
      </c>
      <c r="BN264" s="29" t="e">
        <f t="shared" si="132"/>
        <v>#DIV/0!</v>
      </c>
      <c r="BO264" s="33" t="e">
        <f t="array" ref="BO264">AVERAGE(IF(Rohdaten!E264='turnwise standard'!$A$5:$A$99,'turnwise standard'!$B$5:$B$99))</f>
        <v>#DIV/0!</v>
      </c>
      <c r="BP264" s="32" t="e">
        <f>BD264/BF264*constants!$B$3*charge/constants!$B$6/BO264</f>
        <v>#DIV/0!</v>
      </c>
      <c r="BQ264" s="32" t="e">
        <f>SQRT(BD264)/BF264*constants!$B$3*charge/constants!$B$6/BO264</f>
        <v>#DIV/0!</v>
      </c>
      <c r="BR264" s="32"/>
      <c r="BS264" s="32" t="e">
        <f t="shared" si="133"/>
        <v>#DIV/0!</v>
      </c>
      <c r="BT264" s="32" t="e">
        <f t="shared" si="134"/>
        <v>#DIV/0!</v>
      </c>
      <c r="BU264" s="32" t="e">
        <f t="shared" si="135"/>
        <v>#DIV/0!</v>
      </c>
      <c r="BV264" s="29" t="e">
        <f t="shared" si="137"/>
        <v>#DIV/0!</v>
      </c>
      <c r="BW264" s="29" t="e">
        <f t="shared" si="138"/>
        <v>#DIV/0!</v>
      </c>
      <c r="BX264" s="29" t="e">
        <f t="shared" si="139"/>
        <v>#DIV/0!</v>
      </c>
    </row>
    <row r="265" spans="1:76" x14ac:dyDescent="0.2">
      <c r="A265" s="29">
        <f>Rohdaten!C265</f>
        <v>0</v>
      </c>
      <c r="B265" s="29">
        <f>IF(1=1,Rohdaten!H265,"x"&amp;Rohdaten!H265)</f>
        <v>0</v>
      </c>
      <c r="C265" s="29">
        <f>IF(101,Rohdaten!F265,-Rohdaten!F265)</f>
        <v>0</v>
      </c>
      <c r="E265" s="32">
        <f>Rohdaten!J265</f>
        <v>0</v>
      </c>
      <c r="F265" s="32" t="e">
        <f>AVERAGE(Rohdaten!L265,Rohdaten!X265,Rohdaten!AD265)</f>
        <v>#DIV/0!</v>
      </c>
      <c r="G265" s="29" t="e">
        <f t="array" ref="G265">AVERAGE(IF(Rohdaten!E265='turnwise standard'!$A$5:$A$99,'turnwise standard'!$F$5:$F$99))</f>
        <v>#DIV/0!</v>
      </c>
      <c r="H265" s="29" t="b">
        <f>IF(ISERROR(G265),1&lt;0,E265-G265&gt;eval!$B$6)</f>
        <v>0</v>
      </c>
      <c r="I265" s="32" t="e">
        <f>Rohdaten!L265-G265</f>
        <v>#DIV/0!</v>
      </c>
      <c r="J265" s="32" t="e">
        <f t="shared" si="112"/>
        <v>#DIV/0!</v>
      </c>
      <c r="K265" s="32" t="e">
        <f t="shared" si="113"/>
        <v>#DIV/0!</v>
      </c>
      <c r="L265" s="30">
        <f>Rohdaten!O265</f>
        <v>0</v>
      </c>
      <c r="M265" s="33">
        <f>Rohdaten!N265/eval!$B$7</f>
        <v>0</v>
      </c>
      <c r="N265" s="33" t="e">
        <f>Rohdaten!N265/Rohdaten!M265</f>
        <v>#DIV/0!</v>
      </c>
      <c r="O265" s="32" t="e">
        <f t="shared" si="114"/>
        <v>#DIV/0!</v>
      </c>
      <c r="P265" s="34" t="e">
        <f>(L265)/(O265/charge/constants!$B$3)</f>
        <v>#DIV/0!</v>
      </c>
      <c r="Q265" s="34" t="e">
        <f>SQRT(L265+1)/(O265/charge/constants!$B$3)</f>
        <v>#DIV/0!</v>
      </c>
      <c r="R265" s="29" t="e">
        <f>P265/eval!$E$18</f>
        <v>#DIV/0!</v>
      </c>
      <c r="S265" s="29" t="e">
        <f>Q265/eval!$E$18</f>
        <v>#DIV/0!</v>
      </c>
      <c r="T265" s="29" t="e">
        <f t="shared" si="115"/>
        <v>#DIV/0!</v>
      </c>
      <c r="V265" s="31" t="e">
        <f t="array" ref="V265">AVERAGE(IF(Rohdaten!E265='turnwise standard'!$A$5:$A$99,'turnwise standard'!$P$5:$P$99))</f>
        <v>#DIV/0!</v>
      </c>
      <c r="W265" s="32" t="e">
        <f t="shared" si="116"/>
        <v>#DIV/0!</v>
      </c>
      <c r="X265" s="29" t="e">
        <f t="shared" si="117"/>
        <v>#DIV/0!</v>
      </c>
      <c r="Y265" s="29" t="e">
        <f t="shared" si="118"/>
        <v>#DIV/0!</v>
      </c>
      <c r="AA265" s="32" t="e">
        <f>Rohdaten!AJ265-$G265</f>
        <v>#DIV/0!</v>
      </c>
      <c r="AB265" s="32" t="e">
        <f t="shared" si="119"/>
        <v>#DIV/0!</v>
      </c>
      <c r="AC265" s="30">
        <f>Rohdaten!AM265</f>
        <v>0</v>
      </c>
      <c r="AD265" s="33">
        <f>Rohdaten!AL265/eval!$B$7</f>
        <v>0</v>
      </c>
      <c r="AE265" s="32" t="e">
        <f t="shared" si="120"/>
        <v>#DIV/0!</v>
      </c>
      <c r="AF265" s="32" t="e">
        <f>(AC265)/((AE265+0.0000000000000000001)/charge/constants!$B$3)</f>
        <v>#DIV/0!</v>
      </c>
      <c r="AG265" s="32" t="e">
        <f>SQRT(AC265+1)/((AE265+0.0000000000000000001)/charge/constants!$B$3)</f>
        <v>#DIV/0!</v>
      </c>
      <c r="AH265" s="32" t="e">
        <f>AF265/eval!$E$18</f>
        <v>#DIV/0!</v>
      </c>
      <c r="AI265" s="32" t="e">
        <f>AG265/eval!$E$18</f>
        <v>#DIV/0!</v>
      </c>
      <c r="AJ265" s="32" t="e">
        <f t="shared" si="121"/>
        <v>#DIV/0!</v>
      </c>
      <c r="AK265" s="32" t="e">
        <f t="shared" si="122"/>
        <v>#DIV/0!</v>
      </c>
      <c r="AL265" s="29" t="e">
        <f t="shared" si="123"/>
        <v>#DIV/0!</v>
      </c>
      <c r="AN265" s="32" t="e">
        <f>Rohdaten!X265-G265</f>
        <v>#DIV/0!</v>
      </c>
      <c r="AO265" s="32" t="e">
        <f t="shared" si="124"/>
        <v>#DIV/0!</v>
      </c>
      <c r="AP265" s="30">
        <f>Rohdaten!AA265</f>
        <v>0</v>
      </c>
      <c r="AQ265" s="33">
        <f>Rohdaten!Y265</f>
        <v>0</v>
      </c>
      <c r="AR265" s="32" t="e">
        <f t="shared" si="136"/>
        <v>#DIV/0!</v>
      </c>
      <c r="AS265" s="32" t="e">
        <f t="shared" si="125"/>
        <v>#DIV/0!</v>
      </c>
      <c r="AT265" s="32" t="e">
        <f>(AP265)/((AS265+0.0000000000000000001)/charge/constants!$B$3)</f>
        <v>#DIV/0!</v>
      </c>
      <c r="AU265" s="32" t="e">
        <f>SQRT(AP265+1)/((AS265+0.0000000000000000001)/charge/constants!$B$3)</f>
        <v>#DIV/0!</v>
      </c>
      <c r="AV265" s="32" t="e">
        <f>AT265/eval!$E$18</f>
        <v>#DIV/0!</v>
      </c>
      <c r="AW265" s="32" t="e">
        <f>AU265/eval!$E$18</f>
        <v>#DIV/0!</v>
      </c>
      <c r="AX265" s="32" t="e">
        <f t="shared" si="126"/>
        <v>#DIV/0!</v>
      </c>
      <c r="AY265" s="32" t="e">
        <f t="shared" si="127"/>
        <v>#DIV/0!</v>
      </c>
      <c r="AZ265" s="29" t="e">
        <f t="shared" si="128"/>
        <v>#DIV/0!</v>
      </c>
      <c r="BC265" s="32" t="e">
        <f>Rohdaten!AD265-G265</f>
        <v>#DIV/0!</v>
      </c>
      <c r="BD265" s="30">
        <f>Rohdaten!AG265</f>
        <v>0</v>
      </c>
      <c r="BE265" s="33" t="e">
        <f>Rohdaten!AF265/Rohdaten!AE265</f>
        <v>#DIV/0!</v>
      </c>
      <c r="BF265" s="33">
        <f>Rohdaten!AF265/eval!$B$7</f>
        <v>0</v>
      </c>
      <c r="BG265" s="32" t="e">
        <f t="shared" si="129"/>
        <v>#DIV/0!</v>
      </c>
      <c r="BH265" s="32" t="e">
        <f>(BD265)/((BG265+0.0000000000000000001)/charge/constants!$B$3)</f>
        <v>#DIV/0!</v>
      </c>
      <c r="BI265" s="32" t="e">
        <f>SQRT(BD265+1)/((BG265+0.0000000000000000001)/charge/constants!$B$3)</f>
        <v>#DIV/0!</v>
      </c>
      <c r="BJ265" s="32" t="e">
        <f>BH265/eval!$E$18</f>
        <v>#DIV/0!</v>
      </c>
      <c r="BK265" s="32" t="e">
        <f>BI265/eval!$E$18</f>
        <v>#DIV/0!</v>
      </c>
      <c r="BL265" s="32" t="e">
        <f t="shared" si="130"/>
        <v>#DIV/0!</v>
      </c>
      <c r="BM265" s="32" t="e">
        <f t="shared" si="131"/>
        <v>#DIV/0!</v>
      </c>
      <c r="BN265" s="29" t="e">
        <f t="shared" si="132"/>
        <v>#DIV/0!</v>
      </c>
      <c r="BO265" s="33" t="e">
        <f t="array" ref="BO265">AVERAGE(IF(Rohdaten!E265='turnwise standard'!$A$5:$A$99,'turnwise standard'!$B$5:$B$99))</f>
        <v>#DIV/0!</v>
      </c>
      <c r="BP265" s="32" t="e">
        <f>BD265/BF265*constants!$B$3*charge/constants!$B$6/BO265</f>
        <v>#DIV/0!</v>
      </c>
      <c r="BQ265" s="32" t="e">
        <f>SQRT(BD265)/BF265*constants!$B$3*charge/constants!$B$6/BO265</f>
        <v>#DIV/0!</v>
      </c>
      <c r="BR265" s="32"/>
      <c r="BS265" s="32" t="e">
        <f t="shared" si="133"/>
        <v>#DIV/0!</v>
      </c>
      <c r="BT265" s="32" t="e">
        <f t="shared" si="134"/>
        <v>#DIV/0!</v>
      </c>
      <c r="BU265" s="32" t="e">
        <f t="shared" si="135"/>
        <v>#DIV/0!</v>
      </c>
      <c r="BV265" s="29" t="e">
        <f t="shared" si="137"/>
        <v>#DIV/0!</v>
      </c>
      <c r="BW265" s="29" t="e">
        <f t="shared" si="138"/>
        <v>#DIV/0!</v>
      </c>
      <c r="BX265" s="29" t="e">
        <f t="shared" si="139"/>
        <v>#DIV/0!</v>
      </c>
    </row>
    <row r="266" spans="1:76" x14ac:dyDescent="0.2">
      <c r="A266" s="29">
        <f>Rohdaten!C266</f>
        <v>0</v>
      </c>
      <c r="B266" s="29">
        <f>IF(1=1,Rohdaten!H266,"x"&amp;Rohdaten!H266)</f>
        <v>0</v>
      </c>
      <c r="C266" s="29">
        <f>IF(101,Rohdaten!F266,-Rohdaten!F266)</f>
        <v>0</v>
      </c>
      <c r="E266" s="32">
        <f>Rohdaten!J266</f>
        <v>0</v>
      </c>
      <c r="F266" s="32" t="e">
        <f>AVERAGE(Rohdaten!L266,Rohdaten!X266,Rohdaten!AD266)</f>
        <v>#DIV/0!</v>
      </c>
      <c r="G266" s="29" t="e">
        <f t="array" ref="G266">AVERAGE(IF(Rohdaten!E266='turnwise standard'!$A$5:$A$99,'turnwise standard'!$F$5:$F$99))</f>
        <v>#DIV/0!</v>
      </c>
      <c r="H266" s="29" t="b">
        <f>IF(ISERROR(G266),1&lt;0,E266-G266&gt;eval!$B$6)</f>
        <v>0</v>
      </c>
      <c r="I266" s="32" t="e">
        <f>Rohdaten!L266-G266</f>
        <v>#DIV/0!</v>
      </c>
      <c r="J266" s="32" t="e">
        <f t="shared" si="112"/>
        <v>#DIV/0!</v>
      </c>
      <c r="K266" s="32" t="e">
        <f t="shared" si="113"/>
        <v>#DIV/0!</v>
      </c>
      <c r="L266" s="30">
        <f>Rohdaten!O266</f>
        <v>0</v>
      </c>
      <c r="M266" s="33">
        <f>Rohdaten!N266/eval!$B$7</f>
        <v>0</v>
      </c>
      <c r="N266" s="33" t="e">
        <f>Rohdaten!N266/Rohdaten!M266</f>
        <v>#DIV/0!</v>
      </c>
      <c r="O266" s="32" t="e">
        <f t="shared" si="114"/>
        <v>#DIV/0!</v>
      </c>
      <c r="P266" s="34" t="e">
        <f>(L266)/(O266/charge/constants!$B$3)</f>
        <v>#DIV/0!</v>
      </c>
      <c r="Q266" s="34" t="e">
        <f>SQRT(L266+1)/(O266/charge/constants!$B$3)</f>
        <v>#DIV/0!</v>
      </c>
      <c r="R266" s="29" t="e">
        <f>P266/eval!$E$18</f>
        <v>#DIV/0!</v>
      </c>
      <c r="S266" s="29" t="e">
        <f>Q266/eval!$E$18</f>
        <v>#DIV/0!</v>
      </c>
      <c r="T266" s="29" t="e">
        <f t="shared" si="115"/>
        <v>#DIV/0!</v>
      </c>
      <c r="V266" s="31" t="e">
        <f t="array" ref="V266">AVERAGE(IF(Rohdaten!E266='turnwise standard'!$A$5:$A$99,'turnwise standard'!$P$5:$P$99))</f>
        <v>#DIV/0!</v>
      </c>
      <c r="W266" s="32" t="e">
        <f t="shared" si="116"/>
        <v>#DIV/0!</v>
      </c>
      <c r="X266" s="29" t="e">
        <f t="shared" si="117"/>
        <v>#DIV/0!</v>
      </c>
      <c r="Y266" s="29" t="e">
        <f t="shared" si="118"/>
        <v>#DIV/0!</v>
      </c>
      <c r="AA266" s="32" t="e">
        <f>Rohdaten!AJ266-$G266</f>
        <v>#DIV/0!</v>
      </c>
      <c r="AB266" s="32" t="e">
        <f t="shared" si="119"/>
        <v>#DIV/0!</v>
      </c>
      <c r="AC266" s="30">
        <f>Rohdaten!AM266</f>
        <v>0</v>
      </c>
      <c r="AD266" s="33">
        <f>Rohdaten!AL266/eval!$B$7</f>
        <v>0</v>
      </c>
      <c r="AE266" s="32" t="e">
        <f t="shared" si="120"/>
        <v>#DIV/0!</v>
      </c>
      <c r="AF266" s="32" t="e">
        <f>(AC266)/((AE266+0.0000000000000000001)/charge/constants!$B$3)</f>
        <v>#DIV/0!</v>
      </c>
      <c r="AG266" s="32" t="e">
        <f>SQRT(AC266+1)/((AE266+0.0000000000000000001)/charge/constants!$B$3)</f>
        <v>#DIV/0!</v>
      </c>
      <c r="AH266" s="32" t="e">
        <f>AF266/eval!$E$18</f>
        <v>#DIV/0!</v>
      </c>
      <c r="AI266" s="32" t="e">
        <f>AG266/eval!$E$18</f>
        <v>#DIV/0!</v>
      </c>
      <c r="AJ266" s="32" t="e">
        <f t="shared" si="121"/>
        <v>#DIV/0!</v>
      </c>
      <c r="AK266" s="32" t="e">
        <f t="shared" si="122"/>
        <v>#DIV/0!</v>
      </c>
      <c r="AL266" s="29" t="e">
        <f t="shared" si="123"/>
        <v>#DIV/0!</v>
      </c>
      <c r="AN266" s="32" t="e">
        <f>Rohdaten!X266-G266</f>
        <v>#DIV/0!</v>
      </c>
      <c r="AO266" s="32" t="e">
        <f t="shared" si="124"/>
        <v>#DIV/0!</v>
      </c>
      <c r="AP266" s="30">
        <f>Rohdaten!AA266</f>
        <v>0</v>
      </c>
      <c r="AQ266" s="33">
        <f>Rohdaten!Y266</f>
        <v>0</v>
      </c>
      <c r="AR266" s="32" t="e">
        <f t="shared" si="136"/>
        <v>#DIV/0!</v>
      </c>
      <c r="AS266" s="32" t="e">
        <f t="shared" si="125"/>
        <v>#DIV/0!</v>
      </c>
      <c r="AT266" s="32" t="e">
        <f>(AP266)/((AS266+0.0000000000000000001)/charge/constants!$B$3)</f>
        <v>#DIV/0!</v>
      </c>
      <c r="AU266" s="32" t="e">
        <f>SQRT(AP266+1)/((AS266+0.0000000000000000001)/charge/constants!$B$3)</f>
        <v>#DIV/0!</v>
      </c>
      <c r="AV266" s="32" t="e">
        <f>AT266/eval!$E$18</f>
        <v>#DIV/0!</v>
      </c>
      <c r="AW266" s="32" t="e">
        <f>AU266/eval!$E$18</f>
        <v>#DIV/0!</v>
      </c>
      <c r="AX266" s="32" t="e">
        <f t="shared" si="126"/>
        <v>#DIV/0!</v>
      </c>
      <c r="AY266" s="32" t="e">
        <f t="shared" si="127"/>
        <v>#DIV/0!</v>
      </c>
      <c r="AZ266" s="29" t="e">
        <f t="shared" si="128"/>
        <v>#DIV/0!</v>
      </c>
      <c r="BC266" s="32" t="e">
        <f>Rohdaten!AD266-G266</f>
        <v>#DIV/0!</v>
      </c>
      <c r="BD266" s="30">
        <f>Rohdaten!AG266</f>
        <v>0</v>
      </c>
      <c r="BE266" s="33" t="e">
        <f>Rohdaten!AF266/Rohdaten!AE266</f>
        <v>#DIV/0!</v>
      </c>
      <c r="BF266" s="33">
        <f>Rohdaten!AF266/eval!$B$7</f>
        <v>0</v>
      </c>
      <c r="BG266" s="32" t="e">
        <f t="shared" si="129"/>
        <v>#DIV/0!</v>
      </c>
      <c r="BH266" s="32" t="e">
        <f>(BD266)/((BG266+0.0000000000000000001)/charge/constants!$B$3)</f>
        <v>#DIV/0!</v>
      </c>
      <c r="BI266" s="32" t="e">
        <f>SQRT(BD266+1)/((BG266+0.0000000000000000001)/charge/constants!$B$3)</f>
        <v>#DIV/0!</v>
      </c>
      <c r="BJ266" s="32" t="e">
        <f>BH266/eval!$E$18</f>
        <v>#DIV/0!</v>
      </c>
      <c r="BK266" s="32" t="e">
        <f>BI266/eval!$E$18</f>
        <v>#DIV/0!</v>
      </c>
      <c r="BL266" s="32" t="e">
        <f t="shared" si="130"/>
        <v>#DIV/0!</v>
      </c>
      <c r="BM266" s="32" t="e">
        <f t="shared" si="131"/>
        <v>#DIV/0!</v>
      </c>
      <c r="BN266" s="29" t="e">
        <f t="shared" si="132"/>
        <v>#DIV/0!</v>
      </c>
      <c r="BO266" s="33" t="e">
        <f t="array" ref="BO266">AVERAGE(IF(Rohdaten!E266='turnwise standard'!$A$5:$A$99,'turnwise standard'!$B$5:$B$99))</f>
        <v>#DIV/0!</v>
      </c>
      <c r="BP266" s="32" t="e">
        <f>BD266/BF266*constants!$B$3*charge/constants!$B$6/BO266</f>
        <v>#DIV/0!</v>
      </c>
      <c r="BQ266" s="32" t="e">
        <f>SQRT(BD266)/BF266*constants!$B$3*charge/constants!$B$6/BO266</f>
        <v>#DIV/0!</v>
      </c>
      <c r="BR266" s="32"/>
      <c r="BS266" s="32" t="e">
        <f t="shared" si="133"/>
        <v>#DIV/0!</v>
      </c>
      <c r="BT266" s="32" t="e">
        <f t="shared" si="134"/>
        <v>#DIV/0!</v>
      </c>
      <c r="BU266" s="32" t="e">
        <f t="shared" si="135"/>
        <v>#DIV/0!</v>
      </c>
      <c r="BV266" s="29" t="e">
        <f t="shared" si="137"/>
        <v>#DIV/0!</v>
      </c>
      <c r="BW266" s="29" t="e">
        <f t="shared" si="138"/>
        <v>#DIV/0!</v>
      </c>
      <c r="BX266" s="29" t="e">
        <f t="shared" si="139"/>
        <v>#DIV/0!</v>
      </c>
    </row>
    <row r="267" spans="1:76" x14ac:dyDescent="0.2">
      <c r="A267" s="29">
        <f>Rohdaten!C267</f>
        <v>0</v>
      </c>
      <c r="B267" s="29">
        <f>IF(1=1,Rohdaten!H267,"x"&amp;Rohdaten!H267)</f>
        <v>0</v>
      </c>
      <c r="C267" s="29">
        <f>IF(101,Rohdaten!F267,-Rohdaten!F267)</f>
        <v>0</v>
      </c>
      <c r="E267" s="32">
        <f>Rohdaten!J267</f>
        <v>0</v>
      </c>
      <c r="F267" s="32" t="e">
        <f>AVERAGE(Rohdaten!L267,Rohdaten!X267,Rohdaten!AD267)</f>
        <v>#DIV/0!</v>
      </c>
      <c r="G267" s="29" t="e">
        <f t="array" ref="G267">AVERAGE(IF(Rohdaten!E267='turnwise standard'!$A$5:$A$99,'turnwise standard'!$F$5:$F$99))</f>
        <v>#DIV/0!</v>
      </c>
      <c r="H267" s="29" t="b">
        <f>IF(ISERROR(G267),1&lt;0,E267-G267&gt;eval!$B$6)</f>
        <v>0</v>
      </c>
      <c r="I267" s="32" t="e">
        <f>Rohdaten!L267-G267</f>
        <v>#DIV/0!</v>
      </c>
      <c r="J267" s="32" t="e">
        <f t="shared" si="112"/>
        <v>#DIV/0!</v>
      </c>
      <c r="K267" s="32" t="e">
        <f t="shared" si="113"/>
        <v>#DIV/0!</v>
      </c>
      <c r="L267" s="30">
        <f>Rohdaten!O267</f>
        <v>0</v>
      </c>
      <c r="M267" s="33">
        <f>Rohdaten!N267/eval!$B$7</f>
        <v>0</v>
      </c>
      <c r="N267" s="33" t="e">
        <f>Rohdaten!N267/Rohdaten!M267</f>
        <v>#DIV/0!</v>
      </c>
      <c r="O267" s="32" t="e">
        <f t="shared" si="114"/>
        <v>#DIV/0!</v>
      </c>
      <c r="P267" s="34" t="e">
        <f>(L267)/(O267/charge/constants!$B$3)</f>
        <v>#DIV/0!</v>
      </c>
      <c r="Q267" s="34" t="e">
        <f>SQRT(L267+1)/(O267/charge/constants!$B$3)</f>
        <v>#DIV/0!</v>
      </c>
      <c r="R267" s="29" t="e">
        <f>P267/eval!$E$18</f>
        <v>#DIV/0!</v>
      </c>
      <c r="S267" s="29" t="e">
        <f>Q267/eval!$E$18</f>
        <v>#DIV/0!</v>
      </c>
      <c r="T267" s="29" t="e">
        <f t="shared" si="115"/>
        <v>#DIV/0!</v>
      </c>
      <c r="V267" s="31" t="e">
        <f t="array" ref="V267">AVERAGE(IF(Rohdaten!E267='turnwise standard'!$A$5:$A$99,'turnwise standard'!$P$5:$P$99))</f>
        <v>#DIV/0!</v>
      </c>
      <c r="W267" s="32" t="e">
        <f t="shared" si="116"/>
        <v>#DIV/0!</v>
      </c>
      <c r="X267" s="29" t="e">
        <f t="shared" si="117"/>
        <v>#DIV/0!</v>
      </c>
      <c r="Y267" s="29" t="e">
        <f t="shared" si="118"/>
        <v>#DIV/0!</v>
      </c>
      <c r="AA267" s="32" t="e">
        <f>Rohdaten!AJ267-$G267</f>
        <v>#DIV/0!</v>
      </c>
      <c r="AB267" s="32" t="e">
        <f t="shared" si="119"/>
        <v>#DIV/0!</v>
      </c>
      <c r="AC267" s="30">
        <f>Rohdaten!AM267</f>
        <v>0</v>
      </c>
      <c r="AD267" s="33">
        <f>Rohdaten!AL267/eval!$B$7</f>
        <v>0</v>
      </c>
      <c r="AE267" s="32" t="e">
        <f t="shared" si="120"/>
        <v>#DIV/0!</v>
      </c>
      <c r="AF267" s="32" t="e">
        <f>(AC267)/((AE267+0.0000000000000000001)/charge/constants!$B$3)</f>
        <v>#DIV/0!</v>
      </c>
      <c r="AG267" s="32" t="e">
        <f>SQRT(AC267+1)/((AE267+0.0000000000000000001)/charge/constants!$B$3)</f>
        <v>#DIV/0!</v>
      </c>
      <c r="AH267" s="32" t="e">
        <f>AF267/eval!$E$18</f>
        <v>#DIV/0!</v>
      </c>
      <c r="AI267" s="32" t="e">
        <f>AG267/eval!$E$18</f>
        <v>#DIV/0!</v>
      </c>
      <c r="AJ267" s="32" t="e">
        <f t="shared" si="121"/>
        <v>#DIV/0!</v>
      </c>
      <c r="AK267" s="32" t="e">
        <f t="shared" si="122"/>
        <v>#DIV/0!</v>
      </c>
      <c r="AL267" s="29" t="e">
        <f t="shared" si="123"/>
        <v>#DIV/0!</v>
      </c>
      <c r="AN267" s="32" t="e">
        <f>Rohdaten!X267-G267</f>
        <v>#DIV/0!</v>
      </c>
      <c r="AO267" s="32" t="e">
        <f t="shared" si="124"/>
        <v>#DIV/0!</v>
      </c>
      <c r="AP267" s="30">
        <f>Rohdaten!AA267</f>
        <v>0</v>
      </c>
      <c r="AQ267" s="33">
        <f>Rohdaten!Y267</f>
        <v>0</v>
      </c>
      <c r="AR267" s="32" t="e">
        <f t="shared" si="136"/>
        <v>#DIV/0!</v>
      </c>
      <c r="AS267" s="32" t="e">
        <f t="shared" si="125"/>
        <v>#DIV/0!</v>
      </c>
      <c r="AT267" s="32" t="e">
        <f>(AP267)/((AS267+0.0000000000000000001)/charge/constants!$B$3)</f>
        <v>#DIV/0!</v>
      </c>
      <c r="AU267" s="32" t="e">
        <f>SQRT(AP267+1)/((AS267+0.0000000000000000001)/charge/constants!$B$3)</f>
        <v>#DIV/0!</v>
      </c>
      <c r="AV267" s="32" t="e">
        <f>AT267/eval!$E$18</f>
        <v>#DIV/0!</v>
      </c>
      <c r="AW267" s="32" t="e">
        <f>AU267/eval!$E$18</f>
        <v>#DIV/0!</v>
      </c>
      <c r="AX267" s="32" t="e">
        <f t="shared" si="126"/>
        <v>#DIV/0!</v>
      </c>
      <c r="AY267" s="32" t="e">
        <f t="shared" si="127"/>
        <v>#DIV/0!</v>
      </c>
      <c r="AZ267" s="29" t="e">
        <f t="shared" si="128"/>
        <v>#DIV/0!</v>
      </c>
      <c r="BC267" s="32" t="e">
        <f>Rohdaten!AD267-G267</f>
        <v>#DIV/0!</v>
      </c>
      <c r="BD267" s="30">
        <f>Rohdaten!AG267</f>
        <v>0</v>
      </c>
      <c r="BE267" s="33" t="e">
        <f>Rohdaten!AF267/Rohdaten!AE267</f>
        <v>#DIV/0!</v>
      </c>
      <c r="BF267" s="33">
        <f>Rohdaten!AF267/eval!$B$7</f>
        <v>0</v>
      </c>
      <c r="BG267" s="32" t="e">
        <f t="shared" si="129"/>
        <v>#DIV/0!</v>
      </c>
      <c r="BH267" s="32" t="e">
        <f>(BD267)/((BG267+0.0000000000000000001)/charge/constants!$B$3)</f>
        <v>#DIV/0!</v>
      </c>
      <c r="BI267" s="32" t="e">
        <f>SQRT(BD267+1)/((BG267+0.0000000000000000001)/charge/constants!$B$3)</f>
        <v>#DIV/0!</v>
      </c>
      <c r="BJ267" s="32" t="e">
        <f>BH267/eval!$E$18</f>
        <v>#DIV/0!</v>
      </c>
      <c r="BK267" s="32" t="e">
        <f>BI267/eval!$E$18</f>
        <v>#DIV/0!</v>
      </c>
      <c r="BL267" s="32" t="e">
        <f t="shared" si="130"/>
        <v>#DIV/0!</v>
      </c>
      <c r="BM267" s="32" t="e">
        <f t="shared" si="131"/>
        <v>#DIV/0!</v>
      </c>
      <c r="BN267" s="29" t="e">
        <f t="shared" si="132"/>
        <v>#DIV/0!</v>
      </c>
      <c r="BO267" s="33" t="e">
        <f t="array" ref="BO267">AVERAGE(IF(Rohdaten!E267='turnwise standard'!$A$5:$A$99,'turnwise standard'!$B$5:$B$99))</f>
        <v>#DIV/0!</v>
      </c>
      <c r="BP267" s="32" t="e">
        <f>BD267/BF267*constants!$B$3*charge/constants!$B$6/BO267</f>
        <v>#DIV/0!</v>
      </c>
      <c r="BQ267" s="32" t="e">
        <f>SQRT(BD267)/BF267*constants!$B$3*charge/constants!$B$6/BO267</f>
        <v>#DIV/0!</v>
      </c>
      <c r="BR267" s="32"/>
      <c r="BS267" s="32" t="e">
        <f t="shared" si="133"/>
        <v>#DIV/0!</v>
      </c>
      <c r="BT267" s="32" t="e">
        <f t="shared" si="134"/>
        <v>#DIV/0!</v>
      </c>
      <c r="BU267" s="32" t="e">
        <f t="shared" si="135"/>
        <v>#DIV/0!</v>
      </c>
      <c r="BV267" s="29" t="e">
        <f t="shared" si="137"/>
        <v>#DIV/0!</v>
      </c>
      <c r="BW267" s="29" t="e">
        <f t="shared" si="138"/>
        <v>#DIV/0!</v>
      </c>
      <c r="BX267" s="29" t="e">
        <f t="shared" si="139"/>
        <v>#DIV/0!</v>
      </c>
    </row>
    <row r="268" spans="1:76" x14ac:dyDescent="0.2">
      <c r="A268" s="29">
        <f>Rohdaten!C268</f>
        <v>0</v>
      </c>
      <c r="B268" s="29">
        <f>IF(1=1,Rohdaten!H268,"x"&amp;Rohdaten!H268)</f>
        <v>0</v>
      </c>
      <c r="C268" s="29">
        <f>IF(101,Rohdaten!F268,-Rohdaten!F268)</f>
        <v>0</v>
      </c>
      <c r="E268" s="32">
        <f>Rohdaten!J268</f>
        <v>0</v>
      </c>
      <c r="F268" s="32" t="e">
        <f>AVERAGE(Rohdaten!L268,Rohdaten!X268,Rohdaten!AD268)</f>
        <v>#DIV/0!</v>
      </c>
      <c r="G268" s="29" t="e">
        <f t="array" ref="G268">AVERAGE(IF(Rohdaten!E268='turnwise standard'!$A$5:$A$99,'turnwise standard'!$F$5:$F$99))</f>
        <v>#DIV/0!</v>
      </c>
      <c r="H268" s="29" t="b">
        <f>IF(ISERROR(G268),1&lt;0,E268-G268&gt;eval!$B$6)</f>
        <v>0</v>
      </c>
      <c r="I268" s="32" t="e">
        <f>Rohdaten!L268-G268</f>
        <v>#DIV/0!</v>
      </c>
      <c r="J268" s="32" t="e">
        <f t="shared" si="112"/>
        <v>#DIV/0!</v>
      </c>
      <c r="K268" s="32" t="e">
        <f t="shared" si="113"/>
        <v>#DIV/0!</v>
      </c>
      <c r="L268" s="30">
        <f>Rohdaten!O268</f>
        <v>0</v>
      </c>
      <c r="M268" s="33">
        <f>Rohdaten!N268/eval!$B$7</f>
        <v>0</v>
      </c>
      <c r="N268" s="33" t="e">
        <f>Rohdaten!N268/Rohdaten!M268</f>
        <v>#DIV/0!</v>
      </c>
      <c r="O268" s="32" t="e">
        <f t="shared" si="114"/>
        <v>#DIV/0!</v>
      </c>
      <c r="P268" s="34" t="e">
        <f>(L268)/(O268/charge/constants!$B$3)</f>
        <v>#DIV/0!</v>
      </c>
      <c r="Q268" s="34" t="e">
        <f>SQRT(L268+1)/(O268/charge/constants!$B$3)</f>
        <v>#DIV/0!</v>
      </c>
      <c r="R268" s="29" t="e">
        <f>P268/eval!$E$18</f>
        <v>#DIV/0!</v>
      </c>
      <c r="S268" s="29" t="e">
        <f>Q268/eval!$E$18</f>
        <v>#DIV/0!</v>
      </c>
      <c r="T268" s="29" t="e">
        <f t="shared" si="115"/>
        <v>#DIV/0!</v>
      </c>
      <c r="V268" s="31" t="e">
        <f t="array" ref="V268">AVERAGE(IF(Rohdaten!E268='turnwise standard'!$A$5:$A$99,'turnwise standard'!$P$5:$P$99))</f>
        <v>#DIV/0!</v>
      </c>
      <c r="W268" s="32" t="e">
        <f t="shared" si="116"/>
        <v>#DIV/0!</v>
      </c>
      <c r="X268" s="29" t="e">
        <f t="shared" si="117"/>
        <v>#DIV/0!</v>
      </c>
      <c r="Y268" s="29" t="e">
        <f t="shared" si="118"/>
        <v>#DIV/0!</v>
      </c>
      <c r="AA268" s="32" t="e">
        <f>Rohdaten!AJ268-$G268</f>
        <v>#DIV/0!</v>
      </c>
      <c r="AB268" s="32" t="e">
        <f t="shared" si="119"/>
        <v>#DIV/0!</v>
      </c>
      <c r="AC268" s="30">
        <f>Rohdaten!AM268</f>
        <v>0</v>
      </c>
      <c r="AD268" s="33">
        <f>Rohdaten!AL268/eval!$B$7</f>
        <v>0</v>
      </c>
      <c r="AE268" s="32" t="e">
        <f t="shared" si="120"/>
        <v>#DIV/0!</v>
      </c>
      <c r="AF268" s="32" t="e">
        <f>(AC268)/((AE268+0.0000000000000000001)/charge/constants!$B$3)</f>
        <v>#DIV/0!</v>
      </c>
      <c r="AG268" s="32" t="e">
        <f>SQRT(AC268+1)/((AE268+0.0000000000000000001)/charge/constants!$B$3)</f>
        <v>#DIV/0!</v>
      </c>
      <c r="AH268" s="32" t="e">
        <f>AF268/eval!$E$18</f>
        <v>#DIV/0!</v>
      </c>
      <c r="AI268" s="32" t="e">
        <f>AG268/eval!$E$18</f>
        <v>#DIV/0!</v>
      </c>
      <c r="AJ268" s="32" t="e">
        <f t="shared" si="121"/>
        <v>#DIV/0!</v>
      </c>
      <c r="AK268" s="32" t="e">
        <f t="shared" si="122"/>
        <v>#DIV/0!</v>
      </c>
      <c r="AL268" s="29" t="e">
        <f t="shared" si="123"/>
        <v>#DIV/0!</v>
      </c>
      <c r="AN268" s="32" t="e">
        <f>Rohdaten!X268-G268</f>
        <v>#DIV/0!</v>
      </c>
      <c r="AO268" s="32" t="e">
        <f t="shared" si="124"/>
        <v>#DIV/0!</v>
      </c>
      <c r="AP268" s="30">
        <f>Rohdaten!AA268</f>
        <v>0</v>
      </c>
      <c r="AQ268" s="33">
        <f>Rohdaten!Y268</f>
        <v>0</v>
      </c>
      <c r="AR268" s="32" t="e">
        <f t="shared" si="136"/>
        <v>#DIV/0!</v>
      </c>
      <c r="AS268" s="32" t="e">
        <f t="shared" si="125"/>
        <v>#DIV/0!</v>
      </c>
      <c r="AT268" s="32" t="e">
        <f>(AP268)/((AS268+0.0000000000000000001)/charge/constants!$B$3)</f>
        <v>#DIV/0!</v>
      </c>
      <c r="AU268" s="32" t="e">
        <f>SQRT(AP268+1)/((AS268+0.0000000000000000001)/charge/constants!$B$3)</f>
        <v>#DIV/0!</v>
      </c>
      <c r="AV268" s="32" t="e">
        <f>AT268/eval!$E$18</f>
        <v>#DIV/0!</v>
      </c>
      <c r="AW268" s="32" t="e">
        <f>AU268/eval!$E$18</f>
        <v>#DIV/0!</v>
      </c>
      <c r="AX268" s="32" t="e">
        <f t="shared" si="126"/>
        <v>#DIV/0!</v>
      </c>
      <c r="AY268" s="32" t="e">
        <f t="shared" si="127"/>
        <v>#DIV/0!</v>
      </c>
      <c r="AZ268" s="29" t="e">
        <f t="shared" si="128"/>
        <v>#DIV/0!</v>
      </c>
      <c r="BC268" s="32" t="e">
        <f>Rohdaten!AD268-G268</f>
        <v>#DIV/0!</v>
      </c>
      <c r="BD268" s="30">
        <f>Rohdaten!AG268</f>
        <v>0</v>
      </c>
      <c r="BE268" s="33" t="e">
        <f>Rohdaten!AF268/Rohdaten!AE268</f>
        <v>#DIV/0!</v>
      </c>
      <c r="BF268" s="33">
        <f>Rohdaten!AF268/eval!$B$7</f>
        <v>0</v>
      </c>
      <c r="BG268" s="32" t="e">
        <f t="shared" si="129"/>
        <v>#DIV/0!</v>
      </c>
      <c r="BH268" s="32" t="e">
        <f>(BD268)/((BG268+0.0000000000000000001)/charge/constants!$B$3)</f>
        <v>#DIV/0!</v>
      </c>
      <c r="BI268" s="32" t="e">
        <f>SQRT(BD268+1)/((BG268+0.0000000000000000001)/charge/constants!$B$3)</f>
        <v>#DIV/0!</v>
      </c>
      <c r="BJ268" s="32" t="e">
        <f>BH268/eval!$E$18</f>
        <v>#DIV/0!</v>
      </c>
      <c r="BK268" s="32" t="e">
        <f>BI268/eval!$E$18</f>
        <v>#DIV/0!</v>
      </c>
      <c r="BL268" s="32" t="e">
        <f t="shared" si="130"/>
        <v>#DIV/0!</v>
      </c>
      <c r="BM268" s="32" t="e">
        <f t="shared" si="131"/>
        <v>#DIV/0!</v>
      </c>
      <c r="BN268" s="29" t="e">
        <f t="shared" si="132"/>
        <v>#DIV/0!</v>
      </c>
      <c r="BO268" s="33" t="e">
        <f t="array" ref="BO268">AVERAGE(IF(Rohdaten!E268='turnwise standard'!$A$5:$A$99,'turnwise standard'!$B$5:$B$99))</f>
        <v>#DIV/0!</v>
      </c>
      <c r="BP268" s="32" t="e">
        <f>BD268/BF268*constants!$B$3*charge/constants!$B$6/BO268</f>
        <v>#DIV/0!</v>
      </c>
      <c r="BQ268" s="32" t="e">
        <f>SQRT(BD268)/BF268*constants!$B$3*charge/constants!$B$6/BO268</f>
        <v>#DIV/0!</v>
      </c>
      <c r="BR268" s="32"/>
      <c r="BS268" s="32" t="e">
        <f t="shared" si="133"/>
        <v>#DIV/0!</v>
      </c>
      <c r="BT268" s="32" t="e">
        <f t="shared" si="134"/>
        <v>#DIV/0!</v>
      </c>
      <c r="BU268" s="32" t="e">
        <f t="shared" si="135"/>
        <v>#DIV/0!</v>
      </c>
      <c r="BV268" s="29" t="e">
        <f t="shared" si="137"/>
        <v>#DIV/0!</v>
      </c>
      <c r="BW268" s="29" t="e">
        <f t="shared" si="138"/>
        <v>#DIV/0!</v>
      </c>
      <c r="BX268" s="29" t="e">
        <f t="shared" si="139"/>
        <v>#DIV/0!</v>
      </c>
    </row>
    <row r="269" spans="1:76" x14ac:dyDescent="0.2">
      <c r="A269" s="29">
        <f>Rohdaten!C269</f>
        <v>0</v>
      </c>
      <c r="B269" s="29">
        <f>IF(1=1,Rohdaten!H269,"x"&amp;Rohdaten!H269)</f>
        <v>0</v>
      </c>
      <c r="C269" s="29">
        <f>IF(101,Rohdaten!F269,-Rohdaten!F269)</f>
        <v>0</v>
      </c>
      <c r="E269" s="32">
        <f>Rohdaten!J269</f>
        <v>0</v>
      </c>
      <c r="F269" s="32" t="e">
        <f>AVERAGE(Rohdaten!L269,Rohdaten!X269,Rohdaten!AD269)</f>
        <v>#DIV/0!</v>
      </c>
      <c r="G269" s="29" t="e">
        <f t="array" ref="G269">AVERAGE(IF(Rohdaten!E269='turnwise standard'!$A$5:$A$99,'turnwise standard'!$F$5:$F$99))</f>
        <v>#DIV/0!</v>
      </c>
      <c r="H269" s="29" t="b">
        <f>IF(ISERROR(G269),1&lt;0,E269-G269&gt;eval!$B$6)</f>
        <v>0</v>
      </c>
      <c r="I269" s="32" t="e">
        <f>Rohdaten!L269-G269</f>
        <v>#DIV/0!</v>
      </c>
      <c r="J269" s="32" t="e">
        <f t="shared" si="112"/>
        <v>#DIV/0!</v>
      </c>
      <c r="K269" s="32" t="e">
        <f t="shared" si="113"/>
        <v>#DIV/0!</v>
      </c>
      <c r="L269" s="30">
        <f>Rohdaten!O269</f>
        <v>0</v>
      </c>
      <c r="M269" s="33">
        <f>Rohdaten!N269/eval!$B$7</f>
        <v>0</v>
      </c>
      <c r="N269" s="33" t="e">
        <f>Rohdaten!N269/Rohdaten!M269</f>
        <v>#DIV/0!</v>
      </c>
      <c r="O269" s="32" t="e">
        <f t="shared" si="114"/>
        <v>#DIV/0!</v>
      </c>
      <c r="P269" s="34" t="e">
        <f>(L269)/(O269/charge/constants!$B$3)</f>
        <v>#DIV/0!</v>
      </c>
      <c r="Q269" s="34" t="e">
        <f>SQRT(L269+1)/(O269/charge/constants!$B$3)</f>
        <v>#DIV/0!</v>
      </c>
      <c r="R269" s="29" t="e">
        <f>P269/eval!$E$18</f>
        <v>#DIV/0!</v>
      </c>
      <c r="S269" s="29" t="e">
        <f>Q269/eval!$E$18</f>
        <v>#DIV/0!</v>
      </c>
      <c r="T269" s="29" t="e">
        <f t="shared" si="115"/>
        <v>#DIV/0!</v>
      </c>
      <c r="V269" s="31" t="e">
        <f t="array" ref="V269">AVERAGE(IF(Rohdaten!E269='turnwise standard'!$A$5:$A$99,'turnwise standard'!$P$5:$P$99))</f>
        <v>#DIV/0!</v>
      </c>
      <c r="W269" s="32" t="e">
        <f t="shared" si="116"/>
        <v>#DIV/0!</v>
      </c>
      <c r="X269" s="29" t="e">
        <f t="shared" si="117"/>
        <v>#DIV/0!</v>
      </c>
      <c r="Y269" s="29" t="e">
        <f t="shared" si="118"/>
        <v>#DIV/0!</v>
      </c>
      <c r="AA269" s="32" t="e">
        <f>Rohdaten!AJ269-$G269</f>
        <v>#DIV/0!</v>
      </c>
      <c r="AB269" s="32" t="e">
        <f t="shared" si="119"/>
        <v>#DIV/0!</v>
      </c>
      <c r="AC269" s="30">
        <f>Rohdaten!AM269</f>
        <v>0</v>
      </c>
      <c r="AD269" s="33">
        <f>Rohdaten!AL269/eval!$B$7</f>
        <v>0</v>
      </c>
      <c r="AE269" s="32" t="e">
        <f t="shared" si="120"/>
        <v>#DIV/0!</v>
      </c>
      <c r="AF269" s="32" t="e">
        <f>(AC269)/((AE269+0.0000000000000000001)/charge/constants!$B$3)</f>
        <v>#DIV/0!</v>
      </c>
      <c r="AG269" s="32" t="e">
        <f>SQRT(AC269+1)/((AE269+0.0000000000000000001)/charge/constants!$B$3)</f>
        <v>#DIV/0!</v>
      </c>
      <c r="AH269" s="32" t="e">
        <f>AF269/eval!$E$18</f>
        <v>#DIV/0!</v>
      </c>
      <c r="AI269" s="32" t="e">
        <f>AG269/eval!$E$18</f>
        <v>#DIV/0!</v>
      </c>
      <c r="AJ269" s="32" t="e">
        <f t="shared" si="121"/>
        <v>#DIV/0!</v>
      </c>
      <c r="AK269" s="32" t="e">
        <f t="shared" si="122"/>
        <v>#DIV/0!</v>
      </c>
      <c r="AL269" s="29" t="e">
        <f t="shared" si="123"/>
        <v>#DIV/0!</v>
      </c>
      <c r="AN269" s="32" t="e">
        <f>Rohdaten!X269-G269</f>
        <v>#DIV/0!</v>
      </c>
      <c r="AO269" s="32" t="e">
        <f t="shared" si="124"/>
        <v>#DIV/0!</v>
      </c>
      <c r="AP269" s="30">
        <f>Rohdaten!AA269</f>
        <v>0</v>
      </c>
      <c r="AQ269" s="33">
        <f>Rohdaten!Y269</f>
        <v>0</v>
      </c>
      <c r="AR269" s="32" t="e">
        <f t="shared" si="136"/>
        <v>#DIV/0!</v>
      </c>
      <c r="AS269" s="32" t="e">
        <f t="shared" si="125"/>
        <v>#DIV/0!</v>
      </c>
      <c r="AT269" s="32" t="e">
        <f>(AP269)/((AS269+0.0000000000000000001)/charge/constants!$B$3)</f>
        <v>#DIV/0!</v>
      </c>
      <c r="AU269" s="32" t="e">
        <f>SQRT(AP269+1)/((AS269+0.0000000000000000001)/charge/constants!$B$3)</f>
        <v>#DIV/0!</v>
      </c>
      <c r="AV269" s="32" t="e">
        <f>AT269/eval!$E$18</f>
        <v>#DIV/0!</v>
      </c>
      <c r="AW269" s="32" t="e">
        <f>AU269/eval!$E$18</f>
        <v>#DIV/0!</v>
      </c>
      <c r="AX269" s="32" t="e">
        <f t="shared" si="126"/>
        <v>#DIV/0!</v>
      </c>
      <c r="AY269" s="32" t="e">
        <f t="shared" si="127"/>
        <v>#DIV/0!</v>
      </c>
      <c r="AZ269" s="29" t="e">
        <f t="shared" si="128"/>
        <v>#DIV/0!</v>
      </c>
      <c r="BC269" s="32" t="e">
        <f>Rohdaten!AD269-G269</f>
        <v>#DIV/0!</v>
      </c>
      <c r="BD269" s="30">
        <f>Rohdaten!AG269</f>
        <v>0</v>
      </c>
      <c r="BE269" s="33" t="e">
        <f>Rohdaten!AF269/Rohdaten!AE269</f>
        <v>#DIV/0!</v>
      </c>
      <c r="BF269" s="33">
        <f>Rohdaten!AF269/eval!$B$7</f>
        <v>0</v>
      </c>
      <c r="BG269" s="32" t="e">
        <f t="shared" si="129"/>
        <v>#DIV/0!</v>
      </c>
      <c r="BH269" s="32" t="e">
        <f>(BD269)/((BG269+0.0000000000000000001)/charge/constants!$B$3)</f>
        <v>#DIV/0!</v>
      </c>
      <c r="BI269" s="32" t="e">
        <f>SQRT(BD269+1)/((BG269+0.0000000000000000001)/charge/constants!$B$3)</f>
        <v>#DIV/0!</v>
      </c>
      <c r="BJ269" s="32" t="e">
        <f>BH269/eval!$E$18</f>
        <v>#DIV/0!</v>
      </c>
      <c r="BK269" s="32" t="e">
        <f>BI269/eval!$E$18</f>
        <v>#DIV/0!</v>
      </c>
      <c r="BL269" s="32" t="e">
        <f t="shared" si="130"/>
        <v>#DIV/0!</v>
      </c>
      <c r="BM269" s="32" t="e">
        <f t="shared" si="131"/>
        <v>#DIV/0!</v>
      </c>
      <c r="BN269" s="29" t="e">
        <f t="shared" si="132"/>
        <v>#DIV/0!</v>
      </c>
      <c r="BO269" s="33" t="e">
        <f t="array" ref="BO269">AVERAGE(IF(Rohdaten!E269='turnwise standard'!$A$5:$A$99,'turnwise standard'!$B$5:$B$99))</f>
        <v>#DIV/0!</v>
      </c>
      <c r="BP269" s="32" t="e">
        <f>BD269/BF269*constants!$B$3*charge/constants!$B$6/BO269</f>
        <v>#DIV/0!</v>
      </c>
      <c r="BQ269" s="32" t="e">
        <f>SQRT(BD269)/BF269*constants!$B$3*charge/constants!$B$6/BO269</f>
        <v>#DIV/0!</v>
      </c>
      <c r="BR269" s="32"/>
      <c r="BS269" s="32" t="e">
        <f t="shared" si="133"/>
        <v>#DIV/0!</v>
      </c>
      <c r="BT269" s="32" t="e">
        <f t="shared" si="134"/>
        <v>#DIV/0!</v>
      </c>
      <c r="BU269" s="32" t="e">
        <f t="shared" si="135"/>
        <v>#DIV/0!</v>
      </c>
      <c r="BV269" s="29" t="e">
        <f t="shared" si="137"/>
        <v>#DIV/0!</v>
      </c>
      <c r="BW269" s="29" t="e">
        <f t="shared" si="138"/>
        <v>#DIV/0!</v>
      </c>
      <c r="BX269" s="29" t="e">
        <f t="shared" si="139"/>
        <v>#DIV/0!</v>
      </c>
    </row>
    <row r="270" spans="1:76" x14ac:dyDescent="0.2">
      <c r="A270" s="29">
        <f>Rohdaten!C270</f>
        <v>0</v>
      </c>
      <c r="B270" s="29">
        <f>IF(1=1,Rohdaten!H270,"x"&amp;Rohdaten!H270)</f>
        <v>0</v>
      </c>
      <c r="C270" s="29">
        <f>IF(101,Rohdaten!F270,-Rohdaten!F270)</f>
        <v>0</v>
      </c>
      <c r="E270" s="32">
        <f>Rohdaten!J270</f>
        <v>0</v>
      </c>
      <c r="F270" s="32" t="e">
        <f>AVERAGE(Rohdaten!L270,Rohdaten!X270,Rohdaten!AD270)</f>
        <v>#DIV/0!</v>
      </c>
      <c r="G270" s="29" t="e">
        <f t="array" ref="G270">AVERAGE(IF(Rohdaten!E270='turnwise standard'!$A$5:$A$99,'turnwise standard'!$F$5:$F$99))</f>
        <v>#DIV/0!</v>
      </c>
      <c r="H270" s="29" t="b">
        <f>IF(ISERROR(G270),1&lt;0,E270-G270&gt;eval!$B$6)</f>
        <v>0</v>
      </c>
      <c r="I270" s="32" t="e">
        <f>Rohdaten!L270-G270</f>
        <v>#DIV/0!</v>
      </c>
      <c r="J270" s="32" t="e">
        <f t="shared" si="112"/>
        <v>#DIV/0!</v>
      </c>
      <c r="K270" s="32" t="e">
        <f t="shared" si="113"/>
        <v>#DIV/0!</v>
      </c>
      <c r="L270" s="30">
        <f>Rohdaten!O270</f>
        <v>0</v>
      </c>
      <c r="M270" s="33">
        <f>Rohdaten!N270/eval!$B$7</f>
        <v>0</v>
      </c>
      <c r="N270" s="33" t="e">
        <f>Rohdaten!N270/Rohdaten!M270</f>
        <v>#DIV/0!</v>
      </c>
      <c r="O270" s="32" t="e">
        <f t="shared" si="114"/>
        <v>#DIV/0!</v>
      </c>
      <c r="P270" s="34" t="e">
        <f>(L270)/(O270/charge/constants!$B$3)</f>
        <v>#DIV/0!</v>
      </c>
      <c r="Q270" s="34" t="e">
        <f>SQRT(L270+1)/(O270/charge/constants!$B$3)</f>
        <v>#DIV/0!</v>
      </c>
      <c r="R270" s="29" t="e">
        <f>P270/eval!$E$18</f>
        <v>#DIV/0!</v>
      </c>
      <c r="S270" s="29" t="e">
        <f>Q270/eval!$E$18</f>
        <v>#DIV/0!</v>
      </c>
      <c r="T270" s="29" t="e">
        <f t="shared" si="115"/>
        <v>#DIV/0!</v>
      </c>
      <c r="V270" s="31" t="e">
        <f t="array" ref="V270">AVERAGE(IF(Rohdaten!E270='turnwise standard'!$A$5:$A$99,'turnwise standard'!$P$5:$P$99))</f>
        <v>#DIV/0!</v>
      </c>
      <c r="W270" s="32" t="e">
        <f t="shared" si="116"/>
        <v>#DIV/0!</v>
      </c>
      <c r="X270" s="29" t="e">
        <f t="shared" si="117"/>
        <v>#DIV/0!</v>
      </c>
      <c r="Y270" s="29" t="e">
        <f t="shared" si="118"/>
        <v>#DIV/0!</v>
      </c>
      <c r="AA270" s="32" t="e">
        <f>Rohdaten!AJ270-$G270</f>
        <v>#DIV/0!</v>
      </c>
      <c r="AB270" s="32" t="e">
        <f t="shared" si="119"/>
        <v>#DIV/0!</v>
      </c>
      <c r="AC270" s="30">
        <f>Rohdaten!AM270</f>
        <v>0</v>
      </c>
      <c r="AD270" s="33">
        <f>Rohdaten!AL270/eval!$B$7</f>
        <v>0</v>
      </c>
      <c r="AE270" s="32" t="e">
        <f t="shared" si="120"/>
        <v>#DIV/0!</v>
      </c>
      <c r="AF270" s="32" t="e">
        <f>(AC270)/((AE270+0.0000000000000000001)/charge/constants!$B$3)</f>
        <v>#DIV/0!</v>
      </c>
      <c r="AG270" s="32" t="e">
        <f>SQRT(AC270+1)/((AE270+0.0000000000000000001)/charge/constants!$B$3)</f>
        <v>#DIV/0!</v>
      </c>
      <c r="AH270" s="32" t="e">
        <f>AF270/eval!$E$18</f>
        <v>#DIV/0!</v>
      </c>
      <c r="AI270" s="32" t="e">
        <f>AG270/eval!$E$18</f>
        <v>#DIV/0!</v>
      </c>
      <c r="AJ270" s="32" t="e">
        <f t="shared" si="121"/>
        <v>#DIV/0!</v>
      </c>
      <c r="AK270" s="32" t="e">
        <f t="shared" si="122"/>
        <v>#DIV/0!</v>
      </c>
      <c r="AL270" s="29" t="e">
        <f t="shared" si="123"/>
        <v>#DIV/0!</v>
      </c>
      <c r="AN270" s="32" t="e">
        <f>Rohdaten!X270-G270</f>
        <v>#DIV/0!</v>
      </c>
      <c r="AO270" s="32" t="e">
        <f t="shared" si="124"/>
        <v>#DIV/0!</v>
      </c>
      <c r="AP270" s="30">
        <f>Rohdaten!AA270</f>
        <v>0</v>
      </c>
      <c r="AQ270" s="33">
        <f>Rohdaten!Y270</f>
        <v>0</v>
      </c>
      <c r="AR270" s="32" t="e">
        <f t="shared" si="136"/>
        <v>#DIV/0!</v>
      </c>
      <c r="AS270" s="32" t="e">
        <f t="shared" si="125"/>
        <v>#DIV/0!</v>
      </c>
      <c r="AT270" s="32" t="e">
        <f>(AP270)/((AS270+0.0000000000000000001)/charge/constants!$B$3)</f>
        <v>#DIV/0!</v>
      </c>
      <c r="AU270" s="32" t="e">
        <f>SQRT(AP270+1)/((AS270+0.0000000000000000001)/charge/constants!$B$3)</f>
        <v>#DIV/0!</v>
      </c>
      <c r="AV270" s="32" t="e">
        <f>AT270/eval!$E$18</f>
        <v>#DIV/0!</v>
      </c>
      <c r="AW270" s="32" t="e">
        <f>AU270/eval!$E$18</f>
        <v>#DIV/0!</v>
      </c>
      <c r="AX270" s="32" t="e">
        <f t="shared" si="126"/>
        <v>#DIV/0!</v>
      </c>
      <c r="AY270" s="32" t="e">
        <f t="shared" si="127"/>
        <v>#DIV/0!</v>
      </c>
      <c r="AZ270" s="29" t="e">
        <f t="shared" si="128"/>
        <v>#DIV/0!</v>
      </c>
      <c r="BC270" s="32" t="e">
        <f>Rohdaten!AD270-G270</f>
        <v>#DIV/0!</v>
      </c>
      <c r="BD270" s="30">
        <f>Rohdaten!AG270</f>
        <v>0</v>
      </c>
      <c r="BE270" s="33" t="e">
        <f>Rohdaten!AF270/Rohdaten!AE270</f>
        <v>#DIV/0!</v>
      </c>
      <c r="BF270" s="33">
        <f>Rohdaten!AF270/eval!$B$7</f>
        <v>0</v>
      </c>
      <c r="BG270" s="32" t="e">
        <f t="shared" si="129"/>
        <v>#DIV/0!</v>
      </c>
      <c r="BH270" s="32" t="e">
        <f>(BD270)/((BG270+0.0000000000000000001)/charge/constants!$B$3)</f>
        <v>#DIV/0!</v>
      </c>
      <c r="BI270" s="32" t="e">
        <f>SQRT(BD270+1)/((BG270+0.0000000000000000001)/charge/constants!$B$3)</f>
        <v>#DIV/0!</v>
      </c>
      <c r="BJ270" s="32" t="e">
        <f>BH270/eval!$E$18</f>
        <v>#DIV/0!</v>
      </c>
      <c r="BK270" s="32" t="e">
        <f>BI270/eval!$E$18</f>
        <v>#DIV/0!</v>
      </c>
      <c r="BL270" s="32" t="e">
        <f t="shared" si="130"/>
        <v>#DIV/0!</v>
      </c>
      <c r="BM270" s="32" t="e">
        <f t="shared" si="131"/>
        <v>#DIV/0!</v>
      </c>
      <c r="BN270" s="29" t="e">
        <f t="shared" si="132"/>
        <v>#DIV/0!</v>
      </c>
      <c r="BO270" s="33" t="e">
        <f t="array" ref="BO270">AVERAGE(IF(Rohdaten!E270='turnwise standard'!$A$5:$A$99,'turnwise standard'!$B$5:$B$99))</f>
        <v>#DIV/0!</v>
      </c>
      <c r="BP270" s="32" t="e">
        <f>BD270/BF270*constants!$B$3*charge/constants!$B$6/BO270</f>
        <v>#DIV/0!</v>
      </c>
      <c r="BQ270" s="32" t="e">
        <f>SQRT(BD270)/BF270*constants!$B$3*charge/constants!$B$6/BO270</f>
        <v>#DIV/0!</v>
      </c>
      <c r="BR270" s="32"/>
      <c r="BS270" s="32" t="e">
        <f t="shared" si="133"/>
        <v>#DIV/0!</v>
      </c>
      <c r="BT270" s="32" t="e">
        <f t="shared" si="134"/>
        <v>#DIV/0!</v>
      </c>
      <c r="BU270" s="32" t="e">
        <f t="shared" si="135"/>
        <v>#DIV/0!</v>
      </c>
      <c r="BV270" s="29" t="e">
        <f t="shared" si="137"/>
        <v>#DIV/0!</v>
      </c>
      <c r="BW270" s="29" t="e">
        <f t="shared" si="138"/>
        <v>#DIV/0!</v>
      </c>
      <c r="BX270" s="29" t="e">
        <f t="shared" si="139"/>
        <v>#DIV/0!</v>
      </c>
    </row>
    <row r="271" spans="1:76" x14ac:dyDescent="0.2">
      <c r="A271" s="29">
        <f>Rohdaten!C271</f>
        <v>0</v>
      </c>
      <c r="B271" s="29">
        <f>IF(1=1,Rohdaten!H271,"x"&amp;Rohdaten!H271)</f>
        <v>0</v>
      </c>
      <c r="C271" s="29">
        <f>IF(101,Rohdaten!F271,-Rohdaten!F271)</f>
        <v>0</v>
      </c>
      <c r="E271" s="32">
        <f>Rohdaten!J271</f>
        <v>0</v>
      </c>
      <c r="F271" s="32" t="e">
        <f>AVERAGE(Rohdaten!L271,Rohdaten!X271,Rohdaten!AD271)</f>
        <v>#DIV/0!</v>
      </c>
      <c r="G271" s="29" t="e">
        <f t="array" ref="G271">AVERAGE(IF(Rohdaten!E271='turnwise standard'!$A$5:$A$99,'turnwise standard'!$F$5:$F$99))</f>
        <v>#DIV/0!</v>
      </c>
      <c r="H271" s="29" t="b">
        <f>IF(ISERROR(G271),1&lt;0,E271-G271&gt;eval!$B$6)</f>
        <v>0</v>
      </c>
      <c r="I271" s="32" t="e">
        <f>Rohdaten!L271-G271</f>
        <v>#DIV/0!</v>
      </c>
      <c r="J271" s="32" t="e">
        <f t="shared" si="112"/>
        <v>#DIV/0!</v>
      </c>
      <c r="K271" s="32" t="e">
        <f t="shared" si="113"/>
        <v>#DIV/0!</v>
      </c>
      <c r="L271" s="30">
        <f>Rohdaten!O271</f>
        <v>0</v>
      </c>
      <c r="M271" s="33">
        <f>Rohdaten!N271/eval!$B$7</f>
        <v>0</v>
      </c>
      <c r="N271" s="33" t="e">
        <f>Rohdaten!N271/Rohdaten!M271</f>
        <v>#DIV/0!</v>
      </c>
      <c r="O271" s="32" t="e">
        <f t="shared" si="114"/>
        <v>#DIV/0!</v>
      </c>
      <c r="P271" s="34" t="e">
        <f>(L271)/(O271/charge/constants!$B$3)</f>
        <v>#DIV/0!</v>
      </c>
      <c r="Q271" s="34" t="e">
        <f>SQRT(L271+1)/(O271/charge/constants!$B$3)</f>
        <v>#DIV/0!</v>
      </c>
      <c r="R271" s="29" t="e">
        <f>P271/eval!$E$18</f>
        <v>#DIV/0!</v>
      </c>
      <c r="S271" s="29" t="e">
        <f>Q271/eval!$E$18</f>
        <v>#DIV/0!</v>
      </c>
      <c r="T271" s="29" t="e">
        <f t="shared" si="115"/>
        <v>#DIV/0!</v>
      </c>
      <c r="V271" s="31" t="e">
        <f t="array" ref="V271">AVERAGE(IF(Rohdaten!E271='turnwise standard'!$A$5:$A$99,'turnwise standard'!$P$5:$P$99))</f>
        <v>#DIV/0!</v>
      </c>
      <c r="W271" s="32" t="e">
        <f t="shared" si="116"/>
        <v>#DIV/0!</v>
      </c>
      <c r="X271" s="29" t="e">
        <f t="shared" si="117"/>
        <v>#DIV/0!</v>
      </c>
      <c r="Y271" s="29" t="e">
        <f t="shared" si="118"/>
        <v>#DIV/0!</v>
      </c>
      <c r="AA271" s="32" t="e">
        <f>Rohdaten!AJ271-$G271</f>
        <v>#DIV/0!</v>
      </c>
      <c r="AB271" s="32" t="e">
        <f t="shared" si="119"/>
        <v>#DIV/0!</v>
      </c>
      <c r="AC271" s="30">
        <f>Rohdaten!AM271</f>
        <v>0</v>
      </c>
      <c r="AD271" s="33">
        <f>Rohdaten!AL271/eval!$B$7</f>
        <v>0</v>
      </c>
      <c r="AE271" s="32" t="e">
        <f t="shared" si="120"/>
        <v>#DIV/0!</v>
      </c>
      <c r="AF271" s="32" t="e">
        <f>(AC271)/((AE271+0.0000000000000000001)/charge/constants!$B$3)</f>
        <v>#DIV/0!</v>
      </c>
      <c r="AG271" s="32" t="e">
        <f>SQRT(AC271+1)/((AE271+0.0000000000000000001)/charge/constants!$B$3)</f>
        <v>#DIV/0!</v>
      </c>
      <c r="AH271" s="32" t="e">
        <f>AF271/eval!$E$18</f>
        <v>#DIV/0!</v>
      </c>
      <c r="AI271" s="32" t="e">
        <f>AG271/eval!$E$18</f>
        <v>#DIV/0!</v>
      </c>
      <c r="AJ271" s="32" t="e">
        <f t="shared" si="121"/>
        <v>#DIV/0!</v>
      </c>
      <c r="AK271" s="32" t="e">
        <f t="shared" si="122"/>
        <v>#DIV/0!</v>
      </c>
      <c r="AL271" s="29" t="e">
        <f t="shared" si="123"/>
        <v>#DIV/0!</v>
      </c>
      <c r="AN271" s="32" t="e">
        <f>Rohdaten!X271-G271</f>
        <v>#DIV/0!</v>
      </c>
      <c r="AO271" s="32" t="e">
        <f t="shared" si="124"/>
        <v>#DIV/0!</v>
      </c>
      <c r="AP271" s="30">
        <f>Rohdaten!AA271</f>
        <v>0</v>
      </c>
      <c r="AQ271" s="33">
        <f>Rohdaten!Y271</f>
        <v>0</v>
      </c>
      <c r="AR271" s="32" t="e">
        <f t="shared" si="136"/>
        <v>#DIV/0!</v>
      </c>
      <c r="AS271" s="32" t="e">
        <f t="shared" si="125"/>
        <v>#DIV/0!</v>
      </c>
      <c r="AT271" s="32" t="e">
        <f>(AP271)/((AS271+0.0000000000000000001)/charge/constants!$B$3)</f>
        <v>#DIV/0!</v>
      </c>
      <c r="AU271" s="32" t="e">
        <f>SQRT(AP271+1)/((AS271+0.0000000000000000001)/charge/constants!$B$3)</f>
        <v>#DIV/0!</v>
      </c>
      <c r="AV271" s="32" t="e">
        <f>AT271/eval!$E$18</f>
        <v>#DIV/0!</v>
      </c>
      <c r="AW271" s="32" t="e">
        <f>AU271/eval!$E$18</f>
        <v>#DIV/0!</v>
      </c>
      <c r="AX271" s="32" t="e">
        <f t="shared" si="126"/>
        <v>#DIV/0!</v>
      </c>
      <c r="AY271" s="32" t="e">
        <f t="shared" si="127"/>
        <v>#DIV/0!</v>
      </c>
      <c r="AZ271" s="29" t="e">
        <f t="shared" si="128"/>
        <v>#DIV/0!</v>
      </c>
      <c r="BC271" s="32" t="e">
        <f>Rohdaten!AD271-G271</f>
        <v>#DIV/0!</v>
      </c>
      <c r="BD271" s="30">
        <f>Rohdaten!AG271</f>
        <v>0</v>
      </c>
      <c r="BE271" s="33" t="e">
        <f>Rohdaten!AF271/Rohdaten!AE271</f>
        <v>#DIV/0!</v>
      </c>
      <c r="BF271" s="33">
        <f>Rohdaten!AF271/eval!$B$7</f>
        <v>0</v>
      </c>
      <c r="BG271" s="32" t="e">
        <f t="shared" si="129"/>
        <v>#DIV/0!</v>
      </c>
      <c r="BH271" s="32" t="e">
        <f>(BD271)/((BG271+0.0000000000000000001)/charge/constants!$B$3)</f>
        <v>#DIV/0!</v>
      </c>
      <c r="BI271" s="32" t="e">
        <f>SQRT(BD271+1)/((BG271+0.0000000000000000001)/charge/constants!$B$3)</f>
        <v>#DIV/0!</v>
      </c>
      <c r="BJ271" s="32" t="e">
        <f>BH271/eval!$E$18</f>
        <v>#DIV/0!</v>
      </c>
      <c r="BK271" s="32" t="e">
        <f>BI271/eval!$E$18</f>
        <v>#DIV/0!</v>
      </c>
      <c r="BL271" s="32" t="e">
        <f t="shared" si="130"/>
        <v>#DIV/0!</v>
      </c>
      <c r="BM271" s="32" t="e">
        <f t="shared" si="131"/>
        <v>#DIV/0!</v>
      </c>
      <c r="BN271" s="29" t="e">
        <f t="shared" si="132"/>
        <v>#DIV/0!</v>
      </c>
      <c r="BO271" s="33" t="e">
        <f t="array" ref="BO271">AVERAGE(IF(Rohdaten!E271='turnwise standard'!$A$5:$A$99,'turnwise standard'!$B$5:$B$99))</f>
        <v>#DIV/0!</v>
      </c>
      <c r="BP271" s="32" t="e">
        <f>BD271/BF271*constants!$B$3*charge/constants!$B$6/BO271</f>
        <v>#DIV/0!</v>
      </c>
      <c r="BQ271" s="32" t="e">
        <f>SQRT(BD271)/BF271*constants!$B$3*charge/constants!$B$6/BO271</f>
        <v>#DIV/0!</v>
      </c>
      <c r="BR271" s="32"/>
      <c r="BS271" s="32" t="e">
        <f t="shared" si="133"/>
        <v>#DIV/0!</v>
      </c>
      <c r="BT271" s="32" t="e">
        <f t="shared" si="134"/>
        <v>#DIV/0!</v>
      </c>
      <c r="BU271" s="32" t="e">
        <f t="shared" si="135"/>
        <v>#DIV/0!</v>
      </c>
      <c r="BV271" s="29" t="e">
        <f t="shared" si="137"/>
        <v>#DIV/0!</v>
      </c>
      <c r="BW271" s="29" t="e">
        <f t="shared" si="138"/>
        <v>#DIV/0!</v>
      </c>
      <c r="BX271" s="29" t="e">
        <f t="shared" si="139"/>
        <v>#DIV/0!</v>
      </c>
    </row>
    <row r="272" spans="1:76" x14ac:dyDescent="0.2">
      <c r="A272" s="29">
        <f>Rohdaten!C272</f>
        <v>0</v>
      </c>
      <c r="B272" s="29">
        <f>IF(1=1,Rohdaten!H272,"x"&amp;Rohdaten!H272)</f>
        <v>0</v>
      </c>
      <c r="C272" s="29">
        <f>IF(101,Rohdaten!F272,-Rohdaten!F272)</f>
        <v>0</v>
      </c>
      <c r="E272" s="32">
        <f>Rohdaten!J272</f>
        <v>0</v>
      </c>
      <c r="F272" s="32" t="e">
        <f>AVERAGE(Rohdaten!L272,Rohdaten!X272,Rohdaten!AD272)</f>
        <v>#DIV/0!</v>
      </c>
      <c r="G272" s="29" t="e">
        <f t="array" ref="G272">AVERAGE(IF(Rohdaten!E272='turnwise standard'!$A$5:$A$99,'turnwise standard'!$F$5:$F$99))</f>
        <v>#DIV/0!</v>
      </c>
      <c r="H272" s="29" t="b">
        <f>IF(ISERROR(G272),1&lt;0,E272-G272&gt;eval!$B$6)</f>
        <v>0</v>
      </c>
      <c r="I272" s="32" t="e">
        <f>Rohdaten!L272-G272</f>
        <v>#DIV/0!</v>
      </c>
      <c r="J272" s="32" t="e">
        <f t="shared" si="112"/>
        <v>#DIV/0!</v>
      </c>
      <c r="K272" s="32" t="e">
        <f t="shared" si="113"/>
        <v>#DIV/0!</v>
      </c>
      <c r="L272" s="30">
        <f>Rohdaten!O272</f>
        <v>0</v>
      </c>
      <c r="M272" s="33">
        <f>Rohdaten!N272/eval!$B$7</f>
        <v>0</v>
      </c>
      <c r="N272" s="33" t="e">
        <f>Rohdaten!N272/Rohdaten!M272</f>
        <v>#DIV/0!</v>
      </c>
      <c r="O272" s="32" t="e">
        <f t="shared" si="114"/>
        <v>#DIV/0!</v>
      </c>
      <c r="P272" s="34" t="e">
        <f>(L272)/(O272/charge/constants!$B$3)</f>
        <v>#DIV/0!</v>
      </c>
      <c r="Q272" s="34" t="e">
        <f>SQRT(L272+1)/(O272/charge/constants!$B$3)</f>
        <v>#DIV/0!</v>
      </c>
      <c r="R272" s="29" t="e">
        <f>P272/eval!$E$18</f>
        <v>#DIV/0!</v>
      </c>
      <c r="S272" s="29" t="e">
        <f>Q272/eval!$E$18</f>
        <v>#DIV/0!</v>
      </c>
      <c r="T272" s="29" t="e">
        <f t="shared" si="115"/>
        <v>#DIV/0!</v>
      </c>
      <c r="V272" s="31" t="e">
        <f t="array" ref="V272">AVERAGE(IF(Rohdaten!E272='turnwise standard'!$A$5:$A$99,'turnwise standard'!$P$5:$P$99))</f>
        <v>#DIV/0!</v>
      </c>
      <c r="W272" s="32" t="e">
        <f t="shared" si="116"/>
        <v>#DIV/0!</v>
      </c>
      <c r="X272" s="29" t="e">
        <f t="shared" si="117"/>
        <v>#DIV/0!</v>
      </c>
      <c r="Y272" s="29" t="e">
        <f t="shared" si="118"/>
        <v>#DIV/0!</v>
      </c>
      <c r="AA272" s="32" t="e">
        <f>Rohdaten!AJ272-$G272</f>
        <v>#DIV/0!</v>
      </c>
      <c r="AB272" s="32" t="e">
        <f t="shared" si="119"/>
        <v>#DIV/0!</v>
      </c>
      <c r="AC272" s="30">
        <f>Rohdaten!AM272</f>
        <v>0</v>
      </c>
      <c r="AD272" s="33">
        <f>Rohdaten!AL272/eval!$B$7</f>
        <v>0</v>
      </c>
      <c r="AE272" s="32" t="e">
        <f t="shared" si="120"/>
        <v>#DIV/0!</v>
      </c>
      <c r="AF272" s="32" t="e">
        <f>(AC272)/((AE272+0.0000000000000000001)/charge/constants!$B$3)</f>
        <v>#DIV/0!</v>
      </c>
      <c r="AG272" s="32" t="e">
        <f>SQRT(AC272+1)/((AE272+0.0000000000000000001)/charge/constants!$B$3)</f>
        <v>#DIV/0!</v>
      </c>
      <c r="AH272" s="32" t="e">
        <f>AF272/eval!$E$18</f>
        <v>#DIV/0!</v>
      </c>
      <c r="AI272" s="32" t="e">
        <f>AG272/eval!$E$18</f>
        <v>#DIV/0!</v>
      </c>
      <c r="AJ272" s="32" t="e">
        <f t="shared" si="121"/>
        <v>#DIV/0!</v>
      </c>
      <c r="AK272" s="32" t="e">
        <f t="shared" si="122"/>
        <v>#DIV/0!</v>
      </c>
      <c r="AL272" s="29" t="e">
        <f t="shared" si="123"/>
        <v>#DIV/0!</v>
      </c>
      <c r="AN272" s="32" t="e">
        <f>Rohdaten!X272-G272</f>
        <v>#DIV/0!</v>
      </c>
      <c r="AO272" s="32" t="e">
        <f t="shared" si="124"/>
        <v>#DIV/0!</v>
      </c>
      <c r="AP272" s="30">
        <f>Rohdaten!AA272</f>
        <v>0</v>
      </c>
      <c r="AQ272" s="33">
        <f>Rohdaten!Y272</f>
        <v>0</v>
      </c>
      <c r="AR272" s="32" t="e">
        <f t="shared" si="136"/>
        <v>#DIV/0!</v>
      </c>
      <c r="AS272" s="32" t="e">
        <f t="shared" si="125"/>
        <v>#DIV/0!</v>
      </c>
      <c r="AT272" s="32" t="e">
        <f>(AP272)/((AS272+0.0000000000000000001)/charge/constants!$B$3)</f>
        <v>#DIV/0!</v>
      </c>
      <c r="AU272" s="32" t="e">
        <f>SQRT(AP272+1)/((AS272+0.0000000000000000001)/charge/constants!$B$3)</f>
        <v>#DIV/0!</v>
      </c>
      <c r="AV272" s="32" t="e">
        <f>AT272/eval!$E$18</f>
        <v>#DIV/0!</v>
      </c>
      <c r="AW272" s="32" t="e">
        <f>AU272/eval!$E$18</f>
        <v>#DIV/0!</v>
      </c>
      <c r="AX272" s="32" t="e">
        <f t="shared" si="126"/>
        <v>#DIV/0!</v>
      </c>
      <c r="AY272" s="32" t="e">
        <f t="shared" si="127"/>
        <v>#DIV/0!</v>
      </c>
      <c r="AZ272" s="29" t="e">
        <f t="shared" si="128"/>
        <v>#DIV/0!</v>
      </c>
      <c r="BC272" s="32" t="e">
        <f>Rohdaten!AD272-G272</f>
        <v>#DIV/0!</v>
      </c>
      <c r="BD272" s="30">
        <f>Rohdaten!AG272</f>
        <v>0</v>
      </c>
      <c r="BE272" s="33" t="e">
        <f>Rohdaten!AF272/Rohdaten!AE272</f>
        <v>#DIV/0!</v>
      </c>
      <c r="BF272" s="33">
        <f>Rohdaten!AF272/eval!$B$7</f>
        <v>0</v>
      </c>
      <c r="BG272" s="32" t="e">
        <f t="shared" si="129"/>
        <v>#DIV/0!</v>
      </c>
      <c r="BH272" s="32" t="e">
        <f>(BD272)/((BG272+0.0000000000000000001)/charge/constants!$B$3)</f>
        <v>#DIV/0!</v>
      </c>
      <c r="BI272" s="32" t="e">
        <f>SQRT(BD272+1)/((BG272+0.0000000000000000001)/charge/constants!$B$3)</f>
        <v>#DIV/0!</v>
      </c>
      <c r="BJ272" s="32" t="e">
        <f>BH272/eval!$E$18</f>
        <v>#DIV/0!</v>
      </c>
      <c r="BK272" s="32" t="e">
        <f>BI272/eval!$E$18</f>
        <v>#DIV/0!</v>
      </c>
      <c r="BL272" s="32" t="e">
        <f t="shared" si="130"/>
        <v>#DIV/0!</v>
      </c>
      <c r="BM272" s="32" t="e">
        <f t="shared" si="131"/>
        <v>#DIV/0!</v>
      </c>
      <c r="BN272" s="29" t="e">
        <f t="shared" si="132"/>
        <v>#DIV/0!</v>
      </c>
      <c r="BO272" s="33" t="e">
        <f t="array" ref="BO272">AVERAGE(IF(Rohdaten!E272='turnwise standard'!$A$5:$A$99,'turnwise standard'!$B$5:$B$99))</f>
        <v>#DIV/0!</v>
      </c>
      <c r="BP272" s="32" t="e">
        <f>BD272/BF272*constants!$B$3*charge/constants!$B$6/BO272</f>
        <v>#DIV/0!</v>
      </c>
      <c r="BQ272" s="32" t="e">
        <f>SQRT(BD272)/BF272*constants!$B$3*charge/constants!$B$6/BO272</f>
        <v>#DIV/0!</v>
      </c>
      <c r="BR272" s="32"/>
      <c r="BS272" s="32" t="e">
        <f t="shared" si="133"/>
        <v>#DIV/0!</v>
      </c>
      <c r="BT272" s="32" t="e">
        <f t="shared" si="134"/>
        <v>#DIV/0!</v>
      </c>
      <c r="BU272" s="32" t="e">
        <f t="shared" si="135"/>
        <v>#DIV/0!</v>
      </c>
      <c r="BV272" s="29" t="e">
        <f t="shared" si="137"/>
        <v>#DIV/0!</v>
      </c>
      <c r="BW272" s="29" t="e">
        <f t="shared" si="138"/>
        <v>#DIV/0!</v>
      </c>
      <c r="BX272" s="29" t="e">
        <f t="shared" si="139"/>
        <v>#DIV/0!</v>
      </c>
    </row>
    <row r="273" spans="1:76" x14ac:dyDescent="0.2">
      <c r="A273" s="29">
        <f>Rohdaten!C273</f>
        <v>0</v>
      </c>
      <c r="B273" s="29">
        <f>IF(1=1,Rohdaten!H273,"x"&amp;Rohdaten!H273)</f>
        <v>0</v>
      </c>
      <c r="C273" s="29">
        <f>IF(101,Rohdaten!F273,-Rohdaten!F273)</f>
        <v>0</v>
      </c>
      <c r="E273" s="32">
        <f>Rohdaten!J273</f>
        <v>0</v>
      </c>
      <c r="F273" s="32" t="e">
        <f>AVERAGE(Rohdaten!L273,Rohdaten!X273,Rohdaten!AD273)</f>
        <v>#DIV/0!</v>
      </c>
      <c r="G273" s="29" t="e">
        <f t="array" ref="G273">AVERAGE(IF(Rohdaten!E273='turnwise standard'!$A$5:$A$99,'turnwise standard'!$F$5:$F$99))</f>
        <v>#DIV/0!</v>
      </c>
      <c r="H273" s="29" t="b">
        <f>IF(ISERROR(G273),1&lt;0,E273-G273&gt;eval!$B$6)</f>
        <v>0</v>
      </c>
      <c r="I273" s="32" t="e">
        <f>Rohdaten!L273-G273</f>
        <v>#DIV/0!</v>
      </c>
      <c r="J273" s="32" t="e">
        <f t="shared" si="112"/>
        <v>#DIV/0!</v>
      </c>
      <c r="K273" s="32" t="e">
        <f t="shared" si="113"/>
        <v>#DIV/0!</v>
      </c>
      <c r="L273" s="30">
        <f>Rohdaten!O273</f>
        <v>0</v>
      </c>
      <c r="M273" s="33">
        <f>Rohdaten!N273/eval!$B$7</f>
        <v>0</v>
      </c>
      <c r="N273" s="33" t="e">
        <f>Rohdaten!N273/Rohdaten!M273</f>
        <v>#DIV/0!</v>
      </c>
      <c r="O273" s="32" t="e">
        <f t="shared" si="114"/>
        <v>#DIV/0!</v>
      </c>
      <c r="P273" s="34" t="e">
        <f>(L273)/(O273/charge/constants!$B$3)</f>
        <v>#DIV/0!</v>
      </c>
      <c r="Q273" s="34" t="e">
        <f>SQRT(L273+1)/(O273/charge/constants!$B$3)</f>
        <v>#DIV/0!</v>
      </c>
      <c r="R273" s="29" t="e">
        <f>P273/eval!$E$18</f>
        <v>#DIV/0!</v>
      </c>
      <c r="S273" s="29" t="e">
        <f>Q273/eval!$E$18</f>
        <v>#DIV/0!</v>
      </c>
      <c r="T273" s="29" t="e">
        <f t="shared" si="115"/>
        <v>#DIV/0!</v>
      </c>
      <c r="V273" s="31" t="e">
        <f t="array" ref="V273">AVERAGE(IF(Rohdaten!E273='turnwise standard'!$A$5:$A$99,'turnwise standard'!$P$5:$P$99))</f>
        <v>#DIV/0!</v>
      </c>
      <c r="W273" s="32" t="e">
        <f t="shared" si="116"/>
        <v>#DIV/0!</v>
      </c>
      <c r="X273" s="29" t="e">
        <f t="shared" si="117"/>
        <v>#DIV/0!</v>
      </c>
      <c r="Y273" s="29" t="e">
        <f t="shared" si="118"/>
        <v>#DIV/0!</v>
      </c>
      <c r="AA273" s="32" t="e">
        <f>Rohdaten!AJ273-$G273</f>
        <v>#DIV/0!</v>
      </c>
      <c r="AB273" s="32" t="e">
        <f t="shared" si="119"/>
        <v>#DIV/0!</v>
      </c>
      <c r="AC273" s="30">
        <f>Rohdaten!AM273</f>
        <v>0</v>
      </c>
      <c r="AD273" s="33">
        <f>Rohdaten!AL273/eval!$B$7</f>
        <v>0</v>
      </c>
      <c r="AE273" s="32" t="e">
        <f t="shared" si="120"/>
        <v>#DIV/0!</v>
      </c>
      <c r="AF273" s="32" t="e">
        <f>(AC273)/((AE273+0.0000000000000000001)/charge/constants!$B$3)</f>
        <v>#DIV/0!</v>
      </c>
      <c r="AG273" s="32" t="e">
        <f>SQRT(AC273+1)/((AE273+0.0000000000000000001)/charge/constants!$B$3)</f>
        <v>#DIV/0!</v>
      </c>
      <c r="AH273" s="32" t="e">
        <f>AF273/eval!$E$18</f>
        <v>#DIV/0!</v>
      </c>
      <c r="AI273" s="32" t="e">
        <f>AG273/eval!$E$18</f>
        <v>#DIV/0!</v>
      </c>
      <c r="AJ273" s="32" t="e">
        <f t="shared" si="121"/>
        <v>#DIV/0!</v>
      </c>
      <c r="AK273" s="32" t="e">
        <f t="shared" si="122"/>
        <v>#DIV/0!</v>
      </c>
      <c r="AL273" s="29" t="e">
        <f t="shared" si="123"/>
        <v>#DIV/0!</v>
      </c>
      <c r="AN273" s="32" t="e">
        <f>Rohdaten!X273-G273</f>
        <v>#DIV/0!</v>
      </c>
      <c r="AO273" s="32" t="e">
        <f t="shared" si="124"/>
        <v>#DIV/0!</v>
      </c>
      <c r="AP273" s="30">
        <f>Rohdaten!AA273</f>
        <v>0</v>
      </c>
      <c r="AQ273" s="33">
        <f>Rohdaten!Y273</f>
        <v>0</v>
      </c>
      <c r="AR273" s="32" t="e">
        <f t="shared" si="136"/>
        <v>#DIV/0!</v>
      </c>
      <c r="AS273" s="32" t="e">
        <f t="shared" si="125"/>
        <v>#DIV/0!</v>
      </c>
      <c r="AT273" s="32" t="e">
        <f>(AP273)/((AS273+0.0000000000000000001)/charge/constants!$B$3)</f>
        <v>#DIV/0!</v>
      </c>
      <c r="AU273" s="32" t="e">
        <f>SQRT(AP273+1)/((AS273+0.0000000000000000001)/charge/constants!$B$3)</f>
        <v>#DIV/0!</v>
      </c>
      <c r="AV273" s="32" t="e">
        <f>AT273/eval!$E$18</f>
        <v>#DIV/0!</v>
      </c>
      <c r="AW273" s="32" t="e">
        <f>AU273/eval!$E$18</f>
        <v>#DIV/0!</v>
      </c>
      <c r="AX273" s="32" t="e">
        <f t="shared" si="126"/>
        <v>#DIV/0!</v>
      </c>
      <c r="AY273" s="32" t="e">
        <f t="shared" si="127"/>
        <v>#DIV/0!</v>
      </c>
      <c r="AZ273" s="29" t="e">
        <f t="shared" si="128"/>
        <v>#DIV/0!</v>
      </c>
      <c r="BC273" s="32" t="e">
        <f>Rohdaten!AD273-G273</f>
        <v>#DIV/0!</v>
      </c>
      <c r="BD273" s="30">
        <f>Rohdaten!AG273</f>
        <v>0</v>
      </c>
      <c r="BE273" s="33" t="e">
        <f>Rohdaten!AF273/Rohdaten!AE273</f>
        <v>#DIV/0!</v>
      </c>
      <c r="BF273" s="33">
        <f>Rohdaten!AF273/eval!$B$7</f>
        <v>0</v>
      </c>
      <c r="BG273" s="32" t="e">
        <f t="shared" si="129"/>
        <v>#DIV/0!</v>
      </c>
      <c r="BH273" s="32" t="e">
        <f>(BD273)/((BG273+0.0000000000000000001)/charge/constants!$B$3)</f>
        <v>#DIV/0!</v>
      </c>
      <c r="BI273" s="32" t="e">
        <f>SQRT(BD273+1)/((BG273+0.0000000000000000001)/charge/constants!$B$3)</f>
        <v>#DIV/0!</v>
      </c>
      <c r="BJ273" s="32" t="e">
        <f>BH273/eval!$E$18</f>
        <v>#DIV/0!</v>
      </c>
      <c r="BK273" s="32" t="e">
        <f>BI273/eval!$E$18</f>
        <v>#DIV/0!</v>
      </c>
      <c r="BL273" s="32" t="e">
        <f t="shared" si="130"/>
        <v>#DIV/0!</v>
      </c>
      <c r="BM273" s="32" t="e">
        <f t="shared" si="131"/>
        <v>#DIV/0!</v>
      </c>
      <c r="BN273" s="29" t="e">
        <f t="shared" si="132"/>
        <v>#DIV/0!</v>
      </c>
      <c r="BO273" s="33" t="e">
        <f t="array" ref="BO273">AVERAGE(IF(Rohdaten!E273='turnwise standard'!$A$5:$A$99,'turnwise standard'!$B$5:$B$99))</f>
        <v>#DIV/0!</v>
      </c>
      <c r="BP273" s="32" t="e">
        <f>BD273/BF273*constants!$B$3*charge/constants!$B$6/BO273</f>
        <v>#DIV/0!</v>
      </c>
      <c r="BQ273" s="32" t="e">
        <f>SQRT(BD273)/BF273*constants!$B$3*charge/constants!$B$6/BO273</f>
        <v>#DIV/0!</v>
      </c>
      <c r="BR273" s="32"/>
      <c r="BS273" s="32" t="e">
        <f t="shared" si="133"/>
        <v>#DIV/0!</v>
      </c>
      <c r="BT273" s="32" t="e">
        <f t="shared" si="134"/>
        <v>#DIV/0!</v>
      </c>
      <c r="BU273" s="32" t="e">
        <f t="shared" si="135"/>
        <v>#DIV/0!</v>
      </c>
      <c r="BV273" s="29" t="e">
        <f t="shared" si="137"/>
        <v>#DIV/0!</v>
      </c>
      <c r="BW273" s="29" t="e">
        <f t="shared" si="138"/>
        <v>#DIV/0!</v>
      </c>
      <c r="BX273" s="29" t="e">
        <f t="shared" si="139"/>
        <v>#DIV/0!</v>
      </c>
    </row>
    <row r="274" spans="1:76" x14ac:dyDescent="0.2">
      <c r="A274" s="29">
        <f>Rohdaten!C274</f>
        <v>0</v>
      </c>
      <c r="B274" s="29">
        <f>IF(1=1,Rohdaten!H274,"x"&amp;Rohdaten!H274)</f>
        <v>0</v>
      </c>
      <c r="C274" s="29">
        <f>IF(101,Rohdaten!F274,-Rohdaten!F274)</f>
        <v>0</v>
      </c>
      <c r="E274" s="32">
        <f>Rohdaten!J274</f>
        <v>0</v>
      </c>
      <c r="F274" s="32" t="e">
        <f>AVERAGE(Rohdaten!L274,Rohdaten!X274,Rohdaten!AD274)</f>
        <v>#DIV/0!</v>
      </c>
      <c r="G274" s="29" t="e">
        <f t="array" ref="G274">AVERAGE(IF(Rohdaten!E274='turnwise standard'!$A$5:$A$99,'turnwise standard'!$F$5:$F$99))</f>
        <v>#DIV/0!</v>
      </c>
      <c r="H274" s="29" t="b">
        <f>IF(ISERROR(G274),1&lt;0,E274-G274&gt;eval!$B$6)</f>
        <v>0</v>
      </c>
      <c r="I274" s="32" t="e">
        <f>Rohdaten!L274-G274</f>
        <v>#DIV/0!</v>
      </c>
      <c r="J274" s="32" t="e">
        <f t="shared" si="112"/>
        <v>#DIV/0!</v>
      </c>
      <c r="K274" s="32" t="e">
        <f t="shared" si="113"/>
        <v>#DIV/0!</v>
      </c>
      <c r="L274" s="30">
        <f>Rohdaten!O274</f>
        <v>0</v>
      </c>
      <c r="M274" s="33">
        <f>Rohdaten!N274/eval!$B$7</f>
        <v>0</v>
      </c>
      <c r="N274" s="33" t="e">
        <f>Rohdaten!N274/Rohdaten!M274</f>
        <v>#DIV/0!</v>
      </c>
      <c r="O274" s="32" t="e">
        <f t="shared" si="114"/>
        <v>#DIV/0!</v>
      </c>
      <c r="P274" s="34" t="e">
        <f>(L274)/(O274/charge/constants!$B$3)</f>
        <v>#DIV/0!</v>
      </c>
      <c r="Q274" s="34" t="e">
        <f>SQRT(L274+1)/(O274/charge/constants!$B$3)</f>
        <v>#DIV/0!</v>
      </c>
      <c r="R274" s="29" t="e">
        <f>P274/eval!$E$18</f>
        <v>#DIV/0!</v>
      </c>
      <c r="S274" s="29" t="e">
        <f>Q274/eval!$E$18</f>
        <v>#DIV/0!</v>
      </c>
      <c r="T274" s="29" t="e">
        <f t="shared" si="115"/>
        <v>#DIV/0!</v>
      </c>
      <c r="V274" s="31" t="e">
        <f t="array" ref="V274">AVERAGE(IF(Rohdaten!E274='turnwise standard'!$A$5:$A$99,'turnwise standard'!$P$5:$P$99))</f>
        <v>#DIV/0!</v>
      </c>
      <c r="W274" s="32" t="e">
        <f t="shared" si="116"/>
        <v>#DIV/0!</v>
      </c>
      <c r="X274" s="29" t="e">
        <f t="shared" si="117"/>
        <v>#DIV/0!</v>
      </c>
      <c r="Y274" s="29" t="e">
        <f t="shared" si="118"/>
        <v>#DIV/0!</v>
      </c>
      <c r="AA274" s="32" t="e">
        <f>Rohdaten!AJ274-$G274</f>
        <v>#DIV/0!</v>
      </c>
      <c r="AB274" s="32" t="e">
        <f t="shared" si="119"/>
        <v>#DIV/0!</v>
      </c>
      <c r="AC274" s="30">
        <f>Rohdaten!AM274</f>
        <v>0</v>
      </c>
      <c r="AD274" s="33">
        <f>Rohdaten!AL274/eval!$B$7</f>
        <v>0</v>
      </c>
      <c r="AE274" s="32" t="e">
        <f t="shared" si="120"/>
        <v>#DIV/0!</v>
      </c>
      <c r="AF274" s="32" t="e">
        <f>(AC274)/((AE274+0.0000000000000000001)/charge/constants!$B$3)</f>
        <v>#DIV/0!</v>
      </c>
      <c r="AG274" s="32" t="e">
        <f>SQRT(AC274+1)/((AE274+0.0000000000000000001)/charge/constants!$B$3)</f>
        <v>#DIV/0!</v>
      </c>
      <c r="AH274" s="32" t="e">
        <f>AF274/eval!$E$18</f>
        <v>#DIV/0!</v>
      </c>
      <c r="AI274" s="32" t="e">
        <f>AG274/eval!$E$18</f>
        <v>#DIV/0!</v>
      </c>
      <c r="AJ274" s="32" t="e">
        <f t="shared" si="121"/>
        <v>#DIV/0!</v>
      </c>
      <c r="AK274" s="32" t="e">
        <f t="shared" si="122"/>
        <v>#DIV/0!</v>
      </c>
      <c r="AL274" s="29" t="e">
        <f t="shared" si="123"/>
        <v>#DIV/0!</v>
      </c>
      <c r="AN274" s="32" t="e">
        <f>Rohdaten!X274-G274</f>
        <v>#DIV/0!</v>
      </c>
      <c r="AO274" s="32" t="e">
        <f t="shared" si="124"/>
        <v>#DIV/0!</v>
      </c>
      <c r="AP274" s="30">
        <f>Rohdaten!AA274</f>
        <v>0</v>
      </c>
      <c r="AQ274" s="33">
        <f>Rohdaten!Y274</f>
        <v>0</v>
      </c>
      <c r="AR274" s="32" t="e">
        <f t="shared" si="136"/>
        <v>#DIV/0!</v>
      </c>
      <c r="AS274" s="32" t="e">
        <f t="shared" si="125"/>
        <v>#DIV/0!</v>
      </c>
      <c r="AT274" s="32" t="e">
        <f>(AP274)/((AS274+0.0000000000000000001)/charge/constants!$B$3)</f>
        <v>#DIV/0!</v>
      </c>
      <c r="AU274" s="32" t="e">
        <f>SQRT(AP274+1)/((AS274+0.0000000000000000001)/charge/constants!$B$3)</f>
        <v>#DIV/0!</v>
      </c>
      <c r="AV274" s="32" t="e">
        <f>AT274/eval!$E$18</f>
        <v>#DIV/0!</v>
      </c>
      <c r="AW274" s="32" t="e">
        <f>AU274/eval!$E$18</f>
        <v>#DIV/0!</v>
      </c>
      <c r="AX274" s="32" t="e">
        <f t="shared" si="126"/>
        <v>#DIV/0!</v>
      </c>
      <c r="AY274" s="32" t="e">
        <f t="shared" si="127"/>
        <v>#DIV/0!</v>
      </c>
      <c r="AZ274" s="29" t="e">
        <f t="shared" si="128"/>
        <v>#DIV/0!</v>
      </c>
      <c r="BC274" s="32" t="e">
        <f>Rohdaten!AD274-G274</f>
        <v>#DIV/0!</v>
      </c>
      <c r="BD274" s="30">
        <f>Rohdaten!AG274</f>
        <v>0</v>
      </c>
      <c r="BE274" s="33" t="e">
        <f>Rohdaten!AF274/Rohdaten!AE274</f>
        <v>#DIV/0!</v>
      </c>
      <c r="BF274" s="33">
        <f>Rohdaten!AF274/eval!$B$7</f>
        <v>0</v>
      </c>
      <c r="BG274" s="32" t="e">
        <f t="shared" si="129"/>
        <v>#DIV/0!</v>
      </c>
      <c r="BH274" s="32" t="e">
        <f>(BD274)/((BG274+0.0000000000000000001)/charge/constants!$B$3)</f>
        <v>#DIV/0!</v>
      </c>
      <c r="BI274" s="32" t="e">
        <f>SQRT(BD274+1)/((BG274+0.0000000000000000001)/charge/constants!$B$3)</f>
        <v>#DIV/0!</v>
      </c>
      <c r="BJ274" s="32" t="e">
        <f>BH274/eval!$E$18</f>
        <v>#DIV/0!</v>
      </c>
      <c r="BK274" s="32" t="e">
        <f>BI274/eval!$E$18</f>
        <v>#DIV/0!</v>
      </c>
      <c r="BL274" s="32" t="e">
        <f t="shared" si="130"/>
        <v>#DIV/0!</v>
      </c>
      <c r="BM274" s="32" t="e">
        <f t="shared" si="131"/>
        <v>#DIV/0!</v>
      </c>
      <c r="BN274" s="29" t="e">
        <f t="shared" si="132"/>
        <v>#DIV/0!</v>
      </c>
      <c r="BO274" s="33" t="e">
        <f t="array" ref="BO274">AVERAGE(IF(Rohdaten!E274='turnwise standard'!$A$5:$A$99,'turnwise standard'!$B$5:$B$99))</f>
        <v>#DIV/0!</v>
      </c>
      <c r="BP274" s="32" t="e">
        <f>BD274/BF274*constants!$B$3*charge/constants!$B$6/BO274</f>
        <v>#DIV/0!</v>
      </c>
      <c r="BQ274" s="32" t="e">
        <f>SQRT(BD274)/BF274*constants!$B$3*charge/constants!$B$6/BO274</f>
        <v>#DIV/0!</v>
      </c>
      <c r="BR274" s="32"/>
      <c r="BS274" s="32" t="e">
        <f t="shared" si="133"/>
        <v>#DIV/0!</v>
      </c>
      <c r="BT274" s="32" t="e">
        <f t="shared" si="134"/>
        <v>#DIV/0!</v>
      </c>
      <c r="BU274" s="32" t="e">
        <f t="shared" si="135"/>
        <v>#DIV/0!</v>
      </c>
      <c r="BV274" s="29" t="e">
        <f t="shared" si="137"/>
        <v>#DIV/0!</v>
      </c>
      <c r="BW274" s="29" t="e">
        <f t="shared" si="138"/>
        <v>#DIV/0!</v>
      </c>
      <c r="BX274" s="29" t="e">
        <f t="shared" si="139"/>
        <v>#DIV/0!</v>
      </c>
    </row>
    <row r="275" spans="1:76" x14ac:dyDescent="0.2">
      <c r="A275" s="29">
        <f>Rohdaten!C275</f>
        <v>0</v>
      </c>
      <c r="B275" s="29">
        <f>IF(1=1,Rohdaten!H275,"x"&amp;Rohdaten!H275)</f>
        <v>0</v>
      </c>
      <c r="C275" s="29">
        <f>IF(101,Rohdaten!F275,-Rohdaten!F275)</f>
        <v>0</v>
      </c>
      <c r="E275" s="32">
        <f>Rohdaten!J275</f>
        <v>0</v>
      </c>
      <c r="F275" s="32" t="e">
        <f>AVERAGE(Rohdaten!L275,Rohdaten!X275,Rohdaten!AD275)</f>
        <v>#DIV/0!</v>
      </c>
      <c r="G275" s="29" t="e">
        <f t="array" ref="G275">AVERAGE(IF(Rohdaten!E275='turnwise standard'!$A$5:$A$99,'turnwise standard'!$F$5:$F$99))</f>
        <v>#DIV/0!</v>
      </c>
      <c r="H275" s="29" t="b">
        <f>IF(ISERROR(G275),1&lt;0,E275-G275&gt;eval!$B$6)</f>
        <v>0</v>
      </c>
      <c r="I275" s="32" t="e">
        <f>Rohdaten!L275-G275</f>
        <v>#DIV/0!</v>
      </c>
      <c r="J275" s="32" t="e">
        <f t="shared" si="112"/>
        <v>#DIV/0!</v>
      </c>
      <c r="K275" s="32" t="e">
        <f t="shared" si="113"/>
        <v>#DIV/0!</v>
      </c>
      <c r="L275" s="30">
        <f>Rohdaten!O275</f>
        <v>0</v>
      </c>
      <c r="M275" s="33">
        <f>Rohdaten!N275/eval!$B$7</f>
        <v>0</v>
      </c>
      <c r="N275" s="33" t="e">
        <f>Rohdaten!N275/Rohdaten!M275</f>
        <v>#DIV/0!</v>
      </c>
      <c r="O275" s="32" t="e">
        <f t="shared" si="114"/>
        <v>#DIV/0!</v>
      </c>
      <c r="P275" s="34" t="e">
        <f>(L275)/(O275/charge/constants!$B$3)</f>
        <v>#DIV/0!</v>
      </c>
      <c r="Q275" s="34" t="e">
        <f>SQRT(L275+1)/(O275/charge/constants!$B$3)</f>
        <v>#DIV/0!</v>
      </c>
      <c r="R275" s="29" t="e">
        <f>P275/eval!$E$18</f>
        <v>#DIV/0!</v>
      </c>
      <c r="S275" s="29" t="e">
        <f>Q275/eval!$E$18</f>
        <v>#DIV/0!</v>
      </c>
      <c r="T275" s="29" t="e">
        <f t="shared" si="115"/>
        <v>#DIV/0!</v>
      </c>
      <c r="V275" s="31" t="e">
        <f t="array" ref="V275">AVERAGE(IF(Rohdaten!E275='turnwise standard'!$A$5:$A$99,'turnwise standard'!$P$5:$P$99))</f>
        <v>#DIV/0!</v>
      </c>
      <c r="W275" s="32" t="e">
        <f t="shared" si="116"/>
        <v>#DIV/0!</v>
      </c>
      <c r="X275" s="29" t="e">
        <f t="shared" si="117"/>
        <v>#DIV/0!</v>
      </c>
      <c r="Y275" s="29" t="e">
        <f t="shared" si="118"/>
        <v>#DIV/0!</v>
      </c>
      <c r="AA275" s="32" t="e">
        <f>Rohdaten!AJ275-$G275</f>
        <v>#DIV/0!</v>
      </c>
      <c r="AB275" s="32" t="e">
        <f t="shared" si="119"/>
        <v>#DIV/0!</v>
      </c>
      <c r="AC275" s="30">
        <f>Rohdaten!AM275</f>
        <v>0</v>
      </c>
      <c r="AD275" s="33">
        <f>Rohdaten!AL275/eval!$B$7</f>
        <v>0</v>
      </c>
      <c r="AE275" s="32" t="e">
        <f t="shared" si="120"/>
        <v>#DIV/0!</v>
      </c>
      <c r="AF275" s="32" t="e">
        <f>(AC275)/((AE275+0.0000000000000000001)/charge/constants!$B$3)</f>
        <v>#DIV/0!</v>
      </c>
      <c r="AG275" s="32" t="e">
        <f>SQRT(AC275+1)/((AE275+0.0000000000000000001)/charge/constants!$B$3)</f>
        <v>#DIV/0!</v>
      </c>
      <c r="AH275" s="32" t="e">
        <f>AF275/eval!$E$18</f>
        <v>#DIV/0!</v>
      </c>
      <c r="AI275" s="32" t="e">
        <f>AG275/eval!$E$18</f>
        <v>#DIV/0!</v>
      </c>
      <c r="AJ275" s="32" t="e">
        <f t="shared" si="121"/>
        <v>#DIV/0!</v>
      </c>
      <c r="AK275" s="32" t="e">
        <f t="shared" si="122"/>
        <v>#DIV/0!</v>
      </c>
      <c r="AL275" s="29" t="e">
        <f t="shared" si="123"/>
        <v>#DIV/0!</v>
      </c>
      <c r="AN275" s="32" t="e">
        <f>Rohdaten!X275-G275</f>
        <v>#DIV/0!</v>
      </c>
      <c r="AO275" s="32" t="e">
        <f t="shared" si="124"/>
        <v>#DIV/0!</v>
      </c>
      <c r="AP275" s="30">
        <f>Rohdaten!AA275</f>
        <v>0</v>
      </c>
      <c r="AQ275" s="33">
        <f>Rohdaten!Y275</f>
        <v>0</v>
      </c>
      <c r="AR275" s="32" t="e">
        <f t="shared" si="136"/>
        <v>#DIV/0!</v>
      </c>
      <c r="AS275" s="32" t="e">
        <f t="shared" si="125"/>
        <v>#DIV/0!</v>
      </c>
      <c r="AT275" s="32" t="e">
        <f>(AP275)/((AS275+0.0000000000000000001)/charge/constants!$B$3)</f>
        <v>#DIV/0!</v>
      </c>
      <c r="AU275" s="32" t="e">
        <f>SQRT(AP275+1)/((AS275+0.0000000000000000001)/charge/constants!$B$3)</f>
        <v>#DIV/0!</v>
      </c>
      <c r="AV275" s="32" t="e">
        <f>AT275/eval!$E$18</f>
        <v>#DIV/0!</v>
      </c>
      <c r="AW275" s="32" t="e">
        <f>AU275/eval!$E$18</f>
        <v>#DIV/0!</v>
      </c>
      <c r="AX275" s="32" t="e">
        <f t="shared" si="126"/>
        <v>#DIV/0!</v>
      </c>
      <c r="AY275" s="32" t="e">
        <f t="shared" si="127"/>
        <v>#DIV/0!</v>
      </c>
      <c r="AZ275" s="29" t="e">
        <f t="shared" si="128"/>
        <v>#DIV/0!</v>
      </c>
      <c r="BC275" s="32" t="e">
        <f>Rohdaten!AD275-G275</f>
        <v>#DIV/0!</v>
      </c>
      <c r="BD275" s="30">
        <f>Rohdaten!AG275</f>
        <v>0</v>
      </c>
      <c r="BE275" s="33" t="e">
        <f>Rohdaten!AF275/Rohdaten!AE275</f>
        <v>#DIV/0!</v>
      </c>
      <c r="BF275" s="33">
        <f>Rohdaten!AF275/eval!$B$7</f>
        <v>0</v>
      </c>
      <c r="BG275" s="32" t="e">
        <f t="shared" si="129"/>
        <v>#DIV/0!</v>
      </c>
      <c r="BH275" s="32" t="e">
        <f>(BD275)/((BG275+0.0000000000000000001)/charge/constants!$B$3)</f>
        <v>#DIV/0!</v>
      </c>
      <c r="BI275" s="32" t="e">
        <f>SQRT(BD275+1)/((BG275+0.0000000000000000001)/charge/constants!$B$3)</f>
        <v>#DIV/0!</v>
      </c>
      <c r="BJ275" s="32" t="e">
        <f>BH275/eval!$E$18</f>
        <v>#DIV/0!</v>
      </c>
      <c r="BK275" s="32" t="e">
        <f>BI275/eval!$E$18</f>
        <v>#DIV/0!</v>
      </c>
      <c r="BL275" s="32" t="e">
        <f t="shared" si="130"/>
        <v>#DIV/0!</v>
      </c>
      <c r="BM275" s="32" t="e">
        <f t="shared" si="131"/>
        <v>#DIV/0!</v>
      </c>
      <c r="BN275" s="29" t="e">
        <f t="shared" si="132"/>
        <v>#DIV/0!</v>
      </c>
      <c r="BO275" s="33" t="e">
        <f t="array" ref="BO275">AVERAGE(IF(Rohdaten!E275='turnwise standard'!$A$5:$A$99,'turnwise standard'!$B$5:$B$99))</f>
        <v>#DIV/0!</v>
      </c>
      <c r="BP275" s="32" t="e">
        <f>BD275/BF275*constants!$B$3*charge/constants!$B$6/BO275</f>
        <v>#DIV/0!</v>
      </c>
      <c r="BQ275" s="32" t="e">
        <f>SQRT(BD275)/BF275*constants!$B$3*charge/constants!$B$6/BO275</f>
        <v>#DIV/0!</v>
      </c>
      <c r="BR275" s="32"/>
      <c r="BS275" s="32" t="e">
        <f t="shared" si="133"/>
        <v>#DIV/0!</v>
      </c>
      <c r="BT275" s="32" t="e">
        <f t="shared" si="134"/>
        <v>#DIV/0!</v>
      </c>
      <c r="BU275" s="32" t="e">
        <f t="shared" si="135"/>
        <v>#DIV/0!</v>
      </c>
      <c r="BV275" s="29" t="e">
        <f t="shared" si="137"/>
        <v>#DIV/0!</v>
      </c>
      <c r="BW275" s="29" t="e">
        <f t="shared" si="138"/>
        <v>#DIV/0!</v>
      </c>
      <c r="BX275" s="29" t="e">
        <f t="shared" si="139"/>
        <v>#DIV/0!</v>
      </c>
    </row>
    <row r="276" spans="1:76" x14ac:dyDescent="0.2">
      <c r="A276" s="29">
        <f>Rohdaten!C276</f>
        <v>0</v>
      </c>
      <c r="B276" s="29">
        <f>IF(1=1,Rohdaten!H276,"x"&amp;Rohdaten!H276)</f>
        <v>0</v>
      </c>
      <c r="C276" s="29">
        <f>IF(101,Rohdaten!F276,-Rohdaten!F276)</f>
        <v>0</v>
      </c>
      <c r="E276" s="32">
        <f>Rohdaten!J276</f>
        <v>0</v>
      </c>
      <c r="F276" s="32" t="e">
        <f>AVERAGE(Rohdaten!L276,Rohdaten!X276,Rohdaten!AD276)</f>
        <v>#DIV/0!</v>
      </c>
      <c r="G276" s="29" t="e">
        <f t="array" ref="G276">AVERAGE(IF(Rohdaten!E276='turnwise standard'!$A$5:$A$99,'turnwise standard'!$F$5:$F$99))</f>
        <v>#DIV/0!</v>
      </c>
      <c r="H276" s="29" t="b">
        <f>IF(ISERROR(G276),1&lt;0,E276-G276&gt;eval!$B$6)</f>
        <v>0</v>
      </c>
      <c r="I276" s="32" t="e">
        <f>Rohdaten!L276-G276</f>
        <v>#DIV/0!</v>
      </c>
      <c r="J276" s="32" t="e">
        <f t="shared" si="112"/>
        <v>#DIV/0!</v>
      </c>
      <c r="K276" s="32" t="e">
        <f t="shared" si="113"/>
        <v>#DIV/0!</v>
      </c>
      <c r="L276" s="30">
        <f>Rohdaten!O276</f>
        <v>0</v>
      </c>
      <c r="M276" s="33">
        <f>Rohdaten!N276/eval!$B$7</f>
        <v>0</v>
      </c>
      <c r="N276" s="33" t="e">
        <f>Rohdaten!N276/Rohdaten!M276</f>
        <v>#DIV/0!</v>
      </c>
      <c r="O276" s="32" t="e">
        <f t="shared" si="114"/>
        <v>#DIV/0!</v>
      </c>
      <c r="P276" s="34" t="e">
        <f>(L276)/(O276/charge/constants!$B$3)</f>
        <v>#DIV/0!</v>
      </c>
      <c r="Q276" s="34" t="e">
        <f>SQRT(L276+1)/(O276/charge/constants!$B$3)</f>
        <v>#DIV/0!</v>
      </c>
      <c r="R276" s="29" t="e">
        <f>P276/eval!$E$18</f>
        <v>#DIV/0!</v>
      </c>
      <c r="S276" s="29" t="e">
        <f>Q276/eval!$E$18</f>
        <v>#DIV/0!</v>
      </c>
      <c r="T276" s="29" t="e">
        <f t="shared" si="115"/>
        <v>#DIV/0!</v>
      </c>
      <c r="V276" s="31" t="e">
        <f t="array" ref="V276">AVERAGE(IF(Rohdaten!E276='turnwise standard'!$A$5:$A$99,'turnwise standard'!$P$5:$P$99))</f>
        <v>#DIV/0!</v>
      </c>
      <c r="W276" s="32" t="e">
        <f t="shared" si="116"/>
        <v>#DIV/0!</v>
      </c>
      <c r="X276" s="29" t="e">
        <f t="shared" si="117"/>
        <v>#DIV/0!</v>
      </c>
      <c r="Y276" s="29" t="e">
        <f t="shared" si="118"/>
        <v>#DIV/0!</v>
      </c>
      <c r="AA276" s="32" t="e">
        <f>Rohdaten!AJ276-$G276</f>
        <v>#DIV/0!</v>
      </c>
      <c r="AB276" s="32" t="e">
        <f t="shared" si="119"/>
        <v>#DIV/0!</v>
      </c>
      <c r="AC276" s="30">
        <f>Rohdaten!AM276</f>
        <v>0</v>
      </c>
      <c r="AD276" s="33">
        <f>Rohdaten!AL276/eval!$B$7</f>
        <v>0</v>
      </c>
      <c r="AE276" s="32" t="e">
        <f t="shared" si="120"/>
        <v>#DIV/0!</v>
      </c>
      <c r="AF276" s="32" t="e">
        <f>(AC276)/((AE276+0.0000000000000000001)/charge/constants!$B$3)</f>
        <v>#DIV/0!</v>
      </c>
      <c r="AG276" s="32" t="e">
        <f>SQRT(AC276+1)/((AE276+0.0000000000000000001)/charge/constants!$B$3)</f>
        <v>#DIV/0!</v>
      </c>
      <c r="AH276" s="32" t="e">
        <f>AF276/eval!$E$18</f>
        <v>#DIV/0!</v>
      </c>
      <c r="AI276" s="32" t="e">
        <f>AG276/eval!$E$18</f>
        <v>#DIV/0!</v>
      </c>
      <c r="AJ276" s="32" t="e">
        <f t="shared" si="121"/>
        <v>#DIV/0!</v>
      </c>
      <c r="AK276" s="32" t="e">
        <f t="shared" si="122"/>
        <v>#DIV/0!</v>
      </c>
      <c r="AL276" s="29" t="e">
        <f t="shared" si="123"/>
        <v>#DIV/0!</v>
      </c>
      <c r="AN276" s="32" t="e">
        <f>Rohdaten!X276-G276</f>
        <v>#DIV/0!</v>
      </c>
      <c r="AO276" s="32" t="e">
        <f t="shared" si="124"/>
        <v>#DIV/0!</v>
      </c>
      <c r="AP276" s="30">
        <f>Rohdaten!AA276</f>
        <v>0</v>
      </c>
      <c r="AQ276" s="33">
        <f>Rohdaten!Y276</f>
        <v>0</v>
      </c>
      <c r="AR276" s="32" t="e">
        <f t="shared" si="136"/>
        <v>#DIV/0!</v>
      </c>
      <c r="AS276" s="32" t="e">
        <f t="shared" si="125"/>
        <v>#DIV/0!</v>
      </c>
      <c r="AT276" s="32" t="e">
        <f>(AP276)/((AS276+0.0000000000000000001)/charge/constants!$B$3)</f>
        <v>#DIV/0!</v>
      </c>
      <c r="AU276" s="32" t="e">
        <f>SQRT(AP276+1)/((AS276+0.0000000000000000001)/charge/constants!$B$3)</f>
        <v>#DIV/0!</v>
      </c>
      <c r="AV276" s="32" t="e">
        <f>AT276/eval!$E$18</f>
        <v>#DIV/0!</v>
      </c>
      <c r="AW276" s="32" t="e">
        <f>AU276/eval!$E$18</f>
        <v>#DIV/0!</v>
      </c>
      <c r="AX276" s="32" t="e">
        <f t="shared" si="126"/>
        <v>#DIV/0!</v>
      </c>
      <c r="AY276" s="32" t="e">
        <f t="shared" si="127"/>
        <v>#DIV/0!</v>
      </c>
      <c r="AZ276" s="29" t="e">
        <f t="shared" si="128"/>
        <v>#DIV/0!</v>
      </c>
      <c r="BC276" s="32" t="e">
        <f>Rohdaten!AD276-G276</f>
        <v>#DIV/0!</v>
      </c>
      <c r="BD276" s="30">
        <f>Rohdaten!AG276</f>
        <v>0</v>
      </c>
      <c r="BE276" s="33" t="e">
        <f>Rohdaten!AF276/Rohdaten!AE276</f>
        <v>#DIV/0!</v>
      </c>
      <c r="BF276" s="33">
        <f>Rohdaten!AF276/eval!$B$7</f>
        <v>0</v>
      </c>
      <c r="BG276" s="32" t="e">
        <f t="shared" si="129"/>
        <v>#DIV/0!</v>
      </c>
      <c r="BH276" s="32" t="e">
        <f>(BD276)/((BG276+0.0000000000000000001)/charge/constants!$B$3)</f>
        <v>#DIV/0!</v>
      </c>
      <c r="BI276" s="32" t="e">
        <f>SQRT(BD276+1)/((BG276+0.0000000000000000001)/charge/constants!$B$3)</f>
        <v>#DIV/0!</v>
      </c>
      <c r="BJ276" s="32" t="e">
        <f>BH276/eval!$E$18</f>
        <v>#DIV/0!</v>
      </c>
      <c r="BK276" s="32" t="e">
        <f>BI276/eval!$E$18</f>
        <v>#DIV/0!</v>
      </c>
      <c r="BL276" s="32" t="e">
        <f t="shared" si="130"/>
        <v>#DIV/0!</v>
      </c>
      <c r="BM276" s="32" t="e">
        <f t="shared" si="131"/>
        <v>#DIV/0!</v>
      </c>
      <c r="BN276" s="29" t="e">
        <f t="shared" si="132"/>
        <v>#DIV/0!</v>
      </c>
      <c r="BO276" s="33" t="e">
        <f t="array" ref="BO276">AVERAGE(IF(Rohdaten!E276='turnwise standard'!$A$5:$A$99,'turnwise standard'!$B$5:$B$99))</f>
        <v>#DIV/0!</v>
      </c>
      <c r="BP276" s="32" t="e">
        <f>BD276/BF276*constants!$B$3*charge/constants!$B$6/BO276</f>
        <v>#DIV/0!</v>
      </c>
      <c r="BQ276" s="32" t="e">
        <f>SQRT(BD276)/BF276*constants!$B$3*charge/constants!$B$6/BO276</f>
        <v>#DIV/0!</v>
      </c>
      <c r="BR276" s="32"/>
      <c r="BS276" s="32" t="e">
        <f t="shared" si="133"/>
        <v>#DIV/0!</v>
      </c>
      <c r="BT276" s="32" t="e">
        <f t="shared" si="134"/>
        <v>#DIV/0!</v>
      </c>
      <c r="BU276" s="32" t="e">
        <f t="shared" si="135"/>
        <v>#DIV/0!</v>
      </c>
      <c r="BV276" s="29" t="e">
        <f t="shared" si="137"/>
        <v>#DIV/0!</v>
      </c>
      <c r="BW276" s="29" t="e">
        <f t="shared" si="138"/>
        <v>#DIV/0!</v>
      </c>
      <c r="BX276" s="29" t="e">
        <f t="shared" si="139"/>
        <v>#DIV/0!</v>
      </c>
    </row>
    <row r="277" spans="1:76" x14ac:dyDescent="0.2">
      <c r="A277" s="29">
        <f>Rohdaten!C277</f>
        <v>0</v>
      </c>
      <c r="B277" s="29">
        <f>IF(1=1,Rohdaten!H277,"x"&amp;Rohdaten!H277)</f>
        <v>0</v>
      </c>
      <c r="C277" s="29">
        <f>IF(101,Rohdaten!F277,-Rohdaten!F277)</f>
        <v>0</v>
      </c>
      <c r="E277" s="32">
        <f>Rohdaten!J277</f>
        <v>0</v>
      </c>
      <c r="F277" s="32" t="e">
        <f>AVERAGE(Rohdaten!L277,Rohdaten!X277,Rohdaten!AD277)</f>
        <v>#DIV/0!</v>
      </c>
      <c r="G277" s="29" t="e">
        <f t="array" ref="G277">AVERAGE(IF(Rohdaten!E277='turnwise standard'!$A$5:$A$99,'turnwise standard'!$F$5:$F$99))</f>
        <v>#DIV/0!</v>
      </c>
      <c r="H277" s="29" t="b">
        <f>IF(ISERROR(G277),1&lt;0,E277-G277&gt;eval!$B$6)</f>
        <v>0</v>
      </c>
      <c r="I277" s="32" t="e">
        <f>Rohdaten!L277-G277</f>
        <v>#DIV/0!</v>
      </c>
      <c r="J277" s="32" t="e">
        <f t="shared" si="112"/>
        <v>#DIV/0!</v>
      </c>
      <c r="K277" s="32" t="e">
        <f t="shared" si="113"/>
        <v>#DIV/0!</v>
      </c>
      <c r="L277" s="30">
        <f>Rohdaten!O277</f>
        <v>0</v>
      </c>
      <c r="M277" s="33">
        <f>Rohdaten!N277/eval!$B$7</f>
        <v>0</v>
      </c>
      <c r="N277" s="33" t="e">
        <f>Rohdaten!N277/Rohdaten!M277</f>
        <v>#DIV/0!</v>
      </c>
      <c r="O277" s="32" t="e">
        <f t="shared" si="114"/>
        <v>#DIV/0!</v>
      </c>
      <c r="P277" s="34" t="e">
        <f>(L277)/(O277/charge/constants!$B$3)</f>
        <v>#DIV/0!</v>
      </c>
      <c r="Q277" s="34" t="e">
        <f>SQRT(L277+1)/(O277/charge/constants!$B$3)</f>
        <v>#DIV/0!</v>
      </c>
      <c r="R277" s="29" t="e">
        <f>P277/eval!$E$18</f>
        <v>#DIV/0!</v>
      </c>
      <c r="S277" s="29" t="e">
        <f>Q277/eval!$E$18</f>
        <v>#DIV/0!</v>
      </c>
      <c r="T277" s="29" t="e">
        <f t="shared" si="115"/>
        <v>#DIV/0!</v>
      </c>
      <c r="V277" s="31" t="e">
        <f t="array" ref="V277">AVERAGE(IF(Rohdaten!E277='turnwise standard'!$A$5:$A$99,'turnwise standard'!$P$5:$P$99))</f>
        <v>#DIV/0!</v>
      </c>
      <c r="W277" s="32" t="e">
        <f t="shared" si="116"/>
        <v>#DIV/0!</v>
      </c>
      <c r="X277" s="29" t="e">
        <f t="shared" si="117"/>
        <v>#DIV/0!</v>
      </c>
      <c r="Y277" s="29" t="e">
        <f t="shared" si="118"/>
        <v>#DIV/0!</v>
      </c>
      <c r="AA277" s="32" t="e">
        <f>Rohdaten!AJ277-$G277</f>
        <v>#DIV/0!</v>
      </c>
      <c r="AB277" s="32" t="e">
        <f t="shared" si="119"/>
        <v>#DIV/0!</v>
      </c>
      <c r="AC277" s="30">
        <f>Rohdaten!AM277</f>
        <v>0</v>
      </c>
      <c r="AD277" s="33">
        <f>Rohdaten!AL277/eval!$B$7</f>
        <v>0</v>
      </c>
      <c r="AE277" s="32" t="e">
        <f t="shared" si="120"/>
        <v>#DIV/0!</v>
      </c>
      <c r="AF277" s="32" t="e">
        <f>(AC277)/((AE277+0.0000000000000000001)/charge/constants!$B$3)</f>
        <v>#DIV/0!</v>
      </c>
      <c r="AG277" s="32" t="e">
        <f>SQRT(AC277+1)/((AE277+0.0000000000000000001)/charge/constants!$B$3)</f>
        <v>#DIV/0!</v>
      </c>
      <c r="AH277" s="32" t="e">
        <f>AF277/eval!$E$18</f>
        <v>#DIV/0!</v>
      </c>
      <c r="AI277" s="32" t="e">
        <f>AG277/eval!$E$18</f>
        <v>#DIV/0!</v>
      </c>
      <c r="AJ277" s="32" t="e">
        <f t="shared" si="121"/>
        <v>#DIV/0!</v>
      </c>
      <c r="AK277" s="32" t="e">
        <f t="shared" si="122"/>
        <v>#DIV/0!</v>
      </c>
      <c r="AL277" s="29" t="e">
        <f t="shared" si="123"/>
        <v>#DIV/0!</v>
      </c>
      <c r="AN277" s="32" t="e">
        <f>Rohdaten!X277-G277</f>
        <v>#DIV/0!</v>
      </c>
      <c r="AO277" s="32" t="e">
        <f t="shared" si="124"/>
        <v>#DIV/0!</v>
      </c>
      <c r="AP277" s="30">
        <f>Rohdaten!AA277</f>
        <v>0</v>
      </c>
      <c r="AQ277" s="33">
        <f>Rohdaten!Y277</f>
        <v>0</v>
      </c>
      <c r="AR277" s="32" t="e">
        <f t="shared" si="136"/>
        <v>#DIV/0!</v>
      </c>
      <c r="AS277" s="32" t="e">
        <f t="shared" si="125"/>
        <v>#DIV/0!</v>
      </c>
      <c r="AT277" s="32" t="e">
        <f>(AP277)/((AS277+0.0000000000000000001)/charge/constants!$B$3)</f>
        <v>#DIV/0!</v>
      </c>
      <c r="AU277" s="32" t="e">
        <f>SQRT(AP277+1)/((AS277+0.0000000000000000001)/charge/constants!$B$3)</f>
        <v>#DIV/0!</v>
      </c>
      <c r="AV277" s="32" t="e">
        <f>AT277/eval!$E$18</f>
        <v>#DIV/0!</v>
      </c>
      <c r="AW277" s="32" t="e">
        <f>AU277/eval!$E$18</f>
        <v>#DIV/0!</v>
      </c>
      <c r="AX277" s="32" t="e">
        <f t="shared" si="126"/>
        <v>#DIV/0!</v>
      </c>
      <c r="AY277" s="32" t="e">
        <f t="shared" si="127"/>
        <v>#DIV/0!</v>
      </c>
      <c r="AZ277" s="29" t="e">
        <f t="shared" si="128"/>
        <v>#DIV/0!</v>
      </c>
      <c r="BC277" s="32" t="e">
        <f>Rohdaten!AD277-G277</f>
        <v>#DIV/0!</v>
      </c>
      <c r="BD277" s="30">
        <f>Rohdaten!AG277</f>
        <v>0</v>
      </c>
      <c r="BE277" s="33" t="e">
        <f>Rohdaten!AF277/Rohdaten!AE277</f>
        <v>#DIV/0!</v>
      </c>
      <c r="BF277" s="33">
        <f>Rohdaten!AF277/eval!$B$7</f>
        <v>0</v>
      </c>
      <c r="BG277" s="32" t="e">
        <f t="shared" si="129"/>
        <v>#DIV/0!</v>
      </c>
      <c r="BH277" s="32" t="e">
        <f>(BD277)/((BG277+0.0000000000000000001)/charge/constants!$B$3)</f>
        <v>#DIV/0!</v>
      </c>
      <c r="BI277" s="32" t="e">
        <f>SQRT(BD277+1)/((BG277+0.0000000000000000001)/charge/constants!$B$3)</f>
        <v>#DIV/0!</v>
      </c>
      <c r="BJ277" s="32" t="e">
        <f>BH277/eval!$E$18</f>
        <v>#DIV/0!</v>
      </c>
      <c r="BK277" s="32" t="e">
        <f>BI277/eval!$E$18</f>
        <v>#DIV/0!</v>
      </c>
      <c r="BL277" s="32" t="e">
        <f t="shared" si="130"/>
        <v>#DIV/0!</v>
      </c>
      <c r="BM277" s="32" t="e">
        <f t="shared" si="131"/>
        <v>#DIV/0!</v>
      </c>
      <c r="BN277" s="29" t="e">
        <f t="shared" si="132"/>
        <v>#DIV/0!</v>
      </c>
      <c r="BO277" s="33" t="e">
        <f t="array" ref="BO277">AVERAGE(IF(Rohdaten!E277='turnwise standard'!$A$5:$A$99,'turnwise standard'!$B$5:$B$99))</f>
        <v>#DIV/0!</v>
      </c>
      <c r="BP277" s="32" t="e">
        <f>BD277/BF277*constants!$B$3*charge/constants!$B$6/BO277</f>
        <v>#DIV/0!</v>
      </c>
      <c r="BQ277" s="32" t="e">
        <f>SQRT(BD277)/BF277*constants!$B$3*charge/constants!$B$6/BO277</f>
        <v>#DIV/0!</v>
      </c>
      <c r="BR277" s="32"/>
      <c r="BS277" s="32" t="e">
        <f t="shared" si="133"/>
        <v>#DIV/0!</v>
      </c>
      <c r="BT277" s="32" t="e">
        <f t="shared" si="134"/>
        <v>#DIV/0!</v>
      </c>
      <c r="BU277" s="32" t="e">
        <f t="shared" si="135"/>
        <v>#DIV/0!</v>
      </c>
      <c r="BV277" s="29" t="e">
        <f t="shared" si="137"/>
        <v>#DIV/0!</v>
      </c>
      <c r="BW277" s="29" t="e">
        <f t="shared" si="138"/>
        <v>#DIV/0!</v>
      </c>
      <c r="BX277" s="29" t="e">
        <f t="shared" si="139"/>
        <v>#DIV/0!</v>
      </c>
    </row>
    <row r="278" spans="1:76" x14ac:dyDescent="0.2">
      <c r="A278" s="29">
        <f>Rohdaten!C278</f>
        <v>0</v>
      </c>
      <c r="B278" s="29">
        <f>IF(1=1,Rohdaten!H278,"x"&amp;Rohdaten!H278)</f>
        <v>0</v>
      </c>
      <c r="C278" s="29">
        <f>IF(101,Rohdaten!F278,-Rohdaten!F278)</f>
        <v>0</v>
      </c>
      <c r="E278" s="32">
        <f>Rohdaten!J278</f>
        <v>0</v>
      </c>
      <c r="F278" s="32" t="e">
        <f>AVERAGE(Rohdaten!L278,Rohdaten!X278,Rohdaten!AD278)</f>
        <v>#DIV/0!</v>
      </c>
      <c r="G278" s="29" t="e">
        <f t="array" ref="G278">AVERAGE(IF(Rohdaten!E278='turnwise standard'!$A$5:$A$99,'turnwise standard'!$F$5:$F$99))</f>
        <v>#DIV/0!</v>
      </c>
      <c r="H278" s="29" t="b">
        <f>IF(ISERROR(G278),1&lt;0,E278-G278&gt;eval!$B$6)</f>
        <v>0</v>
      </c>
      <c r="I278" s="32" t="e">
        <f>Rohdaten!L278-G278</f>
        <v>#DIV/0!</v>
      </c>
      <c r="J278" s="32" t="e">
        <f t="shared" si="112"/>
        <v>#DIV/0!</v>
      </c>
      <c r="K278" s="32" t="e">
        <f t="shared" si="113"/>
        <v>#DIV/0!</v>
      </c>
      <c r="L278" s="30">
        <f>Rohdaten!O278</f>
        <v>0</v>
      </c>
      <c r="M278" s="33">
        <f>Rohdaten!N278/eval!$B$7</f>
        <v>0</v>
      </c>
      <c r="N278" s="33" t="e">
        <f>Rohdaten!N278/Rohdaten!M278</f>
        <v>#DIV/0!</v>
      </c>
      <c r="O278" s="32" t="e">
        <f t="shared" si="114"/>
        <v>#DIV/0!</v>
      </c>
      <c r="P278" s="34" t="e">
        <f>(L278)/(O278/charge/constants!$B$3)</f>
        <v>#DIV/0!</v>
      </c>
      <c r="Q278" s="34" t="e">
        <f>SQRT(L278+1)/(O278/charge/constants!$B$3)</f>
        <v>#DIV/0!</v>
      </c>
      <c r="R278" s="29" t="e">
        <f>P278/eval!$E$18</f>
        <v>#DIV/0!</v>
      </c>
      <c r="S278" s="29" t="e">
        <f>Q278/eval!$E$18</f>
        <v>#DIV/0!</v>
      </c>
      <c r="T278" s="29" t="e">
        <f t="shared" si="115"/>
        <v>#DIV/0!</v>
      </c>
      <c r="V278" s="31" t="e">
        <f t="array" ref="V278">AVERAGE(IF(Rohdaten!E278='turnwise standard'!$A$5:$A$99,'turnwise standard'!$P$5:$P$99))</f>
        <v>#DIV/0!</v>
      </c>
      <c r="W278" s="32" t="e">
        <f t="shared" si="116"/>
        <v>#DIV/0!</v>
      </c>
      <c r="X278" s="29" t="e">
        <f t="shared" si="117"/>
        <v>#DIV/0!</v>
      </c>
      <c r="Y278" s="29" t="e">
        <f t="shared" si="118"/>
        <v>#DIV/0!</v>
      </c>
      <c r="AA278" s="32" t="e">
        <f>Rohdaten!AJ278-$G278</f>
        <v>#DIV/0!</v>
      </c>
      <c r="AB278" s="32" t="e">
        <f t="shared" si="119"/>
        <v>#DIV/0!</v>
      </c>
      <c r="AC278" s="30">
        <f>Rohdaten!AM278</f>
        <v>0</v>
      </c>
      <c r="AD278" s="33">
        <f>Rohdaten!AL278/eval!$B$7</f>
        <v>0</v>
      </c>
      <c r="AE278" s="32" t="e">
        <f t="shared" si="120"/>
        <v>#DIV/0!</v>
      </c>
      <c r="AF278" s="32" t="e">
        <f>(AC278)/((AE278+0.0000000000000000001)/charge/constants!$B$3)</f>
        <v>#DIV/0!</v>
      </c>
      <c r="AG278" s="32" t="e">
        <f>SQRT(AC278+1)/((AE278+0.0000000000000000001)/charge/constants!$B$3)</f>
        <v>#DIV/0!</v>
      </c>
      <c r="AH278" s="32" t="e">
        <f>AF278/eval!$E$18</f>
        <v>#DIV/0!</v>
      </c>
      <c r="AI278" s="32" t="e">
        <f>AG278/eval!$E$18</f>
        <v>#DIV/0!</v>
      </c>
      <c r="AJ278" s="32" t="e">
        <f t="shared" si="121"/>
        <v>#DIV/0!</v>
      </c>
      <c r="AK278" s="32" t="e">
        <f t="shared" si="122"/>
        <v>#DIV/0!</v>
      </c>
      <c r="AL278" s="29" t="e">
        <f t="shared" si="123"/>
        <v>#DIV/0!</v>
      </c>
      <c r="AN278" s="32" t="e">
        <f>Rohdaten!X278-G278</f>
        <v>#DIV/0!</v>
      </c>
      <c r="AO278" s="32" t="e">
        <f t="shared" si="124"/>
        <v>#DIV/0!</v>
      </c>
      <c r="AP278" s="30">
        <f>Rohdaten!AA278</f>
        <v>0</v>
      </c>
      <c r="AQ278" s="33">
        <f>Rohdaten!Y278</f>
        <v>0</v>
      </c>
      <c r="AR278" s="32" t="e">
        <f t="shared" si="136"/>
        <v>#DIV/0!</v>
      </c>
      <c r="AS278" s="32" t="e">
        <f t="shared" si="125"/>
        <v>#DIV/0!</v>
      </c>
      <c r="AT278" s="32" t="e">
        <f>(AP278)/((AS278+0.0000000000000000001)/charge/constants!$B$3)</f>
        <v>#DIV/0!</v>
      </c>
      <c r="AU278" s="32" t="e">
        <f>SQRT(AP278+1)/((AS278+0.0000000000000000001)/charge/constants!$B$3)</f>
        <v>#DIV/0!</v>
      </c>
      <c r="AV278" s="32" t="e">
        <f>AT278/eval!$E$18</f>
        <v>#DIV/0!</v>
      </c>
      <c r="AW278" s="32" t="e">
        <f>AU278/eval!$E$18</f>
        <v>#DIV/0!</v>
      </c>
      <c r="AX278" s="32" t="e">
        <f t="shared" si="126"/>
        <v>#DIV/0!</v>
      </c>
      <c r="AY278" s="32" t="e">
        <f t="shared" si="127"/>
        <v>#DIV/0!</v>
      </c>
      <c r="AZ278" s="29" t="e">
        <f t="shared" si="128"/>
        <v>#DIV/0!</v>
      </c>
      <c r="BC278" s="32" t="e">
        <f>Rohdaten!AD278-G278</f>
        <v>#DIV/0!</v>
      </c>
      <c r="BD278" s="30">
        <f>Rohdaten!AG278</f>
        <v>0</v>
      </c>
      <c r="BE278" s="33" t="e">
        <f>Rohdaten!AF278/Rohdaten!AE278</f>
        <v>#DIV/0!</v>
      </c>
      <c r="BF278" s="33">
        <f>Rohdaten!AF278/eval!$B$7</f>
        <v>0</v>
      </c>
      <c r="BG278" s="32" t="e">
        <f t="shared" si="129"/>
        <v>#DIV/0!</v>
      </c>
      <c r="BH278" s="32" t="e">
        <f>(BD278)/((BG278+0.0000000000000000001)/charge/constants!$B$3)</f>
        <v>#DIV/0!</v>
      </c>
      <c r="BI278" s="32" t="e">
        <f>SQRT(BD278+1)/((BG278+0.0000000000000000001)/charge/constants!$B$3)</f>
        <v>#DIV/0!</v>
      </c>
      <c r="BJ278" s="32" t="e">
        <f>BH278/eval!$E$18</f>
        <v>#DIV/0!</v>
      </c>
      <c r="BK278" s="32" t="e">
        <f>BI278/eval!$E$18</f>
        <v>#DIV/0!</v>
      </c>
      <c r="BL278" s="32" t="e">
        <f t="shared" si="130"/>
        <v>#DIV/0!</v>
      </c>
      <c r="BM278" s="32" t="e">
        <f t="shared" si="131"/>
        <v>#DIV/0!</v>
      </c>
      <c r="BN278" s="29" t="e">
        <f t="shared" si="132"/>
        <v>#DIV/0!</v>
      </c>
      <c r="BO278" s="33" t="e">
        <f t="array" ref="BO278">AVERAGE(IF(Rohdaten!E278='turnwise standard'!$A$5:$A$99,'turnwise standard'!$B$5:$B$99))</f>
        <v>#DIV/0!</v>
      </c>
      <c r="BP278" s="32" t="e">
        <f>BD278/BF278*constants!$B$3*charge/constants!$B$6/BO278</f>
        <v>#DIV/0!</v>
      </c>
      <c r="BQ278" s="32" t="e">
        <f>SQRT(BD278)/BF278*constants!$B$3*charge/constants!$B$6/BO278</f>
        <v>#DIV/0!</v>
      </c>
      <c r="BR278" s="32"/>
      <c r="BS278" s="32" t="e">
        <f t="shared" si="133"/>
        <v>#DIV/0!</v>
      </c>
      <c r="BT278" s="32" t="e">
        <f t="shared" si="134"/>
        <v>#DIV/0!</v>
      </c>
      <c r="BU278" s="32" t="e">
        <f t="shared" si="135"/>
        <v>#DIV/0!</v>
      </c>
      <c r="BV278" s="29" t="e">
        <f t="shared" si="137"/>
        <v>#DIV/0!</v>
      </c>
      <c r="BW278" s="29" t="e">
        <f t="shared" si="138"/>
        <v>#DIV/0!</v>
      </c>
      <c r="BX278" s="29" t="e">
        <f t="shared" si="139"/>
        <v>#DIV/0!</v>
      </c>
    </row>
    <row r="279" spans="1:76" x14ac:dyDescent="0.2">
      <c r="A279" s="29">
        <f>Rohdaten!C279</f>
        <v>0</v>
      </c>
      <c r="B279" s="29">
        <f>IF(1=1,Rohdaten!H279,"x"&amp;Rohdaten!H279)</f>
        <v>0</v>
      </c>
      <c r="C279" s="29">
        <f>IF(101,Rohdaten!F279,-Rohdaten!F279)</f>
        <v>0</v>
      </c>
      <c r="E279" s="32">
        <f>Rohdaten!J279</f>
        <v>0</v>
      </c>
      <c r="F279" s="32" t="e">
        <f>AVERAGE(Rohdaten!L279,Rohdaten!X279,Rohdaten!AD279)</f>
        <v>#DIV/0!</v>
      </c>
      <c r="G279" s="29" t="e">
        <f t="array" ref="G279">AVERAGE(IF(Rohdaten!E279='turnwise standard'!$A$5:$A$99,'turnwise standard'!$F$5:$F$99))</f>
        <v>#DIV/0!</v>
      </c>
      <c r="H279" s="29" t="b">
        <f>IF(ISERROR(G279),1&lt;0,E279-G279&gt;eval!$B$6)</f>
        <v>0</v>
      </c>
      <c r="I279" s="32" t="e">
        <f>Rohdaten!L279-G279</f>
        <v>#DIV/0!</v>
      </c>
      <c r="J279" s="32" t="e">
        <f t="shared" si="112"/>
        <v>#DIV/0!</v>
      </c>
      <c r="K279" s="32" t="e">
        <f t="shared" si="113"/>
        <v>#DIV/0!</v>
      </c>
      <c r="L279" s="30">
        <f>Rohdaten!O279</f>
        <v>0</v>
      </c>
      <c r="M279" s="33">
        <f>Rohdaten!N279/eval!$B$7</f>
        <v>0</v>
      </c>
      <c r="N279" s="33" t="e">
        <f>Rohdaten!N279/Rohdaten!M279</f>
        <v>#DIV/0!</v>
      </c>
      <c r="O279" s="32" t="e">
        <f t="shared" si="114"/>
        <v>#DIV/0!</v>
      </c>
      <c r="P279" s="34" t="e">
        <f>(L279)/(O279/charge/constants!$B$3)</f>
        <v>#DIV/0!</v>
      </c>
      <c r="Q279" s="34" t="e">
        <f>SQRT(L279+1)/(O279/charge/constants!$B$3)</f>
        <v>#DIV/0!</v>
      </c>
      <c r="R279" s="29" t="e">
        <f>P279/eval!$E$18</f>
        <v>#DIV/0!</v>
      </c>
      <c r="S279" s="29" t="e">
        <f>Q279/eval!$E$18</f>
        <v>#DIV/0!</v>
      </c>
      <c r="T279" s="29" t="e">
        <f t="shared" si="115"/>
        <v>#DIV/0!</v>
      </c>
      <c r="V279" s="31" t="e">
        <f t="array" ref="V279">AVERAGE(IF(Rohdaten!E279='turnwise standard'!$A$5:$A$99,'turnwise standard'!$P$5:$P$99))</f>
        <v>#DIV/0!</v>
      </c>
      <c r="W279" s="32" t="e">
        <f t="shared" si="116"/>
        <v>#DIV/0!</v>
      </c>
      <c r="X279" s="29" t="e">
        <f t="shared" si="117"/>
        <v>#DIV/0!</v>
      </c>
      <c r="Y279" s="29" t="e">
        <f t="shared" si="118"/>
        <v>#DIV/0!</v>
      </c>
      <c r="AA279" s="32" t="e">
        <f>Rohdaten!AJ279-$G279</f>
        <v>#DIV/0!</v>
      </c>
      <c r="AB279" s="32" t="e">
        <f t="shared" si="119"/>
        <v>#DIV/0!</v>
      </c>
      <c r="AC279" s="30">
        <f>Rohdaten!AM279</f>
        <v>0</v>
      </c>
      <c r="AD279" s="33">
        <f>Rohdaten!AL279/eval!$B$7</f>
        <v>0</v>
      </c>
      <c r="AE279" s="32" t="e">
        <f t="shared" si="120"/>
        <v>#DIV/0!</v>
      </c>
      <c r="AF279" s="32" t="e">
        <f>(AC279)/((AE279+0.0000000000000000001)/charge/constants!$B$3)</f>
        <v>#DIV/0!</v>
      </c>
      <c r="AG279" s="32" t="e">
        <f>SQRT(AC279+1)/((AE279+0.0000000000000000001)/charge/constants!$B$3)</f>
        <v>#DIV/0!</v>
      </c>
      <c r="AH279" s="32" t="e">
        <f>AF279/eval!$E$18</f>
        <v>#DIV/0!</v>
      </c>
      <c r="AI279" s="32" t="e">
        <f>AG279/eval!$E$18</f>
        <v>#DIV/0!</v>
      </c>
      <c r="AJ279" s="32" t="e">
        <f t="shared" si="121"/>
        <v>#DIV/0!</v>
      </c>
      <c r="AK279" s="32" t="e">
        <f t="shared" si="122"/>
        <v>#DIV/0!</v>
      </c>
      <c r="AL279" s="29" t="e">
        <f t="shared" si="123"/>
        <v>#DIV/0!</v>
      </c>
      <c r="AN279" s="32" t="e">
        <f>Rohdaten!X279-G279</f>
        <v>#DIV/0!</v>
      </c>
      <c r="AO279" s="32" t="e">
        <f t="shared" si="124"/>
        <v>#DIV/0!</v>
      </c>
      <c r="AP279" s="30">
        <f>Rohdaten!AA279</f>
        <v>0</v>
      </c>
      <c r="AQ279" s="33">
        <f>Rohdaten!Y279</f>
        <v>0</v>
      </c>
      <c r="AR279" s="32" t="e">
        <f t="shared" si="136"/>
        <v>#DIV/0!</v>
      </c>
      <c r="AS279" s="32" t="e">
        <f t="shared" si="125"/>
        <v>#DIV/0!</v>
      </c>
      <c r="AT279" s="32" t="e">
        <f>(AP279)/((AS279+0.0000000000000000001)/charge/constants!$B$3)</f>
        <v>#DIV/0!</v>
      </c>
      <c r="AU279" s="32" t="e">
        <f>SQRT(AP279+1)/((AS279+0.0000000000000000001)/charge/constants!$B$3)</f>
        <v>#DIV/0!</v>
      </c>
      <c r="AV279" s="32" t="e">
        <f>AT279/eval!$E$18</f>
        <v>#DIV/0!</v>
      </c>
      <c r="AW279" s="32" t="e">
        <f>AU279/eval!$E$18</f>
        <v>#DIV/0!</v>
      </c>
      <c r="AX279" s="32" t="e">
        <f t="shared" si="126"/>
        <v>#DIV/0!</v>
      </c>
      <c r="AY279" s="32" t="e">
        <f t="shared" si="127"/>
        <v>#DIV/0!</v>
      </c>
      <c r="AZ279" s="29" t="e">
        <f t="shared" si="128"/>
        <v>#DIV/0!</v>
      </c>
      <c r="BC279" s="32" t="e">
        <f>Rohdaten!AD279-G279</f>
        <v>#DIV/0!</v>
      </c>
      <c r="BD279" s="30">
        <f>Rohdaten!AG279</f>
        <v>0</v>
      </c>
      <c r="BE279" s="33" t="e">
        <f>Rohdaten!AF279/Rohdaten!AE279</f>
        <v>#DIV/0!</v>
      </c>
      <c r="BF279" s="33">
        <f>Rohdaten!AF279/eval!$B$7</f>
        <v>0</v>
      </c>
      <c r="BG279" s="32" t="e">
        <f t="shared" si="129"/>
        <v>#DIV/0!</v>
      </c>
      <c r="BH279" s="32" t="e">
        <f>(BD279)/((BG279+0.0000000000000000001)/charge/constants!$B$3)</f>
        <v>#DIV/0!</v>
      </c>
      <c r="BI279" s="32" t="e">
        <f>SQRT(BD279+1)/((BG279+0.0000000000000000001)/charge/constants!$B$3)</f>
        <v>#DIV/0!</v>
      </c>
      <c r="BJ279" s="32" t="e">
        <f>BH279/eval!$E$18</f>
        <v>#DIV/0!</v>
      </c>
      <c r="BK279" s="32" t="e">
        <f>BI279/eval!$E$18</f>
        <v>#DIV/0!</v>
      </c>
      <c r="BL279" s="32" t="e">
        <f t="shared" si="130"/>
        <v>#DIV/0!</v>
      </c>
      <c r="BM279" s="32" t="e">
        <f t="shared" si="131"/>
        <v>#DIV/0!</v>
      </c>
      <c r="BN279" s="29" t="e">
        <f t="shared" si="132"/>
        <v>#DIV/0!</v>
      </c>
      <c r="BO279" s="33" t="e">
        <f t="array" ref="BO279">AVERAGE(IF(Rohdaten!E279='turnwise standard'!$A$5:$A$99,'turnwise standard'!$B$5:$B$99))</f>
        <v>#DIV/0!</v>
      </c>
      <c r="BP279" s="32" t="e">
        <f>BD279/BF279*constants!$B$3*charge/constants!$B$6/BO279</f>
        <v>#DIV/0!</v>
      </c>
      <c r="BQ279" s="32" t="e">
        <f>SQRT(BD279)/BF279*constants!$B$3*charge/constants!$B$6/BO279</f>
        <v>#DIV/0!</v>
      </c>
      <c r="BR279" s="32"/>
      <c r="BS279" s="32" t="e">
        <f t="shared" si="133"/>
        <v>#DIV/0!</v>
      </c>
      <c r="BT279" s="32" t="e">
        <f t="shared" si="134"/>
        <v>#DIV/0!</v>
      </c>
      <c r="BU279" s="32" t="e">
        <f t="shared" si="135"/>
        <v>#DIV/0!</v>
      </c>
      <c r="BV279" s="29" t="e">
        <f t="shared" si="137"/>
        <v>#DIV/0!</v>
      </c>
      <c r="BW279" s="29" t="e">
        <f t="shared" si="138"/>
        <v>#DIV/0!</v>
      </c>
      <c r="BX279" s="29" t="e">
        <f t="shared" si="139"/>
        <v>#DIV/0!</v>
      </c>
    </row>
    <row r="280" spans="1:76" x14ac:dyDescent="0.2">
      <c r="A280" s="29">
        <f>Rohdaten!C280</f>
        <v>0</v>
      </c>
      <c r="B280" s="29">
        <f>IF(1=1,Rohdaten!H280,"x"&amp;Rohdaten!H280)</f>
        <v>0</v>
      </c>
      <c r="C280" s="29">
        <f>IF(101,Rohdaten!F280,-Rohdaten!F280)</f>
        <v>0</v>
      </c>
      <c r="E280" s="32">
        <f>Rohdaten!J280</f>
        <v>0</v>
      </c>
      <c r="F280" s="32" t="e">
        <f>AVERAGE(Rohdaten!L280,Rohdaten!X280,Rohdaten!AD280)</f>
        <v>#DIV/0!</v>
      </c>
      <c r="G280" s="29" t="e">
        <f t="array" ref="G280">AVERAGE(IF(Rohdaten!E280='turnwise standard'!$A$5:$A$99,'turnwise standard'!$F$5:$F$99))</f>
        <v>#DIV/0!</v>
      </c>
      <c r="H280" s="29" t="b">
        <f>IF(ISERROR(G280),1&lt;0,E280-G280&gt;eval!$B$6)</f>
        <v>0</v>
      </c>
      <c r="I280" s="32" t="e">
        <f>Rohdaten!L280-G280</f>
        <v>#DIV/0!</v>
      </c>
      <c r="J280" s="32" t="e">
        <f t="shared" si="112"/>
        <v>#DIV/0!</v>
      </c>
      <c r="K280" s="32" t="e">
        <f t="shared" si="113"/>
        <v>#DIV/0!</v>
      </c>
      <c r="L280" s="30">
        <f>Rohdaten!O280</f>
        <v>0</v>
      </c>
      <c r="M280" s="33">
        <f>Rohdaten!N280/eval!$B$7</f>
        <v>0</v>
      </c>
      <c r="N280" s="33" t="e">
        <f>Rohdaten!N280/Rohdaten!M280</f>
        <v>#DIV/0!</v>
      </c>
      <c r="O280" s="32" t="e">
        <f t="shared" si="114"/>
        <v>#DIV/0!</v>
      </c>
      <c r="P280" s="34" t="e">
        <f>(L280)/(O280/charge/constants!$B$3)</f>
        <v>#DIV/0!</v>
      </c>
      <c r="Q280" s="34" t="e">
        <f>SQRT(L280+1)/(O280/charge/constants!$B$3)</f>
        <v>#DIV/0!</v>
      </c>
      <c r="R280" s="29" t="e">
        <f>P280/eval!$E$18</f>
        <v>#DIV/0!</v>
      </c>
      <c r="S280" s="29" t="e">
        <f>Q280/eval!$E$18</f>
        <v>#DIV/0!</v>
      </c>
      <c r="T280" s="29" t="e">
        <f t="shared" si="115"/>
        <v>#DIV/0!</v>
      </c>
      <c r="V280" s="31" t="e">
        <f t="array" ref="V280">AVERAGE(IF(Rohdaten!E280='turnwise standard'!$A$5:$A$99,'turnwise standard'!$P$5:$P$99))</f>
        <v>#DIV/0!</v>
      </c>
      <c r="W280" s="32" t="e">
        <f t="shared" si="116"/>
        <v>#DIV/0!</v>
      </c>
      <c r="X280" s="29" t="e">
        <f t="shared" si="117"/>
        <v>#DIV/0!</v>
      </c>
      <c r="Y280" s="29" t="e">
        <f t="shared" si="118"/>
        <v>#DIV/0!</v>
      </c>
      <c r="AA280" s="32" t="e">
        <f>Rohdaten!AJ280-$G280</f>
        <v>#DIV/0!</v>
      </c>
      <c r="AB280" s="32" t="e">
        <f t="shared" si="119"/>
        <v>#DIV/0!</v>
      </c>
      <c r="AC280" s="30">
        <f>Rohdaten!AM280</f>
        <v>0</v>
      </c>
      <c r="AD280" s="33">
        <f>Rohdaten!AL280/eval!$B$7</f>
        <v>0</v>
      </c>
      <c r="AE280" s="32" t="e">
        <f t="shared" si="120"/>
        <v>#DIV/0!</v>
      </c>
      <c r="AF280" s="32" t="e">
        <f>(AC280)/((AE280+0.0000000000000000001)/charge/constants!$B$3)</f>
        <v>#DIV/0!</v>
      </c>
      <c r="AG280" s="32" t="e">
        <f>SQRT(AC280+1)/((AE280+0.0000000000000000001)/charge/constants!$B$3)</f>
        <v>#DIV/0!</v>
      </c>
      <c r="AH280" s="32" t="e">
        <f>AF280/eval!$E$18</f>
        <v>#DIV/0!</v>
      </c>
      <c r="AI280" s="32" t="e">
        <f>AG280/eval!$E$18</f>
        <v>#DIV/0!</v>
      </c>
      <c r="AJ280" s="32" t="e">
        <f t="shared" si="121"/>
        <v>#DIV/0!</v>
      </c>
      <c r="AK280" s="32" t="e">
        <f t="shared" si="122"/>
        <v>#DIV/0!</v>
      </c>
      <c r="AL280" s="29" t="e">
        <f t="shared" si="123"/>
        <v>#DIV/0!</v>
      </c>
      <c r="AN280" s="32" t="e">
        <f>Rohdaten!X280-G280</f>
        <v>#DIV/0!</v>
      </c>
      <c r="AO280" s="32" t="e">
        <f t="shared" si="124"/>
        <v>#DIV/0!</v>
      </c>
      <c r="AP280" s="30">
        <f>Rohdaten!AA280</f>
        <v>0</v>
      </c>
      <c r="AQ280" s="33">
        <f>Rohdaten!Y280</f>
        <v>0</v>
      </c>
      <c r="AR280" s="32" t="e">
        <f t="shared" si="136"/>
        <v>#DIV/0!</v>
      </c>
      <c r="AS280" s="32" t="e">
        <f t="shared" si="125"/>
        <v>#DIV/0!</v>
      </c>
      <c r="AT280" s="32" t="e">
        <f>(AP280)/((AS280+0.0000000000000000001)/charge/constants!$B$3)</f>
        <v>#DIV/0!</v>
      </c>
      <c r="AU280" s="32" t="e">
        <f>SQRT(AP280+1)/((AS280+0.0000000000000000001)/charge/constants!$B$3)</f>
        <v>#DIV/0!</v>
      </c>
      <c r="AV280" s="32" t="e">
        <f>AT280/eval!$E$18</f>
        <v>#DIV/0!</v>
      </c>
      <c r="AW280" s="32" t="e">
        <f>AU280/eval!$E$18</f>
        <v>#DIV/0!</v>
      </c>
      <c r="AX280" s="32" t="e">
        <f t="shared" si="126"/>
        <v>#DIV/0!</v>
      </c>
      <c r="AY280" s="32" t="e">
        <f t="shared" si="127"/>
        <v>#DIV/0!</v>
      </c>
      <c r="AZ280" s="29" t="e">
        <f t="shared" si="128"/>
        <v>#DIV/0!</v>
      </c>
      <c r="BC280" s="32" t="e">
        <f>Rohdaten!AD280-G280</f>
        <v>#DIV/0!</v>
      </c>
      <c r="BD280" s="30">
        <f>Rohdaten!AG280</f>
        <v>0</v>
      </c>
      <c r="BE280" s="33" t="e">
        <f>Rohdaten!AF280/Rohdaten!AE280</f>
        <v>#DIV/0!</v>
      </c>
      <c r="BF280" s="33">
        <f>Rohdaten!AF280/eval!$B$7</f>
        <v>0</v>
      </c>
      <c r="BG280" s="32" t="e">
        <f t="shared" si="129"/>
        <v>#DIV/0!</v>
      </c>
      <c r="BH280" s="32" t="e">
        <f>(BD280)/((BG280+0.0000000000000000001)/charge/constants!$B$3)</f>
        <v>#DIV/0!</v>
      </c>
      <c r="BI280" s="32" t="e">
        <f>SQRT(BD280+1)/((BG280+0.0000000000000000001)/charge/constants!$B$3)</f>
        <v>#DIV/0!</v>
      </c>
      <c r="BJ280" s="32" t="e">
        <f>BH280/eval!$E$18</f>
        <v>#DIV/0!</v>
      </c>
      <c r="BK280" s="32" t="e">
        <f>BI280/eval!$E$18</f>
        <v>#DIV/0!</v>
      </c>
      <c r="BL280" s="32" t="e">
        <f t="shared" si="130"/>
        <v>#DIV/0!</v>
      </c>
      <c r="BM280" s="32" t="e">
        <f t="shared" si="131"/>
        <v>#DIV/0!</v>
      </c>
      <c r="BN280" s="29" t="e">
        <f t="shared" si="132"/>
        <v>#DIV/0!</v>
      </c>
      <c r="BO280" s="33" t="e">
        <f t="array" ref="BO280">AVERAGE(IF(Rohdaten!E280='turnwise standard'!$A$5:$A$99,'turnwise standard'!$B$5:$B$99))</f>
        <v>#DIV/0!</v>
      </c>
      <c r="BP280" s="32" t="e">
        <f>BD280/BF280*constants!$B$3*charge/constants!$B$6/BO280</f>
        <v>#DIV/0!</v>
      </c>
      <c r="BQ280" s="32" t="e">
        <f>SQRT(BD280)/BF280*constants!$B$3*charge/constants!$B$6/BO280</f>
        <v>#DIV/0!</v>
      </c>
      <c r="BR280" s="32"/>
      <c r="BS280" s="32" t="e">
        <f t="shared" si="133"/>
        <v>#DIV/0!</v>
      </c>
      <c r="BT280" s="32" t="e">
        <f t="shared" si="134"/>
        <v>#DIV/0!</v>
      </c>
      <c r="BU280" s="32" t="e">
        <f t="shared" si="135"/>
        <v>#DIV/0!</v>
      </c>
      <c r="BV280" s="29" t="e">
        <f t="shared" si="137"/>
        <v>#DIV/0!</v>
      </c>
      <c r="BW280" s="29" t="e">
        <f t="shared" si="138"/>
        <v>#DIV/0!</v>
      </c>
      <c r="BX280" s="29" t="e">
        <f t="shared" si="139"/>
        <v>#DIV/0!</v>
      </c>
    </row>
    <row r="281" spans="1:76" x14ac:dyDescent="0.2">
      <c r="A281" s="29">
        <f>Rohdaten!C281</f>
        <v>0</v>
      </c>
      <c r="B281" s="29">
        <f>IF(1=1,Rohdaten!H281,"x"&amp;Rohdaten!H281)</f>
        <v>0</v>
      </c>
      <c r="C281" s="29">
        <f>IF(101,Rohdaten!F281,-Rohdaten!F281)</f>
        <v>0</v>
      </c>
      <c r="E281" s="32">
        <f>Rohdaten!J281</f>
        <v>0</v>
      </c>
      <c r="F281" s="32" t="e">
        <f>AVERAGE(Rohdaten!L281,Rohdaten!X281,Rohdaten!AD281)</f>
        <v>#DIV/0!</v>
      </c>
      <c r="G281" s="29" t="e">
        <f t="array" ref="G281">AVERAGE(IF(Rohdaten!E281='turnwise standard'!$A$5:$A$99,'turnwise standard'!$F$5:$F$99))</f>
        <v>#DIV/0!</v>
      </c>
      <c r="H281" s="29" t="b">
        <f>IF(ISERROR(G281),1&lt;0,E281-G281&gt;eval!$B$6)</f>
        <v>0</v>
      </c>
      <c r="I281" s="32" t="e">
        <f>Rohdaten!L281-G281</f>
        <v>#DIV/0!</v>
      </c>
      <c r="J281" s="32" t="e">
        <f t="shared" si="112"/>
        <v>#DIV/0!</v>
      </c>
      <c r="K281" s="32" t="e">
        <f t="shared" si="113"/>
        <v>#DIV/0!</v>
      </c>
      <c r="L281" s="30">
        <f>Rohdaten!O281</f>
        <v>0</v>
      </c>
      <c r="M281" s="33">
        <f>Rohdaten!N281/eval!$B$7</f>
        <v>0</v>
      </c>
      <c r="N281" s="33" t="e">
        <f>Rohdaten!N281/Rohdaten!M281</f>
        <v>#DIV/0!</v>
      </c>
      <c r="O281" s="32" t="e">
        <f t="shared" si="114"/>
        <v>#DIV/0!</v>
      </c>
      <c r="P281" s="34" t="e">
        <f>(L281)/(O281/charge/constants!$B$3)</f>
        <v>#DIV/0!</v>
      </c>
      <c r="Q281" s="34" t="e">
        <f>SQRT(L281+1)/(O281/charge/constants!$B$3)</f>
        <v>#DIV/0!</v>
      </c>
      <c r="R281" s="29" t="e">
        <f>P281/eval!$E$18</f>
        <v>#DIV/0!</v>
      </c>
      <c r="S281" s="29" t="e">
        <f>Q281/eval!$E$18</f>
        <v>#DIV/0!</v>
      </c>
      <c r="T281" s="29" t="e">
        <f t="shared" si="115"/>
        <v>#DIV/0!</v>
      </c>
      <c r="V281" s="31" t="e">
        <f t="array" ref="V281">AVERAGE(IF(Rohdaten!E281='turnwise standard'!$A$5:$A$99,'turnwise standard'!$P$5:$P$99))</f>
        <v>#DIV/0!</v>
      </c>
      <c r="W281" s="32" t="e">
        <f t="shared" si="116"/>
        <v>#DIV/0!</v>
      </c>
      <c r="X281" s="29" t="e">
        <f t="shared" si="117"/>
        <v>#DIV/0!</v>
      </c>
      <c r="Y281" s="29" t="e">
        <f t="shared" si="118"/>
        <v>#DIV/0!</v>
      </c>
      <c r="AA281" s="32" t="e">
        <f>Rohdaten!AJ281-$G281</f>
        <v>#DIV/0!</v>
      </c>
      <c r="AB281" s="32" t="e">
        <f t="shared" si="119"/>
        <v>#DIV/0!</v>
      </c>
      <c r="AC281" s="30">
        <f>Rohdaten!AM281</f>
        <v>0</v>
      </c>
      <c r="AD281" s="33">
        <f>Rohdaten!AL281/eval!$B$7</f>
        <v>0</v>
      </c>
      <c r="AE281" s="32" t="e">
        <f t="shared" si="120"/>
        <v>#DIV/0!</v>
      </c>
      <c r="AF281" s="32" t="e">
        <f>(AC281)/((AE281+0.0000000000000000001)/charge/constants!$B$3)</f>
        <v>#DIV/0!</v>
      </c>
      <c r="AG281" s="32" t="e">
        <f>SQRT(AC281+1)/((AE281+0.0000000000000000001)/charge/constants!$B$3)</f>
        <v>#DIV/0!</v>
      </c>
      <c r="AH281" s="32" t="e">
        <f>AF281/eval!$E$18</f>
        <v>#DIV/0!</v>
      </c>
      <c r="AI281" s="32" t="e">
        <f>AG281/eval!$E$18</f>
        <v>#DIV/0!</v>
      </c>
      <c r="AJ281" s="32" t="e">
        <f t="shared" si="121"/>
        <v>#DIV/0!</v>
      </c>
      <c r="AK281" s="32" t="e">
        <f t="shared" si="122"/>
        <v>#DIV/0!</v>
      </c>
      <c r="AL281" s="29" t="e">
        <f t="shared" si="123"/>
        <v>#DIV/0!</v>
      </c>
      <c r="AN281" s="32" t="e">
        <f>Rohdaten!X281-G281</f>
        <v>#DIV/0!</v>
      </c>
      <c r="AO281" s="32" t="e">
        <f t="shared" si="124"/>
        <v>#DIV/0!</v>
      </c>
      <c r="AP281" s="30">
        <f>Rohdaten!AA281</f>
        <v>0</v>
      </c>
      <c r="AQ281" s="33">
        <f>Rohdaten!Y281</f>
        <v>0</v>
      </c>
      <c r="AR281" s="32" t="e">
        <f t="shared" si="136"/>
        <v>#DIV/0!</v>
      </c>
      <c r="AS281" s="32" t="e">
        <f t="shared" si="125"/>
        <v>#DIV/0!</v>
      </c>
      <c r="AT281" s="32" t="e">
        <f>(AP281)/((AS281+0.0000000000000000001)/charge/constants!$B$3)</f>
        <v>#DIV/0!</v>
      </c>
      <c r="AU281" s="32" t="e">
        <f>SQRT(AP281+1)/((AS281+0.0000000000000000001)/charge/constants!$B$3)</f>
        <v>#DIV/0!</v>
      </c>
      <c r="AV281" s="32" t="e">
        <f>AT281/eval!$E$18</f>
        <v>#DIV/0!</v>
      </c>
      <c r="AW281" s="32" t="e">
        <f>AU281/eval!$E$18</f>
        <v>#DIV/0!</v>
      </c>
      <c r="AX281" s="32" t="e">
        <f t="shared" si="126"/>
        <v>#DIV/0!</v>
      </c>
      <c r="AY281" s="32" t="e">
        <f t="shared" si="127"/>
        <v>#DIV/0!</v>
      </c>
      <c r="AZ281" s="29" t="e">
        <f t="shared" si="128"/>
        <v>#DIV/0!</v>
      </c>
      <c r="BC281" s="32" t="e">
        <f>Rohdaten!AD281-G281</f>
        <v>#DIV/0!</v>
      </c>
      <c r="BD281" s="30">
        <f>Rohdaten!AG281</f>
        <v>0</v>
      </c>
      <c r="BE281" s="33" t="e">
        <f>Rohdaten!AF281/Rohdaten!AE281</f>
        <v>#DIV/0!</v>
      </c>
      <c r="BF281" s="33">
        <f>Rohdaten!AF281/eval!$B$7</f>
        <v>0</v>
      </c>
      <c r="BG281" s="32" t="e">
        <f t="shared" si="129"/>
        <v>#DIV/0!</v>
      </c>
      <c r="BH281" s="32" t="e">
        <f>(BD281)/((BG281+0.0000000000000000001)/charge/constants!$B$3)</f>
        <v>#DIV/0!</v>
      </c>
      <c r="BI281" s="32" t="e">
        <f>SQRT(BD281+1)/((BG281+0.0000000000000000001)/charge/constants!$B$3)</f>
        <v>#DIV/0!</v>
      </c>
      <c r="BJ281" s="32" t="e">
        <f>BH281/eval!$E$18</f>
        <v>#DIV/0!</v>
      </c>
      <c r="BK281" s="32" t="e">
        <f>BI281/eval!$E$18</f>
        <v>#DIV/0!</v>
      </c>
      <c r="BL281" s="32" t="e">
        <f t="shared" si="130"/>
        <v>#DIV/0!</v>
      </c>
      <c r="BM281" s="32" t="e">
        <f t="shared" si="131"/>
        <v>#DIV/0!</v>
      </c>
      <c r="BN281" s="29" t="e">
        <f t="shared" si="132"/>
        <v>#DIV/0!</v>
      </c>
      <c r="BO281" s="33" t="e">
        <f t="array" ref="BO281">AVERAGE(IF(Rohdaten!E281='turnwise standard'!$A$5:$A$99,'turnwise standard'!$B$5:$B$99))</f>
        <v>#DIV/0!</v>
      </c>
      <c r="BP281" s="32" t="e">
        <f>BD281/BF281*constants!$B$3*charge/constants!$B$6/BO281</f>
        <v>#DIV/0!</v>
      </c>
      <c r="BQ281" s="32" t="e">
        <f>SQRT(BD281)/BF281*constants!$B$3*charge/constants!$B$6/BO281</f>
        <v>#DIV/0!</v>
      </c>
      <c r="BR281" s="32"/>
      <c r="BS281" s="32" t="e">
        <f t="shared" si="133"/>
        <v>#DIV/0!</v>
      </c>
      <c r="BT281" s="32" t="e">
        <f t="shared" si="134"/>
        <v>#DIV/0!</v>
      </c>
      <c r="BU281" s="32" t="e">
        <f t="shared" si="135"/>
        <v>#DIV/0!</v>
      </c>
      <c r="BV281" s="29" t="e">
        <f t="shared" si="137"/>
        <v>#DIV/0!</v>
      </c>
      <c r="BW281" s="29" t="e">
        <f t="shared" si="138"/>
        <v>#DIV/0!</v>
      </c>
      <c r="BX281" s="29" t="e">
        <f t="shared" si="139"/>
        <v>#DIV/0!</v>
      </c>
    </row>
    <row r="282" spans="1:76" x14ac:dyDescent="0.2">
      <c r="A282" s="29">
        <f>Rohdaten!C282</f>
        <v>0</v>
      </c>
      <c r="B282" s="29">
        <f>IF(1=1,Rohdaten!H282,"x"&amp;Rohdaten!H282)</f>
        <v>0</v>
      </c>
      <c r="C282" s="29">
        <f>IF(101,Rohdaten!F282,-Rohdaten!F282)</f>
        <v>0</v>
      </c>
      <c r="E282" s="32">
        <f>Rohdaten!J282</f>
        <v>0</v>
      </c>
      <c r="F282" s="32" t="e">
        <f>AVERAGE(Rohdaten!L282,Rohdaten!X282,Rohdaten!AD282)</f>
        <v>#DIV/0!</v>
      </c>
      <c r="G282" s="29" t="e">
        <f t="array" ref="G282">AVERAGE(IF(Rohdaten!E282='turnwise standard'!$A$5:$A$99,'turnwise standard'!$F$5:$F$99))</f>
        <v>#DIV/0!</v>
      </c>
      <c r="H282" s="29" t="b">
        <f>IF(ISERROR(G282),1&lt;0,E282-G282&gt;eval!$B$6)</f>
        <v>0</v>
      </c>
      <c r="I282" s="32" t="e">
        <f>Rohdaten!L282-G282</f>
        <v>#DIV/0!</v>
      </c>
      <c r="J282" s="32" t="e">
        <f t="shared" si="112"/>
        <v>#DIV/0!</v>
      </c>
      <c r="K282" s="32" t="e">
        <f t="shared" si="113"/>
        <v>#DIV/0!</v>
      </c>
      <c r="L282" s="30">
        <f>Rohdaten!O282</f>
        <v>0</v>
      </c>
      <c r="M282" s="33">
        <f>Rohdaten!N282/eval!$B$7</f>
        <v>0</v>
      </c>
      <c r="N282" s="33" t="e">
        <f>Rohdaten!N282/Rohdaten!M282</f>
        <v>#DIV/0!</v>
      </c>
      <c r="O282" s="32" t="e">
        <f t="shared" si="114"/>
        <v>#DIV/0!</v>
      </c>
      <c r="P282" s="34" t="e">
        <f>(L282)/(O282/charge/constants!$B$3)</f>
        <v>#DIV/0!</v>
      </c>
      <c r="Q282" s="34" t="e">
        <f>SQRT(L282+1)/(O282/charge/constants!$B$3)</f>
        <v>#DIV/0!</v>
      </c>
      <c r="R282" s="29" t="e">
        <f>P282/eval!$E$18</f>
        <v>#DIV/0!</v>
      </c>
      <c r="S282" s="29" t="e">
        <f>Q282/eval!$E$18</f>
        <v>#DIV/0!</v>
      </c>
      <c r="T282" s="29" t="e">
        <f t="shared" si="115"/>
        <v>#DIV/0!</v>
      </c>
      <c r="V282" s="31" t="e">
        <f t="array" ref="V282">AVERAGE(IF(Rohdaten!E282='turnwise standard'!$A$5:$A$99,'turnwise standard'!$P$5:$P$99))</f>
        <v>#DIV/0!</v>
      </c>
      <c r="W282" s="32" t="e">
        <f t="shared" si="116"/>
        <v>#DIV/0!</v>
      </c>
      <c r="X282" s="29" t="e">
        <f t="shared" si="117"/>
        <v>#DIV/0!</v>
      </c>
      <c r="Y282" s="29" t="e">
        <f t="shared" si="118"/>
        <v>#DIV/0!</v>
      </c>
      <c r="AA282" s="32" t="e">
        <f>Rohdaten!AJ282-$G282</f>
        <v>#DIV/0!</v>
      </c>
      <c r="AB282" s="32" t="e">
        <f t="shared" si="119"/>
        <v>#DIV/0!</v>
      </c>
      <c r="AC282" s="30">
        <f>Rohdaten!AM282</f>
        <v>0</v>
      </c>
      <c r="AD282" s="33">
        <f>Rohdaten!AL282/eval!$B$7</f>
        <v>0</v>
      </c>
      <c r="AE282" s="32" t="e">
        <f t="shared" si="120"/>
        <v>#DIV/0!</v>
      </c>
      <c r="AF282" s="32" t="e">
        <f>(AC282)/((AE282+0.0000000000000000001)/charge/constants!$B$3)</f>
        <v>#DIV/0!</v>
      </c>
      <c r="AG282" s="32" t="e">
        <f>SQRT(AC282+1)/((AE282+0.0000000000000000001)/charge/constants!$B$3)</f>
        <v>#DIV/0!</v>
      </c>
      <c r="AH282" s="32" t="e">
        <f>AF282/eval!$E$18</f>
        <v>#DIV/0!</v>
      </c>
      <c r="AI282" s="32" t="e">
        <f>AG282/eval!$E$18</f>
        <v>#DIV/0!</v>
      </c>
      <c r="AJ282" s="32" t="e">
        <f t="shared" si="121"/>
        <v>#DIV/0!</v>
      </c>
      <c r="AK282" s="32" t="e">
        <f t="shared" si="122"/>
        <v>#DIV/0!</v>
      </c>
      <c r="AL282" s="29" t="e">
        <f t="shared" si="123"/>
        <v>#DIV/0!</v>
      </c>
      <c r="AN282" s="32" t="e">
        <f>Rohdaten!X282-G282</f>
        <v>#DIV/0!</v>
      </c>
      <c r="AO282" s="32" t="e">
        <f t="shared" si="124"/>
        <v>#DIV/0!</v>
      </c>
      <c r="AP282" s="30">
        <f>Rohdaten!AA282</f>
        <v>0</v>
      </c>
      <c r="AQ282" s="33">
        <f>Rohdaten!Y282</f>
        <v>0</v>
      </c>
      <c r="AR282" s="32" t="e">
        <f t="shared" si="136"/>
        <v>#DIV/0!</v>
      </c>
      <c r="AS282" s="32" t="e">
        <f t="shared" si="125"/>
        <v>#DIV/0!</v>
      </c>
      <c r="AT282" s="32" t="e">
        <f>(AP282)/((AS282+0.0000000000000000001)/charge/constants!$B$3)</f>
        <v>#DIV/0!</v>
      </c>
      <c r="AU282" s="32" t="e">
        <f>SQRT(AP282+1)/((AS282+0.0000000000000000001)/charge/constants!$B$3)</f>
        <v>#DIV/0!</v>
      </c>
      <c r="AV282" s="32" t="e">
        <f>AT282/eval!$E$18</f>
        <v>#DIV/0!</v>
      </c>
      <c r="AW282" s="32" t="e">
        <f>AU282/eval!$E$18</f>
        <v>#DIV/0!</v>
      </c>
      <c r="AX282" s="32" t="e">
        <f t="shared" si="126"/>
        <v>#DIV/0!</v>
      </c>
      <c r="AY282" s="32" t="e">
        <f t="shared" si="127"/>
        <v>#DIV/0!</v>
      </c>
      <c r="AZ282" s="29" t="e">
        <f t="shared" si="128"/>
        <v>#DIV/0!</v>
      </c>
      <c r="BC282" s="32" t="e">
        <f>Rohdaten!AD282-G282</f>
        <v>#DIV/0!</v>
      </c>
      <c r="BD282" s="30">
        <f>Rohdaten!AG282</f>
        <v>0</v>
      </c>
      <c r="BE282" s="33" t="e">
        <f>Rohdaten!AF282/Rohdaten!AE282</f>
        <v>#DIV/0!</v>
      </c>
      <c r="BF282" s="33">
        <f>Rohdaten!AF282/eval!$B$7</f>
        <v>0</v>
      </c>
      <c r="BG282" s="32" t="e">
        <f t="shared" si="129"/>
        <v>#DIV/0!</v>
      </c>
      <c r="BH282" s="32" t="e">
        <f>(BD282)/((BG282+0.0000000000000000001)/charge/constants!$B$3)</f>
        <v>#DIV/0!</v>
      </c>
      <c r="BI282" s="32" t="e">
        <f>SQRT(BD282+1)/((BG282+0.0000000000000000001)/charge/constants!$B$3)</f>
        <v>#DIV/0!</v>
      </c>
      <c r="BJ282" s="32" t="e">
        <f>BH282/eval!$E$18</f>
        <v>#DIV/0!</v>
      </c>
      <c r="BK282" s="32" t="e">
        <f>BI282/eval!$E$18</f>
        <v>#DIV/0!</v>
      </c>
      <c r="BL282" s="32" t="e">
        <f t="shared" si="130"/>
        <v>#DIV/0!</v>
      </c>
      <c r="BM282" s="32" t="e">
        <f t="shared" si="131"/>
        <v>#DIV/0!</v>
      </c>
      <c r="BN282" s="29" t="e">
        <f t="shared" si="132"/>
        <v>#DIV/0!</v>
      </c>
      <c r="BO282" s="33" t="e">
        <f t="array" ref="BO282">AVERAGE(IF(Rohdaten!E282='turnwise standard'!$A$5:$A$99,'turnwise standard'!$B$5:$B$99))</f>
        <v>#DIV/0!</v>
      </c>
      <c r="BP282" s="32" t="e">
        <f>BD282/BF282*constants!$B$3*charge/constants!$B$6/BO282</f>
        <v>#DIV/0!</v>
      </c>
      <c r="BQ282" s="32" t="e">
        <f>SQRT(BD282)/BF282*constants!$B$3*charge/constants!$B$6/BO282</f>
        <v>#DIV/0!</v>
      </c>
      <c r="BR282" s="32"/>
      <c r="BS282" s="32" t="e">
        <f t="shared" si="133"/>
        <v>#DIV/0!</v>
      </c>
      <c r="BT282" s="32" t="e">
        <f t="shared" si="134"/>
        <v>#DIV/0!</v>
      </c>
      <c r="BU282" s="32" t="e">
        <f t="shared" si="135"/>
        <v>#DIV/0!</v>
      </c>
      <c r="BV282" s="29" t="e">
        <f t="shared" si="137"/>
        <v>#DIV/0!</v>
      </c>
      <c r="BW282" s="29" t="e">
        <f t="shared" si="138"/>
        <v>#DIV/0!</v>
      </c>
      <c r="BX282" s="29" t="e">
        <f t="shared" si="139"/>
        <v>#DIV/0!</v>
      </c>
    </row>
    <row r="283" spans="1:76" x14ac:dyDescent="0.2">
      <c r="A283" s="29">
        <f>Rohdaten!C283</f>
        <v>0</v>
      </c>
      <c r="B283" s="29">
        <f>IF(1=1,Rohdaten!H283,"x"&amp;Rohdaten!H283)</f>
        <v>0</v>
      </c>
      <c r="C283" s="29">
        <f>IF(101,Rohdaten!F283,-Rohdaten!F283)</f>
        <v>0</v>
      </c>
      <c r="E283" s="32">
        <f>Rohdaten!J283</f>
        <v>0</v>
      </c>
      <c r="F283" s="32" t="e">
        <f>AVERAGE(Rohdaten!L283,Rohdaten!X283,Rohdaten!AD283)</f>
        <v>#DIV/0!</v>
      </c>
      <c r="G283" s="29" t="e">
        <f t="array" ref="G283">AVERAGE(IF(Rohdaten!E283='turnwise standard'!$A$5:$A$99,'turnwise standard'!$F$5:$F$99))</f>
        <v>#DIV/0!</v>
      </c>
      <c r="H283" s="29" t="b">
        <f>IF(ISERROR(G283),1&lt;0,E283-G283&gt;eval!$B$6)</f>
        <v>0</v>
      </c>
      <c r="I283" s="32" t="e">
        <f>Rohdaten!L283-G283</f>
        <v>#DIV/0!</v>
      </c>
      <c r="J283" s="32" t="e">
        <f t="shared" si="112"/>
        <v>#DIV/0!</v>
      </c>
      <c r="K283" s="32" t="e">
        <f t="shared" si="113"/>
        <v>#DIV/0!</v>
      </c>
      <c r="L283" s="30">
        <f>Rohdaten!O283</f>
        <v>0</v>
      </c>
      <c r="M283" s="33">
        <f>Rohdaten!N283/eval!$B$7</f>
        <v>0</v>
      </c>
      <c r="N283" s="33" t="e">
        <f>Rohdaten!N283/Rohdaten!M283</f>
        <v>#DIV/0!</v>
      </c>
      <c r="O283" s="32" t="e">
        <f t="shared" si="114"/>
        <v>#DIV/0!</v>
      </c>
      <c r="P283" s="34" t="e">
        <f>(L283)/(O283/charge/constants!$B$3)</f>
        <v>#DIV/0!</v>
      </c>
      <c r="Q283" s="34" t="e">
        <f>SQRT(L283+1)/(O283/charge/constants!$B$3)</f>
        <v>#DIV/0!</v>
      </c>
      <c r="R283" s="29" t="e">
        <f>P283/eval!$E$18</f>
        <v>#DIV/0!</v>
      </c>
      <c r="S283" s="29" t="e">
        <f>Q283/eval!$E$18</f>
        <v>#DIV/0!</v>
      </c>
      <c r="T283" s="29" t="e">
        <f t="shared" si="115"/>
        <v>#DIV/0!</v>
      </c>
      <c r="V283" s="31" t="e">
        <f t="array" ref="V283">AVERAGE(IF(Rohdaten!E283='turnwise standard'!$A$5:$A$99,'turnwise standard'!$P$5:$P$99))</f>
        <v>#DIV/0!</v>
      </c>
      <c r="W283" s="32" t="e">
        <f t="shared" si="116"/>
        <v>#DIV/0!</v>
      </c>
      <c r="X283" s="29" t="e">
        <f t="shared" si="117"/>
        <v>#DIV/0!</v>
      </c>
      <c r="Y283" s="29" t="e">
        <f t="shared" si="118"/>
        <v>#DIV/0!</v>
      </c>
      <c r="AA283" s="32" t="e">
        <f>Rohdaten!AJ283-$G283</f>
        <v>#DIV/0!</v>
      </c>
      <c r="AB283" s="32" t="e">
        <f t="shared" si="119"/>
        <v>#DIV/0!</v>
      </c>
      <c r="AC283" s="30">
        <f>Rohdaten!AM283</f>
        <v>0</v>
      </c>
      <c r="AD283" s="33">
        <f>Rohdaten!AL283/eval!$B$7</f>
        <v>0</v>
      </c>
      <c r="AE283" s="32" t="e">
        <f t="shared" si="120"/>
        <v>#DIV/0!</v>
      </c>
      <c r="AF283" s="32" t="e">
        <f>(AC283)/((AE283+0.0000000000000000001)/charge/constants!$B$3)</f>
        <v>#DIV/0!</v>
      </c>
      <c r="AG283" s="32" t="e">
        <f>SQRT(AC283+1)/((AE283+0.0000000000000000001)/charge/constants!$B$3)</f>
        <v>#DIV/0!</v>
      </c>
      <c r="AH283" s="32" t="e">
        <f>AF283/eval!$E$18</f>
        <v>#DIV/0!</v>
      </c>
      <c r="AI283" s="32" t="e">
        <f>AG283/eval!$E$18</f>
        <v>#DIV/0!</v>
      </c>
      <c r="AJ283" s="32" t="e">
        <f t="shared" si="121"/>
        <v>#DIV/0!</v>
      </c>
      <c r="AK283" s="32" t="e">
        <f t="shared" si="122"/>
        <v>#DIV/0!</v>
      </c>
      <c r="AL283" s="29" t="e">
        <f t="shared" si="123"/>
        <v>#DIV/0!</v>
      </c>
      <c r="AN283" s="32" t="e">
        <f>Rohdaten!X283-G283</f>
        <v>#DIV/0!</v>
      </c>
      <c r="AO283" s="32" t="e">
        <f t="shared" si="124"/>
        <v>#DIV/0!</v>
      </c>
      <c r="AP283" s="30">
        <f>Rohdaten!AA283</f>
        <v>0</v>
      </c>
      <c r="AQ283" s="33">
        <f>Rohdaten!Y283</f>
        <v>0</v>
      </c>
      <c r="AR283" s="32" t="e">
        <f t="shared" si="136"/>
        <v>#DIV/0!</v>
      </c>
      <c r="AS283" s="32" t="e">
        <f t="shared" si="125"/>
        <v>#DIV/0!</v>
      </c>
      <c r="AT283" s="32" t="e">
        <f>(AP283)/((AS283+0.0000000000000000001)/charge/constants!$B$3)</f>
        <v>#DIV/0!</v>
      </c>
      <c r="AU283" s="32" t="e">
        <f>SQRT(AP283+1)/((AS283+0.0000000000000000001)/charge/constants!$B$3)</f>
        <v>#DIV/0!</v>
      </c>
      <c r="AV283" s="32" t="e">
        <f>AT283/eval!$E$18</f>
        <v>#DIV/0!</v>
      </c>
      <c r="AW283" s="32" t="e">
        <f>AU283/eval!$E$18</f>
        <v>#DIV/0!</v>
      </c>
      <c r="AX283" s="32" t="e">
        <f t="shared" si="126"/>
        <v>#DIV/0!</v>
      </c>
      <c r="AY283" s="32" t="e">
        <f t="shared" si="127"/>
        <v>#DIV/0!</v>
      </c>
      <c r="AZ283" s="29" t="e">
        <f t="shared" si="128"/>
        <v>#DIV/0!</v>
      </c>
      <c r="BC283" s="32" t="e">
        <f>Rohdaten!AD283-G283</f>
        <v>#DIV/0!</v>
      </c>
      <c r="BD283" s="30">
        <f>Rohdaten!AG283</f>
        <v>0</v>
      </c>
      <c r="BE283" s="33" t="e">
        <f>Rohdaten!AF283/Rohdaten!AE283</f>
        <v>#DIV/0!</v>
      </c>
      <c r="BF283" s="33">
        <f>Rohdaten!AF283/eval!$B$7</f>
        <v>0</v>
      </c>
      <c r="BG283" s="32" t="e">
        <f t="shared" si="129"/>
        <v>#DIV/0!</v>
      </c>
      <c r="BH283" s="32" t="e">
        <f>(BD283)/((BG283+0.0000000000000000001)/charge/constants!$B$3)</f>
        <v>#DIV/0!</v>
      </c>
      <c r="BI283" s="32" t="e">
        <f>SQRT(BD283+1)/((BG283+0.0000000000000000001)/charge/constants!$B$3)</f>
        <v>#DIV/0!</v>
      </c>
      <c r="BJ283" s="32" t="e">
        <f>BH283/eval!$E$18</f>
        <v>#DIV/0!</v>
      </c>
      <c r="BK283" s="32" t="e">
        <f>BI283/eval!$E$18</f>
        <v>#DIV/0!</v>
      </c>
      <c r="BL283" s="32" t="e">
        <f t="shared" si="130"/>
        <v>#DIV/0!</v>
      </c>
      <c r="BM283" s="32" t="e">
        <f t="shared" si="131"/>
        <v>#DIV/0!</v>
      </c>
      <c r="BN283" s="29" t="e">
        <f t="shared" si="132"/>
        <v>#DIV/0!</v>
      </c>
      <c r="BO283" s="33" t="e">
        <f t="array" ref="BO283">AVERAGE(IF(Rohdaten!E283='turnwise standard'!$A$5:$A$99,'turnwise standard'!$B$5:$B$99))</f>
        <v>#DIV/0!</v>
      </c>
      <c r="BP283" s="32" t="e">
        <f>BD283/BF283*constants!$B$3*charge/constants!$B$6/BO283</f>
        <v>#DIV/0!</v>
      </c>
      <c r="BQ283" s="32" t="e">
        <f>SQRT(BD283)/BF283*constants!$B$3*charge/constants!$B$6/BO283</f>
        <v>#DIV/0!</v>
      </c>
      <c r="BR283" s="32"/>
      <c r="BS283" s="32" t="e">
        <f t="shared" si="133"/>
        <v>#DIV/0!</v>
      </c>
      <c r="BT283" s="32" t="e">
        <f t="shared" si="134"/>
        <v>#DIV/0!</v>
      </c>
      <c r="BU283" s="32" t="e">
        <f t="shared" si="135"/>
        <v>#DIV/0!</v>
      </c>
      <c r="BV283" s="29" t="e">
        <f t="shared" si="137"/>
        <v>#DIV/0!</v>
      </c>
      <c r="BW283" s="29" t="e">
        <f t="shared" si="138"/>
        <v>#DIV/0!</v>
      </c>
      <c r="BX283" s="29" t="e">
        <f t="shared" si="139"/>
        <v>#DIV/0!</v>
      </c>
    </row>
    <row r="284" spans="1:76" x14ac:dyDescent="0.2">
      <c r="A284" s="29">
        <f>Rohdaten!C284</f>
        <v>0</v>
      </c>
      <c r="B284" s="29">
        <f>IF(1=1,Rohdaten!H284,"x"&amp;Rohdaten!H284)</f>
        <v>0</v>
      </c>
      <c r="C284" s="29">
        <f>IF(101,Rohdaten!F284,-Rohdaten!F284)</f>
        <v>0</v>
      </c>
      <c r="E284" s="32">
        <f>Rohdaten!J284</f>
        <v>0</v>
      </c>
      <c r="F284" s="32" t="e">
        <f>AVERAGE(Rohdaten!L284,Rohdaten!X284,Rohdaten!AD284)</f>
        <v>#DIV/0!</v>
      </c>
      <c r="G284" s="29" t="e">
        <f t="array" ref="G284">AVERAGE(IF(Rohdaten!E284='turnwise standard'!$A$5:$A$99,'turnwise standard'!$F$5:$F$99))</f>
        <v>#DIV/0!</v>
      </c>
      <c r="H284" s="29" t="b">
        <f>IF(ISERROR(G284),1&lt;0,E284-G284&gt;eval!$B$6)</f>
        <v>0</v>
      </c>
      <c r="I284" s="32" t="e">
        <f>Rohdaten!L284-G284</f>
        <v>#DIV/0!</v>
      </c>
      <c r="J284" s="32" t="e">
        <f t="shared" si="112"/>
        <v>#DIV/0!</v>
      </c>
      <c r="K284" s="32" t="e">
        <f t="shared" si="113"/>
        <v>#DIV/0!</v>
      </c>
      <c r="L284" s="30">
        <f>Rohdaten!O284</f>
        <v>0</v>
      </c>
      <c r="M284" s="33">
        <f>Rohdaten!N284/eval!$B$7</f>
        <v>0</v>
      </c>
      <c r="N284" s="33" t="e">
        <f>Rohdaten!N284/Rohdaten!M284</f>
        <v>#DIV/0!</v>
      </c>
      <c r="O284" s="32" t="e">
        <f t="shared" si="114"/>
        <v>#DIV/0!</v>
      </c>
      <c r="P284" s="34" t="e">
        <f>(L284)/(O284/charge/constants!$B$3)</f>
        <v>#DIV/0!</v>
      </c>
      <c r="Q284" s="34" t="e">
        <f>SQRT(L284+1)/(O284/charge/constants!$B$3)</f>
        <v>#DIV/0!</v>
      </c>
      <c r="R284" s="29" t="e">
        <f>P284/eval!$E$18</f>
        <v>#DIV/0!</v>
      </c>
      <c r="S284" s="29" t="e">
        <f>Q284/eval!$E$18</f>
        <v>#DIV/0!</v>
      </c>
      <c r="T284" s="29" t="e">
        <f t="shared" si="115"/>
        <v>#DIV/0!</v>
      </c>
      <c r="V284" s="31" t="e">
        <f t="array" ref="V284">AVERAGE(IF(Rohdaten!E284='turnwise standard'!$A$5:$A$99,'turnwise standard'!$P$5:$P$99))</f>
        <v>#DIV/0!</v>
      </c>
      <c r="W284" s="32" t="e">
        <f t="shared" si="116"/>
        <v>#DIV/0!</v>
      </c>
      <c r="X284" s="29" t="e">
        <f t="shared" si="117"/>
        <v>#DIV/0!</v>
      </c>
      <c r="Y284" s="29" t="e">
        <f t="shared" si="118"/>
        <v>#DIV/0!</v>
      </c>
      <c r="AA284" s="32" t="e">
        <f>Rohdaten!AJ284-$G284</f>
        <v>#DIV/0!</v>
      </c>
      <c r="AB284" s="32" t="e">
        <f t="shared" si="119"/>
        <v>#DIV/0!</v>
      </c>
      <c r="AC284" s="30">
        <f>Rohdaten!AM284</f>
        <v>0</v>
      </c>
      <c r="AD284" s="33">
        <f>Rohdaten!AL284/eval!$B$7</f>
        <v>0</v>
      </c>
      <c r="AE284" s="32" t="e">
        <f t="shared" si="120"/>
        <v>#DIV/0!</v>
      </c>
      <c r="AF284" s="32" t="e">
        <f>(AC284)/((AE284+0.0000000000000000001)/charge/constants!$B$3)</f>
        <v>#DIV/0!</v>
      </c>
      <c r="AG284" s="32" t="e">
        <f>SQRT(AC284+1)/((AE284+0.0000000000000000001)/charge/constants!$B$3)</f>
        <v>#DIV/0!</v>
      </c>
      <c r="AH284" s="32" t="e">
        <f>AF284/eval!$E$18</f>
        <v>#DIV/0!</v>
      </c>
      <c r="AI284" s="32" t="e">
        <f>AG284/eval!$E$18</f>
        <v>#DIV/0!</v>
      </c>
      <c r="AJ284" s="32" t="e">
        <f t="shared" si="121"/>
        <v>#DIV/0!</v>
      </c>
      <c r="AK284" s="32" t="e">
        <f t="shared" si="122"/>
        <v>#DIV/0!</v>
      </c>
      <c r="AL284" s="29" t="e">
        <f t="shared" si="123"/>
        <v>#DIV/0!</v>
      </c>
      <c r="AN284" s="32" t="e">
        <f>Rohdaten!X284-G284</f>
        <v>#DIV/0!</v>
      </c>
      <c r="AO284" s="32" t="e">
        <f t="shared" si="124"/>
        <v>#DIV/0!</v>
      </c>
      <c r="AP284" s="30">
        <f>Rohdaten!AA284</f>
        <v>0</v>
      </c>
      <c r="AQ284" s="33">
        <f>Rohdaten!Y284</f>
        <v>0</v>
      </c>
      <c r="AR284" s="32" t="e">
        <f t="shared" si="136"/>
        <v>#DIV/0!</v>
      </c>
      <c r="AS284" s="32" t="e">
        <f t="shared" si="125"/>
        <v>#DIV/0!</v>
      </c>
      <c r="AT284" s="32" t="e">
        <f>(AP284)/((AS284+0.0000000000000000001)/charge/constants!$B$3)</f>
        <v>#DIV/0!</v>
      </c>
      <c r="AU284" s="32" t="e">
        <f>SQRT(AP284+1)/((AS284+0.0000000000000000001)/charge/constants!$B$3)</f>
        <v>#DIV/0!</v>
      </c>
      <c r="AV284" s="32" t="e">
        <f>AT284/eval!$E$18</f>
        <v>#DIV/0!</v>
      </c>
      <c r="AW284" s="32" t="e">
        <f>AU284/eval!$E$18</f>
        <v>#DIV/0!</v>
      </c>
      <c r="AX284" s="32" t="e">
        <f t="shared" si="126"/>
        <v>#DIV/0!</v>
      </c>
      <c r="AY284" s="32" t="e">
        <f t="shared" si="127"/>
        <v>#DIV/0!</v>
      </c>
      <c r="AZ284" s="29" t="e">
        <f t="shared" si="128"/>
        <v>#DIV/0!</v>
      </c>
      <c r="BC284" s="32" t="e">
        <f>Rohdaten!AD284-G284</f>
        <v>#DIV/0!</v>
      </c>
      <c r="BD284" s="30">
        <f>Rohdaten!AG284</f>
        <v>0</v>
      </c>
      <c r="BE284" s="33" t="e">
        <f>Rohdaten!AF284/Rohdaten!AE284</f>
        <v>#DIV/0!</v>
      </c>
      <c r="BF284" s="33">
        <f>Rohdaten!AF284/eval!$B$7</f>
        <v>0</v>
      </c>
      <c r="BG284" s="32" t="e">
        <f t="shared" si="129"/>
        <v>#DIV/0!</v>
      </c>
      <c r="BH284" s="32" t="e">
        <f>(BD284)/((BG284+0.0000000000000000001)/charge/constants!$B$3)</f>
        <v>#DIV/0!</v>
      </c>
      <c r="BI284" s="32" t="e">
        <f>SQRT(BD284+1)/((BG284+0.0000000000000000001)/charge/constants!$B$3)</f>
        <v>#DIV/0!</v>
      </c>
      <c r="BJ284" s="32" t="e">
        <f>BH284/eval!$E$18</f>
        <v>#DIV/0!</v>
      </c>
      <c r="BK284" s="32" t="e">
        <f>BI284/eval!$E$18</f>
        <v>#DIV/0!</v>
      </c>
      <c r="BL284" s="32" t="e">
        <f t="shared" si="130"/>
        <v>#DIV/0!</v>
      </c>
      <c r="BM284" s="32" t="e">
        <f t="shared" si="131"/>
        <v>#DIV/0!</v>
      </c>
      <c r="BN284" s="29" t="e">
        <f t="shared" si="132"/>
        <v>#DIV/0!</v>
      </c>
      <c r="BO284" s="33" t="e">
        <f t="array" ref="BO284">AVERAGE(IF(Rohdaten!E284='turnwise standard'!$A$5:$A$99,'turnwise standard'!$B$5:$B$99))</f>
        <v>#DIV/0!</v>
      </c>
      <c r="BP284" s="32" t="e">
        <f>BD284/BF284*constants!$B$3*charge/constants!$B$6/BO284</f>
        <v>#DIV/0!</v>
      </c>
      <c r="BQ284" s="32" t="e">
        <f>SQRT(BD284)/BF284*constants!$B$3*charge/constants!$B$6/BO284</f>
        <v>#DIV/0!</v>
      </c>
      <c r="BR284" s="32"/>
      <c r="BS284" s="32" t="e">
        <f t="shared" si="133"/>
        <v>#DIV/0!</v>
      </c>
      <c r="BT284" s="32" t="e">
        <f t="shared" si="134"/>
        <v>#DIV/0!</v>
      </c>
      <c r="BU284" s="32" t="e">
        <f t="shared" si="135"/>
        <v>#DIV/0!</v>
      </c>
      <c r="BV284" s="29" t="e">
        <f t="shared" si="137"/>
        <v>#DIV/0!</v>
      </c>
      <c r="BW284" s="29" t="e">
        <f t="shared" si="138"/>
        <v>#DIV/0!</v>
      </c>
      <c r="BX284" s="29" t="e">
        <f t="shared" si="139"/>
        <v>#DIV/0!</v>
      </c>
    </row>
    <row r="285" spans="1:76" x14ac:dyDescent="0.2">
      <c r="A285" s="29">
        <f>Rohdaten!C285</f>
        <v>0</v>
      </c>
      <c r="B285" s="29">
        <f>IF(1=1,Rohdaten!H285,"x"&amp;Rohdaten!H285)</f>
        <v>0</v>
      </c>
      <c r="C285" s="29">
        <f>IF(101,Rohdaten!F285,-Rohdaten!F285)</f>
        <v>0</v>
      </c>
      <c r="E285" s="32">
        <f>Rohdaten!J285</f>
        <v>0</v>
      </c>
      <c r="F285" s="32" t="e">
        <f>AVERAGE(Rohdaten!L285,Rohdaten!X285,Rohdaten!AD285)</f>
        <v>#DIV/0!</v>
      </c>
      <c r="G285" s="29" t="e">
        <f t="array" ref="G285">AVERAGE(IF(Rohdaten!E285='turnwise standard'!$A$5:$A$99,'turnwise standard'!$F$5:$F$99))</f>
        <v>#DIV/0!</v>
      </c>
      <c r="H285" s="29" t="b">
        <f>IF(ISERROR(G285),1&lt;0,E285-G285&gt;eval!$B$6)</f>
        <v>0</v>
      </c>
      <c r="I285" s="32" t="e">
        <f>Rohdaten!L285-G285</f>
        <v>#DIV/0!</v>
      </c>
      <c r="J285" s="32" t="e">
        <f t="shared" si="112"/>
        <v>#DIV/0!</v>
      </c>
      <c r="K285" s="32" t="e">
        <f t="shared" si="113"/>
        <v>#DIV/0!</v>
      </c>
      <c r="L285" s="30">
        <f>Rohdaten!O285</f>
        <v>0</v>
      </c>
      <c r="M285" s="33">
        <f>Rohdaten!N285/eval!$B$7</f>
        <v>0</v>
      </c>
      <c r="N285" s="33" t="e">
        <f>Rohdaten!N285/Rohdaten!M285</f>
        <v>#DIV/0!</v>
      </c>
      <c r="O285" s="32" t="e">
        <f t="shared" si="114"/>
        <v>#DIV/0!</v>
      </c>
      <c r="P285" s="34" t="e">
        <f>(L285)/(O285/charge/constants!$B$3)</f>
        <v>#DIV/0!</v>
      </c>
      <c r="Q285" s="34" t="e">
        <f>SQRT(L285+1)/(O285/charge/constants!$B$3)</f>
        <v>#DIV/0!</v>
      </c>
      <c r="R285" s="29" t="e">
        <f>P285/eval!$E$18</f>
        <v>#DIV/0!</v>
      </c>
      <c r="S285" s="29" t="e">
        <f>Q285/eval!$E$18</f>
        <v>#DIV/0!</v>
      </c>
      <c r="T285" s="29" t="e">
        <f t="shared" si="115"/>
        <v>#DIV/0!</v>
      </c>
      <c r="V285" s="31" t="e">
        <f t="array" ref="V285">AVERAGE(IF(Rohdaten!E285='turnwise standard'!$A$5:$A$99,'turnwise standard'!$P$5:$P$99))</f>
        <v>#DIV/0!</v>
      </c>
      <c r="W285" s="32" t="e">
        <f t="shared" si="116"/>
        <v>#DIV/0!</v>
      </c>
      <c r="X285" s="29" t="e">
        <f t="shared" si="117"/>
        <v>#DIV/0!</v>
      </c>
      <c r="Y285" s="29" t="e">
        <f t="shared" si="118"/>
        <v>#DIV/0!</v>
      </c>
      <c r="AA285" s="32" t="e">
        <f>Rohdaten!AJ285-$G285</f>
        <v>#DIV/0!</v>
      </c>
      <c r="AB285" s="32" t="e">
        <f t="shared" si="119"/>
        <v>#DIV/0!</v>
      </c>
      <c r="AC285" s="30">
        <f>Rohdaten!AM285</f>
        <v>0</v>
      </c>
      <c r="AD285" s="33">
        <f>Rohdaten!AL285/eval!$B$7</f>
        <v>0</v>
      </c>
      <c r="AE285" s="32" t="e">
        <f t="shared" si="120"/>
        <v>#DIV/0!</v>
      </c>
      <c r="AF285" s="32" t="e">
        <f>(AC285)/((AE285+0.0000000000000000001)/charge/constants!$B$3)</f>
        <v>#DIV/0!</v>
      </c>
      <c r="AG285" s="32" t="e">
        <f>SQRT(AC285+1)/((AE285+0.0000000000000000001)/charge/constants!$B$3)</f>
        <v>#DIV/0!</v>
      </c>
      <c r="AH285" s="32" t="e">
        <f>AF285/eval!$E$18</f>
        <v>#DIV/0!</v>
      </c>
      <c r="AI285" s="32" t="e">
        <f>AG285/eval!$E$18</f>
        <v>#DIV/0!</v>
      </c>
      <c r="AJ285" s="32" t="e">
        <f t="shared" si="121"/>
        <v>#DIV/0!</v>
      </c>
      <c r="AK285" s="32" t="e">
        <f t="shared" si="122"/>
        <v>#DIV/0!</v>
      </c>
      <c r="AL285" s="29" t="e">
        <f t="shared" si="123"/>
        <v>#DIV/0!</v>
      </c>
      <c r="AN285" s="32" t="e">
        <f>Rohdaten!X285-G285</f>
        <v>#DIV/0!</v>
      </c>
      <c r="AO285" s="32" t="e">
        <f t="shared" si="124"/>
        <v>#DIV/0!</v>
      </c>
      <c r="AP285" s="30">
        <f>Rohdaten!AA285</f>
        <v>0</v>
      </c>
      <c r="AQ285" s="33">
        <f>Rohdaten!Y285</f>
        <v>0</v>
      </c>
      <c r="AR285" s="32" t="e">
        <f t="shared" si="136"/>
        <v>#DIV/0!</v>
      </c>
      <c r="AS285" s="32" t="e">
        <f t="shared" si="125"/>
        <v>#DIV/0!</v>
      </c>
      <c r="AT285" s="32" t="e">
        <f>(AP285)/((AS285+0.0000000000000000001)/charge/constants!$B$3)</f>
        <v>#DIV/0!</v>
      </c>
      <c r="AU285" s="32" t="e">
        <f>SQRT(AP285+1)/((AS285+0.0000000000000000001)/charge/constants!$B$3)</f>
        <v>#DIV/0!</v>
      </c>
      <c r="AV285" s="32" t="e">
        <f>AT285/eval!$E$18</f>
        <v>#DIV/0!</v>
      </c>
      <c r="AW285" s="32" t="e">
        <f>AU285/eval!$E$18</f>
        <v>#DIV/0!</v>
      </c>
      <c r="AX285" s="32" t="e">
        <f t="shared" si="126"/>
        <v>#DIV/0!</v>
      </c>
      <c r="AY285" s="32" t="e">
        <f t="shared" si="127"/>
        <v>#DIV/0!</v>
      </c>
      <c r="AZ285" s="29" t="e">
        <f t="shared" si="128"/>
        <v>#DIV/0!</v>
      </c>
      <c r="BC285" s="32" t="e">
        <f>Rohdaten!AD285-G285</f>
        <v>#DIV/0!</v>
      </c>
      <c r="BD285" s="30">
        <f>Rohdaten!AG285</f>
        <v>0</v>
      </c>
      <c r="BE285" s="33" t="e">
        <f>Rohdaten!AF285/Rohdaten!AE285</f>
        <v>#DIV/0!</v>
      </c>
      <c r="BF285" s="33">
        <f>Rohdaten!AF285/eval!$B$7</f>
        <v>0</v>
      </c>
      <c r="BG285" s="32" t="e">
        <f t="shared" si="129"/>
        <v>#DIV/0!</v>
      </c>
      <c r="BH285" s="32" t="e">
        <f>(BD285)/((BG285+0.0000000000000000001)/charge/constants!$B$3)</f>
        <v>#DIV/0!</v>
      </c>
      <c r="BI285" s="32" t="e">
        <f>SQRT(BD285+1)/((BG285+0.0000000000000000001)/charge/constants!$B$3)</f>
        <v>#DIV/0!</v>
      </c>
      <c r="BJ285" s="32" t="e">
        <f>BH285/eval!$E$18</f>
        <v>#DIV/0!</v>
      </c>
      <c r="BK285" s="32" t="e">
        <f>BI285/eval!$E$18</f>
        <v>#DIV/0!</v>
      </c>
      <c r="BL285" s="32" t="e">
        <f t="shared" si="130"/>
        <v>#DIV/0!</v>
      </c>
      <c r="BM285" s="32" t="e">
        <f t="shared" si="131"/>
        <v>#DIV/0!</v>
      </c>
      <c r="BN285" s="29" t="e">
        <f t="shared" si="132"/>
        <v>#DIV/0!</v>
      </c>
      <c r="BO285" s="33" t="e">
        <f t="array" ref="BO285">AVERAGE(IF(Rohdaten!E285='turnwise standard'!$A$5:$A$99,'turnwise standard'!$B$5:$B$99))</f>
        <v>#DIV/0!</v>
      </c>
      <c r="BP285" s="32" t="e">
        <f>BD285/BF285*constants!$B$3*charge/constants!$B$6/BO285</f>
        <v>#DIV/0!</v>
      </c>
      <c r="BQ285" s="32" t="e">
        <f>SQRT(BD285)/BF285*constants!$B$3*charge/constants!$B$6/BO285</f>
        <v>#DIV/0!</v>
      </c>
      <c r="BR285" s="32"/>
      <c r="BS285" s="32" t="e">
        <f t="shared" si="133"/>
        <v>#DIV/0!</v>
      </c>
      <c r="BT285" s="32" t="e">
        <f t="shared" si="134"/>
        <v>#DIV/0!</v>
      </c>
      <c r="BU285" s="32" t="e">
        <f t="shared" si="135"/>
        <v>#DIV/0!</v>
      </c>
      <c r="BV285" s="29" t="e">
        <f t="shared" si="137"/>
        <v>#DIV/0!</v>
      </c>
      <c r="BW285" s="29" t="e">
        <f t="shared" si="138"/>
        <v>#DIV/0!</v>
      </c>
      <c r="BX285" s="29" t="e">
        <f t="shared" si="139"/>
        <v>#DIV/0!</v>
      </c>
    </row>
    <row r="286" spans="1:76" x14ac:dyDescent="0.2">
      <c r="A286" s="29">
        <f>Rohdaten!C286</f>
        <v>0</v>
      </c>
      <c r="B286" s="29">
        <f>IF(1=1,Rohdaten!H286,"x"&amp;Rohdaten!H286)</f>
        <v>0</v>
      </c>
      <c r="C286" s="29">
        <f>IF(101,Rohdaten!F286,-Rohdaten!F286)</f>
        <v>0</v>
      </c>
      <c r="E286" s="32">
        <f>Rohdaten!J286</f>
        <v>0</v>
      </c>
      <c r="F286" s="32" t="e">
        <f>AVERAGE(Rohdaten!L286,Rohdaten!X286,Rohdaten!AD286)</f>
        <v>#DIV/0!</v>
      </c>
      <c r="G286" s="29" t="e">
        <f t="array" ref="G286">AVERAGE(IF(Rohdaten!E286='turnwise standard'!$A$5:$A$99,'turnwise standard'!$F$5:$F$99))</f>
        <v>#DIV/0!</v>
      </c>
      <c r="H286" s="29" t="b">
        <f>IF(ISERROR(G286),1&lt;0,E286-G286&gt;eval!$B$6)</f>
        <v>0</v>
      </c>
      <c r="I286" s="32" t="e">
        <f>Rohdaten!L286-G286</f>
        <v>#DIV/0!</v>
      </c>
      <c r="J286" s="32" t="e">
        <f t="shared" si="112"/>
        <v>#DIV/0!</v>
      </c>
      <c r="K286" s="32" t="e">
        <f t="shared" si="113"/>
        <v>#DIV/0!</v>
      </c>
      <c r="L286" s="30">
        <f>Rohdaten!O286</f>
        <v>0</v>
      </c>
      <c r="M286" s="33">
        <f>Rohdaten!N286/eval!$B$7</f>
        <v>0</v>
      </c>
      <c r="N286" s="33" t="e">
        <f>Rohdaten!N286/Rohdaten!M286</f>
        <v>#DIV/0!</v>
      </c>
      <c r="O286" s="32" t="e">
        <f t="shared" si="114"/>
        <v>#DIV/0!</v>
      </c>
      <c r="P286" s="34" t="e">
        <f>(L286)/(O286/charge/constants!$B$3)</f>
        <v>#DIV/0!</v>
      </c>
      <c r="Q286" s="34" t="e">
        <f>SQRT(L286+1)/(O286/charge/constants!$B$3)</f>
        <v>#DIV/0!</v>
      </c>
      <c r="R286" s="29" t="e">
        <f>P286/eval!$E$18</f>
        <v>#DIV/0!</v>
      </c>
      <c r="S286" s="29" t="e">
        <f>Q286/eval!$E$18</f>
        <v>#DIV/0!</v>
      </c>
      <c r="T286" s="29" t="e">
        <f t="shared" si="115"/>
        <v>#DIV/0!</v>
      </c>
      <c r="V286" s="31" t="e">
        <f t="array" ref="V286">AVERAGE(IF(Rohdaten!E286='turnwise standard'!$A$5:$A$99,'turnwise standard'!$P$5:$P$99))</f>
        <v>#DIV/0!</v>
      </c>
      <c r="W286" s="32" t="e">
        <f t="shared" si="116"/>
        <v>#DIV/0!</v>
      </c>
      <c r="X286" s="29" t="e">
        <f t="shared" si="117"/>
        <v>#DIV/0!</v>
      </c>
      <c r="Y286" s="29" t="e">
        <f t="shared" si="118"/>
        <v>#DIV/0!</v>
      </c>
      <c r="AA286" s="32" t="e">
        <f>Rohdaten!AJ286-$G286</f>
        <v>#DIV/0!</v>
      </c>
      <c r="AB286" s="32" t="e">
        <f t="shared" si="119"/>
        <v>#DIV/0!</v>
      </c>
      <c r="AC286" s="30">
        <f>Rohdaten!AM286</f>
        <v>0</v>
      </c>
      <c r="AD286" s="33">
        <f>Rohdaten!AL286/eval!$B$7</f>
        <v>0</v>
      </c>
      <c r="AE286" s="32" t="e">
        <f t="shared" si="120"/>
        <v>#DIV/0!</v>
      </c>
      <c r="AF286" s="32" t="e">
        <f>(AC286)/((AE286+0.0000000000000000001)/charge/constants!$B$3)</f>
        <v>#DIV/0!</v>
      </c>
      <c r="AG286" s="32" t="e">
        <f>SQRT(AC286+1)/((AE286+0.0000000000000000001)/charge/constants!$B$3)</f>
        <v>#DIV/0!</v>
      </c>
      <c r="AH286" s="32" t="e">
        <f>AF286/eval!$E$18</f>
        <v>#DIV/0!</v>
      </c>
      <c r="AI286" s="32" t="e">
        <f>AG286/eval!$E$18</f>
        <v>#DIV/0!</v>
      </c>
      <c r="AJ286" s="32" t="e">
        <f t="shared" si="121"/>
        <v>#DIV/0!</v>
      </c>
      <c r="AK286" s="32" t="e">
        <f t="shared" si="122"/>
        <v>#DIV/0!</v>
      </c>
      <c r="AL286" s="29" t="e">
        <f t="shared" si="123"/>
        <v>#DIV/0!</v>
      </c>
      <c r="AN286" s="32" t="e">
        <f>Rohdaten!X286-G286</f>
        <v>#DIV/0!</v>
      </c>
      <c r="AO286" s="32" t="e">
        <f t="shared" si="124"/>
        <v>#DIV/0!</v>
      </c>
      <c r="AP286" s="30">
        <f>Rohdaten!AA286</f>
        <v>0</v>
      </c>
      <c r="AQ286" s="33">
        <f>Rohdaten!Y286</f>
        <v>0</v>
      </c>
      <c r="AR286" s="32" t="e">
        <f t="shared" si="136"/>
        <v>#DIV/0!</v>
      </c>
      <c r="AS286" s="32" t="e">
        <f t="shared" si="125"/>
        <v>#DIV/0!</v>
      </c>
      <c r="AT286" s="32" t="e">
        <f>(AP286)/((AS286+0.0000000000000000001)/charge/constants!$B$3)</f>
        <v>#DIV/0!</v>
      </c>
      <c r="AU286" s="32" t="e">
        <f>SQRT(AP286+1)/((AS286+0.0000000000000000001)/charge/constants!$B$3)</f>
        <v>#DIV/0!</v>
      </c>
      <c r="AV286" s="32" t="e">
        <f>AT286/eval!$E$18</f>
        <v>#DIV/0!</v>
      </c>
      <c r="AW286" s="32" t="e">
        <f>AU286/eval!$E$18</f>
        <v>#DIV/0!</v>
      </c>
      <c r="AX286" s="32" t="e">
        <f t="shared" si="126"/>
        <v>#DIV/0!</v>
      </c>
      <c r="AY286" s="32" t="e">
        <f t="shared" si="127"/>
        <v>#DIV/0!</v>
      </c>
      <c r="AZ286" s="29" t="e">
        <f t="shared" si="128"/>
        <v>#DIV/0!</v>
      </c>
      <c r="BC286" s="32" t="e">
        <f>Rohdaten!AD286-G286</f>
        <v>#DIV/0!</v>
      </c>
      <c r="BD286" s="30">
        <f>Rohdaten!AG286</f>
        <v>0</v>
      </c>
      <c r="BE286" s="33" t="e">
        <f>Rohdaten!AF286/Rohdaten!AE286</f>
        <v>#DIV/0!</v>
      </c>
      <c r="BF286" s="33">
        <f>Rohdaten!AF286/eval!$B$7</f>
        <v>0</v>
      </c>
      <c r="BG286" s="32" t="e">
        <f t="shared" si="129"/>
        <v>#DIV/0!</v>
      </c>
      <c r="BH286" s="32" t="e">
        <f>(BD286)/((BG286+0.0000000000000000001)/charge/constants!$B$3)</f>
        <v>#DIV/0!</v>
      </c>
      <c r="BI286" s="32" t="e">
        <f>SQRT(BD286+1)/((BG286+0.0000000000000000001)/charge/constants!$B$3)</f>
        <v>#DIV/0!</v>
      </c>
      <c r="BJ286" s="32" t="e">
        <f>BH286/eval!$E$18</f>
        <v>#DIV/0!</v>
      </c>
      <c r="BK286" s="32" t="e">
        <f>BI286/eval!$E$18</f>
        <v>#DIV/0!</v>
      </c>
      <c r="BL286" s="32" t="e">
        <f t="shared" si="130"/>
        <v>#DIV/0!</v>
      </c>
      <c r="BM286" s="32" t="e">
        <f t="shared" si="131"/>
        <v>#DIV/0!</v>
      </c>
      <c r="BN286" s="29" t="e">
        <f t="shared" si="132"/>
        <v>#DIV/0!</v>
      </c>
      <c r="BO286" s="33" t="e">
        <f t="array" ref="BO286">AVERAGE(IF(Rohdaten!E286='turnwise standard'!$A$5:$A$99,'turnwise standard'!$B$5:$B$99))</f>
        <v>#DIV/0!</v>
      </c>
      <c r="BP286" s="32" t="e">
        <f>BD286/BF286*constants!$B$3*charge/constants!$B$6/BO286</f>
        <v>#DIV/0!</v>
      </c>
      <c r="BQ286" s="32" t="e">
        <f>SQRT(BD286)/BF286*constants!$B$3*charge/constants!$B$6/BO286</f>
        <v>#DIV/0!</v>
      </c>
      <c r="BR286" s="32"/>
      <c r="BS286" s="32" t="e">
        <f t="shared" si="133"/>
        <v>#DIV/0!</v>
      </c>
      <c r="BT286" s="32" t="e">
        <f t="shared" si="134"/>
        <v>#DIV/0!</v>
      </c>
      <c r="BU286" s="32" t="e">
        <f t="shared" si="135"/>
        <v>#DIV/0!</v>
      </c>
      <c r="BV286" s="29" t="e">
        <f t="shared" si="137"/>
        <v>#DIV/0!</v>
      </c>
      <c r="BW286" s="29" t="e">
        <f t="shared" si="138"/>
        <v>#DIV/0!</v>
      </c>
      <c r="BX286" s="29" t="e">
        <f t="shared" si="139"/>
        <v>#DIV/0!</v>
      </c>
    </row>
    <row r="287" spans="1:76" x14ac:dyDescent="0.2">
      <c r="A287" s="29">
        <f>Rohdaten!C287</f>
        <v>0</v>
      </c>
      <c r="B287" s="29">
        <f>IF(1=1,Rohdaten!H287,"x"&amp;Rohdaten!H287)</f>
        <v>0</v>
      </c>
      <c r="C287" s="29">
        <f>IF(101,Rohdaten!F287,-Rohdaten!F287)</f>
        <v>0</v>
      </c>
      <c r="E287" s="32">
        <f>Rohdaten!J287</f>
        <v>0</v>
      </c>
      <c r="F287" s="32" t="e">
        <f>AVERAGE(Rohdaten!L287,Rohdaten!X287,Rohdaten!AD287)</f>
        <v>#DIV/0!</v>
      </c>
      <c r="G287" s="29" t="e">
        <f t="array" ref="G287">AVERAGE(IF(Rohdaten!E287='turnwise standard'!$A$5:$A$99,'turnwise standard'!$F$5:$F$99))</f>
        <v>#DIV/0!</v>
      </c>
      <c r="H287" s="29" t="b">
        <f>IF(ISERROR(G287),1&lt;0,E287-G287&gt;eval!$B$6)</f>
        <v>0</v>
      </c>
      <c r="I287" s="32" t="e">
        <f>Rohdaten!L287-G287</f>
        <v>#DIV/0!</v>
      </c>
      <c r="J287" s="32" t="e">
        <f t="shared" si="112"/>
        <v>#DIV/0!</v>
      </c>
      <c r="K287" s="32" t="e">
        <f t="shared" si="113"/>
        <v>#DIV/0!</v>
      </c>
      <c r="L287" s="30">
        <f>Rohdaten!O287</f>
        <v>0</v>
      </c>
      <c r="M287" s="33">
        <f>Rohdaten!N287/eval!$B$7</f>
        <v>0</v>
      </c>
      <c r="N287" s="33" t="e">
        <f>Rohdaten!N287/Rohdaten!M287</f>
        <v>#DIV/0!</v>
      </c>
      <c r="O287" s="32" t="e">
        <f t="shared" si="114"/>
        <v>#DIV/0!</v>
      </c>
      <c r="P287" s="34" t="e">
        <f>(L287)/(O287/charge/constants!$B$3)</f>
        <v>#DIV/0!</v>
      </c>
      <c r="Q287" s="34" t="e">
        <f>SQRT(L287+1)/(O287/charge/constants!$B$3)</f>
        <v>#DIV/0!</v>
      </c>
      <c r="R287" s="29" t="e">
        <f>P287/eval!$E$18</f>
        <v>#DIV/0!</v>
      </c>
      <c r="S287" s="29" t="e">
        <f>Q287/eval!$E$18</f>
        <v>#DIV/0!</v>
      </c>
      <c r="T287" s="29" t="e">
        <f t="shared" si="115"/>
        <v>#DIV/0!</v>
      </c>
      <c r="V287" s="31" t="e">
        <f t="array" ref="V287">AVERAGE(IF(Rohdaten!E287='turnwise standard'!$A$5:$A$99,'turnwise standard'!$P$5:$P$99))</f>
        <v>#DIV/0!</v>
      </c>
      <c r="W287" s="32" t="e">
        <f t="shared" si="116"/>
        <v>#DIV/0!</v>
      </c>
      <c r="X287" s="29" t="e">
        <f t="shared" si="117"/>
        <v>#DIV/0!</v>
      </c>
      <c r="Y287" s="29" t="e">
        <f t="shared" si="118"/>
        <v>#DIV/0!</v>
      </c>
      <c r="AA287" s="32" t="e">
        <f>Rohdaten!AJ287-$G287</f>
        <v>#DIV/0!</v>
      </c>
      <c r="AB287" s="32" t="e">
        <f t="shared" si="119"/>
        <v>#DIV/0!</v>
      </c>
      <c r="AC287" s="30">
        <f>Rohdaten!AM287</f>
        <v>0</v>
      </c>
      <c r="AD287" s="33">
        <f>Rohdaten!AL287/eval!$B$7</f>
        <v>0</v>
      </c>
      <c r="AE287" s="32" t="e">
        <f t="shared" si="120"/>
        <v>#DIV/0!</v>
      </c>
      <c r="AF287" s="32" t="e">
        <f>(AC287)/((AE287+0.0000000000000000001)/charge/constants!$B$3)</f>
        <v>#DIV/0!</v>
      </c>
      <c r="AG287" s="32" t="e">
        <f>SQRT(AC287+1)/((AE287+0.0000000000000000001)/charge/constants!$B$3)</f>
        <v>#DIV/0!</v>
      </c>
      <c r="AH287" s="32" t="e">
        <f>AF287/eval!$E$18</f>
        <v>#DIV/0!</v>
      </c>
      <c r="AI287" s="32" t="e">
        <f>AG287/eval!$E$18</f>
        <v>#DIV/0!</v>
      </c>
      <c r="AJ287" s="32" t="e">
        <f t="shared" si="121"/>
        <v>#DIV/0!</v>
      </c>
      <c r="AK287" s="32" t="e">
        <f t="shared" si="122"/>
        <v>#DIV/0!</v>
      </c>
      <c r="AL287" s="29" t="e">
        <f t="shared" si="123"/>
        <v>#DIV/0!</v>
      </c>
      <c r="AN287" s="32" t="e">
        <f>Rohdaten!X287-G287</f>
        <v>#DIV/0!</v>
      </c>
      <c r="AO287" s="32" t="e">
        <f t="shared" si="124"/>
        <v>#DIV/0!</v>
      </c>
      <c r="AP287" s="30">
        <f>Rohdaten!AA287</f>
        <v>0</v>
      </c>
      <c r="AQ287" s="33">
        <f>Rohdaten!Y287</f>
        <v>0</v>
      </c>
      <c r="AR287" s="32" t="e">
        <f t="shared" si="136"/>
        <v>#DIV/0!</v>
      </c>
      <c r="AS287" s="32" t="e">
        <f t="shared" si="125"/>
        <v>#DIV/0!</v>
      </c>
      <c r="AT287" s="32" t="e">
        <f>(AP287)/((AS287+0.0000000000000000001)/charge/constants!$B$3)</f>
        <v>#DIV/0!</v>
      </c>
      <c r="AU287" s="32" t="e">
        <f>SQRT(AP287+1)/((AS287+0.0000000000000000001)/charge/constants!$B$3)</f>
        <v>#DIV/0!</v>
      </c>
      <c r="AV287" s="32" t="e">
        <f>AT287/eval!$E$18</f>
        <v>#DIV/0!</v>
      </c>
      <c r="AW287" s="32" t="e">
        <f>AU287/eval!$E$18</f>
        <v>#DIV/0!</v>
      </c>
      <c r="AX287" s="32" t="e">
        <f t="shared" si="126"/>
        <v>#DIV/0!</v>
      </c>
      <c r="AY287" s="32" t="e">
        <f t="shared" si="127"/>
        <v>#DIV/0!</v>
      </c>
      <c r="AZ287" s="29" t="e">
        <f t="shared" si="128"/>
        <v>#DIV/0!</v>
      </c>
      <c r="BC287" s="32" t="e">
        <f>Rohdaten!AD287-G287</f>
        <v>#DIV/0!</v>
      </c>
      <c r="BD287" s="30">
        <f>Rohdaten!AG287</f>
        <v>0</v>
      </c>
      <c r="BE287" s="33" t="e">
        <f>Rohdaten!AF287/Rohdaten!AE287</f>
        <v>#DIV/0!</v>
      </c>
      <c r="BF287" s="33">
        <f>Rohdaten!AF287/eval!$B$7</f>
        <v>0</v>
      </c>
      <c r="BG287" s="32" t="e">
        <f t="shared" si="129"/>
        <v>#DIV/0!</v>
      </c>
      <c r="BH287" s="32" t="e">
        <f>(BD287)/((BG287+0.0000000000000000001)/charge/constants!$B$3)</f>
        <v>#DIV/0!</v>
      </c>
      <c r="BI287" s="32" t="e">
        <f>SQRT(BD287+1)/((BG287+0.0000000000000000001)/charge/constants!$B$3)</f>
        <v>#DIV/0!</v>
      </c>
      <c r="BJ287" s="32" t="e">
        <f>BH287/eval!$E$18</f>
        <v>#DIV/0!</v>
      </c>
      <c r="BK287" s="32" t="e">
        <f>BI287/eval!$E$18</f>
        <v>#DIV/0!</v>
      </c>
      <c r="BL287" s="32" t="e">
        <f t="shared" si="130"/>
        <v>#DIV/0!</v>
      </c>
      <c r="BM287" s="32" t="e">
        <f t="shared" si="131"/>
        <v>#DIV/0!</v>
      </c>
      <c r="BN287" s="29" t="e">
        <f t="shared" si="132"/>
        <v>#DIV/0!</v>
      </c>
      <c r="BO287" s="33" t="e">
        <f t="array" ref="BO287">AVERAGE(IF(Rohdaten!E287='turnwise standard'!$A$5:$A$99,'turnwise standard'!$B$5:$B$99))</f>
        <v>#DIV/0!</v>
      </c>
      <c r="BP287" s="32" t="e">
        <f>BD287/BF287*constants!$B$3*charge/constants!$B$6/BO287</f>
        <v>#DIV/0!</v>
      </c>
      <c r="BQ287" s="32" t="e">
        <f>SQRT(BD287)/BF287*constants!$B$3*charge/constants!$B$6/BO287</f>
        <v>#DIV/0!</v>
      </c>
      <c r="BR287" s="32"/>
      <c r="BS287" s="32" t="e">
        <f t="shared" si="133"/>
        <v>#DIV/0!</v>
      </c>
      <c r="BT287" s="32" t="e">
        <f t="shared" si="134"/>
        <v>#DIV/0!</v>
      </c>
      <c r="BU287" s="32" t="e">
        <f t="shared" si="135"/>
        <v>#DIV/0!</v>
      </c>
      <c r="BV287" s="29" t="e">
        <f t="shared" si="137"/>
        <v>#DIV/0!</v>
      </c>
      <c r="BW287" s="29" t="e">
        <f t="shared" si="138"/>
        <v>#DIV/0!</v>
      </c>
      <c r="BX287" s="29" t="e">
        <f t="shared" si="139"/>
        <v>#DIV/0!</v>
      </c>
    </row>
    <row r="288" spans="1:76" x14ac:dyDescent="0.2">
      <c r="A288" s="29">
        <f>Rohdaten!C288</f>
        <v>0</v>
      </c>
      <c r="B288" s="29">
        <f>IF(1=1,Rohdaten!H288,"x"&amp;Rohdaten!H288)</f>
        <v>0</v>
      </c>
      <c r="C288" s="29">
        <f>IF(101,Rohdaten!F288,-Rohdaten!F288)</f>
        <v>0</v>
      </c>
      <c r="E288" s="32">
        <f>Rohdaten!J288</f>
        <v>0</v>
      </c>
      <c r="F288" s="32" t="e">
        <f>AVERAGE(Rohdaten!L288,Rohdaten!X288,Rohdaten!AD288)</f>
        <v>#DIV/0!</v>
      </c>
      <c r="G288" s="29" t="e">
        <f t="array" ref="G288">AVERAGE(IF(Rohdaten!E288='turnwise standard'!$A$5:$A$99,'turnwise standard'!$F$5:$F$99))</f>
        <v>#DIV/0!</v>
      </c>
      <c r="H288" s="29" t="b">
        <f>IF(ISERROR(G288),1&lt;0,E288-G288&gt;eval!$B$6)</f>
        <v>0</v>
      </c>
      <c r="I288" s="32" t="e">
        <f>Rohdaten!L288-G288</f>
        <v>#DIV/0!</v>
      </c>
      <c r="J288" s="32" t="e">
        <f t="shared" si="112"/>
        <v>#DIV/0!</v>
      </c>
      <c r="K288" s="32" t="e">
        <f t="shared" si="113"/>
        <v>#DIV/0!</v>
      </c>
      <c r="L288" s="30">
        <f>Rohdaten!O288</f>
        <v>0</v>
      </c>
      <c r="M288" s="33">
        <f>Rohdaten!N288/eval!$B$7</f>
        <v>0</v>
      </c>
      <c r="N288" s="33" t="e">
        <f>Rohdaten!N288/Rohdaten!M288</f>
        <v>#DIV/0!</v>
      </c>
      <c r="O288" s="32" t="e">
        <f t="shared" si="114"/>
        <v>#DIV/0!</v>
      </c>
      <c r="P288" s="34" t="e">
        <f>(L288)/(O288/charge/constants!$B$3)</f>
        <v>#DIV/0!</v>
      </c>
      <c r="Q288" s="34" t="e">
        <f>SQRT(L288+1)/(O288/charge/constants!$B$3)</f>
        <v>#DIV/0!</v>
      </c>
      <c r="R288" s="29" t="e">
        <f>P288/eval!$E$18</f>
        <v>#DIV/0!</v>
      </c>
      <c r="S288" s="29" t="e">
        <f>Q288/eval!$E$18</f>
        <v>#DIV/0!</v>
      </c>
      <c r="T288" s="29" t="e">
        <f t="shared" si="115"/>
        <v>#DIV/0!</v>
      </c>
      <c r="V288" s="31" t="e">
        <f t="array" ref="V288">AVERAGE(IF(Rohdaten!E288='turnwise standard'!$A$5:$A$99,'turnwise standard'!$P$5:$P$99))</f>
        <v>#DIV/0!</v>
      </c>
      <c r="W288" s="32" t="e">
        <f t="shared" si="116"/>
        <v>#DIV/0!</v>
      </c>
      <c r="X288" s="29" t="e">
        <f t="shared" si="117"/>
        <v>#DIV/0!</v>
      </c>
      <c r="Y288" s="29" t="e">
        <f t="shared" si="118"/>
        <v>#DIV/0!</v>
      </c>
      <c r="AA288" s="32" t="e">
        <f>Rohdaten!AJ288-$G288</f>
        <v>#DIV/0!</v>
      </c>
      <c r="AB288" s="32" t="e">
        <f t="shared" si="119"/>
        <v>#DIV/0!</v>
      </c>
      <c r="AC288" s="30">
        <f>Rohdaten!AM288</f>
        <v>0</v>
      </c>
      <c r="AD288" s="33">
        <f>Rohdaten!AL288/eval!$B$7</f>
        <v>0</v>
      </c>
      <c r="AE288" s="32" t="e">
        <f t="shared" si="120"/>
        <v>#DIV/0!</v>
      </c>
      <c r="AF288" s="32" t="e">
        <f>(AC288)/((AE288+0.0000000000000000001)/charge/constants!$B$3)</f>
        <v>#DIV/0!</v>
      </c>
      <c r="AG288" s="32" t="e">
        <f>SQRT(AC288+1)/((AE288+0.0000000000000000001)/charge/constants!$B$3)</f>
        <v>#DIV/0!</v>
      </c>
      <c r="AH288" s="32" t="e">
        <f>AF288/eval!$E$18</f>
        <v>#DIV/0!</v>
      </c>
      <c r="AI288" s="32" t="e">
        <f>AG288/eval!$E$18</f>
        <v>#DIV/0!</v>
      </c>
      <c r="AJ288" s="32" t="e">
        <f t="shared" si="121"/>
        <v>#DIV/0!</v>
      </c>
      <c r="AK288" s="32" t="e">
        <f t="shared" si="122"/>
        <v>#DIV/0!</v>
      </c>
      <c r="AL288" s="29" t="e">
        <f t="shared" si="123"/>
        <v>#DIV/0!</v>
      </c>
      <c r="AN288" s="32" t="e">
        <f>Rohdaten!X288-G288</f>
        <v>#DIV/0!</v>
      </c>
      <c r="AO288" s="32" t="e">
        <f t="shared" si="124"/>
        <v>#DIV/0!</v>
      </c>
      <c r="AP288" s="30">
        <f>Rohdaten!AA288</f>
        <v>0</v>
      </c>
      <c r="AQ288" s="33">
        <f>Rohdaten!Y288</f>
        <v>0</v>
      </c>
      <c r="AR288" s="32" t="e">
        <f t="shared" si="136"/>
        <v>#DIV/0!</v>
      </c>
      <c r="AS288" s="32" t="e">
        <f t="shared" si="125"/>
        <v>#DIV/0!</v>
      </c>
      <c r="AT288" s="32" t="e">
        <f>(AP288)/((AS288+0.0000000000000000001)/charge/constants!$B$3)</f>
        <v>#DIV/0!</v>
      </c>
      <c r="AU288" s="32" t="e">
        <f>SQRT(AP288+1)/((AS288+0.0000000000000000001)/charge/constants!$B$3)</f>
        <v>#DIV/0!</v>
      </c>
      <c r="AV288" s="32" t="e">
        <f>AT288/eval!$E$18</f>
        <v>#DIV/0!</v>
      </c>
      <c r="AW288" s="32" t="e">
        <f>AU288/eval!$E$18</f>
        <v>#DIV/0!</v>
      </c>
      <c r="AX288" s="32" t="e">
        <f t="shared" si="126"/>
        <v>#DIV/0!</v>
      </c>
      <c r="AY288" s="32" t="e">
        <f t="shared" si="127"/>
        <v>#DIV/0!</v>
      </c>
      <c r="AZ288" s="29" t="e">
        <f t="shared" si="128"/>
        <v>#DIV/0!</v>
      </c>
      <c r="BC288" s="32" t="e">
        <f>Rohdaten!AD288-G288</f>
        <v>#DIV/0!</v>
      </c>
      <c r="BD288" s="30">
        <f>Rohdaten!AG288</f>
        <v>0</v>
      </c>
      <c r="BE288" s="33" t="e">
        <f>Rohdaten!AF288/Rohdaten!AE288</f>
        <v>#DIV/0!</v>
      </c>
      <c r="BF288" s="33">
        <f>Rohdaten!AF288/eval!$B$7</f>
        <v>0</v>
      </c>
      <c r="BG288" s="32" t="e">
        <f t="shared" si="129"/>
        <v>#DIV/0!</v>
      </c>
      <c r="BH288" s="32" t="e">
        <f>(BD288)/((BG288+0.0000000000000000001)/charge/constants!$B$3)</f>
        <v>#DIV/0!</v>
      </c>
      <c r="BI288" s="32" t="e">
        <f>SQRT(BD288+1)/((BG288+0.0000000000000000001)/charge/constants!$B$3)</f>
        <v>#DIV/0!</v>
      </c>
      <c r="BJ288" s="32" t="e">
        <f>BH288/eval!$E$18</f>
        <v>#DIV/0!</v>
      </c>
      <c r="BK288" s="32" t="e">
        <f>BI288/eval!$E$18</f>
        <v>#DIV/0!</v>
      </c>
      <c r="BL288" s="32" t="e">
        <f t="shared" si="130"/>
        <v>#DIV/0!</v>
      </c>
      <c r="BM288" s="32" t="e">
        <f t="shared" si="131"/>
        <v>#DIV/0!</v>
      </c>
      <c r="BN288" s="29" t="e">
        <f t="shared" si="132"/>
        <v>#DIV/0!</v>
      </c>
      <c r="BO288" s="33" t="e">
        <f t="array" ref="BO288">AVERAGE(IF(Rohdaten!E288='turnwise standard'!$A$5:$A$99,'turnwise standard'!$B$5:$B$99))</f>
        <v>#DIV/0!</v>
      </c>
      <c r="BP288" s="32" t="e">
        <f>BD288/BF288*constants!$B$3*charge/constants!$B$6/BO288</f>
        <v>#DIV/0!</v>
      </c>
      <c r="BQ288" s="32" t="e">
        <f>SQRT(BD288)/BF288*constants!$B$3*charge/constants!$B$6/BO288</f>
        <v>#DIV/0!</v>
      </c>
      <c r="BR288" s="32"/>
      <c r="BS288" s="32" t="e">
        <f t="shared" si="133"/>
        <v>#DIV/0!</v>
      </c>
      <c r="BT288" s="32" t="e">
        <f t="shared" si="134"/>
        <v>#DIV/0!</v>
      </c>
      <c r="BU288" s="32" t="e">
        <f t="shared" si="135"/>
        <v>#DIV/0!</v>
      </c>
      <c r="BV288" s="29" t="e">
        <f t="shared" si="137"/>
        <v>#DIV/0!</v>
      </c>
      <c r="BW288" s="29" t="e">
        <f t="shared" si="138"/>
        <v>#DIV/0!</v>
      </c>
      <c r="BX288" s="29" t="e">
        <f t="shared" si="139"/>
        <v>#DIV/0!</v>
      </c>
    </row>
    <row r="289" spans="1:76" x14ac:dyDescent="0.2">
      <c r="A289" s="29">
        <f>Rohdaten!C289</f>
        <v>0</v>
      </c>
      <c r="B289" s="29">
        <f>IF(1=1,Rohdaten!H289,"x"&amp;Rohdaten!H289)</f>
        <v>0</v>
      </c>
      <c r="C289" s="29">
        <f>IF(101,Rohdaten!F289,-Rohdaten!F289)</f>
        <v>0</v>
      </c>
      <c r="E289" s="32">
        <f>Rohdaten!J289</f>
        <v>0</v>
      </c>
      <c r="F289" s="32" t="e">
        <f>AVERAGE(Rohdaten!L289,Rohdaten!X289,Rohdaten!AD289)</f>
        <v>#DIV/0!</v>
      </c>
      <c r="G289" s="29" t="e">
        <f t="array" ref="G289">AVERAGE(IF(Rohdaten!E289='turnwise standard'!$A$5:$A$99,'turnwise standard'!$F$5:$F$99))</f>
        <v>#DIV/0!</v>
      </c>
      <c r="H289" s="29" t="b">
        <f>IF(ISERROR(G289),1&lt;0,E289-G289&gt;eval!$B$6)</f>
        <v>0</v>
      </c>
      <c r="I289" s="32" t="e">
        <f>Rohdaten!L289-G289</f>
        <v>#DIV/0!</v>
      </c>
      <c r="J289" s="32" t="e">
        <f t="shared" si="112"/>
        <v>#DIV/0!</v>
      </c>
      <c r="K289" s="32" t="e">
        <f t="shared" si="113"/>
        <v>#DIV/0!</v>
      </c>
      <c r="L289" s="30">
        <f>Rohdaten!O289</f>
        <v>0</v>
      </c>
      <c r="M289" s="33">
        <f>Rohdaten!N289/eval!$B$7</f>
        <v>0</v>
      </c>
      <c r="N289" s="33" t="e">
        <f>Rohdaten!N289/Rohdaten!M289</f>
        <v>#DIV/0!</v>
      </c>
      <c r="O289" s="32" t="e">
        <f t="shared" si="114"/>
        <v>#DIV/0!</v>
      </c>
      <c r="P289" s="34" t="e">
        <f>(L289)/(O289/charge/constants!$B$3)</f>
        <v>#DIV/0!</v>
      </c>
      <c r="Q289" s="34" t="e">
        <f>SQRT(L289+1)/(O289/charge/constants!$B$3)</f>
        <v>#DIV/0!</v>
      </c>
      <c r="R289" s="29" t="e">
        <f>P289/eval!$E$18</f>
        <v>#DIV/0!</v>
      </c>
      <c r="S289" s="29" t="e">
        <f>Q289/eval!$E$18</f>
        <v>#DIV/0!</v>
      </c>
      <c r="T289" s="29" t="e">
        <f t="shared" si="115"/>
        <v>#DIV/0!</v>
      </c>
      <c r="V289" s="31" t="e">
        <f t="array" ref="V289">AVERAGE(IF(Rohdaten!E289='turnwise standard'!$A$5:$A$99,'turnwise standard'!$P$5:$P$99))</f>
        <v>#DIV/0!</v>
      </c>
      <c r="W289" s="32" t="e">
        <f t="shared" si="116"/>
        <v>#DIV/0!</v>
      </c>
      <c r="X289" s="29" t="e">
        <f t="shared" si="117"/>
        <v>#DIV/0!</v>
      </c>
      <c r="Y289" s="29" t="e">
        <f t="shared" si="118"/>
        <v>#DIV/0!</v>
      </c>
      <c r="AA289" s="32" t="e">
        <f>Rohdaten!AJ289-$G289</f>
        <v>#DIV/0!</v>
      </c>
      <c r="AB289" s="32" t="e">
        <f t="shared" si="119"/>
        <v>#DIV/0!</v>
      </c>
      <c r="AC289" s="30">
        <f>Rohdaten!AM289</f>
        <v>0</v>
      </c>
      <c r="AD289" s="33">
        <f>Rohdaten!AL289/eval!$B$7</f>
        <v>0</v>
      </c>
      <c r="AE289" s="32" t="e">
        <f t="shared" si="120"/>
        <v>#DIV/0!</v>
      </c>
      <c r="AF289" s="32" t="e">
        <f>(AC289)/((AE289+0.0000000000000000001)/charge/constants!$B$3)</f>
        <v>#DIV/0!</v>
      </c>
      <c r="AG289" s="32" t="e">
        <f>SQRT(AC289+1)/((AE289+0.0000000000000000001)/charge/constants!$B$3)</f>
        <v>#DIV/0!</v>
      </c>
      <c r="AH289" s="32" t="e">
        <f>AF289/eval!$E$18</f>
        <v>#DIV/0!</v>
      </c>
      <c r="AI289" s="32" t="e">
        <f>AG289/eval!$E$18</f>
        <v>#DIV/0!</v>
      </c>
      <c r="AJ289" s="32" t="e">
        <f t="shared" si="121"/>
        <v>#DIV/0!</v>
      </c>
      <c r="AK289" s="32" t="e">
        <f t="shared" si="122"/>
        <v>#DIV/0!</v>
      </c>
      <c r="AL289" s="29" t="e">
        <f t="shared" si="123"/>
        <v>#DIV/0!</v>
      </c>
      <c r="AN289" s="32" t="e">
        <f>Rohdaten!X289-G289</f>
        <v>#DIV/0!</v>
      </c>
      <c r="AO289" s="32" t="e">
        <f t="shared" si="124"/>
        <v>#DIV/0!</v>
      </c>
      <c r="AP289" s="30">
        <f>Rohdaten!AA289</f>
        <v>0</v>
      </c>
      <c r="AQ289" s="33">
        <f>Rohdaten!Y289</f>
        <v>0</v>
      </c>
      <c r="AR289" s="32" t="e">
        <f t="shared" si="136"/>
        <v>#DIV/0!</v>
      </c>
      <c r="AS289" s="32" t="e">
        <f t="shared" si="125"/>
        <v>#DIV/0!</v>
      </c>
      <c r="AT289" s="32" t="e">
        <f>(AP289)/((AS289+0.0000000000000000001)/charge/constants!$B$3)</f>
        <v>#DIV/0!</v>
      </c>
      <c r="AU289" s="32" t="e">
        <f>SQRT(AP289+1)/((AS289+0.0000000000000000001)/charge/constants!$B$3)</f>
        <v>#DIV/0!</v>
      </c>
      <c r="AV289" s="32" t="e">
        <f>AT289/eval!$E$18</f>
        <v>#DIV/0!</v>
      </c>
      <c r="AW289" s="32" t="e">
        <f>AU289/eval!$E$18</f>
        <v>#DIV/0!</v>
      </c>
      <c r="AX289" s="32" t="e">
        <f t="shared" si="126"/>
        <v>#DIV/0!</v>
      </c>
      <c r="AY289" s="32" t="e">
        <f t="shared" si="127"/>
        <v>#DIV/0!</v>
      </c>
      <c r="AZ289" s="29" t="e">
        <f t="shared" si="128"/>
        <v>#DIV/0!</v>
      </c>
      <c r="BC289" s="32" t="e">
        <f>Rohdaten!AD289-G289</f>
        <v>#DIV/0!</v>
      </c>
      <c r="BD289" s="30">
        <f>Rohdaten!AG289</f>
        <v>0</v>
      </c>
      <c r="BE289" s="33" t="e">
        <f>Rohdaten!AF289/Rohdaten!AE289</f>
        <v>#DIV/0!</v>
      </c>
      <c r="BF289" s="33">
        <f>Rohdaten!AF289/eval!$B$7</f>
        <v>0</v>
      </c>
      <c r="BG289" s="32" t="e">
        <f t="shared" si="129"/>
        <v>#DIV/0!</v>
      </c>
      <c r="BH289" s="32" t="e">
        <f>(BD289)/((BG289+0.0000000000000000001)/charge/constants!$B$3)</f>
        <v>#DIV/0!</v>
      </c>
      <c r="BI289" s="32" t="e">
        <f>SQRT(BD289+1)/((BG289+0.0000000000000000001)/charge/constants!$B$3)</f>
        <v>#DIV/0!</v>
      </c>
      <c r="BJ289" s="32" t="e">
        <f>BH289/eval!$E$18</f>
        <v>#DIV/0!</v>
      </c>
      <c r="BK289" s="32" t="e">
        <f>BI289/eval!$E$18</f>
        <v>#DIV/0!</v>
      </c>
      <c r="BL289" s="32" t="e">
        <f t="shared" si="130"/>
        <v>#DIV/0!</v>
      </c>
      <c r="BM289" s="32" t="e">
        <f t="shared" si="131"/>
        <v>#DIV/0!</v>
      </c>
      <c r="BN289" s="29" t="e">
        <f t="shared" si="132"/>
        <v>#DIV/0!</v>
      </c>
      <c r="BO289" s="33" t="e">
        <f t="array" ref="BO289">AVERAGE(IF(Rohdaten!E289='turnwise standard'!$A$5:$A$99,'turnwise standard'!$B$5:$B$99))</f>
        <v>#DIV/0!</v>
      </c>
      <c r="BP289" s="32" t="e">
        <f>BD289/BF289*constants!$B$3*charge/constants!$B$6/BO289</f>
        <v>#DIV/0!</v>
      </c>
      <c r="BQ289" s="32" t="e">
        <f>SQRT(BD289)/BF289*constants!$B$3*charge/constants!$B$6/BO289</f>
        <v>#DIV/0!</v>
      </c>
      <c r="BR289" s="32"/>
      <c r="BS289" s="32" t="e">
        <f t="shared" si="133"/>
        <v>#DIV/0!</v>
      </c>
      <c r="BT289" s="32" t="e">
        <f t="shared" si="134"/>
        <v>#DIV/0!</v>
      </c>
      <c r="BU289" s="32" t="e">
        <f t="shared" si="135"/>
        <v>#DIV/0!</v>
      </c>
      <c r="BV289" s="29" t="e">
        <f t="shared" si="137"/>
        <v>#DIV/0!</v>
      </c>
      <c r="BW289" s="29" t="e">
        <f t="shared" si="138"/>
        <v>#DIV/0!</v>
      </c>
      <c r="BX289" s="29" t="e">
        <f t="shared" si="139"/>
        <v>#DIV/0!</v>
      </c>
    </row>
    <row r="290" spans="1:76" x14ac:dyDescent="0.2">
      <c r="A290" s="29">
        <f>Rohdaten!C290</f>
        <v>0</v>
      </c>
      <c r="B290" s="29">
        <f>IF(1=1,Rohdaten!H290,"x"&amp;Rohdaten!H290)</f>
        <v>0</v>
      </c>
      <c r="C290" s="29">
        <f>IF(101,Rohdaten!F290,-Rohdaten!F290)</f>
        <v>0</v>
      </c>
      <c r="E290" s="32">
        <f>Rohdaten!J290</f>
        <v>0</v>
      </c>
      <c r="F290" s="32" t="e">
        <f>AVERAGE(Rohdaten!L290,Rohdaten!X290,Rohdaten!AD290)</f>
        <v>#DIV/0!</v>
      </c>
      <c r="G290" s="29" t="e">
        <f t="array" ref="G290">AVERAGE(IF(Rohdaten!E290='turnwise standard'!$A$5:$A$99,'turnwise standard'!$F$5:$F$99))</f>
        <v>#DIV/0!</v>
      </c>
      <c r="H290" s="29" t="b">
        <f>IF(ISERROR(G290),1&lt;0,E290-G290&gt;eval!$B$6)</f>
        <v>0</v>
      </c>
      <c r="I290" s="32" t="e">
        <f>Rohdaten!L290-G290</f>
        <v>#DIV/0!</v>
      </c>
      <c r="J290" s="32" t="e">
        <f t="shared" si="112"/>
        <v>#DIV/0!</v>
      </c>
      <c r="K290" s="32" t="e">
        <f t="shared" si="113"/>
        <v>#DIV/0!</v>
      </c>
      <c r="L290" s="30">
        <f>Rohdaten!O290</f>
        <v>0</v>
      </c>
      <c r="M290" s="33">
        <f>Rohdaten!N290/eval!$B$7</f>
        <v>0</v>
      </c>
      <c r="N290" s="33" t="e">
        <f>Rohdaten!N290/Rohdaten!M290</f>
        <v>#DIV/0!</v>
      </c>
      <c r="O290" s="32" t="e">
        <f t="shared" si="114"/>
        <v>#DIV/0!</v>
      </c>
      <c r="P290" s="34" t="e">
        <f>(L290)/(O290/charge/constants!$B$3)</f>
        <v>#DIV/0!</v>
      </c>
      <c r="Q290" s="34" t="e">
        <f>SQRT(L290+1)/(O290/charge/constants!$B$3)</f>
        <v>#DIV/0!</v>
      </c>
      <c r="R290" s="29" t="e">
        <f>P290/eval!$E$18</f>
        <v>#DIV/0!</v>
      </c>
      <c r="S290" s="29" t="e">
        <f>Q290/eval!$E$18</f>
        <v>#DIV/0!</v>
      </c>
      <c r="T290" s="29" t="e">
        <f t="shared" si="115"/>
        <v>#DIV/0!</v>
      </c>
      <c r="V290" s="31" t="e">
        <f t="array" ref="V290">AVERAGE(IF(Rohdaten!E290='turnwise standard'!$A$5:$A$99,'turnwise standard'!$P$5:$P$99))</f>
        <v>#DIV/0!</v>
      </c>
      <c r="W290" s="32" t="e">
        <f t="shared" si="116"/>
        <v>#DIV/0!</v>
      </c>
      <c r="X290" s="29" t="e">
        <f t="shared" si="117"/>
        <v>#DIV/0!</v>
      </c>
      <c r="Y290" s="29" t="e">
        <f t="shared" si="118"/>
        <v>#DIV/0!</v>
      </c>
      <c r="AA290" s="32" t="e">
        <f>Rohdaten!AJ290-$G290</f>
        <v>#DIV/0!</v>
      </c>
      <c r="AB290" s="32" t="e">
        <f t="shared" si="119"/>
        <v>#DIV/0!</v>
      </c>
      <c r="AC290" s="30">
        <f>Rohdaten!AM290</f>
        <v>0</v>
      </c>
      <c r="AD290" s="33">
        <f>Rohdaten!AL290/eval!$B$7</f>
        <v>0</v>
      </c>
      <c r="AE290" s="32" t="e">
        <f t="shared" si="120"/>
        <v>#DIV/0!</v>
      </c>
      <c r="AF290" s="32" t="e">
        <f>(AC290)/((AE290+0.0000000000000000001)/charge/constants!$B$3)</f>
        <v>#DIV/0!</v>
      </c>
      <c r="AG290" s="32" t="e">
        <f>SQRT(AC290+1)/((AE290+0.0000000000000000001)/charge/constants!$B$3)</f>
        <v>#DIV/0!</v>
      </c>
      <c r="AH290" s="32" t="e">
        <f>AF290/eval!$E$18</f>
        <v>#DIV/0!</v>
      </c>
      <c r="AI290" s="32" t="e">
        <f>AG290/eval!$E$18</f>
        <v>#DIV/0!</v>
      </c>
      <c r="AJ290" s="32" t="e">
        <f t="shared" si="121"/>
        <v>#DIV/0!</v>
      </c>
      <c r="AK290" s="32" t="e">
        <f t="shared" si="122"/>
        <v>#DIV/0!</v>
      </c>
      <c r="AL290" s="29" t="e">
        <f t="shared" si="123"/>
        <v>#DIV/0!</v>
      </c>
      <c r="AN290" s="32" t="e">
        <f>Rohdaten!X290-G290</f>
        <v>#DIV/0!</v>
      </c>
      <c r="AO290" s="32" t="e">
        <f t="shared" si="124"/>
        <v>#DIV/0!</v>
      </c>
      <c r="AP290" s="30">
        <f>Rohdaten!AA290</f>
        <v>0</v>
      </c>
      <c r="AQ290" s="33">
        <f>Rohdaten!Y290</f>
        <v>0</v>
      </c>
      <c r="AR290" s="32" t="e">
        <f t="shared" si="136"/>
        <v>#DIV/0!</v>
      </c>
      <c r="AS290" s="32" t="e">
        <f t="shared" si="125"/>
        <v>#DIV/0!</v>
      </c>
      <c r="AT290" s="32" t="e">
        <f>(AP290)/((AS290+0.0000000000000000001)/charge/constants!$B$3)</f>
        <v>#DIV/0!</v>
      </c>
      <c r="AU290" s="32" t="e">
        <f>SQRT(AP290+1)/((AS290+0.0000000000000000001)/charge/constants!$B$3)</f>
        <v>#DIV/0!</v>
      </c>
      <c r="AV290" s="32" t="e">
        <f>AT290/eval!$E$18</f>
        <v>#DIV/0!</v>
      </c>
      <c r="AW290" s="32" t="e">
        <f>AU290/eval!$E$18</f>
        <v>#DIV/0!</v>
      </c>
      <c r="AX290" s="32" t="e">
        <f t="shared" si="126"/>
        <v>#DIV/0!</v>
      </c>
      <c r="AY290" s="32" t="e">
        <f t="shared" si="127"/>
        <v>#DIV/0!</v>
      </c>
      <c r="AZ290" s="29" t="e">
        <f t="shared" si="128"/>
        <v>#DIV/0!</v>
      </c>
      <c r="BC290" s="32" t="e">
        <f>Rohdaten!AD290-G290</f>
        <v>#DIV/0!</v>
      </c>
      <c r="BD290" s="30">
        <f>Rohdaten!AG290</f>
        <v>0</v>
      </c>
      <c r="BE290" s="33" t="e">
        <f>Rohdaten!AF290/Rohdaten!AE290</f>
        <v>#DIV/0!</v>
      </c>
      <c r="BF290" s="33">
        <f>Rohdaten!AF290/eval!$B$7</f>
        <v>0</v>
      </c>
      <c r="BG290" s="32" t="e">
        <f t="shared" si="129"/>
        <v>#DIV/0!</v>
      </c>
      <c r="BH290" s="32" t="e">
        <f>(BD290)/((BG290+0.0000000000000000001)/charge/constants!$B$3)</f>
        <v>#DIV/0!</v>
      </c>
      <c r="BI290" s="32" t="e">
        <f>SQRT(BD290+1)/((BG290+0.0000000000000000001)/charge/constants!$B$3)</f>
        <v>#DIV/0!</v>
      </c>
      <c r="BJ290" s="32" t="e">
        <f>BH290/eval!$E$18</f>
        <v>#DIV/0!</v>
      </c>
      <c r="BK290" s="32" t="e">
        <f>BI290/eval!$E$18</f>
        <v>#DIV/0!</v>
      </c>
      <c r="BL290" s="32" t="e">
        <f t="shared" si="130"/>
        <v>#DIV/0!</v>
      </c>
      <c r="BM290" s="32" t="e">
        <f t="shared" si="131"/>
        <v>#DIV/0!</v>
      </c>
      <c r="BN290" s="29" t="e">
        <f t="shared" si="132"/>
        <v>#DIV/0!</v>
      </c>
      <c r="BO290" s="33" t="e">
        <f t="array" ref="BO290">AVERAGE(IF(Rohdaten!E290='turnwise standard'!$A$5:$A$99,'turnwise standard'!$B$5:$B$99))</f>
        <v>#DIV/0!</v>
      </c>
      <c r="BP290" s="32" t="e">
        <f>BD290/BF290*constants!$B$3*charge/constants!$B$6/BO290</f>
        <v>#DIV/0!</v>
      </c>
      <c r="BQ290" s="32" t="e">
        <f>SQRT(BD290)/BF290*constants!$B$3*charge/constants!$B$6/BO290</f>
        <v>#DIV/0!</v>
      </c>
      <c r="BR290" s="32"/>
      <c r="BS290" s="32" t="e">
        <f t="shared" si="133"/>
        <v>#DIV/0!</v>
      </c>
      <c r="BT290" s="32" t="e">
        <f t="shared" si="134"/>
        <v>#DIV/0!</v>
      </c>
      <c r="BU290" s="32" t="e">
        <f t="shared" si="135"/>
        <v>#DIV/0!</v>
      </c>
      <c r="BV290" s="29" t="e">
        <f t="shared" si="137"/>
        <v>#DIV/0!</v>
      </c>
      <c r="BW290" s="29" t="e">
        <f t="shared" si="138"/>
        <v>#DIV/0!</v>
      </c>
      <c r="BX290" s="29" t="e">
        <f t="shared" si="139"/>
        <v>#DIV/0!</v>
      </c>
    </row>
    <row r="291" spans="1:76" x14ac:dyDescent="0.2">
      <c r="A291" s="29">
        <f>Rohdaten!C291</f>
        <v>0</v>
      </c>
      <c r="B291" s="29">
        <f>IF(1=1,Rohdaten!H291,"x"&amp;Rohdaten!H291)</f>
        <v>0</v>
      </c>
      <c r="C291" s="29">
        <f>IF(101,Rohdaten!F291,-Rohdaten!F291)</f>
        <v>0</v>
      </c>
      <c r="E291" s="32">
        <f>Rohdaten!J291</f>
        <v>0</v>
      </c>
      <c r="F291" s="32" t="e">
        <f>AVERAGE(Rohdaten!L291,Rohdaten!X291,Rohdaten!AD291)</f>
        <v>#DIV/0!</v>
      </c>
      <c r="G291" s="29" t="e">
        <f t="array" ref="G291">AVERAGE(IF(Rohdaten!E291='turnwise standard'!$A$5:$A$99,'turnwise standard'!$F$5:$F$99))</f>
        <v>#DIV/0!</v>
      </c>
      <c r="H291" s="29" t="b">
        <f>IF(ISERROR(G291),1&lt;0,E291-G291&gt;eval!$B$6)</f>
        <v>0</v>
      </c>
      <c r="I291" s="32" t="e">
        <f>Rohdaten!L291-G291</f>
        <v>#DIV/0!</v>
      </c>
      <c r="J291" s="32" t="e">
        <f t="shared" si="112"/>
        <v>#DIV/0!</v>
      </c>
      <c r="K291" s="32" t="e">
        <f t="shared" si="113"/>
        <v>#DIV/0!</v>
      </c>
      <c r="L291" s="30">
        <f>Rohdaten!O291</f>
        <v>0</v>
      </c>
      <c r="M291" s="33">
        <f>Rohdaten!N291/eval!$B$7</f>
        <v>0</v>
      </c>
      <c r="N291" s="33" t="e">
        <f>Rohdaten!N291/Rohdaten!M291</f>
        <v>#DIV/0!</v>
      </c>
      <c r="O291" s="32" t="e">
        <f t="shared" si="114"/>
        <v>#DIV/0!</v>
      </c>
      <c r="P291" s="34" t="e">
        <f>(L291)/(O291/charge/constants!$B$3)</f>
        <v>#DIV/0!</v>
      </c>
      <c r="Q291" s="34" t="e">
        <f>SQRT(L291+1)/(O291/charge/constants!$B$3)</f>
        <v>#DIV/0!</v>
      </c>
      <c r="R291" s="29" t="e">
        <f>P291/eval!$E$18</f>
        <v>#DIV/0!</v>
      </c>
      <c r="S291" s="29" t="e">
        <f>Q291/eval!$E$18</f>
        <v>#DIV/0!</v>
      </c>
      <c r="T291" s="29" t="e">
        <f t="shared" si="115"/>
        <v>#DIV/0!</v>
      </c>
      <c r="V291" s="31" t="e">
        <f t="array" ref="V291">AVERAGE(IF(Rohdaten!E291='turnwise standard'!$A$5:$A$99,'turnwise standard'!$P$5:$P$99))</f>
        <v>#DIV/0!</v>
      </c>
      <c r="W291" s="32" t="e">
        <f t="shared" si="116"/>
        <v>#DIV/0!</v>
      </c>
      <c r="X291" s="29" t="e">
        <f t="shared" si="117"/>
        <v>#DIV/0!</v>
      </c>
      <c r="Y291" s="29" t="e">
        <f t="shared" si="118"/>
        <v>#DIV/0!</v>
      </c>
      <c r="AA291" s="32" t="e">
        <f>Rohdaten!AJ291-$G291</f>
        <v>#DIV/0!</v>
      </c>
      <c r="AB291" s="32" t="e">
        <f t="shared" si="119"/>
        <v>#DIV/0!</v>
      </c>
      <c r="AC291" s="30">
        <f>Rohdaten!AM291</f>
        <v>0</v>
      </c>
      <c r="AD291" s="33">
        <f>Rohdaten!AL291/eval!$B$7</f>
        <v>0</v>
      </c>
      <c r="AE291" s="32" t="e">
        <f t="shared" si="120"/>
        <v>#DIV/0!</v>
      </c>
      <c r="AF291" s="32" t="e">
        <f>(AC291)/((AE291+0.0000000000000000001)/charge/constants!$B$3)</f>
        <v>#DIV/0!</v>
      </c>
      <c r="AG291" s="32" t="e">
        <f>SQRT(AC291+1)/((AE291+0.0000000000000000001)/charge/constants!$B$3)</f>
        <v>#DIV/0!</v>
      </c>
      <c r="AH291" s="32" t="e">
        <f>AF291/eval!$E$18</f>
        <v>#DIV/0!</v>
      </c>
      <c r="AI291" s="32" t="e">
        <f>AG291/eval!$E$18</f>
        <v>#DIV/0!</v>
      </c>
      <c r="AJ291" s="32" t="e">
        <f t="shared" si="121"/>
        <v>#DIV/0!</v>
      </c>
      <c r="AK291" s="32" t="e">
        <f t="shared" si="122"/>
        <v>#DIV/0!</v>
      </c>
      <c r="AL291" s="29" t="e">
        <f t="shared" si="123"/>
        <v>#DIV/0!</v>
      </c>
      <c r="AN291" s="32" t="e">
        <f>Rohdaten!X291-G291</f>
        <v>#DIV/0!</v>
      </c>
      <c r="AO291" s="32" t="e">
        <f t="shared" si="124"/>
        <v>#DIV/0!</v>
      </c>
      <c r="AP291" s="30">
        <f>Rohdaten!AA291</f>
        <v>0</v>
      </c>
      <c r="AQ291" s="33">
        <f>Rohdaten!Y291</f>
        <v>0</v>
      </c>
      <c r="AR291" s="32" t="e">
        <f t="shared" si="136"/>
        <v>#DIV/0!</v>
      </c>
      <c r="AS291" s="32" t="e">
        <f t="shared" si="125"/>
        <v>#DIV/0!</v>
      </c>
      <c r="AT291" s="32" t="e">
        <f>(AP291)/((AS291+0.0000000000000000001)/charge/constants!$B$3)</f>
        <v>#DIV/0!</v>
      </c>
      <c r="AU291" s="32" t="e">
        <f>SQRT(AP291+1)/((AS291+0.0000000000000000001)/charge/constants!$B$3)</f>
        <v>#DIV/0!</v>
      </c>
      <c r="AV291" s="32" t="e">
        <f>AT291/eval!$E$18</f>
        <v>#DIV/0!</v>
      </c>
      <c r="AW291" s="32" t="e">
        <f>AU291/eval!$E$18</f>
        <v>#DIV/0!</v>
      </c>
      <c r="AX291" s="32" t="e">
        <f t="shared" si="126"/>
        <v>#DIV/0!</v>
      </c>
      <c r="AY291" s="32" t="e">
        <f t="shared" si="127"/>
        <v>#DIV/0!</v>
      </c>
      <c r="AZ291" s="29" t="e">
        <f t="shared" si="128"/>
        <v>#DIV/0!</v>
      </c>
      <c r="BC291" s="32" t="e">
        <f>Rohdaten!AD291-G291</f>
        <v>#DIV/0!</v>
      </c>
      <c r="BD291" s="30">
        <f>Rohdaten!AG291</f>
        <v>0</v>
      </c>
      <c r="BE291" s="33" t="e">
        <f>Rohdaten!AF291/Rohdaten!AE291</f>
        <v>#DIV/0!</v>
      </c>
      <c r="BF291" s="33">
        <f>Rohdaten!AF291/eval!$B$7</f>
        <v>0</v>
      </c>
      <c r="BG291" s="32" t="e">
        <f t="shared" si="129"/>
        <v>#DIV/0!</v>
      </c>
      <c r="BH291" s="32" t="e">
        <f>(BD291)/((BG291+0.0000000000000000001)/charge/constants!$B$3)</f>
        <v>#DIV/0!</v>
      </c>
      <c r="BI291" s="32" t="e">
        <f>SQRT(BD291+1)/((BG291+0.0000000000000000001)/charge/constants!$B$3)</f>
        <v>#DIV/0!</v>
      </c>
      <c r="BJ291" s="32" t="e">
        <f>BH291/eval!$E$18</f>
        <v>#DIV/0!</v>
      </c>
      <c r="BK291" s="32" t="e">
        <f>BI291/eval!$E$18</f>
        <v>#DIV/0!</v>
      </c>
      <c r="BL291" s="32" t="e">
        <f t="shared" si="130"/>
        <v>#DIV/0!</v>
      </c>
      <c r="BM291" s="32" t="e">
        <f t="shared" si="131"/>
        <v>#DIV/0!</v>
      </c>
      <c r="BN291" s="29" t="e">
        <f t="shared" si="132"/>
        <v>#DIV/0!</v>
      </c>
      <c r="BO291" s="33" t="e">
        <f t="array" ref="BO291">AVERAGE(IF(Rohdaten!E291='turnwise standard'!$A$5:$A$99,'turnwise standard'!$B$5:$B$99))</f>
        <v>#DIV/0!</v>
      </c>
      <c r="BP291" s="32" t="e">
        <f>BD291/BF291*constants!$B$3*charge/constants!$B$6/BO291</f>
        <v>#DIV/0!</v>
      </c>
      <c r="BQ291" s="32" t="e">
        <f>SQRT(BD291)/BF291*constants!$B$3*charge/constants!$B$6/BO291</f>
        <v>#DIV/0!</v>
      </c>
      <c r="BR291" s="32"/>
      <c r="BS291" s="32" t="e">
        <f t="shared" si="133"/>
        <v>#DIV/0!</v>
      </c>
      <c r="BT291" s="32" t="e">
        <f t="shared" si="134"/>
        <v>#DIV/0!</v>
      </c>
      <c r="BU291" s="32" t="e">
        <f t="shared" si="135"/>
        <v>#DIV/0!</v>
      </c>
      <c r="BV291" s="29" t="e">
        <f t="shared" si="137"/>
        <v>#DIV/0!</v>
      </c>
      <c r="BW291" s="29" t="e">
        <f t="shared" si="138"/>
        <v>#DIV/0!</v>
      </c>
      <c r="BX291" s="29" t="e">
        <f t="shared" si="139"/>
        <v>#DIV/0!</v>
      </c>
    </row>
    <row r="292" spans="1:76" x14ac:dyDescent="0.2">
      <c r="A292" s="29">
        <f>Rohdaten!C292</f>
        <v>0</v>
      </c>
      <c r="B292" s="29">
        <f>IF(1=1,Rohdaten!H292,"x"&amp;Rohdaten!H292)</f>
        <v>0</v>
      </c>
      <c r="C292" s="29">
        <f>IF(101,Rohdaten!F292,-Rohdaten!F292)</f>
        <v>0</v>
      </c>
      <c r="E292" s="32">
        <f>Rohdaten!J292</f>
        <v>0</v>
      </c>
      <c r="F292" s="32" t="e">
        <f>AVERAGE(Rohdaten!L292,Rohdaten!X292,Rohdaten!AD292)</f>
        <v>#DIV/0!</v>
      </c>
      <c r="G292" s="29" t="e">
        <f t="array" ref="G292">AVERAGE(IF(Rohdaten!E292='turnwise standard'!$A$5:$A$99,'turnwise standard'!$F$5:$F$99))</f>
        <v>#DIV/0!</v>
      </c>
      <c r="H292" s="29" t="b">
        <f>IF(ISERROR(G292),1&lt;0,E292-G292&gt;eval!$B$6)</f>
        <v>0</v>
      </c>
      <c r="I292" s="32" t="e">
        <f>Rohdaten!L292-G292</f>
        <v>#DIV/0!</v>
      </c>
      <c r="J292" s="32" t="e">
        <f t="shared" si="112"/>
        <v>#DIV/0!</v>
      </c>
      <c r="K292" s="32" t="e">
        <f t="shared" si="113"/>
        <v>#DIV/0!</v>
      </c>
      <c r="L292" s="30">
        <f>Rohdaten!O292</f>
        <v>0</v>
      </c>
      <c r="M292" s="33">
        <f>Rohdaten!N292/eval!$B$7</f>
        <v>0</v>
      </c>
      <c r="N292" s="33" t="e">
        <f>Rohdaten!N292/Rohdaten!M292</f>
        <v>#DIV/0!</v>
      </c>
      <c r="O292" s="32" t="e">
        <f t="shared" si="114"/>
        <v>#DIV/0!</v>
      </c>
      <c r="P292" s="34" t="e">
        <f>(L292)/(O292/charge/constants!$B$3)</f>
        <v>#DIV/0!</v>
      </c>
      <c r="Q292" s="34" t="e">
        <f>SQRT(L292+1)/(O292/charge/constants!$B$3)</f>
        <v>#DIV/0!</v>
      </c>
      <c r="R292" s="29" t="e">
        <f>P292/eval!$E$18</f>
        <v>#DIV/0!</v>
      </c>
      <c r="S292" s="29" t="e">
        <f>Q292/eval!$E$18</f>
        <v>#DIV/0!</v>
      </c>
      <c r="T292" s="29" t="e">
        <f t="shared" si="115"/>
        <v>#DIV/0!</v>
      </c>
      <c r="V292" s="31" t="e">
        <f t="array" ref="V292">AVERAGE(IF(Rohdaten!E292='turnwise standard'!$A$5:$A$99,'turnwise standard'!$P$5:$P$99))</f>
        <v>#DIV/0!</v>
      </c>
      <c r="W292" s="32" t="e">
        <f t="shared" si="116"/>
        <v>#DIV/0!</v>
      </c>
      <c r="X292" s="29" t="e">
        <f t="shared" si="117"/>
        <v>#DIV/0!</v>
      </c>
      <c r="Y292" s="29" t="e">
        <f t="shared" si="118"/>
        <v>#DIV/0!</v>
      </c>
      <c r="AA292" s="32" t="e">
        <f>Rohdaten!AJ292-$G292</f>
        <v>#DIV/0!</v>
      </c>
      <c r="AB292" s="32" t="e">
        <f t="shared" si="119"/>
        <v>#DIV/0!</v>
      </c>
      <c r="AC292" s="30">
        <f>Rohdaten!AM292</f>
        <v>0</v>
      </c>
      <c r="AD292" s="33">
        <f>Rohdaten!AL292/eval!$B$7</f>
        <v>0</v>
      </c>
      <c r="AE292" s="32" t="e">
        <f t="shared" si="120"/>
        <v>#DIV/0!</v>
      </c>
      <c r="AF292" s="32" t="e">
        <f>(AC292)/((AE292+0.0000000000000000001)/charge/constants!$B$3)</f>
        <v>#DIV/0!</v>
      </c>
      <c r="AG292" s="32" t="e">
        <f>SQRT(AC292+1)/((AE292+0.0000000000000000001)/charge/constants!$B$3)</f>
        <v>#DIV/0!</v>
      </c>
      <c r="AH292" s="32" t="e">
        <f>AF292/eval!$E$18</f>
        <v>#DIV/0!</v>
      </c>
      <c r="AI292" s="32" t="e">
        <f>AG292/eval!$E$18</f>
        <v>#DIV/0!</v>
      </c>
      <c r="AJ292" s="32" t="e">
        <f t="shared" si="121"/>
        <v>#DIV/0!</v>
      </c>
      <c r="AK292" s="32" t="e">
        <f t="shared" si="122"/>
        <v>#DIV/0!</v>
      </c>
      <c r="AL292" s="29" t="e">
        <f t="shared" si="123"/>
        <v>#DIV/0!</v>
      </c>
      <c r="AN292" s="32" t="e">
        <f>Rohdaten!X292-G292</f>
        <v>#DIV/0!</v>
      </c>
      <c r="AO292" s="32" t="e">
        <f t="shared" si="124"/>
        <v>#DIV/0!</v>
      </c>
      <c r="AP292" s="30">
        <f>Rohdaten!AA292</f>
        <v>0</v>
      </c>
      <c r="AQ292" s="33">
        <f>Rohdaten!Y292</f>
        <v>0</v>
      </c>
      <c r="AR292" s="32" t="e">
        <f t="shared" si="136"/>
        <v>#DIV/0!</v>
      </c>
      <c r="AS292" s="32" t="e">
        <f t="shared" si="125"/>
        <v>#DIV/0!</v>
      </c>
      <c r="AT292" s="32" t="e">
        <f>(AP292)/((AS292+0.0000000000000000001)/charge/constants!$B$3)</f>
        <v>#DIV/0!</v>
      </c>
      <c r="AU292" s="32" t="e">
        <f>SQRT(AP292+1)/((AS292+0.0000000000000000001)/charge/constants!$B$3)</f>
        <v>#DIV/0!</v>
      </c>
      <c r="AV292" s="32" t="e">
        <f>AT292/eval!$E$18</f>
        <v>#DIV/0!</v>
      </c>
      <c r="AW292" s="32" t="e">
        <f>AU292/eval!$E$18</f>
        <v>#DIV/0!</v>
      </c>
      <c r="AX292" s="32" t="e">
        <f t="shared" si="126"/>
        <v>#DIV/0!</v>
      </c>
      <c r="AY292" s="32" t="e">
        <f t="shared" si="127"/>
        <v>#DIV/0!</v>
      </c>
      <c r="AZ292" s="29" t="e">
        <f t="shared" si="128"/>
        <v>#DIV/0!</v>
      </c>
      <c r="BC292" s="32" t="e">
        <f>Rohdaten!AD292-G292</f>
        <v>#DIV/0!</v>
      </c>
      <c r="BD292" s="30">
        <f>Rohdaten!AG292</f>
        <v>0</v>
      </c>
      <c r="BE292" s="33" t="e">
        <f>Rohdaten!AF292/Rohdaten!AE292</f>
        <v>#DIV/0!</v>
      </c>
      <c r="BF292" s="33">
        <f>Rohdaten!AF292/eval!$B$7</f>
        <v>0</v>
      </c>
      <c r="BG292" s="32" t="e">
        <f t="shared" si="129"/>
        <v>#DIV/0!</v>
      </c>
      <c r="BH292" s="32" t="e">
        <f>(BD292)/((BG292+0.0000000000000000001)/charge/constants!$B$3)</f>
        <v>#DIV/0!</v>
      </c>
      <c r="BI292" s="32" t="e">
        <f>SQRT(BD292+1)/((BG292+0.0000000000000000001)/charge/constants!$B$3)</f>
        <v>#DIV/0!</v>
      </c>
      <c r="BJ292" s="32" t="e">
        <f>BH292/eval!$E$18</f>
        <v>#DIV/0!</v>
      </c>
      <c r="BK292" s="32" t="e">
        <f>BI292/eval!$E$18</f>
        <v>#DIV/0!</v>
      </c>
      <c r="BL292" s="32" t="e">
        <f t="shared" si="130"/>
        <v>#DIV/0!</v>
      </c>
      <c r="BM292" s="32" t="e">
        <f t="shared" si="131"/>
        <v>#DIV/0!</v>
      </c>
      <c r="BN292" s="29" t="e">
        <f t="shared" si="132"/>
        <v>#DIV/0!</v>
      </c>
      <c r="BO292" s="33" t="e">
        <f t="array" ref="BO292">AVERAGE(IF(Rohdaten!E292='turnwise standard'!$A$5:$A$99,'turnwise standard'!$B$5:$B$99))</f>
        <v>#DIV/0!</v>
      </c>
      <c r="BP292" s="32" t="e">
        <f>BD292/BF292*constants!$B$3*charge/constants!$B$6/BO292</f>
        <v>#DIV/0!</v>
      </c>
      <c r="BQ292" s="32" t="e">
        <f>SQRT(BD292)/BF292*constants!$B$3*charge/constants!$B$6/BO292</f>
        <v>#DIV/0!</v>
      </c>
      <c r="BR292" s="32"/>
      <c r="BS292" s="32" t="e">
        <f t="shared" si="133"/>
        <v>#DIV/0!</v>
      </c>
      <c r="BT292" s="32" t="e">
        <f t="shared" si="134"/>
        <v>#DIV/0!</v>
      </c>
      <c r="BU292" s="32" t="e">
        <f t="shared" si="135"/>
        <v>#DIV/0!</v>
      </c>
      <c r="BV292" s="29" t="e">
        <f t="shared" si="137"/>
        <v>#DIV/0!</v>
      </c>
      <c r="BW292" s="29" t="e">
        <f t="shared" si="138"/>
        <v>#DIV/0!</v>
      </c>
      <c r="BX292" s="29" t="e">
        <f t="shared" si="139"/>
        <v>#DIV/0!</v>
      </c>
    </row>
    <row r="293" spans="1:76" x14ac:dyDescent="0.2">
      <c r="A293" s="29">
        <f>Rohdaten!C293</f>
        <v>0</v>
      </c>
      <c r="B293" s="29">
        <f>IF(1=1,Rohdaten!H293,"x"&amp;Rohdaten!H293)</f>
        <v>0</v>
      </c>
      <c r="C293" s="29">
        <f>IF(101,Rohdaten!F293,-Rohdaten!F293)</f>
        <v>0</v>
      </c>
      <c r="E293" s="32">
        <f>Rohdaten!J293</f>
        <v>0</v>
      </c>
      <c r="F293" s="32" t="e">
        <f>AVERAGE(Rohdaten!L293,Rohdaten!X293,Rohdaten!AD293)</f>
        <v>#DIV/0!</v>
      </c>
      <c r="G293" s="29" t="e">
        <f t="array" ref="G293">AVERAGE(IF(Rohdaten!E293='turnwise standard'!$A$5:$A$99,'turnwise standard'!$F$5:$F$99))</f>
        <v>#DIV/0!</v>
      </c>
      <c r="H293" s="29" t="b">
        <f>IF(ISERROR(G293),1&lt;0,E293-G293&gt;eval!$B$6)</f>
        <v>0</v>
      </c>
      <c r="I293" s="32" t="e">
        <f>Rohdaten!L293-G293</f>
        <v>#DIV/0!</v>
      </c>
      <c r="J293" s="32" t="e">
        <f t="shared" si="112"/>
        <v>#DIV/0!</v>
      </c>
      <c r="K293" s="32" t="e">
        <f t="shared" si="113"/>
        <v>#DIV/0!</v>
      </c>
      <c r="L293" s="30">
        <f>Rohdaten!O293</f>
        <v>0</v>
      </c>
      <c r="M293" s="33">
        <f>Rohdaten!N293/eval!$B$7</f>
        <v>0</v>
      </c>
      <c r="N293" s="33" t="e">
        <f>Rohdaten!N293/Rohdaten!M293</f>
        <v>#DIV/0!</v>
      </c>
      <c r="O293" s="32" t="e">
        <f t="shared" si="114"/>
        <v>#DIV/0!</v>
      </c>
      <c r="P293" s="34" t="e">
        <f>(L293)/(O293/charge/constants!$B$3)</f>
        <v>#DIV/0!</v>
      </c>
      <c r="Q293" s="34" t="e">
        <f>SQRT(L293+1)/(O293/charge/constants!$B$3)</f>
        <v>#DIV/0!</v>
      </c>
      <c r="R293" s="29" t="e">
        <f>P293/eval!$E$18</f>
        <v>#DIV/0!</v>
      </c>
      <c r="S293" s="29" t="e">
        <f>Q293/eval!$E$18</f>
        <v>#DIV/0!</v>
      </c>
      <c r="T293" s="29" t="e">
        <f t="shared" si="115"/>
        <v>#DIV/0!</v>
      </c>
      <c r="V293" s="31" t="e">
        <f t="array" ref="V293">AVERAGE(IF(Rohdaten!E293='turnwise standard'!$A$5:$A$99,'turnwise standard'!$P$5:$P$99))</f>
        <v>#DIV/0!</v>
      </c>
      <c r="W293" s="32" t="e">
        <f t="shared" si="116"/>
        <v>#DIV/0!</v>
      </c>
      <c r="X293" s="29" t="e">
        <f t="shared" si="117"/>
        <v>#DIV/0!</v>
      </c>
      <c r="Y293" s="29" t="e">
        <f t="shared" si="118"/>
        <v>#DIV/0!</v>
      </c>
      <c r="AA293" s="32" t="e">
        <f>Rohdaten!AJ293-$G293</f>
        <v>#DIV/0!</v>
      </c>
      <c r="AB293" s="32" t="e">
        <f t="shared" si="119"/>
        <v>#DIV/0!</v>
      </c>
      <c r="AC293" s="30">
        <f>Rohdaten!AM293</f>
        <v>0</v>
      </c>
      <c r="AD293" s="33">
        <f>Rohdaten!AL293/eval!$B$7</f>
        <v>0</v>
      </c>
      <c r="AE293" s="32" t="e">
        <f t="shared" si="120"/>
        <v>#DIV/0!</v>
      </c>
      <c r="AF293" s="32" t="e">
        <f>(AC293)/((AE293+0.0000000000000000001)/charge/constants!$B$3)</f>
        <v>#DIV/0!</v>
      </c>
      <c r="AG293" s="32" t="e">
        <f>SQRT(AC293+1)/((AE293+0.0000000000000000001)/charge/constants!$B$3)</f>
        <v>#DIV/0!</v>
      </c>
      <c r="AH293" s="32" t="e">
        <f>AF293/eval!$E$18</f>
        <v>#DIV/0!</v>
      </c>
      <c r="AI293" s="32" t="e">
        <f>AG293/eval!$E$18</f>
        <v>#DIV/0!</v>
      </c>
      <c r="AJ293" s="32" t="e">
        <f t="shared" si="121"/>
        <v>#DIV/0!</v>
      </c>
      <c r="AK293" s="32" t="e">
        <f t="shared" si="122"/>
        <v>#DIV/0!</v>
      </c>
      <c r="AL293" s="29" t="e">
        <f t="shared" si="123"/>
        <v>#DIV/0!</v>
      </c>
      <c r="AN293" s="32" t="e">
        <f>Rohdaten!X293-G293</f>
        <v>#DIV/0!</v>
      </c>
      <c r="AO293" s="32" t="e">
        <f t="shared" si="124"/>
        <v>#DIV/0!</v>
      </c>
      <c r="AP293" s="30">
        <f>Rohdaten!AA293</f>
        <v>0</v>
      </c>
      <c r="AQ293" s="33">
        <f>Rohdaten!Y293</f>
        <v>0</v>
      </c>
      <c r="AR293" s="32" t="e">
        <f t="shared" si="136"/>
        <v>#DIV/0!</v>
      </c>
      <c r="AS293" s="32" t="e">
        <f t="shared" si="125"/>
        <v>#DIV/0!</v>
      </c>
      <c r="AT293" s="32" t="e">
        <f>(AP293)/((AS293+0.0000000000000000001)/charge/constants!$B$3)</f>
        <v>#DIV/0!</v>
      </c>
      <c r="AU293" s="32" t="e">
        <f>SQRT(AP293+1)/((AS293+0.0000000000000000001)/charge/constants!$B$3)</f>
        <v>#DIV/0!</v>
      </c>
      <c r="AV293" s="32" t="e">
        <f>AT293/eval!$E$18</f>
        <v>#DIV/0!</v>
      </c>
      <c r="AW293" s="32" t="e">
        <f>AU293/eval!$E$18</f>
        <v>#DIV/0!</v>
      </c>
      <c r="AX293" s="32" t="e">
        <f t="shared" si="126"/>
        <v>#DIV/0!</v>
      </c>
      <c r="AY293" s="32" t="e">
        <f t="shared" si="127"/>
        <v>#DIV/0!</v>
      </c>
      <c r="AZ293" s="29" t="e">
        <f t="shared" si="128"/>
        <v>#DIV/0!</v>
      </c>
      <c r="BC293" s="32" t="e">
        <f>Rohdaten!AD293-G293</f>
        <v>#DIV/0!</v>
      </c>
      <c r="BD293" s="30">
        <f>Rohdaten!AG293</f>
        <v>0</v>
      </c>
      <c r="BE293" s="33" t="e">
        <f>Rohdaten!AF293/Rohdaten!AE293</f>
        <v>#DIV/0!</v>
      </c>
      <c r="BF293" s="33">
        <f>Rohdaten!AF293/eval!$B$7</f>
        <v>0</v>
      </c>
      <c r="BG293" s="32" t="e">
        <f t="shared" si="129"/>
        <v>#DIV/0!</v>
      </c>
      <c r="BH293" s="32" t="e">
        <f>(BD293)/((BG293+0.0000000000000000001)/charge/constants!$B$3)</f>
        <v>#DIV/0!</v>
      </c>
      <c r="BI293" s="32" t="e">
        <f>SQRT(BD293+1)/((BG293+0.0000000000000000001)/charge/constants!$B$3)</f>
        <v>#DIV/0!</v>
      </c>
      <c r="BJ293" s="32" t="e">
        <f>BH293/eval!$E$18</f>
        <v>#DIV/0!</v>
      </c>
      <c r="BK293" s="32" t="e">
        <f>BI293/eval!$E$18</f>
        <v>#DIV/0!</v>
      </c>
      <c r="BL293" s="32" t="e">
        <f t="shared" si="130"/>
        <v>#DIV/0!</v>
      </c>
      <c r="BM293" s="32" t="e">
        <f t="shared" si="131"/>
        <v>#DIV/0!</v>
      </c>
      <c r="BN293" s="29" t="e">
        <f t="shared" si="132"/>
        <v>#DIV/0!</v>
      </c>
      <c r="BO293" s="33" t="e">
        <f t="array" ref="BO293">AVERAGE(IF(Rohdaten!E293='turnwise standard'!$A$5:$A$99,'turnwise standard'!$B$5:$B$99))</f>
        <v>#DIV/0!</v>
      </c>
      <c r="BP293" s="32" t="e">
        <f>BD293/BF293*constants!$B$3*charge/constants!$B$6/BO293</f>
        <v>#DIV/0!</v>
      </c>
      <c r="BQ293" s="32" t="e">
        <f>SQRT(BD293)/BF293*constants!$B$3*charge/constants!$B$6/BO293</f>
        <v>#DIV/0!</v>
      </c>
      <c r="BR293" s="32"/>
      <c r="BS293" s="32" t="e">
        <f t="shared" si="133"/>
        <v>#DIV/0!</v>
      </c>
      <c r="BT293" s="32" t="e">
        <f t="shared" si="134"/>
        <v>#DIV/0!</v>
      </c>
      <c r="BU293" s="32" t="e">
        <f t="shared" si="135"/>
        <v>#DIV/0!</v>
      </c>
      <c r="BV293" s="29" t="e">
        <f t="shared" si="137"/>
        <v>#DIV/0!</v>
      </c>
      <c r="BW293" s="29" t="e">
        <f t="shared" si="138"/>
        <v>#DIV/0!</v>
      </c>
      <c r="BX293" s="29" t="e">
        <f t="shared" si="139"/>
        <v>#DIV/0!</v>
      </c>
    </row>
    <row r="294" spans="1:76" x14ac:dyDescent="0.2">
      <c r="A294" s="29">
        <f>Rohdaten!C294</f>
        <v>0</v>
      </c>
      <c r="B294" s="29">
        <f>IF(1=1,Rohdaten!H294,"x"&amp;Rohdaten!H294)</f>
        <v>0</v>
      </c>
      <c r="C294" s="29">
        <f>IF(101,Rohdaten!F294,-Rohdaten!F294)</f>
        <v>0</v>
      </c>
      <c r="E294" s="32">
        <f>Rohdaten!J294</f>
        <v>0</v>
      </c>
      <c r="F294" s="32" t="e">
        <f>AVERAGE(Rohdaten!L294,Rohdaten!X294,Rohdaten!AD294)</f>
        <v>#DIV/0!</v>
      </c>
      <c r="G294" s="29" t="e">
        <f t="array" ref="G294">AVERAGE(IF(Rohdaten!E294='turnwise standard'!$A$5:$A$99,'turnwise standard'!$F$5:$F$99))</f>
        <v>#DIV/0!</v>
      </c>
      <c r="H294" s="29" t="b">
        <f>IF(ISERROR(G294),1&lt;0,E294-G294&gt;eval!$B$6)</f>
        <v>0</v>
      </c>
      <c r="I294" s="32" t="e">
        <f>Rohdaten!L294-G294</f>
        <v>#DIV/0!</v>
      </c>
      <c r="J294" s="32" t="e">
        <f t="shared" si="112"/>
        <v>#DIV/0!</v>
      </c>
      <c r="K294" s="32" t="e">
        <f t="shared" si="113"/>
        <v>#DIV/0!</v>
      </c>
      <c r="L294" s="30">
        <f>Rohdaten!O294</f>
        <v>0</v>
      </c>
      <c r="M294" s="33">
        <f>Rohdaten!N294/eval!$B$7</f>
        <v>0</v>
      </c>
      <c r="N294" s="33" t="e">
        <f>Rohdaten!N294/Rohdaten!M294</f>
        <v>#DIV/0!</v>
      </c>
      <c r="O294" s="32" t="e">
        <f t="shared" si="114"/>
        <v>#DIV/0!</v>
      </c>
      <c r="P294" s="34" t="e">
        <f>(L294)/(O294/charge/constants!$B$3)</f>
        <v>#DIV/0!</v>
      </c>
      <c r="Q294" s="34" t="e">
        <f>SQRT(L294+1)/(O294/charge/constants!$B$3)</f>
        <v>#DIV/0!</v>
      </c>
      <c r="R294" s="29" t="e">
        <f>P294/eval!$E$18</f>
        <v>#DIV/0!</v>
      </c>
      <c r="S294" s="29" t="e">
        <f>Q294/eval!$E$18</f>
        <v>#DIV/0!</v>
      </c>
      <c r="T294" s="29" t="e">
        <f t="shared" si="115"/>
        <v>#DIV/0!</v>
      </c>
      <c r="V294" s="31" t="e">
        <f t="array" ref="V294">AVERAGE(IF(Rohdaten!E294='turnwise standard'!$A$5:$A$99,'turnwise standard'!$P$5:$P$99))</f>
        <v>#DIV/0!</v>
      </c>
      <c r="W294" s="32" t="e">
        <f t="shared" si="116"/>
        <v>#DIV/0!</v>
      </c>
      <c r="X294" s="29" t="e">
        <f t="shared" si="117"/>
        <v>#DIV/0!</v>
      </c>
      <c r="Y294" s="29" t="e">
        <f t="shared" si="118"/>
        <v>#DIV/0!</v>
      </c>
      <c r="AA294" s="32" t="e">
        <f>Rohdaten!AJ294-$G294</f>
        <v>#DIV/0!</v>
      </c>
      <c r="AB294" s="32" t="e">
        <f t="shared" si="119"/>
        <v>#DIV/0!</v>
      </c>
      <c r="AC294" s="30">
        <f>Rohdaten!AM294</f>
        <v>0</v>
      </c>
      <c r="AD294" s="33">
        <f>Rohdaten!AL294/eval!$B$7</f>
        <v>0</v>
      </c>
      <c r="AE294" s="32" t="e">
        <f t="shared" si="120"/>
        <v>#DIV/0!</v>
      </c>
      <c r="AF294" s="32" t="e">
        <f>(AC294)/((AE294+0.0000000000000000001)/charge/constants!$B$3)</f>
        <v>#DIV/0!</v>
      </c>
      <c r="AG294" s="32" t="e">
        <f>SQRT(AC294+1)/((AE294+0.0000000000000000001)/charge/constants!$B$3)</f>
        <v>#DIV/0!</v>
      </c>
      <c r="AH294" s="32" t="e">
        <f>AF294/eval!$E$18</f>
        <v>#DIV/0!</v>
      </c>
      <c r="AI294" s="32" t="e">
        <f>AG294/eval!$E$18</f>
        <v>#DIV/0!</v>
      </c>
      <c r="AJ294" s="32" t="e">
        <f t="shared" si="121"/>
        <v>#DIV/0!</v>
      </c>
      <c r="AK294" s="32" t="e">
        <f t="shared" si="122"/>
        <v>#DIV/0!</v>
      </c>
      <c r="AL294" s="29" t="e">
        <f t="shared" si="123"/>
        <v>#DIV/0!</v>
      </c>
      <c r="AN294" s="32" t="e">
        <f>Rohdaten!X294-G294</f>
        <v>#DIV/0!</v>
      </c>
      <c r="AO294" s="32" t="e">
        <f t="shared" si="124"/>
        <v>#DIV/0!</v>
      </c>
      <c r="AP294" s="30">
        <f>Rohdaten!AA294</f>
        <v>0</v>
      </c>
      <c r="AQ294" s="33">
        <f>Rohdaten!Y294</f>
        <v>0</v>
      </c>
      <c r="AR294" s="32" t="e">
        <f t="shared" si="136"/>
        <v>#DIV/0!</v>
      </c>
      <c r="AS294" s="32" t="e">
        <f t="shared" si="125"/>
        <v>#DIV/0!</v>
      </c>
      <c r="AT294" s="32" t="e">
        <f>(AP294)/((AS294+0.0000000000000000001)/charge/constants!$B$3)</f>
        <v>#DIV/0!</v>
      </c>
      <c r="AU294" s="32" t="e">
        <f>SQRT(AP294+1)/((AS294+0.0000000000000000001)/charge/constants!$B$3)</f>
        <v>#DIV/0!</v>
      </c>
      <c r="AV294" s="32" t="e">
        <f>AT294/eval!$E$18</f>
        <v>#DIV/0!</v>
      </c>
      <c r="AW294" s="32" t="e">
        <f>AU294/eval!$E$18</f>
        <v>#DIV/0!</v>
      </c>
      <c r="AX294" s="32" t="e">
        <f t="shared" si="126"/>
        <v>#DIV/0!</v>
      </c>
      <c r="AY294" s="32" t="e">
        <f t="shared" si="127"/>
        <v>#DIV/0!</v>
      </c>
      <c r="AZ294" s="29" t="e">
        <f t="shared" si="128"/>
        <v>#DIV/0!</v>
      </c>
      <c r="BC294" s="32" t="e">
        <f>Rohdaten!AD294-G294</f>
        <v>#DIV/0!</v>
      </c>
      <c r="BD294" s="30">
        <f>Rohdaten!AG294</f>
        <v>0</v>
      </c>
      <c r="BE294" s="33" t="e">
        <f>Rohdaten!AF294/Rohdaten!AE294</f>
        <v>#DIV/0!</v>
      </c>
      <c r="BF294" s="33">
        <f>Rohdaten!AF294/eval!$B$7</f>
        <v>0</v>
      </c>
      <c r="BG294" s="32" t="e">
        <f t="shared" si="129"/>
        <v>#DIV/0!</v>
      </c>
      <c r="BH294" s="32" t="e">
        <f>(BD294)/((BG294+0.0000000000000000001)/charge/constants!$B$3)</f>
        <v>#DIV/0!</v>
      </c>
      <c r="BI294" s="32" t="e">
        <f>SQRT(BD294+1)/((BG294+0.0000000000000000001)/charge/constants!$B$3)</f>
        <v>#DIV/0!</v>
      </c>
      <c r="BJ294" s="32" t="e">
        <f>BH294/eval!$E$18</f>
        <v>#DIV/0!</v>
      </c>
      <c r="BK294" s="32" t="e">
        <f>BI294/eval!$E$18</f>
        <v>#DIV/0!</v>
      </c>
      <c r="BL294" s="32" t="e">
        <f t="shared" si="130"/>
        <v>#DIV/0!</v>
      </c>
      <c r="BM294" s="32" t="e">
        <f t="shared" si="131"/>
        <v>#DIV/0!</v>
      </c>
      <c r="BN294" s="29" t="e">
        <f t="shared" si="132"/>
        <v>#DIV/0!</v>
      </c>
      <c r="BO294" s="33" t="e">
        <f t="array" ref="BO294">AVERAGE(IF(Rohdaten!E294='turnwise standard'!$A$5:$A$99,'turnwise standard'!$B$5:$B$99))</f>
        <v>#DIV/0!</v>
      </c>
      <c r="BP294" s="32" t="e">
        <f>BD294/BF294*constants!$B$3*charge/constants!$B$6/BO294</f>
        <v>#DIV/0!</v>
      </c>
      <c r="BQ294" s="32" t="e">
        <f>SQRT(BD294)/BF294*constants!$B$3*charge/constants!$B$6/BO294</f>
        <v>#DIV/0!</v>
      </c>
      <c r="BR294" s="32"/>
      <c r="BS294" s="32" t="e">
        <f t="shared" si="133"/>
        <v>#DIV/0!</v>
      </c>
      <c r="BT294" s="32" t="e">
        <f t="shared" si="134"/>
        <v>#DIV/0!</v>
      </c>
      <c r="BU294" s="32" t="e">
        <f t="shared" si="135"/>
        <v>#DIV/0!</v>
      </c>
      <c r="BV294" s="29" t="e">
        <f t="shared" si="137"/>
        <v>#DIV/0!</v>
      </c>
      <c r="BW294" s="29" t="e">
        <f t="shared" si="138"/>
        <v>#DIV/0!</v>
      </c>
      <c r="BX294" s="29" t="e">
        <f t="shared" si="139"/>
        <v>#DIV/0!</v>
      </c>
    </row>
    <row r="295" spans="1:76" x14ac:dyDescent="0.2">
      <c r="A295" s="29">
        <f>Rohdaten!C295</f>
        <v>0</v>
      </c>
      <c r="B295" s="29">
        <f>IF(1=1,Rohdaten!H295,"x"&amp;Rohdaten!H295)</f>
        <v>0</v>
      </c>
      <c r="C295" s="29">
        <f>IF(101,Rohdaten!F295,-Rohdaten!F295)</f>
        <v>0</v>
      </c>
      <c r="E295" s="32">
        <f>Rohdaten!J295</f>
        <v>0</v>
      </c>
      <c r="F295" s="32" t="e">
        <f>AVERAGE(Rohdaten!L295,Rohdaten!X295,Rohdaten!AD295)</f>
        <v>#DIV/0!</v>
      </c>
      <c r="G295" s="29" t="e">
        <f t="array" ref="G295">AVERAGE(IF(Rohdaten!E295='turnwise standard'!$A$5:$A$99,'turnwise standard'!$F$5:$F$99))</f>
        <v>#DIV/0!</v>
      </c>
      <c r="H295" s="29" t="b">
        <f>IF(ISERROR(G295),1&lt;0,E295-G295&gt;eval!$B$6)</f>
        <v>0</v>
      </c>
      <c r="I295" s="32" t="e">
        <f>Rohdaten!L295-G295</f>
        <v>#DIV/0!</v>
      </c>
      <c r="J295" s="32" t="e">
        <f t="shared" si="112"/>
        <v>#DIV/0!</v>
      </c>
      <c r="K295" s="32" t="e">
        <f t="shared" si="113"/>
        <v>#DIV/0!</v>
      </c>
      <c r="L295" s="30">
        <f>Rohdaten!O295</f>
        <v>0</v>
      </c>
      <c r="M295" s="33">
        <f>Rohdaten!N295/eval!$B$7</f>
        <v>0</v>
      </c>
      <c r="N295" s="33" t="e">
        <f>Rohdaten!N295/Rohdaten!M295</f>
        <v>#DIV/0!</v>
      </c>
      <c r="O295" s="32" t="e">
        <f t="shared" si="114"/>
        <v>#DIV/0!</v>
      </c>
      <c r="P295" s="34" t="e">
        <f>(L295)/(O295/charge/constants!$B$3)</f>
        <v>#DIV/0!</v>
      </c>
      <c r="Q295" s="34" t="e">
        <f>SQRT(L295+1)/(O295/charge/constants!$B$3)</f>
        <v>#DIV/0!</v>
      </c>
      <c r="R295" s="29" t="e">
        <f>P295/eval!$E$18</f>
        <v>#DIV/0!</v>
      </c>
      <c r="S295" s="29" t="e">
        <f>Q295/eval!$E$18</f>
        <v>#DIV/0!</v>
      </c>
      <c r="T295" s="29" t="e">
        <f t="shared" si="115"/>
        <v>#DIV/0!</v>
      </c>
      <c r="V295" s="31" t="e">
        <f t="array" ref="V295">AVERAGE(IF(Rohdaten!E295='turnwise standard'!$A$5:$A$99,'turnwise standard'!$P$5:$P$99))</f>
        <v>#DIV/0!</v>
      </c>
      <c r="W295" s="32" t="e">
        <f t="shared" si="116"/>
        <v>#DIV/0!</v>
      </c>
      <c r="X295" s="29" t="e">
        <f t="shared" si="117"/>
        <v>#DIV/0!</v>
      </c>
      <c r="Y295" s="29" t="e">
        <f t="shared" si="118"/>
        <v>#DIV/0!</v>
      </c>
      <c r="AA295" s="32" t="e">
        <f>Rohdaten!AJ295-$G295</f>
        <v>#DIV/0!</v>
      </c>
      <c r="AB295" s="32" t="e">
        <f t="shared" si="119"/>
        <v>#DIV/0!</v>
      </c>
      <c r="AC295" s="30">
        <f>Rohdaten!AM295</f>
        <v>0</v>
      </c>
      <c r="AD295" s="33">
        <f>Rohdaten!AL295/eval!$B$7</f>
        <v>0</v>
      </c>
      <c r="AE295" s="32" t="e">
        <f t="shared" si="120"/>
        <v>#DIV/0!</v>
      </c>
      <c r="AF295" s="32" t="e">
        <f>(AC295)/((AE295+0.0000000000000000001)/charge/constants!$B$3)</f>
        <v>#DIV/0!</v>
      </c>
      <c r="AG295" s="32" t="e">
        <f>SQRT(AC295+1)/((AE295+0.0000000000000000001)/charge/constants!$B$3)</f>
        <v>#DIV/0!</v>
      </c>
      <c r="AH295" s="32" t="e">
        <f>AF295/eval!$E$18</f>
        <v>#DIV/0!</v>
      </c>
      <c r="AI295" s="32" t="e">
        <f>AG295/eval!$E$18</f>
        <v>#DIV/0!</v>
      </c>
      <c r="AJ295" s="32" t="e">
        <f t="shared" si="121"/>
        <v>#DIV/0!</v>
      </c>
      <c r="AK295" s="32" t="e">
        <f t="shared" si="122"/>
        <v>#DIV/0!</v>
      </c>
      <c r="AL295" s="29" t="e">
        <f t="shared" si="123"/>
        <v>#DIV/0!</v>
      </c>
      <c r="AN295" s="32" t="e">
        <f>Rohdaten!X295-G295</f>
        <v>#DIV/0!</v>
      </c>
      <c r="AO295" s="32" t="e">
        <f t="shared" si="124"/>
        <v>#DIV/0!</v>
      </c>
      <c r="AP295" s="30">
        <f>Rohdaten!AA295</f>
        <v>0</v>
      </c>
      <c r="AQ295" s="33">
        <f>Rohdaten!Y295</f>
        <v>0</v>
      </c>
      <c r="AR295" s="32" t="e">
        <f t="shared" si="136"/>
        <v>#DIV/0!</v>
      </c>
      <c r="AS295" s="32" t="e">
        <f t="shared" si="125"/>
        <v>#DIV/0!</v>
      </c>
      <c r="AT295" s="32" t="e">
        <f>(AP295)/((AS295+0.0000000000000000001)/charge/constants!$B$3)</f>
        <v>#DIV/0!</v>
      </c>
      <c r="AU295" s="32" t="e">
        <f>SQRT(AP295+1)/((AS295+0.0000000000000000001)/charge/constants!$B$3)</f>
        <v>#DIV/0!</v>
      </c>
      <c r="AV295" s="32" t="e">
        <f>AT295/eval!$E$18</f>
        <v>#DIV/0!</v>
      </c>
      <c r="AW295" s="32" t="e">
        <f>AU295/eval!$E$18</f>
        <v>#DIV/0!</v>
      </c>
      <c r="AX295" s="32" t="e">
        <f t="shared" si="126"/>
        <v>#DIV/0!</v>
      </c>
      <c r="AY295" s="32" t="e">
        <f t="shared" si="127"/>
        <v>#DIV/0!</v>
      </c>
      <c r="AZ295" s="29" t="e">
        <f t="shared" si="128"/>
        <v>#DIV/0!</v>
      </c>
      <c r="BC295" s="32" t="e">
        <f>Rohdaten!AD295-G295</f>
        <v>#DIV/0!</v>
      </c>
      <c r="BD295" s="30">
        <f>Rohdaten!AG295</f>
        <v>0</v>
      </c>
      <c r="BE295" s="33" t="e">
        <f>Rohdaten!AF295/Rohdaten!AE295</f>
        <v>#DIV/0!</v>
      </c>
      <c r="BF295" s="33">
        <f>Rohdaten!AF295/eval!$B$7</f>
        <v>0</v>
      </c>
      <c r="BG295" s="32" t="e">
        <f t="shared" si="129"/>
        <v>#DIV/0!</v>
      </c>
      <c r="BH295" s="32" t="e">
        <f>(BD295)/((BG295+0.0000000000000000001)/charge/constants!$B$3)</f>
        <v>#DIV/0!</v>
      </c>
      <c r="BI295" s="32" t="e">
        <f>SQRT(BD295+1)/((BG295+0.0000000000000000001)/charge/constants!$B$3)</f>
        <v>#DIV/0!</v>
      </c>
      <c r="BJ295" s="32" t="e">
        <f>BH295/eval!$E$18</f>
        <v>#DIV/0!</v>
      </c>
      <c r="BK295" s="32" t="e">
        <f>BI295/eval!$E$18</f>
        <v>#DIV/0!</v>
      </c>
      <c r="BL295" s="32" t="e">
        <f t="shared" si="130"/>
        <v>#DIV/0!</v>
      </c>
      <c r="BM295" s="32" t="e">
        <f t="shared" si="131"/>
        <v>#DIV/0!</v>
      </c>
      <c r="BN295" s="29" t="e">
        <f t="shared" si="132"/>
        <v>#DIV/0!</v>
      </c>
      <c r="BO295" s="33" t="e">
        <f t="array" ref="BO295">AVERAGE(IF(Rohdaten!E295='turnwise standard'!$A$5:$A$99,'turnwise standard'!$B$5:$B$99))</f>
        <v>#DIV/0!</v>
      </c>
      <c r="BP295" s="32" t="e">
        <f>BD295/BF295*constants!$B$3*charge/constants!$B$6/BO295</f>
        <v>#DIV/0!</v>
      </c>
      <c r="BQ295" s="32" t="e">
        <f>SQRT(BD295)/BF295*constants!$B$3*charge/constants!$B$6/BO295</f>
        <v>#DIV/0!</v>
      </c>
      <c r="BR295" s="32"/>
      <c r="BS295" s="32" t="e">
        <f t="shared" si="133"/>
        <v>#DIV/0!</v>
      </c>
      <c r="BT295" s="32" t="e">
        <f t="shared" si="134"/>
        <v>#DIV/0!</v>
      </c>
      <c r="BU295" s="32" t="e">
        <f t="shared" si="135"/>
        <v>#DIV/0!</v>
      </c>
      <c r="BV295" s="29" t="e">
        <f t="shared" si="137"/>
        <v>#DIV/0!</v>
      </c>
      <c r="BW295" s="29" t="e">
        <f t="shared" si="138"/>
        <v>#DIV/0!</v>
      </c>
      <c r="BX295" s="29" t="e">
        <f t="shared" si="139"/>
        <v>#DIV/0!</v>
      </c>
    </row>
    <row r="296" spans="1:76" x14ac:dyDescent="0.2">
      <c r="A296" s="29">
        <f>Rohdaten!C296</f>
        <v>0</v>
      </c>
      <c r="B296" s="29">
        <f>IF(1=1,Rohdaten!H296,"x"&amp;Rohdaten!H296)</f>
        <v>0</v>
      </c>
      <c r="C296" s="29">
        <f>IF(101,Rohdaten!F296,-Rohdaten!F296)</f>
        <v>0</v>
      </c>
      <c r="E296" s="32">
        <f>Rohdaten!J296</f>
        <v>0</v>
      </c>
      <c r="F296" s="32" t="e">
        <f>AVERAGE(Rohdaten!L296,Rohdaten!X296,Rohdaten!AD296)</f>
        <v>#DIV/0!</v>
      </c>
      <c r="G296" s="29" t="e">
        <f t="array" ref="G296">AVERAGE(IF(Rohdaten!E296='turnwise standard'!$A$5:$A$99,'turnwise standard'!$F$5:$F$99))</f>
        <v>#DIV/0!</v>
      </c>
      <c r="H296" s="29" t="b">
        <f>IF(ISERROR(G296),1&lt;0,E296-G296&gt;eval!$B$6)</f>
        <v>0</v>
      </c>
      <c r="I296" s="32" t="e">
        <f>Rohdaten!L296-G296</f>
        <v>#DIV/0!</v>
      </c>
      <c r="J296" s="32" t="e">
        <f t="shared" si="112"/>
        <v>#DIV/0!</v>
      </c>
      <c r="K296" s="32" t="e">
        <f t="shared" si="113"/>
        <v>#DIV/0!</v>
      </c>
      <c r="L296" s="30">
        <f>Rohdaten!O296</f>
        <v>0</v>
      </c>
      <c r="M296" s="33">
        <f>Rohdaten!N296/eval!$B$7</f>
        <v>0</v>
      </c>
      <c r="N296" s="33" t="e">
        <f>Rohdaten!N296/Rohdaten!M296</f>
        <v>#DIV/0!</v>
      </c>
      <c r="O296" s="32" t="e">
        <f t="shared" si="114"/>
        <v>#DIV/0!</v>
      </c>
      <c r="P296" s="34" t="e">
        <f>(L296)/(O296/charge/constants!$B$3)</f>
        <v>#DIV/0!</v>
      </c>
      <c r="Q296" s="34" t="e">
        <f>SQRT(L296+1)/(O296/charge/constants!$B$3)</f>
        <v>#DIV/0!</v>
      </c>
      <c r="R296" s="29" t="e">
        <f>P296/eval!$E$18</f>
        <v>#DIV/0!</v>
      </c>
      <c r="S296" s="29" t="e">
        <f>Q296/eval!$E$18</f>
        <v>#DIV/0!</v>
      </c>
      <c r="T296" s="29" t="e">
        <f t="shared" si="115"/>
        <v>#DIV/0!</v>
      </c>
      <c r="V296" s="31" t="e">
        <f t="array" ref="V296">AVERAGE(IF(Rohdaten!E296='turnwise standard'!$A$5:$A$99,'turnwise standard'!$P$5:$P$99))</f>
        <v>#DIV/0!</v>
      </c>
      <c r="W296" s="32" t="e">
        <f t="shared" si="116"/>
        <v>#DIV/0!</v>
      </c>
      <c r="X296" s="29" t="e">
        <f t="shared" si="117"/>
        <v>#DIV/0!</v>
      </c>
      <c r="Y296" s="29" t="e">
        <f t="shared" si="118"/>
        <v>#DIV/0!</v>
      </c>
      <c r="AA296" s="32" t="e">
        <f>Rohdaten!AJ296-$G296</f>
        <v>#DIV/0!</v>
      </c>
      <c r="AB296" s="32" t="e">
        <f t="shared" si="119"/>
        <v>#DIV/0!</v>
      </c>
      <c r="AC296" s="30">
        <f>Rohdaten!AM296</f>
        <v>0</v>
      </c>
      <c r="AD296" s="33">
        <f>Rohdaten!AL296/eval!$B$7</f>
        <v>0</v>
      </c>
      <c r="AE296" s="32" t="e">
        <f t="shared" si="120"/>
        <v>#DIV/0!</v>
      </c>
      <c r="AF296" s="32" t="e">
        <f>(AC296)/((AE296+0.0000000000000000001)/charge/constants!$B$3)</f>
        <v>#DIV/0!</v>
      </c>
      <c r="AG296" s="32" t="e">
        <f>SQRT(AC296+1)/((AE296+0.0000000000000000001)/charge/constants!$B$3)</f>
        <v>#DIV/0!</v>
      </c>
      <c r="AH296" s="32" t="e">
        <f>AF296/eval!$E$18</f>
        <v>#DIV/0!</v>
      </c>
      <c r="AI296" s="32" t="e">
        <f>AG296/eval!$E$18</f>
        <v>#DIV/0!</v>
      </c>
      <c r="AJ296" s="32" t="e">
        <f t="shared" si="121"/>
        <v>#DIV/0!</v>
      </c>
      <c r="AK296" s="32" t="e">
        <f t="shared" si="122"/>
        <v>#DIV/0!</v>
      </c>
      <c r="AL296" s="29" t="e">
        <f t="shared" si="123"/>
        <v>#DIV/0!</v>
      </c>
      <c r="AN296" s="32" t="e">
        <f>Rohdaten!X296-G296</f>
        <v>#DIV/0!</v>
      </c>
      <c r="AO296" s="32" t="e">
        <f t="shared" si="124"/>
        <v>#DIV/0!</v>
      </c>
      <c r="AP296" s="30">
        <f>Rohdaten!AA296</f>
        <v>0</v>
      </c>
      <c r="AQ296" s="33">
        <f>Rohdaten!Y296</f>
        <v>0</v>
      </c>
      <c r="AR296" s="32" t="e">
        <f t="shared" si="136"/>
        <v>#DIV/0!</v>
      </c>
      <c r="AS296" s="32" t="e">
        <f t="shared" si="125"/>
        <v>#DIV/0!</v>
      </c>
      <c r="AT296" s="32" t="e">
        <f>(AP296)/((AS296+0.0000000000000000001)/charge/constants!$B$3)</f>
        <v>#DIV/0!</v>
      </c>
      <c r="AU296" s="32" t="e">
        <f>SQRT(AP296+1)/((AS296+0.0000000000000000001)/charge/constants!$B$3)</f>
        <v>#DIV/0!</v>
      </c>
      <c r="AV296" s="32" t="e">
        <f>AT296/eval!$E$18</f>
        <v>#DIV/0!</v>
      </c>
      <c r="AW296" s="32" t="e">
        <f>AU296/eval!$E$18</f>
        <v>#DIV/0!</v>
      </c>
      <c r="AX296" s="32" t="e">
        <f t="shared" si="126"/>
        <v>#DIV/0!</v>
      </c>
      <c r="AY296" s="32" t="e">
        <f t="shared" si="127"/>
        <v>#DIV/0!</v>
      </c>
      <c r="AZ296" s="29" t="e">
        <f t="shared" si="128"/>
        <v>#DIV/0!</v>
      </c>
      <c r="BC296" s="32" t="e">
        <f>Rohdaten!AD296-G296</f>
        <v>#DIV/0!</v>
      </c>
      <c r="BD296" s="30">
        <f>Rohdaten!AG296</f>
        <v>0</v>
      </c>
      <c r="BE296" s="33" t="e">
        <f>Rohdaten!AF296/Rohdaten!AE296</f>
        <v>#DIV/0!</v>
      </c>
      <c r="BF296" s="33">
        <f>Rohdaten!AF296/eval!$B$7</f>
        <v>0</v>
      </c>
      <c r="BG296" s="32" t="e">
        <f t="shared" si="129"/>
        <v>#DIV/0!</v>
      </c>
      <c r="BH296" s="32" t="e">
        <f>(BD296)/((BG296+0.0000000000000000001)/charge/constants!$B$3)</f>
        <v>#DIV/0!</v>
      </c>
      <c r="BI296" s="32" t="e">
        <f>SQRT(BD296+1)/((BG296+0.0000000000000000001)/charge/constants!$B$3)</f>
        <v>#DIV/0!</v>
      </c>
      <c r="BJ296" s="32" t="e">
        <f>BH296/eval!$E$18</f>
        <v>#DIV/0!</v>
      </c>
      <c r="BK296" s="32" t="e">
        <f>BI296/eval!$E$18</f>
        <v>#DIV/0!</v>
      </c>
      <c r="BL296" s="32" t="e">
        <f t="shared" si="130"/>
        <v>#DIV/0!</v>
      </c>
      <c r="BM296" s="32" t="e">
        <f t="shared" si="131"/>
        <v>#DIV/0!</v>
      </c>
      <c r="BN296" s="29" t="e">
        <f t="shared" si="132"/>
        <v>#DIV/0!</v>
      </c>
      <c r="BO296" s="33" t="e">
        <f t="array" ref="BO296">AVERAGE(IF(Rohdaten!E296='turnwise standard'!$A$5:$A$99,'turnwise standard'!$B$5:$B$99))</f>
        <v>#DIV/0!</v>
      </c>
      <c r="BP296" s="32" t="e">
        <f>BD296/BF296*constants!$B$3*charge/constants!$B$6/BO296</f>
        <v>#DIV/0!</v>
      </c>
      <c r="BQ296" s="32" t="e">
        <f>SQRT(BD296)/BF296*constants!$B$3*charge/constants!$B$6/BO296</f>
        <v>#DIV/0!</v>
      </c>
      <c r="BR296" s="32"/>
      <c r="BS296" s="32" t="e">
        <f t="shared" si="133"/>
        <v>#DIV/0!</v>
      </c>
      <c r="BT296" s="32" t="e">
        <f t="shared" si="134"/>
        <v>#DIV/0!</v>
      </c>
      <c r="BU296" s="32" t="e">
        <f t="shared" si="135"/>
        <v>#DIV/0!</v>
      </c>
      <c r="BV296" s="29" t="e">
        <f t="shared" si="137"/>
        <v>#DIV/0!</v>
      </c>
      <c r="BW296" s="29" t="e">
        <f t="shared" si="138"/>
        <v>#DIV/0!</v>
      </c>
      <c r="BX296" s="29" t="e">
        <f t="shared" si="139"/>
        <v>#DIV/0!</v>
      </c>
    </row>
    <row r="297" spans="1:76" x14ac:dyDescent="0.2">
      <c r="A297" s="29">
        <f>Rohdaten!C297</f>
        <v>0</v>
      </c>
      <c r="B297" s="29">
        <f>IF(1=1,Rohdaten!H297,"x"&amp;Rohdaten!H297)</f>
        <v>0</v>
      </c>
      <c r="C297" s="29">
        <f>IF(101,Rohdaten!F297,-Rohdaten!F297)</f>
        <v>0</v>
      </c>
      <c r="E297" s="32">
        <f>Rohdaten!J297</f>
        <v>0</v>
      </c>
      <c r="F297" s="32" t="e">
        <f>AVERAGE(Rohdaten!L297,Rohdaten!X297,Rohdaten!AD297)</f>
        <v>#DIV/0!</v>
      </c>
      <c r="G297" s="29" t="e">
        <f t="array" ref="G297">AVERAGE(IF(Rohdaten!E297='turnwise standard'!$A$5:$A$99,'turnwise standard'!$F$5:$F$99))</f>
        <v>#DIV/0!</v>
      </c>
      <c r="H297" s="29" t="b">
        <f>IF(ISERROR(G297),1&lt;0,E297-G297&gt;eval!$B$6)</f>
        <v>0</v>
      </c>
      <c r="I297" s="32" t="e">
        <f>Rohdaten!L297-G297</f>
        <v>#DIV/0!</v>
      </c>
      <c r="J297" s="32" t="e">
        <f t="shared" si="112"/>
        <v>#DIV/0!</v>
      </c>
      <c r="K297" s="32" t="e">
        <f t="shared" si="113"/>
        <v>#DIV/0!</v>
      </c>
      <c r="L297" s="30">
        <f>Rohdaten!O297</f>
        <v>0</v>
      </c>
      <c r="M297" s="33">
        <f>Rohdaten!N297/eval!$B$7</f>
        <v>0</v>
      </c>
      <c r="N297" s="33" t="e">
        <f>Rohdaten!N297/Rohdaten!M297</f>
        <v>#DIV/0!</v>
      </c>
      <c r="O297" s="32" t="e">
        <f t="shared" si="114"/>
        <v>#DIV/0!</v>
      </c>
      <c r="P297" s="34" t="e">
        <f>(L297)/(O297/charge/constants!$B$3)</f>
        <v>#DIV/0!</v>
      </c>
      <c r="Q297" s="34" t="e">
        <f>SQRT(L297+1)/(O297/charge/constants!$B$3)</f>
        <v>#DIV/0!</v>
      </c>
      <c r="R297" s="29" t="e">
        <f>P297/eval!$E$18</f>
        <v>#DIV/0!</v>
      </c>
      <c r="S297" s="29" t="e">
        <f>Q297/eval!$E$18</f>
        <v>#DIV/0!</v>
      </c>
      <c r="T297" s="29" t="e">
        <f t="shared" si="115"/>
        <v>#DIV/0!</v>
      </c>
      <c r="V297" s="31" t="e">
        <f t="array" ref="V297">AVERAGE(IF(Rohdaten!E297='turnwise standard'!$A$5:$A$99,'turnwise standard'!$P$5:$P$99))</f>
        <v>#DIV/0!</v>
      </c>
      <c r="W297" s="32" t="e">
        <f t="shared" si="116"/>
        <v>#DIV/0!</v>
      </c>
      <c r="X297" s="29" t="e">
        <f t="shared" si="117"/>
        <v>#DIV/0!</v>
      </c>
      <c r="Y297" s="29" t="e">
        <f t="shared" si="118"/>
        <v>#DIV/0!</v>
      </c>
      <c r="AA297" s="32" t="e">
        <f>Rohdaten!AJ297-$G297</f>
        <v>#DIV/0!</v>
      </c>
      <c r="AB297" s="32" t="e">
        <f t="shared" si="119"/>
        <v>#DIV/0!</v>
      </c>
      <c r="AC297" s="30">
        <f>Rohdaten!AM297</f>
        <v>0</v>
      </c>
      <c r="AD297" s="33">
        <f>Rohdaten!AL297/eval!$B$7</f>
        <v>0</v>
      </c>
      <c r="AE297" s="32" t="e">
        <f t="shared" si="120"/>
        <v>#DIV/0!</v>
      </c>
      <c r="AF297" s="32" t="e">
        <f>(AC297)/((AE297+0.0000000000000000001)/charge/constants!$B$3)</f>
        <v>#DIV/0!</v>
      </c>
      <c r="AG297" s="32" t="e">
        <f>SQRT(AC297+1)/((AE297+0.0000000000000000001)/charge/constants!$B$3)</f>
        <v>#DIV/0!</v>
      </c>
      <c r="AH297" s="32" t="e">
        <f>AF297/eval!$E$18</f>
        <v>#DIV/0!</v>
      </c>
      <c r="AI297" s="32" t="e">
        <f>AG297/eval!$E$18</f>
        <v>#DIV/0!</v>
      </c>
      <c r="AJ297" s="32" t="e">
        <f t="shared" si="121"/>
        <v>#DIV/0!</v>
      </c>
      <c r="AK297" s="32" t="e">
        <f t="shared" si="122"/>
        <v>#DIV/0!</v>
      </c>
      <c r="AL297" s="29" t="e">
        <f t="shared" si="123"/>
        <v>#DIV/0!</v>
      </c>
      <c r="AN297" s="32" t="e">
        <f>Rohdaten!X297-G297</f>
        <v>#DIV/0!</v>
      </c>
      <c r="AO297" s="32" t="e">
        <f t="shared" si="124"/>
        <v>#DIV/0!</v>
      </c>
      <c r="AP297" s="30">
        <f>Rohdaten!AA297</f>
        <v>0</v>
      </c>
      <c r="AQ297" s="33">
        <f>Rohdaten!Y297</f>
        <v>0</v>
      </c>
      <c r="AR297" s="32" t="e">
        <f t="shared" si="136"/>
        <v>#DIV/0!</v>
      </c>
      <c r="AS297" s="32" t="e">
        <f t="shared" si="125"/>
        <v>#DIV/0!</v>
      </c>
      <c r="AT297" s="32" t="e">
        <f>(AP297)/((AS297+0.0000000000000000001)/charge/constants!$B$3)</f>
        <v>#DIV/0!</v>
      </c>
      <c r="AU297" s="32" t="e">
        <f>SQRT(AP297+1)/((AS297+0.0000000000000000001)/charge/constants!$B$3)</f>
        <v>#DIV/0!</v>
      </c>
      <c r="AV297" s="32" t="e">
        <f>AT297/eval!$E$18</f>
        <v>#DIV/0!</v>
      </c>
      <c r="AW297" s="32" t="e">
        <f>AU297/eval!$E$18</f>
        <v>#DIV/0!</v>
      </c>
      <c r="AX297" s="32" t="e">
        <f t="shared" si="126"/>
        <v>#DIV/0!</v>
      </c>
      <c r="AY297" s="32" t="e">
        <f t="shared" si="127"/>
        <v>#DIV/0!</v>
      </c>
      <c r="AZ297" s="29" t="e">
        <f t="shared" si="128"/>
        <v>#DIV/0!</v>
      </c>
      <c r="BC297" s="32" t="e">
        <f>Rohdaten!AD297-G297</f>
        <v>#DIV/0!</v>
      </c>
      <c r="BD297" s="30">
        <f>Rohdaten!AG297</f>
        <v>0</v>
      </c>
      <c r="BE297" s="33" t="e">
        <f>Rohdaten!AF297/Rohdaten!AE297</f>
        <v>#DIV/0!</v>
      </c>
      <c r="BF297" s="33">
        <f>Rohdaten!AF297/eval!$B$7</f>
        <v>0</v>
      </c>
      <c r="BG297" s="32" t="e">
        <f t="shared" si="129"/>
        <v>#DIV/0!</v>
      </c>
      <c r="BH297" s="32" t="e">
        <f>(BD297)/((BG297+0.0000000000000000001)/charge/constants!$B$3)</f>
        <v>#DIV/0!</v>
      </c>
      <c r="BI297" s="32" t="e">
        <f>SQRT(BD297+1)/((BG297+0.0000000000000000001)/charge/constants!$B$3)</f>
        <v>#DIV/0!</v>
      </c>
      <c r="BJ297" s="32" t="e">
        <f>BH297/eval!$E$18</f>
        <v>#DIV/0!</v>
      </c>
      <c r="BK297" s="32" t="e">
        <f>BI297/eval!$E$18</f>
        <v>#DIV/0!</v>
      </c>
      <c r="BL297" s="32" t="e">
        <f t="shared" si="130"/>
        <v>#DIV/0!</v>
      </c>
      <c r="BM297" s="32" t="e">
        <f t="shared" si="131"/>
        <v>#DIV/0!</v>
      </c>
      <c r="BN297" s="29" t="e">
        <f t="shared" si="132"/>
        <v>#DIV/0!</v>
      </c>
      <c r="BO297" s="33" t="e">
        <f t="array" ref="BO297">AVERAGE(IF(Rohdaten!E297='turnwise standard'!$A$5:$A$99,'turnwise standard'!$B$5:$B$99))</f>
        <v>#DIV/0!</v>
      </c>
      <c r="BP297" s="32" t="e">
        <f>BD297/BF297*constants!$B$3*charge/constants!$B$6/BO297</f>
        <v>#DIV/0!</v>
      </c>
      <c r="BQ297" s="32" t="e">
        <f>SQRT(BD297)/BF297*constants!$B$3*charge/constants!$B$6/BO297</f>
        <v>#DIV/0!</v>
      </c>
      <c r="BR297" s="32"/>
      <c r="BS297" s="32" t="e">
        <f t="shared" si="133"/>
        <v>#DIV/0!</v>
      </c>
      <c r="BT297" s="32" t="e">
        <f t="shared" si="134"/>
        <v>#DIV/0!</v>
      </c>
      <c r="BU297" s="32" t="e">
        <f t="shared" si="135"/>
        <v>#DIV/0!</v>
      </c>
      <c r="BV297" s="29" t="e">
        <f t="shared" si="137"/>
        <v>#DIV/0!</v>
      </c>
      <c r="BW297" s="29" t="e">
        <f t="shared" si="138"/>
        <v>#DIV/0!</v>
      </c>
      <c r="BX297" s="29" t="e">
        <f t="shared" si="139"/>
        <v>#DIV/0!</v>
      </c>
    </row>
    <row r="298" spans="1:76" x14ac:dyDescent="0.2">
      <c r="A298" s="29">
        <f>Rohdaten!C298</f>
        <v>0</v>
      </c>
      <c r="B298" s="29">
        <f>IF(1=1,Rohdaten!H298,"x"&amp;Rohdaten!H298)</f>
        <v>0</v>
      </c>
      <c r="C298" s="29">
        <f>IF(101,Rohdaten!F298,-Rohdaten!F298)</f>
        <v>0</v>
      </c>
      <c r="E298" s="32">
        <f>Rohdaten!J298</f>
        <v>0</v>
      </c>
      <c r="F298" s="32" t="e">
        <f>AVERAGE(Rohdaten!L298,Rohdaten!X298,Rohdaten!AD298)</f>
        <v>#DIV/0!</v>
      </c>
      <c r="G298" s="29" t="e">
        <f t="array" ref="G298">AVERAGE(IF(Rohdaten!E298='turnwise standard'!$A$5:$A$99,'turnwise standard'!$F$5:$F$99))</f>
        <v>#DIV/0!</v>
      </c>
      <c r="H298" s="29" t="b">
        <f>IF(ISERROR(G298),1&lt;0,E298-G298&gt;eval!$B$6)</f>
        <v>0</v>
      </c>
      <c r="I298" s="32" t="e">
        <f>Rohdaten!L298-G298</f>
        <v>#DIV/0!</v>
      </c>
      <c r="J298" s="32" t="e">
        <f t="shared" si="112"/>
        <v>#DIV/0!</v>
      </c>
      <c r="K298" s="32" t="e">
        <f t="shared" si="113"/>
        <v>#DIV/0!</v>
      </c>
      <c r="L298" s="30">
        <f>Rohdaten!O298</f>
        <v>0</v>
      </c>
      <c r="M298" s="33">
        <f>Rohdaten!N298/eval!$B$7</f>
        <v>0</v>
      </c>
      <c r="N298" s="33" t="e">
        <f>Rohdaten!N298/Rohdaten!M298</f>
        <v>#DIV/0!</v>
      </c>
      <c r="O298" s="32" t="e">
        <f t="shared" si="114"/>
        <v>#DIV/0!</v>
      </c>
      <c r="P298" s="34" t="e">
        <f>(L298)/(O298/charge/constants!$B$3)</f>
        <v>#DIV/0!</v>
      </c>
      <c r="Q298" s="34" t="e">
        <f>SQRT(L298+1)/(O298/charge/constants!$B$3)</f>
        <v>#DIV/0!</v>
      </c>
      <c r="R298" s="29" t="e">
        <f>P298/eval!$E$18</f>
        <v>#DIV/0!</v>
      </c>
      <c r="S298" s="29" t="e">
        <f>Q298/eval!$E$18</f>
        <v>#DIV/0!</v>
      </c>
      <c r="T298" s="29" t="e">
        <f t="shared" si="115"/>
        <v>#DIV/0!</v>
      </c>
      <c r="V298" s="31" t="e">
        <f t="array" ref="V298">AVERAGE(IF(Rohdaten!E298='turnwise standard'!$A$5:$A$99,'turnwise standard'!$P$5:$P$99))</f>
        <v>#DIV/0!</v>
      </c>
      <c r="W298" s="32" t="e">
        <f t="shared" si="116"/>
        <v>#DIV/0!</v>
      </c>
      <c r="X298" s="29" t="e">
        <f t="shared" si="117"/>
        <v>#DIV/0!</v>
      </c>
      <c r="Y298" s="29" t="e">
        <f t="shared" si="118"/>
        <v>#DIV/0!</v>
      </c>
      <c r="AA298" s="32" t="e">
        <f>Rohdaten!AJ298-$G298</f>
        <v>#DIV/0!</v>
      </c>
      <c r="AB298" s="32" t="e">
        <f t="shared" si="119"/>
        <v>#DIV/0!</v>
      </c>
      <c r="AC298" s="30">
        <f>Rohdaten!AM298</f>
        <v>0</v>
      </c>
      <c r="AD298" s="33">
        <f>Rohdaten!AL298/eval!$B$7</f>
        <v>0</v>
      </c>
      <c r="AE298" s="32" t="e">
        <f t="shared" si="120"/>
        <v>#DIV/0!</v>
      </c>
      <c r="AF298" s="32" t="e">
        <f>(AC298)/((AE298+0.0000000000000000001)/charge/constants!$B$3)</f>
        <v>#DIV/0!</v>
      </c>
      <c r="AG298" s="32" t="e">
        <f>SQRT(AC298+1)/((AE298+0.0000000000000000001)/charge/constants!$B$3)</f>
        <v>#DIV/0!</v>
      </c>
      <c r="AH298" s="32" t="e">
        <f>AF298/eval!$E$18</f>
        <v>#DIV/0!</v>
      </c>
      <c r="AI298" s="32" t="e">
        <f>AG298/eval!$E$18</f>
        <v>#DIV/0!</v>
      </c>
      <c r="AJ298" s="32" t="e">
        <f t="shared" si="121"/>
        <v>#DIV/0!</v>
      </c>
      <c r="AK298" s="32" t="e">
        <f t="shared" si="122"/>
        <v>#DIV/0!</v>
      </c>
      <c r="AL298" s="29" t="e">
        <f t="shared" si="123"/>
        <v>#DIV/0!</v>
      </c>
      <c r="AN298" s="32" t="e">
        <f>Rohdaten!X298-G298</f>
        <v>#DIV/0!</v>
      </c>
      <c r="AO298" s="32" t="e">
        <f t="shared" si="124"/>
        <v>#DIV/0!</v>
      </c>
      <c r="AP298" s="30">
        <f>Rohdaten!AA298</f>
        <v>0</v>
      </c>
      <c r="AQ298" s="33">
        <f>Rohdaten!Y298</f>
        <v>0</v>
      </c>
      <c r="AR298" s="32" t="e">
        <f t="shared" si="136"/>
        <v>#DIV/0!</v>
      </c>
      <c r="AS298" s="32" t="e">
        <f t="shared" si="125"/>
        <v>#DIV/0!</v>
      </c>
      <c r="AT298" s="32" t="e">
        <f>(AP298)/((AS298+0.0000000000000000001)/charge/constants!$B$3)</f>
        <v>#DIV/0!</v>
      </c>
      <c r="AU298" s="32" t="e">
        <f>SQRT(AP298+1)/((AS298+0.0000000000000000001)/charge/constants!$B$3)</f>
        <v>#DIV/0!</v>
      </c>
      <c r="AV298" s="32" t="e">
        <f>AT298/eval!$E$18</f>
        <v>#DIV/0!</v>
      </c>
      <c r="AW298" s="32" t="e">
        <f>AU298/eval!$E$18</f>
        <v>#DIV/0!</v>
      </c>
      <c r="AX298" s="32" t="e">
        <f t="shared" si="126"/>
        <v>#DIV/0!</v>
      </c>
      <c r="AY298" s="32" t="e">
        <f t="shared" si="127"/>
        <v>#DIV/0!</v>
      </c>
      <c r="AZ298" s="29" t="e">
        <f t="shared" si="128"/>
        <v>#DIV/0!</v>
      </c>
      <c r="BC298" s="32" t="e">
        <f>Rohdaten!AD298-G298</f>
        <v>#DIV/0!</v>
      </c>
      <c r="BD298" s="30">
        <f>Rohdaten!AG298</f>
        <v>0</v>
      </c>
      <c r="BE298" s="33" t="e">
        <f>Rohdaten!AF298/Rohdaten!AE298</f>
        <v>#DIV/0!</v>
      </c>
      <c r="BF298" s="33">
        <f>Rohdaten!AF298/eval!$B$7</f>
        <v>0</v>
      </c>
      <c r="BG298" s="32" t="e">
        <f t="shared" si="129"/>
        <v>#DIV/0!</v>
      </c>
      <c r="BH298" s="32" t="e">
        <f>(BD298)/((BG298+0.0000000000000000001)/charge/constants!$B$3)</f>
        <v>#DIV/0!</v>
      </c>
      <c r="BI298" s="32" t="e">
        <f>SQRT(BD298+1)/((BG298+0.0000000000000000001)/charge/constants!$B$3)</f>
        <v>#DIV/0!</v>
      </c>
      <c r="BJ298" s="32" t="e">
        <f>BH298/eval!$E$18</f>
        <v>#DIV/0!</v>
      </c>
      <c r="BK298" s="32" t="e">
        <f>BI298/eval!$E$18</f>
        <v>#DIV/0!</v>
      </c>
      <c r="BL298" s="32" t="e">
        <f t="shared" si="130"/>
        <v>#DIV/0!</v>
      </c>
      <c r="BM298" s="32" t="e">
        <f t="shared" si="131"/>
        <v>#DIV/0!</v>
      </c>
      <c r="BN298" s="29" t="e">
        <f t="shared" si="132"/>
        <v>#DIV/0!</v>
      </c>
      <c r="BO298" s="33" t="e">
        <f t="array" ref="BO298">AVERAGE(IF(Rohdaten!E298='turnwise standard'!$A$5:$A$99,'turnwise standard'!$B$5:$B$99))</f>
        <v>#DIV/0!</v>
      </c>
      <c r="BP298" s="32" t="e">
        <f>BD298/BF298*constants!$B$3*charge/constants!$B$6/BO298</f>
        <v>#DIV/0!</v>
      </c>
      <c r="BQ298" s="32" t="e">
        <f>SQRT(BD298)/BF298*constants!$B$3*charge/constants!$B$6/BO298</f>
        <v>#DIV/0!</v>
      </c>
      <c r="BR298" s="32"/>
      <c r="BS298" s="32" t="e">
        <f t="shared" si="133"/>
        <v>#DIV/0!</v>
      </c>
      <c r="BT298" s="32" t="e">
        <f t="shared" si="134"/>
        <v>#DIV/0!</v>
      </c>
      <c r="BU298" s="32" t="e">
        <f t="shared" si="135"/>
        <v>#DIV/0!</v>
      </c>
      <c r="BV298" s="29" t="e">
        <f t="shared" si="137"/>
        <v>#DIV/0!</v>
      </c>
      <c r="BW298" s="29" t="e">
        <f t="shared" si="138"/>
        <v>#DIV/0!</v>
      </c>
      <c r="BX298" s="29" t="e">
        <f t="shared" si="139"/>
        <v>#DIV/0!</v>
      </c>
    </row>
    <row r="299" spans="1:76" x14ac:dyDescent="0.2">
      <c r="A299" s="29">
        <f>Rohdaten!C299</f>
        <v>0</v>
      </c>
      <c r="B299" s="29">
        <f>IF(1=1,Rohdaten!H299,"x"&amp;Rohdaten!H299)</f>
        <v>0</v>
      </c>
      <c r="C299" s="29">
        <f>IF(101,Rohdaten!F299,-Rohdaten!F299)</f>
        <v>0</v>
      </c>
      <c r="E299" s="32">
        <f>Rohdaten!J299</f>
        <v>0</v>
      </c>
      <c r="F299" s="32" t="e">
        <f>AVERAGE(Rohdaten!L299,Rohdaten!X299,Rohdaten!AD299)</f>
        <v>#DIV/0!</v>
      </c>
      <c r="G299" s="29" t="e">
        <f t="array" ref="G299">AVERAGE(IF(Rohdaten!E299='turnwise standard'!$A$5:$A$99,'turnwise standard'!$F$5:$F$99))</f>
        <v>#DIV/0!</v>
      </c>
      <c r="H299" s="29" t="b">
        <f>IF(ISERROR(G299),1&lt;0,E299-G299&gt;eval!$B$6)</f>
        <v>0</v>
      </c>
      <c r="I299" s="32" t="e">
        <f>Rohdaten!L299-G299</f>
        <v>#DIV/0!</v>
      </c>
      <c r="J299" s="32" t="e">
        <f t="shared" si="112"/>
        <v>#DIV/0!</v>
      </c>
      <c r="K299" s="32" t="e">
        <f t="shared" si="113"/>
        <v>#DIV/0!</v>
      </c>
      <c r="L299" s="30">
        <f>Rohdaten!O299</f>
        <v>0</v>
      </c>
      <c r="M299" s="33">
        <f>Rohdaten!N299/eval!$B$7</f>
        <v>0</v>
      </c>
      <c r="N299" s="33" t="e">
        <f>Rohdaten!N299/Rohdaten!M299</f>
        <v>#DIV/0!</v>
      </c>
      <c r="O299" s="32" t="e">
        <f t="shared" si="114"/>
        <v>#DIV/0!</v>
      </c>
      <c r="P299" s="34" t="e">
        <f>(L299)/(O299/charge/constants!$B$3)</f>
        <v>#DIV/0!</v>
      </c>
      <c r="Q299" s="34" t="e">
        <f>SQRT(L299+1)/(O299/charge/constants!$B$3)</f>
        <v>#DIV/0!</v>
      </c>
      <c r="R299" s="29" t="e">
        <f>P299/eval!$E$18</f>
        <v>#DIV/0!</v>
      </c>
      <c r="S299" s="29" t="e">
        <f>Q299/eval!$E$18</f>
        <v>#DIV/0!</v>
      </c>
      <c r="T299" s="29" t="e">
        <f t="shared" si="115"/>
        <v>#DIV/0!</v>
      </c>
      <c r="V299" s="31" t="e">
        <f t="array" ref="V299">AVERAGE(IF(Rohdaten!E299='turnwise standard'!$A$5:$A$99,'turnwise standard'!$P$5:$P$99))</f>
        <v>#DIV/0!</v>
      </c>
      <c r="W299" s="32" t="e">
        <f t="shared" si="116"/>
        <v>#DIV/0!</v>
      </c>
      <c r="X299" s="29" t="e">
        <f t="shared" si="117"/>
        <v>#DIV/0!</v>
      </c>
      <c r="Y299" s="29" t="e">
        <f t="shared" si="118"/>
        <v>#DIV/0!</v>
      </c>
      <c r="AA299" s="32" t="e">
        <f>Rohdaten!AJ299-$G299</f>
        <v>#DIV/0!</v>
      </c>
      <c r="AB299" s="32" t="e">
        <f t="shared" si="119"/>
        <v>#DIV/0!</v>
      </c>
      <c r="AC299" s="30">
        <f>Rohdaten!AM299</f>
        <v>0</v>
      </c>
      <c r="AD299" s="33">
        <f>Rohdaten!AL299/eval!$B$7</f>
        <v>0</v>
      </c>
      <c r="AE299" s="32" t="e">
        <f t="shared" si="120"/>
        <v>#DIV/0!</v>
      </c>
      <c r="AF299" s="32" t="e">
        <f>(AC299)/((AE299+0.0000000000000000001)/charge/constants!$B$3)</f>
        <v>#DIV/0!</v>
      </c>
      <c r="AG299" s="32" t="e">
        <f>SQRT(AC299+1)/((AE299+0.0000000000000000001)/charge/constants!$B$3)</f>
        <v>#DIV/0!</v>
      </c>
      <c r="AH299" s="32" t="e">
        <f>AF299/eval!$E$18</f>
        <v>#DIV/0!</v>
      </c>
      <c r="AI299" s="32" t="e">
        <f>AG299/eval!$E$18</f>
        <v>#DIV/0!</v>
      </c>
      <c r="AJ299" s="32" t="e">
        <f t="shared" si="121"/>
        <v>#DIV/0!</v>
      </c>
      <c r="AK299" s="32" t="e">
        <f t="shared" si="122"/>
        <v>#DIV/0!</v>
      </c>
      <c r="AL299" s="29" t="e">
        <f t="shared" si="123"/>
        <v>#DIV/0!</v>
      </c>
      <c r="AN299" s="32" t="e">
        <f>Rohdaten!X299-G299</f>
        <v>#DIV/0!</v>
      </c>
      <c r="AO299" s="32" t="e">
        <f t="shared" si="124"/>
        <v>#DIV/0!</v>
      </c>
      <c r="AP299" s="30">
        <f>Rohdaten!AA299</f>
        <v>0</v>
      </c>
      <c r="AQ299" s="33">
        <f>Rohdaten!Y299</f>
        <v>0</v>
      </c>
      <c r="AR299" s="32" t="e">
        <f t="shared" si="136"/>
        <v>#DIV/0!</v>
      </c>
      <c r="AS299" s="32" t="e">
        <f t="shared" si="125"/>
        <v>#DIV/0!</v>
      </c>
      <c r="AT299" s="32" t="e">
        <f>(AP299)/((AS299+0.0000000000000000001)/charge/constants!$B$3)</f>
        <v>#DIV/0!</v>
      </c>
      <c r="AU299" s="32" t="e">
        <f>SQRT(AP299+1)/((AS299+0.0000000000000000001)/charge/constants!$B$3)</f>
        <v>#DIV/0!</v>
      </c>
      <c r="AV299" s="32" t="e">
        <f>AT299/eval!$E$18</f>
        <v>#DIV/0!</v>
      </c>
      <c r="AW299" s="32" t="e">
        <f>AU299/eval!$E$18</f>
        <v>#DIV/0!</v>
      </c>
      <c r="AX299" s="32" t="e">
        <f t="shared" si="126"/>
        <v>#DIV/0!</v>
      </c>
      <c r="AY299" s="32" t="e">
        <f t="shared" si="127"/>
        <v>#DIV/0!</v>
      </c>
      <c r="AZ299" s="29" t="e">
        <f t="shared" si="128"/>
        <v>#DIV/0!</v>
      </c>
      <c r="BC299" s="32" t="e">
        <f>Rohdaten!AD299-G299</f>
        <v>#DIV/0!</v>
      </c>
      <c r="BD299" s="30">
        <f>Rohdaten!AG299</f>
        <v>0</v>
      </c>
      <c r="BE299" s="33" t="e">
        <f>Rohdaten!AF299/Rohdaten!AE299</f>
        <v>#DIV/0!</v>
      </c>
      <c r="BF299" s="33">
        <f>Rohdaten!AF299/eval!$B$7</f>
        <v>0</v>
      </c>
      <c r="BG299" s="32" t="e">
        <f t="shared" si="129"/>
        <v>#DIV/0!</v>
      </c>
      <c r="BH299" s="32" t="e">
        <f>(BD299)/((BG299+0.0000000000000000001)/charge/constants!$B$3)</f>
        <v>#DIV/0!</v>
      </c>
      <c r="BI299" s="32" t="e">
        <f>SQRT(BD299+1)/((BG299+0.0000000000000000001)/charge/constants!$B$3)</f>
        <v>#DIV/0!</v>
      </c>
      <c r="BJ299" s="32" t="e">
        <f>BH299/eval!$E$18</f>
        <v>#DIV/0!</v>
      </c>
      <c r="BK299" s="32" t="e">
        <f>BI299/eval!$E$18</f>
        <v>#DIV/0!</v>
      </c>
      <c r="BL299" s="32" t="e">
        <f t="shared" si="130"/>
        <v>#DIV/0!</v>
      </c>
      <c r="BM299" s="32" t="e">
        <f t="shared" si="131"/>
        <v>#DIV/0!</v>
      </c>
      <c r="BN299" s="29" t="e">
        <f t="shared" si="132"/>
        <v>#DIV/0!</v>
      </c>
      <c r="BO299" s="33" t="e">
        <f t="array" ref="BO299">AVERAGE(IF(Rohdaten!E299='turnwise standard'!$A$5:$A$99,'turnwise standard'!$B$5:$B$99))</f>
        <v>#DIV/0!</v>
      </c>
      <c r="BP299" s="32" t="e">
        <f>BD299/BF299*constants!$B$3*charge/constants!$B$6/BO299</f>
        <v>#DIV/0!</v>
      </c>
      <c r="BQ299" s="32" t="e">
        <f>SQRT(BD299)/BF299*constants!$B$3*charge/constants!$B$6/BO299</f>
        <v>#DIV/0!</v>
      </c>
      <c r="BR299" s="32"/>
      <c r="BS299" s="32" t="e">
        <f t="shared" si="133"/>
        <v>#DIV/0!</v>
      </c>
      <c r="BT299" s="32" t="e">
        <f t="shared" si="134"/>
        <v>#DIV/0!</v>
      </c>
      <c r="BU299" s="32" t="e">
        <f t="shared" si="135"/>
        <v>#DIV/0!</v>
      </c>
      <c r="BV299" s="29" t="e">
        <f t="shared" si="137"/>
        <v>#DIV/0!</v>
      </c>
      <c r="BW299" s="29" t="e">
        <f t="shared" si="138"/>
        <v>#DIV/0!</v>
      </c>
      <c r="BX299" s="29" t="e">
        <f t="shared" si="139"/>
        <v>#DIV/0!</v>
      </c>
    </row>
    <row r="300" spans="1:76" x14ac:dyDescent="0.2">
      <c r="A300" s="29">
        <f>Rohdaten!C300</f>
        <v>0</v>
      </c>
      <c r="B300" s="29">
        <f>IF(1=1,Rohdaten!H300,"x"&amp;Rohdaten!H300)</f>
        <v>0</v>
      </c>
      <c r="C300" s="29">
        <f>IF(101,Rohdaten!F300,-Rohdaten!F300)</f>
        <v>0</v>
      </c>
      <c r="E300" s="32">
        <f>Rohdaten!J300</f>
        <v>0</v>
      </c>
      <c r="F300" s="32" t="e">
        <f>AVERAGE(Rohdaten!L300,Rohdaten!X300,Rohdaten!AD300)</f>
        <v>#DIV/0!</v>
      </c>
      <c r="G300" s="29" t="e">
        <f t="array" ref="G300">AVERAGE(IF(Rohdaten!E300='turnwise standard'!$A$5:$A$99,'turnwise standard'!$F$5:$F$99))</f>
        <v>#DIV/0!</v>
      </c>
      <c r="H300" s="29" t="b">
        <f>IF(ISERROR(G300),1&lt;0,E300-G300&gt;eval!$B$6)</f>
        <v>0</v>
      </c>
      <c r="I300" s="32" t="e">
        <f>Rohdaten!L300-G300</f>
        <v>#DIV/0!</v>
      </c>
      <c r="J300" s="32" t="e">
        <f t="shared" si="112"/>
        <v>#DIV/0!</v>
      </c>
      <c r="K300" s="32" t="e">
        <f t="shared" si="113"/>
        <v>#DIV/0!</v>
      </c>
      <c r="L300" s="30">
        <f>Rohdaten!O300</f>
        <v>0</v>
      </c>
      <c r="M300" s="33">
        <f>Rohdaten!N300/eval!$B$7</f>
        <v>0</v>
      </c>
      <c r="N300" s="33" t="e">
        <f>Rohdaten!N300/Rohdaten!M300</f>
        <v>#DIV/0!</v>
      </c>
      <c r="O300" s="32" t="e">
        <f t="shared" si="114"/>
        <v>#DIV/0!</v>
      </c>
      <c r="P300" s="34" t="e">
        <f>(L300)/(O300/charge/constants!$B$3)</f>
        <v>#DIV/0!</v>
      </c>
      <c r="Q300" s="34" t="e">
        <f>SQRT(L300+1)/(O300/charge/constants!$B$3)</f>
        <v>#DIV/0!</v>
      </c>
      <c r="R300" s="29" t="e">
        <f>P300/eval!$E$18</f>
        <v>#DIV/0!</v>
      </c>
      <c r="S300" s="29" t="e">
        <f>Q300/eval!$E$18</f>
        <v>#DIV/0!</v>
      </c>
      <c r="T300" s="29" t="e">
        <f t="shared" si="115"/>
        <v>#DIV/0!</v>
      </c>
      <c r="V300" s="31" t="e">
        <f t="array" ref="V300">AVERAGE(IF(Rohdaten!E300='turnwise standard'!$A$5:$A$99,'turnwise standard'!$P$5:$P$99))</f>
        <v>#DIV/0!</v>
      </c>
      <c r="W300" s="32" t="e">
        <f t="shared" si="116"/>
        <v>#DIV/0!</v>
      </c>
      <c r="X300" s="29" t="e">
        <f t="shared" si="117"/>
        <v>#DIV/0!</v>
      </c>
      <c r="Y300" s="29" t="e">
        <f t="shared" si="118"/>
        <v>#DIV/0!</v>
      </c>
      <c r="AA300" s="32" t="e">
        <f>Rohdaten!AJ300-$G300</f>
        <v>#DIV/0!</v>
      </c>
      <c r="AB300" s="32" t="e">
        <f t="shared" si="119"/>
        <v>#DIV/0!</v>
      </c>
      <c r="AC300" s="30">
        <f>Rohdaten!AM300</f>
        <v>0</v>
      </c>
      <c r="AD300" s="33">
        <f>Rohdaten!AL300/eval!$B$7</f>
        <v>0</v>
      </c>
      <c r="AE300" s="32" t="e">
        <f t="shared" si="120"/>
        <v>#DIV/0!</v>
      </c>
      <c r="AF300" s="32" t="e">
        <f>(AC300)/((AE300+0.0000000000000000001)/charge/constants!$B$3)</f>
        <v>#DIV/0!</v>
      </c>
      <c r="AG300" s="32" t="e">
        <f>SQRT(AC300+1)/((AE300+0.0000000000000000001)/charge/constants!$B$3)</f>
        <v>#DIV/0!</v>
      </c>
      <c r="AH300" s="32" t="e">
        <f>AF300/eval!$E$18</f>
        <v>#DIV/0!</v>
      </c>
      <c r="AI300" s="32" t="e">
        <f>AG300/eval!$E$18</f>
        <v>#DIV/0!</v>
      </c>
      <c r="AJ300" s="32" t="e">
        <f t="shared" si="121"/>
        <v>#DIV/0!</v>
      </c>
      <c r="AK300" s="32" t="e">
        <f t="shared" si="122"/>
        <v>#DIV/0!</v>
      </c>
      <c r="AL300" s="29" t="e">
        <f t="shared" si="123"/>
        <v>#DIV/0!</v>
      </c>
      <c r="AN300" s="32" t="e">
        <f>Rohdaten!X300-G300</f>
        <v>#DIV/0!</v>
      </c>
      <c r="AO300" s="32" t="e">
        <f t="shared" si="124"/>
        <v>#DIV/0!</v>
      </c>
      <c r="AP300" s="30">
        <f>Rohdaten!AA300</f>
        <v>0</v>
      </c>
      <c r="AQ300" s="33">
        <f>Rohdaten!Y300</f>
        <v>0</v>
      </c>
      <c r="AR300" s="32" t="e">
        <f t="shared" si="136"/>
        <v>#DIV/0!</v>
      </c>
      <c r="AS300" s="32" t="e">
        <f t="shared" si="125"/>
        <v>#DIV/0!</v>
      </c>
      <c r="AT300" s="32" t="e">
        <f>(AP300)/((AS300+0.0000000000000000001)/charge/constants!$B$3)</f>
        <v>#DIV/0!</v>
      </c>
      <c r="AU300" s="32" t="e">
        <f>SQRT(AP300+1)/((AS300+0.0000000000000000001)/charge/constants!$B$3)</f>
        <v>#DIV/0!</v>
      </c>
      <c r="AV300" s="32" t="e">
        <f>AT300/eval!$E$18</f>
        <v>#DIV/0!</v>
      </c>
      <c r="AW300" s="32" t="e">
        <f>AU300/eval!$E$18</f>
        <v>#DIV/0!</v>
      </c>
      <c r="AX300" s="32" t="e">
        <f t="shared" si="126"/>
        <v>#DIV/0!</v>
      </c>
      <c r="AY300" s="32" t="e">
        <f t="shared" si="127"/>
        <v>#DIV/0!</v>
      </c>
      <c r="AZ300" s="29" t="e">
        <f t="shared" si="128"/>
        <v>#DIV/0!</v>
      </c>
      <c r="BC300" s="32" t="e">
        <f>Rohdaten!AD300-G300</f>
        <v>#DIV/0!</v>
      </c>
      <c r="BD300" s="30">
        <f>Rohdaten!AG300</f>
        <v>0</v>
      </c>
      <c r="BE300" s="33" t="e">
        <f>Rohdaten!AF300/Rohdaten!AE300</f>
        <v>#DIV/0!</v>
      </c>
      <c r="BF300" s="33">
        <f>Rohdaten!AF300/eval!$B$7</f>
        <v>0</v>
      </c>
      <c r="BG300" s="32" t="e">
        <f t="shared" si="129"/>
        <v>#DIV/0!</v>
      </c>
      <c r="BH300" s="32" t="e">
        <f>(BD300)/((BG300+0.0000000000000000001)/charge/constants!$B$3)</f>
        <v>#DIV/0!</v>
      </c>
      <c r="BI300" s="32" t="e">
        <f>SQRT(BD300+1)/((BG300+0.0000000000000000001)/charge/constants!$B$3)</f>
        <v>#DIV/0!</v>
      </c>
      <c r="BJ300" s="32" t="e">
        <f>BH300/eval!$E$18</f>
        <v>#DIV/0!</v>
      </c>
      <c r="BK300" s="32" t="e">
        <f>BI300/eval!$E$18</f>
        <v>#DIV/0!</v>
      </c>
      <c r="BL300" s="32" t="e">
        <f t="shared" si="130"/>
        <v>#DIV/0!</v>
      </c>
      <c r="BM300" s="32" t="e">
        <f t="shared" si="131"/>
        <v>#DIV/0!</v>
      </c>
      <c r="BN300" s="29" t="e">
        <f t="shared" si="132"/>
        <v>#DIV/0!</v>
      </c>
      <c r="BO300" s="33" t="e">
        <f t="array" ref="BO300">AVERAGE(IF(Rohdaten!E300='turnwise standard'!$A$5:$A$99,'turnwise standard'!$B$5:$B$99))</f>
        <v>#DIV/0!</v>
      </c>
      <c r="BP300" s="32" t="e">
        <f>BD300/BF300*constants!$B$3*charge/constants!$B$6/BO300</f>
        <v>#DIV/0!</v>
      </c>
      <c r="BQ300" s="32" t="e">
        <f>SQRT(BD300)/BF300*constants!$B$3*charge/constants!$B$6/BO300</f>
        <v>#DIV/0!</v>
      </c>
      <c r="BR300" s="32"/>
      <c r="BS300" s="32" t="e">
        <f t="shared" si="133"/>
        <v>#DIV/0!</v>
      </c>
      <c r="BT300" s="32" t="e">
        <f t="shared" si="134"/>
        <v>#DIV/0!</v>
      </c>
      <c r="BU300" s="32" t="e">
        <f t="shared" si="135"/>
        <v>#DIV/0!</v>
      </c>
      <c r="BV300" s="29" t="e">
        <f t="shared" si="137"/>
        <v>#DIV/0!</v>
      </c>
      <c r="BW300" s="29" t="e">
        <f t="shared" si="138"/>
        <v>#DIV/0!</v>
      </c>
      <c r="BX300" s="29" t="e">
        <f t="shared" si="139"/>
        <v>#DIV/0!</v>
      </c>
    </row>
    <row r="301" spans="1:76" x14ac:dyDescent="0.2">
      <c r="A301" s="29">
        <f>Rohdaten!C301</f>
        <v>0</v>
      </c>
      <c r="B301" s="29">
        <f>IF(1=1,Rohdaten!H301,"x"&amp;Rohdaten!H301)</f>
        <v>0</v>
      </c>
      <c r="C301" s="29">
        <f>IF(101,Rohdaten!F301,-Rohdaten!F301)</f>
        <v>0</v>
      </c>
      <c r="E301" s="32">
        <f>Rohdaten!J301</f>
        <v>0</v>
      </c>
      <c r="F301" s="32" t="e">
        <f>AVERAGE(Rohdaten!L301,Rohdaten!X301,Rohdaten!AD301)</f>
        <v>#DIV/0!</v>
      </c>
      <c r="G301" s="29" t="e">
        <f t="array" ref="G301">AVERAGE(IF(Rohdaten!E301='turnwise standard'!$A$5:$A$99,'turnwise standard'!$F$5:$F$99))</f>
        <v>#DIV/0!</v>
      </c>
      <c r="H301" s="29" t="b">
        <f>IF(ISERROR(G301),1&lt;0,E301-G301&gt;eval!$B$6)</f>
        <v>0</v>
      </c>
      <c r="I301" s="32" t="e">
        <f>Rohdaten!L301-G301</f>
        <v>#DIV/0!</v>
      </c>
      <c r="J301" s="32" t="e">
        <f t="shared" si="112"/>
        <v>#DIV/0!</v>
      </c>
      <c r="K301" s="32" t="e">
        <f t="shared" si="113"/>
        <v>#DIV/0!</v>
      </c>
      <c r="L301" s="30">
        <f>Rohdaten!O301</f>
        <v>0</v>
      </c>
      <c r="M301" s="33">
        <f>Rohdaten!N301/eval!$B$7</f>
        <v>0</v>
      </c>
      <c r="N301" s="33" t="e">
        <f>Rohdaten!N301/Rohdaten!M301</f>
        <v>#DIV/0!</v>
      </c>
      <c r="O301" s="32" t="e">
        <f t="shared" si="114"/>
        <v>#DIV/0!</v>
      </c>
      <c r="P301" s="34" t="e">
        <f>(L301)/(O301/charge/constants!$B$3)</f>
        <v>#DIV/0!</v>
      </c>
      <c r="Q301" s="34" t="e">
        <f>SQRT(L301+1)/(O301/charge/constants!$B$3)</f>
        <v>#DIV/0!</v>
      </c>
      <c r="R301" s="29" t="e">
        <f>P301/eval!$E$18</f>
        <v>#DIV/0!</v>
      </c>
      <c r="S301" s="29" t="e">
        <f>Q301/eval!$E$18</f>
        <v>#DIV/0!</v>
      </c>
      <c r="T301" s="29" t="e">
        <f t="shared" si="115"/>
        <v>#DIV/0!</v>
      </c>
      <c r="V301" s="31" t="e">
        <f t="array" ref="V301">AVERAGE(IF(Rohdaten!E301='turnwise standard'!$A$5:$A$99,'turnwise standard'!$P$5:$P$99))</f>
        <v>#DIV/0!</v>
      </c>
      <c r="W301" s="32" t="e">
        <f t="shared" si="116"/>
        <v>#DIV/0!</v>
      </c>
      <c r="X301" s="29" t="e">
        <f t="shared" si="117"/>
        <v>#DIV/0!</v>
      </c>
      <c r="Y301" s="29" t="e">
        <f t="shared" si="118"/>
        <v>#DIV/0!</v>
      </c>
      <c r="AA301" s="32" t="e">
        <f>Rohdaten!AJ301-$G301</f>
        <v>#DIV/0!</v>
      </c>
      <c r="AB301" s="32" t="e">
        <f t="shared" si="119"/>
        <v>#DIV/0!</v>
      </c>
      <c r="AC301" s="30">
        <f>Rohdaten!AM301</f>
        <v>0</v>
      </c>
      <c r="AD301" s="33">
        <f>Rohdaten!AL301/eval!$B$7</f>
        <v>0</v>
      </c>
      <c r="AE301" s="32" t="e">
        <f t="shared" si="120"/>
        <v>#DIV/0!</v>
      </c>
      <c r="AF301" s="32" t="e">
        <f>(AC301)/((AE301+0.0000000000000000001)/charge/constants!$B$3)</f>
        <v>#DIV/0!</v>
      </c>
      <c r="AG301" s="32" t="e">
        <f>SQRT(AC301+1)/((AE301+0.0000000000000000001)/charge/constants!$B$3)</f>
        <v>#DIV/0!</v>
      </c>
      <c r="AH301" s="32" t="e">
        <f>AF301/eval!$E$18</f>
        <v>#DIV/0!</v>
      </c>
      <c r="AI301" s="32" t="e">
        <f>AG301/eval!$E$18</f>
        <v>#DIV/0!</v>
      </c>
      <c r="AJ301" s="32" t="e">
        <f t="shared" si="121"/>
        <v>#DIV/0!</v>
      </c>
      <c r="AK301" s="32" t="e">
        <f t="shared" si="122"/>
        <v>#DIV/0!</v>
      </c>
      <c r="AL301" s="29" t="e">
        <f t="shared" si="123"/>
        <v>#DIV/0!</v>
      </c>
      <c r="AN301" s="32" t="e">
        <f>Rohdaten!X301-G301</f>
        <v>#DIV/0!</v>
      </c>
      <c r="AO301" s="32" t="e">
        <f t="shared" si="124"/>
        <v>#DIV/0!</v>
      </c>
      <c r="AP301" s="30">
        <f>Rohdaten!AA301</f>
        <v>0</v>
      </c>
      <c r="AQ301" s="33">
        <f>Rohdaten!Y301</f>
        <v>0</v>
      </c>
      <c r="AR301" s="32" t="e">
        <f t="shared" si="136"/>
        <v>#DIV/0!</v>
      </c>
      <c r="AS301" s="32" t="e">
        <f t="shared" si="125"/>
        <v>#DIV/0!</v>
      </c>
      <c r="AT301" s="32" t="e">
        <f>(AP301)/((AS301+0.0000000000000000001)/charge/constants!$B$3)</f>
        <v>#DIV/0!</v>
      </c>
      <c r="AU301" s="32" t="e">
        <f>SQRT(AP301+1)/((AS301+0.0000000000000000001)/charge/constants!$B$3)</f>
        <v>#DIV/0!</v>
      </c>
      <c r="AV301" s="32" t="e">
        <f>AT301/eval!$E$18</f>
        <v>#DIV/0!</v>
      </c>
      <c r="AW301" s="32" t="e">
        <f>AU301/eval!$E$18</f>
        <v>#DIV/0!</v>
      </c>
      <c r="AX301" s="32" t="e">
        <f t="shared" si="126"/>
        <v>#DIV/0!</v>
      </c>
      <c r="AY301" s="32" t="e">
        <f t="shared" si="127"/>
        <v>#DIV/0!</v>
      </c>
      <c r="AZ301" s="29" t="e">
        <f t="shared" si="128"/>
        <v>#DIV/0!</v>
      </c>
      <c r="BC301" s="32" t="e">
        <f>Rohdaten!AD301-G301</f>
        <v>#DIV/0!</v>
      </c>
      <c r="BD301" s="30">
        <f>Rohdaten!AG301</f>
        <v>0</v>
      </c>
      <c r="BE301" s="33" t="e">
        <f>Rohdaten!AF301/Rohdaten!AE301</f>
        <v>#DIV/0!</v>
      </c>
      <c r="BF301" s="33">
        <f>Rohdaten!AF301/eval!$B$7</f>
        <v>0</v>
      </c>
      <c r="BG301" s="32" t="e">
        <f t="shared" si="129"/>
        <v>#DIV/0!</v>
      </c>
      <c r="BH301" s="32" t="e">
        <f>(BD301)/((BG301+0.0000000000000000001)/charge/constants!$B$3)</f>
        <v>#DIV/0!</v>
      </c>
      <c r="BI301" s="32" t="e">
        <f>SQRT(BD301+1)/((BG301+0.0000000000000000001)/charge/constants!$B$3)</f>
        <v>#DIV/0!</v>
      </c>
      <c r="BJ301" s="32" t="e">
        <f>BH301/eval!$E$18</f>
        <v>#DIV/0!</v>
      </c>
      <c r="BK301" s="32" t="e">
        <f>BI301/eval!$E$18</f>
        <v>#DIV/0!</v>
      </c>
      <c r="BL301" s="32" t="e">
        <f t="shared" si="130"/>
        <v>#DIV/0!</v>
      </c>
      <c r="BM301" s="32" t="e">
        <f t="shared" si="131"/>
        <v>#DIV/0!</v>
      </c>
      <c r="BN301" s="29" t="e">
        <f t="shared" si="132"/>
        <v>#DIV/0!</v>
      </c>
      <c r="BO301" s="33" t="e">
        <f t="array" ref="BO301">AVERAGE(IF(Rohdaten!E301='turnwise standard'!$A$5:$A$99,'turnwise standard'!$B$5:$B$99))</f>
        <v>#DIV/0!</v>
      </c>
      <c r="BP301" s="32" t="e">
        <f>BD301/BF301*constants!$B$3*charge/constants!$B$6/BO301</f>
        <v>#DIV/0!</v>
      </c>
      <c r="BQ301" s="32" t="e">
        <f>SQRT(BD301)/BF301*constants!$B$3*charge/constants!$B$6/BO301</f>
        <v>#DIV/0!</v>
      </c>
      <c r="BR301" s="32"/>
      <c r="BS301" s="32" t="e">
        <f t="shared" si="133"/>
        <v>#DIV/0!</v>
      </c>
      <c r="BT301" s="32" t="e">
        <f t="shared" si="134"/>
        <v>#DIV/0!</v>
      </c>
      <c r="BU301" s="32" t="e">
        <f t="shared" si="135"/>
        <v>#DIV/0!</v>
      </c>
      <c r="BV301" s="29" t="e">
        <f t="shared" si="137"/>
        <v>#DIV/0!</v>
      </c>
      <c r="BW301" s="29" t="e">
        <f t="shared" si="138"/>
        <v>#DIV/0!</v>
      </c>
      <c r="BX301" s="29" t="e">
        <f t="shared" si="139"/>
        <v>#DIV/0!</v>
      </c>
    </row>
    <row r="302" spans="1:76" x14ac:dyDescent="0.2">
      <c r="A302" s="29">
        <f>Rohdaten!C302</f>
        <v>0</v>
      </c>
      <c r="B302" s="29">
        <f>IF(1=1,Rohdaten!H302,"x"&amp;Rohdaten!H302)</f>
        <v>0</v>
      </c>
      <c r="C302" s="29">
        <f>IF(101,Rohdaten!F302,-Rohdaten!F302)</f>
        <v>0</v>
      </c>
      <c r="E302" s="32">
        <f>Rohdaten!J302</f>
        <v>0</v>
      </c>
      <c r="F302" s="32" t="e">
        <f>AVERAGE(Rohdaten!L302,Rohdaten!X302,Rohdaten!AD302)</f>
        <v>#DIV/0!</v>
      </c>
      <c r="G302" s="29" t="e">
        <f t="array" ref="G302">AVERAGE(IF(Rohdaten!E302='turnwise standard'!$A$5:$A$99,'turnwise standard'!$F$5:$F$99))</f>
        <v>#DIV/0!</v>
      </c>
      <c r="H302" s="29" t="b">
        <f>IF(ISERROR(G302),1&lt;0,E302-G302&gt;eval!$B$6)</f>
        <v>0</v>
      </c>
      <c r="I302" s="32" t="e">
        <f>Rohdaten!L302-G302</f>
        <v>#DIV/0!</v>
      </c>
      <c r="J302" s="32" t="e">
        <f t="shared" si="112"/>
        <v>#DIV/0!</v>
      </c>
      <c r="K302" s="32" t="e">
        <f t="shared" si="113"/>
        <v>#DIV/0!</v>
      </c>
      <c r="L302" s="30">
        <f>Rohdaten!O302</f>
        <v>0</v>
      </c>
      <c r="M302" s="33">
        <f>Rohdaten!N302/eval!$B$7</f>
        <v>0</v>
      </c>
      <c r="N302" s="33" t="e">
        <f>Rohdaten!N302/Rohdaten!M302</f>
        <v>#DIV/0!</v>
      </c>
      <c r="O302" s="32" t="e">
        <f t="shared" si="114"/>
        <v>#DIV/0!</v>
      </c>
      <c r="P302" s="34" t="e">
        <f>(L302)/(O302/charge/constants!$B$3)</f>
        <v>#DIV/0!</v>
      </c>
      <c r="Q302" s="34" t="e">
        <f>SQRT(L302+1)/(O302/charge/constants!$B$3)</f>
        <v>#DIV/0!</v>
      </c>
      <c r="R302" s="29" t="e">
        <f>P302/eval!$E$18</f>
        <v>#DIV/0!</v>
      </c>
      <c r="S302" s="29" t="e">
        <f>Q302/eval!$E$18</f>
        <v>#DIV/0!</v>
      </c>
      <c r="T302" s="29" t="e">
        <f t="shared" si="115"/>
        <v>#DIV/0!</v>
      </c>
      <c r="V302" s="31" t="e">
        <f t="array" ref="V302">AVERAGE(IF(Rohdaten!E302='turnwise standard'!$A$5:$A$99,'turnwise standard'!$P$5:$P$99))</f>
        <v>#DIV/0!</v>
      </c>
      <c r="W302" s="32" t="e">
        <f t="shared" si="116"/>
        <v>#DIV/0!</v>
      </c>
      <c r="X302" s="29" t="e">
        <f t="shared" si="117"/>
        <v>#DIV/0!</v>
      </c>
      <c r="Y302" s="29" t="e">
        <f t="shared" si="118"/>
        <v>#DIV/0!</v>
      </c>
      <c r="AA302" s="32" t="e">
        <f>Rohdaten!AJ302-$G302</f>
        <v>#DIV/0!</v>
      </c>
      <c r="AB302" s="32" t="e">
        <f t="shared" si="119"/>
        <v>#DIV/0!</v>
      </c>
      <c r="AC302" s="30">
        <f>Rohdaten!AM302</f>
        <v>0</v>
      </c>
      <c r="AD302" s="33">
        <f>Rohdaten!AL302/eval!$B$7</f>
        <v>0</v>
      </c>
      <c r="AE302" s="32" t="e">
        <f t="shared" si="120"/>
        <v>#DIV/0!</v>
      </c>
      <c r="AF302" s="32" t="e">
        <f>(AC302)/((AE302+0.0000000000000000001)/charge/constants!$B$3)</f>
        <v>#DIV/0!</v>
      </c>
      <c r="AG302" s="32" t="e">
        <f>SQRT(AC302+1)/((AE302+0.0000000000000000001)/charge/constants!$B$3)</f>
        <v>#DIV/0!</v>
      </c>
      <c r="AH302" s="32" t="e">
        <f>AF302/eval!$E$18</f>
        <v>#DIV/0!</v>
      </c>
      <c r="AI302" s="32" t="e">
        <f>AG302/eval!$E$18</f>
        <v>#DIV/0!</v>
      </c>
      <c r="AJ302" s="32" t="e">
        <f t="shared" si="121"/>
        <v>#DIV/0!</v>
      </c>
      <c r="AK302" s="32" t="e">
        <f t="shared" si="122"/>
        <v>#DIV/0!</v>
      </c>
      <c r="AL302" s="29" t="e">
        <f t="shared" si="123"/>
        <v>#DIV/0!</v>
      </c>
      <c r="AN302" s="32" t="e">
        <f>Rohdaten!X302-G302</f>
        <v>#DIV/0!</v>
      </c>
      <c r="AO302" s="32" t="e">
        <f t="shared" si="124"/>
        <v>#DIV/0!</v>
      </c>
      <c r="AP302" s="30">
        <f>Rohdaten!AA302</f>
        <v>0</v>
      </c>
      <c r="AQ302" s="33">
        <f>Rohdaten!Y302</f>
        <v>0</v>
      </c>
      <c r="AR302" s="32" t="e">
        <f t="shared" si="136"/>
        <v>#DIV/0!</v>
      </c>
      <c r="AS302" s="32" t="e">
        <f t="shared" si="125"/>
        <v>#DIV/0!</v>
      </c>
      <c r="AT302" s="32" t="e">
        <f>(AP302)/((AS302+0.0000000000000000001)/charge/constants!$B$3)</f>
        <v>#DIV/0!</v>
      </c>
      <c r="AU302" s="32" t="e">
        <f>SQRT(AP302+1)/((AS302+0.0000000000000000001)/charge/constants!$B$3)</f>
        <v>#DIV/0!</v>
      </c>
      <c r="AV302" s="32" t="e">
        <f>AT302/eval!$E$18</f>
        <v>#DIV/0!</v>
      </c>
      <c r="AW302" s="32" t="e">
        <f>AU302/eval!$E$18</f>
        <v>#DIV/0!</v>
      </c>
      <c r="AX302" s="32" t="e">
        <f t="shared" si="126"/>
        <v>#DIV/0!</v>
      </c>
      <c r="AY302" s="32" t="e">
        <f t="shared" si="127"/>
        <v>#DIV/0!</v>
      </c>
      <c r="AZ302" s="29" t="e">
        <f t="shared" si="128"/>
        <v>#DIV/0!</v>
      </c>
      <c r="BC302" s="32" t="e">
        <f>Rohdaten!AD302-G302</f>
        <v>#DIV/0!</v>
      </c>
      <c r="BD302" s="30">
        <f>Rohdaten!AG302</f>
        <v>0</v>
      </c>
      <c r="BE302" s="33" t="e">
        <f>Rohdaten!AF302/Rohdaten!AE302</f>
        <v>#DIV/0!</v>
      </c>
      <c r="BF302" s="33">
        <f>Rohdaten!AF302/eval!$B$7</f>
        <v>0</v>
      </c>
      <c r="BG302" s="32" t="e">
        <f t="shared" si="129"/>
        <v>#DIV/0!</v>
      </c>
      <c r="BH302" s="32" t="e">
        <f>(BD302)/((BG302+0.0000000000000000001)/charge/constants!$B$3)</f>
        <v>#DIV/0!</v>
      </c>
      <c r="BI302" s="32" t="e">
        <f>SQRT(BD302+1)/((BG302+0.0000000000000000001)/charge/constants!$B$3)</f>
        <v>#DIV/0!</v>
      </c>
      <c r="BJ302" s="32" t="e">
        <f>BH302/eval!$E$18</f>
        <v>#DIV/0!</v>
      </c>
      <c r="BK302" s="32" t="e">
        <f>BI302/eval!$E$18</f>
        <v>#DIV/0!</v>
      </c>
      <c r="BL302" s="32" t="e">
        <f t="shared" si="130"/>
        <v>#DIV/0!</v>
      </c>
      <c r="BM302" s="32" t="e">
        <f t="shared" si="131"/>
        <v>#DIV/0!</v>
      </c>
      <c r="BN302" s="29" t="e">
        <f t="shared" si="132"/>
        <v>#DIV/0!</v>
      </c>
      <c r="BO302" s="33" t="e">
        <f t="array" ref="BO302">AVERAGE(IF(Rohdaten!E302='turnwise standard'!$A$5:$A$99,'turnwise standard'!$B$5:$B$99))</f>
        <v>#DIV/0!</v>
      </c>
      <c r="BP302" s="32" t="e">
        <f>BD302/BF302*constants!$B$3*charge/constants!$B$6/BO302</f>
        <v>#DIV/0!</v>
      </c>
      <c r="BQ302" s="32" t="e">
        <f>SQRT(BD302)/BF302*constants!$B$3*charge/constants!$B$6/BO302</f>
        <v>#DIV/0!</v>
      </c>
      <c r="BR302" s="32"/>
      <c r="BS302" s="32" t="e">
        <f t="shared" si="133"/>
        <v>#DIV/0!</v>
      </c>
      <c r="BT302" s="32" t="e">
        <f t="shared" si="134"/>
        <v>#DIV/0!</v>
      </c>
      <c r="BU302" s="32" t="e">
        <f t="shared" si="135"/>
        <v>#DIV/0!</v>
      </c>
      <c r="BV302" s="29" t="e">
        <f t="shared" si="137"/>
        <v>#DIV/0!</v>
      </c>
      <c r="BW302" s="29" t="e">
        <f t="shared" si="138"/>
        <v>#DIV/0!</v>
      </c>
      <c r="BX302" s="29" t="e">
        <f t="shared" si="139"/>
        <v>#DIV/0!</v>
      </c>
    </row>
    <row r="303" spans="1:76" x14ac:dyDescent="0.2">
      <c r="A303" s="29">
        <f>Rohdaten!C303</f>
        <v>0</v>
      </c>
      <c r="B303" s="29">
        <f>IF(1=1,Rohdaten!H303,"x"&amp;Rohdaten!H303)</f>
        <v>0</v>
      </c>
      <c r="C303" s="29">
        <f>IF(101,Rohdaten!F303,-Rohdaten!F303)</f>
        <v>0</v>
      </c>
      <c r="E303" s="32">
        <f>Rohdaten!J303</f>
        <v>0</v>
      </c>
      <c r="F303" s="32" t="e">
        <f>AVERAGE(Rohdaten!L303,Rohdaten!X303,Rohdaten!AD303)</f>
        <v>#DIV/0!</v>
      </c>
      <c r="G303" s="29" t="e">
        <f t="array" ref="G303">AVERAGE(IF(Rohdaten!E303='turnwise standard'!$A$5:$A$99,'turnwise standard'!$F$5:$F$99))</f>
        <v>#DIV/0!</v>
      </c>
      <c r="H303" s="29" t="b">
        <f>IF(ISERROR(G303),1&lt;0,E303-G303&gt;eval!$B$6)</f>
        <v>0</v>
      </c>
      <c r="I303" s="32" t="e">
        <f>Rohdaten!L303-G303</f>
        <v>#DIV/0!</v>
      </c>
      <c r="J303" s="32" t="e">
        <f t="shared" si="112"/>
        <v>#DIV/0!</v>
      </c>
      <c r="K303" s="32" t="e">
        <f t="shared" si="113"/>
        <v>#DIV/0!</v>
      </c>
      <c r="L303" s="30">
        <f>Rohdaten!O303</f>
        <v>0</v>
      </c>
      <c r="M303" s="33">
        <f>Rohdaten!N303/eval!$B$7</f>
        <v>0</v>
      </c>
      <c r="N303" s="33" t="e">
        <f>Rohdaten!N303/Rohdaten!M303</f>
        <v>#DIV/0!</v>
      </c>
      <c r="O303" s="32" t="e">
        <f t="shared" si="114"/>
        <v>#DIV/0!</v>
      </c>
      <c r="P303" s="34" t="e">
        <f>(L303)/(O303/charge/constants!$B$3)</f>
        <v>#DIV/0!</v>
      </c>
      <c r="Q303" s="34" t="e">
        <f>SQRT(L303+1)/(O303/charge/constants!$B$3)</f>
        <v>#DIV/0!</v>
      </c>
      <c r="R303" s="29" t="e">
        <f>P303/eval!$E$18</f>
        <v>#DIV/0!</v>
      </c>
      <c r="S303" s="29" t="e">
        <f>Q303/eval!$E$18</f>
        <v>#DIV/0!</v>
      </c>
      <c r="T303" s="29" t="e">
        <f t="shared" si="115"/>
        <v>#DIV/0!</v>
      </c>
      <c r="V303" s="31" t="e">
        <f t="array" ref="V303">AVERAGE(IF(Rohdaten!E303='turnwise standard'!$A$5:$A$99,'turnwise standard'!$P$5:$P$99))</f>
        <v>#DIV/0!</v>
      </c>
      <c r="W303" s="32" t="e">
        <f t="shared" si="116"/>
        <v>#DIV/0!</v>
      </c>
      <c r="X303" s="29" t="e">
        <f t="shared" si="117"/>
        <v>#DIV/0!</v>
      </c>
      <c r="Y303" s="29" t="e">
        <f t="shared" si="118"/>
        <v>#DIV/0!</v>
      </c>
      <c r="AA303" s="32" t="e">
        <f>Rohdaten!AJ303-$G303</f>
        <v>#DIV/0!</v>
      </c>
      <c r="AB303" s="32" t="e">
        <f t="shared" si="119"/>
        <v>#DIV/0!</v>
      </c>
      <c r="AC303" s="30">
        <f>Rohdaten!AM303</f>
        <v>0</v>
      </c>
      <c r="AD303" s="33">
        <f>Rohdaten!AL303/eval!$B$7</f>
        <v>0</v>
      </c>
      <c r="AE303" s="32" t="e">
        <f t="shared" si="120"/>
        <v>#DIV/0!</v>
      </c>
      <c r="AF303" s="32" t="e">
        <f>(AC303)/((AE303+0.0000000000000000001)/charge/constants!$B$3)</f>
        <v>#DIV/0!</v>
      </c>
      <c r="AG303" s="32" t="e">
        <f>SQRT(AC303+1)/((AE303+0.0000000000000000001)/charge/constants!$B$3)</f>
        <v>#DIV/0!</v>
      </c>
      <c r="AH303" s="32" t="e">
        <f>AF303/eval!$E$18</f>
        <v>#DIV/0!</v>
      </c>
      <c r="AI303" s="32" t="e">
        <f>AG303/eval!$E$18</f>
        <v>#DIV/0!</v>
      </c>
      <c r="AJ303" s="32" t="e">
        <f t="shared" si="121"/>
        <v>#DIV/0!</v>
      </c>
      <c r="AK303" s="32" t="e">
        <f t="shared" si="122"/>
        <v>#DIV/0!</v>
      </c>
      <c r="AL303" s="29" t="e">
        <f t="shared" si="123"/>
        <v>#DIV/0!</v>
      </c>
      <c r="AN303" s="32" t="e">
        <f>Rohdaten!X303-G303</f>
        <v>#DIV/0!</v>
      </c>
      <c r="AO303" s="32" t="e">
        <f t="shared" si="124"/>
        <v>#DIV/0!</v>
      </c>
      <c r="AP303" s="30">
        <f>Rohdaten!AA303</f>
        <v>0</v>
      </c>
      <c r="AQ303" s="33">
        <f>Rohdaten!Y303</f>
        <v>0</v>
      </c>
      <c r="AR303" s="32" t="e">
        <f t="shared" si="136"/>
        <v>#DIV/0!</v>
      </c>
      <c r="AS303" s="32" t="e">
        <f t="shared" si="125"/>
        <v>#DIV/0!</v>
      </c>
      <c r="AT303" s="32" t="e">
        <f>(AP303)/((AS303+0.0000000000000000001)/charge/constants!$B$3)</f>
        <v>#DIV/0!</v>
      </c>
      <c r="AU303" s="32" t="e">
        <f>SQRT(AP303+1)/((AS303+0.0000000000000000001)/charge/constants!$B$3)</f>
        <v>#DIV/0!</v>
      </c>
      <c r="AV303" s="32" t="e">
        <f>AT303/eval!$E$18</f>
        <v>#DIV/0!</v>
      </c>
      <c r="AW303" s="32" t="e">
        <f>AU303/eval!$E$18</f>
        <v>#DIV/0!</v>
      </c>
      <c r="AX303" s="32" t="e">
        <f t="shared" si="126"/>
        <v>#DIV/0!</v>
      </c>
      <c r="AY303" s="32" t="e">
        <f t="shared" si="127"/>
        <v>#DIV/0!</v>
      </c>
      <c r="AZ303" s="29" t="e">
        <f t="shared" si="128"/>
        <v>#DIV/0!</v>
      </c>
      <c r="BC303" s="32" t="e">
        <f>Rohdaten!AD303-G303</f>
        <v>#DIV/0!</v>
      </c>
      <c r="BD303" s="30">
        <f>Rohdaten!AG303</f>
        <v>0</v>
      </c>
      <c r="BE303" s="33" t="e">
        <f>Rohdaten!AF303/Rohdaten!AE303</f>
        <v>#DIV/0!</v>
      </c>
      <c r="BF303" s="33">
        <f>Rohdaten!AF303/eval!$B$7</f>
        <v>0</v>
      </c>
      <c r="BG303" s="32" t="e">
        <f t="shared" si="129"/>
        <v>#DIV/0!</v>
      </c>
      <c r="BH303" s="32" t="e">
        <f>(BD303)/((BG303+0.0000000000000000001)/charge/constants!$B$3)</f>
        <v>#DIV/0!</v>
      </c>
      <c r="BI303" s="32" t="e">
        <f>SQRT(BD303+1)/((BG303+0.0000000000000000001)/charge/constants!$B$3)</f>
        <v>#DIV/0!</v>
      </c>
      <c r="BJ303" s="32" t="e">
        <f>BH303/eval!$E$18</f>
        <v>#DIV/0!</v>
      </c>
      <c r="BK303" s="32" t="e">
        <f>BI303/eval!$E$18</f>
        <v>#DIV/0!</v>
      </c>
      <c r="BL303" s="32" t="e">
        <f t="shared" si="130"/>
        <v>#DIV/0!</v>
      </c>
      <c r="BM303" s="32" t="e">
        <f t="shared" si="131"/>
        <v>#DIV/0!</v>
      </c>
      <c r="BN303" s="29" t="e">
        <f t="shared" si="132"/>
        <v>#DIV/0!</v>
      </c>
      <c r="BO303" s="33" t="e">
        <f t="array" ref="BO303">AVERAGE(IF(Rohdaten!E303='turnwise standard'!$A$5:$A$99,'turnwise standard'!$B$5:$B$99))</f>
        <v>#DIV/0!</v>
      </c>
      <c r="BP303" s="32" t="e">
        <f>BD303/BF303*constants!$B$3*charge/constants!$B$6/BO303</f>
        <v>#DIV/0!</v>
      </c>
      <c r="BQ303" s="32" t="e">
        <f>SQRT(BD303)/BF303*constants!$B$3*charge/constants!$B$6/BO303</f>
        <v>#DIV/0!</v>
      </c>
      <c r="BR303" s="32"/>
      <c r="BS303" s="32" t="e">
        <f t="shared" si="133"/>
        <v>#DIV/0!</v>
      </c>
      <c r="BT303" s="32" t="e">
        <f t="shared" si="134"/>
        <v>#DIV/0!</v>
      </c>
      <c r="BU303" s="32" t="e">
        <f t="shared" si="135"/>
        <v>#DIV/0!</v>
      </c>
      <c r="BV303" s="29" t="e">
        <f t="shared" si="137"/>
        <v>#DIV/0!</v>
      </c>
      <c r="BW303" s="29" t="e">
        <f t="shared" si="138"/>
        <v>#DIV/0!</v>
      </c>
      <c r="BX303" s="29" t="e">
        <f t="shared" si="139"/>
        <v>#DIV/0!</v>
      </c>
    </row>
    <row r="304" spans="1:76" x14ac:dyDescent="0.2">
      <c r="A304" s="29">
        <f>Rohdaten!C304</f>
        <v>0</v>
      </c>
      <c r="B304" s="29">
        <f>IF(1=1,Rohdaten!H304,"x"&amp;Rohdaten!H304)</f>
        <v>0</v>
      </c>
      <c r="C304" s="29">
        <f>IF(101,Rohdaten!F304,-Rohdaten!F304)</f>
        <v>0</v>
      </c>
      <c r="E304" s="32">
        <f>Rohdaten!J304</f>
        <v>0</v>
      </c>
      <c r="F304" s="32" t="e">
        <f>AVERAGE(Rohdaten!L304,Rohdaten!X304,Rohdaten!AD304)</f>
        <v>#DIV/0!</v>
      </c>
      <c r="G304" s="29" t="e">
        <f t="array" ref="G304">AVERAGE(IF(Rohdaten!E304='turnwise standard'!$A$5:$A$99,'turnwise standard'!$F$5:$F$99))</f>
        <v>#DIV/0!</v>
      </c>
      <c r="H304" s="29" t="b">
        <f>IF(ISERROR(G304),1&lt;0,E304-G304&gt;eval!$B$6)</f>
        <v>0</v>
      </c>
      <c r="I304" s="32" t="e">
        <f>Rohdaten!L304-G304</f>
        <v>#DIV/0!</v>
      </c>
      <c r="J304" s="32" t="e">
        <f t="shared" si="112"/>
        <v>#DIV/0!</v>
      </c>
      <c r="K304" s="32" t="e">
        <f t="shared" si="113"/>
        <v>#DIV/0!</v>
      </c>
      <c r="L304" s="30">
        <f>Rohdaten!O304</f>
        <v>0</v>
      </c>
      <c r="M304" s="33">
        <f>Rohdaten!N304/eval!$B$7</f>
        <v>0</v>
      </c>
      <c r="N304" s="33" t="e">
        <f>Rohdaten!N304/Rohdaten!M304</f>
        <v>#DIV/0!</v>
      </c>
      <c r="O304" s="32" t="e">
        <f t="shared" si="114"/>
        <v>#DIV/0!</v>
      </c>
      <c r="P304" s="34" t="e">
        <f>(L304)/(O304/charge/constants!$B$3)</f>
        <v>#DIV/0!</v>
      </c>
      <c r="Q304" s="34" t="e">
        <f>SQRT(L304+1)/(O304/charge/constants!$B$3)</f>
        <v>#DIV/0!</v>
      </c>
      <c r="R304" s="29" t="e">
        <f>P304/eval!$E$18</f>
        <v>#DIV/0!</v>
      </c>
      <c r="S304" s="29" t="e">
        <f>Q304/eval!$E$18</f>
        <v>#DIV/0!</v>
      </c>
      <c r="T304" s="29" t="e">
        <f t="shared" si="115"/>
        <v>#DIV/0!</v>
      </c>
      <c r="V304" s="31" t="e">
        <f t="array" ref="V304">AVERAGE(IF(Rohdaten!E304='turnwise standard'!$A$5:$A$99,'turnwise standard'!$P$5:$P$99))</f>
        <v>#DIV/0!</v>
      </c>
      <c r="W304" s="32" t="e">
        <f t="shared" si="116"/>
        <v>#DIV/0!</v>
      </c>
      <c r="X304" s="29" t="e">
        <f t="shared" si="117"/>
        <v>#DIV/0!</v>
      </c>
      <c r="Y304" s="29" t="e">
        <f t="shared" si="118"/>
        <v>#DIV/0!</v>
      </c>
      <c r="AA304" s="32" t="e">
        <f>Rohdaten!AJ304-$G304</f>
        <v>#DIV/0!</v>
      </c>
      <c r="AB304" s="32" t="e">
        <f t="shared" si="119"/>
        <v>#DIV/0!</v>
      </c>
      <c r="AC304" s="30">
        <f>Rohdaten!AM304</f>
        <v>0</v>
      </c>
      <c r="AD304" s="33">
        <f>Rohdaten!AL304/eval!$B$7</f>
        <v>0</v>
      </c>
      <c r="AE304" s="32" t="e">
        <f t="shared" si="120"/>
        <v>#DIV/0!</v>
      </c>
      <c r="AF304" s="32" t="e">
        <f>(AC304)/((AE304+0.0000000000000000001)/charge/constants!$B$3)</f>
        <v>#DIV/0!</v>
      </c>
      <c r="AG304" s="32" t="e">
        <f>SQRT(AC304+1)/((AE304+0.0000000000000000001)/charge/constants!$B$3)</f>
        <v>#DIV/0!</v>
      </c>
      <c r="AH304" s="32" t="e">
        <f>AF304/eval!$E$18</f>
        <v>#DIV/0!</v>
      </c>
      <c r="AI304" s="32" t="e">
        <f>AG304/eval!$E$18</f>
        <v>#DIV/0!</v>
      </c>
      <c r="AJ304" s="32" t="e">
        <f t="shared" si="121"/>
        <v>#DIV/0!</v>
      </c>
      <c r="AK304" s="32" t="e">
        <f t="shared" si="122"/>
        <v>#DIV/0!</v>
      </c>
      <c r="AL304" s="29" t="e">
        <f t="shared" si="123"/>
        <v>#DIV/0!</v>
      </c>
      <c r="AN304" s="32" t="e">
        <f>Rohdaten!X304-G304</f>
        <v>#DIV/0!</v>
      </c>
      <c r="AO304" s="32" t="e">
        <f t="shared" si="124"/>
        <v>#DIV/0!</v>
      </c>
      <c r="AP304" s="30">
        <f>Rohdaten!AA304</f>
        <v>0</v>
      </c>
      <c r="AQ304" s="33">
        <f>Rohdaten!Y304</f>
        <v>0</v>
      </c>
      <c r="AR304" s="32" t="e">
        <f t="shared" si="136"/>
        <v>#DIV/0!</v>
      </c>
      <c r="AS304" s="32" t="e">
        <f t="shared" si="125"/>
        <v>#DIV/0!</v>
      </c>
      <c r="AT304" s="32" t="e">
        <f>(AP304)/((AS304+0.0000000000000000001)/charge/constants!$B$3)</f>
        <v>#DIV/0!</v>
      </c>
      <c r="AU304" s="32" t="e">
        <f>SQRT(AP304+1)/((AS304+0.0000000000000000001)/charge/constants!$B$3)</f>
        <v>#DIV/0!</v>
      </c>
      <c r="AV304" s="32" t="e">
        <f>AT304/eval!$E$18</f>
        <v>#DIV/0!</v>
      </c>
      <c r="AW304" s="32" t="e">
        <f>AU304/eval!$E$18</f>
        <v>#DIV/0!</v>
      </c>
      <c r="AX304" s="32" t="e">
        <f t="shared" si="126"/>
        <v>#DIV/0!</v>
      </c>
      <c r="AY304" s="32" t="e">
        <f t="shared" si="127"/>
        <v>#DIV/0!</v>
      </c>
      <c r="AZ304" s="29" t="e">
        <f t="shared" si="128"/>
        <v>#DIV/0!</v>
      </c>
      <c r="BC304" s="32" t="e">
        <f>Rohdaten!AD304-G304</f>
        <v>#DIV/0!</v>
      </c>
      <c r="BD304" s="30">
        <f>Rohdaten!AG304</f>
        <v>0</v>
      </c>
      <c r="BE304" s="33" t="e">
        <f>Rohdaten!AF304/Rohdaten!AE304</f>
        <v>#DIV/0!</v>
      </c>
      <c r="BF304" s="33">
        <f>Rohdaten!AF304/eval!$B$7</f>
        <v>0</v>
      </c>
      <c r="BG304" s="32" t="e">
        <f t="shared" si="129"/>
        <v>#DIV/0!</v>
      </c>
      <c r="BH304" s="32" t="e">
        <f>(BD304)/((BG304+0.0000000000000000001)/charge/constants!$B$3)</f>
        <v>#DIV/0!</v>
      </c>
      <c r="BI304" s="32" t="e">
        <f>SQRT(BD304+1)/((BG304+0.0000000000000000001)/charge/constants!$B$3)</f>
        <v>#DIV/0!</v>
      </c>
      <c r="BJ304" s="32" t="e">
        <f>BH304/eval!$E$18</f>
        <v>#DIV/0!</v>
      </c>
      <c r="BK304" s="32" t="e">
        <f>BI304/eval!$E$18</f>
        <v>#DIV/0!</v>
      </c>
      <c r="BL304" s="32" t="e">
        <f t="shared" si="130"/>
        <v>#DIV/0!</v>
      </c>
      <c r="BM304" s="32" t="e">
        <f t="shared" si="131"/>
        <v>#DIV/0!</v>
      </c>
      <c r="BN304" s="29" t="e">
        <f t="shared" si="132"/>
        <v>#DIV/0!</v>
      </c>
      <c r="BO304" s="33" t="e">
        <f t="array" ref="BO304">AVERAGE(IF(Rohdaten!E304='turnwise standard'!$A$5:$A$99,'turnwise standard'!$B$5:$B$99))</f>
        <v>#DIV/0!</v>
      </c>
      <c r="BP304" s="32" t="e">
        <f>BD304/BF304*constants!$B$3*charge/constants!$B$6/BO304</f>
        <v>#DIV/0!</v>
      </c>
      <c r="BQ304" s="32" t="e">
        <f>SQRT(BD304)/BF304*constants!$B$3*charge/constants!$B$6/BO304</f>
        <v>#DIV/0!</v>
      </c>
      <c r="BR304" s="32"/>
      <c r="BS304" s="32" t="e">
        <f t="shared" si="133"/>
        <v>#DIV/0!</v>
      </c>
      <c r="BT304" s="32" t="e">
        <f t="shared" si="134"/>
        <v>#DIV/0!</v>
      </c>
      <c r="BU304" s="32" t="e">
        <f t="shared" si="135"/>
        <v>#DIV/0!</v>
      </c>
      <c r="BV304" s="29" t="e">
        <f t="shared" si="137"/>
        <v>#DIV/0!</v>
      </c>
      <c r="BW304" s="29" t="e">
        <f t="shared" si="138"/>
        <v>#DIV/0!</v>
      </c>
      <c r="BX304" s="29" t="e">
        <f t="shared" si="139"/>
        <v>#DIV/0!</v>
      </c>
    </row>
    <row r="305" spans="1:76" x14ac:dyDescent="0.2">
      <c r="A305" s="29">
        <f>Rohdaten!C305</f>
        <v>0</v>
      </c>
      <c r="B305" s="29">
        <f>IF(1=1,Rohdaten!H305,"x"&amp;Rohdaten!H305)</f>
        <v>0</v>
      </c>
      <c r="C305" s="29">
        <f>IF(101,Rohdaten!F305,-Rohdaten!F305)</f>
        <v>0</v>
      </c>
      <c r="E305" s="32">
        <f>Rohdaten!J305</f>
        <v>0</v>
      </c>
      <c r="F305" s="32" t="e">
        <f>AVERAGE(Rohdaten!L305,Rohdaten!X305,Rohdaten!AD305)</f>
        <v>#DIV/0!</v>
      </c>
      <c r="G305" s="29" t="e">
        <f t="array" ref="G305">AVERAGE(IF(Rohdaten!E305='turnwise standard'!$A$5:$A$99,'turnwise standard'!$F$5:$F$99))</f>
        <v>#DIV/0!</v>
      </c>
      <c r="H305" s="29" t="b">
        <f>IF(ISERROR(G305),1&lt;0,E305-G305&gt;eval!$B$6)</f>
        <v>0</v>
      </c>
      <c r="I305" s="32" t="e">
        <f>Rohdaten!L305-G305</f>
        <v>#DIV/0!</v>
      </c>
      <c r="J305" s="32" t="e">
        <f t="shared" ref="J305:J338" si="140">BP305</f>
        <v>#DIV/0!</v>
      </c>
      <c r="K305" s="32" t="e">
        <f t="shared" ref="K305:K338" si="141">IF(OR(ISERROR(J305),H305),I305,J305)</f>
        <v>#DIV/0!</v>
      </c>
      <c r="L305" s="30">
        <f>Rohdaten!O305</f>
        <v>0</v>
      </c>
      <c r="M305" s="33">
        <f>Rohdaten!N305/eval!$B$7</f>
        <v>0</v>
      </c>
      <c r="N305" s="33" t="e">
        <f>Rohdaten!N305/Rohdaten!M305</f>
        <v>#DIV/0!</v>
      </c>
      <c r="O305" s="32" t="e">
        <f t="shared" ref="O305:O338" si="142">M305*K305</f>
        <v>#DIV/0!</v>
      </c>
      <c r="P305" s="34" t="e">
        <f>(L305)/(O305/charge/constants!$B$3)</f>
        <v>#DIV/0!</v>
      </c>
      <c r="Q305" s="34" t="e">
        <f>SQRT(L305+1)/(O305/charge/constants!$B$3)</f>
        <v>#DIV/0!</v>
      </c>
      <c r="R305" s="29" t="e">
        <f>P305/eval!$E$18</f>
        <v>#DIV/0!</v>
      </c>
      <c r="S305" s="29" t="e">
        <f>Q305/eval!$E$18</f>
        <v>#DIV/0!</v>
      </c>
      <c r="T305" s="29" t="e">
        <f t="shared" ref="T305:T338" si="143">1/Q305^2</f>
        <v>#DIV/0!</v>
      </c>
      <c r="V305" s="31" t="e">
        <f t="array" ref="V305">AVERAGE(IF(Rohdaten!E305='turnwise standard'!$A$5:$A$99,'turnwise standard'!$P$5:$P$99))</f>
        <v>#DIV/0!</v>
      </c>
      <c r="W305" s="32" t="e">
        <f t="shared" ref="W305:W338" si="144">P305/V305</f>
        <v>#DIV/0!</v>
      </c>
      <c r="X305" s="29" t="e">
        <f t="shared" ref="X305:X338" si="145">Q305/V305</f>
        <v>#DIV/0!</v>
      </c>
      <c r="Y305" s="29" t="e">
        <f t="shared" ref="Y305:Y338" si="146">1/X305^2</f>
        <v>#DIV/0!</v>
      </c>
      <c r="AA305" s="32" t="e">
        <f>Rohdaten!AJ305-$G305</f>
        <v>#DIV/0!</v>
      </c>
      <c r="AB305" s="32" t="e">
        <f t="shared" ref="AB305:AB338" si="147">IF($H305,AA305,$BP305)</f>
        <v>#DIV/0!</v>
      </c>
      <c r="AC305" s="30">
        <f>Rohdaten!AM305</f>
        <v>0</v>
      </c>
      <c r="AD305" s="33">
        <f>Rohdaten!AL305/eval!$B$7</f>
        <v>0</v>
      </c>
      <c r="AE305" s="32" t="e">
        <f t="shared" ref="AE305:AE338" si="148">AD305*AB305</f>
        <v>#DIV/0!</v>
      </c>
      <c r="AF305" s="32" t="e">
        <f>(AC305)/((AE305+0.0000000000000000001)/charge/constants!$B$3)</f>
        <v>#DIV/0!</v>
      </c>
      <c r="AG305" s="32" t="e">
        <f>SQRT(AC305+1)/((AE305+0.0000000000000000001)/charge/constants!$B$3)</f>
        <v>#DIV/0!</v>
      </c>
      <c r="AH305" s="32" t="e">
        <f>AF305/eval!$E$18</f>
        <v>#DIV/0!</v>
      </c>
      <c r="AI305" s="32" t="e">
        <f>AG305/eval!$E$18</f>
        <v>#DIV/0!</v>
      </c>
      <c r="AJ305" s="32" t="e">
        <f t="shared" ref="AJ305:AJ338" si="149">AF305/$V305</f>
        <v>#DIV/0!</v>
      </c>
      <c r="AK305" s="32" t="e">
        <f t="shared" ref="AK305:AK338" si="150">AG305/$V305</f>
        <v>#DIV/0!</v>
      </c>
      <c r="AL305" s="29" t="e">
        <f t="shared" ref="AL305:AL338" si="151">1/AG305^2</f>
        <v>#DIV/0!</v>
      </c>
      <c r="AN305" s="32" t="e">
        <f>Rohdaten!X305-G305</f>
        <v>#DIV/0!</v>
      </c>
      <c r="AO305" s="32" t="e">
        <f t="shared" ref="AO305:AO338" si="152">IF(H305,AN305,BP305)</f>
        <v>#DIV/0!</v>
      </c>
      <c r="AP305" s="30">
        <f>Rohdaten!AA305</f>
        <v>0</v>
      </c>
      <c r="AQ305" s="33">
        <f>Rohdaten!Y305</f>
        <v>0</v>
      </c>
      <c r="AR305" s="32" t="e">
        <f t="shared" si="136"/>
        <v>#DIV/0!</v>
      </c>
      <c r="AS305" s="32" t="e">
        <f t="shared" ref="AS305:AS338" si="153">AQ305*AO305</f>
        <v>#DIV/0!</v>
      </c>
      <c r="AT305" s="32" t="e">
        <f>(AP305)/((AS305+0.0000000000000000001)/charge/constants!$B$3)</f>
        <v>#DIV/0!</v>
      </c>
      <c r="AU305" s="32" t="e">
        <f>SQRT(AP305+1)/((AS305+0.0000000000000000001)/charge/constants!$B$3)</f>
        <v>#DIV/0!</v>
      </c>
      <c r="AV305" s="32" t="e">
        <f>AT305/eval!$E$18</f>
        <v>#DIV/0!</v>
      </c>
      <c r="AW305" s="32" t="e">
        <f>AU305/eval!$E$18</f>
        <v>#DIV/0!</v>
      </c>
      <c r="AX305" s="32" t="e">
        <f t="shared" ref="AX305:AX338" si="154">AT305/V305</f>
        <v>#DIV/0!</v>
      </c>
      <c r="AY305" s="32" t="e">
        <f t="shared" ref="AY305:AY338" si="155">AU305/V305</f>
        <v>#DIV/0!</v>
      </c>
      <c r="AZ305" s="29" t="e">
        <f t="shared" ref="AZ305:AZ338" si="156">1/AU305^2</f>
        <v>#DIV/0!</v>
      </c>
      <c r="BC305" s="32" t="e">
        <f>Rohdaten!AD305-G305</f>
        <v>#DIV/0!</v>
      </c>
      <c r="BD305" s="30">
        <f>Rohdaten!AG305</f>
        <v>0</v>
      </c>
      <c r="BE305" s="33" t="e">
        <f>Rohdaten!AF305/Rohdaten!AE305</f>
        <v>#DIV/0!</v>
      </c>
      <c r="BF305" s="33">
        <f>Rohdaten!AF305/eval!$B$7</f>
        <v>0</v>
      </c>
      <c r="BG305" s="32" t="e">
        <f t="shared" ref="BG305:BG338" si="157">BF305*BC305</f>
        <v>#DIV/0!</v>
      </c>
      <c r="BH305" s="32" t="e">
        <f>(BD305)/((BG305+0.0000000000000000001)/charge/constants!$B$3)</f>
        <v>#DIV/0!</v>
      </c>
      <c r="BI305" s="32" t="e">
        <f>SQRT(BD305+1)/((BG305+0.0000000000000000001)/charge/constants!$B$3)</f>
        <v>#DIV/0!</v>
      </c>
      <c r="BJ305" s="32" t="e">
        <f>BH305/eval!$E$18</f>
        <v>#DIV/0!</v>
      </c>
      <c r="BK305" s="32" t="e">
        <f>BI305/eval!$E$18</f>
        <v>#DIV/0!</v>
      </c>
      <c r="BL305" s="32" t="e">
        <f t="shared" ref="BL305:BL338" si="158">BH305/V305</f>
        <v>#DIV/0!</v>
      </c>
      <c r="BM305" s="32" t="e">
        <f t="shared" ref="BM305:BM338" si="159">BI305/V305</f>
        <v>#DIV/0!</v>
      </c>
      <c r="BN305" s="29" t="e">
        <f t="shared" ref="BN305:BN338" si="160">1/BI305^2</f>
        <v>#DIV/0!</v>
      </c>
      <c r="BO305" s="33" t="e">
        <f t="array" ref="BO305">AVERAGE(IF(Rohdaten!E305='turnwise standard'!$A$5:$A$99,'turnwise standard'!$B$5:$B$99))</f>
        <v>#DIV/0!</v>
      </c>
      <c r="BP305" s="32" t="e">
        <f>BD305/BF305*constants!$B$3*charge/constants!$B$6/BO305</f>
        <v>#DIV/0!</v>
      </c>
      <c r="BQ305" s="32" t="e">
        <f>SQRT(BD305)/BF305*constants!$B$3*charge/constants!$B$6/BO305</f>
        <v>#DIV/0!</v>
      </c>
      <c r="BR305" s="32"/>
      <c r="BS305" s="32" t="e">
        <f t="shared" ref="BS305:BS338" si="161">(L305/M305)/(AP305/AQ305)</f>
        <v>#DIV/0!</v>
      </c>
      <c r="BT305" s="32" t="e">
        <f t="shared" ref="BT305:BT338" si="162">BS305*SQRT((1/L305+1/AP305))</f>
        <v>#DIV/0!</v>
      </c>
      <c r="BU305" s="32" t="e">
        <f t="shared" ref="BU305:BU338" si="163">1/BT305^2</f>
        <v>#DIV/0!</v>
      </c>
      <c r="BV305" s="29" t="e">
        <f t="shared" si="137"/>
        <v>#DIV/0!</v>
      </c>
      <c r="BW305" s="29" t="e">
        <f t="shared" si="138"/>
        <v>#DIV/0!</v>
      </c>
      <c r="BX305" s="29" t="e">
        <f t="shared" si="139"/>
        <v>#DIV/0!</v>
      </c>
    </row>
    <row r="306" spans="1:76" x14ac:dyDescent="0.2">
      <c r="A306" s="29">
        <f>Rohdaten!C306</f>
        <v>0</v>
      </c>
      <c r="B306" s="29">
        <f>IF(1=1,Rohdaten!H306,"x"&amp;Rohdaten!H306)</f>
        <v>0</v>
      </c>
      <c r="C306" s="29">
        <f>IF(101,Rohdaten!F306,-Rohdaten!F306)</f>
        <v>0</v>
      </c>
      <c r="E306" s="32">
        <f>Rohdaten!J306</f>
        <v>0</v>
      </c>
      <c r="F306" s="32" t="e">
        <f>AVERAGE(Rohdaten!L306,Rohdaten!X306,Rohdaten!AD306)</f>
        <v>#DIV/0!</v>
      </c>
      <c r="G306" s="29" t="e">
        <f t="array" ref="G306">AVERAGE(IF(Rohdaten!E306='turnwise standard'!$A$5:$A$99,'turnwise standard'!$F$5:$F$99))</f>
        <v>#DIV/0!</v>
      </c>
      <c r="H306" s="29" t="b">
        <f>IF(ISERROR(G306),1&lt;0,E306-G306&gt;eval!$B$6)</f>
        <v>0</v>
      </c>
      <c r="I306" s="32" t="e">
        <f>Rohdaten!L306-G306</f>
        <v>#DIV/0!</v>
      </c>
      <c r="J306" s="32" t="e">
        <f t="shared" si="140"/>
        <v>#DIV/0!</v>
      </c>
      <c r="K306" s="32" t="e">
        <f t="shared" si="141"/>
        <v>#DIV/0!</v>
      </c>
      <c r="L306" s="30">
        <f>Rohdaten!O306</f>
        <v>0</v>
      </c>
      <c r="M306" s="33">
        <f>Rohdaten!N306/eval!$B$7</f>
        <v>0</v>
      </c>
      <c r="N306" s="33" t="e">
        <f>Rohdaten!N306/Rohdaten!M306</f>
        <v>#DIV/0!</v>
      </c>
      <c r="O306" s="32" t="e">
        <f t="shared" si="142"/>
        <v>#DIV/0!</v>
      </c>
      <c r="P306" s="34" t="e">
        <f>(L306)/(O306/charge/constants!$B$3)</f>
        <v>#DIV/0!</v>
      </c>
      <c r="Q306" s="34" t="e">
        <f>SQRT(L306+1)/(O306/charge/constants!$B$3)</f>
        <v>#DIV/0!</v>
      </c>
      <c r="R306" s="29" t="e">
        <f>P306/eval!$E$18</f>
        <v>#DIV/0!</v>
      </c>
      <c r="S306" s="29" t="e">
        <f>Q306/eval!$E$18</f>
        <v>#DIV/0!</v>
      </c>
      <c r="T306" s="29" t="e">
        <f t="shared" si="143"/>
        <v>#DIV/0!</v>
      </c>
      <c r="V306" s="31" t="e">
        <f t="array" ref="V306">AVERAGE(IF(Rohdaten!E306='turnwise standard'!$A$5:$A$99,'turnwise standard'!$P$5:$P$99))</f>
        <v>#DIV/0!</v>
      </c>
      <c r="W306" s="32" t="e">
        <f t="shared" si="144"/>
        <v>#DIV/0!</v>
      </c>
      <c r="X306" s="29" t="e">
        <f t="shared" si="145"/>
        <v>#DIV/0!</v>
      </c>
      <c r="Y306" s="29" t="e">
        <f t="shared" si="146"/>
        <v>#DIV/0!</v>
      </c>
      <c r="AA306" s="32" t="e">
        <f>Rohdaten!AJ306-$G306</f>
        <v>#DIV/0!</v>
      </c>
      <c r="AB306" s="32" t="e">
        <f t="shared" si="147"/>
        <v>#DIV/0!</v>
      </c>
      <c r="AC306" s="30">
        <f>Rohdaten!AM306</f>
        <v>0</v>
      </c>
      <c r="AD306" s="33">
        <f>Rohdaten!AL306/eval!$B$7</f>
        <v>0</v>
      </c>
      <c r="AE306" s="32" t="e">
        <f t="shared" si="148"/>
        <v>#DIV/0!</v>
      </c>
      <c r="AF306" s="32" t="e">
        <f>(AC306)/((AE306+0.0000000000000000001)/charge/constants!$B$3)</f>
        <v>#DIV/0!</v>
      </c>
      <c r="AG306" s="32" t="e">
        <f>SQRT(AC306+1)/((AE306+0.0000000000000000001)/charge/constants!$B$3)</f>
        <v>#DIV/0!</v>
      </c>
      <c r="AH306" s="32" t="e">
        <f>AF306/eval!$E$18</f>
        <v>#DIV/0!</v>
      </c>
      <c r="AI306" s="32" t="e">
        <f>AG306/eval!$E$18</f>
        <v>#DIV/0!</v>
      </c>
      <c r="AJ306" s="32" t="e">
        <f t="shared" si="149"/>
        <v>#DIV/0!</v>
      </c>
      <c r="AK306" s="32" t="e">
        <f t="shared" si="150"/>
        <v>#DIV/0!</v>
      </c>
      <c r="AL306" s="29" t="e">
        <f t="shared" si="151"/>
        <v>#DIV/0!</v>
      </c>
      <c r="AN306" s="32" t="e">
        <f>Rohdaten!X306-G306</f>
        <v>#DIV/0!</v>
      </c>
      <c r="AO306" s="32" t="e">
        <f t="shared" si="152"/>
        <v>#DIV/0!</v>
      </c>
      <c r="AP306" s="30">
        <f>Rohdaten!AA306</f>
        <v>0</v>
      </c>
      <c r="AQ306" s="33">
        <f>Rohdaten!Y306</f>
        <v>0</v>
      </c>
      <c r="AR306" s="32" t="e">
        <f t="shared" si="136"/>
        <v>#DIV/0!</v>
      </c>
      <c r="AS306" s="32" t="e">
        <f t="shared" si="153"/>
        <v>#DIV/0!</v>
      </c>
      <c r="AT306" s="32" t="e">
        <f>(AP306)/((AS306+0.0000000000000000001)/charge/constants!$B$3)</f>
        <v>#DIV/0!</v>
      </c>
      <c r="AU306" s="32" t="e">
        <f>SQRT(AP306+1)/((AS306+0.0000000000000000001)/charge/constants!$B$3)</f>
        <v>#DIV/0!</v>
      </c>
      <c r="AV306" s="32" t="e">
        <f>AT306/eval!$E$18</f>
        <v>#DIV/0!</v>
      </c>
      <c r="AW306" s="32" t="e">
        <f>AU306/eval!$E$18</f>
        <v>#DIV/0!</v>
      </c>
      <c r="AX306" s="32" t="e">
        <f t="shared" si="154"/>
        <v>#DIV/0!</v>
      </c>
      <c r="AY306" s="32" t="e">
        <f t="shared" si="155"/>
        <v>#DIV/0!</v>
      </c>
      <c r="AZ306" s="29" t="e">
        <f t="shared" si="156"/>
        <v>#DIV/0!</v>
      </c>
      <c r="BC306" s="32" t="e">
        <f>Rohdaten!AD306-G306</f>
        <v>#DIV/0!</v>
      </c>
      <c r="BD306" s="30">
        <f>Rohdaten!AG306</f>
        <v>0</v>
      </c>
      <c r="BE306" s="33" t="e">
        <f>Rohdaten!AF306/Rohdaten!AE306</f>
        <v>#DIV/0!</v>
      </c>
      <c r="BF306" s="33">
        <f>Rohdaten!AF306/eval!$B$7</f>
        <v>0</v>
      </c>
      <c r="BG306" s="32" t="e">
        <f t="shared" si="157"/>
        <v>#DIV/0!</v>
      </c>
      <c r="BH306" s="32" t="e">
        <f>(BD306)/((BG306+0.0000000000000000001)/charge/constants!$B$3)</f>
        <v>#DIV/0!</v>
      </c>
      <c r="BI306" s="32" t="e">
        <f>SQRT(BD306+1)/((BG306+0.0000000000000000001)/charge/constants!$B$3)</f>
        <v>#DIV/0!</v>
      </c>
      <c r="BJ306" s="32" t="e">
        <f>BH306/eval!$E$18</f>
        <v>#DIV/0!</v>
      </c>
      <c r="BK306" s="32" t="e">
        <f>BI306/eval!$E$18</f>
        <v>#DIV/0!</v>
      </c>
      <c r="BL306" s="32" t="e">
        <f t="shared" si="158"/>
        <v>#DIV/0!</v>
      </c>
      <c r="BM306" s="32" t="e">
        <f t="shared" si="159"/>
        <v>#DIV/0!</v>
      </c>
      <c r="BN306" s="29" t="e">
        <f t="shared" si="160"/>
        <v>#DIV/0!</v>
      </c>
      <c r="BO306" s="33" t="e">
        <f t="array" ref="BO306">AVERAGE(IF(Rohdaten!E306='turnwise standard'!$A$5:$A$99,'turnwise standard'!$B$5:$B$99))</f>
        <v>#DIV/0!</v>
      </c>
      <c r="BP306" s="32" t="e">
        <f>BD306/BF306*constants!$B$3*charge/constants!$B$6/BO306</f>
        <v>#DIV/0!</v>
      </c>
      <c r="BQ306" s="32" t="e">
        <f>SQRT(BD306)/BF306*constants!$B$3*charge/constants!$B$6/BO306</f>
        <v>#DIV/0!</v>
      </c>
      <c r="BR306" s="32"/>
      <c r="BS306" s="32" t="e">
        <f t="shared" si="161"/>
        <v>#DIV/0!</v>
      </c>
      <c r="BT306" s="32" t="e">
        <f t="shared" si="162"/>
        <v>#DIV/0!</v>
      </c>
      <c r="BU306" s="32" t="e">
        <f t="shared" si="163"/>
        <v>#DIV/0!</v>
      </c>
      <c r="BV306" s="29" t="e">
        <f t="shared" si="137"/>
        <v>#DIV/0!</v>
      </c>
      <c r="BW306" s="29" t="e">
        <f t="shared" si="138"/>
        <v>#DIV/0!</v>
      </c>
      <c r="BX306" s="29" t="e">
        <f t="shared" si="139"/>
        <v>#DIV/0!</v>
      </c>
    </row>
    <row r="307" spans="1:76" x14ac:dyDescent="0.2">
      <c r="A307" s="29">
        <f>Rohdaten!C307</f>
        <v>0</v>
      </c>
      <c r="B307" s="29">
        <f>IF(1=1,Rohdaten!H307,"x"&amp;Rohdaten!H307)</f>
        <v>0</v>
      </c>
      <c r="C307" s="29">
        <f>IF(101,Rohdaten!F307,-Rohdaten!F307)</f>
        <v>0</v>
      </c>
      <c r="E307" s="32">
        <f>Rohdaten!J307</f>
        <v>0</v>
      </c>
      <c r="F307" s="32" t="e">
        <f>AVERAGE(Rohdaten!L307,Rohdaten!X307,Rohdaten!AD307)</f>
        <v>#DIV/0!</v>
      </c>
      <c r="G307" s="29" t="e">
        <f t="array" ref="G307">AVERAGE(IF(Rohdaten!E307='turnwise standard'!$A$5:$A$99,'turnwise standard'!$F$5:$F$99))</f>
        <v>#DIV/0!</v>
      </c>
      <c r="H307" s="29" t="b">
        <f>IF(ISERROR(G307),1&lt;0,E307-G307&gt;eval!$B$6)</f>
        <v>0</v>
      </c>
      <c r="I307" s="32" t="e">
        <f>Rohdaten!L307-G307</f>
        <v>#DIV/0!</v>
      </c>
      <c r="J307" s="32" t="e">
        <f t="shared" si="140"/>
        <v>#DIV/0!</v>
      </c>
      <c r="K307" s="32" t="e">
        <f t="shared" si="141"/>
        <v>#DIV/0!</v>
      </c>
      <c r="L307" s="30">
        <f>Rohdaten!O307</f>
        <v>0</v>
      </c>
      <c r="M307" s="33">
        <f>Rohdaten!N307/eval!$B$7</f>
        <v>0</v>
      </c>
      <c r="N307" s="33" t="e">
        <f>Rohdaten!N307/Rohdaten!M307</f>
        <v>#DIV/0!</v>
      </c>
      <c r="O307" s="32" t="e">
        <f t="shared" si="142"/>
        <v>#DIV/0!</v>
      </c>
      <c r="P307" s="34" t="e">
        <f>(L307)/(O307/charge/constants!$B$3)</f>
        <v>#DIV/0!</v>
      </c>
      <c r="Q307" s="34" t="e">
        <f>SQRT(L307+1)/(O307/charge/constants!$B$3)</f>
        <v>#DIV/0!</v>
      </c>
      <c r="R307" s="29" t="e">
        <f>P307/eval!$E$18</f>
        <v>#DIV/0!</v>
      </c>
      <c r="S307" s="29" t="e">
        <f>Q307/eval!$E$18</f>
        <v>#DIV/0!</v>
      </c>
      <c r="T307" s="29" t="e">
        <f t="shared" si="143"/>
        <v>#DIV/0!</v>
      </c>
      <c r="V307" s="31" t="e">
        <f t="array" ref="V307">AVERAGE(IF(Rohdaten!E307='turnwise standard'!$A$5:$A$99,'turnwise standard'!$P$5:$P$99))</f>
        <v>#DIV/0!</v>
      </c>
      <c r="W307" s="32" t="e">
        <f t="shared" si="144"/>
        <v>#DIV/0!</v>
      </c>
      <c r="X307" s="29" t="e">
        <f t="shared" si="145"/>
        <v>#DIV/0!</v>
      </c>
      <c r="Y307" s="29" t="e">
        <f t="shared" si="146"/>
        <v>#DIV/0!</v>
      </c>
      <c r="AA307" s="32" t="e">
        <f>Rohdaten!AJ307-$G307</f>
        <v>#DIV/0!</v>
      </c>
      <c r="AB307" s="32" t="e">
        <f t="shared" si="147"/>
        <v>#DIV/0!</v>
      </c>
      <c r="AC307" s="30">
        <f>Rohdaten!AM307</f>
        <v>0</v>
      </c>
      <c r="AD307" s="33">
        <f>Rohdaten!AL307/eval!$B$7</f>
        <v>0</v>
      </c>
      <c r="AE307" s="32" t="e">
        <f t="shared" si="148"/>
        <v>#DIV/0!</v>
      </c>
      <c r="AF307" s="32" t="e">
        <f>(AC307)/((AE307+0.0000000000000000001)/charge/constants!$B$3)</f>
        <v>#DIV/0!</v>
      </c>
      <c r="AG307" s="32" t="e">
        <f>SQRT(AC307+1)/((AE307+0.0000000000000000001)/charge/constants!$B$3)</f>
        <v>#DIV/0!</v>
      </c>
      <c r="AH307" s="32" t="e">
        <f>AF307/eval!$E$18</f>
        <v>#DIV/0!</v>
      </c>
      <c r="AI307" s="32" t="e">
        <f>AG307/eval!$E$18</f>
        <v>#DIV/0!</v>
      </c>
      <c r="AJ307" s="32" t="e">
        <f t="shared" si="149"/>
        <v>#DIV/0!</v>
      </c>
      <c r="AK307" s="32" t="e">
        <f t="shared" si="150"/>
        <v>#DIV/0!</v>
      </c>
      <c r="AL307" s="29" t="e">
        <f t="shared" si="151"/>
        <v>#DIV/0!</v>
      </c>
      <c r="AN307" s="32" t="e">
        <f>Rohdaten!X307-G307</f>
        <v>#DIV/0!</v>
      </c>
      <c r="AO307" s="32" t="e">
        <f t="shared" si="152"/>
        <v>#DIV/0!</v>
      </c>
      <c r="AP307" s="30">
        <f>Rohdaten!AA307</f>
        <v>0</v>
      </c>
      <c r="AQ307" s="33">
        <f>Rohdaten!Y307</f>
        <v>0</v>
      </c>
      <c r="AR307" s="32" t="e">
        <f t="shared" si="136"/>
        <v>#DIV/0!</v>
      </c>
      <c r="AS307" s="32" t="e">
        <f t="shared" si="153"/>
        <v>#DIV/0!</v>
      </c>
      <c r="AT307" s="32" t="e">
        <f>(AP307)/((AS307+0.0000000000000000001)/charge/constants!$B$3)</f>
        <v>#DIV/0!</v>
      </c>
      <c r="AU307" s="32" t="e">
        <f>SQRT(AP307+1)/((AS307+0.0000000000000000001)/charge/constants!$B$3)</f>
        <v>#DIV/0!</v>
      </c>
      <c r="AV307" s="32" t="e">
        <f>AT307/eval!$E$18</f>
        <v>#DIV/0!</v>
      </c>
      <c r="AW307" s="32" t="e">
        <f>AU307/eval!$E$18</f>
        <v>#DIV/0!</v>
      </c>
      <c r="AX307" s="32" t="e">
        <f t="shared" si="154"/>
        <v>#DIV/0!</v>
      </c>
      <c r="AY307" s="32" t="e">
        <f t="shared" si="155"/>
        <v>#DIV/0!</v>
      </c>
      <c r="AZ307" s="29" t="e">
        <f t="shared" si="156"/>
        <v>#DIV/0!</v>
      </c>
      <c r="BC307" s="32" t="e">
        <f>Rohdaten!AD307-G307</f>
        <v>#DIV/0!</v>
      </c>
      <c r="BD307" s="30">
        <f>Rohdaten!AG307</f>
        <v>0</v>
      </c>
      <c r="BE307" s="33" t="e">
        <f>Rohdaten!AF307/Rohdaten!AE307</f>
        <v>#DIV/0!</v>
      </c>
      <c r="BF307" s="33">
        <f>Rohdaten!AF307/eval!$B$7</f>
        <v>0</v>
      </c>
      <c r="BG307" s="32" t="e">
        <f t="shared" si="157"/>
        <v>#DIV/0!</v>
      </c>
      <c r="BH307" s="32" t="e">
        <f>(BD307)/((BG307+0.0000000000000000001)/charge/constants!$B$3)</f>
        <v>#DIV/0!</v>
      </c>
      <c r="BI307" s="32" t="e">
        <f>SQRT(BD307+1)/((BG307+0.0000000000000000001)/charge/constants!$B$3)</f>
        <v>#DIV/0!</v>
      </c>
      <c r="BJ307" s="32" t="e">
        <f>BH307/eval!$E$18</f>
        <v>#DIV/0!</v>
      </c>
      <c r="BK307" s="32" t="e">
        <f>BI307/eval!$E$18</f>
        <v>#DIV/0!</v>
      </c>
      <c r="BL307" s="32" t="e">
        <f t="shared" si="158"/>
        <v>#DIV/0!</v>
      </c>
      <c r="BM307" s="32" t="e">
        <f t="shared" si="159"/>
        <v>#DIV/0!</v>
      </c>
      <c r="BN307" s="29" t="e">
        <f t="shared" si="160"/>
        <v>#DIV/0!</v>
      </c>
      <c r="BO307" s="33" t="e">
        <f t="array" ref="BO307">AVERAGE(IF(Rohdaten!E307='turnwise standard'!$A$5:$A$99,'turnwise standard'!$B$5:$B$99))</f>
        <v>#DIV/0!</v>
      </c>
      <c r="BP307" s="32" t="e">
        <f>BD307/BF307*constants!$B$3*charge/constants!$B$6/BO307</f>
        <v>#DIV/0!</v>
      </c>
      <c r="BQ307" s="32" t="e">
        <f>SQRT(BD307)/BF307*constants!$B$3*charge/constants!$B$6/BO307</f>
        <v>#DIV/0!</v>
      </c>
      <c r="BR307" s="32"/>
      <c r="BS307" s="32" t="e">
        <f t="shared" si="161"/>
        <v>#DIV/0!</v>
      </c>
      <c r="BT307" s="32" t="e">
        <f t="shared" si="162"/>
        <v>#DIV/0!</v>
      </c>
      <c r="BU307" s="32" t="e">
        <f t="shared" si="163"/>
        <v>#DIV/0!</v>
      </c>
      <c r="BV307" s="29" t="e">
        <f t="shared" si="137"/>
        <v>#DIV/0!</v>
      </c>
      <c r="BW307" s="29" t="e">
        <f t="shared" si="138"/>
        <v>#DIV/0!</v>
      </c>
      <c r="BX307" s="29" t="e">
        <f t="shared" si="139"/>
        <v>#DIV/0!</v>
      </c>
    </row>
    <row r="308" spans="1:76" x14ac:dyDescent="0.2">
      <c r="A308" s="29">
        <f>Rohdaten!C308</f>
        <v>0</v>
      </c>
      <c r="B308" s="29">
        <f>IF(1=1,Rohdaten!H308,"x"&amp;Rohdaten!H308)</f>
        <v>0</v>
      </c>
      <c r="C308" s="29">
        <f>IF(101,Rohdaten!F308,-Rohdaten!F308)</f>
        <v>0</v>
      </c>
      <c r="E308" s="32">
        <f>Rohdaten!J308</f>
        <v>0</v>
      </c>
      <c r="F308" s="32" t="e">
        <f>AVERAGE(Rohdaten!L308,Rohdaten!X308,Rohdaten!AD308)</f>
        <v>#DIV/0!</v>
      </c>
      <c r="G308" s="29" t="e">
        <f t="array" ref="G308">AVERAGE(IF(Rohdaten!E308='turnwise standard'!$A$5:$A$99,'turnwise standard'!$F$5:$F$99))</f>
        <v>#DIV/0!</v>
      </c>
      <c r="H308" s="29" t="b">
        <f>IF(ISERROR(G308),1&lt;0,E308-G308&gt;eval!$B$6)</f>
        <v>0</v>
      </c>
      <c r="I308" s="32" t="e">
        <f>Rohdaten!L308-G308</f>
        <v>#DIV/0!</v>
      </c>
      <c r="J308" s="32" t="e">
        <f t="shared" si="140"/>
        <v>#DIV/0!</v>
      </c>
      <c r="K308" s="32" t="e">
        <f t="shared" si="141"/>
        <v>#DIV/0!</v>
      </c>
      <c r="L308" s="30">
        <f>Rohdaten!O308</f>
        <v>0</v>
      </c>
      <c r="M308" s="33">
        <f>Rohdaten!N308/eval!$B$7</f>
        <v>0</v>
      </c>
      <c r="N308" s="33" t="e">
        <f>Rohdaten!N308/Rohdaten!M308</f>
        <v>#DIV/0!</v>
      </c>
      <c r="O308" s="32" t="e">
        <f t="shared" si="142"/>
        <v>#DIV/0!</v>
      </c>
      <c r="P308" s="34" t="e">
        <f>(L308)/(O308/charge/constants!$B$3)</f>
        <v>#DIV/0!</v>
      </c>
      <c r="Q308" s="34" t="e">
        <f>SQRT(L308+1)/(O308/charge/constants!$B$3)</f>
        <v>#DIV/0!</v>
      </c>
      <c r="R308" s="29" t="e">
        <f>P308/eval!$E$18</f>
        <v>#DIV/0!</v>
      </c>
      <c r="S308" s="29" t="e">
        <f>Q308/eval!$E$18</f>
        <v>#DIV/0!</v>
      </c>
      <c r="T308" s="29" t="e">
        <f t="shared" si="143"/>
        <v>#DIV/0!</v>
      </c>
      <c r="V308" s="31" t="e">
        <f t="array" ref="V308">AVERAGE(IF(Rohdaten!E308='turnwise standard'!$A$5:$A$99,'turnwise standard'!$P$5:$P$99))</f>
        <v>#DIV/0!</v>
      </c>
      <c r="W308" s="32" t="e">
        <f t="shared" si="144"/>
        <v>#DIV/0!</v>
      </c>
      <c r="X308" s="29" t="e">
        <f t="shared" si="145"/>
        <v>#DIV/0!</v>
      </c>
      <c r="Y308" s="29" t="e">
        <f t="shared" si="146"/>
        <v>#DIV/0!</v>
      </c>
      <c r="AA308" s="32" t="e">
        <f>Rohdaten!AJ308-$G308</f>
        <v>#DIV/0!</v>
      </c>
      <c r="AB308" s="32" t="e">
        <f t="shared" si="147"/>
        <v>#DIV/0!</v>
      </c>
      <c r="AC308" s="30">
        <f>Rohdaten!AM308</f>
        <v>0</v>
      </c>
      <c r="AD308" s="33">
        <f>Rohdaten!AL308/eval!$B$7</f>
        <v>0</v>
      </c>
      <c r="AE308" s="32" t="e">
        <f t="shared" si="148"/>
        <v>#DIV/0!</v>
      </c>
      <c r="AF308" s="32" t="e">
        <f>(AC308)/((AE308+0.0000000000000000001)/charge/constants!$B$3)</f>
        <v>#DIV/0!</v>
      </c>
      <c r="AG308" s="32" t="e">
        <f>SQRT(AC308+1)/((AE308+0.0000000000000000001)/charge/constants!$B$3)</f>
        <v>#DIV/0!</v>
      </c>
      <c r="AH308" s="32" t="e">
        <f>AF308/eval!$E$18</f>
        <v>#DIV/0!</v>
      </c>
      <c r="AI308" s="32" t="e">
        <f>AG308/eval!$E$18</f>
        <v>#DIV/0!</v>
      </c>
      <c r="AJ308" s="32" t="e">
        <f t="shared" si="149"/>
        <v>#DIV/0!</v>
      </c>
      <c r="AK308" s="32" t="e">
        <f t="shared" si="150"/>
        <v>#DIV/0!</v>
      </c>
      <c r="AL308" s="29" t="e">
        <f t="shared" si="151"/>
        <v>#DIV/0!</v>
      </c>
      <c r="AN308" s="32" t="e">
        <f>Rohdaten!X308-G308</f>
        <v>#DIV/0!</v>
      </c>
      <c r="AO308" s="32" t="e">
        <f t="shared" si="152"/>
        <v>#DIV/0!</v>
      </c>
      <c r="AP308" s="30">
        <f>Rohdaten!AA308</f>
        <v>0</v>
      </c>
      <c r="AQ308" s="33">
        <f>Rohdaten!Y308</f>
        <v>0</v>
      </c>
      <c r="AR308" s="32" t="e">
        <f t="shared" si="136"/>
        <v>#DIV/0!</v>
      </c>
      <c r="AS308" s="32" t="e">
        <f t="shared" si="153"/>
        <v>#DIV/0!</v>
      </c>
      <c r="AT308" s="32" t="e">
        <f>(AP308)/((AS308+0.0000000000000000001)/charge/constants!$B$3)</f>
        <v>#DIV/0!</v>
      </c>
      <c r="AU308" s="32" t="e">
        <f>SQRT(AP308+1)/((AS308+0.0000000000000000001)/charge/constants!$B$3)</f>
        <v>#DIV/0!</v>
      </c>
      <c r="AV308" s="32" t="e">
        <f>AT308/eval!$E$18</f>
        <v>#DIV/0!</v>
      </c>
      <c r="AW308" s="32" t="e">
        <f>AU308/eval!$E$18</f>
        <v>#DIV/0!</v>
      </c>
      <c r="AX308" s="32" t="e">
        <f t="shared" si="154"/>
        <v>#DIV/0!</v>
      </c>
      <c r="AY308" s="32" t="e">
        <f t="shared" si="155"/>
        <v>#DIV/0!</v>
      </c>
      <c r="AZ308" s="29" t="e">
        <f t="shared" si="156"/>
        <v>#DIV/0!</v>
      </c>
      <c r="BC308" s="32" t="e">
        <f>Rohdaten!AD308-G308</f>
        <v>#DIV/0!</v>
      </c>
      <c r="BD308" s="30">
        <f>Rohdaten!AG308</f>
        <v>0</v>
      </c>
      <c r="BE308" s="33" t="e">
        <f>Rohdaten!AF308/Rohdaten!AE308</f>
        <v>#DIV/0!</v>
      </c>
      <c r="BF308" s="33">
        <f>Rohdaten!AF308/eval!$B$7</f>
        <v>0</v>
      </c>
      <c r="BG308" s="32" t="e">
        <f t="shared" si="157"/>
        <v>#DIV/0!</v>
      </c>
      <c r="BH308" s="32" t="e">
        <f>(BD308)/((BG308+0.0000000000000000001)/charge/constants!$B$3)</f>
        <v>#DIV/0!</v>
      </c>
      <c r="BI308" s="32" t="e">
        <f>SQRT(BD308+1)/((BG308+0.0000000000000000001)/charge/constants!$B$3)</f>
        <v>#DIV/0!</v>
      </c>
      <c r="BJ308" s="32" t="e">
        <f>BH308/eval!$E$18</f>
        <v>#DIV/0!</v>
      </c>
      <c r="BK308" s="32" t="e">
        <f>BI308/eval!$E$18</f>
        <v>#DIV/0!</v>
      </c>
      <c r="BL308" s="32" t="e">
        <f t="shared" si="158"/>
        <v>#DIV/0!</v>
      </c>
      <c r="BM308" s="32" t="e">
        <f t="shared" si="159"/>
        <v>#DIV/0!</v>
      </c>
      <c r="BN308" s="29" t="e">
        <f t="shared" si="160"/>
        <v>#DIV/0!</v>
      </c>
      <c r="BO308" s="33" t="e">
        <f t="array" ref="BO308">AVERAGE(IF(Rohdaten!E308='turnwise standard'!$A$5:$A$99,'turnwise standard'!$B$5:$B$99))</f>
        <v>#DIV/0!</v>
      </c>
      <c r="BP308" s="32" t="e">
        <f>BD308/BF308*constants!$B$3*charge/constants!$B$6/BO308</f>
        <v>#DIV/0!</v>
      </c>
      <c r="BQ308" s="32" t="e">
        <f>SQRT(BD308)/BF308*constants!$B$3*charge/constants!$B$6/BO308</f>
        <v>#DIV/0!</v>
      </c>
      <c r="BR308" s="32"/>
      <c r="BS308" s="32" t="e">
        <f t="shared" si="161"/>
        <v>#DIV/0!</v>
      </c>
      <c r="BT308" s="32" t="e">
        <f t="shared" si="162"/>
        <v>#DIV/0!</v>
      </c>
      <c r="BU308" s="32" t="e">
        <f t="shared" si="163"/>
        <v>#DIV/0!</v>
      </c>
      <c r="BV308" s="29" t="e">
        <f t="shared" si="137"/>
        <v>#DIV/0!</v>
      </c>
      <c r="BW308" s="29" t="e">
        <f t="shared" si="138"/>
        <v>#DIV/0!</v>
      </c>
      <c r="BX308" s="29" t="e">
        <f t="shared" si="139"/>
        <v>#DIV/0!</v>
      </c>
    </row>
    <row r="309" spans="1:76" x14ac:dyDescent="0.2">
      <c r="A309" s="29">
        <f>Rohdaten!C309</f>
        <v>0</v>
      </c>
      <c r="B309" s="29">
        <f>IF(1=1,Rohdaten!H309,"x"&amp;Rohdaten!H309)</f>
        <v>0</v>
      </c>
      <c r="C309" s="29">
        <f>IF(101,Rohdaten!F309,-Rohdaten!F309)</f>
        <v>0</v>
      </c>
      <c r="E309" s="32">
        <f>Rohdaten!J309</f>
        <v>0</v>
      </c>
      <c r="F309" s="32" t="e">
        <f>AVERAGE(Rohdaten!L309,Rohdaten!X309,Rohdaten!AD309)</f>
        <v>#DIV/0!</v>
      </c>
      <c r="G309" s="29" t="e">
        <f t="array" ref="G309">AVERAGE(IF(Rohdaten!E309='turnwise standard'!$A$5:$A$99,'turnwise standard'!$F$5:$F$99))</f>
        <v>#DIV/0!</v>
      </c>
      <c r="H309" s="29" t="b">
        <f>IF(ISERROR(G309),1&lt;0,E309-G309&gt;eval!$B$6)</f>
        <v>0</v>
      </c>
      <c r="I309" s="32" t="e">
        <f>Rohdaten!L309-G309</f>
        <v>#DIV/0!</v>
      </c>
      <c r="J309" s="32" t="e">
        <f t="shared" si="140"/>
        <v>#DIV/0!</v>
      </c>
      <c r="K309" s="32" t="e">
        <f t="shared" si="141"/>
        <v>#DIV/0!</v>
      </c>
      <c r="L309" s="30">
        <f>Rohdaten!O309</f>
        <v>0</v>
      </c>
      <c r="M309" s="33">
        <f>Rohdaten!N309/eval!$B$7</f>
        <v>0</v>
      </c>
      <c r="N309" s="33" t="e">
        <f>Rohdaten!N309/Rohdaten!M309</f>
        <v>#DIV/0!</v>
      </c>
      <c r="O309" s="32" t="e">
        <f t="shared" si="142"/>
        <v>#DIV/0!</v>
      </c>
      <c r="P309" s="34" t="e">
        <f>(L309)/(O309/charge/constants!$B$3)</f>
        <v>#DIV/0!</v>
      </c>
      <c r="Q309" s="34" t="e">
        <f>SQRT(L309+1)/(O309/charge/constants!$B$3)</f>
        <v>#DIV/0!</v>
      </c>
      <c r="R309" s="29" t="e">
        <f>P309/eval!$E$18</f>
        <v>#DIV/0!</v>
      </c>
      <c r="S309" s="29" t="e">
        <f>Q309/eval!$E$18</f>
        <v>#DIV/0!</v>
      </c>
      <c r="T309" s="29" t="e">
        <f t="shared" si="143"/>
        <v>#DIV/0!</v>
      </c>
      <c r="V309" s="31" t="e">
        <f t="array" ref="V309">AVERAGE(IF(Rohdaten!E309='turnwise standard'!$A$5:$A$99,'turnwise standard'!$P$5:$P$99))</f>
        <v>#DIV/0!</v>
      </c>
      <c r="W309" s="32" t="e">
        <f t="shared" si="144"/>
        <v>#DIV/0!</v>
      </c>
      <c r="X309" s="29" t="e">
        <f t="shared" si="145"/>
        <v>#DIV/0!</v>
      </c>
      <c r="Y309" s="29" t="e">
        <f t="shared" si="146"/>
        <v>#DIV/0!</v>
      </c>
      <c r="AA309" s="32" t="e">
        <f>Rohdaten!AJ309-$G309</f>
        <v>#DIV/0!</v>
      </c>
      <c r="AB309" s="32" t="e">
        <f t="shared" si="147"/>
        <v>#DIV/0!</v>
      </c>
      <c r="AC309" s="30">
        <f>Rohdaten!AM309</f>
        <v>0</v>
      </c>
      <c r="AD309" s="33">
        <f>Rohdaten!AL309/eval!$B$7</f>
        <v>0</v>
      </c>
      <c r="AE309" s="32" t="e">
        <f t="shared" si="148"/>
        <v>#DIV/0!</v>
      </c>
      <c r="AF309" s="32" t="e">
        <f>(AC309)/((AE309+0.0000000000000000001)/charge/constants!$B$3)</f>
        <v>#DIV/0!</v>
      </c>
      <c r="AG309" s="32" t="e">
        <f>SQRT(AC309+1)/((AE309+0.0000000000000000001)/charge/constants!$B$3)</f>
        <v>#DIV/0!</v>
      </c>
      <c r="AH309" s="32" t="e">
        <f>AF309/eval!$E$18</f>
        <v>#DIV/0!</v>
      </c>
      <c r="AI309" s="32" t="e">
        <f>AG309/eval!$E$18</f>
        <v>#DIV/0!</v>
      </c>
      <c r="AJ309" s="32" t="e">
        <f t="shared" si="149"/>
        <v>#DIV/0!</v>
      </c>
      <c r="AK309" s="32" t="e">
        <f t="shared" si="150"/>
        <v>#DIV/0!</v>
      </c>
      <c r="AL309" s="29" t="e">
        <f t="shared" si="151"/>
        <v>#DIV/0!</v>
      </c>
      <c r="AN309" s="32" t="e">
        <f>Rohdaten!X309-G309</f>
        <v>#DIV/0!</v>
      </c>
      <c r="AO309" s="32" t="e">
        <f t="shared" si="152"/>
        <v>#DIV/0!</v>
      </c>
      <c r="AP309" s="30">
        <f>Rohdaten!AA309</f>
        <v>0</v>
      </c>
      <c r="AQ309" s="33">
        <f>Rohdaten!Y309</f>
        <v>0</v>
      </c>
      <c r="AR309" s="32" t="e">
        <f t="shared" si="136"/>
        <v>#DIV/0!</v>
      </c>
      <c r="AS309" s="32" t="e">
        <f t="shared" si="153"/>
        <v>#DIV/0!</v>
      </c>
      <c r="AT309" s="32" t="e">
        <f>(AP309)/((AS309+0.0000000000000000001)/charge/constants!$B$3)</f>
        <v>#DIV/0!</v>
      </c>
      <c r="AU309" s="32" t="e">
        <f>SQRT(AP309+1)/((AS309+0.0000000000000000001)/charge/constants!$B$3)</f>
        <v>#DIV/0!</v>
      </c>
      <c r="AV309" s="32" t="e">
        <f>AT309/eval!$E$18</f>
        <v>#DIV/0!</v>
      </c>
      <c r="AW309" s="32" t="e">
        <f>AU309/eval!$E$18</f>
        <v>#DIV/0!</v>
      </c>
      <c r="AX309" s="32" t="e">
        <f t="shared" si="154"/>
        <v>#DIV/0!</v>
      </c>
      <c r="AY309" s="32" t="e">
        <f t="shared" si="155"/>
        <v>#DIV/0!</v>
      </c>
      <c r="AZ309" s="29" t="e">
        <f t="shared" si="156"/>
        <v>#DIV/0!</v>
      </c>
      <c r="BC309" s="32" t="e">
        <f>Rohdaten!AD309-G309</f>
        <v>#DIV/0!</v>
      </c>
      <c r="BD309" s="30">
        <f>Rohdaten!AG309</f>
        <v>0</v>
      </c>
      <c r="BE309" s="33" t="e">
        <f>Rohdaten!AF309/Rohdaten!AE309</f>
        <v>#DIV/0!</v>
      </c>
      <c r="BF309" s="33">
        <f>Rohdaten!AF309/eval!$B$7</f>
        <v>0</v>
      </c>
      <c r="BG309" s="32" t="e">
        <f t="shared" si="157"/>
        <v>#DIV/0!</v>
      </c>
      <c r="BH309" s="32" t="e">
        <f>(BD309)/((BG309+0.0000000000000000001)/charge/constants!$B$3)</f>
        <v>#DIV/0!</v>
      </c>
      <c r="BI309" s="32" t="e">
        <f>SQRT(BD309+1)/((BG309+0.0000000000000000001)/charge/constants!$B$3)</f>
        <v>#DIV/0!</v>
      </c>
      <c r="BJ309" s="32" t="e">
        <f>BH309/eval!$E$18</f>
        <v>#DIV/0!</v>
      </c>
      <c r="BK309" s="32" t="e">
        <f>BI309/eval!$E$18</f>
        <v>#DIV/0!</v>
      </c>
      <c r="BL309" s="32" t="e">
        <f t="shared" si="158"/>
        <v>#DIV/0!</v>
      </c>
      <c r="BM309" s="32" t="e">
        <f t="shared" si="159"/>
        <v>#DIV/0!</v>
      </c>
      <c r="BN309" s="29" t="e">
        <f t="shared" si="160"/>
        <v>#DIV/0!</v>
      </c>
      <c r="BO309" s="33" t="e">
        <f t="array" ref="BO309">AVERAGE(IF(Rohdaten!E309='turnwise standard'!$A$5:$A$99,'turnwise standard'!$B$5:$B$99))</f>
        <v>#DIV/0!</v>
      </c>
      <c r="BP309" s="32" t="e">
        <f>BD309/BF309*constants!$B$3*charge/constants!$B$6/BO309</f>
        <v>#DIV/0!</v>
      </c>
      <c r="BQ309" s="32" t="e">
        <f>SQRT(BD309)/BF309*constants!$B$3*charge/constants!$B$6/BO309</f>
        <v>#DIV/0!</v>
      </c>
      <c r="BR309" s="32"/>
      <c r="BS309" s="32" t="e">
        <f t="shared" si="161"/>
        <v>#DIV/0!</v>
      </c>
      <c r="BT309" s="32" t="e">
        <f t="shared" si="162"/>
        <v>#DIV/0!</v>
      </c>
      <c r="BU309" s="32" t="e">
        <f t="shared" si="163"/>
        <v>#DIV/0!</v>
      </c>
      <c r="BV309" s="29" t="e">
        <f t="shared" si="137"/>
        <v>#DIV/0!</v>
      </c>
      <c r="BW309" s="29" t="e">
        <f t="shared" si="138"/>
        <v>#DIV/0!</v>
      </c>
      <c r="BX309" s="29" t="e">
        <f t="shared" si="139"/>
        <v>#DIV/0!</v>
      </c>
    </row>
    <row r="310" spans="1:76" x14ac:dyDescent="0.2">
      <c r="A310" s="29">
        <f>Rohdaten!C310</f>
        <v>0</v>
      </c>
      <c r="B310" s="29">
        <f>IF(1=1,Rohdaten!H310,"x"&amp;Rohdaten!H310)</f>
        <v>0</v>
      </c>
      <c r="C310" s="29">
        <f>IF(101,Rohdaten!F310,-Rohdaten!F310)</f>
        <v>0</v>
      </c>
      <c r="E310" s="32">
        <f>Rohdaten!J310</f>
        <v>0</v>
      </c>
      <c r="F310" s="32" t="e">
        <f>AVERAGE(Rohdaten!L310,Rohdaten!X310,Rohdaten!AD310)</f>
        <v>#DIV/0!</v>
      </c>
      <c r="G310" s="29" t="e">
        <f t="array" ref="G310">AVERAGE(IF(Rohdaten!E310='turnwise standard'!$A$5:$A$99,'turnwise standard'!$F$5:$F$99))</f>
        <v>#DIV/0!</v>
      </c>
      <c r="H310" s="29" t="b">
        <f>IF(ISERROR(G310),1&lt;0,E310-G310&gt;eval!$B$6)</f>
        <v>0</v>
      </c>
      <c r="I310" s="32" t="e">
        <f>Rohdaten!L310-G310</f>
        <v>#DIV/0!</v>
      </c>
      <c r="J310" s="32" t="e">
        <f t="shared" si="140"/>
        <v>#DIV/0!</v>
      </c>
      <c r="K310" s="32" t="e">
        <f t="shared" si="141"/>
        <v>#DIV/0!</v>
      </c>
      <c r="L310" s="30">
        <f>Rohdaten!O310</f>
        <v>0</v>
      </c>
      <c r="M310" s="33">
        <f>Rohdaten!N310/eval!$B$7</f>
        <v>0</v>
      </c>
      <c r="N310" s="33" t="e">
        <f>Rohdaten!N310/Rohdaten!M310</f>
        <v>#DIV/0!</v>
      </c>
      <c r="O310" s="32" t="e">
        <f t="shared" si="142"/>
        <v>#DIV/0!</v>
      </c>
      <c r="P310" s="34" t="e">
        <f>(L310)/(O310/charge/constants!$B$3)</f>
        <v>#DIV/0!</v>
      </c>
      <c r="Q310" s="34" t="e">
        <f>SQRT(L310+1)/(O310/charge/constants!$B$3)</f>
        <v>#DIV/0!</v>
      </c>
      <c r="R310" s="29" t="e">
        <f>P310/eval!$E$18</f>
        <v>#DIV/0!</v>
      </c>
      <c r="S310" s="29" t="e">
        <f>Q310/eval!$E$18</f>
        <v>#DIV/0!</v>
      </c>
      <c r="T310" s="29" t="e">
        <f t="shared" si="143"/>
        <v>#DIV/0!</v>
      </c>
      <c r="V310" s="31" t="e">
        <f t="array" ref="V310">AVERAGE(IF(Rohdaten!E310='turnwise standard'!$A$5:$A$99,'turnwise standard'!$P$5:$P$99))</f>
        <v>#DIV/0!</v>
      </c>
      <c r="W310" s="32" t="e">
        <f t="shared" si="144"/>
        <v>#DIV/0!</v>
      </c>
      <c r="X310" s="29" t="e">
        <f t="shared" si="145"/>
        <v>#DIV/0!</v>
      </c>
      <c r="Y310" s="29" t="e">
        <f t="shared" si="146"/>
        <v>#DIV/0!</v>
      </c>
      <c r="AA310" s="32" t="e">
        <f>Rohdaten!AJ310-$G310</f>
        <v>#DIV/0!</v>
      </c>
      <c r="AB310" s="32" t="e">
        <f t="shared" si="147"/>
        <v>#DIV/0!</v>
      </c>
      <c r="AC310" s="30">
        <f>Rohdaten!AM310</f>
        <v>0</v>
      </c>
      <c r="AD310" s="33">
        <f>Rohdaten!AL310/eval!$B$7</f>
        <v>0</v>
      </c>
      <c r="AE310" s="32" t="e">
        <f t="shared" si="148"/>
        <v>#DIV/0!</v>
      </c>
      <c r="AF310" s="32" t="e">
        <f>(AC310)/((AE310+0.0000000000000000001)/charge/constants!$B$3)</f>
        <v>#DIV/0!</v>
      </c>
      <c r="AG310" s="32" t="e">
        <f>SQRT(AC310+1)/((AE310+0.0000000000000000001)/charge/constants!$B$3)</f>
        <v>#DIV/0!</v>
      </c>
      <c r="AH310" s="32" t="e">
        <f>AF310/eval!$E$18</f>
        <v>#DIV/0!</v>
      </c>
      <c r="AI310" s="32" t="e">
        <f>AG310/eval!$E$18</f>
        <v>#DIV/0!</v>
      </c>
      <c r="AJ310" s="32" t="e">
        <f t="shared" si="149"/>
        <v>#DIV/0!</v>
      </c>
      <c r="AK310" s="32" t="e">
        <f t="shared" si="150"/>
        <v>#DIV/0!</v>
      </c>
      <c r="AL310" s="29" t="e">
        <f t="shared" si="151"/>
        <v>#DIV/0!</v>
      </c>
      <c r="AN310" s="32" t="e">
        <f>Rohdaten!X310-G310</f>
        <v>#DIV/0!</v>
      </c>
      <c r="AO310" s="32" t="e">
        <f t="shared" si="152"/>
        <v>#DIV/0!</v>
      </c>
      <c r="AP310" s="30">
        <f>Rohdaten!AA310</f>
        <v>0</v>
      </c>
      <c r="AQ310" s="33">
        <f>Rohdaten!Y310</f>
        <v>0</v>
      </c>
      <c r="AR310" s="32" t="e">
        <f t="shared" si="136"/>
        <v>#DIV/0!</v>
      </c>
      <c r="AS310" s="32" t="e">
        <f t="shared" si="153"/>
        <v>#DIV/0!</v>
      </c>
      <c r="AT310" s="32" t="e">
        <f>(AP310)/((AS310+0.0000000000000000001)/charge/constants!$B$3)</f>
        <v>#DIV/0!</v>
      </c>
      <c r="AU310" s="32" t="e">
        <f>SQRT(AP310+1)/((AS310+0.0000000000000000001)/charge/constants!$B$3)</f>
        <v>#DIV/0!</v>
      </c>
      <c r="AV310" s="32" t="e">
        <f>AT310/eval!$E$18</f>
        <v>#DIV/0!</v>
      </c>
      <c r="AW310" s="32" t="e">
        <f>AU310/eval!$E$18</f>
        <v>#DIV/0!</v>
      </c>
      <c r="AX310" s="32" t="e">
        <f t="shared" si="154"/>
        <v>#DIV/0!</v>
      </c>
      <c r="AY310" s="32" t="e">
        <f t="shared" si="155"/>
        <v>#DIV/0!</v>
      </c>
      <c r="AZ310" s="29" t="e">
        <f t="shared" si="156"/>
        <v>#DIV/0!</v>
      </c>
      <c r="BC310" s="32" t="e">
        <f>Rohdaten!AD310-G310</f>
        <v>#DIV/0!</v>
      </c>
      <c r="BD310" s="30">
        <f>Rohdaten!AG310</f>
        <v>0</v>
      </c>
      <c r="BE310" s="33" t="e">
        <f>Rohdaten!AF310/Rohdaten!AE310</f>
        <v>#DIV/0!</v>
      </c>
      <c r="BF310" s="33">
        <f>Rohdaten!AF310/eval!$B$7</f>
        <v>0</v>
      </c>
      <c r="BG310" s="32" t="e">
        <f t="shared" si="157"/>
        <v>#DIV/0!</v>
      </c>
      <c r="BH310" s="32" t="e">
        <f>(BD310)/((BG310+0.0000000000000000001)/charge/constants!$B$3)</f>
        <v>#DIV/0!</v>
      </c>
      <c r="BI310" s="32" t="e">
        <f>SQRT(BD310+1)/((BG310+0.0000000000000000001)/charge/constants!$B$3)</f>
        <v>#DIV/0!</v>
      </c>
      <c r="BJ310" s="32" t="e">
        <f>BH310/eval!$E$18</f>
        <v>#DIV/0!</v>
      </c>
      <c r="BK310" s="32" t="e">
        <f>BI310/eval!$E$18</f>
        <v>#DIV/0!</v>
      </c>
      <c r="BL310" s="32" t="e">
        <f t="shared" si="158"/>
        <v>#DIV/0!</v>
      </c>
      <c r="BM310" s="32" t="e">
        <f t="shared" si="159"/>
        <v>#DIV/0!</v>
      </c>
      <c r="BN310" s="29" t="e">
        <f t="shared" si="160"/>
        <v>#DIV/0!</v>
      </c>
      <c r="BO310" s="33" t="e">
        <f t="array" ref="BO310">AVERAGE(IF(Rohdaten!E310='turnwise standard'!$A$5:$A$99,'turnwise standard'!$B$5:$B$99))</f>
        <v>#DIV/0!</v>
      </c>
      <c r="BP310" s="32" t="e">
        <f>BD310/BF310*constants!$B$3*charge/constants!$B$6/BO310</f>
        <v>#DIV/0!</v>
      </c>
      <c r="BQ310" s="32" t="e">
        <f>SQRT(BD310)/BF310*constants!$B$3*charge/constants!$B$6/BO310</f>
        <v>#DIV/0!</v>
      </c>
      <c r="BR310" s="32"/>
      <c r="BS310" s="32" t="e">
        <f t="shared" si="161"/>
        <v>#DIV/0!</v>
      </c>
      <c r="BT310" s="32" t="e">
        <f t="shared" si="162"/>
        <v>#DIV/0!</v>
      </c>
      <c r="BU310" s="32" t="e">
        <f t="shared" si="163"/>
        <v>#DIV/0!</v>
      </c>
      <c r="BV310" s="29" t="e">
        <f t="shared" si="137"/>
        <v>#DIV/0!</v>
      </c>
      <c r="BW310" s="29" t="e">
        <f t="shared" si="138"/>
        <v>#DIV/0!</v>
      </c>
      <c r="BX310" s="29" t="e">
        <f t="shared" si="139"/>
        <v>#DIV/0!</v>
      </c>
    </row>
    <row r="311" spans="1:76" x14ac:dyDescent="0.2">
      <c r="A311" s="29">
        <f>Rohdaten!C311</f>
        <v>0</v>
      </c>
      <c r="B311" s="29">
        <f>IF(1=1,Rohdaten!H311,"x"&amp;Rohdaten!H311)</f>
        <v>0</v>
      </c>
      <c r="C311" s="29">
        <f>IF(101,Rohdaten!F311,-Rohdaten!F311)</f>
        <v>0</v>
      </c>
      <c r="E311" s="32">
        <f>Rohdaten!J311</f>
        <v>0</v>
      </c>
      <c r="F311" s="32" t="e">
        <f>AVERAGE(Rohdaten!L311,Rohdaten!X311,Rohdaten!AD311)</f>
        <v>#DIV/0!</v>
      </c>
      <c r="G311" s="29" t="e">
        <f t="array" ref="G311">AVERAGE(IF(Rohdaten!E311='turnwise standard'!$A$5:$A$99,'turnwise standard'!$F$5:$F$99))</f>
        <v>#DIV/0!</v>
      </c>
      <c r="H311" s="29" t="b">
        <f>IF(ISERROR(G311),1&lt;0,E311-G311&gt;eval!$B$6)</f>
        <v>0</v>
      </c>
      <c r="I311" s="32" t="e">
        <f>Rohdaten!L311-G311</f>
        <v>#DIV/0!</v>
      </c>
      <c r="J311" s="32" t="e">
        <f t="shared" si="140"/>
        <v>#DIV/0!</v>
      </c>
      <c r="K311" s="32" t="e">
        <f t="shared" si="141"/>
        <v>#DIV/0!</v>
      </c>
      <c r="L311" s="30">
        <f>Rohdaten!O311</f>
        <v>0</v>
      </c>
      <c r="M311" s="33">
        <f>Rohdaten!N311/eval!$B$7</f>
        <v>0</v>
      </c>
      <c r="N311" s="33" t="e">
        <f>Rohdaten!N311/Rohdaten!M311</f>
        <v>#DIV/0!</v>
      </c>
      <c r="O311" s="32" t="e">
        <f t="shared" si="142"/>
        <v>#DIV/0!</v>
      </c>
      <c r="P311" s="34" t="e">
        <f>(L311)/(O311/charge/constants!$B$3)</f>
        <v>#DIV/0!</v>
      </c>
      <c r="Q311" s="34" t="e">
        <f>SQRT(L311+1)/(O311/charge/constants!$B$3)</f>
        <v>#DIV/0!</v>
      </c>
      <c r="R311" s="29" t="e">
        <f>P311/eval!$E$18</f>
        <v>#DIV/0!</v>
      </c>
      <c r="S311" s="29" t="e">
        <f>Q311/eval!$E$18</f>
        <v>#DIV/0!</v>
      </c>
      <c r="T311" s="29" t="e">
        <f t="shared" si="143"/>
        <v>#DIV/0!</v>
      </c>
      <c r="V311" s="31" t="e">
        <f t="array" ref="V311">AVERAGE(IF(Rohdaten!E311='turnwise standard'!$A$5:$A$99,'turnwise standard'!$P$5:$P$99))</f>
        <v>#DIV/0!</v>
      </c>
      <c r="W311" s="32" t="e">
        <f t="shared" si="144"/>
        <v>#DIV/0!</v>
      </c>
      <c r="X311" s="29" t="e">
        <f t="shared" si="145"/>
        <v>#DIV/0!</v>
      </c>
      <c r="Y311" s="29" t="e">
        <f t="shared" si="146"/>
        <v>#DIV/0!</v>
      </c>
      <c r="AA311" s="32" t="e">
        <f>Rohdaten!AJ311-$G311</f>
        <v>#DIV/0!</v>
      </c>
      <c r="AB311" s="32" t="e">
        <f t="shared" si="147"/>
        <v>#DIV/0!</v>
      </c>
      <c r="AC311" s="30">
        <f>Rohdaten!AM311</f>
        <v>0</v>
      </c>
      <c r="AD311" s="33">
        <f>Rohdaten!AL311/eval!$B$7</f>
        <v>0</v>
      </c>
      <c r="AE311" s="32" t="e">
        <f t="shared" si="148"/>
        <v>#DIV/0!</v>
      </c>
      <c r="AF311" s="32" t="e">
        <f>(AC311)/((AE311+0.0000000000000000001)/charge/constants!$B$3)</f>
        <v>#DIV/0!</v>
      </c>
      <c r="AG311" s="32" t="e">
        <f>SQRT(AC311+1)/((AE311+0.0000000000000000001)/charge/constants!$B$3)</f>
        <v>#DIV/0!</v>
      </c>
      <c r="AH311" s="32" t="e">
        <f>AF311/eval!$E$18</f>
        <v>#DIV/0!</v>
      </c>
      <c r="AI311" s="32" t="e">
        <f>AG311/eval!$E$18</f>
        <v>#DIV/0!</v>
      </c>
      <c r="AJ311" s="32" t="e">
        <f t="shared" si="149"/>
        <v>#DIV/0!</v>
      </c>
      <c r="AK311" s="32" t="e">
        <f t="shared" si="150"/>
        <v>#DIV/0!</v>
      </c>
      <c r="AL311" s="29" t="e">
        <f t="shared" si="151"/>
        <v>#DIV/0!</v>
      </c>
      <c r="AN311" s="32" t="e">
        <f>Rohdaten!X311-G311</f>
        <v>#DIV/0!</v>
      </c>
      <c r="AO311" s="32" t="e">
        <f t="shared" si="152"/>
        <v>#DIV/0!</v>
      </c>
      <c r="AP311" s="30">
        <f>Rohdaten!AA311</f>
        <v>0</v>
      </c>
      <c r="AQ311" s="33">
        <f>Rohdaten!Y311</f>
        <v>0</v>
      </c>
      <c r="AR311" s="32" t="e">
        <f t="shared" si="136"/>
        <v>#DIV/0!</v>
      </c>
      <c r="AS311" s="32" t="e">
        <f t="shared" si="153"/>
        <v>#DIV/0!</v>
      </c>
      <c r="AT311" s="32" t="e">
        <f>(AP311)/((AS311+0.0000000000000000001)/charge/constants!$B$3)</f>
        <v>#DIV/0!</v>
      </c>
      <c r="AU311" s="32" t="e">
        <f>SQRT(AP311+1)/((AS311+0.0000000000000000001)/charge/constants!$B$3)</f>
        <v>#DIV/0!</v>
      </c>
      <c r="AV311" s="32" t="e">
        <f>AT311/eval!$E$18</f>
        <v>#DIV/0!</v>
      </c>
      <c r="AW311" s="32" t="e">
        <f>AU311/eval!$E$18</f>
        <v>#DIV/0!</v>
      </c>
      <c r="AX311" s="32" t="e">
        <f t="shared" si="154"/>
        <v>#DIV/0!</v>
      </c>
      <c r="AY311" s="32" t="e">
        <f t="shared" si="155"/>
        <v>#DIV/0!</v>
      </c>
      <c r="AZ311" s="29" t="e">
        <f t="shared" si="156"/>
        <v>#DIV/0!</v>
      </c>
      <c r="BC311" s="32" t="e">
        <f>Rohdaten!AD311-G311</f>
        <v>#DIV/0!</v>
      </c>
      <c r="BD311" s="30">
        <f>Rohdaten!AG311</f>
        <v>0</v>
      </c>
      <c r="BE311" s="33" t="e">
        <f>Rohdaten!AF311/Rohdaten!AE311</f>
        <v>#DIV/0!</v>
      </c>
      <c r="BF311" s="33">
        <f>Rohdaten!AF311/eval!$B$7</f>
        <v>0</v>
      </c>
      <c r="BG311" s="32" t="e">
        <f t="shared" si="157"/>
        <v>#DIV/0!</v>
      </c>
      <c r="BH311" s="32" t="e">
        <f>(BD311)/((BG311+0.0000000000000000001)/charge/constants!$B$3)</f>
        <v>#DIV/0!</v>
      </c>
      <c r="BI311" s="32" t="e">
        <f>SQRT(BD311+1)/((BG311+0.0000000000000000001)/charge/constants!$B$3)</f>
        <v>#DIV/0!</v>
      </c>
      <c r="BJ311" s="32" t="e">
        <f>BH311/eval!$E$18</f>
        <v>#DIV/0!</v>
      </c>
      <c r="BK311" s="32" t="e">
        <f>BI311/eval!$E$18</f>
        <v>#DIV/0!</v>
      </c>
      <c r="BL311" s="32" t="e">
        <f t="shared" si="158"/>
        <v>#DIV/0!</v>
      </c>
      <c r="BM311" s="32" t="e">
        <f t="shared" si="159"/>
        <v>#DIV/0!</v>
      </c>
      <c r="BN311" s="29" t="e">
        <f t="shared" si="160"/>
        <v>#DIV/0!</v>
      </c>
      <c r="BO311" s="33" t="e">
        <f t="array" ref="BO311">AVERAGE(IF(Rohdaten!E311='turnwise standard'!$A$5:$A$99,'turnwise standard'!$B$5:$B$99))</f>
        <v>#DIV/0!</v>
      </c>
      <c r="BP311" s="32" t="e">
        <f>BD311/BF311*constants!$B$3*charge/constants!$B$6/BO311</f>
        <v>#DIV/0!</v>
      </c>
      <c r="BQ311" s="32" t="e">
        <f>SQRT(BD311)/BF311*constants!$B$3*charge/constants!$B$6/BO311</f>
        <v>#DIV/0!</v>
      </c>
      <c r="BR311" s="32"/>
      <c r="BS311" s="32" t="e">
        <f t="shared" si="161"/>
        <v>#DIV/0!</v>
      </c>
      <c r="BT311" s="32" t="e">
        <f t="shared" si="162"/>
        <v>#DIV/0!</v>
      </c>
      <c r="BU311" s="32" t="e">
        <f t="shared" si="163"/>
        <v>#DIV/0!</v>
      </c>
      <c r="BV311" s="29" t="e">
        <f t="shared" si="137"/>
        <v>#DIV/0!</v>
      </c>
      <c r="BW311" s="29" t="e">
        <f t="shared" si="138"/>
        <v>#DIV/0!</v>
      </c>
      <c r="BX311" s="29" t="e">
        <f t="shared" si="139"/>
        <v>#DIV/0!</v>
      </c>
    </row>
    <row r="312" spans="1:76" x14ac:dyDescent="0.2">
      <c r="A312" s="29">
        <f>Rohdaten!C312</f>
        <v>0</v>
      </c>
      <c r="B312" s="29">
        <f>IF(1=1,Rohdaten!H312,"x"&amp;Rohdaten!H312)</f>
        <v>0</v>
      </c>
      <c r="C312" s="29">
        <f>IF(101,Rohdaten!F312,-Rohdaten!F312)</f>
        <v>0</v>
      </c>
      <c r="E312" s="32">
        <f>Rohdaten!J312</f>
        <v>0</v>
      </c>
      <c r="F312" s="32" t="e">
        <f>AVERAGE(Rohdaten!L312,Rohdaten!X312,Rohdaten!AD312)</f>
        <v>#DIV/0!</v>
      </c>
      <c r="G312" s="29" t="e">
        <f t="array" ref="G312">AVERAGE(IF(Rohdaten!E312='turnwise standard'!$A$5:$A$99,'turnwise standard'!$F$5:$F$99))</f>
        <v>#DIV/0!</v>
      </c>
      <c r="H312" s="29" t="b">
        <f>IF(ISERROR(G312),1&lt;0,E312-G312&gt;eval!$B$6)</f>
        <v>0</v>
      </c>
      <c r="I312" s="32" t="e">
        <f>Rohdaten!L312-G312</f>
        <v>#DIV/0!</v>
      </c>
      <c r="J312" s="32" t="e">
        <f t="shared" si="140"/>
        <v>#DIV/0!</v>
      </c>
      <c r="K312" s="32" t="e">
        <f t="shared" si="141"/>
        <v>#DIV/0!</v>
      </c>
      <c r="L312" s="30">
        <f>Rohdaten!O312</f>
        <v>0</v>
      </c>
      <c r="M312" s="33">
        <f>Rohdaten!N312/eval!$B$7</f>
        <v>0</v>
      </c>
      <c r="N312" s="33" t="e">
        <f>Rohdaten!N312/Rohdaten!M312</f>
        <v>#DIV/0!</v>
      </c>
      <c r="O312" s="32" t="e">
        <f t="shared" si="142"/>
        <v>#DIV/0!</v>
      </c>
      <c r="P312" s="34" t="e">
        <f>(L312)/(O312/charge/constants!$B$3)</f>
        <v>#DIV/0!</v>
      </c>
      <c r="Q312" s="34" t="e">
        <f>SQRT(L312+1)/(O312/charge/constants!$B$3)</f>
        <v>#DIV/0!</v>
      </c>
      <c r="R312" s="29" t="e">
        <f>P312/eval!$E$18</f>
        <v>#DIV/0!</v>
      </c>
      <c r="S312" s="29" t="e">
        <f>Q312/eval!$E$18</f>
        <v>#DIV/0!</v>
      </c>
      <c r="T312" s="29" t="e">
        <f t="shared" si="143"/>
        <v>#DIV/0!</v>
      </c>
      <c r="V312" s="31" t="e">
        <f t="array" ref="V312">AVERAGE(IF(Rohdaten!E312='turnwise standard'!$A$5:$A$99,'turnwise standard'!$P$5:$P$99))</f>
        <v>#DIV/0!</v>
      </c>
      <c r="W312" s="32" t="e">
        <f t="shared" si="144"/>
        <v>#DIV/0!</v>
      </c>
      <c r="X312" s="29" t="e">
        <f t="shared" si="145"/>
        <v>#DIV/0!</v>
      </c>
      <c r="Y312" s="29" t="e">
        <f t="shared" si="146"/>
        <v>#DIV/0!</v>
      </c>
      <c r="AA312" s="32" t="e">
        <f>Rohdaten!AJ312-$G312</f>
        <v>#DIV/0!</v>
      </c>
      <c r="AB312" s="32" t="e">
        <f t="shared" si="147"/>
        <v>#DIV/0!</v>
      </c>
      <c r="AC312" s="30">
        <f>Rohdaten!AM312</f>
        <v>0</v>
      </c>
      <c r="AD312" s="33">
        <f>Rohdaten!AL312/eval!$B$7</f>
        <v>0</v>
      </c>
      <c r="AE312" s="32" t="e">
        <f t="shared" si="148"/>
        <v>#DIV/0!</v>
      </c>
      <c r="AF312" s="32" t="e">
        <f>(AC312)/((AE312+0.0000000000000000001)/charge/constants!$B$3)</f>
        <v>#DIV/0!</v>
      </c>
      <c r="AG312" s="32" t="e">
        <f>SQRT(AC312+1)/((AE312+0.0000000000000000001)/charge/constants!$B$3)</f>
        <v>#DIV/0!</v>
      </c>
      <c r="AH312" s="32" t="e">
        <f>AF312/eval!$E$18</f>
        <v>#DIV/0!</v>
      </c>
      <c r="AI312" s="32" t="e">
        <f>AG312/eval!$E$18</f>
        <v>#DIV/0!</v>
      </c>
      <c r="AJ312" s="32" t="e">
        <f t="shared" si="149"/>
        <v>#DIV/0!</v>
      </c>
      <c r="AK312" s="32" t="e">
        <f t="shared" si="150"/>
        <v>#DIV/0!</v>
      </c>
      <c r="AL312" s="29" t="e">
        <f t="shared" si="151"/>
        <v>#DIV/0!</v>
      </c>
      <c r="AN312" s="32" t="e">
        <f>Rohdaten!X312-G312</f>
        <v>#DIV/0!</v>
      </c>
      <c r="AO312" s="32" t="e">
        <f t="shared" si="152"/>
        <v>#DIV/0!</v>
      </c>
      <c r="AP312" s="30">
        <f>Rohdaten!AA312</f>
        <v>0</v>
      </c>
      <c r="AQ312" s="33">
        <f>Rohdaten!Y312</f>
        <v>0</v>
      </c>
      <c r="AR312" s="32" t="e">
        <f t="shared" si="136"/>
        <v>#DIV/0!</v>
      </c>
      <c r="AS312" s="32" t="e">
        <f t="shared" si="153"/>
        <v>#DIV/0!</v>
      </c>
      <c r="AT312" s="32" t="e">
        <f>(AP312)/((AS312+0.0000000000000000001)/charge/constants!$B$3)</f>
        <v>#DIV/0!</v>
      </c>
      <c r="AU312" s="32" t="e">
        <f>SQRT(AP312+1)/((AS312+0.0000000000000000001)/charge/constants!$B$3)</f>
        <v>#DIV/0!</v>
      </c>
      <c r="AV312" s="32" t="e">
        <f>AT312/eval!$E$18</f>
        <v>#DIV/0!</v>
      </c>
      <c r="AW312" s="32" t="e">
        <f>AU312/eval!$E$18</f>
        <v>#DIV/0!</v>
      </c>
      <c r="AX312" s="32" t="e">
        <f t="shared" si="154"/>
        <v>#DIV/0!</v>
      </c>
      <c r="AY312" s="32" t="e">
        <f t="shared" si="155"/>
        <v>#DIV/0!</v>
      </c>
      <c r="AZ312" s="29" t="e">
        <f t="shared" si="156"/>
        <v>#DIV/0!</v>
      </c>
      <c r="BC312" s="32" t="e">
        <f>Rohdaten!AD312-G312</f>
        <v>#DIV/0!</v>
      </c>
      <c r="BD312" s="30">
        <f>Rohdaten!AG312</f>
        <v>0</v>
      </c>
      <c r="BE312" s="33" t="e">
        <f>Rohdaten!AF312/Rohdaten!AE312</f>
        <v>#DIV/0!</v>
      </c>
      <c r="BF312" s="33">
        <f>Rohdaten!AF312/eval!$B$7</f>
        <v>0</v>
      </c>
      <c r="BG312" s="32" t="e">
        <f t="shared" si="157"/>
        <v>#DIV/0!</v>
      </c>
      <c r="BH312" s="32" t="e">
        <f>(BD312)/((BG312+0.0000000000000000001)/charge/constants!$B$3)</f>
        <v>#DIV/0!</v>
      </c>
      <c r="BI312" s="32" t="e">
        <f>SQRT(BD312+1)/((BG312+0.0000000000000000001)/charge/constants!$B$3)</f>
        <v>#DIV/0!</v>
      </c>
      <c r="BJ312" s="32" t="e">
        <f>BH312/eval!$E$18</f>
        <v>#DIV/0!</v>
      </c>
      <c r="BK312" s="32" t="e">
        <f>BI312/eval!$E$18</f>
        <v>#DIV/0!</v>
      </c>
      <c r="BL312" s="32" t="e">
        <f t="shared" si="158"/>
        <v>#DIV/0!</v>
      </c>
      <c r="BM312" s="32" t="e">
        <f t="shared" si="159"/>
        <v>#DIV/0!</v>
      </c>
      <c r="BN312" s="29" t="e">
        <f t="shared" si="160"/>
        <v>#DIV/0!</v>
      </c>
      <c r="BO312" s="33" t="e">
        <f t="array" ref="BO312">AVERAGE(IF(Rohdaten!E312='turnwise standard'!$A$5:$A$99,'turnwise standard'!$B$5:$B$99))</f>
        <v>#DIV/0!</v>
      </c>
      <c r="BP312" s="32" t="e">
        <f>BD312/BF312*constants!$B$3*charge/constants!$B$6/BO312</f>
        <v>#DIV/0!</v>
      </c>
      <c r="BQ312" s="32" t="e">
        <f>SQRT(BD312)/BF312*constants!$B$3*charge/constants!$B$6/BO312</f>
        <v>#DIV/0!</v>
      </c>
      <c r="BR312" s="32"/>
      <c r="BS312" s="32" t="e">
        <f t="shared" si="161"/>
        <v>#DIV/0!</v>
      </c>
      <c r="BT312" s="32" t="e">
        <f t="shared" si="162"/>
        <v>#DIV/0!</v>
      </c>
      <c r="BU312" s="32" t="e">
        <f t="shared" si="163"/>
        <v>#DIV/0!</v>
      </c>
      <c r="BV312" s="29" t="e">
        <f t="shared" si="137"/>
        <v>#DIV/0!</v>
      </c>
      <c r="BW312" s="29" t="e">
        <f t="shared" si="138"/>
        <v>#DIV/0!</v>
      </c>
      <c r="BX312" s="29" t="e">
        <f t="shared" si="139"/>
        <v>#DIV/0!</v>
      </c>
    </row>
    <row r="313" spans="1:76" x14ac:dyDescent="0.2">
      <c r="A313" s="29">
        <f>Rohdaten!C313</f>
        <v>0</v>
      </c>
      <c r="B313" s="29">
        <f>IF(1=1,Rohdaten!H313,"x"&amp;Rohdaten!H313)</f>
        <v>0</v>
      </c>
      <c r="C313" s="29">
        <f>IF(101,Rohdaten!F313,-Rohdaten!F313)</f>
        <v>0</v>
      </c>
      <c r="E313" s="32">
        <f>Rohdaten!J313</f>
        <v>0</v>
      </c>
      <c r="F313" s="32" t="e">
        <f>AVERAGE(Rohdaten!L313,Rohdaten!X313,Rohdaten!AD313)</f>
        <v>#DIV/0!</v>
      </c>
      <c r="G313" s="29" t="e">
        <f t="array" ref="G313">AVERAGE(IF(Rohdaten!E313='turnwise standard'!$A$5:$A$99,'turnwise standard'!$F$5:$F$99))</f>
        <v>#DIV/0!</v>
      </c>
      <c r="H313" s="29" t="b">
        <f>IF(ISERROR(G313),1&lt;0,E313-G313&gt;eval!$B$6)</f>
        <v>0</v>
      </c>
      <c r="I313" s="32" t="e">
        <f>Rohdaten!L313-G313</f>
        <v>#DIV/0!</v>
      </c>
      <c r="J313" s="32" t="e">
        <f t="shared" si="140"/>
        <v>#DIV/0!</v>
      </c>
      <c r="K313" s="32" t="e">
        <f t="shared" si="141"/>
        <v>#DIV/0!</v>
      </c>
      <c r="L313" s="30">
        <f>Rohdaten!O313</f>
        <v>0</v>
      </c>
      <c r="M313" s="33">
        <f>Rohdaten!N313/eval!$B$7</f>
        <v>0</v>
      </c>
      <c r="N313" s="33" t="e">
        <f>Rohdaten!N313/Rohdaten!M313</f>
        <v>#DIV/0!</v>
      </c>
      <c r="O313" s="32" t="e">
        <f t="shared" si="142"/>
        <v>#DIV/0!</v>
      </c>
      <c r="P313" s="34" t="e">
        <f>(L313)/(O313/charge/constants!$B$3)</f>
        <v>#DIV/0!</v>
      </c>
      <c r="Q313" s="34" t="e">
        <f>SQRT(L313+1)/(O313/charge/constants!$B$3)</f>
        <v>#DIV/0!</v>
      </c>
      <c r="R313" s="29" t="e">
        <f>P313/eval!$E$18</f>
        <v>#DIV/0!</v>
      </c>
      <c r="S313" s="29" t="e">
        <f>Q313/eval!$E$18</f>
        <v>#DIV/0!</v>
      </c>
      <c r="T313" s="29" t="e">
        <f t="shared" si="143"/>
        <v>#DIV/0!</v>
      </c>
      <c r="V313" s="31" t="e">
        <f t="array" ref="V313">AVERAGE(IF(Rohdaten!E313='turnwise standard'!$A$5:$A$99,'turnwise standard'!$P$5:$P$99))</f>
        <v>#DIV/0!</v>
      </c>
      <c r="W313" s="32" t="e">
        <f t="shared" si="144"/>
        <v>#DIV/0!</v>
      </c>
      <c r="X313" s="29" t="e">
        <f t="shared" si="145"/>
        <v>#DIV/0!</v>
      </c>
      <c r="Y313" s="29" t="e">
        <f t="shared" si="146"/>
        <v>#DIV/0!</v>
      </c>
      <c r="AA313" s="32" t="e">
        <f>Rohdaten!AJ313-$G313</f>
        <v>#DIV/0!</v>
      </c>
      <c r="AB313" s="32" t="e">
        <f t="shared" si="147"/>
        <v>#DIV/0!</v>
      </c>
      <c r="AC313" s="30">
        <f>Rohdaten!AM313</f>
        <v>0</v>
      </c>
      <c r="AD313" s="33">
        <f>Rohdaten!AL313/eval!$B$7</f>
        <v>0</v>
      </c>
      <c r="AE313" s="32" t="e">
        <f t="shared" si="148"/>
        <v>#DIV/0!</v>
      </c>
      <c r="AF313" s="32" t="e">
        <f>(AC313)/((AE313+0.0000000000000000001)/charge/constants!$B$3)</f>
        <v>#DIV/0!</v>
      </c>
      <c r="AG313" s="32" t="e">
        <f>SQRT(AC313+1)/((AE313+0.0000000000000000001)/charge/constants!$B$3)</f>
        <v>#DIV/0!</v>
      </c>
      <c r="AH313" s="32" t="e">
        <f>AF313/eval!$E$18</f>
        <v>#DIV/0!</v>
      </c>
      <c r="AI313" s="32" t="e">
        <f>AG313/eval!$E$18</f>
        <v>#DIV/0!</v>
      </c>
      <c r="AJ313" s="32" t="e">
        <f t="shared" si="149"/>
        <v>#DIV/0!</v>
      </c>
      <c r="AK313" s="32" t="e">
        <f t="shared" si="150"/>
        <v>#DIV/0!</v>
      </c>
      <c r="AL313" s="29" t="e">
        <f t="shared" si="151"/>
        <v>#DIV/0!</v>
      </c>
      <c r="AN313" s="32" t="e">
        <f>Rohdaten!X313-G313</f>
        <v>#DIV/0!</v>
      </c>
      <c r="AO313" s="32" t="e">
        <f t="shared" si="152"/>
        <v>#DIV/0!</v>
      </c>
      <c r="AP313" s="30">
        <f>Rohdaten!AA313</f>
        <v>0</v>
      </c>
      <c r="AQ313" s="33">
        <f>Rohdaten!Y313</f>
        <v>0</v>
      </c>
      <c r="AR313" s="32" t="e">
        <f t="shared" si="136"/>
        <v>#DIV/0!</v>
      </c>
      <c r="AS313" s="32" t="e">
        <f t="shared" si="153"/>
        <v>#DIV/0!</v>
      </c>
      <c r="AT313" s="32" t="e">
        <f>(AP313)/((AS313+0.0000000000000000001)/charge/constants!$B$3)</f>
        <v>#DIV/0!</v>
      </c>
      <c r="AU313" s="32" t="e">
        <f>SQRT(AP313+1)/((AS313+0.0000000000000000001)/charge/constants!$B$3)</f>
        <v>#DIV/0!</v>
      </c>
      <c r="AV313" s="32" t="e">
        <f>AT313/eval!$E$18</f>
        <v>#DIV/0!</v>
      </c>
      <c r="AW313" s="32" t="e">
        <f>AU313/eval!$E$18</f>
        <v>#DIV/0!</v>
      </c>
      <c r="AX313" s="32" t="e">
        <f t="shared" si="154"/>
        <v>#DIV/0!</v>
      </c>
      <c r="AY313" s="32" t="e">
        <f t="shared" si="155"/>
        <v>#DIV/0!</v>
      </c>
      <c r="AZ313" s="29" t="e">
        <f t="shared" si="156"/>
        <v>#DIV/0!</v>
      </c>
      <c r="BC313" s="32" t="e">
        <f>Rohdaten!AD313-G313</f>
        <v>#DIV/0!</v>
      </c>
      <c r="BD313" s="30">
        <f>Rohdaten!AG313</f>
        <v>0</v>
      </c>
      <c r="BE313" s="33" t="e">
        <f>Rohdaten!AF313/Rohdaten!AE313</f>
        <v>#DIV/0!</v>
      </c>
      <c r="BF313" s="33">
        <f>Rohdaten!AF313/eval!$B$7</f>
        <v>0</v>
      </c>
      <c r="BG313" s="32" t="e">
        <f t="shared" si="157"/>
        <v>#DIV/0!</v>
      </c>
      <c r="BH313" s="32" t="e">
        <f>(BD313)/((BG313+0.0000000000000000001)/charge/constants!$B$3)</f>
        <v>#DIV/0!</v>
      </c>
      <c r="BI313" s="32" t="e">
        <f>SQRT(BD313+1)/((BG313+0.0000000000000000001)/charge/constants!$B$3)</f>
        <v>#DIV/0!</v>
      </c>
      <c r="BJ313" s="32" t="e">
        <f>BH313/eval!$E$18</f>
        <v>#DIV/0!</v>
      </c>
      <c r="BK313" s="32" t="e">
        <f>BI313/eval!$E$18</f>
        <v>#DIV/0!</v>
      </c>
      <c r="BL313" s="32" t="e">
        <f t="shared" si="158"/>
        <v>#DIV/0!</v>
      </c>
      <c r="BM313" s="32" t="e">
        <f t="shared" si="159"/>
        <v>#DIV/0!</v>
      </c>
      <c r="BN313" s="29" t="e">
        <f t="shared" si="160"/>
        <v>#DIV/0!</v>
      </c>
      <c r="BO313" s="33" t="e">
        <f t="array" ref="BO313">AVERAGE(IF(Rohdaten!E313='turnwise standard'!$A$5:$A$99,'turnwise standard'!$B$5:$B$99))</f>
        <v>#DIV/0!</v>
      </c>
      <c r="BP313" s="32" t="e">
        <f>BD313/BF313*constants!$B$3*charge/constants!$B$6/BO313</f>
        <v>#DIV/0!</v>
      </c>
      <c r="BQ313" s="32" t="e">
        <f>SQRT(BD313)/BF313*constants!$B$3*charge/constants!$B$6/BO313</f>
        <v>#DIV/0!</v>
      </c>
      <c r="BR313" s="32"/>
      <c r="BS313" s="32" t="e">
        <f t="shared" si="161"/>
        <v>#DIV/0!</v>
      </c>
      <c r="BT313" s="32" t="e">
        <f t="shared" si="162"/>
        <v>#DIV/0!</v>
      </c>
      <c r="BU313" s="32" t="e">
        <f t="shared" si="163"/>
        <v>#DIV/0!</v>
      </c>
      <c r="BV313" s="29" t="e">
        <f t="shared" si="137"/>
        <v>#DIV/0!</v>
      </c>
      <c r="BW313" s="29" t="e">
        <f t="shared" si="138"/>
        <v>#DIV/0!</v>
      </c>
      <c r="BX313" s="29" t="e">
        <f t="shared" si="139"/>
        <v>#DIV/0!</v>
      </c>
    </row>
    <row r="314" spans="1:76" x14ac:dyDescent="0.2">
      <c r="A314" s="29">
        <f>Rohdaten!C314</f>
        <v>0</v>
      </c>
      <c r="B314" s="29">
        <f>IF(1=1,Rohdaten!H314,"x"&amp;Rohdaten!H314)</f>
        <v>0</v>
      </c>
      <c r="C314" s="29">
        <f>IF(101,Rohdaten!F314,-Rohdaten!F314)</f>
        <v>0</v>
      </c>
      <c r="E314" s="32">
        <f>Rohdaten!J314</f>
        <v>0</v>
      </c>
      <c r="F314" s="32" t="e">
        <f>AVERAGE(Rohdaten!L314,Rohdaten!X314,Rohdaten!AD314)</f>
        <v>#DIV/0!</v>
      </c>
      <c r="G314" s="29" t="e">
        <f t="array" ref="G314">AVERAGE(IF(Rohdaten!E314='turnwise standard'!$A$5:$A$99,'turnwise standard'!$F$5:$F$99))</f>
        <v>#DIV/0!</v>
      </c>
      <c r="H314" s="29" t="b">
        <f>IF(ISERROR(G314),1&lt;0,E314-G314&gt;eval!$B$6)</f>
        <v>0</v>
      </c>
      <c r="I314" s="32" t="e">
        <f>Rohdaten!L314-G314</f>
        <v>#DIV/0!</v>
      </c>
      <c r="J314" s="32" t="e">
        <f t="shared" si="140"/>
        <v>#DIV/0!</v>
      </c>
      <c r="K314" s="32" t="e">
        <f t="shared" si="141"/>
        <v>#DIV/0!</v>
      </c>
      <c r="L314" s="30">
        <f>Rohdaten!O314</f>
        <v>0</v>
      </c>
      <c r="M314" s="33">
        <f>Rohdaten!N314/eval!$B$7</f>
        <v>0</v>
      </c>
      <c r="N314" s="33" t="e">
        <f>Rohdaten!N314/Rohdaten!M314</f>
        <v>#DIV/0!</v>
      </c>
      <c r="O314" s="32" t="e">
        <f t="shared" si="142"/>
        <v>#DIV/0!</v>
      </c>
      <c r="P314" s="34" t="e">
        <f>(L314)/(O314/charge/constants!$B$3)</f>
        <v>#DIV/0!</v>
      </c>
      <c r="Q314" s="34" t="e">
        <f>SQRT(L314+1)/(O314/charge/constants!$B$3)</f>
        <v>#DIV/0!</v>
      </c>
      <c r="R314" s="29" t="e">
        <f>P314/eval!$E$18</f>
        <v>#DIV/0!</v>
      </c>
      <c r="S314" s="29" t="e">
        <f>Q314/eval!$E$18</f>
        <v>#DIV/0!</v>
      </c>
      <c r="T314" s="29" t="e">
        <f t="shared" si="143"/>
        <v>#DIV/0!</v>
      </c>
      <c r="V314" s="31" t="e">
        <f t="array" ref="V314">AVERAGE(IF(Rohdaten!E314='turnwise standard'!$A$5:$A$99,'turnwise standard'!$P$5:$P$99))</f>
        <v>#DIV/0!</v>
      </c>
      <c r="W314" s="32" t="e">
        <f t="shared" si="144"/>
        <v>#DIV/0!</v>
      </c>
      <c r="X314" s="29" t="e">
        <f t="shared" si="145"/>
        <v>#DIV/0!</v>
      </c>
      <c r="Y314" s="29" t="e">
        <f t="shared" si="146"/>
        <v>#DIV/0!</v>
      </c>
      <c r="AA314" s="32" t="e">
        <f>Rohdaten!AJ314-$G314</f>
        <v>#DIV/0!</v>
      </c>
      <c r="AB314" s="32" t="e">
        <f t="shared" si="147"/>
        <v>#DIV/0!</v>
      </c>
      <c r="AC314" s="30">
        <f>Rohdaten!AM314</f>
        <v>0</v>
      </c>
      <c r="AD314" s="33">
        <f>Rohdaten!AL314/eval!$B$7</f>
        <v>0</v>
      </c>
      <c r="AE314" s="32" t="e">
        <f t="shared" si="148"/>
        <v>#DIV/0!</v>
      </c>
      <c r="AF314" s="32" t="e">
        <f>(AC314)/((AE314+0.0000000000000000001)/charge/constants!$B$3)</f>
        <v>#DIV/0!</v>
      </c>
      <c r="AG314" s="32" t="e">
        <f>SQRT(AC314+1)/((AE314+0.0000000000000000001)/charge/constants!$B$3)</f>
        <v>#DIV/0!</v>
      </c>
      <c r="AH314" s="32" t="e">
        <f>AF314/eval!$E$18</f>
        <v>#DIV/0!</v>
      </c>
      <c r="AI314" s="32" t="e">
        <f>AG314/eval!$E$18</f>
        <v>#DIV/0!</v>
      </c>
      <c r="AJ314" s="32" t="e">
        <f t="shared" si="149"/>
        <v>#DIV/0!</v>
      </c>
      <c r="AK314" s="32" t="e">
        <f t="shared" si="150"/>
        <v>#DIV/0!</v>
      </c>
      <c r="AL314" s="29" t="e">
        <f t="shared" si="151"/>
        <v>#DIV/0!</v>
      </c>
      <c r="AN314" s="32" t="e">
        <f>Rohdaten!X314-G314</f>
        <v>#DIV/0!</v>
      </c>
      <c r="AO314" s="32" t="e">
        <f t="shared" si="152"/>
        <v>#DIV/0!</v>
      </c>
      <c r="AP314" s="30">
        <f>Rohdaten!AA314</f>
        <v>0</v>
      </c>
      <c r="AQ314" s="33">
        <f>Rohdaten!Y314</f>
        <v>0</v>
      </c>
      <c r="AR314" s="32" t="e">
        <f t="shared" si="136"/>
        <v>#DIV/0!</v>
      </c>
      <c r="AS314" s="32" t="e">
        <f t="shared" si="153"/>
        <v>#DIV/0!</v>
      </c>
      <c r="AT314" s="32" t="e">
        <f>(AP314)/((AS314+0.0000000000000000001)/charge/constants!$B$3)</f>
        <v>#DIV/0!</v>
      </c>
      <c r="AU314" s="32" t="e">
        <f>SQRT(AP314+1)/((AS314+0.0000000000000000001)/charge/constants!$B$3)</f>
        <v>#DIV/0!</v>
      </c>
      <c r="AV314" s="32" t="e">
        <f>AT314/eval!$E$18</f>
        <v>#DIV/0!</v>
      </c>
      <c r="AW314" s="32" t="e">
        <f>AU314/eval!$E$18</f>
        <v>#DIV/0!</v>
      </c>
      <c r="AX314" s="32" t="e">
        <f t="shared" si="154"/>
        <v>#DIV/0!</v>
      </c>
      <c r="AY314" s="32" t="e">
        <f t="shared" si="155"/>
        <v>#DIV/0!</v>
      </c>
      <c r="AZ314" s="29" t="e">
        <f t="shared" si="156"/>
        <v>#DIV/0!</v>
      </c>
      <c r="BC314" s="32" t="e">
        <f>Rohdaten!AD314-G314</f>
        <v>#DIV/0!</v>
      </c>
      <c r="BD314" s="30">
        <f>Rohdaten!AG314</f>
        <v>0</v>
      </c>
      <c r="BE314" s="33" t="e">
        <f>Rohdaten!AF314/Rohdaten!AE314</f>
        <v>#DIV/0!</v>
      </c>
      <c r="BF314" s="33">
        <f>Rohdaten!AF314/eval!$B$7</f>
        <v>0</v>
      </c>
      <c r="BG314" s="32" t="e">
        <f t="shared" si="157"/>
        <v>#DIV/0!</v>
      </c>
      <c r="BH314" s="32" t="e">
        <f>(BD314)/((BG314+0.0000000000000000001)/charge/constants!$B$3)</f>
        <v>#DIV/0!</v>
      </c>
      <c r="BI314" s="32" t="e">
        <f>SQRT(BD314+1)/((BG314+0.0000000000000000001)/charge/constants!$B$3)</f>
        <v>#DIV/0!</v>
      </c>
      <c r="BJ314" s="32" t="e">
        <f>BH314/eval!$E$18</f>
        <v>#DIV/0!</v>
      </c>
      <c r="BK314" s="32" t="e">
        <f>BI314/eval!$E$18</f>
        <v>#DIV/0!</v>
      </c>
      <c r="BL314" s="32" t="e">
        <f t="shared" si="158"/>
        <v>#DIV/0!</v>
      </c>
      <c r="BM314" s="32" t="e">
        <f t="shared" si="159"/>
        <v>#DIV/0!</v>
      </c>
      <c r="BN314" s="29" t="e">
        <f t="shared" si="160"/>
        <v>#DIV/0!</v>
      </c>
      <c r="BO314" s="33" t="e">
        <f t="array" ref="BO314">AVERAGE(IF(Rohdaten!E314='turnwise standard'!$A$5:$A$99,'turnwise standard'!$B$5:$B$99))</f>
        <v>#DIV/0!</v>
      </c>
      <c r="BP314" s="32" t="e">
        <f>BD314/BF314*constants!$B$3*charge/constants!$B$6/BO314</f>
        <v>#DIV/0!</v>
      </c>
      <c r="BQ314" s="32" t="e">
        <f>SQRT(BD314)/BF314*constants!$B$3*charge/constants!$B$6/BO314</f>
        <v>#DIV/0!</v>
      </c>
      <c r="BR314" s="32"/>
      <c r="BS314" s="32" t="e">
        <f t="shared" si="161"/>
        <v>#DIV/0!</v>
      </c>
      <c r="BT314" s="32" t="e">
        <f t="shared" si="162"/>
        <v>#DIV/0!</v>
      </c>
      <c r="BU314" s="32" t="e">
        <f t="shared" si="163"/>
        <v>#DIV/0!</v>
      </c>
      <c r="BV314" s="29" t="e">
        <f t="shared" si="137"/>
        <v>#DIV/0!</v>
      </c>
      <c r="BW314" s="29" t="e">
        <f t="shared" si="138"/>
        <v>#DIV/0!</v>
      </c>
      <c r="BX314" s="29" t="e">
        <f t="shared" si="139"/>
        <v>#DIV/0!</v>
      </c>
    </row>
    <row r="315" spans="1:76" x14ac:dyDescent="0.2">
      <c r="A315" s="29">
        <f>Rohdaten!C315</f>
        <v>0</v>
      </c>
      <c r="B315" s="29">
        <f>IF(1=1,Rohdaten!H315,"x"&amp;Rohdaten!H315)</f>
        <v>0</v>
      </c>
      <c r="C315" s="29">
        <f>IF(101,Rohdaten!F315,-Rohdaten!F315)</f>
        <v>0</v>
      </c>
      <c r="E315" s="32">
        <f>Rohdaten!J315</f>
        <v>0</v>
      </c>
      <c r="F315" s="32" t="e">
        <f>AVERAGE(Rohdaten!L315,Rohdaten!X315,Rohdaten!AD315)</f>
        <v>#DIV/0!</v>
      </c>
      <c r="G315" s="29" t="e">
        <f t="array" ref="G315">AVERAGE(IF(Rohdaten!E315='turnwise standard'!$A$5:$A$99,'turnwise standard'!$F$5:$F$99))</f>
        <v>#DIV/0!</v>
      </c>
      <c r="H315" s="29" t="b">
        <f>IF(ISERROR(G315),1&lt;0,E315-G315&gt;eval!$B$6)</f>
        <v>0</v>
      </c>
      <c r="I315" s="32" t="e">
        <f>Rohdaten!L315-G315</f>
        <v>#DIV/0!</v>
      </c>
      <c r="J315" s="32" t="e">
        <f t="shared" si="140"/>
        <v>#DIV/0!</v>
      </c>
      <c r="K315" s="32" t="e">
        <f t="shared" si="141"/>
        <v>#DIV/0!</v>
      </c>
      <c r="L315" s="30">
        <f>Rohdaten!O315</f>
        <v>0</v>
      </c>
      <c r="M315" s="33">
        <f>Rohdaten!N315/eval!$B$7</f>
        <v>0</v>
      </c>
      <c r="N315" s="33" t="e">
        <f>Rohdaten!N315/Rohdaten!M315</f>
        <v>#DIV/0!</v>
      </c>
      <c r="O315" s="32" t="e">
        <f t="shared" si="142"/>
        <v>#DIV/0!</v>
      </c>
      <c r="P315" s="34" t="e">
        <f>(L315)/(O315/charge/constants!$B$3)</f>
        <v>#DIV/0!</v>
      </c>
      <c r="Q315" s="34" t="e">
        <f>SQRT(L315+1)/(O315/charge/constants!$B$3)</f>
        <v>#DIV/0!</v>
      </c>
      <c r="R315" s="29" t="e">
        <f>P315/eval!$E$18</f>
        <v>#DIV/0!</v>
      </c>
      <c r="S315" s="29" t="e">
        <f>Q315/eval!$E$18</f>
        <v>#DIV/0!</v>
      </c>
      <c r="T315" s="29" t="e">
        <f t="shared" si="143"/>
        <v>#DIV/0!</v>
      </c>
      <c r="V315" s="31" t="e">
        <f t="array" ref="V315">AVERAGE(IF(Rohdaten!E315='turnwise standard'!$A$5:$A$99,'turnwise standard'!$P$5:$P$99))</f>
        <v>#DIV/0!</v>
      </c>
      <c r="W315" s="32" t="e">
        <f t="shared" si="144"/>
        <v>#DIV/0!</v>
      </c>
      <c r="X315" s="29" t="e">
        <f t="shared" si="145"/>
        <v>#DIV/0!</v>
      </c>
      <c r="Y315" s="29" t="e">
        <f t="shared" si="146"/>
        <v>#DIV/0!</v>
      </c>
      <c r="AA315" s="32" t="e">
        <f>Rohdaten!AJ315-$G315</f>
        <v>#DIV/0!</v>
      </c>
      <c r="AB315" s="32" t="e">
        <f t="shared" si="147"/>
        <v>#DIV/0!</v>
      </c>
      <c r="AC315" s="30">
        <f>Rohdaten!AM315</f>
        <v>0</v>
      </c>
      <c r="AD315" s="33">
        <f>Rohdaten!AL315/eval!$B$7</f>
        <v>0</v>
      </c>
      <c r="AE315" s="32" t="e">
        <f t="shared" si="148"/>
        <v>#DIV/0!</v>
      </c>
      <c r="AF315" s="32" t="e">
        <f>(AC315)/((AE315+0.0000000000000000001)/charge/constants!$B$3)</f>
        <v>#DIV/0!</v>
      </c>
      <c r="AG315" s="32" t="e">
        <f>SQRT(AC315+1)/((AE315+0.0000000000000000001)/charge/constants!$B$3)</f>
        <v>#DIV/0!</v>
      </c>
      <c r="AH315" s="32" t="e">
        <f>AF315/eval!$E$18</f>
        <v>#DIV/0!</v>
      </c>
      <c r="AI315" s="32" t="e">
        <f>AG315/eval!$E$18</f>
        <v>#DIV/0!</v>
      </c>
      <c r="AJ315" s="32" t="e">
        <f t="shared" si="149"/>
        <v>#DIV/0!</v>
      </c>
      <c r="AK315" s="32" t="e">
        <f t="shared" si="150"/>
        <v>#DIV/0!</v>
      </c>
      <c r="AL315" s="29" t="e">
        <f t="shared" si="151"/>
        <v>#DIV/0!</v>
      </c>
      <c r="AN315" s="32" t="e">
        <f>Rohdaten!X315-G315</f>
        <v>#DIV/0!</v>
      </c>
      <c r="AO315" s="32" t="e">
        <f t="shared" si="152"/>
        <v>#DIV/0!</v>
      </c>
      <c r="AP315" s="30">
        <f>Rohdaten!AA315</f>
        <v>0</v>
      </c>
      <c r="AQ315" s="33">
        <f>Rohdaten!Y315</f>
        <v>0</v>
      </c>
      <c r="AR315" s="32" t="e">
        <f t="shared" si="136"/>
        <v>#DIV/0!</v>
      </c>
      <c r="AS315" s="32" t="e">
        <f t="shared" si="153"/>
        <v>#DIV/0!</v>
      </c>
      <c r="AT315" s="32" t="e">
        <f>(AP315)/((AS315+0.0000000000000000001)/charge/constants!$B$3)</f>
        <v>#DIV/0!</v>
      </c>
      <c r="AU315" s="32" t="e">
        <f>SQRT(AP315+1)/((AS315+0.0000000000000000001)/charge/constants!$B$3)</f>
        <v>#DIV/0!</v>
      </c>
      <c r="AV315" s="32" t="e">
        <f>AT315/eval!$E$18</f>
        <v>#DIV/0!</v>
      </c>
      <c r="AW315" s="32" t="e">
        <f>AU315/eval!$E$18</f>
        <v>#DIV/0!</v>
      </c>
      <c r="AX315" s="32" t="e">
        <f t="shared" si="154"/>
        <v>#DIV/0!</v>
      </c>
      <c r="AY315" s="32" t="e">
        <f t="shared" si="155"/>
        <v>#DIV/0!</v>
      </c>
      <c r="AZ315" s="29" t="e">
        <f t="shared" si="156"/>
        <v>#DIV/0!</v>
      </c>
      <c r="BC315" s="32" t="e">
        <f>Rohdaten!AD315-G315</f>
        <v>#DIV/0!</v>
      </c>
      <c r="BD315" s="30">
        <f>Rohdaten!AG315</f>
        <v>0</v>
      </c>
      <c r="BE315" s="33" t="e">
        <f>Rohdaten!AF315/Rohdaten!AE315</f>
        <v>#DIV/0!</v>
      </c>
      <c r="BF315" s="33">
        <f>Rohdaten!AF315/eval!$B$7</f>
        <v>0</v>
      </c>
      <c r="BG315" s="32" t="e">
        <f t="shared" si="157"/>
        <v>#DIV/0!</v>
      </c>
      <c r="BH315" s="32" t="e">
        <f>(BD315)/((BG315+0.0000000000000000001)/charge/constants!$B$3)</f>
        <v>#DIV/0!</v>
      </c>
      <c r="BI315" s="32" t="e">
        <f>SQRT(BD315+1)/((BG315+0.0000000000000000001)/charge/constants!$B$3)</f>
        <v>#DIV/0!</v>
      </c>
      <c r="BJ315" s="32" t="e">
        <f>BH315/eval!$E$18</f>
        <v>#DIV/0!</v>
      </c>
      <c r="BK315" s="32" t="e">
        <f>BI315/eval!$E$18</f>
        <v>#DIV/0!</v>
      </c>
      <c r="BL315" s="32" t="e">
        <f t="shared" si="158"/>
        <v>#DIV/0!</v>
      </c>
      <c r="BM315" s="32" t="e">
        <f t="shared" si="159"/>
        <v>#DIV/0!</v>
      </c>
      <c r="BN315" s="29" t="e">
        <f t="shared" si="160"/>
        <v>#DIV/0!</v>
      </c>
      <c r="BO315" s="33" t="e">
        <f t="array" ref="BO315">AVERAGE(IF(Rohdaten!E315='turnwise standard'!$A$5:$A$99,'turnwise standard'!$B$5:$B$99))</f>
        <v>#DIV/0!</v>
      </c>
      <c r="BP315" s="32" t="e">
        <f>BD315/BF315*constants!$B$3*charge/constants!$B$6/BO315</f>
        <v>#DIV/0!</v>
      </c>
      <c r="BQ315" s="32" t="e">
        <f>SQRT(BD315)/BF315*constants!$B$3*charge/constants!$B$6/BO315</f>
        <v>#DIV/0!</v>
      </c>
      <c r="BR315" s="32"/>
      <c r="BS315" s="32" t="e">
        <f t="shared" si="161"/>
        <v>#DIV/0!</v>
      </c>
      <c r="BT315" s="32" t="e">
        <f t="shared" si="162"/>
        <v>#DIV/0!</v>
      </c>
      <c r="BU315" s="32" t="e">
        <f t="shared" si="163"/>
        <v>#DIV/0!</v>
      </c>
      <c r="BV315" s="29" t="e">
        <f t="shared" si="137"/>
        <v>#DIV/0!</v>
      </c>
      <c r="BW315" s="29" t="e">
        <f t="shared" si="138"/>
        <v>#DIV/0!</v>
      </c>
      <c r="BX315" s="29" t="e">
        <f t="shared" si="139"/>
        <v>#DIV/0!</v>
      </c>
    </row>
    <row r="316" spans="1:76" x14ac:dyDescent="0.2">
      <c r="A316" s="29">
        <f>Rohdaten!C316</f>
        <v>0</v>
      </c>
      <c r="B316" s="29">
        <f>IF(1=1,Rohdaten!H316,"x"&amp;Rohdaten!H316)</f>
        <v>0</v>
      </c>
      <c r="C316" s="29">
        <f>IF(101,Rohdaten!F316,-Rohdaten!F316)</f>
        <v>0</v>
      </c>
      <c r="E316" s="32">
        <f>Rohdaten!J316</f>
        <v>0</v>
      </c>
      <c r="F316" s="32" t="e">
        <f>AVERAGE(Rohdaten!L316,Rohdaten!X316,Rohdaten!AD316)</f>
        <v>#DIV/0!</v>
      </c>
      <c r="G316" s="29" t="e">
        <f t="array" ref="G316">AVERAGE(IF(Rohdaten!E316='turnwise standard'!$A$5:$A$99,'turnwise standard'!$F$5:$F$99))</f>
        <v>#DIV/0!</v>
      </c>
      <c r="H316" s="29" t="b">
        <f>IF(ISERROR(G316),1&lt;0,E316-G316&gt;eval!$B$6)</f>
        <v>0</v>
      </c>
      <c r="I316" s="32" t="e">
        <f>Rohdaten!L316-G316</f>
        <v>#DIV/0!</v>
      </c>
      <c r="J316" s="32" t="e">
        <f t="shared" si="140"/>
        <v>#DIV/0!</v>
      </c>
      <c r="K316" s="32" t="e">
        <f t="shared" si="141"/>
        <v>#DIV/0!</v>
      </c>
      <c r="L316" s="30">
        <f>Rohdaten!O316</f>
        <v>0</v>
      </c>
      <c r="M316" s="33">
        <f>Rohdaten!N316/eval!$B$7</f>
        <v>0</v>
      </c>
      <c r="N316" s="33" t="e">
        <f>Rohdaten!N316/Rohdaten!M316</f>
        <v>#DIV/0!</v>
      </c>
      <c r="O316" s="32" t="e">
        <f t="shared" si="142"/>
        <v>#DIV/0!</v>
      </c>
      <c r="P316" s="34" t="e">
        <f>(L316)/(O316/charge/constants!$B$3)</f>
        <v>#DIV/0!</v>
      </c>
      <c r="Q316" s="34" t="e">
        <f>SQRT(L316+1)/(O316/charge/constants!$B$3)</f>
        <v>#DIV/0!</v>
      </c>
      <c r="R316" s="29" t="e">
        <f>P316/eval!$E$18</f>
        <v>#DIV/0!</v>
      </c>
      <c r="S316" s="29" t="e">
        <f>Q316/eval!$E$18</f>
        <v>#DIV/0!</v>
      </c>
      <c r="T316" s="29" t="e">
        <f t="shared" si="143"/>
        <v>#DIV/0!</v>
      </c>
      <c r="V316" s="31" t="e">
        <f t="array" ref="V316">AVERAGE(IF(Rohdaten!E316='turnwise standard'!$A$5:$A$99,'turnwise standard'!$P$5:$P$99))</f>
        <v>#DIV/0!</v>
      </c>
      <c r="W316" s="32" t="e">
        <f t="shared" si="144"/>
        <v>#DIV/0!</v>
      </c>
      <c r="X316" s="29" t="e">
        <f t="shared" si="145"/>
        <v>#DIV/0!</v>
      </c>
      <c r="Y316" s="29" t="e">
        <f t="shared" si="146"/>
        <v>#DIV/0!</v>
      </c>
      <c r="AA316" s="32" t="e">
        <f>Rohdaten!AJ316-$G316</f>
        <v>#DIV/0!</v>
      </c>
      <c r="AB316" s="32" t="e">
        <f t="shared" si="147"/>
        <v>#DIV/0!</v>
      </c>
      <c r="AC316" s="30">
        <f>Rohdaten!AM316</f>
        <v>0</v>
      </c>
      <c r="AD316" s="33">
        <f>Rohdaten!AL316/eval!$B$7</f>
        <v>0</v>
      </c>
      <c r="AE316" s="32" t="e">
        <f t="shared" si="148"/>
        <v>#DIV/0!</v>
      </c>
      <c r="AF316" s="32" t="e">
        <f>(AC316)/((AE316+0.0000000000000000001)/charge/constants!$B$3)</f>
        <v>#DIV/0!</v>
      </c>
      <c r="AG316" s="32" t="e">
        <f>SQRT(AC316+1)/((AE316+0.0000000000000000001)/charge/constants!$B$3)</f>
        <v>#DIV/0!</v>
      </c>
      <c r="AH316" s="32" t="e">
        <f>AF316/eval!$E$18</f>
        <v>#DIV/0!</v>
      </c>
      <c r="AI316" s="32" t="e">
        <f>AG316/eval!$E$18</f>
        <v>#DIV/0!</v>
      </c>
      <c r="AJ316" s="32" t="e">
        <f t="shared" si="149"/>
        <v>#DIV/0!</v>
      </c>
      <c r="AK316" s="32" t="e">
        <f t="shared" si="150"/>
        <v>#DIV/0!</v>
      </c>
      <c r="AL316" s="29" t="e">
        <f t="shared" si="151"/>
        <v>#DIV/0!</v>
      </c>
      <c r="AN316" s="32" t="e">
        <f>Rohdaten!X316-G316</f>
        <v>#DIV/0!</v>
      </c>
      <c r="AO316" s="32" t="e">
        <f t="shared" si="152"/>
        <v>#DIV/0!</v>
      </c>
      <c r="AP316" s="30">
        <f>Rohdaten!AA316</f>
        <v>0</v>
      </c>
      <c r="AQ316" s="33">
        <f>Rohdaten!Y316</f>
        <v>0</v>
      </c>
      <c r="AR316" s="32" t="e">
        <f t="shared" si="136"/>
        <v>#DIV/0!</v>
      </c>
      <c r="AS316" s="32" t="e">
        <f t="shared" si="153"/>
        <v>#DIV/0!</v>
      </c>
      <c r="AT316" s="32" t="e">
        <f>(AP316)/((AS316+0.0000000000000000001)/charge/constants!$B$3)</f>
        <v>#DIV/0!</v>
      </c>
      <c r="AU316" s="32" t="e">
        <f>SQRT(AP316+1)/((AS316+0.0000000000000000001)/charge/constants!$B$3)</f>
        <v>#DIV/0!</v>
      </c>
      <c r="AV316" s="32" t="e">
        <f>AT316/eval!$E$18</f>
        <v>#DIV/0!</v>
      </c>
      <c r="AW316" s="32" t="e">
        <f>AU316/eval!$E$18</f>
        <v>#DIV/0!</v>
      </c>
      <c r="AX316" s="32" t="e">
        <f t="shared" si="154"/>
        <v>#DIV/0!</v>
      </c>
      <c r="AY316" s="32" t="e">
        <f t="shared" si="155"/>
        <v>#DIV/0!</v>
      </c>
      <c r="AZ316" s="29" t="e">
        <f t="shared" si="156"/>
        <v>#DIV/0!</v>
      </c>
      <c r="BC316" s="32" t="e">
        <f>Rohdaten!AD316-G316</f>
        <v>#DIV/0!</v>
      </c>
      <c r="BD316" s="30">
        <f>Rohdaten!AG316</f>
        <v>0</v>
      </c>
      <c r="BE316" s="33" t="e">
        <f>Rohdaten!AF316/Rohdaten!AE316</f>
        <v>#DIV/0!</v>
      </c>
      <c r="BF316" s="33">
        <f>Rohdaten!AF316/eval!$B$7</f>
        <v>0</v>
      </c>
      <c r="BG316" s="32" t="e">
        <f t="shared" si="157"/>
        <v>#DIV/0!</v>
      </c>
      <c r="BH316" s="32" t="e">
        <f>(BD316)/((BG316+0.0000000000000000001)/charge/constants!$B$3)</f>
        <v>#DIV/0!</v>
      </c>
      <c r="BI316" s="32" t="e">
        <f>SQRT(BD316+1)/((BG316+0.0000000000000000001)/charge/constants!$B$3)</f>
        <v>#DIV/0!</v>
      </c>
      <c r="BJ316" s="32" t="e">
        <f>BH316/eval!$E$18</f>
        <v>#DIV/0!</v>
      </c>
      <c r="BK316" s="32" t="e">
        <f>BI316/eval!$E$18</f>
        <v>#DIV/0!</v>
      </c>
      <c r="BL316" s="32" t="e">
        <f t="shared" si="158"/>
        <v>#DIV/0!</v>
      </c>
      <c r="BM316" s="32" t="e">
        <f t="shared" si="159"/>
        <v>#DIV/0!</v>
      </c>
      <c r="BN316" s="29" t="e">
        <f t="shared" si="160"/>
        <v>#DIV/0!</v>
      </c>
      <c r="BO316" s="33" t="e">
        <f t="array" ref="BO316">AVERAGE(IF(Rohdaten!E316='turnwise standard'!$A$5:$A$99,'turnwise standard'!$B$5:$B$99))</f>
        <v>#DIV/0!</v>
      </c>
      <c r="BP316" s="32" t="e">
        <f>BD316/BF316*constants!$B$3*charge/constants!$B$6/BO316</f>
        <v>#DIV/0!</v>
      </c>
      <c r="BQ316" s="32" t="e">
        <f>SQRT(BD316)/BF316*constants!$B$3*charge/constants!$B$6/BO316</f>
        <v>#DIV/0!</v>
      </c>
      <c r="BR316" s="32"/>
      <c r="BS316" s="32" t="e">
        <f t="shared" si="161"/>
        <v>#DIV/0!</v>
      </c>
      <c r="BT316" s="32" t="e">
        <f t="shared" si="162"/>
        <v>#DIV/0!</v>
      </c>
      <c r="BU316" s="32" t="e">
        <f t="shared" si="163"/>
        <v>#DIV/0!</v>
      </c>
      <c r="BV316" s="29" t="e">
        <f t="shared" si="137"/>
        <v>#DIV/0!</v>
      </c>
      <c r="BW316" s="29" t="e">
        <f t="shared" si="138"/>
        <v>#DIV/0!</v>
      </c>
      <c r="BX316" s="29" t="e">
        <f t="shared" si="139"/>
        <v>#DIV/0!</v>
      </c>
    </row>
    <row r="317" spans="1:76" x14ac:dyDescent="0.2">
      <c r="A317" s="29">
        <f>Rohdaten!C317</f>
        <v>0</v>
      </c>
      <c r="B317" s="29">
        <f>IF(1=1,Rohdaten!H317,"x"&amp;Rohdaten!H317)</f>
        <v>0</v>
      </c>
      <c r="C317" s="29">
        <f>IF(101,Rohdaten!F317,-Rohdaten!F317)</f>
        <v>0</v>
      </c>
      <c r="E317" s="32">
        <f>Rohdaten!J317</f>
        <v>0</v>
      </c>
      <c r="F317" s="32" t="e">
        <f>AVERAGE(Rohdaten!L317,Rohdaten!X317,Rohdaten!AD317)</f>
        <v>#DIV/0!</v>
      </c>
      <c r="G317" s="29" t="e">
        <f t="array" ref="G317">AVERAGE(IF(Rohdaten!E317='turnwise standard'!$A$5:$A$99,'turnwise standard'!$F$5:$F$99))</f>
        <v>#DIV/0!</v>
      </c>
      <c r="H317" s="29" t="b">
        <f>IF(ISERROR(G317),1&lt;0,E317-G317&gt;eval!$B$6)</f>
        <v>0</v>
      </c>
      <c r="I317" s="32" t="e">
        <f>Rohdaten!L317-G317</f>
        <v>#DIV/0!</v>
      </c>
      <c r="J317" s="32" t="e">
        <f t="shared" si="140"/>
        <v>#DIV/0!</v>
      </c>
      <c r="K317" s="32" t="e">
        <f t="shared" si="141"/>
        <v>#DIV/0!</v>
      </c>
      <c r="L317" s="30">
        <f>Rohdaten!O317</f>
        <v>0</v>
      </c>
      <c r="M317" s="33">
        <f>Rohdaten!N317/eval!$B$7</f>
        <v>0</v>
      </c>
      <c r="N317" s="33" t="e">
        <f>Rohdaten!N317/Rohdaten!M317</f>
        <v>#DIV/0!</v>
      </c>
      <c r="O317" s="32" t="e">
        <f t="shared" si="142"/>
        <v>#DIV/0!</v>
      </c>
      <c r="P317" s="34" t="e">
        <f>(L317)/(O317/charge/constants!$B$3)</f>
        <v>#DIV/0!</v>
      </c>
      <c r="Q317" s="34" t="e">
        <f>SQRT(L317+1)/(O317/charge/constants!$B$3)</f>
        <v>#DIV/0!</v>
      </c>
      <c r="R317" s="29" t="e">
        <f>P317/eval!$E$18</f>
        <v>#DIV/0!</v>
      </c>
      <c r="S317" s="29" t="e">
        <f>Q317/eval!$E$18</f>
        <v>#DIV/0!</v>
      </c>
      <c r="T317" s="29" t="e">
        <f t="shared" si="143"/>
        <v>#DIV/0!</v>
      </c>
      <c r="V317" s="31" t="e">
        <f t="array" ref="V317">AVERAGE(IF(Rohdaten!E317='turnwise standard'!$A$5:$A$99,'turnwise standard'!$P$5:$P$99))</f>
        <v>#DIV/0!</v>
      </c>
      <c r="W317" s="32" t="e">
        <f t="shared" si="144"/>
        <v>#DIV/0!</v>
      </c>
      <c r="X317" s="29" t="e">
        <f t="shared" si="145"/>
        <v>#DIV/0!</v>
      </c>
      <c r="Y317" s="29" t="e">
        <f t="shared" si="146"/>
        <v>#DIV/0!</v>
      </c>
      <c r="AA317" s="32" t="e">
        <f>Rohdaten!AJ317-$G317</f>
        <v>#DIV/0!</v>
      </c>
      <c r="AB317" s="32" t="e">
        <f t="shared" si="147"/>
        <v>#DIV/0!</v>
      </c>
      <c r="AC317" s="30">
        <f>Rohdaten!AM317</f>
        <v>0</v>
      </c>
      <c r="AD317" s="33">
        <f>Rohdaten!AL317/eval!$B$7</f>
        <v>0</v>
      </c>
      <c r="AE317" s="32" t="e">
        <f t="shared" si="148"/>
        <v>#DIV/0!</v>
      </c>
      <c r="AF317" s="32" t="e">
        <f>(AC317)/((AE317+0.0000000000000000001)/charge/constants!$B$3)</f>
        <v>#DIV/0!</v>
      </c>
      <c r="AG317" s="32" t="e">
        <f>SQRT(AC317+1)/((AE317+0.0000000000000000001)/charge/constants!$B$3)</f>
        <v>#DIV/0!</v>
      </c>
      <c r="AH317" s="32" t="e">
        <f>AF317/eval!$E$18</f>
        <v>#DIV/0!</v>
      </c>
      <c r="AI317" s="32" t="e">
        <f>AG317/eval!$E$18</f>
        <v>#DIV/0!</v>
      </c>
      <c r="AJ317" s="32" t="e">
        <f t="shared" si="149"/>
        <v>#DIV/0!</v>
      </c>
      <c r="AK317" s="32" t="e">
        <f t="shared" si="150"/>
        <v>#DIV/0!</v>
      </c>
      <c r="AL317" s="29" t="e">
        <f t="shared" si="151"/>
        <v>#DIV/0!</v>
      </c>
      <c r="AN317" s="32" t="e">
        <f>Rohdaten!X317-G317</f>
        <v>#DIV/0!</v>
      </c>
      <c r="AO317" s="32" t="e">
        <f t="shared" si="152"/>
        <v>#DIV/0!</v>
      </c>
      <c r="AP317" s="30">
        <f>Rohdaten!AA317</f>
        <v>0</v>
      </c>
      <c r="AQ317" s="33">
        <f>Rohdaten!Y317</f>
        <v>0</v>
      </c>
      <c r="AR317" s="32" t="e">
        <f t="shared" si="136"/>
        <v>#DIV/0!</v>
      </c>
      <c r="AS317" s="32" t="e">
        <f t="shared" si="153"/>
        <v>#DIV/0!</v>
      </c>
      <c r="AT317" s="32" t="e">
        <f>(AP317)/((AS317+0.0000000000000000001)/charge/constants!$B$3)</f>
        <v>#DIV/0!</v>
      </c>
      <c r="AU317" s="32" t="e">
        <f>SQRT(AP317+1)/((AS317+0.0000000000000000001)/charge/constants!$B$3)</f>
        <v>#DIV/0!</v>
      </c>
      <c r="AV317" s="32" t="e">
        <f>AT317/eval!$E$18</f>
        <v>#DIV/0!</v>
      </c>
      <c r="AW317" s="32" t="e">
        <f>AU317/eval!$E$18</f>
        <v>#DIV/0!</v>
      </c>
      <c r="AX317" s="32" t="e">
        <f t="shared" si="154"/>
        <v>#DIV/0!</v>
      </c>
      <c r="AY317" s="32" t="e">
        <f t="shared" si="155"/>
        <v>#DIV/0!</v>
      </c>
      <c r="AZ317" s="29" t="e">
        <f t="shared" si="156"/>
        <v>#DIV/0!</v>
      </c>
      <c r="BC317" s="32" t="e">
        <f>Rohdaten!AD317-G317</f>
        <v>#DIV/0!</v>
      </c>
      <c r="BD317" s="30">
        <f>Rohdaten!AG317</f>
        <v>0</v>
      </c>
      <c r="BE317" s="33" t="e">
        <f>Rohdaten!AF317/Rohdaten!AE317</f>
        <v>#DIV/0!</v>
      </c>
      <c r="BF317" s="33">
        <f>Rohdaten!AF317/eval!$B$7</f>
        <v>0</v>
      </c>
      <c r="BG317" s="32" t="e">
        <f t="shared" si="157"/>
        <v>#DIV/0!</v>
      </c>
      <c r="BH317" s="32" t="e">
        <f>(BD317)/((BG317+0.0000000000000000001)/charge/constants!$B$3)</f>
        <v>#DIV/0!</v>
      </c>
      <c r="BI317" s="32" t="e">
        <f>SQRT(BD317+1)/((BG317+0.0000000000000000001)/charge/constants!$B$3)</f>
        <v>#DIV/0!</v>
      </c>
      <c r="BJ317" s="32" t="e">
        <f>BH317/eval!$E$18</f>
        <v>#DIV/0!</v>
      </c>
      <c r="BK317" s="32" t="e">
        <f>BI317/eval!$E$18</f>
        <v>#DIV/0!</v>
      </c>
      <c r="BL317" s="32" t="e">
        <f t="shared" si="158"/>
        <v>#DIV/0!</v>
      </c>
      <c r="BM317" s="32" t="e">
        <f t="shared" si="159"/>
        <v>#DIV/0!</v>
      </c>
      <c r="BN317" s="29" t="e">
        <f t="shared" si="160"/>
        <v>#DIV/0!</v>
      </c>
      <c r="BO317" s="33" t="e">
        <f t="array" ref="BO317">AVERAGE(IF(Rohdaten!E317='turnwise standard'!$A$5:$A$99,'turnwise standard'!$B$5:$B$99))</f>
        <v>#DIV/0!</v>
      </c>
      <c r="BP317" s="32" t="e">
        <f>BD317/BF317*constants!$B$3*charge/constants!$B$6/BO317</f>
        <v>#DIV/0!</v>
      </c>
      <c r="BQ317" s="32" t="e">
        <f>SQRT(BD317)/BF317*constants!$B$3*charge/constants!$B$6/BO317</f>
        <v>#DIV/0!</v>
      </c>
      <c r="BR317" s="32"/>
      <c r="BS317" s="32" t="e">
        <f t="shared" si="161"/>
        <v>#DIV/0!</v>
      </c>
      <c r="BT317" s="32" t="e">
        <f t="shared" si="162"/>
        <v>#DIV/0!</v>
      </c>
      <c r="BU317" s="32" t="e">
        <f t="shared" si="163"/>
        <v>#DIV/0!</v>
      </c>
      <c r="BV317" s="29" t="e">
        <f t="shared" si="137"/>
        <v>#DIV/0!</v>
      </c>
      <c r="BW317" s="29" t="e">
        <f t="shared" si="138"/>
        <v>#DIV/0!</v>
      </c>
      <c r="BX317" s="29" t="e">
        <f t="shared" si="139"/>
        <v>#DIV/0!</v>
      </c>
    </row>
    <row r="318" spans="1:76" x14ac:dyDescent="0.2">
      <c r="A318" s="29">
        <f>Rohdaten!C318</f>
        <v>0</v>
      </c>
      <c r="B318" s="29">
        <f>IF(1=1,Rohdaten!H318,"x"&amp;Rohdaten!H318)</f>
        <v>0</v>
      </c>
      <c r="C318" s="29">
        <f>IF(101,Rohdaten!F318,-Rohdaten!F318)</f>
        <v>0</v>
      </c>
      <c r="E318" s="32">
        <f>Rohdaten!J318</f>
        <v>0</v>
      </c>
      <c r="F318" s="32" t="e">
        <f>AVERAGE(Rohdaten!L318,Rohdaten!X318,Rohdaten!AD318)</f>
        <v>#DIV/0!</v>
      </c>
      <c r="G318" s="29" t="e">
        <f t="array" ref="G318">AVERAGE(IF(Rohdaten!E318='turnwise standard'!$A$5:$A$99,'turnwise standard'!$F$5:$F$99))</f>
        <v>#DIV/0!</v>
      </c>
      <c r="H318" s="29" t="b">
        <f>IF(ISERROR(G318),1&lt;0,E318-G318&gt;eval!$B$6)</f>
        <v>0</v>
      </c>
      <c r="I318" s="32" t="e">
        <f>Rohdaten!L318-G318</f>
        <v>#DIV/0!</v>
      </c>
      <c r="J318" s="32" t="e">
        <f t="shared" si="140"/>
        <v>#DIV/0!</v>
      </c>
      <c r="K318" s="32" t="e">
        <f t="shared" si="141"/>
        <v>#DIV/0!</v>
      </c>
      <c r="L318" s="30">
        <f>Rohdaten!O318</f>
        <v>0</v>
      </c>
      <c r="M318" s="33">
        <f>Rohdaten!N318/eval!$B$7</f>
        <v>0</v>
      </c>
      <c r="N318" s="33" t="e">
        <f>Rohdaten!N318/Rohdaten!M318</f>
        <v>#DIV/0!</v>
      </c>
      <c r="O318" s="32" t="e">
        <f t="shared" si="142"/>
        <v>#DIV/0!</v>
      </c>
      <c r="P318" s="34" t="e">
        <f>(L318)/(O318/charge/constants!$B$3)</f>
        <v>#DIV/0!</v>
      </c>
      <c r="Q318" s="34" t="e">
        <f>SQRT(L318+1)/(O318/charge/constants!$B$3)</f>
        <v>#DIV/0!</v>
      </c>
      <c r="R318" s="29" t="e">
        <f>P318/eval!$E$18</f>
        <v>#DIV/0!</v>
      </c>
      <c r="S318" s="29" t="e">
        <f>Q318/eval!$E$18</f>
        <v>#DIV/0!</v>
      </c>
      <c r="T318" s="29" t="e">
        <f t="shared" si="143"/>
        <v>#DIV/0!</v>
      </c>
      <c r="V318" s="31" t="e">
        <f t="array" ref="V318">AVERAGE(IF(Rohdaten!E318='turnwise standard'!$A$5:$A$99,'turnwise standard'!$P$5:$P$99))</f>
        <v>#DIV/0!</v>
      </c>
      <c r="W318" s="32" t="e">
        <f t="shared" si="144"/>
        <v>#DIV/0!</v>
      </c>
      <c r="X318" s="29" t="e">
        <f t="shared" si="145"/>
        <v>#DIV/0!</v>
      </c>
      <c r="Y318" s="29" t="e">
        <f t="shared" si="146"/>
        <v>#DIV/0!</v>
      </c>
      <c r="AA318" s="32" t="e">
        <f>Rohdaten!AJ318-$G318</f>
        <v>#DIV/0!</v>
      </c>
      <c r="AB318" s="32" t="e">
        <f t="shared" si="147"/>
        <v>#DIV/0!</v>
      </c>
      <c r="AC318" s="30">
        <f>Rohdaten!AM318</f>
        <v>0</v>
      </c>
      <c r="AD318" s="33">
        <f>Rohdaten!AL318/eval!$B$7</f>
        <v>0</v>
      </c>
      <c r="AE318" s="32" t="e">
        <f t="shared" si="148"/>
        <v>#DIV/0!</v>
      </c>
      <c r="AF318" s="32" t="e">
        <f>(AC318)/((AE318+0.0000000000000000001)/charge/constants!$B$3)</f>
        <v>#DIV/0!</v>
      </c>
      <c r="AG318" s="32" t="e">
        <f>SQRT(AC318+1)/((AE318+0.0000000000000000001)/charge/constants!$B$3)</f>
        <v>#DIV/0!</v>
      </c>
      <c r="AH318" s="32" t="e">
        <f>AF318/eval!$E$18</f>
        <v>#DIV/0!</v>
      </c>
      <c r="AI318" s="32" t="e">
        <f>AG318/eval!$E$18</f>
        <v>#DIV/0!</v>
      </c>
      <c r="AJ318" s="32" t="e">
        <f t="shared" si="149"/>
        <v>#DIV/0!</v>
      </c>
      <c r="AK318" s="32" t="e">
        <f t="shared" si="150"/>
        <v>#DIV/0!</v>
      </c>
      <c r="AL318" s="29" t="e">
        <f t="shared" si="151"/>
        <v>#DIV/0!</v>
      </c>
      <c r="AN318" s="32" t="e">
        <f>Rohdaten!X318-G318</f>
        <v>#DIV/0!</v>
      </c>
      <c r="AO318" s="32" t="e">
        <f t="shared" si="152"/>
        <v>#DIV/0!</v>
      </c>
      <c r="AP318" s="30">
        <f>Rohdaten!AA318</f>
        <v>0</v>
      </c>
      <c r="AQ318" s="33">
        <f>Rohdaten!Y318</f>
        <v>0</v>
      </c>
      <c r="AR318" s="32" t="e">
        <f t="shared" si="136"/>
        <v>#DIV/0!</v>
      </c>
      <c r="AS318" s="32" t="e">
        <f t="shared" si="153"/>
        <v>#DIV/0!</v>
      </c>
      <c r="AT318" s="32" t="e">
        <f>(AP318)/((AS318+0.0000000000000000001)/charge/constants!$B$3)</f>
        <v>#DIV/0!</v>
      </c>
      <c r="AU318" s="32" t="e">
        <f>SQRT(AP318+1)/((AS318+0.0000000000000000001)/charge/constants!$B$3)</f>
        <v>#DIV/0!</v>
      </c>
      <c r="AV318" s="32" t="e">
        <f>AT318/eval!$E$18</f>
        <v>#DIV/0!</v>
      </c>
      <c r="AW318" s="32" t="e">
        <f>AU318/eval!$E$18</f>
        <v>#DIV/0!</v>
      </c>
      <c r="AX318" s="32" t="e">
        <f t="shared" si="154"/>
        <v>#DIV/0!</v>
      </c>
      <c r="AY318" s="32" t="e">
        <f t="shared" si="155"/>
        <v>#DIV/0!</v>
      </c>
      <c r="AZ318" s="29" t="e">
        <f t="shared" si="156"/>
        <v>#DIV/0!</v>
      </c>
      <c r="BC318" s="32" t="e">
        <f>Rohdaten!AD318-G318</f>
        <v>#DIV/0!</v>
      </c>
      <c r="BD318" s="30">
        <f>Rohdaten!AG318</f>
        <v>0</v>
      </c>
      <c r="BE318" s="33" t="e">
        <f>Rohdaten!AF318/Rohdaten!AE318</f>
        <v>#DIV/0!</v>
      </c>
      <c r="BF318" s="33">
        <f>Rohdaten!AF318/eval!$B$7</f>
        <v>0</v>
      </c>
      <c r="BG318" s="32" t="e">
        <f t="shared" si="157"/>
        <v>#DIV/0!</v>
      </c>
      <c r="BH318" s="32" t="e">
        <f>(BD318)/((BG318+0.0000000000000000001)/charge/constants!$B$3)</f>
        <v>#DIV/0!</v>
      </c>
      <c r="BI318" s="32" t="e">
        <f>SQRT(BD318+1)/((BG318+0.0000000000000000001)/charge/constants!$B$3)</f>
        <v>#DIV/0!</v>
      </c>
      <c r="BJ318" s="32" t="e">
        <f>BH318/eval!$E$18</f>
        <v>#DIV/0!</v>
      </c>
      <c r="BK318" s="32" t="e">
        <f>BI318/eval!$E$18</f>
        <v>#DIV/0!</v>
      </c>
      <c r="BL318" s="32" t="e">
        <f t="shared" si="158"/>
        <v>#DIV/0!</v>
      </c>
      <c r="BM318" s="32" t="e">
        <f t="shared" si="159"/>
        <v>#DIV/0!</v>
      </c>
      <c r="BN318" s="29" t="e">
        <f t="shared" si="160"/>
        <v>#DIV/0!</v>
      </c>
      <c r="BO318" s="33" t="e">
        <f t="array" ref="BO318">AVERAGE(IF(Rohdaten!E318='turnwise standard'!$A$5:$A$99,'turnwise standard'!$B$5:$B$99))</f>
        <v>#DIV/0!</v>
      </c>
      <c r="BP318" s="32" t="e">
        <f>BD318/BF318*constants!$B$3*charge/constants!$B$6/BO318</f>
        <v>#DIV/0!</v>
      </c>
      <c r="BQ318" s="32" t="e">
        <f>SQRT(BD318)/BF318*constants!$B$3*charge/constants!$B$6/BO318</f>
        <v>#DIV/0!</v>
      </c>
      <c r="BR318" s="32"/>
      <c r="BS318" s="32" t="e">
        <f t="shared" si="161"/>
        <v>#DIV/0!</v>
      </c>
      <c r="BT318" s="32" t="e">
        <f t="shared" si="162"/>
        <v>#DIV/0!</v>
      </c>
      <c r="BU318" s="32" t="e">
        <f t="shared" si="163"/>
        <v>#DIV/0!</v>
      </c>
      <c r="BV318" s="29" t="e">
        <f t="shared" si="137"/>
        <v>#DIV/0!</v>
      </c>
      <c r="BW318" s="29" t="e">
        <f t="shared" si="138"/>
        <v>#DIV/0!</v>
      </c>
      <c r="BX318" s="29" t="e">
        <f t="shared" si="139"/>
        <v>#DIV/0!</v>
      </c>
    </row>
    <row r="319" spans="1:76" x14ac:dyDescent="0.2">
      <c r="A319" s="29">
        <f>Rohdaten!C319</f>
        <v>0</v>
      </c>
      <c r="B319" s="29">
        <f>IF(1=1,Rohdaten!H319,"x"&amp;Rohdaten!H319)</f>
        <v>0</v>
      </c>
      <c r="C319" s="29">
        <f>IF(101,Rohdaten!F319,-Rohdaten!F319)</f>
        <v>0</v>
      </c>
      <c r="E319" s="32">
        <f>Rohdaten!J319</f>
        <v>0</v>
      </c>
      <c r="F319" s="32" t="e">
        <f>AVERAGE(Rohdaten!L319,Rohdaten!X319,Rohdaten!AD319)</f>
        <v>#DIV/0!</v>
      </c>
      <c r="G319" s="29" t="e">
        <f t="array" ref="G319">AVERAGE(IF(Rohdaten!E319='turnwise standard'!$A$5:$A$99,'turnwise standard'!$F$5:$F$99))</f>
        <v>#DIV/0!</v>
      </c>
      <c r="H319" s="29" t="b">
        <f>IF(ISERROR(G319),1&lt;0,E319-G319&gt;eval!$B$6)</f>
        <v>0</v>
      </c>
      <c r="I319" s="32" t="e">
        <f>Rohdaten!L319-G319</f>
        <v>#DIV/0!</v>
      </c>
      <c r="J319" s="32" t="e">
        <f t="shared" si="140"/>
        <v>#DIV/0!</v>
      </c>
      <c r="K319" s="32" t="e">
        <f t="shared" si="141"/>
        <v>#DIV/0!</v>
      </c>
      <c r="L319" s="30">
        <f>Rohdaten!O319</f>
        <v>0</v>
      </c>
      <c r="M319" s="33">
        <f>Rohdaten!N319/eval!$B$7</f>
        <v>0</v>
      </c>
      <c r="N319" s="33" t="e">
        <f>Rohdaten!N319/Rohdaten!M319</f>
        <v>#DIV/0!</v>
      </c>
      <c r="O319" s="32" t="e">
        <f t="shared" si="142"/>
        <v>#DIV/0!</v>
      </c>
      <c r="P319" s="34" t="e">
        <f>(L319)/(O319/charge/constants!$B$3)</f>
        <v>#DIV/0!</v>
      </c>
      <c r="Q319" s="34" t="e">
        <f>SQRT(L319+1)/(O319/charge/constants!$B$3)</f>
        <v>#DIV/0!</v>
      </c>
      <c r="R319" s="29" t="e">
        <f>P319/eval!$E$18</f>
        <v>#DIV/0!</v>
      </c>
      <c r="S319" s="29" t="e">
        <f>Q319/eval!$E$18</f>
        <v>#DIV/0!</v>
      </c>
      <c r="T319" s="29" t="e">
        <f t="shared" si="143"/>
        <v>#DIV/0!</v>
      </c>
      <c r="V319" s="31" t="e">
        <f t="array" ref="V319">AVERAGE(IF(Rohdaten!E319='turnwise standard'!$A$5:$A$99,'turnwise standard'!$P$5:$P$99))</f>
        <v>#DIV/0!</v>
      </c>
      <c r="W319" s="32" t="e">
        <f t="shared" si="144"/>
        <v>#DIV/0!</v>
      </c>
      <c r="X319" s="29" t="e">
        <f t="shared" si="145"/>
        <v>#DIV/0!</v>
      </c>
      <c r="Y319" s="29" t="e">
        <f t="shared" si="146"/>
        <v>#DIV/0!</v>
      </c>
      <c r="AA319" s="32" t="e">
        <f>Rohdaten!AJ319-$G319</f>
        <v>#DIV/0!</v>
      </c>
      <c r="AB319" s="32" t="e">
        <f t="shared" si="147"/>
        <v>#DIV/0!</v>
      </c>
      <c r="AC319" s="30">
        <f>Rohdaten!AM319</f>
        <v>0</v>
      </c>
      <c r="AD319" s="33">
        <f>Rohdaten!AL319/eval!$B$7</f>
        <v>0</v>
      </c>
      <c r="AE319" s="32" t="e">
        <f t="shared" si="148"/>
        <v>#DIV/0!</v>
      </c>
      <c r="AF319" s="32" t="e">
        <f>(AC319)/((AE319+0.0000000000000000001)/charge/constants!$B$3)</f>
        <v>#DIV/0!</v>
      </c>
      <c r="AG319" s="32" t="e">
        <f>SQRT(AC319+1)/((AE319+0.0000000000000000001)/charge/constants!$B$3)</f>
        <v>#DIV/0!</v>
      </c>
      <c r="AH319" s="32" t="e">
        <f>AF319/eval!$E$18</f>
        <v>#DIV/0!</v>
      </c>
      <c r="AI319" s="32" t="e">
        <f>AG319/eval!$E$18</f>
        <v>#DIV/0!</v>
      </c>
      <c r="AJ319" s="32" t="e">
        <f t="shared" si="149"/>
        <v>#DIV/0!</v>
      </c>
      <c r="AK319" s="32" t="e">
        <f t="shared" si="150"/>
        <v>#DIV/0!</v>
      </c>
      <c r="AL319" s="29" t="e">
        <f t="shared" si="151"/>
        <v>#DIV/0!</v>
      </c>
      <c r="AN319" s="32" t="e">
        <f>Rohdaten!X319-G319</f>
        <v>#DIV/0!</v>
      </c>
      <c r="AO319" s="32" t="e">
        <f t="shared" si="152"/>
        <v>#DIV/0!</v>
      </c>
      <c r="AP319" s="30">
        <f>Rohdaten!AA319</f>
        <v>0</v>
      </c>
      <c r="AQ319" s="33">
        <f>Rohdaten!Y319</f>
        <v>0</v>
      </c>
      <c r="AR319" s="32" t="e">
        <f t="shared" si="136"/>
        <v>#DIV/0!</v>
      </c>
      <c r="AS319" s="32" t="e">
        <f t="shared" si="153"/>
        <v>#DIV/0!</v>
      </c>
      <c r="AT319" s="32" t="e">
        <f>(AP319)/((AS319+0.0000000000000000001)/charge/constants!$B$3)</f>
        <v>#DIV/0!</v>
      </c>
      <c r="AU319" s="32" t="e">
        <f>SQRT(AP319+1)/((AS319+0.0000000000000000001)/charge/constants!$B$3)</f>
        <v>#DIV/0!</v>
      </c>
      <c r="AV319" s="32" t="e">
        <f>AT319/eval!$E$18</f>
        <v>#DIV/0!</v>
      </c>
      <c r="AW319" s="32" t="e">
        <f>AU319/eval!$E$18</f>
        <v>#DIV/0!</v>
      </c>
      <c r="AX319" s="32" t="e">
        <f t="shared" si="154"/>
        <v>#DIV/0!</v>
      </c>
      <c r="AY319" s="32" t="e">
        <f t="shared" si="155"/>
        <v>#DIV/0!</v>
      </c>
      <c r="AZ319" s="29" t="e">
        <f t="shared" si="156"/>
        <v>#DIV/0!</v>
      </c>
      <c r="BC319" s="32" t="e">
        <f>Rohdaten!AD319-G319</f>
        <v>#DIV/0!</v>
      </c>
      <c r="BD319" s="30">
        <f>Rohdaten!AG319</f>
        <v>0</v>
      </c>
      <c r="BE319" s="33" t="e">
        <f>Rohdaten!AF319/Rohdaten!AE319</f>
        <v>#DIV/0!</v>
      </c>
      <c r="BF319" s="33">
        <f>Rohdaten!AF319/eval!$B$7</f>
        <v>0</v>
      </c>
      <c r="BG319" s="32" t="e">
        <f t="shared" si="157"/>
        <v>#DIV/0!</v>
      </c>
      <c r="BH319" s="32" t="e">
        <f>(BD319)/((BG319+0.0000000000000000001)/charge/constants!$B$3)</f>
        <v>#DIV/0!</v>
      </c>
      <c r="BI319" s="32" t="e">
        <f>SQRT(BD319+1)/((BG319+0.0000000000000000001)/charge/constants!$B$3)</f>
        <v>#DIV/0!</v>
      </c>
      <c r="BJ319" s="32" t="e">
        <f>BH319/eval!$E$18</f>
        <v>#DIV/0!</v>
      </c>
      <c r="BK319" s="32" t="e">
        <f>BI319/eval!$E$18</f>
        <v>#DIV/0!</v>
      </c>
      <c r="BL319" s="32" t="e">
        <f t="shared" si="158"/>
        <v>#DIV/0!</v>
      </c>
      <c r="BM319" s="32" t="e">
        <f t="shared" si="159"/>
        <v>#DIV/0!</v>
      </c>
      <c r="BN319" s="29" t="e">
        <f t="shared" si="160"/>
        <v>#DIV/0!</v>
      </c>
      <c r="BO319" s="33" t="e">
        <f t="array" ref="BO319">AVERAGE(IF(Rohdaten!E319='turnwise standard'!$A$5:$A$99,'turnwise standard'!$B$5:$B$99))</f>
        <v>#DIV/0!</v>
      </c>
      <c r="BP319" s="32" t="e">
        <f>BD319/BF319*constants!$B$3*charge/constants!$B$6/BO319</f>
        <v>#DIV/0!</v>
      </c>
      <c r="BQ319" s="32" t="e">
        <f>SQRT(BD319)/BF319*constants!$B$3*charge/constants!$B$6/BO319</f>
        <v>#DIV/0!</v>
      </c>
      <c r="BR319" s="32"/>
      <c r="BS319" s="32" t="e">
        <f t="shared" si="161"/>
        <v>#DIV/0!</v>
      </c>
      <c r="BT319" s="32" t="e">
        <f t="shared" si="162"/>
        <v>#DIV/0!</v>
      </c>
      <c r="BU319" s="32" t="e">
        <f t="shared" si="163"/>
        <v>#DIV/0!</v>
      </c>
      <c r="BV319" s="29" t="e">
        <f t="shared" si="137"/>
        <v>#DIV/0!</v>
      </c>
      <c r="BW319" s="29" t="e">
        <f t="shared" si="138"/>
        <v>#DIV/0!</v>
      </c>
      <c r="BX319" s="29" t="e">
        <f t="shared" si="139"/>
        <v>#DIV/0!</v>
      </c>
    </row>
    <row r="320" spans="1:76" x14ac:dyDescent="0.2">
      <c r="A320" s="29">
        <f>Rohdaten!C320</f>
        <v>0</v>
      </c>
      <c r="B320" s="29">
        <f>IF(1=1,Rohdaten!H320,"x"&amp;Rohdaten!H320)</f>
        <v>0</v>
      </c>
      <c r="C320" s="29">
        <f>IF(101,Rohdaten!F320,-Rohdaten!F320)</f>
        <v>0</v>
      </c>
      <c r="E320" s="32">
        <f>Rohdaten!J320</f>
        <v>0</v>
      </c>
      <c r="F320" s="32" t="e">
        <f>AVERAGE(Rohdaten!L320,Rohdaten!X320,Rohdaten!AD320)</f>
        <v>#DIV/0!</v>
      </c>
      <c r="G320" s="29" t="e">
        <f t="array" ref="G320">AVERAGE(IF(Rohdaten!E320='turnwise standard'!$A$5:$A$99,'turnwise standard'!$F$5:$F$99))</f>
        <v>#DIV/0!</v>
      </c>
      <c r="H320" s="29" t="b">
        <f>IF(ISERROR(G320),1&lt;0,E320-G320&gt;eval!$B$6)</f>
        <v>0</v>
      </c>
      <c r="I320" s="32" t="e">
        <f>Rohdaten!L320-G320</f>
        <v>#DIV/0!</v>
      </c>
      <c r="J320" s="32" t="e">
        <f t="shared" si="140"/>
        <v>#DIV/0!</v>
      </c>
      <c r="K320" s="32" t="e">
        <f t="shared" si="141"/>
        <v>#DIV/0!</v>
      </c>
      <c r="L320" s="30">
        <f>Rohdaten!O320</f>
        <v>0</v>
      </c>
      <c r="M320" s="33">
        <f>Rohdaten!N320/eval!$B$7</f>
        <v>0</v>
      </c>
      <c r="N320" s="33" t="e">
        <f>Rohdaten!N320/Rohdaten!M320</f>
        <v>#DIV/0!</v>
      </c>
      <c r="O320" s="32" t="e">
        <f t="shared" si="142"/>
        <v>#DIV/0!</v>
      </c>
      <c r="P320" s="34" t="e">
        <f>(L320)/(O320/charge/constants!$B$3)</f>
        <v>#DIV/0!</v>
      </c>
      <c r="Q320" s="34" t="e">
        <f>SQRT(L320+1)/(O320/charge/constants!$B$3)</f>
        <v>#DIV/0!</v>
      </c>
      <c r="R320" s="29" t="e">
        <f>P320/eval!$E$18</f>
        <v>#DIV/0!</v>
      </c>
      <c r="S320" s="29" t="e">
        <f>Q320/eval!$E$18</f>
        <v>#DIV/0!</v>
      </c>
      <c r="T320" s="29" t="e">
        <f t="shared" si="143"/>
        <v>#DIV/0!</v>
      </c>
      <c r="V320" s="31" t="e">
        <f t="array" ref="V320">AVERAGE(IF(Rohdaten!E320='turnwise standard'!$A$5:$A$99,'turnwise standard'!$P$5:$P$99))</f>
        <v>#DIV/0!</v>
      </c>
      <c r="W320" s="32" t="e">
        <f t="shared" si="144"/>
        <v>#DIV/0!</v>
      </c>
      <c r="X320" s="29" t="e">
        <f t="shared" si="145"/>
        <v>#DIV/0!</v>
      </c>
      <c r="Y320" s="29" t="e">
        <f t="shared" si="146"/>
        <v>#DIV/0!</v>
      </c>
      <c r="AA320" s="32" t="e">
        <f>Rohdaten!AJ320-$G320</f>
        <v>#DIV/0!</v>
      </c>
      <c r="AB320" s="32" t="e">
        <f t="shared" si="147"/>
        <v>#DIV/0!</v>
      </c>
      <c r="AC320" s="30">
        <f>Rohdaten!AM320</f>
        <v>0</v>
      </c>
      <c r="AD320" s="33">
        <f>Rohdaten!AL320/eval!$B$7</f>
        <v>0</v>
      </c>
      <c r="AE320" s="32" t="e">
        <f t="shared" si="148"/>
        <v>#DIV/0!</v>
      </c>
      <c r="AF320" s="32" t="e">
        <f>(AC320)/((AE320+0.0000000000000000001)/charge/constants!$B$3)</f>
        <v>#DIV/0!</v>
      </c>
      <c r="AG320" s="32" t="e">
        <f>SQRT(AC320+1)/((AE320+0.0000000000000000001)/charge/constants!$B$3)</f>
        <v>#DIV/0!</v>
      </c>
      <c r="AH320" s="32" t="e">
        <f>AF320/eval!$E$18</f>
        <v>#DIV/0!</v>
      </c>
      <c r="AI320" s="32" t="e">
        <f>AG320/eval!$E$18</f>
        <v>#DIV/0!</v>
      </c>
      <c r="AJ320" s="32" t="e">
        <f t="shared" si="149"/>
        <v>#DIV/0!</v>
      </c>
      <c r="AK320" s="32" t="e">
        <f t="shared" si="150"/>
        <v>#DIV/0!</v>
      </c>
      <c r="AL320" s="29" t="e">
        <f t="shared" si="151"/>
        <v>#DIV/0!</v>
      </c>
      <c r="AN320" s="32" t="e">
        <f>Rohdaten!X320-G320</f>
        <v>#DIV/0!</v>
      </c>
      <c r="AO320" s="32" t="e">
        <f t="shared" si="152"/>
        <v>#DIV/0!</v>
      </c>
      <c r="AP320" s="30">
        <f>Rohdaten!AA320</f>
        <v>0</v>
      </c>
      <c r="AQ320" s="33">
        <f>Rohdaten!Y320</f>
        <v>0</v>
      </c>
      <c r="AR320" s="32" t="e">
        <f t="shared" si="136"/>
        <v>#DIV/0!</v>
      </c>
      <c r="AS320" s="32" t="e">
        <f t="shared" si="153"/>
        <v>#DIV/0!</v>
      </c>
      <c r="AT320" s="32" t="e">
        <f>(AP320)/((AS320+0.0000000000000000001)/charge/constants!$B$3)</f>
        <v>#DIV/0!</v>
      </c>
      <c r="AU320" s="32" t="e">
        <f>SQRT(AP320+1)/((AS320+0.0000000000000000001)/charge/constants!$B$3)</f>
        <v>#DIV/0!</v>
      </c>
      <c r="AV320" s="32" t="e">
        <f>AT320/eval!$E$18</f>
        <v>#DIV/0!</v>
      </c>
      <c r="AW320" s="32" t="e">
        <f>AU320/eval!$E$18</f>
        <v>#DIV/0!</v>
      </c>
      <c r="AX320" s="32" t="e">
        <f t="shared" si="154"/>
        <v>#DIV/0!</v>
      </c>
      <c r="AY320" s="32" t="e">
        <f t="shared" si="155"/>
        <v>#DIV/0!</v>
      </c>
      <c r="AZ320" s="29" t="e">
        <f t="shared" si="156"/>
        <v>#DIV/0!</v>
      </c>
      <c r="BC320" s="32" t="e">
        <f>Rohdaten!AD320-G320</f>
        <v>#DIV/0!</v>
      </c>
      <c r="BD320" s="30">
        <f>Rohdaten!AG320</f>
        <v>0</v>
      </c>
      <c r="BE320" s="33" t="e">
        <f>Rohdaten!AF320/Rohdaten!AE320</f>
        <v>#DIV/0!</v>
      </c>
      <c r="BF320" s="33">
        <f>Rohdaten!AF320/eval!$B$7</f>
        <v>0</v>
      </c>
      <c r="BG320" s="32" t="e">
        <f t="shared" si="157"/>
        <v>#DIV/0!</v>
      </c>
      <c r="BH320" s="32" t="e">
        <f>(BD320)/((BG320+0.0000000000000000001)/charge/constants!$B$3)</f>
        <v>#DIV/0!</v>
      </c>
      <c r="BI320" s="32" t="e">
        <f>SQRT(BD320+1)/((BG320+0.0000000000000000001)/charge/constants!$B$3)</f>
        <v>#DIV/0!</v>
      </c>
      <c r="BJ320" s="32" t="e">
        <f>BH320/eval!$E$18</f>
        <v>#DIV/0!</v>
      </c>
      <c r="BK320" s="32" t="e">
        <f>BI320/eval!$E$18</f>
        <v>#DIV/0!</v>
      </c>
      <c r="BL320" s="32" t="e">
        <f t="shared" si="158"/>
        <v>#DIV/0!</v>
      </c>
      <c r="BM320" s="32" t="e">
        <f t="shared" si="159"/>
        <v>#DIV/0!</v>
      </c>
      <c r="BN320" s="29" t="e">
        <f t="shared" si="160"/>
        <v>#DIV/0!</v>
      </c>
      <c r="BO320" s="33" t="e">
        <f t="array" ref="BO320">AVERAGE(IF(Rohdaten!E320='turnwise standard'!$A$5:$A$99,'turnwise standard'!$B$5:$B$99))</f>
        <v>#DIV/0!</v>
      </c>
      <c r="BP320" s="32" t="e">
        <f>BD320/BF320*constants!$B$3*charge/constants!$B$6/BO320</f>
        <v>#DIV/0!</v>
      </c>
      <c r="BQ320" s="32" t="e">
        <f>SQRT(BD320)/BF320*constants!$B$3*charge/constants!$B$6/BO320</f>
        <v>#DIV/0!</v>
      </c>
      <c r="BR320" s="32"/>
      <c r="BS320" s="32" t="e">
        <f t="shared" si="161"/>
        <v>#DIV/0!</v>
      </c>
      <c r="BT320" s="32" t="e">
        <f t="shared" si="162"/>
        <v>#DIV/0!</v>
      </c>
      <c r="BU320" s="32" t="e">
        <f t="shared" si="163"/>
        <v>#DIV/0!</v>
      </c>
      <c r="BV320" s="29" t="e">
        <f t="shared" si="137"/>
        <v>#DIV/0!</v>
      </c>
      <c r="BW320" s="29" t="e">
        <f t="shared" si="138"/>
        <v>#DIV/0!</v>
      </c>
      <c r="BX320" s="29" t="e">
        <f t="shared" si="139"/>
        <v>#DIV/0!</v>
      </c>
    </row>
    <row r="321" spans="1:76" x14ac:dyDescent="0.2">
      <c r="A321" s="29">
        <f>Rohdaten!C321</f>
        <v>0</v>
      </c>
      <c r="B321" s="29">
        <f>IF(1=1,Rohdaten!H321,"x"&amp;Rohdaten!H321)</f>
        <v>0</v>
      </c>
      <c r="C321" s="29">
        <f>IF(101,Rohdaten!F321,-Rohdaten!F321)</f>
        <v>0</v>
      </c>
      <c r="E321" s="32">
        <f>Rohdaten!J321</f>
        <v>0</v>
      </c>
      <c r="F321" s="32" t="e">
        <f>AVERAGE(Rohdaten!L321,Rohdaten!X321,Rohdaten!AD321)</f>
        <v>#DIV/0!</v>
      </c>
      <c r="G321" s="29" t="e">
        <f t="array" ref="G321">AVERAGE(IF(Rohdaten!E321='turnwise standard'!$A$5:$A$99,'turnwise standard'!$F$5:$F$99))</f>
        <v>#DIV/0!</v>
      </c>
      <c r="H321" s="29" t="b">
        <f>IF(ISERROR(G321),1&lt;0,E321-G321&gt;eval!$B$6)</f>
        <v>0</v>
      </c>
      <c r="I321" s="32" t="e">
        <f>Rohdaten!L321-G321</f>
        <v>#DIV/0!</v>
      </c>
      <c r="J321" s="32" t="e">
        <f t="shared" si="140"/>
        <v>#DIV/0!</v>
      </c>
      <c r="K321" s="32" t="e">
        <f t="shared" si="141"/>
        <v>#DIV/0!</v>
      </c>
      <c r="L321" s="30">
        <f>Rohdaten!O321</f>
        <v>0</v>
      </c>
      <c r="M321" s="33">
        <f>Rohdaten!N321/eval!$B$7</f>
        <v>0</v>
      </c>
      <c r="N321" s="33" t="e">
        <f>Rohdaten!N321/Rohdaten!M321</f>
        <v>#DIV/0!</v>
      </c>
      <c r="O321" s="32" t="e">
        <f t="shared" si="142"/>
        <v>#DIV/0!</v>
      </c>
      <c r="P321" s="34" t="e">
        <f>(L321)/(O321/charge/constants!$B$3)</f>
        <v>#DIV/0!</v>
      </c>
      <c r="Q321" s="34" t="e">
        <f>SQRT(L321+1)/(O321/charge/constants!$B$3)</f>
        <v>#DIV/0!</v>
      </c>
      <c r="R321" s="29" t="e">
        <f>P321/eval!$E$18</f>
        <v>#DIV/0!</v>
      </c>
      <c r="S321" s="29" t="e">
        <f>Q321/eval!$E$18</f>
        <v>#DIV/0!</v>
      </c>
      <c r="T321" s="29" t="e">
        <f t="shared" si="143"/>
        <v>#DIV/0!</v>
      </c>
      <c r="V321" s="31" t="e">
        <f t="array" ref="V321">AVERAGE(IF(Rohdaten!E321='turnwise standard'!$A$5:$A$99,'turnwise standard'!$P$5:$P$99))</f>
        <v>#DIV/0!</v>
      </c>
      <c r="W321" s="32" t="e">
        <f t="shared" si="144"/>
        <v>#DIV/0!</v>
      </c>
      <c r="X321" s="29" t="e">
        <f t="shared" si="145"/>
        <v>#DIV/0!</v>
      </c>
      <c r="Y321" s="29" t="e">
        <f t="shared" si="146"/>
        <v>#DIV/0!</v>
      </c>
      <c r="AA321" s="32" t="e">
        <f>Rohdaten!AJ321-$G321</f>
        <v>#DIV/0!</v>
      </c>
      <c r="AB321" s="32" t="e">
        <f t="shared" si="147"/>
        <v>#DIV/0!</v>
      </c>
      <c r="AC321" s="30">
        <f>Rohdaten!AM321</f>
        <v>0</v>
      </c>
      <c r="AD321" s="33">
        <f>Rohdaten!AL321/eval!$B$7</f>
        <v>0</v>
      </c>
      <c r="AE321" s="32" t="e">
        <f t="shared" si="148"/>
        <v>#DIV/0!</v>
      </c>
      <c r="AF321" s="32" t="e">
        <f>(AC321)/((AE321+0.0000000000000000001)/charge/constants!$B$3)</f>
        <v>#DIV/0!</v>
      </c>
      <c r="AG321" s="32" t="e">
        <f>SQRT(AC321+1)/((AE321+0.0000000000000000001)/charge/constants!$B$3)</f>
        <v>#DIV/0!</v>
      </c>
      <c r="AH321" s="32" t="e">
        <f>AF321/eval!$E$18</f>
        <v>#DIV/0!</v>
      </c>
      <c r="AI321" s="32" t="e">
        <f>AG321/eval!$E$18</f>
        <v>#DIV/0!</v>
      </c>
      <c r="AJ321" s="32" t="e">
        <f t="shared" si="149"/>
        <v>#DIV/0!</v>
      </c>
      <c r="AK321" s="32" t="e">
        <f t="shared" si="150"/>
        <v>#DIV/0!</v>
      </c>
      <c r="AL321" s="29" t="e">
        <f t="shared" si="151"/>
        <v>#DIV/0!</v>
      </c>
      <c r="AN321" s="32" t="e">
        <f>Rohdaten!X321-G321</f>
        <v>#DIV/0!</v>
      </c>
      <c r="AO321" s="32" t="e">
        <f t="shared" si="152"/>
        <v>#DIV/0!</v>
      </c>
      <c r="AP321" s="30">
        <f>Rohdaten!AA321</f>
        <v>0</v>
      </c>
      <c r="AQ321" s="33">
        <f>Rohdaten!Y321</f>
        <v>0</v>
      </c>
      <c r="AR321" s="32" t="e">
        <f t="shared" si="136"/>
        <v>#DIV/0!</v>
      </c>
      <c r="AS321" s="32" t="e">
        <f t="shared" si="153"/>
        <v>#DIV/0!</v>
      </c>
      <c r="AT321" s="32" t="e">
        <f>(AP321)/((AS321+0.0000000000000000001)/charge/constants!$B$3)</f>
        <v>#DIV/0!</v>
      </c>
      <c r="AU321" s="32" t="e">
        <f>SQRT(AP321+1)/((AS321+0.0000000000000000001)/charge/constants!$B$3)</f>
        <v>#DIV/0!</v>
      </c>
      <c r="AV321" s="32" t="e">
        <f>AT321/eval!$E$18</f>
        <v>#DIV/0!</v>
      </c>
      <c r="AW321" s="32" t="e">
        <f>AU321/eval!$E$18</f>
        <v>#DIV/0!</v>
      </c>
      <c r="AX321" s="32" t="e">
        <f t="shared" si="154"/>
        <v>#DIV/0!</v>
      </c>
      <c r="AY321" s="32" t="e">
        <f t="shared" si="155"/>
        <v>#DIV/0!</v>
      </c>
      <c r="AZ321" s="29" t="e">
        <f t="shared" si="156"/>
        <v>#DIV/0!</v>
      </c>
      <c r="BC321" s="32" t="e">
        <f>Rohdaten!AD321-G321</f>
        <v>#DIV/0!</v>
      </c>
      <c r="BD321" s="30">
        <f>Rohdaten!AG321</f>
        <v>0</v>
      </c>
      <c r="BE321" s="33" t="e">
        <f>Rohdaten!AF321/Rohdaten!AE321</f>
        <v>#DIV/0!</v>
      </c>
      <c r="BF321" s="33">
        <f>Rohdaten!AF321/eval!$B$7</f>
        <v>0</v>
      </c>
      <c r="BG321" s="32" t="e">
        <f t="shared" si="157"/>
        <v>#DIV/0!</v>
      </c>
      <c r="BH321" s="32" t="e">
        <f>(BD321)/((BG321+0.0000000000000000001)/charge/constants!$B$3)</f>
        <v>#DIV/0!</v>
      </c>
      <c r="BI321" s="32" t="e">
        <f>SQRT(BD321+1)/((BG321+0.0000000000000000001)/charge/constants!$B$3)</f>
        <v>#DIV/0!</v>
      </c>
      <c r="BJ321" s="32" t="e">
        <f>BH321/eval!$E$18</f>
        <v>#DIV/0!</v>
      </c>
      <c r="BK321" s="32" t="e">
        <f>BI321/eval!$E$18</f>
        <v>#DIV/0!</v>
      </c>
      <c r="BL321" s="32" t="e">
        <f t="shared" si="158"/>
        <v>#DIV/0!</v>
      </c>
      <c r="BM321" s="32" t="e">
        <f t="shared" si="159"/>
        <v>#DIV/0!</v>
      </c>
      <c r="BN321" s="29" t="e">
        <f t="shared" si="160"/>
        <v>#DIV/0!</v>
      </c>
      <c r="BO321" s="33" t="e">
        <f t="array" ref="BO321">AVERAGE(IF(Rohdaten!E321='turnwise standard'!$A$5:$A$99,'turnwise standard'!$B$5:$B$99))</f>
        <v>#DIV/0!</v>
      </c>
      <c r="BP321" s="32" t="e">
        <f>BD321/BF321*constants!$B$3*charge/constants!$B$6/BO321</f>
        <v>#DIV/0!</v>
      </c>
      <c r="BQ321" s="32" t="e">
        <f>SQRT(BD321)/BF321*constants!$B$3*charge/constants!$B$6/BO321</f>
        <v>#DIV/0!</v>
      </c>
      <c r="BR321" s="32"/>
      <c r="BS321" s="32" t="e">
        <f t="shared" si="161"/>
        <v>#DIV/0!</v>
      </c>
      <c r="BT321" s="32" t="e">
        <f t="shared" si="162"/>
        <v>#DIV/0!</v>
      </c>
      <c r="BU321" s="32" t="e">
        <f t="shared" si="163"/>
        <v>#DIV/0!</v>
      </c>
      <c r="BV321" s="29" t="e">
        <f t="shared" si="137"/>
        <v>#DIV/0!</v>
      </c>
      <c r="BW321" s="29" t="e">
        <f t="shared" si="138"/>
        <v>#DIV/0!</v>
      </c>
      <c r="BX321" s="29" t="e">
        <f t="shared" si="139"/>
        <v>#DIV/0!</v>
      </c>
    </row>
    <row r="322" spans="1:76" x14ac:dyDescent="0.2">
      <c r="A322" s="29">
        <f>Rohdaten!C322</f>
        <v>0</v>
      </c>
      <c r="B322" s="29">
        <f>IF(1=1,Rohdaten!H322,"x"&amp;Rohdaten!H322)</f>
        <v>0</v>
      </c>
      <c r="C322" s="29">
        <f>IF(101,Rohdaten!F322,-Rohdaten!F322)</f>
        <v>0</v>
      </c>
      <c r="E322" s="32">
        <f>Rohdaten!J322</f>
        <v>0</v>
      </c>
      <c r="F322" s="32" t="e">
        <f>AVERAGE(Rohdaten!L322,Rohdaten!X322,Rohdaten!AD322)</f>
        <v>#DIV/0!</v>
      </c>
      <c r="G322" s="29" t="e">
        <f t="array" ref="G322">AVERAGE(IF(Rohdaten!E322='turnwise standard'!$A$5:$A$99,'turnwise standard'!$F$5:$F$99))</f>
        <v>#DIV/0!</v>
      </c>
      <c r="H322" s="29" t="b">
        <f>IF(ISERROR(G322),1&lt;0,E322-G322&gt;eval!$B$6)</f>
        <v>0</v>
      </c>
      <c r="I322" s="32" t="e">
        <f>Rohdaten!L322-G322</f>
        <v>#DIV/0!</v>
      </c>
      <c r="J322" s="32" t="e">
        <f t="shared" si="140"/>
        <v>#DIV/0!</v>
      </c>
      <c r="K322" s="32" t="e">
        <f t="shared" si="141"/>
        <v>#DIV/0!</v>
      </c>
      <c r="L322" s="30">
        <f>Rohdaten!O322</f>
        <v>0</v>
      </c>
      <c r="M322" s="33">
        <f>Rohdaten!N322/eval!$B$7</f>
        <v>0</v>
      </c>
      <c r="N322" s="33" t="e">
        <f>Rohdaten!N322/Rohdaten!M322</f>
        <v>#DIV/0!</v>
      </c>
      <c r="O322" s="32" t="e">
        <f t="shared" si="142"/>
        <v>#DIV/0!</v>
      </c>
      <c r="P322" s="34" t="e">
        <f>(L322)/(O322/charge/constants!$B$3)</f>
        <v>#DIV/0!</v>
      </c>
      <c r="Q322" s="34" t="e">
        <f>SQRT(L322+1)/(O322/charge/constants!$B$3)</f>
        <v>#DIV/0!</v>
      </c>
      <c r="R322" s="29" t="e">
        <f>P322/eval!$E$18</f>
        <v>#DIV/0!</v>
      </c>
      <c r="S322" s="29" t="e">
        <f>Q322/eval!$E$18</f>
        <v>#DIV/0!</v>
      </c>
      <c r="T322" s="29" t="e">
        <f t="shared" si="143"/>
        <v>#DIV/0!</v>
      </c>
      <c r="V322" s="31" t="e">
        <f t="array" ref="V322">AVERAGE(IF(Rohdaten!E322='turnwise standard'!$A$5:$A$99,'turnwise standard'!$P$5:$P$99))</f>
        <v>#DIV/0!</v>
      </c>
      <c r="W322" s="32" t="e">
        <f t="shared" si="144"/>
        <v>#DIV/0!</v>
      </c>
      <c r="X322" s="29" t="e">
        <f t="shared" si="145"/>
        <v>#DIV/0!</v>
      </c>
      <c r="Y322" s="29" t="e">
        <f t="shared" si="146"/>
        <v>#DIV/0!</v>
      </c>
      <c r="AA322" s="32" t="e">
        <f>Rohdaten!AJ322-$G322</f>
        <v>#DIV/0!</v>
      </c>
      <c r="AB322" s="32" t="e">
        <f t="shared" si="147"/>
        <v>#DIV/0!</v>
      </c>
      <c r="AC322" s="30">
        <f>Rohdaten!AM322</f>
        <v>0</v>
      </c>
      <c r="AD322" s="33">
        <f>Rohdaten!AL322/eval!$B$7</f>
        <v>0</v>
      </c>
      <c r="AE322" s="32" t="e">
        <f t="shared" si="148"/>
        <v>#DIV/0!</v>
      </c>
      <c r="AF322" s="32" t="e">
        <f>(AC322)/((AE322+0.0000000000000000001)/charge/constants!$B$3)</f>
        <v>#DIV/0!</v>
      </c>
      <c r="AG322" s="32" t="e">
        <f>SQRT(AC322+1)/((AE322+0.0000000000000000001)/charge/constants!$B$3)</f>
        <v>#DIV/0!</v>
      </c>
      <c r="AH322" s="32" t="e">
        <f>AF322/eval!$E$18</f>
        <v>#DIV/0!</v>
      </c>
      <c r="AI322" s="32" t="e">
        <f>AG322/eval!$E$18</f>
        <v>#DIV/0!</v>
      </c>
      <c r="AJ322" s="32" t="e">
        <f t="shared" si="149"/>
        <v>#DIV/0!</v>
      </c>
      <c r="AK322" s="32" t="e">
        <f t="shared" si="150"/>
        <v>#DIV/0!</v>
      </c>
      <c r="AL322" s="29" t="e">
        <f t="shared" si="151"/>
        <v>#DIV/0!</v>
      </c>
      <c r="AN322" s="32" t="e">
        <f>Rohdaten!X322-G322</f>
        <v>#DIV/0!</v>
      </c>
      <c r="AO322" s="32" t="e">
        <f t="shared" si="152"/>
        <v>#DIV/0!</v>
      </c>
      <c r="AP322" s="30">
        <f>Rohdaten!AA322</f>
        <v>0</v>
      </c>
      <c r="AQ322" s="33">
        <f>Rohdaten!Y322</f>
        <v>0</v>
      </c>
      <c r="AR322" s="32" t="e">
        <f t="shared" si="136"/>
        <v>#DIV/0!</v>
      </c>
      <c r="AS322" s="32" t="e">
        <f t="shared" si="153"/>
        <v>#DIV/0!</v>
      </c>
      <c r="AT322" s="32" t="e">
        <f>(AP322)/((AS322+0.0000000000000000001)/charge/constants!$B$3)</f>
        <v>#DIV/0!</v>
      </c>
      <c r="AU322" s="32" t="e">
        <f>SQRT(AP322+1)/((AS322+0.0000000000000000001)/charge/constants!$B$3)</f>
        <v>#DIV/0!</v>
      </c>
      <c r="AV322" s="32" t="e">
        <f>AT322/eval!$E$18</f>
        <v>#DIV/0!</v>
      </c>
      <c r="AW322" s="32" t="e">
        <f>AU322/eval!$E$18</f>
        <v>#DIV/0!</v>
      </c>
      <c r="AX322" s="32" t="e">
        <f t="shared" si="154"/>
        <v>#DIV/0!</v>
      </c>
      <c r="AY322" s="32" t="e">
        <f t="shared" si="155"/>
        <v>#DIV/0!</v>
      </c>
      <c r="AZ322" s="29" t="e">
        <f t="shared" si="156"/>
        <v>#DIV/0!</v>
      </c>
      <c r="BC322" s="32" t="e">
        <f>Rohdaten!AD322-G322</f>
        <v>#DIV/0!</v>
      </c>
      <c r="BD322" s="30">
        <f>Rohdaten!AG322</f>
        <v>0</v>
      </c>
      <c r="BE322" s="33" t="e">
        <f>Rohdaten!AF322/Rohdaten!AE322</f>
        <v>#DIV/0!</v>
      </c>
      <c r="BF322" s="33">
        <f>Rohdaten!AF322/eval!$B$7</f>
        <v>0</v>
      </c>
      <c r="BG322" s="32" t="e">
        <f t="shared" si="157"/>
        <v>#DIV/0!</v>
      </c>
      <c r="BH322" s="32" t="e">
        <f>(BD322)/((BG322+0.0000000000000000001)/charge/constants!$B$3)</f>
        <v>#DIV/0!</v>
      </c>
      <c r="BI322" s="32" t="e">
        <f>SQRT(BD322+1)/((BG322+0.0000000000000000001)/charge/constants!$B$3)</f>
        <v>#DIV/0!</v>
      </c>
      <c r="BJ322" s="32" t="e">
        <f>BH322/eval!$E$18</f>
        <v>#DIV/0!</v>
      </c>
      <c r="BK322" s="32" t="e">
        <f>BI322/eval!$E$18</f>
        <v>#DIV/0!</v>
      </c>
      <c r="BL322" s="32" t="e">
        <f t="shared" si="158"/>
        <v>#DIV/0!</v>
      </c>
      <c r="BM322" s="32" t="e">
        <f t="shared" si="159"/>
        <v>#DIV/0!</v>
      </c>
      <c r="BN322" s="29" t="e">
        <f t="shared" si="160"/>
        <v>#DIV/0!</v>
      </c>
      <c r="BO322" s="33" t="e">
        <f t="array" ref="BO322">AVERAGE(IF(Rohdaten!E322='turnwise standard'!$A$5:$A$99,'turnwise standard'!$B$5:$B$99))</f>
        <v>#DIV/0!</v>
      </c>
      <c r="BP322" s="32" t="e">
        <f>BD322/BF322*constants!$B$3*charge/constants!$B$6/BO322</f>
        <v>#DIV/0!</v>
      </c>
      <c r="BQ322" s="32" t="e">
        <f>SQRT(BD322)/BF322*constants!$B$3*charge/constants!$B$6/BO322</f>
        <v>#DIV/0!</v>
      </c>
      <c r="BR322" s="32"/>
      <c r="BS322" s="32" t="e">
        <f t="shared" si="161"/>
        <v>#DIV/0!</v>
      </c>
      <c r="BT322" s="32" t="e">
        <f t="shared" si="162"/>
        <v>#DIV/0!</v>
      </c>
      <c r="BU322" s="32" t="e">
        <f t="shared" si="163"/>
        <v>#DIV/0!</v>
      </c>
      <c r="BV322" s="29" t="e">
        <f t="shared" si="137"/>
        <v>#DIV/0!</v>
      </c>
      <c r="BW322" s="29" t="e">
        <f t="shared" si="138"/>
        <v>#DIV/0!</v>
      </c>
      <c r="BX322" s="29" t="e">
        <f t="shared" si="139"/>
        <v>#DIV/0!</v>
      </c>
    </row>
    <row r="323" spans="1:76" x14ac:dyDescent="0.2">
      <c r="A323" s="29">
        <f>Rohdaten!C323</f>
        <v>0</v>
      </c>
      <c r="B323" s="29">
        <f>IF(1=1,Rohdaten!H323,"x"&amp;Rohdaten!H323)</f>
        <v>0</v>
      </c>
      <c r="C323" s="29">
        <f>IF(101,Rohdaten!F323,-Rohdaten!F323)</f>
        <v>0</v>
      </c>
      <c r="E323" s="32">
        <f>Rohdaten!J323</f>
        <v>0</v>
      </c>
      <c r="F323" s="32" t="e">
        <f>AVERAGE(Rohdaten!L323,Rohdaten!X323,Rohdaten!AD323)</f>
        <v>#DIV/0!</v>
      </c>
      <c r="G323" s="29" t="e">
        <f t="array" ref="G323">AVERAGE(IF(Rohdaten!E323='turnwise standard'!$A$5:$A$99,'turnwise standard'!$F$5:$F$99))</f>
        <v>#DIV/0!</v>
      </c>
      <c r="H323" s="29" t="b">
        <f>IF(ISERROR(G323),1&lt;0,E323-G323&gt;eval!$B$6)</f>
        <v>0</v>
      </c>
      <c r="I323" s="32" t="e">
        <f>Rohdaten!L323-G323</f>
        <v>#DIV/0!</v>
      </c>
      <c r="J323" s="32" t="e">
        <f t="shared" si="140"/>
        <v>#DIV/0!</v>
      </c>
      <c r="K323" s="32" t="e">
        <f t="shared" si="141"/>
        <v>#DIV/0!</v>
      </c>
      <c r="L323" s="30">
        <f>Rohdaten!O323</f>
        <v>0</v>
      </c>
      <c r="M323" s="33">
        <f>Rohdaten!N323/eval!$B$7</f>
        <v>0</v>
      </c>
      <c r="N323" s="33" t="e">
        <f>Rohdaten!N323/Rohdaten!M323</f>
        <v>#DIV/0!</v>
      </c>
      <c r="O323" s="32" t="e">
        <f t="shared" si="142"/>
        <v>#DIV/0!</v>
      </c>
      <c r="P323" s="34" t="e">
        <f>(L323)/(O323/charge/constants!$B$3)</f>
        <v>#DIV/0!</v>
      </c>
      <c r="Q323" s="34" t="e">
        <f>SQRT(L323+1)/(O323/charge/constants!$B$3)</f>
        <v>#DIV/0!</v>
      </c>
      <c r="R323" s="29" t="e">
        <f>P323/eval!$E$18</f>
        <v>#DIV/0!</v>
      </c>
      <c r="S323" s="29" t="e">
        <f>Q323/eval!$E$18</f>
        <v>#DIV/0!</v>
      </c>
      <c r="T323" s="29" t="e">
        <f t="shared" si="143"/>
        <v>#DIV/0!</v>
      </c>
      <c r="V323" s="31" t="e">
        <f t="array" ref="V323">AVERAGE(IF(Rohdaten!E323='turnwise standard'!$A$5:$A$99,'turnwise standard'!$P$5:$P$99))</f>
        <v>#DIV/0!</v>
      </c>
      <c r="W323" s="32" t="e">
        <f t="shared" si="144"/>
        <v>#DIV/0!</v>
      </c>
      <c r="X323" s="29" t="e">
        <f t="shared" si="145"/>
        <v>#DIV/0!</v>
      </c>
      <c r="Y323" s="29" t="e">
        <f t="shared" si="146"/>
        <v>#DIV/0!</v>
      </c>
      <c r="AA323" s="32" t="e">
        <f>Rohdaten!AJ323-$G323</f>
        <v>#DIV/0!</v>
      </c>
      <c r="AB323" s="32" t="e">
        <f t="shared" si="147"/>
        <v>#DIV/0!</v>
      </c>
      <c r="AC323" s="30">
        <f>Rohdaten!AM323</f>
        <v>0</v>
      </c>
      <c r="AD323" s="33">
        <f>Rohdaten!AL323/eval!$B$7</f>
        <v>0</v>
      </c>
      <c r="AE323" s="32" t="e">
        <f t="shared" si="148"/>
        <v>#DIV/0!</v>
      </c>
      <c r="AF323" s="32" t="e">
        <f>(AC323)/((AE323+0.0000000000000000001)/charge/constants!$B$3)</f>
        <v>#DIV/0!</v>
      </c>
      <c r="AG323" s="32" t="e">
        <f>SQRT(AC323+1)/((AE323+0.0000000000000000001)/charge/constants!$B$3)</f>
        <v>#DIV/0!</v>
      </c>
      <c r="AH323" s="32" t="e">
        <f>AF323/eval!$E$18</f>
        <v>#DIV/0!</v>
      </c>
      <c r="AI323" s="32" t="e">
        <f>AG323/eval!$E$18</f>
        <v>#DIV/0!</v>
      </c>
      <c r="AJ323" s="32" t="e">
        <f t="shared" si="149"/>
        <v>#DIV/0!</v>
      </c>
      <c r="AK323" s="32" t="e">
        <f t="shared" si="150"/>
        <v>#DIV/0!</v>
      </c>
      <c r="AL323" s="29" t="e">
        <f t="shared" si="151"/>
        <v>#DIV/0!</v>
      </c>
      <c r="AN323" s="32" t="e">
        <f>Rohdaten!X323-G323</f>
        <v>#DIV/0!</v>
      </c>
      <c r="AO323" s="32" t="e">
        <f t="shared" si="152"/>
        <v>#DIV/0!</v>
      </c>
      <c r="AP323" s="30">
        <f>Rohdaten!AA323</f>
        <v>0</v>
      </c>
      <c r="AQ323" s="33">
        <f>Rohdaten!Y323</f>
        <v>0</v>
      </c>
      <c r="AR323" s="32" t="e">
        <f t="shared" si="136"/>
        <v>#DIV/0!</v>
      </c>
      <c r="AS323" s="32" t="e">
        <f t="shared" si="153"/>
        <v>#DIV/0!</v>
      </c>
      <c r="AT323" s="32" t="e">
        <f>(AP323)/((AS323+0.0000000000000000001)/charge/constants!$B$3)</f>
        <v>#DIV/0!</v>
      </c>
      <c r="AU323" s="32" t="e">
        <f>SQRT(AP323+1)/((AS323+0.0000000000000000001)/charge/constants!$B$3)</f>
        <v>#DIV/0!</v>
      </c>
      <c r="AV323" s="32" t="e">
        <f>AT323/eval!$E$18</f>
        <v>#DIV/0!</v>
      </c>
      <c r="AW323" s="32" t="e">
        <f>AU323/eval!$E$18</f>
        <v>#DIV/0!</v>
      </c>
      <c r="AX323" s="32" t="e">
        <f t="shared" si="154"/>
        <v>#DIV/0!</v>
      </c>
      <c r="AY323" s="32" t="e">
        <f t="shared" si="155"/>
        <v>#DIV/0!</v>
      </c>
      <c r="AZ323" s="29" t="e">
        <f t="shared" si="156"/>
        <v>#DIV/0!</v>
      </c>
      <c r="BC323" s="32" t="e">
        <f>Rohdaten!AD323-G323</f>
        <v>#DIV/0!</v>
      </c>
      <c r="BD323" s="30">
        <f>Rohdaten!AG323</f>
        <v>0</v>
      </c>
      <c r="BE323" s="33" t="e">
        <f>Rohdaten!AF323/Rohdaten!AE323</f>
        <v>#DIV/0!</v>
      </c>
      <c r="BF323" s="33">
        <f>Rohdaten!AF323/eval!$B$7</f>
        <v>0</v>
      </c>
      <c r="BG323" s="32" t="e">
        <f t="shared" si="157"/>
        <v>#DIV/0!</v>
      </c>
      <c r="BH323" s="32" t="e">
        <f>(BD323)/((BG323+0.0000000000000000001)/charge/constants!$B$3)</f>
        <v>#DIV/0!</v>
      </c>
      <c r="BI323" s="32" t="e">
        <f>SQRT(BD323+1)/((BG323+0.0000000000000000001)/charge/constants!$B$3)</f>
        <v>#DIV/0!</v>
      </c>
      <c r="BJ323" s="32" t="e">
        <f>BH323/eval!$E$18</f>
        <v>#DIV/0!</v>
      </c>
      <c r="BK323" s="32" t="e">
        <f>BI323/eval!$E$18</f>
        <v>#DIV/0!</v>
      </c>
      <c r="BL323" s="32" t="e">
        <f t="shared" si="158"/>
        <v>#DIV/0!</v>
      </c>
      <c r="BM323" s="32" t="e">
        <f t="shared" si="159"/>
        <v>#DIV/0!</v>
      </c>
      <c r="BN323" s="29" t="e">
        <f t="shared" si="160"/>
        <v>#DIV/0!</v>
      </c>
      <c r="BO323" s="33" t="e">
        <f t="array" ref="BO323">AVERAGE(IF(Rohdaten!E323='turnwise standard'!$A$5:$A$99,'turnwise standard'!$B$5:$B$99))</f>
        <v>#DIV/0!</v>
      </c>
      <c r="BP323" s="32" t="e">
        <f>BD323/BF323*constants!$B$3*charge/constants!$B$6/BO323</f>
        <v>#DIV/0!</v>
      </c>
      <c r="BQ323" s="32" t="e">
        <f>SQRT(BD323)/BF323*constants!$B$3*charge/constants!$B$6/BO323</f>
        <v>#DIV/0!</v>
      </c>
      <c r="BR323" s="32"/>
      <c r="BS323" s="32" t="e">
        <f t="shared" si="161"/>
        <v>#DIV/0!</v>
      </c>
      <c r="BT323" s="32" t="e">
        <f t="shared" si="162"/>
        <v>#DIV/0!</v>
      </c>
      <c r="BU323" s="32" t="e">
        <f t="shared" si="163"/>
        <v>#DIV/0!</v>
      </c>
      <c r="BV323" s="29" t="e">
        <f t="shared" si="137"/>
        <v>#DIV/0!</v>
      </c>
      <c r="BW323" s="29" t="e">
        <f t="shared" si="138"/>
        <v>#DIV/0!</v>
      </c>
      <c r="BX323" s="29" t="e">
        <f t="shared" si="139"/>
        <v>#DIV/0!</v>
      </c>
    </row>
    <row r="324" spans="1:76" x14ac:dyDescent="0.2">
      <c r="A324" s="29">
        <f>Rohdaten!C324</f>
        <v>0</v>
      </c>
      <c r="B324" s="29">
        <f>IF(1=1,Rohdaten!H324,"x"&amp;Rohdaten!H324)</f>
        <v>0</v>
      </c>
      <c r="C324" s="29">
        <f>IF(101,Rohdaten!F324,-Rohdaten!F324)</f>
        <v>0</v>
      </c>
      <c r="E324" s="32">
        <f>Rohdaten!J324</f>
        <v>0</v>
      </c>
      <c r="F324" s="32" t="e">
        <f>AVERAGE(Rohdaten!L324,Rohdaten!X324,Rohdaten!AD324)</f>
        <v>#DIV/0!</v>
      </c>
      <c r="G324" s="29" t="e">
        <f t="array" ref="G324">AVERAGE(IF(Rohdaten!E324='turnwise standard'!$A$5:$A$99,'turnwise standard'!$F$5:$F$99))</f>
        <v>#DIV/0!</v>
      </c>
      <c r="H324" s="29" t="b">
        <f>IF(ISERROR(G324),1&lt;0,E324-G324&gt;eval!$B$6)</f>
        <v>0</v>
      </c>
      <c r="I324" s="32" t="e">
        <f>Rohdaten!L324-G324</f>
        <v>#DIV/0!</v>
      </c>
      <c r="J324" s="32" t="e">
        <f t="shared" si="140"/>
        <v>#DIV/0!</v>
      </c>
      <c r="K324" s="32" t="e">
        <f t="shared" si="141"/>
        <v>#DIV/0!</v>
      </c>
      <c r="L324" s="30">
        <f>Rohdaten!O324</f>
        <v>0</v>
      </c>
      <c r="M324" s="33">
        <f>Rohdaten!N324/eval!$B$7</f>
        <v>0</v>
      </c>
      <c r="N324" s="33" t="e">
        <f>Rohdaten!N324/Rohdaten!M324</f>
        <v>#DIV/0!</v>
      </c>
      <c r="O324" s="32" t="e">
        <f t="shared" si="142"/>
        <v>#DIV/0!</v>
      </c>
      <c r="P324" s="34" t="e">
        <f>(L324)/(O324/charge/constants!$B$3)</f>
        <v>#DIV/0!</v>
      </c>
      <c r="Q324" s="34" t="e">
        <f>SQRT(L324+1)/(O324/charge/constants!$B$3)</f>
        <v>#DIV/0!</v>
      </c>
      <c r="R324" s="29" t="e">
        <f>P324/eval!$E$18</f>
        <v>#DIV/0!</v>
      </c>
      <c r="S324" s="29" t="e">
        <f>Q324/eval!$E$18</f>
        <v>#DIV/0!</v>
      </c>
      <c r="T324" s="29" t="e">
        <f t="shared" si="143"/>
        <v>#DIV/0!</v>
      </c>
      <c r="V324" s="31" t="e">
        <f t="array" ref="V324">AVERAGE(IF(Rohdaten!E324='turnwise standard'!$A$5:$A$99,'turnwise standard'!$P$5:$P$99))</f>
        <v>#DIV/0!</v>
      </c>
      <c r="W324" s="32" t="e">
        <f t="shared" si="144"/>
        <v>#DIV/0!</v>
      </c>
      <c r="X324" s="29" t="e">
        <f t="shared" si="145"/>
        <v>#DIV/0!</v>
      </c>
      <c r="Y324" s="29" t="e">
        <f t="shared" si="146"/>
        <v>#DIV/0!</v>
      </c>
      <c r="AA324" s="32" t="e">
        <f>Rohdaten!AJ324-$G324</f>
        <v>#DIV/0!</v>
      </c>
      <c r="AB324" s="32" t="e">
        <f t="shared" si="147"/>
        <v>#DIV/0!</v>
      </c>
      <c r="AC324" s="30">
        <f>Rohdaten!AM324</f>
        <v>0</v>
      </c>
      <c r="AD324" s="33">
        <f>Rohdaten!AL324/eval!$B$7</f>
        <v>0</v>
      </c>
      <c r="AE324" s="32" t="e">
        <f t="shared" si="148"/>
        <v>#DIV/0!</v>
      </c>
      <c r="AF324" s="32" t="e">
        <f>(AC324)/((AE324+0.0000000000000000001)/charge/constants!$B$3)</f>
        <v>#DIV/0!</v>
      </c>
      <c r="AG324" s="32" t="e">
        <f>SQRT(AC324+1)/((AE324+0.0000000000000000001)/charge/constants!$B$3)</f>
        <v>#DIV/0!</v>
      </c>
      <c r="AH324" s="32" t="e">
        <f>AF324/eval!$E$18</f>
        <v>#DIV/0!</v>
      </c>
      <c r="AI324" s="32" t="e">
        <f>AG324/eval!$E$18</f>
        <v>#DIV/0!</v>
      </c>
      <c r="AJ324" s="32" t="e">
        <f t="shared" si="149"/>
        <v>#DIV/0!</v>
      </c>
      <c r="AK324" s="32" t="e">
        <f t="shared" si="150"/>
        <v>#DIV/0!</v>
      </c>
      <c r="AL324" s="29" t="e">
        <f t="shared" si="151"/>
        <v>#DIV/0!</v>
      </c>
      <c r="AN324" s="32" t="e">
        <f>Rohdaten!X324-G324</f>
        <v>#DIV/0!</v>
      </c>
      <c r="AO324" s="32" t="e">
        <f t="shared" si="152"/>
        <v>#DIV/0!</v>
      </c>
      <c r="AP324" s="30">
        <f>Rohdaten!AA324</f>
        <v>0</v>
      </c>
      <c r="AQ324" s="33">
        <f>Rohdaten!Y324</f>
        <v>0</v>
      </c>
      <c r="AR324" s="32" t="e">
        <f t="shared" ref="AR324:AR387" si="164">AP324/AQ324</f>
        <v>#DIV/0!</v>
      </c>
      <c r="AS324" s="32" t="e">
        <f t="shared" si="153"/>
        <v>#DIV/0!</v>
      </c>
      <c r="AT324" s="32" t="e">
        <f>(AP324)/((AS324+0.0000000000000000001)/charge/constants!$B$3)</f>
        <v>#DIV/0!</v>
      </c>
      <c r="AU324" s="32" t="e">
        <f>SQRT(AP324+1)/((AS324+0.0000000000000000001)/charge/constants!$B$3)</f>
        <v>#DIV/0!</v>
      </c>
      <c r="AV324" s="32" t="e">
        <f>AT324/eval!$E$18</f>
        <v>#DIV/0!</v>
      </c>
      <c r="AW324" s="32" t="e">
        <f>AU324/eval!$E$18</f>
        <v>#DIV/0!</v>
      </c>
      <c r="AX324" s="32" t="e">
        <f t="shared" si="154"/>
        <v>#DIV/0!</v>
      </c>
      <c r="AY324" s="32" t="e">
        <f t="shared" si="155"/>
        <v>#DIV/0!</v>
      </c>
      <c r="AZ324" s="29" t="e">
        <f t="shared" si="156"/>
        <v>#DIV/0!</v>
      </c>
      <c r="BC324" s="32" t="e">
        <f>Rohdaten!AD324-G324</f>
        <v>#DIV/0!</v>
      </c>
      <c r="BD324" s="30">
        <f>Rohdaten!AG324</f>
        <v>0</v>
      </c>
      <c r="BE324" s="33" t="e">
        <f>Rohdaten!AF324/Rohdaten!AE324</f>
        <v>#DIV/0!</v>
      </c>
      <c r="BF324" s="33">
        <f>Rohdaten!AF324/eval!$B$7</f>
        <v>0</v>
      </c>
      <c r="BG324" s="32" t="e">
        <f t="shared" si="157"/>
        <v>#DIV/0!</v>
      </c>
      <c r="BH324" s="32" t="e">
        <f>(BD324)/((BG324+0.0000000000000000001)/charge/constants!$B$3)</f>
        <v>#DIV/0!</v>
      </c>
      <c r="BI324" s="32" t="e">
        <f>SQRT(BD324+1)/((BG324+0.0000000000000000001)/charge/constants!$B$3)</f>
        <v>#DIV/0!</v>
      </c>
      <c r="BJ324" s="32" t="e">
        <f>BH324/eval!$E$18</f>
        <v>#DIV/0!</v>
      </c>
      <c r="BK324" s="32" t="e">
        <f>BI324/eval!$E$18</f>
        <v>#DIV/0!</v>
      </c>
      <c r="BL324" s="32" t="e">
        <f t="shared" si="158"/>
        <v>#DIV/0!</v>
      </c>
      <c r="BM324" s="32" t="e">
        <f t="shared" si="159"/>
        <v>#DIV/0!</v>
      </c>
      <c r="BN324" s="29" t="e">
        <f t="shared" si="160"/>
        <v>#DIV/0!</v>
      </c>
      <c r="BO324" s="33" t="e">
        <f t="array" ref="BO324">AVERAGE(IF(Rohdaten!E324='turnwise standard'!$A$5:$A$99,'turnwise standard'!$B$5:$B$99))</f>
        <v>#DIV/0!</v>
      </c>
      <c r="BP324" s="32" t="e">
        <f>BD324/BF324*constants!$B$3*charge/constants!$B$6/BO324</f>
        <v>#DIV/0!</v>
      </c>
      <c r="BQ324" s="32" t="e">
        <f>SQRT(BD324)/BF324*constants!$B$3*charge/constants!$B$6/BO324</f>
        <v>#DIV/0!</v>
      </c>
      <c r="BR324" s="32"/>
      <c r="BS324" s="32" t="e">
        <f t="shared" si="161"/>
        <v>#DIV/0!</v>
      </c>
      <c r="BT324" s="32" t="e">
        <f t="shared" si="162"/>
        <v>#DIV/0!</v>
      </c>
      <c r="BU324" s="32" t="e">
        <f t="shared" si="163"/>
        <v>#DIV/0!</v>
      </c>
      <c r="BV324" s="29" t="e">
        <f t="shared" ref="BV324:BV352" si="165">L324/M324/(BD324/BF324)</f>
        <v>#DIV/0!</v>
      </c>
      <c r="BW324" s="29" t="e">
        <f t="shared" ref="BW324:BW352" si="166">SQRT(1/L324+1/BD324)*BV324</f>
        <v>#DIV/0!</v>
      </c>
      <c r="BX324" s="29" t="e">
        <f t="shared" ref="BX324:BX352" si="167">1/BW324^2</f>
        <v>#DIV/0!</v>
      </c>
    </row>
    <row r="325" spans="1:76" x14ac:dyDescent="0.2">
      <c r="A325" s="29">
        <f>Rohdaten!C325</f>
        <v>0</v>
      </c>
      <c r="B325" s="29">
        <f>IF(1=1,Rohdaten!H325,"x"&amp;Rohdaten!H325)</f>
        <v>0</v>
      </c>
      <c r="C325" s="29">
        <f>IF(101,Rohdaten!F325,-Rohdaten!F325)</f>
        <v>0</v>
      </c>
      <c r="E325" s="32">
        <f>Rohdaten!J325</f>
        <v>0</v>
      </c>
      <c r="F325" s="32" t="e">
        <f>AVERAGE(Rohdaten!L325,Rohdaten!X325,Rohdaten!AD325)</f>
        <v>#DIV/0!</v>
      </c>
      <c r="G325" s="29" t="e">
        <f t="array" ref="G325">AVERAGE(IF(Rohdaten!E325='turnwise standard'!$A$5:$A$99,'turnwise standard'!$F$5:$F$99))</f>
        <v>#DIV/0!</v>
      </c>
      <c r="H325" s="29" t="b">
        <f>IF(ISERROR(G325),1&lt;0,E325-G325&gt;eval!$B$6)</f>
        <v>0</v>
      </c>
      <c r="I325" s="32" t="e">
        <f>Rohdaten!L325-G325</f>
        <v>#DIV/0!</v>
      </c>
      <c r="J325" s="32" t="e">
        <f t="shared" si="140"/>
        <v>#DIV/0!</v>
      </c>
      <c r="K325" s="32" t="e">
        <f t="shared" si="141"/>
        <v>#DIV/0!</v>
      </c>
      <c r="L325" s="30">
        <f>Rohdaten!O325</f>
        <v>0</v>
      </c>
      <c r="M325" s="33">
        <f>Rohdaten!N325/eval!$B$7</f>
        <v>0</v>
      </c>
      <c r="N325" s="33" t="e">
        <f>Rohdaten!N325/Rohdaten!M325</f>
        <v>#DIV/0!</v>
      </c>
      <c r="O325" s="32" t="e">
        <f t="shared" si="142"/>
        <v>#DIV/0!</v>
      </c>
      <c r="P325" s="34" t="e">
        <f>(L325)/(O325/charge/constants!$B$3)</f>
        <v>#DIV/0!</v>
      </c>
      <c r="Q325" s="34" t="e">
        <f>SQRT(L325+1)/(O325/charge/constants!$B$3)</f>
        <v>#DIV/0!</v>
      </c>
      <c r="R325" s="29" t="e">
        <f>P325/eval!$E$18</f>
        <v>#DIV/0!</v>
      </c>
      <c r="S325" s="29" t="e">
        <f>Q325/eval!$E$18</f>
        <v>#DIV/0!</v>
      </c>
      <c r="T325" s="29" t="e">
        <f t="shared" si="143"/>
        <v>#DIV/0!</v>
      </c>
      <c r="V325" s="31" t="e">
        <f t="array" ref="V325">AVERAGE(IF(Rohdaten!E325='turnwise standard'!$A$5:$A$99,'turnwise standard'!$P$5:$P$99))</f>
        <v>#DIV/0!</v>
      </c>
      <c r="W325" s="32" t="e">
        <f t="shared" si="144"/>
        <v>#DIV/0!</v>
      </c>
      <c r="X325" s="29" t="e">
        <f t="shared" si="145"/>
        <v>#DIV/0!</v>
      </c>
      <c r="Y325" s="29" t="e">
        <f t="shared" si="146"/>
        <v>#DIV/0!</v>
      </c>
      <c r="AA325" s="32" t="e">
        <f>Rohdaten!AJ325-$G325</f>
        <v>#DIV/0!</v>
      </c>
      <c r="AB325" s="32" t="e">
        <f t="shared" si="147"/>
        <v>#DIV/0!</v>
      </c>
      <c r="AC325" s="30">
        <f>Rohdaten!AM325</f>
        <v>0</v>
      </c>
      <c r="AD325" s="33">
        <f>Rohdaten!AL325/eval!$B$7</f>
        <v>0</v>
      </c>
      <c r="AE325" s="32" t="e">
        <f t="shared" si="148"/>
        <v>#DIV/0!</v>
      </c>
      <c r="AF325" s="32" t="e">
        <f>(AC325)/((AE325+0.0000000000000000001)/charge/constants!$B$3)</f>
        <v>#DIV/0!</v>
      </c>
      <c r="AG325" s="32" t="e">
        <f>SQRT(AC325+1)/((AE325+0.0000000000000000001)/charge/constants!$B$3)</f>
        <v>#DIV/0!</v>
      </c>
      <c r="AH325" s="32" t="e">
        <f>AF325/eval!$E$18</f>
        <v>#DIV/0!</v>
      </c>
      <c r="AI325" s="32" t="e">
        <f>AG325/eval!$E$18</f>
        <v>#DIV/0!</v>
      </c>
      <c r="AJ325" s="32" t="e">
        <f t="shared" si="149"/>
        <v>#DIV/0!</v>
      </c>
      <c r="AK325" s="32" t="e">
        <f t="shared" si="150"/>
        <v>#DIV/0!</v>
      </c>
      <c r="AL325" s="29" t="e">
        <f t="shared" si="151"/>
        <v>#DIV/0!</v>
      </c>
      <c r="AN325" s="32" t="e">
        <f>Rohdaten!X325-G325</f>
        <v>#DIV/0!</v>
      </c>
      <c r="AO325" s="32" t="e">
        <f t="shared" si="152"/>
        <v>#DIV/0!</v>
      </c>
      <c r="AP325" s="30">
        <f>Rohdaten!AA325</f>
        <v>0</v>
      </c>
      <c r="AQ325" s="33">
        <f>Rohdaten!Y325</f>
        <v>0</v>
      </c>
      <c r="AR325" s="32" t="e">
        <f t="shared" si="164"/>
        <v>#DIV/0!</v>
      </c>
      <c r="AS325" s="32" t="e">
        <f t="shared" si="153"/>
        <v>#DIV/0!</v>
      </c>
      <c r="AT325" s="32" t="e">
        <f>(AP325)/((AS325+0.0000000000000000001)/charge/constants!$B$3)</f>
        <v>#DIV/0!</v>
      </c>
      <c r="AU325" s="32" t="e">
        <f>SQRT(AP325+1)/((AS325+0.0000000000000000001)/charge/constants!$B$3)</f>
        <v>#DIV/0!</v>
      </c>
      <c r="AV325" s="32" t="e">
        <f>AT325/eval!$E$18</f>
        <v>#DIV/0!</v>
      </c>
      <c r="AW325" s="32" t="e">
        <f>AU325/eval!$E$18</f>
        <v>#DIV/0!</v>
      </c>
      <c r="AX325" s="32" t="e">
        <f t="shared" si="154"/>
        <v>#DIV/0!</v>
      </c>
      <c r="AY325" s="32" t="e">
        <f t="shared" si="155"/>
        <v>#DIV/0!</v>
      </c>
      <c r="AZ325" s="29" t="e">
        <f t="shared" si="156"/>
        <v>#DIV/0!</v>
      </c>
      <c r="BC325" s="32" t="e">
        <f>Rohdaten!AD325-G325</f>
        <v>#DIV/0!</v>
      </c>
      <c r="BD325" s="30">
        <f>Rohdaten!AG325</f>
        <v>0</v>
      </c>
      <c r="BE325" s="33" t="e">
        <f>Rohdaten!AF325/Rohdaten!AE325</f>
        <v>#DIV/0!</v>
      </c>
      <c r="BF325" s="33">
        <f>Rohdaten!AF325/eval!$B$7</f>
        <v>0</v>
      </c>
      <c r="BG325" s="32" t="e">
        <f t="shared" si="157"/>
        <v>#DIV/0!</v>
      </c>
      <c r="BH325" s="32" t="e">
        <f>(BD325)/((BG325+0.0000000000000000001)/charge/constants!$B$3)</f>
        <v>#DIV/0!</v>
      </c>
      <c r="BI325" s="32" t="e">
        <f>SQRT(BD325+1)/((BG325+0.0000000000000000001)/charge/constants!$B$3)</f>
        <v>#DIV/0!</v>
      </c>
      <c r="BJ325" s="32" t="e">
        <f>BH325/eval!$E$18</f>
        <v>#DIV/0!</v>
      </c>
      <c r="BK325" s="32" t="e">
        <f>BI325/eval!$E$18</f>
        <v>#DIV/0!</v>
      </c>
      <c r="BL325" s="32" t="e">
        <f t="shared" si="158"/>
        <v>#DIV/0!</v>
      </c>
      <c r="BM325" s="32" t="e">
        <f t="shared" si="159"/>
        <v>#DIV/0!</v>
      </c>
      <c r="BN325" s="29" t="e">
        <f t="shared" si="160"/>
        <v>#DIV/0!</v>
      </c>
      <c r="BO325" s="33" t="e">
        <f t="array" ref="BO325">AVERAGE(IF(Rohdaten!E325='turnwise standard'!$A$5:$A$99,'turnwise standard'!$B$5:$B$99))</f>
        <v>#DIV/0!</v>
      </c>
      <c r="BP325" s="32" t="e">
        <f>BD325/BF325*constants!$B$3*charge/constants!$B$6/BO325</f>
        <v>#DIV/0!</v>
      </c>
      <c r="BQ325" s="32" t="e">
        <f>SQRT(BD325)/BF325*constants!$B$3*charge/constants!$B$6/BO325</f>
        <v>#DIV/0!</v>
      </c>
      <c r="BR325" s="32"/>
      <c r="BS325" s="32" t="e">
        <f t="shared" si="161"/>
        <v>#DIV/0!</v>
      </c>
      <c r="BT325" s="32" t="e">
        <f t="shared" si="162"/>
        <v>#DIV/0!</v>
      </c>
      <c r="BU325" s="32" t="e">
        <f t="shared" si="163"/>
        <v>#DIV/0!</v>
      </c>
      <c r="BV325" s="29" t="e">
        <f t="shared" si="165"/>
        <v>#DIV/0!</v>
      </c>
      <c r="BW325" s="29" t="e">
        <f t="shared" si="166"/>
        <v>#DIV/0!</v>
      </c>
      <c r="BX325" s="29" t="e">
        <f t="shared" si="167"/>
        <v>#DIV/0!</v>
      </c>
    </row>
    <row r="326" spans="1:76" x14ac:dyDescent="0.2">
      <c r="A326" s="29">
        <f>Rohdaten!C326</f>
        <v>0</v>
      </c>
      <c r="B326" s="29">
        <f>IF(1=1,Rohdaten!H326,"x"&amp;Rohdaten!H326)</f>
        <v>0</v>
      </c>
      <c r="C326" s="29">
        <f>IF(101,Rohdaten!F326,-Rohdaten!F326)</f>
        <v>0</v>
      </c>
      <c r="E326" s="32">
        <f>Rohdaten!J326</f>
        <v>0</v>
      </c>
      <c r="F326" s="32" t="e">
        <f>AVERAGE(Rohdaten!L326,Rohdaten!X326,Rohdaten!AD326)</f>
        <v>#DIV/0!</v>
      </c>
      <c r="G326" s="29" t="e">
        <f t="array" ref="G326">AVERAGE(IF(Rohdaten!E326='turnwise standard'!$A$5:$A$99,'turnwise standard'!$F$5:$F$99))</f>
        <v>#DIV/0!</v>
      </c>
      <c r="H326" s="29" t="b">
        <f>IF(ISERROR(G326),1&lt;0,E326-G326&gt;eval!$B$6)</f>
        <v>0</v>
      </c>
      <c r="I326" s="32" t="e">
        <f>Rohdaten!L326-G326</f>
        <v>#DIV/0!</v>
      </c>
      <c r="J326" s="32" t="e">
        <f t="shared" si="140"/>
        <v>#DIV/0!</v>
      </c>
      <c r="K326" s="32" t="e">
        <f t="shared" si="141"/>
        <v>#DIV/0!</v>
      </c>
      <c r="L326" s="30">
        <f>Rohdaten!O326</f>
        <v>0</v>
      </c>
      <c r="M326" s="33">
        <f>Rohdaten!N326/eval!$B$7</f>
        <v>0</v>
      </c>
      <c r="N326" s="33" t="e">
        <f>Rohdaten!N326/Rohdaten!M326</f>
        <v>#DIV/0!</v>
      </c>
      <c r="O326" s="32" t="e">
        <f t="shared" si="142"/>
        <v>#DIV/0!</v>
      </c>
      <c r="P326" s="34" t="e">
        <f>(L326)/(O326/charge/constants!$B$3)</f>
        <v>#DIV/0!</v>
      </c>
      <c r="Q326" s="34" t="e">
        <f>SQRT(L326+1)/(O326/charge/constants!$B$3)</f>
        <v>#DIV/0!</v>
      </c>
      <c r="R326" s="29" t="e">
        <f>P326/eval!$E$18</f>
        <v>#DIV/0!</v>
      </c>
      <c r="S326" s="29" t="e">
        <f>Q326/eval!$E$18</f>
        <v>#DIV/0!</v>
      </c>
      <c r="T326" s="29" t="e">
        <f t="shared" si="143"/>
        <v>#DIV/0!</v>
      </c>
      <c r="V326" s="31" t="e">
        <f t="array" ref="V326">AVERAGE(IF(Rohdaten!E326='turnwise standard'!$A$5:$A$99,'turnwise standard'!$P$5:$P$99))</f>
        <v>#DIV/0!</v>
      </c>
      <c r="W326" s="32" t="e">
        <f t="shared" si="144"/>
        <v>#DIV/0!</v>
      </c>
      <c r="X326" s="29" t="e">
        <f t="shared" si="145"/>
        <v>#DIV/0!</v>
      </c>
      <c r="Y326" s="29" t="e">
        <f t="shared" si="146"/>
        <v>#DIV/0!</v>
      </c>
      <c r="AA326" s="32" t="e">
        <f>Rohdaten!AJ326-$G326</f>
        <v>#DIV/0!</v>
      </c>
      <c r="AB326" s="32" t="e">
        <f t="shared" si="147"/>
        <v>#DIV/0!</v>
      </c>
      <c r="AC326" s="30">
        <f>Rohdaten!AM326</f>
        <v>0</v>
      </c>
      <c r="AD326" s="33">
        <f>Rohdaten!AL326/eval!$B$7</f>
        <v>0</v>
      </c>
      <c r="AE326" s="32" t="e">
        <f t="shared" si="148"/>
        <v>#DIV/0!</v>
      </c>
      <c r="AF326" s="32" t="e">
        <f>(AC326)/((AE326+0.0000000000000000001)/charge/constants!$B$3)</f>
        <v>#DIV/0!</v>
      </c>
      <c r="AG326" s="32" t="e">
        <f>SQRT(AC326+1)/((AE326+0.0000000000000000001)/charge/constants!$B$3)</f>
        <v>#DIV/0!</v>
      </c>
      <c r="AH326" s="32" t="e">
        <f>AF326/eval!$E$18</f>
        <v>#DIV/0!</v>
      </c>
      <c r="AI326" s="32" t="e">
        <f>AG326/eval!$E$18</f>
        <v>#DIV/0!</v>
      </c>
      <c r="AJ326" s="32" t="e">
        <f t="shared" si="149"/>
        <v>#DIV/0!</v>
      </c>
      <c r="AK326" s="32" t="e">
        <f t="shared" si="150"/>
        <v>#DIV/0!</v>
      </c>
      <c r="AL326" s="29" t="e">
        <f t="shared" si="151"/>
        <v>#DIV/0!</v>
      </c>
      <c r="AN326" s="32" t="e">
        <f>Rohdaten!X326-G326</f>
        <v>#DIV/0!</v>
      </c>
      <c r="AO326" s="32" t="e">
        <f t="shared" si="152"/>
        <v>#DIV/0!</v>
      </c>
      <c r="AP326" s="30">
        <f>Rohdaten!AA326</f>
        <v>0</v>
      </c>
      <c r="AQ326" s="33">
        <f>Rohdaten!Y326</f>
        <v>0</v>
      </c>
      <c r="AR326" s="32" t="e">
        <f t="shared" si="164"/>
        <v>#DIV/0!</v>
      </c>
      <c r="AS326" s="32" t="e">
        <f t="shared" si="153"/>
        <v>#DIV/0!</v>
      </c>
      <c r="AT326" s="32" t="e">
        <f>(AP326)/((AS326+0.0000000000000000001)/charge/constants!$B$3)</f>
        <v>#DIV/0!</v>
      </c>
      <c r="AU326" s="32" t="e">
        <f>SQRT(AP326+1)/((AS326+0.0000000000000000001)/charge/constants!$B$3)</f>
        <v>#DIV/0!</v>
      </c>
      <c r="AV326" s="32" t="e">
        <f>AT326/eval!$E$18</f>
        <v>#DIV/0!</v>
      </c>
      <c r="AW326" s="32" t="e">
        <f>AU326/eval!$E$18</f>
        <v>#DIV/0!</v>
      </c>
      <c r="AX326" s="32" t="e">
        <f t="shared" si="154"/>
        <v>#DIV/0!</v>
      </c>
      <c r="AY326" s="32" t="e">
        <f t="shared" si="155"/>
        <v>#DIV/0!</v>
      </c>
      <c r="AZ326" s="29" t="e">
        <f t="shared" si="156"/>
        <v>#DIV/0!</v>
      </c>
      <c r="BC326" s="32" t="e">
        <f>Rohdaten!AD326-G326</f>
        <v>#DIV/0!</v>
      </c>
      <c r="BD326" s="30">
        <f>Rohdaten!AG326</f>
        <v>0</v>
      </c>
      <c r="BE326" s="33" t="e">
        <f>Rohdaten!AF326/Rohdaten!AE326</f>
        <v>#DIV/0!</v>
      </c>
      <c r="BF326" s="33">
        <f>Rohdaten!AF326/eval!$B$7</f>
        <v>0</v>
      </c>
      <c r="BG326" s="32" t="e">
        <f t="shared" si="157"/>
        <v>#DIV/0!</v>
      </c>
      <c r="BH326" s="32" t="e">
        <f>(BD326)/((BG326+0.0000000000000000001)/charge/constants!$B$3)</f>
        <v>#DIV/0!</v>
      </c>
      <c r="BI326" s="32" t="e">
        <f>SQRT(BD326+1)/((BG326+0.0000000000000000001)/charge/constants!$B$3)</f>
        <v>#DIV/0!</v>
      </c>
      <c r="BJ326" s="32" t="e">
        <f>BH326/eval!$E$18</f>
        <v>#DIV/0!</v>
      </c>
      <c r="BK326" s="32" t="e">
        <f>BI326/eval!$E$18</f>
        <v>#DIV/0!</v>
      </c>
      <c r="BL326" s="32" t="e">
        <f t="shared" si="158"/>
        <v>#DIV/0!</v>
      </c>
      <c r="BM326" s="32" t="e">
        <f t="shared" si="159"/>
        <v>#DIV/0!</v>
      </c>
      <c r="BN326" s="29" t="e">
        <f t="shared" si="160"/>
        <v>#DIV/0!</v>
      </c>
      <c r="BO326" s="33" t="e">
        <f t="array" ref="BO326">AVERAGE(IF(Rohdaten!E326='turnwise standard'!$A$5:$A$99,'turnwise standard'!$B$5:$B$99))</f>
        <v>#DIV/0!</v>
      </c>
      <c r="BP326" s="32" t="e">
        <f>BD326/BF326*constants!$B$3*charge/constants!$B$6/BO326</f>
        <v>#DIV/0!</v>
      </c>
      <c r="BQ326" s="32" t="e">
        <f>SQRT(BD326)/BF326*constants!$B$3*charge/constants!$B$6/BO326</f>
        <v>#DIV/0!</v>
      </c>
      <c r="BR326" s="32"/>
      <c r="BS326" s="32" t="e">
        <f t="shared" si="161"/>
        <v>#DIV/0!</v>
      </c>
      <c r="BT326" s="32" t="e">
        <f t="shared" si="162"/>
        <v>#DIV/0!</v>
      </c>
      <c r="BU326" s="32" t="e">
        <f t="shared" si="163"/>
        <v>#DIV/0!</v>
      </c>
      <c r="BV326" s="29" t="e">
        <f t="shared" si="165"/>
        <v>#DIV/0!</v>
      </c>
      <c r="BW326" s="29" t="e">
        <f t="shared" si="166"/>
        <v>#DIV/0!</v>
      </c>
      <c r="BX326" s="29" t="e">
        <f t="shared" si="167"/>
        <v>#DIV/0!</v>
      </c>
    </row>
    <row r="327" spans="1:76" x14ac:dyDescent="0.2">
      <c r="A327" s="29">
        <f>Rohdaten!C327</f>
        <v>0</v>
      </c>
      <c r="B327" s="29">
        <f>IF(1=1,Rohdaten!H327,"x"&amp;Rohdaten!H327)</f>
        <v>0</v>
      </c>
      <c r="C327" s="29">
        <f>IF(101,Rohdaten!F327,-Rohdaten!F327)</f>
        <v>0</v>
      </c>
      <c r="E327" s="32">
        <f>Rohdaten!J327</f>
        <v>0</v>
      </c>
      <c r="F327" s="32" t="e">
        <f>AVERAGE(Rohdaten!L327,Rohdaten!X327,Rohdaten!AD327)</f>
        <v>#DIV/0!</v>
      </c>
      <c r="G327" s="29" t="e">
        <f t="array" ref="G327">AVERAGE(IF(Rohdaten!E327='turnwise standard'!$A$5:$A$99,'turnwise standard'!$F$5:$F$99))</f>
        <v>#DIV/0!</v>
      </c>
      <c r="H327" s="29" t="b">
        <f>IF(ISERROR(G327),1&lt;0,E327-G327&gt;eval!$B$6)</f>
        <v>0</v>
      </c>
      <c r="I327" s="32" t="e">
        <f>Rohdaten!L327-G327</f>
        <v>#DIV/0!</v>
      </c>
      <c r="J327" s="32" t="e">
        <f t="shared" si="140"/>
        <v>#DIV/0!</v>
      </c>
      <c r="K327" s="32" t="e">
        <f t="shared" si="141"/>
        <v>#DIV/0!</v>
      </c>
      <c r="L327" s="30">
        <f>Rohdaten!O327</f>
        <v>0</v>
      </c>
      <c r="M327" s="33">
        <f>Rohdaten!N327/eval!$B$7</f>
        <v>0</v>
      </c>
      <c r="N327" s="33" t="e">
        <f>Rohdaten!N327/Rohdaten!M327</f>
        <v>#DIV/0!</v>
      </c>
      <c r="O327" s="32" t="e">
        <f t="shared" si="142"/>
        <v>#DIV/0!</v>
      </c>
      <c r="P327" s="34" t="e">
        <f>(L327)/(O327/charge/constants!$B$3)</f>
        <v>#DIV/0!</v>
      </c>
      <c r="Q327" s="34" t="e">
        <f>SQRT(L327+1)/(O327/charge/constants!$B$3)</f>
        <v>#DIV/0!</v>
      </c>
      <c r="R327" s="29" t="e">
        <f>P327/eval!$E$18</f>
        <v>#DIV/0!</v>
      </c>
      <c r="S327" s="29" t="e">
        <f>Q327/eval!$E$18</f>
        <v>#DIV/0!</v>
      </c>
      <c r="T327" s="29" t="e">
        <f t="shared" si="143"/>
        <v>#DIV/0!</v>
      </c>
      <c r="V327" s="31" t="e">
        <f t="array" ref="V327">AVERAGE(IF(Rohdaten!E327='turnwise standard'!$A$5:$A$99,'turnwise standard'!$P$5:$P$99))</f>
        <v>#DIV/0!</v>
      </c>
      <c r="W327" s="32" t="e">
        <f t="shared" si="144"/>
        <v>#DIV/0!</v>
      </c>
      <c r="X327" s="29" t="e">
        <f t="shared" si="145"/>
        <v>#DIV/0!</v>
      </c>
      <c r="Y327" s="29" t="e">
        <f t="shared" si="146"/>
        <v>#DIV/0!</v>
      </c>
      <c r="AA327" s="32" t="e">
        <f>Rohdaten!AJ327-$G327</f>
        <v>#DIV/0!</v>
      </c>
      <c r="AB327" s="32" t="e">
        <f t="shared" si="147"/>
        <v>#DIV/0!</v>
      </c>
      <c r="AC327" s="30">
        <f>Rohdaten!AM327</f>
        <v>0</v>
      </c>
      <c r="AD327" s="33">
        <f>Rohdaten!AL327/eval!$B$7</f>
        <v>0</v>
      </c>
      <c r="AE327" s="32" t="e">
        <f t="shared" si="148"/>
        <v>#DIV/0!</v>
      </c>
      <c r="AF327" s="32" t="e">
        <f>(AC327)/((AE327+0.0000000000000000001)/charge/constants!$B$3)</f>
        <v>#DIV/0!</v>
      </c>
      <c r="AG327" s="32" t="e">
        <f>SQRT(AC327+1)/((AE327+0.0000000000000000001)/charge/constants!$B$3)</f>
        <v>#DIV/0!</v>
      </c>
      <c r="AH327" s="32" t="e">
        <f>AF327/eval!$E$18</f>
        <v>#DIV/0!</v>
      </c>
      <c r="AI327" s="32" t="e">
        <f>AG327/eval!$E$18</f>
        <v>#DIV/0!</v>
      </c>
      <c r="AJ327" s="32" t="e">
        <f t="shared" si="149"/>
        <v>#DIV/0!</v>
      </c>
      <c r="AK327" s="32" t="e">
        <f t="shared" si="150"/>
        <v>#DIV/0!</v>
      </c>
      <c r="AL327" s="29" t="e">
        <f t="shared" si="151"/>
        <v>#DIV/0!</v>
      </c>
      <c r="AN327" s="32" t="e">
        <f>Rohdaten!X327-G327</f>
        <v>#DIV/0!</v>
      </c>
      <c r="AO327" s="32" t="e">
        <f t="shared" si="152"/>
        <v>#DIV/0!</v>
      </c>
      <c r="AP327" s="30">
        <f>Rohdaten!AA327</f>
        <v>0</v>
      </c>
      <c r="AQ327" s="33">
        <f>Rohdaten!Y327</f>
        <v>0</v>
      </c>
      <c r="AR327" s="32" t="e">
        <f t="shared" si="164"/>
        <v>#DIV/0!</v>
      </c>
      <c r="AS327" s="32" t="e">
        <f t="shared" si="153"/>
        <v>#DIV/0!</v>
      </c>
      <c r="AT327" s="32" t="e">
        <f>(AP327)/((AS327+0.0000000000000000001)/charge/constants!$B$3)</f>
        <v>#DIV/0!</v>
      </c>
      <c r="AU327" s="32" t="e">
        <f>SQRT(AP327+1)/((AS327+0.0000000000000000001)/charge/constants!$B$3)</f>
        <v>#DIV/0!</v>
      </c>
      <c r="AV327" s="32" t="e">
        <f>AT327/eval!$E$18</f>
        <v>#DIV/0!</v>
      </c>
      <c r="AW327" s="32" t="e">
        <f>AU327/eval!$E$18</f>
        <v>#DIV/0!</v>
      </c>
      <c r="AX327" s="32" t="e">
        <f t="shared" si="154"/>
        <v>#DIV/0!</v>
      </c>
      <c r="AY327" s="32" t="e">
        <f t="shared" si="155"/>
        <v>#DIV/0!</v>
      </c>
      <c r="AZ327" s="29" t="e">
        <f t="shared" si="156"/>
        <v>#DIV/0!</v>
      </c>
      <c r="BC327" s="32" t="e">
        <f>Rohdaten!AD327-G327</f>
        <v>#DIV/0!</v>
      </c>
      <c r="BD327" s="30">
        <f>Rohdaten!AG327</f>
        <v>0</v>
      </c>
      <c r="BE327" s="33" t="e">
        <f>Rohdaten!AF327/Rohdaten!AE327</f>
        <v>#DIV/0!</v>
      </c>
      <c r="BF327" s="33">
        <f>Rohdaten!AF327/eval!$B$7</f>
        <v>0</v>
      </c>
      <c r="BG327" s="32" t="e">
        <f t="shared" si="157"/>
        <v>#DIV/0!</v>
      </c>
      <c r="BH327" s="32" t="e">
        <f>(BD327)/((BG327+0.0000000000000000001)/charge/constants!$B$3)</f>
        <v>#DIV/0!</v>
      </c>
      <c r="BI327" s="32" t="e">
        <f>SQRT(BD327+1)/((BG327+0.0000000000000000001)/charge/constants!$B$3)</f>
        <v>#DIV/0!</v>
      </c>
      <c r="BJ327" s="32" t="e">
        <f>BH327/eval!$E$18</f>
        <v>#DIV/0!</v>
      </c>
      <c r="BK327" s="32" t="e">
        <f>BI327/eval!$E$18</f>
        <v>#DIV/0!</v>
      </c>
      <c r="BL327" s="32" t="e">
        <f t="shared" si="158"/>
        <v>#DIV/0!</v>
      </c>
      <c r="BM327" s="32" t="e">
        <f t="shared" si="159"/>
        <v>#DIV/0!</v>
      </c>
      <c r="BN327" s="29" t="e">
        <f t="shared" si="160"/>
        <v>#DIV/0!</v>
      </c>
      <c r="BO327" s="33" t="e">
        <f t="array" ref="BO327">AVERAGE(IF(Rohdaten!E327='turnwise standard'!$A$5:$A$99,'turnwise standard'!$B$5:$B$99))</f>
        <v>#DIV/0!</v>
      </c>
      <c r="BP327" s="32" t="e">
        <f>BD327/BF327*constants!$B$3*charge/constants!$B$6/BO327</f>
        <v>#DIV/0!</v>
      </c>
      <c r="BQ327" s="32" t="e">
        <f>SQRT(BD327)/BF327*constants!$B$3*charge/constants!$B$6/BO327</f>
        <v>#DIV/0!</v>
      </c>
      <c r="BR327" s="32"/>
      <c r="BS327" s="32" t="e">
        <f t="shared" si="161"/>
        <v>#DIV/0!</v>
      </c>
      <c r="BT327" s="32" t="e">
        <f t="shared" si="162"/>
        <v>#DIV/0!</v>
      </c>
      <c r="BU327" s="32" t="e">
        <f t="shared" si="163"/>
        <v>#DIV/0!</v>
      </c>
      <c r="BV327" s="29" t="e">
        <f t="shared" si="165"/>
        <v>#DIV/0!</v>
      </c>
      <c r="BW327" s="29" t="e">
        <f t="shared" si="166"/>
        <v>#DIV/0!</v>
      </c>
      <c r="BX327" s="29" t="e">
        <f t="shared" si="167"/>
        <v>#DIV/0!</v>
      </c>
    </row>
    <row r="328" spans="1:76" x14ac:dyDescent="0.2">
      <c r="A328" s="29">
        <f>Rohdaten!C328</f>
        <v>0</v>
      </c>
      <c r="B328" s="29">
        <f>IF(1=1,Rohdaten!H328,"x"&amp;Rohdaten!H328)</f>
        <v>0</v>
      </c>
      <c r="C328" s="29">
        <f>IF(101,Rohdaten!F328,-Rohdaten!F328)</f>
        <v>0</v>
      </c>
      <c r="E328" s="32">
        <f>Rohdaten!J328</f>
        <v>0</v>
      </c>
      <c r="F328" s="32" t="e">
        <f>AVERAGE(Rohdaten!L328,Rohdaten!X328,Rohdaten!AD328)</f>
        <v>#DIV/0!</v>
      </c>
      <c r="G328" s="29" t="e">
        <f t="array" ref="G328">AVERAGE(IF(Rohdaten!E328='turnwise standard'!$A$5:$A$99,'turnwise standard'!$F$5:$F$99))</f>
        <v>#DIV/0!</v>
      </c>
      <c r="H328" s="29" t="b">
        <f>IF(ISERROR(G328),1&lt;0,E328-G328&gt;eval!$B$6)</f>
        <v>0</v>
      </c>
      <c r="I328" s="32" t="e">
        <f>Rohdaten!L328-G328</f>
        <v>#DIV/0!</v>
      </c>
      <c r="J328" s="32" t="e">
        <f t="shared" si="140"/>
        <v>#DIV/0!</v>
      </c>
      <c r="K328" s="32" t="e">
        <f t="shared" si="141"/>
        <v>#DIV/0!</v>
      </c>
      <c r="L328" s="30">
        <f>Rohdaten!O328</f>
        <v>0</v>
      </c>
      <c r="M328" s="33">
        <f>Rohdaten!N328/eval!$B$7</f>
        <v>0</v>
      </c>
      <c r="N328" s="33" t="e">
        <f>Rohdaten!N328/Rohdaten!M328</f>
        <v>#DIV/0!</v>
      </c>
      <c r="O328" s="32" t="e">
        <f t="shared" si="142"/>
        <v>#DIV/0!</v>
      </c>
      <c r="P328" s="34" t="e">
        <f>(L328)/(O328/charge/constants!$B$3)</f>
        <v>#DIV/0!</v>
      </c>
      <c r="Q328" s="34" t="e">
        <f>SQRT(L328+1)/(O328/charge/constants!$B$3)</f>
        <v>#DIV/0!</v>
      </c>
      <c r="R328" s="29" t="e">
        <f>P328/eval!$E$18</f>
        <v>#DIV/0!</v>
      </c>
      <c r="S328" s="29" t="e">
        <f>Q328/eval!$E$18</f>
        <v>#DIV/0!</v>
      </c>
      <c r="T328" s="29" t="e">
        <f t="shared" si="143"/>
        <v>#DIV/0!</v>
      </c>
      <c r="V328" s="31" t="e">
        <f t="array" ref="V328">AVERAGE(IF(Rohdaten!E328='turnwise standard'!$A$5:$A$99,'turnwise standard'!$P$5:$P$99))</f>
        <v>#DIV/0!</v>
      </c>
      <c r="W328" s="32" t="e">
        <f t="shared" si="144"/>
        <v>#DIV/0!</v>
      </c>
      <c r="X328" s="29" t="e">
        <f t="shared" si="145"/>
        <v>#DIV/0!</v>
      </c>
      <c r="Y328" s="29" t="e">
        <f t="shared" si="146"/>
        <v>#DIV/0!</v>
      </c>
      <c r="AA328" s="32" t="e">
        <f>Rohdaten!AJ328-$G328</f>
        <v>#DIV/0!</v>
      </c>
      <c r="AB328" s="32" t="e">
        <f t="shared" si="147"/>
        <v>#DIV/0!</v>
      </c>
      <c r="AC328" s="30">
        <f>Rohdaten!AM328</f>
        <v>0</v>
      </c>
      <c r="AD328" s="33">
        <f>Rohdaten!AL328/eval!$B$7</f>
        <v>0</v>
      </c>
      <c r="AE328" s="32" t="e">
        <f t="shared" si="148"/>
        <v>#DIV/0!</v>
      </c>
      <c r="AF328" s="32" t="e">
        <f>(AC328)/((AE328+0.0000000000000000001)/charge/constants!$B$3)</f>
        <v>#DIV/0!</v>
      </c>
      <c r="AG328" s="32" t="e">
        <f>SQRT(AC328+1)/((AE328+0.0000000000000000001)/charge/constants!$B$3)</f>
        <v>#DIV/0!</v>
      </c>
      <c r="AH328" s="32" t="e">
        <f>AF328/eval!$E$18</f>
        <v>#DIV/0!</v>
      </c>
      <c r="AI328" s="32" t="e">
        <f>AG328/eval!$E$18</f>
        <v>#DIV/0!</v>
      </c>
      <c r="AJ328" s="32" t="e">
        <f t="shared" si="149"/>
        <v>#DIV/0!</v>
      </c>
      <c r="AK328" s="32" t="e">
        <f t="shared" si="150"/>
        <v>#DIV/0!</v>
      </c>
      <c r="AL328" s="29" t="e">
        <f t="shared" si="151"/>
        <v>#DIV/0!</v>
      </c>
      <c r="AN328" s="32" t="e">
        <f>Rohdaten!X328-G328</f>
        <v>#DIV/0!</v>
      </c>
      <c r="AO328" s="32" t="e">
        <f t="shared" si="152"/>
        <v>#DIV/0!</v>
      </c>
      <c r="AP328" s="30">
        <f>Rohdaten!AA328</f>
        <v>0</v>
      </c>
      <c r="AQ328" s="33">
        <f>Rohdaten!Y328</f>
        <v>0</v>
      </c>
      <c r="AR328" s="32" t="e">
        <f t="shared" si="164"/>
        <v>#DIV/0!</v>
      </c>
      <c r="AS328" s="32" t="e">
        <f t="shared" si="153"/>
        <v>#DIV/0!</v>
      </c>
      <c r="AT328" s="32" t="e">
        <f>(AP328)/((AS328+0.0000000000000000001)/charge/constants!$B$3)</f>
        <v>#DIV/0!</v>
      </c>
      <c r="AU328" s="32" t="e">
        <f>SQRT(AP328+1)/((AS328+0.0000000000000000001)/charge/constants!$B$3)</f>
        <v>#DIV/0!</v>
      </c>
      <c r="AV328" s="32" t="e">
        <f>AT328/eval!$E$18</f>
        <v>#DIV/0!</v>
      </c>
      <c r="AW328" s="32" t="e">
        <f>AU328/eval!$E$18</f>
        <v>#DIV/0!</v>
      </c>
      <c r="AX328" s="32" t="e">
        <f t="shared" si="154"/>
        <v>#DIV/0!</v>
      </c>
      <c r="AY328" s="32" t="e">
        <f t="shared" si="155"/>
        <v>#DIV/0!</v>
      </c>
      <c r="AZ328" s="29" t="e">
        <f t="shared" si="156"/>
        <v>#DIV/0!</v>
      </c>
      <c r="BC328" s="32" t="e">
        <f>Rohdaten!AD328-G328</f>
        <v>#DIV/0!</v>
      </c>
      <c r="BD328" s="30">
        <f>Rohdaten!AG328</f>
        <v>0</v>
      </c>
      <c r="BE328" s="33" t="e">
        <f>Rohdaten!AF328/Rohdaten!AE328</f>
        <v>#DIV/0!</v>
      </c>
      <c r="BF328" s="33">
        <f>Rohdaten!AF328/eval!$B$7</f>
        <v>0</v>
      </c>
      <c r="BG328" s="32" t="e">
        <f t="shared" si="157"/>
        <v>#DIV/0!</v>
      </c>
      <c r="BH328" s="32" t="e">
        <f>(BD328)/((BG328+0.0000000000000000001)/charge/constants!$B$3)</f>
        <v>#DIV/0!</v>
      </c>
      <c r="BI328" s="32" t="e">
        <f>SQRT(BD328+1)/((BG328+0.0000000000000000001)/charge/constants!$B$3)</f>
        <v>#DIV/0!</v>
      </c>
      <c r="BJ328" s="32" t="e">
        <f>BH328/eval!$E$18</f>
        <v>#DIV/0!</v>
      </c>
      <c r="BK328" s="32" t="e">
        <f>BI328/eval!$E$18</f>
        <v>#DIV/0!</v>
      </c>
      <c r="BL328" s="32" t="e">
        <f t="shared" si="158"/>
        <v>#DIV/0!</v>
      </c>
      <c r="BM328" s="32" t="e">
        <f t="shared" si="159"/>
        <v>#DIV/0!</v>
      </c>
      <c r="BN328" s="29" t="e">
        <f t="shared" si="160"/>
        <v>#DIV/0!</v>
      </c>
      <c r="BO328" s="33" t="e">
        <f t="array" ref="BO328">AVERAGE(IF(Rohdaten!E328='turnwise standard'!$A$5:$A$99,'turnwise standard'!$B$5:$B$99))</f>
        <v>#DIV/0!</v>
      </c>
      <c r="BP328" s="32" t="e">
        <f>BD328/BF328*constants!$B$3*charge/constants!$B$6/BO328</f>
        <v>#DIV/0!</v>
      </c>
      <c r="BQ328" s="32" t="e">
        <f>SQRT(BD328)/BF328*constants!$B$3*charge/constants!$B$6/BO328</f>
        <v>#DIV/0!</v>
      </c>
      <c r="BR328" s="32"/>
      <c r="BS328" s="32" t="e">
        <f t="shared" si="161"/>
        <v>#DIV/0!</v>
      </c>
      <c r="BT328" s="32" t="e">
        <f t="shared" si="162"/>
        <v>#DIV/0!</v>
      </c>
      <c r="BU328" s="32" t="e">
        <f t="shared" si="163"/>
        <v>#DIV/0!</v>
      </c>
      <c r="BV328" s="29" t="e">
        <f t="shared" si="165"/>
        <v>#DIV/0!</v>
      </c>
      <c r="BW328" s="29" t="e">
        <f t="shared" si="166"/>
        <v>#DIV/0!</v>
      </c>
      <c r="BX328" s="29" t="e">
        <f t="shared" si="167"/>
        <v>#DIV/0!</v>
      </c>
    </row>
    <row r="329" spans="1:76" x14ac:dyDescent="0.2">
      <c r="A329" s="29">
        <f>Rohdaten!C329</f>
        <v>0</v>
      </c>
      <c r="B329" s="29">
        <f>IF(1=1,Rohdaten!H329,"x"&amp;Rohdaten!H329)</f>
        <v>0</v>
      </c>
      <c r="C329" s="29">
        <f>IF(101,Rohdaten!F329,-Rohdaten!F329)</f>
        <v>0</v>
      </c>
      <c r="E329" s="32">
        <f>Rohdaten!J329</f>
        <v>0</v>
      </c>
      <c r="F329" s="32" t="e">
        <f>AVERAGE(Rohdaten!L329,Rohdaten!X329,Rohdaten!AD329)</f>
        <v>#DIV/0!</v>
      </c>
      <c r="G329" s="29" t="e">
        <f t="array" ref="G329">AVERAGE(IF(Rohdaten!E329='turnwise standard'!$A$5:$A$99,'turnwise standard'!$F$5:$F$99))</f>
        <v>#DIV/0!</v>
      </c>
      <c r="H329" s="29" t="b">
        <f>IF(ISERROR(G329),1&lt;0,E329-G329&gt;eval!$B$6)</f>
        <v>0</v>
      </c>
      <c r="I329" s="32" t="e">
        <f>Rohdaten!L329-G329</f>
        <v>#DIV/0!</v>
      </c>
      <c r="J329" s="32" t="e">
        <f t="shared" si="140"/>
        <v>#DIV/0!</v>
      </c>
      <c r="K329" s="32" t="e">
        <f t="shared" si="141"/>
        <v>#DIV/0!</v>
      </c>
      <c r="L329" s="30">
        <f>Rohdaten!O329</f>
        <v>0</v>
      </c>
      <c r="M329" s="33">
        <f>Rohdaten!N329/eval!$B$7</f>
        <v>0</v>
      </c>
      <c r="N329" s="33" t="e">
        <f>Rohdaten!N329/Rohdaten!M329</f>
        <v>#DIV/0!</v>
      </c>
      <c r="O329" s="32" t="e">
        <f t="shared" si="142"/>
        <v>#DIV/0!</v>
      </c>
      <c r="P329" s="34" t="e">
        <f>(L329)/(O329/charge/constants!$B$3)</f>
        <v>#DIV/0!</v>
      </c>
      <c r="Q329" s="34" t="e">
        <f>SQRT(L329+1)/(O329/charge/constants!$B$3)</f>
        <v>#DIV/0!</v>
      </c>
      <c r="R329" s="29" t="e">
        <f>P329/eval!$E$18</f>
        <v>#DIV/0!</v>
      </c>
      <c r="S329" s="29" t="e">
        <f>Q329/eval!$E$18</f>
        <v>#DIV/0!</v>
      </c>
      <c r="T329" s="29" t="e">
        <f t="shared" si="143"/>
        <v>#DIV/0!</v>
      </c>
      <c r="V329" s="31" t="e">
        <f t="array" ref="V329">AVERAGE(IF(Rohdaten!E329='turnwise standard'!$A$5:$A$99,'turnwise standard'!$P$5:$P$99))</f>
        <v>#DIV/0!</v>
      </c>
      <c r="W329" s="32" t="e">
        <f t="shared" si="144"/>
        <v>#DIV/0!</v>
      </c>
      <c r="X329" s="29" t="e">
        <f t="shared" si="145"/>
        <v>#DIV/0!</v>
      </c>
      <c r="Y329" s="29" t="e">
        <f t="shared" si="146"/>
        <v>#DIV/0!</v>
      </c>
      <c r="AA329" s="32" t="e">
        <f>Rohdaten!AJ329-$G329</f>
        <v>#DIV/0!</v>
      </c>
      <c r="AB329" s="32" t="e">
        <f t="shared" si="147"/>
        <v>#DIV/0!</v>
      </c>
      <c r="AC329" s="30">
        <f>Rohdaten!AM329</f>
        <v>0</v>
      </c>
      <c r="AD329" s="33">
        <f>Rohdaten!AL329/eval!$B$7</f>
        <v>0</v>
      </c>
      <c r="AE329" s="32" t="e">
        <f t="shared" si="148"/>
        <v>#DIV/0!</v>
      </c>
      <c r="AF329" s="32" t="e">
        <f>(AC329)/((AE329+0.0000000000000000001)/charge/constants!$B$3)</f>
        <v>#DIV/0!</v>
      </c>
      <c r="AG329" s="32" t="e">
        <f>SQRT(AC329+1)/((AE329+0.0000000000000000001)/charge/constants!$B$3)</f>
        <v>#DIV/0!</v>
      </c>
      <c r="AH329" s="32" t="e">
        <f>AF329/eval!$E$18</f>
        <v>#DIV/0!</v>
      </c>
      <c r="AI329" s="32" t="e">
        <f>AG329/eval!$E$18</f>
        <v>#DIV/0!</v>
      </c>
      <c r="AJ329" s="32" t="e">
        <f t="shared" si="149"/>
        <v>#DIV/0!</v>
      </c>
      <c r="AK329" s="32" t="e">
        <f t="shared" si="150"/>
        <v>#DIV/0!</v>
      </c>
      <c r="AL329" s="29" t="e">
        <f t="shared" si="151"/>
        <v>#DIV/0!</v>
      </c>
      <c r="AN329" s="32" t="e">
        <f>Rohdaten!X329-G329</f>
        <v>#DIV/0!</v>
      </c>
      <c r="AO329" s="32" t="e">
        <f t="shared" si="152"/>
        <v>#DIV/0!</v>
      </c>
      <c r="AP329" s="30">
        <f>Rohdaten!AA329</f>
        <v>0</v>
      </c>
      <c r="AQ329" s="33">
        <f>Rohdaten!Y329</f>
        <v>0</v>
      </c>
      <c r="AR329" s="32" t="e">
        <f t="shared" si="164"/>
        <v>#DIV/0!</v>
      </c>
      <c r="AS329" s="32" t="e">
        <f t="shared" si="153"/>
        <v>#DIV/0!</v>
      </c>
      <c r="AT329" s="32" t="e">
        <f>(AP329)/((AS329+0.0000000000000000001)/charge/constants!$B$3)</f>
        <v>#DIV/0!</v>
      </c>
      <c r="AU329" s="32" t="e">
        <f>SQRT(AP329+1)/((AS329+0.0000000000000000001)/charge/constants!$B$3)</f>
        <v>#DIV/0!</v>
      </c>
      <c r="AV329" s="32" t="e">
        <f>AT329/eval!$E$18</f>
        <v>#DIV/0!</v>
      </c>
      <c r="AW329" s="32" t="e">
        <f>AU329/eval!$E$18</f>
        <v>#DIV/0!</v>
      </c>
      <c r="AX329" s="32" t="e">
        <f t="shared" si="154"/>
        <v>#DIV/0!</v>
      </c>
      <c r="AY329" s="32" t="e">
        <f t="shared" si="155"/>
        <v>#DIV/0!</v>
      </c>
      <c r="AZ329" s="29" t="e">
        <f t="shared" si="156"/>
        <v>#DIV/0!</v>
      </c>
      <c r="BC329" s="32" t="e">
        <f>Rohdaten!AD329-G329</f>
        <v>#DIV/0!</v>
      </c>
      <c r="BD329" s="30">
        <f>Rohdaten!AG329</f>
        <v>0</v>
      </c>
      <c r="BE329" s="33" t="e">
        <f>Rohdaten!AF329/Rohdaten!AE329</f>
        <v>#DIV/0!</v>
      </c>
      <c r="BF329" s="33">
        <f>Rohdaten!AF329/eval!$B$7</f>
        <v>0</v>
      </c>
      <c r="BG329" s="32" t="e">
        <f t="shared" si="157"/>
        <v>#DIV/0!</v>
      </c>
      <c r="BH329" s="32" t="e">
        <f>(BD329)/((BG329+0.0000000000000000001)/charge/constants!$B$3)</f>
        <v>#DIV/0!</v>
      </c>
      <c r="BI329" s="32" t="e">
        <f>SQRT(BD329+1)/((BG329+0.0000000000000000001)/charge/constants!$B$3)</f>
        <v>#DIV/0!</v>
      </c>
      <c r="BJ329" s="32" t="e">
        <f>BH329/eval!$E$18</f>
        <v>#DIV/0!</v>
      </c>
      <c r="BK329" s="32" t="e">
        <f>BI329/eval!$E$18</f>
        <v>#DIV/0!</v>
      </c>
      <c r="BL329" s="32" t="e">
        <f t="shared" si="158"/>
        <v>#DIV/0!</v>
      </c>
      <c r="BM329" s="32" t="e">
        <f t="shared" si="159"/>
        <v>#DIV/0!</v>
      </c>
      <c r="BN329" s="29" t="e">
        <f t="shared" si="160"/>
        <v>#DIV/0!</v>
      </c>
      <c r="BO329" s="33" t="e">
        <f t="array" ref="BO329">AVERAGE(IF(Rohdaten!E329='turnwise standard'!$A$5:$A$99,'turnwise standard'!$B$5:$B$99))</f>
        <v>#DIV/0!</v>
      </c>
      <c r="BP329" s="32" t="e">
        <f>BD329/BF329*constants!$B$3*charge/constants!$B$6/BO329</f>
        <v>#DIV/0!</v>
      </c>
      <c r="BQ329" s="32" t="e">
        <f>SQRT(BD329)/BF329*constants!$B$3*charge/constants!$B$6/BO329</f>
        <v>#DIV/0!</v>
      </c>
      <c r="BR329" s="32"/>
      <c r="BS329" s="32" t="e">
        <f t="shared" si="161"/>
        <v>#DIV/0!</v>
      </c>
      <c r="BT329" s="32" t="e">
        <f t="shared" si="162"/>
        <v>#DIV/0!</v>
      </c>
      <c r="BU329" s="32" t="e">
        <f t="shared" si="163"/>
        <v>#DIV/0!</v>
      </c>
      <c r="BV329" s="29" t="e">
        <f t="shared" si="165"/>
        <v>#DIV/0!</v>
      </c>
      <c r="BW329" s="29" t="e">
        <f t="shared" si="166"/>
        <v>#DIV/0!</v>
      </c>
      <c r="BX329" s="29" t="e">
        <f t="shared" si="167"/>
        <v>#DIV/0!</v>
      </c>
    </row>
    <row r="330" spans="1:76" x14ac:dyDescent="0.2">
      <c r="A330" s="29">
        <f>Rohdaten!C330</f>
        <v>0</v>
      </c>
      <c r="B330" s="29">
        <f>IF(1=1,Rohdaten!H330,"x"&amp;Rohdaten!H330)</f>
        <v>0</v>
      </c>
      <c r="C330" s="29">
        <f>IF(101,Rohdaten!F330,-Rohdaten!F330)</f>
        <v>0</v>
      </c>
      <c r="E330" s="32">
        <f>Rohdaten!J330</f>
        <v>0</v>
      </c>
      <c r="F330" s="32" t="e">
        <f>AVERAGE(Rohdaten!L330,Rohdaten!X330,Rohdaten!AD330)</f>
        <v>#DIV/0!</v>
      </c>
      <c r="G330" s="29" t="e">
        <f t="array" ref="G330">AVERAGE(IF(Rohdaten!E330='turnwise standard'!$A$5:$A$99,'turnwise standard'!$F$5:$F$99))</f>
        <v>#DIV/0!</v>
      </c>
      <c r="H330" s="29" t="b">
        <f>IF(ISERROR(G330),1&lt;0,E330-G330&gt;eval!$B$6)</f>
        <v>0</v>
      </c>
      <c r="I330" s="32" t="e">
        <f>Rohdaten!L330-G330</f>
        <v>#DIV/0!</v>
      </c>
      <c r="J330" s="32" t="e">
        <f t="shared" si="140"/>
        <v>#DIV/0!</v>
      </c>
      <c r="K330" s="32" t="e">
        <f t="shared" si="141"/>
        <v>#DIV/0!</v>
      </c>
      <c r="L330" s="30">
        <f>Rohdaten!O330</f>
        <v>0</v>
      </c>
      <c r="M330" s="33">
        <f>Rohdaten!N330/eval!$B$7</f>
        <v>0</v>
      </c>
      <c r="N330" s="33" t="e">
        <f>Rohdaten!N330/Rohdaten!M330</f>
        <v>#DIV/0!</v>
      </c>
      <c r="O330" s="32" t="e">
        <f t="shared" si="142"/>
        <v>#DIV/0!</v>
      </c>
      <c r="P330" s="34" t="e">
        <f>(L330)/(O330/charge/constants!$B$3)</f>
        <v>#DIV/0!</v>
      </c>
      <c r="Q330" s="34" t="e">
        <f>SQRT(L330+1)/(O330/charge/constants!$B$3)</f>
        <v>#DIV/0!</v>
      </c>
      <c r="R330" s="29" t="e">
        <f>P330/eval!$E$18</f>
        <v>#DIV/0!</v>
      </c>
      <c r="S330" s="29" t="e">
        <f>Q330/eval!$E$18</f>
        <v>#DIV/0!</v>
      </c>
      <c r="T330" s="29" t="e">
        <f t="shared" si="143"/>
        <v>#DIV/0!</v>
      </c>
      <c r="V330" s="31" t="e">
        <f t="array" ref="V330">AVERAGE(IF(Rohdaten!E330='turnwise standard'!$A$5:$A$99,'turnwise standard'!$P$5:$P$99))</f>
        <v>#DIV/0!</v>
      </c>
      <c r="W330" s="32" t="e">
        <f t="shared" si="144"/>
        <v>#DIV/0!</v>
      </c>
      <c r="X330" s="29" t="e">
        <f t="shared" si="145"/>
        <v>#DIV/0!</v>
      </c>
      <c r="Y330" s="29" t="e">
        <f t="shared" si="146"/>
        <v>#DIV/0!</v>
      </c>
      <c r="AA330" s="32" t="e">
        <f>Rohdaten!AJ330-$G330</f>
        <v>#DIV/0!</v>
      </c>
      <c r="AB330" s="32" t="e">
        <f t="shared" si="147"/>
        <v>#DIV/0!</v>
      </c>
      <c r="AC330" s="30">
        <f>Rohdaten!AM330</f>
        <v>0</v>
      </c>
      <c r="AD330" s="33">
        <f>Rohdaten!AL330/eval!$B$7</f>
        <v>0</v>
      </c>
      <c r="AE330" s="32" t="e">
        <f t="shared" si="148"/>
        <v>#DIV/0!</v>
      </c>
      <c r="AF330" s="32" t="e">
        <f>(AC330)/((AE330+0.0000000000000000001)/charge/constants!$B$3)</f>
        <v>#DIV/0!</v>
      </c>
      <c r="AG330" s="32" t="e">
        <f>SQRT(AC330+1)/((AE330+0.0000000000000000001)/charge/constants!$B$3)</f>
        <v>#DIV/0!</v>
      </c>
      <c r="AH330" s="32" t="e">
        <f>AF330/eval!$E$18</f>
        <v>#DIV/0!</v>
      </c>
      <c r="AI330" s="32" t="e">
        <f>AG330/eval!$E$18</f>
        <v>#DIV/0!</v>
      </c>
      <c r="AJ330" s="32" t="e">
        <f t="shared" si="149"/>
        <v>#DIV/0!</v>
      </c>
      <c r="AK330" s="32" t="e">
        <f t="shared" si="150"/>
        <v>#DIV/0!</v>
      </c>
      <c r="AL330" s="29" t="e">
        <f t="shared" si="151"/>
        <v>#DIV/0!</v>
      </c>
      <c r="AN330" s="32" t="e">
        <f>Rohdaten!X330-G330</f>
        <v>#DIV/0!</v>
      </c>
      <c r="AO330" s="32" t="e">
        <f t="shared" si="152"/>
        <v>#DIV/0!</v>
      </c>
      <c r="AP330" s="30">
        <f>Rohdaten!AA330</f>
        <v>0</v>
      </c>
      <c r="AQ330" s="33">
        <f>Rohdaten!Y330</f>
        <v>0</v>
      </c>
      <c r="AR330" s="32" t="e">
        <f t="shared" si="164"/>
        <v>#DIV/0!</v>
      </c>
      <c r="AS330" s="32" t="e">
        <f t="shared" si="153"/>
        <v>#DIV/0!</v>
      </c>
      <c r="AT330" s="32" t="e">
        <f>(AP330)/((AS330+0.0000000000000000001)/charge/constants!$B$3)</f>
        <v>#DIV/0!</v>
      </c>
      <c r="AU330" s="32" t="e">
        <f>SQRT(AP330+1)/((AS330+0.0000000000000000001)/charge/constants!$B$3)</f>
        <v>#DIV/0!</v>
      </c>
      <c r="AV330" s="32" t="e">
        <f>AT330/eval!$E$18</f>
        <v>#DIV/0!</v>
      </c>
      <c r="AW330" s="32" t="e">
        <f>AU330/eval!$E$18</f>
        <v>#DIV/0!</v>
      </c>
      <c r="AX330" s="32" t="e">
        <f t="shared" si="154"/>
        <v>#DIV/0!</v>
      </c>
      <c r="AY330" s="32" t="e">
        <f t="shared" si="155"/>
        <v>#DIV/0!</v>
      </c>
      <c r="AZ330" s="29" t="e">
        <f t="shared" si="156"/>
        <v>#DIV/0!</v>
      </c>
      <c r="BC330" s="32" t="e">
        <f>Rohdaten!AD330-G330</f>
        <v>#DIV/0!</v>
      </c>
      <c r="BD330" s="30">
        <f>Rohdaten!AG330</f>
        <v>0</v>
      </c>
      <c r="BE330" s="33" t="e">
        <f>Rohdaten!AF330/Rohdaten!AE330</f>
        <v>#DIV/0!</v>
      </c>
      <c r="BF330" s="33">
        <f>Rohdaten!AF330/eval!$B$7</f>
        <v>0</v>
      </c>
      <c r="BG330" s="32" t="e">
        <f t="shared" si="157"/>
        <v>#DIV/0!</v>
      </c>
      <c r="BH330" s="32" t="e">
        <f>(BD330)/((BG330+0.0000000000000000001)/charge/constants!$B$3)</f>
        <v>#DIV/0!</v>
      </c>
      <c r="BI330" s="32" t="e">
        <f>SQRT(BD330+1)/((BG330+0.0000000000000000001)/charge/constants!$B$3)</f>
        <v>#DIV/0!</v>
      </c>
      <c r="BJ330" s="32" t="e">
        <f>BH330/eval!$E$18</f>
        <v>#DIV/0!</v>
      </c>
      <c r="BK330" s="32" t="e">
        <f>BI330/eval!$E$18</f>
        <v>#DIV/0!</v>
      </c>
      <c r="BL330" s="32" t="e">
        <f t="shared" si="158"/>
        <v>#DIV/0!</v>
      </c>
      <c r="BM330" s="32" t="e">
        <f t="shared" si="159"/>
        <v>#DIV/0!</v>
      </c>
      <c r="BN330" s="29" t="e">
        <f t="shared" si="160"/>
        <v>#DIV/0!</v>
      </c>
      <c r="BO330" s="33" t="e">
        <f t="array" ref="BO330">AVERAGE(IF(Rohdaten!E330='turnwise standard'!$A$5:$A$99,'turnwise standard'!$B$5:$B$99))</f>
        <v>#DIV/0!</v>
      </c>
      <c r="BP330" s="32" t="e">
        <f>BD330/BF330*constants!$B$3*charge/constants!$B$6/BO330</f>
        <v>#DIV/0!</v>
      </c>
      <c r="BQ330" s="32" t="e">
        <f>SQRT(BD330)/BF330*constants!$B$3*charge/constants!$B$6/BO330</f>
        <v>#DIV/0!</v>
      </c>
      <c r="BR330" s="32"/>
      <c r="BS330" s="32" t="e">
        <f t="shared" si="161"/>
        <v>#DIV/0!</v>
      </c>
      <c r="BT330" s="32" t="e">
        <f t="shared" si="162"/>
        <v>#DIV/0!</v>
      </c>
      <c r="BU330" s="32" t="e">
        <f t="shared" si="163"/>
        <v>#DIV/0!</v>
      </c>
      <c r="BV330" s="29" t="e">
        <f t="shared" si="165"/>
        <v>#DIV/0!</v>
      </c>
      <c r="BW330" s="29" t="e">
        <f t="shared" si="166"/>
        <v>#DIV/0!</v>
      </c>
      <c r="BX330" s="29" t="e">
        <f t="shared" si="167"/>
        <v>#DIV/0!</v>
      </c>
    </row>
    <row r="331" spans="1:76" x14ac:dyDescent="0.2">
      <c r="A331" s="29">
        <f>Rohdaten!C331</f>
        <v>0</v>
      </c>
      <c r="B331" s="29">
        <f>IF(1=1,Rohdaten!H331,"x"&amp;Rohdaten!H331)</f>
        <v>0</v>
      </c>
      <c r="C331" s="29">
        <f>IF(101,Rohdaten!F331,-Rohdaten!F331)</f>
        <v>0</v>
      </c>
      <c r="E331" s="32">
        <f>Rohdaten!J331</f>
        <v>0</v>
      </c>
      <c r="F331" s="32" t="e">
        <f>AVERAGE(Rohdaten!L331,Rohdaten!X331,Rohdaten!AD331)</f>
        <v>#DIV/0!</v>
      </c>
      <c r="G331" s="29" t="e">
        <f t="array" ref="G331">AVERAGE(IF(Rohdaten!E331='turnwise standard'!$A$5:$A$99,'turnwise standard'!$F$5:$F$99))</f>
        <v>#DIV/0!</v>
      </c>
      <c r="H331" s="29" t="b">
        <f>IF(ISERROR(G331),1&lt;0,E331-G331&gt;eval!$B$6)</f>
        <v>0</v>
      </c>
      <c r="I331" s="32" t="e">
        <f>Rohdaten!L331-G331</f>
        <v>#DIV/0!</v>
      </c>
      <c r="J331" s="32" t="e">
        <f t="shared" si="140"/>
        <v>#DIV/0!</v>
      </c>
      <c r="K331" s="32" t="e">
        <f t="shared" si="141"/>
        <v>#DIV/0!</v>
      </c>
      <c r="L331" s="30">
        <f>Rohdaten!O331</f>
        <v>0</v>
      </c>
      <c r="M331" s="33">
        <f>Rohdaten!N331/eval!$B$7</f>
        <v>0</v>
      </c>
      <c r="N331" s="33" t="e">
        <f>Rohdaten!N331/Rohdaten!M331</f>
        <v>#DIV/0!</v>
      </c>
      <c r="O331" s="32" t="e">
        <f t="shared" si="142"/>
        <v>#DIV/0!</v>
      </c>
      <c r="P331" s="34" t="e">
        <f>(L331)/(O331/charge/constants!$B$3)</f>
        <v>#DIV/0!</v>
      </c>
      <c r="Q331" s="34" t="e">
        <f>SQRT(L331+1)/(O331/charge/constants!$B$3)</f>
        <v>#DIV/0!</v>
      </c>
      <c r="R331" s="29" t="e">
        <f>P331/eval!$E$18</f>
        <v>#DIV/0!</v>
      </c>
      <c r="S331" s="29" t="e">
        <f>Q331/eval!$E$18</f>
        <v>#DIV/0!</v>
      </c>
      <c r="T331" s="29" t="e">
        <f t="shared" si="143"/>
        <v>#DIV/0!</v>
      </c>
      <c r="V331" s="31" t="e">
        <f t="array" ref="V331">AVERAGE(IF(Rohdaten!E331='turnwise standard'!$A$5:$A$99,'turnwise standard'!$P$5:$P$99))</f>
        <v>#DIV/0!</v>
      </c>
      <c r="W331" s="32" t="e">
        <f t="shared" si="144"/>
        <v>#DIV/0!</v>
      </c>
      <c r="X331" s="29" t="e">
        <f t="shared" si="145"/>
        <v>#DIV/0!</v>
      </c>
      <c r="Y331" s="29" t="e">
        <f t="shared" si="146"/>
        <v>#DIV/0!</v>
      </c>
      <c r="AA331" s="32" t="e">
        <f>Rohdaten!AJ331-$G331</f>
        <v>#DIV/0!</v>
      </c>
      <c r="AB331" s="32" t="e">
        <f t="shared" si="147"/>
        <v>#DIV/0!</v>
      </c>
      <c r="AC331" s="30">
        <f>Rohdaten!AM331</f>
        <v>0</v>
      </c>
      <c r="AD331" s="33">
        <f>Rohdaten!AL331/eval!$B$7</f>
        <v>0</v>
      </c>
      <c r="AE331" s="32" t="e">
        <f t="shared" si="148"/>
        <v>#DIV/0!</v>
      </c>
      <c r="AF331" s="32" t="e">
        <f>(AC331)/((AE331+0.0000000000000000001)/charge/constants!$B$3)</f>
        <v>#DIV/0!</v>
      </c>
      <c r="AG331" s="32" t="e">
        <f>SQRT(AC331+1)/((AE331+0.0000000000000000001)/charge/constants!$B$3)</f>
        <v>#DIV/0!</v>
      </c>
      <c r="AH331" s="32" t="e">
        <f>AF331/eval!$E$18</f>
        <v>#DIV/0!</v>
      </c>
      <c r="AI331" s="32" t="e">
        <f>AG331/eval!$E$18</f>
        <v>#DIV/0!</v>
      </c>
      <c r="AJ331" s="32" t="e">
        <f t="shared" si="149"/>
        <v>#DIV/0!</v>
      </c>
      <c r="AK331" s="32" t="e">
        <f t="shared" si="150"/>
        <v>#DIV/0!</v>
      </c>
      <c r="AL331" s="29" t="e">
        <f t="shared" si="151"/>
        <v>#DIV/0!</v>
      </c>
      <c r="AN331" s="32" t="e">
        <f>Rohdaten!X331-G331</f>
        <v>#DIV/0!</v>
      </c>
      <c r="AO331" s="32" t="e">
        <f t="shared" si="152"/>
        <v>#DIV/0!</v>
      </c>
      <c r="AP331" s="30">
        <f>Rohdaten!AA331</f>
        <v>0</v>
      </c>
      <c r="AQ331" s="33">
        <f>Rohdaten!Y331</f>
        <v>0</v>
      </c>
      <c r="AR331" s="32" t="e">
        <f t="shared" si="164"/>
        <v>#DIV/0!</v>
      </c>
      <c r="AS331" s="32" t="e">
        <f t="shared" si="153"/>
        <v>#DIV/0!</v>
      </c>
      <c r="AT331" s="32" t="e">
        <f>(AP331)/((AS331+0.0000000000000000001)/charge/constants!$B$3)</f>
        <v>#DIV/0!</v>
      </c>
      <c r="AU331" s="32" t="e">
        <f>SQRT(AP331+1)/((AS331+0.0000000000000000001)/charge/constants!$B$3)</f>
        <v>#DIV/0!</v>
      </c>
      <c r="AV331" s="32" t="e">
        <f>AT331/eval!$E$18</f>
        <v>#DIV/0!</v>
      </c>
      <c r="AW331" s="32" t="e">
        <f>AU331/eval!$E$18</f>
        <v>#DIV/0!</v>
      </c>
      <c r="AX331" s="32" t="e">
        <f t="shared" si="154"/>
        <v>#DIV/0!</v>
      </c>
      <c r="AY331" s="32" t="e">
        <f t="shared" si="155"/>
        <v>#DIV/0!</v>
      </c>
      <c r="AZ331" s="29" t="e">
        <f t="shared" si="156"/>
        <v>#DIV/0!</v>
      </c>
      <c r="BC331" s="32" t="e">
        <f>Rohdaten!AD331-G331</f>
        <v>#DIV/0!</v>
      </c>
      <c r="BD331" s="30">
        <f>Rohdaten!AG331</f>
        <v>0</v>
      </c>
      <c r="BE331" s="33" t="e">
        <f>Rohdaten!AF331/Rohdaten!AE331</f>
        <v>#DIV/0!</v>
      </c>
      <c r="BF331" s="33">
        <f>Rohdaten!AF331/eval!$B$7</f>
        <v>0</v>
      </c>
      <c r="BG331" s="32" t="e">
        <f t="shared" si="157"/>
        <v>#DIV/0!</v>
      </c>
      <c r="BH331" s="32" t="e">
        <f>(BD331)/((BG331+0.0000000000000000001)/charge/constants!$B$3)</f>
        <v>#DIV/0!</v>
      </c>
      <c r="BI331" s="32" t="e">
        <f>SQRT(BD331+1)/((BG331+0.0000000000000000001)/charge/constants!$B$3)</f>
        <v>#DIV/0!</v>
      </c>
      <c r="BJ331" s="32" t="e">
        <f>BH331/eval!$E$18</f>
        <v>#DIV/0!</v>
      </c>
      <c r="BK331" s="32" t="e">
        <f>BI331/eval!$E$18</f>
        <v>#DIV/0!</v>
      </c>
      <c r="BL331" s="32" t="e">
        <f t="shared" si="158"/>
        <v>#DIV/0!</v>
      </c>
      <c r="BM331" s="32" t="e">
        <f t="shared" si="159"/>
        <v>#DIV/0!</v>
      </c>
      <c r="BN331" s="29" t="e">
        <f t="shared" si="160"/>
        <v>#DIV/0!</v>
      </c>
      <c r="BO331" s="33" t="e">
        <f t="array" ref="BO331">AVERAGE(IF(Rohdaten!E331='turnwise standard'!$A$5:$A$99,'turnwise standard'!$B$5:$B$99))</f>
        <v>#DIV/0!</v>
      </c>
      <c r="BP331" s="32" t="e">
        <f>BD331/BF331*constants!$B$3*charge/constants!$B$6/BO331</f>
        <v>#DIV/0!</v>
      </c>
      <c r="BQ331" s="32" t="e">
        <f>SQRT(BD331)/BF331*constants!$B$3*charge/constants!$B$6/BO331</f>
        <v>#DIV/0!</v>
      </c>
      <c r="BR331" s="32"/>
      <c r="BS331" s="32" t="e">
        <f t="shared" si="161"/>
        <v>#DIV/0!</v>
      </c>
      <c r="BT331" s="32" t="e">
        <f t="shared" si="162"/>
        <v>#DIV/0!</v>
      </c>
      <c r="BU331" s="32" t="e">
        <f t="shared" si="163"/>
        <v>#DIV/0!</v>
      </c>
      <c r="BV331" s="29" t="e">
        <f t="shared" si="165"/>
        <v>#DIV/0!</v>
      </c>
      <c r="BW331" s="29" t="e">
        <f t="shared" si="166"/>
        <v>#DIV/0!</v>
      </c>
      <c r="BX331" s="29" t="e">
        <f t="shared" si="167"/>
        <v>#DIV/0!</v>
      </c>
    </row>
    <row r="332" spans="1:76" x14ac:dyDescent="0.2">
      <c r="A332" s="29">
        <f>Rohdaten!C332</f>
        <v>0</v>
      </c>
      <c r="B332" s="29">
        <f>IF(1=1,Rohdaten!H332,"x"&amp;Rohdaten!H332)</f>
        <v>0</v>
      </c>
      <c r="C332" s="29">
        <f>IF(101,Rohdaten!F332,-Rohdaten!F332)</f>
        <v>0</v>
      </c>
      <c r="E332" s="32">
        <f>Rohdaten!J332</f>
        <v>0</v>
      </c>
      <c r="F332" s="32" t="e">
        <f>AVERAGE(Rohdaten!L332,Rohdaten!X332,Rohdaten!AD332)</f>
        <v>#DIV/0!</v>
      </c>
      <c r="G332" s="29" t="e">
        <f t="array" ref="G332">AVERAGE(IF(Rohdaten!E332='turnwise standard'!$A$5:$A$99,'turnwise standard'!$F$5:$F$99))</f>
        <v>#DIV/0!</v>
      </c>
      <c r="H332" s="29" t="b">
        <f>IF(ISERROR(G332),1&lt;0,E332-G332&gt;eval!$B$6)</f>
        <v>0</v>
      </c>
      <c r="I332" s="32" t="e">
        <f>Rohdaten!L332-G332</f>
        <v>#DIV/0!</v>
      </c>
      <c r="J332" s="32" t="e">
        <f t="shared" si="140"/>
        <v>#DIV/0!</v>
      </c>
      <c r="K332" s="32" t="e">
        <f t="shared" si="141"/>
        <v>#DIV/0!</v>
      </c>
      <c r="L332" s="30">
        <f>Rohdaten!O332</f>
        <v>0</v>
      </c>
      <c r="M332" s="33">
        <f>Rohdaten!N332/eval!$B$7</f>
        <v>0</v>
      </c>
      <c r="N332" s="33" t="e">
        <f>Rohdaten!N332/Rohdaten!M332</f>
        <v>#DIV/0!</v>
      </c>
      <c r="O332" s="32" t="e">
        <f t="shared" si="142"/>
        <v>#DIV/0!</v>
      </c>
      <c r="P332" s="34" t="e">
        <f>(L332)/(O332/charge/constants!$B$3)</f>
        <v>#DIV/0!</v>
      </c>
      <c r="Q332" s="34" t="e">
        <f>SQRT(L332+1)/(O332/charge/constants!$B$3)</f>
        <v>#DIV/0!</v>
      </c>
      <c r="R332" s="29" t="e">
        <f>P332/eval!$E$18</f>
        <v>#DIV/0!</v>
      </c>
      <c r="S332" s="29" t="e">
        <f>Q332/eval!$E$18</f>
        <v>#DIV/0!</v>
      </c>
      <c r="T332" s="29" t="e">
        <f t="shared" si="143"/>
        <v>#DIV/0!</v>
      </c>
      <c r="V332" s="31" t="e">
        <f t="array" ref="V332">AVERAGE(IF(Rohdaten!E332='turnwise standard'!$A$5:$A$99,'turnwise standard'!$P$5:$P$99))</f>
        <v>#DIV/0!</v>
      </c>
      <c r="W332" s="32" t="e">
        <f t="shared" si="144"/>
        <v>#DIV/0!</v>
      </c>
      <c r="X332" s="29" t="e">
        <f t="shared" si="145"/>
        <v>#DIV/0!</v>
      </c>
      <c r="Y332" s="29" t="e">
        <f t="shared" si="146"/>
        <v>#DIV/0!</v>
      </c>
      <c r="AA332" s="32" t="e">
        <f>Rohdaten!AJ332-$G332</f>
        <v>#DIV/0!</v>
      </c>
      <c r="AB332" s="32" t="e">
        <f t="shared" si="147"/>
        <v>#DIV/0!</v>
      </c>
      <c r="AC332" s="30">
        <f>Rohdaten!AM332</f>
        <v>0</v>
      </c>
      <c r="AD332" s="33">
        <f>Rohdaten!AL332/eval!$B$7</f>
        <v>0</v>
      </c>
      <c r="AE332" s="32" t="e">
        <f t="shared" si="148"/>
        <v>#DIV/0!</v>
      </c>
      <c r="AF332" s="32" t="e">
        <f>(AC332)/((AE332+0.0000000000000000001)/charge/constants!$B$3)</f>
        <v>#DIV/0!</v>
      </c>
      <c r="AG332" s="32" t="e">
        <f>SQRT(AC332+1)/((AE332+0.0000000000000000001)/charge/constants!$B$3)</f>
        <v>#DIV/0!</v>
      </c>
      <c r="AH332" s="32" t="e">
        <f>AF332/eval!$E$18</f>
        <v>#DIV/0!</v>
      </c>
      <c r="AI332" s="32" t="e">
        <f>AG332/eval!$E$18</f>
        <v>#DIV/0!</v>
      </c>
      <c r="AJ332" s="32" t="e">
        <f t="shared" si="149"/>
        <v>#DIV/0!</v>
      </c>
      <c r="AK332" s="32" t="e">
        <f t="shared" si="150"/>
        <v>#DIV/0!</v>
      </c>
      <c r="AL332" s="29" t="e">
        <f t="shared" si="151"/>
        <v>#DIV/0!</v>
      </c>
      <c r="AN332" s="32" t="e">
        <f>Rohdaten!X332-G332</f>
        <v>#DIV/0!</v>
      </c>
      <c r="AO332" s="32" t="e">
        <f t="shared" si="152"/>
        <v>#DIV/0!</v>
      </c>
      <c r="AP332" s="30">
        <f>Rohdaten!AA332</f>
        <v>0</v>
      </c>
      <c r="AQ332" s="33">
        <f>Rohdaten!Y332</f>
        <v>0</v>
      </c>
      <c r="AR332" s="32" t="e">
        <f t="shared" si="164"/>
        <v>#DIV/0!</v>
      </c>
      <c r="AS332" s="32" t="e">
        <f t="shared" si="153"/>
        <v>#DIV/0!</v>
      </c>
      <c r="AT332" s="32" t="e">
        <f>(AP332)/((AS332+0.0000000000000000001)/charge/constants!$B$3)</f>
        <v>#DIV/0!</v>
      </c>
      <c r="AU332" s="32" t="e">
        <f>SQRT(AP332+1)/((AS332+0.0000000000000000001)/charge/constants!$B$3)</f>
        <v>#DIV/0!</v>
      </c>
      <c r="AV332" s="32" t="e">
        <f>AT332/eval!$E$18</f>
        <v>#DIV/0!</v>
      </c>
      <c r="AW332" s="32" t="e">
        <f>AU332/eval!$E$18</f>
        <v>#DIV/0!</v>
      </c>
      <c r="AX332" s="32" t="e">
        <f t="shared" si="154"/>
        <v>#DIV/0!</v>
      </c>
      <c r="AY332" s="32" t="e">
        <f t="shared" si="155"/>
        <v>#DIV/0!</v>
      </c>
      <c r="AZ332" s="29" t="e">
        <f t="shared" si="156"/>
        <v>#DIV/0!</v>
      </c>
      <c r="BC332" s="32" t="e">
        <f>Rohdaten!AD332-G332</f>
        <v>#DIV/0!</v>
      </c>
      <c r="BD332" s="30">
        <f>Rohdaten!AG332</f>
        <v>0</v>
      </c>
      <c r="BE332" s="33" t="e">
        <f>Rohdaten!AF332/Rohdaten!AE332</f>
        <v>#DIV/0!</v>
      </c>
      <c r="BF332" s="33">
        <f>Rohdaten!AF332/eval!$B$7</f>
        <v>0</v>
      </c>
      <c r="BG332" s="32" t="e">
        <f t="shared" si="157"/>
        <v>#DIV/0!</v>
      </c>
      <c r="BH332" s="32" t="e">
        <f>(BD332)/((BG332+0.0000000000000000001)/charge/constants!$B$3)</f>
        <v>#DIV/0!</v>
      </c>
      <c r="BI332" s="32" t="e">
        <f>SQRT(BD332+1)/((BG332+0.0000000000000000001)/charge/constants!$B$3)</f>
        <v>#DIV/0!</v>
      </c>
      <c r="BJ332" s="32" t="e">
        <f>BH332/eval!$E$18</f>
        <v>#DIV/0!</v>
      </c>
      <c r="BK332" s="32" t="e">
        <f>BI332/eval!$E$18</f>
        <v>#DIV/0!</v>
      </c>
      <c r="BL332" s="32" t="e">
        <f t="shared" si="158"/>
        <v>#DIV/0!</v>
      </c>
      <c r="BM332" s="32" t="e">
        <f t="shared" si="159"/>
        <v>#DIV/0!</v>
      </c>
      <c r="BN332" s="29" t="e">
        <f t="shared" si="160"/>
        <v>#DIV/0!</v>
      </c>
      <c r="BO332" s="33" t="e">
        <f t="array" ref="BO332">AVERAGE(IF(Rohdaten!E332='turnwise standard'!$A$5:$A$99,'turnwise standard'!$B$5:$B$99))</f>
        <v>#DIV/0!</v>
      </c>
      <c r="BP332" s="32" t="e">
        <f>BD332/BF332*constants!$B$3*charge/constants!$B$6/BO332</f>
        <v>#DIV/0!</v>
      </c>
      <c r="BQ332" s="32" t="e">
        <f>SQRT(BD332)/BF332*constants!$B$3*charge/constants!$B$6/BO332</f>
        <v>#DIV/0!</v>
      </c>
      <c r="BR332" s="32"/>
      <c r="BS332" s="32" t="e">
        <f t="shared" si="161"/>
        <v>#DIV/0!</v>
      </c>
      <c r="BT332" s="32" t="e">
        <f t="shared" si="162"/>
        <v>#DIV/0!</v>
      </c>
      <c r="BU332" s="32" t="e">
        <f t="shared" si="163"/>
        <v>#DIV/0!</v>
      </c>
      <c r="BV332" s="29" t="e">
        <f t="shared" si="165"/>
        <v>#DIV/0!</v>
      </c>
      <c r="BW332" s="29" t="e">
        <f t="shared" si="166"/>
        <v>#DIV/0!</v>
      </c>
      <c r="BX332" s="29" t="e">
        <f t="shared" si="167"/>
        <v>#DIV/0!</v>
      </c>
    </row>
    <row r="333" spans="1:76" x14ac:dyDescent="0.2">
      <c r="A333" s="29">
        <f>Rohdaten!C333</f>
        <v>0</v>
      </c>
      <c r="B333" s="29">
        <f>IF(1=1,Rohdaten!H333,"x"&amp;Rohdaten!H333)</f>
        <v>0</v>
      </c>
      <c r="C333" s="29">
        <f>IF(101,Rohdaten!F333,-Rohdaten!F333)</f>
        <v>0</v>
      </c>
      <c r="E333" s="32">
        <f>Rohdaten!J333</f>
        <v>0</v>
      </c>
      <c r="F333" s="32" t="e">
        <f>AVERAGE(Rohdaten!L333,Rohdaten!X333,Rohdaten!AD333)</f>
        <v>#DIV/0!</v>
      </c>
      <c r="G333" s="29" t="e">
        <f t="array" ref="G333">AVERAGE(IF(Rohdaten!E333='turnwise standard'!$A$5:$A$99,'turnwise standard'!$F$5:$F$99))</f>
        <v>#DIV/0!</v>
      </c>
      <c r="H333" s="29" t="b">
        <f>IF(ISERROR(G333),1&lt;0,E333-G333&gt;eval!$B$6)</f>
        <v>0</v>
      </c>
      <c r="I333" s="32" t="e">
        <f>Rohdaten!L333-G333</f>
        <v>#DIV/0!</v>
      </c>
      <c r="J333" s="32" t="e">
        <f t="shared" si="140"/>
        <v>#DIV/0!</v>
      </c>
      <c r="K333" s="32" t="e">
        <f t="shared" si="141"/>
        <v>#DIV/0!</v>
      </c>
      <c r="L333" s="30">
        <f>Rohdaten!O333</f>
        <v>0</v>
      </c>
      <c r="M333" s="33">
        <f>Rohdaten!N333/eval!$B$7</f>
        <v>0</v>
      </c>
      <c r="N333" s="33" t="e">
        <f>Rohdaten!N333/Rohdaten!M333</f>
        <v>#DIV/0!</v>
      </c>
      <c r="O333" s="32" t="e">
        <f t="shared" si="142"/>
        <v>#DIV/0!</v>
      </c>
      <c r="P333" s="34" t="e">
        <f>(L333)/(O333/charge/constants!$B$3)</f>
        <v>#DIV/0!</v>
      </c>
      <c r="Q333" s="34" t="e">
        <f>SQRT(L333+1)/(O333/charge/constants!$B$3)</f>
        <v>#DIV/0!</v>
      </c>
      <c r="R333" s="29" t="e">
        <f>P333/eval!$E$18</f>
        <v>#DIV/0!</v>
      </c>
      <c r="S333" s="29" t="e">
        <f>Q333/eval!$E$18</f>
        <v>#DIV/0!</v>
      </c>
      <c r="T333" s="29" t="e">
        <f t="shared" si="143"/>
        <v>#DIV/0!</v>
      </c>
      <c r="V333" s="31" t="e">
        <f t="array" ref="V333">AVERAGE(IF(Rohdaten!E333='turnwise standard'!$A$5:$A$99,'turnwise standard'!$P$5:$P$99))</f>
        <v>#DIV/0!</v>
      </c>
      <c r="W333" s="32" t="e">
        <f t="shared" si="144"/>
        <v>#DIV/0!</v>
      </c>
      <c r="X333" s="29" t="e">
        <f t="shared" si="145"/>
        <v>#DIV/0!</v>
      </c>
      <c r="Y333" s="29" t="e">
        <f t="shared" si="146"/>
        <v>#DIV/0!</v>
      </c>
      <c r="AA333" s="32" t="e">
        <f>Rohdaten!AJ333-$G333</f>
        <v>#DIV/0!</v>
      </c>
      <c r="AB333" s="32" t="e">
        <f t="shared" si="147"/>
        <v>#DIV/0!</v>
      </c>
      <c r="AC333" s="30">
        <f>Rohdaten!AM333</f>
        <v>0</v>
      </c>
      <c r="AD333" s="33">
        <f>Rohdaten!AL333/eval!$B$7</f>
        <v>0</v>
      </c>
      <c r="AE333" s="32" t="e">
        <f t="shared" si="148"/>
        <v>#DIV/0!</v>
      </c>
      <c r="AF333" s="32" t="e">
        <f>(AC333)/((AE333+0.0000000000000000001)/charge/constants!$B$3)</f>
        <v>#DIV/0!</v>
      </c>
      <c r="AG333" s="32" t="e">
        <f>SQRT(AC333+1)/((AE333+0.0000000000000000001)/charge/constants!$B$3)</f>
        <v>#DIV/0!</v>
      </c>
      <c r="AH333" s="32" t="e">
        <f>AF333/eval!$E$18</f>
        <v>#DIV/0!</v>
      </c>
      <c r="AI333" s="32" t="e">
        <f>AG333/eval!$E$18</f>
        <v>#DIV/0!</v>
      </c>
      <c r="AJ333" s="32" t="e">
        <f t="shared" si="149"/>
        <v>#DIV/0!</v>
      </c>
      <c r="AK333" s="32" t="e">
        <f t="shared" si="150"/>
        <v>#DIV/0!</v>
      </c>
      <c r="AL333" s="29" t="e">
        <f t="shared" si="151"/>
        <v>#DIV/0!</v>
      </c>
      <c r="AN333" s="32" t="e">
        <f>Rohdaten!X333-G333</f>
        <v>#DIV/0!</v>
      </c>
      <c r="AO333" s="32" t="e">
        <f t="shared" si="152"/>
        <v>#DIV/0!</v>
      </c>
      <c r="AP333" s="30">
        <f>Rohdaten!AA333</f>
        <v>0</v>
      </c>
      <c r="AQ333" s="33">
        <f>Rohdaten!Y333</f>
        <v>0</v>
      </c>
      <c r="AR333" s="32" t="e">
        <f t="shared" si="164"/>
        <v>#DIV/0!</v>
      </c>
      <c r="AS333" s="32" t="e">
        <f t="shared" si="153"/>
        <v>#DIV/0!</v>
      </c>
      <c r="AT333" s="32" t="e">
        <f>(AP333)/((AS333+0.0000000000000000001)/charge/constants!$B$3)</f>
        <v>#DIV/0!</v>
      </c>
      <c r="AU333" s="32" t="e">
        <f>SQRT(AP333+1)/((AS333+0.0000000000000000001)/charge/constants!$B$3)</f>
        <v>#DIV/0!</v>
      </c>
      <c r="AV333" s="32" t="e">
        <f>AT333/eval!$E$18</f>
        <v>#DIV/0!</v>
      </c>
      <c r="AW333" s="32" t="e">
        <f>AU333/eval!$E$18</f>
        <v>#DIV/0!</v>
      </c>
      <c r="AX333" s="32" t="e">
        <f t="shared" si="154"/>
        <v>#DIV/0!</v>
      </c>
      <c r="AY333" s="32" t="e">
        <f t="shared" si="155"/>
        <v>#DIV/0!</v>
      </c>
      <c r="AZ333" s="29" t="e">
        <f t="shared" si="156"/>
        <v>#DIV/0!</v>
      </c>
      <c r="BC333" s="32" t="e">
        <f>Rohdaten!AD333-G333</f>
        <v>#DIV/0!</v>
      </c>
      <c r="BD333" s="30">
        <f>Rohdaten!AG333</f>
        <v>0</v>
      </c>
      <c r="BE333" s="33" t="e">
        <f>Rohdaten!AF333/Rohdaten!AE333</f>
        <v>#DIV/0!</v>
      </c>
      <c r="BF333" s="33">
        <f>Rohdaten!AF333/eval!$B$7</f>
        <v>0</v>
      </c>
      <c r="BG333" s="32" t="e">
        <f t="shared" si="157"/>
        <v>#DIV/0!</v>
      </c>
      <c r="BH333" s="32" t="e">
        <f>(BD333)/((BG333+0.0000000000000000001)/charge/constants!$B$3)</f>
        <v>#DIV/0!</v>
      </c>
      <c r="BI333" s="32" t="e">
        <f>SQRT(BD333+1)/((BG333+0.0000000000000000001)/charge/constants!$B$3)</f>
        <v>#DIV/0!</v>
      </c>
      <c r="BJ333" s="32" t="e">
        <f>BH333/eval!$E$18</f>
        <v>#DIV/0!</v>
      </c>
      <c r="BK333" s="32" t="e">
        <f>BI333/eval!$E$18</f>
        <v>#DIV/0!</v>
      </c>
      <c r="BL333" s="32" t="e">
        <f t="shared" si="158"/>
        <v>#DIV/0!</v>
      </c>
      <c r="BM333" s="32" t="e">
        <f t="shared" si="159"/>
        <v>#DIV/0!</v>
      </c>
      <c r="BN333" s="29" t="e">
        <f t="shared" si="160"/>
        <v>#DIV/0!</v>
      </c>
      <c r="BO333" s="33" t="e">
        <f t="array" ref="BO333">AVERAGE(IF(Rohdaten!E333='turnwise standard'!$A$5:$A$99,'turnwise standard'!$B$5:$B$99))</f>
        <v>#DIV/0!</v>
      </c>
      <c r="BP333" s="32" t="e">
        <f>BD333/BF333*constants!$B$3*charge/constants!$B$6/BO333</f>
        <v>#DIV/0!</v>
      </c>
      <c r="BQ333" s="32" t="e">
        <f>SQRT(BD333)/BF333*constants!$B$3*charge/constants!$B$6/BO333</f>
        <v>#DIV/0!</v>
      </c>
      <c r="BR333" s="32"/>
      <c r="BS333" s="32" t="e">
        <f t="shared" si="161"/>
        <v>#DIV/0!</v>
      </c>
      <c r="BT333" s="32" t="e">
        <f t="shared" si="162"/>
        <v>#DIV/0!</v>
      </c>
      <c r="BU333" s="32" t="e">
        <f t="shared" si="163"/>
        <v>#DIV/0!</v>
      </c>
      <c r="BV333" s="29" t="e">
        <f t="shared" si="165"/>
        <v>#DIV/0!</v>
      </c>
      <c r="BW333" s="29" t="e">
        <f t="shared" si="166"/>
        <v>#DIV/0!</v>
      </c>
      <c r="BX333" s="29" t="e">
        <f t="shared" si="167"/>
        <v>#DIV/0!</v>
      </c>
    </row>
    <row r="334" spans="1:76" x14ac:dyDescent="0.2">
      <c r="A334" s="29">
        <f>Rohdaten!C334</f>
        <v>0</v>
      </c>
      <c r="B334" s="29">
        <f>IF(1=1,Rohdaten!H334,"x"&amp;Rohdaten!H334)</f>
        <v>0</v>
      </c>
      <c r="C334" s="29">
        <f>IF(101,Rohdaten!F334,-Rohdaten!F334)</f>
        <v>0</v>
      </c>
      <c r="E334" s="32">
        <f>Rohdaten!J334</f>
        <v>0</v>
      </c>
      <c r="F334" s="32" t="e">
        <f>AVERAGE(Rohdaten!L334,Rohdaten!X334,Rohdaten!AD334)</f>
        <v>#DIV/0!</v>
      </c>
      <c r="G334" s="29" t="e">
        <f t="array" ref="G334">AVERAGE(IF(Rohdaten!E334='turnwise standard'!$A$5:$A$99,'turnwise standard'!$F$5:$F$99))</f>
        <v>#DIV/0!</v>
      </c>
      <c r="H334" s="29" t="b">
        <f>IF(ISERROR(G334),1&lt;0,E334-G334&gt;eval!$B$6)</f>
        <v>0</v>
      </c>
      <c r="I334" s="32" t="e">
        <f>Rohdaten!L334-G334</f>
        <v>#DIV/0!</v>
      </c>
      <c r="J334" s="32" t="e">
        <f t="shared" si="140"/>
        <v>#DIV/0!</v>
      </c>
      <c r="K334" s="32" t="e">
        <f t="shared" si="141"/>
        <v>#DIV/0!</v>
      </c>
      <c r="L334" s="30">
        <f>Rohdaten!O334</f>
        <v>0</v>
      </c>
      <c r="M334" s="33">
        <f>Rohdaten!N334/eval!$B$7</f>
        <v>0</v>
      </c>
      <c r="N334" s="33" t="e">
        <f>Rohdaten!N334/Rohdaten!M334</f>
        <v>#DIV/0!</v>
      </c>
      <c r="O334" s="32" t="e">
        <f t="shared" si="142"/>
        <v>#DIV/0!</v>
      </c>
      <c r="P334" s="34" t="e">
        <f>(L334)/(O334/charge/constants!$B$3)</f>
        <v>#DIV/0!</v>
      </c>
      <c r="Q334" s="34" t="e">
        <f>SQRT(L334+1)/(O334/charge/constants!$B$3)</f>
        <v>#DIV/0!</v>
      </c>
      <c r="R334" s="29" t="e">
        <f>P334/eval!$E$18</f>
        <v>#DIV/0!</v>
      </c>
      <c r="S334" s="29" t="e">
        <f>Q334/eval!$E$18</f>
        <v>#DIV/0!</v>
      </c>
      <c r="T334" s="29" t="e">
        <f t="shared" si="143"/>
        <v>#DIV/0!</v>
      </c>
      <c r="V334" s="31" t="e">
        <f t="array" ref="V334">AVERAGE(IF(Rohdaten!E334='turnwise standard'!$A$5:$A$99,'turnwise standard'!$P$5:$P$99))</f>
        <v>#DIV/0!</v>
      </c>
      <c r="W334" s="32" t="e">
        <f t="shared" si="144"/>
        <v>#DIV/0!</v>
      </c>
      <c r="X334" s="29" t="e">
        <f t="shared" si="145"/>
        <v>#DIV/0!</v>
      </c>
      <c r="Y334" s="29" t="e">
        <f t="shared" si="146"/>
        <v>#DIV/0!</v>
      </c>
      <c r="AA334" s="32" t="e">
        <f>Rohdaten!AJ334-$G334</f>
        <v>#DIV/0!</v>
      </c>
      <c r="AB334" s="32" t="e">
        <f t="shared" si="147"/>
        <v>#DIV/0!</v>
      </c>
      <c r="AC334" s="30">
        <f>Rohdaten!AM334</f>
        <v>0</v>
      </c>
      <c r="AD334" s="33">
        <f>Rohdaten!AL334/eval!$B$7</f>
        <v>0</v>
      </c>
      <c r="AE334" s="32" t="e">
        <f t="shared" si="148"/>
        <v>#DIV/0!</v>
      </c>
      <c r="AF334" s="32" t="e">
        <f>(AC334)/((AE334+0.0000000000000000001)/charge/constants!$B$3)</f>
        <v>#DIV/0!</v>
      </c>
      <c r="AG334" s="32" t="e">
        <f>SQRT(AC334+1)/((AE334+0.0000000000000000001)/charge/constants!$B$3)</f>
        <v>#DIV/0!</v>
      </c>
      <c r="AH334" s="32" t="e">
        <f>AF334/eval!$E$18</f>
        <v>#DIV/0!</v>
      </c>
      <c r="AI334" s="32" t="e">
        <f>AG334/eval!$E$18</f>
        <v>#DIV/0!</v>
      </c>
      <c r="AJ334" s="32" t="e">
        <f t="shared" si="149"/>
        <v>#DIV/0!</v>
      </c>
      <c r="AK334" s="32" t="e">
        <f t="shared" si="150"/>
        <v>#DIV/0!</v>
      </c>
      <c r="AL334" s="29" t="e">
        <f t="shared" si="151"/>
        <v>#DIV/0!</v>
      </c>
      <c r="AN334" s="32" t="e">
        <f>Rohdaten!X334-G334</f>
        <v>#DIV/0!</v>
      </c>
      <c r="AO334" s="32" t="e">
        <f t="shared" si="152"/>
        <v>#DIV/0!</v>
      </c>
      <c r="AP334" s="30">
        <f>Rohdaten!AA334</f>
        <v>0</v>
      </c>
      <c r="AQ334" s="33">
        <f>Rohdaten!Y334</f>
        <v>0</v>
      </c>
      <c r="AR334" s="32" t="e">
        <f t="shared" si="164"/>
        <v>#DIV/0!</v>
      </c>
      <c r="AS334" s="32" t="e">
        <f t="shared" si="153"/>
        <v>#DIV/0!</v>
      </c>
      <c r="AT334" s="32" t="e">
        <f>(AP334)/((AS334+0.0000000000000000001)/charge/constants!$B$3)</f>
        <v>#DIV/0!</v>
      </c>
      <c r="AU334" s="32" t="e">
        <f>SQRT(AP334+1)/((AS334+0.0000000000000000001)/charge/constants!$B$3)</f>
        <v>#DIV/0!</v>
      </c>
      <c r="AV334" s="32" t="e">
        <f>AT334/eval!$E$18</f>
        <v>#DIV/0!</v>
      </c>
      <c r="AW334" s="32" t="e">
        <f>AU334/eval!$E$18</f>
        <v>#DIV/0!</v>
      </c>
      <c r="AX334" s="32" t="e">
        <f t="shared" si="154"/>
        <v>#DIV/0!</v>
      </c>
      <c r="AY334" s="32" t="e">
        <f t="shared" si="155"/>
        <v>#DIV/0!</v>
      </c>
      <c r="AZ334" s="29" t="e">
        <f t="shared" si="156"/>
        <v>#DIV/0!</v>
      </c>
      <c r="BC334" s="32" t="e">
        <f>Rohdaten!AD334-G334</f>
        <v>#DIV/0!</v>
      </c>
      <c r="BD334" s="30">
        <f>Rohdaten!AG334</f>
        <v>0</v>
      </c>
      <c r="BE334" s="33" t="e">
        <f>Rohdaten!AF334/Rohdaten!AE334</f>
        <v>#DIV/0!</v>
      </c>
      <c r="BF334" s="33">
        <f>Rohdaten!AF334/eval!$B$7</f>
        <v>0</v>
      </c>
      <c r="BG334" s="32" t="e">
        <f t="shared" si="157"/>
        <v>#DIV/0!</v>
      </c>
      <c r="BH334" s="32" t="e">
        <f>(BD334)/((BG334+0.0000000000000000001)/charge/constants!$B$3)</f>
        <v>#DIV/0!</v>
      </c>
      <c r="BI334" s="32" t="e">
        <f>SQRT(BD334+1)/((BG334+0.0000000000000000001)/charge/constants!$B$3)</f>
        <v>#DIV/0!</v>
      </c>
      <c r="BJ334" s="32" t="e">
        <f>BH334/eval!$E$18</f>
        <v>#DIV/0!</v>
      </c>
      <c r="BK334" s="32" t="e">
        <f>BI334/eval!$E$18</f>
        <v>#DIV/0!</v>
      </c>
      <c r="BL334" s="32" t="e">
        <f t="shared" si="158"/>
        <v>#DIV/0!</v>
      </c>
      <c r="BM334" s="32" t="e">
        <f t="shared" si="159"/>
        <v>#DIV/0!</v>
      </c>
      <c r="BN334" s="29" t="e">
        <f t="shared" si="160"/>
        <v>#DIV/0!</v>
      </c>
      <c r="BO334" s="33" t="e">
        <f t="array" ref="BO334">AVERAGE(IF(Rohdaten!E334='turnwise standard'!$A$5:$A$99,'turnwise standard'!$B$5:$B$99))</f>
        <v>#DIV/0!</v>
      </c>
      <c r="BP334" s="32" t="e">
        <f>BD334/BF334*constants!$B$3*charge/constants!$B$6/BO334</f>
        <v>#DIV/0!</v>
      </c>
      <c r="BQ334" s="32" t="e">
        <f>SQRT(BD334)/BF334*constants!$B$3*charge/constants!$B$6/BO334</f>
        <v>#DIV/0!</v>
      </c>
      <c r="BR334" s="32"/>
      <c r="BS334" s="32" t="e">
        <f t="shared" si="161"/>
        <v>#DIV/0!</v>
      </c>
      <c r="BT334" s="32" t="e">
        <f t="shared" si="162"/>
        <v>#DIV/0!</v>
      </c>
      <c r="BU334" s="32" t="e">
        <f t="shared" si="163"/>
        <v>#DIV/0!</v>
      </c>
      <c r="BV334" s="29" t="e">
        <f t="shared" si="165"/>
        <v>#DIV/0!</v>
      </c>
      <c r="BW334" s="29" t="e">
        <f t="shared" si="166"/>
        <v>#DIV/0!</v>
      </c>
      <c r="BX334" s="29" t="e">
        <f t="shared" si="167"/>
        <v>#DIV/0!</v>
      </c>
    </row>
    <row r="335" spans="1:76" x14ac:dyDescent="0.2">
      <c r="A335" s="29">
        <f>Rohdaten!C335</f>
        <v>0</v>
      </c>
      <c r="B335" s="29">
        <f>IF(1=1,Rohdaten!H335,"x"&amp;Rohdaten!H335)</f>
        <v>0</v>
      </c>
      <c r="C335" s="29">
        <f>IF(101,Rohdaten!F335,-Rohdaten!F335)</f>
        <v>0</v>
      </c>
      <c r="E335" s="32">
        <f>Rohdaten!J335</f>
        <v>0</v>
      </c>
      <c r="F335" s="32" t="e">
        <f>AVERAGE(Rohdaten!L335,Rohdaten!X335,Rohdaten!AD335)</f>
        <v>#DIV/0!</v>
      </c>
      <c r="G335" s="29" t="e">
        <f t="array" ref="G335">AVERAGE(IF(Rohdaten!E335='turnwise standard'!$A$5:$A$99,'turnwise standard'!$F$5:$F$99))</f>
        <v>#DIV/0!</v>
      </c>
      <c r="H335" s="29" t="b">
        <f>IF(ISERROR(G335),1&lt;0,E335-G335&gt;eval!$B$6)</f>
        <v>0</v>
      </c>
      <c r="I335" s="32" t="e">
        <f>Rohdaten!L335-G335</f>
        <v>#DIV/0!</v>
      </c>
      <c r="J335" s="32" t="e">
        <f t="shared" si="140"/>
        <v>#DIV/0!</v>
      </c>
      <c r="K335" s="32" t="e">
        <f t="shared" si="141"/>
        <v>#DIV/0!</v>
      </c>
      <c r="L335" s="30">
        <f>Rohdaten!O335</f>
        <v>0</v>
      </c>
      <c r="M335" s="33">
        <f>Rohdaten!N335/eval!$B$7</f>
        <v>0</v>
      </c>
      <c r="N335" s="33" t="e">
        <f>Rohdaten!N335/Rohdaten!M335</f>
        <v>#DIV/0!</v>
      </c>
      <c r="O335" s="32" t="e">
        <f t="shared" si="142"/>
        <v>#DIV/0!</v>
      </c>
      <c r="P335" s="34" t="e">
        <f>(L335)/(O335/charge/constants!$B$3)</f>
        <v>#DIV/0!</v>
      </c>
      <c r="Q335" s="34" t="e">
        <f>SQRT(L335+1)/(O335/charge/constants!$B$3)</f>
        <v>#DIV/0!</v>
      </c>
      <c r="R335" s="29" t="e">
        <f>P335/eval!$E$18</f>
        <v>#DIV/0!</v>
      </c>
      <c r="S335" s="29" t="e">
        <f>Q335/eval!$E$18</f>
        <v>#DIV/0!</v>
      </c>
      <c r="T335" s="29" t="e">
        <f t="shared" si="143"/>
        <v>#DIV/0!</v>
      </c>
      <c r="V335" s="31" t="e">
        <f t="array" ref="V335">AVERAGE(IF(Rohdaten!E335='turnwise standard'!$A$5:$A$99,'turnwise standard'!$P$5:$P$99))</f>
        <v>#DIV/0!</v>
      </c>
      <c r="W335" s="32" t="e">
        <f t="shared" si="144"/>
        <v>#DIV/0!</v>
      </c>
      <c r="X335" s="29" t="e">
        <f t="shared" si="145"/>
        <v>#DIV/0!</v>
      </c>
      <c r="Y335" s="29" t="e">
        <f t="shared" si="146"/>
        <v>#DIV/0!</v>
      </c>
      <c r="AA335" s="32" t="e">
        <f>Rohdaten!AJ335-$G335</f>
        <v>#DIV/0!</v>
      </c>
      <c r="AB335" s="32" t="e">
        <f t="shared" si="147"/>
        <v>#DIV/0!</v>
      </c>
      <c r="AC335" s="30">
        <f>Rohdaten!AM335</f>
        <v>0</v>
      </c>
      <c r="AD335" s="33">
        <f>Rohdaten!AL335/eval!$B$7</f>
        <v>0</v>
      </c>
      <c r="AE335" s="32" t="e">
        <f t="shared" si="148"/>
        <v>#DIV/0!</v>
      </c>
      <c r="AF335" s="32" t="e">
        <f>(AC335)/((AE335+0.0000000000000000001)/charge/constants!$B$3)</f>
        <v>#DIV/0!</v>
      </c>
      <c r="AG335" s="32" t="e">
        <f>SQRT(AC335+1)/((AE335+0.0000000000000000001)/charge/constants!$B$3)</f>
        <v>#DIV/0!</v>
      </c>
      <c r="AH335" s="32" t="e">
        <f>AF335/eval!$E$18</f>
        <v>#DIV/0!</v>
      </c>
      <c r="AI335" s="32" t="e">
        <f>AG335/eval!$E$18</f>
        <v>#DIV/0!</v>
      </c>
      <c r="AJ335" s="32" t="e">
        <f t="shared" si="149"/>
        <v>#DIV/0!</v>
      </c>
      <c r="AK335" s="32" t="e">
        <f t="shared" si="150"/>
        <v>#DIV/0!</v>
      </c>
      <c r="AL335" s="29" t="e">
        <f t="shared" si="151"/>
        <v>#DIV/0!</v>
      </c>
      <c r="AN335" s="32" t="e">
        <f>Rohdaten!X335-G335</f>
        <v>#DIV/0!</v>
      </c>
      <c r="AO335" s="32" t="e">
        <f t="shared" si="152"/>
        <v>#DIV/0!</v>
      </c>
      <c r="AP335" s="30">
        <f>Rohdaten!AA335</f>
        <v>0</v>
      </c>
      <c r="AQ335" s="33">
        <f>Rohdaten!Y335</f>
        <v>0</v>
      </c>
      <c r="AR335" s="32" t="e">
        <f t="shared" si="164"/>
        <v>#DIV/0!</v>
      </c>
      <c r="AS335" s="32" t="e">
        <f t="shared" si="153"/>
        <v>#DIV/0!</v>
      </c>
      <c r="AT335" s="32" t="e">
        <f>(AP335)/((AS335+0.0000000000000000001)/charge/constants!$B$3)</f>
        <v>#DIV/0!</v>
      </c>
      <c r="AU335" s="32" t="e">
        <f>SQRT(AP335+1)/((AS335+0.0000000000000000001)/charge/constants!$B$3)</f>
        <v>#DIV/0!</v>
      </c>
      <c r="AV335" s="32" t="e">
        <f>AT335/eval!$E$18</f>
        <v>#DIV/0!</v>
      </c>
      <c r="AW335" s="32" t="e">
        <f>AU335/eval!$E$18</f>
        <v>#DIV/0!</v>
      </c>
      <c r="AX335" s="32" t="e">
        <f t="shared" si="154"/>
        <v>#DIV/0!</v>
      </c>
      <c r="AY335" s="32" t="e">
        <f t="shared" si="155"/>
        <v>#DIV/0!</v>
      </c>
      <c r="AZ335" s="29" t="e">
        <f t="shared" si="156"/>
        <v>#DIV/0!</v>
      </c>
      <c r="BC335" s="32" t="e">
        <f>Rohdaten!AD335-G335</f>
        <v>#DIV/0!</v>
      </c>
      <c r="BD335" s="30">
        <f>Rohdaten!AG335</f>
        <v>0</v>
      </c>
      <c r="BE335" s="33" t="e">
        <f>Rohdaten!AF335/Rohdaten!AE335</f>
        <v>#DIV/0!</v>
      </c>
      <c r="BF335" s="33">
        <f>Rohdaten!AF335/eval!$B$7</f>
        <v>0</v>
      </c>
      <c r="BG335" s="32" t="e">
        <f t="shared" si="157"/>
        <v>#DIV/0!</v>
      </c>
      <c r="BH335" s="32" t="e">
        <f>(BD335)/((BG335+0.0000000000000000001)/charge/constants!$B$3)</f>
        <v>#DIV/0!</v>
      </c>
      <c r="BI335" s="32" t="e">
        <f>SQRT(BD335+1)/((BG335+0.0000000000000000001)/charge/constants!$B$3)</f>
        <v>#DIV/0!</v>
      </c>
      <c r="BJ335" s="32" t="e">
        <f>BH335/eval!$E$18</f>
        <v>#DIV/0!</v>
      </c>
      <c r="BK335" s="32" t="e">
        <f>BI335/eval!$E$18</f>
        <v>#DIV/0!</v>
      </c>
      <c r="BL335" s="32" t="e">
        <f t="shared" si="158"/>
        <v>#DIV/0!</v>
      </c>
      <c r="BM335" s="32" t="e">
        <f t="shared" si="159"/>
        <v>#DIV/0!</v>
      </c>
      <c r="BN335" s="29" t="e">
        <f t="shared" si="160"/>
        <v>#DIV/0!</v>
      </c>
      <c r="BO335" s="33" t="e">
        <f t="array" ref="BO335">AVERAGE(IF(Rohdaten!E335='turnwise standard'!$A$5:$A$99,'turnwise standard'!$B$5:$B$99))</f>
        <v>#DIV/0!</v>
      </c>
      <c r="BP335" s="32" t="e">
        <f>BD335/BF335*constants!$B$3*charge/constants!$B$6/BO335</f>
        <v>#DIV/0!</v>
      </c>
      <c r="BQ335" s="32" t="e">
        <f>SQRT(BD335)/BF335*constants!$B$3*charge/constants!$B$6/BO335</f>
        <v>#DIV/0!</v>
      </c>
      <c r="BR335" s="32"/>
      <c r="BS335" s="32" t="e">
        <f t="shared" si="161"/>
        <v>#DIV/0!</v>
      </c>
      <c r="BT335" s="32" t="e">
        <f t="shared" si="162"/>
        <v>#DIV/0!</v>
      </c>
      <c r="BU335" s="32" t="e">
        <f t="shared" si="163"/>
        <v>#DIV/0!</v>
      </c>
      <c r="BV335" s="29" t="e">
        <f t="shared" si="165"/>
        <v>#DIV/0!</v>
      </c>
      <c r="BW335" s="29" t="e">
        <f t="shared" si="166"/>
        <v>#DIV/0!</v>
      </c>
      <c r="BX335" s="29" t="e">
        <f t="shared" si="167"/>
        <v>#DIV/0!</v>
      </c>
    </row>
    <row r="336" spans="1:76" x14ac:dyDescent="0.2">
      <c r="A336" s="29">
        <f>Rohdaten!C336</f>
        <v>0</v>
      </c>
      <c r="B336" s="29">
        <f>IF(1=1,Rohdaten!H336,"x"&amp;Rohdaten!H336)</f>
        <v>0</v>
      </c>
      <c r="C336" s="29">
        <f>IF(101,Rohdaten!F336,-Rohdaten!F336)</f>
        <v>0</v>
      </c>
      <c r="E336" s="32">
        <f>Rohdaten!J336</f>
        <v>0</v>
      </c>
      <c r="F336" s="32" t="e">
        <f>AVERAGE(Rohdaten!L336,Rohdaten!X336,Rohdaten!AD336)</f>
        <v>#DIV/0!</v>
      </c>
      <c r="G336" s="29" t="e">
        <f t="array" ref="G336">AVERAGE(IF(Rohdaten!E336='turnwise standard'!$A$5:$A$99,'turnwise standard'!$F$5:$F$99))</f>
        <v>#DIV/0!</v>
      </c>
      <c r="H336" s="29" t="b">
        <f>IF(ISERROR(G336),1&lt;0,E336-G336&gt;eval!$B$6)</f>
        <v>0</v>
      </c>
      <c r="I336" s="32" t="e">
        <f>Rohdaten!L336-G336</f>
        <v>#DIV/0!</v>
      </c>
      <c r="J336" s="32" t="e">
        <f t="shared" si="140"/>
        <v>#DIV/0!</v>
      </c>
      <c r="K336" s="32" t="e">
        <f t="shared" si="141"/>
        <v>#DIV/0!</v>
      </c>
      <c r="L336" s="30">
        <f>Rohdaten!O336</f>
        <v>0</v>
      </c>
      <c r="M336" s="33">
        <f>Rohdaten!N336/eval!$B$7</f>
        <v>0</v>
      </c>
      <c r="N336" s="33" t="e">
        <f>Rohdaten!N336/Rohdaten!M336</f>
        <v>#DIV/0!</v>
      </c>
      <c r="O336" s="32" t="e">
        <f t="shared" si="142"/>
        <v>#DIV/0!</v>
      </c>
      <c r="P336" s="34" t="e">
        <f>(L336)/(O336/charge/constants!$B$3)</f>
        <v>#DIV/0!</v>
      </c>
      <c r="Q336" s="34" t="e">
        <f>SQRT(L336+1)/(O336/charge/constants!$B$3)</f>
        <v>#DIV/0!</v>
      </c>
      <c r="R336" s="29" t="e">
        <f>P336/eval!$E$18</f>
        <v>#DIV/0!</v>
      </c>
      <c r="S336" s="29" t="e">
        <f>Q336/eval!$E$18</f>
        <v>#DIV/0!</v>
      </c>
      <c r="T336" s="29" t="e">
        <f t="shared" si="143"/>
        <v>#DIV/0!</v>
      </c>
      <c r="V336" s="31" t="e">
        <f t="array" ref="V336">AVERAGE(IF(Rohdaten!E336='turnwise standard'!$A$5:$A$99,'turnwise standard'!$P$5:$P$99))</f>
        <v>#DIV/0!</v>
      </c>
      <c r="W336" s="32" t="e">
        <f t="shared" si="144"/>
        <v>#DIV/0!</v>
      </c>
      <c r="X336" s="29" t="e">
        <f t="shared" si="145"/>
        <v>#DIV/0!</v>
      </c>
      <c r="Y336" s="29" t="e">
        <f t="shared" si="146"/>
        <v>#DIV/0!</v>
      </c>
      <c r="AA336" s="32" t="e">
        <f>Rohdaten!AJ336-$G336</f>
        <v>#DIV/0!</v>
      </c>
      <c r="AB336" s="32" t="e">
        <f t="shared" si="147"/>
        <v>#DIV/0!</v>
      </c>
      <c r="AC336" s="30">
        <f>Rohdaten!AM336</f>
        <v>0</v>
      </c>
      <c r="AD336" s="33">
        <f>Rohdaten!AL336/eval!$B$7</f>
        <v>0</v>
      </c>
      <c r="AE336" s="32" t="e">
        <f t="shared" si="148"/>
        <v>#DIV/0!</v>
      </c>
      <c r="AF336" s="32" t="e">
        <f>(AC336)/((AE336+0.0000000000000000001)/charge/constants!$B$3)</f>
        <v>#DIV/0!</v>
      </c>
      <c r="AG336" s="32" t="e">
        <f>SQRT(AC336+1)/((AE336+0.0000000000000000001)/charge/constants!$B$3)</f>
        <v>#DIV/0!</v>
      </c>
      <c r="AH336" s="32" t="e">
        <f>AF336/eval!$E$18</f>
        <v>#DIV/0!</v>
      </c>
      <c r="AI336" s="32" t="e">
        <f>AG336/eval!$E$18</f>
        <v>#DIV/0!</v>
      </c>
      <c r="AJ336" s="32" t="e">
        <f t="shared" si="149"/>
        <v>#DIV/0!</v>
      </c>
      <c r="AK336" s="32" t="e">
        <f t="shared" si="150"/>
        <v>#DIV/0!</v>
      </c>
      <c r="AL336" s="29" t="e">
        <f t="shared" si="151"/>
        <v>#DIV/0!</v>
      </c>
      <c r="AN336" s="32" t="e">
        <f>Rohdaten!X336-G336</f>
        <v>#DIV/0!</v>
      </c>
      <c r="AO336" s="32" t="e">
        <f t="shared" si="152"/>
        <v>#DIV/0!</v>
      </c>
      <c r="AP336" s="30">
        <f>Rohdaten!AA336</f>
        <v>0</v>
      </c>
      <c r="AQ336" s="33">
        <f>Rohdaten!Y336</f>
        <v>0</v>
      </c>
      <c r="AR336" s="32" t="e">
        <f t="shared" si="164"/>
        <v>#DIV/0!</v>
      </c>
      <c r="AS336" s="32" t="e">
        <f t="shared" si="153"/>
        <v>#DIV/0!</v>
      </c>
      <c r="AT336" s="32" t="e">
        <f>(AP336)/((AS336+0.0000000000000000001)/charge/constants!$B$3)</f>
        <v>#DIV/0!</v>
      </c>
      <c r="AU336" s="32" t="e">
        <f>SQRT(AP336+1)/((AS336+0.0000000000000000001)/charge/constants!$B$3)</f>
        <v>#DIV/0!</v>
      </c>
      <c r="AV336" s="32" t="e">
        <f>AT336/eval!$E$18</f>
        <v>#DIV/0!</v>
      </c>
      <c r="AW336" s="32" t="e">
        <f>AU336/eval!$E$18</f>
        <v>#DIV/0!</v>
      </c>
      <c r="AX336" s="32" t="e">
        <f t="shared" si="154"/>
        <v>#DIV/0!</v>
      </c>
      <c r="AY336" s="32" t="e">
        <f t="shared" si="155"/>
        <v>#DIV/0!</v>
      </c>
      <c r="AZ336" s="29" t="e">
        <f t="shared" si="156"/>
        <v>#DIV/0!</v>
      </c>
      <c r="BC336" s="32" t="e">
        <f>Rohdaten!AD336-G336</f>
        <v>#DIV/0!</v>
      </c>
      <c r="BD336" s="30">
        <f>Rohdaten!AG336</f>
        <v>0</v>
      </c>
      <c r="BE336" s="33" t="e">
        <f>Rohdaten!AF336/Rohdaten!AE336</f>
        <v>#DIV/0!</v>
      </c>
      <c r="BF336" s="33">
        <f>Rohdaten!AF336/eval!$B$7</f>
        <v>0</v>
      </c>
      <c r="BG336" s="32" t="e">
        <f t="shared" si="157"/>
        <v>#DIV/0!</v>
      </c>
      <c r="BH336" s="32" t="e">
        <f>(BD336)/((BG336+0.0000000000000000001)/charge/constants!$B$3)</f>
        <v>#DIV/0!</v>
      </c>
      <c r="BI336" s="32" t="e">
        <f>SQRT(BD336+1)/((BG336+0.0000000000000000001)/charge/constants!$B$3)</f>
        <v>#DIV/0!</v>
      </c>
      <c r="BJ336" s="32" t="e">
        <f>BH336/eval!$E$18</f>
        <v>#DIV/0!</v>
      </c>
      <c r="BK336" s="32" t="e">
        <f>BI336/eval!$E$18</f>
        <v>#DIV/0!</v>
      </c>
      <c r="BL336" s="32" t="e">
        <f t="shared" si="158"/>
        <v>#DIV/0!</v>
      </c>
      <c r="BM336" s="32" t="e">
        <f t="shared" si="159"/>
        <v>#DIV/0!</v>
      </c>
      <c r="BN336" s="29" t="e">
        <f t="shared" si="160"/>
        <v>#DIV/0!</v>
      </c>
      <c r="BO336" s="33" t="e">
        <f t="array" ref="BO336">AVERAGE(IF(Rohdaten!E336='turnwise standard'!$A$5:$A$99,'turnwise standard'!$B$5:$B$99))</f>
        <v>#DIV/0!</v>
      </c>
      <c r="BP336" s="32" t="e">
        <f>BD336/BF336*constants!$B$3*charge/constants!$B$6/BO336</f>
        <v>#DIV/0!</v>
      </c>
      <c r="BQ336" s="32" t="e">
        <f>SQRT(BD336)/BF336*constants!$B$3*charge/constants!$B$6/BO336</f>
        <v>#DIV/0!</v>
      </c>
      <c r="BR336" s="32"/>
      <c r="BS336" s="32" t="e">
        <f t="shared" si="161"/>
        <v>#DIV/0!</v>
      </c>
      <c r="BT336" s="32" t="e">
        <f t="shared" si="162"/>
        <v>#DIV/0!</v>
      </c>
      <c r="BU336" s="32" t="e">
        <f t="shared" si="163"/>
        <v>#DIV/0!</v>
      </c>
      <c r="BV336" s="29" t="e">
        <f t="shared" si="165"/>
        <v>#DIV/0!</v>
      </c>
      <c r="BW336" s="29" t="e">
        <f t="shared" si="166"/>
        <v>#DIV/0!</v>
      </c>
      <c r="BX336" s="29" t="e">
        <f t="shared" si="167"/>
        <v>#DIV/0!</v>
      </c>
    </row>
    <row r="337" spans="1:76" x14ac:dyDescent="0.2">
      <c r="A337" s="29">
        <f>Rohdaten!C337</f>
        <v>0</v>
      </c>
      <c r="B337" s="29">
        <f>IF(1=1,Rohdaten!H337,"x"&amp;Rohdaten!H337)</f>
        <v>0</v>
      </c>
      <c r="C337" s="29">
        <f>IF(101,Rohdaten!F337,-Rohdaten!F337)</f>
        <v>0</v>
      </c>
      <c r="E337" s="32">
        <f>Rohdaten!J337</f>
        <v>0</v>
      </c>
      <c r="F337" s="32" t="e">
        <f>AVERAGE(Rohdaten!L337,Rohdaten!X337,Rohdaten!AD337)</f>
        <v>#DIV/0!</v>
      </c>
      <c r="G337" s="29" t="e">
        <f t="array" ref="G337">AVERAGE(IF(Rohdaten!E337='turnwise standard'!$A$5:$A$99,'turnwise standard'!$F$5:$F$99))</f>
        <v>#DIV/0!</v>
      </c>
      <c r="H337" s="29" t="b">
        <f>IF(ISERROR(G337),1&lt;0,E337-G337&gt;eval!$B$6)</f>
        <v>0</v>
      </c>
      <c r="I337" s="32" t="e">
        <f>Rohdaten!L337-G337</f>
        <v>#DIV/0!</v>
      </c>
      <c r="J337" s="32" t="e">
        <f t="shared" si="140"/>
        <v>#DIV/0!</v>
      </c>
      <c r="K337" s="32" t="e">
        <f t="shared" si="141"/>
        <v>#DIV/0!</v>
      </c>
      <c r="L337" s="30">
        <f>Rohdaten!O337</f>
        <v>0</v>
      </c>
      <c r="M337" s="33">
        <f>Rohdaten!N337/eval!$B$7</f>
        <v>0</v>
      </c>
      <c r="N337" s="33" t="e">
        <f>Rohdaten!N337/Rohdaten!M337</f>
        <v>#DIV/0!</v>
      </c>
      <c r="O337" s="32" t="e">
        <f t="shared" si="142"/>
        <v>#DIV/0!</v>
      </c>
      <c r="P337" s="34" t="e">
        <f>(L337)/(O337/charge/constants!$B$3)</f>
        <v>#DIV/0!</v>
      </c>
      <c r="Q337" s="34" t="e">
        <f>SQRT(L337+1)/(O337/charge/constants!$B$3)</f>
        <v>#DIV/0!</v>
      </c>
      <c r="R337" s="29" t="e">
        <f>P337/eval!$E$18</f>
        <v>#DIV/0!</v>
      </c>
      <c r="S337" s="29" t="e">
        <f>Q337/eval!$E$18</f>
        <v>#DIV/0!</v>
      </c>
      <c r="T337" s="29" t="e">
        <f t="shared" si="143"/>
        <v>#DIV/0!</v>
      </c>
      <c r="V337" s="31" t="e">
        <f t="array" ref="V337">AVERAGE(IF(Rohdaten!E337='turnwise standard'!$A$5:$A$99,'turnwise standard'!$P$5:$P$99))</f>
        <v>#DIV/0!</v>
      </c>
      <c r="W337" s="32" t="e">
        <f t="shared" si="144"/>
        <v>#DIV/0!</v>
      </c>
      <c r="X337" s="29" t="e">
        <f t="shared" si="145"/>
        <v>#DIV/0!</v>
      </c>
      <c r="Y337" s="29" t="e">
        <f t="shared" si="146"/>
        <v>#DIV/0!</v>
      </c>
      <c r="AA337" s="32" t="e">
        <f>Rohdaten!AJ337-$G337</f>
        <v>#DIV/0!</v>
      </c>
      <c r="AB337" s="32" t="e">
        <f t="shared" si="147"/>
        <v>#DIV/0!</v>
      </c>
      <c r="AC337" s="30">
        <f>Rohdaten!AM337</f>
        <v>0</v>
      </c>
      <c r="AD337" s="33">
        <f>Rohdaten!AL337/eval!$B$7</f>
        <v>0</v>
      </c>
      <c r="AE337" s="32" t="e">
        <f t="shared" si="148"/>
        <v>#DIV/0!</v>
      </c>
      <c r="AF337" s="32" t="e">
        <f>(AC337)/((AE337+0.0000000000000000001)/charge/constants!$B$3)</f>
        <v>#DIV/0!</v>
      </c>
      <c r="AG337" s="32" t="e">
        <f>SQRT(AC337+1)/((AE337+0.0000000000000000001)/charge/constants!$B$3)</f>
        <v>#DIV/0!</v>
      </c>
      <c r="AH337" s="32" t="e">
        <f>AF337/eval!$E$18</f>
        <v>#DIV/0!</v>
      </c>
      <c r="AI337" s="32" t="e">
        <f>AG337/eval!$E$18</f>
        <v>#DIV/0!</v>
      </c>
      <c r="AJ337" s="32" t="e">
        <f t="shared" si="149"/>
        <v>#DIV/0!</v>
      </c>
      <c r="AK337" s="32" t="e">
        <f t="shared" si="150"/>
        <v>#DIV/0!</v>
      </c>
      <c r="AL337" s="29" t="e">
        <f t="shared" si="151"/>
        <v>#DIV/0!</v>
      </c>
      <c r="AN337" s="32" t="e">
        <f>Rohdaten!X337-G337</f>
        <v>#DIV/0!</v>
      </c>
      <c r="AO337" s="32" t="e">
        <f t="shared" si="152"/>
        <v>#DIV/0!</v>
      </c>
      <c r="AP337" s="30">
        <f>Rohdaten!AA337</f>
        <v>0</v>
      </c>
      <c r="AQ337" s="33">
        <f>Rohdaten!Y337</f>
        <v>0</v>
      </c>
      <c r="AR337" s="32" t="e">
        <f t="shared" si="164"/>
        <v>#DIV/0!</v>
      </c>
      <c r="AS337" s="32" t="e">
        <f t="shared" si="153"/>
        <v>#DIV/0!</v>
      </c>
      <c r="AT337" s="32" t="e">
        <f>(AP337)/((AS337+0.0000000000000000001)/charge/constants!$B$3)</f>
        <v>#DIV/0!</v>
      </c>
      <c r="AU337" s="32" t="e">
        <f>SQRT(AP337+1)/((AS337+0.0000000000000000001)/charge/constants!$B$3)</f>
        <v>#DIV/0!</v>
      </c>
      <c r="AV337" s="32" t="e">
        <f>AT337/eval!$E$18</f>
        <v>#DIV/0!</v>
      </c>
      <c r="AW337" s="32" t="e">
        <f>AU337/eval!$E$18</f>
        <v>#DIV/0!</v>
      </c>
      <c r="AX337" s="32" t="e">
        <f t="shared" si="154"/>
        <v>#DIV/0!</v>
      </c>
      <c r="AY337" s="32" t="e">
        <f t="shared" si="155"/>
        <v>#DIV/0!</v>
      </c>
      <c r="AZ337" s="29" t="e">
        <f t="shared" si="156"/>
        <v>#DIV/0!</v>
      </c>
      <c r="BC337" s="32" t="e">
        <f>Rohdaten!AD337-G337</f>
        <v>#DIV/0!</v>
      </c>
      <c r="BD337" s="30">
        <f>Rohdaten!AG337</f>
        <v>0</v>
      </c>
      <c r="BE337" s="33" t="e">
        <f>Rohdaten!AF337/Rohdaten!AE337</f>
        <v>#DIV/0!</v>
      </c>
      <c r="BF337" s="33">
        <f>Rohdaten!AF337/eval!$B$7</f>
        <v>0</v>
      </c>
      <c r="BG337" s="32" t="e">
        <f t="shared" si="157"/>
        <v>#DIV/0!</v>
      </c>
      <c r="BH337" s="32" t="e">
        <f>(BD337)/((BG337+0.0000000000000000001)/charge/constants!$B$3)</f>
        <v>#DIV/0!</v>
      </c>
      <c r="BI337" s="32" t="e">
        <f>SQRT(BD337+1)/((BG337+0.0000000000000000001)/charge/constants!$B$3)</f>
        <v>#DIV/0!</v>
      </c>
      <c r="BJ337" s="32" t="e">
        <f>BH337/eval!$E$18</f>
        <v>#DIV/0!</v>
      </c>
      <c r="BK337" s="32" t="e">
        <f>BI337/eval!$E$18</f>
        <v>#DIV/0!</v>
      </c>
      <c r="BL337" s="32" t="e">
        <f t="shared" si="158"/>
        <v>#DIV/0!</v>
      </c>
      <c r="BM337" s="32" t="e">
        <f t="shared" si="159"/>
        <v>#DIV/0!</v>
      </c>
      <c r="BN337" s="29" t="e">
        <f t="shared" si="160"/>
        <v>#DIV/0!</v>
      </c>
      <c r="BO337" s="33" t="e">
        <f t="array" ref="BO337">AVERAGE(IF(Rohdaten!E337='turnwise standard'!$A$5:$A$99,'turnwise standard'!$B$5:$B$99))</f>
        <v>#DIV/0!</v>
      </c>
      <c r="BP337" s="32" t="e">
        <f>BD337/BF337*constants!$B$3*charge/constants!$B$6/BO337</f>
        <v>#DIV/0!</v>
      </c>
      <c r="BQ337" s="32" t="e">
        <f>SQRT(BD337)/BF337*constants!$B$3*charge/constants!$B$6/BO337</f>
        <v>#DIV/0!</v>
      </c>
      <c r="BR337" s="32"/>
      <c r="BS337" s="32" t="e">
        <f t="shared" si="161"/>
        <v>#DIV/0!</v>
      </c>
      <c r="BT337" s="32" t="e">
        <f t="shared" si="162"/>
        <v>#DIV/0!</v>
      </c>
      <c r="BU337" s="32" t="e">
        <f t="shared" si="163"/>
        <v>#DIV/0!</v>
      </c>
      <c r="BV337" s="29" t="e">
        <f t="shared" si="165"/>
        <v>#DIV/0!</v>
      </c>
      <c r="BW337" s="29" t="e">
        <f t="shared" si="166"/>
        <v>#DIV/0!</v>
      </c>
      <c r="BX337" s="29" t="e">
        <f t="shared" si="167"/>
        <v>#DIV/0!</v>
      </c>
    </row>
    <row r="338" spans="1:76" x14ac:dyDescent="0.2">
      <c r="A338" s="29">
        <f>Rohdaten!C338</f>
        <v>0</v>
      </c>
      <c r="B338" s="29">
        <f>IF(1=1,Rohdaten!H338,"x"&amp;Rohdaten!H338)</f>
        <v>0</v>
      </c>
      <c r="C338" s="29">
        <f>IF(101,Rohdaten!F338,-Rohdaten!F338)</f>
        <v>0</v>
      </c>
      <c r="E338" s="32">
        <f>Rohdaten!J338</f>
        <v>0</v>
      </c>
      <c r="F338" s="32" t="e">
        <f>AVERAGE(Rohdaten!L338,Rohdaten!X338,Rohdaten!AD338)</f>
        <v>#DIV/0!</v>
      </c>
      <c r="G338" s="29" t="e">
        <f t="array" ref="G338">AVERAGE(IF(Rohdaten!E338='turnwise standard'!$A$5:$A$99,'turnwise standard'!$F$5:$F$99))</f>
        <v>#DIV/0!</v>
      </c>
      <c r="H338" s="29" t="b">
        <f>IF(ISERROR(G338),1&lt;0,E338-G338&gt;eval!$B$6)</f>
        <v>0</v>
      </c>
      <c r="I338" s="32" t="e">
        <f>Rohdaten!L338-G338</f>
        <v>#DIV/0!</v>
      </c>
      <c r="J338" s="32" t="e">
        <f t="shared" si="140"/>
        <v>#DIV/0!</v>
      </c>
      <c r="K338" s="32" t="e">
        <f t="shared" si="141"/>
        <v>#DIV/0!</v>
      </c>
      <c r="L338" s="30">
        <f>Rohdaten!O338</f>
        <v>0</v>
      </c>
      <c r="M338" s="33">
        <f>Rohdaten!N338/eval!$B$7</f>
        <v>0</v>
      </c>
      <c r="N338" s="33" t="e">
        <f>Rohdaten!N338/Rohdaten!M338</f>
        <v>#DIV/0!</v>
      </c>
      <c r="O338" s="32" t="e">
        <f t="shared" si="142"/>
        <v>#DIV/0!</v>
      </c>
      <c r="P338" s="34" t="e">
        <f>(L338)/(O338/charge/constants!$B$3)</f>
        <v>#DIV/0!</v>
      </c>
      <c r="Q338" s="34" t="e">
        <f>SQRT(L338+1)/(O338/charge/constants!$B$3)</f>
        <v>#DIV/0!</v>
      </c>
      <c r="R338" s="29" t="e">
        <f>P338/eval!$E$18</f>
        <v>#DIV/0!</v>
      </c>
      <c r="S338" s="29" t="e">
        <f>Q338/eval!$E$18</f>
        <v>#DIV/0!</v>
      </c>
      <c r="T338" s="29" t="e">
        <f t="shared" si="143"/>
        <v>#DIV/0!</v>
      </c>
      <c r="V338" s="31" t="e">
        <f t="array" ref="V338">AVERAGE(IF(Rohdaten!E338='turnwise standard'!$A$5:$A$99,'turnwise standard'!$P$5:$P$99))</f>
        <v>#DIV/0!</v>
      </c>
      <c r="W338" s="32" t="e">
        <f t="shared" si="144"/>
        <v>#DIV/0!</v>
      </c>
      <c r="X338" s="29" t="e">
        <f t="shared" si="145"/>
        <v>#DIV/0!</v>
      </c>
      <c r="Y338" s="29" t="e">
        <f t="shared" si="146"/>
        <v>#DIV/0!</v>
      </c>
      <c r="AA338" s="32" t="e">
        <f>Rohdaten!AJ338-$G338</f>
        <v>#DIV/0!</v>
      </c>
      <c r="AB338" s="32" t="e">
        <f t="shared" si="147"/>
        <v>#DIV/0!</v>
      </c>
      <c r="AC338" s="30">
        <f>Rohdaten!AM338</f>
        <v>0</v>
      </c>
      <c r="AD338" s="33">
        <f>Rohdaten!AL338/eval!$B$7</f>
        <v>0</v>
      </c>
      <c r="AE338" s="32" t="e">
        <f t="shared" si="148"/>
        <v>#DIV/0!</v>
      </c>
      <c r="AF338" s="32" t="e">
        <f>(AC338)/((AE338+0.0000000000000000001)/charge/constants!$B$3)</f>
        <v>#DIV/0!</v>
      </c>
      <c r="AG338" s="32" t="e">
        <f>SQRT(AC338+1)/((AE338+0.0000000000000000001)/charge/constants!$B$3)</f>
        <v>#DIV/0!</v>
      </c>
      <c r="AH338" s="32" t="e">
        <f>AF338/eval!$E$18</f>
        <v>#DIV/0!</v>
      </c>
      <c r="AI338" s="32" t="e">
        <f>AG338/eval!$E$18</f>
        <v>#DIV/0!</v>
      </c>
      <c r="AJ338" s="32" t="e">
        <f t="shared" si="149"/>
        <v>#DIV/0!</v>
      </c>
      <c r="AK338" s="32" t="e">
        <f t="shared" si="150"/>
        <v>#DIV/0!</v>
      </c>
      <c r="AL338" s="29" t="e">
        <f t="shared" si="151"/>
        <v>#DIV/0!</v>
      </c>
      <c r="AN338" s="32" t="e">
        <f>Rohdaten!X338-G338</f>
        <v>#DIV/0!</v>
      </c>
      <c r="AO338" s="32" t="e">
        <f t="shared" si="152"/>
        <v>#DIV/0!</v>
      </c>
      <c r="AP338" s="30">
        <f>Rohdaten!AA338</f>
        <v>0</v>
      </c>
      <c r="AQ338" s="33">
        <f>Rohdaten!Y338</f>
        <v>0</v>
      </c>
      <c r="AR338" s="32" t="e">
        <f t="shared" si="164"/>
        <v>#DIV/0!</v>
      </c>
      <c r="AS338" s="32" t="e">
        <f t="shared" si="153"/>
        <v>#DIV/0!</v>
      </c>
      <c r="AT338" s="32" t="e">
        <f>(AP338)/((AS338+0.0000000000000000001)/charge/constants!$B$3)</f>
        <v>#DIV/0!</v>
      </c>
      <c r="AU338" s="32" t="e">
        <f>SQRT(AP338+1)/((AS338+0.0000000000000000001)/charge/constants!$B$3)</f>
        <v>#DIV/0!</v>
      </c>
      <c r="AV338" s="32" t="e">
        <f>AT338/eval!$E$18</f>
        <v>#DIV/0!</v>
      </c>
      <c r="AW338" s="32" t="e">
        <f>AU338/eval!$E$18</f>
        <v>#DIV/0!</v>
      </c>
      <c r="AX338" s="32" t="e">
        <f t="shared" si="154"/>
        <v>#DIV/0!</v>
      </c>
      <c r="AY338" s="32" t="e">
        <f t="shared" si="155"/>
        <v>#DIV/0!</v>
      </c>
      <c r="AZ338" s="29" t="e">
        <f t="shared" si="156"/>
        <v>#DIV/0!</v>
      </c>
      <c r="BC338" s="32" t="e">
        <f>Rohdaten!AD338-G338</f>
        <v>#DIV/0!</v>
      </c>
      <c r="BD338" s="30">
        <f>Rohdaten!AG338</f>
        <v>0</v>
      </c>
      <c r="BE338" s="33" t="e">
        <f>Rohdaten!AF338/Rohdaten!AE338</f>
        <v>#DIV/0!</v>
      </c>
      <c r="BF338" s="33">
        <f>Rohdaten!AF338/eval!$B$7</f>
        <v>0</v>
      </c>
      <c r="BG338" s="32" t="e">
        <f t="shared" si="157"/>
        <v>#DIV/0!</v>
      </c>
      <c r="BH338" s="32" t="e">
        <f>(BD338)/((BG338+0.0000000000000000001)/charge/constants!$B$3)</f>
        <v>#DIV/0!</v>
      </c>
      <c r="BI338" s="32" t="e">
        <f>SQRT(BD338+1)/((BG338+0.0000000000000000001)/charge/constants!$B$3)</f>
        <v>#DIV/0!</v>
      </c>
      <c r="BJ338" s="32" t="e">
        <f>BH338/eval!$E$18</f>
        <v>#DIV/0!</v>
      </c>
      <c r="BK338" s="32" t="e">
        <f>BI338/eval!$E$18</f>
        <v>#DIV/0!</v>
      </c>
      <c r="BL338" s="32" t="e">
        <f t="shared" si="158"/>
        <v>#DIV/0!</v>
      </c>
      <c r="BM338" s="32" t="e">
        <f t="shared" si="159"/>
        <v>#DIV/0!</v>
      </c>
      <c r="BN338" s="29" t="e">
        <f t="shared" si="160"/>
        <v>#DIV/0!</v>
      </c>
      <c r="BO338" s="33" t="e">
        <f t="array" ref="BO338">AVERAGE(IF(Rohdaten!E338='turnwise standard'!$A$5:$A$99,'turnwise standard'!$B$5:$B$99))</f>
        <v>#DIV/0!</v>
      </c>
      <c r="BP338" s="32" t="e">
        <f>BD338/BF338*constants!$B$3*charge/constants!$B$6/BO338</f>
        <v>#DIV/0!</v>
      </c>
      <c r="BQ338" s="32" t="e">
        <f>SQRT(BD338)/BF338*constants!$B$3*charge/constants!$B$6/BO338</f>
        <v>#DIV/0!</v>
      </c>
      <c r="BR338" s="32"/>
      <c r="BS338" s="32" t="e">
        <f t="shared" si="161"/>
        <v>#DIV/0!</v>
      </c>
      <c r="BT338" s="32" t="e">
        <f t="shared" si="162"/>
        <v>#DIV/0!</v>
      </c>
      <c r="BU338" s="32" t="e">
        <f t="shared" si="163"/>
        <v>#DIV/0!</v>
      </c>
      <c r="BV338" s="29" t="e">
        <f t="shared" si="165"/>
        <v>#DIV/0!</v>
      </c>
      <c r="BW338" s="29" t="e">
        <f t="shared" si="166"/>
        <v>#DIV/0!</v>
      </c>
      <c r="BX338" s="29" t="e">
        <f t="shared" si="167"/>
        <v>#DIV/0!</v>
      </c>
    </row>
    <row r="339" spans="1:76" x14ac:dyDescent="0.2">
      <c r="A339" s="29">
        <f>Rohdaten!C339</f>
        <v>0</v>
      </c>
      <c r="B339" s="29">
        <f>IF(1=1,Rohdaten!H339,"x"&amp;Rohdaten!H339)</f>
        <v>0</v>
      </c>
      <c r="C339" s="29">
        <f>IF(101,Rohdaten!F339,-Rohdaten!F339)</f>
        <v>0</v>
      </c>
      <c r="E339" s="32">
        <f>Rohdaten!J339</f>
        <v>0</v>
      </c>
      <c r="F339" s="32" t="e">
        <f>AVERAGE(Rohdaten!L339,Rohdaten!X339,Rohdaten!AD339)</f>
        <v>#DIV/0!</v>
      </c>
      <c r="G339" s="29" t="e">
        <f t="array" ref="G339">AVERAGE(IF(Rohdaten!E339='turnwise standard'!$A$5:$A$99,'turnwise standard'!$F$5:$F$99))</f>
        <v>#DIV/0!</v>
      </c>
      <c r="H339" s="29" t="b">
        <f>IF(ISERROR(G339),1&lt;0,E339-G339&gt;eval!$B$6)</f>
        <v>0</v>
      </c>
      <c r="I339" s="32" t="e">
        <f>Rohdaten!L339-G339</f>
        <v>#DIV/0!</v>
      </c>
      <c r="J339" s="32" t="e">
        <f t="shared" ref="J339:J352" si="168">BP339</f>
        <v>#DIV/0!</v>
      </c>
      <c r="K339" s="32" t="e">
        <f t="shared" ref="K339:K352" si="169">IF(OR(ISERROR(J339),H339),I339,J339)</f>
        <v>#DIV/0!</v>
      </c>
      <c r="L339" s="30">
        <f>Rohdaten!O339</f>
        <v>0</v>
      </c>
      <c r="M339" s="33">
        <f>Rohdaten!N339/eval!$B$7</f>
        <v>0</v>
      </c>
      <c r="N339" s="33" t="e">
        <f>Rohdaten!N339/Rohdaten!M339</f>
        <v>#DIV/0!</v>
      </c>
      <c r="O339" s="32" t="e">
        <f t="shared" ref="O339:O352" si="170">M339*K339</f>
        <v>#DIV/0!</v>
      </c>
      <c r="P339" s="34" t="e">
        <f>(L339)/(O339/charge/constants!$B$3)</f>
        <v>#DIV/0!</v>
      </c>
      <c r="Q339" s="34" t="e">
        <f>SQRT(L339+1)/(O339/charge/constants!$B$3)</f>
        <v>#DIV/0!</v>
      </c>
      <c r="R339" s="29" t="e">
        <f>P339/eval!$E$18</f>
        <v>#DIV/0!</v>
      </c>
      <c r="S339" s="29" t="e">
        <f>Q339/eval!$E$18</f>
        <v>#DIV/0!</v>
      </c>
      <c r="T339" s="29" t="e">
        <f t="shared" ref="T339:T352" si="171">1/Q339^2</f>
        <v>#DIV/0!</v>
      </c>
      <c r="V339" s="31" t="e">
        <f t="array" ref="V339">AVERAGE(IF(Rohdaten!E339='turnwise standard'!$A$5:$A$99,'turnwise standard'!$P$5:$P$99))</f>
        <v>#DIV/0!</v>
      </c>
      <c r="W339" s="32" t="e">
        <f t="shared" ref="W339:W352" si="172">P339/V339</f>
        <v>#DIV/0!</v>
      </c>
      <c r="X339" s="29" t="e">
        <f t="shared" ref="X339:X352" si="173">Q339/V339</f>
        <v>#DIV/0!</v>
      </c>
      <c r="Y339" s="29" t="e">
        <f t="shared" ref="Y339:Y352" si="174">1/X339^2</f>
        <v>#DIV/0!</v>
      </c>
      <c r="AA339" s="32" t="e">
        <f>Rohdaten!AJ339-$G339</f>
        <v>#DIV/0!</v>
      </c>
      <c r="AB339" s="32" t="e">
        <f t="shared" ref="AB339:AB352" si="175">IF($H339,AA339,$BP339)</f>
        <v>#DIV/0!</v>
      </c>
      <c r="AC339" s="30">
        <f>Rohdaten!AM339</f>
        <v>0</v>
      </c>
      <c r="AD339" s="33">
        <f>Rohdaten!AL339/eval!$B$7</f>
        <v>0</v>
      </c>
      <c r="AE339" s="32" t="e">
        <f t="shared" ref="AE339:AE352" si="176">AD339*AB339</f>
        <v>#DIV/0!</v>
      </c>
      <c r="AF339" s="32" t="e">
        <f>(AC339)/((AE339+0.0000000000000000001)/charge/constants!$B$3)</f>
        <v>#DIV/0!</v>
      </c>
      <c r="AG339" s="32" t="e">
        <f>SQRT(AC339+1)/((AE339+0.0000000000000000001)/charge/constants!$B$3)</f>
        <v>#DIV/0!</v>
      </c>
      <c r="AH339" s="32" t="e">
        <f>AF339/eval!$E$18</f>
        <v>#DIV/0!</v>
      </c>
      <c r="AI339" s="32" t="e">
        <f>AG339/eval!$E$18</f>
        <v>#DIV/0!</v>
      </c>
      <c r="AJ339" s="32" t="e">
        <f t="shared" ref="AJ339:AJ352" si="177">AF339/$V339</f>
        <v>#DIV/0!</v>
      </c>
      <c r="AK339" s="32" t="e">
        <f t="shared" ref="AK339:AK352" si="178">AG339/$V339</f>
        <v>#DIV/0!</v>
      </c>
      <c r="AL339" s="29" t="e">
        <f t="shared" ref="AL339:AL352" si="179">1/AG339^2</f>
        <v>#DIV/0!</v>
      </c>
      <c r="AN339" s="32" t="e">
        <f>Rohdaten!X339-G339</f>
        <v>#DIV/0!</v>
      </c>
      <c r="AO339" s="32" t="e">
        <f t="shared" ref="AO339:AO352" si="180">IF(H339,AN339,BP339)</f>
        <v>#DIV/0!</v>
      </c>
      <c r="AP339" s="30">
        <f>Rohdaten!AA339</f>
        <v>0</v>
      </c>
      <c r="AQ339" s="33">
        <f>Rohdaten!Y339</f>
        <v>0</v>
      </c>
      <c r="AR339" s="32" t="e">
        <f t="shared" si="164"/>
        <v>#DIV/0!</v>
      </c>
      <c r="AS339" s="32" t="e">
        <f t="shared" ref="AS339:AS352" si="181">AQ339*AO339</f>
        <v>#DIV/0!</v>
      </c>
      <c r="AT339" s="32" t="e">
        <f>(AP339)/((AS339+0.0000000000000000001)/charge/constants!$B$3)</f>
        <v>#DIV/0!</v>
      </c>
      <c r="AU339" s="32" t="e">
        <f>SQRT(AP339+1)/((AS339+0.0000000000000000001)/charge/constants!$B$3)</f>
        <v>#DIV/0!</v>
      </c>
      <c r="AV339" s="32" t="e">
        <f>AT339/eval!$E$18</f>
        <v>#DIV/0!</v>
      </c>
      <c r="AW339" s="32" t="e">
        <f>AU339/eval!$E$18</f>
        <v>#DIV/0!</v>
      </c>
      <c r="AX339" s="32" t="e">
        <f t="shared" ref="AX339:AX352" si="182">AT339/V339</f>
        <v>#DIV/0!</v>
      </c>
      <c r="AY339" s="32" t="e">
        <f t="shared" ref="AY339:AY352" si="183">AU339/V339</f>
        <v>#DIV/0!</v>
      </c>
      <c r="AZ339" s="29" t="e">
        <f t="shared" ref="AZ339:AZ352" si="184">1/AU339^2</f>
        <v>#DIV/0!</v>
      </c>
      <c r="BC339" s="32" t="e">
        <f>Rohdaten!AD339-G339</f>
        <v>#DIV/0!</v>
      </c>
      <c r="BD339" s="30">
        <f>Rohdaten!AG339</f>
        <v>0</v>
      </c>
      <c r="BE339" s="33" t="e">
        <f>Rohdaten!AF339/Rohdaten!AE339</f>
        <v>#DIV/0!</v>
      </c>
      <c r="BF339" s="33">
        <f>Rohdaten!AF339/eval!$B$7</f>
        <v>0</v>
      </c>
      <c r="BG339" s="32" t="e">
        <f t="shared" ref="BG339:BG352" si="185">BF339*BC339</f>
        <v>#DIV/0!</v>
      </c>
      <c r="BH339" s="32" t="e">
        <f>(BD339)/((BG339+0.0000000000000000001)/charge/constants!$B$3)</f>
        <v>#DIV/0!</v>
      </c>
      <c r="BI339" s="32" t="e">
        <f>SQRT(BD339+1)/((BG339+0.0000000000000000001)/charge/constants!$B$3)</f>
        <v>#DIV/0!</v>
      </c>
      <c r="BJ339" s="32" t="e">
        <f>BH339/eval!$E$18</f>
        <v>#DIV/0!</v>
      </c>
      <c r="BK339" s="32" t="e">
        <f>BI339/eval!$E$18</f>
        <v>#DIV/0!</v>
      </c>
      <c r="BL339" s="32" t="e">
        <f t="shared" ref="BL339:BL352" si="186">BH339/V339</f>
        <v>#DIV/0!</v>
      </c>
      <c r="BM339" s="32" t="e">
        <f t="shared" ref="BM339:BM352" si="187">BI339/V339</f>
        <v>#DIV/0!</v>
      </c>
      <c r="BN339" s="29" t="e">
        <f t="shared" ref="BN339:BN352" si="188">1/BI339^2</f>
        <v>#DIV/0!</v>
      </c>
      <c r="BO339" s="33" t="e">
        <f t="array" ref="BO339">AVERAGE(IF(Rohdaten!E339='turnwise standard'!$A$5:$A$99,'turnwise standard'!$B$5:$B$99))</f>
        <v>#DIV/0!</v>
      </c>
      <c r="BP339" s="32" t="e">
        <f>BD339/BF339*constants!$B$3*charge/constants!$B$6/BO339</f>
        <v>#DIV/0!</v>
      </c>
      <c r="BQ339" s="32" t="e">
        <f>SQRT(BD339)/BF339*constants!$B$3*charge/constants!$B$6/BO339</f>
        <v>#DIV/0!</v>
      </c>
      <c r="BR339" s="32"/>
      <c r="BS339" s="32" t="e">
        <f t="shared" ref="BS339:BS352" si="189">(L339/M339)/(AP339/AQ339)</f>
        <v>#DIV/0!</v>
      </c>
      <c r="BT339" s="32" t="e">
        <f t="shared" ref="BT339:BT352" si="190">BS339*SQRT((1/L339+1/AP339))</f>
        <v>#DIV/0!</v>
      </c>
      <c r="BU339" s="32" t="e">
        <f t="shared" ref="BU339:BU352" si="191">1/BT339^2</f>
        <v>#DIV/0!</v>
      </c>
      <c r="BV339" s="29" t="e">
        <f t="shared" si="165"/>
        <v>#DIV/0!</v>
      </c>
      <c r="BW339" s="29" t="e">
        <f t="shared" si="166"/>
        <v>#DIV/0!</v>
      </c>
      <c r="BX339" s="29" t="e">
        <f t="shared" si="167"/>
        <v>#DIV/0!</v>
      </c>
    </row>
    <row r="340" spans="1:76" x14ac:dyDescent="0.2">
      <c r="A340" s="29">
        <f>Rohdaten!C340</f>
        <v>0</v>
      </c>
      <c r="B340" s="29">
        <f>IF(1=1,Rohdaten!H340,"x"&amp;Rohdaten!H340)</f>
        <v>0</v>
      </c>
      <c r="C340" s="29">
        <f>IF(101,Rohdaten!F340,-Rohdaten!F340)</f>
        <v>0</v>
      </c>
      <c r="E340" s="32">
        <f>Rohdaten!J340</f>
        <v>0</v>
      </c>
      <c r="F340" s="32" t="e">
        <f>AVERAGE(Rohdaten!L340,Rohdaten!X340,Rohdaten!AD340)</f>
        <v>#DIV/0!</v>
      </c>
      <c r="G340" s="29" t="e">
        <f t="array" ref="G340">AVERAGE(IF(Rohdaten!E340='turnwise standard'!$A$5:$A$99,'turnwise standard'!$F$5:$F$99))</f>
        <v>#DIV/0!</v>
      </c>
      <c r="H340" s="29" t="b">
        <f>IF(ISERROR(G340),1&lt;0,E340-G340&gt;eval!$B$6)</f>
        <v>0</v>
      </c>
      <c r="I340" s="32" t="e">
        <f>Rohdaten!L340-G340</f>
        <v>#DIV/0!</v>
      </c>
      <c r="J340" s="32" t="e">
        <f t="shared" si="168"/>
        <v>#DIV/0!</v>
      </c>
      <c r="K340" s="32" t="e">
        <f t="shared" si="169"/>
        <v>#DIV/0!</v>
      </c>
      <c r="L340" s="30">
        <f>Rohdaten!O340</f>
        <v>0</v>
      </c>
      <c r="M340" s="33">
        <f>Rohdaten!N340/eval!$B$7</f>
        <v>0</v>
      </c>
      <c r="N340" s="33" t="e">
        <f>Rohdaten!N340/Rohdaten!M340</f>
        <v>#DIV/0!</v>
      </c>
      <c r="O340" s="32" t="e">
        <f t="shared" si="170"/>
        <v>#DIV/0!</v>
      </c>
      <c r="P340" s="34" t="e">
        <f>(L340)/(O340/charge/constants!$B$3)</f>
        <v>#DIV/0!</v>
      </c>
      <c r="Q340" s="34" t="e">
        <f>SQRT(L340+1)/(O340/charge/constants!$B$3)</f>
        <v>#DIV/0!</v>
      </c>
      <c r="R340" s="29" t="e">
        <f>P340/eval!$E$18</f>
        <v>#DIV/0!</v>
      </c>
      <c r="S340" s="29" t="e">
        <f>Q340/eval!$E$18</f>
        <v>#DIV/0!</v>
      </c>
      <c r="T340" s="29" t="e">
        <f t="shared" si="171"/>
        <v>#DIV/0!</v>
      </c>
      <c r="V340" s="31" t="e">
        <f t="array" ref="V340">AVERAGE(IF(Rohdaten!E340='turnwise standard'!$A$5:$A$99,'turnwise standard'!$P$5:$P$99))</f>
        <v>#DIV/0!</v>
      </c>
      <c r="W340" s="32" t="e">
        <f t="shared" si="172"/>
        <v>#DIV/0!</v>
      </c>
      <c r="X340" s="29" t="e">
        <f t="shared" si="173"/>
        <v>#DIV/0!</v>
      </c>
      <c r="Y340" s="29" t="e">
        <f t="shared" si="174"/>
        <v>#DIV/0!</v>
      </c>
      <c r="AA340" s="32" t="e">
        <f>Rohdaten!AJ340-$G340</f>
        <v>#DIV/0!</v>
      </c>
      <c r="AB340" s="32" t="e">
        <f t="shared" si="175"/>
        <v>#DIV/0!</v>
      </c>
      <c r="AC340" s="30">
        <f>Rohdaten!AM340</f>
        <v>0</v>
      </c>
      <c r="AD340" s="33">
        <f>Rohdaten!AL340/eval!$B$7</f>
        <v>0</v>
      </c>
      <c r="AE340" s="32" t="e">
        <f t="shared" si="176"/>
        <v>#DIV/0!</v>
      </c>
      <c r="AF340" s="32" t="e">
        <f>(AC340)/((AE340+0.0000000000000000001)/charge/constants!$B$3)</f>
        <v>#DIV/0!</v>
      </c>
      <c r="AG340" s="32" t="e">
        <f>SQRT(AC340+1)/((AE340+0.0000000000000000001)/charge/constants!$B$3)</f>
        <v>#DIV/0!</v>
      </c>
      <c r="AH340" s="32" t="e">
        <f>AF340/eval!$E$18</f>
        <v>#DIV/0!</v>
      </c>
      <c r="AI340" s="32" t="e">
        <f>AG340/eval!$E$18</f>
        <v>#DIV/0!</v>
      </c>
      <c r="AJ340" s="32" t="e">
        <f t="shared" si="177"/>
        <v>#DIV/0!</v>
      </c>
      <c r="AK340" s="32" t="e">
        <f t="shared" si="178"/>
        <v>#DIV/0!</v>
      </c>
      <c r="AL340" s="29" t="e">
        <f t="shared" si="179"/>
        <v>#DIV/0!</v>
      </c>
      <c r="AN340" s="32" t="e">
        <f>Rohdaten!X340-G340</f>
        <v>#DIV/0!</v>
      </c>
      <c r="AO340" s="32" t="e">
        <f t="shared" si="180"/>
        <v>#DIV/0!</v>
      </c>
      <c r="AP340" s="30">
        <f>Rohdaten!AA340</f>
        <v>0</v>
      </c>
      <c r="AQ340" s="33">
        <f>Rohdaten!Y340</f>
        <v>0</v>
      </c>
      <c r="AR340" s="32" t="e">
        <f t="shared" si="164"/>
        <v>#DIV/0!</v>
      </c>
      <c r="AS340" s="32" t="e">
        <f t="shared" si="181"/>
        <v>#DIV/0!</v>
      </c>
      <c r="AT340" s="32" t="e">
        <f>(AP340)/((AS340+0.0000000000000000001)/charge/constants!$B$3)</f>
        <v>#DIV/0!</v>
      </c>
      <c r="AU340" s="32" t="e">
        <f>SQRT(AP340+1)/((AS340+0.0000000000000000001)/charge/constants!$B$3)</f>
        <v>#DIV/0!</v>
      </c>
      <c r="AV340" s="32" t="e">
        <f>AT340/eval!$E$18</f>
        <v>#DIV/0!</v>
      </c>
      <c r="AW340" s="32" t="e">
        <f>AU340/eval!$E$18</f>
        <v>#DIV/0!</v>
      </c>
      <c r="AX340" s="32" t="e">
        <f t="shared" si="182"/>
        <v>#DIV/0!</v>
      </c>
      <c r="AY340" s="32" t="e">
        <f t="shared" si="183"/>
        <v>#DIV/0!</v>
      </c>
      <c r="AZ340" s="29" t="e">
        <f t="shared" si="184"/>
        <v>#DIV/0!</v>
      </c>
      <c r="BC340" s="32" t="e">
        <f>Rohdaten!AD340-G340</f>
        <v>#DIV/0!</v>
      </c>
      <c r="BD340" s="30">
        <f>Rohdaten!AG340</f>
        <v>0</v>
      </c>
      <c r="BE340" s="33" t="e">
        <f>Rohdaten!AF340/Rohdaten!AE340</f>
        <v>#DIV/0!</v>
      </c>
      <c r="BF340" s="33">
        <f>Rohdaten!AF340/eval!$B$7</f>
        <v>0</v>
      </c>
      <c r="BG340" s="32" t="e">
        <f t="shared" si="185"/>
        <v>#DIV/0!</v>
      </c>
      <c r="BH340" s="32" t="e">
        <f>(BD340)/((BG340+0.0000000000000000001)/charge/constants!$B$3)</f>
        <v>#DIV/0!</v>
      </c>
      <c r="BI340" s="32" t="e">
        <f>SQRT(BD340+1)/((BG340+0.0000000000000000001)/charge/constants!$B$3)</f>
        <v>#DIV/0!</v>
      </c>
      <c r="BJ340" s="32" t="e">
        <f>BH340/eval!$E$18</f>
        <v>#DIV/0!</v>
      </c>
      <c r="BK340" s="32" t="e">
        <f>BI340/eval!$E$18</f>
        <v>#DIV/0!</v>
      </c>
      <c r="BL340" s="32" t="e">
        <f t="shared" si="186"/>
        <v>#DIV/0!</v>
      </c>
      <c r="BM340" s="32" t="e">
        <f t="shared" si="187"/>
        <v>#DIV/0!</v>
      </c>
      <c r="BN340" s="29" t="e">
        <f t="shared" si="188"/>
        <v>#DIV/0!</v>
      </c>
      <c r="BO340" s="33" t="e">
        <f t="array" ref="BO340">AVERAGE(IF(Rohdaten!E340='turnwise standard'!$A$5:$A$99,'turnwise standard'!$B$5:$B$99))</f>
        <v>#DIV/0!</v>
      </c>
      <c r="BP340" s="32" t="e">
        <f>BD340/BF340*constants!$B$3*charge/constants!$B$6/BO340</f>
        <v>#DIV/0!</v>
      </c>
      <c r="BQ340" s="32" t="e">
        <f>SQRT(BD340)/BF340*constants!$B$3*charge/constants!$B$6/BO340</f>
        <v>#DIV/0!</v>
      </c>
      <c r="BR340" s="32"/>
      <c r="BS340" s="32" t="e">
        <f t="shared" si="189"/>
        <v>#DIV/0!</v>
      </c>
      <c r="BT340" s="32" t="e">
        <f t="shared" si="190"/>
        <v>#DIV/0!</v>
      </c>
      <c r="BU340" s="32" t="e">
        <f t="shared" si="191"/>
        <v>#DIV/0!</v>
      </c>
      <c r="BV340" s="29" t="e">
        <f t="shared" si="165"/>
        <v>#DIV/0!</v>
      </c>
      <c r="BW340" s="29" t="e">
        <f t="shared" si="166"/>
        <v>#DIV/0!</v>
      </c>
      <c r="BX340" s="29" t="e">
        <f t="shared" si="167"/>
        <v>#DIV/0!</v>
      </c>
    </row>
    <row r="341" spans="1:76" x14ac:dyDescent="0.2">
      <c r="A341" s="29">
        <f>Rohdaten!C341</f>
        <v>0</v>
      </c>
      <c r="B341" s="29">
        <f>IF(1=1,Rohdaten!H341,"x"&amp;Rohdaten!H341)</f>
        <v>0</v>
      </c>
      <c r="C341" s="29">
        <f>IF(101,Rohdaten!F341,-Rohdaten!F341)</f>
        <v>0</v>
      </c>
      <c r="E341" s="32">
        <f>Rohdaten!J341</f>
        <v>0</v>
      </c>
      <c r="F341" s="32" t="e">
        <f>AVERAGE(Rohdaten!L341,Rohdaten!X341,Rohdaten!AD341)</f>
        <v>#DIV/0!</v>
      </c>
      <c r="G341" s="29" t="e">
        <f t="array" ref="G341">AVERAGE(IF(Rohdaten!E341='turnwise standard'!$A$5:$A$99,'turnwise standard'!$F$5:$F$99))</f>
        <v>#DIV/0!</v>
      </c>
      <c r="H341" s="29" t="b">
        <f>IF(ISERROR(G341),1&lt;0,E341-G341&gt;eval!$B$6)</f>
        <v>0</v>
      </c>
      <c r="I341" s="32" t="e">
        <f>Rohdaten!L341-G341</f>
        <v>#DIV/0!</v>
      </c>
      <c r="J341" s="32" t="e">
        <f t="shared" si="168"/>
        <v>#DIV/0!</v>
      </c>
      <c r="K341" s="32" t="e">
        <f t="shared" si="169"/>
        <v>#DIV/0!</v>
      </c>
      <c r="L341" s="30">
        <f>Rohdaten!O341</f>
        <v>0</v>
      </c>
      <c r="M341" s="33">
        <f>Rohdaten!N341/eval!$B$7</f>
        <v>0</v>
      </c>
      <c r="N341" s="33" t="e">
        <f>Rohdaten!N341/Rohdaten!M341</f>
        <v>#DIV/0!</v>
      </c>
      <c r="O341" s="32" t="e">
        <f t="shared" si="170"/>
        <v>#DIV/0!</v>
      </c>
      <c r="P341" s="34" t="e">
        <f>(L341)/(O341/charge/constants!$B$3)</f>
        <v>#DIV/0!</v>
      </c>
      <c r="Q341" s="34" t="e">
        <f>SQRT(L341+1)/(O341/charge/constants!$B$3)</f>
        <v>#DIV/0!</v>
      </c>
      <c r="R341" s="29" t="e">
        <f>P341/eval!$E$18</f>
        <v>#DIV/0!</v>
      </c>
      <c r="S341" s="29" t="e">
        <f>Q341/eval!$E$18</f>
        <v>#DIV/0!</v>
      </c>
      <c r="T341" s="29" t="e">
        <f t="shared" si="171"/>
        <v>#DIV/0!</v>
      </c>
      <c r="V341" s="31" t="e">
        <f t="array" ref="V341">AVERAGE(IF(Rohdaten!E341='turnwise standard'!$A$5:$A$99,'turnwise standard'!$P$5:$P$99))</f>
        <v>#DIV/0!</v>
      </c>
      <c r="W341" s="32" t="e">
        <f t="shared" si="172"/>
        <v>#DIV/0!</v>
      </c>
      <c r="X341" s="29" t="e">
        <f t="shared" si="173"/>
        <v>#DIV/0!</v>
      </c>
      <c r="Y341" s="29" t="e">
        <f t="shared" si="174"/>
        <v>#DIV/0!</v>
      </c>
      <c r="AA341" s="32" t="e">
        <f>Rohdaten!AJ341-$G341</f>
        <v>#DIV/0!</v>
      </c>
      <c r="AB341" s="32" t="e">
        <f t="shared" si="175"/>
        <v>#DIV/0!</v>
      </c>
      <c r="AC341" s="30">
        <f>Rohdaten!AM341</f>
        <v>0</v>
      </c>
      <c r="AD341" s="33">
        <f>Rohdaten!AL341/eval!$B$7</f>
        <v>0</v>
      </c>
      <c r="AE341" s="32" t="e">
        <f t="shared" si="176"/>
        <v>#DIV/0!</v>
      </c>
      <c r="AF341" s="32" t="e">
        <f>(AC341)/((AE341+0.0000000000000000001)/charge/constants!$B$3)</f>
        <v>#DIV/0!</v>
      </c>
      <c r="AG341" s="32" t="e">
        <f>SQRT(AC341+1)/((AE341+0.0000000000000000001)/charge/constants!$B$3)</f>
        <v>#DIV/0!</v>
      </c>
      <c r="AH341" s="32" t="e">
        <f>AF341/eval!$E$18</f>
        <v>#DIV/0!</v>
      </c>
      <c r="AI341" s="32" t="e">
        <f>AG341/eval!$E$18</f>
        <v>#DIV/0!</v>
      </c>
      <c r="AJ341" s="32" t="e">
        <f t="shared" si="177"/>
        <v>#DIV/0!</v>
      </c>
      <c r="AK341" s="32" t="e">
        <f t="shared" si="178"/>
        <v>#DIV/0!</v>
      </c>
      <c r="AL341" s="29" t="e">
        <f t="shared" si="179"/>
        <v>#DIV/0!</v>
      </c>
      <c r="AN341" s="32" t="e">
        <f>Rohdaten!X341-G341</f>
        <v>#DIV/0!</v>
      </c>
      <c r="AO341" s="32" t="e">
        <f t="shared" si="180"/>
        <v>#DIV/0!</v>
      </c>
      <c r="AP341" s="30">
        <f>Rohdaten!AA341</f>
        <v>0</v>
      </c>
      <c r="AQ341" s="33">
        <f>Rohdaten!Y341</f>
        <v>0</v>
      </c>
      <c r="AR341" s="32" t="e">
        <f t="shared" si="164"/>
        <v>#DIV/0!</v>
      </c>
      <c r="AS341" s="32" t="e">
        <f t="shared" si="181"/>
        <v>#DIV/0!</v>
      </c>
      <c r="AT341" s="32" t="e">
        <f>(AP341)/((AS341+0.0000000000000000001)/charge/constants!$B$3)</f>
        <v>#DIV/0!</v>
      </c>
      <c r="AU341" s="32" t="e">
        <f>SQRT(AP341+1)/((AS341+0.0000000000000000001)/charge/constants!$B$3)</f>
        <v>#DIV/0!</v>
      </c>
      <c r="AV341" s="32" t="e">
        <f>AT341/eval!$E$18</f>
        <v>#DIV/0!</v>
      </c>
      <c r="AW341" s="32" t="e">
        <f>AU341/eval!$E$18</f>
        <v>#DIV/0!</v>
      </c>
      <c r="AX341" s="32" t="e">
        <f t="shared" si="182"/>
        <v>#DIV/0!</v>
      </c>
      <c r="AY341" s="32" t="e">
        <f t="shared" si="183"/>
        <v>#DIV/0!</v>
      </c>
      <c r="AZ341" s="29" t="e">
        <f t="shared" si="184"/>
        <v>#DIV/0!</v>
      </c>
      <c r="BC341" s="32" t="e">
        <f>Rohdaten!AD341-G341</f>
        <v>#DIV/0!</v>
      </c>
      <c r="BD341" s="30">
        <f>Rohdaten!AG341</f>
        <v>0</v>
      </c>
      <c r="BE341" s="33" t="e">
        <f>Rohdaten!AF341/Rohdaten!AE341</f>
        <v>#DIV/0!</v>
      </c>
      <c r="BF341" s="33">
        <f>Rohdaten!AF341/eval!$B$7</f>
        <v>0</v>
      </c>
      <c r="BG341" s="32" t="e">
        <f t="shared" si="185"/>
        <v>#DIV/0!</v>
      </c>
      <c r="BH341" s="32" t="e">
        <f>(BD341)/((BG341+0.0000000000000000001)/charge/constants!$B$3)</f>
        <v>#DIV/0!</v>
      </c>
      <c r="BI341" s="32" t="e">
        <f>SQRT(BD341+1)/((BG341+0.0000000000000000001)/charge/constants!$B$3)</f>
        <v>#DIV/0!</v>
      </c>
      <c r="BJ341" s="32" t="e">
        <f>BH341/eval!$E$18</f>
        <v>#DIV/0!</v>
      </c>
      <c r="BK341" s="32" t="e">
        <f>BI341/eval!$E$18</f>
        <v>#DIV/0!</v>
      </c>
      <c r="BL341" s="32" t="e">
        <f t="shared" si="186"/>
        <v>#DIV/0!</v>
      </c>
      <c r="BM341" s="32" t="e">
        <f t="shared" si="187"/>
        <v>#DIV/0!</v>
      </c>
      <c r="BN341" s="29" t="e">
        <f t="shared" si="188"/>
        <v>#DIV/0!</v>
      </c>
      <c r="BO341" s="33" t="e">
        <f t="array" ref="BO341">AVERAGE(IF(Rohdaten!E341='turnwise standard'!$A$5:$A$99,'turnwise standard'!$B$5:$B$99))</f>
        <v>#DIV/0!</v>
      </c>
      <c r="BP341" s="32" t="e">
        <f>BD341/BF341*constants!$B$3*charge/constants!$B$6/BO341</f>
        <v>#DIV/0!</v>
      </c>
      <c r="BQ341" s="32" t="e">
        <f>SQRT(BD341)/BF341*constants!$B$3*charge/constants!$B$6/BO341</f>
        <v>#DIV/0!</v>
      </c>
      <c r="BR341" s="32"/>
      <c r="BS341" s="32" t="e">
        <f t="shared" si="189"/>
        <v>#DIV/0!</v>
      </c>
      <c r="BT341" s="32" t="e">
        <f t="shared" si="190"/>
        <v>#DIV/0!</v>
      </c>
      <c r="BU341" s="32" t="e">
        <f t="shared" si="191"/>
        <v>#DIV/0!</v>
      </c>
      <c r="BV341" s="29" t="e">
        <f t="shared" si="165"/>
        <v>#DIV/0!</v>
      </c>
      <c r="BW341" s="29" t="e">
        <f t="shared" si="166"/>
        <v>#DIV/0!</v>
      </c>
      <c r="BX341" s="29" t="e">
        <f t="shared" si="167"/>
        <v>#DIV/0!</v>
      </c>
    </row>
    <row r="342" spans="1:76" x14ac:dyDescent="0.2">
      <c r="A342" s="29">
        <f>Rohdaten!C342</f>
        <v>0</v>
      </c>
      <c r="B342" s="29">
        <f>IF(1=1,Rohdaten!H342,"x"&amp;Rohdaten!H342)</f>
        <v>0</v>
      </c>
      <c r="C342" s="29">
        <f>IF(101,Rohdaten!F342,-Rohdaten!F342)</f>
        <v>0</v>
      </c>
      <c r="E342" s="32">
        <f>Rohdaten!J342</f>
        <v>0</v>
      </c>
      <c r="F342" s="32" t="e">
        <f>AVERAGE(Rohdaten!L342,Rohdaten!X342,Rohdaten!AD342)</f>
        <v>#DIV/0!</v>
      </c>
      <c r="G342" s="29" t="e">
        <f t="array" ref="G342">AVERAGE(IF(Rohdaten!E342='turnwise standard'!$A$5:$A$99,'turnwise standard'!$F$5:$F$99))</f>
        <v>#DIV/0!</v>
      </c>
      <c r="H342" s="29" t="b">
        <f>IF(ISERROR(G342),1&lt;0,E342-G342&gt;eval!$B$6)</f>
        <v>0</v>
      </c>
      <c r="I342" s="32" t="e">
        <f>Rohdaten!L342-G342</f>
        <v>#DIV/0!</v>
      </c>
      <c r="J342" s="32" t="e">
        <f t="shared" si="168"/>
        <v>#DIV/0!</v>
      </c>
      <c r="K342" s="32" t="e">
        <f t="shared" si="169"/>
        <v>#DIV/0!</v>
      </c>
      <c r="L342" s="30">
        <f>Rohdaten!O342</f>
        <v>0</v>
      </c>
      <c r="M342" s="33">
        <f>Rohdaten!N342/eval!$B$7</f>
        <v>0</v>
      </c>
      <c r="N342" s="33" t="e">
        <f>Rohdaten!N342/Rohdaten!M342</f>
        <v>#DIV/0!</v>
      </c>
      <c r="O342" s="32" t="e">
        <f t="shared" si="170"/>
        <v>#DIV/0!</v>
      </c>
      <c r="P342" s="34" t="e">
        <f>(L342)/(O342/charge/constants!$B$3)</f>
        <v>#DIV/0!</v>
      </c>
      <c r="Q342" s="34" t="e">
        <f>SQRT(L342+1)/(O342/charge/constants!$B$3)</f>
        <v>#DIV/0!</v>
      </c>
      <c r="R342" s="29" t="e">
        <f>P342/eval!$E$18</f>
        <v>#DIV/0!</v>
      </c>
      <c r="S342" s="29" t="e">
        <f>Q342/eval!$E$18</f>
        <v>#DIV/0!</v>
      </c>
      <c r="T342" s="29" t="e">
        <f t="shared" si="171"/>
        <v>#DIV/0!</v>
      </c>
      <c r="V342" s="31" t="e">
        <f t="array" ref="V342">AVERAGE(IF(Rohdaten!E342='turnwise standard'!$A$5:$A$99,'turnwise standard'!$P$5:$P$99))</f>
        <v>#DIV/0!</v>
      </c>
      <c r="W342" s="32" t="e">
        <f t="shared" si="172"/>
        <v>#DIV/0!</v>
      </c>
      <c r="X342" s="29" t="e">
        <f t="shared" si="173"/>
        <v>#DIV/0!</v>
      </c>
      <c r="Y342" s="29" t="e">
        <f t="shared" si="174"/>
        <v>#DIV/0!</v>
      </c>
      <c r="AA342" s="32" t="e">
        <f>Rohdaten!AJ342-$G342</f>
        <v>#DIV/0!</v>
      </c>
      <c r="AB342" s="32" t="e">
        <f t="shared" si="175"/>
        <v>#DIV/0!</v>
      </c>
      <c r="AC342" s="30">
        <f>Rohdaten!AM342</f>
        <v>0</v>
      </c>
      <c r="AD342" s="33">
        <f>Rohdaten!AL342/eval!$B$7</f>
        <v>0</v>
      </c>
      <c r="AE342" s="32" t="e">
        <f t="shared" si="176"/>
        <v>#DIV/0!</v>
      </c>
      <c r="AF342" s="32" t="e">
        <f>(AC342)/((AE342+0.0000000000000000001)/charge/constants!$B$3)</f>
        <v>#DIV/0!</v>
      </c>
      <c r="AG342" s="32" t="e">
        <f>SQRT(AC342+1)/((AE342+0.0000000000000000001)/charge/constants!$B$3)</f>
        <v>#DIV/0!</v>
      </c>
      <c r="AH342" s="32" t="e">
        <f>AF342/eval!$E$18</f>
        <v>#DIV/0!</v>
      </c>
      <c r="AI342" s="32" t="e">
        <f>AG342/eval!$E$18</f>
        <v>#DIV/0!</v>
      </c>
      <c r="AJ342" s="32" t="e">
        <f t="shared" si="177"/>
        <v>#DIV/0!</v>
      </c>
      <c r="AK342" s="32" t="e">
        <f t="shared" si="178"/>
        <v>#DIV/0!</v>
      </c>
      <c r="AL342" s="29" t="e">
        <f t="shared" si="179"/>
        <v>#DIV/0!</v>
      </c>
      <c r="AN342" s="32" t="e">
        <f>Rohdaten!X342-G342</f>
        <v>#DIV/0!</v>
      </c>
      <c r="AO342" s="32" t="e">
        <f t="shared" si="180"/>
        <v>#DIV/0!</v>
      </c>
      <c r="AP342" s="30">
        <f>Rohdaten!AA342</f>
        <v>0</v>
      </c>
      <c r="AQ342" s="33">
        <f>Rohdaten!Y342</f>
        <v>0</v>
      </c>
      <c r="AR342" s="32" t="e">
        <f t="shared" si="164"/>
        <v>#DIV/0!</v>
      </c>
      <c r="AS342" s="32" t="e">
        <f t="shared" si="181"/>
        <v>#DIV/0!</v>
      </c>
      <c r="AT342" s="32" t="e">
        <f>(AP342)/((AS342+0.0000000000000000001)/charge/constants!$B$3)</f>
        <v>#DIV/0!</v>
      </c>
      <c r="AU342" s="32" t="e">
        <f>SQRT(AP342+1)/((AS342+0.0000000000000000001)/charge/constants!$B$3)</f>
        <v>#DIV/0!</v>
      </c>
      <c r="AV342" s="32" t="e">
        <f>AT342/eval!$E$18</f>
        <v>#DIV/0!</v>
      </c>
      <c r="AW342" s="32" t="e">
        <f>AU342/eval!$E$18</f>
        <v>#DIV/0!</v>
      </c>
      <c r="AX342" s="32" t="e">
        <f t="shared" si="182"/>
        <v>#DIV/0!</v>
      </c>
      <c r="AY342" s="32" t="e">
        <f t="shared" si="183"/>
        <v>#DIV/0!</v>
      </c>
      <c r="AZ342" s="29" t="e">
        <f t="shared" si="184"/>
        <v>#DIV/0!</v>
      </c>
      <c r="BC342" s="32" t="e">
        <f>Rohdaten!AD342-G342</f>
        <v>#DIV/0!</v>
      </c>
      <c r="BD342" s="30">
        <f>Rohdaten!AG342</f>
        <v>0</v>
      </c>
      <c r="BE342" s="33" t="e">
        <f>Rohdaten!AF342/Rohdaten!AE342</f>
        <v>#DIV/0!</v>
      </c>
      <c r="BF342" s="33">
        <f>Rohdaten!AF342/eval!$B$7</f>
        <v>0</v>
      </c>
      <c r="BG342" s="32" t="e">
        <f t="shared" si="185"/>
        <v>#DIV/0!</v>
      </c>
      <c r="BH342" s="32" t="e">
        <f>(BD342)/((BG342+0.0000000000000000001)/charge/constants!$B$3)</f>
        <v>#DIV/0!</v>
      </c>
      <c r="BI342" s="32" t="e">
        <f>SQRT(BD342+1)/((BG342+0.0000000000000000001)/charge/constants!$B$3)</f>
        <v>#DIV/0!</v>
      </c>
      <c r="BJ342" s="32" t="e">
        <f>BH342/eval!$E$18</f>
        <v>#DIV/0!</v>
      </c>
      <c r="BK342" s="32" t="e">
        <f>BI342/eval!$E$18</f>
        <v>#DIV/0!</v>
      </c>
      <c r="BL342" s="32" t="e">
        <f t="shared" si="186"/>
        <v>#DIV/0!</v>
      </c>
      <c r="BM342" s="32" t="e">
        <f t="shared" si="187"/>
        <v>#DIV/0!</v>
      </c>
      <c r="BN342" s="29" t="e">
        <f t="shared" si="188"/>
        <v>#DIV/0!</v>
      </c>
      <c r="BO342" s="33" t="e">
        <f t="array" ref="BO342">AVERAGE(IF(Rohdaten!E342='turnwise standard'!$A$5:$A$99,'turnwise standard'!$B$5:$B$99))</f>
        <v>#DIV/0!</v>
      </c>
      <c r="BP342" s="32" t="e">
        <f>BD342/BF342*constants!$B$3*charge/constants!$B$6/BO342</f>
        <v>#DIV/0!</v>
      </c>
      <c r="BQ342" s="32" t="e">
        <f>SQRT(BD342)/BF342*constants!$B$3*charge/constants!$B$6/BO342</f>
        <v>#DIV/0!</v>
      </c>
      <c r="BR342" s="32"/>
      <c r="BS342" s="32" t="e">
        <f t="shared" si="189"/>
        <v>#DIV/0!</v>
      </c>
      <c r="BT342" s="32" t="e">
        <f t="shared" si="190"/>
        <v>#DIV/0!</v>
      </c>
      <c r="BU342" s="32" t="e">
        <f t="shared" si="191"/>
        <v>#DIV/0!</v>
      </c>
      <c r="BV342" s="29" t="e">
        <f t="shared" si="165"/>
        <v>#DIV/0!</v>
      </c>
      <c r="BW342" s="29" t="e">
        <f t="shared" si="166"/>
        <v>#DIV/0!</v>
      </c>
      <c r="BX342" s="29" t="e">
        <f t="shared" si="167"/>
        <v>#DIV/0!</v>
      </c>
    </row>
    <row r="343" spans="1:76" x14ac:dyDescent="0.2">
      <c r="A343" s="29">
        <f>Rohdaten!C343</f>
        <v>0</v>
      </c>
      <c r="B343" s="29">
        <f>IF(1=1,Rohdaten!H343,"x"&amp;Rohdaten!H343)</f>
        <v>0</v>
      </c>
      <c r="C343" s="29">
        <f>IF(101,Rohdaten!F343,-Rohdaten!F343)</f>
        <v>0</v>
      </c>
      <c r="E343" s="32">
        <f>Rohdaten!J343</f>
        <v>0</v>
      </c>
      <c r="F343" s="32" t="e">
        <f>AVERAGE(Rohdaten!L343,Rohdaten!X343,Rohdaten!AD343)</f>
        <v>#DIV/0!</v>
      </c>
      <c r="G343" s="29" t="e">
        <f t="array" ref="G343">AVERAGE(IF(Rohdaten!E343='turnwise standard'!$A$5:$A$99,'turnwise standard'!$F$5:$F$99))</f>
        <v>#DIV/0!</v>
      </c>
      <c r="H343" s="29" t="b">
        <f>IF(ISERROR(G343),1&lt;0,E343-G343&gt;eval!$B$6)</f>
        <v>0</v>
      </c>
      <c r="I343" s="32" t="e">
        <f>Rohdaten!L343-G343</f>
        <v>#DIV/0!</v>
      </c>
      <c r="J343" s="32" t="e">
        <f t="shared" si="168"/>
        <v>#DIV/0!</v>
      </c>
      <c r="K343" s="32" t="e">
        <f t="shared" si="169"/>
        <v>#DIV/0!</v>
      </c>
      <c r="L343" s="30">
        <f>Rohdaten!O343</f>
        <v>0</v>
      </c>
      <c r="M343" s="33">
        <f>Rohdaten!N343/eval!$B$7</f>
        <v>0</v>
      </c>
      <c r="N343" s="33" t="e">
        <f>Rohdaten!N343/Rohdaten!M343</f>
        <v>#DIV/0!</v>
      </c>
      <c r="O343" s="32" t="e">
        <f t="shared" si="170"/>
        <v>#DIV/0!</v>
      </c>
      <c r="P343" s="34" t="e">
        <f>(L343)/(O343/charge/constants!$B$3)</f>
        <v>#DIV/0!</v>
      </c>
      <c r="Q343" s="34" t="e">
        <f>SQRT(L343+1)/(O343/charge/constants!$B$3)</f>
        <v>#DIV/0!</v>
      </c>
      <c r="R343" s="29" t="e">
        <f>P343/eval!$E$18</f>
        <v>#DIV/0!</v>
      </c>
      <c r="S343" s="29" t="e">
        <f>Q343/eval!$E$18</f>
        <v>#DIV/0!</v>
      </c>
      <c r="T343" s="29" t="e">
        <f t="shared" si="171"/>
        <v>#DIV/0!</v>
      </c>
      <c r="V343" s="31" t="e">
        <f t="array" ref="V343">AVERAGE(IF(Rohdaten!E343='turnwise standard'!$A$5:$A$99,'turnwise standard'!$P$5:$P$99))</f>
        <v>#DIV/0!</v>
      </c>
      <c r="W343" s="32" t="e">
        <f t="shared" si="172"/>
        <v>#DIV/0!</v>
      </c>
      <c r="X343" s="29" t="e">
        <f t="shared" si="173"/>
        <v>#DIV/0!</v>
      </c>
      <c r="Y343" s="29" t="e">
        <f t="shared" si="174"/>
        <v>#DIV/0!</v>
      </c>
      <c r="AA343" s="32" t="e">
        <f>Rohdaten!AJ343-$G343</f>
        <v>#DIV/0!</v>
      </c>
      <c r="AB343" s="32" t="e">
        <f t="shared" si="175"/>
        <v>#DIV/0!</v>
      </c>
      <c r="AC343" s="30">
        <f>Rohdaten!AM343</f>
        <v>0</v>
      </c>
      <c r="AD343" s="33">
        <f>Rohdaten!AL343/eval!$B$7</f>
        <v>0</v>
      </c>
      <c r="AE343" s="32" t="e">
        <f t="shared" si="176"/>
        <v>#DIV/0!</v>
      </c>
      <c r="AF343" s="32" t="e">
        <f>(AC343)/((AE343+0.0000000000000000001)/charge/constants!$B$3)</f>
        <v>#DIV/0!</v>
      </c>
      <c r="AG343" s="32" t="e">
        <f>SQRT(AC343+1)/((AE343+0.0000000000000000001)/charge/constants!$B$3)</f>
        <v>#DIV/0!</v>
      </c>
      <c r="AH343" s="32" t="e">
        <f>AF343/eval!$E$18</f>
        <v>#DIV/0!</v>
      </c>
      <c r="AI343" s="32" t="e">
        <f>AG343/eval!$E$18</f>
        <v>#DIV/0!</v>
      </c>
      <c r="AJ343" s="32" t="e">
        <f t="shared" si="177"/>
        <v>#DIV/0!</v>
      </c>
      <c r="AK343" s="32" t="e">
        <f t="shared" si="178"/>
        <v>#DIV/0!</v>
      </c>
      <c r="AL343" s="29" t="e">
        <f t="shared" si="179"/>
        <v>#DIV/0!</v>
      </c>
      <c r="AN343" s="32" t="e">
        <f>Rohdaten!X343-G343</f>
        <v>#DIV/0!</v>
      </c>
      <c r="AO343" s="32" t="e">
        <f t="shared" si="180"/>
        <v>#DIV/0!</v>
      </c>
      <c r="AP343" s="30">
        <f>Rohdaten!AA343</f>
        <v>0</v>
      </c>
      <c r="AQ343" s="33">
        <f>Rohdaten!Y343</f>
        <v>0</v>
      </c>
      <c r="AR343" s="32" t="e">
        <f t="shared" si="164"/>
        <v>#DIV/0!</v>
      </c>
      <c r="AS343" s="32" t="e">
        <f t="shared" si="181"/>
        <v>#DIV/0!</v>
      </c>
      <c r="AT343" s="32" t="e">
        <f>(AP343)/((AS343+0.0000000000000000001)/charge/constants!$B$3)</f>
        <v>#DIV/0!</v>
      </c>
      <c r="AU343" s="32" t="e">
        <f>SQRT(AP343+1)/((AS343+0.0000000000000000001)/charge/constants!$B$3)</f>
        <v>#DIV/0!</v>
      </c>
      <c r="AV343" s="32" t="e">
        <f>AT343/eval!$E$18</f>
        <v>#DIV/0!</v>
      </c>
      <c r="AW343" s="32" t="e">
        <f>AU343/eval!$E$18</f>
        <v>#DIV/0!</v>
      </c>
      <c r="AX343" s="32" t="e">
        <f t="shared" si="182"/>
        <v>#DIV/0!</v>
      </c>
      <c r="AY343" s="32" t="e">
        <f t="shared" si="183"/>
        <v>#DIV/0!</v>
      </c>
      <c r="AZ343" s="29" t="e">
        <f t="shared" si="184"/>
        <v>#DIV/0!</v>
      </c>
      <c r="BC343" s="32" t="e">
        <f>Rohdaten!AD343-G343</f>
        <v>#DIV/0!</v>
      </c>
      <c r="BD343" s="30">
        <f>Rohdaten!AG343</f>
        <v>0</v>
      </c>
      <c r="BE343" s="33" t="e">
        <f>Rohdaten!AF343/Rohdaten!AE343</f>
        <v>#DIV/0!</v>
      </c>
      <c r="BF343" s="33">
        <f>Rohdaten!AF343/eval!$B$7</f>
        <v>0</v>
      </c>
      <c r="BG343" s="32" t="e">
        <f t="shared" si="185"/>
        <v>#DIV/0!</v>
      </c>
      <c r="BH343" s="32" t="e">
        <f>(BD343)/((BG343+0.0000000000000000001)/charge/constants!$B$3)</f>
        <v>#DIV/0!</v>
      </c>
      <c r="BI343" s="32" t="e">
        <f>SQRT(BD343+1)/((BG343+0.0000000000000000001)/charge/constants!$B$3)</f>
        <v>#DIV/0!</v>
      </c>
      <c r="BJ343" s="32" t="e">
        <f>BH343/eval!$E$18</f>
        <v>#DIV/0!</v>
      </c>
      <c r="BK343" s="32" t="e">
        <f>BI343/eval!$E$18</f>
        <v>#DIV/0!</v>
      </c>
      <c r="BL343" s="32" t="e">
        <f t="shared" si="186"/>
        <v>#DIV/0!</v>
      </c>
      <c r="BM343" s="32" t="e">
        <f t="shared" si="187"/>
        <v>#DIV/0!</v>
      </c>
      <c r="BN343" s="29" t="e">
        <f t="shared" si="188"/>
        <v>#DIV/0!</v>
      </c>
      <c r="BO343" s="33" t="e">
        <f t="array" ref="BO343">AVERAGE(IF(Rohdaten!E343='turnwise standard'!$A$5:$A$99,'turnwise standard'!$B$5:$B$99))</f>
        <v>#DIV/0!</v>
      </c>
      <c r="BP343" s="32" t="e">
        <f>BD343/BF343*constants!$B$3*charge/constants!$B$6/BO343</f>
        <v>#DIV/0!</v>
      </c>
      <c r="BQ343" s="32" t="e">
        <f>SQRT(BD343)/BF343*constants!$B$3*charge/constants!$B$6/BO343</f>
        <v>#DIV/0!</v>
      </c>
      <c r="BR343" s="32"/>
      <c r="BS343" s="32" t="e">
        <f t="shared" si="189"/>
        <v>#DIV/0!</v>
      </c>
      <c r="BT343" s="32" t="e">
        <f t="shared" si="190"/>
        <v>#DIV/0!</v>
      </c>
      <c r="BU343" s="32" t="e">
        <f t="shared" si="191"/>
        <v>#DIV/0!</v>
      </c>
      <c r="BV343" s="29" t="e">
        <f t="shared" si="165"/>
        <v>#DIV/0!</v>
      </c>
      <c r="BW343" s="29" t="e">
        <f t="shared" si="166"/>
        <v>#DIV/0!</v>
      </c>
      <c r="BX343" s="29" t="e">
        <f t="shared" si="167"/>
        <v>#DIV/0!</v>
      </c>
    </row>
    <row r="344" spans="1:76" x14ac:dyDescent="0.2">
      <c r="A344" s="29">
        <f>Rohdaten!C344</f>
        <v>0</v>
      </c>
      <c r="B344" s="29">
        <f>IF(1=1,Rohdaten!H344,"x"&amp;Rohdaten!H344)</f>
        <v>0</v>
      </c>
      <c r="C344" s="29">
        <f>IF(101,Rohdaten!F344,-Rohdaten!F344)</f>
        <v>0</v>
      </c>
      <c r="E344" s="32">
        <f>Rohdaten!J344</f>
        <v>0</v>
      </c>
      <c r="F344" s="32" t="e">
        <f>AVERAGE(Rohdaten!L344,Rohdaten!X344,Rohdaten!AD344)</f>
        <v>#DIV/0!</v>
      </c>
      <c r="G344" s="29" t="e">
        <f t="array" ref="G344">AVERAGE(IF(Rohdaten!E344='turnwise standard'!$A$5:$A$99,'turnwise standard'!$F$5:$F$99))</f>
        <v>#DIV/0!</v>
      </c>
      <c r="H344" s="29" t="b">
        <f>IF(ISERROR(G344),1&lt;0,E344-G344&gt;eval!$B$6)</f>
        <v>0</v>
      </c>
      <c r="I344" s="32" t="e">
        <f>Rohdaten!L344-G344</f>
        <v>#DIV/0!</v>
      </c>
      <c r="J344" s="32" t="e">
        <f t="shared" si="168"/>
        <v>#DIV/0!</v>
      </c>
      <c r="K344" s="32" t="e">
        <f t="shared" si="169"/>
        <v>#DIV/0!</v>
      </c>
      <c r="L344" s="30">
        <f>Rohdaten!O344</f>
        <v>0</v>
      </c>
      <c r="M344" s="33">
        <f>Rohdaten!N344/eval!$B$7</f>
        <v>0</v>
      </c>
      <c r="N344" s="33" t="e">
        <f>Rohdaten!N344/Rohdaten!M344</f>
        <v>#DIV/0!</v>
      </c>
      <c r="O344" s="32" t="e">
        <f t="shared" si="170"/>
        <v>#DIV/0!</v>
      </c>
      <c r="P344" s="34" t="e">
        <f>(L344)/(O344/charge/constants!$B$3)</f>
        <v>#DIV/0!</v>
      </c>
      <c r="Q344" s="34" t="e">
        <f>SQRT(L344+1)/(O344/charge/constants!$B$3)</f>
        <v>#DIV/0!</v>
      </c>
      <c r="R344" s="29" t="e">
        <f>P344/eval!$E$18</f>
        <v>#DIV/0!</v>
      </c>
      <c r="S344" s="29" t="e">
        <f>Q344/eval!$E$18</f>
        <v>#DIV/0!</v>
      </c>
      <c r="T344" s="29" t="e">
        <f t="shared" si="171"/>
        <v>#DIV/0!</v>
      </c>
      <c r="V344" s="31" t="e">
        <f t="array" ref="V344">AVERAGE(IF(Rohdaten!E344='turnwise standard'!$A$5:$A$99,'turnwise standard'!$P$5:$P$99))</f>
        <v>#DIV/0!</v>
      </c>
      <c r="W344" s="32" t="e">
        <f t="shared" si="172"/>
        <v>#DIV/0!</v>
      </c>
      <c r="X344" s="29" t="e">
        <f t="shared" si="173"/>
        <v>#DIV/0!</v>
      </c>
      <c r="Y344" s="29" t="e">
        <f t="shared" si="174"/>
        <v>#DIV/0!</v>
      </c>
      <c r="AA344" s="32" t="e">
        <f>Rohdaten!AJ344-$G344</f>
        <v>#DIV/0!</v>
      </c>
      <c r="AB344" s="32" t="e">
        <f t="shared" si="175"/>
        <v>#DIV/0!</v>
      </c>
      <c r="AC344" s="30">
        <f>Rohdaten!AM344</f>
        <v>0</v>
      </c>
      <c r="AD344" s="33">
        <f>Rohdaten!AL344/eval!$B$7</f>
        <v>0</v>
      </c>
      <c r="AE344" s="32" t="e">
        <f t="shared" si="176"/>
        <v>#DIV/0!</v>
      </c>
      <c r="AF344" s="32" t="e">
        <f>(AC344)/((AE344+0.0000000000000000001)/charge/constants!$B$3)</f>
        <v>#DIV/0!</v>
      </c>
      <c r="AG344" s="32" t="e">
        <f>SQRT(AC344+1)/((AE344+0.0000000000000000001)/charge/constants!$B$3)</f>
        <v>#DIV/0!</v>
      </c>
      <c r="AH344" s="32" t="e">
        <f>AF344/eval!$E$18</f>
        <v>#DIV/0!</v>
      </c>
      <c r="AI344" s="32" t="e">
        <f>AG344/eval!$E$18</f>
        <v>#DIV/0!</v>
      </c>
      <c r="AJ344" s="32" t="e">
        <f t="shared" si="177"/>
        <v>#DIV/0!</v>
      </c>
      <c r="AK344" s="32" t="e">
        <f t="shared" si="178"/>
        <v>#DIV/0!</v>
      </c>
      <c r="AL344" s="29" t="e">
        <f t="shared" si="179"/>
        <v>#DIV/0!</v>
      </c>
      <c r="AN344" s="32" t="e">
        <f>Rohdaten!X344-G344</f>
        <v>#DIV/0!</v>
      </c>
      <c r="AO344" s="32" t="e">
        <f t="shared" si="180"/>
        <v>#DIV/0!</v>
      </c>
      <c r="AP344" s="30">
        <f>Rohdaten!AA344</f>
        <v>0</v>
      </c>
      <c r="AQ344" s="33">
        <f>Rohdaten!Y344</f>
        <v>0</v>
      </c>
      <c r="AR344" s="32" t="e">
        <f t="shared" si="164"/>
        <v>#DIV/0!</v>
      </c>
      <c r="AS344" s="32" t="e">
        <f t="shared" si="181"/>
        <v>#DIV/0!</v>
      </c>
      <c r="AT344" s="32" t="e">
        <f>(AP344)/((AS344+0.0000000000000000001)/charge/constants!$B$3)</f>
        <v>#DIV/0!</v>
      </c>
      <c r="AU344" s="32" t="e">
        <f>SQRT(AP344+1)/((AS344+0.0000000000000000001)/charge/constants!$B$3)</f>
        <v>#DIV/0!</v>
      </c>
      <c r="AV344" s="32" t="e">
        <f>AT344/eval!$E$18</f>
        <v>#DIV/0!</v>
      </c>
      <c r="AW344" s="32" t="e">
        <f>AU344/eval!$E$18</f>
        <v>#DIV/0!</v>
      </c>
      <c r="AX344" s="32" t="e">
        <f t="shared" si="182"/>
        <v>#DIV/0!</v>
      </c>
      <c r="AY344" s="32" t="e">
        <f t="shared" si="183"/>
        <v>#DIV/0!</v>
      </c>
      <c r="AZ344" s="29" t="e">
        <f t="shared" si="184"/>
        <v>#DIV/0!</v>
      </c>
      <c r="BC344" s="32" t="e">
        <f>Rohdaten!AD344-G344</f>
        <v>#DIV/0!</v>
      </c>
      <c r="BD344" s="30">
        <f>Rohdaten!AG344</f>
        <v>0</v>
      </c>
      <c r="BE344" s="33" t="e">
        <f>Rohdaten!AF344/Rohdaten!AE344</f>
        <v>#DIV/0!</v>
      </c>
      <c r="BF344" s="33">
        <f>Rohdaten!AF344/eval!$B$7</f>
        <v>0</v>
      </c>
      <c r="BG344" s="32" t="e">
        <f t="shared" si="185"/>
        <v>#DIV/0!</v>
      </c>
      <c r="BH344" s="32" t="e">
        <f>(BD344)/((BG344+0.0000000000000000001)/charge/constants!$B$3)</f>
        <v>#DIV/0!</v>
      </c>
      <c r="BI344" s="32" t="e">
        <f>SQRT(BD344+1)/((BG344+0.0000000000000000001)/charge/constants!$B$3)</f>
        <v>#DIV/0!</v>
      </c>
      <c r="BJ344" s="32" t="e">
        <f>BH344/eval!$E$18</f>
        <v>#DIV/0!</v>
      </c>
      <c r="BK344" s="32" t="e">
        <f>BI344/eval!$E$18</f>
        <v>#DIV/0!</v>
      </c>
      <c r="BL344" s="32" t="e">
        <f t="shared" si="186"/>
        <v>#DIV/0!</v>
      </c>
      <c r="BM344" s="32" t="e">
        <f t="shared" si="187"/>
        <v>#DIV/0!</v>
      </c>
      <c r="BN344" s="29" t="e">
        <f t="shared" si="188"/>
        <v>#DIV/0!</v>
      </c>
      <c r="BO344" s="33" t="e">
        <f t="array" ref="BO344">AVERAGE(IF(Rohdaten!E344='turnwise standard'!$A$5:$A$99,'turnwise standard'!$B$5:$B$99))</f>
        <v>#DIV/0!</v>
      </c>
      <c r="BP344" s="32" t="e">
        <f>BD344/BF344*constants!$B$3*charge/constants!$B$6/BO344</f>
        <v>#DIV/0!</v>
      </c>
      <c r="BQ344" s="32" t="e">
        <f>SQRT(BD344)/BF344*constants!$B$3*charge/constants!$B$6/BO344</f>
        <v>#DIV/0!</v>
      </c>
      <c r="BR344" s="32"/>
      <c r="BS344" s="32" t="e">
        <f t="shared" si="189"/>
        <v>#DIV/0!</v>
      </c>
      <c r="BT344" s="32" t="e">
        <f t="shared" si="190"/>
        <v>#DIV/0!</v>
      </c>
      <c r="BU344" s="32" t="e">
        <f t="shared" si="191"/>
        <v>#DIV/0!</v>
      </c>
      <c r="BV344" s="29" t="e">
        <f t="shared" si="165"/>
        <v>#DIV/0!</v>
      </c>
      <c r="BW344" s="29" t="e">
        <f t="shared" si="166"/>
        <v>#DIV/0!</v>
      </c>
      <c r="BX344" s="29" t="e">
        <f t="shared" si="167"/>
        <v>#DIV/0!</v>
      </c>
    </row>
    <row r="345" spans="1:76" x14ac:dyDescent="0.2">
      <c r="A345" s="29">
        <f>Rohdaten!C345</f>
        <v>0</v>
      </c>
      <c r="B345" s="29">
        <f>IF(1=1,Rohdaten!H345,"x"&amp;Rohdaten!H345)</f>
        <v>0</v>
      </c>
      <c r="C345" s="29">
        <f>IF(101,Rohdaten!F345,-Rohdaten!F345)</f>
        <v>0</v>
      </c>
      <c r="E345" s="32">
        <f>Rohdaten!J345</f>
        <v>0</v>
      </c>
      <c r="F345" s="32" t="e">
        <f>AVERAGE(Rohdaten!L345,Rohdaten!X345,Rohdaten!AD345)</f>
        <v>#DIV/0!</v>
      </c>
      <c r="G345" s="29" t="e">
        <f t="array" ref="G345">AVERAGE(IF(Rohdaten!E345='turnwise standard'!$A$5:$A$99,'turnwise standard'!$F$5:$F$99))</f>
        <v>#DIV/0!</v>
      </c>
      <c r="H345" s="29" t="b">
        <f>IF(ISERROR(G345),1&lt;0,E345-G345&gt;eval!$B$6)</f>
        <v>0</v>
      </c>
      <c r="I345" s="32" t="e">
        <f>Rohdaten!L345-G345</f>
        <v>#DIV/0!</v>
      </c>
      <c r="J345" s="32" t="e">
        <f t="shared" si="168"/>
        <v>#DIV/0!</v>
      </c>
      <c r="K345" s="32" t="e">
        <f t="shared" si="169"/>
        <v>#DIV/0!</v>
      </c>
      <c r="L345" s="30">
        <f>Rohdaten!O345</f>
        <v>0</v>
      </c>
      <c r="M345" s="33">
        <f>Rohdaten!N345/eval!$B$7</f>
        <v>0</v>
      </c>
      <c r="N345" s="33" t="e">
        <f>Rohdaten!N345/Rohdaten!M345</f>
        <v>#DIV/0!</v>
      </c>
      <c r="O345" s="32" t="e">
        <f t="shared" si="170"/>
        <v>#DIV/0!</v>
      </c>
      <c r="P345" s="34" t="e">
        <f>(L345)/(O345/charge/constants!$B$3)</f>
        <v>#DIV/0!</v>
      </c>
      <c r="Q345" s="34" t="e">
        <f>SQRT(L345+1)/(O345/charge/constants!$B$3)</f>
        <v>#DIV/0!</v>
      </c>
      <c r="R345" s="29" t="e">
        <f>P345/eval!$E$18</f>
        <v>#DIV/0!</v>
      </c>
      <c r="S345" s="29" t="e">
        <f>Q345/eval!$E$18</f>
        <v>#DIV/0!</v>
      </c>
      <c r="T345" s="29" t="e">
        <f t="shared" si="171"/>
        <v>#DIV/0!</v>
      </c>
      <c r="V345" s="31" t="e">
        <f t="array" ref="V345">AVERAGE(IF(Rohdaten!E345='turnwise standard'!$A$5:$A$99,'turnwise standard'!$P$5:$P$99))</f>
        <v>#DIV/0!</v>
      </c>
      <c r="W345" s="32" t="e">
        <f t="shared" si="172"/>
        <v>#DIV/0!</v>
      </c>
      <c r="X345" s="29" t="e">
        <f t="shared" si="173"/>
        <v>#DIV/0!</v>
      </c>
      <c r="Y345" s="29" t="e">
        <f t="shared" si="174"/>
        <v>#DIV/0!</v>
      </c>
      <c r="AA345" s="32" t="e">
        <f>Rohdaten!AJ345-$G345</f>
        <v>#DIV/0!</v>
      </c>
      <c r="AB345" s="32" t="e">
        <f t="shared" si="175"/>
        <v>#DIV/0!</v>
      </c>
      <c r="AC345" s="30">
        <f>Rohdaten!AM345</f>
        <v>0</v>
      </c>
      <c r="AD345" s="33">
        <f>Rohdaten!AL345/eval!$B$7</f>
        <v>0</v>
      </c>
      <c r="AE345" s="32" t="e">
        <f t="shared" si="176"/>
        <v>#DIV/0!</v>
      </c>
      <c r="AF345" s="32" t="e">
        <f>(AC345)/((AE345+0.0000000000000000001)/charge/constants!$B$3)</f>
        <v>#DIV/0!</v>
      </c>
      <c r="AG345" s="32" t="e">
        <f>SQRT(AC345+1)/((AE345+0.0000000000000000001)/charge/constants!$B$3)</f>
        <v>#DIV/0!</v>
      </c>
      <c r="AH345" s="32" t="e">
        <f>AF345/eval!$E$18</f>
        <v>#DIV/0!</v>
      </c>
      <c r="AI345" s="32" t="e">
        <f>AG345/eval!$E$18</f>
        <v>#DIV/0!</v>
      </c>
      <c r="AJ345" s="32" t="e">
        <f t="shared" si="177"/>
        <v>#DIV/0!</v>
      </c>
      <c r="AK345" s="32" t="e">
        <f t="shared" si="178"/>
        <v>#DIV/0!</v>
      </c>
      <c r="AL345" s="29" t="e">
        <f t="shared" si="179"/>
        <v>#DIV/0!</v>
      </c>
      <c r="AN345" s="32" t="e">
        <f>Rohdaten!X345-G345</f>
        <v>#DIV/0!</v>
      </c>
      <c r="AO345" s="32" t="e">
        <f t="shared" si="180"/>
        <v>#DIV/0!</v>
      </c>
      <c r="AP345" s="30">
        <f>Rohdaten!AA345</f>
        <v>0</v>
      </c>
      <c r="AQ345" s="33">
        <f>Rohdaten!Y345</f>
        <v>0</v>
      </c>
      <c r="AR345" s="32" t="e">
        <f t="shared" si="164"/>
        <v>#DIV/0!</v>
      </c>
      <c r="AS345" s="32" t="e">
        <f t="shared" si="181"/>
        <v>#DIV/0!</v>
      </c>
      <c r="AT345" s="32" t="e">
        <f>(AP345)/((AS345+0.0000000000000000001)/charge/constants!$B$3)</f>
        <v>#DIV/0!</v>
      </c>
      <c r="AU345" s="32" t="e">
        <f>SQRT(AP345+1)/((AS345+0.0000000000000000001)/charge/constants!$B$3)</f>
        <v>#DIV/0!</v>
      </c>
      <c r="AV345" s="32" t="e">
        <f>AT345/eval!$E$18</f>
        <v>#DIV/0!</v>
      </c>
      <c r="AW345" s="32" t="e">
        <f>AU345/eval!$E$18</f>
        <v>#DIV/0!</v>
      </c>
      <c r="AX345" s="32" t="e">
        <f t="shared" si="182"/>
        <v>#DIV/0!</v>
      </c>
      <c r="AY345" s="32" t="e">
        <f t="shared" si="183"/>
        <v>#DIV/0!</v>
      </c>
      <c r="AZ345" s="29" t="e">
        <f t="shared" si="184"/>
        <v>#DIV/0!</v>
      </c>
      <c r="BC345" s="32" t="e">
        <f>Rohdaten!AD345-G345</f>
        <v>#DIV/0!</v>
      </c>
      <c r="BD345" s="30">
        <f>Rohdaten!AG345</f>
        <v>0</v>
      </c>
      <c r="BE345" s="33" t="e">
        <f>Rohdaten!AF345/Rohdaten!AE345</f>
        <v>#DIV/0!</v>
      </c>
      <c r="BF345" s="33">
        <f>Rohdaten!AF345/eval!$B$7</f>
        <v>0</v>
      </c>
      <c r="BG345" s="32" t="e">
        <f t="shared" si="185"/>
        <v>#DIV/0!</v>
      </c>
      <c r="BH345" s="32" t="e">
        <f>(BD345)/((BG345+0.0000000000000000001)/charge/constants!$B$3)</f>
        <v>#DIV/0!</v>
      </c>
      <c r="BI345" s="32" t="e">
        <f>SQRT(BD345+1)/((BG345+0.0000000000000000001)/charge/constants!$B$3)</f>
        <v>#DIV/0!</v>
      </c>
      <c r="BJ345" s="32" t="e">
        <f>BH345/eval!$E$18</f>
        <v>#DIV/0!</v>
      </c>
      <c r="BK345" s="32" t="e">
        <f>BI345/eval!$E$18</f>
        <v>#DIV/0!</v>
      </c>
      <c r="BL345" s="32" t="e">
        <f t="shared" si="186"/>
        <v>#DIV/0!</v>
      </c>
      <c r="BM345" s="32" t="e">
        <f t="shared" si="187"/>
        <v>#DIV/0!</v>
      </c>
      <c r="BN345" s="29" t="e">
        <f t="shared" si="188"/>
        <v>#DIV/0!</v>
      </c>
      <c r="BO345" s="33" t="e">
        <f t="array" ref="BO345">AVERAGE(IF(Rohdaten!E345='turnwise standard'!$A$5:$A$99,'turnwise standard'!$B$5:$B$99))</f>
        <v>#DIV/0!</v>
      </c>
      <c r="BP345" s="32" t="e">
        <f>BD345/BF345*constants!$B$3*charge/constants!$B$6/BO345</f>
        <v>#DIV/0!</v>
      </c>
      <c r="BQ345" s="32" t="e">
        <f>SQRT(BD345)/BF345*constants!$B$3*charge/constants!$B$6/BO345</f>
        <v>#DIV/0!</v>
      </c>
      <c r="BR345" s="32"/>
      <c r="BS345" s="32" t="e">
        <f t="shared" si="189"/>
        <v>#DIV/0!</v>
      </c>
      <c r="BT345" s="32" t="e">
        <f t="shared" si="190"/>
        <v>#DIV/0!</v>
      </c>
      <c r="BU345" s="32" t="e">
        <f t="shared" si="191"/>
        <v>#DIV/0!</v>
      </c>
      <c r="BV345" s="29" t="e">
        <f t="shared" si="165"/>
        <v>#DIV/0!</v>
      </c>
      <c r="BW345" s="29" t="e">
        <f t="shared" si="166"/>
        <v>#DIV/0!</v>
      </c>
      <c r="BX345" s="29" t="e">
        <f t="shared" si="167"/>
        <v>#DIV/0!</v>
      </c>
    </row>
    <row r="346" spans="1:76" x14ac:dyDescent="0.2">
      <c r="A346" s="29">
        <f>Rohdaten!C346</f>
        <v>0</v>
      </c>
      <c r="B346" s="29">
        <f>IF(1=1,Rohdaten!H346,"x"&amp;Rohdaten!H346)</f>
        <v>0</v>
      </c>
      <c r="C346" s="29">
        <f>IF(101,Rohdaten!F346,-Rohdaten!F346)</f>
        <v>0</v>
      </c>
      <c r="E346" s="32">
        <f>Rohdaten!J346</f>
        <v>0</v>
      </c>
      <c r="F346" s="32" t="e">
        <f>AVERAGE(Rohdaten!L346,Rohdaten!X346,Rohdaten!AD346)</f>
        <v>#DIV/0!</v>
      </c>
      <c r="G346" s="29" t="e">
        <f t="array" ref="G346">AVERAGE(IF(Rohdaten!E346='turnwise standard'!$A$5:$A$99,'turnwise standard'!$F$5:$F$99))</f>
        <v>#DIV/0!</v>
      </c>
      <c r="H346" s="29" t="b">
        <f>IF(ISERROR(G346),1&lt;0,E346-G346&gt;eval!$B$6)</f>
        <v>0</v>
      </c>
      <c r="I346" s="32" t="e">
        <f>Rohdaten!L346-G346</f>
        <v>#DIV/0!</v>
      </c>
      <c r="J346" s="32" t="e">
        <f t="shared" si="168"/>
        <v>#DIV/0!</v>
      </c>
      <c r="K346" s="32" t="e">
        <f t="shared" si="169"/>
        <v>#DIV/0!</v>
      </c>
      <c r="L346" s="30">
        <f>Rohdaten!O346</f>
        <v>0</v>
      </c>
      <c r="M346" s="33">
        <f>Rohdaten!N346/eval!$B$7</f>
        <v>0</v>
      </c>
      <c r="N346" s="33" t="e">
        <f>Rohdaten!N346/Rohdaten!M346</f>
        <v>#DIV/0!</v>
      </c>
      <c r="O346" s="32" t="e">
        <f t="shared" si="170"/>
        <v>#DIV/0!</v>
      </c>
      <c r="P346" s="34" t="e">
        <f>(L346)/(O346/charge/constants!$B$3)</f>
        <v>#DIV/0!</v>
      </c>
      <c r="Q346" s="34" t="e">
        <f>SQRT(L346+1)/(O346/charge/constants!$B$3)</f>
        <v>#DIV/0!</v>
      </c>
      <c r="R346" s="29" t="e">
        <f>P346/eval!$E$18</f>
        <v>#DIV/0!</v>
      </c>
      <c r="S346" s="29" t="e">
        <f>Q346/eval!$E$18</f>
        <v>#DIV/0!</v>
      </c>
      <c r="T346" s="29" t="e">
        <f t="shared" si="171"/>
        <v>#DIV/0!</v>
      </c>
      <c r="V346" s="31" t="e">
        <f t="array" ref="V346">AVERAGE(IF(Rohdaten!E346='turnwise standard'!$A$5:$A$99,'turnwise standard'!$P$5:$P$99))</f>
        <v>#DIV/0!</v>
      </c>
      <c r="W346" s="32" t="e">
        <f t="shared" si="172"/>
        <v>#DIV/0!</v>
      </c>
      <c r="X346" s="29" t="e">
        <f t="shared" si="173"/>
        <v>#DIV/0!</v>
      </c>
      <c r="Y346" s="29" t="e">
        <f t="shared" si="174"/>
        <v>#DIV/0!</v>
      </c>
      <c r="AA346" s="32" t="e">
        <f>Rohdaten!AJ346-$G346</f>
        <v>#DIV/0!</v>
      </c>
      <c r="AB346" s="32" t="e">
        <f t="shared" si="175"/>
        <v>#DIV/0!</v>
      </c>
      <c r="AC346" s="30">
        <f>Rohdaten!AM346</f>
        <v>0</v>
      </c>
      <c r="AD346" s="33">
        <f>Rohdaten!AL346/eval!$B$7</f>
        <v>0</v>
      </c>
      <c r="AE346" s="32" t="e">
        <f t="shared" si="176"/>
        <v>#DIV/0!</v>
      </c>
      <c r="AF346" s="32" t="e">
        <f>(AC346)/((AE346+0.0000000000000000001)/charge/constants!$B$3)</f>
        <v>#DIV/0!</v>
      </c>
      <c r="AG346" s="32" t="e">
        <f>SQRT(AC346+1)/((AE346+0.0000000000000000001)/charge/constants!$B$3)</f>
        <v>#DIV/0!</v>
      </c>
      <c r="AH346" s="32" t="e">
        <f>AF346/eval!$E$18</f>
        <v>#DIV/0!</v>
      </c>
      <c r="AI346" s="32" t="e">
        <f>AG346/eval!$E$18</f>
        <v>#DIV/0!</v>
      </c>
      <c r="AJ346" s="32" t="e">
        <f t="shared" si="177"/>
        <v>#DIV/0!</v>
      </c>
      <c r="AK346" s="32" t="e">
        <f t="shared" si="178"/>
        <v>#DIV/0!</v>
      </c>
      <c r="AL346" s="29" t="e">
        <f t="shared" si="179"/>
        <v>#DIV/0!</v>
      </c>
      <c r="AN346" s="32" t="e">
        <f>Rohdaten!X346-G346</f>
        <v>#DIV/0!</v>
      </c>
      <c r="AO346" s="32" t="e">
        <f t="shared" si="180"/>
        <v>#DIV/0!</v>
      </c>
      <c r="AP346" s="30">
        <f>Rohdaten!AA346</f>
        <v>0</v>
      </c>
      <c r="AQ346" s="33">
        <f>Rohdaten!Y346</f>
        <v>0</v>
      </c>
      <c r="AR346" s="32" t="e">
        <f t="shared" si="164"/>
        <v>#DIV/0!</v>
      </c>
      <c r="AS346" s="32" t="e">
        <f t="shared" si="181"/>
        <v>#DIV/0!</v>
      </c>
      <c r="AT346" s="32" t="e">
        <f>(AP346)/((AS346+0.0000000000000000001)/charge/constants!$B$3)</f>
        <v>#DIV/0!</v>
      </c>
      <c r="AU346" s="32" t="e">
        <f>SQRT(AP346+1)/((AS346+0.0000000000000000001)/charge/constants!$B$3)</f>
        <v>#DIV/0!</v>
      </c>
      <c r="AV346" s="32" t="e">
        <f>AT346/eval!$E$18</f>
        <v>#DIV/0!</v>
      </c>
      <c r="AW346" s="32" t="e">
        <f>AU346/eval!$E$18</f>
        <v>#DIV/0!</v>
      </c>
      <c r="AX346" s="32" t="e">
        <f t="shared" si="182"/>
        <v>#DIV/0!</v>
      </c>
      <c r="AY346" s="32" t="e">
        <f t="shared" si="183"/>
        <v>#DIV/0!</v>
      </c>
      <c r="AZ346" s="29" t="e">
        <f t="shared" si="184"/>
        <v>#DIV/0!</v>
      </c>
      <c r="BC346" s="32" t="e">
        <f>Rohdaten!AD346-G346</f>
        <v>#DIV/0!</v>
      </c>
      <c r="BD346" s="30">
        <f>Rohdaten!AG346</f>
        <v>0</v>
      </c>
      <c r="BE346" s="33" t="e">
        <f>Rohdaten!AF346/Rohdaten!AE346</f>
        <v>#DIV/0!</v>
      </c>
      <c r="BF346" s="33">
        <f>Rohdaten!AF346/eval!$B$7</f>
        <v>0</v>
      </c>
      <c r="BG346" s="32" t="e">
        <f t="shared" si="185"/>
        <v>#DIV/0!</v>
      </c>
      <c r="BH346" s="32" t="e">
        <f>(BD346)/((BG346+0.0000000000000000001)/charge/constants!$B$3)</f>
        <v>#DIV/0!</v>
      </c>
      <c r="BI346" s="32" t="e">
        <f>SQRT(BD346+1)/((BG346+0.0000000000000000001)/charge/constants!$B$3)</f>
        <v>#DIV/0!</v>
      </c>
      <c r="BJ346" s="32" t="e">
        <f>BH346/eval!$E$18</f>
        <v>#DIV/0!</v>
      </c>
      <c r="BK346" s="32" t="e">
        <f>BI346/eval!$E$18</f>
        <v>#DIV/0!</v>
      </c>
      <c r="BL346" s="32" t="e">
        <f t="shared" si="186"/>
        <v>#DIV/0!</v>
      </c>
      <c r="BM346" s="32" t="e">
        <f t="shared" si="187"/>
        <v>#DIV/0!</v>
      </c>
      <c r="BN346" s="29" t="e">
        <f t="shared" si="188"/>
        <v>#DIV/0!</v>
      </c>
      <c r="BO346" s="33" t="e">
        <f t="array" ref="BO346">AVERAGE(IF(Rohdaten!E346='turnwise standard'!$A$5:$A$99,'turnwise standard'!$B$5:$B$99))</f>
        <v>#DIV/0!</v>
      </c>
      <c r="BP346" s="32" t="e">
        <f>BD346/BF346*constants!$B$3*charge/constants!$B$6/BO346</f>
        <v>#DIV/0!</v>
      </c>
      <c r="BQ346" s="32" t="e">
        <f>SQRT(BD346)/BF346*constants!$B$3*charge/constants!$B$6/BO346</f>
        <v>#DIV/0!</v>
      </c>
      <c r="BR346" s="32"/>
      <c r="BS346" s="32" t="e">
        <f t="shared" si="189"/>
        <v>#DIV/0!</v>
      </c>
      <c r="BT346" s="32" t="e">
        <f t="shared" si="190"/>
        <v>#DIV/0!</v>
      </c>
      <c r="BU346" s="32" t="e">
        <f t="shared" si="191"/>
        <v>#DIV/0!</v>
      </c>
      <c r="BV346" s="29" t="e">
        <f t="shared" si="165"/>
        <v>#DIV/0!</v>
      </c>
      <c r="BW346" s="29" t="e">
        <f t="shared" si="166"/>
        <v>#DIV/0!</v>
      </c>
      <c r="BX346" s="29" t="e">
        <f t="shared" si="167"/>
        <v>#DIV/0!</v>
      </c>
    </row>
    <row r="347" spans="1:76" x14ac:dyDescent="0.2">
      <c r="A347" s="29">
        <f>Rohdaten!C347</f>
        <v>0</v>
      </c>
      <c r="B347" s="29">
        <f>IF(1=1,Rohdaten!H347,"x"&amp;Rohdaten!H347)</f>
        <v>0</v>
      </c>
      <c r="C347" s="29">
        <f>IF(101,Rohdaten!F347,-Rohdaten!F347)</f>
        <v>0</v>
      </c>
      <c r="E347" s="32">
        <f>Rohdaten!J347</f>
        <v>0</v>
      </c>
      <c r="F347" s="32" t="e">
        <f>AVERAGE(Rohdaten!L347,Rohdaten!X347,Rohdaten!AD347)</f>
        <v>#DIV/0!</v>
      </c>
      <c r="G347" s="29" t="e">
        <f t="array" ref="G347">AVERAGE(IF(Rohdaten!E347='turnwise standard'!$A$5:$A$99,'turnwise standard'!$F$5:$F$99))</f>
        <v>#DIV/0!</v>
      </c>
      <c r="H347" s="29" t="b">
        <f>IF(ISERROR(G347),1&lt;0,E347-G347&gt;eval!$B$6)</f>
        <v>0</v>
      </c>
      <c r="I347" s="32" t="e">
        <f>Rohdaten!L347-G347</f>
        <v>#DIV/0!</v>
      </c>
      <c r="J347" s="32" t="e">
        <f t="shared" si="168"/>
        <v>#DIV/0!</v>
      </c>
      <c r="K347" s="32" t="e">
        <f t="shared" si="169"/>
        <v>#DIV/0!</v>
      </c>
      <c r="L347" s="30">
        <f>Rohdaten!O347</f>
        <v>0</v>
      </c>
      <c r="M347" s="33">
        <f>Rohdaten!N347/eval!$B$7</f>
        <v>0</v>
      </c>
      <c r="N347" s="33" t="e">
        <f>Rohdaten!N347/Rohdaten!M347</f>
        <v>#DIV/0!</v>
      </c>
      <c r="O347" s="32" t="e">
        <f t="shared" si="170"/>
        <v>#DIV/0!</v>
      </c>
      <c r="P347" s="34" t="e">
        <f>(L347)/(O347/charge/constants!$B$3)</f>
        <v>#DIV/0!</v>
      </c>
      <c r="Q347" s="34" t="e">
        <f>SQRT(L347+1)/(O347/charge/constants!$B$3)</f>
        <v>#DIV/0!</v>
      </c>
      <c r="R347" s="29" t="e">
        <f>P347/eval!$E$18</f>
        <v>#DIV/0!</v>
      </c>
      <c r="S347" s="29" t="e">
        <f>Q347/eval!$E$18</f>
        <v>#DIV/0!</v>
      </c>
      <c r="T347" s="29" t="e">
        <f t="shared" si="171"/>
        <v>#DIV/0!</v>
      </c>
      <c r="V347" s="31" t="e">
        <f t="array" ref="V347">AVERAGE(IF(Rohdaten!E347='turnwise standard'!$A$5:$A$99,'turnwise standard'!$P$5:$P$99))</f>
        <v>#DIV/0!</v>
      </c>
      <c r="W347" s="32" t="e">
        <f t="shared" si="172"/>
        <v>#DIV/0!</v>
      </c>
      <c r="X347" s="29" t="e">
        <f t="shared" si="173"/>
        <v>#DIV/0!</v>
      </c>
      <c r="Y347" s="29" t="e">
        <f t="shared" si="174"/>
        <v>#DIV/0!</v>
      </c>
      <c r="AA347" s="32" t="e">
        <f>Rohdaten!AJ347-$G347</f>
        <v>#DIV/0!</v>
      </c>
      <c r="AB347" s="32" t="e">
        <f t="shared" si="175"/>
        <v>#DIV/0!</v>
      </c>
      <c r="AC347" s="30">
        <f>Rohdaten!AM347</f>
        <v>0</v>
      </c>
      <c r="AD347" s="33">
        <f>Rohdaten!AL347/eval!$B$7</f>
        <v>0</v>
      </c>
      <c r="AE347" s="32" t="e">
        <f t="shared" si="176"/>
        <v>#DIV/0!</v>
      </c>
      <c r="AF347" s="32" t="e">
        <f>(AC347)/((AE347+0.0000000000000000001)/charge/constants!$B$3)</f>
        <v>#DIV/0!</v>
      </c>
      <c r="AG347" s="32" t="e">
        <f>SQRT(AC347+1)/((AE347+0.0000000000000000001)/charge/constants!$B$3)</f>
        <v>#DIV/0!</v>
      </c>
      <c r="AH347" s="32" t="e">
        <f>AF347/eval!$E$18</f>
        <v>#DIV/0!</v>
      </c>
      <c r="AI347" s="32" t="e">
        <f>AG347/eval!$E$18</f>
        <v>#DIV/0!</v>
      </c>
      <c r="AJ347" s="32" t="e">
        <f t="shared" si="177"/>
        <v>#DIV/0!</v>
      </c>
      <c r="AK347" s="32" t="e">
        <f t="shared" si="178"/>
        <v>#DIV/0!</v>
      </c>
      <c r="AL347" s="29" t="e">
        <f t="shared" si="179"/>
        <v>#DIV/0!</v>
      </c>
      <c r="AN347" s="32" t="e">
        <f>Rohdaten!X347-G347</f>
        <v>#DIV/0!</v>
      </c>
      <c r="AO347" s="32" t="e">
        <f t="shared" si="180"/>
        <v>#DIV/0!</v>
      </c>
      <c r="AP347" s="30">
        <f>Rohdaten!AA347</f>
        <v>0</v>
      </c>
      <c r="AQ347" s="33">
        <f>Rohdaten!Y347</f>
        <v>0</v>
      </c>
      <c r="AR347" s="32" t="e">
        <f t="shared" si="164"/>
        <v>#DIV/0!</v>
      </c>
      <c r="AS347" s="32" t="e">
        <f t="shared" si="181"/>
        <v>#DIV/0!</v>
      </c>
      <c r="AT347" s="32" t="e">
        <f>(AP347)/((AS347+0.0000000000000000001)/charge/constants!$B$3)</f>
        <v>#DIV/0!</v>
      </c>
      <c r="AU347" s="32" t="e">
        <f>SQRT(AP347+1)/((AS347+0.0000000000000000001)/charge/constants!$B$3)</f>
        <v>#DIV/0!</v>
      </c>
      <c r="AV347" s="32" t="e">
        <f>AT347/eval!$E$18</f>
        <v>#DIV/0!</v>
      </c>
      <c r="AW347" s="32" t="e">
        <f>AU347/eval!$E$18</f>
        <v>#DIV/0!</v>
      </c>
      <c r="AX347" s="32" t="e">
        <f t="shared" si="182"/>
        <v>#DIV/0!</v>
      </c>
      <c r="AY347" s="32" t="e">
        <f t="shared" si="183"/>
        <v>#DIV/0!</v>
      </c>
      <c r="AZ347" s="29" t="e">
        <f t="shared" si="184"/>
        <v>#DIV/0!</v>
      </c>
      <c r="BC347" s="32" t="e">
        <f>Rohdaten!AD347-G347</f>
        <v>#DIV/0!</v>
      </c>
      <c r="BD347" s="30">
        <f>Rohdaten!AG347</f>
        <v>0</v>
      </c>
      <c r="BE347" s="33" t="e">
        <f>Rohdaten!AF347/Rohdaten!AE347</f>
        <v>#DIV/0!</v>
      </c>
      <c r="BF347" s="33">
        <f>Rohdaten!AF347/eval!$B$7</f>
        <v>0</v>
      </c>
      <c r="BG347" s="32" t="e">
        <f t="shared" si="185"/>
        <v>#DIV/0!</v>
      </c>
      <c r="BH347" s="32" t="e">
        <f>(BD347)/((BG347+0.0000000000000000001)/charge/constants!$B$3)</f>
        <v>#DIV/0!</v>
      </c>
      <c r="BI347" s="32" t="e">
        <f>SQRT(BD347+1)/((BG347+0.0000000000000000001)/charge/constants!$B$3)</f>
        <v>#DIV/0!</v>
      </c>
      <c r="BJ347" s="32" t="e">
        <f>BH347/eval!$E$18</f>
        <v>#DIV/0!</v>
      </c>
      <c r="BK347" s="32" t="e">
        <f>BI347/eval!$E$18</f>
        <v>#DIV/0!</v>
      </c>
      <c r="BL347" s="32" t="e">
        <f t="shared" si="186"/>
        <v>#DIV/0!</v>
      </c>
      <c r="BM347" s="32" t="e">
        <f t="shared" si="187"/>
        <v>#DIV/0!</v>
      </c>
      <c r="BN347" s="29" t="e">
        <f t="shared" si="188"/>
        <v>#DIV/0!</v>
      </c>
      <c r="BO347" s="33" t="e">
        <f t="array" ref="BO347">AVERAGE(IF(Rohdaten!E347='turnwise standard'!$A$5:$A$99,'turnwise standard'!$B$5:$B$99))</f>
        <v>#DIV/0!</v>
      </c>
      <c r="BP347" s="32" t="e">
        <f>BD347/BF347*constants!$B$3*charge/constants!$B$6/BO347</f>
        <v>#DIV/0!</v>
      </c>
      <c r="BQ347" s="32" t="e">
        <f>SQRT(BD347)/BF347*constants!$B$3*charge/constants!$B$6/BO347</f>
        <v>#DIV/0!</v>
      </c>
      <c r="BR347" s="32"/>
      <c r="BS347" s="32" t="e">
        <f t="shared" si="189"/>
        <v>#DIV/0!</v>
      </c>
      <c r="BT347" s="32" t="e">
        <f t="shared" si="190"/>
        <v>#DIV/0!</v>
      </c>
      <c r="BU347" s="32" t="e">
        <f t="shared" si="191"/>
        <v>#DIV/0!</v>
      </c>
      <c r="BV347" s="29" t="e">
        <f t="shared" si="165"/>
        <v>#DIV/0!</v>
      </c>
      <c r="BW347" s="29" t="e">
        <f t="shared" si="166"/>
        <v>#DIV/0!</v>
      </c>
      <c r="BX347" s="29" t="e">
        <f t="shared" si="167"/>
        <v>#DIV/0!</v>
      </c>
    </row>
    <row r="348" spans="1:76" x14ac:dyDescent="0.2">
      <c r="A348" s="29">
        <f>Rohdaten!C348</f>
        <v>0</v>
      </c>
      <c r="B348" s="29">
        <f>IF(1=1,Rohdaten!H348,"x"&amp;Rohdaten!H348)</f>
        <v>0</v>
      </c>
      <c r="C348" s="29">
        <f>IF(101,Rohdaten!F348,-Rohdaten!F348)</f>
        <v>0</v>
      </c>
      <c r="E348" s="32">
        <f>Rohdaten!J348</f>
        <v>0</v>
      </c>
      <c r="F348" s="32" t="e">
        <f>AVERAGE(Rohdaten!L348,Rohdaten!X348,Rohdaten!AD348)</f>
        <v>#DIV/0!</v>
      </c>
      <c r="G348" s="29" t="e">
        <f t="array" ref="G348">AVERAGE(IF(Rohdaten!E348='turnwise standard'!$A$5:$A$99,'turnwise standard'!$F$5:$F$99))</f>
        <v>#DIV/0!</v>
      </c>
      <c r="H348" s="29" t="b">
        <f>IF(ISERROR(G348),1&lt;0,E348-G348&gt;eval!$B$6)</f>
        <v>0</v>
      </c>
      <c r="I348" s="32" t="e">
        <f>Rohdaten!L348-G348</f>
        <v>#DIV/0!</v>
      </c>
      <c r="J348" s="32" t="e">
        <f t="shared" si="168"/>
        <v>#DIV/0!</v>
      </c>
      <c r="K348" s="32" t="e">
        <f t="shared" si="169"/>
        <v>#DIV/0!</v>
      </c>
      <c r="L348" s="30">
        <f>Rohdaten!O348</f>
        <v>0</v>
      </c>
      <c r="M348" s="33">
        <f>Rohdaten!N348/eval!$B$7</f>
        <v>0</v>
      </c>
      <c r="N348" s="33" t="e">
        <f>Rohdaten!N348/Rohdaten!M348</f>
        <v>#DIV/0!</v>
      </c>
      <c r="O348" s="32" t="e">
        <f t="shared" si="170"/>
        <v>#DIV/0!</v>
      </c>
      <c r="P348" s="34" t="e">
        <f>(L348)/(O348/charge/constants!$B$3)</f>
        <v>#DIV/0!</v>
      </c>
      <c r="Q348" s="34" t="e">
        <f>SQRT(L348+1)/(O348/charge/constants!$B$3)</f>
        <v>#DIV/0!</v>
      </c>
      <c r="R348" s="29" t="e">
        <f>P348/eval!$E$18</f>
        <v>#DIV/0!</v>
      </c>
      <c r="S348" s="29" t="e">
        <f>Q348/eval!$E$18</f>
        <v>#DIV/0!</v>
      </c>
      <c r="T348" s="29" t="e">
        <f t="shared" si="171"/>
        <v>#DIV/0!</v>
      </c>
      <c r="V348" s="31" t="e">
        <f t="array" ref="V348">AVERAGE(IF(Rohdaten!E348='turnwise standard'!$A$5:$A$99,'turnwise standard'!$P$5:$P$99))</f>
        <v>#DIV/0!</v>
      </c>
      <c r="W348" s="32" t="e">
        <f t="shared" si="172"/>
        <v>#DIV/0!</v>
      </c>
      <c r="X348" s="29" t="e">
        <f t="shared" si="173"/>
        <v>#DIV/0!</v>
      </c>
      <c r="Y348" s="29" t="e">
        <f t="shared" si="174"/>
        <v>#DIV/0!</v>
      </c>
      <c r="AA348" s="32" t="e">
        <f>Rohdaten!AJ348-$G348</f>
        <v>#DIV/0!</v>
      </c>
      <c r="AB348" s="32" t="e">
        <f t="shared" si="175"/>
        <v>#DIV/0!</v>
      </c>
      <c r="AC348" s="30">
        <f>Rohdaten!AM348</f>
        <v>0</v>
      </c>
      <c r="AD348" s="33">
        <f>Rohdaten!AL348/eval!$B$7</f>
        <v>0</v>
      </c>
      <c r="AE348" s="32" t="e">
        <f t="shared" si="176"/>
        <v>#DIV/0!</v>
      </c>
      <c r="AF348" s="32" t="e">
        <f>(AC348)/((AE348+0.0000000000000000001)/charge/constants!$B$3)</f>
        <v>#DIV/0!</v>
      </c>
      <c r="AG348" s="32" t="e">
        <f>SQRT(AC348+1)/((AE348+0.0000000000000000001)/charge/constants!$B$3)</f>
        <v>#DIV/0!</v>
      </c>
      <c r="AH348" s="32" t="e">
        <f>AF348/eval!$E$18</f>
        <v>#DIV/0!</v>
      </c>
      <c r="AI348" s="32" t="e">
        <f>AG348/eval!$E$18</f>
        <v>#DIV/0!</v>
      </c>
      <c r="AJ348" s="32" t="e">
        <f t="shared" si="177"/>
        <v>#DIV/0!</v>
      </c>
      <c r="AK348" s="32" t="e">
        <f t="shared" si="178"/>
        <v>#DIV/0!</v>
      </c>
      <c r="AL348" s="29" t="e">
        <f t="shared" si="179"/>
        <v>#DIV/0!</v>
      </c>
      <c r="AN348" s="32" t="e">
        <f>Rohdaten!X348-G348</f>
        <v>#DIV/0!</v>
      </c>
      <c r="AO348" s="32" t="e">
        <f t="shared" si="180"/>
        <v>#DIV/0!</v>
      </c>
      <c r="AP348" s="30">
        <f>Rohdaten!AA348</f>
        <v>0</v>
      </c>
      <c r="AQ348" s="33">
        <f>Rohdaten!Y348</f>
        <v>0</v>
      </c>
      <c r="AR348" s="32" t="e">
        <f t="shared" si="164"/>
        <v>#DIV/0!</v>
      </c>
      <c r="AS348" s="32" t="e">
        <f t="shared" si="181"/>
        <v>#DIV/0!</v>
      </c>
      <c r="AT348" s="32" t="e">
        <f>(AP348)/((AS348+0.0000000000000000001)/charge/constants!$B$3)</f>
        <v>#DIV/0!</v>
      </c>
      <c r="AU348" s="32" t="e">
        <f>SQRT(AP348+1)/((AS348+0.0000000000000000001)/charge/constants!$B$3)</f>
        <v>#DIV/0!</v>
      </c>
      <c r="AV348" s="32" t="e">
        <f>AT348/eval!$E$18</f>
        <v>#DIV/0!</v>
      </c>
      <c r="AW348" s="32" t="e">
        <f>AU348/eval!$E$18</f>
        <v>#DIV/0!</v>
      </c>
      <c r="AX348" s="32" t="e">
        <f t="shared" si="182"/>
        <v>#DIV/0!</v>
      </c>
      <c r="AY348" s="32" t="e">
        <f t="shared" si="183"/>
        <v>#DIV/0!</v>
      </c>
      <c r="AZ348" s="29" t="e">
        <f t="shared" si="184"/>
        <v>#DIV/0!</v>
      </c>
      <c r="BC348" s="32" t="e">
        <f>Rohdaten!AD348-G348</f>
        <v>#DIV/0!</v>
      </c>
      <c r="BD348" s="30">
        <f>Rohdaten!AG348</f>
        <v>0</v>
      </c>
      <c r="BE348" s="33" t="e">
        <f>Rohdaten!AF348/Rohdaten!AE348</f>
        <v>#DIV/0!</v>
      </c>
      <c r="BF348" s="33">
        <f>Rohdaten!AF348/eval!$B$7</f>
        <v>0</v>
      </c>
      <c r="BG348" s="32" t="e">
        <f t="shared" si="185"/>
        <v>#DIV/0!</v>
      </c>
      <c r="BH348" s="32" t="e">
        <f>(BD348)/((BG348+0.0000000000000000001)/charge/constants!$B$3)</f>
        <v>#DIV/0!</v>
      </c>
      <c r="BI348" s="32" t="e">
        <f>SQRT(BD348+1)/((BG348+0.0000000000000000001)/charge/constants!$B$3)</f>
        <v>#DIV/0!</v>
      </c>
      <c r="BJ348" s="32" t="e">
        <f>BH348/eval!$E$18</f>
        <v>#DIV/0!</v>
      </c>
      <c r="BK348" s="32" t="e">
        <f>BI348/eval!$E$18</f>
        <v>#DIV/0!</v>
      </c>
      <c r="BL348" s="32" t="e">
        <f t="shared" si="186"/>
        <v>#DIV/0!</v>
      </c>
      <c r="BM348" s="32" t="e">
        <f t="shared" si="187"/>
        <v>#DIV/0!</v>
      </c>
      <c r="BN348" s="29" t="e">
        <f t="shared" si="188"/>
        <v>#DIV/0!</v>
      </c>
      <c r="BO348" s="33" t="e">
        <f t="array" ref="BO348">AVERAGE(IF(Rohdaten!E348='turnwise standard'!$A$5:$A$99,'turnwise standard'!$B$5:$B$99))</f>
        <v>#DIV/0!</v>
      </c>
      <c r="BP348" s="32" t="e">
        <f>BD348/BF348*constants!$B$3*charge/constants!$B$6/BO348</f>
        <v>#DIV/0!</v>
      </c>
      <c r="BQ348" s="32" t="e">
        <f>SQRT(BD348)/BF348*constants!$B$3*charge/constants!$B$6/BO348</f>
        <v>#DIV/0!</v>
      </c>
      <c r="BR348" s="32"/>
      <c r="BS348" s="32" t="e">
        <f t="shared" si="189"/>
        <v>#DIV/0!</v>
      </c>
      <c r="BT348" s="32" t="e">
        <f t="shared" si="190"/>
        <v>#DIV/0!</v>
      </c>
      <c r="BU348" s="32" t="e">
        <f t="shared" si="191"/>
        <v>#DIV/0!</v>
      </c>
      <c r="BV348" s="29" t="e">
        <f t="shared" si="165"/>
        <v>#DIV/0!</v>
      </c>
      <c r="BW348" s="29" t="e">
        <f t="shared" si="166"/>
        <v>#DIV/0!</v>
      </c>
      <c r="BX348" s="29" t="e">
        <f t="shared" si="167"/>
        <v>#DIV/0!</v>
      </c>
    </row>
    <row r="349" spans="1:76" x14ac:dyDescent="0.2">
      <c r="A349" s="29">
        <f>Rohdaten!C349</f>
        <v>0</v>
      </c>
      <c r="B349" s="29">
        <f>IF(1=1,Rohdaten!H349,"x"&amp;Rohdaten!H349)</f>
        <v>0</v>
      </c>
      <c r="C349" s="29">
        <f>IF(101,Rohdaten!F349,-Rohdaten!F349)</f>
        <v>0</v>
      </c>
      <c r="E349" s="32">
        <f>Rohdaten!J349</f>
        <v>0</v>
      </c>
      <c r="F349" s="32" t="e">
        <f>AVERAGE(Rohdaten!L349,Rohdaten!X349,Rohdaten!AD349)</f>
        <v>#DIV/0!</v>
      </c>
      <c r="G349" s="29" t="e">
        <f t="array" ref="G349">AVERAGE(IF(Rohdaten!E349='turnwise standard'!$A$5:$A$99,'turnwise standard'!$F$5:$F$99))</f>
        <v>#DIV/0!</v>
      </c>
      <c r="H349" s="29" t="b">
        <f>IF(ISERROR(G349),1&lt;0,E349-G349&gt;eval!$B$6)</f>
        <v>0</v>
      </c>
      <c r="I349" s="32" t="e">
        <f>Rohdaten!L349-G349</f>
        <v>#DIV/0!</v>
      </c>
      <c r="J349" s="32" t="e">
        <f t="shared" si="168"/>
        <v>#DIV/0!</v>
      </c>
      <c r="K349" s="32" t="e">
        <f t="shared" si="169"/>
        <v>#DIV/0!</v>
      </c>
      <c r="L349" s="30">
        <f>Rohdaten!O349</f>
        <v>0</v>
      </c>
      <c r="M349" s="33">
        <f>Rohdaten!N349/eval!$B$7</f>
        <v>0</v>
      </c>
      <c r="N349" s="33" t="e">
        <f>Rohdaten!N349/Rohdaten!M349</f>
        <v>#DIV/0!</v>
      </c>
      <c r="O349" s="32" t="e">
        <f t="shared" si="170"/>
        <v>#DIV/0!</v>
      </c>
      <c r="P349" s="34" t="e">
        <f>(L349)/(O349/charge/constants!$B$3)</f>
        <v>#DIV/0!</v>
      </c>
      <c r="Q349" s="34" t="e">
        <f>SQRT(L349+1)/(O349/charge/constants!$B$3)</f>
        <v>#DIV/0!</v>
      </c>
      <c r="R349" s="29" t="e">
        <f>P349/eval!$E$18</f>
        <v>#DIV/0!</v>
      </c>
      <c r="S349" s="29" t="e">
        <f>Q349/eval!$E$18</f>
        <v>#DIV/0!</v>
      </c>
      <c r="T349" s="29" t="e">
        <f t="shared" si="171"/>
        <v>#DIV/0!</v>
      </c>
      <c r="V349" s="31" t="e">
        <f t="array" ref="V349">AVERAGE(IF(Rohdaten!E349='turnwise standard'!$A$5:$A$99,'turnwise standard'!$P$5:$P$99))</f>
        <v>#DIV/0!</v>
      </c>
      <c r="W349" s="32" t="e">
        <f t="shared" si="172"/>
        <v>#DIV/0!</v>
      </c>
      <c r="X349" s="29" t="e">
        <f t="shared" si="173"/>
        <v>#DIV/0!</v>
      </c>
      <c r="Y349" s="29" t="e">
        <f t="shared" si="174"/>
        <v>#DIV/0!</v>
      </c>
      <c r="AA349" s="32" t="e">
        <f>Rohdaten!AJ349-$G349</f>
        <v>#DIV/0!</v>
      </c>
      <c r="AB349" s="32" t="e">
        <f t="shared" si="175"/>
        <v>#DIV/0!</v>
      </c>
      <c r="AC349" s="30">
        <f>Rohdaten!AM349</f>
        <v>0</v>
      </c>
      <c r="AD349" s="33">
        <f>Rohdaten!AL349/eval!$B$7</f>
        <v>0</v>
      </c>
      <c r="AE349" s="32" t="e">
        <f t="shared" si="176"/>
        <v>#DIV/0!</v>
      </c>
      <c r="AF349" s="32" t="e">
        <f>(AC349)/((AE349+0.0000000000000000001)/charge/constants!$B$3)</f>
        <v>#DIV/0!</v>
      </c>
      <c r="AG349" s="32" t="e">
        <f>SQRT(AC349+1)/((AE349+0.0000000000000000001)/charge/constants!$B$3)</f>
        <v>#DIV/0!</v>
      </c>
      <c r="AH349" s="32" t="e">
        <f>AF349/eval!$E$18</f>
        <v>#DIV/0!</v>
      </c>
      <c r="AI349" s="32" t="e">
        <f>AG349/eval!$E$18</f>
        <v>#DIV/0!</v>
      </c>
      <c r="AJ349" s="32" t="e">
        <f t="shared" si="177"/>
        <v>#DIV/0!</v>
      </c>
      <c r="AK349" s="32" t="e">
        <f t="shared" si="178"/>
        <v>#DIV/0!</v>
      </c>
      <c r="AL349" s="29" t="e">
        <f t="shared" si="179"/>
        <v>#DIV/0!</v>
      </c>
      <c r="AN349" s="32" t="e">
        <f>Rohdaten!X349-G349</f>
        <v>#DIV/0!</v>
      </c>
      <c r="AO349" s="32" t="e">
        <f t="shared" si="180"/>
        <v>#DIV/0!</v>
      </c>
      <c r="AP349" s="30">
        <f>Rohdaten!AA349</f>
        <v>0</v>
      </c>
      <c r="AQ349" s="33">
        <f>Rohdaten!Y349</f>
        <v>0</v>
      </c>
      <c r="AR349" s="32" t="e">
        <f t="shared" si="164"/>
        <v>#DIV/0!</v>
      </c>
      <c r="AS349" s="32" t="e">
        <f t="shared" si="181"/>
        <v>#DIV/0!</v>
      </c>
      <c r="AT349" s="32" t="e">
        <f>(AP349)/((AS349+0.0000000000000000001)/charge/constants!$B$3)</f>
        <v>#DIV/0!</v>
      </c>
      <c r="AU349" s="32" t="e">
        <f>SQRT(AP349+1)/((AS349+0.0000000000000000001)/charge/constants!$B$3)</f>
        <v>#DIV/0!</v>
      </c>
      <c r="AV349" s="32" t="e">
        <f>AT349/eval!$E$18</f>
        <v>#DIV/0!</v>
      </c>
      <c r="AW349" s="32" t="e">
        <f>AU349/eval!$E$18</f>
        <v>#DIV/0!</v>
      </c>
      <c r="AX349" s="32" t="e">
        <f t="shared" si="182"/>
        <v>#DIV/0!</v>
      </c>
      <c r="AY349" s="32" t="e">
        <f t="shared" si="183"/>
        <v>#DIV/0!</v>
      </c>
      <c r="AZ349" s="29" t="e">
        <f t="shared" si="184"/>
        <v>#DIV/0!</v>
      </c>
      <c r="BC349" s="32" t="e">
        <f>Rohdaten!AD349-G349</f>
        <v>#DIV/0!</v>
      </c>
      <c r="BD349" s="30">
        <f>Rohdaten!AG349</f>
        <v>0</v>
      </c>
      <c r="BE349" s="33" t="e">
        <f>Rohdaten!AF349/Rohdaten!AE349</f>
        <v>#DIV/0!</v>
      </c>
      <c r="BF349" s="33">
        <f>Rohdaten!AF349/eval!$B$7</f>
        <v>0</v>
      </c>
      <c r="BG349" s="32" t="e">
        <f t="shared" si="185"/>
        <v>#DIV/0!</v>
      </c>
      <c r="BH349" s="32" t="e">
        <f>(BD349)/((BG349+0.0000000000000000001)/charge/constants!$B$3)</f>
        <v>#DIV/0!</v>
      </c>
      <c r="BI349" s="32" t="e">
        <f>SQRT(BD349+1)/((BG349+0.0000000000000000001)/charge/constants!$B$3)</f>
        <v>#DIV/0!</v>
      </c>
      <c r="BJ349" s="32" t="e">
        <f>BH349/eval!$E$18</f>
        <v>#DIV/0!</v>
      </c>
      <c r="BK349" s="32" t="e">
        <f>BI349/eval!$E$18</f>
        <v>#DIV/0!</v>
      </c>
      <c r="BL349" s="32" t="e">
        <f t="shared" si="186"/>
        <v>#DIV/0!</v>
      </c>
      <c r="BM349" s="32" t="e">
        <f t="shared" si="187"/>
        <v>#DIV/0!</v>
      </c>
      <c r="BN349" s="29" t="e">
        <f t="shared" si="188"/>
        <v>#DIV/0!</v>
      </c>
      <c r="BO349" s="33" t="e">
        <f t="array" ref="BO349">AVERAGE(IF(Rohdaten!E349='turnwise standard'!$A$5:$A$99,'turnwise standard'!$B$5:$B$99))</f>
        <v>#DIV/0!</v>
      </c>
      <c r="BP349" s="32" t="e">
        <f>BD349/BF349*constants!$B$3*charge/constants!$B$6/BO349</f>
        <v>#DIV/0!</v>
      </c>
      <c r="BQ349" s="32" t="e">
        <f>SQRT(BD349)/BF349*constants!$B$3*charge/constants!$B$6/BO349</f>
        <v>#DIV/0!</v>
      </c>
      <c r="BR349" s="32"/>
      <c r="BS349" s="32" t="e">
        <f t="shared" si="189"/>
        <v>#DIV/0!</v>
      </c>
      <c r="BT349" s="32" t="e">
        <f t="shared" si="190"/>
        <v>#DIV/0!</v>
      </c>
      <c r="BU349" s="32" t="e">
        <f t="shared" si="191"/>
        <v>#DIV/0!</v>
      </c>
      <c r="BV349" s="29" t="e">
        <f t="shared" si="165"/>
        <v>#DIV/0!</v>
      </c>
      <c r="BW349" s="29" t="e">
        <f t="shared" si="166"/>
        <v>#DIV/0!</v>
      </c>
      <c r="BX349" s="29" t="e">
        <f t="shared" si="167"/>
        <v>#DIV/0!</v>
      </c>
    </row>
    <row r="350" spans="1:76" x14ac:dyDescent="0.2">
      <c r="A350" s="29">
        <f>Rohdaten!C350</f>
        <v>0</v>
      </c>
      <c r="B350" s="29">
        <f>IF(1=1,Rohdaten!H350,"x"&amp;Rohdaten!H350)</f>
        <v>0</v>
      </c>
      <c r="C350" s="29">
        <f>IF(101,Rohdaten!F350,-Rohdaten!F350)</f>
        <v>0</v>
      </c>
      <c r="E350" s="32">
        <f>Rohdaten!J350</f>
        <v>0</v>
      </c>
      <c r="F350" s="32" t="e">
        <f>AVERAGE(Rohdaten!L350,Rohdaten!X350,Rohdaten!AD350)</f>
        <v>#DIV/0!</v>
      </c>
      <c r="G350" s="29" t="e">
        <f t="array" ref="G350">AVERAGE(IF(Rohdaten!E350='turnwise standard'!$A$5:$A$99,'turnwise standard'!$F$5:$F$99))</f>
        <v>#DIV/0!</v>
      </c>
      <c r="H350" s="29" t="b">
        <f>IF(ISERROR(G350),1&lt;0,E350-G350&gt;eval!$B$6)</f>
        <v>0</v>
      </c>
      <c r="I350" s="32" t="e">
        <f>Rohdaten!L350-G350</f>
        <v>#DIV/0!</v>
      </c>
      <c r="J350" s="32" t="e">
        <f t="shared" si="168"/>
        <v>#DIV/0!</v>
      </c>
      <c r="K350" s="32" t="e">
        <f t="shared" si="169"/>
        <v>#DIV/0!</v>
      </c>
      <c r="L350" s="30">
        <f>Rohdaten!O350</f>
        <v>0</v>
      </c>
      <c r="M350" s="33">
        <f>Rohdaten!N350/eval!$B$7</f>
        <v>0</v>
      </c>
      <c r="N350" s="33" t="e">
        <f>Rohdaten!N350/Rohdaten!M350</f>
        <v>#DIV/0!</v>
      </c>
      <c r="O350" s="32" t="e">
        <f t="shared" si="170"/>
        <v>#DIV/0!</v>
      </c>
      <c r="P350" s="34" t="e">
        <f>(L350)/(O350/charge/constants!$B$3)</f>
        <v>#DIV/0!</v>
      </c>
      <c r="Q350" s="34" t="e">
        <f>SQRT(L350+1)/(O350/charge/constants!$B$3)</f>
        <v>#DIV/0!</v>
      </c>
      <c r="R350" s="29" t="e">
        <f>P350/eval!$E$18</f>
        <v>#DIV/0!</v>
      </c>
      <c r="S350" s="29" t="e">
        <f>Q350/eval!$E$18</f>
        <v>#DIV/0!</v>
      </c>
      <c r="T350" s="29" t="e">
        <f t="shared" si="171"/>
        <v>#DIV/0!</v>
      </c>
      <c r="V350" s="31" t="e">
        <f t="array" ref="V350">AVERAGE(IF(Rohdaten!E350='turnwise standard'!$A$5:$A$99,'turnwise standard'!$P$5:$P$99))</f>
        <v>#DIV/0!</v>
      </c>
      <c r="W350" s="32" t="e">
        <f t="shared" si="172"/>
        <v>#DIV/0!</v>
      </c>
      <c r="X350" s="29" t="e">
        <f t="shared" si="173"/>
        <v>#DIV/0!</v>
      </c>
      <c r="Y350" s="29" t="e">
        <f t="shared" si="174"/>
        <v>#DIV/0!</v>
      </c>
      <c r="AA350" s="32" t="e">
        <f>Rohdaten!AJ350-$G350</f>
        <v>#DIV/0!</v>
      </c>
      <c r="AB350" s="32" t="e">
        <f t="shared" si="175"/>
        <v>#DIV/0!</v>
      </c>
      <c r="AC350" s="30">
        <f>Rohdaten!AM350</f>
        <v>0</v>
      </c>
      <c r="AD350" s="33">
        <f>Rohdaten!AL350/eval!$B$7</f>
        <v>0</v>
      </c>
      <c r="AE350" s="32" t="e">
        <f t="shared" si="176"/>
        <v>#DIV/0!</v>
      </c>
      <c r="AF350" s="32" t="e">
        <f>(AC350)/((AE350+0.0000000000000000001)/charge/constants!$B$3)</f>
        <v>#DIV/0!</v>
      </c>
      <c r="AG350" s="32" t="e">
        <f>SQRT(AC350+1)/((AE350+0.0000000000000000001)/charge/constants!$B$3)</f>
        <v>#DIV/0!</v>
      </c>
      <c r="AH350" s="32" t="e">
        <f>AF350/eval!$E$18</f>
        <v>#DIV/0!</v>
      </c>
      <c r="AI350" s="32" t="e">
        <f>AG350/eval!$E$18</f>
        <v>#DIV/0!</v>
      </c>
      <c r="AJ350" s="32" t="e">
        <f t="shared" si="177"/>
        <v>#DIV/0!</v>
      </c>
      <c r="AK350" s="32" t="e">
        <f t="shared" si="178"/>
        <v>#DIV/0!</v>
      </c>
      <c r="AL350" s="29" t="e">
        <f t="shared" si="179"/>
        <v>#DIV/0!</v>
      </c>
      <c r="AN350" s="32" t="e">
        <f>Rohdaten!X350-G350</f>
        <v>#DIV/0!</v>
      </c>
      <c r="AO350" s="32" t="e">
        <f t="shared" si="180"/>
        <v>#DIV/0!</v>
      </c>
      <c r="AP350" s="30">
        <f>Rohdaten!AA350</f>
        <v>0</v>
      </c>
      <c r="AQ350" s="33">
        <f>Rohdaten!Y350</f>
        <v>0</v>
      </c>
      <c r="AR350" s="32" t="e">
        <f t="shared" si="164"/>
        <v>#DIV/0!</v>
      </c>
      <c r="AS350" s="32" t="e">
        <f t="shared" si="181"/>
        <v>#DIV/0!</v>
      </c>
      <c r="AT350" s="32" t="e">
        <f>(AP350)/((AS350+0.0000000000000000001)/charge/constants!$B$3)</f>
        <v>#DIV/0!</v>
      </c>
      <c r="AU350" s="32" t="e">
        <f>SQRT(AP350+1)/((AS350+0.0000000000000000001)/charge/constants!$B$3)</f>
        <v>#DIV/0!</v>
      </c>
      <c r="AV350" s="32" t="e">
        <f>AT350/eval!$E$18</f>
        <v>#DIV/0!</v>
      </c>
      <c r="AW350" s="32" t="e">
        <f>AU350/eval!$E$18</f>
        <v>#DIV/0!</v>
      </c>
      <c r="AX350" s="32" t="e">
        <f t="shared" si="182"/>
        <v>#DIV/0!</v>
      </c>
      <c r="AY350" s="32" t="e">
        <f t="shared" si="183"/>
        <v>#DIV/0!</v>
      </c>
      <c r="AZ350" s="29" t="e">
        <f t="shared" si="184"/>
        <v>#DIV/0!</v>
      </c>
      <c r="BC350" s="32" t="e">
        <f>Rohdaten!AD350-G350</f>
        <v>#DIV/0!</v>
      </c>
      <c r="BD350" s="30">
        <f>Rohdaten!AG350</f>
        <v>0</v>
      </c>
      <c r="BE350" s="33" t="e">
        <f>Rohdaten!AF350/Rohdaten!AE350</f>
        <v>#DIV/0!</v>
      </c>
      <c r="BF350" s="33">
        <f>Rohdaten!AF350/eval!$B$7</f>
        <v>0</v>
      </c>
      <c r="BG350" s="32" t="e">
        <f t="shared" si="185"/>
        <v>#DIV/0!</v>
      </c>
      <c r="BH350" s="32" t="e">
        <f>(BD350)/((BG350+0.0000000000000000001)/charge/constants!$B$3)</f>
        <v>#DIV/0!</v>
      </c>
      <c r="BI350" s="32" t="e">
        <f>SQRT(BD350+1)/((BG350+0.0000000000000000001)/charge/constants!$B$3)</f>
        <v>#DIV/0!</v>
      </c>
      <c r="BJ350" s="32" t="e">
        <f>BH350/eval!$E$18</f>
        <v>#DIV/0!</v>
      </c>
      <c r="BK350" s="32" t="e">
        <f>BI350/eval!$E$18</f>
        <v>#DIV/0!</v>
      </c>
      <c r="BL350" s="32" t="e">
        <f t="shared" si="186"/>
        <v>#DIV/0!</v>
      </c>
      <c r="BM350" s="32" t="e">
        <f t="shared" si="187"/>
        <v>#DIV/0!</v>
      </c>
      <c r="BN350" s="29" t="e">
        <f t="shared" si="188"/>
        <v>#DIV/0!</v>
      </c>
      <c r="BO350" s="33" t="e">
        <f t="array" ref="BO350">AVERAGE(IF(Rohdaten!E350='turnwise standard'!$A$5:$A$99,'turnwise standard'!$B$5:$B$99))</f>
        <v>#DIV/0!</v>
      </c>
      <c r="BP350" s="32" t="e">
        <f>BD350/BF350*constants!$B$3*charge/constants!$B$6/BO350</f>
        <v>#DIV/0!</v>
      </c>
      <c r="BQ350" s="32" t="e">
        <f>SQRT(BD350)/BF350*constants!$B$3*charge/constants!$B$6/BO350</f>
        <v>#DIV/0!</v>
      </c>
      <c r="BR350" s="32"/>
      <c r="BS350" s="32" t="e">
        <f t="shared" si="189"/>
        <v>#DIV/0!</v>
      </c>
      <c r="BT350" s="32" t="e">
        <f t="shared" si="190"/>
        <v>#DIV/0!</v>
      </c>
      <c r="BU350" s="32" t="e">
        <f t="shared" si="191"/>
        <v>#DIV/0!</v>
      </c>
      <c r="BV350" s="29" t="e">
        <f t="shared" si="165"/>
        <v>#DIV/0!</v>
      </c>
      <c r="BW350" s="29" t="e">
        <f t="shared" si="166"/>
        <v>#DIV/0!</v>
      </c>
      <c r="BX350" s="29" t="e">
        <f t="shared" si="167"/>
        <v>#DIV/0!</v>
      </c>
    </row>
    <row r="351" spans="1:76" x14ac:dyDescent="0.2">
      <c r="A351" s="29">
        <f>Rohdaten!C351</f>
        <v>0</v>
      </c>
      <c r="B351" s="29">
        <f>IF(1=1,Rohdaten!H351,"x"&amp;Rohdaten!H351)</f>
        <v>0</v>
      </c>
      <c r="C351" s="29">
        <f>IF(101,Rohdaten!F351,-Rohdaten!F351)</f>
        <v>0</v>
      </c>
      <c r="E351" s="32">
        <f>Rohdaten!J351</f>
        <v>0</v>
      </c>
      <c r="F351" s="32" t="e">
        <f>AVERAGE(Rohdaten!L351,Rohdaten!X351,Rohdaten!AD351)</f>
        <v>#DIV/0!</v>
      </c>
      <c r="G351" s="29" t="e">
        <f t="array" ref="G351">AVERAGE(IF(Rohdaten!E351='turnwise standard'!$A$5:$A$99,'turnwise standard'!$F$5:$F$99))</f>
        <v>#DIV/0!</v>
      </c>
      <c r="H351" s="29" t="b">
        <f>IF(ISERROR(G351),1&lt;0,E351-G351&gt;eval!$B$6)</f>
        <v>0</v>
      </c>
      <c r="I351" s="32" t="e">
        <f>Rohdaten!L351-G351</f>
        <v>#DIV/0!</v>
      </c>
      <c r="J351" s="32" t="e">
        <f t="shared" si="168"/>
        <v>#DIV/0!</v>
      </c>
      <c r="K351" s="32" t="e">
        <f t="shared" si="169"/>
        <v>#DIV/0!</v>
      </c>
      <c r="L351" s="30">
        <f>Rohdaten!O351</f>
        <v>0</v>
      </c>
      <c r="M351" s="33">
        <f>Rohdaten!N351/eval!$B$7</f>
        <v>0</v>
      </c>
      <c r="N351" s="33" t="e">
        <f>Rohdaten!N351/Rohdaten!M351</f>
        <v>#DIV/0!</v>
      </c>
      <c r="O351" s="32" t="e">
        <f t="shared" si="170"/>
        <v>#DIV/0!</v>
      </c>
      <c r="P351" s="34" t="e">
        <f>(L351)/(O351/charge/constants!$B$3)</f>
        <v>#DIV/0!</v>
      </c>
      <c r="Q351" s="34" t="e">
        <f>SQRT(L351+1)/(O351/charge/constants!$B$3)</f>
        <v>#DIV/0!</v>
      </c>
      <c r="R351" s="29" t="e">
        <f>P351/eval!$E$18</f>
        <v>#DIV/0!</v>
      </c>
      <c r="S351" s="29" t="e">
        <f>Q351/eval!$E$18</f>
        <v>#DIV/0!</v>
      </c>
      <c r="T351" s="29" t="e">
        <f t="shared" si="171"/>
        <v>#DIV/0!</v>
      </c>
      <c r="V351" s="31" t="e">
        <f t="array" ref="V351">AVERAGE(IF(Rohdaten!E351='turnwise standard'!$A$5:$A$99,'turnwise standard'!$P$5:$P$99))</f>
        <v>#DIV/0!</v>
      </c>
      <c r="W351" s="32" t="e">
        <f t="shared" si="172"/>
        <v>#DIV/0!</v>
      </c>
      <c r="X351" s="29" t="e">
        <f t="shared" si="173"/>
        <v>#DIV/0!</v>
      </c>
      <c r="Y351" s="29" t="e">
        <f t="shared" si="174"/>
        <v>#DIV/0!</v>
      </c>
      <c r="AA351" s="32" t="e">
        <f>Rohdaten!AJ351-$G351</f>
        <v>#DIV/0!</v>
      </c>
      <c r="AB351" s="32" t="e">
        <f t="shared" si="175"/>
        <v>#DIV/0!</v>
      </c>
      <c r="AC351" s="30">
        <f>Rohdaten!AM351</f>
        <v>0</v>
      </c>
      <c r="AD351" s="33">
        <f>Rohdaten!AL351/eval!$B$7</f>
        <v>0</v>
      </c>
      <c r="AE351" s="32" t="e">
        <f t="shared" si="176"/>
        <v>#DIV/0!</v>
      </c>
      <c r="AF351" s="32" t="e">
        <f>(AC351)/((AE351+0.0000000000000000001)/charge/constants!$B$3)</f>
        <v>#DIV/0!</v>
      </c>
      <c r="AG351" s="32" t="e">
        <f>SQRT(AC351+1)/((AE351+0.0000000000000000001)/charge/constants!$B$3)</f>
        <v>#DIV/0!</v>
      </c>
      <c r="AH351" s="32" t="e">
        <f>AF351/eval!$E$18</f>
        <v>#DIV/0!</v>
      </c>
      <c r="AI351" s="32" t="e">
        <f>AG351/eval!$E$18</f>
        <v>#DIV/0!</v>
      </c>
      <c r="AJ351" s="32" t="e">
        <f t="shared" si="177"/>
        <v>#DIV/0!</v>
      </c>
      <c r="AK351" s="32" t="e">
        <f t="shared" si="178"/>
        <v>#DIV/0!</v>
      </c>
      <c r="AL351" s="29" t="e">
        <f t="shared" si="179"/>
        <v>#DIV/0!</v>
      </c>
      <c r="AN351" s="32" t="e">
        <f>Rohdaten!X351-G351</f>
        <v>#DIV/0!</v>
      </c>
      <c r="AO351" s="32" t="e">
        <f t="shared" si="180"/>
        <v>#DIV/0!</v>
      </c>
      <c r="AP351" s="30">
        <f>Rohdaten!AA351</f>
        <v>0</v>
      </c>
      <c r="AQ351" s="33">
        <f>Rohdaten!Y351</f>
        <v>0</v>
      </c>
      <c r="AR351" s="32" t="e">
        <f t="shared" si="164"/>
        <v>#DIV/0!</v>
      </c>
      <c r="AS351" s="32" t="e">
        <f t="shared" si="181"/>
        <v>#DIV/0!</v>
      </c>
      <c r="AT351" s="32" t="e">
        <f>(AP351)/((AS351+0.0000000000000000001)/charge/constants!$B$3)</f>
        <v>#DIV/0!</v>
      </c>
      <c r="AU351" s="32" t="e">
        <f>SQRT(AP351+1)/((AS351+0.0000000000000000001)/charge/constants!$B$3)</f>
        <v>#DIV/0!</v>
      </c>
      <c r="AV351" s="32" t="e">
        <f>AT351/eval!$E$18</f>
        <v>#DIV/0!</v>
      </c>
      <c r="AW351" s="32" t="e">
        <f>AU351/eval!$E$18</f>
        <v>#DIV/0!</v>
      </c>
      <c r="AX351" s="32" t="e">
        <f t="shared" si="182"/>
        <v>#DIV/0!</v>
      </c>
      <c r="AY351" s="32" t="e">
        <f t="shared" si="183"/>
        <v>#DIV/0!</v>
      </c>
      <c r="AZ351" s="29" t="e">
        <f t="shared" si="184"/>
        <v>#DIV/0!</v>
      </c>
      <c r="BC351" s="32" t="e">
        <f>Rohdaten!AD351-G351</f>
        <v>#DIV/0!</v>
      </c>
      <c r="BD351" s="30">
        <f>Rohdaten!AG351</f>
        <v>0</v>
      </c>
      <c r="BE351" s="33" t="e">
        <f>Rohdaten!AF351/Rohdaten!AE351</f>
        <v>#DIV/0!</v>
      </c>
      <c r="BF351" s="33">
        <f>Rohdaten!AF351/eval!$B$7</f>
        <v>0</v>
      </c>
      <c r="BG351" s="32" t="e">
        <f t="shared" si="185"/>
        <v>#DIV/0!</v>
      </c>
      <c r="BH351" s="32" t="e">
        <f>(BD351)/((BG351+0.0000000000000000001)/charge/constants!$B$3)</f>
        <v>#DIV/0!</v>
      </c>
      <c r="BI351" s="32" t="e">
        <f>SQRT(BD351+1)/((BG351+0.0000000000000000001)/charge/constants!$B$3)</f>
        <v>#DIV/0!</v>
      </c>
      <c r="BJ351" s="32" t="e">
        <f>BH351/eval!$E$18</f>
        <v>#DIV/0!</v>
      </c>
      <c r="BK351" s="32" t="e">
        <f>BI351/eval!$E$18</f>
        <v>#DIV/0!</v>
      </c>
      <c r="BL351" s="32" t="e">
        <f t="shared" si="186"/>
        <v>#DIV/0!</v>
      </c>
      <c r="BM351" s="32" t="e">
        <f t="shared" si="187"/>
        <v>#DIV/0!</v>
      </c>
      <c r="BN351" s="29" t="e">
        <f t="shared" si="188"/>
        <v>#DIV/0!</v>
      </c>
      <c r="BO351" s="33" t="e">
        <f t="array" ref="BO351">AVERAGE(IF(Rohdaten!E351='turnwise standard'!$A$5:$A$99,'turnwise standard'!$B$5:$B$99))</f>
        <v>#DIV/0!</v>
      </c>
      <c r="BP351" s="32" t="e">
        <f>BD351/BF351*constants!$B$3*charge/constants!$B$6/BO351</f>
        <v>#DIV/0!</v>
      </c>
      <c r="BQ351" s="32" t="e">
        <f>SQRT(BD351)/BF351*constants!$B$3*charge/constants!$B$6/BO351</f>
        <v>#DIV/0!</v>
      </c>
      <c r="BR351" s="32"/>
      <c r="BS351" s="32" t="e">
        <f t="shared" si="189"/>
        <v>#DIV/0!</v>
      </c>
      <c r="BT351" s="32" t="e">
        <f t="shared" si="190"/>
        <v>#DIV/0!</v>
      </c>
      <c r="BU351" s="32" t="e">
        <f t="shared" si="191"/>
        <v>#DIV/0!</v>
      </c>
      <c r="BV351" s="29" t="e">
        <f t="shared" si="165"/>
        <v>#DIV/0!</v>
      </c>
      <c r="BW351" s="29" t="e">
        <f t="shared" si="166"/>
        <v>#DIV/0!</v>
      </c>
      <c r="BX351" s="29" t="e">
        <f t="shared" si="167"/>
        <v>#DIV/0!</v>
      </c>
    </row>
    <row r="352" spans="1:76" x14ac:dyDescent="0.2">
      <c r="A352" s="29">
        <f>Rohdaten!C352</f>
        <v>0</v>
      </c>
      <c r="B352" s="29">
        <f>IF(1=1,Rohdaten!H352,"x"&amp;Rohdaten!H352)</f>
        <v>0</v>
      </c>
      <c r="C352" s="29">
        <f>IF(101,Rohdaten!F352,-Rohdaten!F352)</f>
        <v>0</v>
      </c>
      <c r="E352" s="32">
        <f>Rohdaten!J352</f>
        <v>0</v>
      </c>
      <c r="F352" s="32" t="e">
        <f>AVERAGE(Rohdaten!L352,Rohdaten!X352,Rohdaten!AD352)</f>
        <v>#DIV/0!</v>
      </c>
      <c r="G352" s="29" t="e">
        <f t="array" ref="G352">AVERAGE(IF(Rohdaten!E352='turnwise standard'!$A$5:$A$99,'turnwise standard'!$F$5:$F$99))</f>
        <v>#DIV/0!</v>
      </c>
      <c r="H352" s="29" t="b">
        <f>IF(ISERROR(G352),1&lt;0,E352-G352&gt;eval!$B$6)</f>
        <v>0</v>
      </c>
      <c r="I352" s="32" t="e">
        <f>Rohdaten!L352-G352</f>
        <v>#DIV/0!</v>
      </c>
      <c r="J352" s="32" t="e">
        <f t="shared" si="168"/>
        <v>#DIV/0!</v>
      </c>
      <c r="K352" s="32" t="e">
        <f t="shared" si="169"/>
        <v>#DIV/0!</v>
      </c>
      <c r="L352" s="30">
        <f>Rohdaten!O352</f>
        <v>0</v>
      </c>
      <c r="M352" s="33">
        <f>Rohdaten!N352/eval!$B$7</f>
        <v>0</v>
      </c>
      <c r="N352" s="33" t="e">
        <f>Rohdaten!N352/Rohdaten!M352</f>
        <v>#DIV/0!</v>
      </c>
      <c r="O352" s="32" t="e">
        <f t="shared" si="170"/>
        <v>#DIV/0!</v>
      </c>
      <c r="P352" s="34" t="e">
        <f>(L352)/(O352/charge/constants!$B$3)</f>
        <v>#DIV/0!</v>
      </c>
      <c r="Q352" s="34" t="e">
        <f>SQRT(L352+1)/(O352/charge/constants!$B$3)</f>
        <v>#DIV/0!</v>
      </c>
      <c r="R352" s="29" t="e">
        <f>P352/eval!$E$18</f>
        <v>#DIV/0!</v>
      </c>
      <c r="S352" s="29" t="e">
        <f>Q352/eval!$E$18</f>
        <v>#DIV/0!</v>
      </c>
      <c r="T352" s="29" t="e">
        <f t="shared" si="171"/>
        <v>#DIV/0!</v>
      </c>
      <c r="V352" s="31" t="e">
        <f t="array" ref="V352">AVERAGE(IF(Rohdaten!E352='turnwise standard'!$A$5:$A$99,'turnwise standard'!$P$5:$P$99))</f>
        <v>#DIV/0!</v>
      </c>
      <c r="W352" s="32" t="e">
        <f t="shared" si="172"/>
        <v>#DIV/0!</v>
      </c>
      <c r="X352" s="29" t="e">
        <f t="shared" si="173"/>
        <v>#DIV/0!</v>
      </c>
      <c r="Y352" s="29" t="e">
        <f t="shared" si="174"/>
        <v>#DIV/0!</v>
      </c>
      <c r="AA352" s="32" t="e">
        <f>Rohdaten!AJ352-$G352</f>
        <v>#DIV/0!</v>
      </c>
      <c r="AB352" s="32" t="e">
        <f t="shared" si="175"/>
        <v>#DIV/0!</v>
      </c>
      <c r="AC352" s="30">
        <f>Rohdaten!AM352</f>
        <v>0</v>
      </c>
      <c r="AD352" s="33">
        <f>Rohdaten!AL352/eval!$B$7</f>
        <v>0</v>
      </c>
      <c r="AE352" s="32" t="e">
        <f t="shared" si="176"/>
        <v>#DIV/0!</v>
      </c>
      <c r="AF352" s="32" t="e">
        <f>(AC352)/((AE352+0.0000000000000000001)/charge/constants!$B$3)</f>
        <v>#DIV/0!</v>
      </c>
      <c r="AG352" s="32" t="e">
        <f>SQRT(AC352+1)/((AE352+0.0000000000000000001)/charge/constants!$B$3)</f>
        <v>#DIV/0!</v>
      </c>
      <c r="AH352" s="32" t="e">
        <f>AF352/eval!$E$18</f>
        <v>#DIV/0!</v>
      </c>
      <c r="AI352" s="32" t="e">
        <f>AG352/eval!$E$18</f>
        <v>#DIV/0!</v>
      </c>
      <c r="AJ352" s="32" t="e">
        <f t="shared" si="177"/>
        <v>#DIV/0!</v>
      </c>
      <c r="AK352" s="32" t="e">
        <f t="shared" si="178"/>
        <v>#DIV/0!</v>
      </c>
      <c r="AL352" s="29" t="e">
        <f t="shared" si="179"/>
        <v>#DIV/0!</v>
      </c>
      <c r="AN352" s="32" t="e">
        <f>Rohdaten!X352-G352</f>
        <v>#DIV/0!</v>
      </c>
      <c r="AO352" s="32" t="e">
        <f t="shared" si="180"/>
        <v>#DIV/0!</v>
      </c>
      <c r="AP352" s="30">
        <f>Rohdaten!AA352</f>
        <v>0</v>
      </c>
      <c r="AQ352" s="33">
        <f>Rohdaten!Y352</f>
        <v>0</v>
      </c>
      <c r="AR352" s="32" t="e">
        <f t="shared" si="164"/>
        <v>#DIV/0!</v>
      </c>
      <c r="AS352" s="32" t="e">
        <f t="shared" si="181"/>
        <v>#DIV/0!</v>
      </c>
      <c r="AT352" s="32" t="e">
        <f>(AP352)/((AS352+0.0000000000000000001)/charge/constants!$B$3)</f>
        <v>#DIV/0!</v>
      </c>
      <c r="AU352" s="32" t="e">
        <f>SQRT(AP352+1)/((AS352+0.0000000000000000001)/charge/constants!$B$3)</f>
        <v>#DIV/0!</v>
      </c>
      <c r="AV352" s="32" t="e">
        <f>AT352/eval!$E$18</f>
        <v>#DIV/0!</v>
      </c>
      <c r="AW352" s="32" t="e">
        <f>AU352/eval!$E$18</f>
        <v>#DIV/0!</v>
      </c>
      <c r="AX352" s="32" t="e">
        <f t="shared" si="182"/>
        <v>#DIV/0!</v>
      </c>
      <c r="AY352" s="32" t="e">
        <f t="shared" si="183"/>
        <v>#DIV/0!</v>
      </c>
      <c r="AZ352" s="29" t="e">
        <f t="shared" si="184"/>
        <v>#DIV/0!</v>
      </c>
      <c r="BC352" s="32" t="e">
        <f>Rohdaten!AD352-G352</f>
        <v>#DIV/0!</v>
      </c>
      <c r="BD352" s="30">
        <f>Rohdaten!AG352</f>
        <v>0</v>
      </c>
      <c r="BE352" s="33" t="e">
        <f>Rohdaten!AF352/Rohdaten!AE352</f>
        <v>#DIV/0!</v>
      </c>
      <c r="BF352" s="33">
        <f>Rohdaten!AF352/eval!$B$7</f>
        <v>0</v>
      </c>
      <c r="BG352" s="32" t="e">
        <f t="shared" si="185"/>
        <v>#DIV/0!</v>
      </c>
      <c r="BH352" s="32" t="e">
        <f>(BD352)/((BG352+0.0000000000000000001)/charge/constants!$B$3)</f>
        <v>#DIV/0!</v>
      </c>
      <c r="BI352" s="32" t="e">
        <f>SQRT(BD352+1)/((BG352+0.0000000000000000001)/charge/constants!$B$3)</f>
        <v>#DIV/0!</v>
      </c>
      <c r="BJ352" s="32" t="e">
        <f>BH352/eval!$E$18</f>
        <v>#DIV/0!</v>
      </c>
      <c r="BK352" s="32" t="e">
        <f>BI352/eval!$E$18</f>
        <v>#DIV/0!</v>
      </c>
      <c r="BL352" s="32" t="e">
        <f t="shared" si="186"/>
        <v>#DIV/0!</v>
      </c>
      <c r="BM352" s="32" t="e">
        <f t="shared" si="187"/>
        <v>#DIV/0!</v>
      </c>
      <c r="BN352" s="29" t="e">
        <f t="shared" si="188"/>
        <v>#DIV/0!</v>
      </c>
      <c r="BO352" s="33" t="e">
        <f t="array" ref="BO352">AVERAGE(IF(Rohdaten!E352='turnwise standard'!$A$5:$A$99,'turnwise standard'!$B$5:$B$99))</f>
        <v>#DIV/0!</v>
      </c>
      <c r="BP352" s="32" t="e">
        <f>BD352/BF352*constants!$B$3*charge/constants!$B$6/BO352</f>
        <v>#DIV/0!</v>
      </c>
      <c r="BQ352" s="32" t="e">
        <f>SQRT(BD352)/BF352*constants!$B$3*charge/constants!$B$6/BO352</f>
        <v>#DIV/0!</v>
      </c>
      <c r="BR352" s="32"/>
      <c r="BS352" s="32" t="e">
        <f t="shared" si="189"/>
        <v>#DIV/0!</v>
      </c>
      <c r="BT352" s="32" t="e">
        <f t="shared" si="190"/>
        <v>#DIV/0!</v>
      </c>
      <c r="BU352" s="32" t="e">
        <f t="shared" si="191"/>
        <v>#DIV/0!</v>
      </c>
      <c r="BV352" s="29" t="e">
        <f t="shared" si="165"/>
        <v>#DIV/0!</v>
      </c>
      <c r="BW352" s="29" t="e">
        <f t="shared" si="166"/>
        <v>#DIV/0!</v>
      </c>
      <c r="BX352" s="29" t="e">
        <f t="shared" si="167"/>
        <v>#DIV/0!</v>
      </c>
    </row>
    <row r="353" spans="2:58" x14ac:dyDescent="0.2">
      <c r="B353" s="29">
        <f>IF(1=1,Rohdaten!H353,"x"&amp;Rohdaten!H353)</f>
        <v>0</v>
      </c>
      <c r="C353" s="29">
        <f>IF(101,Rohdaten!F353,-Rohdaten!F353)</f>
        <v>0</v>
      </c>
      <c r="E353" s="32">
        <f>Rohdaten!J353</f>
        <v>0</v>
      </c>
      <c r="F353" s="32" t="e">
        <f>AVERAGE(Rohdaten!L353,Rohdaten!X353,Rohdaten!AD353)</f>
        <v>#DIV/0!</v>
      </c>
      <c r="G353" s="29" t="e">
        <f t="array" ref="G353">AVERAGE(IF(Rohdaten!E353='turnwise standard'!$A$5:$A$99,'turnwise standard'!$F$5:$F$99))</f>
        <v>#DIV/0!</v>
      </c>
      <c r="H353" s="29" t="b">
        <f>IF(ISERROR(G353),1&lt;0,E353-G353&gt;eval!$B$6)</f>
        <v>0</v>
      </c>
      <c r="I353" s="32" t="e">
        <f>Rohdaten!L353-G353</f>
        <v>#DIV/0!</v>
      </c>
      <c r="J353" s="32">
        <f t="shared" ref="J353:J386" si="192">BP353</f>
        <v>0</v>
      </c>
      <c r="K353" s="32">
        <f t="shared" ref="K353:K386" si="193">IF(OR(ISERROR(J353),H353),I353,J353)</f>
        <v>0</v>
      </c>
      <c r="V353" s="31" t="e">
        <f t="array" ref="V353">AVERAGE(IF(Rohdaten!E353='turnwise standard'!$A$5:$A$99,'turnwise standard'!$P$5:$P$99))</f>
        <v>#DIV/0!</v>
      </c>
      <c r="AF353" s="32">
        <f>(AC353)/((AE353+0.0000000000000000001)/charge/constants!$B$3)</f>
        <v>0</v>
      </c>
      <c r="AG353" s="32">
        <f>SQRT(AC353+1)/((AE353+0.0000000000000000001)/charge/constants!$B$3)</f>
        <v>4.8066000000000004</v>
      </c>
      <c r="AH353" s="32">
        <f>AF353/eval!$E$18</f>
        <v>0</v>
      </c>
      <c r="AI353" s="32">
        <f>AG353/eval!$E$18</f>
        <v>5.8210958603810132</v>
      </c>
      <c r="AR353" s="32" t="e">
        <f t="shared" si="164"/>
        <v>#DIV/0!</v>
      </c>
      <c r="AT353" s="32">
        <f>(AP353)/((AS353+0.0000000000000000001)/charge/constants!$B$3)</f>
        <v>0</v>
      </c>
      <c r="AU353" s="32">
        <f>SQRT(AP353+1)/((AS353+0.0000000000000000001)/charge/constants!$B$3)</f>
        <v>4.8066000000000004</v>
      </c>
      <c r="AV353" s="32">
        <f>AT353/eval!$E$18</f>
        <v>0</v>
      </c>
      <c r="AW353" s="32">
        <f>AU353/eval!$E$18</f>
        <v>5.8210958603810132</v>
      </c>
      <c r="BC353" s="32" t="e">
        <f>Rohdaten!AD353-G353</f>
        <v>#DIV/0!</v>
      </c>
      <c r="BF353" s="33">
        <f>Rohdaten!AF353/eval!$B$7</f>
        <v>0</v>
      </c>
    </row>
    <row r="354" spans="2:58" x14ac:dyDescent="0.2">
      <c r="B354" s="29">
        <f>IF(1=1,Rohdaten!H354,"x"&amp;Rohdaten!H354)</f>
        <v>0</v>
      </c>
      <c r="C354" s="29">
        <f>IF(101,Rohdaten!F354,-Rohdaten!F354)</f>
        <v>0</v>
      </c>
      <c r="E354" s="32">
        <f>Rohdaten!J354</f>
        <v>0</v>
      </c>
      <c r="F354" s="32" t="e">
        <f>AVERAGE(Rohdaten!L354,Rohdaten!X354,Rohdaten!AD354)</f>
        <v>#DIV/0!</v>
      </c>
      <c r="G354" s="29" t="e">
        <f t="array" ref="G354">AVERAGE(IF(Rohdaten!E354='turnwise standard'!$A$5:$A$99,'turnwise standard'!$F$5:$F$99))</f>
        <v>#DIV/0!</v>
      </c>
      <c r="H354" s="29" t="b">
        <f>IF(ISERROR(G354),1&lt;0,E354-G354&gt;eval!$B$6)</f>
        <v>0</v>
      </c>
      <c r="I354" s="32" t="e">
        <f>Rohdaten!L354-G354</f>
        <v>#DIV/0!</v>
      </c>
      <c r="J354" s="32">
        <f t="shared" si="192"/>
        <v>0</v>
      </c>
      <c r="K354" s="32">
        <f t="shared" si="193"/>
        <v>0</v>
      </c>
      <c r="V354" s="31" t="e">
        <f t="array" ref="V354">AVERAGE(IF(Rohdaten!E354='turnwise standard'!$A$5:$A$99,'turnwise standard'!$P$5:$P$99))</f>
        <v>#DIV/0!</v>
      </c>
      <c r="AF354" s="32">
        <f>(AC354)/((AE354+0.0000000000000000001)/charge/constants!$B$3)</f>
        <v>0</v>
      </c>
      <c r="AG354" s="32">
        <f>SQRT(AC354+1)/((AE354+0.0000000000000000001)/charge/constants!$B$3)</f>
        <v>4.8066000000000004</v>
      </c>
      <c r="AH354" s="32">
        <f>AF354/eval!$E$18</f>
        <v>0</v>
      </c>
      <c r="AI354" s="32">
        <f>AG354/eval!$E$18</f>
        <v>5.8210958603810132</v>
      </c>
      <c r="AR354" s="32" t="e">
        <f t="shared" si="164"/>
        <v>#DIV/0!</v>
      </c>
      <c r="AT354" s="32">
        <f>(AP354)/((AS354+0.0000000000000000001)/charge/constants!$B$3)</f>
        <v>0</v>
      </c>
      <c r="AU354" s="32">
        <f>SQRT(AP354+1)/((AS354+0.0000000000000000001)/charge/constants!$B$3)</f>
        <v>4.8066000000000004</v>
      </c>
      <c r="AV354" s="32">
        <f>AT354/eval!$E$18</f>
        <v>0</v>
      </c>
      <c r="AW354" s="32">
        <f>AU354/eval!$E$18</f>
        <v>5.8210958603810132</v>
      </c>
      <c r="BC354" s="32" t="e">
        <f>Rohdaten!AD354-G354</f>
        <v>#DIV/0!</v>
      </c>
      <c r="BF354" s="33">
        <f>Rohdaten!AF354/eval!$B$7</f>
        <v>0</v>
      </c>
    </row>
    <row r="355" spans="2:58" x14ac:dyDescent="0.2">
      <c r="B355" s="29">
        <f>IF(1=1,Rohdaten!H355,"x"&amp;Rohdaten!H355)</f>
        <v>0</v>
      </c>
      <c r="C355" s="29">
        <f>IF(101,Rohdaten!F355,-Rohdaten!F355)</f>
        <v>0</v>
      </c>
      <c r="E355" s="32">
        <f>Rohdaten!J355</f>
        <v>0</v>
      </c>
      <c r="F355" s="32" t="e">
        <f>AVERAGE(Rohdaten!L355,Rohdaten!X355,Rohdaten!AD355)</f>
        <v>#DIV/0!</v>
      </c>
      <c r="G355" s="29" t="e">
        <f t="array" ref="G355">AVERAGE(IF(Rohdaten!E355='turnwise standard'!$A$5:$A$99,'turnwise standard'!$F$5:$F$99))</f>
        <v>#DIV/0!</v>
      </c>
      <c r="H355" s="29" t="b">
        <f>IF(ISERROR(G355),1&lt;0,E355-G355&gt;eval!$B$6)</f>
        <v>0</v>
      </c>
      <c r="I355" s="32" t="e">
        <f>Rohdaten!L355-G355</f>
        <v>#DIV/0!</v>
      </c>
      <c r="J355" s="32">
        <f t="shared" si="192"/>
        <v>0</v>
      </c>
      <c r="K355" s="32">
        <f t="shared" si="193"/>
        <v>0</v>
      </c>
      <c r="V355" s="31" t="e">
        <f t="array" ref="V355">AVERAGE(IF(Rohdaten!E355='turnwise standard'!$A$5:$A$99,'turnwise standard'!$P$5:$P$99))</f>
        <v>#DIV/0!</v>
      </c>
      <c r="AF355" s="32">
        <f>(AC355)/((AE355+0.0000000000000000001)/charge/constants!$B$3)</f>
        <v>0</v>
      </c>
      <c r="AG355" s="32">
        <f>SQRT(AC355+1)/((AE355+0.0000000000000000001)/charge/constants!$B$3)</f>
        <v>4.8066000000000004</v>
      </c>
      <c r="AH355" s="32">
        <f>AF355/eval!$E$18</f>
        <v>0</v>
      </c>
      <c r="AI355" s="32">
        <f>AG355/eval!$E$18</f>
        <v>5.8210958603810132</v>
      </c>
      <c r="AR355" s="32" t="e">
        <f t="shared" si="164"/>
        <v>#DIV/0!</v>
      </c>
      <c r="AT355" s="32">
        <f>(AP355)/((AS355+0.0000000000000000001)/charge/constants!$B$3)</f>
        <v>0</v>
      </c>
      <c r="AU355" s="32">
        <f>SQRT(AP355+1)/((AS355+0.0000000000000000001)/charge/constants!$B$3)</f>
        <v>4.8066000000000004</v>
      </c>
      <c r="AV355" s="32">
        <f>AT355/eval!$E$18</f>
        <v>0</v>
      </c>
      <c r="AW355" s="32">
        <f>AU355/eval!$E$18</f>
        <v>5.8210958603810132</v>
      </c>
      <c r="BC355" s="32" t="e">
        <f>Rohdaten!AD355-G355</f>
        <v>#DIV/0!</v>
      </c>
      <c r="BF355" s="33">
        <f>Rohdaten!AF355/eval!$B$7</f>
        <v>0</v>
      </c>
    </row>
    <row r="356" spans="2:58" x14ac:dyDescent="0.2">
      <c r="B356" s="29">
        <f>IF(1=1,Rohdaten!H356,"x"&amp;Rohdaten!H356)</f>
        <v>0</v>
      </c>
      <c r="C356" s="29">
        <f>IF(101,Rohdaten!F356,-Rohdaten!F356)</f>
        <v>0</v>
      </c>
      <c r="E356" s="32">
        <f>Rohdaten!J356</f>
        <v>0</v>
      </c>
      <c r="F356" s="32" t="e">
        <f>AVERAGE(Rohdaten!L356,Rohdaten!X356,Rohdaten!AD356)</f>
        <v>#DIV/0!</v>
      </c>
      <c r="G356" s="29" t="e">
        <f t="array" ref="G356">AVERAGE(IF(Rohdaten!E356='turnwise standard'!$A$5:$A$99,'turnwise standard'!$F$5:$F$99))</f>
        <v>#DIV/0!</v>
      </c>
      <c r="H356" s="29" t="b">
        <f>IF(ISERROR(G356),1&lt;0,E356-G356&gt;eval!$B$6)</f>
        <v>0</v>
      </c>
      <c r="I356" s="32" t="e">
        <f>Rohdaten!L356-G356</f>
        <v>#DIV/0!</v>
      </c>
      <c r="J356" s="32">
        <f t="shared" si="192"/>
        <v>0</v>
      </c>
      <c r="K356" s="32">
        <f t="shared" si="193"/>
        <v>0</v>
      </c>
      <c r="V356" s="31" t="e">
        <f t="array" ref="V356">AVERAGE(IF(Rohdaten!E356='turnwise standard'!$A$5:$A$99,'turnwise standard'!$P$5:$P$99))</f>
        <v>#DIV/0!</v>
      </c>
      <c r="AF356" s="32">
        <f>(AC356)/((AE356+0.0000000000000000001)/charge/constants!$B$3)</f>
        <v>0</v>
      </c>
      <c r="AG356" s="32">
        <f>SQRT(AC356+1)/((AE356+0.0000000000000000001)/charge/constants!$B$3)</f>
        <v>4.8066000000000004</v>
      </c>
      <c r="AH356" s="32">
        <f>AF356/eval!$E$18</f>
        <v>0</v>
      </c>
      <c r="AI356" s="32">
        <f>AG356/eval!$E$18</f>
        <v>5.8210958603810132</v>
      </c>
      <c r="AR356" s="32" t="e">
        <f t="shared" si="164"/>
        <v>#DIV/0!</v>
      </c>
      <c r="AT356" s="32">
        <f>(AP356)/((AS356+0.0000000000000000001)/charge/constants!$B$3)</f>
        <v>0</v>
      </c>
      <c r="AU356" s="32">
        <f>SQRT(AP356+1)/((AS356+0.0000000000000000001)/charge/constants!$B$3)</f>
        <v>4.8066000000000004</v>
      </c>
      <c r="AV356" s="32">
        <f>AT356/eval!$E$18</f>
        <v>0</v>
      </c>
      <c r="AW356" s="32">
        <f>AU356/eval!$E$18</f>
        <v>5.8210958603810132</v>
      </c>
      <c r="BC356" s="32" t="e">
        <f>Rohdaten!AD356-G356</f>
        <v>#DIV/0!</v>
      </c>
      <c r="BF356" s="33">
        <f>Rohdaten!AF356/eval!$B$7</f>
        <v>0</v>
      </c>
    </row>
    <row r="357" spans="2:58" x14ac:dyDescent="0.2">
      <c r="B357" s="29">
        <f>IF(1=1,Rohdaten!H357,"x"&amp;Rohdaten!H357)</f>
        <v>0</v>
      </c>
      <c r="C357" s="29">
        <f>IF(101,Rohdaten!F357,-Rohdaten!F357)</f>
        <v>0</v>
      </c>
      <c r="E357" s="32">
        <f>Rohdaten!J357</f>
        <v>0</v>
      </c>
      <c r="F357" s="32" t="e">
        <f>AVERAGE(Rohdaten!L357,Rohdaten!X357,Rohdaten!AD357)</f>
        <v>#DIV/0!</v>
      </c>
      <c r="G357" s="29" t="e">
        <f t="array" ref="G357">AVERAGE(IF(Rohdaten!E357='turnwise standard'!$A$5:$A$99,'turnwise standard'!$F$5:$F$99))</f>
        <v>#DIV/0!</v>
      </c>
      <c r="H357" s="29" t="b">
        <f>IF(ISERROR(G357),1&lt;0,E357-G357&gt;eval!$B$6)</f>
        <v>0</v>
      </c>
      <c r="I357" s="32" t="e">
        <f>Rohdaten!L357-G357</f>
        <v>#DIV/0!</v>
      </c>
      <c r="J357" s="32">
        <f t="shared" si="192"/>
        <v>0</v>
      </c>
      <c r="K357" s="32">
        <f t="shared" si="193"/>
        <v>0</v>
      </c>
      <c r="V357" s="31" t="e">
        <f t="array" ref="V357">AVERAGE(IF(Rohdaten!E357='turnwise standard'!$A$5:$A$99,'turnwise standard'!$P$5:$P$99))</f>
        <v>#DIV/0!</v>
      </c>
      <c r="AF357" s="32">
        <f>(AC357)/((AE357+0.0000000000000000001)/charge/constants!$B$3)</f>
        <v>0</v>
      </c>
      <c r="AG357" s="32">
        <f>SQRT(AC357+1)/((AE357+0.0000000000000000001)/charge/constants!$B$3)</f>
        <v>4.8066000000000004</v>
      </c>
      <c r="AH357" s="32">
        <f>AF357/eval!$E$18</f>
        <v>0</v>
      </c>
      <c r="AI357" s="32">
        <f>AG357/eval!$E$18</f>
        <v>5.8210958603810132</v>
      </c>
      <c r="AR357" s="32" t="e">
        <f t="shared" si="164"/>
        <v>#DIV/0!</v>
      </c>
      <c r="AT357" s="32">
        <f>(AP357)/((AS357+0.0000000000000000001)/charge/constants!$B$3)</f>
        <v>0</v>
      </c>
      <c r="AU357" s="32">
        <f>SQRT(AP357+1)/((AS357+0.0000000000000000001)/charge/constants!$B$3)</f>
        <v>4.8066000000000004</v>
      </c>
      <c r="AV357" s="32">
        <f>AT357/eval!$E$18</f>
        <v>0</v>
      </c>
      <c r="AW357" s="32">
        <f>AU357/eval!$E$18</f>
        <v>5.8210958603810132</v>
      </c>
      <c r="BC357" s="32" t="e">
        <f>Rohdaten!AD357-G357</f>
        <v>#DIV/0!</v>
      </c>
      <c r="BF357" s="33">
        <f>Rohdaten!AF357/eval!$B$7</f>
        <v>0</v>
      </c>
    </row>
    <row r="358" spans="2:58" x14ac:dyDescent="0.2">
      <c r="B358" s="29">
        <f>IF(1=1,Rohdaten!H358,"x"&amp;Rohdaten!H358)</f>
        <v>0</v>
      </c>
      <c r="C358" s="29">
        <f>IF(101,Rohdaten!F358,-Rohdaten!F358)</f>
        <v>0</v>
      </c>
      <c r="E358" s="32">
        <f>Rohdaten!J358</f>
        <v>0</v>
      </c>
      <c r="F358" s="32" t="e">
        <f>AVERAGE(Rohdaten!L358,Rohdaten!X358,Rohdaten!AD358)</f>
        <v>#DIV/0!</v>
      </c>
      <c r="G358" s="29" t="e">
        <f t="array" ref="G358">AVERAGE(IF(Rohdaten!E358='turnwise standard'!$A$5:$A$99,'turnwise standard'!$F$5:$F$99))</f>
        <v>#DIV/0!</v>
      </c>
      <c r="H358" s="29" t="b">
        <f>IF(ISERROR(G358),1&lt;0,E358-G358&gt;eval!$B$6)</f>
        <v>0</v>
      </c>
      <c r="I358" s="32" t="e">
        <f>Rohdaten!L358-G358</f>
        <v>#DIV/0!</v>
      </c>
      <c r="J358" s="32">
        <f t="shared" si="192"/>
        <v>0</v>
      </c>
      <c r="K358" s="32">
        <f t="shared" si="193"/>
        <v>0</v>
      </c>
      <c r="V358" s="31" t="e">
        <f t="array" ref="V358">AVERAGE(IF(Rohdaten!E358='turnwise standard'!$A$5:$A$99,'turnwise standard'!$P$5:$P$99))</f>
        <v>#DIV/0!</v>
      </c>
      <c r="AF358" s="32">
        <f>(AC358)/((AE358+0.0000000000000000001)/charge/constants!$B$3)</f>
        <v>0</v>
      </c>
      <c r="AG358" s="32">
        <f>SQRT(AC358+1)/((AE358+0.0000000000000000001)/charge/constants!$B$3)</f>
        <v>4.8066000000000004</v>
      </c>
      <c r="AH358" s="32">
        <f>AF358/eval!$E$18</f>
        <v>0</v>
      </c>
      <c r="AI358" s="32">
        <f>AG358/eval!$E$18</f>
        <v>5.8210958603810132</v>
      </c>
      <c r="AR358" s="32" t="e">
        <f t="shared" si="164"/>
        <v>#DIV/0!</v>
      </c>
      <c r="AT358" s="32">
        <f>(AP358)/((AS358+0.0000000000000000001)/charge/constants!$B$3)</f>
        <v>0</v>
      </c>
      <c r="AU358" s="32">
        <f>SQRT(AP358+1)/((AS358+0.0000000000000000001)/charge/constants!$B$3)</f>
        <v>4.8066000000000004</v>
      </c>
      <c r="AV358" s="32">
        <f>AT358/eval!$E$18</f>
        <v>0</v>
      </c>
      <c r="AW358" s="32">
        <f>AU358/eval!$E$18</f>
        <v>5.8210958603810132</v>
      </c>
      <c r="BC358" s="32" t="e">
        <f>Rohdaten!AD358-G358</f>
        <v>#DIV/0!</v>
      </c>
      <c r="BF358" s="33">
        <f>Rohdaten!AF358/eval!$B$7</f>
        <v>0</v>
      </c>
    </row>
    <row r="359" spans="2:58" x14ac:dyDescent="0.2">
      <c r="B359" s="29">
        <f>IF(1=1,Rohdaten!H359,"x"&amp;Rohdaten!H359)</f>
        <v>0</v>
      </c>
      <c r="C359" s="29">
        <f>IF(101,Rohdaten!F359,-Rohdaten!F359)</f>
        <v>0</v>
      </c>
      <c r="E359" s="32">
        <f>Rohdaten!J359</f>
        <v>0</v>
      </c>
      <c r="F359" s="32" t="e">
        <f>AVERAGE(Rohdaten!L359,Rohdaten!X359,Rohdaten!AD359)</f>
        <v>#DIV/0!</v>
      </c>
      <c r="G359" s="29" t="e">
        <f t="array" ref="G359">AVERAGE(IF(Rohdaten!E359='turnwise standard'!$A$5:$A$99,'turnwise standard'!$F$5:$F$99))</f>
        <v>#DIV/0!</v>
      </c>
      <c r="H359" s="29" t="b">
        <f>IF(ISERROR(G359),1&lt;0,E359-G359&gt;eval!$B$6)</f>
        <v>0</v>
      </c>
      <c r="I359" s="32" t="e">
        <f>Rohdaten!L359-G359</f>
        <v>#DIV/0!</v>
      </c>
      <c r="J359" s="32">
        <f t="shared" si="192"/>
        <v>0</v>
      </c>
      <c r="K359" s="32">
        <f t="shared" si="193"/>
        <v>0</v>
      </c>
      <c r="V359" s="31" t="e">
        <f t="array" ref="V359">AVERAGE(IF(Rohdaten!E359='turnwise standard'!$A$5:$A$99,'turnwise standard'!$P$5:$P$99))</f>
        <v>#DIV/0!</v>
      </c>
      <c r="AF359" s="32">
        <f>(AC359)/((AE359+0.0000000000000000001)/charge/constants!$B$3)</f>
        <v>0</v>
      </c>
      <c r="AG359" s="32">
        <f>SQRT(AC359+1)/((AE359+0.0000000000000000001)/charge/constants!$B$3)</f>
        <v>4.8066000000000004</v>
      </c>
      <c r="AH359" s="32">
        <f>AF359/eval!$E$18</f>
        <v>0</v>
      </c>
      <c r="AI359" s="32">
        <f>AG359/eval!$E$18</f>
        <v>5.8210958603810132</v>
      </c>
      <c r="AR359" s="32" t="e">
        <f t="shared" si="164"/>
        <v>#DIV/0!</v>
      </c>
      <c r="AT359" s="32">
        <f>(AP359)/((AS359+0.0000000000000000001)/charge/constants!$B$3)</f>
        <v>0</v>
      </c>
      <c r="AU359" s="32">
        <f>SQRT(AP359+1)/((AS359+0.0000000000000000001)/charge/constants!$B$3)</f>
        <v>4.8066000000000004</v>
      </c>
      <c r="AV359" s="32">
        <f>AT359/eval!$E$18</f>
        <v>0</v>
      </c>
      <c r="AW359" s="32">
        <f>AU359/eval!$E$18</f>
        <v>5.8210958603810132</v>
      </c>
      <c r="BC359" s="32" t="e">
        <f>Rohdaten!AD359-G359</f>
        <v>#DIV/0!</v>
      </c>
      <c r="BF359" s="33">
        <f>Rohdaten!AF359/eval!$B$7</f>
        <v>0</v>
      </c>
    </row>
    <row r="360" spans="2:58" x14ac:dyDescent="0.2">
      <c r="B360" s="29">
        <f>IF(1=1,Rohdaten!H360,"x"&amp;Rohdaten!H360)</f>
        <v>0</v>
      </c>
      <c r="C360" s="29">
        <f>IF(101,Rohdaten!F360,-Rohdaten!F360)</f>
        <v>0</v>
      </c>
      <c r="E360" s="32">
        <f>Rohdaten!J360</f>
        <v>0</v>
      </c>
      <c r="F360" s="32" t="e">
        <f>AVERAGE(Rohdaten!L360,Rohdaten!X360,Rohdaten!AD360)</f>
        <v>#DIV/0!</v>
      </c>
      <c r="G360" s="29" t="e">
        <f t="array" ref="G360">AVERAGE(IF(Rohdaten!E360='turnwise standard'!$A$5:$A$99,'turnwise standard'!$F$5:$F$99))</f>
        <v>#DIV/0!</v>
      </c>
      <c r="H360" s="29" t="b">
        <f>IF(ISERROR(G360),1&lt;0,E360-G360&gt;eval!$B$6)</f>
        <v>0</v>
      </c>
      <c r="I360" s="32" t="e">
        <f>Rohdaten!L360-G360</f>
        <v>#DIV/0!</v>
      </c>
      <c r="J360" s="32">
        <f t="shared" si="192"/>
        <v>0</v>
      </c>
      <c r="K360" s="32">
        <f t="shared" si="193"/>
        <v>0</v>
      </c>
      <c r="V360" s="31" t="e">
        <f t="array" ref="V360">AVERAGE(IF(Rohdaten!E360='turnwise standard'!$A$5:$A$99,'turnwise standard'!$P$5:$P$99))</f>
        <v>#DIV/0!</v>
      </c>
      <c r="AF360" s="32">
        <f>(AC360)/((AE360+0.0000000000000000001)/charge/constants!$B$3)</f>
        <v>0</v>
      </c>
      <c r="AG360" s="32">
        <f>SQRT(AC360+1)/((AE360+0.0000000000000000001)/charge/constants!$B$3)</f>
        <v>4.8066000000000004</v>
      </c>
      <c r="AH360" s="32">
        <f>AF360/eval!$E$18</f>
        <v>0</v>
      </c>
      <c r="AI360" s="32">
        <f>AG360/eval!$E$18</f>
        <v>5.8210958603810132</v>
      </c>
      <c r="AR360" s="32" t="e">
        <f t="shared" si="164"/>
        <v>#DIV/0!</v>
      </c>
      <c r="AT360" s="32">
        <f>(AP360)/((AS360+0.0000000000000000001)/charge/constants!$B$3)</f>
        <v>0</v>
      </c>
      <c r="AU360" s="32">
        <f>SQRT(AP360+1)/((AS360+0.0000000000000000001)/charge/constants!$B$3)</f>
        <v>4.8066000000000004</v>
      </c>
      <c r="AV360" s="32">
        <f>AT360/eval!$E$18</f>
        <v>0</v>
      </c>
      <c r="AW360" s="32">
        <f>AU360/eval!$E$18</f>
        <v>5.8210958603810132</v>
      </c>
      <c r="BC360" s="32" t="e">
        <f>Rohdaten!AD360-G360</f>
        <v>#DIV/0!</v>
      </c>
      <c r="BF360" s="33">
        <f>Rohdaten!AF360/eval!$B$7</f>
        <v>0</v>
      </c>
    </row>
    <row r="361" spans="2:58" x14ac:dyDescent="0.2">
      <c r="B361" s="29">
        <f>IF(1=1,Rohdaten!H361,"x"&amp;Rohdaten!H361)</f>
        <v>0</v>
      </c>
      <c r="C361" s="29">
        <f>IF(101,Rohdaten!F361,-Rohdaten!F361)</f>
        <v>0</v>
      </c>
      <c r="E361" s="32">
        <f>Rohdaten!J361</f>
        <v>0</v>
      </c>
      <c r="F361" s="32" t="e">
        <f>AVERAGE(Rohdaten!L361,Rohdaten!X361,Rohdaten!AD361)</f>
        <v>#DIV/0!</v>
      </c>
      <c r="G361" s="29" t="e">
        <f t="array" ref="G361">AVERAGE(IF(Rohdaten!E361='turnwise standard'!$A$5:$A$99,'turnwise standard'!$F$5:$F$99))</f>
        <v>#DIV/0!</v>
      </c>
      <c r="H361" s="29" t="b">
        <f>IF(ISERROR(G361),1&lt;0,E361-G361&gt;eval!$B$6)</f>
        <v>0</v>
      </c>
      <c r="I361" s="32" t="e">
        <f>Rohdaten!L361-G361</f>
        <v>#DIV/0!</v>
      </c>
      <c r="J361" s="32">
        <f t="shared" si="192"/>
        <v>0</v>
      </c>
      <c r="K361" s="32">
        <f t="shared" si="193"/>
        <v>0</v>
      </c>
      <c r="V361" s="31" t="e">
        <f t="array" ref="V361">AVERAGE(IF(Rohdaten!E361='turnwise standard'!$A$5:$A$99,'turnwise standard'!$P$5:$P$99))</f>
        <v>#DIV/0!</v>
      </c>
      <c r="AF361" s="32">
        <f>(AC361)/((AE361+0.0000000000000000001)/charge/constants!$B$3)</f>
        <v>0</v>
      </c>
      <c r="AG361" s="32">
        <f>SQRT(AC361+1)/((AE361+0.0000000000000000001)/charge/constants!$B$3)</f>
        <v>4.8066000000000004</v>
      </c>
      <c r="AH361" s="32">
        <f>AF361/eval!$E$18</f>
        <v>0</v>
      </c>
      <c r="AI361" s="32">
        <f>AG361/eval!$E$18</f>
        <v>5.8210958603810132</v>
      </c>
      <c r="AR361" s="32" t="e">
        <f t="shared" si="164"/>
        <v>#DIV/0!</v>
      </c>
      <c r="AT361" s="32">
        <f>(AP361)/((AS361+0.0000000000000000001)/charge/constants!$B$3)</f>
        <v>0</v>
      </c>
      <c r="AU361" s="32">
        <f>SQRT(AP361+1)/((AS361+0.0000000000000000001)/charge/constants!$B$3)</f>
        <v>4.8066000000000004</v>
      </c>
      <c r="AV361" s="32">
        <f>AT361/eval!$E$18</f>
        <v>0</v>
      </c>
      <c r="AW361" s="32">
        <f>AU361/eval!$E$18</f>
        <v>5.8210958603810132</v>
      </c>
      <c r="BC361" s="32" t="e">
        <f>Rohdaten!AD361-G361</f>
        <v>#DIV/0!</v>
      </c>
      <c r="BF361" s="33">
        <f>Rohdaten!AF361/eval!$B$7</f>
        <v>0</v>
      </c>
    </row>
    <row r="362" spans="2:58" x14ac:dyDescent="0.2">
      <c r="B362" s="29">
        <f>IF(1=1,Rohdaten!H362,"x"&amp;Rohdaten!H362)</f>
        <v>0</v>
      </c>
      <c r="C362" s="29">
        <f>IF(101,Rohdaten!F362,-Rohdaten!F362)</f>
        <v>0</v>
      </c>
      <c r="E362" s="32">
        <f>Rohdaten!J362</f>
        <v>0</v>
      </c>
      <c r="F362" s="32" t="e">
        <f>AVERAGE(Rohdaten!L362,Rohdaten!X362,Rohdaten!AD362)</f>
        <v>#DIV/0!</v>
      </c>
      <c r="G362" s="29" t="e">
        <f t="array" ref="G362">AVERAGE(IF(Rohdaten!E362='turnwise standard'!$A$5:$A$99,'turnwise standard'!$F$5:$F$99))</f>
        <v>#DIV/0!</v>
      </c>
      <c r="H362" s="29" t="b">
        <f>IF(ISERROR(G362),1&lt;0,E362-G362&gt;eval!$B$6)</f>
        <v>0</v>
      </c>
      <c r="I362" s="32" t="e">
        <f>Rohdaten!L362-G362</f>
        <v>#DIV/0!</v>
      </c>
      <c r="J362" s="32">
        <f t="shared" si="192"/>
        <v>0</v>
      </c>
      <c r="K362" s="32">
        <f t="shared" si="193"/>
        <v>0</v>
      </c>
      <c r="V362" s="31" t="e">
        <f t="array" ref="V362">AVERAGE(IF(Rohdaten!E362='turnwise standard'!$A$5:$A$99,'turnwise standard'!$P$5:$P$99))</f>
        <v>#DIV/0!</v>
      </c>
      <c r="AF362" s="32">
        <f>(AC362)/((AE362+0.0000000000000000001)/charge/constants!$B$3)</f>
        <v>0</v>
      </c>
      <c r="AG362" s="32">
        <f>SQRT(AC362+1)/((AE362+0.0000000000000000001)/charge/constants!$B$3)</f>
        <v>4.8066000000000004</v>
      </c>
      <c r="AH362" s="32">
        <f>AF362/eval!$E$18</f>
        <v>0</v>
      </c>
      <c r="AI362" s="32">
        <f>AG362/eval!$E$18</f>
        <v>5.8210958603810132</v>
      </c>
      <c r="AR362" s="32" t="e">
        <f t="shared" si="164"/>
        <v>#DIV/0!</v>
      </c>
      <c r="AT362" s="32">
        <f>(AP362)/((AS362+0.0000000000000000001)/charge/constants!$B$3)</f>
        <v>0</v>
      </c>
      <c r="AU362" s="32">
        <f>SQRT(AP362+1)/((AS362+0.0000000000000000001)/charge/constants!$B$3)</f>
        <v>4.8066000000000004</v>
      </c>
      <c r="AV362" s="32">
        <f>AT362/eval!$E$18</f>
        <v>0</v>
      </c>
      <c r="AW362" s="32">
        <f>AU362/eval!$E$18</f>
        <v>5.8210958603810132</v>
      </c>
      <c r="BC362" s="32" t="e">
        <f>Rohdaten!AD362-G362</f>
        <v>#DIV/0!</v>
      </c>
      <c r="BF362" s="33">
        <f>Rohdaten!AF362/eval!$B$7</f>
        <v>0</v>
      </c>
    </row>
    <row r="363" spans="2:58" x14ac:dyDescent="0.2">
      <c r="B363" s="29">
        <f>IF(1=1,Rohdaten!H363,"x"&amp;Rohdaten!H363)</f>
        <v>0</v>
      </c>
      <c r="C363" s="29">
        <f>IF(101,Rohdaten!F363,-Rohdaten!F363)</f>
        <v>0</v>
      </c>
      <c r="E363" s="32">
        <f>Rohdaten!J363</f>
        <v>0</v>
      </c>
      <c r="F363" s="32" t="e">
        <f>AVERAGE(Rohdaten!L363,Rohdaten!X363,Rohdaten!AD363)</f>
        <v>#DIV/0!</v>
      </c>
      <c r="G363" s="29" t="e">
        <f t="array" ref="G363">AVERAGE(IF(Rohdaten!E363='turnwise standard'!$A$5:$A$99,'turnwise standard'!$F$5:$F$99))</f>
        <v>#DIV/0!</v>
      </c>
      <c r="H363" s="29" t="b">
        <f>IF(ISERROR(G363),1&lt;0,E363-G363&gt;eval!$B$6)</f>
        <v>0</v>
      </c>
      <c r="I363" s="32" t="e">
        <f>Rohdaten!L363-G363</f>
        <v>#DIV/0!</v>
      </c>
      <c r="J363" s="32">
        <f t="shared" si="192"/>
        <v>0</v>
      </c>
      <c r="K363" s="32">
        <f t="shared" si="193"/>
        <v>0</v>
      </c>
      <c r="V363" s="31" t="e">
        <f t="array" ref="V363">AVERAGE(IF(Rohdaten!E363='turnwise standard'!$A$5:$A$99,'turnwise standard'!$P$5:$P$99))</f>
        <v>#DIV/0!</v>
      </c>
      <c r="AF363" s="32">
        <f>(AC363)/((AE363+0.0000000000000000001)/charge/constants!$B$3)</f>
        <v>0</v>
      </c>
      <c r="AG363" s="32">
        <f>SQRT(AC363+1)/((AE363+0.0000000000000000001)/charge/constants!$B$3)</f>
        <v>4.8066000000000004</v>
      </c>
      <c r="AH363" s="32">
        <f>AF363/eval!$E$18</f>
        <v>0</v>
      </c>
      <c r="AI363" s="32">
        <f>AG363/eval!$E$18</f>
        <v>5.8210958603810132</v>
      </c>
      <c r="AR363" s="32" t="e">
        <f t="shared" si="164"/>
        <v>#DIV/0!</v>
      </c>
      <c r="AT363" s="32">
        <f>(AP363)/((AS363+0.0000000000000000001)/charge/constants!$B$3)</f>
        <v>0</v>
      </c>
      <c r="AU363" s="32">
        <f>SQRT(AP363+1)/((AS363+0.0000000000000000001)/charge/constants!$B$3)</f>
        <v>4.8066000000000004</v>
      </c>
      <c r="AV363" s="32">
        <f>AT363/eval!$E$18</f>
        <v>0</v>
      </c>
      <c r="AW363" s="32">
        <f>AU363/eval!$E$18</f>
        <v>5.8210958603810132</v>
      </c>
      <c r="BC363" s="32" t="e">
        <f>Rohdaten!AD363-G363</f>
        <v>#DIV/0!</v>
      </c>
      <c r="BF363" s="33">
        <f>Rohdaten!AF363/eval!$B$7</f>
        <v>0</v>
      </c>
    </row>
    <row r="364" spans="2:58" x14ac:dyDescent="0.2">
      <c r="B364" s="29">
        <f>IF(1=1,Rohdaten!H364,"x"&amp;Rohdaten!H364)</f>
        <v>0</v>
      </c>
      <c r="C364" s="29">
        <f>IF(101,Rohdaten!F364,-Rohdaten!F364)</f>
        <v>0</v>
      </c>
      <c r="E364" s="32">
        <f>Rohdaten!J364</f>
        <v>0</v>
      </c>
      <c r="F364" s="32" t="e">
        <f>AVERAGE(Rohdaten!L364,Rohdaten!X364,Rohdaten!AD364)</f>
        <v>#DIV/0!</v>
      </c>
      <c r="G364" s="29" t="e">
        <f t="array" ref="G364">AVERAGE(IF(Rohdaten!E364='turnwise standard'!$A$5:$A$99,'turnwise standard'!$F$5:$F$99))</f>
        <v>#DIV/0!</v>
      </c>
      <c r="H364" s="29" t="b">
        <f>IF(ISERROR(G364),1&lt;0,E364-G364&gt;eval!$B$6)</f>
        <v>0</v>
      </c>
      <c r="I364" s="32" t="e">
        <f>Rohdaten!L364-G364</f>
        <v>#DIV/0!</v>
      </c>
      <c r="J364" s="32">
        <f t="shared" si="192"/>
        <v>0</v>
      </c>
      <c r="K364" s="32">
        <f t="shared" si="193"/>
        <v>0</v>
      </c>
      <c r="V364" s="31" t="e">
        <f t="array" ref="V364">AVERAGE(IF(Rohdaten!E364='turnwise standard'!$A$5:$A$99,'turnwise standard'!$P$5:$P$99))</f>
        <v>#DIV/0!</v>
      </c>
      <c r="AF364" s="32">
        <f>(AC364)/((AE364+0.0000000000000000001)/charge/constants!$B$3)</f>
        <v>0</v>
      </c>
      <c r="AG364" s="32">
        <f>SQRT(AC364+1)/((AE364+0.0000000000000000001)/charge/constants!$B$3)</f>
        <v>4.8066000000000004</v>
      </c>
      <c r="AH364" s="32">
        <f>AF364/eval!$E$18</f>
        <v>0</v>
      </c>
      <c r="AI364" s="32">
        <f>AG364/eval!$E$18</f>
        <v>5.8210958603810132</v>
      </c>
      <c r="AR364" s="32" t="e">
        <f t="shared" si="164"/>
        <v>#DIV/0!</v>
      </c>
      <c r="AT364" s="32">
        <f>(AP364)/((AS364+0.0000000000000000001)/charge/constants!$B$3)</f>
        <v>0</v>
      </c>
      <c r="AU364" s="32">
        <f>SQRT(AP364+1)/((AS364+0.0000000000000000001)/charge/constants!$B$3)</f>
        <v>4.8066000000000004</v>
      </c>
      <c r="AV364" s="32">
        <f>AT364/eval!$E$18</f>
        <v>0</v>
      </c>
      <c r="AW364" s="32">
        <f>AU364/eval!$E$18</f>
        <v>5.8210958603810132</v>
      </c>
      <c r="BC364" s="32" t="e">
        <f>Rohdaten!AD364-G364</f>
        <v>#DIV/0!</v>
      </c>
      <c r="BF364" s="33">
        <f>Rohdaten!AF364/eval!$B$7</f>
        <v>0</v>
      </c>
    </row>
    <row r="365" spans="2:58" x14ac:dyDescent="0.2">
      <c r="B365" s="29">
        <f>IF(1=1,Rohdaten!H365,"x"&amp;Rohdaten!H365)</f>
        <v>0</v>
      </c>
      <c r="C365" s="29">
        <f>IF(101,Rohdaten!F365,-Rohdaten!F365)</f>
        <v>0</v>
      </c>
      <c r="E365" s="32">
        <f>Rohdaten!J365</f>
        <v>0</v>
      </c>
      <c r="F365" s="32" t="e">
        <f>AVERAGE(Rohdaten!L365,Rohdaten!X365,Rohdaten!AD365)</f>
        <v>#DIV/0!</v>
      </c>
      <c r="G365" s="29" t="e">
        <f t="array" ref="G365">AVERAGE(IF(Rohdaten!E365='turnwise standard'!$A$5:$A$99,'turnwise standard'!$F$5:$F$99))</f>
        <v>#DIV/0!</v>
      </c>
      <c r="H365" s="29" t="b">
        <f>IF(ISERROR(G365),1&lt;0,E365-G365&gt;eval!$B$6)</f>
        <v>0</v>
      </c>
      <c r="I365" s="32" t="e">
        <f>Rohdaten!L365-G365</f>
        <v>#DIV/0!</v>
      </c>
      <c r="J365" s="32">
        <f t="shared" si="192"/>
        <v>0</v>
      </c>
      <c r="K365" s="32">
        <f t="shared" si="193"/>
        <v>0</v>
      </c>
      <c r="V365" s="31" t="e">
        <f t="array" ref="V365">AVERAGE(IF(Rohdaten!E365='turnwise standard'!$A$5:$A$99,'turnwise standard'!$P$5:$P$99))</f>
        <v>#DIV/0!</v>
      </c>
      <c r="AF365" s="32">
        <f>(AC365)/((AE365+0.0000000000000000001)/charge/constants!$B$3)</f>
        <v>0</v>
      </c>
      <c r="AG365" s="32">
        <f>SQRT(AC365+1)/((AE365+0.0000000000000000001)/charge/constants!$B$3)</f>
        <v>4.8066000000000004</v>
      </c>
      <c r="AH365" s="32">
        <f>AF365/eval!$E$18</f>
        <v>0</v>
      </c>
      <c r="AI365" s="32">
        <f>AG365/eval!$E$18</f>
        <v>5.8210958603810132</v>
      </c>
      <c r="AR365" s="32" t="e">
        <f t="shared" si="164"/>
        <v>#DIV/0!</v>
      </c>
      <c r="AT365" s="32">
        <f>(AP365)/((AS365+0.0000000000000000001)/charge/constants!$B$3)</f>
        <v>0</v>
      </c>
      <c r="AU365" s="32">
        <f>SQRT(AP365+1)/((AS365+0.0000000000000000001)/charge/constants!$B$3)</f>
        <v>4.8066000000000004</v>
      </c>
      <c r="AV365" s="32">
        <f>AT365/eval!$E$18</f>
        <v>0</v>
      </c>
      <c r="AW365" s="32">
        <f>AU365/eval!$E$18</f>
        <v>5.8210958603810132</v>
      </c>
      <c r="BC365" s="32" t="e">
        <f>Rohdaten!AD365-G365</f>
        <v>#DIV/0!</v>
      </c>
      <c r="BF365" s="33">
        <f>Rohdaten!AF365/eval!$B$7</f>
        <v>0</v>
      </c>
    </row>
    <row r="366" spans="2:58" x14ac:dyDescent="0.2">
      <c r="B366" s="29">
        <f>IF(1=1,Rohdaten!H366,"x"&amp;Rohdaten!H366)</f>
        <v>0</v>
      </c>
      <c r="C366" s="29">
        <f>IF(101,Rohdaten!F366,-Rohdaten!F366)</f>
        <v>0</v>
      </c>
      <c r="E366" s="32">
        <f>Rohdaten!J366</f>
        <v>0</v>
      </c>
      <c r="F366" s="32" t="e">
        <f>AVERAGE(Rohdaten!L366,Rohdaten!X366,Rohdaten!AD366)</f>
        <v>#DIV/0!</v>
      </c>
      <c r="G366" s="29" t="e">
        <f t="array" ref="G366">AVERAGE(IF(Rohdaten!E366='turnwise standard'!$A$5:$A$99,'turnwise standard'!$F$5:$F$99))</f>
        <v>#DIV/0!</v>
      </c>
      <c r="H366" s="29" t="b">
        <f>IF(ISERROR(G366),1&lt;0,E366-G366&gt;eval!$B$6)</f>
        <v>0</v>
      </c>
      <c r="I366" s="32" t="e">
        <f>Rohdaten!L366-G366</f>
        <v>#DIV/0!</v>
      </c>
      <c r="J366" s="32">
        <f t="shared" si="192"/>
        <v>0</v>
      </c>
      <c r="K366" s="32">
        <f t="shared" si="193"/>
        <v>0</v>
      </c>
      <c r="V366" s="31" t="e">
        <f t="array" ref="V366">AVERAGE(IF(Rohdaten!E366='turnwise standard'!$A$5:$A$99,'turnwise standard'!$P$5:$P$99))</f>
        <v>#DIV/0!</v>
      </c>
      <c r="AF366" s="32">
        <f>(AC366)/((AE366+0.0000000000000000001)/charge/constants!$B$3)</f>
        <v>0</v>
      </c>
      <c r="AG366" s="32">
        <f>SQRT(AC366+1)/((AE366+0.0000000000000000001)/charge/constants!$B$3)</f>
        <v>4.8066000000000004</v>
      </c>
      <c r="AH366" s="32">
        <f>AF366/eval!$E$18</f>
        <v>0</v>
      </c>
      <c r="AI366" s="32">
        <f>AG366/eval!$E$18</f>
        <v>5.8210958603810132</v>
      </c>
      <c r="AR366" s="32" t="e">
        <f t="shared" si="164"/>
        <v>#DIV/0!</v>
      </c>
      <c r="AT366" s="32">
        <f>(AP366)/((AS366+0.0000000000000000001)/charge/constants!$B$3)</f>
        <v>0</v>
      </c>
      <c r="AU366" s="32">
        <f>SQRT(AP366+1)/((AS366+0.0000000000000000001)/charge/constants!$B$3)</f>
        <v>4.8066000000000004</v>
      </c>
      <c r="AV366" s="32">
        <f>AT366/eval!$E$18</f>
        <v>0</v>
      </c>
      <c r="AW366" s="32">
        <f>AU366/eval!$E$18</f>
        <v>5.8210958603810132</v>
      </c>
      <c r="BC366" s="32" t="e">
        <f>Rohdaten!AD366-G366</f>
        <v>#DIV/0!</v>
      </c>
      <c r="BF366" s="33">
        <f>Rohdaten!AF366/eval!$B$7</f>
        <v>0</v>
      </c>
    </row>
    <row r="367" spans="2:58" x14ac:dyDescent="0.2">
      <c r="B367" s="29">
        <f>IF(1=1,Rohdaten!H367,"x"&amp;Rohdaten!H367)</f>
        <v>0</v>
      </c>
      <c r="C367" s="29">
        <f>IF(101,Rohdaten!F367,-Rohdaten!F367)</f>
        <v>0</v>
      </c>
      <c r="E367" s="32">
        <f>Rohdaten!J367</f>
        <v>0</v>
      </c>
      <c r="F367" s="32" t="e">
        <f>AVERAGE(Rohdaten!L367,Rohdaten!X367,Rohdaten!AD367)</f>
        <v>#DIV/0!</v>
      </c>
      <c r="G367" s="29" t="e">
        <f t="array" ref="G367">AVERAGE(IF(Rohdaten!E367='turnwise standard'!$A$5:$A$99,'turnwise standard'!$F$5:$F$99))</f>
        <v>#DIV/0!</v>
      </c>
      <c r="H367" s="29" t="b">
        <f>IF(ISERROR(G367),1&lt;0,E367-G367&gt;eval!$B$6)</f>
        <v>0</v>
      </c>
      <c r="I367" s="32" t="e">
        <f>Rohdaten!L367-G367</f>
        <v>#DIV/0!</v>
      </c>
      <c r="J367" s="32">
        <f t="shared" si="192"/>
        <v>0</v>
      </c>
      <c r="K367" s="32">
        <f t="shared" si="193"/>
        <v>0</v>
      </c>
      <c r="V367" s="31" t="e">
        <f t="array" ref="V367">AVERAGE(IF(Rohdaten!E367='turnwise standard'!$A$5:$A$99,'turnwise standard'!$P$5:$P$99))</f>
        <v>#DIV/0!</v>
      </c>
      <c r="AF367" s="32">
        <f>(AC367)/((AE367+0.0000000000000000001)/charge/constants!$B$3)</f>
        <v>0</v>
      </c>
      <c r="AG367" s="32">
        <f>SQRT(AC367+1)/((AE367+0.0000000000000000001)/charge/constants!$B$3)</f>
        <v>4.8066000000000004</v>
      </c>
      <c r="AH367" s="32">
        <f>AF367/eval!$E$18</f>
        <v>0</v>
      </c>
      <c r="AI367" s="32">
        <f>AG367/eval!$E$18</f>
        <v>5.8210958603810132</v>
      </c>
      <c r="AR367" s="32" t="e">
        <f t="shared" si="164"/>
        <v>#DIV/0!</v>
      </c>
      <c r="AT367" s="32">
        <f>(AP367)/((AS367+0.0000000000000000001)/charge/constants!$B$3)</f>
        <v>0</v>
      </c>
      <c r="AU367" s="32">
        <f>SQRT(AP367+1)/((AS367+0.0000000000000000001)/charge/constants!$B$3)</f>
        <v>4.8066000000000004</v>
      </c>
      <c r="AV367" s="32">
        <f>AT367/eval!$E$18</f>
        <v>0</v>
      </c>
      <c r="AW367" s="32">
        <f>AU367/eval!$E$18</f>
        <v>5.8210958603810132</v>
      </c>
      <c r="BC367" s="32" t="e">
        <f>Rohdaten!AD367-G367</f>
        <v>#DIV/0!</v>
      </c>
      <c r="BF367" s="33">
        <f>Rohdaten!AF367/eval!$B$7</f>
        <v>0</v>
      </c>
    </row>
    <row r="368" spans="2:58" x14ac:dyDescent="0.2">
      <c r="B368" s="29">
        <f>IF(1=1,Rohdaten!H368,"x"&amp;Rohdaten!H368)</f>
        <v>0</v>
      </c>
      <c r="C368" s="29">
        <f>IF(101,Rohdaten!F368,-Rohdaten!F368)</f>
        <v>0</v>
      </c>
      <c r="E368" s="32">
        <f>Rohdaten!J368</f>
        <v>0</v>
      </c>
      <c r="F368" s="32" t="e">
        <f>AVERAGE(Rohdaten!L368,Rohdaten!X368,Rohdaten!AD368)</f>
        <v>#DIV/0!</v>
      </c>
      <c r="G368" s="29" t="e">
        <f t="array" ref="G368">AVERAGE(IF(Rohdaten!E368='turnwise standard'!$A$5:$A$99,'turnwise standard'!$F$5:$F$99))</f>
        <v>#DIV/0!</v>
      </c>
      <c r="H368" s="29" t="b">
        <f>IF(ISERROR(G368),1&lt;0,E368-G368&gt;eval!$B$6)</f>
        <v>0</v>
      </c>
      <c r="I368" s="32" t="e">
        <f>Rohdaten!L368-G368</f>
        <v>#DIV/0!</v>
      </c>
      <c r="J368" s="32">
        <f t="shared" si="192"/>
        <v>0</v>
      </c>
      <c r="K368" s="32">
        <f t="shared" si="193"/>
        <v>0</v>
      </c>
      <c r="V368" s="31" t="e">
        <f t="array" ref="V368">AVERAGE(IF(Rohdaten!E368='turnwise standard'!$A$5:$A$99,'turnwise standard'!$P$5:$P$99))</f>
        <v>#DIV/0!</v>
      </c>
      <c r="AF368" s="32">
        <f>(AC368)/((AE368+0.0000000000000000001)/charge/constants!$B$3)</f>
        <v>0</v>
      </c>
      <c r="AG368" s="32">
        <f>SQRT(AC368+1)/((AE368+0.0000000000000000001)/charge/constants!$B$3)</f>
        <v>4.8066000000000004</v>
      </c>
      <c r="AH368" s="32">
        <f>AF368/eval!$E$18</f>
        <v>0</v>
      </c>
      <c r="AI368" s="32">
        <f>AG368/eval!$E$18</f>
        <v>5.8210958603810132</v>
      </c>
      <c r="AR368" s="32" t="e">
        <f t="shared" si="164"/>
        <v>#DIV/0!</v>
      </c>
      <c r="AT368" s="32">
        <f>(AP368)/((AS368+0.0000000000000000001)/charge/constants!$B$3)</f>
        <v>0</v>
      </c>
      <c r="AU368" s="32">
        <f>SQRT(AP368+1)/((AS368+0.0000000000000000001)/charge/constants!$B$3)</f>
        <v>4.8066000000000004</v>
      </c>
      <c r="AV368" s="32">
        <f>AT368/eval!$E$18</f>
        <v>0</v>
      </c>
      <c r="AW368" s="32">
        <f>AU368/eval!$E$18</f>
        <v>5.8210958603810132</v>
      </c>
      <c r="BC368" s="32" t="e">
        <f>Rohdaten!AD368-G368</f>
        <v>#DIV/0!</v>
      </c>
      <c r="BF368" s="33">
        <f>Rohdaten!AF368/eval!$B$7</f>
        <v>0</v>
      </c>
    </row>
    <row r="369" spans="2:58" x14ac:dyDescent="0.2">
      <c r="B369" s="29">
        <f>IF(1=1,Rohdaten!H369,"x"&amp;Rohdaten!H369)</f>
        <v>0</v>
      </c>
      <c r="C369" s="29">
        <f>IF(101,Rohdaten!F369,-Rohdaten!F369)</f>
        <v>0</v>
      </c>
      <c r="E369" s="32">
        <f>Rohdaten!J369</f>
        <v>0</v>
      </c>
      <c r="F369" s="32" t="e">
        <f>AVERAGE(Rohdaten!L369,Rohdaten!X369,Rohdaten!AD369)</f>
        <v>#DIV/0!</v>
      </c>
      <c r="G369" s="29" t="e">
        <f t="array" ref="G369">AVERAGE(IF(Rohdaten!E369='turnwise standard'!$A$5:$A$99,'turnwise standard'!$F$5:$F$99))</f>
        <v>#DIV/0!</v>
      </c>
      <c r="H369" s="29" t="b">
        <f>IF(ISERROR(G369),1&lt;0,E369-G369&gt;eval!$B$6)</f>
        <v>0</v>
      </c>
      <c r="I369" s="32" t="e">
        <f>Rohdaten!L369-G369</f>
        <v>#DIV/0!</v>
      </c>
      <c r="J369" s="32">
        <f t="shared" si="192"/>
        <v>0</v>
      </c>
      <c r="K369" s="32">
        <f t="shared" si="193"/>
        <v>0</v>
      </c>
      <c r="V369" s="31" t="e">
        <f t="array" ref="V369">AVERAGE(IF(Rohdaten!E369='turnwise standard'!$A$5:$A$99,'turnwise standard'!$P$5:$P$99))</f>
        <v>#DIV/0!</v>
      </c>
      <c r="AF369" s="32">
        <f>(AC369)/((AE369+0.0000000000000000001)/charge/constants!$B$3)</f>
        <v>0</v>
      </c>
      <c r="AG369" s="32">
        <f>SQRT(AC369+1)/((AE369+0.0000000000000000001)/charge/constants!$B$3)</f>
        <v>4.8066000000000004</v>
      </c>
      <c r="AH369" s="32">
        <f>AF369/eval!$E$18</f>
        <v>0</v>
      </c>
      <c r="AI369" s="32">
        <f>AG369/eval!$E$18</f>
        <v>5.8210958603810132</v>
      </c>
      <c r="AR369" s="32" t="e">
        <f t="shared" si="164"/>
        <v>#DIV/0!</v>
      </c>
      <c r="AT369" s="32">
        <f>(AP369)/((AS369+0.0000000000000000001)/charge/constants!$B$3)</f>
        <v>0</v>
      </c>
      <c r="AU369" s="32">
        <f>SQRT(AP369+1)/((AS369+0.0000000000000000001)/charge/constants!$B$3)</f>
        <v>4.8066000000000004</v>
      </c>
      <c r="AV369" s="32">
        <f>AT369/eval!$E$18</f>
        <v>0</v>
      </c>
      <c r="AW369" s="32">
        <f>AU369/eval!$E$18</f>
        <v>5.8210958603810132</v>
      </c>
      <c r="BC369" s="32" t="e">
        <f>Rohdaten!AD369-G369</f>
        <v>#DIV/0!</v>
      </c>
      <c r="BF369" s="33">
        <f>Rohdaten!AF369/eval!$B$7</f>
        <v>0</v>
      </c>
    </row>
    <row r="370" spans="2:58" x14ac:dyDescent="0.2">
      <c r="B370" s="29">
        <f>IF(1=1,Rohdaten!H370,"x"&amp;Rohdaten!H370)</f>
        <v>0</v>
      </c>
      <c r="C370" s="29">
        <f>IF(101,Rohdaten!F370,-Rohdaten!F370)</f>
        <v>0</v>
      </c>
      <c r="E370" s="32">
        <f>Rohdaten!J370</f>
        <v>0</v>
      </c>
      <c r="F370" s="32" t="e">
        <f>AVERAGE(Rohdaten!L370,Rohdaten!X370,Rohdaten!AD370)</f>
        <v>#DIV/0!</v>
      </c>
      <c r="G370" s="29" t="e">
        <f t="array" ref="G370">AVERAGE(IF(Rohdaten!E370='turnwise standard'!$A$5:$A$99,'turnwise standard'!$F$5:$F$99))</f>
        <v>#DIV/0!</v>
      </c>
      <c r="H370" s="29" t="b">
        <f>IF(ISERROR(G370),1&lt;0,E370-G370&gt;eval!$B$6)</f>
        <v>0</v>
      </c>
      <c r="I370" s="32" t="e">
        <f>Rohdaten!L370-G370</f>
        <v>#DIV/0!</v>
      </c>
      <c r="J370" s="32">
        <f t="shared" si="192"/>
        <v>0</v>
      </c>
      <c r="K370" s="32">
        <f t="shared" si="193"/>
        <v>0</v>
      </c>
      <c r="V370" s="31" t="e">
        <f t="array" ref="V370">AVERAGE(IF(Rohdaten!E370='turnwise standard'!$A$5:$A$99,'turnwise standard'!$P$5:$P$99))</f>
        <v>#DIV/0!</v>
      </c>
      <c r="AF370" s="32">
        <f>(AC370)/((AE370+0.0000000000000000001)/charge/constants!$B$3)</f>
        <v>0</v>
      </c>
      <c r="AG370" s="32">
        <f>SQRT(AC370+1)/((AE370+0.0000000000000000001)/charge/constants!$B$3)</f>
        <v>4.8066000000000004</v>
      </c>
      <c r="AH370" s="32">
        <f>AF370/eval!$E$18</f>
        <v>0</v>
      </c>
      <c r="AI370" s="32">
        <f>AG370/eval!$E$18</f>
        <v>5.8210958603810132</v>
      </c>
      <c r="AR370" s="32" t="e">
        <f t="shared" si="164"/>
        <v>#DIV/0!</v>
      </c>
      <c r="AT370" s="32">
        <f>(AP370)/((AS370+0.0000000000000000001)/charge/constants!$B$3)</f>
        <v>0</v>
      </c>
      <c r="AU370" s="32">
        <f>SQRT(AP370+1)/((AS370+0.0000000000000000001)/charge/constants!$B$3)</f>
        <v>4.8066000000000004</v>
      </c>
      <c r="AV370" s="32">
        <f>AT370/eval!$E$18</f>
        <v>0</v>
      </c>
      <c r="AW370" s="32">
        <f>AU370/eval!$E$18</f>
        <v>5.8210958603810132</v>
      </c>
      <c r="BC370" s="32" t="e">
        <f>Rohdaten!AD370-G370</f>
        <v>#DIV/0!</v>
      </c>
      <c r="BF370" s="33">
        <f>Rohdaten!AF370/eval!$B$7</f>
        <v>0</v>
      </c>
    </row>
    <row r="371" spans="2:58" x14ac:dyDescent="0.2">
      <c r="B371" s="29">
        <f>IF(1=1,Rohdaten!H371,"x"&amp;Rohdaten!H371)</f>
        <v>0</v>
      </c>
      <c r="C371" s="29">
        <f>IF(101,Rohdaten!F371,-Rohdaten!F371)</f>
        <v>0</v>
      </c>
      <c r="E371" s="32">
        <f>Rohdaten!J371</f>
        <v>0</v>
      </c>
      <c r="F371" s="32" t="e">
        <f>AVERAGE(Rohdaten!L371,Rohdaten!X371,Rohdaten!AD371)</f>
        <v>#DIV/0!</v>
      </c>
      <c r="G371" s="29" t="e">
        <f t="array" ref="G371">AVERAGE(IF(Rohdaten!E371='turnwise standard'!$A$5:$A$99,'turnwise standard'!$F$5:$F$99))</f>
        <v>#DIV/0!</v>
      </c>
      <c r="H371" s="29" t="b">
        <f>IF(ISERROR(G371),1&lt;0,E371-G371&gt;eval!$B$6)</f>
        <v>0</v>
      </c>
      <c r="I371" s="32" t="e">
        <f>Rohdaten!L371-G371</f>
        <v>#DIV/0!</v>
      </c>
      <c r="J371" s="32">
        <f t="shared" si="192"/>
        <v>0</v>
      </c>
      <c r="K371" s="32">
        <f t="shared" si="193"/>
        <v>0</v>
      </c>
      <c r="V371" s="31" t="e">
        <f t="array" ref="V371">AVERAGE(IF(Rohdaten!E371='turnwise standard'!$A$5:$A$99,'turnwise standard'!$P$5:$P$99))</f>
        <v>#DIV/0!</v>
      </c>
      <c r="AF371" s="32">
        <f>(AC371)/((AE371+0.0000000000000000001)/charge/constants!$B$3)</f>
        <v>0</v>
      </c>
      <c r="AG371" s="32">
        <f>SQRT(AC371+1)/((AE371+0.0000000000000000001)/charge/constants!$B$3)</f>
        <v>4.8066000000000004</v>
      </c>
      <c r="AH371" s="32">
        <f>AF371/eval!$E$18</f>
        <v>0</v>
      </c>
      <c r="AI371" s="32">
        <f>AG371/eval!$E$18</f>
        <v>5.8210958603810132</v>
      </c>
      <c r="AR371" s="32" t="e">
        <f t="shared" si="164"/>
        <v>#DIV/0!</v>
      </c>
      <c r="AT371" s="32">
        <f>(AP371)/((AS371+0.0000000000000000001)/charge/constants!$B$3)</f>
        <v>0</v>
      </c>
      <c r="AU371" s="32">
        <f>SQRT(AP371+1)/((AS371+0.0000000000000000001)/charge/constants!$B$3)</f>
        <v>4.8066000000000004</v>
      </c>
      <c r="AV371" s="32">
        <f>AT371/eval!$E$18</f>
        <v>0</v>
      </c>
      <c r="AW371" s="32">
        <f>AU371/eval!$E$18</f>
        <v>5.8210958603810132</v>
      </c>
      <c r="BC371" s="32" t="e">
        <f>Rohdaten!AD371-G371</f>
        <v>#DIV/0!</v>
      </c>
      <c r="BF371" s="33">
        <f>Rohdaten!AF371/eval!$B$7</f>
        <v>0</v>
      </c>
    </row>
    <row r="372" spans="2:58" x14ac:dyDescent="0.2">
      <c r="B372" s="29">
        <f>IF(1=1,Rohdaten!H372,"x"&amp;Rohdaten!H372)</f>
        <v>0</v>
      </c>
      <c r="C372" s="29">
        <f>IF(101,Rohdaten!F372,-Rohdaten!F372)</f>
        <v>0</v>
      </c>
      <c r="E372" s="32">
        <f>Rohdaten!J372</f>
        <v>0</v>
      </c>
      <c r="F372" s="32" t="e">
        <f>AVERAGE(Rohdaten!L372,Rohdaten!X372,Rohdaten!AD372)</f>
        <v>#DIV/0!</v>
      </c>
      <c r="G372" s="29" t="e">
        <f t="array" ref="G372">AVERAGE(IF(Rohdaten!E372='turnwise standard'!$A$5:$A$99,'turnwise standard'!$F$5:$F$99))</f>
        <v>#DIV/0!</v>
      </c>
      <c r="H372" s="29" t="b">
        <f>IF(ISERROR(G372),1&lt;0,E372-G372&gt;eval!$B$6)</f>
        <v>0</v>
      </c>
      <c r="I372" s="32" t="e">
        <f>Rohdaten!L372-G372</f>
        <v>#DIV/0!</v>
      </c>
      <c r="J372" s="32">
        <f t="shared" si="192"/>
        <v>0</v>
      </c>
      <c r="K372" s="32">
        <f t="shared" si="193"/>
        <v>0</v>
      </c>
      <c r="V372" s="31" t="e">
        <f t="array" ref="V372">AVERAGE(IF(Rohdaten!E372='turnwise standard'!$A$5:$A$99,'turnwise standard'!$P$5:$P$99))</f>
        <v>#DIV/0!</v>
      </c>
      <c r="AF372" s="32">
        <f>(AC372)/((AE372+0.0000000000000000001)/charge/constants!$B$3)</f>
        <v>0</v>
      </c>
      <c r="AG372" s="32">
        <f>SQRT(AC372+1)/((AE372+0.0000000000000000001)/charge/constants!$B$3)</f>
        <v>4.8066000000000004</v>
      </c>
      <c r="AH372" s="32">
        <f>AF372/eval!$E$18</f>
        <v>0</v>
      </c>
      <c r="AI372" s="32">
        <f>AG372/eval!$E$18</f>
        <v>5.8210958603810132</v>
      </c>
      <c r="AR372" s="32" t="e">
        <f t="shared" si="164"/>
        <v>#DIV/0!</v>
      </c>
      <c r="AT372" s="32">
        <f>(AP372)/((AS372+0.0000000000000000001)/charge/constants!$B$3)</f>
        <v>0</v>
      </c>
      <c r="AU372" s="32">
        <f>SQRT(AP372+1)/((AS372+0.0000000000000000001)/charge/constants!$B$3)</f>
        <v>4.8066000000000004</v>
      </c>
      <c r="AV372" s="32">
        <f>AT372/eval!$E$18</f>
        <v>0</v>
      </c>
      <c r="AW372" s="32">
        <f>AU372/eval!$E$18</f>
        <v>5.8210958603810132</v>
      </c>
      <c r="BC372" s="32" t="e">
        <f>Rohdaten!AD372-G372</f>
        <v>#DIV/0!</v>
      </c>
      <c r="BF372" s="33">
        <f>Rohdaten!AF372/eval!$B$7</f>
        <v>0</v>
      </c>
    </row>
    <row r="373" spans="2:58" x14ac:dyDescent="0.2">
      <c r="B373" s="29">
        <f>IF(1=1,Rohdaten!H373,"x"&amp;Rohdaten!H373)</f>
        <v>0</v>
      </c>
      <c r="C373" s="29">
        <f>IF(101,Rohdaten!F373,-Rohdaten!F373)</f>
        <v>0</v>
      </c>
      <c r="E373" s="32">
        <f>Rohdaten!J373</f>
        <v>0</v>
      </c>
      <c r="F373" s="32" t="e">
        <f>AVERAGE(Rohdaten!L373,Rohdaten!X373,Rohdaten!AD373)</f>
        <v>#DIV/0!</v>
      </c>
      <c r="G373" s="29" t="e">
        <f t="array" ref="G373">AVERAGE(IF(Rohdaten!E373='turnwise standard'!$A$5:$A$99,'turnwise standard'!$F$5:$F$99))</f>
        <v>#DIV/0!</v>
      </c>
      <c r="H373" s="29" t="b">
        <f>IF(ISERROR(G373),1&lt;0,E373-G373&gt;eval!$B$6)</f>
        <v>0</v>
      </c>
      <c r="I373" s="32" t="e">
        <f>Rohdaten!L373-G373</f>
        <v>#DIV/0!</v>
      </c>
      <c r="J373" s="32">
        <f t="shared" si="192"/>
        <v>0</v>
      </c>
      <c r="K373" s="32">
        <f t="shared" si="193"/>
        <v>0</v>
      </c>
      <c r="V373" s="31" t="e">
        <f t="array" ref="V373">AVERAGE(IF(Rohdaten!E373='turnwise standard'!$A$5:$A$99,'turnwise standard'!$P$5:$P$99))</f>
        <v>#DIV/0!</v>
      </c>
      <c r="AF373" s="32">
        <f>(AC373)/((AE373+0.0000000000000000001)/charge/constants!$B$3)</f>
        <v>0</v>
      </c>
      <c r="AG373" s="32">
        <f>SQRT(AC373+1)/((AE373+0.0000000000000000001)/charge/constants!$B$3)</f>
        <v>4.8066000000000004</v>
      </c>
      <c r="AH373" s="32">
        <f>AF373/eval!$E$18</f>
        <v>0</v>
      </c>
      <c r="AI373" s="32">
        <f>AG373/eval!$E$18</f>
        <v>5.8210958603810132</v>
      </c>
      <c r="AR373" s="32" t="e">
        <f t="shared" si="164"/>
        <v>#DIV/0!</v>
      </c>
      <c r="AT373" s="32">
        <f>(AP373)/((AS373+0.0000000000000000001)/charge/constants!$B$3)</f>
        <v>0</v>
      </c>
      <c r="AU373" s="32">
        <f>SQRT(AP373+1)/((AS373+0.0000000000000000001)/charge/constants!$B$3)</f>
        <v>4.8066000000000004</v>
      </c>
      <c r="AV373" s="32">
        <f>AT373/eval!$E$18</f>
        <v>0</v>
      </c>
      <c r="AW373" s="32">
        <f>AU373/eval!$E$18</f>
        <v>5.8210958603810132</v>
      </c>
      <c r="BC373" s="32" t="e">
        <f>Rohdaten!AD373-G373</f>
        <v>#DIV/0!</v>
      </c>
      <c r="BF373" s="33">
        <f>Rohdaten!AF373/eval!$B$7</f>
        <v>0</v>
      </c>
    </row>
    <row r="374" spans="2:58" x14ac:dyDescent="0.2">
      <c r="B374" s="29">
        <f>IF(1=1,Rohdaten!H374,"x"&amp;Rohdaten!H374)</f>
        <v>0</v>
      </c>
      <c r="C374" s="29">
        <f>IF(101,Rohdaten!F374,-Rohdaten!F374)</f>
        <v>0</v>
      </c>
      <c r="E374" s="32">
        <f>Rohdaten!J374</f>
        <v>0</v>
      </c>
      <c r="F374" s="32" t="e">
        <f>AVERAGE(Rohdaten!L374,Rohdaten!X374,Rohdaten!AD374)</f>
        <v>#DIV/0!</v>
      </c>
      <c r="G374" s="29" t="e">
        <f t="array" ref="G374">AVERAGE(IF(Rohdaten!E374='turnwise standard'!$A$5:$A$99,'turnwise standard'!$F$5:$F$99))</f>
        <v>#DIV/0!</v>
      </c>
      <c r="H374" s="29" t="b">
        <f>IF(ISERROR(G374),1&lt;0,E374-G374&gt;eval!$B$6)</f>
        <v>0</v>
      </c>
      <c r="I374" s="32" t="e">
        <f>Rohdaten!L374-G374</f>
        <v>#DIV/0!</v>
      </c>
      <c r="J374" s="32">
        <f t="shared" si="192"/>
        <v>0</v>
      </c>
      <c r="K374" s="32">
        <f t="shared" si="193"/>
        <v>0</v>
      </c>
      <c r="V374" s="31" t="e">
        <f t="array" ref="V374">AVERAGE(IF(Rohdaten!E374='turnwise standard'!$A$5:$A$99,'turnwise standard'!$P$5:$P$99))</f>
        <v>#DIV/0!</v>
      </c>
      <c r="AF374" s="32">
        <f>(AC374)/((AE374+0.0000000000000000001)/charge/constants!$B$3)</f>
        <v>0</v>
      </c>
      <c r="AG374" s="32">
        <f>SQRT(AC374+1)/((AE374+0.0000000000000000001)/charge/constants!$B$3)</f>
        <v>4.8066000000000004</v>
      </c>
      <c r="AH374" s="32">
        <f>AF374/eval!$E$18</f>
        <v>0</v>
      </c>
      <c r="AI374" s="32">
        <f>AG374/eval!$E$18</f>
        <v>5.8210958603810132</v>
      </c>
      <c r="AR374" s="32" t="e">
        <f t="shared" si="164"/>
        <v>#DIV/0!</v>
      </c>
      <c r="AT374" s="32">
        <f>(AP374)/((AS374+0.0000000000000000001)/charge/constants!$B$3)</f>
        <v>0</v>
      </c>
      <c r="AU374" s="32">
        <f>SQRT(AP374+1)/((AS374+0.0000000000000000001)/charge/constants!$B$3)</f>
        <v>4.8066000000000004</v>
      </c>
      <c r="AV374" s="32">
        <f>AT374/eval!$E$18</f>
        <v>0</v>
      </c>
      <c r="AW374" s="32">
        <f>AU374/eval!$E$18</f>
        <v>5.8210958603810132</v>
      </c>
      <c r="BC374" s="32" t="e">
        <f>Rohdaten!AD374-G374</f>
        <v>#DIV/0!</v>
      </c>
      <c r="BF374" s="33">
        <f>Rohdaten!AF374/eval!$B$7</f>
        <v>0</v>
      </c>
    </row>
    <row r="375" spans="2:58" x14ac:dyDescent="0.2">
      <c r="B375" s="29">
        <f>IF(1=1,Rohdaten!H375,"x"&amp;Rohdaten!H375)</f>
        <v>0</v>
      </c>
      <c r="C375" s="29">
        <f>IF(101,Rohdaten!F375,-Rohdaten!F375)</f>
        <v>0</v>
      </c>
      <c r="E375" s="32">
        <f>Rohdaten!J375</f>
        <v>0</v>
      </c>
      <c r="F375" s="32" t="e">
        <f>AVERAGE(Rohdaten!L375,Rohdaten!X375,Rohdaten!AD375)</f>
        <v>#DIV/0!</v>
      </c>
      <c r="G375" s="29" t="e">
        <f t="array" ref="G375">AVERAGE(IF(Rohdaten!E375='turnwise standard'!$A$5:$A$99,'turnwise standard'!$F$5:$F$99))</f>
        <v>#DIV/0!</v>
      </c>
      <c r="H375" s="29" t="b">
        <f>IF(ISERROR(G375),1&lt;0,E375-G375&gt;eval!$B$6)</f>
        <v>0</v>
      </c>
      <c r="I375" s="32" t="e">
        <f>Rohdaten!L375-G375</f>
        <v>#DIV/0!</v>
      </c>
      <c r="J375" s="32">
        <f t="shared" si="192"/>
        <v>0</v>
      </c>
      <c r="K375" s="32">
        <f t="shared" si="193"/>
        <v>0</v>
      </c>
      <c r="V375" s="31" t="e">
        <f t="array" ref="V375">AVERAGE(IF(Rohdaten!E375='turnwise standard'!$A$5:$A$99,'turnwise standard'!$P$5:$P$99))</f>
        <v>#DIV/0!</v>
      </c>
      <c r="AF375" s="32">
        <f>(AC375)/((AE375+0.0000000000000000001)/charge/constants!$B$3)</f>
        <v>0</v>
      </c>
      <c r="AG375" s="32">
        <f>SQRT(AC375+1)/((AE375+0.0000000000000000001)/charge/constants!$B$3)</f>
        <v>4.8066000000000004</v>
      </c>
      <c r="AH375" s="32">
        <f>AF375/eval!$E$18</f>
        <v>0</v>
      </c>
      <c r="AI375" s="32">
        <f>AG375/eval!$E$18</f>
        <v>5.8210958603810132</v>
      </c>
      <c r="AR375" s="32" t="e">
        <f t="shared" si="164"/>
        <v>#DIV/0!</v>
      </c>
      <c r="AT375" s="32">
        <f>(AP375)/((AS375+0.0000000000000000001)/charge/constants!$B$3)</f>
        <v>0</v>
      </c>
      <c r="AU375" s="32">
        <f>SQRT(AP375+1)/((AS375+0.0000000000000000001)/charge/constants!$B$3)</f>
        <v>4.8066000000000004</v>
      </c>
      <c r="AV375" s="32">
        <f>AT375/eval!$E$18</f>
        <v>0</v>
      </c>
      <c r="AW375" s="32">
        <f>AU375/eval!$E$18</f>
        <v>5.8210958603810132</v>
      </c>
      <c r="BC375" s="32" t="e">
        <f>Rohdaten!AD375-G375</f>
        <v>#DIV/0!</v>
      </c>
      <c r="BF375" s="33">
        <f>Rohdaten!AF375/eval!$B$7</f>
        <v>0</v>
      </c>
    </row>
    <row r="376" spans="2:58" x14ac:dyDescent="0.2">
      <c r="B376" s="29">
        <f>IF(1=1,Rohdaten!H376,"x"&amp;Rohdaten!H376)</f>
        <v>0</v>
      </c>
      <c r="C376" s="29">
        <f>IF(101,Rohdaten!F376,-Rohdaten!F376)</f>
        <v>0</v>
      </c>
      <c r="E376" s="32">
        <f>Rohdaten!J376</f>
        <v>0</v>
      </c>
      <c r="F376" s="32" t="e">
        <f>AVERAGE(Rohdaten!L376,Rohdaten!X376,Rohdaten!AD376)</f>
        <v>#DIV/0!</v>
      </c>
      <c r="G376" s="29" t="e">
        <f t="array" ref="G376">AVERAGE(IF(Rohdaten!E376='turnwise standard'!$A$5:$A$99,'turnwise standard'!$F$5:$F$99))</f>
        <v>#DIV/0!</v>
      </c>
      <c r="H376" s="29" t="b">
        <f>IF(ISERROR(G376),1&lt;0,E376-G376&gt;eval!$B$6)</f>
        <v>0</v>
      </c>
      <c r="I376" s="32" t="e">
        <f>Rohdaten!L376-G376</f>
        <v>#DIV/0!</v>
      </c>
      <c r="J376" s="32">
        <f t="shared" si="192"/>
        <v>0</v>
      </c>
      <c r="K376" s="32">
        <f t="shared" si="193"/>
        <v>0</v>
      </c>
      <c r="V376" s="31" t="e">
        <f t="array" ref="V376">AVERAGE(IF(Rohdaten!E376='turnwise standard'!$A$5:$A$99,'turnwise standard'!$P$5:$P$99))</f>
        <v>#DIV/0!</v>
      </c>
      <c r="AF376" s="32">
        <f>(AC376)/((AE376+0.0000000000000000001)/charge/constants!$B$3)</f>
        <v>0</v>
      </c>
      <c r="AG376" s="32">
        <f>SQRT(AC376+1)/((AE376+0.0000000000000000001)/charge/constants!$B$3)</f>
        <v>4.8066000000000004</v>
      </c>
      <c r="AH376" s="32">
        <f>AF376/eval!$E$18</f>
        <v>0</v>
      </c>
      <c r="AI376" s="32">
        <f>AG376/eval!$E$18</f>
        <v>5.8210958603810132</v>
      </c>
      <c r="AR376" s="32" t="e">
        <f t="shared" si="164"/>
        <v>#DIV/0!</v>
      </c>
      <c r="AT376" s="32">
        <f>(AP376)/((AS376+0.0000000000000000001)/charge/constants!$B$3)</f>
        <v>0</v>
      </c>
      <c r="AU376" s="32">
        <f>SQRT(AP376+1)/((AS376+0.0000000000000000001)/charge/constants!$B$3)</f>
        <v>4.8066000000000004</v>
      </c>
      <c r="AV376" s="32">
        <f>AT376/eval!$E$18</f>
        <v>0</v>
      </c>
      <c r="AW376" s="32">
        <f>AU376/eval!$E$18</f>
        <v>5.8210958603810132</v>
      </c>
      <c r="BC376" s="32" t="e">
        <f>Rohdaten!AD376-G376</f>
        <v>#DIV/0!</v>
      </c>
      <c r="BF376" s="33">
        <f>Rohdaten!AF376/eval!$B$7</f>
        <v>0</v>
      </c>
    </row>
    <row r="377" spans="2:58" x14ac:dyDescent="0.2">
      <c r="B377" s="29">
        <f>IF(1=1,Rohdaten!H377,"x"&amp;Rohdaten!H377)</f>
        <v>0</v>
      </c>
      <c r="C377" s="29">
        <f>IF(101,Rohdaten!F377,-Rohdaten!F377)</f>
        <v>0</v>
      </c>
      <c r="E377" s="32">
        <f>Rohdaten!J377</f>
        <v>0</v>
      </c>
      <c r="F377" s="32" t="e">
        <f>AVERAGE(Rohdaten!L377,Rohdaten!X377,Rohdaten!AD377)</f>
        <v>#DIV/0!</v>
      </c>
      <c r="G377" s="29" t="e">
        <f t="array" ref="G377">AVERAGE(IF(Rohdaten!E377='turnwise standard'!$A$5:$A$99,'turnwise standard'!$F$5:$F$99))</f>
        <v>#DIV/0!</v>
      </c>
      <c r="H377" s="29" t="b">
        <f>IF(ISERROR(G377),1&lt;0,E377-G377&gt;eval!$B$6)</f>
        <v>0</v>
      </c>
      <c r="I377" s="32" t="e">
        <f>Rohdaten!L377-G377</f>
        <v>#DIV/0!</v>
      </c>
      <c r="J377" s="32">
        <f t="shared" si="192"/>
        <v>0</v>
      </c>
      <c r="K377" s="32">
        <f t="shared" si="193"/>
        <v>0</v>
      </c>
      <c r="V377" s="31" t="e">
        <f t="array" ref="V377">AVERAGE(IF(Rohdaten!E377='turnwise standard'!$A$5:$A$99,'turnwise standard'!$P$5:$P$99))</f>
        <v>#DIV/0!</v>
      </c>
      <c r="AF377" s="32">
        <f>(AC377)/((AE377+0.0000000000000000001)/charge/constants!$B$3)</f>
        <v>0</v>
      </c>
      <c r="AG377" s="32">
        <f>SQRT(AC377+1)/((AE377+0.0000000000000000001)/charge/constants!$B$3)</f>
        <v>4.8066000000000004</v>
      </c>
      <c r="AH377" s="32">
        <f>AF377/eval!$E$18</f>
        <v>0</v>
      </c>
      <c r="AI377" s="32">
        <f>AG377/eval!$E$18</f>
        <v>5.8210958603810132</v>
      </c>
      <c r="AR377" s="32" t="e">
        <f t="shared" si="164"/>
        <v>#DIV/0!</v>
      </c>
      <c r="AT377" s="32">
        <f>(AP377)/((AS377+0.0000000000000000001)/charge/constants!$B$3)</f>
        <v>0</v>
      </c>
      <c r="AU377" s="32">
        <f>SQRT(AP377+1)/((AS377+0.0000000000000000001)/charge/constants!$B$3)</f>
        <v>4.8066000000000004</v>
      </c>
      <c r="AV377" s="32">
        <f>AT377/eval!$E$18</f>
        <v>0</v>
      </c>
      <c r="AW377" s="32">
        <f>AU377/eval!$E$18</f>
        <v>5.8210958603810132</v>
      </c>
      <c r="BC377" s="32" t="e">
        <f>Rohdaten!AD377-G377</f>
        <v>#DIV/0!</v>
      </c>
      <c r="BF377" s="33">
        <f>Rohdaten!AF377/eval!$B$7</f>
        <v>0</v>
      </c>
    </row>
    <row r="378" spans="2:58" x14ac:dyDescent="0.2">
      <c r="B378" s="29">
        <f>IF(1=1,Rohdaten!H378,"x"&amp;Rohdaten!H378)</f>
        <v>0</v>
      </c>
      <c r="C378" s="29">
        <f>IF(101,Rohdaten!F378,-Rohdaten!F378)</f>
        <v>0</v>
      </c>
      <c r="E378" s="32">
        <f>Rohdaten!J378</f>
        <v>0</v>
      </c>
      <c r="F378" s="32" t="e">
        <f>AVERAGE(Rohdaten!L378,Rohdaten!X378,Rohdaten!AD378)</f>
        <v>#DIV/0!</v>
      </c>
      <c r="G378" s="29" t="e">
        <f t="array" ref="G378">AVERAGE(IF(Rohdaten!E378='turnwise standard'!$A$5:$A$99,'turnwise standard'!$F$5:$F$99))</f>
        <v>#DIV/0!</v>
      </c>
      <c r="H378" s="29" t="b">
        <f>IF(ISERROR(G378),1&lt;0,E378-G378&gt;eval!$B$6)</f>
        <v>0</v>
      </c>
      <c r="I378" s="32" t="e">
        <f>Rohdaten!L378-G378</f>
        <v>#DIV/0!</v>
      </c>
      <c r="J378" s="32">
        <f t="shared" si="192"/>
        <v>0</v>
      </c>
      <c r="K378" s="32">
        <f t="shared" si="193"/>
        <v>0</v>
      </c>
      <c r="V378" s="31" t="e">
        <f t="array" ref="V378">AVERAGE(IF(Rohdaten!E378='turnwise standard'!$A$5:$A$99,'turnwise standard'!$P$5:$P$99))</f>
        <v>#DIV/0!</v>
      </c>
      <c r="AF378" s="32">
        <f>(AC378)/((AE378+0.0000000000000000001)/charge/constants!$B$3)</f>
        <v>0</v>
      </c>
      <c r="AG378" s="32">
        <f>SQRT(AC378+1)/((AE378+0.0000000000000000001)/charge/constants!$B$3)</f>
        <v>4.8066000000000004</v>
      </c>
      <c r="AH378" s="32">
        <f>AF378/eval!$E$18</f>
        <v>0</v>
      </c>
      <c r="AI378" s="32">
        <f>AG378/eval!$E$18</f>
        <v>5.8210958603810132</v>
      </c>
      <c r="AR378" s="32" t="e">
        <f t="shared" si="164"/>
        <v>#DIV/0!</v>
      </c>
      <c r="AT378" s="32">
        <f>(AP378)/((AS378+0.0000000000000000001)/charge/constants!$B$3)</f>
        <v>0</v>
      </c>
      <c r="AU378" s="32">
        <f>SQRT(AP378+1)/((AS378+0.0000000000000000001)/charge/constants!$B$3)</f>
        <v>4.8066000000000004</v>
      </c>
      <c r="AV378" s="32">
        <f>AT378/eval!$E$18</f>
        <v>0</v>
      </c>
      <c r="AW378" s="32">
        <f>AU378/eval!$E$18</f>
        <v>5.8210958603810132</v>
      </c>
      <c r="BC378" s="32" t="e">
        <f>Rohdaten!AD378-G378</f>
        <v>#DIV/0!</v>
      </c>
      <c r="BF378" s="33">
        <f>Rohdaten!AF378/eval!$B$7</f>
        <v>0</v>
      </c>
    </row>
    <row r="379" spans="2:58" x14ac:dyDescent="0.2">
      <c r="B379" s="29">
        <f>IF(1=1,Rohdaten!H379,"x"&amp;Rohdaten!H379)</f>
        <v>0</v>
      </c>
      <c r="C379" s="29">
        <f>IF(101,Rohdaten!F379,-Rohdaten!F379)</f>
        <v>0</v>
      </c>
      <c r="E379" s="32">
        <f>Rohdaten!J379</f>
        <v>0</v>
      </c>
      <c r="F379" s="32" t="e">
        <f>AVERAGE(Rohdaten!L379,Rohdaten!X379,Rohdaten!AD379)</f>
        <v>#DIV/0!</v>
      </c>
      <c r="G379" s="29" t="e">
        <f t="array" ref="G379">AVERAGE(IF(Rohdaten!E379='turnwise standard'!$A$5:$A$99,'turnwise standard'!$F$5:$F$99))</f>
        <v>#DIV/0!</v>
      </c>
      <c r="H379" s="29" t="b">
        <f>IF(ISERROR(G379),1&lt;0,E379-G379&gt;eval!$B$6)</f>
        <v>0</v>
      </c>
      <c r="I379" s="32" t="e">
        <f>Rohdaten!L379-G379</f>
        <v>#DIV/0!</v>
      </c>
      <c r="J379" s="32">
        <f t="shared" si="192"/>
        <v>0</v>
      </c>
      <c r="K379" s="32">
        <f t="shared" si="193"/>
        <v>0</v>
      </c>
      <c r="V379" s="31" t="e">
        <f t="array" ref="V379">AVERAGE(IF(Rohdaten!E379='turnwise standard'!$A$5:$A$99,'turnwise standard'!$P$5:$P$99))</f>
        <v>#DIV/0!</v>
      </c>
      <c r="AF379" s="32">
        <f>(AC379)/((AE379+0.0000000000000000001)/charge/constants!$B$3)</f>
        <v>0</v>
      </c>
      <c r="AG379" s="32">
        <f>SQRT(AC379+1)/((AE379+0.0000000000000000001)/charge/constants!$B$3)</f>
        <v>4.8066000000000004</v>
      </c>
      <c r="AH379" s="32">
        <f>AF379/eval!$E$18</f>
        <v>0</v>
      </c>
      <c r="AI379" s="32">
        <f>AG379/eval!$E$18</f>
        <v>5.8210958603810132</v>
      </c>
      <c r="AR379" s="32" t="e">
        <f t="shared" si="164"/>
        <v>#DIV/0!</v>
      </c>
      <c r="AT379" s="32">
        <f>(AP379)/((AS379+0.0000000000000000001)/charge/constants!$B$3)</f>
        <v>0</v>
      </c>
      <c r="AU379" s="32">
        <f>SQRT(AP379+1)/((AS379+0.0000000000000000001)/charge/constants!$B$3)</f>
        <v>4.8066000000000004</v>
      </c>
      <c r="AV379" s="32">
        <f>AT379/eval!$E$18</f>
        <v>0</v>
      </c>
      <c r="AW379" s="32">
        <f>AU379/eval!$E$18</f>
        <v>5.8210958603810132</v>
      </c>
      <c r="BC379" s="32" t="e">
        <f>Rohdaten!AD379-G379</f>
        <v>#DIV/0!</v>
      </c>
      <c r="BF379" s="33">
        <f>Rohdaten!AF379/eval!$B$7</f>
        <v>0</v>
      </c>
    </row>
    <row r="380" spans="2:58" x14ac:dyDescent="0.2">
      <c r="B380" s="29">
        <f>IF(1=1,Rohdaten!H380,"x"&amp;Rohdaten!H380)</f>
        <v>0</v>
      </c>
      <c r="C380" s="29">
        <f>IF(101,Rohdaten!F380,-Rohdaten!F380)</f>
        <v>0</v>
      </c>
      <c r="E380" s="32">
        <f>Rohdaten!J380</f>
        <v>0</v>
      </c>
      <c r="F380" s="32" t="e">
        <f>AVERAGE(Rohdaten!L380,Rohdaten!X380,Rohdaten!AD380)</f>
        <v>#DIV/0!</v>
      </c>
      <c r="G380" s="29" t="e">
        <f t="array" ref="G380">AVERAGE(IF(Rohdaten!E380='turnwise standard'!$A$5:$A$99,'turnwise standard'!$F$5:$F$99))</f>
        <v>#DIV/0!</v>
      </c>
      <c r="H380" s="29" t="b">
        <f>IF(ISERROR(G380),1&lt;0,E380-G380&gt;eval!$B$6)</f>
        <v>0</v>
      </c>
      <c r="I380" s="32" t="e">
        <f>Rohdaten!L380-G380</f>
        <v>#DIV/0!</v>
      </c>
      <c r="J380" s="32">
        <f t="shared" si="192"/>
        <v>0</v>
      </c>
      <c r="K380" s="32">
        <f t="shared" si="193"/>
        <v>0</v>
      </c>
      <c r="V380" s="31" t="e">
        <f t="array" ref="V380">AVERAGE(IF(Rohdaten!E380='turnwise standard'!$A$5:$A$99,'turnwise standard'!$P$5:$P$99))</f>
        <v>#DIV/0!</v>
      </c>
      <c r="AF380" s="32">
        <f>(AC380)/((AE380+0.0000000000000000001)/charge/constants!$B$3)</f>
        <v>0</v>
      </c>
      <c r="AG380" s="32">
        <f>SQRT(AC380+1)/((AE380+0.0000000000000000001)/charge/constants!$B$3)</f>
        <v>4.8066000000000004</v>
      </c>
      <c r="AH380" s="32">
        <f>AF380/eval!$E$18</f>
        <v>0</v>
      </c>
      <c r="AI380" s="32">
        <f>AG380/eval!$E$18</f>
        <v>5.8210958603810132</v>
      </c>
      <c r="AR380" s="32" t="e">
        <f t="shared" si="164"/>
        <v>#DIV/0!</v>
      </c>
      <c r="AT380" s="32">
        <f>(AP380)/((AS380+0.0000000000000000001)/charge/constants!$B$3)</f>
        <v>0</v>
      </c>
      <c r="AU380" s="32">
        <f>SQRT(AP380+1)/((AS380+0.0000000000000000001)/charge/constants!$B$3)</f>
        <v>4.8066000000000004</v>
      </c>
      <c r="AV380" s="32">
        <f>AT380/eval!$E$18</f>
        <v>0</v>
      </c>
      <c r="AW380" s="32">
        <f>AU380/eval!$E$18</f>
        <v>5.8210958603810132</v>
      </c>
      <c r="BC380" s="32" t="e">
        <f>Rohdaten!AD380-G380</f>
        <v>#DIV/0!</v>
      </c>
      <c r="BF380" s="33">
        <f>Rohdaten!AF380/eval!$B$7</f>
        <v>0</v>
      </c>
    </row>
    <row r="381" spans="2:58" x14ac:dyDescent="0.2">
      <c r="B381" s="29">
        <f>IF(1=1,Rohdaten!H381,"x"&amp;Rohdaten!H381)</f>
        <v>0</v>
      </c>
      <c r="C381" s="29">
        <f>IF(101,Rohdaten!F381,-Rohdaten!F381)</f>
        <v>0</v>
      </c>
      <c r="E381" s="32">
        <f>Rohdaten!J381</f>
        <v>0</v>
      </c>
      <c r="F381" s="32" t="e">
        <f>AVERAGE(Rohdaten!L381,Rohdaten!X381,Rohdaten!AD381)</f>
        <v>#DIV/0!</v>
      </c>
      <c r="G381" s="29" t="e">
        <f t="array" ref="G381">AVERAGE(IF(Rohdaten!E381='turnwise standard'!$A$5:$A$99,'turnwise standard'!$F$5:$F$99))</f>
        <v>#DIV/0!</v>
      </c>
      <c r="H381" s="29" t="b">
        <f>IF(ISERROR(G381),1&lt;0,E381-G381&gt;eval!$B$6)</f>
        <v>0</v>
      </c>
      <c r="I381" s="32" t="e">
        <f>Rohdaten!L381-G381</f>
        <v>#DIV/0!</v>
      </c>
      <c r="J381" s="32">
        <f t="shared" si="192"/>
        <v>0</v>
      </c>
      <c r="K381" s="32">
        <f t="shared" si="193"/>
        <v>0</v>
      </c>
      <c r="V381" s="31" t="e">
        <f t="array" ref="V381">AVERAGE(IF(Rohdaten!E381='turnwise standard'!$A$5:$A$99,'turnwise standard'!$P$5:$P$99))</f>
        <v>#DIV/0!</v>
      </c>
      <c r="AF381" s="32">
        <f>(AC381)/((AE381+0.0000000000000000001)/charge/constants!$B$3)</f>
        <v>0</v>
      </c>
      <c r="AG381" s="32">
        <f>SQRT(AC381+1)/((AE381+0.0000000000000000001)/charge/constants!$B$3)</f>
        <v>4.8066000000000004</v>
      </c>
      <c r="AH381" s="32">
        <f>AF381/eval!$E$18</f>
        <v>0</v>
      </c>
      <c r="AI381" s="32">
        <f>AG381/eval!$E$18</f>
        <v>5.8210958603810132</v>
      </c>
      <c r="AR381" s="32" t="e">
        <f t="shared" si="164"/>
        <v>#DIV/0!</v>
      </c>
      <c r="AT381" s="32">
        <f>(AP381)/((AS381+0.0000000000000000001)/charge/constants!$B$3)</f>
        <v>0</v>
      </c>
      <c r="AU381" s="32">
        <f>SQRT(AP381+1)/((AS381+0.0000000000000000001)/charge/constants!$B$3)</f>
        <v>4.8066000000000004</v>
      </c>
      <c r="AV381" s="32">
        <f>AT381/eval!$E$18</f>
        <v>0</v>
      </c>
      <c r="AW381" s="32">
        <f>AU381/eval!$E$18</f>
        <v>5.8210958603810132</v>
      </c>
      <c r="BC381" s="32" t="e">
        <f>Rohdaten!AD381-G381</f>
        <v>#DIV/0!</v>
      </c>
      <c r="BF381" s="33">
        <f>Rohdaten!AF381/eval!$B$7</f>
        <v>0</v>
      </c>
    </row>
    <row r="382" spans="2:58" x14ac:dyDescent="0.2">
      <c r="B382" s="29">
        <f>IF(1=1,Rohdaten!H382,"x"&amp;Rohdaten!H382)</f>
        <v>0</v>
      </c>
      <c r="C382" s="29">
        <f>IF(101,Rohdaten!F382,-Rohdaten!F382)</f>
        <v>0</v>
      </c>
      <c r="E382" s="32">
        <f>Rohdaten!J382</f>
        <v>0</v>
      </c>
      <c r="F382" s="32" t="e">
        <f>AVERAGE(Rohdaten!L382,Rohdaten!X382,Rohdaten!AD382)</f>
        <v>#DIV/0!</v>
      </c>
      <c r="G382" s="29" t="e">
        <f t="array" ref="G382">AVERAGE(IF(Rohdaten!E382='turnwise standard'!$A$5:$A$99,'turnwise standard'!$F$5:$F$99))</f>
        <v>#DIV/0!</v>
      </c>
      <c r="H382" s="29" t="b">
        <f>IF(ISERROR(G382),1&lt;0,E382-G382&gt;eval!$B$6)</f>
        <v>0</v>
      </c>
      <c r="I382" s="32" t="e">
        <f>Rohdaten!L382-G382</f>
        <v>#DIV/0!</v>
      </c>
      <c r="J382" s="32">
        <f t="shared" si="192"/>
        <v>0</v>
      </c>
      <c r="K382" s="32">
        <f t="shared" si="193"/>
        <v>0</v>
      </c>
      <c r="V382" s="31" t="e">
        <f t="array" ref="V382">AVERAGE(IF(Rohdaten!E382='turnwise standard'!$A$5:$A$99,'turnwise standard'!$P$5:$P$99))</f>
        <v>#DIV/0!</v>
      </c>
      <c r="AF382" s="32">
        <f>(AC382)/((AE382+0.0000000000000000001)/charge/constants!$B$3)</f>
        <v>0</v>
      </c>
      <c r="AG382" s="32">
        <f>SQRT(AC382+1)/((AE382+0.0000000000000000001)/charge/constants!$B$3)</f>
        <v>4.8066000000000004</v>
      </c>
      <c r="AH382" s="32">
        <f>AF382/eval!$E$18</f>
        <v>0</v>
      </c>
      <c r="AI382" s="32">
        <f>AG382/eval!$E$18</f>
        <v>5.8210958603810132</v>
      </c>
      <c r="AR382" s="32" t="e">
        <f t="shared" si="164"/>
        <v>#DIV/0!</v>
      </c>
      <c r="AT382" s="32">
        <f>(AP382)/((AS382+0.0000000000000000001)/charge/constants!$B$3)</f>
        <v>0</v>
      </c>
      <c r="AU382" s="32">
        <f>SQRT(AP382+1)/((AS382+0.0000000000000000001)/charge/constants!$B$3)</f>
        <v>4.8066000000000004</v>
      </c>
      <c r="AV382" s="32">
        <f>AT382/eval!$E$18</f>
        <v>0</v>
      </c>
      <c r="AW382" s="32">
        <f>AU382/eval!$E$18</f>
        <v>5.8210958603810132</v>
      </c>
      <c r="BC382" s="32" t="e">
        <f>Rohdaten!AD382-G382</f>
        <v>#DIV/0!</v>
      </c>
      <c r="BF382" s="33">
        <f>Rohdaten!AF382/eval!$B$7</f>
        <v>0</v>
      </c>
    </row>
    <row r="383" spans="2:58" x14ac:dyDescent="0.2">
      <c r="B383" s="29">
        <f>IF(1=1,Rohdaten!H383,"x"&amp;Rohdaten!H383)</f>
        <v>0</v>
      </c>
      <c r="C383" s="29">
        <f>IF(101,Rohdaten!F383,-Rohdaten!F383)</f>
        <v>0</v>
      </c>
      <c r="E383" s="32">
        <f>Rohdaten!J383</f>
        <v>0</v>
      </c>
      <c r="F383" s="32" t="e">
        <f>AVERAGE(Rohdaten!L383,Rohdaten!X383,Rohdaten!AD383)</f>
        <v>#DIV/0!</v>
      </c>
      <c r="G383" s="29" t="e">
        <f t="array" ref="G383">AVERAGE(IF(Rohdaten!E383='turnwise standard'!$A$5:$A$99,'turnwise standard'!$F$5:$F$99))</f>
        <v>#DIV/0!</v>
      </c>
      <c r="H383" s="29" t="b">
        <f>IF(ISERROR(G383),1&lt;0,E383-G383&gt;eval!$B$6)</f>
        <v>0</v>
      </c>
      <c r="I383" s="32" t="e">
        <f>Rohdaten!L383-G383</f>
        <v>#DIV/0!</v>
      </c>
      <c r="J383" s="32">
        <f t="shared" si="192"/>
        <v>0</v>
      </c>
      <c r="K383" s="32">
        <f t="shared" si="193"/>
        <v>0</v>
      </c>
      <c r="V383" s="31" t="e">
        <f t="array" ref="V383">AVERAGE(IF(Rohdaten!E383='turnwise standard'!$A$5:$A$99,'turnwise standard'!$P$5:$P$99))</f>
        <v>#DIV/0!</v>
      </c>
      <c r="AF383" s="32">
        <f>(AC383)/((AE383+0.0000000000000000001)/charge/constants!$B$3)</f>
        <v>0</v>
      </c>
      <c r="AG383" s="32">
        <f>SQRT(AC383+1)/((AE383+0.0000000000000000001)/charge/constants!$B$3)</f>
        <v>4.8066000000000004</v>
      </c>
      <c r="AH383" s="32">
        <f>AF383/eval!$E$18</f>
        <v>0</v>
      </c>
      <c r="AI383" s="32">
        <f>AG383/eval!$E$18</f>
        <v>5.8210958603810132</v>
      </c>
      <c r="AR383" s="32" t="e">
        <f t="shared" si="164"/>
        <v>#DIV/0!</v>
      </c>
      <c r="AT383" s="32">
        <f>(AP383)/((AS383+0.0000000000000000001)/charge/constants!$B$3)</f>
        <v>0</v>
      </c>
      <c r="AU383" s="32">
        <f>SQRT(AP383+1)/((AS383+0.0000000000000000001)/charge/constants!$B$3)</f>
        <v>4.8066000000000004</v>
      </c>
      <c r="AV383" s="32">
        <f>AT383/eval!$E$18</f>
        <v>0</v>
      </c>
      <c r="AW383" s="32">
        <f>AU383/eval!$E$18</f>
        <v>5.8210958603810132</v>
      </c>
      <c r="BC383" s="32" t="e">
        <f>Rohdaten!AD383-G383</f>
        <v>#DIV/0!</v>
      </c>
      <c r="BF383" s="33">
        <f>Rohdaten!AF383/eval!$B$7</f>
        <v>0</v>
      </c>
    </row>
    <row r="384" spans="2:58" x14ac:dyDescent="0.2">
      <c r="B384" s="29">
        <f>IF(1=1,Rohdaten!H384,"x"&amp;Rohdaten!H384)</f>
        <v>0</v>
      </c>
      <c r="C384" s="29">
        <f>IF(101,Rohdaten!F384,-Rohdaten!F384)</f>
        <v>0</v>
      </c>
      <c r="E384" s="32">
        <f>Rohdaten!J384</f>
        <v>0</v>
      </c>
      <c r="F384" s="32" t="e">
        <f>AVERAGE(Rohdaten!L384,Rohdaten!X384,Rohdaten!AD384)</f>
        <v>#DIV/0!</v>
      </c>
      <c r="G384" s="29" t="e">
        <f t="array" ref="G384">AVERAGE(IF(Rohdaten!E384='turnwise standard'!$A$5:$A$99,'turnwise standard'!$F$5:$F$99))</f>
        <v>#DIV/0!</v>
      </c>
      <c r="H384" s="29" t="b">
        <f>IF(ISERROR(G384),1&lt;0,E384-G384&gt;eval!$B$6)</f>
        <v>0</v>
      </c>
      <c r="I384" s="32" t="e">
        <f>Rohdaten!L384-G384</f>
        <v>#DIV/0!</v>
      </c>
      <c r="J384" s="32">
        <f t="shared" si="192"/>
        <v>0</v>
      </c>
      <c r="K384" s="32">
        <f t="shared" si="193"/>
        <v>0</v>
      </c>
      <c r="V384" s="31" t="e">
        <f t="array" ref="V384">AVERAGE(IF(Rohdaten!E384='turnwise standard'!$A$5:$A$99,'turnwise standard'!$P$5:$P$99))</f>
        <v>#DIV/0!</v>
      </c>
      <c r="AF384" s="32">
        <f>(AC384)/((AE384+0.0000000000000000001)/charge/constants!$B$3)</f>
        <v>0</v>
      </c>
      <c r="AG384" s="32">
        <f>SQRT(AC384+1)/((AE384+0.0000000000000000001)/charge/constants!$B$3)</f>
        <v>4.8066000000000004</v>
      </c>
      <c r="AH384" s="32">
        <f>AF384/eval!$E$18</f>
        <v>0</v>
      </c>
      <c r="AI384" s="32">
        <f>AG384/eval!$E$18</f>
        <v>5.8210958603810132</v>
      </c>
      <c r="AR384" s="32" t="e">
        <f t="shared" si="164"/>
        <v>#DIV/0!</v>
      </c>
      <c r="AT384" s="32">
        <f>(AP384)/((AS384+0.0000000000000000001)/charge/constants!$B$3)</f>
        <v>0</v>
      </c>
      <c r="AU384" s="32">
        <f>SQRT(AP384+1)/((AS384+0.0000000000000000001)/charge/constants!$B$3)</f>
        <v>4.8066000000000004</v>
      </c>
      <c r="AV384" s="32">
        <f>AT384/eval!$E$18</f>
        <v>0</v>
      </c>
      <c r="AW384" s="32">
        <f>AU384/eval!$E$18</f>
        <v>5.8210958603810132</v>
      </c>
      <c r="BC384" s="32" t="e">
        <f>Rohdaten!AD384-G384</f>
        <v>#DIV/0!</v>
      </c>
      <c r="BF384" s="33">
        <f>Rohdaten!AF384/eval!$B$7</f>
        <v>0</v>
      </c>
    </row>
    <row r="385" spans="2:58" x14ac:dyDescent="0.2">
      <c r="B385" s="29">
        <f>IF(1=1,Rohdaten!H385,"x"&amp;Rohdaten!H385)</f>
        <v>0</v>
      </c>
      <c r="C385" s="29">
        <f>IF(101,Rohdaten!F385,-Rohdaten!F385)</f>
        <v>0</v>
      </c>
      <c r="E385" s="32">
        <f>Rohdaten!J385</f>
        <v>0</v>
      </c>
      <c r="F385" s="32" t="e">
        <f>AVERAGE(Rohdaten!L385,Rohdaten!X385,Rohdaten!AD385)</f>
        <v>#DIV/0!</v>
      </c>
      <c r="G385" s="29" t="e">
        <f t="array" ref="G385">AVERAGE(IF(Rohdaten!E385='turnwise standard'!$A$5:$A$99,'turnwise standard'!$F$5:$F$99))</f>
        <v>#DIV/0!</v>
      </c>
      <c r="H385" s="29" t="b">
        <f>IF(ISERROR(G385),1&lt;0,E385-G385&gt;eval!$B$6)</f>
        <v>0</v>
      </c>
      <c r="I385" s="32" t="e">
        <f>Rohdaten!L385-G385</f>
        <v>#DIV/0!</v>
      </c>
      <c r="J385" s="32">
        <f t="shared" si="192"/>
        <v>0</v>
      </c>
      <c r="K385" s="32">
        <f t="shared" si="193"/>
        <v>0</v>
      </c>
      <c r="V385" s="31" t="e">
        <f t="array" ref="V385">AVERAGE(IF(Rohdaten!E385='turnwise standard'!$A$5:$A$99,'turnwise standard'!$P$5:$P$99))</f>
        <v>#DIV/0!</v>
      </c>
      <c r="AF385" s="32">
        <f>(AC385)/((AE385+0.0000000000000000001)/charge/constants!$B$3)</f>
        <v>0</v>
      </c>
      <c r="AG385" s="32">
        <f>SQRT(AC385+1)/((AE385+0.0000000000000000001)/charge/constants!$B$3)</f>
        <v>4.8066000000000004</v>
      </c>
      <c r="AH385" s="32">
        <f>AF385/eval!$E$18</f>
        <v>0</v>
      </c>
      <c r="AI385" s="32">
        <f>AG385/eval!$E$18</f>
        <v>5.8210958603810132</v>
      </c>
      <c r="AR385" s="32" t="e">
        <f t="shared" si="164"/>
        <v>#DIV/0!</v>
      </c>
      <c r="AT385" s="32">
        <f>(AP385)/((AS385+0.0000000000000000001)/charge/constants!$B$3)</f>
        <v>0</v>
      </c>
      <c r="AU385" s="32">
        <f>SQRT(AP385+1)/((AS385+0.0000000000000000001)/charge/constants!$B$3)</f>
        <v>4.8066000000000004</v>
      </c>
      <c r="AV385" s="32">
        <f>AT385/eval!$E$18</f>
        <v>0</v>
      </c>
      <c r="AW385" s="32">
        <f>AU385/eval!$E$18</f>
        <v>5.8210958603810132</v>
      </c>
      <c r="BC385" s="32" t="e">
        <f>Rohdaten!AD385-G385</f>
        <v>#DIV/0!</v>
      </c>
      <c r="BF385" s="33">
        <f>Rohdaten!AF385/eval!$B$7</f>
        <v>0</v>
      </c>
    </row>
    <row r="386" spans="2:58" x14ac:dyDescent="0.2">
      <c r="B386" s="29">
        <f>IF(1=1,Rohdaten!H386,"x"&amp;Rohdaten!H386)</f>
        <v>0</v>
      </c>
      <c r="C386" s="29">
        <f>IF(101,Rohdaten!F386,-Rohdaten!F386)</f>
        <v>0</v>
      </c>
      <c r="E386" s="32">
        <f>Rohdaten!J386</f>
        <v>0</v>
      </c>
      <c r="F386" s="32" t="e">
        <f>AVERAGE(Rohdaten!L386,Rohdaten!X386,Rohdaten!AD386)</f>
        <v>#DIV/0!</v>
      </c>
      <c r="G386" s="29" t="e">
        <f t="array" ref="G386">AVERAGE(IF(Rohdaten!E386='turnwise standard'!$A$5:$A$99,'turnwise standard'!$F$5:$F$99))</f>
        <v>#DIV/0!</v>
      </c>
      <c r="H386" s="29" t="b">
        <f>IF(ISERROR(G386),1&lt;0,E386-G386&gt;eval!$B$6)</f>
        <v>0</v>
      </c>
      <c r="I386" s="32" t="e">
        <f>Rohdaten!L386-G386</f>
        <v>#DIV/0!</v>
      </c>
      <c r="J386" s="32">
        <f t="shared" si="192"/>
        <v>0</v>
      </c>
      <c r="K386" s="32">
        <f t="shared" si="193"/>
        <v>0</v>
      </c>
      <c r="V386" s="31" t="e">
        <f t="array" ref="V386">AVERAGE(IF(Rohdaten!E386='turnwise standard'!$A$5:$A$99,'turnwise standard'!$P$5:$P$99))</f>
        <v>#DIV/0!</v>
      </c>
      <c r="AF386" s="32">
        <f>(AC386)/((AE386+0.0000000000000000001)/charge/constants!$B$3)</f>
        <v>0</v>
      </c>
      <c r="AG386" s="32">
        <f>SQRT(AC386+1)/((AE386+0.0000000000000000001)/charge/constants!$B$3)</f>
        <v>4.8066000000000004</v>
      </c>
      <c r="AH386" s="32">
        <f>AF386/eval!$E$18</f>
        <v>0</v>
      </c>
      <c r="AI386" s="32">
        <f>AG386/eval!$E$18</f>
        <v>5.8210958603810132</v>
      </c>
      <c r="AR386" s="32" t="e">
        <f t="shared" si="164"/>
        <v>#DIV/0!</v>
      </c>
      <c r="AT386" s="32">
        <f>(AP386)/((AS386+0.0000000000000000001)/charge/constants!$B$3)</f>
        <v>0</v>
      </c>
      <c r="AU386" s="32">
        <f>SQRT(AP386+1)/((AS386+0.0000000000000000001)/charge/constants!$B$3)</f>
        <v>4.8066000000000004</v>
      </c>
      <c r="AV386" s="32">
        <f>AT386/eval!$E$18</f>
        <v>0</v>
      </c>
      <c r="AW386" s="32">
        <f>AU386/eval!$E$18</f>
        <v>5.8210958603810132</v>
      </c>
      <c r="BC386" s="32" t="e">
        <f>Rohdaten!AD386-G386</f>
        <v>#DIV/0!</v>
      </c>
      <c r="BF386" s="33">
        <f>Rohdaten!AF386/eval!$B$7</f>
        <v>0</v>
      </c>
    </row>
    <row r="387" spans="2:58" x14ac:dyDescent="0.2">
      <c r="B387" s="29">
        <f>IF(1=1,Rohdaten!H387,"x"&amp;Rohdaten!H387)</f>
        <v>0</v>
      </c>
      <c r="C387" s="29">
        <f>IF(101,Rohdaten!F387,-Rohdaten!F387)</f>
        <v>0</v>
      </c>
      <c r="E387" s="32">
        <f>Rohdaten!J387</f>
        <v>0</v>
      </c>
      <c r="F387" s="32" t="e">
        <f>AVERAGE(Rohdaten!L387,Rohdaten!X387,Rohdaten!AD387)</f>
        <v>#DIV/0!</v>
      </c>
      <c r="G387" s="29" t="e">
        <f t="array" ref="G387">AVERAGE(IF(Rohdaten!E387='turnwise standard'!$A$5:$A$99,'turnwise standard'!$F$5:$F$99))</f>
        <v>#DIV/0!</v>
      </c>
      <c r="H387" s="29" t="b">
        <f>IF(ISERROR(G387),1&lt;0,E387-G387&gt;eval!$B$6)</f>
        <v>0</v>
      </c>
      <c r="I387" s="32" t="e">
        <f>Rohdaten!L387-G387</f>
        <v>#DIV/0!</v>
      </c>
      <c r="J387" s="32">
        <f t="shared" ref="J387:J450" si="194">BP387</f>
        <v>0</v>
      </c>
      <c r="K387" s="32">
        <f t="shared" ref="K387:K450" si="195">IF(OR(ISERROR(J387),H387),I387,J387)</f>
        <v>0</v>
      </c>
      <c r="V387" s="31" t="e">
        <f t="array" ref="V387">AVERAGE(IF(Rohdaten!E387='turnwise standard'!$A$5:$A$99,'turnwise standard'!$P$5:$P$99))</f>
        <v>#DIV/0!</v>
      </c>
      <c r="AF387" s="32">
        <f>(AC387)/((AE387+0.0000000000000000001)/charge/constants!$B$3)</f>
        <v>0</v>
      </c>
      <c r="AG387" s="32">
        <f>SQRT(AC387+1)/((AE387+0.0000000000000000001)/charge/constants!$B$3)</f>
        <v>4.8066000000000004</v>
      </c>
      <c r="AH387" s="32">
        <f>AF387/eval!$E$18</f>
        <v>0</v>
      </c>
      <c r="AI387" s="32">
        <f>AG387/eval!$E$18</f>
        <v>5.8210958603810132</v>
      </c>
      <c r="AR387" s="32" t="e">
        <f t="shared" si="164"/>
        <v>#DIV/0!</v>
      </c>
      <c r="AT387" s="32">
        <f>(AP387)/((AS387+0.0000000000000000001)/charge/constants!$B$3)</f>
        <v>0</v>
      </c>
      <c r="AU387" s="32">
        <f>SQRT(AP387+1)/((AS387+0.0000000000000000001)/charge/constants!$B$3)</f>
        <v>4.8066000000000004</v>
      </c>
      <c r="AV387" s="32">
        <f>AT387/eval!$E$18</f>
        <v>0</v>
      </c>
      <c r="AW387" s="32">
        <f>AU387/eval!$E$18</f>
        <v>5.8210958603810132</v>
      </c>
      <c r="BC387" s="32" t="e">
        <f>Rohdaten!AD387-G387</f>
        <v>#DIV/0!</v>
      </c>
      <c r="BF387" s="33">
        <f>Rohdaten!AF387/eval!$B$7</f>
        <v>0</v>
      </c>
    </row>
    <row r="388" spans="2:58" x14ac:dyDescent="0.2">
      <c r="B388" s="29">
        <f>IF(1=1,Rohdaten!H388,"x"&amp;Rohdaten!H388)</f>
        <v>0</v>
      </c>
      <c r="C388" s="29">
        <f>IF(101,Rohdaten!F388,-Rohdaten!F388)</f>
        <v>0</v>
      </c>
      <c r="E388" s="32">
        <f>Rohdaten!J388</f>
        <v>0</v>
      </c>
      <c r="F388" s="32" t="e">
        <f>AVERAGE(Rohdaten!L388,Rohdaten!X388,Rohdaten!AD388)</f>
        <v>#DIV/0!</v>
      </c>
      <c r="G388" s="29" t="e">
        <f t="array" ref="G388">AVERAGE(IF(Rohdaten!E388='turnwise standard'!$A$5:$A$99,'turnwise standard'!$F$5:$F$99))</f>
        <v>#DIV/0!</v>
      </c>
      <c r="H388" s="29" t="b">
        <f>IF(ISERROR(G388),1&lt;0,E388-G388&gt;eval!$B$6)</f>
        <v>0</v>
      </c>
      <c r="I388" s="32" t="e">
        <f>Rohdaten!L388-G388</f>
        <v>#DIV/0!</v>
      </c>
      <c r="J388" s="32">
        <f t="shared" si="194"/>
        <v>0</v>
      </c>
      <c r="K388" s="32">
        <f t="shared" si="195"/>
        <v>0</v>
      </c>
      <c r="V388" s="31" t="e">
        <f t="array" ref="V388">AVERAGE(IF(Rohdaten!E388='turnwise standard'!$A$5:$A$99,'turnwise standard'!$P$5:$P$99))</f>
        <v>#DIV/0!</v>
      </c>
      <c r="AF388" s="32">
        <f>(AC388)/((AE388+0.0000000000000000001)/charge/constants!$B$3)</f>
        <v>0</v>
      </c>
      <c r="AG388" s="32">
        <f>SQRT(AC388+1)/((AE388+0.0000000000000000001)/charge/constants!$B$3)</f>
        <v>4.8066000000000004</v>
      </c>
      <c r="AH388" s="32">
        <f>AF388/eval!$E$18</f>
        <v>0</v>
      </c>
      <c r="AI388" s="32">
        <f>AG388/eval!$E$18</f>
        <v>5.8210958603810132</v>
      </c>
      <c r="AR388" s="32" t="e">
        <f t="shared" ref="AR388:AR451" si="196">AP388/AQ388</f>
        <v>#DIV/0!</v>
      </c>
      <c r="AT388" s="32">
        <f>(AP388)/((AS388+0.0000000000000000001)/charge/constants!$B$3)</f>
        <v>0</v>
      </c>
      <c r="AU388" s="32">
        <f>SQRT(AP388+1)/((AS388+0.0000000000000000001)/charge/constants!$B$3)</f>
        <v>4.8066000000000004</v>
      </c>
      <c r="AV388" s="32">
        <f>AT388/eval!$E$18</f>
        <v>0</v>
      </c>
      <c r="AW388" s="32">
        <f>AU388/eval!$E$18</f>
        <v>5.8210958603810132</v>
      </c>
      <c r="BC388" s="32" t="e">
        <f>Rohdaten!AD388-G388</f>
        <v>#DIV/0!</v>
      </c>
      <c r="BF388" s="33">
        <f>Rohdaten!AF388/eval!$B$7</f>
        <v>0</v>
      </c>
    </row>
    <row r="389" spans="2:58" x14ac:dyDescent="0.2">
      <c r="B389" s="29">
        <f>IF(1=1,Rohdaten!H389,"x"&amp;Rohdaten!H389)</f>
        <v>0</v>
      </c>
      <c r="C389" s="29">
        <f>IF(101,Rohdaten!F389,-Rohdaten!F389)</f>
        <v>0</v>
      </c>
      <c r="E389" s="32">
        <f>Rohdaten!J389</f>
        <v>0</v>
      </c>
      <c r="F389" s="32" t="e">
        <f>AVERAGE(Rohdaten!L389,Rohdaten!X389,Rohdaten!AD389)</f>
        <v>#DIV/0!</v>
      </c>
      <c r="G389" s="29" t="e">
        <f t="array" ref="G389">AVERAGE(IF(Rohdaten!E389='turnwise standard'!$A$5:$A$99,'turnwise standard'!$F$5:$F$99))</f>
        <v>#DIV/0!</v>
      </c>
      <c r="H389" s="29" t="b">
        <f>IF(ISERROR(G389),1&lt;0,E389-G389&gt;eval!$B$6)</f>
        <v>0</v>
      </c>
      <c r="I389" s="32" t="e">
        <f>Rohdaten!L389-G389</f>
        <v>#DIV/0!</v>
      </c>
      <c r="J389" s="32">
        <f t="shared" si="194"/>
        <v>0</v>
      </c>
      <c r="K389" s="32">
        <f t="shared" si="195"/>
        <v>0</v>
      </c>
      <c r="V389" s="31" t="e">
        <f t="array" ref="V389">AVERAGE(IF(Rohdaten!E389='turnwise standard'!$A$5:$A$99,'turnwise standard'!$P$5:$P$99))</f>
        <v>#DIV/0!</v>
      </c>
      <c r="AF389" s="32">
        <f>(AC389)/((AE389+0.0000000000000000001)/charge/constants!$B$3)</f>
        <v>0</v>
      </c>
      <c r="AG389" s="32">
        <f>SQRT(AC389+1)/((AE389+0.0000000000000000001)/charge/constants!$B$3)</f>
        <v>4.8066000000000004</v>
      </c>
      <c r="AH389" s="32">
        <f>AF389/eval!$E$18</f>
        <v>0</v>
      </c>
      <c r="AI389" s="32">
        <f>AG389/eval!$E$18</f>
        <v>5.8210958603810132</v>
      </c>
      <c r="AR389" s="32" t="e">
        <f t="shared" si="196"/>
        <v>#DIV/0!</v>
      </c>
      <c r="AT389" s="32">
        <f>(AP389)/((AS389+0.0000000000000000001)/charge/constants!$B$3)</f>
        <v>0</v>
      </c>
      <c r="AU389" s="32">
        <f>SQRT(AP389+1)/((AS389+0.0000000000000000001)/charge/constants!$B$3)</f>
        <v>4.8066000000000004</v>
      </c>
      <c r="AV389" s="32">
        <f>AT389/eval!$E$18</f>
        <v>0</v>
      </c>
      <c r="AW389" s="32">
        <f>AU389/eval!$E$18</f>
        <v>5.8210958603810132</v>
      </c>
      <c r="BC389" s="32" t="e">
        <f>Rohdaten!AD389-G389</f>
        <v>#DIV/0!</v>
      </c>
      <c r="BF389" s="33">
        <f>Rohdaten!AF389/eval!$B$7</f>
        <v>0</v>
      </c>
    </row>
    <row r="390" spans="2:58" x14ac:dyDescent="0.2">
      <c r="B390" s="29">
        <f>IF(1=1,Rohdaten!H390,"x"&amp;Rohdaten!H390)</f>
        <v>0</v>
      </c>
      <c r="C390" s="29">
        <f>IF(101,Rohdaten!F390,-Rohdaten!F390)</f>
        <v>0</v>
      </c>
      <c r="E390" s="32">
        <f>Rohdaten!J390</f>
        <v>0</v>
      </c>
      <c r="F390" s="32" t="e">
        <f>AVERAGE(Rohdaten!L390,Rohdaten!X390,Rohdaten!AD390)</f>
        <v>#DIV/0!</v>
      </c>
      <c r="G390" s="29" t="e">
        <f t="array" ref="G390">AVERAGE(IF(Rohdaten!E390='turnwise standard'!$A$5:$A$99,'turnwise standard'!$F$5:$F$99))</f>
        <v>#DIV/0!</v>
      </c>
      <c r="H390" s="29" t="b">
        <f>IF(ISERROR(G390),1&lt;0,E390-G390&gt;eval!$B$6)</f>
        <v>0</v>
      </c>
      <c r="I390" s="32" t="e">
        <f>Rohdaten!L390-G390</f>
        <v>#DIV/0!</v>
      </c>
      <c r="J390" s="32">
        <f t="shared" si="194"/>
        <v>0</v>
      </c>
      <c r="K390" s="32">
        <f t="shared" si="195"/>
        <v>0</v>
      </c>
      <c r="V390" s="31" t="e">
        <f t="array" ref="V390">AVERAGE(IF(Rohdaten!E390='turnwise standard'!$A$5:$A$99,'turnwise standard'!$P$5:$P$99))</f>
        <v>#DIV/0!</v>
      </c>
      <c r="AF390" s="32">
        <f>(AC390)/((AE390+0.0000000000000000001)/charge/constants!$B$3)</f>
        <v>0</v>
      </c>
      <c r="AG390" s="32">
        <f>SQRT(AC390+1)/((AE390+0.0000000000000000001)/charge/constants!$B$3)</f>
        <v>4.8066000000000004</v>
      </c>
      <c r="AH390" s="32">
        <f>AF390/eval!$E$18</f>
        <v>0</v>
      </c>
      <c r="AI390" s="32">
        <f>AG390/eval!$E$18</f>
        <v>5.8210958603810132</v>
      </c>
      <c r="AR390" s="32" t="e">
        <f t="shared" si="196"/>
        <v>#DIV/0!</v>
      </c>
      <c r="AT390" s="32">
        <f>(AP390)/((AS390+0.0000000000000000001)/charge/constants!$B$3)</f>
        <v>0</v>
      </c>
      <c r="AU390" s="32">
        <f>SQRT(AP390+1)/((AS390+0.0000000000000000001)/charge/constants!$B$3)</f>
        <v>4.8066000000000004</v>
      </c>
      <c r="AV390" s="32">
        <f>AT390/eval!$E$18</f>
        <v>0</v>
      </c>
      <c r="AW390" s="32">
        <f>AU390/eval!$E$18</f>
        <v>5.8210958603810132</v>
      </c>
      <c r="BC390" s="32" t="e">
        <f>Rohdaten!AD390-G390</f>
        <v>#DIV/0!</v>
      </c>
      <c r="BF390" s="33">
        <f>Rohdaten!AF390/eval!$B$7</f>
        <v>0</v>
      </c>
    </row>
    <row r="391" spans="2:58" x14ac:dyDescent="0.2">
      <c r="B391" s="29">
        <f>IF(1=1,Rohdaten!H391,"x"&amp;Rohdaten!H391)</f>
        <v>0</v>
      </c>
      <c r="C391" s="29">
        <f>IF(101,Rohdaten!F391,-Rohdaten!F391)</f>
        <v>0</v>
      </c>
      <c r="E391" s="32">
        <f>Rohdaten!J391</f>
        <v>0</v>
      </c>
      <c r="F391" s="32" t="e">
        <f>AVERAGE(Rohdaten!L391,Rohdaten!X391,Rohdaten!AD391)</f>
        <v>#DIV/0!</v>
      </c>
      <c r="G391" s="29" t="e">
        <f t="array" ref="G391">AVERAGE(IF(Rohdaten!E391='turnwise standard'!$A$5:$A$99,'turnwise standard'!$F$5:$F$99))</f>
        <v>#DIV/0!</v>
      </c>
      <c r="H391" s="29" t="b">
        <f>IF(ISERROR(G391),1&lt;0,E391-G391&gt;eval!$B$6)</f>
        <v>0</v>
      </c>
      <c r="I391" s="32" t="e">
        <f>Rohdaten!L391-G391</f>
        <v>#DIV/0!</v>
      </c>
      <c r="J391" s="32">
        <f t="shared" si="194"/>
        <v>0</v>
      </c>
      <c r="K391" s="32">
        <f t="shared" si="195"/>
        <v>0</v>
      </c>
      <c r="V391" s="31" t="e">
        <f t="array" ref="V391">AVERAGE(IF(Rohdaten!E391='turnwise standard'!$A$5:$A$99,'turnwise standard'!$P$5:$P$99))</f>
        <v>#DIV/0!</v>
      </c>
      <c r="AF391" s="32">
        <f>(AC391)/((AE391+0.0000000000000000001)/charge/constants!$B$3)</f>
        <v>0</v>
      </c>
      <c r="AG391" s="32">
        <f>SQRT(AC391+1)/((AE391+0.0000000000000000001)/charge/constants!$B$3)</f>
        <v>4.8066000000000004</v>
      </c>
      <c r="AH391" s="32">
        <f>AF391/eval!$E$18</f>
        <v>0</v>
      </c>
      <c r="AI391" s="32">
        <f>AG391/eval!$E$18</f>
        <v>5.8210958603810132</v>
      </c>
      <c r="AR391" s="32" t="e">
        <f t="shared" si="196"/>
        <v>#DIV/0!</v>
      </c>
      <c r="AT391" s="32">
        <f>(AP391)/((AS391+0.0000000000000000001)/charge/constants!$B$3)</f>
        <v>0</v>
      </c>
      <c r="AU391" s="32">
        <f>SQRT(AP391+1)/((AS391+0.0000000000000000001)/charge/constants!$B$3)</f>
        <v>4.8066000000000004</v>
      </c>
      <c r="AV391" s="32">
        <f>AT391/eval!$E$18</f>
        <v>0</v>
      </c>
      <c r="AW391" s="32">
        <f>AU391/eval!$E$18</f>
        <v>5.8210958603810132</v>
      </c>
      <c r="BC391" s="32" t="e">
        <f>Rohdaten!AD391-G391</f>
        <v>#DIV/0!</v>
      </c>
      <c r="BF391" s="33">
        <f>Rohdaten!AF391/eval!$B$7</f>
        <v>0</v>
      </c>
    </row>
    <row r="392" spans="2:58" x14ac:dyDescent="0.2">
      <c r="B392" s="29">
        <f>IF(1=1,Rohdaten!H392,"x"&amp;Rohdaten!H392)</f>
        <v>0</v>
      </c>
      <c r="C392" s="29">
        <f>IF(101,Rohdaten!F392,-Rohdaten!F392)</f>
        <v>0</v>
      </c>
      <c r="E392" s="32">
        <f>Rohdaten!J392</f>
        <v>0</v>
      </c>
      <c r="F392" s="32" t="e">
        <f>AVERAGE(Rohdaten!L392,Rohdaten!X392,Rohdaten!AD392)</f>
        <v>#DIV/0!</v>
      </c>
      <c r="G392" s="29" t="e">
        <f t="array" ref="G392">AVERAGE(IF(Rohdaten!E392='turnwise standard'!$A$5:$A$99,'turnwise standard'!$F$5:$F$99))</f>
        <v>#DIV/0!</v>
      </c>
      <c r="H392" s="29" t="b">
        <f>IF(ISERROR(G392),1&lt;0,E392-G392&gt;eval!$B$6)</f>
        <v>0</v>
      </c>
      <c r="I392" s="32" t="e">
        <f>Rohdaten!L392-G392</f>
        <v>#DIV/0!</v>
      </c>
      <c r="J392" s="32">
        <f t="shared" si="194"/>
        <v>0</v>
      </c>
      <c r="K392" s="32">
        <f t="shared" si="195"/>
        <v>0</v>
      </c>
      <c r="V392" s="31" t="e">
        <f t="array" ref="V392">AVERAGE(IF(Rohdaten!E392='turnwise standard'!$A$5:$A$99,'turnwise standard'!$P$5:$P$99))</f>
        <v>#DIV/0!</v>
      </c>
      <c r="AF392" s="32">
        <f>(AC392)/((AE392+0.0000000000000000001)/charge/constants!$B$3)</f>
        <v>0</v>
      </c>
      <c r="AG392" s="32">
        <f>SQRT(AC392+1)/((AE392+0.0000000000000000001)/charge/constants!$B$3)</f>
        <v>4.8066000000000004</v>
      </c>
      <c r="AH392" s="32">
        <f>AF392/eval!$E$18</f>
        <v>0</v>
      </c>
      <c r="AI392" s="32">
        <f>AG392/eval!$E$18</f>
        <v>5.8210958603810132</v>
      </c>
      <c r="AR392" s="32" t="e">
        <f t="shared" si="196"/>
        <v>#DIV/0!</v>
      </c>
      <c r="AT392" s="32">
        <f>(AP392)/((AS392+0.0000000000000000001)/charge/constants!$B$3)</f>
        <v>0</v>
      </c>
      <c r="AU392" s="32">
        <f>SQRT(AP392+1)/((AS392+0.0000000000000000001)/charge/constants!$B$3)</f>
        <v>4.8066000000000004</v>
      </c>
      <c r="AV392" s="32">
        <f>AT392/eval!$E$18</f>
        <v>0</v>
      </c>
      <c r="AW392" s="32">
        <f>AU392/eval!$E$18</f>
        <v>5.8210958603810132</v>
      </c>
      <c r="BC392" s="32" t="e">
        <f>Rohdaten!AD392-G392</f>
        <v>#DIV/0!</v>
      </c>
      <c r="BF392" s="33">
        <f>Rohdaten!AF392/eval!$B$7</f>
        <v>0</v>
      </c>
    </row>
    <row r="393" spans="2:58" x14ac:dyDescent="0.2">
      <c r="B393" s="29">
        <f>IF(1=1,Rohdaten!H393,"x"&amp;Rohdaten!H393)</f>
        <v>0</v>
      </c>
      <c r="C393" s="29">
        <f>IF(101,Rohdaten!F393,-Rohdaten!F393)</f>
        <v>0</v>
      </c>
      <c r="E393" s="32">
        <f>Rohdaten!J393</f>
        <v>0</v>
      </c>
      <c r="F393" s="32" t="e">
        <f>AVERAGE(Rohdaten!L393,Rohdaten!X393,Rohdaten!AD393)</f>
        <v>#DIV/0!</v>
      </c>
      <c r="G393" s="29" t="e">
        <f t="array" ref="G393">AVERAGE(IF(Rohdaten!E393='turnwise standard'!$A$5:$A$99,'turnwise standard'!$F$5:$F$99))</f>
        <v>#DIV/0!</v>
      </c>
      <c r="H393" s="29" t="b">
        <f>IF(ISERROR(G393),1&lt;0,E393-G393&gt;eval!$B$6)</f>
        <v>0</v>
      </c>
      <c r="I393" s="32" t="e">
        <f>Rohdaten!L393-G393</f>
        <v>#DIV/0!</v>
      </c>
      <c r="J393" s="32">
        <f t="shared" si="194"/>
        <v>0</v>
      </c>
      <c r="K393" s="32">
        <f t="shared" si="195"/>
        <v>0</v>
      </c>
      <c r="V393" s="31" t="e">
        <f t="array" ref="V393">AVERAGE(IF(Rohdaten!E393='turnwise standard'!$A$5:$A$99,'turnwise standard'!$P$5:$P$99))</f>
        <v>#DIV/0!</v>
      </c>
      <c r="AF393" s="32">
        <f>(AC393)/((AE393+0.0000000000000000001)/charge/constants!$B$3)</f>
        <v>0</v>
      </c>
      <c r="AG393" s="32">
        <f>SQRT(AC393+1)/((AE393+0.0000000000000000001)/charge/constants!$B$3)</f>
        <v>4.8066000000000004</v>
      </c>
      <c r="AH393" s="32">
        <f>AF393/eval!$E$18</f>
        <v>0</v>
      </c>
      <c r="AI393" s="32">
        <f>AG393/eval!$E$18</f>
        <v>5.8210958603810132</v>
      </c>
      <c r="AR393" s="32" t="e">
        <f t="shared" si="196"/>
        <v>#DIV/0!</v>
      </c>
      <c r="AT393" s="32">
        <f>(AP393)/((AS393+0.0000000000000000001)/charge/constants!$B$3)</f>
        <v>0</v>
      </c>
      <c r="AU393" s="32">
        <f>SQRT(AP393+1)/((AS393+0.0000000000000000001)/charge/constants!$B$3)</f>
        <v>4.8066000000000004</v>
      </c>
      <c r="AV393" s="32">
        <f>AT393/eval!$E$18</f>
        <v>0</v>
      </c>
      <c r="AW393" s="32">
        <f>AU393/eval!$E$18</f>
        <v>5.8210958603810132</v>
      </c>
      <c r="BC393" s="32" t="e">
        <f>Rohdaten!AD393-G393</f>
        <v>#DIV/0!</v>
      </c>
      <c r="BF393" s="33">
        <f>Rohdaten!AF393/eval!$B$7</f>
        <v>0</v>
      </c>
    </row>
    <row r="394" spans="2:58" x14ac:dyDescent="0.2">
      <c r="B394" s="29">
        <f>IF(1=1,Rohdaten!H394,"x"&amp;Rohdaten!H394)</f>
        <v>0</v>
      </c>
      <c r="C394" s="29">
        <f>IF(101,Rohdaten!F394,-Rohdaten!F394)</f>
        <v>0</v>
      </c>
      <c r="E394" s="32">
        <f>Rohdaten!J394</f>
        <v>0</v>
      </c>
      <c r="F394" s="32" t="e">
        <f>AVERAGE(Rohdaten!L394,Rohdaten!X394,Rohdaten!AD394)</f>
        <v>#DIV/0!</v>
      </c>
      <c r="G394" s="29" t="e">
        <f t="array" ref="G394">AVERAGE(IF(Rohdaten!E394='turnwise standard'!$A$5:$A$99,'turnwise standard'!$F$5:$F$99))</f>
        <v>#DIV/0!</v>
      </c>
      <c r="H394" s="29" t="b">
        <f>IF(ISERROR(G394),1&lt;0,E394-G394&gt;eval!$B$6)</f>
        <v>0</v>
      </c>
      <c r="I394" s="32" t="e">
        <f>Rohdaten!L394-G394</f>
        <v>#DIV/0!</v>
      </c>
      <c r="J394" s="32">
        <f t="shared" si="194"/>
        <v>0</v>
      </c>
      <c r="K394" s="32">
        <f t="shared" si="195"/>
        <v>0</v>
      </c>
      <c r="V394" s="31" t="e">
        <f t="array" ref="V394">AVERAGE(IF(Rohdaten!E394='turnwise standard'!$A$5:$A$99,'turnwise standard'!$P$5:$P$99))</f>
        <v>#DIV/0!</v>
      </c>
      <c r="AF394" s="32">
        <f>(AC394)/((AE394+0.0000000000000000001)/charge/constants!$B$3)</f>
        <v>0</v>
      </c>
      <c r="AG394" s="32">
        <f>SQRT(AC394+1)/((AE394+0.0000000000000000001)/charge/constants!$B$3)</f>
        <v>4.8066000000000004</v>
      </c>
      <c r="AH394" s="32">
        <f>AF394/eval!$E$18</f>
        <v>0</v>
      </c>
      <c r="AI394" s="32">
        <f>AG394/eval!$E$18</f>
        <v>5.8210958603810132</v>
      </c>
      <c r="AR394" s="32" t="e">
        <f t="shared" si="196"/>
        <v>#DIV/0!</v>
      </c>
      <c r="AT394" s="32">
        <f>(AP394)/((AS394+0.0000000000000000001)/charge/constants!$B$3)</f>
        <v>0</v>
      </c>
      <c r="AU394" s="32">
        <f>SQRT(AP394+1)/((AS394+0.0000000000000000001)/charge/constants!$B$3)</f>
        <v>4.8066000000000004</v>
      </c>
      <c r="AV394" s="32">
        <f>AT394/eval!$E$18</f>
        <v>0</v>
      </c>
      <c r="AW394" s="32">
        <f>AU394/eval!$E$18</f>
        <v>5.8210958603810132</v>
      </c>
      <c r="BC394" s="32" t="e">
        <f>Rohdaten!AD394-G394</f>
        <v>#DIV/0!</v>
      </c>
      <c r="BF394" s="33">
        <f>Rohdaten!AF394/eval!$B$7</f>
        <v>0</v>
      </c>
    </row>
    <row r="395" spans="2:58" x14ac:dyDescent="0.2">
      <c r="B395" s="29">
        <f>IF(1=1,Rohdaten!H395,"x"&amp;Rohdaten!H395)</f>
        <v>0</v>
      </c>
      <c r="C395" s="29">
        <f>IF(101,Rohdaten!F395,-Rohdaten!F395)</f>
        <v>0</v>
      </c>
      <c r="E395" s="32">
        <f>Rohdaten!J395</f>
        <v>0</v>
      </c>
      <c r="F395" s="32" t="e">
        <f>AVERAGE(Rohdaten!L395,Rohdaten!X395,Rohdaten!AD395)</f>
        <v>#DIV/0!</v>
      </c>
      <c r="G395" s="29" t="e">
        <f t="array" ref="G395">AVERAGE(IF(Rohdaten!E395='turnwise standard'!$A$5:$A$99,'turnwise standard'!$F$5:$F$99))</f>
        <v>#DIV/0!</v>
      </c>
      <c r="H395" s="29" t="b">
        <f>IF(ISERROR(G395),1&lt;0,E395-G395&gt;eval!$B$6)</f>
        <v>0</v>
      </c>
      <c r="I395" s="32" t="e">
        <f>Rohdaten!L395-G395</f>
        <v>#DIV/0!</v>
      </c>
      <c r="J395" s="32">
        <f t="shared" si="194"/>
        <v>0</v>
      </c>
      <c r="K395" s="32">
        <f t="shared" si="195"/>
        <v>0</v>
      </c>
      <c r="V395" s="31" t="e">
        <f t="array" ref="V395">AVERAGE(IF(Rohdaten!E395='turnwise standard'!$A$5:$A$99,'turnwise standard'!$P$5:$P$99))</f>
        <v>#DIV/0!</v>
      </c>
      <c r="AF395" s="32">
        <f>(AC395)/((AE395+0.0000000000000000001)/charge/constants!$B$3)</f>
        <v>0</v>
      </c>
      <c r="AG395" s="32">
        <f>SQRT(AC395+1)/((AE395+0.0000000000000000001)/charge/constants!$B$3)</f>
        <v>4.8066000000000004</v>
      </c>
      <c r="AH395" s="32">
        <f>AF395/eval!$E$18</f>
        <v>0</v>
      </c>
      <c r="AI395" s="32">
        <f>AG395/eval!$E$18</f>
        <v>5.8210958603810132</v>
      </c>
      <c r="AR395" s="32" t="e">
        <f t="shared" si="196"/>
        <v>#DIV/0!</v>
      </c>
      <c r="AT395" s="32">
        <f>(AP395)/((AS395+0.0000000000000000001)/charge/constants!$B$3)</f>
        <v>0</v>
      </c>
      <c r="AU395" s="32">
        <f>SQRT(AP395+1)/((AS395+0.0000000000000000001)/charge/constants!$B$3)</f>
        <v>4.8066000000000004</v>
      </c>
      <c r="AV395" s="32">
        <f>AT395/eval!$E$18</f>
        <v>0</v>
      </c>
      <c r="AW395" s="32">
        <f>AU395/eval!$E$18</f>
        <v>5.8210958603810132</v>
      </c>
      <c r="BC395" s="32" t="e">
        <f>Rohdaten!AD395-G395</f>
        <v>#DIV/0!</v>
      </c>
      <c r="BF395" s="33">
        <f>Rohdaten!AF395/eval!$B$7</f>
        <v>0</v>
      </c>
    </row>
    <row r="396" spans="2:58" x14ac:dyDescent="0.2">
      <c r="B396" s="29">
        <f>IF(1=1,Rohdaten!H396,"x"&amp;Rohdaten!H396)</f>
        <v>0</v>
      </c>
      <c r="C396" s="29">
        <f>IF(101,Rohdaten!F396,-Rohdaten!F396)</f>
        <v>0</v>
      </c>
      <c r="E396" s="32">
        <f>Rohdaten!J396</f>
        <v>0</v>
      </c>
      <c r="F396" s="32" t="e">
        <f>AVERAGE(Rohdaten!L396,Rohdaten!X396,Rohdaten!AD396)</f>
        <v>#DIV/0!</v>
      </c>
      <c r="G396" s="29" t="e">
        <f t="array" ref="G396">AVERAGE(IF(Rohdaten!E396='turnwise standard'!$A$5:$A$99,'turnwise standard'!$F$5:$F$99))</f>
        <v>#DIV/0!</v>
      </c>
      <c r="H396" s="29" t="b">
        <f>IF(ISERROR(G396),1&lt;0,E396-G396&gt;eval!$B$6)</f>
        <v>0</v>
      </c>
      <c r="I396" s="32" t="e">
        <f>Rohdaten!L396-G396</f>
        <v>#DIV/0!</v>
      </c>
      <c r="J396" s="32">
        <f t="shared" si="194"/>
        <v>0</v>
      </c>
      <c r="K396" s="32">
        <f t="shared" si="195"/>
        <v>0</v>
      </c>
      <c r="V396" s="31" t="e">
        <f t="array" ref="V396">AVERAGE(IF(Rohdaten!E396='turnwise standard'!$A$5:$A$99,'turnwise standard'!$P$5:$P$99))</f>
        <v>#DIV/0!</v>
      </c>
      <c r="AF396" s="32">
        <f>(AC396)/((AE396+0.0000000000000000001)/charge/constants!$B$3)</f>
        <v>0</v>
      </c>
      <c r="AG396" s="32">
        <f>SQRT(AC396+1)/((AE396+0.0000000000000000001)/charge/constants!$B$3)</f>
        <v>4.8066000000000004</v>
      </c>
      <c r="AH396" s="32">
        <f>AF396/eval!$E$18</f>
        <v>0</v>
      </c>
      <c r="AI396" s="32">
        <f>AG396/eval!$E$18</f>
        <v>5.8210958603810132</v>
      </c>
      <c r="AR396" s="32" t="e">
        <f t="shared" si="196"/>
        <v>#DIV/0!</v>
      </c>
      <c r="AT396" s="32">
        <f>(AP396)/((AS396+0.0000000000000000001)/charge/constants!$B$3)</f>
        <v>0</v>
      </c>
      <c r="AU396" s="32">
        <f>SQRT(AP396+1)/((AS396+0.0000000000000000001)/charge/constants!$B$3)</f>
        <v>4.8066000000000004</v>
      </c>
      <c r="AV396" s="32">
        <f>AT396/eval!$E$18</f>
        <v>0</v>
      </c>
      <c r="AW396" s="32">
        <f>AU396/eval!$E$18</f>
        <v>5.8210958603810132</v>
      </c>
      <c r="BC396" s="32" t="e">
        <f>Rohdaten!AD396-G396</f>
        <v>#DIV/0!</v>
      </c>
      <c r="BF396" s="33">
        <f>Rohdaten!AF396/eval!$B$7</f>
        <v>0</v>
      </c>
    </row>
    <row r="397" spans="2:58" x14ac:dyDescent="0.2">
      <c r="B397" s="29">
        <f>IF(1=1,Rohdaten!H397,"x"&amp;Rohdaten!H397)</f>
        <v>0</v>
      </c>
      <c r="C397" s="29">
        <f>IF(101,Rohdaten!F397,-Rohdaten!F397)</f>
        <v>0</v>
      </c>
      <c r="E397" s="32">
        <f>Rohdaten!J397</f>
        <v>0</v>
      </c>
      <c r="F397" s="32" t="e">
        <f>AVERAGE(Rohdaten!L397,Rohdaten!X397,Rohdaten!AD397)</f>
        <v>#DIV/0!</v>
      </c>
      <c r="G397" s="29" t="e">
        <f t="array" ref="G397">AVERAGE(IF(Rohdaten!E397='turnwise standard'!$A$5:$A$99,'turnwise standard'!$F$5:$F$99))</f>
        <v>#DIV/0!</v>
      </c>
      <c r="H397" s="29" t="b">
        <f>IF(ISERROR(G397),1&lt;0,E397-G397&gt;eval!$B$6)</f>
        <v>0</v>
      </c>
      <c r="I397" s="32" t="e">
        <f>Rohdaten!L397-G397</f>
        <v>#DIV/0!</v>
      </c>
      <c r="J397" s="32">
        <f t="shared" si="194"/>
        <v>0</v>
      </c>
      <c r="K397" s="32">
        <f t="shared" si="195"/>
        <v>0</v>
      </c>
      <c r="V397" s="31" t="e">
        <f t="array" ref="V397">AVERAGE(IF(Rohdaten!E397='turnwise standard'!$A$5:$A$99,'turnwise standard'!$P$5:$P$99))</f>
        <v>#DIV/0!</v>
      </c>
      <c r="AF397" s="32">
        <f>(AC397)/((AE397+0.0000000000000000001)/charge/constants!$B$3)</f>
        <v>0</v>
      </c>
      <c r="AG397" s="32">
        <f>SQRT(AC397+1)/((AE397+0.0000000000000000001)/charge/constants!$B$3)</f>
        <v>4.8066000000000004</v>
      </c>
      <c r="AH397" s="32">
        <f>AF397/eval!$E$18</f>
        <v>0</v>
      </c>
      <c r="AI397" s="32">
        <f>AG397/eval!$E$18</f>
        <v>5.8210958603810132</v>
      </c>
      <c r="AR397" s="32" t="e">
        <f t="shared" si="196"/>
        <v>#DIV/0!</v>
      </c>
      <c r="AT397" s="32">
        <f>(AP397)/((AS397+0.0000000000000000001)/charge/constants!$B$3)</f>
        <v>0</v>
      </c>
      <c r="AU397" s="32">
        <f>SQRT(AP397+1)/((AS397+0.0000000000000000001)/charge/constants!$B$3)</f>
        <v>4.8066000000000004</v>
      </c>
      <c r="AV397" s="32">
        <f>AT397/eval!$E$18</f>
        <v>0</v>
      </c>
      <c r="AW397" s="32">
        <f>AU397/eval!$E$18</f>
        <v>5.8210958603810132</v>
      </c>
      <c r="BC397" s="32" t="e">
        <f>Rohdaten!AD397-G397</f>
        <v>#DIV/0!</v>
      </c>
      <c r="BF397" s="33">
        <f>Rohdaten!AF397/eval!$B$7</f>
        <v>0</v>
      </c>
    </row>
    <row r="398" spans="2:58" x14ac:dyDescent="0.2">
      <c r="B398" s="29">
        <f>IF(1=1,Rohdaten!H398,"x"&amp;Rohdaten!H398)</f>
        <v>0</v>
      </c>
      <c r="C398" s="29">
        <f>IF(101,Rohdaten!F398,-Rohdaten!F398)</f>
        <v>0</v>
      </c>
      <c r="E398" s="32">
        <f>Rohdaten!J398</f>
        <v>0</v>
      </c>
      <c r="F398" s="32" t="e">
        <f>AVERAGE(Rohdaten!L398,Rohdaten!X398,Rohdaten!AD398)</f>
        <v>#DIV/0!</v>
      </c>
      <c r="G398" s="29" t="e">
        <f t="array" ref="G398">AVERAGE(IF(Rohdaten!E398='turnwise standard'!$A$5:$A$99,'turnwise standard'!$F$5:$F$99))</f>
        <v>#DIV/0!</v>
      </c>
      <c r="H398" s="29" t="b">
        <f>IF(ISERROR(G398),1&lt;0,E398-G398&gt;eval!$B$6)</f>
        <v>0</v>
      </c>
      <c r="I398" s="32" t="e">
        <f>Rohdaten!L398-G398</f>
        <v>#DIV/0!</v>
      </c>
      <c r="J398" s="32">
        <f t="shared" si="194"/>
        <v>0</v>
      </c>
      <c r="K398" s="32">
        <f t="shared" si="195"/>
        <v>0</v>
      </c>
      <c r="V398" s="31" t="e">
        <f t="array" ref="V398">AVERAGE(IF(Rohdaten!E398='turnwise standard'!$A$5:$A$99,'turnwise standard'!$P$5:$P$99))</f>
        <v>#DIV/0!</v>
      </c>
      <c r="AF398" s="32">
        <f>(AC398)/((AE398+0.0000000000000000001)/charge/constants!$B$3)</f>
        <v>0</v>
      </c>
      <c r="AG398" s="32">
        <f>SQRT(AC398+1)/((AE398+0.0000000000000000001)/charge/constants!$B$3)</f>
        <v>4.8066000000000004</v>
      </c>
      <c r="AH398" s="32">
        <f>AF398/eval!$E$18</f>
        <v>0</v>
      </c>
      <c r="AI398" s="32">
        <f>AG398/eval!$E$18</f>
        <v>5.8210958603810132</v>
      </c>
      <c r="AR398" s="32" t="e">
        <f t="shared" si="196"/>
        <v>#DIV/0!</v>
      </c>
      <c r="AT398" s="32">
        <f>(AP398)/((AS398+0.0000000000000000001)/charge/constants!$B$3)</f>
        <v>0</v>
      </c>
      <c r="AU398" s="32">
        <f>SQRT(AP398+1)/((AS398+0.0000000000000000001)/charge/constants!$B$3)</f>
        <v>4.8066000000000004</v>
      </c>
      <c r="AV398" s="32">
        <f>AT398/eval!$E$18</f>
        <v>0</v>
      </c>
      <c r="AW398" s="32">
        <f>AU398/eval!$E$18</f>
        <v>5.8210958603810132</v>
      </c>
      <c r="BC398" s="32" t="e">
        <f>Rohdaten!AD398-G398</f>
        <v>#DIV/0!</v>
      </c>
      <c r="BF398" s="33">
        <f>Rohdaten!AF398/eval!$B$7</f>
        <v>0</v>
      </c>
    </row>
    <row r="399" spans="2:58" x14ac:dyDescent="0.2">
      <c r="B399" s="29">
        <f>IF(1=1,Rohdaten!H399,"x"&amp;Rohdaten!H399)</f>
        <v>0</v>
      </c>
      <c r="C399" s="29">
        <f>IF(101,Rohdaten!F399,-Rohdaten!F399)</f>
        <v>0</v>
      </c>
      <c r="E399" s="32">
        <f>Rohdaten!J399</f>
        <v>0</v>
      </c>
      <c r="F399" s="32" t="e">
        <f>AVERAGE(Rohdaten!L399,Rohdaten!X399,Rohdaten!AD399)</f>
        <v>#DIV/0!</v>
      </c>
      <c r="G399" s="29" t="e">
        <f t="array" ref="G399">AVERAGE(IF(Rohdaten!E399='turnwise standard'!$A$5:$A$99,'turnwise standard'!$F$5:$F$99))</f>
        <v>#DIV/0!</v>
      </c>
      <c r="H399" s="29" t="b">
        <f>IF(ISERROR(G399),1&lt;0,E399-G399&gt;eval!$B$6)</f>
        <v>0</v>
      </c>
      <c r="I399" s="32" t="e">
        <f>Rohdaten!L399-G399</f>
        <v>#DIV/0!</v>
      </c>
      <c r="J399" s="32">
        <f t="shared" si="194"/>
        <v>0</v>
      </c>
      <c r="K399" s="32">
        <f t="shared" si="195"/>
        <v>0</v>
      </c>
      <c r="V399" s="31" t="e">
        <f t="array" ref="V399">AVERAGE(IF(Rohdaten!E399='turnwise standard'!$A$5:$A$99,'turnwise standard'!$P$5:$P$99))</f>
        <v>#DIV/0!</v>
      </c>
      <c r="AF399" s="32">
        <f>(AC399)/((AE399+0.0000000000000000001)/charge/constants!$B$3)</f>
        <v>0</v>
      </c>
      <c r="AG399" s="32">
        <f>SQRT(AC399+1)/((AE399+0.0000000000000000001)/charge/constants!$B$3)</f>
        <v>4.8066000000000004</v>
      </c>
      <c r="AH399" s="32">
        <f>AF399/eval!$E$18</f>
        <v>0</v>
      </c>
      <c r="AI399" s="32">
        <f>AG399/eval!$E$18</f>
        <v>5.8210958603810132</v>
      </c>
      <c r="AR399" s="32" t="e">
        <f t="shared" si="196"/>
        <v>#DIV/0!</v>
      </c>
      <c r="AT399" s="32">
        <f>(AP399)/((AS399+0.0000000000000000001)/charge/constants!$B$3)</f>
        <v>0</v>
      </c>
      <c r="AU399" s="32">
        <f>SQRT(AP399+1)/((AS399+0.0000000000000000001)/charge/constants!$B$3)</f>
        <v>4.8066000000000004</v>
      </c>
      <c r="AV399" s="32">
        <f>AT399/eval!$E$18</f>
        <v>0</v>
      </c>
      <c r="AW399" s="32">
        <f>AU399/eval!$E$18</f>
        <v>5.8210958603810132</v>
      </c>
      <c r="BC399" s="32" t="e">
        <f>Rohdaten!AD399-G399</f>
        <v>#DIV/0!</v>
      </c>
      <c r="BF399" s="33">
        <f>Rohdaten!AF399/eval!$B$7</f>
        <v>0</v>
      </c>
    </row>
    <row r="400" spans="2:58" x14ac:dyDescent="0.2">
      <c r="B400" s="29">
        <f>IF(1=1,Rohdaten!H400,"x"&amp;Rohdaten!H400)</f>
        <v>0</v>
      </c>
      <c r="C400" s="29">
        <f>IF(101,Rohdaten!F400,-Rohdaten!F400)</f>
        <v>0</v>
      </c>
      <c r="E400" s="32">
        <f>Rohdaten!J400</f>
        <v>0</v>
      </c>
      <c r="F400" s="32" t="e">
        <f>AVERAGE(Rohdaten!L400,Rohdaten!X400,Rohdaten!AD400)</f>
        <v>#DIV/0!</v>
      </c>
      <c r="G400" s="29" t="e">
        <f t="array" ref="G400">AVERAGE(IF(Rohdaten!E400='turnwise standard'!$A$5:$A$99,'turnwise standard'!$F$5:$F$99))</f>
        <v>#DIV/0!</v>
      </c>
      <c r="H400" s="29" t="b">
        <f>IF(ISERROR(G400),1&lt;0,E400-G400&gt;eval!$B$6)</f>
        <v>0</v>
      </c>
      <c r="I400" s="32" t="e">
        <f>Rohdaten!L400-G400</f>
        <v>#DIV/0!</v>
      </c>
      <c r="J400" s="32">
        <f t="shared" si="194"/>
        <v>0</v>
      </c>
      <c r="K400" s="32">
        <f t="shared" si="195"/>
        <v>0</v>
      </c>
      <c r="V400" s="31" t="e">
        <f t="array" ref="V400">AVERAGE(IF(Rohdaten!E400='turnwise standard'!$A$5:$A$99,'turnwise standard'!$P$5:$P$99))</f>
        <v>#DIV/0!</v>
      </c>
      <c r="AF400" s="32">
        <f>(AC400)/((AE400+0.0000000000000000001)/charge/constants!$B$3)</f>
        <v>0</v>
      </c>
      <c r="AG400" s="32">
        <f>SQRT(AC400+1)/((AE400+0.0000000000000000001)/charge/constants!$B$3)</f>
        <v>4.8066000000000004</v>
      </c>
      <c r="AH400" s="32">
        <f>AF400/eval!$E$18</f>
        <v>0</v>
      </c>
      <c r="AI400" s="32">
        <f>AG400/eval!$E$18</f>
        <v>5.8210958603810132</v>
      </c>
      <c r="AR400" s="32" t="e">
        <f t="shared" si="196"/>
        <v>#DIV/0!</v>
      </c>
      <c r="AT400" s="32">
        <f>(AP400)/((AS400+0.0000000000000000001)/charge/constants!$B$3)</f>
        <v>0</v>
      </c>
      <c r="AU400" s="32">
        <f>SQRT(AP400+1)/((AS400+0.0000000000000000001)/charge/constants!$B$3)</f>
        <v>4.8066000000000004</v>
      </c>
      <c r="AV400" s="32">
        <f>AT400/eval!$E$18</f>
        <v>0</v>
      </c>
      <c r="AW400" s="32">
        <f>AU400/eval!$E$18</f>
        <v>5.8210958603810132</v>
      </c>
      <c r="BC400" s="32" t="e">
        <f>Rohdaten!AD400-G400</f>
        <v>#DIV/0!</v>
      </c>
      <c r="BF400" s="33">
        <f>Rohdaten!AF400/eval!$B$7</f>
        <v>0</v>
      </c>
    </row>
    <row r="401" spans="2:58" x14ac:dyDescent="0.2">
      <c r="B401" s="29">
        <f>IF(1=1,Rohdaten!H401,"x"&amp;Rohdaten!H401)</f>
        <v>0</v>
      </c>
      <c r="C401" s="29">
        <f>IF(101,Rohdaten!F401,-Rohdaten!F401)</f>
        <v>0</v>
      </c>
      <c r="E401" s="32">
        <f>Rohdaten!J401</f>
        <v>0</v>
      </c>
      <c r="F401" s="32" t="e">
        <f>AVERAGE(Rohdaten!L401,Rohdaten!X401,Rohdaten!AD401)</f>
        <v>#DIV/0!</v>
      </c>
      <c r="G401" s="29" t="e">
        <f t="array" ref="G401">AVERAGE(IF(Rohdaten!E401='turnwise standard'!$A$5:$A$99,'turnwise standard'!$F$5:$F$99))</f>
        <v>#DIV/0!</v>
      </c>
      <c r="H401" s="29" t="b">
        <f>IF(ISERROR(G401),1&lt;0,E401-G401&gt;eval!$B$6)</f>
        <v>0</v>
      </c>
      <c r="I401" s="32" t="e">
        <f>Rohdaten!L401-G401</f>
        <v>#DIV/0!</v>
      </c>
      <c r="J401" s="32">
        <f t="shared" si="194"/>
        <v>0</v>
      </c>
      <c r="K401" s="32">
        <f t="shared" si="195"/>
        <v>0</v>
      </c>
      <c r="V401" s="31" t="e">
        <f t="array" ref="V401">AVERAGE(IF(Rohdaten!E401='turnwise standard'!$A$5:$A$99,'turnwise standard'!$P$5:$P$99))</f>
        <v>#DIV/0!</v>
      </c>
      <c r="AF401" s="32">
        <f>(AC401)/((AE401+0.0000000000000000001)/charge/constants!$B$3)</f>
        <v>0</v>
      </c>
      <c r="AG401" s="32">
        <f>SQRT(AC401+1)/((AE401+0.0000000000000000001)/charge/constants!$B$3)</f>
        <v>4.8066000000000004</v>
      </c>
      <c r="AH401" s="32">
        <f>AF401/eval!$E$18</f>
        <v>0</v>
      </c>
      <c r="AI401" s="32">
        <f>AG401/eval!$E$18</f>
        <v>5.8210958603810132</v>
      </c>
      <c r="AR401" s="32" t="e">
        <f t="shared" si="196"/>
        <v>#DIV/0!</v>
      </c>
      <c r="AT401" s="32">
        <f>(AP401)/((AS401+0.0000000000000000001)/charge/constants!$B$3)</f>
        <v>0</v>
      </c>
      <c r="AU401" s="32">
        <f>SQRT(AP401+1)/((AS401+0.0000000000000000001)/charge/constants!$B$3)</f>
        <v>4.8066000000000004</v>
      </c>
      <c r="AV401" s="32">
        <f>AT401/eval!$E$18</f>
        <v>0</v>
      </c>
      <c r="AW401" s="32">
        <f>AU401/eval!$E$18</f>
        <v>5.8210958603810132</v>
      </c>
      <c r="BC401" s="32" t="e">
        <f>Rohdaten!AD401-G401</f>
        <v>#DIV/0!</v>
      </c>
      <c r="BF401" s="33">
        <f>Rohdaten!AF401/eval!$B$7</f>
        <v>0</v>
      </c>
    </row>
    <row r="402" spans="2:58" x14ac:dyDescent="0.2">
      <c r="B402" s="29">
        <f>IF(1=1,Rohdaten!H402,"x"&amp;Rohdaten!H402)</f>
        <v>0</v>
      </c>
      <c r="C402" s="29">
        <f>IF(101,Rohdaten!F402,-Rohdaten!F402)</f>
        <v>0</v>
      </c>
      <c r="E402" s="32">
        <f>Rohdaten!J402</f>
        <v>0</v>
      </c>
      <c r="F402" s="32" t="e">
        <f>AVERAGE(Rohdaten!L402,Rohdaten!X402,Rohdaten!AD402)</f>
        <v>#DIV/0!</v>
      </c>
      <c r="G402" s="29" t="e">
        <f t="array" ref="G402">AVERAGE(IF(Rohdaten!E402='turnwise standard'!$A$5:$A$99,'turnwise standard'!$F$5:$F$99))</f>
        <v>#DIV/0!</v>
      </c>
      <c r="H402" s="29" t="b">
        <f>IF(ISERROR(G402),1&lt;0,E402-G402&gt;eval!$B$6)</f>
        <v>0</v>
      </c>
      <c r="I402" s="32" t="e">
        <f>Rohdaten!L402-G402</f>
        <v>#DIV/0!</v>
      </c>
      <c r="J402" s="32">
        <f t="shared" si="194"/>
        <v>0</v>
      </c>
      <c r="K402" s="32">
        <f t="shared" si="195"/>
        <v>0</v>
      </c>
      <c r="V402" s="31" t="e">
        <f t="array" ref="V402">AVERAGE(IF(Rohdaten!E402='turnwise standard'!$A$5:$A$99,'turnwise standard'!$P$5:$P$99))</f>
        <v>#DIV/0!</v>
      </c>
      <c r="AF402" s="32">
        <f>(AC402)/((AE402+0.0000000000000000001)/charge/constants!$B$3)</f>
        <v>0</v>
      </c>
      <c r="AG402" s="32">
        <f>SQRT(AC402+1)/((AE402+0.0000000000000000001)/charge/constants!$B$3)</f>
        <v>4.8066000000000004</v>
      </c>
      <c r="AH402" s="32">
        <f>AF402/eval!$E$18</f>
        <v>0</v>
      </c>
      <c r="AI402" s="32">
        <f>AG402/eval!$E$18</f>
        <v>5.8210958603810132</v>
      </c>
      <c r="AR402" s="32" t="e">
        <f t="shared" si="196"/>
        <v>#DIV/0!</v>
      </c>
      <c r="AT402" s="32">
        <f>(AP402)/((AS402+0.0000000000000000001)/charge/constants!$B$3)</f>
        <v>0</v>
      </c>
      <c r="AU402" s="32">
        <f>SQRT(AP402+1)/((AS402+0.0000000000000000001)/charge/constants!$B$3)</f>
        <v>4.8066000000000004</v>
      </c>
      <c r="AV402" s="32">
        <f>AT402/eval!$E$18</f>
        <v>0</v>
      </c>
      <c r="AW402" s="32">
        <f>AU402/eval!$E$18</f>
        <v>5.8210958603810132</v>
      </c>
      <c r="BC402" s="32" t="e">
        <f>Rohdaten!AD402-G402</f>
        <v>#DIV/0!</v>
      </c>
      <c r="BF402" s="33">
        <f>Rohdaten!AF402/eval!$B$7</f>
        <v>0</v>
      </c>
    </row>
    <row r="403" spans="2:58" x14ac:dyDescent="0.2">
      <c r="B403" s="29">
        <f>IF(1=1,Rohdaten!H403,"x"&amp;Rohdaten!H403)</f>
        <v>0</v>
      </c>
      <c r="C403" s="29">
        <f>IF(101,Rohdaten!F403,-Rohdaten!F403)</f>
        <v>0</v>
      </c>
      <c r="E403" s="32">
        <f>Rohdaten!J403</f>
        <v>0</v>
      </c>
      <c r="F403" s="32" t="e">
        <f>AVERAGE(Rohdaten!L403,Rohdaten!X403,Rohdaten!AD403)</f>
        <v>#DIV/0!</v>
      </c>
      <c r="G403" s="29" t="e">
        <f t="array" ref="G403">AVERAGE(IF(Rohdaten!E403='turnwise standard'!$A$5:$A$99,'turnwise standard'!$F$5:$F$99))</f>
        <v>#DIV/0!</v>
      </c>
      <c r="H403" s="29" t="b">
        <f>IF(ISERROR(G403),1&lt;0,E403-G403&gt;eval!$B$6)</f>
        <v>0</v>
      </c>
      <c r="I403" s="32" t="e">
        <f>Rohdaten!L403-G403</f>
        <v>#DIV/0!</v>
      </c>
      <c r="J403" s="32">
        <f t="shared" si="194"/>
        <v>0</v>
      </c>
      <c r="K403" s="32">
        <f t="shared" si="195"/>
        <v>0</v>
      </c>
      <c r="V403" s="31" t="e">
        <f t="array" ref="V403">AVERAGE(IF(Rohdaten!E403='turnwise standard'!$A$5:$A$99,'turnwise standard'!$P$5:$P$99))</f>
        <v>#DIV/0!</v>
      </c>
      <c r="AF403" s="32">
        <f>(AC403)/((AE403+0.0000000000000000001)/charge/constants!$B$3)</f>
        <v>0</v>
      </c>
      <c r="AG403" s="32">
        <f>SQRT(AC403+1)/((AE403+0.0000000000000000001)/charge/constants!$B$3)</f>
        <v>4.8066000000000004</v>
      </c>
      <c r="AH403" s="32">
        <f>AF403/eval!$E$18</f>
        <v>0</v>
      </c>
      <c r="AI403" s="32">
        <f>AG403/eval!$E$18</f>
        <v>5.8210958603810132</v>
      </c>
      <c r="AR403" s="32" t="e">
        <f t="shared" si="196"/>
        <v>#DIV/0!</v>
      </c>
      <c r="AT403" s="32">
        <f>(AP403)/((AS403+0.0000000000000000001)/charge/constants!$B$3)</f>
        <v>0</v>
      </c>
      <c r="AU403" s="32">
        <f>SQRT(AP403+1)/((AS403+0.0000000000000000001)/charge/constants!$B$3)</f>
        <v>4.8066000000000004</v>
      </c>
      <c r="AV403" s="32">
        <f>AT403/eval!$E$18</f>
        <v>0</v>
      </c>
      <c r="AW403" s="32">
        <f>AU403/eval!$E$18</f>
        <v>5.8210958603810132</v>
      </c>
      <c r="BC403" s="32" t="e">
        <f>Rohdaten!AD403-G403</f>
        <v>#DIV/0!</v>
      </c>
      <c r="BF403" s="33">
        <f>Rohdaten!AF403/eval!$B$7</f>
        <v>0</v>
      </c>
    </row>
    <row r="404" spans="2:58" x14ac:dyDescent="0.2">
      <c r="B404" s="29">
        <f>IF(1=1,Rohdaten!H404,"x"&amp;Rohdaten!H404)</f>
        <v>0</v>
      </c>
      <c r="C404" s="29">
        <f>IF(101,Rohdaten!F404,-Rohdaten!F404)</f>
        <v>0</v>
      </c>
      <c r="E404" s="32">
        <f>Rohdaten!J404</f>
        <v>0</v>
      </c>
      <c r="F404" s="32" t="e">
        <f>AVERAGE(Rohdaten!L404,Rohdaten!X404,Rohdaten!AD404)</f>
        <v>#DIV/0!</v>
      </c>
      <c r="G404" s="29" t="e">
        <f t="array" ref="G404">AVERAGE(IF(Rohdaten!E404='turnwise standard'!$A$5:$A$99,'turnwise standard'!$F$5:$F$99))</f>
        <v>#DIV/0!</v>
      </c>
      <c r="H404" s="29" t="b">
        <f>IF(ISERROR(G404),1&lt;0,E404-G404&gt;eval!$B$6)</f>
        <v>0</v>
      </c>
      <c r="I404" s="32" t="e">
        <f>Rohdaten!L404-G404</f>
        <v>#DIV/0!</v>
      </c>
      <c r="J404" s="32">
        <f t="shared" si="194"/>
        <v>0</v>
      </c>
      <c r="K404" s="32">
        <f t="shared" si="195"/>
        <v>0</v>
      </c>
      <c r="V404" s="31" t="e">
        <f t="array" ref="V404">AVERAGE(IF(Rohdaten!E404='turnwise standard'!$A$5:$A$99,'turnwise standard'!$P$5:$P$99))</f>
        <v>#DIV/0!</v>
      </c>
      <c r="AF404" s="32">
        <f>(AC404)/((AE404+0.0000000000000000001)/charge/constants!$B$3)</f>
        <v>0</v>
      </c>
      <c r="AG404" s="32">
        <f>SQRT(AC404+1)/((AE404+0.0000000000000000001)/charge/constants!$B$3)</f>
        <v>4.8066000000000004</v>
      </c>
      <c r="AH404" s="32">
        <f>AF404/eval!$E$18</f>
        <v>0</v>
      </c>
      <c r="AI404" s="32">
        <f>AG404/eval!$E$18</f>
        <v>5.8210958603810132</v>
      </c>
      <c r="AR404" s="32" t="e">
        <f t="shared" si="196"/>
        <v>#DIV/0!</v>
      </c>
      <c r="AT404" s="32">
        <f>(AP404)/((AS404+0.0000000000000000001)/charge/constants!$B$3)</f>
        <v>0</v>
      </c>
      <c r="AU404" s="32">
        <f>SQRT(AP404+1)/((AS404+0.0000000000000000001)/charge/constants!$B$3)</f>
        <v>4.8066000000000004</v>
      </c>
      <c r="AV404" s="32">
        <f>AT404/eval!$E$18</f>
        <v>0</v>
      </c>
      <c r="AW404" s="32">
        <f>AU404/eval!$E$18</f>
        <v>5.8210958603810132</v>
      </c>
      <c r="BC404" s="32" t="e">
        <f>Rohdaten!AD404-G404</f>
        <v>#DIV/0!</v>
      </c>
      <c r="BF404" s="33">
        <f>Rohdaten!AF404/eval!$B$7</f>
        <v>0</v>
      </c>
    </row>
    <row r="405" spans="2:58" x14ac:dyDescent="0.2">
      <c r="B405" s="29">
        <f>IF(1=1,Rohdaten!H405,"x"&amp;Rohdaten!H405)</f>
        <v>0</v>
      </c>
      <c r="C405" s="29">
        <f>IF(101,Rohdaten!F405,-Rohdaten!F405)</f>
        <v>0</v>
      </c>
      <c r="E405" s="32">
        <f>Rohdaten!J405</f>
        <v>0</v>
      </c>
      <c r="F405" s="32" t="e">
        <f>AVERAGE(Rohdaten!L405,Rohdaten!X405,Rohdaten!AD405)</f>
        <v>#DIV/0!</v>
      </c>
      <c r="G405" s="29" t="e">
        <f t="array" ref="G405">AVERAGE(IF(Rohdaten!E405='turnwise standard'!$A$5:$A$99,'turnwise standard'!$F$5:$F$99))</f>
        <v>#DIV/0!</v>
      </c>
      <c r="H405" s="29" t="b">
        <f>IF(ISERROR(G405),1&lt;0,E405-G405&gt;eval!$B$6)</f>
        <v>0</v>
      </c>
      <c r="I405" s="32" t="e">
        <f>Rohdaten!L405-G405</f>
        <v>#DIV/0!</v>
      </c>
      <c r="J405" s="32">
        <f t="shared" si="194"/>
        <v>0</v>
      </c>
      <c r="K405" s="32">
        <f t="shared" si="195"/>
        <v>0</v>
      </c>
      <c r="V405" s="31" t="e">
        <f t="array" ref="V405">AVERAGE(IF(Rohdaten!E405='turnwise standard'!$A$5:$A$99,'turnwise standard'!$P$5:$P$99))</f>
        <v>#DIV/0!</v>
      </c>
      <c r="AF405" s="32">
        <f>(AC405)/((AE405+0.0000000000000000001)/charge/constants!$B$3)</f>
        <v>0</v>
      </c>
      <c r="AG405" s="32">
        <f>SQRT(AC405+1)/((AE405+0.0000000000000000001)/charge/constants!$B$3)</f>
        <v>4.8066000000000004</v>
      </c>
      <c r="AH405" s="32">
        <f>AF405/eval!$E$18</f>
        <v>0</v>
      </c>
      <c r="AI405" s="32">
        <f>AG405/eval!$E$18</f>
        <v>5.8210958603810132</v>
      </c>
      <c r="AR405" s="32" t="e">
        <f t="shared" si="196"/>
        <v>#DIV/0!</v>
      </c>
      <c r="AT405" s="32">
        <f>(AP405)/((AS405+0.0000000000000000001)/charge/constants!$B$3)</f>
        <v>0</v>
      </c>
      <c r="AU405" s="32">
        <f>SQRT(AP405+1)/((AS405+0.0000000000000000001)/charge/constants!$B$3)</f>
        <v>4.8066000000000004</v>
      </c>
      <c r="AV405" s="32">
        <f>AT405/eval!$E$18</f>
        <v>0</v>
      </c>
      <c r="AW405" s="32">
        <f>AU405/eval!$E$18</f>
        <v>5.8210958603810132</v>
      </c>
      <c r="BC405" s="32" t="e">
        <f>Rohdaten!AD405-G405</f>
        <v>#DIV/0!</v>
      </c>
      <c r="BF405" s="33">
        <f>Rohdaten!AF405/eval!$B$7</f>
        <v>0</v>
      </c>
    </row>
    <row r="406" spans="2:58" x14ac:dyDescent="0.2">
      <c r="B406" s="29">
        <f>IF(1=1,Rohdaten!H406,"x"&amp;Rohdaten!H406)</f>
        <v>0</v>
      </c>
      <c r="C406" s="29">
        <f>IF(101,Rohdaten!F406,-Rohdaten!F406)</f>
        <v>0</v>
      </c>
      <c r="E406" s="32">
        <f>Rohdaten!J406</f>
        <v>0</v>
      </c>
      <c r="F406" s="32" t="e">
        <f>AVERAGE(Rohdaten!L406,Rohdaten!X406,Rohdaten!AD406)</f>
        <v>#DIV/0!</v>
      </c>
      <c r="G406" s="29" t="e">
        <f t="array" ref="G406">AVERAGE(IF(Rohdaten!E406='turnwise standard'!$A$5:$A$99,'turnwise standard'!$F$5:$F$99))</f>
        <v>#DIV/0!</v>
      </c>
      <c r="H406" s="29" t="b">
        <f>IF(ISERROR(G406),1&lt;0,E406-G406&gt;eval!$B$6)</f>
        <v>0</v>
      </c>
      <c r="I406" s="32" t="e">
        <f>Rohdaten!L406-G406</f>
        <v>#DIV/0!</v>
      </c>
      <c r="J406" s="32">
        <f t="shared" si="194"/>
        <v>0</v>
      </c>
      <c r="K406" s="32">
        <f t="shared" si="195"/>
        <v>0</v>
      </c>
      <c r="V406" s="31" t="e">
        <f t="array" ref="V406">AVERAGE(IF(Rohdaten!E406='turnwise standard'!$A$5:$A$99,'turnwise standard'!$P$5:$P$99))</f>
        <v>#DIV/0!</v>
      </c>
      <c r="AF406" s="32">
        <f>(AC406)/((AE406+0.0000000000000000001)/charge/constants!$B$3)</f>
        <v>0</v>
      </c>
      <c r="AG406" s="32">
        <f>SQRT(AC406+1)/((AE406+0.0000000000000000001)/charge/constants!$B$3)</f>
        <v>4.8066000000000004</v>
      </c>
      <c r="AH406" s="32">
        <f>AF406/eval!$E$18</f>
        <v>0</v>
      </c>
      <c r="AI406" s="32">
        <f>AG406/eval!$E$18</f>
        <v>5.8210958603810132</v>
      </c>
      <c r="AR406" s="32" t="e">
        <f t="shared" si="196"/>
        <v>#DIV/0!</v>
      </c>
      <c r="AT406" s="32">
        <f>(AP406)/((AS406+0.0000000000000000001)/charge/constants!$B$3)</f>
        <v>0</v>
      </c>
      <c r="AU406" s="32">
        <f>SQRT(AP406+1)/((AS406+0.0000000000000000001)/charge/constants!$B$3)</f>
        <v>4.8066000000000004</v>
      </c>
      <c r="AV406" s="32">
        <f>AT406/eval!$E$18</f>
        <v>0</v>
      </c>
      <c r="AW406" s="32">
        <f>AU406/eval!$E$18</f>
        <v>5.8210958603810132</v>
      </c>
      <c r="BC406" s="32" t="e">
        <f>Rohdaten!AD406-G406</f>
        <v>#DIV/0!</v>
      </c>
      <c r="BF406" s="33">
        <f>Rohdaten!AF406/eval!$B$7</f>
        <v>0</v>
      </c>
    </row>
    <row r="407" spans="2:58" x14ac:dyDescent="0.2">
      <c r="B407" s="29">
        <f>IF(1=1,Rohdaten!H407,"x"&amp;Rohdaten!H407)</f>
        <v>0</v>
      </c>
      <c r="C407" s="29">
        <f>IF(101,Rohdaten!F407,-Rohdaten!F407)</f>
        <v>0</v>
      </c>
      <c r="E407" s="32">
        <f>Rohdaten!J407</f>
        <v>0</v>
      </c>
      <c r="F407" s="32" t="e">
        <f>AVERAGE(Rohdaten!L407,Rohdaten!X407,Rohdaten!AD407)</f>
        <v>#DIV/0!</v>
      </c>
      <c r="G407" s="29" t="e">
        <f t="array" ref="G407">AVERAGE(IF(Rohdaten!E407='turnwise standard'!$A$5:$A$99,'turnwise standard'!$F$5:$F$99))</f>
        <v>#DIV/0!</v>
      </c>
      <c r="H407" s="29" t="b">
        <f>IF(ISERROR(G407),1&lt;0,E407-G407&gt;eval!$B$6)</f>
        <v>0</v>
      </c>
      <c r="I407" s="32" t="e">
        <f>Rohdaten!L407-G407</f>
        <v>#DIV/0!</v>
      </c>
      <c r="J407" s="32">
        <f t="shared" si="194"/>
        <v>0</v>
      </c>
      <c r="K407" s="32">
        <f t="shared" si="195"/>
        <v>0</v>
      </c>
      <c r="V407" s="31" t="e">
        <f t="array" ref="V407">AVERAGE(IF(Rohdaten!E407='turnwise standard'!$A$5:$A$99,'turnwise standard'!$P$5:$P$99))</f>
        <v>#DIV/0!</v>
      </c>
      <c r="AF407" s="32">
        <f>(AC407)/((AE407+0.0000000000000000001)/charge/constants!$B$3)</f>
        <v>0</v>
      </c>
      <c r="AG407" s="32">
        <f>SQRT(AC407+1)/((AE407+0.0000000000000000001)/charge/constants!$B$3)</f>
        <v>4.8066000000000004</v>
      </c>
      <c r="AH407" s="32">
        <f>AF407/eval!$E$18</f>
        <v>0</v>
      </c>
      <c r="AI407" s="32">
        <f>AG407/eval!$E$18</f>
        <v>5.8210958603810132</v>
      </c>
      <c r="AR407" s="32" t="e">
        <f t="shared" si="196"/>
        <v>#DIV/0!</v>
      </c>
      <c r="AT407" s="32">
        <f>(AP407)/((AS407+0.0000000000000000001)/charge/constants!$B$3)</f>
        <v>0</v>
      </c>
      <c r="AU407" s="32">
        <f>SQRT(AP407+1)/((AS407+0.0000000000000000001)/charge/constants!$B$3)</f>
        <v>4.8066000000000004</v>
      </c>
      <c r="AV407" s="32">
        <f>AT407/eval!$E$18</f>
        <v>0</v>
      </c>
      <c r="AW407" s="32">
        <f>AU407/eval!$E$18</f>
        <v>5.8210958603810132</v>
      </c>
      <c r="BC407" s="32" t="e">
        <f>Rohdaten!AD407-G407</f>
        <v>#DIV/0!</v>
      </c>
      <c r="BF407" s="33">
        <f>Rohdaten!AF407/eval!$B$7</f>
        <v>0</v>
      </c>
    </row>
    <row r="408" spans="2:58" x14ac:dyDescent="0.2">
      <c r="B408" s="29">
        <f>IF(1=1,Rohdaten!H408,"x"&amp;Rohdaten!H408)</f>
        <v>0</v>
      </c>
      <c r="C408" s="29">
        <f>IF(101,Rohdaten!F408,-Rohdaten!F408)</f>
        <v>0</v>
      </c>
      <c r="E408" s="32">
        <f>Rohdaten!J408</f>
        <v>0</v>
      </c>
      <c r="F408" s="32" t="e">
        <f>AVERAGE(Rohdaten!L408,Rohdaten!X408,Rohdaten!AD408)</f>
        <v>#DIV/0!</v>
      </c>
      <c r="G408" s="29" t="e">
        <f t="array" ref="G408">AVERAGE(IF(Rohdaten!E408='turnwise standard'!$A$5:$A$99,'turnwise standard'!$F$5:$F$99))</f>
        <v>#DIV/0!</v>
      </c>
      <c r="H408" s="29" t="b">
        <f>IF(ISERROR(G408),1&lt;0,E408-G408&gt;eval!$B$6)</f>
        <v>0</v>
      </c>
      <c r="I408" s="32" t="e">
        <f>Rohdaten!L408-G408</f>
        <v>#DIV/0!</v>
      </c>
      <c r="J408" s="32">
        <f t="shared" si="194"/>
        <v>0</v>
      </c>
      <c r="K408" s="32">
        <f t="shared" si="195"/>
        <v>0</v>
      </c>
      <c r="V408" s="31" t="e">
        <f t="array" ref="V408">AVERAGE(IF(Rohdaten!E408='turnwise standard'!$A$5:$A$99,'turnwise standard'!$P$5:$P$99))</f>
        <v>#DIV/0!</v>
      </c>
      <c r="AF408" s="32">
        <f>(AC408)/((AE408+0.0000000000000000001)/charge/constants!$B$3)</f>
        <v>0</v>
      </c>
      <c r="AG408" s="32">
        <f>SQRT(AC408+1)/((AE408+0.0000000000000000001)/charge/constants!$B$3)</f>
        <v>4.8066000000000004</v>
      </c>
      <c r="AH408" s="32">
        <f>AF408/eval!$E$18</f>
        <v>0</v>
      </c>
      <c r="AI408" s="32">
        <f>AG408/eval!$E$18</f>
        <v>5.8210958603810132</v>
      </c>
      <c r="AR408" s="32" t="e">
        <f t="shared" si="196"/>
        <v>#DIV/0!</v>
      </c>
      <c r="AT408" s="32">
        <f>(AP408)/((AS408+0.0000000000000000001)/charge/constants!$B$3)</f>
        <v>0</v>
      </c>
      <c r="AU408" s="32">
        <f>SQRT(AP408+1)/((AS408+0.0000000000000000001)/charge/constants!$B$3)</f>
        <v>4.8066000000000004</v>
      </c>
      <c r="AV408" s="32">
        <f>AT408/eval!$E$18</f>
        <v>0</v>
      </c>
      <c r="AW408" s="32">
        <f>AU408/eval!$E$18</f>
        <v>5.8210958603810132</v>
      </c>
      <c r="BC408" s="32" t="e">
        <f>Rohdaten!AD408-G408</f>
        <v>#DIV/0!</v>
      </c>
      <c r="BF408" s="33">
        <f>Rohdaten!AF408/eval!$B$7</f>
        <v>0</v>
      </c>
    </row>
    <row r="409" spans="2:58" x14ac:dyDescent="0.2">
      <c r="B409" s="29">
        <f>IF(1=1,Rohdaten!H409,"x"&amp;Rohdaten!H409)</f>
        <v>0</v>
      </c>
      <c r="C409" s="29">
        <f>IF(101,Rohdaten!F409,-Rohdaten!F409)</f>
        <v>0</v>
      </c>
      <c r="E409" s="32">
        <f>Rohdaten!J409</f>
        <v>0</v>
      </c>
      <c r="F409" s="32" t="e">
        <f>AVERAGE(Rohdaten!L409,Rohdaten!X409,Rohdaten!AD409)</f>
        <v>#DIV/0!</v>
      </c>
      <c r="G409" s="29" t="e">
        <f t="array" ref="G409">AVERAGE(IF(Rohdaten!E409='turnwise standard'!$A$5:$A$99,'turnwise standard'!$F$5:$F$99))</f>
        <v>#DIV/0!</v>
      </c>
      <c r="H409" s="29" t="b">
        <f>IF(ISERROR(G409),1&lt;0,E409-G409&gt;eval!$B$6)</f>
        <v>0</v>
      </c>
      <c r="I409" s="32" t="e">
        <f>Rohdaten!L409-G409</f>
        <v>#DIV/0!</v>
      </c>
      <c r="J409" s="32">
        <f t="shared" si="194"/>
        <v>0</v>
      </c>
      <c r="K409" s="32">
        <f t="shared" si="195"/>
        <v>0</v>
      </c>
      <c r="V409" s="31" t="e">
        <f t="array" ref="V409">AVERAGE(IF(Rohdaten!E409='turnwise standard'!$A$5:$A$99,'turnwise standard'!$P$5:$P$99))</f>
        <v>#DIV/0!</v>
      </c>
      <c r="AF409" s="32">
        <f>(AC409)/((AE409+0.0000000000000000001)/charge/constants!$B$3)</f>
        <v>0</v>
      </c>
      <c r="AG409" s="32">
        <f>SQRT(AC409+1)/((AE409+0.0000000000000000001)/charge/constants!$B$3)</f>
        <v>4.8066000000000004</v>
      </c>
      <c r="AH409" s="32">
        <f>AF409/eval!$E$18</f>
        <v>0</v>
      </c>
      <c r="AI409" s="32">
        <f>AG409/eval!$E$18</f>
        <v>5.8210958603810132</v>
      </c>
      <c r="AR409" s="32" t="e">
        <f t="shared" si="196"/>
        <v>#DIV/0!</v>
      </c>
      <c r="AT409" s="32">
        <f>(AP409)/((AS409+0.0000000000000000001)/charge/constants!$B$3)</f>
        <v>0</v>
      </c>
      <c r="AU409" s="32">
        <f>SQRT(AP409+1)/((AS409+0.0000000000000000001)/charge/constants!$B$3)</f>
        <v>4.8066000000000004</v>
      </c>
      <c r="AV409" s="32">
        <f>AT409/eval!$E$18</f>
        <v>0</v>
      </c>
      <c r="AW409" s="32">
        <f>AU409/eval!$E$18</f>
        <v>5.8210958603810132</v>
      </c>
      <c r="BC409" s="32" t="e">
        <f>Rohdaten!AD409-G409</f>
        <v>#DIV/0!</v>
      </c>
      <c r="BF409" s="33">
        <f>Rohdaten!AF409/eval!$B$7</f>
        <v>0</v>
      </c>
    </row>
    <row r="410" spans="2:58" x14ac:dyDescent="0.2">
      <c r="B410" s="29">
        <f>IF(1=1,Rohdaten!H410,"x"&amp;Rohdaten!H410)</f>
        <v>0</v>
      </c>
      <c r="C410" s="29">
        <f>IF(101,Rohdaten!F410,-Rohdaten!F410)</f>
        <v>0</v>
      </c>
      <c r="E410" s="32">
        <f>Rohdaten!J410</f>
        <v>0</v>
      </c>
      <c r="F410" s="32" t="e">
        <f>AVERAGE(Rohdaten!L410,Rohdaten!X410,Rohdaten!AD410)</f>
        <v>#DIV/0!</v>
      </c>
      <c r="G410" s="29" t="e">
        <f t="array" ref="G410">AVERAGE(IF(Rohdaten!E410='turnwise standard'!$A$5:$A$99,'turnwise standard'!$F$5:$F$99))</f>
        <v>#DIV/0!</v>
      </c>
      <c r="H410" s="29" t="b">
        <f>IF(ISERROR(G410),1&lt;0,E410-G410&gt;eval!$B$6)</f>
        <v>0</v>
      </c>
      <c r="I410" s="32" t="e">
        <f>Rohdaten!L410-G410</f>
        <v>#DIV/0!</v>
      </c>
      <c r="J410" s="32">
        <f t="shared" si="194"/>
        <v>0</v>
      </c>
      <c r="K410" s="32">
        <f t="shared" si="195"/>
        <v>0</v>
      </c>
      <c r="V410" s="31" t="e">
        <f t="array" ref="V410">AVERAGE(IF(Rohdaten!E410='turnwise standard'!$A$5:$A$99,'turnwise standard'!$P$5:$P$99))</f>
        <v>#DIV/0!</v>
      </c>
      <c r="AF410" s="32">
        <f>(AC410)/((AE410+0.0000000000000000001)/charge/constants!$B$3)</f>
        <v>0</v>
      </c>
      <c r="AG410" s="32">
        <f>SQRT(AC410+1)/((AE410+0.0000000000000000001)/charge/constants!$B$3)</f>
        <v>4.8066000000000004</v>
      </c>
      <c r="AH410" s="32">
        <f>AF410/eval!$E$18</f>
        <v>0</v>
      </c>
      <c r="AI410" s="32">
        <f>AG410/eval!$E$18</f>
        <v>5.8210958603810132</v>
      </c>
      <c r="AR410" s="32" t="e">
        <f t="shared" si="196"/>
        <v>#DIV/0!</v>
      </c>
      <c r="AT410" s="32">
        <f>(AP410)/((AS410+0.0000000000000000001)/charge/constants!$B$3)</f>
        <v>0</v>
      </c>
      <c r="AU410" s="32">
        <f>SQRT(AP410+1)/((AS410+0.0000000000000000001)/charge/constants!$B$3)</f>
        <v>4.8066000000000004</v>
      </c>
      <c r="AV410" s="32">
        <f>AT410/eval!$E$18</f>
        <v>0</v>
      </c>
      <c r="AW410" s="32">
        <f>AU410/eval!$E$18</f>
        <v>5.8210958603810132</v>
      </c>
      <c r="BC410" s="32" t="e">
        <f>Rohdaten!AD410-G410</f>
        <v>#DIV/0!</v>
      </c>
      <c r="BF410" s="33">
        <f>Rohdaten!AF410/eval!$B$7</f>
        <v>0</v>
      </c>
    </row>
    <row r="411" spans="2:58" x14ac:dyDescent="0.2">
      <c r="B411" s="29">
        <f>IF(1=1,Rohdaten!H411,"x"&amp;Rohdaten!H411)</f>
        <v>0</v>
      </c>
      <c r="C411" s="29">
        <f>IF(101,Rohdaten!F411,-Rohdaten!F411)</f>
        <v>0</v>
      </c>
      <c r="E411" s="32">
        <f>Rohdaten!J411</f>
        <v>0</v>
      </c>
      <c r="F411" s="32" t="e">
        <f>AVERAGE(Rohdaten!L411,Rohdaten!X411,Rohdaten!AD411)</f>
        <v>#DIV/0!</v>
      </c>
      <c r="G411" s="29" t="e">
        <f t="array" ref="G411">AVERAGE(IF(Rohdaten!E411='turnwise standard'!$A$5:$A$99,'turnwise standard'!$F$5:$F$99))</f>
        <v>#DIV/0!</v>
      </c>
      <c r="H411" s="29" t="b">
        <f>IF(ISERROR(G411),1&lt;0,E411-G411&gt;eval!$B$6)</f>
        <v>0</v>
      </c>
      <c r="I411" s="32" t="e">
        <f>Rohdaten!L411-G411</f>
        <v>#DIV/0!</v>
      </c>
      <c r="J411" s="32">
        <f t="shared" si="194"/>
        <v>0</v>
      </c>
      <c r="K411" s="32">
        <f t="shared" si="195"/>
        <v>0</v>
      </c>
      <c r="V411" s="31" t="e">
        <f t="array" ref="V411">AVERAGE(IF(Rohdaten!E411='turnwise standard'!$A$5:$A$99,'turnwise standard'!$P$5:$P$99))</f>
        <v>#DIV/0!</v>
      </c>
      <c r="AF411" s="32">
        <f>(AC411)/((AE411+0.0000000000000000001)/charge/constants!$B$3)</f>
        <v>0</v>
      </c>
      <c r="AG411" s="32">
        <f>SQRT(AC411+1)/((AE411+0.0000000000000000001)/charge/constants!$B$3)</f>
        <v>4.8066000000000004</v>
      </c>
      <c r="AH411" s="32">
        <f>AF411/eval!$E$18</f>
        <v>0</v>
      </c>
      <c r="AI411" s="32">
        <f>AG411/eval!$E$18</f>
        <v>5.8210958603810132</v>
      </c>
      <c r="AR411" s="32" t="e">
        <f t="shared" si="196"/>
        <v>#DIV/0!</v>
      </c>
      <c r="AT411" s="32">
        <f>(AP411)/((AS411+0.0000000000000000001)/charge/constants!$B$3)</f>
        <v>0</v>
      </c>
      <c r="AU411" s="32">
        <f>SQRT(AP411+1)/((AS411+0.0000000000000000001)/charge/constants!$B$3)</f>
        <v>4.8066000000000004</v>
      </c>
      <c r="AV411" s="32">
        <f>AT411/eval!$E$18</f>
        <v>0</v>
      </c>
      <c r="AW411" s="32">
        <f>AU411/eval!$E$18</f>
        <v>5.8210958603810132</v>
      </c>
      <c r="BC411" s="32" t="e">
        <f>Rohdaten!AD411-G411</f>
        <v>#DIV/0!</v>
      </c>
      <c r="BF411" s="33">
        <f>Rohdaten!AF411/eval!$B$7</f>
        <v>0</v>
      </c>
    </row>
    <row r="412" spans="2:58" x14ac:dyDescent="0.2">
      <c r="B412" s="29">
        <f>IF(1=1,Rohdaten!H412,"x"&amp;Rohdaten!H412)</f>
        <v>0</v>
      </c>
      <c r="C412" s="29">
        <f>IF(101,Rohdaten!F412,-Rohdaten!F412)</f>
        <v>0</v>
      </c>
      <c r="E412" s="32">
        <f>Rohdaten!J412</f>
        <v>0</v>
      </c>
      <c r="F412" s="32" t="e">
        <f>AVERAGE(Rohdaten!L412,Rohdaten!X412,Rohdaten!AD412)</f>
        <v>#DIV/0!</v>
      </c>
      <c r="G412" s="29" t="e">
        <f t="array" ref="G412">AVERAGE(IF(Rohdaten!E412='turnwise standard'!$A$5:$A$99,'turnwise standard'!$F$5:$F$99))</f>
        <v>#DIV/0!</v>
      </c>
      <c r="H412" s="29" t="b">
        <f>IF(ISERROR(G412),1&lt;0,E412-G412&gt;eval!$B$6)</f>
        <v>0</v>
      </c>
      <c r="I412" s="32" t="e">
        <f>Rohdaten!L412-G412</f>
        <v>#DIV/0!</v>
      </c>
      <c r="J412" s="32">
        <f t="shared" si="194"/>
        <v>0</v>
      </c>
      <c r="K412" s="32">
        <f t="shared" si="195"/>
        <v>0</v>
      </c>
      <c r="V412" s="31" t="e">
        <f t="array" ref="V412">AVERAGE(IF(Rohdaten!E412='turnwise standard'!$A$5:$A$99,'turnwise standard'!$P$5:$P$99))</f>
        <v>#DIV/0!</v>
      </c>
      <c r="AF412" s="32">
        <f>(AC412)/((AE412+0.0000000000000000001)/charge/constants!$B$3)</f>
        <v>0</v>
      </c>
      <c r="AG412" s="32">
        <f>SQRT(AC412+1)/((AE412+0.0000000000000000001)/charge/constants!$B$3)</f>
        <v>4.8066000000000004</v>
      </c>
      <c r="AH412" s="32">
        <f>AF412/eval!$E$18</f>
        <v>0</v>
      </c>
      <c r="AI412" s="32">
        <f>AG412/eval!$E$18</f>
        <v>5.8210958603810132</v>
      </c>
      <c r="AR412" s="32" t="e">
        <f t="shared" si="196"/>
        <v>#DIV/0!</v>
      </c>
      <c r="AT412" s="32">
        <f>(AP412)/((AS412+0.0000000000000000001)/charge/constants!$B$3)</f>
        <v>0</v>
      </c>
      <c r="AU412" s="32">
        <f>SQRT(AP412+1)/((AS412+0.0000000000000000001)/charge/constants!$B$3)</f>
        <v>4.8066000000000004</v>
      </c>
      <c r="AV412" s="32">
        <f>AT412/eval!$E$18</f>
        <v>0</v>
      </c>
      <c r="AW412" s="32">
        <f>AU412/eval!$E$18</f>
        <v>5.8210958603810132</v>
      </c>
      <c r="BC412" s="32" t="e">
        <f>Rohdaten!AD412-G412</f>
        <v>#DIV/0!</v>
      </c>
      <c r="BF412" s="33">
        <f>Rohdaten!AF412/eval!$B$7</f>
        <v>0</v>
      </c>
    </row>
    <row r="413" spans="2:58" x14ac:dyDescent="0.2">
      <c r="B413" s="29">
        <f>IF(1=1,Rohdaten!H413,"x"&amp;Rohdaten!H413)</f>
        <v>0</v>
      </c>
      <c r="C413" s="29">
        <f>IF(101,Rohdaten!F413,-Rohdaten!F413)</f>
        <v>0</v>
      </c>
      <c r="E413" s="32">
        <f>Rohdaten!J413</f>
        <v>0</v>
      </c>
      <c r="F413" s="32" t="e">
        <f>AVERAGE(Rohdaten!L413,Rohdaten!X413,Rohdaten!AD413)</f>
        <v>#DIV/0!</v>
      </c>
      <c r="G413" s="29" t="e">
        <f t="array" ref="G413">AVERAGE(IF(Rohdaten!E413='turnwise standard'!$A$5:$A$99,'turnwise standard'!$F$5:$F$99))</f>
        <v>#DIV/0!</v>
      </c>
      <c r="H413" s="29" t="b">
        <f>IF(ISERROR(G413),1&lt;0,E413-G413&gt;eval!$B$6)</f>
        <v>0</v>
      </c>
      <c r="I413" s="32" t="e">
        <f>Rohdaten!L413-G413</f>
        <v>#DIV/0!</v>
      </c>
      <c r="J413" s="32">
        <f t="shared" si="194"/>
        <v>0</v>
      </c>
      <c r="K413" s="32">
        <f t="shared" si="195"/>
        <v>0</v>
      </c>
      <c r="V413" s="31" t="e">
        <f t="array" ref="V413">AVERAGE(IF(Rohdaten!E413='turnwise standard'!$A$5:$A$99,'turnwise standard'!$P$5:$P$99))</f>
        <v>#DIV/0!</v>
      </c>
      <c r="AF413" s="32">
        <f>(AC413)/((AE413+0.0000000000000000001)/charge/constants!$B$3)</f>
        <v>0</v>
      </c>
      <c r="AG413" s="32">
        <f>SQRT(AC413+1)/((AE413+0.0000000000000000001)/charge/constants!$B$3)</f>
        <v>4.8066000000000004</v>
      </c>
      <c r="AH413" s="32">
        <f>AF413/eval!$E$18</f>
        <v>0</v>
      </c>
      <c r="AI413" s="32">
        <f>AG413/eval!$E$18</f>
        <v>5.8210958603810132</v>
      </c>
      <c r="AR413" s="32" t="e">
        <f t="shared" si="196"/>
        <v>#DIV/0!</v>
      </c>
      <c r="AT413" s="32">
        <f>(AP413)/((AS413+0.0000000000000000001)/charge/constants!$B$3)</f>
        <v>0</v>
      </c>
      <c r="AU413" s="32">
        <f>SQRT(AP413+1)/((AS413+0.0000000000000000001)/charge/constants!$B$3)</f>
        <v>4.8066000000000004</v>
      </c>
      <c r="AV413" s="32">
        <f>AT413/eval!$E$18</f>
        <v>0</v>
      </c>
      <c r="AW413" s="32">
        <f>AU413/eval!$E$18</f>
        <v>5.8210958603810132</v>
      </c>
      <c r="BC413" s="32" t="e">
        <f>Rohdaten!AD413-G413</f>
        <v>#DIV/0!</v>
      </c>
      <c r="BF413" s="33">
        <f>Rohdaten!AF413/eval!$B$7</f>
        <v>0</v>
      </c>
    </row>
    <row r="414" spans="2:58" x14ac:dyDescent="0.2">
      <c r="B414" s="29">
        <f>IF(1=1,Rohdaten!H414,"x"&amp;Rohdaten!H414)</f>
        <v>0</v>
      </c>
      <c r="C414" s="29">
        <f>IF(101,Rohdaten!F414,-Rohdaten!F414)</f>
        <v>0</v>
      </c>
      <c r="E414" s="32">
        <f>Rohdaten!J414</f>
        <v>0</v>
      </c>
      <c r="F414" s="32" t="e">
        <f>AVERAGE(Rohdaten!L414,Rohdaten!X414,Rohdaten!AD414)</f>
        <v>#DIV/0!</v>
      </c>
      <c r="G414" s="29" t="e">
        <f t="array" ref="G414">AVERAGE(IF(Rohdaten!E414='turnwise standard'!$A$5:$A$99,'turnwise standard'!$F$5:$F$99))</f>
        <v>#DIV/0!</v>
      </c>
      <c r="H414" s="29" t="b">
        <f>IF(ISERROR(G414),1&lt;0,E414-G414&gt;eval!$B$6)</f>
        <v>0</v>
      </c>
      <c r="I414" s="32" t="e">
        <f>Rohdaten!L414-G414</f>
        <v>#DIV/0!</v>
      </c>
      <c r="J414" s="32">
        <f t="shared" si="194"/>
        <v>0</v>
      </c>
      <c r="K414" s="32">
        <f t="shared" si="195"/>
        <v>0</v>
      </c>
      <c r="V414" s="31" t="e">
        <f t="array" ref="V414">AVERAGE(IF(Rohdaten!E414='turnwise standard'!$A$5:$A$99,'turnwise standard'!$P$5:$P$99))</f>
        <v>#DIV/0!</v>
      </c>
      <c r="AF414" s="32">
        <f>(AC414)/((AE414+0.0000000000000000001)/charge/constants!$B$3)</f>
        <v>0</v>
      </c>
      <c r="AG414" s="32">
        <f>SQRT(AC414+1)/((AE414+0.0000000000000000001)/charge/constants!$B$3)</f>
        <v>4.8066000000000004</v>
      </c>
      <c r="AH414" s="32">
        <f>AF414/eval!$E$18</f>
        <v>0</v>
      </c>
      <c r="AI414" s="32">
        <f>AG414/eval!$E$18</f>
        <v>5.8210958603810132</v>
      </c>
      <c r="AR414" s="32" t="e">
        <f t="shared" si="196"/>
        <v>#DIV/0!</v>
      </c>
      <c r="AT414" s="32">
        <f>(AP414)/((AS414+0.0000000000000000001)/charge/constants!$B$3)</f>
        <v>0</v>
      </c>
      <c r="AU414" s="32">
        <f>SQRT(AP414+1)/((AS414+0.0000000000000000001)/charge/constants!$B$3)</f>
        <v>4.8066000000000004</v>
      </c>
      <c r="AV414" s="32">
        <f>AT414/eval!$E$18</f>
        <v>0</v>
      </c>
      <c r="AW414" s="32">
        <f>AU414/eval!$E$18</f>
        <v>5.8210958603810132</v>
      </c>
      <c r="BC414" s="32" t="e">
        <f>Rohdaten!AD414-G414</f>
        <v>#DIV/0!</v>
      </c>
      <c r="BF414" s="33">
        <f>Rohdaten!AF414/eval!$B$7</f>
        <v>0</v>
      </c>
    </row>
    <row r="415" spans="2:58" x14ac:dyDescent="0.2">
      <c r="B415" s="29">
        <f>IF(1=1,Rohdaten!H415,"x"&amp;Rohdaten!H415)</f>
        <v>0</v>
      </c>
      <c r="C415" s="29">
        <f>IF(101,Rohdaten!F415,-Rohdaten!F415)</f>
        <v>0</v>
      </c>
      <c r="E415" s="32">
        <f>Rohdaten!J415</f>
        <v>0</v>
      </c>
      <c r="F415" s="32" t="e">
        <f>AVERAGE(Rohdaten!L415,Rohdaten!X415,Rohdaten!AD415)</f>
        <v>#DIV/0!</v>
      </c>
      <c r="G415" s="29" t="e">
        <f t="array" ref="G415">AVERAGE(IF(Rohdaten!E415='turnwise standard'!$A$5:$A$99,'turnwise standard'!$F$5:$F$99))</f>
        <v>#DIV/0!</v>
      </c>
      <c r="H415" s="29" t="b">
        <f>IF(ISERROR(G415),1&lt;0,E415-G415&gt;eval!$B$6)</f>
        <v>0</v>
      </c>
      <c r="I415" s="32" t="e">
        <f>Rohdaten!L415-G415</f>
        <v>#DIV/0!</v>
      </c>
      <c r="J415" s="32">
        <f t="shared" si="194"/>
        <v>0</v>
      </c>
      <c r="K415" s="32">
        <f t="shared" si="195"/>
        <v>0</v>
      </c>
      <c r="V415" s="31" t="e">
        <f t="array" ref="V415">AVERAGE(IF(Rohdaten!E415='turnwise standard'!$A$5:$A$99,'turnwise standard'!$P$5:$P$99))</f>
        <v>#DIV/0!</v>
      </c>
      <c r="AF415" s="32">
        <f>(AC415)/((AE415+0.0000000000000000001)/charge/constants!$B$3)</f>
        <v>0</v>
      </c>
      <c r="AG415" s="32">
        <f>SQRT(AC415+1)/((AE415+0.0000000000000000001)/charge/constants!$B$3)</f>
        <v>4.8066000000000004</v>
      </c>
      <c r="AH415" s="32">
        <f>AF415/eval!$E$18</f>
        <v>0</v>
      </c>
      <c r="AI415" s="32">
        <f>AG415/eval!$E$18</f>
        <v>5.8210958603810132</v>
      </c>
      <c r="AR415" s="32" t="e">
        <f t="shared" si="196"/>
        <v>#DIV/0!</v>
      </c>
      <c r="AT415" s="32">
        <f>(AP415)/((AS415+0.0000000000000000001)/charge/constants!$B$3)</f>
        <v>0</v>
      </c>
      <c r="AU415" s="32">
        <f>SQRT(AP415+1)/((AS415+0.0000000000000000001)/charge/constants!$B$3)</f>
        <v>4.8066000000000004</v>
      </c>
      <c r="AV415" s="32">
        <f>AT415/eval!$E$18</f>
        <v>0</v>
      </c>
      <c r="AW415" s="32">
        <f>AU415/eval!$E$18</f>
        <v>5.8210958603810132</v>
      </c>
      <c r="BC415" s="32" t="e">
        <f>Rohdaten!AD415-G415</f>
        <v>#DIV/0!</v>
      </c>
      <c r="BF415" s="33">
        <f>Rohdaten!AF415/eval!$B$7</f>
        <v>0</v>
      </c>
    </row>
    <row r="416" spans="2:58" x14ac:dyDescent="0.2">
      <c r="B416" s="29">
        <f>IF(1=1,Rohdaten!H416,"x"&amp;Rohdaten!H416)</f>
        <v>0</v>
      </c>
      <c r="C416" s="29">
        <f>IF(101,Rohdaten!F416,-Rohdaten!F416)</f>
        <v>0</v>
      </c>
      <c r="E416" s="32">
        <f>Rohdaten!J416</f>
        <v>0</v>
      </c>
      <c r="F416" s="32" t="e">
        <f>AVERAGE(Rohdaten!L416,Rohdaten!X416,Rohdaten!AD416)</f>
        <v>#DIV/0!</v>
      </c>
      <c r="G416" s="29" t="e">
        <f t="array" ref="G416">AVERAGE(IF(Rohdaten!E416='turnwise standard'!$A$5:$A$99,'turnwise standard'!$F$5:$F$99))</f>
        <v>#DIV/0!</v>
      </c>
      <c r="H416" s="29" t="b">
        <f>IF(ISERROR(G416),1&lt;0,E416-G416&gt;eval!$B$6)</f>
        <v>0</v>
      </c>
      <c r="I416" s="32" t="e">
        <f>Rohdaten!L416-G416</f>
        <v>#DIV/0!</v>
      </c>
      <c r="J416" s="32">
        <f t="shared" si="194"/>
        <v>0</v>
      </c>
      <c r="K416" s="32">
        <f t="shared" si="195"/>
        <v>0</v>
      </c>
      <c r="V416" s="31" t="e">
        <f t="array" ref="V416">AVERAGE(IF(Rohdaten!E416='turnwise standard'!$A$5:$A$99,'turnwise standard'!$P$5:$P$99))</f>
        <v>#DIV/0!</v>
      </c>
      <c r="AF416" s="32">
        <f>(AC416)/((AE416+0.0000000000000000001)/charge/constants!$B$3)</f>
        <v>0</v>
      </c>
      <c r="AG416" s="32">
        <f>SQRT(AC416+1)/((AE416+0.0000000000000000001)/charge/constants!$B$3)</f>
        <v>4.8066000000000004</v>
      </c>
      <c r="AH416" s="32">
        <f>AF416/eval!$E$18</f>
        <v>0</v>
      </c>
      <c r="AI416" s="32">
        <f>AG416/eval!$E$18</f>
        <v>5.8210958603810132</v>
      </c>
      <c r="AR416" s="32" t="e">
        <f t="shared" si="196"/>
        <v>#DIV/0!</v>
      </c>
      <c r="AT416" s="32">
        <f>(AP416)/((AS416+0.0000000000000000001)/charge/constants!$B$3)</f>
        <v>0</v>
      </c>
      <c r="AU416" s="32">
        <f>SQRT(AP416+1)/((AS416+0.0000000000000000001)/charge/constants!$B$3)</f>
        <v>4.8066000000000004</v>
      </c>
      <c r="AV416" s="32">
        <f>AT416/eval!$E$18</f>
        <v>0</v>
      </c>
      <c r="AW416" s="32">
        <f>AU416/eval!$E$18</f>
        <v>5.8210958603810132</v>
      </c>
      <c r="BC416" s="32" t="e">
        <f>Rohdaten!AD416-G416</f>
        <v>#DIV/0!</v>
      </c>
      <c r="BF416" s="33">
        <f>Rohdaten!AF416/eval!$B$7</f>
        <v>0</v>
      </c>
    </row>
    <row r="417" spans="2:58" x14ac:dyDescent="0.2">
      <c r="B417" s="29">
        <f>IF(1=1,Rohdaten!H417,"x"&amp;Rohdaten!H417)</f>
        <v>0</v>
      </c>
      <c r="C417" s="29">
        <f>IF(101,Rohdaten!F417,-Rohdaten!F417)</f>
        <v>0</v>
      </c>
      <c r="E417" s="32">
        <f>Rohdaten!J417</f>
        <v>0</v>
      </c>
      <c r="F417" s="32" t="e">
        <f>AVERAGE(Rohdaten!L417,Rohdaten!X417,Rohdaten!AD417)</f>
        <v>#DIV/0!</v>
      </c>
      <c r="G417" s="29" t="e">
        <f t="array" ref="G417">AVERAGE(IF(Rohdaten!E417='turnwise standard'!$A$5:$A$99,'turnwise standard'!$F$5:$F$99))</f>
        <v>#DIV/0!</v>
      </c>
      <c r="H417" s="29" t="b">
        <f>IF(ISERROR(G417),1&lt;0,E417-G417&gt;eval!$B$6)</f>
        <v>0</v>
      </c>
      <c r="I417" s="32" t="e">
        <f>Rohdaten!L417-G417</f>
        <v>#DIV/0!</v>
      </c>
      <c r="J417" s="32">
        <f t="shared" si="194"/>
        <v>0</v>
      </c>
      <c r="K417" s="32">
        <f t="shared" si="195"/>
        <v>0</v>
      </c>
      <c r="V417" s="31" t="e">
        <f t="array" ref="V417">AVERAGE(IF(Rohdaten!E417='turnwise standard'!$A$5:$A$99,'turnwise standard'!$P$5:$P$99))</f>
        <v>#DIV/0!</v>
      </c>
      <c r="AF417" s="32">
        <f>(AC417)/((AE417+0.0000000000000000001)/charge/constants!$B$3)</f>
        <v>0</v>
      </c>
      <c r="AG417" s="32">
        <f>SQRT(AC417+1)/((AE417+0.0000000000000000001)/charge/constants!$B$3)</f>
        <v>4.8066000000000004</v>
      </c>
      <c r="AH417" s="32">
        <f>AF417/eval!$E$18</f>
        <v>0</v>
      </c>
      <c r="AI417" s="32">
        <f>AG417/eval!$E$18</f>
        <v>5.8210958603810132</v>
      </c>
      <c r="AR417" s="32" t="e">
        <f t="shared" si="196"/>
        <v>#DIV/0!</v>
      </c>
      <c r="AT417" s="32">
        <f>(AP417)/((AS417+0.0000000000000000001)/charge/constants!$B$3)</f>
        <v>0</v>
      </c>
      <c r="AU417" s="32">
        <f>SQRT(AP417+1)/((AS417+0.0000000000000000001)/charge/constants!$B$3)</f>
        <v>4.8066000000000004</v>
      </c>
      <c r="AV417" s="32">
        <f>AT417/eval!$E$18</f>
        <v>0</v>
      </c>
      <c r="AW417" s="32">
        <f>AU417/eval!$E$18</f>
        <v>5.8210958603810132</v>
      </c>
      <c r="BC417" s="32" t="e">
        <f>Rohdaten!AD417-G417</f>
        <v>#DIV/0!</v>
      </c>
      <c r="BF417" s="33">
        <f>Rohdaten!AF417/eval!$B$7</f>
        <v>0</v>
      </c>
    </row>
    <row r="418" spans="2:58" x14ac:dyDescent="0.2">
      <c r="B418" s="29">
        <f>IF(1=1,Rohdaten!H418,"x"&amp;Rohdaten!H418)</f>
        <v>0</v>
      </c>
      <c r="C418" s="29">
        <f>IF(101,Rohdaten!F418,-Rohdaten!F418)</f>
        <v>0</v>
      </c>
      <c r="E418" s="32">
        <f>Rohdaten!J418</f>
        <v>0</v>
      </c>
      <c r="F418" s="32" t="e">
        <f>AVERAGE(Rohdaten!L418,Rohdaten!X418,Rohdaten!AD418)</f>
        <v>#DIV/0!</v>
      </c>
      <c r="G418" s="29" t="e">
        <f t="array" ref="G418">AVERAGE(IF(Rohdaten!E418='turnwise standard'!$A$5:$A$99,'turnwise standard'!$F$5:$F$99))</f>
        <v>#DIV/0!</v>
      </c>
      <c r="H418" s="29" t="b">
        <f>IF(ISERROR(G418),1&lt;0,E418-G418&gt;eval!$B$6)</f>
        <v>0</v>
      </c>
      <c r="I418" s="32" t="e">
        <f>Rohdaten!L418-G418</f>
        <v>#DIV/0!</v>
      </c>
      <c r="J418" s="32">
        <f t="shared" si="194"/>
        <v>0</v>
      </c>
      <c r="K418" s="32">
        <f t="shared" si="195"/>
        <v>0</v>
      </c>
      <c r="V418" s="31" t="e">
        <f t="array" ref="V418">AVERAGE(IF(Rohdaten!E418='turnwise standard'!$A$5:$A$99,'turnwise standard'!$P$5:$P$99))</f>
        <v>#DIV/0!</v>
      </c>
      <c r="AF418" s="32">
        <f>(AC418)/((AE418+0.0000000000000000001)/charge/constants!$B$3)</f>
        <v>0</v>
      </c>
      <c r="AG418" s="32">
        <f>SQRT(AC418+1)/((AE418+0.0000000000000000001)/charge/constants!$B$3)</f>
        <v>4.8066000000000004</v>
      </c>
      <c r="AH418" s="32">
        <f>AF418/eval!$E$18</f>
        <v>0</v>
      </c>
      <c r="AI418" s="32">
        <f>AG418/eval!$E$18</f>
        <v>5.8210958603810132</v>
      </c>
      <c r="AR418" s="32" t="e">
        <f t="shared" si="196"/>
        <v>#DIV/0!</v>
      </c>
      <c r="AT418" s="32">
        <f>(AP418)/((AS418+0.0000000000000000001)/charge/constants!$B$3)</f>
        <v>0</v>
      </c>
      <c r="AU418" s="32">
        <f>SQRT(AP418+1)/((AS418+0.0000000000000000001)/charge/constants!$B$3)</f>
        <v>4.8066000000000004</v>
      </c>
      <c r="AV418" s="32">
        <f>AT418/eval!$E$18</f>
        <v>0</v>
      </c>
      <c r="AW418" s="32">
        <f>AU418/eval!$E$18</f>
        <v>5.8210958603810132</v>
      </c>
      <c r="BC418" s="32" t="e">
        <f>Rohdaten!AD418-G418</f>
        <v>#DIV/0!</v>
      </c>
      <c r="BF418" s="33">
        <f>Rohdaten!AF418/eval!$B$7</f>
        <v>0</v>
      </c>
    </row>
    <row r="419" spans="2:58" x14ac:dyDescent="0.2">
      <c r="B419" s="29">
        <f>IF(1=1,Rohdaten!H419,"x"&amp;Rohdaten!H419)</f>
        <v>0</v>
      </c>
      <c r="C419" s="29">
        <f>IF(101,Rohdaten!F419,-Rohdaten!F419)</f>
        <v>0</v>
      </c>
      <c r="E419" s="32">
        <f>Rohdaten!J419</f>
        <v>0</v>
      </c>
      <c r="F419" s="32" t="e">
        <f>AVERAGE(Rohdaten!L419,Rohdaten!X419,Rohdaten!AD419)</f>
        <v>#DIV/0!</v>
      </c>
      <c r="G419" s="29" t="e">
        <f t="array" ref="G419">AVERAGE(IF(Rohdaten!E419='turnwise standard'!$A$5:$A$99,'turnwise standard'!$F$5:$F$99))</f>
        <v>#DIV/0!</v>
      </c>
      <c r="H419" s="29" t="b">
        <f>IF(ISERROR(G419),1&lt;0,E419-G419&gt;eval!$B$6)</f>
        <v>0</v>
      </c>
      <c r="I419" s="32" t="e">
        <f>Rohdaten!L419-G419</f>
        <v>#DIV/0!</v>
      </c>
      <c r="J419" s="32">
        <f t="shared" si="194"/>
        <v>0</v>
      </c>
      <c r="K419" s="32">
        <f t="shared" si="195"/>
        <v>0</v>
      </c>
      <c r="V419" s="31" t="e">
        <f t="array" ref="V419">AVERAGE(IF(Rohdaten!E419='turnwise standard'!$A$5:$A$99,'turnwise standard'!$P$5:$P$99))</f>
        <v>#DIV/0!</v>
      </c>
      <c r="AF419" s="32">
        <f>(AC419)/((AE419+0.0000000000000000001)/charge/constants!$B$3)</f>
        <v>0</v>
      </c>
      <c r="AG419" s="32">
        <f>SQRT(AC419+1)/((AE419+0.0000000000000000001)/charge/constants!$B$3)</f>
        <v>4.8066000000000004</v>
      </c>
      <c r="AH419" s="32">
        <f>AF419/eval!$E$18</f>
        <v>0</v>
      </c>
      <c r="AI419" s="32">
        <f>AG419/eval!$E$18</f>
        <v>5.8210958603810132</v>
      </c>
      <c r="AR419" s="32" t="e">
        <f t="shared" si="196"/>
        <v>#DIV/0!</v>
      </c>
      <c r="AT419" s="32">
        <f>(AP419)/((AS419+0.0000000000000000001)/charge/constants!$B$3)</f>
        <v>0</v>
      </c>
      <c r="AU419" s="32">
        <f>SQRT(AP419+1)/((AS419+0.0000000000000000001)/charge/constants!$B$3)</f>
        <v>4.8066000000000004</v>
      </c>
      <c r="AV419" s="32">
        <f>AT419/eval!$E$18</f>
        <v>0</v>
      </c>
      <c r="AW419" s="32">
        <f>AU419/eval!$E$18</f>
        <v>5.8210958603810132</v>
      </c>
      <c r="BC419" s="32" t="e">
        <f>Rohdaten!AD419-G419</f>
        <v>#DIV/0!</v>
      </c>
      <c r="BF419" s="33">
        <f>Rohdaten!AF419/eval!$B$7</f>
        <v>0</v>
      </c>
    </row>
    <row r="420" spans="2:58" x14ac:dyDescent="0.2">
      <c r="B420" s="29">
        <f>IF(1=1,Rohdaten!H420,"x"&amp;Rohdaten!H420)</f>
        <v>0</v>
      </c>
      <c r="C420" s="29">
        <f>IF(101,Rohdaten!F420,-Rohdaten!F420)</f>
        <v>0</v>
      </c>
      <c r="E420" s="32">
        <f>Rohdaten!J420</f>
        <v>0</v>
      </c>
      <c r="F420" s="32" t="e">
        <f>AVERAGE(Rohdaten!L420,Rohdaten!X420,Rohdaten!AD420)</f>
        <v>#DIV/0!</v>
      </c>
      <c r="G420" s="29" t="e">
        <f t="array" ref="G420">AVERAGE(IF(Rohdaten!E420='turnwise standard'!$A$5:$A$99,'turnwise standard'!$F$5:$F$99))</f>
        <v>#DIV/0!</v>
      </c>
      <c r="H420" s="29" t="b">
        <f>IF(ISERROR(G420),1&lt;0,E420-G420&gt;eval!$B$6)</f>
        <v>0</v>
      </c>
      <c r="I420" s="32" t="e">
        <f>Rohdaten!L420-G420</f>
        <v>#DIV/0!</v>
      </c>
      <c r="J420" s="32">
        <f t="shared" si="194"/>
        <v>0</v>
      </c>
      <c r="K420" s="32">
        <f t="shared" si="195"/>
        <v>0</v>
      </c>
      <c r="V420" s="31" t="e">
        <f t="array" ref="V420">AVERAGE(IF(Rohdaten!E420='turnwise standard'!$A$5:$A$99,'turnwise standard'!$P$5:$P$99))</f>
        <v>#DIV/0!</v>
      </c>
      <c r="AF420" s="32">
        <f>(AC420)/((AE420+0.0000000000000000001)/charge/constants!$B$3)</f>
        <v>0</v>
      </c>
      <c r="AG420" s="32">
        <f>SQRT(AC420+1)/((AE420+0.0000000000000000001)/charge/constants!$B$3)</f>
        <v>4.8066000000000004</v>
      </c>
      <c r="AH420" s="32">
        <f>AF420/eval!$E$18</f>
        <v>0</v>
      </c>
      <c r="AI420" s="32">
        <f>AG420/eval!$E$18</f>
        <v>5.8210958603810132</v>
      </c>
      <c r="AR420" s="32" t="e">
        <f t="shared" si="196"/>
        <v>#DIV/0!</v>
      </c>
      <c r="AT420" s="32">
        <f>(AP420)/((AS420+0.0000000000000000001)/charge/constants!$B$3)</f>
        <v>0</v>
      </c>
      <c r="AU420" s="32">
        <f>SQRT(AP420+1)/((AS420+0.0000000000000000001)/charge/constants!$B$3)</f>
        <v>4.8066000000000004</v>
      </c>
      <c r="AV420" s="32">
        <f>AT420/eval!$E$18</f>
        <v>0</v>
      </c>
      <c r="AW420" s="32">
        <f>AU420/eval!$E$18</f>
        <v>5.8210958603810132</v>
      </c>
      <c r="BC420" s="32" t="e">
        <f>Rohdaten!AD420-G420</f>
        <v>#DIV/0!</v>
      </c>
      <c r="BF420" s="33">
        <f>Rohdaten!AF420/eval!$B$7</f>
        <v>0</v>
      </c>
    </row>
    <row r="421" spans="2:58" x14ac:dyDescent="0.2">
      <c r="B421" s="29">
        <f>IF(1=1,Rohdaten!H421,"x"&amp;Rohdaten!H421)</f>
        <v>0</v>
      </c>
      <c r="C421" s="29">
        <f>IF(101,Rohdaten!F421,-Rohdaten!F421)</f>
        <v>0</v>
      </c>
      <c r="E421" s="32">
        <f>Rohdaten!J421</f>
        <v>0</v>
      </c>
      <c r="F421" s="32" t="e">
        <f>AVERAGE(Rohdaten!L421,Rohdaten!X421,Rohdaten!AD421)</f>
        <v>#DIV/0!</v>
      </c>
      <c r="G421" s="29" t="e">
        <f t="array" ref="G421">AVERAGE(IF(Rohdaten!E421='turnwise standard'!$A$5:$A$99,'turnwise standard'!$F$5:$F$99))</f>
        <v>#DIV/0!</v>
      </c>
      <c r="H421" s="29" t="b">
        <f>IF(ISERROR(G421),1&lt;0,E421-G421&gt;eval!$B$6)</f>
        <v>0</v>
      </c>
      <c r="I421" s="32" t="e">
        <f>Rohdaten!L421-G421</f>
        <v>#DIV/0!</v>
      </c>
      <c r="J421" s="32">
        <f t="shared" si="194"/>
        <v>0</v>
      </c>
      <c r="K421" s="32">
        <f t="shared" si="195"/>
        <v>0</v>
      </c>
      <c r="V421" s="31" t="e">
        <f t="array" ref="V421">AVERAGE(IF(Rohdaten!E421='turnwise standard'!$A$5:$A$99,'turnwise standard'!$P$5:$P$99))</f>
        <v>#DIV/0!</v>
      </c>
      <c r="AF421" s="32">
        <f>(AC421)/((AE421+0.0000000000000000001)/charge/constants!$B$3)</f>
        <v>0</v>
      </c>
      <c r="AG421" s="32">
        <f>SQRT(AC421+1)/((AE421+0.0000000000000000001)/charge/constants!$B$3)</f>
        <v>4.8066000000000004</v>
      </c>
      <c r="AH421" s="32">
        <f>AF421/eval!$E$18</f>
        <v>0</v>
      </c>
      <c r="AI421" s="32">
        <f>AG421/eval!$E$18</f>
        <v>5.8210958603810132</v>
      </c>
      <c r="AR421" s="32" t="e">
        <f t="shared" si="196"/>
        <v>#DIV/0!</v>
      </c>
      <c r="AT421" s="32">
        <f>(AP421)/((AS421+0.0000000000000000001)/charge/constants!$B$3)</f>
        <v>0</v>
      </c>
      <c r="AU421" s="32">
        <f>SQRT(AP421+1)/((AS421+0.0000000000000000001)/charge/constants!$B$3)</f>
        <v>4.8066000000000004</v>
      </c>
      <c r="AV421" s="32">
        <f>AT421/eval!$E$18</f>
        <v>0</v>
      </c>
      <c r="AW421" s="32">
        <f>AU421/eval!$E$18</f>
        <v>5.8210958603810132</v>
      </c>
      <c r="BC421" s="32" t="e">
        <f>Rohdaten!AD421-G421</f>
        <v>#DIV/0!</v>
      </c>
      <c r="BF421" s="33">
        <f>Rohdaten!AF421/eval!$B$7</f>
        <v>0</v>
      </c>
    </row>
    <row r="422" spans="2:58" x14ac:dyDescent="0.2">
      <c r="B422" s="29">
        <f>IF(1=1,Rohdaten!H422,"x"&amp;Rohdaten!H422)</f>
        <v>0</v>
      </c>
      <c r="C422" s="29">
        <f>IF(101,Rohdaten!F422,-Rohdaten!F422)</f>
        <v>0</v>
      </c>
      <c r="E422" s="32">
        <f>Rohdaten!J422</f>
        <v>0</v>
      </c>
      <c r="F422" s="32" t="e">
        <f>AVERAGE(Rohdaten!L422,Rohdaten!X422,Rohdaten!AD422)</f>
        <v>#DIV/0!</v>
      </c>
      <c r="G422" s="29" t="e">
        <f t="array" ref="G422">AVERAGE(IF(Rohdaten!E422='turnwise standard'!$A$5:$A$99,'turnwise standard'!$F$5:$F$99))</f>
        <v>#DIV/0!</v>
      </c>
      <c r="H422" s="29" t="b">
        <f>IF(ISERROR(G422),1&lt;0,E422-G422&gt;eval!$B$6)</f>
        <v>0</v>
      </c>
      <c r="I422" s="32" t="e">
        <f>Rohdaten!L422-G422</f>
        <v>#DIV/0!</v>
      </c>
      <c r="J422" s="32">
        <f t="shared" si="194"/>
        <v>0</v>
      </c>
      <c r="K422" s="32">
        <f t="shared" si="195"/>
        <v>0</v>
      </c>
      <c r="V422" s="31" t="e">
        <f t="array" ref="V422">AVERAGE(IF(Rohdaten!E422='turnwise standard'!$A$5:$A$99,'turnwise standard'!$P$5:$P$99))</f>
        <v>#DIV/0!</v>
      </c>
      <c r="AF422" s="32">
        <f>(AC422)/((AE422+0.0000000000000000001)/charge/constants!$B$3)</f>
        <v>0</v>
      </c>
      <c r="AG422" s="32">
        <f>SQRT(AC422+1)/((AE422+0.0000000000000000001)/charge/constants!$B$3)</f>
        <v>4.8066000000000004</v>
      </c>
      <c r="AH422" s="32">
        <f>AF422/eval!$E$18</f>
        <v>0</v>
      </c>
      <c r="AI422" s="32">
        <f>AG422/eval!$E$18</f>
        <v>5.8210958603810132</v>
      </c>
      <c r="AR422" s="32" t="e">
        <f t="shared" si="196"/>
        <v>#DIV/0!</v>
      </c>
      <c r="AT422" s="32">
        <f>(AP422)/((AS422+0.0000000000000000001)/charge/constants!$B$3)</f>
        <v>0</v>
      </c>
      <c r="AU422" s="32">
        <f>SQRT(AP422+1)/((AS422+0.0000000000000000001)/charge/constants!$B$3)</f>
        <v>4.8066000000000004</v>
      </c>
      <c r="AV422" s="32">
        <f>AT422/eval!$E$18</f>
        <v>0</v>
      </c>
      <c r="AW422" s="32">
        <f>AU422/eval!$E$18</f>
        <v>5.8210958603810132</v>
      </c>
      <c r="BC422" s="32" t="e">
        <f>Rohdaten!AD422-G422</f>
        <v>#DIV/0!</v>
      </c>
      <c r="BF422" s="33">
        <f>Rohdaten!AF422/eval!$B$7</f>
        <v>0</v>
      </c>
    </row>
    <row r="423" spans="2:58" x14ac:dyDescent="0.2">
      <c r="B423" s="29">
        <f>IF(1=1,Rohdaten!H423,"x"&amp;Rohdaten!H423)</f>
        <v>0</v>
      </c>
      <c r="C423" s="29">
        <f>IF(101,Rohdaten!F423,-Rohdaten!F423)</f>
        <v>0</v>
      </c>
      <c r="E423" s="32">
        <f>Rohdaten!J423</f>
        <v>0</v>
      </c>
      <c r="F423" s="32" t="e">
        <f>AVERAGE(Rohdaten!L423,Rohdaten!X423,Rohdaten!AD423)</f>
        <v>#DIV/0!</v>
      </c>
      <c r="G423" s="29" t="e">
        <f t="array" ref="G423">AVERAGE(IF(Rohdaten!E423='turnwise standard'!$A$5:$A$99,'turnwise standard'!$F$5:$F$99))</f>
        <v>#DIV/0!</v>
      </c>
      <c r="H423" s="29" t="b">
        <f>IF(ISERROR(G423),1&lt;0,E423-G423&gt;eval!$B$6)</f>
        <v>0</v>
      </c>
      <c r="I423" s="32" t="e">
        <f>Rohdaten!L423-G423</f>
        <v>#DIV/0!</v>
      </c>
      <c r="J423" s="32">
        <f t="shared" si="194"/>
        <v>0</v>
      </c>
      <c r="K423" s="32">
        <f t="shared" si="195"/>
        <v>0</v>
      </c>
      <c r="V423" s="31" t="e">
        <f t="array" ref="V423">AVERAGE(IF(Rohdaten!E423='turnwise standard'!$A$5:$A$99,'turnwise standard'!$P$5:$P$99))</f>
        <v>#DIV/0!</v>
      </c>
      <c r="AF423" s="32">
        <f>(AC423)/((AE423+0.0000000000000000001)/charge/constants!$B$3)</f>
        <v>0</v>
      </c>
      <c r="AG423" s="32">
        <f>SQRT(AC423+1)/((AE423+0.0000000000000000001)/charge/constants!$B$3)</f>
        <v>4.8066000000000004</v>
      </c>
      <c r="AH423" s="32">
        <f>AF423/eval!$E$18</f>
        <v>0</v>
      </c>
      <c r="AI423" s="32">
        <f>AG423/eval!$E$18</f>
        <v>5.8210958603810132</v>
      </c>
      <c r="AR423" s="32" t="e">
        <f t="shared" si="196"/>
        <v>#DIV/0!</v>
      </c>
      <c r="AT423" s="32">
        <f>(AP423)/((AS423+0.0000000000000000001)/charge/constants!$B$3)</f>
        <v>0</v>
      </c>
      <c r="AU423" s="32">
        <f>SQRT(AP423+1)/((AS423+0.0000000000000000001)/charge/constants!$B$3)</f>
        <v>4.8066000000000004</v>
      </c>
      <c r="AV423" s="32">
        <f>AT423/eval!$E$18</f>
        <v>0</v>
      </c>
      <c r="AW423" s="32">
        <f>AU423/eval!$E$18</f>
        <v>5.8210958603810132</v>
      </c>
      <c r="BC423" s="32" t="e">
        <f>Rohdaten!AD423-G423</f>
        <v>#DIV/0!</v>
      </c>
      <c r="BF423" s="33">
        <f>Rohdaten!AF423/eval!$B$7</f>
        <v>0</v>
      </c>
    </row>
    <row r="424" spans="2:58" x14ac:dyDescent="0.2">
      <c r="B424" s="29">
        <f>IF(1=1,Rohdaten!H424,"x"&amp;Rohdaten!H424)</f>
        <v>0</v>
      </c>
      <c r="C424" s="29">
        <f>IF(101,Rohdaten!F424,-Rohdaten!F424)</f>
        <v>0</v>
      </c>
      <c r="E424" s="32">
        <f>Rohdaten!J424</f>
        <v>0</v>
      </c>
      <c r="F424" s="32" t="e">
        <f>AVERAGE(Rohdaten!L424,Rohdaten!X424,Rohdaten!AD424)</f>
        <v>#DIV/0!</v>
      </c>
      <c r="G424" s="29" t="e">
        <f t="array" ref="G424">AVERAGE(IF(Rohdaten!E424='turnwise standard'!$A$5:$A$99,'turnwise standard'!$F$5:$F$99))</f>
        <v>#DIV/0!</v>
      </c>
      <c r="H424" s="29" t="b">
        <f>IF(ISERROR(G424),1&lt;0,E424-G424&gt;eval!$B$6)</f>
        <v>0</v>
      </c>
      <c r="I424" s="32" t="e">
        <f>Rohdaten!L424-G424</f>
        <v>#DIV/0!</v>
      </c>
      <c r="J424" s="32">
        <f t="shared" si="194"/>
        <v>0</v>
      </c>
      <c r="K424" s="32">
        <f t="shared" si="195"/>
        <v>0</v>
      </c>
      <c r="V424" s="31" t="e">
        <f t="array" ref="V424">AVERAGE(IF(Rohdaten!E424='turnwise standard'!$A$5:$A$99,'turnwise standard'!$P$5:$P$99))</f>
        <v>#DIV/0!</v>
      </c>
      <c r="AF424" s="32">
        <f>(AC424)/((AE424+0.0000000000000000001)/charge/constants!$B$3)</f>
        <v>0</v>
      </c>
      <c r="AG424" s="32">
        <f>SQRT(AC424+1)/((AE424+0.0000000000000000001)/charge/constants!$B$3)</f>
        <v>4.8066000000000004</v>
      </c>
      <c r="AH424" s="32">
        <f>AF424/eval!$E$18</f>
        <v>0</v>
      </c>
      <c r="AI424" s="32">
        <f>AG424/eval!$E$18</f>
        <v>5.8210958603810132</v>
      </c>
      <c r="AR424" s="32" t="e">
        <f t="shared" si="196"/>
        <v>#DIV/0!</v>
      </c>
      <c r="AT424" s="32">
        <f>(AP424)/((AS424+0.0000000000000000001)/charge/constants!$B$3)</f>
        <v>0</v>
      </c>
      <c r="AU424" s="32">
        <f>SQRT(AP424+1)/((AS424+0.0000000000000000001)/charge/constants!$B$3)</f>
        <v>4.8066000000000004</v>
      </c>
      <c r="AV424" s="32">
        <f>AT424/eval!$E$18</f>
        <v>0</v>
      </c>
      <c r="AW424" s="32">
        <f>AU424/eval!$E$18</f>
        <v>5.8210958603810132</v>
      </c>
      <c r="BC424" s="32" t="e">
        <f>Rohdaten!AD424-G424</f>
        <v>#DIV/0!</v>
      </c>
      <c r="BF424" s="33">
        <f>Rohdaten!AF424/eval!$B$7</f>
        <v>0</v>
      </c>
    </row>
    <row r="425" spans="2:58" x14ac:dyDescent="0.2">
      <c r="B425" s="29">
        <f>IF(1=1,Rohdaten!H425,"x"&amp;Rohdaten!H425)</f>
        <v>0</v>
      </c>
      <c r="C425" s="29">
        <f>IF(101,Rohdaten!F425,-Rohdaten!F425)</f>
        <v>0</v>
      </c>
      <c r="E425" s="32">
        <f>Rohdaten!J425</f>
        <v>0</v>
      </c>
      <c r="F425" s="32" t="e">
        <f>AVERAGE(Rohdaten!L425,Rohdaten!X425,Rohdaten!AD425)</f>
        <v>#DIV/0!</v>
      </c>
      <c r="G425" s="29" t="e">
        <f t="array" ref="G425">AVERAGE(IF(Rohdaten!E425='turnwise standard'!$A$5:$A$99,'turnwise standard'!$F$5:$F$99))</f>
        <v>#DIV/0!</v>
      </c>
      <c r="H425" s="29" t="b">
        <f>IF(ISERROR(G425),1&lt;0,E425-G425&gt;eval!$B$6)</f>
        <v>0</v>
      </c>
      <c r="I425" s="32" t="e">
        <f>Rohdaten!L425-G425</f>
        <v>#DIV/0!</v>
      </c>
      <c r="J425" s="32">
        <f t="shared" si="194"/>
        <v>0</v>
      </c>
      <c r="K425" s="32">
        <f t="shared" si="195"/>
        <v>0</v>
      </c>
      <c r="V425" s="31" t="e">
        <f t="array" ref="V425">AVERAGE(IF(Rohdaten!E425='turnwise standard'!$A$5:$A$99,'turnwise standard'!$P$5:$P$99))</f>
        <v>#DIV/0!</v>
      </c>
      <c r="AF425" s="32">
        <f>(AC425)/((AE425+0.0000000000000000001)/charge/constants!$B$3)</f>
        <v>0</v>
      </c>
      <c r="AG425" s="32">
        <f>SQRT(AC425+1)/((AE425+0.0000000000000000001)/charge/constants!$B$3)</f>
        <v>4.8066000000000004</v>
      </c>
      <c r="AH425" s="32">
        <f>AF425/eval!$E$18</f>
        <v>0</v>
      </c>
      <c r="AI425" s="32">
        <f>AG425/eval!$E$18</f>
        <v>5.8210958603810132</v>
      </c>
      <c r="AR425" s="32" t="e">
        <f t="shared" si="196"/>
        <v>#DIV/0!</v>
      </c>
      <c r="AT425" s="32">
        <f>(AP425)/((AS425+0.0000000000000000001)/charge/constants!$B$3)</f>
        <v>0</v>
      </c>
      <c r="AU425" s="32">
        <f>SQRT(AP425+1)/((AS425+0.0000000000000000001)/charge/constants!$B$3)</f>
        <v>4.8066000000000004</v>
      </c>
      <c r="AV425" s="32">
        <f>AT425/eval!$E$18</f>
        <v>0</v>
      </c>
      <c r="AW425" s="32">
        <f>AU425/eval!$E$18</f>
        <v>5.8210958603810132</v>
      </c>
      <c r="BC425" s="32" t="e">
        <f>Rohdaten!AD425-G425</f>
        <v>#DIV/0!</v>
      </c>
      <c r="BF425" s="33">
        <f>Rohdaten!AF425/eval!$B$7</f>
        <v>0</v>
      </c>
    </row>
    <row r="426" spans="2:58" x14ac:dyDescent="0.2">
      <c r="B426" s="29">
        <f>IF(1=1,Rohdaten!H426,"x"&amp;Rohdaten!H426)</f>
        <v>0</v>
      </c>
      <c r="C426" s="29">
        <f>IF(101,Rohdaten!F426,-Rohdaten!F426)</f>
        <v>0</v>
      </c>
      <c r="E426" s="32">
        <f>Rohdaten!J426</f>
        <v>0</v>
      </c>
      <c r="F426" s="32" t="e">
        <f>AVERAGE(Rohdaten!L426,Rohdaten!X426,Rohdaten!AD426)</f>
        <v>#DIV/0!</v>
      </c>
      <c r="G426" s="29" t="e">
        <f t="array" ref="G426">AVERAGE(IF(Rohdaten!E426='turnwise standard'!$A$5:$A$99,'turnwise standard'!$F$5:$F$99))</f>
        <v>#DIV/0!</v>
      </c>
      <c r="H426" s="29" t="b">
        <f>IF(ISERROR(G426),1&lt;0,E426-G426&gt;eval!$B$6)</f>
        <v>0</v>
      </c>
      <c r="I426" s="32" t="e">
        <f>Rohdaten!L426-G426</f>
        <v>#DIV/0!</v>
      </c>
      <c r="J426" s="32">
        <f t="shared" si="194"/>
        <v>0</v>
      </c>
      <c r="K426" s="32">
        <f t="shared" si="195"/>
        <v>0</v>
      </c>
      <c r="V426" s="31" t="e">
        <f t="array" ref="V426">AVERAGE(IF(Rohdaten!E426='turnwise standard'!$A$5:$A$99,'turnwise standard'!$P$5:$P$99))</f>
        <v>#DIV/0!</v>
      </c>
      <c r="AF426" s="32">
        <f>(AC426)/((AE426+0.0000000000000000001)/charge/constants!$B$3)</f>
        <v>0</v>
      </c>
      <c r="AG426" s="32">
        <f>SQRT(AC426+1)/((AE426+0.0000000000000000001)/charge/constants!$B$3)</f>
        <v>4.8066000000000004</v>
      </c>
      <c r="AH426" s="32">
        <f>AF426/eval!$E$18</f>
        <v>0</v>
      </c>
      <c r="AI426" s="32">
        <f>AG426/eval!$E$18</f>
        <v>5.8210958603810132</v>
      </c>
      <c r="AR426" s="32" t="e">
        <f t="shared" si="196"/>
        <v>#DIV/0!</v>
      </c>
      <c r="AT426" s="32">
        <f>(AP426)/((AS426+0.0000000000000000001)/charge/constants!$B$3)</f>
        <v>0</v>
      </c>
      <c r="AU426" s="32">
        <f>SQRT(AP426+1)/((AS426+0.0000000000000000001)/charge/constants!$B$3)</f>
        <v>4.8066000000000004</v>
      </c>
      <c r="AV426" s="32">
        <f>AT426/eval!$E$18</f>
        <v>0</v>
      </c>
      <c r="AW426" s="32">
        <f>AU426/eval!$E$18</f>
        <v>5.8210958603810132</v>
      </c>
      <c r="BC426" s="32" t="e">
        <f>Rohdaten!AD426-G426</f>
        <v>#DIV/0!</v>
      </c>
      <c r="BF426" s="33">
        <f>Rohdaten!AF426/eval!$B$7</f>
        <v>0</v>
      </c>
    </row>
    <row r="427" spans="2:58" x14ac:dyDescent="0.2">
      <c r="B427" s="29">
        <f>IF(1=1,Rohdaten!H427,"x"&amp;Rohdaten!H427)</f>
        <v>0</v>
      </c>
      <c r="C427" s="29">
        <f>IF(101,Rohdaten!F427,-Rohdaten!F427)</f>
        <v>0</v>
      </c>
      <c r="E427" s="32">
        <f>Rohdaten!J427</f>
        <v>0</v>
      </c>
      <c r="F427" s="32" t="e">
        <f>AVERAGE(Rohdaten!L427,Rohdaten!X427,Rohdaten!AD427)</f>
        <v>#DIV/0!</v>
      </c>
      <c r="G427" s="29" t="e">
        <f t="array" ref="G427">AVERAGE(IF(Rohdaten!E427='turnwise standard'!$A$5:$A$99,'turnwise standard'!$F$5:$F$99))</f>
        <v>#DIV/0!</v>
      </c>
      <c r="H427" s="29" t="b">
        <f>IF(ISERROR(G427),1&lt;0,E427-G427&gt;eval!$B$6)</f>
        <v>0</v>
      </c>
      <c r="I427" s="32" t="e">
        <f>Rohdaten!L427-G427</f>
        <v>#DIV/0!</v>
      </c>
      <c r="J427" s="32">
        <f t="shared" si="194"/>
        <v>0</v>
      </c>
      <c r="K427" s="32">
        <f t="shared" si="195"/>
        <v>0</v>
      </c>
      <c r="V427" s="31" t="e">
        <f t="array" ref="V427">AVERAGE(IF(Rohdaten!E427='turnwise standard'!$A$5:$A$99,'turnwise standard'!$P$5:$P$99))</f>
        <v>#DIV/0!</v>
      </c>
      <c r="AF427" s="32">
        <f>(AC427)/((AE427+0.0000000000000000001)/charge/constants!$B$3)</f>
        <v>0</v>
      </c>
      <c r="AG427" s="32">
        <f>SQRT(AC427+1)/((AE427+0.0000000000000000001)/charge/constants!$B$3)</f>
        <v>4.8066000000000004</v>
      </c>
      <c r="AH427" s="32">
        <f>AF427/eval!$E$18</f>
        <v>0</v>
      </c>
      <c r="AI427" s="32">
        <f>AG427/eval!$E$18</f>
        <v>5.8210958603810132</v>
      </c>
      <c r="AR427" s="32" t="e">
        <f t="shared" si="196"/>
        <v>#DIV/0!</v>
      </c>
      <c r="AT427" s="32">
        <f>(AP427)/((AS427+0.0000000000000000001)/charge/constants!$B$3)</f>
        <v>0</v>
      </c>
      <c r="AU427" s="32">
        <f>SQRT(AP427+1)/((AS427+0.0000000000000000001)/charge/constants!$B$3)</f>
        <v>4.8066000000000004</v>
      </c>
      <c r="AV427" s="32">
        <f>AT427/eval!$E$18</f>
        <v>0</v>
      </c>
      <c r="AW427" s="32">
        <f>AU427/eval!$E$18</f>
        <v>5.8210958603810132</v>
      </c>
      <c r="BC427" s="32" t="e">
        <f>Rohdaten!AD427-G427</f>
        <v>#DIV/0!</v>
      </c>
      <c r="BF427" s="33">
        <f>Rohdaten!AF427/eval!$B$7</f>
        <v>0</v>
      </c>
    </row>
    <row r="428" spans="2:58" x14ac:dyDescent="0.2">
      <c r="B428" s="29">
        <f>IF(1=1,Rohdaten!H428,"x"&amp;Rohdaten!H428)</f>
        <v>0</v>
      </c>
      <c r="C428" s="29">
        <f>IF(101,Rohdaten!F428,-Rohdaten!F428)</f>
        <v>0</v>
      </c>
      <c r="E428" s="32">
        <f>Rohdaten!J428</f>
        <v>0</v>
      </c>
      <c r="F428" s="32" t="e">
        <f>AVERAGE(Rohdaten!L428,Rohdaten!X428,Rohdaten!AD428)</f>
        <v>#DIV/0!</v>
      </c>
      <c r="G428" s="29" t="e">
        <f t="array" ref="G428">AVERAGE(IF(Rohdaten!E428='turnwise standard'!$A$5:$A$99,'turnwise standard'!$F$5:$F$99))</f>
        <v>#DIV/0!</v>
      </c>
      <c r="H428" s="29" t="b">
        <f>IF(ISERROR(G428),1&lt;0,E428-G428&gt;eval!$B$6)</f>
        <v>0</v>
      </c>
      <c r="I428" s="32" t="e">
        <f>Rohdaten!L428-G428</f>
        <v>#DIV/0!</v>
      </c>
      <c r="J428" s="32">
        <f t="shared" si="194"/>
        <v>0</v>
      </c>
      <c r="K428" s="32">
        <f t="shared" si="195"/>
        <v>0</v>
      </c>
      <c r="V428" s="31" t="e">
        <f t="array" ref="V428">AVERAGE(IF(Rohdaten!E428='turnwise standard'!$A$5:$A$99,'turnwise standard'!$P$5:$P$99))</f>
        <v>#DIV/0!</v>
      </c>
      <c r="AF428" s="32">
        <f>(AC428)/((AE428+0.0000000000000000001)/charge/constants!$B$3)</f>
        <v>0</v>
      </c>
      <c r="AG428" s="32">
        <f>SQRT(AC428+1)/((AE428+0.0000000000000000001)/charge/constants!$B$3)</f>
        <v>4.8066000000000004</v>
      </c>
      <c r="AH428" s="32">
        <f>AF428/eval!$E$18</f>
        <v>0</v>
      </c>
      <c r="AI428" s="32">
        <f>AG428/eval!$E$18</f>
        <v>5.8210958603810132</v>
      </c>
      <c r="AR428" s="32" t="e">
        <f t="shared" si="196"/>
        <v>#DIV/0!</v>
      </c>
      <c r="AT428" s="32">
        <f>(AP428)/((AS428+0.0000000000000000001)/charge/constants!$B$3)</f>
        <v>0</v>
      </c>
      <c r="AU428" s="32">
        <f>SQRT(AP428+1)/((AS428+0.0000000000000000001)/charge/constants!$B$3)</f>
        <v>4.8066000000000004</v>
      </c>
      <c r="AV428" s="32">
        <f>AT428/eval!$E$18</f>
        <v>0</v>
      </c>
      <c r="AW428" s="32">
        <f>AU428/eval!$E$18</f>
        <v>5.8210958603810132</v>
      </c>
      <c r="BC428" s="32" t="e">
        <f>Rohdaten!AD428-G428</f>
        <v>#DIV/0!</v>
      </c>
      <c r="BF428" s="33">
        <f>Rohdaten!AF428/eval!$B$7</f>
        <v>0</v>
      </c>
    </row>
    <row r="429" spans="2:58" x14ac:dyDescent="0.2">
      <c r="B429" s="29">
        <f>IF(1=1,Rohdaten!H429,"x"&amp;Rohdaten!H429)</f>
        <v>0</v>
      </c>
      <c r="C429" s="29">
        <f>IF(101,Rohdaten!F429,-Rohdaten!F429)</f>
        <v>0</v>
      </c>
      <c r="E429" s="32">
        <f>Rohdaten!J429</f>
        <v>0</v>
      </c>
      <c r="F429" s="32" t="e">
        <f>AVERAGE(Rohdaten!L429,Rohdaten!X429,Rohdaten!AD429)</f>
        <v>#DIV/0!</v>
      </c>
      <c r="G429" s="29" t="e">
        <f t="array" ref="G429">AVERAGE(IF(Rohdaten!E429='turnwise standard'!$A$5:$A$99,'turnwise standard'!$F$5:$F$99))</f>
        <v>#DIV/0!</v>
      </c>
      <c r="H429" s="29" t="b">
        <f>IF(ISERROR(G429),1&lt;0,E429-G429&gt;eval!$B$6)</f>
        <v>0</v>
      </c>
      <c r="I429" s="32" t="e">
        <f>Rohdaten!L429-G429</f>
        <v>#DIV/0!</v>
      </c>
      <c r="J429" s="32">
        <f t="shared" si="194"/>
        <v>0</v>
      </c>
      <c r="K429" s="32">
        <f t="shared" si="195"/>
        <v>0</v>
      </c>
      <c r="V429" s="31" t="e">
        <f t="array" ref="V429">AVERAGE(IF(Rohdaten!E429='turnwise standard'!$A$5:$A$99,'turnwise standard'!$P$5:$P$99))</f>
        <v>#DIV/0!</v>
      </c>
      <c r="AF429" s="32">
        <f>(AC429)/((AE429+0.0000000000000000001)/charge/constants!$B$3)</f>
        <v>0</v>
      </c>
      <c r="AG429" s="32">
        <f>SQRT(AC429+1)/((AE429+0.0000000000000000001)/charge/constants!$B$3)</f>
        <v>4.8066000000000004</v>
      </c>
      <c r="AH429" s="32">
        <f>AF429/eval!$E$18</f>
        <v>0</v>
      </c>
      <c r="AI429" s="32">
        <f>AG429/eval!$E$18</f>
        <v>5.8210958603810132</v>
      </c>
      <c r="AR429" s="32" t="e">
        <f t="shared" si="196"/>
        <v>#DIV/0!</v>
      </c>
      <c r="AT429" s="32">
        <f>(AP429)/((AS429+0.0000000000000000001)/charge/constants!$B$3)</f>
        <v>0</v>
      </c>
      <c r="AU429" s="32">
        <f>SQRT(AP429+1)/((AS429+0.0000000000000000001)/charge/constants!$B$3)</f>
        <v>4.8066000000000004</v>
      </c>
      <c r="AV429" s="32">
        <f>AT429/eval!$E$18</f>
        <v>0</v>
      </c>
      <c r="AW429" s="32">
        <f>AU429/eval!$E$18</f>
        <v>5.8210958603810132</v>
      </c>
      <c r="BC429" s="32" t="e">
        <f>Rohdaten!AD429-G429</f>
        <v>#DIV/0!</v>
      </c>
      <c r="BF429" s="33">
        <f>Rohdaten!AF429/eval!$B$7</f>
        <v>0</v>
      </c>
    </row>
    <row r="430" spans="2:58" x14ac:dyDescent="0.2">
      <c r="B430" s="29">
        <f>IF(1=1,Rohdaten!H430,"x"&amp;Rohdaten!H430)</f>
        <v>0</v>
      </c>
      <c r="C430" s="29">
        <f>IF(101,Rohdaten!F430,-Rohdaten!F430)</f>
        <v>0</v>
      </c>
      <c r="E430" s="32">
        <f>Rohdaten!J430</f>
        <v>0</v>
      </c>
      <c r="F430" s="32" t="e">
        <f>AVERAGE(Rohdaten!L430,Rohdaten!X430,Rohdaten!AD430)</f>
        <v>#DIV/0!</v>
      </c>
      <c r="G430" s="29" t="e">
        <f t="array" ref="G430">AVERAGE(IF(Rohdaten!E430='turnwise standard'!$A$5:$A$99,'turnwise standard'!$F$5:$F$99))</f>
        <v>#DIV/0!</v>
      </c>
      <c r="H430" s="29" t="b">
        <f>IF(ISERROR(G430),1&lt;0,E430-G430&gt;eval!$B$6)</f>
        <v>0</v>
      </c>
      <c r="I430" s="32" t="e">
        <f>Rohdaten!L430-G430</f>
        <v>#DIV/0!</v>
      </c>
      <c r="J430" s="32">
        <f t="shared" si="194"/>
        <v>0</v>
      </c>
      <c r="K430" s="32">
        <f t="shared" si="195"/>
        <v>0</v>
      </c>
      <c r="V430" s="31" t="e">
        <f t="array" ref="V430">AVERAGE(IF(Rohdaten!E430='turnwise standard'!$A$5:$A$99,'turnwise standard'!$P$5:$P$99))</f>
        <v>#DIV/0!</v>
      </c>
      <c r="AF430" s="32">
        <f>(AC430)/((AE430+0.0000000000000000001)/charge/constants!$B$3)</f>
        <v>0</v>
      </c>
      <c r="AG430" s="32">
        <f>SQRT(AC430+1)/((AE430+0.0000000000000000001)/charge/constants!$B$3)</f>
        <v>4.8066000000000004</v>
      </c>
      <c r="AH430" s="32">
        <f>AF430/eval!$E$18</f>
        <v>0</v>
      </c>
      <c r="AI430" s="32">
        <f>AG430/eval!$E$18</f>
        <v>5.8210958603810132</v>
      </c>
      <c r="AR430" s="32" t="e">
        <f t="shared" si="196"/>
        <v>#DIV/0!</v>
      </c>
      <c r="AT430" s="32">
        <f>(AP430)/((AS430+0.0000000000000000001)/charge/constants!$B$3)</f>
        <v>0</v>
      </c>
      <c r="AU430" s="32">
        <f>SQRT(AP430+1)/((AS430+0.0000000000000000001)/charge/constants!$B$3)</f>
        <v>4.8066000000000004</v>
      </c>
      <c r="AV430" s="32">
        <f>AT430/eval!$E$18</f>
        <v>0</v>
      </c>
      <c r="AW430" s="32">
        <f>AU430/eval!$E$18</f>
        <v>5.8210958603810132</v>
      </c>
      <c r="BC430" s="32" t="e">
        <f>Rohdaten!AD430-G430</f>
        <v>#DIV/0!</v>
      </c>
      <c r="BF430" s="33">
        <f>Rohdaten!AF430/eval!$B$7</f>
        <v>0</v>
      </c>
    </row>
    <row r="431" spans="2:58" x14ac:dyDescent="0.2">
      <c r="B431" s="29">
        <f>IF(1=1,Rohdaten!H431,"x"&amp;Rohdaten!H431)</f>
        <v>0</v>
      </c>
      <c r="C431" s="29">
        <f>IF(101,Rohdaten!F431,-Rohdaten!F431)</f>
        <v>0</v>
      </c>
      <c r="E431" s="32">
        <f>Rohdaten!J431</f>
        <v>0</v>
      </c>
      <c r="F431" s="32" t="e">
        <f>AVERAGE(Rohdaten!L431,Rohdaten!X431,Rohdaten!AD431)</f>
        <v>#DIV/0!</v>
      </c>
      <c r="G431" s="29" t="e">
        <f t="array" ref="G431">AVERAGE(IF(Rohdaten!E431='turnwise standard'!$A$5:$A$99,'turnwise standard'!$F$5:$F$99))</f>
        <v>#DIV/0!</v>
      </c>
      <c r="H431" s="29" t="b">
        <f>IF(ISERROR(G431),1&lt;0,E431-G431&gt;eval!$B$6)</f>
        <v>0</v>
      </c>
      <c r="I431" s="32" t="e">
        <f>Rohdaten!L431-G431</f>
        <v>#DIV/0!</v>
      </c>
      <c r="J431" s="32">
        <f t="shared" si="194"/>
        <v>0</v>
      </c>
      <c r="K431" s="32">
        <f t="shared" si="195"/>
        <v>0</v>
      </c>
      <c r="V431" s="31" t="e">
        <f t="array" ref="V431">AVERAGE(IF(Rohdaten!E431='turnwise standard'!$A$5:$A$99,'turnwise standard'!$P$5:$P$99))</f>
        <v>#DIV/0!</v>
      </c>
      <c r="AF431" s="32">
        <f>(AC431)/((AE431+0.0000000000000000001)/charge/constants!$B$3)</f>
        <v>0</v>
      </c>
      <c r="AG431" s="32">
        <f>SQRT(AC431+1)/((AE431+0.0000000000000000001)/charge/constants!$B$3)</f>
        <v>4.8066000000000004</v>
      </c>
      <c r="AH431" s="32">
        <f>AF431/eval!$E$18</f>
        <v>0</v>
      </c>
      <c r="AI431" s="32">
        <f>AG431/eval!$E$18</f>
        <v>5.8210958603810132</v>
      </c>
      <c r="AR431" s="32" t="e">
        <f t="shared" si="196"/>
        <v>#DIV/0!</v>
      </c>
      <c r="AT431" s="32">
        <f>(AP431)/((AS431+0.0000000000000000001)/charge/constants!$B$3)</f>
        <v>0</v>
      </c>
      <c r="AU431" s="32">
        <f>SQRT(AP431+1)/((AS431+0.0000000000000000001)/charge/constants!$B$3)</f>
        <v>4.8066000000000004</v>
      </c>
      <c r="AV431" s="32">
        <f>AT431/eval!$E$18</f>
        <v>0</v>
      </c>
      <c r="AW431" s="32">
        <f>AU431/eval!$E$18</f>
        <v>5.8210958603810132</v>
      </c>
      <c r="BC431" s="32" t="e">
        <f>Rohdaten!AD431-G431</f>
        <v>#DIV/0!</v>
      </c>
      <c r="BF431" s="33">
        <f>Rohdaten!AF431/eval!$B$7</f>
        <v>0</v>
      </c>
    </row>
    <row r="432" spans="2:58" x14ac:dyDescent="0.2">
      <c r="B432" s="29">
        <f>IF(1=1,Rohdaten!H432,"x"&amp;Rohdaten!H432)</f>
        <v>0</v>
      </c>
      <c r="C432" s="29">
        <f>IF(101,Rohdaten!F432,-Rohdaten!F432)</f>
        <v>0</v>
      </c>
      <c r="E432" s="32">
        <f>Rohdaten!J432</f>
        <v>0</v>
      </c>
      <c r="F432" s="32" t="e">
        <f>AVERAGE(Rohdaten!L432,Rohdaten!X432,Rohdaten!AD432)</f>
        <v>#DIV/0!</v>
      </c>
      <c r="G432" s="29" t="e">
        <f t="array" ref="G432">AVERAGE(IF(Rohdaten!E432='turnwise standard'!$A$5:$A$99,'turnwise standard'!$F$5:$F$99))</f>
        <v>#DIV/0!</v>
      </c>
      <c r="H432" s="29" t="b">
        <f>IF(ISERROR(G432),1&lt;0,E432-G432&gt;eval!$B$6)</f>
        <v>0</v>
      </c>
      <c r="I432" s="32" t="e">
        <f>Rohdaten!L432-G432</f>
        <v>#DIV/0!</v>
      </c>
      <c r="J432" s="32">
        <f t="shared" si="194"/>
        <v>0</v>
      </c>
      <c r="K432" s="32">
        <f t="shared" si="195"/>
        <v>0</v>
      </c>
      <c r="V432" s="31" t="e">
        <f t="array" ref="V432">AVERAGE(IF(Rohdaten!E432='turnwise standard'!$A$5:$A$99,'turnwise standard'!$P$5:$P$99))</f>
        <v>#DIV/0!</v>
      </c>
      <c r="AF432" s="32">
        <f>(AC432)/((AE432+0.0000000000000000001)/charge/constants!$B$3)</f>
        <v>0</v>
      </c>
      <c r="AG432" s="32">
        <f>SQRT(AC432+1)/((AE432+0.0000000000000000001)/charge/constants!$B$3)</f>
        <v>4.8066000000000004</v>
      </c>
      <c r="AH432" s="32">
        <f>AF432/eval!$E$18</f>
        <v>0</v>
      </c>
      <c r="AI432" s="32">
        <f>AG432/eval!$E$18</f>
        <v>5.8210958603810132</v>
      </c>
      <c r="AR432" s="32" t="e">
        <f t="shared" si="196"/>
        <v>#DIV/0!</v>
      </c>
      <c r="AT432" s="32">
        <f>(AP432)/((AS432+0.0000000000000000001)/charge/constants!$B$3)</f>
        <v>0</v>
      </c>
      <c r="AU432" s="32">
        <f>SQRT(AP432+1)/((AS432+0.0000000000000000001)/charge/constants!$B$3)</f>
        <v>4.8066000000000004</v>
      </c>
      <c r="AV432" s="32">
        <f>AT432/eval!$E$18</f>
        <v>0</v>
      </c>
      <c r="AW432" s="32">
        <f>AU432/eval!$E$18</f>
        <v>5.8210958603810132</v>
      </c>
      <c r="BC432" s="32" t="e">
        <f>Rohdaten!AD432-G432</f>
        <v>#DIV/0!</v>
      </c>
      <c r="BF432" s="33">
        <f>Rohdaten!AF432/eval!$B$7</f>
        <v>0</v>
      </c>
    </row>
    <row r="433" spans="2:58" x14ac:dyDescent="0.2">
      <c r="B433" s="29">
        <f>IF(1=1,Rohdaten!H433,"x"&amp;Rohdaten!H433)</f>
        <v>0</v>
      </c>
      <c r="C433" s="29">
        <f>IF(101,Rohdaten!F433,-Rohdaten!F433)</f>
        <v>0</v>
      </c>
      <c r="E433" s="32">
        <f>Rohdaten!J433</f>
        <v>0</v>
      </c>
      <c r="F433" s="32" t="e">
        <f>AVERAGE(Rohdaten!L433,Rohdaten!X433,Rohdaten!AD433)</f>
        <v>#DIV/0!</v>
      </c>
      <c r="G433" s="29" t="e">
        <f t="array" ref="G433">AVERAGE(IF(Rohdaten!E433='turnwise standard'!$A$5:$A$99,'turnwise standard'!$F$5:$F$99))</f>
        <v>#DIV/0!</v>
      </c>
      <c r="H433" s="29" t="b">
        <f>IF(ISERROR(G433),1&lt;0,E433-G433&gt;eval!$B$6)</f>
        <v>0</v>
      </c>
      <c r="I433" s="32" t="e">
        <f>Rohdaten!L433-G433</f>
        <v>#DIV/0!</v>
      </c>
      <c r="J433" s="32">
        <f t="shared" si="194"/>
        <v>0</v>
      </c>
      <c r="K433" s="32">
        <f t="shared" si="195"/>
        <v>0</v>
      </c>
      <c r="V433" s="31" t="e">
        <f t="array" ref="V433">AVERAGE(IF(Rohdaten!E433='turnwise standard'!$A$5:$A$99,'turnwise standard'!$P$5:$P$99))</f>
        <v>#DIV/0!</v>
      </c>
      <c r="AF433" s="32">
        <f>(AC433)/((AE433+0.0000000000000000001)/charge/constants!$B$3)</f>
        <v>0</v>
      </c>
      <c r="AG433" s="32">
        <f>SQRT(AC433+1)/((AE433+0.0000000000000000001)/charge/constants!$B$3)</f>
        <v>4.8066000000000004</v>
      </c>
      <c r="AH433" s="32">
        <f>AF433/eval!$E$18</f>
        <v>0</v>
      </c>
      <c r="AI433" s="32">
        <f>AG433/eval!$E$18</f>
        <v>5.8210958603810132</v>
      </c>
      <c r="AR433" s="32" t="e">
        <f t="shared" si="196"/>
        <v>#DIV/0!</v>
      </c>
      <c r="AT433" s="32">
        <f>(AP433)/((AS433+0.0000000000000000001)/charge/constants!$B$3)</f>
        <v>0</v>
      </c>
      <c r="AU433" s="32">
        <f>SQRT(AP433+1)/((AS433+0.0000000000000000001)/charge/constants!$B$3)</f>
        <v>4.8066000000000004</v>
      </c>
      <c r="AV433" s="32">
        <f>AT433/eval!$E$18</f>
        <v>0</v>
      </c>
      <c r="AW433" s="32">
        <f>AU433/eval!$E$18</f>
        <v>5.8210958603810132</v>
      </c>
      <c r="BC433" s="32" t="e">
        <f>Rohdaten!AD433-G433</f>
        <v>#DIV/0!</v>
      </c>
      <c r="BF433" s="33">
        <f>Rohdaten!AF433/eval!$B$7</f>
        <v>0</v>
      </c>
    </row>
    <row r="434" spans="2:58" x14ac:dyDescent="0.2">
      <c r="B434" s="29">
        <f>IF(1=1,Rohdaten!H434,"x"&amp;Rohdaten!H434)</f>
        <v>0</v>
      </c>
      <c r="C434" s="29">
        <f>IF(101,Rohdaten!F434,-Rohdaten!F434)</f>
        <v>0</v>
      </c>
      <c r="E434" s="32">
        <f>Rohdaten!J434</f>
        <v>0</v>
      </c>
      <c r="F434" s="32" t="e">
        <f>AVERAGE(Rohdaten!L434,Rohdaten!X434,Rohdaten!AD434)</f>
        <v>#DIV/0!</v>
      </c>
      <c r="G434" s="29" t="e">
        <f t="array" ref="G434">AVERAGE(IF(Rohdaten!E434='turnwise standard'!$A$5:$A$99,'turnwise standard'!$F$5:$F$99))</f>
        <v>#DIV/0!</v>
      </c>
      <c r="H434" s="29" t="b">
        <f>IF(ISERROR(G434),1&lt;0,E434-G434&gt;eval!$B$6)</f>
        <v>0</v>
      </c>
      <c r="I434" s="32" t="e">
        <f>Rohdaten!L434-G434</f>
        <v>#DIV/0!</v>
      </c>
      <c r="J434" s="32">
        <f t="shared" si="194"/>
        <v>0</v>
      </c>
      <c r="K434" s="32">
        <f t="shared" si="195"/>
        <v>0</v>
      </c>
      <c r="V434" s="31" t="e">
        <f t="array" ref="V434">AVERAGE(IF(Rohdaten!E434='turnwise standard'!$A$5:$A$99,'turnwise standard'!$P$5:$P$99))</f>
        <v>#DIV/0!</v>
      </c>
      <c r="AF434" s="32">
        <f>(AC434)/((AE434+0.0000000000000000001)/charge/constants!$B$3)</f>
        <v>0</v>
      </c>
      <c r="AG434" s="32">
        <f>SQRT(AC434+1)/((AE434+0.0000000000000000001)/charge/constants!$B$3)</f>
        <v>4.8066000000000004</v>
      </c>
      <c r="AH434" s="32">
        <f>AF434/eval!$E$18</f>
        <v>0</v>
      </c>
      <c r="AI434" s="32">
        <f>AG434/eval!$E$18</f>
        <v>5.8210958603810132</v>
      </c>
      <c r="AR434" s="32" t="e">
        <f t="shared" si="196"/>
        <v>#DIV/0!</v>
      </c>
      <c r="AT434" s="32">
        <f>(AP434)/((AS434+0.0000000000000000001)/charge/constants!$B$3)</f>
        <v>0</v>
      </c>
      <c r="AU434" s="32">
        <f>SQRT(AP434+1)/((AS434+0.0000000000000000001)/charge/constants!$B$3)</f>
        <v>4.8066000000000004</v>
      </c>
      <c r="AV434" s="32">
        <f>AT434/eval!$E$18</f>
        <v>0</v>
      </c>
      <c r="AW434" s="32">
        <f>AU434/eval!$E$18</f>
        <v>5.8210958603810132</v>
      </c>
      <c r="BC434" s="32" t="e">
        <f>Rohdaten!AD434-G434</f>
        <v>#DIV/0!</v>
      </c>
      <c r="BF434" s="33">
        <f>Rohdaten!AF434/eval!$B$7</f>
        <v>0</v>
      </c>
    </row>
    <row r="435" spans="2:58" x14ac:dyDescent="0.2">
      <c r="B435" s="29">
        <f>IF(1=1,Rohdaten!H435,"x"&amp;Rohdaten!H435)</f>
        <v>0</v>
      </c>
      <c r="C435" s="29">
        <f>IF(101,Rohdaten!F435,-Rohdaten!F435)</f>
        <v>0</v>
      </c>
      <c r="E435" s="32">
        <f>Rohdaten!J435</f>
        <v>0</v>
      </c>
      <c r="F435" s="32" t="e">
        <f>AVERAGE(Rohdaten!L435,Rohdaten!X435,Rohdaten!AD435)</f>
        <v>#DIV/0!</v>
      </c>
      <c r="G435" s="29" t="e">
        <f t="array" ref="G435">AVERAGE(IF(Rohdaten!E435='turnwise standard'!$A$5:$A$99,'turnwise standard'!$F$5:$F$99))</f>
        <v>#DIV/0!</v>
      </c>
      <c r="H435" s="29" t="b">
        <f>IF(ISERROR(G435),1&lt;0,E435-G435&gt;eval!$B$6)</f>
        <v>0</v>
      </c>
      <c r="I435" s="32" t="e">
        <f>Rohdaten!L435-G435</f>
        <v>#DIV/0!</v>
      </c>
      <c r="J435" s="32">
        <f t="shared" si="194"/>
        <v>0</v>
      </c>
      <c r="K435" s="32">
        <f t="shared" si="195"/>
        <v>0</v>
      </c>
      <c r="V435" s="31" t="e">
        <f t="array" ref="V435">AVERAGE(IF(Rohdaten!E435='turnwise standard'!$A$5:$A$99,'turnwise standard'!$P$5:$P$99))</f>
        <v>#DIV/0!</v>
      </c>
      <c r="AF435" s="32">
        <f>(AC435)/((AE435+0.0000000000000000001)/charge/constants!$B$3)</f>
        <v>0</v>
      </c>
      <c r="AG435" s="32">
        <f>SQRT(AC435+1)/((AE435+0.0000000000000000001)/charge/constants!$B$3)</f>
        <v>4.8066000000000004</v>
      </c>
      <c r="AH435" s="32">
        <f>AF435/eval!$E$18</f>
        <v>0</v>
      </c>
      <c r="AI435" s="32">
        <f>AG435/eval!$E$18</f>
        <v>5.8210958603810132</v>
      </c>
      <c r="AR435" s="32" t="e">
        <f t="shared" si="196"/>
        <v>#DIV/0!</v>
      </c>
      <c r="AT435" s="32">
        <f>(AP435)/((AS435+0.0000000000000000001)/charge/constants!$B$3)</f>
        <v>0</v>
      </c>
      <c r="AU435" s="32">
        <f>SQRT(AP435+1)/((AS435+0.0000000000000000001)/charge/constants!$B$3)</f>
        <v>4.8066000000000004</v>
      </c>
      <c r="AV435" s="32">
        <f>AT435/eval!$E$18</f>
        <v>0</v>
      </c>
      <c r="AW435" s="32">
        <f>AU435/eval!$E$18</f>
        <v>5.8210958603810132</v>
      </c>
      <c r="BC435" s="32" t="e">
        <f>Rohdaten!AD435-G435</f>
        <v>#DIV/0!</v>
      </c>
      <c r="BF435" s="33">
        <f>Rohdaten!AF435/eval!$B$7</f>
        <v>0</v>
      </c>
    </row>
    <row r="436" spans="2:58" x14ac:dyDescent="0.2">
      <c r="B436" s="29">
        <f>IF(1=1,Rohdaten!H436,"x"&amp;Rohdaten!H436)</f>
        <v>0</v>
      </c>
      <c r="C436" s="29">
        <f>IF(101,Rohdaten!F436,-Rohdaten!F436)</f>
        <v>0</v>
      </c>
      <c r="E436" s="32">
        <f>Rohdaten!J436</f>
        <v>0</v>
      </c>
      <c r="F436" s="32" t="e">
        <f>AVERAGE(Rohdaten!L436,Rohdaten!X436,Rohdaten!AD436)</f>
        <v>#DIV/0!</v>
      </c>
      <c r="G436" s="29" t="e">
        <f t="array" ref="G436">AVERAGE(IF(Rohdaten!E436='turnwise standard'!$A$5:$A$99,'turnwise standard'!$F$5:$F$99))</f>
        <v>#DIV/0!</v>
      </c>
      <c r="H436" s="29" t="b">
        <f>IF(ISERROR(G436),1&lt;0,E436-G436&gt;eval!$B$6)</f>
        <v>0</v>
      </c>
      <c r="I436" s="32" t="e">
        <f>Rohdaten!L436-G436</f>
        <v>#DIV/0!</v>
      </c>
      <c r="J436" s="32">
        <f t="shared" si="194"/>
        <v>0</v>
      </c>
      <c r="K436" s="32">
        <f t="shared" si="195"/>
        <v>0</v>
      </c>
      <c r="V436" s="31" t="e">
        <f t="array" ref="V436">AVERAGE(IF(Rohdaten!E436='turnwise standard'!$A$5:$A$99,'turnwise standard'!$P$5:$P$99))</f>
        <v>#DIV/0!</v>
      </c>
      <c r="AF436" s="32">
        <f>(AC436)/((AE436+0.0000000000000000001)/charge/constants!$B$3)</f>
        <v>0</v>
      </c>
      <c r="AG436" s="32">
        <f>SQRT(AC436+1)/((AE436+0.0000000000000000001)/charge/constants!$B$3)</f>
        <v>4.8066000000000004</v>
      </c>
      <c r="AH436" s="32">
        <f>AF436/eval!$E$18</f>
        <v>0</v>
      </c>
      <c r="AI436" s="32">
        <f>AG436/eval!$E$18</f>
        <v>5.8210958603810132</v>
      </c>
      <c r="AR436" s="32" t="e">
        <f t="shared" si="196"/>
        <v>#DIV/0!</v>
      </c>
      <c r="AT436" s="32">
        <f>(AP436)/((AS436+0.0000000000000000001)/charge/constants!$B$3)</f>
        <v>0</v>
      </c>
      <c r="AU436" s="32">
        <f>SQRT(AP436+1)/((AS436+0.0000000000000000001)/charge/constants!$B$3)</f>
        <v>4.8066000000000004</v>
      </c>
      <c r="AV436" s="32">
        <f>AT436/eval!$E$18</f>
        <v>0</v>
      </c>
      <c r="AW436" s="32">
        <f>AU436/eval!$E$18</f>
        <v>5.8210958603810132</v>
      </c>
      <c r="BC436" s="32" t="e">
        <f>Rohdaten!AD436-G436</f>
        <v>#DIV/0!</v>
      </c>
      <c r="BF436" s="33">
        <f>Rohdaten!AF436/eval!$B$7</f>
        <v>0</v>
      </c>
    </row>
    <row r="437" spans="2:58" x14ac:dyDescent="0.2">
      <c r="B437" s="29">
        <f>IF(1=1,Rohdaten!H437,"x"&amp;Rohdaten!H437)</f>
        <v>0</v>
      </c>
      <c r="C437" s="29">
        <f>IF(101,Rohdaten!F437,-Rohdaten!F437)</f>
        <v>0</v>
      </c>
      <c r="E437" s="32">
        <f>Rohdaten!J437</f>
        <v>0</v>
      </c>
      <c r="F437" s="32" t="e">
        <f>AVERAGE(Rohdaten!L437,Rohdaten!X437,Rohdaten!AD437)</f>
        <v>#DIV/0!</v>
      </c>
      <c r="G437" s="29" t="e">
        <f t="array" ref="G437">AVERAGE(IF(Rohdaten!E437='turnwise standard'!$A$5:$A$99,'turnwise standard'!$F$5:$F$99))</f>
        <v>#DIV/0!</v>
      </c>
      <c r="H437" s="29" t="b">
        <f>IF(ISERROR(G437),1&lt;0,E437-G437&gt;eval!$B$6)</f>
        <v>0</v>
      </c>
      <c r="I437" s="32" t="e">
        <f>Rohdaten!L437-G437</f>
        <v>#DIV/0!</v>
      </c>
      <c r="J437" s="32">
        <f t="shared" si="194"/>
        <v>0</v>
      </c>
      <c r="K437" s="32">
        <f t="shared" si="195"/>
        <v>0</v>
      </c>
      <c r="V437" s="31" t="e">
        <f t="array" ref="V437">AVERAGE(IF(Rohdaten!E437='turnwise standard'!$A$5:$A$99,'turnwise standard'!$P$5:$P$99))</f>
        <v>#DIV/0!</v>
      </c>
      <c r="AF437" s="32">
        <f>(AC437)/((AE437+0.0000000000000000001)/charge/constants!$B$3)</f>
        <v>0</v>
      </c>
      <c r="AG437" s="32">
        <f>SQRT(AC437+1)/((AE437+0.0000000000000000001)/charge/constants!$B$3)</f>
        <v>4.8066000000000004</v>
      </c>
      <c r="AH437" s="32">
        <f>AF437/eval!$E$18</f>
        <v>0</v>
      </c>
      <c r="AI437" s="32">
        <f>AG437/eval!$E$18</f>
        <v>5.8210958603810132</v>
      </c>
      <c r="AR437" s="32" t="e">
        <f t="shared" si="196"/>
        <v>#DIV/0!</v>
      </c>
      <c r="AT437" s="32">
        <f>(AP437)/((AS437+0.0000000000000000001)/charge/constants!$B$3)</f>
        <v>0</v>
      </c>
      <c r="AU437" s="32">
        <f>SQRT(AP437+1)/((AS437+0.0000000000000000001)/charge/constants!$B$3)</f>
        <v>4.8066000000000004</v>
      </c>
      <c r="AV437" s="32">
        <f>AT437/eval!$E$18</f>
        <v>0</v>
      </c>
      <c r="AW437" s="32">
        <f>AU437/eval!$E$18</f>
        <v>5.8210958603810132</v>
      </c>
      <c r="BC437" s="32" t="e">
        <f>Rohdaten!AD437-G437</f>
        <v>#DIV/0!</v>
      </c>
      <c r="BF437" s="33">
        <f>Rohdaten!AF437/eval!$B$7</f>
        <v>0</v>
      </c>
    </row>
    <row r="438" spans="2:58" x14ac:dyDescent="0.2">
      <c r="B438" s="29">
        <f>IF(1=1,Rohdaten!H438,"x"&amp;Rohdaten!H438)</f>
        <v>0</v>
      </c>
      <c r="C438" s="29">
        <f>IF(101,Rohdaten!F438,-Rohdaten!F438)</f>
        <v>0</v>
      </c>
      <c r="E438" s="32">
        <f>Rohdaten!J438</f>
        <v>0</v>
      </c>
      <c r="F438" s="32" t="e">
        <f>AVERAGE(Rohdaten!L438,Rohdaten!X438,Rohdaten!AD438)</f>
        <v>#DIV/0!</v>
      </c>
      <c r="G438" s="29" t="e">
        <f t="array" ref="G438">AVERAGE(IF(Rohdaten!E438='turnwise standard'!$A$5:$A$99,'turnwise standard'!$F$5:$F$99))</f>
        <v>#DIV/0!</v>
      </c>
      <c r="H438" s="29" t="b">
        <f>IF(ISERROR(G438),1&lt;0,E438-G438&gt;eval!$B$6)</f>
        <v>0</v>
      </c>
      <c r="I438" s="32" t="e">
        <f>Rohdaten!L438-G438</f>
        <v>#DIV/0!</v>
      </c>
      <c r="J438" s="32">
        <f t="shared" si="194"/>
        <v>0</v>
      </c>
      <c r="K438" s="32">
        <f t="shared" si="195"/>
        <v>0</v>
      </c>
      <c r="V438" s="31" t="e">
        <f t="array" ref="V438">AVERAGE(IF(Rohdaten!E438='turnwise standard'!$A$5:$A$99,'turnwise standard'!$P$5:$P$99))</f>
        <v>#DIV/0!</v>
      </c>
      <c r="AF438" s="32">
        <f>(AC438)/((AE438+0.0000000000000000001)/charge/constants!$B$3)</f>
        <v>0</v>
      </c>
      <c r="AG438" s="32">
        <f>SQRT(AC438+1)/((AE438+0.0000000000000000001)/charge/constants!$B$3)</f>
        <v>4.8066000000000004</v>
      </c>
      <c r="AH438" s="32">
        <f>AF438/eval!$E$18</f>
        <v>0</v>
      </c>
      <c r="AI438" s="32">
        <f>AG438/eval!$E$18</f>
        <v>5.8210958603810132</v>
      </c>
      <c r="AR438" s="32" t="e">
        <f t="shared" si="196"/>
        <v>#DIV/0!</v>
      </c>
      <c r="AT438" s="32">
        <f>(AP438)/((AS438+0.0000000000000000001)/charge/constants!$B$3)</f>
        <v>0</v>
      </c>
      <c r="AU438" s="32">
        <f>SQRT(AP438+1)/((AS438+0.0000000000000000001)/charge/constants!$B$3)</f>
        <v>4.8066000000000004</v>
      </c>
      <c r="AV438" s="32">
        <f>AT438/eval!$E$18</f>
        <v>0</v>
      </c>
      <c r="AW438" s="32">
        <f>AU438/eval!$E$18</f>
        <v>5.8210958603810132</v>
      </c>
      <c r="BC438" s="32" t="e">
        <f>Rohdaten!AD438-G438</f>
        <v>#DIV/0!</v>
      </c>
      <c r="BF438" s="33">
        <f>Rohdaten!AF438/eval!$B$7</f>
        <v>0</v>
      </c>
    </row>
    <row r="439" spans="2:58" x14ac:dyDescent="0.2">
      <c r="B439" s="29">
        <f>IF(1=1,Rohdaten!H439,"x"&amp;Rohdaten!H439)</f>
        <v>0</v>
      </c>
      <c r="C439" s="29">
        <f>IF(101,Rohdaten!F439,-Rohdaten!F439)</f>
        <v>0</v>
      </c>
      <c r="E439" s="32">
        <f>Rohdaten!J439</f>
        <v>0</v>
      </c>
      <c r="F439" s="32" t="e">
        <f>AVERAGE(Rohdaten!L439,Rohdaten!X439,Rohdaten!AD439)</f>
        <v>#DIV/0!</v>
      </c>
      <c r="G439" s="29" t="e">
        <f t="array" ref="G439">AVERAGE(IF(Rohdaten!E439='turnwise standard'!$A$5:$A$99,'turnwise standard'!$F$5:$F$99))</f>
        <v>#DIV/0!</v>
      </c>
      <c r="H439" s="29" t="b">
        <f>IF(ISERROR(G439),1&lt;0,E439-G439&gt;eval!$B$6)</f>
        <v>0</v>
      </c>
      <c r="I439" s="32" t="e">
        <f>Rohdaten!L439-G439</f>
        <v>#DIV/0!</v>
      </c>
      <c r="J439" s="32">
        <f t="shared" si="194"/>
        <v>0</v>
      </c>
      <c r="K439" s="32">
        <f t="shared" si="195"/>
        <v>0</v>
      </c>
      <c r="V439" s="31" t="e">
        <f t="array" ref="V439">AVERAGE(IF(Rohdaten!E439='turnwise standard'!$A$5:$A$99,'turnwise standard'!$P$5:$P$99))</f>
        <v>#DIV/0!</v>
      </c>
      <c r="AF439" s="32">
        <f>(AC439)/((AE439+0.0000000000000000001)/charge/constants!$B$3)</f>
        <v>0</v>
      </c>
      <c r="AG439" s="32">
        <f>SQRT(AC439+1)/((AE439+0.0000000000000000001)/charge/constants!$B$3)</f>
        <v>4.8066000000000004</v>
      </c>
      <c r="AH439" s="32">
        <f>AF439/eval!$E$18</f>
        <v>0</v>
      </c>
      <c r="AI439" s="32">
        <f>AG439/eval!$E$18</f>
        <v>5.8210958603810132</v>
      </c>
      <c r="AR439" s="32" t="e">
        <f t="shared" si="196"/>
        <v>#DIV/0!</v>
      </c>
      <c r="AT439" s="32">
        <f>(AP439)/((AS439+0.0000000000000000001)/charge/constants!$B$3)</f>
        <v>0</v>
      </c>
      <c r="AU439" s="32">
        <f>SQRT(AP439+1)/((AS439+0.0000000000000000001)/charge/constants!$B$3)</f>
        <v>4.8066000000000004</v>
      </c>
      <c r="AV439" s="32">
        <f>AT439/eval!$E$18</f>
        <v>0</v>
      </c>
      <c r="AW439" s="32">
        <f>AU439/eval!$E$18</f>
        <v>5.8210958603810132</v>
      </c>
      <c r="BC439" s="32" t="e">
        <f>Rohdaten!AD439-G439</f>
        <v>#DIV/0!</v>
      </c>
      <c r="BF439" s="33">
        <f>Rohdaten!AF439/eval!$B$7</f>
        <v>0</v>
      </c>
    </row>
    <row r="440" spans="2:58" x14ac:dyDescent="0.2">
      <c r="B440" s="29">
        <f>IF(1=1,Rohdaten!H440,"x"&amp;Rohdaten!H440)</f>
        <v>0</v>
      </c>
      <c r="C440" s="29">
        <f>IF(101,Rohdaten!F440,-Rohdaten!F440)</f>
        <v>0</v>
      </c>
      <c r="E440" s="32">
        <f>Rohdaten!J440</f>
        <v>0</v>
      </c>
      <c r="F440" s="32" t="e">
        <f>AVERAGE(Rohdaten!L440,Rohdaten!X440,Rohdaten!AD440)</f>
        <v>#DIV/0!</v>
      </c>
      <c r="G440" s="29" t="e">
        <f t="array" ref="G440">AVERAGE(IF(Rohdaten!E440='turnwise standard'!$A$5:$A$99,'turnwise standard'!$F$5:$F$99))</f>
        <v>#DIV/0!</v>
      </c>
      <c r="H440" s="29" t="b">
        <f>IF(ISERROR(G440),1&lt;0,E440-G440&gt;eval!$B$6)</f>
        <v>0</v>
      </c>
      <c r="I440" s="32" t="e">
        <f>Rohdaten!L440-G440</f>
        <v>#DIV/0!</v>
      </c>
      <c r="J440" s="32">
        <f t="shared" si="194"/>
        <v>0</v>
      </c>
      <c r="K440" s="32">
        <f t="shared" si="195"/>
        <v>0</v>
      </c>
      <c r="V440" s="31" t="e">
        <f t="array" ref="V440">AVERAGE(IF(Rohdaten!E440='turnwise standard'!$A$5:$A$99,'turnwise standard'!$P$5:$P$99))</f>
        <v>#DIV/0!</v>
      </c>
      <c r="AF440" s="32">
        <f>(AC440)/((AE440+0.0000000000000000001)/charge/constants!$B$3)</f>
        <v>0</v>
      </c>
      <c r="AG440" s="32">
        <f>SQRT(AC440+1)/((AE440+0.0000000000000000001)/charge/constants!$B$3)</f>
        <v>4.8066000000000004</v>
      </c>
      <c r="AH440" s="32">
        <f>AF440/eval!$E$18</f>
        <v>0</v>
      </c>
      <c r="AI440" s="32">
        <f>AG440/eval!$E$18</f>
        <v>5.8210958603810132</v>
      </c>
      <c r="AR440" s="32" t="e">
        <f t="shared" si="196"/>
        <v>#DIV/0!</v>
      </c>
      <c r="AT440" s="32">
        <f>(AP440)/((AS440+0.0000000000000000001)/charge/constants!$B$3)</f>
        <v>0</v>
      </c>
      <c r="AU440" s="32">
        <f>SQRT(AP440+1)/((AS440+0.0000000000000000001)/charge/constants!$B$3)</f>
        <v>4.8066000000000004</v>
      </c>
      <c r="AV440" s="32">
        <f>AT440/eval!$E$18</f>
        <v>0</v>
      </c>
      <c r="AW440" s="32">
        <f>AU440/eval!$E$18</f>
        <v>5.8210958603810132</v>
      </c>
      <c r="BC440" s="32" t="e">
        <f>Rohdaten!AD440-G440</f>
        <v>#DIV/0!</v>
      </c>
      <c r="BF440" s="33">
        <f>Rohdaten!AF440/eval!$B$7</f>
        <v>0</v>
      </c>
    </row>
    <row r="441" spans="2:58" x14ac:dyDescent="0.2">
      <c r="B441" s="29">
        <f>IF(1=1,Rohdaten!H441,"x"&amp;Rohdaten!H441)</f>
        <v>0</v>
      </c>
      <c r="C441" s="29">
        <f>IF(101,Rohdaten!F441,-Rohdaten!F441)</f>
        <v>0</v>
      </c>
      <c r="E441" s="32">
        <f>Rohdaten!J441</f>
        <v>0</v>
      </c>
      <c r="F441" s="32" t="e">
        <f>AVERAGE(Rohdaten!L441,Rohdaten!X441,Rohdaten!AD441)</f>
        <v>#DIV/0!</v>
      </c>
      <c r="G441" s="29" t="e">
        <f t="array" ref="G441">AVERAGE(IF(Rohdaten!E441='turnwise standard'!$A$5:$A$99,'turnwise standard'!$F$5:$F$99))</f>
        <v>#DIV/0!</v>
      </c>
      <c r="H441" s="29" t="b">
        <f>IF(ISERROR(G441),1&lt;0,E441-G441&gt;eval!$B$6)</f>
        <v>0</v>
      </c>
      <c r="I441" s="32" t="e">
        <f>Rohdaten!L441-G441</f>
        <v>#DIV/0!</v>
      </c>
      <c r="J441" s="32">
        <f t="shared" si="194"/>
        <v>0</v>
      </c>
      <c r="K441" s="32">
        <f t="shared" si="195"/>
        <v>0</v>
      </c>
      <c r="V441" s="31" t="e">
        <f t="array" ref="V441">AVERAGE(IF(Rohdaten!E441='turnwise standard'!$A$5:$A$99,'turnwise standard'!$P$5:$P$99))</f>
        <v>#DIV/0!</v>
      </c>
      <c r="AF441" s="32">
        <f>(AC441)/((AE441+0.0000000000000000001)/charge/constants!$B$3)</f>
        <v>0</v>
      </c>
      <c r="AG441" s="32">
        <f>SQRT(AC441+1)/((AE441+0.0000000000000000001)/charge/constants!$B$3)</f>
        <v>4.8066000000000004</v>
      </c>
      <c r="AH441" s="32">
        <f>AF441/eval!$E$18</f>
        <v>0</v>
      </c>
      <c r="AI441" s="32">
        <f>AG441/eval!$E$18</f>
        <v>5.8210958603810132</v>
      </c>
      <c r="AR441" s="32" t="e">
        <f t="shared" si="196"/>
        <v>#DIV/0!</v>
      </c>
      <c r="AT441" s="32">
        <f>(AP441)/((AS441+0.0000000000000000001)/charge/constants!$B$3)</f>
        <v>0</v>
      </c>
      <c r="AU441" s="32">
        <f>SQRT(AP441+1)/((AS441+0.0000000000000000001)/charge/constants!$B$3)</f>
        <v>4.8066000000000004</v>
      </c>
      <c r="AV441" s="32">
        <f>AT441/eval!$E$18</f>
        <v>0</v>
      </c>
      <c r="AW441" s="32">
        <f>AU441/eval!$E$18</f>
        <v>5.8210958603810132</v>
      </c>
      <c r="BC441" s="32" t="e">
        <f>Rohdaten!AD441-G441</f>
        <v>#DIV/0!</v>
      </c>
      <c r="BF441" s="33">
        <f>Rohdaten!AF441/eval!$B$7</f>
        <v>0</v>
      </c>
    </row>
    <row r="442" spans="2:58" x14ac:dyDescent="0.2">
      <c r="B442" s="29">
        <f>IF(1=1,Rohdaten!H442,"x"&amp;Rohdaten!H442)</f>
        <v>0</v>
      </c>
      <c r="C442" s="29">
        <f>IF(101,Rohdaten!F442,-Rohdaten!F442)</f>
        <v>0</v>
      </c>
      <c r="E442" s="32">
        <f>Rohdaten!J442</f>
        <v>0</v>
      </c>
      <c r="F442" s="32" t="e">
        <f>AVERAGE(Rohdaten!L442,Rohdaten!X442,Rohdaten!AD442)</f>
        <v>#DIV/0!</v>
      </c>
      <c r="G442" s="29" t="e">
        <f t="array" ref="G442">AVERAGE(IF(Rohdaten!E442='turnwise standard'!$A$5:$A$99,'turnwise standard'!$F$5:$F$99))</f>
        <v>#DIV/0!</v>
      </c>
      <c r="H442" s="29" t="b">
        <f>IF(ISERROR(G442),1&lt;0,E442-G442&gt;eval!$B$6)</f>
        <v>0</v>
      </c>
      <c r="I442" s="32" t="e">
        <f>Rohdaten!L442-G442</f>
        <v>#DIV/0!</v>
      </c>
      <c r="J442" s="32">
        <f t="shared" si="194"/>
        <v>0</v>
      </c>
      <c r="K442" s="32">
        <f t="shared" si="195"/>
        <v>0</v>
      </c>
      <c r="V442" s="31" t="e">
        <f t="array" ref="V442">AVERAGE(IF(Rohdaten!E442='turnwise standard'!$A$5:$A$99,'turnwise standard'!$P$5:$P$99))</f>
        <v>#DIV/0!</v>
      </c>
      <c r="AF442" s="32">
        <f>(AC442)/((AE442+0.0000000000000000001)/charge/constants!$B$3)</f>
        <v>0</v>
      </c>
      <c r="AG442" s="32">
        <f>SQRT(AC442+1)/((AE442+0.0000000000000000001)/charge/constants!$B$3)</f>
        <v>4.8066000000000004</v>
      </c>
      <c r="AH442" s="32">
        <f>AF442/eval!$E$18</f>
        <v>0</v>
      </c>
      <c r="AI442" s="32">
        <f>AG442/eval!$E$18</f>
        <v>5.8210958603810132</v>
      </c>
      <c r="AR442" s="32" t="e">
        <f t="shared" si="196"/>
        <v>#DIV/0!</v>
      </c>
      <c r="AT442" s="32">
        <f>(AP442)/((AS442+0.0000000000000000001)/charge/constants!$B$3)</f>
        <v>0</v>
      </c>
      <c r="AU442" s="32">
        <f>SQRT(AP442+1)/((AS442+0.0000000000000000001)/charge/constants!$B$3)</f>
        <v>4.8066000000000004</v>
      </c>
      <c r="AV442" s="32">
        <f>AT442/eval!$E$18</f>
        <v>0</v>
      </c>
      <c r="AW442" s="32">
        <f>AU442/eval!$E$18</f>
        <v>5.8210958603810132</v>
      </c>
      <c r="BC442" s="32" t="e">
        <f>Rohdaten!AD442-G442</f>
        <v>#DIV/0!</v>
      </c>
      <c r="BF442" s="33">
        <f>Rohdaten!AF442/eval!$B$7</f>
        <v>0</v>
      </c>
    </row>
    <row r="443" spans="2:58" x14ac:dyDescent="0.2">
      <c r="B443" s="29">
        <f>IF(1=1,Rohdaten!H443,"x"&amp;Rohdaten!H443)</f>
        <v>0</v>
      </c>
      <c r="C443" s="29">
        <f>IF(101,Rohdaten!F443,-Rohdaten!F443)</f>
        <v>0</v>
      </c>
      <c r="E443" s="32">
        <f>Rohdaten!J443</f>
        <v>0</v>
      </c>
      <c r="F443" s="32" t="e">
        <f>AVERAGE(Rohdaten!L443,Rohdaten!X443,Rohdaten!AD443)</f>
        <v>#DIV/0!</v>
      </c>
      <c r="G443" s="29" t="e">
        <f t="array" ref="G443">AVERAGE(IF(Rohdaten!E443='turnwise standard'!$A$5:$A$99,'turnwise standard'!$F$5:$F$99))</f>
        <v>#DIV/0!</v>
      </c>
      <c r="H443" s="29" t="b">
        <f>IF(ISERROR(G443),1&lt;0,E443-G443&gt;eval!$B$6)</f>
        <v>0</v>
      </c>
      <c r="I443" s="32" t="e">
        <f>Rohdaten!L443-G443</f>
        <v>#DIV/0!</v>
      </c>
      <c r="J443" s="32">
        <f t="shared" si="194"/>
        <v>0</v>
      </c>
      <c r="K443" s="32">
        <f t="shared" si="195"/>
        <v>0</v>
      </c>
      <c r="V443" s="31" t="e">
        <f t="array" ref="V443">AVERAGE(IF(Rohdaten!E443='turnwise standard'!$A$5:$A$99,'turnwise standard'!$P$5:$P$99))</f>
        <v>#DIV/0!</v>
      </c>
      <c r="AF443" s="32">
        <f>(AC443)/((AE443+0.0000000000000000001)/charge/constants!$B$3)</f>
        <v>0</v>
      </c>
      <c r="AG443" s="32">
        <f>SQRT(AC443+1)/((AE443+0.0000000000000000001)/charge/constants!$B$3)</f>
        <v>4.8066000000000004</v>
      </c>
      <c r="AH443" s="32">
        <f>AF443/eval!$E$18</f>
        <v>0</v>
      </c>
      <c r="AI443" s="32">
        <f>AG443/eval!$E$18</f>
        <v>5.8210958603810132</v>
      </c>
      <c r="AR443" s="32" t="e">
        <f t="shared" si="196"/>
        <v>#DIV/0!</v>
      </c>
      <c r="AT443" s="32">
        <f>(AP443)/((AS443+0.0000000000000000001)/charge/constants!$B$3)</f>
        <v>0</v>
      </c>
      <c r="AU443" s="32">
        <f>SQRT(AP443+1)/((AS443+0.0000000000000000001)/charge/constants!$B$3)</f>
        <v>4.8066000000000004</v>
      </c>
      <c r="AV443" s="32">
        <f>AT443/eval!$E$18</f>
        <v>0</v>
      </c>
      <c r="AW443" s="32">
        <f>AU443/eval!$E$18</f>
        <v>5.8210958603810132</v>
      </c>
      <c r="BC443" s="32" t="e">
        <f>Rohdaten!AD443-G443</f>
        <v>#DIV/0!</v>
      </c>
      <c r="BF443" s="33">
        <f>Rohdaten!AF443/eval!$B$7</f>
        <v>0</v>
      </c>
    </row>
    <row r="444" spans="2:58" x14ac:dyDescent="0.2">
      <c r="B444" s="29">
        <f>IF(1=1,Rohdaten!H444,"x"&amp;Rohdaten!H444)</f>
        <v>0</v>
      </c>
      <c r="C444" s="29">
        <f>IF(101,Rohdaten!F444,-Rohdaten!F444)</f>
        <v>0</v>
      </c>
      <c r="E444" s="32">
        <f>Rohdaten!J444</f>
        <v>0</v>
      </c>
      <c r="F444" s="32" t="e">
        <f>AVERAGE(Rohdaten!L444,Rohdaten!X444,Rohdaten!AD444)</f>
        <v>#DIV/0!</v>
      </c>
      <c r="G444" s="29" t="e">
        <f t="array" ref="G444">AVERAGE(IF(Rohdaten!E444='turnwise standard'!$A$5:$A$99,'turnwise standard'!$F$5:$F$99))</f>
        <v>#DIV/0!</v>
      </c>
      <c r="H444" s="29" t="b">
        <f>IF(ISERROR(G444),1&lt;0,E444-G444&gt;eval!$B$6)</f>
        <v>0</v>
      </c>
      <c r="I444" s="32" t="e">
        <f>Rohdaten!L444-G444</f>
        <v>#DIV/0!</v>
      </c>
      <c r="J444" s="32">
        <f t="shared" si="194"/>
        <v>0</v>
      </c>
      <c r="K444" s="32">
        <f t="shared" si="195"/>
        <v>0</v>
      </c>
      <c r="V444" s="31" t="e">
        <f t="array" ref="V444">AVERAGE(IF(Rohdaten!E444='turnwise standard'!$A$5:$A$99,'turnwise standard'!$P$5:$P$99))</f>
        <v>#DIV/0!</v>
      </c>
      <c r="AF444" s="32">
        <f>(AC444)/((AE444+0.0000000000000000001)/charge/constants!$B$3)</f>
        <v>0</v>
      </c>
      <c r="AG444" s="32">
        <f>SQRT(AC444+1)/((AE444+0.0000000000000000001)/charge/constants!$B$3)</f>
        <v>4.8066000000000004</v>
      </c>
      <c r="AH444" s="32">
        <f>AF444/eval!$E$18</f>
        <v>0</v>
      </c>
      <c r="AI444" s="32">
        <f>AG444/eval!$E$18</f>
        <v>5.8210958603810132</v>
      </c>
      <c r="AR444" s="32" t="e">
        <f t="shared" si="196"/>
        <v>#DIV/0!</v>
      </c>
      <c r="AT444" s="32">
        <f>(AP444)/((AS444+0.0000000000000000001)/charge/constants!$B$3)</f>
        <v>0</v>
      </c>
      <c r="AU444" s="32">
        <f>SQRT(AP444+1)/((AS444+0.0000000000000000001)/charge/constants!$B$3)</f>
        <v>4.8066000000000004</v>
      </c>
      <c r="AV444" s="32">
        <f>AT444/eval!$E$18</f>
        <v>0</v>
      </c>
      <c r="AW444" s="32">
        <f>AU444/eval!$E$18</f>
        <v>5.8210958603810132</v>
      </c>
      <c r="BC444" s="32" t="e">
        <f>Rohdaten!AD444-G444</f>
        <v>#DIV/0!</v>
      </c>
      <c r="BF444" s="33">
        <f>Rohdaten!AF444/eval!$B$7</f>
        <v>0</v>
      </c>
    </row>
    <row r="445" spans="2:58" x14ac:dyDescent="0.2">
      <c r="B445" s="29">
        <f>IF(1=1,Rohdaten!H445,"x"&amp;Rohdaten!H445)</f>
        <v>0</v>
      </c>
      <c r="C445" s="29">
        <f>IF(101,Rohdaten!F445,-Rohdaten!F445)</f>
        <v>0</v>
      </c>
      <c r="E445" s="32">
        <f>Rohdaten!J445</f>
        <v>0</v>
      </c>
      <c r="F445" s="32" t="e">
        <f>AVERAGE(Rohdaten!L445,Rohdaten!X445,Rohdaten!AD445)</f>
        <v>#DIV/0!</v>
      </c>
      <c r="G445" s="29" t="e">
        <f t="array" ref="G445">AVERAGE(IF(Rohdaten!E445='turnwise standard'!$A$5:$A$99,'turnwise standard'!$F$5:$F$99))</f>
        <v>#DIV/0!</v>
      </c>
      <c r="H445" s="29" t="b">
        <f>IF(ISERROR(G445),1&lt;0,E445-G445&gt;eval!$B$6)</f>
        <v>0</v>
      </c>
      <c r="I445" s="32" t="e">
        <f>Rohdaten!L445-G445</f>
        <v>#DIV/0!</v>
      </c>
      <c r="J445" s="32">
        <f t="shared" si="194"/>
        <v>0</v>
      </c>
      <c r="K445" s="32">
        <f t="shared" si="195"/>
        <v>0</v>
      </c>
      <c r="V445" s="31" t="e">
        <f t="array" ref="V445">AVERAGE(IF(Rohdaten!E445='turnwise standard'!$A$5:$A$99,'turnwise standard'!$P$5:$P$99))</f>
        <v>#DIV/0!</v>
      </c>
      <c r="AF445" s="32">
        <f>(AC445)/((AE445+0.0000000000000000001)/charge/constants!$B$3)</f>
        <v>0</v>
      </c>
      <c r="AG445" s="32">
        <f>SQRT(AC445+1)/((AE445+0.0000000000000000001)/charge/constants!$B$3)</f>
        <v>4.8066000000000004</v>
      </c>
      <c r="AH445" s="32">
        <f>AF445/eval!$E$18</f>
        <v>0</v>
      </c>
      <c r="AI445" s="32">
        <f>AG445/eval!$E$18</f>
        <v>5.8210958603810132</v>
      </c>
      <c r="AR445" s="32" t="e">
        <f t="shared" si="196"/>
        <v>#DIV/0!</v>
      </c>
      <c r="AT445" s="32">
        <f>(AP445)/((AS445+0.0000000000000000001)/charge/constants!$B$3)</f>
        <v>0</v>
      </c>
      <c r="AU445" s="32">
        <f>SQRT(AP445+1)/((AS445+0.0000000000000000001)/charge/constants!$B$3)</f>
        <v>4.8066000000000004</v>
      </c>
      <c r="AV445" s="32">
        <f>AT445/eval!$E$18</f>
        <v>0</v>
      </c>
      <c r="AW445" s="32">
        <f>AU445/eval!$E$18</f>
        <v>5.8210958603810132</v>
      </c>
      <c r="BC445" s="32" t="e">
        <f>Rohdaten!AD445-G445</f>
        <v>#DIV/0!</v>
      </c>
      <c r="BF445" s="33">
        <f>Rohdaten!AF445/eval!$B$7</f>
        <v>0</v>
      </c>
    </row>
    <row r="446" spans="2:58" x14ac:dyDescent="0.2">
      <c r="B446" s="29">
        <f>IF(1=1,Rohdaten!H446,"x"&amp;Rohdaten!H446)</f>
        <v>0</v>
      </c>
      <c r="C446" s="29">
        <f>IF(101,Rohdaten!F446,-Rohdaten!F446)</f>
        <v>0</v>
      </c>
      <c r="E446" s="32">
        <f>Rohdaten!J446</f>
        <v>0</v>
      </c>
      <c r="F446" s="32" t="e">
        <f>AVERAGE(Rohdaten!L446,Rohdaten!X446,Rohdaten!AD446)</f>
        <v>#DIV/0!</v>
      </c>
      <c r="G446" s="29" t="e">
        <f t="array" ref="G446">AVERAGE(IF(Rohdaten!E446='turnwise standard'!$A$5:$A$99,'turnwise standard'!$F$5:$F$99))</f>
        <v>#DIV/0!</v>
      </c>
      <c r="H446" s="29" t="b">
        <f>IF(ISERROR(G446),1&lt;0,E446-G446&gt;eval!$B$6)</f>
        <v>0</v>
      </c>
      <c r="I446" s="32" t="e">
        <f>Rohdaten!L446-G446</f>
        <v>#DIV/0!</v>
      </c>
      <c r="J446" s="32">
        <f t="shared" si="194"/>
        <v>0</v>
      </c>
      <c r="K446" s="32">
        <f t="shared" si="195"/>
        <v>0</v>
      </c>
      <c r="V446" s="31" t="e">
        <f t="array" ref="V446">AVERAGE(IF(Rohdaten!E446='turnwise standard'!$A$5:$A$99,'turnwise standard'!$P$5:$P$99))</f>
        <v>#DIV/0!</v>
      </c>
      <c r="AF446" s="32">
        <f>(AC446)/((AE446+0.0000000000000000001)/charge/constants!$B$3)</f>
        <v>0</v>
      </c>
      <c r="AG446" s="32">
        <f>SQRT(AC446+1)/((AE446+0.0000000000000000001)/charge/constants!$B$3)</f>
        <v>4.8066000000000004</v>
      </c>
      <c r="AH446" s="32">
        <f>AF446/eval!$E$18</f>
        <v>0</v>
      </c>
      <c r="AI446" s="32">
        <f>AG446/eval!$E$18</f>
        <v>5.8210958603810132</v>
      </c>
      <c r="AR446" s="32" t="e">
        <f t="shared" si="196"/>
        <v>#DIV/0!</v>
      </c>
      <c r="AT446" s="32">
        <f>(AP446)/((AS446+0.0000000000000000001)/charge/constants!$B$3)</f>
        <v>0</v>
      </c>
      <c r="AU446" s="32">
        <f>SQRT(AP446+1)/((AS446+0.0000000000000000001)/charge/constants!$B$3)</f>
        <v>4.8066000000000004</v>
      </c>
      <c r="AV446" s="32">
        <f>AT446/eval!$E$18</f>
        <v>0</v>
      </c>
      <c r="AW446" s="32">
        <f>AU446/eval!$E$18</f>
        <v>5.8210958603810132</v>
      </c>
      <c r="BC446" s="32" t="e">
        <f>Rohdaten!AD446-G446</f>
        <v>#DIV/0!</v>
      </c>
      <c r="BF446" s="33">
        <f>Rohdaten!AF446/eval!$B$7</f>
        <v>0</v>
      </c>
    </row>
    <row r="447" spans="2:58" x14ac:dyDescent="0.2">
      <c r="B447" s="29">
        <f>IF(1=1,Rohdaten!H447,"x"&amp;Rohdaten!H447)</f>
        <v>0</v>
      </c>
      <c r="C447" s="29">
        <f>IF(101,Rohdaten!F447,-Rohdaten!F447)</f>
        <v>0</v>
      </c>
      <c r="E447" s="32">
        <f>Rohdaten!J447</f>
        <v>0</v>
      </c>
      <c r="F447" s="32" t="e">
        <f>AVERAGE(Rohdaten!L447,Rohdaten!X447,Rohdaten!AD447)</f>
        <v>#DIV/0!</v>
      </c>
      <c r="G447" s="29" t="e">
        <f t="array" ref="G447">AVERAGE(IF(Rohdaten!E447='turnwise standard'!$A$5:$A$99,'turnwise standard'!$F$5:$F$99))</f>
        <v>#DIV/0!</v>
      </c>
      <c r="H447" s="29" t="b">
        <f>IF(ISERROR(G447),1&lt;0,E447-G447&gt;eval!$B$6)</f>
        <v>0</v>
      </c>
      <c r="I447" s="32" t="e">
        <f>Rohdaten!L447-G447</f>
        <v>#DIV/0!</v>
      </c>
      <c r="J447" s="32">
        <f t="shared" si="194"/>
        <v>0</v>
      </c>
      <c r="K447" s="32">
        <f t="shared" si="195"/>
        <v>0</v>
      </c>
      <c r="V447" s="31" t="e">
        <f t="array" ref="V447">AVERAGE(IF(Rohdaten!E447='turnwise standard'!$A$5:$A$99,'turnwise standard'!$P$5:$P$99))</f>
        <v>#DIV/0!</v>
      </c>
      <c r="AF447" s="32">
        <f>(AC447)/((AE447+0.0000000000000000001)/charge/constants!$B$3)</f>
        <v>0</v>
      </c>
      <c r="AG447" s="32">
        <f>SQRT(AC447+1)/((AE447+0.0000000000000000001)/charge/constants!$B$3)</f>
        <v>4.8066000000000004</v>
      </c>
      <c r="AH447" s="32">
        <f>AF447/eval!$E$18</f>
        <v>0</v>
      </c>
      <c r="AI447" s="32">
        <f>AG447/eval!$E$18</f>
        <v>5.8210958603810132</v>
      </c>
      <c r="AR447" s="32" t="e">
        <f t="shared" si="196"/>
        <v>#DIV/0!</v>
      </c>
      <c r="AT447" s="32">
        <f>(AP447)/((AS447+0.0000000000000000001)/charge/constants!$B$3)</f>
        <v>0</v>
      </c>
      <c r="AU447" s="32">
        <f>SQRT(AP447+1)/((AS447+0.0000000000000000001)/charge/constants!$B$3)</f>
        <v>4.8066000000000004</v>
      </c>
      <c r="AV447" s="32">
        <f>AT447/eval!$E$18</f>
        <v>0</v>
      </c>
      <c r="AW447" s="32">
        <f>AU447/eval!$E$18</f>
        <v>5.8210958603810132</v>
      </c>
      <c r="BC447" s="32" t="e">
        <f>Rohdaten!AD447-G447</f>
        <v>#DIV/0!</v>
      </c>
      <c r="BF447" s="33">
        <f>Rohdaten!AF447/eval!$B$7</f>
        <v>0</v>
      </c>
    </row>
    <row r="448" spans="2:58" x14ac:dyDescent="0.2">
      <c r="B448" s="29">
        <f>IF(1=1,Rohdaten!H448,"x"&amp;Rohdaten!H448)</f>
        <v>0</v>
      </c>
      <c r="C448" s="29">
        <f>IF(101,Rohdaten!F448,-Rohdaten!F448)</f>
        <v>0</v>
      </c>
      <c r="E448" s="32">
        <f>Rohdaten!J448</f>
        <v>0</v>
      </c>
      <c r="F448" s="32" t="e">
        <f>AVERAGE(Rohdaten!L448,Rohdaten!X448,Rohdaten!AD448)</f>
        <v>#DIV/0!</v>
      </c>
      <c r="G448" s="29" t="e">
        <f t="array" ref="G448">AVERAGE(IF(Rohdaten!E448='turnwise standard'!$A$5:$A$99,'turnwise standard'!$F$5:$F$99))</f>
        <v>#DIV/0!</v>
      </c>
      <c r="H448" s="29" t="b">
        <f>IF(ISERROR(G448),1&lt;0,E448-G448&gt;eval!$B$6)</f>
        <v>0</v>
      </c>
      <c r="I448" s="32" t="e">
        <f>Rohdaten!L448-G448</f>
        <v>#DIV/0!</v>
      </c>
      <c r="J448" s="32">
        <f t="shared" si="194"/>
        <v>0</v>
      </c>
      <c r="K448" s="32">
        <f t="shared" si="195"/>
        <v>0</v>
      </c>
      <c r="V448" s="31" t="e">
        <f t="array" ref="V448">AVERAGE(IF(Rohdaten!E448='turnwise standard'!$A$5:$A$99,'turnwise standard'!$P$5:$P$99))</f>
        <v>#DIV/0!</v>
      </c>
      <c r="AF448" s="32">
        <f>(AC448)/((AE448+0.0000000000000000001)/charge/constants!$B$3)</f>
        <v>0</v>
      </c>
      <c r="AG448" s="32">
        <f>SQRT(AC448+1)/((AE448+0.0000000000000000001)/charge/constants!$B$3)</f>
        <v>4.8066000000000004</v>
      </c>
      <c r="AH448" s="32">
        <f>AF448/eval!$E$18</f>
        <v>0</v>
      </c>
      <c r="AI448" s="32">
        <f>AG448/eval!$E$18</f>
        <v>5.8210958603810132</v>
      </c>
      <c r="AR448" s="32" t="e">
        <f t="shared" si="196"/>
        <v>#DIV/0!</v>
      </c>
      <c r="AT448" s="32">
        <f>(AP448)/((AS448+0.0000000000000000001)/charge/constants!$B$3)</f>
        <v>0</v>
      </c>
      <c r="AU448" s="32">
        <f>SQRT(AP448+1)/((AS448+0.0000000000000000001)/charge/constants!$B$3)</f>
        <v>4.8066000000000004</v>
      </c>
      <c r="AV448" s="32">
        <f>AT448/eval!$E$18</f>
        <v>0</v>
      </c>
      <c r="AW448" s="32">
        <f>AU448/eval!$E$18</f>
        <v>5.8210958603810132</v>
      </c>
      <c r="BC448" s="32" t="e">
        <f>Rohdaten!AD448-G448</f>
        <v>#DIV/0!</v>
      </c>
      <c r="BF448" s="33">
        <f>Rohdaten!AF448/eval!$B$7</f>
        <v>0</v>
      </c>
    </row>
    <row r="449" spans="2:58" x14ac:dyDescent="0.2">
      <c r="B449" s="29">
        <f>IF(1=1,Rohdaten!H449,"x"&amp;Rohdaten!H449)</f>
        <v>0</v>
      </c>
      <c r="C449" s="29">
        <f>IF(101,Rohdaten!F449,-Rohdaten!F449)</f>
        <v>0</v>
      </c>
      <c r="E449" s="32">
        <f>Rohdaten!J449</f>
        <v>0</v>
      </c>
      <c r="F449" s="32" t="e">
        <f>AVERAGE(Rohdaten!L449,Rohdaten!X449,Rohdaten!AD449)</f>
        <v>#DIV/0!</v>
      </c>
      <c r="G449" s="29" t="e">
        <f t="array" ref="G449">AVERAGE(IF(Rohdaten!E449='turnwise standard'!$A$5:$A$99,'turnwise standard'!$F$5:$F$99))</f>
        <v>#DIV/0!</v>
      </c>
      <c r="H449" s="29" t="b">
        <f>IF(ISERROR(G449),1&lt;0,E449-G449&gt;eval!$B$6)</f>
        <v>0</v>
      </c>
      <c r="I449" s="32" t="e">
        <f>Rohdaten!L449-G449</f>
        <v>#DIV/0!</v>
      </c>
      <c r="J449" s="32">
        <f t="shared" si="194"/>
        <v>0</v>
      </c>
      <c r="K449" s="32">
        <f t="shared" si="195"/>
        <v>0</v>
      </c>
      <c r="V449" s="31" t="e">
        <f t="array" ref="V449">AVERAGE(IF(Rohdaten!E449='turnwise standard'!$A$5:$A$99,'turnwise standard'!$P$5:$P$99))</f>
        <v>#DIV/0!</v>
      </c>
      <c r="AF449" s="32">
        <f>(AC449)/((AE449+0.0000000000000000001)/charge/constants!$B$3)</f>
        <v>0</v>
      </c>
      <c r="AG449" s="32">
        <f>SQRT(AC449+1)/((AE449+0.0000000000000000001)/charge/constants!$B$3)</f>
        <v>4.8066000000000004</v>
      </c>
      <c r="AH449" s="32">
        <f>AF449/eval!$E$18</f>
        <v>0</v>
      </c>
      <c r="AI449" s="32">
        <f>AG449/eval!$E$18</f>
        <v>5.8210958603810132</v>
      </c>
      <c r="AR449" s="32" t="e">
        <f t="shared" si="196"/>
        <v>#DIV/0!</v>
      </c>
      <c r="AT449" s="32">
        <f>(AP449)/((AS449+0.0000000000000000001)/charge/constants!$B$3)</f>
        <v>0</v>
      </c>
      <c r="AU449" s="32">
        <f>SQRT(AP449+1)/((AS449+0.0000000000000000001)/charge/constants!$B$3)</f>
        <v>4.8066000000000004</v>
      </c>
      <c r="AV449" s="32">
        <f>AT449/eval!$E$18</f>
        <v>0</v>
      </c>
      <c r="AW449" s="32">
        <f>AU449/eval!$E$18</f>
        <v>5.8210958603810132</v>
      </c>
      <c r="BC449" s="32" t="e">
        <f>Rohdaten!AD449-G449</f>
        <v>#DIV/0!</v>
      </c>
      <c r="BF449" s="33">
        <f>Rohdaten!AF449/eval!$B$7</f>
        <v>0</v>
      </c>
    </row>
    <row r="450" spans="2:58" x14ac:dyDescent="0.2">
      <c r="B450" s="29">
        <f>IF(1=1,Rohdaten!H450,"x"&amp;Rohdaten!H450)</f>
        <v>0</v>
      </c>
      <c r="C450" s="29">
        <f>IF(101,Rohdaten!F450,-Rohdaten!F450)</f>
        <v>0</v>
      </c>
      <c r="E450" s="32">
        <f>Rohdaten!J450</f>
        <v>0</v>
      </c>
      <c r="F450" s="32" t="e">
        <f>AVERAGE(Rohdaten!L450,Rohdaten!X450,Rohdaten!AD450)</f>
        <v>#DIV/0!</v>
      </c>
      <c r="G450" s="29" t="e">
        <f t="array" ref="G450">AVERAGE(IF(Rohdaten!E450='turnwise standard'!$A$5:$A$99,'turnwise standard'!$F$5:$F$99))</f>
        <v>#DIV/0!</v>
      </c>
      <c r="H450" s="29" t="b">
        <f>IF(ISERROR(G450),1&lt;0,E450-G450&gt;eval!$B$6)</f>
        <v>0</v>
      </c>
      <c r="I450" s="32" t="e">
        <f>Rohdaten!L450-G450</f>
        <v>#DIV/0!</v>
      </c>
      <c r="J450" s="32">
        <f t="shared" si="194"/>
        <v>0</v>
      </c>
      <c r="K450" s="32">
        <f t="shared" si="195"/>
        <v>0</v>
      </c>
      <c r="V450" s="31" t="e">
        <f t="array" ref="V450">AVERAGE(IF(Rohdaten!E450='turnwise standard'!$A$5:$A$99,'turnwise standard'!$P$5:$P$99))</f>
        <v>#DIV/0!</v>
      </c>
      <c r="AF450" s="32">
        <f>(AC450)/((AE450+0.0000000000000000001)/charge/constants!$B$3)</f>
        <v>0</v>
      </c>
      <c r="AG450" s="32">
        <f>SQRT(AC450+1)/((AE450+0.0000000000000000001)/charge/constants!$B$3)</f>
        <v>4.8066000000000004</v>
      </c>
      <c r="AH450" s="32">
        <f>AF450/eval!$E$18</f>
        <v>0</v>
      </c>
      <c r="AI450" s="32">
        <f>AG450/eval!$E$18</f>
        <v>5.8210958603810132</v>
      </c>
      <c r="AR450" s="32" t="e">
        <f t="shared" si="196"/>
        <v>#DIV/0!</v>
      </c>
      <c r="AT450" s="32">
        <f>(AP450)/((AS450+0.0000000000000000001)/charge/constants!$B$3)</f>
        <v>0</v>
      </c>
      <c r="AU450" s="32">
        <f>SQRT(AP450+1)/((AS450+0.0000000000000000001)/charge/constants!$B$3)</f>
        <v>4.8066000000000004</v>
      </c>
      <c r="AV450" s="32">
        <f>AT450/eval!$E$18</f>
        <v>0</v>
      </c>
      <c r="AW450" s="32">
        <f>AU450/eval!$E$18</f>
        <v>5.8210958603810132</v>
      </c>
      <c r="BC450" s="32" t="e">
        <f>Rohdaten!AD450-G450</f>
        <v>#DIV/0!</v>
      </c>
      <c r="BF450" s="33">
        <f>Rohdaten!AF450/eval!$B$7</f>
        <v>0</v>
      </c>
    </row>
    <row r="451" spans="2:58" x14ac:dyDescent="0.2">
      <c r="B451" s="29">
        <f>IF(1=1,Rohdaten!H451,"x"&amp;Rohdaten!H451)</f>
        <v>0</v>
      </c>
      <c r="C451" s="29">
        <f>IF(101,Rohdaten!F451,-Rohdaten!F451)</f>
        <v>0</v>
      </c>
      <c r="E451" s="32">
        <f>Rohdaten!J451</f>
        <v>0</v>
      </c>
      <c r="F451" s="32" t="e">
        <f>AVERAGE(Rohdaten!L451,Rohdaten!X451,Rohdaten!AD451)</f>
        <v>#DIV/0!</v>
      </c>
      <c r="G451" s="29" t="e">
        <f t="array" ref="G451">AVERAGE(IF(Rohdaten!E451='turnwise standard'!$A$5:$A$99,'turnwise standard'!$F$5:$F$99))</f>
        <v>#DIV/0!</v>
      </c>
      <c r="H451" s="29" t="b">
        <f>IF(ISERROR(G451),1&lt;0,E451-G451&gt;eval!$B$6)</f>
        <v>0</v>
      </c>
      <c r="I451" s="32" t="e">
        <f>Rohdaten!L451-G451</f>
        <v>#DIV/0!</v>
      </c>
      <c r="J451" s="32">
        <f t="shared" ref="J451:J514" si="197">BP451</f>
        <v>0</v>
      </c>
      <c r="K451" s="32">
        <f t="shared" ref="K451:K514" si="198">IF(OR(ISERROR(J451),H451),I451,J451)</f>
        <v>0</v>
      </c>
      <c r="V451" s="31" t="e">
        <f t="array" ref="V451">AVERAGE(IF(Rohdaten!E451='turnwise standard'!$A$5:$A$99,'turnwise standard'!$P$5:$P$99))</f>
        <v>#DIV/0!</v>
      </c>
      <c r="AF451" s="32">
        <f>(AC451)/((AE451+0.0000000000000000001)/charge/constants!$B$3)</f>
        <v>0</v>
      </c>
      <c r="AG451" s="32">
        <f>SQRT(AC451+1)/((AE451+0.0000000000000000001)/charge/constants!$B$3)</f>
        <v>4.8066000000000004</v>
      </c>
      <c r="AH451" s="32">
        <f>AF451/eval!$E$18</f>
        <v>0</v>
      </c>
      <c r="AI451" s="32">
        <f>AG451/eval!$E$18</f>
        <v>5.8210958603810132</v>
      </c>
      <c r="AR451" s="32" t="e">
        <f t="shared" si="196"/>
        <v>#DIV/0!</v>
      </c>
      <c r="AT451" s="32">
        <f>(AP451)/((AS451+0.0000000000000000001)/charge/constants!$B$3)</f>
        <v>0</v>
      </c>
      <c r="AU451" s="32">
        <f>SQRT(AP451+1)/((AS451+0.0000000000000000001)/charge/constants!$B$3)</f>
        <v>4.8066000000000004</v>
      </c>
      <c r="AV451" s="32">
        <f>AT451/eval!$E$18</f>
        <v>0</v>
      </c>
      <c r="AW451" s="32">
        <f>AU451/eval!$E$18</f>
        <v>5.8210958603810132</v>
      </c>
      <c r="BC451" s="32" t="e">
        <f>Rohdaten!AD451-G451</f>
        <v>#DIV/0!</v>
      </c>
      <c r="BF451" s="33">
        <f>Rohdaten!AF451/eval!$B$7</f>
        <v>0</v>
      </c>
    </row>
    <row r="452" spans="2:58" x14ac:dyDescent="0.2">
      <c r="B452" s="29">
        <f>IF(1=1,Rohdaten!H452,"x"&amp;Rohdaten!H452)</f>
        <v>0</v>
      </c>
      <c r="C452" s="29">
        <f>IF(101,Rohdaten!F452,-Rohdaten!F452)</f>
        <v>0</v>
      </c>
      <c r="E452" s="32">
        <f>Rohdaten!J452</f>
        <v>0</v>
      </c>
      <c r="F452" s="32" t="e">
        <f>AVERAGE(Rohdaten!L452,Rohdaten!X452,Rohdaten!AD452)</f>
        <v>#DIV/0!</v>
      </c>
      <c r="G452" s="29" t="e">
        <f t="array" ref="G452">AVERAGE(IF(Rohdaten!E452='turnwise standard'!$A$5:$A$99,'turnwise standard'!$F$5:$F$99))</f>
        <v>#DIV/0!</v>
      </c>
      <c r="H452" s="29" t="b">
        <f>IF(ISERROR(G452),1&lt;0,E452-G452&gt;eval!$B$6)</f>
        <v>0</v>
      </c>
      <c r="I452" s="32" t="e">
        <f>Rohdaten!L452-G452</f>
        <v>#DIV/0!</v>
      </c>
      <c r="J452" s="32">
        <f t="shared" si="197"/>
        <v>0</v>
      </c>
      <c r="K452" s="32">
        <f t="shared" si="198"/>
        <v>0</v>
      </c>
      <c r="V452" s="31" t="e">
        <f t="array" ref="V452">AVERAGE(IF(Rohdaten!E452='turnwise standard'!$A$5:$A$99,'turnwise standard'!$P$5:$P$99))</f>
        <v>#DIV/0!</v>
      </c>
      <c r="AF452" s="32">
        <f>(AC452)/((AE452+0.0000000000000000001)/charge/constants!$B$3)</f>
        <v>0</v>
      </c>
      <c r="AG452" s="32">
        <f>SQRT(AC452+1)/((AE452+0.0000000000000000001)/charge/constants!$B$3)</f>
        <v>4.8066000000000004</v>
      </c>
      <c r="AH452" s="32">
        <f>AF452/eval!$E$18</f>
        <v>0</v>
      </c>
      <c r="AI452" s="32">
        <f>AG452/eval!$E$18</f>
        <v>5.8210958603810132</v>
      </c>
      <c r="AR452" s="32" t="e">
        <f t="shared" ref="AR452:AR515" si="199">AP452/AQ452</f>
        <v>#DIV/0!</v>
      </c>
      <c r="AT452" s="32">
        <f>(AP452)/((AS452+0.0000000000000000001)/charge/constants!$B$3)</f>
        <v>0</v>
      </c>
      <c r="AU452" s="32">
        <f>SQRT(AP452+1)/((AS452+0.0000000000000000001)/charge/constants!$B$3)</f>
        <v>4.8066000000000004</v>
      </c>
      <c r="AV452" s="32">
        <f>AT452/eval!$E$18</f>
        <v>0</v>
      </c>
      <c r="AW452" s="32">
        <f>AU452/eval!$E$18</f>
        <v>5.8210958603810132</v>
      </c>
      <c r="BC452" s="32" t="e">
        <f>Rohdaten!AD452-G452</f>
        <v>#DIV/0!</v>
      </c>
      <c r="BF452" s="33">
        <f>Rohdaten!AF452/eval!$B$7</f>
        <v>0</v>
      </c>
    </row>
    <row r="453" spans="2:58" x14ac:dyDescent="0.2">
      <c r="B453" s="29">
        <f>IF(1=1,Rohdaten!H453,"x"&amp;Rohdaten!H453)</f>
        <v>0</v>
      </c>
      <c r="C453" s="29">
        <f>IF(101,Rohdaten!F453,-Rohdaten!F453)</f>
        <v>0</v>
      </c>
      <c r="E453" s="32">
        <f>Rohdaten!J453</f>
        <v>0</v>
      </c>
      <c r="F453" s="32" t="e">
        <f>AVERAGE(Rohdaten!L453,Rohdaten!X453,Rohdaten!AD453)</f>
        <v>#DIV/0!</v>
      </c>
      <c r="G453" s="29" t="e">
        <f t="array" ref="G453">AVERAGE(IF(Rohdaten!E453='turnwise standard'!$A$5:$A$99,'turnwise standard'!$F$5:$F$99))</f>
        <v>#DIV/0!</v>
      </c>
      <c r="H453" s="29" t="b">
        <f>IF(ISERROR(G453),1&lt;0,E453-G453&gt;eval!$B$6)</f>
        <v>0</v>
      </c>
      <c r="I453" s="32" t="e">
        <f>Rohdaten!L453-G453</f>
        <v>#DIV/0!</v>
      </c>
      <c r="J453" s="32">
        <f t="shared" si="197"/>
        <v>0</v>
      </c>
      <c r="K453" s="32">
        <f t="shared" si="198"/>
        <v>0</v>
      </c>
      <c r="V453" s="31" t="e">
        <f t="array" ref="V453">AVERAGE(IF(Rohdaten!E453='turnwise standard'!$A$5:$A$99,'turnwise standard'!$P$5:$P$99))</f>
        <v>#DIV/0!</v>
      </c>
      <c r="AF453" s="32">
        <f>(AC453)/((AE453+0.0000000000000000001)/charge/constants!$B$3)</f>
        <v>0</v>
      </c>
      <c r="AG453" s="32">
        <f>SQRT(AC453+1)/((AE453+0.0000000000000000001)/charge/constants!$B$3)</f>
        <v>4.8066000000000004</v>
      </c>
      <c r="AH453" s="32">
        <f>AF453/eval!$E$18</f>
        <v>0</v>
      </c>
      <c r="AI453" s="32">
        <f>AG453/eval!$E$18</f>
        <v>5.8210958603810132</v>
      </c>
      <c r="AR453" s="32" t="e">
        <f t="shared" si="199"/>
        <v>#DIV/0!</v>
      </c>
      <c r="AT453" s="32">
        <f>(AP453)/((AS453+0.0000000000000000001)/charge/constants!$B$3)</f>
        <v>0</v>
      </c>
      <c r="AU453" s="32">
        <f>SQRT(AP453+1)/((AS453+0.0000000000000000001)/charge/constants!$B$3)</f>
        <v>4.8066000000000004</v>
      </c>
      <c r="AV453" s="32">
        <f>AT453/eval!$E$18</f>
        <v>0</v>
      </c>
      <c r="AW453" s="32">
        <f>AU453/eval!$E$18</f>
        <v>5.8210958603810132</v>
      </c>
      <c r="BC453" s="32" t="e">
        <f>Rohdaten!AD453-G453</f>
        <v>#DIV/0!</v>
      </c>
      <c r="BF453" s="33">
        <f>Rohdaten!AF453/eval!$B$7</f>
        <v>0</v>
      </c>
    </row>
    <row r="454" spans="2:58" x14ac:dyDescent="0.2">
      <c r="B454" s="29">
        <f>IF(1=1,Rohdaten!H454,"x"&amp;Rohdaten!H454)</f>
        <v>0</v>
      </c>
      <c r="C454" s="29">
        <f>IF(101,Rohdaten!F454,-Rohdaten!F454)</f>
        <v>0</v>
      </c>
      <c r="E454" s="32">
        <f>Rohdaten!J454</f>
        <v>0</v>
      </c>
      <c r="F454" s="32" t="e">
        <f>AVERAGE(Rohdaten!L454,Rohdaten!X454,Rohdaten!AD454)</f>
        <v>#DIV/0!</v>
      </c>
      <c r="G454" s="29" t="e">
        <f t="array" ref="G454">AVERAGE(IF(Rohdaten!E454='turnwise standard'!$A$5:$A$99,'turnwise standard'!$F$5:$F$99))</f>
        <v>#DIV/0!</v>
      </c>
      <c r="H454" s="29" t="b">
        <f>IF(ISERROR(G454),1&lt;0,E454-G454&gt;eval!$B$6)</f>
        <v>0</v>
      </c>
      <c r="I454" s="32" t="e">
        <f>Rohdaten!L454-G454</f>
        <v>#DIV/0!</v>
      </c>
      <c r="J454" s="32">
        <f t="shared" si="197"/>
        <v>0</v>
      </c>
      <c r="K454" s="32">
        <f t="shared" si="198"/>
        <v>0</v>
      </c>
      <c r="V454" s="31" t="e">
        <f t="array" ref="V454">AVERAGE(IF(Rohdaten!E454='turnwise standard'!$A$5:$A$99,'turnwise standard'!$P$5:$P$99))</f>
        <v>#DIV/0!</v>
      </c>
      <c r="AF454" s="32">
        <f>(AC454)/((AE454+0.0000000000000000001)/charge/constants!$B$3)</f>
        <v>0</v>
      </c>
      <c r="AG454" s="32">
        <f>SQRT(AC454+1)/((AE454+0.0000000000000000001)/charge/constants!$B$3)</f>
        <v>4.8066000000000004</v>
      </c>
      <c r="AH454" s="32">
        <f>AF454/eval!$E$18</f>
        <v>0</v>
      </c>
      <c r="AI454" s="32">
        <f>AG454/eval!$E$18</f>
        <v>5.8210958603810132</v>
      </c>
      <c r="AR454" s="32" t="e">
        <f t="shared" si="199"/>
        <v>#DIV/0!</v>
      </c>
      <c r="AT454" s="32">
        <f>(AP454)/((AS454+0.0000000000000000001)/charge/constants!$B$3)</f>
        <v>0</v>
      </c>
      <c r="AU454" s="32">
        <f>SQRT(AP454+1)/((AS454+0.0000000000000000001)/charge/constants!$B$3)</f>
        <v>4.8066000000000004</v>
      </c>
      <c r="AV454" s="32">
        <f>AT454/eval!$E$18</f>
        <v>0</v>
      </c>
      <c r="AW454" s="32">
        <f>AU454/eval!$E$18</f>
        <v>5.8210958603810132</v>
      </c>
      <c r="BC454" s="32" t="e">
        <f>Rohdaten!AD454-G454</f>
        <v>#DIV/0!</v>
      </c>
      <c r="BF454" s="33">
        <f>Rohdaten!AF454/eval!$B$7</f>
        <v>0</v>
      </c>
    </row>
    <row r="455" spans="2:58" x14ac:dyDescent="0.2">
      <c r="B455" s="29">
        <f>IF(1=1,Rohdaten!H455,"x"&amp;Rohdaten!H455)</f>
        <v>0</v>
      </c>
      <c r="C455" s="29">
        <f>IF(101,Rohdaten!F455,-Rohdaten!F455)</f>
        <v>0</v>
      </c>
      <c r="E455" s="32">
        <f>Rohdaten!J455</f>
        <v>0</v>
      </c>
      <c r="F455" s="32" t="e">
        <f>AVERAGE(Rohdaten!L455,Rohdaten!X455,Rohdaten!AD455)</f>
        <v>#DIV/0!</v>
      </c>
      <c r="G455" s="29" t="e">
        <f t="array" ref="G455">AVERAGE(IF(Rohdaten!E455='turnwise standard'!$A$5:$A$99,'turnwise standard'!$F$5:$F$99))</f>
        <v>#DIV/0!</v>
      </c>
      <c r="H455" s="29" t="b">
        <f>IF(ISERROR(G455),1&lt;0,E455-G455&gt;eval!$B$6)</f>
        <v>0</v>
      </c>
      <c r="I455" s="32" t="e">
        <f>Rohdaten!L455-G455</f>
        <v>#DIV/0!</v>
      </c>
      <c r="J455" s="32">
        <f t="shared" si="197"/>
        <v>0</v>
      </c>
      <c r="K455" s="32">
        <f t="shared" si="198"/>
        <v>0</v>
      </c>
      <c r="V455" s="31" t="e">
        <f t="array" ref="V455">AVERAGE(IF(Rohdaten!E455='turnwise standard'!$A$5:$A$99,'turnwise standard'!$P$5:$P$99))</f>
        <v>#DIV/0!</v>
      </c>
      <c r="AF455" s="32">
        <f>(AC455)/((AE455+0.0000000000000000001)/charge/constants!$B$3)</f>
        <v>0</v>
      </c>
      <c r="AG455" s="32">
        <f>SQRT(AC455+1)/((AE455+0.0000000000000000001)/charge/constants!$B$3)</f>
        <v>4.8066000000000004</v>
      </c>
      <c r="AH455" s="32">
        <f>AF455/eval!$E$18</f>
        <v>0</v>
      </c>
      <c r="AI455" s="32">
        <f>AG455/eval!$E$18</f>
        <v>5.8210958603810132</v>
      </c>
      <c r="AR455" s="32" t="e">
        <f t="shared" si="199"/>
        <v>#DIV/0!</v>
      </c>
      <c r="AT455" s="32">
        <f>(AP455)/((AS455+0.0000000000000000001)/charge/constants!$B$3)</f>
        <v>0</v>
      </c>
      <c r="AU455" s="32">
        <f>SQRT(AP455+1)/((AS455+0.0000000000000000001)/charge/constants!$B$3)</f>
        <v>4.8066000000000004</v>
      </c>
      <c r="AV455" s="32">
        <f>AT455/eval!$E$18</f>
        <v>0</v>
      </c>
      <c r="AW455" s="32">
        <f>AU455/eval!$E$18</f>
        <v>5.8210958603810132</v>
      </c>
      <c r="BC455" s="32" t="e">
        <f>Rohdaten!AD455-G455</f>
        <v>#DIV/0!</v>
      </c>
      <c r="BF455" s="33">
        <f>Rohdaten!AF455/eval!$B$7</f>
        <v>0</v>
      </c>
    </row>
    <row r="456" spans="2:58" x14ac:dyDescent="0.2">
      <c r="B456" s="29">
        <f>IF(1=1,Rohdaten!H456,"x"&amp;Rohdaten!H456)</f>
        <v>0</v>
      </c>
      <c r="C456" s="29">
        <f>IF(101,Rohdaten!F456,-Rohdaten!F456)</f>
        <v>0</v>
      </c>
      <c r="E456" s="32">
        <f>Rohdaten!J456</f>
        <v>0</v>
      </c>
      <c r="F456" s="32" t="e">
        <f>AVERAGE(Rohdaten!L456,Rohdaten!X456,Rohdaten!AD456)</f>
        <v>#DIV/0!</v>
      </c>
      <c r="G456" s="29" t="e">
        <f t="array" ref="G456">AVERAGE(IF(Rohdaten!E456='turnwise standard'!$A$5:$A$99,'turnwise standard'!$F$5:$F$99))</f>
        <v>#DIV/0!</v>
      </c>
      <c r="H456" s="29" t="b">
        <f>IF(ISERROR(G456),1&lt;0,E456-G456&gt;eval!$B$6)</f>
        <v>0</v>
      </c>
      <c r="I456" s="32" t="e">
        <f>Rohdaten!L456-G456</f>
        <v>#DIV/0!</v>
      </c>
      <c r="J456" s="32">
        <f t="shared" si="197"/>
        <v>0</v>
      </c>
      <c r="K456" s="32">
        <f t="shared" si="198"/>
        <v>0</v>
      </c>
      <c r="V456" s="31" t="e">
        <f t="array" ref="V456">AVERAGE(IF(Rohdaten!E456='turnwise standard'!$A$5:$A$99,'turnwise standard'!$P$5:$P$99))</f>
        <v>#DIV/0!</v>
      </c>
      <c r="AF456" s="32">
        <f>(AC456)/((AE456+0.0000000000000000001)/charge/constants!$B$3)</f>
        <v>0</v>
      </c>
      <c r="AG456" s="32">
        <f>SQRT(AC456+1)/((AE456+0.0000000000000000001)/charge/constants!$B$3)</f>
        <v>4.8066000000000004</v>
      </c>
      <c r="AH456" s="32">
        <f>AF456/eval!$E$18</f>
        <v>0</v>
      </c>
      <c r="AI456" s="32">
        <f>AG456/eval!$E$18</f>
        <v>5.8210958603810132</v>
      </c>
      <c r="AR456" s="32" t="e">
        <f t="shared" si="199"/>
        <v>#DIV/0!</v>
      </c>
      <c r="AT456" s="32">
        <f>(AP456)/((AS456+0.0000000000000000001)/charge/constants!$B$3)</f>
        <v>0</v>
      </c>
      <c r="AU456" s="32">
        <f>SQRT(AP456+1)/((AS456+0.0000000000000000001)/charge/constants!$B$3)</f>
        <v>4.8066000000000004</v>
      </c>
      <c r="AV456" s="32">
        <f>AT456/eval!$E$18</f>
        <v>0</v>
      </c>
      <c r="AW456" s="32">
        <f>AU456/eval!$E$18</f>
        <v>5.8210958603810132</v>
      </c>
      <c r="BC456" s="32" t="e">
        <f>Rohdaten!AD456-G456</f>
        <v>#DIV/0!</v>
      </c>
      <c r="BF456" s="33">
        <f>Rohdaten!AF456/eval!$B$7</f>
        <v>0</v>
      </c>
    </row>
    <row r="457" spans="2:58" x14ac:dyDescent="0.2">
      <c r="B457" s="29">
        <f>IF(1=1,Rohdaten!H457,"x"&amp;Rohdaten!H457)</f>
        <v>0</v>
      </c>
      <c r="C457" s="29">
        <f>IF(101,Rohdaten!F457,-Rohdaten!F457)</f>
        <v>0</v>
      </c>
      <c r="E457" s="32">
        <f>Rohdaten!J457</f>
        <v>0</v>
      </c>
      <c r="F457" s="32" t="e">
        <f>AVERAGE(Rohdaten!L457,Rohdaten!X457,Rohdaten!AD457)</f>
        <v>#DIV/0!</v>
      </c>
      <c r="G457" s="29" t="e">
        <f t="array" ref="G457">AVERAGE(IF(Rohdaten!E457='turnwise standard'!$A$5:$A$99,'turnwise standard'!$F$5:$F$99))</f>
        <v>#DIV/0!</v>
      </c>
      <c r="H457" s="29" t="b">
        <f>IF(ISERROR(G457),1&lt;0,E457-G457&gt;eval!$B$6)</f>
        <v>0</v>
      </c>
      <c r="I457" s="32" t="e">
        <f>Rohdaten!L457-G457</f>
        <v>#DIV/0!</v>
      </c>
      <c r="J457" s="32">
        <f t="shared" si="197"/>
        <v>0</v>
      </c>
      <c r="K457" s="32">
        <f t="shared" si="198"/>
        <v>0</v>
      </c>
      <c r="V457" s="31" t="e">
        <f t="array" ref="V457">AVERAGE(IF(Rohdaten!E457='turnwise standard'!$A$5:$A$99,'turnwise standard'!$P$5:$P$99))</f>
        <v>#DIV/0!</v>
      </c>
      <c r="AF457" s="32">
        <f>(AC457)/((AE457+0.0000000000000000001)/charge/constants!$B$3)</f>
        <v>0</v>
      </c>
      <c r="AG457" s="32">
        <f>SQRT(AC457+1)/((AE457+0.0000000000000000001)/charge/constants!$B$3)</f>
        <v>4.8066000000000004</v>
      </c>
      <c r="AH457" s="32">
        <f>AF457/eval!$E$18</f>
        <v>0</v>
      </c>
      <c r="AI457" s="32">
        <f>AG457/eval!$E$18</f>
        <v>5.8210958603810132</v>
      </c>
      <c r="AR457" s="32" t="e">
        <f t="shared" si="199"/>
        <v>#DIV/0!</v>
      </c>
      <c r="AT457" s="32">
        <f>(AP457)/((AS457+0.0000000000000000001)/charge/constants!$B$3)</f>
        <v>0</v>
      </c>
      <c r="AU457" s="32">
        <f>SQRT(AP457+1)/((AS457+0.0000000000000000001)/charge/constants!$B$3)</f>
        <v>4.8066000000000004</v>
      </c>
      <c r="AV457" s="32">
        <f>AT457/eval!$E$18</f>
        <v>0</v>
      </c>
      <c r="AW457" s="32">
        <f>AU457/eval!$E$18</f>
        <v>5.8210958603810132</v>
      </c>
      <c r="BC457" s="32" t="e">
        <f>Rohdaten!AD457-G457</f>
        <v>#DIV/0!</v>
      </c>
      <c r="BF457" s="33">
        <f>Rohdaten!AF457/eval!$B$7</f>
        <v>0</v>
      </c>
    </row>
    <row r="458" spans="2:58" x14ac:dyDescent="0.2">
      <c r="B458" s="29">
        <f>IF(1=1,Rohdaten!H458,"x"&amp;Rohdaten!H458)</f>
        <v>0</v>
      </c>
      <c r="C458" s="29">
        <f>IF(101,Rohdaten!F458,-Rohdaten!F458)</f>
        <v>0</v>
      </c>
      <c r="E458" s="32">
        <f>Rohdaten!J458</f>
        <v>0</v>
      </c>
      <c r="F458" s="32" t="e">
        <f>AVERAGE(Rohdaten!L458,Rohdaten!X458,Rohdaten!AD458)</f>
        <v>#DIV/0!</v>
      </c>
      <c r="G458" s="29" t="e">
        <f t="array" ref="G458">AVERAGE(IF(Rohdaten!E458='turnwise standard'!$A$5:$A$99,'turnwise standard'!$F$5:$F$99))</f>
        <v>#DIV/0!</v>
      </c>
      <c r="H458" s="29" t="b">
        <f>IF(ISERROR(G458),1&lt;0,E458-G458&gt;eval!$B$6)</f>
        <v>0</v>
      </c>
      <c r="I458" s="32" t="e">
        <f>Rohdaten!L458-G458</f>
        <v>#DIV/0!</v>
      </c>
      <c r="J458" s="32">
        <f t="shared" si="197"/>
        <v>0</v>
      </c>
      <c r="K458" s="32">
        <f t="shared" si="198"/>
        <v>0</v>
      </c>
      <c r="V458" s="31" t="e">
        <f t="array" ref="V458">AVERAGE(IF(Rohdaten!E458='turnwise standard'!$A$5:$A$99,'turnwise standard'!$P$5:$P$99))</f>
        <v>#DIV/0!</v>
      </c>
      <c r="AF458" s="32">
        <f>(AC458)/((AE458+0.0000000000000000001)/charge/constants!$B$3)</f>
        <v>0</v>
      </c>
      <c r="AG458" s="32">
        <f>SQRT(AC458+1)/((AE458+0.0000000000000000001)/charge/constants!$B$3)</f>
        <v>4.8066000000000004</v>
      </c>
      <c r="AH458" s="32">
        <f>AF458/eval!$E$18</f>
        <v>0</v>
      </c>
      <c r="AI458" s="32">
        <f>AG458/eval!$E$18</f>
        <v>5.8210958603810132</v>
      </c>
      <c r="AR458" s="32" t="e">
        <f t="shared" si="199"/>
        <v>#DIV/0!</v>
      </c>
      <c r="AT458" s="32">
        <f>(AP458)/((AS458+0.0000000000000000001)/charge/constants!$B$3)</f>
        <v>0</v>
      </c>
      <c r="AU458" s="32">
        <f>SQRT(AP458+1)/((AS458+0.0000000000000000001)/charge/constants!$B$3)</f>
        <v>4.8066000000000004</v>
      </c>
      <c r="AV458" s="32">
        <f>AT458/eval!$E$18</f>
        <v>0</v>
      </c>
      <c r="AW458" s="32">
        <f>AU458/eval!$E$18</f>
        <v>5.8210958603810132</v>
      </c>
      <c r="BC458" s="32" t="e">
        <f>Rohdaten!AD458-G458</f>
        <v>#DIV/0!</v>
      </c>
      <c r="BF458" s="33">
        <f>Rohdaten!AF458/eval!$B$7</f>
        <v>0</v>
      </c>
    </row>
    <row r="459" spans="2:58" x14ac:dyDescent="0.2">
      <c r="B459" s="29">
        <f>IF(1=1,Rohdaten!H459,"x"&amp;Rohdaten!H459)</f>
        <v>0</v>
      </c>
      <c r="C459" s="29">
        <f>IF(101,Rohdaten!F459,-Rohdaten!F459)</f>
        <v>0</v>
      </c>
      <c r="E459" s="32">
        <f>Rohdaten!J459</f>
        <v>0</v>
      </c>
      <c r="F459" s="32" t="e">
        <f>AVERAGE(Rohdaten!L459,Rohdaten!X459,Rohdaten!AD459)</f>
        <v>#DIV/0!</v>
      </c>
      <c r="G459" s="29" t="e">
        <f t="array" ref="G459">AVERAGE(IF(Rohdaten!E459='turnwise standard'!$A$5:$A$99,'turnwise standard'!$F$5:$F$99))</f>
        <v>#DIV/0!</v>
      </c>
      <c r="H459" s="29" t="b">
        <f>IF(ISERROR(G459),1&lt;0,E459-G459&gt;eval!$B$6)</f>
        <v>0</v>
      </c>
      <c r="I459" s="32" t="e">
        <f>Rohdaten!L459-G459</f>
        <v>#DIV/0!</v>
      </c>
      <c r="J459" s="32">
        <f t="shared" si="197"/>
        <v>0</v>
      </c>
      <c r="K459" s="32">
        <f t="shared" si="198"/>
        <v>0</v>
      </c>
      <c r="V459" s="31" t="e">
        <f t="array" ref="V459">AVERAGE(IF(Rohdaten!E459='turnwise standard'!$A$5:$A$99,'turnwise standard'!$P$5:$P$99))</f>
        <v>#DIV/0!</v>
      </c>
      <c r="AF459" s="32">
        <f>(AC459)/((AE459+0.0000000000000000001)/charge/constants!$B$3)</f>
        <v>0</v>
      </c>
      <c r="AG459" s="32">
        <f>SQRT(AC459+1)/((AE459+0.0000000000000000001)/charge/constants!$B$3)</f>
        <v>4.8066000000000004</v>
      </c>
      <c r="AH459" s="32">
        <f>AF459/eval!$E$18</f>
        <v>0</v>
      </c>
      <c r="AI459" s="32">
        <f>AG459/eval!$E$18</f>
        <v>5.8210958603810132</v>
      </c>
      <c r="AR459" s="32" t="e">
        <f t="shared" si="199"/>
        <v>#DIV/0!</v>
      </c>
      <c r="AT459" s="32">
        <f>(AP459)/((AS459+0.0000000000000000001)/charge/constants!$B$3)</f>
        <v>0</v>
      </c>
      <c r="AU459" s="32">
        <f>SQRT(AP459+1)/((AS459+0.0000000000000000001)/charge/constants!$B$3)</f>
        <v>4.8066000000000004</v>
      </c>
      <c r="AV459" s="32">
        <f>AT459/eval!$E$18</f>
        <v>0</v>
      </c>
      <c r="AW459" s="32">
        <f>AU459/eval!$E$18</f>
        <v>5.8210958603810132</v>
      </c>
      <c r="BC459" s="32" t="e">
        <f>Rohdaten!AD459-G459</f>
        <v>#DIV/0!</v>
      </c>
      <c r="BF459" s="33">
        <f>Rohdaten!AF459/eval!$B$7</f>
        <v>0</v>
      </c>
    </row>
    <row r="460" spans="2:58" x14ac:dyDescent="0.2">
      <c r="B460" s="29">
        <f>IF(1=1,Rohdaten!H460,"x"&amp;Rohdaten!H460)</f>
        <v>0</v>
      </c>
      <c r="C460" s="29">
        <f>IF(101,Rohdaten!F460,-Rohdaten!F460)</f>
        <v>0</v>
      </c>
      <c r="E460" s="32">
        <f>Rohdaten!J460</f>
        <v>0</v>
      </c>
      <c r="F460" s="32" t="e">
        <f>AVERAGE(Rohdaten!L460,Rohdaten!X460,Rohdaten!AD460)</f>
        <v>#DIV/0!</v>
      </c>
      <c r="G460" s="29" t="e">
        <f t="array" ref="G460">AVERAGE(IF(Rohdaten!E460='turnwise standard'!$A$5:$A$99,'turnwise standard'!$F$5:$F$99))</f>
        <v>#DIV/0!</v>
      </c>
      <c r="H460" s="29" t="b">
        <f>IF(ISERROR(G460),1&lt;0,E460-G460&gt;eval!$B$6)</f>
        <v>0</v>
      </c>
      <c r="I460" s="32" t="e">
        <f>Rohdaten!L460-G460</f>
        <v>#DIV/0!</v>
      </c>
      <c r="J460" s="32">
        <f t="shared" si="197"/>
        <v>0</v>
      </c>
      <c r="K460" s="32">
        <f t="shared" si="198"/>
        <v>0</v>
      </c>
      <c r="V460" s="31" t="e">
        <f t="array" ref="V460">AVERAGE(IF(Rohdaten!E460='turnwise standard'!$A$5:$A$99,'turnwise standard'!$P$5:$P$99))</f>
        <v>#DIV/0!</v>
      </c>
      <c r="AF460" s="32">
        <f>(AC460)/((AE460+0.0000000000000000001)/charge/constants!$B$3)</f>
        <v>0</v>
      </c>
      <c r="AG460" s="32">
        <f>SQRT(AC460+1)/((AE460+0.0000000000000000001)/charge/constants!$B$3)</f>
        <v>4.8066000000000004</v>
      </c>
      <c r="AH460" s="32">
        <f>AF460/eval!$E$18</f>
        <v>0</v>
      </c>
      <c r="AI460" s="32">
        <f>AG460/eval!$E$18</f>
        <v>5.8210958603810132</v>
      </c>
      <c r="AR460" s="32" t="e">
        <f t="shared" si="199"/>
        <v>#DIV/0!</v>
      </c>
      <c r="AT460" s="32">
        <f>(AP460)/((AS460+0.0000000000000000001)/charge/constants!$B$3)</f>
        <v>0</v>
      </c>
      <c r="AU460" s="32">
        <f>SQRT(AP460+1)/((AS460+0.0000000000000000001)/charge/constants!$B$3)</f>
        <v>4.8066000000000004</v>
      </c>
      <c r="AV460" s="32">
        <f>AT460/eval!$E$18</f>
        <v>0</v>
      </c>
      <c r="AW460" s="32">
        <f>AU460/eval!$E$18</f>
        <v>5.8210958603810132</v>
      </c>
      <c r="BC460" s="32" t="e">
        <f>Rohdaten!AD460-G460</f>
        <v>#DIV/0!</v>
      </c>
      <c r="BF460" s="33">
        <f>Rohdaten!AF460/eval!$B$7</f>
        <v>0</v>
      </c>
    </row>
    <row r="461" spans="2:58" x14ac:dyDescent="0.2">
      <c r="B461" s="29">
        <f>IF(1=1,Rohdaten!H461,"x"&amp;Rohdaten!H461)</f>
        <v>0</v>
      </c>
      <c r="C461" s="29">
        <f>IF(101,Rohdaten!F461,-Rohdaten!F461)</f>
        <v>0</v>
      </c>
      <c r="E461" s="32">
        <f>Rohdaten!J461</f>
        <v>0</v>
      </c>
      <c r="F461" s="32" t="e">
        <f>AVERAGE(Rohdaten!L461,Rohdaten!X461,Rohdaten!AD461)</f>
        <v>#DIV/0!</v>
      </c>
      <c r="G461" s="29" t="e">
        <f t="array" ref="G461">AVERAGE(IF(Rohdaten!E461='turnwise standard'!$A$5:$A$99,'turnwise standard'!$F$5:$F$99))</f>
        <v>#DIV/0!</v>
      </c>
      <c r="H461" s="29" t="b">
        <f>IF(ISERROR(G461),1&lt;0,E461-G461&gt;eval!$B$6)</f>
        <v>0</v>
      </c>
      <c r="I461" s="32" t="e">
        <f>Rohdaten!L461-G461</f>
        <v>#DIV/0!</v>
      </c>
      <c r="J461" s="32">
        <f t="shared" si="197"/>
        <v>0</v>
      </c>
      <c r="K461" s="32">
        <f t="shared" si="198"/>
        <v>0</v>
      </c>
      <c r="V461" s="31" t="e">
        <f t="array" ref="V461">AVERAGE(IF(Rohdaten!E461='turnwise standard'!$A$5:$A$99,'turnwise standard'!$P$5:$P$99))</f>
        <v>#DIV/0!</v>
      </c>
      <c r="AF461" s="32">
        <f>(AC461)/((AE461+0.0000000000000000001)/charge/constants!$B$3)</f>
        <v>0</v>
      </c>
      <c r="AG461" s="32">
        <f>SQRT(AC461+1)/((AE461+0.0000000000000000001)/charge/constants!$B$3)</f>
        <v>4.8066000000000004</v>
      </c>
      <c r="AH461" s="32">
        <f>AF461/eval!$E$18</f>
        <v>0</v>
      </c>
      <c r="AI461" s="32">
        <f>AG461/eval!$E$18</f>
        <v>5.8210958603810132</v>
      </c>
      <c r="AR461" s="32" t="e">
        <f t="shared" si="199"/>
        <v>#DIV/0!</v>
      </c>
      <c r="AT461" s="32">
        <f>(AP461)/((AS461+0.0000000000000000001)/charge/constants!$B$3)</f>
        <v>0</v>
      </c>
      <c r="AU461" s="32">
        <f>SQRT(AP461+1)/((AS461+0.0000000000000000001)/charge/constants!$B$3)</f>
        <v>4.8066000000000004</v>
      </c>
      <c r="AV461" s="32">
        <f>AT461/eval!$E$18</f>
        <v>0</v>
      </c>
      <c r="AW461" s="32">
        <f>AU461/eval!$E$18</f>
        <v>5.8210958603810132</v>
      </c>
      <c r="BC461" s="32" t="e">
        <f>Rohdaten!AD461-G461</f>
        <v>#DIV/0!</v>
      </c>
      <c r="BF461" s="33">
        <f>Rohdaten!AF461/eval!$B$7</f>
        <v>0</v>
      </c>
    </row>
    <row r="462" spans="2:58" x14ac:dyDescent="0.2">
      <c r="B462" s="29">
        <f>IF(1=1,Rohdaten!H462,"x"&amp;Rohdaten!H462)</f>
        <v>0</v>
      </c>
      <c r="C462" s="29">
        <f>IF(101,Rohdaten!F462,-Rohdaten!F462)</f>
        <v>0</v>
      </c>
      <c r="E462" s="32">
        <f>Rohdaten!J462</f>
        <v>0</v>
      </c>
      <c r="F462" s="32" t="e">
        <f>AVERAGE(Rohdaten!L462,Rohdaten!X462,Rohdaten!AD462)</f>
        <v>#DIV/0!</v>
      </c>
      <c r="G462" s="29" t="e">
        <f t="array" ref="G462">AVERAGE(IF(Rohdaten!E462='turnwise standard'!$A$5:$A$99,'turnwise standard'!$F$5:$F$99))</f>
        <v>#DIV/0!</v>
      </c>
      <c r="H462" s="29" t="b">
        <f>IF(ISERROR(G462),1&lt;0,E462-G462&gt;eval!$B$6)</f>
        <v>0</v>
      </c>
      <c r="I462" s="32" t="e">
        <f>Rohdaten!L462-G462</f>
        <v>#DIV/0!</v>
      </c>
      <c r="J462" s="32">
        <f t="shared" si="197"/>
        <v>0</v>
      </c>
      <c r="K462" s="32">
        <f t="shared" si="198"/>
        <v>0</v>
      </c>
      <c r="V462" s="31" t="e">
        <f t="array" ref="V462">AVERAGE(IF(Rohdaten!E462='turnwise standard'!$A$5:$A$99,'turnwise standard'!$P$5:$P$99))</f>
        <v>#DIV/0!</v>
      </c>
      <c r="AF462" s="32">
        <f>(AC462)/((AE462+0.0000000000000000001)/charge/constants!$B$3)</f>
        <v>0</v>
      </c>
      <c r="AG462" s="32">
        <f>SQRT(AC462+1)/((AE462+0.0000000000000000001)/charge/constants!$B$3)</f>
        <v>4.8066000000000004</v>
      </c>
      <c r="AH462" s="32">
        <f>AF462/eval!$E$18</f>
        <v>0</v>
      </c>
      <c r="AI462" s="32">
        <f>AG462/eval!$E$18</f>
        <v>5.8210958603810132</v>
      </c>
      <c r="AR462" s="32" t="e">
        <f t="shared" si="199"/>
        <v>#DIV/0!</v>
      </c>
      <c r="AT462" s="32">
        <f>(AP462)/((AS462+0.0000000000000000001)/charge/constants!$B$3)</f>
        <v>0</v>
      </c>
      <c r="AU462" s="32">
        <f>SQRT(AP462+1)/((AS462+0.0000000000000000001)/charge/constants!$B$3)</f>
        <v>4.8066000000000004</v>
      </c>
      <c r="AV462" s="32">
        <f>AT462/eval!$E$18</f>
        <v>0</v>
      </c>
      <c r="AW462" s="32">
        <f>AU462/eval!$E$18</f>
        <v>5.8210958603810132</v>
      </c>
      <c r="BC462" s="32" t="e">
        <f>Rohdaten!AD462-G462</f>
        <v>#DIV/0!</v>
      </c>
      <c r="BF462" s="33">
        <f>Rohdaten!AF462/eval!$B$7</f>
        <v>0</v>
      </c>
    </row>
    <row r="463" spans="2:58" x14ac:dyDescent="0.2">
      <c r="B463" s="29">
        <f>IF(1=1,Rohdaten!H463,"x"&amp;Rohdaten!H463)</f>
        <v>0</v>
      </c>
      <c r="C463" s="29">
        <f>IF(101,Rohdaten!F463,-Rohdaten!F463)</f>
        <v>0</v>
      </c>
      <c r="E463" s="32">
        <f>Rohdaten!J463</f>
        <v>0</v>
      </c>
      <c r="F463" s="32" t="e">
        <f>AVERAGE(Rohdaten!L463,Rohdaten!X463,Rohdaten!AD463)</f>
        <v>#DIV/0!</v>
      </c>
      <c r="G463" s="29" t="e">
        <f t="array" ref="G463">AVERAGE(IF(Rohdaten!E463='turnwise standard'!$A$5:$A$99,'turnwise standard'!$F$5:$F$99))</f>
        <v>#DIV/0!</v>
      </c>
      <c r="H463" s="29" t="b">
        <f>IF(ISERROR(G463),1&lt;0,E463-G463&gt;eval!$B$6)</f>
        <v>0</v>
      </c>
      <c r="I463" s="32" t="e">
        <f>Rohdaten!L463-G463</f>
        <v>#DIV/0!</v>
      </c>
      <c r="J463" s="32">
        <f t="shared" si="197"/>
        <v>0</v>
      </c>
      <c r="K463" s="32">
        <f t="shared" si="198"/>
        <v>0</v>
      </c>
      <c r="V463" s="31" t="e">
        <f t="array" ref="V463">AVERAGE(IF(Rohdaten!E463='turnwise standard'!$A$5:$A$99,'turnwise standard'!$P$5:$P$99))</f>
        <v>#DIV/0!</v>
      </c>
      <c r="AF463" s="32">
        <f>(AC463)/((AE463+0.0000000000000000001)/charge/constants!$B$3)</f>
        <v>0</v>
      </c>
      <c r="AG463" s="32">
        <f>SQRT(AC463+1)/((AE463+0.0000000000000000001)/charge/constants!$B$3)</f>
        <v>4.8066000000000004</v>
      </c>
      <c r="AH463" s="32">
        <f>AF463/eval!$E$18</f>
        <v>0</v>
      </c>
      <c r="AI463" s="32">
        <f>AG463/eval!$E$18</f>
        <v>5.8210958603810132</v>
      </c>
      <c r="AR463" s="32" t="e">
        <f t="shared" si="199"/>
        <v>#DIV/0!</v>
      </c>
      <c r="AT463" s="32">
        <f>(AP463)/((AS463+0.0000000000000000001)/charge/constants!$B$3)</f>
        <v>0</v>
      </c>
      <c r="AU463" s="32">
        <f>SQRT(AP463+1)/((AS463+0.0000000000000000001)/charge/constants!$B$3)</f>
        <v>4.8066000000000004</v>
      </c>
      <c r="AV463" s="32">
        <f>AT463/eval!$E$18</f>
        <v>0</v>
      </c>
      <c r="AW463" s="32">
        <f>AU463/eval!$E$18</f>
        <v>5.8210958603810132</v>
      </c>
      <c r="BC463" s="32" t="e">
        <f>Rohdaten!AD463-G463</f>
        <v>#DIV/0!</v>
      </c>
      <c r="BF463" s="33">
        <f>Rohdaten!AF463/eval!$B$7</f>
        <v>0</v>
      </c>
    </row>
    <row r="464" spans="2:58" x14ac:dyDescent="0.2">
      <c r="B464" s="29">
        <f>IF(1=1,Rohdaten!H464,"x"&amp;Rohdaten!H464)</f>
        <v>0</v>
      </c>
      <c r="C464" s="29">
        <f>IF(101,Rohdaten!F464,-Rohdaten!F464)</f>
        <v>0</v>
      </c>
      <c r="E464" s="32">
        <f>Rohdaten!J464</f>
        <v>0</v>
      </c>
      <c r="F464" s="32" t="e">
        <f>AVERAGE(Rohdaten!L464,Rohdaten!X464,Rohdaten!AD464)</f>
        <v>#DIV/0!</v>
      </c>
      <c r="G464" s="29" t="e">
        <f t="array" ref="G464">AVERAGE(IF(Rohdaten!E464='turnwise standard'!$A$5:$A$99,'turnwise standard'!$F$5:$F$99))</f>
        <v>#DIV/0!</v>
      </c>
      <c r="H464" s="29" t="b">
        <f>IF(ISERROR(G464),1&lt;0,E464-G464&gt;eval!$B$6)</f>
        <v>0</v>
      </c>
      <c r="I464" s="32" t="e">
        <f>Rohdaten!L464-G464</f>
        <v>#DIV/0!</v>
      </c>
      <c r="J464" s="32">
        <f t="shared" si="197"/>
        <v>0</v>
      </c>
      <c r="K464" s="32">
        <f t="shared" si="198"/>
        <v>0</v>
      </c>
      <c r="V464" s="31" t="e">
        <f t="array" ref="V464">AVERAGE(IF(Rohdaten!E464='turnwise standard'!$A$5:$A$99,'turnwise standard'!$P$5:$P$99))</f>
        <v>#DIV/0!</v>
      </c>
      <c r="AF464" s="32">
        <f>(AC464)/((AE464+0.0000000000000000001)/charge/constants!$B$3)</f>
        <v>0</v>
      </c>
      <c r="AG464" s="32">
        <f>SQRT(AC464+1)/((AE464+0.0000000000000000001)/charge/constants!$B$3)</f>
        <v>4.8066000000000004</v>
      </c>
      <c r="AH464" s="32">
        <f>AF464/eval!$E$18</f>
        <v>0</v>
      </c>
      <c r="AI464" s="32">
        <f>AG464/eval!$E$18</f>
        <v>5.8210958603810132</v>
      </c>
      <c r="AR464" s="32" t="e">
        <f t="shared" si="199"/>
        <v>#DIV/0!</v>
      </c>
      <c r="AT464" s="32">
        <f>(AP464)/((AS464+0.0000000000000000001)/charge/constants!$B$3)</f>
        <v>0</v>
      </c>
      <c r="AU464" s="32">
        <f>SQRT(AP464+1)/((AS464+0.0000000000000000001)/charge/constants!$B$3)</f>
        <v>4.8066000000000004</v>
      </c>
      <c r="AV464" s="32">
        <f>AT464/eval!$E$18</f>
        <v>0</v>
      </c>
      <c r="AW464" s="32">
        <f>AU464/eval!$E$18</f>
        <v>5.8210958603810132</v>
      </c>
      <c r="BC464" s="32" t="e">
        <f>Rohdaten!AD464-G464</f>
        <v>#DIV/0!</v>
      </c>
      <c r="BF464" s="33">
        <f>Rohdaten!AF464/eval!$B$7</f>
        <v>0</v>
      </c>
    </row>
    <row r="465" spans="2:58" x14ac:dyDescent="0.2">
      <c r="B465" s="29">
        <f>IF(1=1,Rohdaten!H465,"x"&amp;Rohdaten!H465)</f>
        <v>0</v>
      </c>
      <c r="C465" s="29">
        <f>IF(101,Rohdaten!F465,-Rohdaten!F465)</f>
        <v>0</v>
      </c>
      <c r="E465" s="32">
        <f>Rohdaten!J465</f>
        <v>0</v>
      </c>
      <c r="F465" s="32" t="e">
        <f>AVERAGE(Rohdaten!L465,Rohdaten!X465,Rohdaten!AD465)</f>
        <v>#DIV/0!</v>
      </c>
      <c r="G465" s="29" t="e">
        <f t="array" ref="G465">AVERAGE(IF(Rohdaten!E465='turnwise standard'!$A$5:$A$99,'turnwise standard'!$F$5:$F$99))</f>
        <v>#DIV/0!</v>
      </c>
      <c r="H465" s="29" t="b">
        <f>IF(ISERROR(G465),1&lt;0,E465-G465&gt;eval!$B$6)</f>
        <v>0</v>
      </c>
      <c r="I465" s="32" t="e">
        <f>Rohdaten!L465-G465</f>
        <v>#DIV/0!</v>
      </c>
      <c r="J465" s="32">
        <f t="shared" si="197"/>
        <v>0</v>
      </c>
      <c r="K465" s="32">
        <f t="shared" si="198"/>
        <v>0</v>
      </c>
      <c r="V465" s="31" t="e">
        <f t="array" ref="V465">AVERAGE(IF(Rohdaten!E465='turnwise standard'!$A$5:$A$99,'turnwise standard'!$P$5:$P$99))</f>
        <v>#DIV/0!</v>
      </c>
      <c r="AF465" s="32">
        <f>(AC465)/((AE465+0.0000000000000000001)/charge/constants!$B$3)</f>
        <v>0</v>
      </c>
      <c r="AG465" s="32">
        <f>SQRT(AC465+1)/((AE465+0.0000000000000000001)/charge/constants!$B$3)</f>
        <v>4.8066000000000004</v>
      </c>
      <c r="AH465" s="32">
        <f>AF465/eval!$E$18</f>
        <v>0</v>
      </c>
      <c r="AI465" s="32">
        <f>AG465/eval!$E$18</f>
        <v>5.8210958603810132</v>
      </c>
      <c r="AR465" s="32" t="e">
        <f t="shared" si="199"/>
        <v>#DIV/0!</v>
      </c>
      <c r="AT465" s="32">
        <f>(AP465)/((AS465+0.0000000000000000001)/charge/constants!$B$3)</f>
        <v>0</v>
      </c>
      <c r="AU465" s="32">
        <f>SQRT(AP465+1)/((AS465+0.0000000000000000001)/charge/constants!$B$3)</f>
        <v>4.8066000000000004</v>
      </c>
      <c r="AV465" s="32">
        <f>AT465/eval!$E$18</f>
        <v>0</v>
      </c>
      <c r="AW465" s="32">
        <f>AU465/eval!$E$18</f>
        <v>5.8210958603810132</v>
      </c>
      <c r="BC465" s="32" t="e">
        <f>Rohdaten!AD465-G465</f>
        <v>#DIV/0!</v>
      </c>
      <c r="BF465" s="33">
        <f>Rohdaten!AF465/eval!$B$7</f>
        <v>0</v>
      </c>
    </row>
    <row r="466" spans="2:58" x14ac:dyDescent="0.2">
      <c r="B466" s="29">
        <f>IF(1=1,Rohdaten!H466,"x"&amp;Rohdaten!H466)</f>
        <v>0</v>
      </c>
      <c r="C466" s="29">
        <f>IF(101,Rohdaten!F466,-Rohdaten!F466)</f>
        <v>0</v>
      </c>
      <c r="E466" s="32">
        <f>Rohdaten!J466</f>
        <v>0</v>
      </c>
      <c r="F466" s="32" t="e">
        <f>AVERAGE(Rohdaten!L466,Rohdaten!X466,Rohdaten!AD466)</f>
        <v>#DIV/0!</v>
      </c>
      <c r="G466" s="29" t="e">
        <f t="array" ref="G466">AVERAGE(IF(Rohdaten!E466='turnwise standard'!$A$5:$A$99,'turnwise standard'!$F$5:$F$99))</f>
        <v>#DIV/0!</v>
      </c>
      <c r="H466" s="29" t="b">
        <f>IF(ISERROR(G466),1&lt;0,E466-G466&gt;eval!$B$6)</f>
        <v>0</v>
      </c>
      <c r="I466" s="32" t="e">
        <f>Rohdaten!L466-G466</f>
        <v>#DIV/0!</v>
      </c>
      <c r="J466" s="32">
        <f t="shared" si="197"/>
        <v>0</v>
      </c>
      <c r="K466" s="32">
        <f t="shared" si="198"/>
        <v>0</v>
      </c>
      <c r="V466" s="31" t="e">
        <f t="array" ref="V466">AVERAGE(IF(Rohdaten!E466='turnwise standard'!$A$5:$A$99,'turnwise standard'!$P$5:$P$99))</f>
        <v>#DIV/0!</v>
      </c>
      <c r="AF466" s="32">
        <f>(AC466)/((AE466+0.0000000000000000001)/charge/constants!$B$3)</f>
        <v>0</v>
      </c>
      <c r="AG466" s="32">
        <f>SQRT(AC466+1)/((AE466+0.0000000000000000001)/charge/constants!$B$3)</f>
        <v>4.8066000000000004</v>
      </c>
      <c r="AH466" s="32">
        <f>AF466/eval!$E$18</f>
        <v>0</v>
      </c>
      <c r="AI466" s="32">
        <f>AG466/eval!$E$18</f>
        <v>5.8210958603810132</v>
      </c>
      <c r="AR466" s="32" t="e">
        <f t="shared" si="199"/>
        <v>#DIV/0!</v>
      </c>
      <c r="AT466" s="32">
        <f>(AP466)/((AS466+0.0000000000000000001)/charge/constants!$B$3)</f>
        <v>0</v>
      </c>
      <c r="AU466" s="32">
        <f>SQRT(AP466+1)/((AS466+0.0000000000000000001)/charge/constants!$B$3)</f>
        <v>4.8066000000000004</v>
      </c>
      <c r="AV466" s="32">
        <f>AT466/eval!$E$18</f>
        <v>0</v>
      </c>
      <c r="AW466" s="32">
        <f>AU466/eval!$E$18</f>
        <v>5.8210958603810132</v>
      </c>
      <c r="BC466" s="32" t="e">
        <f>Rohdaten!AD466-G466</f>
        <v>#DIV/0!</v>
      </c>
      <c r="BF466" s="33">
        <f>Rohdaten!AF466/eval!$B$7</f>
        <v>0</v>
      </c>
    </row>
    <row r="467" spans="2:58" x14ac:dyDescent="0.2">
      <c r="B467" s="29">
        <f>IF(1=1,Rohdaten!H467,"x"&amp;Rohdaten!H467)</f>
        <v>0</v>
      </c>
      <c r="C467" s="29">
        <f>IF(101,Rohdaten!F467,-Rohdaten!F467)</f>
        <v>0</v>
      </c>
      <c r="E467" s="32">
        <f>Rohdaten!J467</f>
        <v>0</v>
      </c>
      <c r="F467" s="32" t="e">
        <f>AVERAGE(Rohdaten!L467,Rohdaten!X467,Rohdaten!AD467)</f>
        <v>#DIV/0!</v>
      </c>
      <c r="G467" s="29" t="e">
        <f t="array" ref="G467">AVERAGE(IF(Rohdaten!E467='turnwise standard'!$A$5:$A$99,'turnwise standard'!$F$5:$F$99))</f>
        <v>#DIV/0!</v>
      </c>
      <c r="H467" s="29" t="b">
        <f>IF(ISERROR(G467),1&lt;0,E467-G467&gt;eval!$B$6)</f>
        <v>0</v>
      </c>
      <c r="I467" s="32" t="e">
        <f>Rohdaten!L467-G467</f>
        <v>#DIV/0!</v>
      </c>
      <c r="J467" s="32">
        <f t="shared" si="197"/>
        <v>0</v>
      </c>
      <c r="K467" s="32">
        <f t="shared" si="198"/>
        <v>0</v>
      </c>
      <c r="V467" s="31" t="e">
        <f t="array" ref="V467">AVERAGE(IF(Rohdaten!E467='turnwise standard'!$A$5:$A$99,'turnwise standard'!$P$5:$P$99))</f>
        <v>#DIV/0!</v>
      </c>
      <c r="AF467" s="32">
        <f>(AC467)/((AE467+0.0000000000000000001)/charge/constants!$B$3)</f>
        <v>0</v>
      </c>
      <c r="AG467" s="32">
        <f>SQRT(AC467+1)/((AE467+0.0000000000000000001)/charge/constants!$B$3)</f>
        <v>4.8066000000000004</v>
      </c>
      <c r="AH467" s="32">
        <f>AF467/eval!$E$18</f>
        <v>0</v>
      </c>
      <c r="AI467" s="32">
        <f>AG467/eval!$E$18</f>
        <v>5.8210958603810132</v>
      </c>
      <c r="AR467" s="32" t="e">
        <f t="shared" si="199"/>
        <v>#DIV/0!</v>
      </c>
      <c r="AT467" s="32">
        <f>(AP467)/((AS467+0.0000000000000000001)/charge/constants!$B$3)</f>
        <v>0</v>
      </c>
      <c r="AU467" s="32">
        <f>SQRT(AP467+1)/((AS467+0.0000000000000000001)/charge/constants!$B$3)</f>
        <v>4.8066000000000004</v>
      </c>
      <c r="AV467" s="32">
        <f>AT467/eval!$E$18</f>
        <v>0</v>
      </c>
      <c r="AW467" s="32">
        <f>AU467/eval!$E$18</f>
        <v>5.8210958603810132</v>
      </c>
      <c r="BC467" s="32" t="e">
        <f>Rohdaten!AD467-G467</f>
        <v>#DIV/0!</v>
      </c>
      <c r="BF467" s="33">
        <f>Rohdaten!AF467/eval!$B$7</f>
        <v>0</v>
      </c>
    </row>
    <row r="468" spans="2:58" x14ac:dyDescent="0.2">
      <c r="B468" s="29">
        <f>IF(1=1,Rohdaten!H468,"x"&amp;Rohdaten!H468)</f>
        <v>0</v>
      </c>
      <c r="C468" s="29">
        <f>IF(101,Rohdaten!F468,-Rohdaten!F468)</f>
        <v>0</v>
      </c>
      <c r="E468" s="32">
        <f>Rohdaten!J468</f>
        <v>0</v>
      </c>
      <c r="F468" s="32" t="e">
        <f>AVERAGE(Rohdaten!L468,Rohdaten!X468,Rohdaten!AD468)</f>
        <v>#DIV/0!</v>
      </c>
      <c r="G468" s="29" t="e">
        <f t="array" ref="G468">AVERAGE(IF(Rohdaten!E468='turnwise standard'!$A$5:$A$99,'turnwise standard'!$F$5:$F$99))</f>
        <v>#DIV/0!</v>
      </c>
      <c r="H468" s="29" t="b">
        <f>IF(ISERROR(G468),1&lt;0,E468-G468&gt;eval!$B$6)</f>
        <v>0</v>
      </c>
      <c r="I468" s="32" t="e">
        <f>Rohdaten!L468-G468</f>
        <v>#DIV/0!</v>
      </c>
      <c r="J468" s="32">
        <f t="shared" si="197"/>
        <v>0</v>
      </c>
      <c r="K468" s="32">
        <f t="shared" si="198"/>
        <v>0</v>
      </c>
      <c r="V468" s="31" t="e">
        <f t="array" ref="V468">AVERAGE(IF(Rohdaten!E468='turnwise standard'!$A$5:$A$99,'turnwise standard'!$P$5:$P$99))</f>
        <v>#DIV/0!</v>
      </c>
      <c r="AF468" s="32">
        <f>(AC468)/((AE468+0.0000000000000000001)/charge/constants!$B$3)</f>
        <v>0</v>
      </c>
      <c r="AG468" s="32">
        <f>SQRT(AC468+1)/((AE468+0.0000000000000000001)/charge/constants!$B$3)</f>
        <v>4.8066000000000004</v>
      </c>
      <c r="AH468" s="32">
        <f>AF468/eval!$E$18</f>
        <v>0</v>
      </c>
      <c r="AI468" s="32">
        <f>AG468/eval!$E$18</f>
        <v>5.8210958603810132</v>
      </c>
      <c r="AR468" s="32" t="e">
        <f t="shared" si="199"/>
        <v>#DIV/0!</v>
      </c>
      <c r="AT468" s="32">
        <f>(AP468)/((AS468+0.0000000000000000001)/charge/constants!$B$3)</f>
        <v>0</v>
      </c>
      <c r="AU468" s="32">
        <f>SQRT(AP468+1)/((AS468+0.0000000000000000001)/charge/constants!$B$3)</f>
        <v>4.8066000000000004</v>
      </c>
      <c r="AV468" s="32">
        <f>AT468/eval!$E$18</f>
        <v>0</v>
      </c>
      <c r="AW468" s="32">
        <f>AU468/eval!$E$18</f>
        <v>5.8210958603810132</v>
      </c>
      <c r="BC468" s="32" t="e">
        <f>Rohdaten!AD468-G468</f>
        <v>#DIV/0!</v>
      </c>
      <c r="BF468" s="33">
        <f>Rohdaten!AF468/eval!$B$7</f>
        <v>0</v>
      </c>
    </row>
    <row r="469" spans="2:58" x14ac:dyDescent="0.2">
      <c r="B469" s="29">
        <f>IF(1=1,Rohdaten!H469,"x"&amp;Rohdaten!H469)</f>
        <v>0</v>
      </c>
      <c r="C469" s="29">
        <f>IF(101,Rohdaten!F469,-Rohdaten!F469)</f>
        <v>0</v>
      </c>
      <c r="E469" s="32">
        <f>Rohdaten!J469</f>
        <v>0</v>
      </c>
      <c r="F469" s="32" t="e">
        <f>AVERAGE(Rohdaten!L469,Rohdaten!X469,Rohdaten!AD469)</f>
        <v>#DIV/0!</v>
      </c>
      <c r="G469" s="29" t="e">
        <f t="array" ref="G469">AVERAGE(IF(Rohdaten!E469='turnwise standard'!$A$5:$A$99,'turnwise standard'!$F$5:$F$99))</f>
        <v>#DIV/0!</v>
      </c>
      <c r="H469" s="29" t="b">
        <f>IF(ISERROR(G469),1&lt;0,E469-G469&gt;eval!$B$6)</f>
        <v>0</v>
      </c>
      <c r="I469" s="32" t="e">
        <f>Rohdaten!L469-G469</f>
        <v>#DIV/0!</v>
      </c>
      <c r="J469" s="32">
        <f t="shared" si="197"/>
        <v>0</v>
      </c>
      <c r="K469" s="32">
        <f t="shared" si="198"/>
        <v>0</v>
      </c>
      <c r="V469" s="31" t="e">
        <f t="array" ref="V469">AVERAGE(IF(Rohdaten!E469='turnwise standard'!$A$5:$A$99,'turnwise standard'!$P$5:$P$99))</f>
        <v>#DIV/0!</v>
      </c>
      <c r="AF469" s="32">
        <f>(AC469)/((AE469+0.0000000000000000001)/charge/constants!$B$3)</f>
        <v>0</v>
      </c>
      <c r="AG469" s="32">
        <f>SQRT(AC469+1)/((AE469+0.0000000000000000001)/charge/constants!$B$3)</f>
        <v>4.8066000000000004</v>
      </c>
      <c r="AH469" s="32">
        <f>AF469/eval!$E$18</f>
        <v>0</v>
      </c>
      <c r="AI469" s="32">
        <f>AG469/eval!$E$18</f>
        <v>5.8210958603810132</v>
      </c>
      <c r="AR469" s="32" t="e">
        <f t="shared" si="199"/>
        <v>#DIV/0!</v>
      </c>
      <c r="AT469" s="32">
        <f>(AP469)/((AS469+0.0000000000000000001)/charge/constants!$B$3)</f>
        <v>0</v>
      </c>
      <c r="AU469" s="32">
        <f>SQRT(AP469+1)/((AS469+0.0000000000000000001)/charge/constants!$B$3)</f>
        <v>4.8066000000000004</v>
      </c>
      <c r="AV469" s="32">
        <f>AT469/eval!$E$18</f>
        <v>0</v>
      </c>
      <c r="AW469" s="32">
        <f>AU469/eval!$E$18</f>
        <v>5.8210958603810132</v>
      </c>
      <c r="BC469" s="32" t="e">
        <f>Rohdaten!AD469-G469</f>
        <v>#DIV/0!</v>
      </c>
      <c r="BF469" s="33">
        <f>Rohdaten!AF469/eval!$B$7</f>
        <v>0</v>
      </c>
    </row>
    <row r="470" spans="2:58" x14ac:dyDescent="0.2">
      <c r="B470" s="29">
        <f>IF(1=1,Rohdaten!H470,"x"&amp;Rohdaten!H470)</f>
        <v>0</v>
      </c>
      <c r="C470" s="29">
        <f>IF(101,Rohdaten!F470,-Rohdaten!F470)</f>
        <v>0</v>
      </c>
      <c r="E470" s="32">
        <f>Rohdaten!J470</f>
        <v>0</v>
      </c>
      <c r="F470" s="32" t="e">
        <f>AVERAGE(Rohdaten!L470,Rohdaten!X470,Rohdaten!AD470)</f>
        <v>#DIV/0!</v>
      </c>
      <c r="G470" s="29" t="e">
        <f t="array" ref="G470">AVERAGE(IF(Rohdaten!E470='turnwise standard'!$A$5:$A$99,'turnwise standard'!$F$5:$F$99))</f>
        <v>#DIV/0!</v>
      </c>
      <c r="H470" s="29" t="b">
        <f>IF(ISERROR(G470),1&lt;0,E470-G470&gt;eval!$B$6)</f>
        <v>0</v>
      </c>
      <c r="I470" s="32" t="e">
        <f>Rohdaten!L470-G470</f>
        <v>#DIV/0!</v>
      </c>
      <c r="J470" s="32">
        <f t="shared" si="197"/>
        <v>0</v>
      </c>
      <c r="K470" s="32">
        <f t="shared" si="198"/>
        <v>0</v>
      </c>
      <c r="V470" s="31" t="e">
        <f t="array" ref="V470">AVERAGE(IF(Rohdaten!E470='turnwise standard'!$A$5:$A$99,'turnwise standard'!$P$5:$P$99))</f>
        <v>#DIV/0!</v>
      </c>
      <c r="AF470" s="32">
        <f>(AC470)/((AE470+0.0000000000000000001)/charge/constants!$B$3)</f>
        <v>0</v>
      </c>
      <c r="AG470" s="32">
        <f>SQRT(AC470+1)/((AE470+0.0000000000000000001)/charge/constants!$B$3)</f>
        <v>4.8066000000000004</v>
      </c>
      <c r="AH470" s="32">
        <f>AF470/eval!$E$18</f>
        <v>0</v>
      </c>
      <c r="AI470" s="32">
        <f>AG470/eval!$E$18</f>
        <v>5.8210958603810132</v>
      </c>
      <c r="AR470" s="32" t="e">
        <f t="shared" si="199"/>
        <v>#DIV/0!</v>
      </c>
      <c r="AT470" s="32">
        <f>(AP470)/((AS470+0.0000000000000000001)/charge/constants!$B$3)</f>
        <v>0</v>
      </c>
      <c r="AU470" s="32">
        <f>SQRT(AP470+1)/((AS470+0.0000000000000000001)/charge/constants!$B$3)</f>
        <v>4.8066000000000004</v>
      </c>
      <c r="AV470" s="32">
        <f>AT470/eval!$E$18</f>
        <v>0</v>
      </c>
      <c r="AW470" s="32">
        <f>AU470/eval!$E$18</f>
        <v>5.8210958603810132</v>
      </c>
      <c r="BC470" s="32" t="e">
        <f>Rohdaten!AD470-G470</f>
        <v>#DIV/0!</v>
      </c>
      <c r="BF470" s="33">
        <f>Rohdaten!AF470/eval!$B$7</f>
        <v>0</v>
      </c>
    </row>
    <row r="471" spans="2:58" x14ac:dyDescent="0.2">
      <c r="B471" s="29">
        <f>IF(1=1,Rohdaten!H471,"x"&amp;Rohdaten!H471)</f>
        <v>0</v>
      </c>
      <c r="C471" s="29">
        <f>IF(101,Rohdaten!F471,-Rohdaten!F471)</f>
        <v>0</v>
      </c>
      <c r="E471" s="32">
        <f>Rohdaten!J471</f>
        <v>0</v>
      </c>
      <c r="F471" s="32" t="e">
        <f>AVERAGE(Rohdaten!L471,Rohdaten!X471,Rohdaten!AD471)</f>
        <v>#DIV/0!</v>
      </c>
      <c r="G471" s="29" t="e">
        <f t="array" ref="G471">AVERAGE(IF(Rohdaten!E471='turnwise standard'!$A$5:$A$99,'turnwise standard'!$F$5:$F$99))</f>
        <v>#DIV/0!</v>
      </c>
      <c r="H471" s="29" t="b">
        <f>IF(ISERROR(G471),1&lt;0,E471-G471&gt;eval!$B$6)</f>
        <v>0</v>
      </c>
      <c r="I471" s="32" t="e">
        <f>Rohdaten!L471-G471</f>
        <v>#DIV/0!</v>
      </c>
      <c r="J471" s="32">
        <f t="shared" si="197"/>
        <v>0</v>
      </c>
      <c r="K471" s="32">
        <f t="shared" si="198"/>
        <v>0</v>
      </c>
      <c r="V471" s="31" t="e">
        <f t="array" ref="V471">AVERAGE(IF(Rohdaten!E471='turnwise standard'!$A$5:$A$99,'turnwise standard'!$P$5:$P$99))</f>
        <v>#DIV/0!</v>
      </c>
      <c r="AF471" s="32">
        <f>(AC471)/((AE471+0.0000000000000000001)/charge/constants!$B$3)</f>
        <v>0</v>
      </c>
      <c r="AG471" s="32">
        <f>SQRT(AC471+1)/((AE471+0.0000000000000000001)/charge/constants!$B$3)</f>
        <v>4.8066000000000004</v>
      </c>
      <c r="AH471" s="32">
        <f>AF471/eval!$E$18</f>
        <v>0</v>
      </c>
      <c r="AI471" s="32">
        <f>AG471/eval!$E$18</f>
        <v>5.8210958603810132</v>
      </c>
      <c r="AR471" s="32" t="e">
        <f t="shared" si="199"/>
        <v>#DIV/0!</v>
      </c>
      <c r="AT471" s="32">
        <f>(AP471)/((AS471+0.0000000000000000001)/charge/constants!$B$3)</f>
        <v>0</v>
      </c>
      <c r="AU471" s="32">
        <f>SQRT(AP471+1)/((AS471+0.0000000000000000001)/charge/constants!$B$3)</f>
        <v>4.8066000000000004</v>
      </c>
      <c r="AV471" s="32">
        <f>AT471/eval!$E$18</f>
        <v>0</v>
      </c>
      <c r="AW471" s="32">
        <f>AU471/eval!$E$18</f>
        <v>5.8210958603810132</v>
      </c>
      <c r="BC471" s="32" t="e">
        <f>Rohdaten!AD471-G471</f>
        <v>#DIV/0!</v>
      </c>
      <c r="BF471" s="33">
        <f>Rohdaten!AF471/eval!$B$7</f>
        <v>0</v>
      </c>
    </row>
    <row r="472" spans="2:58" x14ac:dyDescent="0.2">
      <c r="B472" s="29">
        <f>IF(1=1,Rohdaten!H472,"x"&amp;Rohdaten!H472)</f>
        <v>0</v>
      </c>
      <c r="C472" s="29">
        <f>IF(101,Rohdaten!F472,-Rohdaten!F472)</f>
        <v>0</v>
      </c>
      <c r="E472" s="32">
        <f>Rohdaten!J472</f>
        <v>0</v>
      </c>
      <c r="F472" s="32" t="e">
        <f>AVERAGE(Rohdaten!L472,Rohdaten!X472,Rohdaten!AD472)</f>
        <v>#DIV/0!</v>
      </c>
      <c r="G472" s="29" t="e">
        <f t="array" ref="G472">AVERAGE(IF(Rohdaten!E472='turnwise standard'!$A$5:$A$99,'turnwise standard'!$F$5:$F$99))</f>
        <v>#DIV/0!</v>
      </c>
      <c r="H472" s="29" t="b">
        <f>IF(ISERROR(G472),1&lt;0,E472-G472&gt;eval!$B$6)</f>
        <v>0</v>
      </c>
      <c r="I472" s="32" t="e">
        <f>Rohdaten!L472-G472</f>
        <v>#DIV/0!</v>
      </c>
      <c r="J472" s="32">
        <f t="shared" si="197"/>
        <v>0</v>
      </c>
      <c r="K472" s="32">
        <f t="shared" si="198"/>
        <v>0</v>
      </c>
      <c r="V472" s="31" t="e">
        <f t="array" ref="V472">AVERAGE(IF(Rohdaten!E472='turnwise standard'!$A$5:$A$99,'turnwise standard'!$P$5:$P$99))</f>
        <v>#DIV/0!</v>
      </c>
      <c r="AF472" s="32">
        <f>(AC472)/((AE472+0.0000000000000000001)/charge/constants!$B$3)</f>
        <v>0</v>
      </c>
      <c r="AG472" s="32">
        <f>SQRT(AC472+1)/((AE472+0.0000000000000000001)/charge/constants!$B$3)</f>
        <v>4.8066000000000004</v>
      </c>
      <c r="AH472" s="32">
        <f>AF472/eval!$E$18</f>
        <v>0</v>
      </c>
      <c r="AI472" s="32">
        <f>AG472/eval!$E$18</f>
        <v>5.8210958603810132</v>
      </c>
      <c r="AR472" s="32" t="e">
        <f t="shared" si="199"/>
        <v>#DIV/0!</v>
      </c>
      <c r="AT472" s="32">
        <f>(AP472)/((AS472+0.0000000000000000001)/charge/constants!$B$3)</f>
        <v>0</v>
      </c>
      <c r="AU472" s="32">
        <f>SQRT(AP472+1)/((AS472+0.0000000000000000001)/charge/constants!$B$3)</f>
        <v>4.8066000000000004</v>
      </c>
      <c r="AV472" s="32">
        <f>AT472/eval!$E$18</f>
        <v>0</v>
      </c>
      <c r="AW472" s="32">
        <f>AU472/eval!$E$18</f>
        <v>5.8210958603810132</v>
      </c>
      <c r="BC472" s="32" t="e">
        <f>Rohdaten!AD472-G472</f>
        <v>#DIV/0!</v>
      </c>
      <c r="BF472" s="33">
        <f>Rohdaten!AF472/eval!$B$7</f>
        <v>0</v>
      </c>
    </row>
    <row r="473" spans="2:58" x14ac:dyDescent="0.2">
      <c r="B473" s="29">
        <f>IF(1=1,Rohdaten!H473,"x"&amp;Rohdaten!H473)</f>
        <v>0</v>
      </c>
      <c r="C473" s="29">
        <f>IF(101,Rohdaten!F473,-Rohdaten!F473)</f>
        <v>0</v>
      </c>
      <c r="E473" s="32">
        <f>Rohdaten!J473</f>
        <v>0</v>
      </c>
      <c r="F473" s="32" t="e">
        <f>AVERAGE(Rohdaten!L473,Rohdaten!X473,Rohdaten!AD473)</f>
        <v>#DIV/0!</v>
      </c>
      <c r="G473" s="29" t="e">
        <f t="array" ref="G473">AVERAGE(IF(Rohdaten!E473='turnwise standard'!$A$5:$A$99,'turnwise standard'!$F$5:$F$99))</f>
        <v>#DIV/0!</v>
      </c>
      <c r="H473" s="29" t="b">
        <f>IF(ISERROR(G473),1&lt;0,E473-G473&gt;eval!$B$6)</f>
        <v>0</v>
      </c>
      <c r="I473" s="32" t="e">
        <f>Rohdaten!L473-G473</f>
        <v>#DIV/0!</v>
      </c>
      <c r="J473" s="32">
        <f t="shared" si="197"/>
        <v>0</v>
      </c>
      <c r="K473" s="32">
        <f t="shared" si="198"/>
        <v>0</v>
      </c>
      <c r="V473" s="31" t="e">
        <f t="array" ref="V473">AVERAGE(IF(Rohdaten!E473='turnwise standard'!$A$5:$A$99,'turnwise standard'!$P$5:$P$99))</f>
        <v>#DIV/0!</v>
      </c>
      <c r="AF473" s="32">
        <f>(AC473)/((AE473+0.0000000000000000001)/charge/constants!$B$3)</f>
        <v>0</v>
      </c>
      <c r="AG473" s="32">
        <f>SQRT(AC473+1)/((AE473+0.0000000000000000001)/charge/constants!$B$3)</f>
        <v>4.8066000000000004</v>
      </c>
      <c r="AH473" s="32">
        <f>AF473/eval!$E$18</f>
        <v>0</v>
      </c>
      <c r="AI473" s="32">
        <f>AG473/eval!$E$18</f>
        <v>5.8210958603810132</v>
      </c>
      <c r="AR473" s="32" t="e">
        <f t="shared" si="199"/>
        <v>#DIV/0!</v>
      </c>
      <c r="AT473" s="32">
        <f>(AP473)/((AS473+0.0000000000000000001)/charge/constants!$B$3)</f>
        <v>0</v>
      </c>
      <c r="AU473" s="32">
        <f>SQRT(AP473+1)/((AS473+0.0000000000000000001)/charge/constants!$B$3)</f>
        <v>4.8066000000000004</v>
      </c>
      <c r="AV473" s="32">
        <f>AT473/eval!$E$18</f>
        <v>0</v>
      </c>
      <c r="AW473" s="32">
        <f>AU473/eval!$E$18</f>
        <v>5.8210958603810132</v>
      </c>
      <c r="BC473" s="32" t="e">
        <f>Rohdaten!AD473-G473</f>
        <v>#DIV/0!</v>
      </c>
      <c r="BF473" s="33">
        <f>Rohdaten!AF473/eval!$B$7</f>
        <v>0</v>
      </c>
    </row>
    <row r="474" spans="2:58" x14ac:dyDescent="0.2">
      <c r="B474" s="29">
        <f>IF(1=1,Rohdaten!H474,"x"&amp;Rohdaten!H474)</f>
        <v>0</v>
      </c>
      <c r="C474" s="29">
        <f>IF(101,Rohdaten!F474,-Rohdaten!F474)</f>
        <v>0</v>
      </c>
      <c r="E474" s="32">
        <f>Rohdaten!J474</f>
        <v>0</v>
      </c>
      <c r="F474" s="32" t="e">
        <f>AVERAGE(Rohdaten!L474,Rohdaten!X474,Rohdaten!AD474)</f>
        <v>#DIV/0!</v>
      </c>
      <c r="G474" s="29" t="e">
        <f t="array" ref="G474">AVERAGE(IF(Rohdaten!E474='turnwise standard'!$A$5:$A$99,'turnwise standard'!$F$5:$F$99))</f>
        <v>#DIV/0!</v>
      </c>
      <c r="H474" s="29" t="b">
        <f>IF(ISERROR(G474),1&lt;0,E474-G474&gt;eval!$B$6)</f>
        <v>0</v>
      </c>
      <c r="I474" s="32" t="e">
        <f>Rohdaten!L474-G474</f>
        <v>#DIV/0!</v>
      </c>
      <c r="J474" s="32">
        <f t="shared" si="197"/>
        <v>0</v>
      </c>
      <c r="K474" s="32">
        <f t="shared" si="198"/>
        <v>0</v>
      </c>
      <c r="V474" s="31" t="e">
        <f t="array" ref="V474">AVERAGE(IF(Rohdaten!E474='turnwise standard'!$A$5:$A$99,'turnwise standard'!$P$5:$P$99))</f>
        <v>#DIV/0!</v>
      </c>
      <c r="AF474" s="32">
        <f>(AC474)/((AE474+0.0000000000000000001)/charge/constants!$B$3)</f>
        <v>0</v>
      </c>
      <c r="AG474" s="32">
        <f>SQRT(AC474+1)/((AE474+0.0000000000000000001)/charge/constants!$B$3)</f>
        <v>4.8066000000000004</v>
      </c>
      <c r="AH474" s="32">
        <f>AF474/eval!$E$18</f>
        <v>0</v>
      </c>
      <c r="AI474" s="32">
        <f>AG474/eval!$E$18</f>
        <v>5.8210958603810132</v>
      </c>
      <c r="AR474" s="32" t="e">
        <f t="shared" si="199"/>
        <v>#DIV/0!</v>
      </c>
      <c r="AT474" s="32">
        <f>(AP474)/((AS474+0.0000000000000000001)/charge/constants!$B$3)</f>
        <v>0</v>
      </c>
      <c r="AU474" s="32">
        <f>SQRT(AP474+1)/((AS474+0.0000000000000000001)/charge/constants!$B$3)</f>
        <v>4.8066000000000004</v>
      </c>
      <c r="AV474" s="32">
        <f>AT474/eval!$E$18</f>
        <v>0</v>
      </c>
      <c r="AW474" s="32">
        <f>AU474/eval!$E$18</f>
        <v>5.8210958603810132</v>
      </c>
      <c r="BC474" s="32" t="e">
        <f>Rohdaten!AD474-G474</f>
        <v>#DIV/0!</v>
      </c>
      <c r="BF474" s="33">
        <f>Rohdaten!AF474/eval!$B$7</f>
        <v>0</v>
      </c>
    </row>
    <row r="475" spans="2:58" x14ac:dyDescent="0.2">
      <c r="B475" s="29">
        <f>IF(1=1,Rohdaten!H475,"x"&amp;Rohdaten!H475)</f>
        <v>0</v>
      </c>
      <c r="C475" s="29">
        <f>IF(101,Rohdaten!F475,-Rohdaten!F475)</f>
        <v>0</v>
      </c>
      <c r="E475" s="32">
        <f>Rohdaten!J475</f>
        <v>0</v>
      </c>
      <c r="F475" s="32" t="e">
        <f>AVERAGE(Rohdaten!L475,Rohdaten!X475,Rohdaten!AD475)</f>
        <v>#DIV/0!</v>
      </c>
      <c r="G475" s="29" t="e">
        <f t="array" ref="G475">AVERAGE(IF(Rohdaten!E475='turnwise standard'!$A$5:$A$99,'turnwise standard'!$F$5:$F$99))</f>
        <v>#DIV/0!</v>
      </c>
      <c r="H475" s="29" t="b">
        <f>IF(ISERROR(G475),1&lt;0,E475-G475&gt;eval!$B$6)</f>
        <v>0</v>
      </c>
      <c r="I475" s="32" t="e">
        <f>Rohdaten!L475-G475</f>
        <v>#DIV/0!</v>
      </c>
      <c r="J475" s="32">
        <f t="shared" si="197"/>
        <v>0</v>
      </c>
      <c r="K475" s="32">
        <f t="shared" si="198"/>
        <v>0</v>
      </c>
      <c r="V475" s="31" t="e">
        <f t="array" ref="V475">AVERAGE(IF(Rohdaten!E475='turnwise standard'!$A$5:$A$99,'turnwise standard'!$P$5:$P$99))</f>
        <v>#DIV/0!</v>
      </c>
      <c r="AF475" s="32">
        <f>(AC475)/((AE475+0.0000000000000000001)/charge/constants!$B$3)</f>
        <v>0</v>
      </c>
      <c r="AG475" s="32">
        <f>SQRT(AC475+1)/((AE475+0.0000000000000000001)/charge/constants!$B$3)</f>
        <v>4.8066000000000004</v>
      </c>
      <c r="AH475" s="32">
        <f>AF475/eval!$E$18</f>
        <v>0</v>
      </c>
      <c r="AI475" s="32">
        <f>AG475/eval!$E$18</f>
        <v>5.8210958603810132</v>
      </c>
      <c r="AR475" s="32" t="e">
        <f t="shared" si="199"/>
        <v>#DIV/0!</v>
      </c>
      <c r="AT475" s="32">
        <f>(AP475)/((AS475+0.0000000000000000001)/charge/constants!$B$3)</f>
        <v>0</v>
      </c>
      <c r="AU475" s="32">
        <f>SQRT(AP475+1)/((AS475+0.0000000000000000001)/charge/constants!$B$3)</f>
        <v>4.8066000000000004</v>
      </c>
      <c r="AV475" s="32">
        <f>AT475/eval!$E$18</f>
        <v>0</v>
      </c>
      <c r="AW475" s="32">
        <f>AU475/eval!$E$18</f>
        <v>5.8210958603810132</v>
      </c>
      <c r="BC475" s="32" t="e">
        <f>Rohdaten!AD475-G475</f>
        <v>#DIV/0!</v>
      </c>
      <c r="BF475" s="33">
        <f>Rohdaten!AF475/eval!$B$7</f>
        <v>0</v>
      </c>
    </row>
    <row r="476" spans="2:58" x14ac:dyDescent="0.2">
      <c r="B476" s="29">
        <f>IF(1=1,Rohdaten!H476,"x"&amp;Rohdaten!H476)</f>
        <v>0</v>
      </c>
      <c r="C476" s="29">
        <f>IF(101,Rohdaten!F476,-Rohdaten!F476)</f>
        <v>0</v>
      </c>
      <c r="E476" s="32">
        <f>Rohdaten!J476</f>
        <v>0</v>
      </c>
      <c r="F476" s="32" t="e">
        <f>AVERAGE(Rohdaten!L476,Rohdaten!X476,Rohdaten!AD476)</f>
        <v>#DIV/0!</v>
      </c>
      <c r="G476" s="29" t="e">
        <f t="array" ref="G476">AVERAGE(IF(Rohdaten!E476='turnwise standard'!$A$5:$A$99,'turnwise standard'!$F$5:$F$99))</f>
        <v>#DIV/0!</v>
      </c>
      <c r="H476" s="29" t="b">
        <f>IF(ISERROR(G476),1&lt;0,E476-G476&gt;eval!$B$6)</f>
        <v>0</v>
      </c>
      <c r="I476" s="32" t="e">
        <f>Rohdaten!L476-G476</f>
        <v>#DIV/0!</v>
      </c>
      <c r="J476" s="32">
        <f t="shared" si="197"/>
        <v>0</v>
      </c>
      <c r="K476" s="32">
        <f t="shared" si="198"/>
        <v>0</v>
      </c>
      <c r="V476" s="31" t="e">
        <f t="array" ref="V476">AVERAGE(IF(Rohdaten!E476='turnwise standard'!$A$5:$A$99,'turnwise standard'!$P$5:$P$99))</f>
        <v>#DIV/0!</v>
      </c>
      <c r="AF476" s="32">
        <f>(AC476)/((AE476+0.0000000000000000001)/charge/constants!$B$3)</f>
        <v>0</v>
      </c>
      <c r="AG476" s="32">
        <f>SQRT(AC476+1)/((AE476+0.0000000000000000001)/charge/constants!$B$3)</f>
        <v>4.8066000000000004</v>
      </c>
      <c r="AH476" s="32">
        <f>AF476/eval!$E$18</f>
        <v>0</v>
      </c>
      <c r="AI476" s="32">
        <f>AG476/eval!$E$18</f>
        <v>5.8210958603810132</v>
      </c>
      <c r="AR476" s="32" t="e">
        <f t="shared" si="199"/>
        <v>#DIV/0!</v>
      </c>
      <c r="AT476" s="32">
        <f>(AP476)/((AS476+0.0000000000000000001)/charge/constants!$B$3)</f>
        <v>0</v>
      </c>
      <c r="AU476" s="32">
        <f>SQRT(AP476+1)/((AS476+0.0000000000000000001)/charge/constants!$B$3)</f>
        <v>4.8066000000000004</v>
      </c>
      <c r="AV476" s="32">
        <f>AT476/eval!$E$18</f>
        <v>0</v>
      </c>
      <c r="AW476" s="32">
        <f>AU476/eval!$E$18</f>
        <v>5.8210958603810132</v>
      </c>
      <c r="BC476" s="32" t="e">
        <f>Rohdaten!AD476-G476</f>
        <v>#DIV/0!</v>
      </c>
      <c r="BF476" s="33">
        <f>Rohdaten!AF476/eval!$B$7</f>
        <v>0</v>
      </c>
    </row>
    <row r="477" spans="2:58" x14ac:dyDescent="0.2">
      <c r="B477" s="29">
        <f>IF(1=1,Rohdaten!H477,"x"&amp;Rohdaten!H477)</f>
        <v>0</v>
      </c>
      <c r="C477" s="29">
        <f>IF(101,Rohdaten!F477,-Rohdaten!F477)</f>
        <v>0</v>
      </c>
      <c r="E477" s="32">
        <f>Rohdaten!J477</f>
        <v>0</v>
      </c>
      <c r="F477" s="32" t="e">
        <f>AVERAGE(Rohdaten!L477,Rohdaten!X477,Rohdaten!AD477)</f>
        <v>#DIV/0!</v>
      </c>
      <c r="G477" s="29" t="e">
        <f t="array" ref="G477">AVERAGE(IF(Rohdaten!E477='turnwise standard'!$A$5:$A$99,'turnwise standard'!$F$5:$F$99))</f>
        <v>#DIV/0!</v>
      </c>
      <c r="H477" s="29" t="b">
        <f>IF(ISERROR(G477),1&lt;0,E477-G477&gt;eval!$B$6)</f>
        <v>0</v>
      </c>
      <c r="I477" s="32" t="e">
        <f>Rohdaten!L477-G477</f>
        <v>#DIV/0!</v>
      </c>
      <c r="J477" s="32">
        <f t="shared" si="197"/>
        <v>0</v>
      </c>
      <c r="K477" s="32">
        <f t="shared" si="198"/>
        <v>0</v>
      </c>
      <c r="V477" s="31" t="e">
        <f t="array" ref="V477">AVERAGE(IF(Rohdaten!E477='turnwise standard'!$A$5:$A$99,'turnwise standard'!$P$5:$P$99))</f>
        <v>#DIV/0!</v>
      </c>
      <c r="AF477" s="32">
        <f>(AC477)/((AE477+0.0000000000000000001)/charge/constants!$B$3)</f>
        <v>0</v>
      </c>
      <c r="AG477" s="32">
        <f>SQRT(AC477+1)/((AE477+0.0000000000000000001)/charge/constants!$B$3)</f>
        <v>4.8066000000000004</v>
      </c>
      <c r="AH477" s="32">
        <f>AF477/eval!$E$18</f>
        <v>0</v>
      </c>
      <c r="AI477" s="32">
        <f>AG477/eval!$E$18</f>
        <v>5.8210958603810132</v>
      </c>
      <c r="AR477" s="32" t="e">
        <f t="shared" si="199"/>
        <v>#DIV/0!</v>
      </c>
      <c r="AT477" s="32">
        <f>(AP477)/((AS477+0.0000000000000000001)/charge/constants!$B$3)</f>
        <v>0</v>
      </c>
      <c r="AU477" s="32">
        <f>SQRT(AP477+1)/((AS477+0.0000000000000000001)/charge/constants!$B$3)</f>
        <v>4.8066000000000004</v>
      </c>
      <c r="AV477" s="32">
        <f>AT477/eval!$E$18</f>
        <v>0</v>
      </c>
      <c r="AW477" s="32">
        <f>AU477/eval!$E$18</f>
        <v>5.8210958603810132</v>
      </c>
      <c r="BC477" s="32" t="e">
        <f>Rohdaten!AD477-G477</f>
        <v>#DIV/0!</v>
      </c>
      <c r="BF477" s="33">
        <f>Rohdaten!AF477/eval!$B$7</f>
        <v>0</v>
      </c>
    </row>
    <row r="478" spans="2:58" x14ac:dyDescent="0.2">
      <c r="B478" s="29">
        <f>IF(1=1,Rohdaten!H478,"x"&amp;Rohdaten!H478)</f>
        <v>0</v>
      </c>
      <c r="C478" s="29">
        <f>IF(101,Rohdaten!F478,-Rohdaten!F478)</f>
        <v>0</v>
      </c>
      <c r="E478" s="32">
        <f>Rohdaten!J478</f>
        <v>0</v>
      </c>
      <c r="F478" s="32" t="e">
        <f>AVERAGE(Rohdaten!L478,Rohdaten!X478,Rohdaten!AD478)</f>
        <v>#DIV/0!</v>
      </c>
      <c r="G478" s="29" t="e">
        <f t="array" ref="G478">AVERAGE(IF(Rohdaten!E478='turnwise standard'!$A$5:$A$99,'turnwise standard'!$F$5:$F$99))</f>
        <v>#DIV/0!</v>
      </c>
      <c r="H478" s="29" t="b">
        <f>IF(ISERROR(G478),1&lt;0,E478-G478&gt;eval!$B$6)</f>
        <v>0</v>
      </c>
      <c r="I478" s="32" t="e">
        <f>Rohdaten!L478-G478</f>
        <v>#DIV/0!</v>
      </c>
      <c r="J478" s="32">
        <f t="shared" si="197"/>
        <v>0</v>
      </c>
      <c r="K478" s="32">
        <f t="shared" si="198"/>
        <v>0</v>
      </c>
      <c r="V478" s="31" t="e">
        <f t="array" ref="V478">AVERAGE(IF(Rohdaten!E478='turnwise standard'!$A$5:$A$99,'turnwise standard'!$P$5:$P$99))</f>
        <v>#DIV/0!</v>
      </c>
      <c r="AF478" s="32">
        <f>(AC478)/((AE478+0.0000000000000000001)/charge/constants!$B$3)</f>
        <v>0</v>
      </c>
      <c r="AG478" s="32">
        <f>SQRT(AC478+1)/((AE478+0.0000000000000000001)/charge/constants!$B$3)</f>
        <v>4.8066000000000004</v>
      </c>
      <c r="AH478" s="32">
        <f>AF478/eval!$E$18</f>
        <v>0</v>
      </c>
      <c r="AI478" s="32">
        <f>AG478/eval!$E$18</f>
        <v>5.8210958603810132</v>
      </c>
      <c r="AR478" s="32" t="e">
        <f t="shared" si="199"/>
        <v>#DIV/0!</v>
      </c>
      <c r="AT478" s="32">
        <f>(AP478)/((AS478+0.0000000000000000001)/charge/constants!$B$3)</f>
        <v>0</v>
      </c>
      <c r="AU478" s="32">
        <f>SQRT(AP478+1)/((AS478+0.0000000000000000001)/charge/constants!$B$3)</f>
        <v>4.8066000000000004</v>
      </c>
      <c r="AV478" s="32">
        <f>AT478/eval!$E$18</f>
        <v>0</v>
      </c>
      <c r="AW478" s="32">
        <f>AU478/eval!$E$18</f>
        <v>5.8210958603810132</v>
      </c>
      <c r="BC478" s="32" t="e">
        <f>Rohdaten!AD478-G478</f>
        <v>#DIV/0!</v>
      </c>
      <c r="BF478" s="33">
        <f>Rohdaten!AF478/eval!$B$7</f>
        <v>0</v>
      </c>
    </row>
    <row r="479" spans="2:58" x14ac:dyDescent="0.2">
      <c r="B479" s="29">
        <f>IF(1=1,Rohdaten!H479,"x"&amp;Rohdaten!H479)</f>
        <v>0</v>
      </c>
      <c r="C479" s="29">
        <f>IF(101,Rohdaten!F479,-Rohdaten!F479)</f>
        <v>0</v>
      </c>
      <c r="E479" s="32">
        <f>Rohdaten!J479</f>
        <v>0</v>
      </c>
      <c r="F479" s="32" t="e">
        <f>AVERAGE(Rohdaten!L479,Rohdaten!X479,Rohdaten!AD479)</f>
        <v>#DIV/0!</v>
      </c>
      <c r="G479" s="29" t="e">
        <f t="array" ref="G479">AVERAGE(IF(Rohdaten!E479='turnwise standard'!$A$5:$A$99,'turnwise standard'!$F$5:$F$99))</f>
        <v>#DIV/0!</v>
      </c>
      <c r="H479" s="29" t="b">
        <f>IF(ISERROR(G479),1&lt;0,E479-G479&gt;eval!$B$6)</f>
        <v>0</v>
      </c>
      <c r="I479" s="32" t="e">
        <f>Rohdaten!L479-G479</f>
        <v>#DIV/0!</v>
      </c>
      <c r="J479" s="32">
        <f t="shared" si="197"/>
        <v>0</v>
      </c>
      <c r="K479" s="32">
        <f t="shared" si="198"/>
        <v>0</v>
      </c>
      <c r="V479" s="31" t="e">
        <f t="array" ref="V479">AVERAGE(IF(Rohdaten!E479='turnwise standard'!$A$5:$A$99,'turnwise standard'!$P$5:$P$99))</f>
        <v>#DIV/0!</v>
      </c>
      <c r="AF479" s="32">
        <f>(AC479)/((AE479+0.0000000000000000001)/charge/constants!$B$3)</f>
        <v>0</v>
      </c>
      <c r="AG479" s="32">
        <f>SQRT(AC479+1)/((AE479+0.0000000000000000001)/charge/constants!$B$3)</f>
        <v>4.8066000000000004</v>
      </c>
      <c r="AH479" s="32">
        <f>AF479/eval!$E$18</f>
        <v>0</v>
      </c>
      <c r="AI479" s="32">
        <f>AG479/eval!$E$18</f>
        <v>5.8210958603810132</v>
      </c>
      <c r="AR479" s="32" t="e">
        <f t="shared" si="199"/>
        <v>#DIV/0!</v>
      </c>
      <c r="AT479" s="32">
        <f>(AP479)/((AS479+0.0000000000000000001)/charge/constants!$B$3)</f>
        <v>0</v>
      </c>
      <c r="AU479" s="32">
        <f>SQRT(AP479+1)/((AS479+0.0000000000000000001)/charge/constants!$B$3)</f>
        <v>4.8066000000000004</v>
      </c>
      <c r="AV479" s="32">
        <f>AT479/eval!$E$18</f>
        <v>0</v>
      </c>
      <c r="AW479" s="32">
        <f>AU479/eval!$E$18</f>
        <v>5.8210958603810132</v>
      </c>
      <c r="BC479" s="32" t="e">
        <f>Rohdaten!AD479-G479</f>
        <v>#DIV/0!</v>
      </c>
      <c r="BF479" s="33">
        <f>Rohdaten!AF479/eval!$B$7</f>
        <v>0</v>
      </c>
    </row>
    <row r="480" spans="2:58" x14ac:dyDescent="0.2">
      <c r="B480" s="29">
        <f>IF(1=1,Rohdaten!H480,"x"&amp;Rohdaten!H480)</f>
        <v>0</v>
      </c>
      <c r="C480" s="29">
        <f>IF(101,Rohdaten!F480,-Rohdaten!F480)</f>
        <v>0</v>
      </c>
      <c r="E480" s="32">
        <f>Rohdaten!J480</f>
        <v>0</v>
      </c>
      <c r="F480" s="32" t="e">
        <f>AVERAGE(Rohdaten!L480,Rohdaten!X480,Rohdaten!AD480)</f>
        <v>#DIV/0!</v>
      </c>
      <c r="G480" s="29" t="e">
        <f t="array" ref="G480">AVERAGE(IF(Rohdaten!E480='turnwise standard'!$A$5:$A$99,'turnwise standard'!$F$5:$F$99))</f>
        <v>#DIV/0!</v>
      </c>
      <c r="H480" s="29" t="b">
        <f>IF(ISERROR(G480),1&lt;0,E480-G480&gt;eval!$B$6)</f>
        <v>0</v>
      </c>
      <c r="I480" s="32" t="e">
        <f>Rohdaten!L480-G480</f>
        <v>#DIV/0!</v>
      </c>
      <c r="J480" s="32">
        <f t="shared" si="197"/>
        <v>0</v>
      </c>
      <c r="K480" s="32">
        <f t="shared" si="198"/>
        <v>0</v>
      </c>
      <c r="V480" s="31" t="e">
        <f t="array" ref="V480">AVERAGE(IF(Rohdaten!E480='turnwise standard'!$A$5:$A$99,'turnwise standard'!$P$5:$P$99))</f>
        <v>#DIV/0!</v>
      </c>
      <c r="AF480" s="32">
        <f>(AC480)/((AE480+0.0000000000000000001)/charge/constants!$B$3)</f>
        <v>0</v>
      </c>
      <c r="AG480" s="32">
        <f>SQRT(AC480+1)/((AE480+0.0000000000000000001)/charge/constants!$B$3)</f>
        <v>4.8066000000000004</v>
      </c>
      <c r="AH480" s="32">
        <f>AF480/eval!$E$18</f>
        <v>0</v>
      </c>
      <c r="AI480" s="32">
        <f>AG480/eval!$E$18</f>
        <v>5.8210958603810132</v>
      </c>
      <c r="AR480" s="32" t="e">
        <f t="shared" si="199"/>
        <v>#DIV/0!</v>
      </c>
      <c r="AT480" s="32">
        <f>(AP480)/((AS480+0.0000000000000000001)/charge/constants!$B$3)</f>
        <v>0</v>
      </c>
      <c r="AU480" s="32">
        <f>SQRT(AP480+1)/((AS480+0.0000000000000000001)/charge/constants!$B$3)</f>
        <v>4.8066000000000004</v>
      </c>
      <c r="AV480" s="32">
        <f>AT480/eval!$E$18</f>
        <v>0</v>
      </c>
      <c r="AW480" s="32">
        <f>AU480/eval!$E$18</f>
        <v>5.8210958603810132</v>
      </c>
      <c r="BC480" s="32" t="e">
        <f>Rohdaten!AD480-G480</f>
        <v>#DIV/0!</v>
      </c>
      <c r="BF480" s="33">
        <f>Rohdaten!AF480/eval!$B$7</f>
        <v>0</v>
      </c>
    </row>
    <row r="481" spans="2:58" x14ac:dyDescent="0.2">
      <c r="B481" s="29">
        <f>IF(1=1,Rohdaten!H481,"x"&amp;Rohdaten!H481)</f>
        <v>0</v>
      </c>
      <c r="C481" s="29">
        <f>IF(101,Rohdaten!F481,-Rohdaten!F481)</f>
        <v>0</v>
      </c>
      <c r="E481" s="32">
        <f>Rohdaten!J481</f>
        <v>0</v>
      </c>
      <c r="F481" s="32" t="e">
        <f>AVERAGE(Rohdaten!L481,Rohdaten!X481,Rohdaten!AD481)</f>
        <v>#DIV/0!</v>
      </c>
      <c r="G481" s="29" t="e">
        <f t="array" ref="G481">AVERAGE(IF(Rohdaten!E481='turnwise standard'!$A$5:$A$99,'turnwise standard'!$F$5:$F$99))</f>
        <v>#DIV/0!</v>
      </c>
      <c r="H481" s="29" t="b">
        <f>IF(ISERROR(G481),1&lt;0,E481-G481&gt;eval!$B$6)</f>
        <v>0</v>
      </c>
      <c r="I481" s="32" t="e">
        <f>Rohdaten!L481-G481</f>
        <v>#DIV/0!</v>
      </c>
      <c r="J481" s="32">
        <f t="shared" si="197"/>
        <v>0</v>
      </c>
      <c r="K481" s="32">
        <f t="shared" si="198"/>
        <v>0</v>
      </c>
      <c r="V481" s="31" t="e">
        <f t="array" ref="V481">AVERAGE(IF(Rohdaten!E481='turnwise standard'!$A$5:$A$99,'turnwise standard'!$P$5:$P$99))</f>
        <v>#DIV/0!</v>
      </c>
      <c r="AF481" s="32">
        <f>(AC481)/((AE481+0.0000000000000000001)/charge/constants!$B$3)</f>
        <v>0</v>
      </c>
      <c r="AG481" s="32">
        <f>SQRT(AC481+1)/((AE481+0.0000000000000000001)/charge/constants!$B$3)</f>
        <v>4.8066000000000004</v>
      </c>
      <c r="AH481" s="32">
        <f>AF481/eval!$E$18</f>
        <v>0</v>
      </c>
      <c r="AI481" s="32">
        <f>AG481/eval!$E$18</f>
        <v>5.8210958603810132</v>
      </c>
      <c r="AR481" s="32" t="e">
        <f t="shared" si="199"/>
        <v>#DIV/0!</v>
      </c>
      <c r="AT481" s="32">
        <f>(AP481)/((AS481+0.0000000000000000001)/charge/constants!$B$3)</f>
        <v>0</v>
      </c>
      <c r="AU481" s="32">
        <f>SQRT(AP481+1)/((AS481+0.0000000000000000001)/charge/constants!$B$3)</f>
        <v>4.8066000000000004</v>
      </c>
      <c r="AV481" s="32">
        <f>AT481/eval!$E$18</f>
        <v>0</v>
      </c>
      <c r="AW481" s="32">
        <f>AU481/eval!$E$18</f>
        <v>5.8210958603810132</v>
      </c>
      <c r="BC481" s="32" t="e">
        <f>Rohdaten!AD481-G481</f>
        <v>#DIV/0!</v>
      </c>
      <c r="BF481" s="33">
        <f>Rohdaten!AF481/eval!$B$7</f>
        <v>0</v>
      </c>
    </row>
    <row r="482" spans="2:58" x14ac:dyDescent="0.2">
      <c r="B482" s="29">
        <f>IF(1=1,Rohdaten!H482,"x"&amp;Rohdaten!H482)</f>
        <v>0</v>
      </c>
      <c r="C482" s="29">
        <f>IF(101,Rohdaten!F482,-Rohdaten!F482)</f>
        <v>0</v>
      </c>
      <c r="E482" s="32">
        <f>Rohdaten!J482</f>
        <v>0</v>
      </c>
      <c r="F482" s="32" t="e">
        <f>AVERAGE(Rohdaten!L482,Rohdaten!X482,Rohdaten!AD482)</f>
        <v>#DIV/0!</v>
      </c>
      <c r="G482" s="29" t="e">
        <f t="array" ref="G482">AVERAGE(IF(Rohdaten!E482='turnwise standard'!$A$5:$A$99,'turnwise standard'!$F$5:$F$99))</f>
        <v>#DIV/0!</v>
      </c>
      <c r="H482" s="29" t="b">
        <f>IF(ISERROR(G482),1&lt;0,E482-G482&gt;eval!$B$6)</f>
        <v>0</v>
      </c>
      <c r="I482" s="32" t="e">
        <f>Rohdaten!L482-G482</f>
        <v>#DIV/0!</v>
      </c>
      <c r="J482" s="32">
        <f t="shared" si="197"/>
        <v>0</v>
      </c>
      <c r="K482" s="32">
        <f t="shared" si="198"/>
        <v>0</v>
      </c>
      <c r="V482" s="31" t="e">
        <f t="array" ref="V482">AVERAGE(IF(Rohdaten!E482='turnwise standard'!$A$5:$A$99,'turnwise standard'!$P$5:$P$99))</f>
        <v>#DIV/0!</v>
      </c>
      <c r="AF482" s="32">
        <f>(AC482)/((AE482+0.0000000000000000001)/charge/constants!$B$3)</f>
        <v>0</v>
      </c>
      <c r="AG482" s="32">
        <f>SQRT(AC482+1)/((AE482+0.0000000000000000001)/charge/constants!$B$3)</f>
        <v>4.8066000000000004</v>
      </c>
      <c r="AH482" s="32">
        <f>AF482/eval!$E$18</f>
        <v>0</v>
      </c>
      <c r="AI482" s="32">
        <f>AG482/eval!$E$18</f>
        <v>5.8210958603810132</v>
      </c>
      <c r="AR482" s="32" t="e">
        <f t="shared" si="199"/>
        <v>#DIV/0!</v>
      </c>
      <c r="AT482" s="32">
        <f>(AP482)/((AS482+0.0000000000000000001)/charge/constants!$B$3)</f>
        <v>0</v>
      </c>
      <c r="AU482" s="32">
        <f>SQRT(AP482+1)/((AS482+0.0000000000000000001)/charge/constants!$B$3)</f>
        <v>4.8066000000000004</v>
      </c>
      <c r="AV482" s="32">
        <f>AT482/eval!$E$18</f>
        <v>0</v>
      </c>
      <c r="AW482" s="32">
        <f>AU482/eval!$E$18</f>
        <v>5.8210958603810132</v>
      </c>
      <c r="BC482" s="32" t="e">
        <f>Rohdaten!AD482-G482</f>
        <v>#DIV/0!</v>
      </c>
      <c r="BF482" s="33">
        <f>Rohdaten!AF482/eval!$B$7</f>
        <v>0</v>
      </c>
    </row>
    <row r="483" spans="2:58" x14ac:dyDescent="0.2">
      <c r="B483" s="29">
        <f>IF(1=1,Rohdaten!H483,"x"&amp;Rohdaten!H483)</f>
        <v>0</v>
      </c>
      <c r="C483" s="29">
        <f>IF(101,Rohdaten!F483,-Rohdaten!F483)</f>
        <v>0</v>
      </c>
      <c r="E483" s="32">
        <f>Rohdaten!J483</f>
        <v>0</v>
      </c>
      <c r="F483" s="32" t="e">
        <f>AVERAGE(Rohdaten!L483,Rohdaten!X483,Rohdaten!AD483)</f>
        <v>#DIV/0!</v>
      </c>
      <c r="G483" s="29" t="e">
        <f t="array" ref="G483">AVERAGE(IF(Rohdaten!E483='turnwise standard'!$A$5:$A$99,'turnwise standard'!$F$5:$F$99))</f>
        <v>#DIV/0!</v>
      </c>
      <c r="H483" s="29" t="b">
        <f>IF(ISERROR(G483),1&lt;0,E483-G483&gt;eval!$B$6)</f>
        <v>0</v>
      </c>
      <c r="I483" s="32" t="e">
        <f>Rohdaten!L483-G483</f>
        <v>#DIV/0!</v>
      </c>
      <c r="J483" s="32">
        <f t="shared" si="197"/>
        <v>0</v>
      </c>
      <c r="K483" s="32">
        <f t="shared" si="198"/>
        <v>0</v>
      </c>
      <c r="V483" s="31" t="e">
        <f t="array" ref="V483">AVERAGE(IF(Rohdaten!E483='turnwise standard'!$A$5:$A$99,'turnwise standard'!$P$5:$P$99))</f>
        <v>#DIV/0!</v>
      </c>
      <c r="AF483" s="32">
        <f>(AC483)/((AE483+0.0000000000000000001)/charge/constants!$B$3)</f>
        <v>0</v>
      </c>
      <c r="AG483" s="32">
        <f>SQRT(AC483+1)/((AE483+0.0000000000000000001)/charge/constants!$B$3)</f>
        <v>4.8066000000000004</v>
      </c>
      <c r="AH483" s="32">
        <f>AF483/eval!$E$18</f>
        <v>0</v>
      </c>
      <c r="AI483" s="32">
        <f>AG483/eval!$E$18</f>
        <v>5.8210958603810132</v>
      </c>
      <c r="AR483" s="32" t="e">
        <f t="shared" si="199"/>
        <v>#DIV/0!</v>
      </c>
      <c r="AT483" s="32">
        <f>(AP483)/((AS483+0.0000000000000000001)/charge/constants!$B$3)</f>
        <v>0</v>
      </c>
      <c r="AU483" s="32">
        <f>SQRT(AP483+1)/((AS483+0.0000000000000000001)/charge/constants!$B$3)</f>
        <v>4.8066000000000004</v>
      </c>
      <c r="AV483" s="32">
        <f>AT483/eval!$E$18</f>
        <v>0</v>
      </c>
      <c r="AW483" s="32">
        <f>AU483/eval!$E$18</f>
        <v>5.8210958603810132</v>
      </c>
      <c r="BC483" s="32" t="e">
        <f>Rohdaten!AD483-G483</f>
        <v>#DIV/0!</v>
      </c>
      <c r="BF483" s="33">
        <f>Rohdaten!AF483/eval!$B$7</f>
        <v>0</v>
      </c>
    </row>
    <row r="484" spans="2:58" x14ac:dyDescent="0.2">
      <c r="B484" s="29">
        <f>IF(1=1,Rohdaten!H484,"x"&amp;Rohdaten!H484)</f>
        <v>0</v>
      </c>
      <c r="C484" s="29">
        <f>IF(101,Rohdaten!F484,-Rohdaten!F484)</f>
        <v>0</v>
      </c>
      <c r="E484" s="32">
        <f>Rohdaten!J484</f>
        <v>0</v>
      </c>
      <c r="F484" s="32" t="e">
        <f>AVERAGE(Rohdaten!L484,Rohdaten!X484,Rohdaten!AD484)</f>
        <v>#DIV/0!</v>
      </c>
      <c r="G484" s="29" t="e">
        <f t="array" ref="G484">AVERAGE(IF(Rohdaten!E484='turnwise standard'!$A$5:$A$99,'turnwise standard'!$F$5:$F$99))</f>
        <v>#DIV/0!</v>
      </c>
      <c r="H484" s="29" t="b">
        <f>IF(ISERROR(G484),1&lt;0,E484-G484&gt;eval!$B$6)</f>
        <v>0</v>
      </c>
      <c r="I484" s="32" t="e">
        <f>Rohdaten!L484-G484</f>
        <v>#DIV/0!</v>
      </c>
      <c r="J484" s="32">
        <f t="shared" si="197"/>
        <v>0</v>
      </c>
      <c r="K484" s="32">
        <f t="shared" si="198"/>
        <v>0</v>
      </c>
      <c r="V484" s="31" t="e">
        <f t="array" ref="V484">AVERAGE(IF(Rohdaten!E484='turnwise standard'!$A$5:$A$99,'turnwise standard'!$P$5:$P$99))</f>
        <v>#DIV/0!</v>
      </c>
      <c r="AF484" s="32">
        <f>(AC484)/((AE484+0.0000000000000000001)/charge/constants!$B$3)</f>
        <v>0</v>
      </c>
      <c r="AG484" s="32">
        <f>SQRT(AC484+1)/((AE484+0.0000000000000000001)/charge/constants!$B$3)</f>
        <v>4.8066000000000004</v>
      </c>
      <c r="AH484" s="32">
        <f>AF484/eval!$E$18</f>
        <v>0</v>
      </c>
      <c r="AI484" s="32">
        <f>AG484/eval!$E$18</f>
        <v>5.8210958603810132</v>
      </c>
      <c r="AR484" s="32" t="e">
        <f t="shared" si="199"/>
        <v>#DIV/0!</v>
      </c>
      <c r="AT484" s="32">
        <f>(AP484)/((AS484+0.0000000000000000001)/charge/constants!$B$3)</f>
        <v>0</v>
      </c>
      <c r="AU484" s="32">
        <f>SQRT(AP484+1)/((AS484+0.0000000000000000001)/charge/constants!$B$3)</f>
        <v>4.8066000000000004</v>
      </c>
      <c r="AV484" s="32">
        <f>AT484/eval!$E$18</f>
        <v>0</v>
      </c>
      <c r="AW484" s="32">
        <f>AU484/eval!$E$18</f>
        <v>5.8210958603810132</v>
      </c>
      <c r="BC484" s="32" t="e">
        <f>Rohdaten!AD484-G484</f>
        <v>#DIV/0!</v>
      </c>
      <c r="BF484" s="33">
        <f>Rohdaten!AF484/eval!$B$7</f>
        <v>0</v>
      </c>
    </row>
    <row r="485" spans="2:58" x14ac:dyDescent="0.2">
      <c r="B485" s="29">
        <f>IF(1=1,Rohdaten!H485,"x"&amp;Rohdaten!H485)</f>
        <v>0</v>
      </c>
      <c r="C485" s="29">
        <f>IF(101,Rohdaten!F485,-Rohdaten!F485)</f>
        <v>0</v>
      </c>
      <c r="E485" s="32">
        <f>Rohdaten!J485</f>
        <v>0</v>
      </c>
      <c r="F485" s="32" t="e">
        <f>AVERAGE(Rohdaten!L485,Rohdaten!X485,Rohdaten!AD485)</f>
        <v>#DIV/0!</v>
      </c>
      <c r="G485" s="29" t="e">
        <f t="array" ref="G485">AVERAGE(IF(Rohdaten!E485='turnwise standard'!$A$5:$A$99,'turnwise standard'!$F$5:$F$99))</f>
        <v>#DIV/0!</v>
      </c>
      <c r="H485" s="29" t="b">
        <f>IF(ISERROR(G485),1&lt;0,E485-G485&gt;eval!$B$6)</f>
        <v>0</v>
      </c>
      <c r="I485" s="32" t="e">
        <f>Rohdaten!L485-G485</f>
        <v>#DIV/0!</v>
      </c>
      <c r="J485" s="32">
        <f t="shared" si="197"/>
        <v>0</v>
      </c>
      <c r="K485" s="32">
        <f t="shared" si="198"/>
        <v>0</v>
      </c>
      <c r="V485" s="31" t="e">
        <f t="array" ref="V485">AVERAGE(IF(Rohdaten!E485='turnwise standard'!$A$5:$A$99,'turnwise standard'!$P$5:$P$99))</f>
        <v>#DIV/0!</v>
      </c>
      <c r="AF485" s="32">
        <f>(AC485)/((AE485+0.0000000000000000001)/charge/constants!$B$3)</f>
        <v>0</v>
      </c>
      <c r="AG485" s="32">
        <f>SQRT(AC485+1)/((AE485+0.0000000000000000001)/charge/constants!$B$3)</f>
        <v>4.8066000000000004</v>
      </c>
      <c r="AH485" s="32">
        <f>AF485/eval!$E$18</f>
        <v>0</v>
      </c>
      <c r="AI485" s="32">
        <f>AG485/eval!$E$18</f>
        <v>5.8210958603810132</v>
      </c>
      <c r="AR485" s="32" t="e">
        <f t="shared" si="199"/>
        <v>#DIV/0!</v>
      </c>
      <c r="AT485" s="32">
        <f>(AP485)/((AS485+0.0000000000000000001)/charge/constants!$B$3)</f>
        <v>0</v>
      </c>
      <c r="AU485" s="32">
        <f>SQRT(AP485+1)/((AS485+0.0000000000000000001)/charge/constants!$B$3)</f>
        <v>4.8066000000000004</v>
      </c>
      <c r="AV485" s="32">
        <f>AT485/eval!$E$18</f>
        <v>0</v>
      </c>
      <c r="AW485" s="32">
        <f>AU485/eval!$E$18</f>
        <v>5.8210958603810132</v>
      </c>
      <c r="BC485" s="32" t="e">
        <f>Rohdaten!AD485-G485</f>
        <v>#DIV/0!</v>
      </c>
      <c r="BF485" s="33">
        <f>Rohdaten!AF485/eval!$B$7</f>
        <v>0</v>
      </c>
    </row>
    <row r="486" spans="2:58" x14ac:dyDescent="0.2">
      <c r="B486" s="29">
        <f>IF(1=1,Rohdaten!H486,"x"&amp;Rohdaten!H486)</f>
        <v>0</v>
      </c>
      <c r="C486" s="29">
        <f>IF(101,Rohdaten!F486,-Rohdaten!F486)</f>
        <v>0</v>
      </c>
      <c r="E486" s="32">
        <f>Rohdaten!J486</f>
        <v>0</v>
      </c>
      <c r="F486" s="32" t="e">
        <f>AVERAGE(Rohdaten!L486,Rohdaten!X486,Rohdaten!AD486)</f>
        <v>#DIV/0!</v>
      </c>
      <c r="G486" s="29" t="e">
        <f t="array" ref="G486">AVERAGE(IF(Rohdaten!E486='turnwise standard'!$A$5:$A$99,'turnwise standard'!$F$5:$F$99))</f>
        <v>#DIV/0!</v>
      </c>
      <c r="H486" s="29" t="b">
        <f>IF(ISERROR(G486),1&lt;0,E486-G486&gt;eval!$B$6)</f>
        <v>0</v>
      </c>
      <c r="I486" s="32" t="e">
        <f>Rohdaten!L486-G486</f>
        <v>#DIV/0!</v>
      </c>
      <c r="J486" s="32">
        <f t="shared" si="197"/>
        <v>0</v>
      </c>
      <c r="K486" s="32">
        <f t="shared" si="198"/>
        <v>0</v>
      </c>
      <c r="V486" s="31" t="e">
        <f t="array" ref="V486">AVERAGE(IF(Rohdaten!E486='turnwise standard'!$A$5:$A$99,'turnwise standard'!$P$5:$P$99))</f>
        <v>#DIV/0!</v>
      </c>
      <c r="AF486" s="32">
        <f>(AC486)/((AE486+0.0000000000000000001)/charge/constants!$B$3)</f>
        <v>0</v>
      </c>
      <c r="AG486" s="32">
        <f>SQRT(AC486+1)/((AE486+0.0000000000000000001)/charge/constants!$B$3)</f>
        <v>4.8066000000000004</v>
      </c>
      <c r="AH486" s="32">
        <f>AF486/eval!$E$18</f>
        <v>0</v>
      </c>
      <c r="AI486" s="32">
        <f>AG486/eval!$E$18</f>
        <v>5.8210958603810132</v>
      </c>
      <c r="AR486" s="32" t="e">
        <f t="shared" si="199"/>
        <v>#DIV/0!</v>
      </c>
      <c r="AT486" s="32">
        <f>(AP486)/((AS486+0.0000000000000000001)/charge/constants!$B$3)</f>
        <v>0</v>
      </c>
      <c r="AU486" s="32">
        <f>SQRT(AP486+1)/((AS486+0.0000000000000000001)/charge/constants!$B$3)</f>
        <v>4.8066000000000004</v>
      </c>
      <c r="AV486" s="32">
        <f>AT486/eval!$E$18</f>
        <v>0</v>
      </c>
      <c r="AW486" s="32">
        <f>AU486/eval!$E$18</f>
        <v>5.8210958603810132</v>
      </c>
      <c r="BC486" s="32" t="e">
        <f>Rohdaten!AD486-G486</f>
        <v>#DIV/0!</v>
      </c>
      <c r="BF486" s="33">
        <f>Rohdaten!AF486/eval!$B$7</f>
        <v>0</v>
      </c>
    </row>
    <row r="487" spans="2:58" x14ac:dyDescent="0.2">
      <c r="B487" s="29">
        <f>IF(1=1,Rohdaten!H487,"x"&amp;Rohdaten!H487)</f>
        <v>0</v>
      </c>
      <c r="C487" s="29">
        <f>IF(101,Rohdaten!F487,-Rohdaten!F487)</f>
        <v>0</v>
      </c>
      <c r="E487" s="32">
        <f>Rohdaten!J487</f>
        <v>0</v>
      </c>
      <c r="F487" s="32" t="e">
        <f>AVERAGE(Rohdaten!L487,Rohdaten!X487,Rohdaten!AD487)</f>
        <v>#DIV/0!</v>
      </c>
      <c r="G487" s="29" t="e">
        <f t="array" ref="G487">AVERAGE(IF(Rohdaten!E487='turnwise standard'!$A$5:$A$99,'turnwise standard'!$F$5:$F$99))</f>
        <v>#DIV/0!</v>
      </c>
      <c r="H487" s="29" t="b">
        <f>IF(ISERROR(G487),1&lt;0,E487-G487&gt;eval!$B$6)</f>
        <v>0</v>
      </c>
      <c r="I487" s="32" t="e">
        <f>Rohdaten!L487-G487</f>
        <v>#DIV/0!</v>
      </c>
      <c r="J487" s="32">
        <f t="shared" si="197"/>
        <v>0</v>
      </c>
      <c r="K487" s="32">
        <f t="shared" si="198"/>
        <v>0</v>
      </c>
      <c r="V487" s="31" t="e">
        <f t="array" ref="V487">AVERAGE(IF(Rohdaten!E487='turnwise standard'!$A$5:$A$99,'turnwise standard'!$P$5:$P$99))</f>
        <v>#DIV/0!</v>
      </c>
      <c r="AF487" s="32">
        <f>(AC487)/((AE487+0.0000000000000000001)/charge/constants!$B$3)</f>
        <v>0</v>
      </c>
      <c r="AG487" s="32">
        <f>SQRT(AC487+1)/((AE487+0.0000000000000000001)/charge/constants!$B$3)</f>
        <v>4.8066000000000004</v>
      </c>
      <c r="AH487" s="32">
        <f>AF487/eval!$E$18</f>
        <v>0</v>
      </c>
      <c r="AI487" s="32">
        <f>AG487/eval!$E$18</f>
        <v>5.8210958603810132</v>
      </c>
      <c r="AR487" s="32" t="e">
        <f t="shared" si="199"/>
        <v>#DIV/0!</v>
      </c>
      <c r="AT487" s="32">
        <f>(AP487)/((AS487+0.0000000000000000001)/charge/constants!$B$3)</f>
        <v>0</v>
      </c>
      <c r="AU487" s="32">
        <f>SQRT(AP487+1)/((AS487+0.0000000000000000001)/charge/constants!$B$3)</f>
        <v>4.8066000000000004</v>
      </c>
      <c r="AV487" s="32">
        <f>AT487/eval!$E$18</f>
        <v>0</v>
      </c>
      <c r="AW487" s="32">
        <f>AU487/eval!$E$18</f>
        <v>5.8210958603810132</v>
      </c>
      <c r="BC487" s="32" t="e">
        <f>Rohdaten!AD487-G487</f>
        <v>#DIV/0!</v>
      </c>
      <c r="BF487" s="33">
        <f>Rohdaten!AF487/eval!$B$7</f>
        <v>0</v>
      </c>
    </row>
    <row r="488" spans="2:58" x14ac:dyDescent="0.2">
      <c r="B488" s="29">
        <f>IF(1=1,Rohdaten!H488,"x"&amp;Rohdaten!H488)</f>
        <v>0</v>
      </c>
      <c r="C488" s="29">
        <f>IF(101,Rohdaten!F488,-Rohdaten!F488)</f>
        <v>0</v>
      </c>
      <c r="E488" s="32">
        <f>Rohdaten!J488</f>
        <v>0</v>
      </c>
      <c r="F488" s="32" t="e">
        <f>AVERAGE(Rohdaten!L488,Rohdaten!X488,Rohdaten!AD488)</f>
        <v>#DIV/0!</v>
      </c>
      <c r="G488" s="29" t="e">
        <f t="array" ref="G488">AVERAGE(IF(Rohdaten!E488='turnwise standard'!$A$5:$A$99,'turnwise standard'!$F$5:$F$99))</f>
        <v>#DIV/0!</v>
      </c>
      <c r="H488" s="29" t="b">
        <f>IF(ISERROR(G488),1&lt;0,E488-G488&gt;eval!$B$6)</f>
        <v>0</v>
      </c>
      <c r="I488" s="32" t="e">
        <f>Rohdaten!L488-G488</f>
        <v>#DIV/0!</v>
      </c>
      <c r="J488" s="32">
        <f t="shared" si="197"/>
        <v>0</v>
      </c>
      <c r="K488" s="32">
        <f t="shared" si="198"/>
        <v>0</v>
      </c>
      <c r="V488" s="31" t="e">
        <f t="array" ref="V488">AVERAGE(IF(Rohdaten!E488='turnwise standard'!$A$5:$A$99,'turnwise standard'!$P$5:$P$99))</f>
        <v>#DIV/0!</v>
      </c>
      <c r="AF488" s="32">
        <f>(AC488)/((AE488+0.0000000000000000001)/charge/constants!$B$3)</f>
        <v>0</v>
      </c>
      <c r="AG488" s="32">
        <f>SQRT(AC488+1)/((AE488+0.0000000000000000001)/charge/constants!$B$3)</f>
        <v>4.8066000000000004</v>
      </c>
      <c r="AH488" s="32">
        <f>AF488/eval!$E$18</f>
        <v>0</v>
      </c>
      <c r="AI488" s="32">
        <f>AG488/eval!$E$18</f>
        <v>5.8210958603810132</v>
      </c>
      <c r="AR488" s="32" t="e">
        <f t="shared" si="199"/>
        <v>#DIV/0!</v>
      </c>
      <c r="AT488" s="32">
        <f>(AP488)/((AS488+0.0000000000000000001)/charge/constants!$B$3)</f>
        <v>0</v>
      </c>
      <c r="AU488" s="32">
        <f>SQRT(AP488+1)/((AS488+0.0000000000000000001)/charge/constants!$B$3)</f>
        <v>4.8066000000000004</v>
      </c>
      <c r="AV488" s="32">
        <f>AT488/eval!$E$18</f>
        <v>0</v>
      </c>
      <c r="AW488" s="32">
        <f>AU488/eval!$E$18</f>
        <v>5.8210958603810132</v>
      </c>
      <c r="BC488" s="32" t="e">
        <f>Rohdaten!AD488-G488</f>
        <v>#DIV/0!</v>
      </c>
      <c r="BF488" s="33">
        <f>Rohdaten!AF488/eval!$B$7</f>
        <v>0</v>
      </c>
    </row>
    <row r="489" spans="2:58" x14ac:dyDescent="0.2">
      <c r="B489" s="29">
        <f>IF(1=1,Rohdaten!H489,"x"&amp;Rohdaten!H489)</f>
        <v>0</v>
      </c>
      <c r="C489" s="29">
        <f>IF(101,Rohdaten!F489,-Rohdaten!F489)</f>
        <v>0</v>
      </c>
      <c r="E489" s="32">
        <f>Rohdaten!J489</f>
        <v>0</v>
      </c>
      <c r="F489" s="32" t="e">
        <f>AVERAGE(Rohdaten!L489,Rohdaten!X489,Rohdaten!AD489)</f>
        <v>#DIV/0!</v>
      </c>
      <c r="G489" s="29" t="e">
        <f t="array" ref="G489">AVERAGE(IF(Rohdaten!E489='turnwise standard'!$A$5:$A$99,'turnwise standard'!$F$5:$F$99))</f>
        <v>#DIV/0!</v>
      </c>
      <c r="H489" s="29" t="b">
        <f>IF(ISERROR(G489),1&lt;0,E489-G489&gt;eval!$B$6)</f>
        <v>0</v>
      </c>
      <c r="I489" s="32" t="e">
        <f>Rohdaten!L489-G489</f>
        <v>#DIV/0!</v>
      </c>
      <c r="J489" s="32">
        <f t="shared" si="197"/>
        <v>0</v>
      </c>
      <c r="K489" s="32">
        <f t="shared" si="198"/>
        <v>0</v>
      </c>
      <c r="V489" s="31" t="e">
        <f t="array" ref="V489">AVERAGE(IF(Rohdaten!E489='turnwise standard'!$A$5:$A$99,'turnwise standard'!$P$5:$P$99))</f>
        <v>#DIV/0!</v>
      </c>
      <c r="AF489" s="32">
        <f>(AC489)/((AE489+0.0000000000000000001)/charge/constants!$B$3)</f>
        <v>0</v>
      </c>
      <c r="AG489" s="32">
        <f>SQRT(AC489+1)/((AE489+0.0000000000000000001)/charge/constants!$B$3)</f>
        <v>4.8066000000000004</v>
      </c>
      <c r="AH489" s="32">
        <f>AF489/eval!$E$18</f>
        <v>0</v>
      </c>
      <c r="AI489" s="32">
        <f>AG489/eval!$E$18</f>
        <v>5.8210958603810132</v>
      </c>
      <c r="AR489" s="32" t="e">
        <f t="shared" si="199"/>
        <v>#DIV/0!</v>
      </c>
      <c r="AT489" s="32">
        <f>(AP489)/((AS489+0.0000000000000000001)/charge/constants!$B$3)</f>
        <v>0</v>
      </c>
      <c r="AU489" s="32">
        <f>SQRT(AP489+1)/((AS489+0.0000000000000000001)/charge/constants!$B$3)</f>
        <v>4.8066000000000004</v>
      </c>
      <c r="AV489" s="32">
        <f>AT489/eval!$E$18</f>
        <v>0</v>
      </c>
      <c r="AW489" s="32">
        <f>AU489/eval!$E$18</f>
        <v>5.8210958603810132</v>
      </c>
      <c r="BC489" s="32" t="e">
        <f>Rohdaten!AD489-G489</f>
        <v>#DIV/0!</v>
      </c>
      <c r="BF489" s="33">
        <f>Rohdaten!AF489/eval!$B$7</f>
        <v>0</v>
      </c>
    </row>
    <row r="490" spans="2:58" x14ac:dyDescent="0.2">
      <c r="B490" s="29">
        <f>IF(1=1,Rohdaten!H490,"x"&amp;Rohdaten!H490)</f>
        <v>0</v>
      </c>
      <c r="C490" s="29">
        <f>IF(101,Rohdaten!F490,-Rohdaten!F490)</f>
        <v>0</v>
      </c>
      <c r="E490" s="32">
        <f>Rohdaten!J490</f>
        <v>0</v>
      </c>
      <c r="F490" s="32" t="e">
        <f>AVERAGE(Rohdaten!L490,Rohdaten!X490,Rohdaten!AD490)</f>
        <v>#DIV/0!</v>
      </c>
      <c r="G490" s="29" t="e">
        <f t="array" ref="G490">AVERAGE(IF(Rohdaten!E490='turnwise standard'!$A$5:$A$99,'turnwise standard'!$F$5:$F$99))</f>
        <v>#DIV/0!</v>
      </c>
      <c r="H490" s="29" t="b">
        <f>IF(ISERROR(G490),1&lt;0,E490-G490&gt;eval!$B$6)</f>
        <v>0</v>
      </c>
      <c r="I490" s="32" t="e">
        <f>Rohdaten!L490-G490</f>
        <v>#DIV/0!</v>
      </c>
      <c r="J490" s="32">
        <f t="shared" si="197"/>
        <v>0</v>
      </c>
      <c r="K490" s="32">
        <f t="shared" si="198"/>
        <v>0</v>
      </c>
      <c r="V490" s="31" t="e">
        <f t="array" ref="V490">AVERAGE(IF(Rohdaten!E490='turnwise standard'!$A$5:$A$99,'turnwise standard'!$P$5:$P$99))</f>
        <v>#DIV/0!</v>
      </c>
      <c r="AF490" s="32">
        <f>(AC490)/((AE490+0.0000000000000000001)/charge/constants!$B$3)</f>
        <v>0</v>
      </c>
      <c r="AG490" s="32">
        <f>SQRT(AC490+1)/((AE490+0.0000000000000000001)/charge/constants!$B$3)</f>
        <v>4.8066000000000004</v>
      </c>
      <c r="AH490" s="32">
        <f>AF490/eval!$E$18</f>
        <v>0</v>
      </c>
      <c r="AI490" s="32">
        <f>AG490/eval!$E$18</f>
        <v>5.8210958603810132</v>
      </c>
      <c r="AR490" s="32" t="e">
        <f t="shared" si="199"/>
        <v>#DIV/0!</v>
      </c>
      <c r="AT490" s="32">
        <f>(AP490)/((AS490+0.0000000000000000001)/charge/constants!$B$3)</f>
        <v>0</v>
      </c>
      <c r="AU490" s="32">
        <f>SQRT(AP490+1)/((AS490+0.0000000000000000001)/charge/constants!$B$3)</f>
        <v>4.8066000000000004</v>
      </c>
      <c r="AV490" s="32">
        <f>AT490/eval!$E$18</f>
        <v>0</v>
      </c>
      <c r="AW490" s="32">
        <f>AU490/eval!$E$18</f>
        <v>5.8210958603810132</v>
      </c>
      <c r="BC490" s="32" t="e">
        <f>Rohdaten!AD490-G490</f>
        <v>#DIV/0!</v>
      </c>
      <c r="BF490" s="33">
        <f>Rohdaten!AF490/eval!$B$7</f>
        <v>0</v>
      </c>
    </row>
    <row r="491" spans="2:58" x14ac:dyDescent="0.2">
      <c r="B491" s="29">
        <f>IF(1=1,Rohdaten!H491,"x"&amp;Rohdaten!H491)</f>
        <v>0</v>
      </c>
      <c r="C491" s="29">
        <f>IF(101,Rohdaten!F491,-Rohdaten!F491)</f>
        <v>0</v>
      </c>
      <c r="E491" s="32">
        <f>Rohdaten!J491</f>
        <v>0</v>
      </c>
      <c r="F491" s="32" t="e">
        <f>AVERAGE(Rohdaten!L491,Rohdaten!X491,Rohdaten!AD491)</f>
        <v>#DIV/0!</v>
      </c>
      <c r="G491" s="29" t="e">
        <f t="array" ref="G491">AVERAGE(IF(Rohdaten!E491='turnwise standard'!$A$5:$A$99,'turnwise standard'!$F$5:$F$99))</f>
        <v>#DIV/0!</v>
      </c>
      <c r="H491" s="29" t="b">
        <f>IF(ISERROR(G491),1&lt;0,E491-G491&gt;eval!$B$6)</f>
        <v>0</v>
      </c>
      <c r="I491" s="32" t="e">
        <f>Rohdaten!L491-G491</f>
        <v>#DIV/0!</v>
      </c>
      <c r="J491" s="32">
        <f t="shared" si="197"/>
        <v>0</v>
      </c>
      <c r="K491" s="32">
        <f t="shared" si="198"/>
        <v>0</v>
      </c>
      <c r="V491" s="31" t="e">
        <f t="array" ref="V491">AVERAGE(IF(Rohdaten!E491='turnwise standard'!$A$5:$A$99,'turnwise standard'!$P$5:$P$99))</f>
        <v>#DIV/0!</v>
      </c>
      <c r="AF491" s="32">
        <f>(AC491)/((AE491+0.0000000000000000001)/charge/constants!$B$3)</f>
        <v>0</v>
      </c>
      <c r="AG491" s="32">
        <f>SQRT(AC491+1)/((AE491+0.0000000000000000001)/charge/constants!$B$3)</f>
        <v>4.8066000000000004</v>
      </c>
      <c r="AH491" s="32">
        <f>AF491/eval!$E$18</f>
        <v>0</v>
      </c>
      <c r="AI491" s="32">
        <f>AG491/eval!$E$18</f>
        <v>5.8210958603810132</v>
      </c>
      <c r="AR491" s="32" t="e">
        <f t="shared" si="199"/>
        <v>#DIV/0!</v>
      </c>
      <c r="AT491" s="32">
        <f>(AP491)/((AS491+0.0000000000000000001)/charge/constants!$B$3)</f>
        <v>0</v>
      </c>
      <c r="AU491" s="32">
        <f>SQRT(AP491+1)/((AS491+0.0000000000000000001)/charge/constants!$B$3)</f>
        <v>4.8066000000000004</v>
      </c>
      <c r="AV491" s="32">
        <f>AT491/eval!$E$18</f>
        <v>0</v>
      </c>
      <c r="AW491" s="32">
        <f>AU491/eval!$E$18</f>
        <v>5.8210958603810132</v>
      </c>
      <c r="BC491" s="32" t="e">
        <f>Rohdaten!AD491-G491</f>
        <v>#DIV/0!</v>
      </c>
      <c r="BF491" s="33">
        <f>Rohdaten!AF491/eval!$B$7</f>
        <v>0</v>
      </c>
    </row>
    <row r="492" spans="2:58" x14ac:dyDescent="0.2">
      <c r="B492" s="29">
        <f>IF(1=1,Rohdaten!H492,"x"&amp;Rohdaten!H492)</f>
        <v>0</v>
      </c>
      <c r="C492" s="29">
        <f>IF(101,Rohdaten!F492,-Rohdaten!F492)</f>
        <v>0</v>
      </c>
      <c r="E492" s="32">
        <f>Rohdaten!J492</f>
        <v>0</v>
      </c>
      <c r="F492" s="32" t="e">
        <f>AVERAGE(Rohdaten!L492,Rohdaten!X492,Rohdaten!AD492)</f>
        <v>#DIV/0!</v>
      </c>
      <c r="G492" s="29" t="e">
        <f t="array" ref="G492">AVERAGE(IF(Rohdaten!E492='turnwise standard'!$A$5:$A$99,'turnwise standard'!$F$5:$F$99))</f>
        <v>#DIV/0!</v>
      </c>
      <c r="H492" s="29" t="b">
        <f>IF(ISERROR(G492),1&lt;0,E492-G492&gt;eval!$B$6)</f>
        <v>0</v>
      </c>
      <c r="I492" s="32" t="e">
        <f>Rohdaten!L492-G492</f>
        <v>#DIV/0!</v>
      </c>
      <c r="J492" s="32">
        <f t="shared" si="197"/>
        <v>0</v>
      </c>
      <c r="K492" s="32">
        <f t="shared" si="198"/>
        <v>0</v>
      </c>
      <c r="V492" s="31" t="e">
        <f t="array" ref="V492">AVERAGE(IF(Rohdaten!E492='turnwise standard'!$A$5:$A$99,'turnwise standard'!$P$5:$P$99))</f>
        <v>#DIV/0!</v>
      </c>
      <c r="AF492" s="32">
        <f>(AC492)/((AE492+0.0000000000000000001)/charge/constants!$B$3)</f>
        <v>0</v>
      </c>
      <c r="AG492" s="32">
        <f>SQRT(AC492+1)/((AE492+0.0000000000000000001)/charge/constants!$B$3)</f>
        <v>4.8066000000000004</v>
      </c>
      <c r="AH492" s="32">
        <f>AF492/eval!$E$18</f>
        <v>0</v>
      </c>
      <c r="AI492" s="32">
        <f>AG492/eval!$E$18</f>
        <v>5.8210958603810132</v>
      </c>
      <c r="AR492" s="32" t="e">
        <f t="shared" si="199"/>
        <v>#DIV/0!</v>
      </c>
      <c r="AT492" s="32">
        <f>(AP492)/((AS492+0.0000000000000000001)/charge/constants!$B$3)</f>
        <v>0</v>
      </c>
      <c r="AU492" s="32">
        <f>SQRT(AP492+1)/((AS492+0.0000000000000000001)/charge/constants!$B$3)</f>
        <v>4.8066000000000004</v>
      </c>
      <c r="AV492" s="32">
        <f>AT492/eval!$E$18</f>
        <v>0</v>
      </c>
      <c r="AW492" s="32">
        <f>AU492/eval!$E$18</f>
        <v>5.8210958603810132</v>
      </c>
      <c r="BC492" s="32" t="e">
        <f>Rohdaten!AD492-G492</f>
        <v>#DIV/0!</v>
      </c>
      <c r="BF492" s="33">
        <f>Rohdaten!AF492/eval!$B$7</f>
        <v>0</v>
      </c>
    </row>
    <row r="493" spans="2:58" x14ac:dyDescent="0.2">
      <c r="B493" s="29">
        <f>IF(1=1,Rohdaten!H493,"x"&amp;Rohdaten!H493)</f>
        <v>0</v>
      </c>
      <c r="C493" s="29">
        <f>IF(101,Rohdaten!F493,-Rohdaten!F493)</f>
        <v>0</v>
      </c>
      <c r="E493" s="32">
        <f>Rohdaten!J493</f>
        <v>0</v>
      </c>
      <c r="F493" s="32" t="e">
        <f>AVERAGE(Rohdaten!L493,Rohdaten!X493,Rohdaten!AD493)</f>
        <v>#DIV/0!</v>
      </c>
      <c r="G493" s="29" t="e">
        <f t="array" ref="G493">AVERAGE(IF(Rohdaten!E493='turnwise standard'!$A$5:$A$99,'turnwise standard'!$F$5:$F$99))</f>
        <v>#DIV/0!</v>
      </c>
      <c r="H493" s="29" t="b">
        <f>IF(ISERROR(G493),1&lt;0,E493-G493&gt;eval!$B$6)</f>
        <v>0</v>
      </c>
      <c r="I493" s="32" t="e">
        <f>Rohdaten!L493-G493</f>
        <v>#DIV/0!</v>
      </c>
      <c r="J493" s="32">
        <f t="shared" si="197"/>
        <v>0</v>
      </c>
      <c r="K493" s="32">
        <f t="shared" si="198"/>
        <v>0</v>
      </c>
      <c r="V493" s="31" t="e">
        <f t="array" ref="V493">AVERAGE(IF(Rohdaten!E493='turnwise standard'!$A$5:$A$99,'turnwise standard'!$P$5:$P$99))</f>
        <v>#DIV/0!</v>
      </c>
      <c r="AF493" s="32">
        <f>(AC493)/((AE493+0.0000000000000000001)/charge/constants!$B$3)</f>
        <v>0</v>
      </c>
      <c r="AG493" s="32">
        <f>SQRT(AC493+1)/((AE493+0.0000000000000000001)/charge/constants!$B$3)</f>
        <v>4.8066000000000004</v>
      </c>
      <c r="AH493" s="32">
        <f>AF493/eval!$E$18</f>
        <v>0</v>
      </c>
      <c r="AI493" s="32">
        <f>AG493/eval!$E$18</f>
        <v>5.8210958603810132</v>
      </c>
      <c r="AR493" s="32" t="e">
        <f t="shared" si="199"/>
        <v>#DIV/0!</v>
      </c>
      <c r="AT493" s="32">
        <f>(AP493)/((AS493+0.0000000000000000001)/charge/constants!$B$3)</f>
        <v>0</v>
      </c>
      <c r="AU493" s="32">
        <f>SQRT(AP493+1)/((AS493+0.0000000000000000001)/charge/constants!$B$3)</f>
        <v>4.8066000000000004</v>
      </c>
      <c r="AV493" s="32">
        <f>AT493/eval!$E$18</f>
        <v>0</v>
      </c>
      <c r="AW493" s="32">
        <f>AU493/eval!$E$18</f>
        <v>5.8210958603810132</v>
      </c>
      <c r="BC493" s="32" t="e">
        <f>Rohdaten!AD493-G493</f>
        <v>#DIV/0!</v>
      </c>
      <c r="BF493" s="33">
        <f>Rohdaten!AF493/eval!$B$7</f>
        <v>0</v>
      </c>
    </row>
    <row r="494" spans="2:58" x14ac:dyDescent="0.2">
      <c r="B494" s="29">
        <f>IF(1=1,Rohdaten!H494,"x"&amp;Rohdaten!H494)</f>
        <v>0</v>
      </c>
      <c r="C494" s="29">
        <f>IF(101,Rohdaten!F494,-Rohdaten!F494)</f>
        <v>0</v>
      </c>
      <c r="E494" s="32">
        <f>Rohdaten!J494</f>
        <v>0</v>
      </c>
      <c r="F494" s="32" t="e">
        <f>AVERAGE(Rohdaten!L494,Rohdaten!X494,Rohdaten!AD494)</f>
        <v>#DIV/0!</v>
      </c>
      <c r="G494" s="29" t="e">
        <f t="array" ref="G494">AVERAGE(IF(Rohdaten!E494='turnwise standard'!$A$5:$A$99,'turnwise standard'!$F$5:$F$99))</f>
        <v>#DIV/0!</v>
      </c>
      <c r="H494" s="29" t="b">
        <f>IF(ISERROR(G494),1&lt;0,E494-G494&gt;eval!$B$6)</f>
        <v>0</v>
      </c>
      <c r="I494" s="32" t="e">
        <f>Rohdaten!L494-G494</f>
        <v>#DIV/0!</v>
      </c>
      <c r="J494" s="32">
        <f t="shared" si="197"/>
        <v>0</v>
      </c>
      <c r="K494" s="32">
        <f t="shared" si="198"/>
        <v>0</v>
      </c>
      <c r="V494" s="31" t="e">
        <f t="array" ref="V494">AVERAGE(IF(Rohdaten!E494='turnwise standard'!$A$5:$A$99,'turnwise standard'!$P$5:$P$99))</f>
        <v>#DIV/0!</v>
      </c>
      <c r="AF494" s="32">
        <f>(AC494)/((AE494+0.0000000000000000001)/charge/constants!$B$3)</f>
        <v>0</v>
      </c>
      <c r="AG494" s="32">
        <f>SQRT(AC494+1)/((AE494+0.0000000000000000001)/charge/constants!$B$3)</f>
        <v>4.8066000000000004</v>
      </c>
      <c r="AH494" s="32">
        <f>AF494/eval!$E$18</f>
        <v>0</v>
      </c>
      <c r="AI494" s="32">
        <f>AG494/eval!$E$18</f>
        <v>5.8210958603810132</v>
      </c>
      <c r="AR494" s="32" t="e">
        <f t="shared" si="199"/>
        <v>#DIV/0!</v>
      </c>
      <c r="AT494" s="32">
        <f>(AP494)/((AS494+0.0000000000000000001)/charge/constants!$B$3)</f>
        <v>0</v>
      </c>
      <c r="AU494" s="32">
        <f>SQRT(AP494+1)/((AS494+0.0000000000000000001)/charge/constants!$B$3)</f>
        <v>4.8066000000000004</v>
      </c>
      <c r="AV494" s="32">
        <f>AT494/eval!$E$18</f>
        <v>0</v>
      </c>
      <c r="AW494" s="32">
        <f>AU494/eval!$E$18</f>
        <v>5.8210958603810132</v>
      </c>
      <c r="BC494" s="32" t="e">
        <f>Rohdaten!AD494-G494</f>
        <v>#DIV/0!</v>
      </c>
      <c r="BF494" s="33">
        <f>Rohdaten!AF494/eval!$B$7</f>
        <v>0</v>
      </c>
    </row>
    <row r="495" spans="2:58" x14ac:dyDescent="0.2">
      <c r="B495" s="29">
        <f>IF(1=1,Rohdaten!H495,"x"&amp;Rohdaten!H495)</f>
        <v>0</v>
      </c>
      <c r="C495" s="29">
        <f>IF(101,Rohdaten!F495,-Rohdaten!F495)</f>
        <v>0</v>
      </c>
      <c r="E495" s="32">
        <f>Rohdaten!J495</f>
        <v>0</v>
      </c>
      <c r="F495" s="32" t="e">
        <f>AVERAGE(Rohdaten!L495,Rohdaten!X495,Rohdaten!AD495)</f>
        <v>#DIV/0!</v>
      </c>
      <c r="G495" s="29" t="e">
        <f t="array" ref="G495">AVERAGE(IF(Rohdaten!E495='turnwise standard'!$A$5:$A$99,'turnwise standard'!$F$5:$F$99))</f>
        <v>#DIV/0!</v>
      </c>
      <c r="H495" s="29" t="b">
        <f>IF(ISERROR(G495),1&lt;0,E495-G495&gt;eval!$B$6)</f>
        <v>0</v>
      </c>
      <c r="I495" s="32" t="e">
        <f>Rohdaten!L495-G495</f>
        <v>#DIV/0!</v>
      </c>
      <c r="J495" s="32">
        <f t="shared" si="197"/>
        <v>0</v>
      </c>
      <c r="K495" s="32">
        <f t="shared" si="198"/>
        <v>0</v>
      </c>
      <c r="V495" s="31" t="e">
        <f t="array" ref="V495">AVERAGE(IF(Rohdaten!E495='turnwise standard'!$A$5:$A$99,'turnwise standard'!$P$5:$P$99))</f>
        <v>#DIV/0!</v>
      </c>
      <c r="AF495" s="32">
        <f>(AC495)/((AE495+0.0000000000000000001)/charge/constants!$B$3)</f>
        <v>0</v>
      </c>
      <c r="AG495" s="32">
        <f>SQRT(AC495+1)/((AE495+0.0000000000000000001)/charge/constants!$B$3)</f>
        <v>4.8066000000000004</v>
      </c>
      <c r="AH495" s="32">
        <f>AF495/eval!$E$18</f>
        <v>0</v>
      </c>
      <c r="AI495" s="32">
        <f>AG495/eval!$E$18</f>
        <v>5.8210958603810132</v>
      </c>
      <c r="AR495" s="32" t="e">
        <f t="shared" si="199"/>
        <v>#DIV/0!</v>
      </c>
      <c r="AT495" s="32">
        <f>(AP495)/((AS495+0.0000000000000000001)/charge/constants!$B$3)</f>
        <v>0</v>
      </c>
      <c r="AU495" s="32">
        <f>SQRT(AP495+1)/((AS495+0.0000000000000000001)/charge/constants!$B$3)</f>
        <v>4.8066000000000004</v>
      </c>
      <c r="AV495" s="32">
        <f>AT495/eval!$E$18</f>
        <v>0</v>
      </c>
      <c r="AW495" s="32">
        <f>AU495/eval!$E$18</f>
        <v>5.8210958603810132</v>
      </c>
      <c r="BC495" s="32" t="e">
        <f>Rohdaten!AD495-G495</f>
        <v>#DIV/0!</v>
      </c>
      <c r="BF495" s="33">
        <f>Rohdaten!AF495/eval!$B$7</f>
        <v>0</v>
      </c>
    </row>
    <row r="496" spans="2:58" x14ac:dyDescent="0.2">
      <c r="B496" s="29">
        <f>IF(1=1,Rohdaten!H496,"x"&amp;Rohdaten!H496)</f>
        <v>0</v>
      </c>
      <c r="C496" s="29">
        <f>IF(101,Rohdaten!F496,-Rohdaten!F496)</f>
        <v>0</v>
      </c>
      <c r="E496" s="32">
        <f>Rohdaten!J496</f>
        <v>0</v>
      </c>
      <c r="F496" s="32" t="e">
        <f>AVERAGE(Rohdaten!L496,Rohdaten!X496,Rohdaten!AD496)</f>
        <v>#DIV/0!</v>
      </c>
      <c r="G496" s="29" t="e">
        <f t="array" ref="G496">AVERAGE(IF(Rohdaten!E496='turnwise standard'!$A$5:$A$99,'turnwise standard'!$F$5:$F$99))</f>
        <v>#DIV/0!</v>
      </c>
      <c r="H496" s="29" t="b">
        <f>IF(ISERROR(G496),1&lt;0,E496-G496&gt;eval!$B$6)</f>
        <v>0</v>
      </c>
      <c r="I496" s="32" t="e">
        <f>Rohdaten!L496-G496</f>
        <v>#DIV/0!</v>
      </c>
      <c r="J496" s="32">
        <f t="shared" si="197"/>
        <v>0</v>
      </c>
      <c r="K496" s="32">
        <f t="shared" si="198"/>
        <v>0</v>
      </c>
      <c r="V496" s="31" t="e">
        <f t="array" ref="V496">AVERAGE(IF(Rohdaten!E496='turnwise standard'!$A$5:$A$99,'turnwise standard'!$P$5:$P$99))</f>
        <v>#DIV/0!</v>
      </c>
      <c r="AF496" s="32">
        <f>(AC496)/((AE496+0.0000000000000000001)/charge/constants!$B$3)</f>
        <v>0</v>
      </c>
      <c r="AG496" s="32">
        <f>SQRT(AC496+1)/((AE496+0.0000000000000000001)/charge/constants!$B$3)</f>
        <v>4.8066000000000004</v>
      </c>
      <c r="AH496" s="32">
        <f>AF496/eval!$E$18</f>
        <v>0</v>
      </c>
      <c r="AI496" s="32">
        <f>AG496/eval!$E$18</f>
        <v>5.8210958603810132</v>
      </c>
      <c r="AR496" s="32" t="e">
        <f t="shared" si="199"/>
        <v>#DIV/0!</v>
      </c>
      <c r="AT496" s="32">
        <f>(AP496)/((AS496+0.0000000000000000001)/charge/constants!$B$3)</f>
        <v>0</v>
      </c>
      <c r="AU496" s="32">
        <f>SQRT(AP496+1)/((AS496+0.0000000000000000001)/charge/constants!$B$3)</f>
        <v>4.8066000000000004</v>
      </c>
      <c r="AV496" s="32">
        <f>AT496/eval!$E$18</f>
        <v>0</v>
      </c>
      <c r="AW496" s="32">
        <f>AU496/eval!$E$18</f>
        <v>5.8210958603810132</v>
      </c>
      <c r="BC496" s="32" t="e">
        <f>Rohdaten!AD496-G496</f>
        <v>#DIV/0!</v>
      </c>
      <c r="BF496" s="33">
        <f>Rohdaten!AF496/eval!$B$7</f>
        <v>0</v>
      </c>
    </row>
    <row r="497" spans="2:58" x14ac:dyDescent="0.2">
      <c r="B497" s="29">
        <f>IF(1=1,Rohdaten!H497,"x"&amp;Rohdaten!H497)</f>
        <v>0</v>
      </c>
      <c r="C497" s="29">
        <f>IF(101,Rohdaten!F497,-Rohdaten!F497)</f>
        <v>0</v>
      </c>
      <c r="E497" s="32">
        <f>Rohdaten!J497</f>
        <v>0</v>
      </c>
      <c r="F497" s="32" t="e">
        <f>AVERAGE(Rohdaten!L497,Rohdaten!X497,Rohdaten!AD497)</f>
        <v>#DIV/0!</v>
      </c>
      <c r="G497" s="29" t="e">
        <f t="array" ref="G497">AVERAGE(IF(Rohdaten!E497='turnwise standard'!$A$5:$A$99,'turnwise standard'!$F$5:$F$99))</f>
        <v>#DIV/0!</v>
      </c>
      <c r="H497" s="29" t="b">
        <f>IF(ISERROR(G497),1&lt;0,E497-G497&gt;eval!$B$6)</f>
        <v>0</v>
      </c>
      <c r="I497" s="32" t="e">
        <f>Rohdaten!L497-G497</f>
        <v>#DIV/0!</v>
      </c>
      <c r="J497" s="32">
        <f t="shared" si="197"/>
        <v>0</v>
      </c>
      <c r="K497" s="32">
        <f t="shared" si="198"/>
        <v>0</v>
      </c>
      <c r="V497" s="31" t="e">
        <f t="array" ref="V497">AVERAGE(IF(Rohdaten!E497='turnwise standard'!$A$5:$A$99,'turnwise standard'!$P$5:$P$99))</f>
        <v>#DIV/0!</v>
      </c>
      <c r="AF497" s="32">
        <f>(AC497)/((AE497+0.0000000000000000001)/charge/constants!$B$3)</f>
        <v>0</v>
      </c>
      <c r="AG497" s="32">
        <f>SQRT(AC497+1)/((AE497+0.0000000000000000001)/charge/constants!$B$3)</f>
        <v>4.8066000000000004</v>
      </c>
      <c r="AH497" s="32">
        <f>AF497/eval!$E$18</f>
        <v>0</v>
      </c>
      <c r="AI497" s="32">
        <f>AG497/eval!$E$18</f>
        <v>5.8210958603810132</v>
      </c>
      <c r="AR497" s="32" t="e">
        <f t="shared" si="199"/>
        <v>#DIV/0!</v>
      </c>
      <c r="AT497" s="32">
        <f>(AP497)/((AS497+0.0000000000000000001)/charge/constants!$B$3)</f>
        <v>0</v>
      </c>
      <c r="AU497" s="32">
        <f>SQRT(AP497+1)/((AS497+0.0000000000000000001)/charge/constants!$B$3)</f>
        <v>4.8066000000000004</v>
      </c>
      <c r="AV497" s="32">
        <f>AT497/eval!$E$18</f>
        <v>0</v>
      </c>
      <c r="AW497" s="32">
        <f>AU497/eval!$E$18</f>
        <v>5.8210958603810132</v>
      </c>
      <c r="BC497" s="32" t="e">
        <f>Rohdaten!AD497-G497</f>
        <v>#DIV/0!</v>
      </c>
      <c r="BF497" s="33">
        <f>Rohdaten!AF497/eval!$B$7</f>
        <v>0</v>
      </c>
    </row>
    <row r="498" spans="2:58" x14ac:dyDescent="0.2">
      <c r="B498" s="29">
        <f>IF(1=1,Rohdaten!H498,"x"&amp;Rohdaten!H498)</f>
        <v>0</v>
      </c>
      <c r="C498" s="29">
        <f>IF(101,Rohdaten!F498,-Rohdaten!F498)</f>
        <v>0</v>
      </c>
      <c r="E498" s="32">
        <f>Rohdaten!J498</f>
        <v>0</v>
      </c>
      <c r="F498" s="32" t="e">
        <f>AVERAGE(Rohdaten!L498,Rohdaten!X498,Rohdaten!AD498)</f>
        <v>#DIV/0!</v>
      </c>
      <c r="G498" s="29" t="e">
        <f t="array" ref="G498">AVERAGE(IF(Rohdaten!E498='turnwise standard'!$A$5:$A$99,'turnwise standard'!$F$5:$F$99))</f>
        <v>#DIV/0!</v>
      </c>
      <c r="H498" s="29" t="b">
        <f>IF(ISERROR(G498),1&lt;0,E498-G498&gt;eval!$B$6)</f>
        <v>0</v>
      </c>
      <c r="I498" s="32" t="e">
        <f>Rohdaten!L498-G498</f>
        <v>#DIV/0!</v>
      </c>
      <c r="J498" s="32">
        <f t="shared" si="197"/>
        <v>0</v>
      </c>
      <c r="K498" s="32">
        <f t="shared" si="198"/>
        <v>0</v>
      </c>
      <c r="V498" s="31" t="e">
        <f t="array" ref="V498">AVERAGE(IF(Rohdaten!E498='turnwise standard'!$A$5:$A$99,'turnwise standard'!$P$5:$P$99))</f>
        <v>#DIV/0!</v>
      </c>
      <c r="AF498" s="32">
        <f>(AC498)/((AE498+0.0000000000000000001)/charge/constants!$B$3)</f>
        <v>0</v>
      </c>
      <c r="AG498" s="32">
        <f>SQRT(AC498+1)/((AE498+0.0000000000000000001)/charge/constants!$B$3)</f>
        <v>4.8066000000000004</v>
      </c>
      <c r="AH498" s="32">
        <f>AF498/eval!$E$18</f>
        <v>0</v>
      </c>
      <c r="AI498" s="32">
        <f>AG498/eval!$E$18</f>
        <v>5.8210958603810132</v>
      </c>
      <c r="AR498" s="32" t="e">
        <f t="shared" si="199"/>
        <v>#DIV/0!</v>
      </c>
      <c r="AT498" s="32">
        <f>(AP498)/((AS498+0.0000000000000000001)/charge/constants!$B$3)</f>
        <v>0</v>
      </c>
      <c r="AU498" s="32">
        <f>SQRT(AP498+1)/((AS498+0.0000000000000000001)/charge/constants!$B$3)</f>
        <v>4.8066000000000004</v>
      </c>
      <c r="AV498" s="32">
        <f>AT498/eval!$E$18</f>
        <v>0</v>
      </c>
      <c r="AW498" s="32">
        <f>AU498/eval!$E$18</f>
        <v>5.8210958603810132</v>
      </c>
      <c r="BC498" s="32" t="e">
        <f>Rohdaten!AD498-G498</f>
        <v>#DIV/0!</v>
      </c>
      <c r="BF498" s="33">
        <f>Rohdaten!AF498/eval!$B$7</f>
        <v>0</v>
      </c>
    </row>
    <row r="499" spans="2:58" x14ac:dyDescent="0.2">
      <c r="B499" s="29">
        <f>IF(1=1,Rohdaten!H499,"x"&amp;Rohdaten!H499)</f>
        <v>0</v>
      </c>
      <c r="C499" s="29">
        <f>IF(101,Rohdaten!F499,-Rohdaten!F499)</f>
        <v>0</v>
      </c>
      <c r="E499" s="32">
        <f>Rohdaten!J499</f>
        <v>0</v>
      </c>
      <c r="F499" s="32" t="e">
        <f>AVERAGE(Rohdaten!L499,Rohdaten!X499,Rohdaten!AD499)</f>
        <v>#DIV/0!</v>
      </c>
      <c r="G499" s="29" t="e">
        <f t="array" ref="G499">AVERAGE(IF(Rohdaten!E499='turnwise standard'!$A$5:$A$99,'turnwise standard'!$F$5:$F$99))</f>
        <v>#DIV/0!</v>
      </c>
      <c r="H499" s="29" t="b">
        <f>IF(ISERROR(G499),1&lt;0,E499-G499&gt;eval!$B$6)</f>
        <v>0</v>
      </c>
      <c r="I499" s="32" t="e">
        <f>Rohdaten!L499-G499</f>
        <v>#DIV/0!</v>
      </c>
      <c r="J499" s="32">
        <f t="shared" si="197"/>
        <v>0</v>
      </c>
      <c r="K499" s="32">
        <f t="shared" si="198"/>
        <v>0</v>
      </c>
      <c r="V499" s="31" t="e">
        <f t="array" ref="V499">AVERAGE(IF(Rohdaten!E499='turnwise standard'!$A$5:$A$99,'turnwise standard'!$P$5:$P$99))</f>
        <v>#DIV/0!</v>
      </c>
      <c r="AF499" s="32">
        <f>(AC499)/((AE499+0.0000000000000000001)/charge/constants!$B$3)</f>
        <v>0</v>
      </c>
      <c r="AG499" s="32">
        <f>SQRT(AC499+1)/((AE499+0.0000000000000000001)/charge/constants!$B$3)</f>
        <v>4.8066000000000004</v>
      </c>
      <c r="AH499" s="32">
        <f>AF499/eval!$E$18</f>
        <v>0</v>
      </c>
      <c r="AI499" s="32">
        <f>AG499/eval!$E$18</f>
        <v>5.8210958603810132</v>
      </c>
      <c r="AR499" s="32" t="e">
        <f t="shared" si="199"/>
        <v>#DIV/0!</v>
      </c>
      <c r="AT499" s="32">
        <f>(AP499)/((AS499+0.0000000000000000001)/charge/constants!$B$3)</f>
        <v>0</v>
      </c>
      <c r="AU499" s="32">
        <f>SQRT(AP499+1)/((AS499+0.0000000000000000001)/charge/constants!$B$3)</f>
        <v>4.8066000000000004</v>
      </c>
      <c r="AV499" s="32">
        <f>AT499/eval!$E$18</f>
        <v>0</v>
      </c>
      <c r="AW499" s="32">
        <f>AU499/eval!$E$18</f>
        <v>5.8210958603810132</v>
      </c>
      <c r="BC499" s="32" t="e">
        <f>Rohdaten!AD499-G499</f>
        <v>#DIV/0!</v>
      </c>
      <c r="BF499" s="33">
        <f>Rohdaten!AF499/eval!$B$7</f>
        <v>0</v>
      </c>
    </row>
    <row r="500" spans="2:58" x14ac:dyDescent="0.2">
      <c r="B500" s="29">
        <f>IF(1=1,Rohdaten!H500,"x"&amp;Rohdaten!H500)</f>
        <v>0</v>
      </c>
      <c r="C500" s="29">
        <f>IF(101,Rohdaten!F500,-Rohdaten!F500)</f>
        <v>0</v>
      </c>
      <c r="E500" s="32">
        <f>Rohdaten!J500</f>
        <v>0</v>
      </c>
      <c r="F500" s="32" t="e">
        <f>AVERAGE(Rohdaten!L500,Rohdaten!X500,Rohdaten!AD500)</f>
        <v>#DIV/0!</v>
      </c>
      <c r="G500" s="29" t="e">
        <f t="array" ref="G500">AVERAGE(IF(Rohdaten!E500='turnwise standard'!$A$5:$A$99,'turnwise standard'!$F$5:$F$99))</f>
        <v>#DIV/0!</v>
      </c>
      <c r="H500" s="29" t="b">
        <f>IF(ISERROR(G500),1&lt;0,E500-G500&gt;eval!$B$6)</f>
        <v>0</v>
      </c>
      <c r="I500" s="32" t="e">
        <f>Rohdaten!L500-G500</f>
        <v>#DIV/0!</v>
      </c>
      <c r="J500" s="32">
        <f t="shared" si="197"/>
        <v>0</v>
      </c>
      <c r="K500" s="32">
        <f t="shared" si="198"/>
        <v>0</v>
      </c>
      <c r="V500" s="31" t="e">
        <f t="array" ref="V500">AVERAGE(IF(Rohdaten!E500='turnwise standard'!$A$5:$A$99,'turnwise standard'!$P$5:$P$99))</f>
        <v>#DIV/0!</v>
      </c>
      <c r="AF500" s="32">
        <f>(AC500)/((AE500+0.0000000000000000001)/charge/constants!$B$3)</f>
        <v>0</v>
      </c>
      <c r="AG500" s="32">
        <f>SQRT(AC500+1)/((AE500+0.0000000000000000001)/charge/constants!$B$3)</f>
        <v>4.8066000000000004</v>
      </c>
      <c r="AH500" s="32">
        <f>AF500/eval!$E$18</f>
        <v>0</v>
      </c>
      <c r="AI500" s="32">
        <f>AG500/eval!$E$18</f>
        <v>5.8210958603810132</v>
      </c>
      <c r="AR500" s="32" t="e">
        <f t="shared" si="199"/>
        <v>#DIV/0!</v>
      </c>
      <c r="AT500" s="32">
        <f>(AP500)/((AS500+0.0000000000000000001)/charge/constants!$B$3)</f>
        <v>0</v>
      </c>
      <c r="AU500" s="32">
        <f>SQRT(AP500+1)/((AS500+0.0000000000000000001)/charge/constants!$B$3)</f>
        <v>4.8066000000000004</v>
      </c>
      <c r="AV500" s="32">
        <f>AT500/eval!$E$18</f>
        <v>0</v>
      </c>
      <c r="AW500" s="32">
        <f>AU500/eval!$E$18</f>
        <v>5.8210958603810132</v>
      </c>
      <c r="BC500" s="32" t="e">
        <f>Rohdaten!AD500-G500</f>
        <v>#DIV/0!</v>
      </c>
      <c r="BF500" s="33">
        <f>Rohdaten!AF500/eval!$B$7</f>
        <v>0</v>
      </c>
    </row>
    <row r="501" spans="2:58" x14ac:dyDescent="0.2">
      <c r="B501" s="29">
        <f>IF(1=1,Rohdaten!H501,"x"&amp;Rohdaten!H501)</f>
        <v>0</v>
      </c>
      <c r="C501" s="29">
        <f>IF(101,Rohdaten!F501,-Rohdaten!F501)</f>
        <v>0</v>
      </c>
      <c r="E501" s="32">
        <f>Rohdaten!J501</f>
        <v>0</v>
      </c>
      <c r="F501" s="32" t="e">
        <f>AVERAGE(Rohdaten!L501,Rohdaten!X501,Rohdaten!AD501)</f>
        <v>#DIV/0!</v>
      </c>
      <c r="G501" s="29" t="e">
        <f t="array" ref="G501">AVERAGE(IF(Rohdaten!E501='turnwise standard'!$A$5:$A$99,'turnwise standard'!$F$5:$F$99))</f>
        <v>#DIV/0!</v>
      </c>
      <c r="H501" s="29" t="b">
        <f>IF(ISERROR(G501),1&lt;0,E501-G501&gt;eval!$B$6)</f>
        <v>0</v>
      </c>
      <c r="I501" s="32" t="e">
        <f>Rohdaten!L501-G501</f>
        <v>#DIV/0!</v>
      </c>
      <c r="J501" s="32">
        <f t="shared" si="197"/>
        <v>0</v>
      </c>
      <c r="K501" s="32">
        <f t="shared" si="198"/>
        <v>0</v>
      </c>
      <c r="V501" s="31" t="e">
        <f t="array" ref="V501">AVERAGE(IF(Rohdaten!E501='turnwise standard'!$A$5:$A$99,'turnwise standard'!$P$5:$P$99))</f>
        <v>#DIV/0!</v>
      </c>
      <c r="AF501" s="32">
        <f>(AC501)/((AE501+0.0000000000000000001)/charge/constants!$B$3)</f>
        <v>0</v>
      </c>
      <c r="AG501" s="32">
        <f>SQRT(AC501+1)/((AE501+0.0000000000000000001)/charge/constants!$B$3)</f>
        <v>4.8066000000000004</v>
      </c>
      <c r="AH501" s="32">
        <f>AF501/eval!$E$18</f>
        <v>0</v>
      </c>
      <c r="AI501" s="32">
        <f>AG501/eval!$E$18</f>
        <v>5.8210958603810132</v>
      </c>
      <c r="AR501" s="32" t="e">
        <f t="shared" si="199"/>
        <v>#DIV/0!</v>
      </c>
      <c r="AT501" s="32">
        <f>(AP501)/((AS501+0.0000000000000000001)/charge/constants!$B$3)</f>
        <v>0</v>
      </c>
      <c r="AU501" s="32">
        <f>SQRT(AP501+1)/((AS501+0.0000000000000000001)/charge/constants!$B$3)</f>
        <v>4.8066000000000004</v>
      </c>
      <c r="AV501" s="32">
        <f>AT501/eval!$E$18</f>
        <v>0</v>
      </c>
      <c r="AW501" s="32">
        <f>AU501/eval!$E$18</f>
        <v>5.8210958603810132</v>
      </c>
      <c r="BC501" s="32" t="e">
        <f>Rohdaten!AD501-G501</f>
        <v>#DIV/0!</v>
      </c>
      <c r="BF501" s="33">
        <f>Rohdaten!AF501/eval!$B$7</f>
        <v>0</v>
      </c>
    </row>
    <row r="502" spans="2:58" x14ac:dyDescent="0.2">
      <c r="B502" s="29">
        <f>IF(1=1,Rohdaten!H502,"x"&amp;Rohdaten!H502)</f>
        <v>0</v>
      </c>
      <c r="C502" s="29">
        <f>IF(101,Rohdaten!F502,-Rohdaten!F502)</f>
        <v>0</v>
      </c>
      <c r="E502" s="32">
        <f>Rohdaten!J502</f>
        <v>0</v>
      </c>
      <c r="F502" s="32" t="e">
        <f>AVERAGE(Rohdaten!L502,Rohdaten!X502,Rohdaten!AD502)</f>
        <v>#DIV/0!</v>
      </c>
      <c r="G502" s="29" t="e">
        <f t="array" ref="G502">AVERAGE(IF(Rohdaten!E502='turnwise standard'!$A$5:$A$99,'turnwise standard'!$F$5:$F$99))</f>
        <v>#DIV/0!</v>
      </c>
      <c r="H502" s="29" t="b">
        <f>IF(ISERROR(G502),1&lt;0,E502-G502&gt;eval!$B$6)</f>
        <v>0</v>
      </c>
      <c r="I502" s="32" t="e">
        <f>Rohdaten!L502-G502</f>
        <v>#DIV/0!</v>
      </c>
      <c r="J502" s="32">
        <f t="shared" si="197"/>
        <v>0</v>
      </c>
      <c r="K502" s="32">
        <f t="shared" si="198"/>
        <v>0</v>
      </c>
      <c r="V502" s="31" t="e">
        <f t="array" ref="V502">AVERAGE(IF(Rohdaten!E502='turnwise standard'!$A$5:$A$99,'turnwise standard'!$P$5:$P$99))</f>
        <v>#DIV/0!</v>
      </c>
      <c r="AF502" s="32">
        <f>(AC502)/((AE502+0.0000000000000000001)/charge/constants!$B$3)</f>
        <v>0</v>
      </c>
      <c r="AG502" s="32">
        <f>SQRT(AC502+1)/((AE502+0.0000000000000000001)/charge/constants!$B$3)</f>
        <v>4.8066000000000004</v>
      </c>
      <c r="AH502" s="32">
        <f>AF502/eval!$E$18</f>
        <v>0</v>
      </c>
      <c r="AI502" s="32">
        <f>AG502/eval!$E$18</f>
        <v>5.8210958603810132</v>
      </c>
      <c r="AR502" s="32" t="e">
        <f t="shared" si="199"/>
        <v>#DIV/0!</v>
      </c>
      <c r="AT502" s="32">
        <f>(AP502)/((AS502+0.0000000000000000001)/charge/constants!$B$3)</f>
        <v>0</v>
      </c>
      <c r="AU502" s="32">
        <f>SQRT(AP502+1)/((AS502+0.0000000000000000001)/charge/constants!$B$3)</f>
        <v>4.8066000000000004</v>
      </c>
      <c r="AV502" s="32">
        <f>AT502/eval!$E$18</f>
        <v>0</v>
      </c>
      <c r="AW502" s="32">
        <f>AU502/eval!$E$18</f>
        <v>5.8210958603810132</v>
      </c>
      <c r="BC502" s="32" t="e">
        <f>Rohdaten!AD502-G502</f>
        <v>#DIV/0!</v>
      </c>
      <c r="BF502" s="33">
        <f>Rohdaten!AF502/eval!$B$7</f>
        <v>0</v>
      </c>
    </row>
    <row r="503" spans="2:58" x14ac:dyDescent="0.2">
      <c r="B503" s="29">
        <f>IF(1=1,Rohdaten!H503,"x"&amp;Rohdaten!H503)</f>
        <v>0</v>
      </c>
      <c r="C503" s="29">
        <f>IF(101,Rohdaten!F503,-Rohdaten!F503)</f>
        <v>0</v>
      </c>
      <c r="E503" s="32">
        <f>Rohdaten!J503</f>
        <v>0</v>
      </c>
      <c r="F503" s="32" t="e">
        <f>AVERAGE(Rohdaten!L503,Rohdaten!X503,Rohdaten!AD503)</f>
        <v>#DIV/0!</v>
      </c>
      <c r="G503" s="29" t="e">
        <f t="array" ref="G503">AVERAGE(IF(Rohdaten!E503='turnwise standard'!$A$5:$A$99,'turnwise standard'!$F$5:$F$99))</f>
        <v>#DIV/0!</v>
      </c>
      <c r="H503" s="29" t="b">
        <f>IF(ISERROR(G503),1&lt;0,E503-G503&gt;eval!$B$6)</f>
        <v>0</v>
      </c>
      <c r="I503" s="32" t="e">
        <f>Rohdaten!L503-G503</f>
        <v>#DIV/0!</v>
      </c>
      <c r="J503" s="32">
        <f t="shared" si="197"/>
        <v>0</v>
      </c>
      <c r="K503" s="32">
        <f t="shared" si="198"/>
        <v>0</v>
      </c>
      <c r="V503" s="31" t="e">
        <f t="array" ref="V503">AVERAGE(IF(Rohdaten!E503='turnwise standard'!$A$5:$A$99,'turnwise standard'!$P$5:$P$99))</f>
        <v>#DIV/0!</v>
      </c>
      <c r="AF503" s="32">
        <f>(AC503)/((AE503+0.0000000000000000001)/charge/constants!$B$3)</f>
        <v>0</v>
      </c>
      <c r="AG503" s="32">
        <f>SQRT(AC503+1)/((AE503+0.0000000000000000001)/charge/constants!$B$3)</f>
        <v>4.8066000000000004</v>
      </c>
      <c r="AH503" s="32">
        <f>AF503/eval!$E$18</f>
        <v>0</v>
      </c>
      <c r="AI503" s="32">
        <f>AG503/eval!$E$18</f>
        <v>5.8210958603810132</v>
      </c>
      <c r="AR503" s="32" t="e">
        <f t="shared" si="199"/>
        <v>#DIV/0!</v>
      </c>
      <c r="AT503" s="32">
        <f>(AP503)/((AS503+0.0000000000000000001)/charge/constants!$B$3)</f>
        <v>0</v>
      </c>
      <c r="AU503" s="32">
        <f>SQRT(AP503+1)/((AS503+0.0000000000000000001)/charge/constants!$B$3)</f>
        <v>4.8066000000000004</v>
      </c>
      <c r="AV503" s="32">
        <f>AT503/eval!$E$18</f>
        <v>0</v>
      </c>
      <c r="AW503" s="32">
        <f>AU503/eval!$E$18</f>
        <v>5.8210958603810132</v>
      </c>
      <c r="BC503" s="32" t="e">
        <f>Rohdaten!AD503-G503</f>
        <v>#DIV/0!</v>
      </c>
      <c r="BF503" s="33">
        <f>Rohdaten!AF503/eval!$B$7</f>
        <v>0</v>
      </c>
    </row>
    <row r="504" spans="2:58" x14ac:dyDescent="0.2">
      <c r="B504" s="29">
        <f>IF(1=1,Rohdaten!H504,"x"&amp;Rohdaten!H504)</f>
        <v>0</v>
      </c>
      <c r="C504" s="29">
        <f>IF(101,Rohdaten!F504,-Rohdaten!F504)</f>
        <v>0</v>
      </c>
      <c r="E504" s="32">
        <f>Rohdaten!J504</f>
        <v>0</v>
      </c>
      <c r="F504" s="32" t="e">
        <f>AVERAGE(Rohdaten!L504,Rohdaten!X504,Rohdaten!AD504)</f>
        <v>#DIV/0!</v>
      </c>
      <c r="G504" s="29" t="e">
        <f t="array" ref="G504">AVERAGE(IF(Rohdaten!E504='turnwise standard'!$A$5:$A$99,'turnwise standard'!$F$5:$F$99))</f>
        <v>#DIV/0!</v>
      </c>
      <c r="H504" s="29" t="b">
        <f>IF(ISERROR(G504),1&lt;0,E504-G504&gt;eval!$B$6)</f>
        <v>0</v>
      </c>
      <c r="I504" s="32" t="e">
        <f>Rohdaten!L504-G504</f>
        <v>#DIV/0!</v>
      </c>
      <c r="J504" s="32">
        <f t="shared" si="197"/>
        <v>0</v>
      </c>
      <c r="K504" s="32">
        <f t="shared" si="198"/>
        <v>0</v>
      </c>
      <c r="V504" s="31" t="e">
        <f t="array" ref="V504">AVERAGE(IF(Rohdaten!E504='turnwise standard'!$A$5:$A$99,'turnwise standard'!$P$5:$P$99))</f>
        <v>#DIV/0!</v>
      </c>
      <c r="AF504" s="32">
        <f>(AC504)/((AE504+0.0000000000000000001)/charge/constants!$B$3)</f>
        <v>0</v>
      </c>
      <c r="AG504" s="32">
        <f>SQRT(AC504+1)/((AE504+0.0000000000000000001)/charge/constants!$B$3)</f>
        <v>4.8066000000000004</v>
      </c>
      <c r="AH504" s="32">
        <f>AF504/eval!$E$18</f>
        <v>0</v>
      </c>
      <c r="AI504" s="32">
        <f>AG504/eval!$E$18</f>
        <v>5.8210958603810132</v>
      </c>
      <c r="AR504" s="32" t="e">
        <f t="shared" si="199"/>
        <v>#DIV/0!</v>
      </c>
      <c r="AT504" s="32">
        <f>(AP504)/((AS504+0.0000000000000000001)/charge/constants!$B$3)</f>
        <v>0</v>
      </c>
      <c r="AU504" s="32">
        <f>SQRT(AP504+1)/((AS504+0.0000000000000000001)/charge/constants!$B$3)</f>
        <v>4.8066000000000004</v>
      </c>
      <c r="AV504" s="32">
        <f>AT504/eval!$E$18</f>
        <v>0</v>
      </c>
      <c r="AW504" s="32">
        <f>AU504/eval!$E$18</f>
        <v>5.8210958603810132</v>
      </c>
      <c r="BC504" s="32" t="e">
        <f>Rohdaten!AD504-G504</f>
        <v>#DIV/0!</v>
      </c>
      <c r="BF504" s="33">
        <f>Rohdaten!AF504/eval!$B$7</f>
        <v>0</v>
      </c>
    </row>
    <row r="505" spans="2:58" x14ac:dyDescent="0.2">
      <c r="B505" s="29">
        <f>IF(1=1,Rohdaten!H505,"x"&amp;Rohdaten!H505)</f>
        <v>0</v>
      </c>
      <c r="C505" s="29">
        <f>IF(101,Rohdaten!F505,-Rohdaten!F505)</f>
        <v>0</v>
      </c>
      <c r="E505" s="32">
        <f>Rohdaten!J505</f>
        <v>0</v>
      </c>
      <c r="F505" s="32" t="e">
        <f>AVERAGE(Rohdaten!L505,Rohdaten!X505,Rohdaten!AD505)</f>
        <v>#DIV/0!</v>
      </c>
      <c r="G505" s="29" t="e">
        <f t="array" ref="G505">AVERAGE(IF(Rohdaten!E505='turnwise standard'!$A$5:$A$99,'turnwise standard'!$F$5:$F$99))</f>
        <v>#DIV/0!</v>
      </c>
      <c r="H505" s="29" t="b">
        <f>IF(ISERROR(G505),1&lt;0,E505-G505&gt;eval!$B$6)</f>
        <v>0</v>
      </c>
      <c r="I505" s="32" t="e">
        <f>Rohdaten!L505-G505</f>
        <v>#DIV/0!</v>
      </c>
      <c r="J505" s="32">
        <f t="shared" si="197"/>
        <v>0</v>
      </c>
      <c r="K505" s="32">
        <f t="shared" si="198"/>
        <v>0</v>
      </c>
      <c r="V505" s="31" t="e">
        <f t="array" ref="V505">AVERAGE(IF(Rohdaten!E505='turnwise standard'!$A$5:$A$99,'turnwise standard'!$P$5:$P$99))</f>
        <v>#DIV/0!</v>
      </c>
      <c r="AF505" s="32">
        <f>(AC505)/((AE505+0.0000000000000000001)/charge/constants!$B$3)</f>
        <v>0</v>
      </c>
      <c r="AG505" s="32">
        <f>SQRT(AC505+1)/((AE505+0.0000000000000000001)/charge/constants!$B$3)</f>
        <v>4.8066000000000004</v>
      </c>
      <c r="AH505" s="32">
        <f>AF505/eval!$E$18</f>
        <v>0</v>
      </c>
      <c r="AI505" s="32">
        <f>AG505/eval!$E$18</f>
        <v>5.8210958603810132</v>
      </c>
      <c r="AR505" s="32" t="e">
        <f t="shared" si="199"/>
        <v>#DIV/0!</v>
      </c>
      <c r="AT505" s="32">
        <f>(AP505)/((AS505+0.0000000000000000001)/charge/constants!$B$3)</f>
        <v>0</v>
      </c>
      <c r="AU505" s="32">
        <f>SQRT(AP505+1)/((AS505+0.0000000000000000001)/charge/constants!$B$3)</f>
        <v>4.8066000000000004</v>
      </c>
      <c r="AV505" s="32">
        <f>AT505/eval!$E$18</f>
        <v>0</v>
      </c>
      <c r="AW505" s="32">
        <f>AU505/eval!$E$18</f>
        <v>5.8210958603810132</v>
      </c>
      <c r="BC505" s="32" t="e">
        <f>Rohdaten!AD505-G505</f>
        <v>#DIV/0!</v>
      </c>
      <c r="BF505" s="33">
        <f>Rohdaten!AF505/eval!$B$7</f>
        <v>0</v>
      </c>
    </row>
    <row r="506" spans="2:58" x14ac:dyDescent="0.2">
      <c r="B506" s="29">
        <f>IF(1=1,Rohdaten!H506,"x"&amp;Rohdaten!H506)</f>
        <v>0</v>
      </c>
      <c r="C506" s="29">
        <f>IF(101,Rohdaten!F506,-Rohdaten!F506)</f>
        <v>0</v>
      </c>
      <c r="E506" s="32">
        <f>Rohdaten!J506</f>
        <v>0</v>
      </c>
      <c r="F506" s="32" t="e">
        <f>AVERAGE(Rohdaten!L506,Rohdaten!X506,Rohdaten!AD506)</f>
        <v>#DIV/0!</v>
      </c>
      <c r="G506" s="29" t="e">
        <f t="array" ref="G506">AVERAGE(IF(Rohdaten!E506='turnwise standard'!$A$5:$A$99,'turnwise standard'!$F$5:$F$99))</f>
        <v>#DIV/0!</v>
      </c>
      <c r="H506" s="29" t="b">
        <f>IF(ISERROR(G506),1&lt;0,E506-G506&gt;eval!$B$6)</f>
        <v>0</v>
      </c>
      <c r="I506" s="32" t="e">
        <f>Rohdaten!L506-G506</f>
        <v>#DIV/0!</v>
      </c>
      <c r="J506" s="32">
        <f t="shared" si="197"/>
        <v>0</v>
      </c>
      <c r="K506" s="32">
        <f t="shared" si="198"/>
        <v>0</v>
      </c>
      <c r="V506" s="31" t="e">
        <f t="array" ref="V506">AVERAGE(IF(Rohdaten!E506='turnwise standard'!$A$5:$A$99,'turnwise standard'!$P$5:$P$99))</f>
        <v>#DIV/0!</v>
      </c>
      <c r="AF506" s="32">
        <f>(AC506)/((AE506+0.0000000000000000001)/charge/constants!$B$3)</f>
        <v>0</v>
      </c>
      <c r="AG506" s="32">
        <f>SQRT(AC506+1)/((AE506+0.0000000000000000001)/charge/constants!$B$3)</f>
        <v>4.8066000000000004</v>
      </c>
      <c r="AH506" s="32">
        <f>AF506/eval!$E$18</f>
        <v>0</v>
      </c>
      <c r="AI506" s="32">
        <f>AG506/eval!$E$18</f>
        <v>5.8210958603810132</v>
      </c>
      <c r="AR506" s="32" t="e">
        <f t="shared" si="199"/>
        <v>#DIV/0!</v>
      </c>
      <c r="AT506" s="32">
        <f>(AP506)/((AS506+0.0000000000000000001)/charge/constants!$B$3)</f>
        <v>0</v>
      </c>
      <c r="AU506" s="32">
        <f>SQRT(AP506+1)/((AS506+0.0000000000000000001)/charge/constants!$B$3)</f>
        <v>4.8066000000000004</v>
      </c>
      <c r="AV506" s="32">
        <f>AT506/eval!$E$18</f>
        <v>0</v>
      </c>
      <c r="AW506" s="32">
        <f>AU506/eval!$E$18</f>
        <v>5.8210958603810132</v>
      </c>
      <c r="BC506" s="32" t="e">
        <f>Rohdaten!AD506-G506</f>
        <v>#DIV/0!</v>
      </c>
      <c r="BF506" s="33">
        <f>Rohdaten!AF506/eval!$B$7</f>
        <v>0</v>
      </c>
    </row>
    <row r="507" spans="2:58" x14ac:dyDescent="0.2">
      <c r="B507" s="29">
        <f>IF(1=1,Rohdaten!H507,"x"&amp;Rohdaten!H507)</f>
        <v>0</v>
      </c>
      <c r="C507" s="29">
        <f>IF(101,Rohdaten!F507,-Rohdaten!F507)</f>
        <v>0</v>
      </c>
      <c r="E507" s="32">
        <f>Rohdaten!J507</f>
        <v>0</v>
      </c>
      <c r="F507" s="32" t="e">
        <f>AVERAGE(Rohdaten!L507,Rohdaten!X507,Rohdaten!AD507)</f>
        <v>#DIV/0!</v>
      </c>
      <c r="G507" s="29" t="e">
        <f t="array" ref="G507">AVERAGE(IF(Rohdaten!E507='turnwise standard'!$A$5:$A$99,'turnwise standard'!$F$5:$F$99))</f>
        <v>#DIV/0!</v>
      </c>
      <c r="H507" s="29" t="b">
        <f>IF(ISERROR(G507),1&lt;0,E507-G507&gt;eval!$B$6)</f>
        <v>0</v>
      </c>
      <c r="I507" s="32" t="e">
        <f>Rohdaten!L507-G507</f>
        <v>#DIV/0!</v>
      </c>
      <c r="J507" s="32">
        <f t="shared" si="197"/>
        <v>0</v>
      </c>
      <c r="K507" s="32">
        <f t="shared" si="198"/>
        <v>0</v>
      </c>
      <c r="V507" s="31" t="e">
        <f t="array" ref="V507">AVERAGE(IF(Rohdaten!E507='turnwise standard'!$A$5:$A$99,'turnwise standard'!$P$5:$P$99))</f>
        <v>#DIV/0!</v>
      </c>
      <c r="AF507" s="32">
        <f>(AC507)/((AE507+0.0000000000000000001)/charge/constants!$B$3)</f>
        <v>0</v>
      </c>
      <c r="AG507" s="32">
        <f>SQRT(AC507+1)/((AE507+0.0000000000000000001)/charge/constants!$B$3)</f>
        <v>4.8066000000000004</v>
      </c>
      <c r="AH507" s="32">
        <f>AF507/eval!$E$18</f>
        <v>0</v>
      </c>
      <c r="AI507" s="32">
        <f>AG507/eval!$E$18</f>
        <v>5.8210958603810132</v>
      </c>
      <c r="AR507" s="32" t="e">
        <f t="shared" si="199"/>
        <v>#DIV/0!</v>
      </c>
      <c r="AT507" s="32">
        <f>(AP507)/((AS507+0.0000000000000000001)/charge/constants!$B$3)</f>
        <v>0</v>
      </c>
      <c r="AU507" s="32">
        <f>SQRT(AP507+1)/((AS507+0.0000000000000000001)/charge/constants!$B$3)</f>
        <v>4.8066000000000004</v>
      </c>
      <c r="AV507" s="32">
        <f>AT507/eval!$E$18</f>
        <v>0</v>
      </c>
      <c r="AW507" s="32">
        <f>AU507/eval!$E$18</f>
        <v>5.8210958603810132</v>
      </c>
      <c r="BC507" s="32" t="e">
        <f>Rohdaten!AD507-G507</f>
        <v>#DIV/0!</v>
      </c>
      <c r="BF507" s="33">
        <f>Rohdaten!AF507/eval!$B$7</f>
        <v>0</v>
      </c>
    </row>
    <row r="508" spans="2:58" x14ac:dyDescent="0.2">
      <c r="B508" s="29">
        <f>IF(1=1,Rohdaten!H508,"x"&amp;Rohdaten!H508)</f>
        <v>0</v>
      </c>
      <c r="C508" s="29">
        <f>IF(101,Rohdaten!F508,-Rohdaten!F508)</f>
        <v>0</v>
      </c>
      <c r="E508" s="32">
        <f>Rohdaten!J508</f>
        <v>0</v>
      </c>
      <c r="F508" s="32" t="e">
        <f>AVERAGE(Rohdaten!L508,Rohdaten!X508,Rohdaten!AD508)</f>
        <v>#DIV/0!</v>
      </c>
      <c r="G508" s="29" t="e">
        <f t="array" ref="G508">AVERAGE(IF(Rohdaten!E508='turnwise standard'!$A$5:$A$99,'turnwise standard'!$F$5:$F$99))</f>
        <v>#DIV/0!</v>
      </c>
      <c r="H508" s="29" t="b">
        <f>IF(ISERROR(G508),1&lt;0,E508-G508&gt;eval!$B$6)</f>
        <v>0</v>
      </c>
      <c r="I508" s="32" t="e">
        <f>Rohdaten!L508-G508</f>
        <v>#DIV/0!</v>
      </c>
      <c r="J508" s="32">
        <f t="shared" si="197"/>
        <v>0</v>
      </c>
      <c r="K508" s="32">
        <f t="shared" si="198"/>
        <v>0</v>
      </c>
      <c r="V508" s="31" t="e">
        <f t="array" ref="V508">AVERAGE(IF(Rohdaten!E508='turnwise standard'!$A$5:$A$99,'turnwise standard'!$P$5:$P$99))</f>
        <v>#DIV/0!</v>
      </c>
      <c r="AF508" s="32">
        <f>(AC508)/((AE508+0.0000000000000000001)/charge/constants!$B$3)</f>
        <v>0</v>
      </c>
      <c r="AG508" s="32">
        <f>SQRT(AC508+1)/((AE508+0.0000000000000000001)/charge/constants!$B$3)</f>
        <v>4.8066000000000004</v>
      </c>
      <c r="AH508" s="32">
        <f>AF508/eval!$E$18</f>
        <v>0</v>
      </c>
      <c r="AI508" s="32">
        <f>AG508/eval!$E$18</f>
        <v>5.8210958603810132</v>
      </c>
      <c r="AR508" s="32" t="e">
        <f t="shared" si="199"/>
        <v>#DIV/0!</v>
      </c>
      <c r="AT508" s="32">
        <f>(AP508)/((AS508+0.0000000000000000001)/charge/constants!$B$3)</f>
        <v>0</v>
      </c>
      <c r="AU508" s="32">
        <f>SQRT(AP508+1)/((AS508+0.0000000000000000001)/charge/constants!$B$3)</f>
        <v>4.8066000000000004</v>
      </c>
      <c r="AV508" s="32">
        <f>AT508/eval!$E$18</f>
        <v>0</v>
      </c>
      <c r="AW508" s="32">
        <f>AU508/eval!$E$18</f>
        <v>5.8210958603810132</v>
      </c>
      <c r="BC508" s="32" t="e">
        <f>Rohdaten!AD508-G508</f>
        <v>#DIV/0!</v>
      </c>
      <c r="BF508" s="33">
        <f>Rohdaten!AF508/eval!$B$7</f>
        <v>0</v>
      </c>
    </row>
    <row r="509" spans="2:58" x14ac:dyDescent="0.2">
      <c r="B509" s="29">
        <f>IF(1=1,Rohdaten!H509,"x"&amp;Rohdaten!H509)</f>
        <v>0</v>
      </c>
      <c r="C509" s="29">
        <f>IF(101,Rohdaten!F509,-Rohdaten!F509)</f>
        <v>0</v>
      </c>
      <c r="E509" s="32">
        <f>Rohdaten!J509</f>
        <v>0</v>
      </c>
      <c r="F509" s="32" t="e">
        <f>AVERAGE(Rohdaten!L509,Rohdaten!X509,Rohdaten!AD509)</f>
        <v>#DIV/0!</v>
      </c>
      <c r="G509" s="29" t="e">
        <f t="array" ref="G509">AVERAGE(IF(Rohdaten!E509='turnwise standard'!$A$5:$A$99,'turnwise standard'!$F$5:$F$99))</f>
        <v>#DIV/0!</v>
      </c>
      <c r="H509" s="29" t="b">
        <f>IF(ISERROR(G509),1&lt;0,E509-G509&gt;eval!$B$6)</f>
        <v>0</v>
      </c>
      <c r="I509" s="32" t="e">
        <f>Rohdaten!L509-G509</f>
        <v>#DIV/0!</v>
      </c>
      <c r="J509" s="32">
        <f t="shared" si="197"/>
        <v>0</v>
      </c>
      <c r="K509" s="32">
        <f t="shared" si="198"/>
        <v>0</v>
      </c>
      <c r="V509" s="31" t="e">
        <f t="array" ref="V509">AVERAGE(IF(Rohdaten!E509='turnwise standard'!$A$5:$A$99,'turnwise standard'!$P$5:$P$99))</f>
        <v>#DIV/0!</v>
      </c>
      <c r="AF509" s="32">
        <f>(AC509)/((AE509+0.0000000000000000001)/charge/constants!$B$3)</f>
        <v>0</v>
      </c>
      <c r="AG509" s="32">
        <f>SQRT(AC509+1)/((AE509+0.0000000000000000001)/charge/constants!$B$3)</f>
        <v>4.8066000000000004</v>
      </c>
      <c r="AH509" s="32">
        <f>AF509/eval!$E$18</f>
        <v>0</v>
      </c>
      <c r="AI509" s="32">
        <f>AG509/eval!$E$18</f>
        <v>5.8210958603810132</v>
      </c>
      <c r="AR509" s="32" t="e">
        <f t="shared" si="199"/>
        <v>#DIV/0!</v>
      </c>
      <c r="AT509" s="32">
        <f>(AP509)/((AS509+0.0000000000000000001)/charge/constants!$B$3)</f>
        <v>0</v>
      </c>
      <c r="AU509" s="32">
        <f>SQRT(AP509+1)/((AS509+0.0000000000000000001)/charge/constants!$B$3)</f>
        <v>4.8066000000000004</v>
      </c>
      <c r="AV509" s="32">
        <f>AT509/eval!$E$18</f>
        <v>0</v>
      </c>
      <c r="AW509" s="32">
        <f>AU509/eval!$E$18</f>
        <v>5.8210958603810132</v>
      </c>
      <c r="BC509" s="32" t="e">
        <f>Rohdaten!AD509-G509</f>
        <v>#DIV/0!</v>
      </c>
      <c r="BF509" s="33">
        <f>Rohdaten!AF509/eval!$B$7</f>
        <v>0</v>
      </c>
    </row>
    <row r="510" spans="2:58" x14ac:dyDescent="0.2">
      <c r="B510" s="29">
        <f>IF(1=1,Rohdaten!H510,"x"&amp;Rohdaten!H510)</f>
        <v>0</v>
      </c>
      <c r="C510" s="29">
        <f>IF(101,Rohdaten!F510,-Rohdaten!F510)</f>
        <v>0</v>
      </c>
      <c r="E510" s="32">
        <f>Rohdaten!J510</f>
        <v>0</v>
      </c>
      <c r="F510" s="32" t="e">
        <f>AVERAGE(Rohdaten!L510,Rohdaten!X510,Rohdaten!AD510)</f>
        <v>#DIV/0!</v>
      </c>
      <c r="G510" s="29" t="e">
        <f t="array" ref="G510">AVERAGE(IF(Rohdaten!E510='turnwise standard'!$A$5:$A$99,'turnwise standard'!$F$5:$F$99))</f>
        <v>#DIV/0!</v>
      </c>
      <c r="H510" s="29" t="b">
        <f>IF(ISERROR(G510),1&lt;0,E510-G510&gt;eval!$B$6)</f>
        <v>0</v>
      </c>
      <c r="I510" s="32" t="e">
        <f>Rohdaten!L510-G510</f>
        <v>#DIV/0!</v>
      </c>
      <c r="J510" s="32">
        <f t="shared" si="197"/>
        <v>0</v>
      </c>
      <c r="K510" s="32">
        <f t="shared" si="198"/>
        <v>0</v>
      </c>
      <c r="V510" s="31" t="e">
        <f t="array" ref="V510">AVERAGE(IF(Rohdaten!E510='turnwise standard'!$A$5:$A$99,'turnwise standard'!$P$5:$P$99))</f>
        <v>#DIV/0!</v>
      </c>
      <c r="AF510" s="32">
        <f>(AC510)/((AE510+0.0000000000000000001)/charge/constants!$B$3)</f>
        <v>0</v>
      </c>
      <c r="AG510" s="32">
        <f>SQRT(AC510+1)/((AE510+0.0000000000000000001)/charge/constants!$B$3)</f>
        <v>4.8066000000000004</v>
      </c>
      <c r="AH510" s="32">
        <f>AF510/eval!$E$18</f>
        <v>0</v>
      </c>
      <c r="AI510" s="32">
        <f>AG510/eval!$E$18</f>
        <v>5.8210958603810132</v>
      </c>
      <c r="AR510" s="32" t="e">
        <f t="shared" si="199"/>
        <v>#DIV/0!</v>
      </c>
      <c r="AT510" s="32">
        <f>(AP510)/((AS510+0.0000000000000000001)/charge/constants!$B$3)</f>
        <v>0</v>
      </c>
      <c r="AU510" s="32">
        <f>SQRT(AP510+1)/((AS510+0.0000000000000000001)/charge/constants!$B$3)</f>
        <v>4.8066000000000004</v>
      </c>
      <c r="AV510" s="32">
        <f>AT510/eval!$E$18</f>
        <v>0</v>
      </c>
      <c r="AW510" s="32">
        <f>AU510/eval!$E$18</f>
        <v>5.8210958603810132</v>
      </c>
      <c r="BC510" s="32" t="e">
        <f>Rohdaten!AD510-G510</f>
        <v>#DIV/0!</v>
      </c>
      <c r="BF510" s="33">
        <f>Rohdaten!AF510/eval!$B$7</f>
        <v>0</v>
      </c>
    </row>
    <row r="511" spans="2:58" x14ac:dyDescent="0.2">
      <c r="B511" s="29">
        <f>IF(1=1,Rohdaten!H511,"x"&amp;Rohdaten!H511)</f>
        <v>0</v>
      </c>
      <c r="C511" s="29">
        <f>IF(101,Rohdaten!F511,-Rohdaten!F511)</f>
        <v>0</v>
      </c>
      <c r="E511" s="32">
        <f>Rohdaten!J511</f>
        <v>0</v>
      </c>
      <c r="F511" s="32" t="e">
        <f>AVERAGE(Rohdaten!L511,Rohdaten!X511,Rohdaten!AD511)</f>
        <v>#DIV/0!</v>
      </c>
      <c r="G511" s="29" t="e">
        <f t="array" ref="G511">AVERAGE(IF(Rohdaten!E511='turnwise standard'!$A$5:$A$99,'turnwise standard'!$F$5:$F$99))</f>
        <v>#DIV/0!</v>
      </c>
      <c r="H511" s="29" t="b">
        <f>IF(ISERROR(G511),1&lt;0,E511-G511&gt;eval!$B$6)</f>
        <v>0</v>
      </c>
      <c r="I511" s="32" t="e">
        <f>Rohdaten!L511-G511</f>
        <v>#DIV/0!</v>
      </c>
      <c r="J511" s="32">
        <f t="shared" si="197"/>
        <v>0</v>
      </c>
      <c r="K511" s="32">
        <f t="shared" si="198"/>
        <v>0</v>
      </c>
      <c r="V511" s="31" t="e">
        <f t="array" ref="V511">AVERAGE(IF(Rohdaten!E511='turnwise standard'!$A$5:$A$99,'turnwise standard'!$P$5:$P$99))</f>
        <v>#DIV/0!</v>
      </c>
      <c r="AF511" s="32">
        <f>(AC511)/((AE511+0.0000000000000000001)/charge/constants!$B$3)</f>
        <v>0</v>
      </c>
      <c r="AG511" s="32">
        <f>SQRT(AC511+1)/((AE511+0.0000000000000000001)/charge/constants!$B$3)</f>
        <v>4.8066000000000004</v>
      </c>
      <c r="AH511" s="32">
        <f>AF511/eval!$E$18</f>
        <v>0</v>
      </c>
      <c r="AI511" s="32">
        <f>AG511/eval!$E$18</f>
        <v>5.8210958603810132</v>
      </c>
      <c r="AR511" s="32" t="e">
        <f t="shared" si="199"/>
        <v>#DIV/0!</v>
      </c>
      <c r="AT511" s="32">
        <f>(AP511)/((AS511+0.0000000000000000001)/charge/constants!$B$3)</f>
        <v>0</v>
      </c>
      <c r="AU511" s="32">
        <f>SQRT(AP511+1)/((AS511+0.0000000000000000001)/charge/constants!$B$3)</f>
        <v>4.8066000000000004</v>
      </c>
      <c r="AV511" s="32">
        <f>AT511/eval!$E$18</f>
        <v>0</v>
      </c>
      <c r="AW511" s="32">
        <f>AU511/eval!$E$18</f>
        <v>5.8210958603810132</v>
      </c>
      <c r="BC511" s="32" t="e">
        <f>Rohdaten!AD511-G511</f>
        <v>#DIV/0!</v>
      </c>
      <c r="BF511" s="33">
        <f>Rohdaten!AF511/eval!$B$7</f>
        <v>0</v>
      </c>
    </row>
    <row r="512" spans="2:58" x14ac:dyDescent="0.2">
      <c r="B512" s="29">
        <f>IF(1=1,Rohdaten!H512,"x"&amp;Rohdaten!H512)</f>
        <v>0</v>
      </c>
      <c r="C512" s="29">
        <f>IF(101,Rohdaten!F512,-Rohdaten!F512)</f>
        <v>0</v>
      </c>
      <c r="E512" s="32">
        <f>Rohdaten!J512</f>
        <v>0</v>
      </c>
      <c r="F512" s="32" t="e">
        <f>AVERAGE(Rohdaten!L512,Rohdaten!X512,Rohdaten!AD512)</f>
        <v>#DIV/0!</v>
      </c>
      <c r="G512" s="29" t="e">
        <f t="array" ref="G512">AVERAGE(IF(Rohdaten!E512='turnwise standard'!$A$5:$A$99,'turnwise standard'!$F$5:$F$99))</f>
        <v>#DIV/0!</v>
      </c>
      <c r="H512" s="29" t="b">
        <f>IF(ISERROR(G512),1&lt;0,E512-G512&gt;eval!$B$6)</f>
        <v>0</v>
      </c>
      <c r="I512" s="32" t="e">
        <f>Rohdaten!L512-G512</f>
        <v>#DIV/0!</v>
      </c>
      <c r="J512" s="32">
        <f t="shared" si="197"/>
        <v>0</v>
      </c>
      <c r="K512" s="32">
        <f t="shared" si="198"/>
        <v>0</v>
      </c>
      <c r="V512" s="31" t="e">
        <f t="array" ref="V512">AVERAGE(IF(Rohdaten!E512='turnwise standard'!$A$5:$A$99,'turnwise standard'!$P$5:$P$99))</f>
        <v>#DIV/0!</v>
      </c>
      <c r="AF512" s="32">
        <f>(AC512)/((AE512+0.0000000000000000001)/charge/constants!$B$3)</f>
        <v>0</v>
      </c>
      <c r="AG512" s="32">
        <f>SQRT(AC512+1)/((AE512+0.0000000000000000001)/charge/constants!$B$3)</f>
        <v>4.8066000000000004</v>
      </c>
      <c r="AH512" s="32">
        <f>AF512/eval!$E$18</f>
        <v>0</v>
      </c>
      <c r="AI512" s="32">
        <f>AG512/eval!$E$18</f>
        <v>5.8210958603810132</v>
      </c>
      <c r="AR512" s="32" t="e">
        <f t="shared" si="199"/>
        <v>#DIV/0!</v>
      </c>
      <c r="AT512" s="32">
        <f>(AP512)/((AS512+0.0000000000000000001)/charge/constants!$B$3)</f>
        <v>0</v>
      </c>
      <c r="AU512" s="32">
        <f>SQRT(AP512+1)/((AS512+0.0000000000000000001)/charge/constants!$B$3)</f>
        <v>4.8066000000000004</v>
      </c>
      <c r="AV512" s="32">
        <f>AT512/eval!$E$18</f>
        <v>0</v>
      </c>
      <c r="AW512" s="32">
        <f>AU512/eval!$E$18</f>
        <v>5.8210958603810132</v>
      </c>
      <c r="BC512" s="32" t="e">
        <f>Rohdaten!AD512-G512</f>
        <v>#DIV/0!</v>
      </c>
      <c r="BF512" s="33">
        <f>Rohdaten!AF512/eval!$B$7</f>
        <v>0</v>
      </c>
    </row>
    <row r="513" spans="2:58" x14ac:dyDescent="0.2">
      <c r="B513" s="29">
        <f>IF(1=1,Rohdaten!H513,"x"&amp;Rohdaten!H513)</f>
        <v>0</v>
      </c>
      <c r="C513" s="29">
        <f>IF(101,Rohdaten!F513,-Rohdaten!F513)</f>
        <v>0</v>
      </c>
      <c r="E513" s="32">
        <f>Rohdaten!J513</f>
        <v>0</v>
      </c>
      <c r="F513" s="32" t="e">
        <f>AVERAGE(Rohdaten!L513,Rohdaten!X513,Rohdaten!AD513)</f>
        <v>#DIV/0!</v>
      </c>
      <c r="G513" s="29" t="e">
        <f t="array" ref="G513">AVERAGE(IF(Rohdaten!E513='turnwise standard'!$A$5:$A$99,'turnwise standard'!$F$5:$F$99))</f>
        <v>#DIV/0!</v>
      </c>
      <c r="H513" s="29" t="b">
        <f>IF(ISERROR(G513),1&lt;0,E513-G513&gt;eval!$B$6)</f>
        <v>0</v>
      </c>
      <c r="I513" s="32" t="e">
        <f>Rohdaten!L513-G513</f>
        <v>#DIV/0!</v>
      </c>
      <c r="J513" s="32">
        <f t="shared" si="197"/>
        <v>0</v>
      </c>
      <c r="K513" s="32">
        <f t="shared" si="198"/>
        <v>0</v>
      </c>
      <c r="V513" s="31" t="e">
        <f t="array" ref="V513">AVERAGE(IF(Rohdaten!E513='turnwise standard'!$A$5:$A$99,'turnwise standard'!$P$5:$P$99))</f>
        <v>#DIV/0!</v>
      </c>
      <c r="AF513" s="32">
        <f>(AC513)/((AE513+0.0000000000000000001)/charge/constants!$B$3)</f>
        <v>0</v>
      </c>
      <c r="AG513" s="32">
        <f>SQRT(AC513+1)/((AE513+0.0000000000000000001)/charge/constants!$B$3)</f>
        <v>4.8066000000000004</v>
      </c>
      <c r="AH513" s="32">
        <f>AF513/eval!$E$18</f>
        <v>0</v>
      </c>
      <c r="AI513" s="32">
        <f>AG513/eval!$E$18</f>
        <v>5.8210958603810132</v>
      </c>
      <c r="AR513" s="32" t="e">
        <f t="shared" si="199"/>
        <v>#DIV/0!</v>
      </c>
      <c r="AT513" s="32">
        <f>(AP513)/((AS513+0.0000000000000000001)/charge/constants!$B$3)</f>
        <v>0</v>
      </c>
      <c r="AU513" s="32">
        <f>SQRT(AP513+1)/((AS513+0.0000000000000000001)/charge/constants!$B$3)</f>
        <v>4.8066000000000004</v>
      </c>
      <c r="AV513" s="32">
        <f>AT513/eval!$E$18</f>
        <v>0</v>
      </c>
      <c r="AW513" s="32">
        <f>AU513/eval!$E$18</f>
        <v>5.8210958603810132</v>
      </c>
      <c r="BC513" s="32" t="e">
        <f>Rohdaten!AD513-G513</f>
        <v>#DIV/0!</v>
      </c>
      <c r="BF513" s="33">
        <f>Rohdaten!AF513/eval!$B$7</f>
        <v>0</v>
      </c>
    </row>
    <row r="514" spans="2:58" x14ac:dyDescent="0.2">
      <c r="B514" s="29">
        <f>IF(1=1,Rohdaten!H514,"x"&amp;Rohdaten!H514)</f>
        <v>0</v>
      </c>
      <c r="C514" s="29">
        <f>IF(101,Rohdaten!F514,-Rohdaten!F514)</f>
        <v>0</v>
      </c>
      <c r="E514" s="32">
        <f>Rohdaten!J514</f>
        <v>0</v>
      </c>
      <c r="F514" s="32" t="e">
        <f>AVERAGE(Rohdaten!L514,Rohdaten!X514,Rohdaten!AD514)</f>
        <v>#DIV/0!</v>
      </c>
      <c r="G514" s="29" t="e">
        <f t="array" ref="G514">AVERAGE(IF(Rohdaten!E514='turnwise standard'!$A$5:$A$99,'turnwise standard'!$F$5:$F$99))</f>
        <v>#DIV/0!</v>
      </c>
      <c r="H514" s="29" t="b">
        <f>IF(ISERROR(G514),1&lt;0,E514-G514&gt;eval!$B$6)</f>
        <v>0</v>
      </c>
      <c r="I514" s="32" t="e">
        <f>Rohdaten!L514-G514</f>
        <v>#DIV/0!</v>
      </c>
      <c r="J514" s="32">
        <f t="shared" si="197"/>
        <v>0</v>
      </c>
      <c r="K514" s="32">
        <f t="shared" si="198"/>
        <v>0</v>
      </c>
      <c r="V514" s="31" t="e">
        <f t="array" ref="V514">AVERAGE(IF(Rohdaten!E514='turnwise standard'!$A$5:$A$99,'turnwise standard'!$P$5:$P$99))</f>
        <v>#DIV/0!</v>
      </c>
      <c r="AF514" s="32">
        <f>(AC514)/((AE514+0.0000000000000000001)/charge/constants!$B$3)</f>
        <v>0</v>
      </c>
      <c r="AG514" s="32">
        <f>SQRT(AC514+1)/((AE514+0.0000000000000000001)/charge/constants!$B$3)</f>
        <v>4.8066000000000004</v>
      </c>
      <c r="AH514" s="32">
        <f>AF514/eval!$E$18</f>
        <v>0</v>
      </c>
      <c r="AI514" s="32">
        <f>AG514/eval!$E$18</f>
        <v>5.8210958603810132</v>
      </c>
      <c r="AR514" s="32" t="e">
        <f t="shared" si="199"/>
        <v>#DIV/0!</v>
      </c>
      <c r="AT514" s="32">
        <f>(AP514)/((AS514+0.0000000000000000001)/charge/constants!$B$3)</f>
        <v>0</v>
      </c>
      <c r="AU514" s="32">
        <f>SQRT(AP514+1)/((AS514+0.0000000000000000001)/charge/constants!$B$3)</f>
        <v>4.8066000000000004</v>
      </c>
      <c r="AV514" s="32">
        <f>AT514/eval!$E$18</f>
        <v>0</v>
      </c>
      <c r="AW514" s="32">
        <f>AU514/eval!$E$18</f>
        <v>5.8210958603810132</v>
      </c>
      <c r="BC514" s="32" t="e">
        <f>Rohdaten!AD514-G514</f>
        <v>#DIV/0!</v>
      </c>
      <c r="BF514" s="33">
        <f>Rohdaten!AF514/eval!$B$7</f>
        <v>0</v>
      </c>
    </row>
    <row r="515" spans="2:58" x14ac:dyDescent="0.2">
      <c r="B515" s="29">
        <f>IF(1=1,Rohdaten!H515,"x"&amp;Rohdaten!H515)</f>
        <v>0</v>
      </c>
      <c r="C515" s="29">
        <f>IF(101,Rohdaten!F515,-Rohdaten!F515)</f>
        <v>0</v>
      </c>
      <c r="E515" s="32">
        <f>Rohdaten!J515</f>
        <v>0</v>
      </c>
      <c r="F515" s="32" t="e">
        <f>AVERAGE(Rohdaten!L515,Rohdaten!X515,Rohdaten!AD515)</f>
        <v>#DIV/0!</v>
      </c>
      <c r="G515" s="29" t="e">
        <f t="array" ref="G515">AVERAGE(IF(Rohdaten!E515='turnwise standard'!$A$5:$A$99,'turnwise standard'!$F$5:$F$99))</f>
        <v>#DIV/0!</v>
      </c>
      <c r="H515" s="29" t="b">
        <f>IF(ISERROR(G515),1&lt;0,E515-G515&gt;eval!$B$6)</f>
        <v>0</v>
      </c>
      <c r="I515" s="32" t="e">
        <f>Rohdaten!L515-G515</f>
        <v>#DIV/0!</v>
      </c>
      <c r="J515" s="32">
        <f t="shared" ref="J515:J578" si="200">BP515</f>
        <v>0</v>
      </c>
      <c r="K515" s="32">
        <f t="shared" ref="K515:K578" si="201">IF(OR(ISERROR(J515),H515),I515,J515)</f>
        <v>0</v>
      </c>
      <c r="V515" s="31" t="e">
        <f t="array" ref="V515">AVERAGE(IF(Rohdaten!E515='turnwise standard'!$A$5:$A$99,'turnwise standard'!$P$5:$P$99))</f>
        <v>#DIV/0!</v>
      </c>
      <c r="AF515" s="32">
        <f>(AC515)/((AE515+0.0000000000000000001)/charge/constants!$B$3)</f>
        <v>0</v>
      </c>
      <c r="AG515" s="32">
        <f>SQRT(AC515+1)/((AE515+0.0000000000000000001)/charge/constants!$B$3)</f>
        <v>4.8066000000000004</v>
      </c>
      <c r="AH515" s="32">
        <f>AF515/eval!$E$18</f>
        <v>0</v>
      </c>
      <c r="AI515" s="32">
        <f>AG515/eval!$E$18</f>
        <v>5.8210958603810132</v>
      </c>
      <c r="AR515" s="32" t="e">
        <f t="shared" si="199"/>
        <v>#DIV/0!</v>
      </c>
      <c r="AT515" s="32">
        <f>(AP515)/((AS515+0.0000000000000000001)/charge/constants!$B$3)</f>
        <v>0</v>
      </c>
      <c r="AU515" s="32">
        <f>SQRT(AP515+1)/((AS515+0.0000000000000000001)/charge/constants!$B$3)</f>
        <v>4.8066000000000004</v>
      </c>
      <c r="AV515" s="32">
        <f>AT515/eval!$E$18</f>
        <v>0</v>
      </c>
      <c r="AW515" s="32">
        <f>AU515/eval!$E$18</f>
        <v>5.8210958603810132</v>
      </c>
      <c r="BC515" s="32" t="e">
        <f>Rohdaten!AD515-G515</f>
        <v>#DIV/0!</v>
      </c>
      <c r="BF515" s="33">
        <f>Rohdaten!AF515/eval!$B$7</f>
        <v>0</v>
      </c>
    </row>
    <row r="516" spans="2:58" x14ac:dyDescent="0.2">
      <c r="B516" s="29">
        <f>IF(1=1,Rohdaten!H516,"x"&amp;Rohdaten!H516)</f>
        <v>0</v>
      </c>
      <c r="C516" s="29">
        <f>IF(101,Rohdaten!F516,-Rohdaten!F516)</f>
        <v>0</v>
      </c>
      <c r="E516" s="32">
        <f>Rohdaten!J516</f>
        <v>0</v>
      </c>
      <c r="F516" s="32" t="e">
        <f>AVERAGE(Rohdaten!L516,Rohdaten!X516,Rohdaten!AD516)</f>
        <v>#DIV/0!</v>
      </c>
      <c r="G516" s="29" t="e">
        <f t="array" ref="G516">AVERAGE(IF(Rohdaten!E516='turnwise standard'!$A$5:$A$99,'turnwise standard'!$F$5:$F$99))</f>
        <v>#DIV/0!</v>
      </c>
      <c r="H516" s="29" t="b">
        <f>IF(ISERROR(G516),1&lt;0,E516-G516&gt;eval!$B$6)</f>
        <v>0</v>
      </c>
      <c r="I516" s="32" t="e">
        <f>Rohdaten!L516-G516</f>
        <v>#DIV/0!</v>
      </c>
      <c r="J516" s="32">
        <f t="shared" si="200"/>
        <v>0</v>
      </c>
      <c r="K516" s="32">
        <f t="shared" si="201"/>
        <v>0</v>
      </c>
      <c r="V516" s="31" t="e">
        <f t="array" ref="V516">AVERAGE(IF(Rohdaten!E516='turnwise standard'!$A$5:$A$99,'turnwise standard'!$P$5:$P$99))</f>
        <v>#DIV/0!</v>
      </c>
      <c r="AF516" s="32">
        <f>(AC516)/((AE516+0.0000000000000000001)/charge/constants!$B$3)</f>
        <v>0</v>
      </c>
      <c r="AG516" s="32">
        <f>SQRT(AC516+1)/((AE516+0.0000000000000000001)/charge/constants!$B$3)</f>
        <v>4.8066000000000004</v>
      </c>
      <c r="AH516" s="32">
        <f>AF516/eval!$E$18</f>
        <v>0</v>
      </c>
      <c r="AI516" s="32">
        <f>AG516/eval!$E$18</f>
        <v>5.8210958603810132</v>
      </c>
      <c r="AR516" s="32" t="e">
        <f t="shared" ref="AR516:AR579" si="202">AP516/AQ516</f>
        <v>#DIV/0!</v>
      </c>
      <c r="AT516" s="32">
        <f>(AP516)/((AS516+0.0000000000000000001)/charge/constants!$B$3)</f>
        <v>0</v>
      </c>
      <c r="AU516" s="32">
        <f>SQRT(AP516+1)/((AS516+0.0000000000000000001)/charge/constants!$B$3)</f>
        <v>4.8066000000000004</v>
      </c>
      <c r="AV516" s="32">
        <f>AT516/eval!$E$18</f>
        <v>0</v>
      </c>
      <c r="AW516" s="32">
        <f>AU516/eval!$E$18</f>
        <v>5.8210958603810132</v>
      </c>
      <c r="BC516" s="32" t="e">
        <f>Rohdaten!AD516-G516</f>
        <v>#DIV/0!</v>
      </c>
      <c r="BF516" s="33">
        <f>Rohdaten!AF516/eval!$B$7</f>
        <v>0</v>
      </c>
    </row>
    <row r="517" spans="2:58" x14ac:dyDescent="0.2">
      <c r="B517" s="29">
        <f>IF(1=1,Rohdaten!H517,"x"&amp;Rohdaten!H517)</f>
        <v>0</v>
      </c>
      <c r="C517" s="29">
        <f>IF(101,Rohdaten!F517,-Rohdaten!F517)</f>
        <v>0</v>
      </c>
      <c r="E517" s="32">
        <f>Rohdaten!J517</f>
        <v>0</v>
      </c>
      <c r="F517" s="32" t="e">
        <f>AVERAGE(Rohdaten!L517,Rohdaten!X517,Rohdaten!AD517)</f>
        <v>#DIV/0!</v>
      </c>
      <c r="G517" s="29" t="e">
        <f t="array" ref="G517">AVERAGE(IF(Rohdaten!E517='turnwise standard'!$A$5:$A$99,'turnwise standard'!$F$5:$F$99))</f>
        <v>#DIV/0!</v>
      </c>
      <c r="H517" s="29" t="b">
        <f>IF(ISERROR(G517),1&lt;0,E517-G517&gt;eval!$B$6)</f>
        <v>0</v>
      </c>
      <c r="I517" s="32" t="e">
        <f>Rohdaten!L517-G517</f>
        <v>#DIV/0!</v>
      </c>
      <c r="J517" s="32">
        <f t="shared" si="200"/>
        <v>0</v>
      </c>
      <c r="K517" s="32">
        <f t="shared" si="201"/>
        <v>0</v>
      </c>
      <c r="V517" s="31" t="e">
        <f t="array" ref="V517">AVERAGE(IF(Rohdaten!E517='turnwise standard'!$A$5:$A$99,'turnwise standard'!$P$5:$P$99))</f>
        <v>#DIV/0!</v>
      </c>
      <c r="AF517" s="32">
        <f>(AC517)/((AE517+0.0000000000000000001)/charge/constants!$B$3)</f>
        <v>0</v>
      </c>
      <c r="AG517" s="32">
        <f>SQRT(AC517+1)/((AE517+0.0000000000000000001)/charge/constants!$B$3)</f>
        <v>4.8066000000000004</v>
      </c>
      <c r="AH517" s="32">
        <f>AF517/eval!$E$18</f>
        <v>0</v>
      </c>
      <c r="AI517" s="32">
        <f>AG517/eval!$E$18</f>
        <v>5.8210958603810132</v>
      </c>
      <c r="AR517" s="32" t="e">
        <f t="shared" si="202"/>
        <v>#DIV/0!</v>
      </c>
      <c r="AT517" s="32">
        <f>(AP517)/((AS517+0.0000000000000000001)/charge/constants!$B$3)</f>
        <v>0</v>
      </c>
      <c r="AU517" s="32">
        <f>SQRT(AP517+1)/((AS517+0.0000000000000000001)/charge/constants!$B$3)</f>
        <v>4.8066000000000004</v>
      </c>
      <c r="AV517" s="32">
        <f>AT517/eval!$E$18</f>
        <v>0</v>
      </c>
      <c r="AW517" s="32">
        <f>AU517/eval!$E$18</f>
        <v>5.8210958603810132</v>
      </c>
      <c r="BC517" s="32" t="e">
        <f>Rohdaten!AD517-G517</f>
        <v>#DIV/0!</v>
      </c>
      <c r="BF517" s="33">
        <f>Rohdaten!AF517/eval!$B$7</f>
        <v>0</v>
      </c>
    </row>
    <row r="518" spans="2:58" x14ac:dyDescent="0.2">
      <c r="B518" s="29">
        <f>IF(1=1,Rohdaten!H518,"x"&amp;Rohdaten!H518)</f>
        <v>0</v>
      </c>
      <c r="C518" s="29">
        <f>IF(101,Rohdaten!F518,-Rohdaten!F518)</f>
        <v>0</v>
      </c>
      <c r="E518" s="32">
        <f>Rohdaten!J518</f>
        <v>0</v>
      </c>
      <c r="F518" s="32" t="e">
        <f>AVERAGE(Rohdaten!L518,Rohdaten!X518,Rohdaten!AD518)</f>
        <v>#DIV/0!</v>
      </c>
      <c r="G518" s="29" t="e">
        <f t="array" ref="G518">AVERAGE(IF(Rohdaten!E518='turnwise standard'!$A$5:$A$99,'turnwise standard'!$F$5:$F$99))</f>
        <v>#DIV/0!</v>
      </c>
      <c r="H518" s="29" t="b">
        <f>IF(ISERROR(G518),1&lt;0,E518-G518&gt;eval!$B$6)</f>
        <v>0</v>
      </c>
      <c r="I518" s="32" t="e">
        <f>Rohdaten!L518-G518</f>
        <v>#DIV/0!</v>
      </c>
      <c r="J518" s="32">
        <f t="shared" si="200"/>
        <v>0</v>
      </c>
      <c r="K518" s="32">
        <f t="shared" si="201"/>
        <v>0</v>
      </c>
      <c r="V518" s="31" t="e">
        <f t="array" ref="V518">AVERAGE(IF(Rohdaten!E518='turnwise standard'!$A$5:$A$99,'turnwise standard'!$P$5:$P$99))</f>
        <v>#DIV/0!</v>
      </c>
      <c r="AF518" s="32">
        <f>(AC518)/((AE518+0.0000000000000000001)/charge/constants!$B$3)</f>
        <v>0</v>
      </c>
      <c r="AG518" s="32">
        <f>SQRT(AC518+1)/((AE518+0.0000000000000000001)/charge/constants!$B$3)</f>
        <v>4.8066000000000004</v>
      </c>
      <c r="AH518" s="32">
        <f>AF518/eval!$E$18</f>
        <v>0</v>
      </c>
      <c r="AI518" s="32">
        <f>AG518/eval!$E$18</f>
        <v>5.8210958603810132</v>
      </c>
      <c r="AR518" s="32" t="e">
        <f t="shared" si="202"/>
        <v>#DIV/0!</v>
      </c>
      <c r="AT518" s="32">
        <f>(AP518)/((AS518+0.0000000000000000001)/charge/constants!$B$3)</f>
        <v>0</v>
      </c>
      <c r="AU518" s="32">
        <f>SQRT(AP518+1)/((AS518+0.0000000000000000001)/charge/constants!$B$3)</f>
        <v>4.8066000000000004</v>
      </c>
      <c r="AV518" s="32">
        <f>AT518/eval!$E$18</f>
        <v>0</v>
      </c>
      <c r="AW518" s="32">
        <f>AU518/eval!$E$18</f>
        <v>5.8210958603810132</v>
      </c>
      <c r="BC518" s="32" t="e">
        <f>Rohdaten!AD518-G518</f>
        <v>#DIV/0!</v>
      </c>
      <c r="BF518" s="33">
        <f>Rohdaten!AF518/eval!$B$7</f>
        <v>0</v>
      </c>
    </row>
    <row r="519" spans="2:58" x14ac:dyDescent="0.2">
      <c r="B519" s="29">
        <f>IF(1=1,Rohdaten!H519,"x"&amp;Rohdaten!H519)</f>
        <v>0</v>
      </c>
      <c r="C519" s="29">
        <f>IF(101,Rohdaten!F519,-Rohdaten!F519)</f>
        <v>0</v>
      </c>
      <c r="E519" s="32">
        <f>Rohdaten!J519</f>
        <v>0</v>
      </c>
      <c r="F519" s="32" t="e">
        <f>AVERAGE(Rohdaten!L519,Rohdaten!X519,Rohdaten!AD519)</f>
        <v>#DIV/0!</v>
      </c>
      <c r="G519" s="29" t="e">
        <f t="array" ref="G519">AVERAGE(IF(Rohdaten!E519='turnwise standard'!$A$5:$A$99,'turnwise standard'!$F$5:$F$99))</f>
        <v>#DIV/0!</v>
      </c>
      <c r="H519" s="29" t="b">
        <f>IF(ISERROR(G519),1&lt;0,E519-G519&gt;eval!$B$6)</f>
        <v>0</v>
      </c>
      <c r="I519" s="32" t="e">
        <f>Rohdaten!L519-G519</f>
        <v>#DIV/0!</v>
      </c>
      <c r="J519" s="32">
        <f t="shared" si="200"/>
        <v>0</v>
      </c>
      <c r="K519" s="32">
        <f t="shared" si="201"/>
        <v>0</v>
      </c>
      <c r="V519" s="31" t="e">
        <f t="array" ref="V519">AVERAGE(IF(Rohdaten!E519='turnwise standard'!$A$5:$A$99,'turnwise standard'!$P$5:$P$99))</f>
        <v>#DIV/0!</v>
      </c>
      <c r="AF519" s="32">
        <f>(AC519)/((AE519+0.0000000000000000001)/charge/constants!$B$3)</f>
        <v>0</v>
      </c>
      <c r="AG519" s="32">
        <f>SQRT(AC519+1)/((AE519+0.0000000000000000001)/charge/constants!$B$3)</f>
        <v>4.8066000000000004</v>
      </c>
      <c r="AH519" s="32">
        <f>AF519/eval!$E$18</f>
        <v>0</v>
      </c>
      <c r="AI519" s="32">
        <f>AG519/eval!$E$18</f>
        <v>5.8210958603810132</v>
      </c>
      <c r="AR519" s="32" t="e">
        <f t="shared" si="202"/>
        <v>#DIV/0!</v>
      </c>
      <c r="AT519" s="32">
        <f>(AP519)/((AS519+0.0000000000000000001)/charge/constants!$B$3)</f>
        <v>0</v>
      </c>
      <c r="AU519" s="32">
        <f>SQRT(AP519+1)/((AS519+0.0000000000000000001)/charge/constants!$B$3)</f>
        <v>4.8066000000000004</v>
      </c>
      <c r="AV519" s="32">
        <f>AT519/eval!$E$18</f>
        <v>0</v>
      </c>
      <c r="AW519" s="32">
        <f>AU519/eval!$E$18</f>
        <v>5.8210958603810132</v>
      </c>
      <c r="BC519" s="32" t="e">
        <f>Rohdaten!AD519-G519</f>
        <v>#DIV/0!</v>
      </c>
      <c r="BF519" s="33">
        <f>Rohdaten!AF519/eval!$B$7</f>
        <v>0</v>
      </c>
    </row>
    <row r="520" spans="2:58" x14ac:dyDescent="0.2">
      <c r="B520" s="29">
        <f>IF(1=1,Rohdaten!H520,"x"&amp;Rohdaten!H520)</f>
        <v>0</v>
      </c>
      <c r="C520" s="29">
        <f>IF(101,Rohdaten!F520,-Rohdaten!F520)</f>
        <v>0</v>
      </c>
      <c r="E520" s="32">
        <f>Rohdaten!J520</f>
        <v>0</v>
      </c>
      <c r="F520" s="32" t="e">
        <f>AVERAGE(Rohdaten!L520,Rohdaten!X520,Rohdaten!AD520)</f>
        <v>#DIV/0!</v>
      </c>
      <c r="G520" s="29" t="e">
        <f t="array" ref="G520">AVERAGE(IF(Rohdaten!E520='turnwise standard'!$A$5:$A$99,'turnwise standard'!$F$5:$F$99))</f>
        <v>#DIV/0!</v>
      </c>
      <c r="H520" s="29" t="b">
        <f>IF(ISERROR(G520),1&lt;0,E520-G520&gt;eval!$B$6)</f>
        <v>0</v>
      </c>
      <c r="I520" s="32" t="e">
        <f>Rohdaten!L520-G520</f>
        <v>#DIV/0!</v>
      </c>
      <c r="J520" s="32">
        <f t="shared" si="200"/>
        <v>0</v>
      </c>
      <c r="K520" s="32">
        <f t="shared" si="201"/>
        <v>0</v>
      </c>
      <c r="V520" s="31" t="e">
        <f t="array" ref="V520">AVERAGE(IF(Rohdaten!E520='turnwise standard'!$A$5:$A$99,'turnwise standard'!$P$5:$P$99))</f>
        <v>#DIV/0!</v>
      </c>
      <c r="AF520" s="32">
        <f>(AC520)/((AE520+0.0000000000000000001)/charge/constants!$B$3)</f>
        <v>0</v>
      </c>
      <c r="AG520" s="32">
        <f>SQRT(AC520+1)/((AE520+0.0000000000000000001)/charge/constants!$B$3)</f>
        <v>4.8066000000000004</v>
      </c>
      <c r="AH520" s="32">
        <f>AF520/eval!$E$18</f>
        <v>0</v>
      </c>
      <c r="AI520" s="32">
        <f>AG520/eval!$E$18</f>
        <v>5.8210958603810132</v>
      </c>
      <c r="AR520" s="32" t="e">
        <f t="shared" si="202"/>
        <v>#DIV/0!</v>
      </c>
      <c r="AT520" s="32">
        <f>(AP520)/((AS520+0.0000000000000000001)/charge/constants!$B$3)</f>
        <v>0</v>
      </c>
      <c r="AU520" s="32">
        <f>SQRT(AP520+1)/((AS520+0.0000000000000000001)/charge/constants!$B$3)</f>
        <v>4.8066000000000004</v>
      </c>
      <c r="AV520" s="32">
        <f>AT520/eval!$E$18</f>
        <v>0</v>
      </c>
      <c r="AW520" s="32">
        <f>AU520/eval!$E$18</f>
        <v>5.8210958603810132</v>
      </c>
      <c r="BC520" s="32" t="e">
        <f>Rohdaten!AD520-G520</f>
        <v>#DIV/0!</v>
      </c>
      <c r="BF520" s="33">
        <f>Rohdaten!AF520/eval!$B$7</f>
        <v>0</v>
      </c>
    </row>
    <row r="521" spans="2:58" x14ac:dyDescent="0.2">
      <c r="B521" s="29">
        <f>IF(1=1,Rohdaten!H521,"x"&amp;Rohdaten!H521)</f>
        <v>0</v>
      </c>
      <c r="C521" s="29">
        <f>IF(101,Rohdaten!F521,-Rohdaten!F521)</f>
        <v>0</v>
      </c>
      <c r="E521" s="32">
        <f>Rohdaten!J521</f>
        <v>0</v>
      </c>
      <c r="F521" s="32" t="e">
        <f>AVERAGE(Rohdaten!L521,Rohdaten!X521,Rohdaten!AD521)</f>
        <v>#DIV/0!</v>
      </c>
      <c r="G521" s="29" t="e">
        <f t="array" ref="G521">AVERAGE(IF(Rohdaten!E521='turnwise standard'!$A$5:$A$99,'turnwise standard'!$F$5:$F$99))</f>
        <v>#DIV/0!</v>
      </c>
      <c r="H521" s="29" t="b">
        <f>IF(ISERROR(G521),1&lt;0,E521-G521&gt;eval!$B$6)</f>
        <v>0</v>
      </c>
      <c r="I521" s="32" t="e">
        <f>Rohdaten!L521-G521</f>
        <v>#DIV/0!</v>
      </c>
      <c r="J521" s="32">
        <f t="shared" si="200"/>
        <v>0</v>
      </c>
      <c r="K521" s="32">
        <f t="shared" si="201"/>
        <v>0</v>
      </c>
      <c r="V521" s="31" t="e">
        <f t="array" ref="V521">AVERAGE(IF(Rohdaten!E521='turnwise standard'!$A$5:$A$99,'turnwise standard'!$P$5:$P$99))</f>
        <v>#DIV/0!</v>
      </c>
      <c r="AF521" s="32">
        <f>(AC521)/((AE521+0.0000000000000000001)/charge/constants!$B$3)</f>
        <v>0</v>
      </c>
      <c r="AG521" s="32">
        <f>SQRT(AC521+1)/((AE521+0.0000000000000000001)/charge/constants!$B$3)</f>
        <v>4.8066000000000004</v>
      </c>
      <c r="AH521" s="32">
        <f>AF521/eval!$E$18</f>
        <v>0</v>
      </c>
      <c r="AI521" s="32">
        <f>AG521/eval!$E$18</f>
        <v>5.8210958603810132</v>
      </c>
      <c r="AR521" s="32" t="e">
        <f t="shared" si="202"/>
        <v>#DIV/0!</v>
      </c>
      <c r="AT521" s="32">
        <f>(AP521)/((AS521+0.0000000000000000001)/charge/constants!$B$3)</f>
        <v>0</v>
      </c>
      <c r="AU521" s="32">
        <f>SQRT(AP521+1)/((AS521+0.0000000000000000001)/charge/constants!$B$3)</f>
        <v>4.8066000000000004</v>
      </c>
      <c r="AV521" s="32">
        <f>AT521/eval!$E$18</f>
        <v>0</v>
      </c>
      <c r="AW521" s="32">
        <f>AU521/eval!$E$18</f>
        <v>5.8210958603810132</v>
      </c>
      <c r="BC521" s="32" t="e">
        <f>Rohdaten!AD521-G521</f>
        <v>#DIV/0!</v>
      </c>
      <c r="BF521" s="33">
        <f>Rohdaten!AF521/eval!$B$7</f>
        <v>0</v>
      </c>
    </row>
    <row r="522" spans="2:58" x14ac:dyDescent="0.2">
      <c r="B522" s="29">
        <f>IF(1=1,Rohdaten!H522,"x"&amp;Rohdaten!H522)</f>
        <v>0</v>
      </c>
      <c r="C522" s="29">
        <f>IF(101,Rohdaten!F522,-Rohdaten!F522)</f>
        <v>0</v>
      </c>
      <c r="E522" s="32">
        <f>Rohdaten!J522</f>
        <v>0</v>
      </c>
      <c r="F522" s="32" t="e">
        <f>AVERAGE(Rohdaten!L522,Rohdaten!X522,Rohdaten!AD522)</f>
        <v>#DIV/0!</v>
      </c>
      <c r="G522" s="29" t="e">
        <f t="array" ref="G522">AVERAGE(IF(Rohdaten!E522='turnwise standard'!$A$5:$A$99,'turnwise standard'!$F$5:$F$99))</f>
        <v>#DIV/0!</v>
      </c>
      <c r="H522" s="29" t="b">
        <f>IF(ISERROR(G522),1&lt;0,E522-G522&gt;eval!$B$6)</f>
        <v>0</v>
      </c>
      <c r="I522" s="32" t="e">
        <f>Rohdaten!L522-G522</f>
        <v>#DIV/0!</v>
      </c>
      <c r="J522" s="32">
        <f t="shared" si="200"/>
        <v>0</v>
      </c>
      <c r="K522" s="32">
        <f t="shared" si="201"/>
        <v>0</v>
      </c>
      <c r="V522" s="31" t="e">
        <f t="array" ref="V522">AVERAGE(IF(Rohdaten!E522='turnwise standard'!$A$5:$A$99,'turnwise standard'!$P$5:$P$99))</f>
        <v>#DIV/0!</v>
      </c>
      <c r="AF522" s="32">
        <f>(AC522)/((AE522+0.0000000000000000001)/charge/constants!$B$3)</f>
        <v>0</v>
      </c>
      <c r="AG522" s="32">
        <f>SQRT(AC522+1)/((AE522+0.0000000000000000001)/charge/constants!$B$3)</f>
        <v>4.8066000000000004</v>
      </c>
      <c r="AH522" s="32">
        <f>AF522/eval!$E$18</f>
        <v>0</v>
      </c>
      <c r="AI522" s="32">
        <f>AG522/eval!$E$18</f>
        <v>5.8210958603810132</v>
      </c>
      <c r="AR522" s="32" t="e">
        <f t="shared" si="202"/>
        <v>#DIV/0!</v>
      </c>
      <c r="AT522" s="32">
        <f>(AP522)/((AS522+0.0000000000000000001)/charge/constants!$B$3)</f>
        <v>0</v>
      </c>
      <c r="AU522" s="32">
        <f>SQRT(AP522+1)/((AS522+0.0000000000000000001)/charge/constants!$B$3)</f>
        <v>4.8066000000000004</v>
      </c>
      <c r="AV522" s="32">
        <f>AT522/eval!$E$18</f>
        <v>0</v>
      </c>
      <c r="AW522" s="32">
        <f>AU522/eval!$E$18</f>
        <v>5.8210958603810132</v>
      </c>
      <c r="BC522" s="32" t="e">
        <f>Rohdaten!AD522-G522</f>
        <v>#DIV/0!</v>
      </c>
      <c r="BF522" s="33">
        <f>Rohdaten!AF522/eval!$B$7</f>
        <v>0</v>
      </c>
    </row>
    <row r="523" spans="2:58" x14ac:dyDescent="0.2">
      <c r="B523" s="29">
        <f>IF(1=1,Rohdaten!H523,"x"&amp;Rohdaten!H523)</f>
        <v>0</v>
      </c>
      <c r="C523" s="29">
        <f>IF(101,Rohdaten!F523,-Rohdaten!F523)</f>
        <v>0</v>
      </c>
      <c r="E523" s="32">
        <f>Rohdaten!J523</f>
        <v>0</v>
      </c>
      <c r="F523" s="32" t="e">
        <f>AVERAGE(Rohdaten!L523,Rohdaten!X523,Rohdaten!AD523)</f>
        <v>#DIV/0!</v>
      </c>
      <c r="G523" s="29" t="e">
        <f t="array" ref="G523">AVERAGE(IF(Rohdaten!E523='turnwise standard'!$A$5:$A$99,'turnwise standard'!$F$5:$F$99))</f>
        <v>#DIV/0!</v>
      </c>
      <c r="H523" s="29" t="b">
        <f>IF(ISERROR(G523),1&lt;0,E523-G523&gt;eval!$B$6)</f>
        <v>0</v>
      </c>
      <c r="I523" s="32" t="e">
        <f>Rohdaten!L523-G523</f>
        <v>#DIV/0!</v>
      </c>
      <c r="J523" s="32">
        <f t="shared" si="200"/>
        <v>0</v>
      </c>
      <c r="K523" s="32">
        <f t="shared" si="201"/>
        <v>0</v>
      </c>
      <c r="V523" s="31" t="e">
        <f t="array" ref="V523">AVERAGE(IF(Rohdaten!E523='turnwise standard'!$A$5:$A$99,'turnwise standard'!$P$5:$P$99))</f>
        <v>#DIV/0!</v>
      </c>
      <c r="AF523" s="32">
        <f>(AC523)/((AE523+0.0000000000000000001)/charge/constants!$B$3)</f>
        <v>0</v>
      </c>
      <c r="AG523" s="32">
        <f>SQRT(AC523+1)/((AE523+0.0000000000000000001)/charge/constants!$B$3)</f>
        <v>4.8066000000000004</v>
      </c>
      <c r="AH523" s="32">
        <f>AF523/eval!$E$18</f>
        <v>0</v>
      </c>
      <c r="AI523" s="32">
        <f>AG523/eval!$E$18</f>
        <v>5.8210958603810132</v>
      </c>
      <c r="AR523" s="32" t="e">
        <f t="shared" si="202"/>
        <v>#DIV/0!</v>
      </c>
      <c r="AT523" s="32">
        <f>(AP523)/((AS523+0.0000000000000000001)/charge/constants!$B$3)</f>
        <v>0</v>
      </c>
      <c r="AU523" s="32">
        <f>SQRT(AP523+1)/((AS523+0.0000000000000000001)/charge/constants!$B$3)</f>
        <v>4.8066000000000004</v>
      </c>
      <c r="AV523" s="32">
        <f>AT523/eval!$E$18</f>
        <v>0</v>
      </c>
      <c r="AW523" s="32">
        <f>AU523/eval!$E$18</f>
        <v>5.8210958603810132</v>
      </c>
      <c r="BC523" s="32" t="e">
        <f>Rohdaten!AD523-G523</f>
        <v>#DIV/0!</v>
      </c>
      <c r="BF523" s="33">
        <f>Rohdaten!AF523/eval!$B$7</f>
        <v>0</v>
      </c>
    </row>
    <row r="524" spans="2:58" x14ac:dyDescent="0.2">
      <c r="B524" s="29">
        <f>IF(1=1,Rohdaten!H524,"x"&amp;Rohdaten!H524)</f>
        <v>0</v>
      </c>
      <c r="C524" s="29">
        <f>IF(101,Rohdaten!F524,-Rohdaten!F524)</f>
        <v>0</v>
      </c>
      <c r="E524" s="32">
        <f>Rohdaten!J524</f>
        <v>0</v>
      </c>
      <c r="F524" s="32" t="e">
        <f>AVERAGE(Rohdaten!L524,Rohdaten!X524,Rohdaten!AD524)</f>
        <v>#DIV/0!</v>
      </c>
      <c r="G524" s="29" t="e">
        <f t="array" ref="G524">AVERAGE(IF(Rohdaten!E524='turnwise standard'!$A$5:$A$99,'turnwise standard'!$F$5:$F$99))</f>
        <v>#DIV/0!</v>
      </c>
      <c r="H524" s="29" t="b">
        <f>IF(ISERROR(G524),1&lt;0,E524-G524&gt;eval!$B$6)</f>
        <v>0</v>
      </c>
      <c r="I524" s="32" t="e">
        <f>Rohdaten!L524-G524</f>
        <v>#DIV/0!</v>
      </c>
      <c r="J524" s="32">
        <f t="shared" si="200"/>
        <v>0</v>
      </c>
      <c r="K524" s="32">
        <f t="shared" si="201"/>
        <v>0</v>
      </c>
      <c r="V524" s="31" t="e">
        <f t="array" ref="V524">AVERAGE(IF(Rohdaten!E524='turnwise standard'!$A$5:$A$99,'turnwise standard'!$P$5:$P$99))</f>
        <v>#DIV/0!</v>
      </c>
      <c r="AF524" s="32">
        <f>(AC524)/((AE524+0.0000000000000000001)/charge/constants!$B$3)</f>
        <v>0</v>
      </c>
      <c r="AG524" s="32">
        <f>SQRT(AC524+1)/((AE524+0.0000000000000000001)/charge/constants!$B$3)</f>
        <v>4.8066000000000004</v>
      </c>
      <c r="AH524" s="32">
        <f>AF524/eval!$E$18</f>
        <v>0</v>
      </c>
      <c r="AI524" s="32">
        <f>AG524/eval!$E$18</f>
        <v>5.8210958603810132</v>
      </c>
      <c r="AR524" s="32" t="e">
        <f t="shared" si="202"/>
        <v>#DIV/0!</v>
      </c>
      <c r="AT524" s="32">
        <f>(AP524)/((AS524+0.0000000000000000001)/charge/constants!$B$3)</f>
        <v>0</v>
      </c>
      <c r="AU524" s="32">
        <f>SQRT(AP524+1)/((AS524+0.0000000000000000001)/charge/constants!$B$3)</f>
        <v>4.8066000000000004</v>
      </c>
      <c r="AV524" s="32">
        <f>AT524/eval!$E$18</f>
        <v>0</v>
      </c>
      <c r="AW524" s="32">
        <f>AU524/eval!$E$18</f>
        <v>5.8210958603810132</v>
      </c>
      <c r="BC524" s="32" t="e">
        <f>Rohdaten!AD524-G524</f>
        <v>#DIV/0!</v>
      </c>
      <c r="BF524" s="33">
        <f>Rohdaten!AF524/eval!$B$7</f>
        <v>0</v>
      </c>
    </row>
    <row r="525" spans="2:58" x14ac:dyDescent="0.2">
      <c r="B525" s="29">
        <f>IF(1=1,Rohdaten!H525,"x"&amp;Rohdaten!H525)</f>
        <v>0</v>
      </c>
      <c r="C525" s="29">
        <f>IF(101,Rohdaten!F525,-Rohdaten!F525)</f>
        <v>0</v>
      </c>
      <c r="E525" s="32">
        <f>Rohdaten!J525</f>
        <v>0</v>
      </c>
      <c r="F525" s="32" t="e">
        <f>AVERAGE(Rohdaten!L525,Rohdaten!X525,Rohdaten!AD525)</f>
        <v>#DIV/0!</v>
      </c>
      <c r="G525" s="29" t="e">
        <f t="array" ref="G525">AVERAGE(IF(Rohdaten!E525='turnwise standard'!$A$5:$A$99,'turnwise standard'!$F$5:$F$99))</f>
        <v>#DIV/0!</v>
      </c>
      <c r="H525" s="29" t="b">
        <f>IF(ISERROR(G525),1&lt;0,E525-G525&gt;eval!$B$6)</f>
        <v>0</v>
      </c>
      <c r="I525" s="32" t="e">
        <f>Rohdaten!L525-G525</f>
        <v>#DIV/0!</v>
      </c>
      <c r="J525" s="32">
        <f t="shared" si="200"/>
        <v>0</v>
      </c>
      <c r="K525" s="32">
        <f t="shared" si="201"/>
        <v>0</v>
      </c>
      <c r="V525" s="31" t="e">
        <f t="array" ref="V525">AVERAGE(IF(Rohdaten!E525='turnwise standard'!$A$5:$A$99,'turnwise standard'!$P$5:$P$99))</f>
        <v>#DIV/0!</v>
      </c>
      <c r="AF525" s="32">
        <f>(AC525)/((AE525+0.0000000000000000001)/charge/constants!$B$3)</f>
        <v>0</v>
      </c>
      <c r="AG525" s="32">
        <f>SQRT(AC525+1)/((AE525+0.0000000000000000001)/charge/constants!$B$3)</f>
        <v>4.8066000000000004</v>
      </c>
      <c r="AH525" s="32">
        <f>AF525/eval!$E$18</f>
        <v>0</v>
      </c>
      <c r="AI525" s="32">
        <f>AG525/eval!$E$18</f>
        <v>5.8210958603810132</v>
      </c>
      <c r="AR525" s="32" t="e">
        <f t="shared" si="202"/>
        <v>#DIV/0!</v>
      </c>
      <c r="AT525" s="32">
        <f>(AP525)/((AS525+0.0000000000000000001)/charge/constants!$B$3)</f>
        <v>0</v>
      </c>
      <c r="AU525" s="32">
        <f>SQRT(AP525+1)/((AS525+0.0000000000000000001)/charge/constants!$B$3)</f>
        <v>4.8066000000000004</v>
      </c>
      <c r="AV525" s="32">
        <f>AT525/eval!$E$18</f>
        <v>0</v>
      </c>
      <c r="AW525" s="32">
        <f>AU525/eval!$E$18</f>
        <v>5.8210958603810132</v>
      </c>
      <c r="BC525" s="32" t="e">
        <f>Rohdaten!AD525-G525</f>
        <v>#DIV/0!</v>
      </c>
      <c r="BF525" s="33">
        <f>Rohdaten!AF525/eval!$B$7</f>
        <v>0</v>
      </c>
    </row>
    <row r="526" spans="2:58" x14ac:dyDescent="0.2">
      <c r="B526" s="29">
        <f>IF(1=1,Rohdaten!H526,"x"&amp;Rohdaten!H526)</f>
        <v>0</v>
      </c>
      <c r="C526" s="29">
        <f>IF(101,Rohdaten!F526,-Rohdaten!F526)</f>
        <v>0</v>
      </c>
      <c r="E526" s="32">
        <f>Rohdaten!J526</f>
        <v>0</v>
      </c>
      <c r="F526" s="32" t="e">
        <f>AVERAGE(Rohdaten!L526,Rohdaten!X526,Rohdaten!AD526)</f>
        <v>#DIV/0!</v>
      </c>
      <c r="G526" s="29" t="e">
        <f t="array" ref="G526">AVERAGE(IF(Rohdaten!E526='turnwise standard'!$A$5:$A$99,'turnwise standard'!$F$5:$F$99))</f>
        <v>#DIV/0!</v>
      </c>
      <c r="H526" s="29" t="b">
        <f>IF(ISERROR(G526),1&lt;0,E526-G526&gt;eval!$B$6)</f>
        <v>0</v>
      </c>
      <c r="I526" s="32" t="e">
        <f>Rohdaten!L526-G526</f>
        <v>#DIV/0!</v>
      </c>
      <c r="J526" s="32">
        <f t="shared" si="200"/>
        <v>0</v>
      </c>
      <c r="K526" s="32">
        <f t="shared" si="201"/>
        <v>0</v>
      </c>
      <c r="V526" s="31" t="e">
        <f t="array" ref="V526">AVERAGE(IF(Rohdaten!E526='turnwise standard'!$A$5:$A$99,'turnwise standard'!$P$5:$P$99))</f>
        <v>#DIV/0!</v>
      </c>
      <c r="AF526" s="32">
        <f>(AC526)/((AE526+0.0000000000000000001)/charge/constants!$B$3)</f>
        <v>0</v>
      </c>
      <c r="AG526" s="32">
        <f>SQRT(AC526+1)/((AE526+0.0000000000000000001)/charge/constants!$B$3)</f>
        <v>4.8066000000000004</v>
      </c>
      <c r="AH526" s="32">
        <f>AF526/eval!$E$18</f>
        <v>0</v>
      </c>
      <c r="AI526" s="32">
        <f>AG526/eval!$E$18</f>
        <v>5.8210958603810132</v>
      </c>
      <c r="AR526" s="32" t="e">
        <f t="shared" si="202"/>
        <v>#DIV/0!</v>
      </c>
      <c r="AT526" s="32">
        <f>(AP526)/((AS526+0.0000000000000000001)/charge/constants!$B$3)</f>
        <v>0</v>
      </c>
      <c r="AU526" s="32">
        <f>SQRT(AP526+1)/((AS526+0.0000000000000000001)/charge/constants!$B$3)</f>
        <v>4.8066000000000004</v>
      </c>
      <c r="AV526" s="32">
        <f>AT526/eval!$E$18</f>
        <v>0</v>
      </c>
      <c r="AW526" s="32">
        <f>AU526/eval!$E$18</f>
        <v>5.8210958603810132</v>
      </c>
      <c r="BC526" s="32" t="e">
        <f>Rohdaten!AD526-G526</f>
        <v>#DIV/0!</v>
      </c>
      <c r="BF526" s="33">
        <f>Rohdaten!AF526/eval!$B$7</f>
        <v>0</v>
      </c>
    </row>
    <row r="527" spans="2:58" x14ac:dyDescent="0.2">
      <c r="B527" s="29">
        <f>IF(1=1,Rohdaten!H527,"x"&amp;Rohdaten!H527)</f>
        <v>0</v>
      </c>
      <c r="C527" s="29">
        <f>IF(101,Rohdaten!F527,-Rohdaten!F527)</f>
        <v>0</v>
      </c>
      <c r="E527" s="32">
        <f>Rohdaten!J527</f>
        <v>0</v>
      </c>
      <c r="F527" s="32" t="e">
        <f>AVERAGE(Rohdaten!L527,Rohdaten!X527,Rohdaten!AD527)</f>
        <v>#DIV/0!</v>
      </c>
      <c r="G527" s="29" t="e">
        <f t="array" ref="G527">AVERAGE(IF(Rohdaten!E527='turnwise standard'!$A$5:$A$99,'turnwise standard'!$F$5:$F$99))</f>
        <v>#DIV/0!</v>
      </c>
      <c r="H527" s="29" t="b">
        <f>IF(ISERROR(G527),1&lt;0,E527-G527&gt;eval!$B$6)</f>
        <v>0</v>
      </c>
      <c r="I527" s="32" t="e">
        <f>Rohdaten!L527-G527</f>
        <v>#DIV/0!</v>
      </c>
      <c r="J527" s="32">
        <f t="shared" si="200"/>
        <v>0</v>
      </c>
      <c r="K527" s="32">
        <f t="shared" si="201"/>
        <v>0</v>
      </c>
      <c r="V527" s="31" t="e">
        <f t="array" ref="V527">AVERAGE(IF(Rohdaten!E527='turnwise standard'!$A$5:$A$99,'turnwise standard'!$P$5:$P$99))</f>
        <v>#DIV/0!</v>
      </c>
      <c r="AF527" s="32">
        <f>(AC527)/((AE527+0.0000000000000000001)/charge/constants!$B$3)</f>
        <v>0</v>
      </c>
      <c r="AG527" s="32">
        <f>SQRT(AC527+1)/((AE527+0.0000000000000000001)/charge/constants!$B$3)</f>
        <v>4.8066000000000004</v>
      </c>
      <c r="AH527" s="32">
        <f>AF527/eval!$E$18</f>
        <v>0</v>
      </c>
      <c r="AI527" s="32">
        <f>AG527/eval!$E$18</f>
        <v>5.8210958603810132</v>
      </c>
      <c r="AR527" s="32" t="e">
        <f t="shared" si="202"/>
        <v>#DIV/0!</v>
      </c>
      <c r="AT527" s="32">
        <f>(AP527)/((AS527+0.0000000000000000001)/charge/constants!$B$3)</f>
        <v>0</v>
      </c>
      <c r="AU527" s="32">
        <f>SQRT(AP527+1)/((AS527+0.0000000000000000001)/charge/constants!$B$3)</f>
        <v>4.8066000000000004</v>
      </c>
      <c r="AV527" s="32">
        <f>AT527/eval!$E$18</f>
        <v>0</v>
      </c>
      <c r="AW527" s="32">
        <f>AU527/eval!$E$18</f>
        <v>5.8210958603810132</v>
      </c>
      <c r="BC527" s="32" t="e">
        <f>Rohdaten!AD527-G527</f>
        <v>#DIV/0!</v>
      </c>
      <c r="BF527" s="33">
        <f>Rohdaten!AF527/eval!$B$7</f>
        <v>0</v>
      </c>
    </row>
    <row r="528" spans="2:58" x14ac:dyDescent="0.2">
      <c r="B528" s="29">
        <f>IF(1=1,Rohdaten!H528,"x"&amp;Rohdaten!H528)</f>
        <v>0</v>
      </c>
      <c r="C528" s="29">
        <f>IF(101,Rohdaten!F528,-Rohdaten!F528)</f>
        <v>0</v>
      </c>
      <c r="E528" s="32">
        <f>Rohdaten!J528</f>
        <v>0</v>
      </c>
      <c r="F528" s="32" t="e">
        <f>AVERAGE(Rohdaten!L528,Rohdaten!X528,Rohdaten!AD528)</f>
        <v>#DIV/0!</v>
      </c>
      <c r="G528" s="29" t="e">
        <f t="array" ref="G528">AVERAGE(IF(Rohdaten!E528='turnwise standard'!$A$5:$A$99,'turnwise standard'!$F$5:$F$99))</f>
        <v>#DIV/0!</v>
      </c>
      <c r="H528" s="29" t="b">
        <f>IF(ISERROR(G528),1&lt;0,E528-G528&gt;eval!$B$6)</f>
        <v>0</v>
      </c>
      <c r="I528" s="32" t="e">
        <f>Rohdaten!L528-G528</f>
        <v>#DIV/0!</v>
      </c>
      <c r="J528" s="32">
        <f t="shared" si="200"/>
        <v>0</v>
      </c>
      <c r="K528" s="32">
        <f t="shared" si="201"/>
        <v>0</v>
      </c>
      <c r="V528" s="31" t="e">
        <f t="array" ref="V528">AVERAGE(IF(Rohdaten!E528='turnwise standard'!$A$5:$A$99,'turnwise standard'!$P$5:$P$99))</f>
        <v>#DIV/0!</v>
      </c>
      <c r="AF528" s="32">
        <f>(AC528)/((AE528+0.0000000000000000001)/charge/constants!$B$3)</f>
        <v>0</v>
      </c>
      <c r="AG528" s="32">
        <f>SQRT(AC528+1)/((AE528+0.0000000000000000001)/charge/constants!$B$3)</f>
        <v>4.8066000000000004</v>
      </c>
      <c r="AH528" s="32">
        <f>AF528/eval!$E$18</f>
        <v>0</v>
      </c>
      <c r="AI528" s="32">
        <f>AG528/eval!$E$18</f>
        <v>5.8210958603810132</v>
      </c>
      <c r="AR528" s="32" t="e">
        <f t="shared" si="202"/>
        <v>#DIV/0!</v>
      </c>
      <c r="AT528" s="32">
        <f>(AP528)/((AS528+0.0000000000000000001)/charge/constants!$B$3)</f>
        <v>0</v>
      </c>
      <c r="AU528" s="32">
        <f>SQRT(AP528+1)/((AS528+0.0000000000000000001)/charge/constants!$B$3)</f>
        <v>4.8066000000000004</v>
      </c>
      <c r="AV528" s="32">
        <f>AT528/eval!$E$18</f>
        <v>0</v>
      </c>
      <c r="AW528" s="32">
        <f>AU528/eval!$E$18</f>
        <v>5.8210958603810132</v>
      </c>
      <c r="BC528" s="32" t="e">
        <f>Rohdaten!AD528-G528</f>
        <v>#DIV/0!</v>
      </c>
      <c r="BF528" s="33">
        <f>Rohdaten!AF528/eval!$B$7</f>
        <v>0</v>
      </c>
    </row>
    <row r="529" spans="2:58" x14ac:dyDescent="0.2">
      <c r="B529" s="29">
        <f>IF(1=1,Rohdaten!H529,"x"&amp;Rohdaten!H529)</f>
        <v>0</v>
      </c>
      <c r="C529" s="29">
        <f>IF(101,Rohdaten!F529,-Rohdaten!F529)</f>
        <v>0</v>
      </c>
      <c r="E529" s="32">
        <f>Rohdaten!J529</f>
        <v>0</v>
      </c>
      <c r="F529" s="32" t="e">
        <f>AVERAGE(Rohdaten!L529,Rohdaten!X529,Rohdaten!AD529)</f>
        <v>#DIV/0!</v>
      </c>
      <c r="G529" s="29" t="e">
        <f t="array" ref="G529">AVERAGE(IF(Rohdaten!E529='turnwise standard'!$A$5:$A$99,'turnwise standard'!$F$5:$F$99))</f>
        <v>#DIV/0!</v>
      </c>
      <c r="H529" s="29" t="b">
        <f>IF(ISERROR(G529),1&lt;0,E529-G529&gt;eval!$B$6)</f>
        <v>0</v>
      </c>
      <c r="I529" s="32" t="e">
        <f>Rohdaten!L529-G529</f>
        <v>#DIV/0!</v>
      </c>
      <c r="J529" s="32">
        <f t="shared" si="200"/>
        <v>0</v>
      </c>
      <c r="K529" s="32">
        <f t="shared" si="201"/>
        <v>0</v>
      </c>
      <c r="V529" s="31" t="e">
        <f t="array" ref="V529">AVERAGE(IF(Rohdaten!E529='turnwise standard'!$A$5:$A$99,'turnwise standard'!$P$5:$P$99))</f>
        <v>#DIV/0!</v>
      </c>
      <c r="AF529" s="32">
        <f>(AC529)/((AE529+0.0000000000000000001)/charge/constants!$B$3)</f>
        <v>0</v>
      </c>
      <c r="AG529" s="32">
        <f>SQRT(AC529+1)/((AE529+0.0000000000000000001)/charge/constants!$B$3)</f>
        <v>4.8066000000000004</v>
      </c>
      <c r="AH529" s="32">
        <f>AF529/eval!$E$18</f>
        <v>0</v>
      </c>
      <c r="AI529" s="32">
        <f>AG529/eval!$E$18</f>
        <v>5.8210958603810132</v>
      </c>
      <c r="AR529" s="32" t="e">
        <f t="shared" si="202"/>
        <v>#DIV/0!</v>
      </c>
      <c r="AT529" s="32">
        <f>(AP529)/((AS529+0.0000000000000000001)/charge/constants!$B$3)</f>
        <v>0</v>
      </c>
      <c r="AU529" s="32">
        <f>SQRT(AP529+1)/((AS529+0.0000000000000000001)/charge/constants!$B$3)</f>
        <v>4.8066000000000004</v>
      </c>
      <c r="AV529" s="32">
        <f>AT529/eval!$E$18</f>
        <v>0</v>
      </c>
      <c r="AW529" s="32">
        <f>AU529/eval!$E$18</f>
        <v>5.8210958603810132</v>
      </c>
      <c r="BC529" s="32" t="e">
        <f>Rohdaten!AD529-G529</f>
        <v>#DIV/0!</v>
      </c>
      <c r="BF529" s="33">
        <f>Rohdaten!AF529/eval!$B$7</f>
        <v>0</v>
      </c>
    </row>
    <row r="530" spans="2:58" x14ac:dyDescent="0.2">
      <c r="B530" s="29">
        <f>IF(1=1,Rohdaten!H530,"x"&amp;Rohdaten!H530)</f>
        <v>0</v>
      </c>
      <c r="C530" s="29">
        <f>IF(101,Rohdaten!F530,-Rohdaten!F530)</f>
        <v>0</v>
      </c>
      <c r="E530" s="32">
        <f>Rohdaten!J530</f>
        <v>0</v>
      </c>
      <c r="F530" s="32" t="e">
        <f>AVERAGE(Rohdaten!L530,Rohdaten!X530,Rohdaten!AD530)</f>
        <v>#DIV/0!</v>
      </c>
      <c r="G530" s="29" t="e">
        <f t="array" ref="G530">AVERAGE(IF(Rohdaten!E530='turnwise standard'!$A$5:$A$99,'turnwise standard'!$F$5:$F$99))</f>
        <v>#DIV/0!</v>
      </c>
      <c r="H530" s="29" t="b">
        <f>IF(ISERROR(G530),1&lt;0,E530-G530&gt;eval!$B$6)</f>
        <v>0</v>
      </c>
      <c r="I530" s="32" t="e">
        <f>Rohdaten!L530-G530</f>
        <v>#DIV/0!</v>
      </c>
      <c r="J530" s="32">
        <f t="shared" si="200"/>
        <v>0</v>
      </c>
      <c r="K530" s="32">
        <f t="shared" si="201"/>
        <v>0</v>
      </c>
      <c r="V530" s="31" t="e">
        <f t="array" ref="V530">AVERAGE(IF(Rohdaten!E530='turnwise standard'!$A$5:$A$99,'turnwise standard'!$P$5:$P$99))</f>
        <v>#DIV/0!</v>
      </c>
      <c r="AF530" s="32">
        <f>(AC530)/((AE530+0.0000000000000000001)/charge/constants!$B$3)</f>
        <v>0</v>
      </c>
      <c r="AG530" s="32">
        <f>SQRT(AC530+1)/((AE530+0.0000000000000000001)/charge/constants!$B$3)</f>
        <v>4.8066000000000004</v>
      </c>
      <c r="AH530" s="32">
        <f>AF530/eval!$E$18</f>
        <v>0</v>
      </c>
      <c r="AI530" s="32">
        <f>AG530/eval!$E$18</f>
        <v>5.8210958603810132</v>
      </c>
      <c r="AR530" s="32" t="e">
        <f t="shared" si="202"/>
        <v>#DIV/0!</v>
      </c>
      <c r="AT530" s="32">
        <f>(AP530)/((AS530+0.0000000000000000001)/charge/constants!$B$3)</f>
        <v>0</v>
      </c>
      <c r="AU530" s="32">
        <f>SQRT(AP530+1)/((AS530+0.0000000000000000001)/charge/constants!$B$3)</f>
        <v>4.8066000000000004</v>
      </c>
      <c r="AV530" s="32">
        <f>AT530/eval!$E$18</f>
        <v>0</v>
      </c>
      <c r="AW530" s="32">
        <f>AU530/eval!$E$18</f>
        <v>5.8210958603810132</v>
      </c>
      <c r="BC530" s="32" t="e">
        <f>Rohdaten!AD530-G530</f>
        <v>#DIV/0!</v>
      </c>
      <c r="BF530" s="33">
        <f>Rohdaten!AF530/eval!$B$7</f>
        <v>0</v>
      </c>
    </row>
    <row r="531" spans="2:58" x14ac:dyDescent="0.2">
      <c r="B531" s="29">
        <f>IF(1=1,Rohdaten!H531,"x"&amp;Rohdaten!H531)</f>
        <v>0</v>
      </c>
      <c r="C531" s="29">
        <f>IF(101,Rohdaten!F531,-Rohdaten!F531)</f>
        <v>0</v>
      </c>
      <c r="E531" s="32">
        <f>Rohdaten!J531</f>
        <v>0</v>
      </c>
      <c r="F531" s="32" t="e">
        <f>AVERAGE(Rohdaten!L531,Rohdaten!X531,Rohdaten!AD531)</f>
        <v>#DIV/0!</v>
      </c>
      <c r="G531" s="29" t="e">
        <f t="array" ref="G531">AVERAGE(IF(Rohdaten!E531='turnwise standard'!$A$5:$A$99,'turnwise standard'!$F$5:$F$99))</f>
        <v>#DIV/0!</v>
      </c>
      <c r="H531" s="29" t="b">
        <f>IF(ISERROR(G531),1&lt;0,E531-G531&gt;eval!$B$6)</f>
        <v>0</v>
      </c>
      <c r="I531" s="32" t="e">
        <f>Rohdaten!L531-G531</f>
        <v>#DIV/0!</v>
      </c>
      <c r="J531" s="32">
        <f t="shared" si="200"/>
        <v>0</v>
      </c>
      <c r="K531" s="32">
        <f t="shared" si="201"/>
        <v>0</v>
      </c>
      <c r="V531" s="31" t="e">
        <f t="array" ref="V531">AVERAGE(IF(Rohdaten!E531='turnwise standard'!$A$5:$A$99,'turnwise standard'!$P$5:$P$99))</f>
        <v>#DIV/0!</v>
      </c>
      <c r="AF531" s="32">
        <f>(AC531)/((AE531+0.0000000000000000001)/charge/constants!$B$3)</f>
        <v>0</v>
      </c>
      <c r="AG531" s="32">
        <f>SQRT(AC531+1)/((AE531+0.0000000000000000001)/charge/constants!$B$3)</f>
        <v>4.8066000000000004</v>
      </c>
      <c r="AH531" s="32">
        <f>AF531/eval!$E$18</f>
        <v>0</v>
      </c>
      <c r="AI531" s="32">
        <f>AG531/eval!$E$18</f>
        <v>5.8210958603810132</v>
      </c>
      <c r="AR531" s="32" t="e">
        <f t="shared" si="202"/>
        <v>#DIV/0!</v>
      </c>
      <c r="AT531" s="32">
        <f>(AP531)/((AS531+0.0000000000000000001)/charge/constants!$B$3)</f>
        <v>0</v>
      </c>
      <c r="AU531" s="32">
        <f>SQRT(AP531+1)/((AS531+0.0000000000000000001)/charge/constants!$B$3)</f>
        <v>4.8066000000000004</v>
      </c>
      <c r="AV531" s="32">
        <f>AT531/eval!$E$18</f>
        <v>0</v>
      </c>
      <c r="AW531" s="32">
        <f>AU531/eval!$E$18</f>
        <v>5.8210958603810132</v>
      </c>
      <c r="BC531" s="32" t="e">
        <f>Rohdaten!AD531-G531</f>
        <v>#DIV/0!</v>
      </c>
      <c r="BF531" s="33">
        <f>Rohdaten!AF531/eval!$B$7</f>
        <v>0</v>
      </c>
    </row>
    <row r="532" spans="2:58" x14ac:dyDescent="0.2">
      <c r="B532" s="29">
        <f>IF(1=1,Rohdaten!H532,"x"&amp;Rohdaten!H532)</f>
        <v>0</v>
      </c>
      <c r="C532" s="29">
        <f>IF(101,Rohdaten!F532,-Rohdaten!F532)</f>
        <v>0</v>
      </c>
      <c r="E532" s="32">
        <f>Rohdaten!J532</f>
        <v>0</v>
      </c>
      <c r="F532" s="32" t="e">
        <f>AVERAGE(Rohdaten!L532,Rohdaten!X532,Rohdaten!AD532)</f>
        <v>#DIV/0!</v>
      </c>
      <c r="G532" s="29" t="e">
        <f t="array" ref="G532">AVERAGE(IF(Rohdaten!E532='turnwise standard'!$A$5:$A$99,'turnwise standard'!$F$5:$F$99))</f>
        <v>#DIV/0!</v>
      </c>
      <c r="H532" s="29" t="b">
        <f>IF(ISERROR(G532),1&lt;0,E532-G532&gt;eval!$B$6)</f>
        <v>0</v>
      </c>
      <c r="I532" s="32" t="e">
        <f>Rohdaten!L532-G532</f>
        <v>#DIV/0!</v>
      </c>
      <c r="J532" s="32">
        <f t="shared" si="200"/>
        <v>0</v>
      </c>
      <c r="K532" s="32">
        <f t="shared" si="201"/>
        <v>0</v>
      </c>
      <c r="V532" s="31" t="e">
        <f t="array" ref="V532">AVERAGE(IF(Rohdaten!E532='turnwise standard'!$A$5:$A$99,'turnwise standard'!$P$5:$P$99))</f>
        <v>#DIV/0!</v>
      </c>
      <c r="AF532" s="32">
        <f>(AC532)/((AE532+0.0000000000000000001)/charge/constants!$B$3)</f>
        <v>0</v>
      </c>
      <c r="AG532" s="32">
        <f>SQRT(AC532+1)/((AE532+0.0000000000000000001)/charge/constants!$B$3)</f>
        <v>4.8066000000000004</v>
      </c>
      <c r="AH532" s="32">
        <f>AF532/eval!$E$18</f>
        <v>0</v>
      </c>
      <c r="AI532" s="32">
        <f>AG532/eval!$E$18</f>
        <v>5.8210958603810132</v>
      </c>
      <c r="AR532" s="32" t="e">
        <f t="shared" si="202"/>
        <v>#DIV/0!</v>
      </c>
      <c r="AT532" s="32">
        <f>(AP532)/((AS532+0.0000000000000000001)/charge/constants!$B$3)</f>
        <v>0</v>
      </c>
      <c r="AU532" s="32">
        <f>SQRT(AP532+1)/((AS532+0.0000000000000000001)/charge/constants!$B$3)</f>
        <v>4.8066000000000004</v>
      </c>
      <c r="AV532" s="32">
        <f>AT532/eval!$E$18</f>
        <v>0</v>
      </c>
      <c r="AW532" s="32">
        <f>AU532/eval!$E$18</f>
        <v>5.8210958603810132</v>
      </c>
      <c r="BC532" s="32" t="e">
        <f>Rohdaten!AD532-G532</f>
        <v>#DIV/0!</v>
      </c>
      <c r="BF532" s="33">
        <f>Rohdaten!AF532/eval!$B$7</f>
        <v>0</v>
      </c>
    </row>
    <row r="533" spans="2:58" x14ac:dyDescent="0.2">
      <c r="B533" s="29">
        <f>IF(1=1,Rohdaten!H533,"x"&amp;Rohdaten!H533)</f>
        <v>0</v>
      </c>
      <c r="C533" s="29">
        <f>IF(101,Rohdaten!F533,-Rohdaten!F533)</f>
        <v>0</v>
      </c>
      <c r="E533" s="32">
        <f>Rohdaten!J533</f>
        <v>0</v>
      </c>
      <c r="F533" s="32" t="e">
        <f>AVERAGE(Rohdaten!L533,Rohdaten!X533,Rohdaten!AD533)</f>
        <v>#DIV/0!</v>
      </c>
      <c r="G533" s="29" t="e">
        <f t="array" ref="G533">AVERAGE(IF(Rohdaten!E533='turnwise standard'!$A$5:$A$99,'turnwise standard'!$F$5:$F$99))</f>
        <v>#DIV/0!</v>
      </c>
      <c r="H533" s="29" t="b">
        <f>IF(ISERROR(G533),1&lt;0,E533-G533&gt;eval!$B$6)</f>
        <v>0</v>
      </c>
      <c r="I533" s="32" t="e">
        <f>Rohdaten!L533-G533</f>
        <v>#DIV/0!</v>
      </c>
      <c r="J533" s="32">
        <f t="shared" si="200"/>
        <v>0</v>
      </c>
      <c r="K533" s="32">
        <f t="shared" si="201"/>
        <v>0</v>
      </c>
      <c r="V533" s="31" t="e">
        <f t="array" ref="V533">AVERAGE(IF(Rohdaten!E533='turnwise standard'!$A$5:$A$99,'turnwise standard'!$P$5:$P$99))</f>
        <v>#DIV/0!</v>
      </c>
      <c r="AF533" s="32">
        <f>(AC533)/((AE533+0.0000000000000000001)/charge/constants!$B$3)</f>
        <v>0</v>
      </c>
      <c r="AG533" s="32">
        <f>SQRT(AC533+1)/((AE533+0.0000000000000000001)/charge/constants!$B$3)</f>
        <v>4.8066000000000004</v>
      </c>
      <c r="AH533" s="32">
        <f>AF533/eval!$E$18</f>
        <v>0</v>
      </c>
      <c r="AI533" s="32">
        <f>AG533/eval!$E$18</f>
        <v>5.8210958603810132</v>
      </c>
      <c r="AR533" s="32" t="e">
        <f t="shared" si="202"/>
        <v>#DIV/0!</v>
      </c>
      <c r="AT533" s="32">
        <f>(AP533)/((AS533+0.0000000000000000001)/charge/constants!$B$3)</f>
        <v>0</v>
      </c>
      <c r="AU533" s="32">
        <f>SQRT(AP533+1)/((AS533+0.0000000000000000001)/charge/constants!$B$3)</f>
        <v>4.8066000000000004</v>
      </c>
      <c r="AV533" s="32">
        <f>AT533/eval!$E$18</f>
        <v>0</v>
      </c>
      <c r="AW533" s="32">
        <f>AU533/eval!$E$18</f>
        <v>5.8210958603810132</v>
      </c>
      <c r="BC533" s="32" t="e">
        <f>Rohdaten!AD533-G533</f>
        <v>#DIV/0!</v>
      </c>
      <c r="BF533" s="33">
        <f>Rohdaten!AF533/eval!$B$7</f>
        <v>0</v>
      </c>
    </row>
    <row r="534" spans="2:58" x14ac:dyDescent="0.2">
      <c r="B534" s="29">
        <f>IF(1=1,Rohdaten!H534,"x"&amp;Rohdaten!H534)</f>
        <v>0</v>
      </c>
      <c r="C534" s="29">
        <f>IF(101,Rohdaten!F534,-Rohdaten!F534)</f>
        <v>0</v>
      </c>
      <c r="E534" s="32">
        <f>Rohdaten!J534</f>
        <v>0</v>
      </c>
      <c r="F534" s="32" t="e">
        <f>AVERAGE(Rohdaten!L534,Rohdaten!X534,Rohdaten!AD534)</f>
        <v>#DIV/0!</v>
      </c>
      <c r="G534" s="29" t="e">
        <f t="array" ref="G534">AVERAGE(IF(Rohdaten!E534='turnwise standard'!$A$5:$A$99,'turnwise standard'!$F$5:$F$99))</f>
        <v>#DIV/0!</v>
      </c>
      <c r="H534" s="29" t="b">
        <f>IF(ISERROR(G534),1&lt;0,E534-G534&gt;eval!$B$6)</f>
        <v>0</v>
      </c>
      <c r="I534" s="32" t="e">
        <f>Rohdaten!L534-G534</f>
        <v>#DIV/0!</v>
      </c>
      <c r="J534" s="32">
        <f t="shared" si="200"/>
        <v>0</v>
      </c>
      <c r="K534" s="32">
        <f t="shared" si="201"/>
        <v>0</v>
      </c>
      <c r="V534" s="31" t="e">
        <f t="array" ref="V534">AVERAGE(IF(Rohdaten!E534='turnwise standard'!$A$5:$A$99,'turnwise standard'!$P$5:$P$99))</f>
        <v>#DIV/0!</v>
      </c>
      <c r="AF534" s="32">
        <f>(AC534)/((AE534+0.0000000000000000001)/charge/constants!$B$3)</f>
        <v>0</v>
      </c>
      <c r="AG534" s="32">
        <f>SQRT(AC534+1)/((AE534+0.0000000000000000001)/charge/constants!$B$3)</f>
        <v>4.8066000000000004</v>
      </c>
      <c r="AH534" s="32">
        <f>AF534/eval!$E$18</f>
        <v>0</v>
      </c>
      <c r="AI534" s="32">
        <f>AG534/eval!$E$18</f>
        <v>5.8210958603810132</v>
      </c>
      <c r="AR534" s="32" t="e">
        <f t="shared" si="202"/>
        <v>#DIV/0!</v>
      </c>
      <c r="AT534" s="32">
        <f>(AP534)/((AS534+0.0000000000000000001)/charge/constants!$B$3)</f>
        <v>0</v>
      </c>
      <c r="AU534" s="32">
        <f>SQRT(AP534+1)/((AS534+0.0000000000000000001)/charge/constants!$B$3)</f>
        <v>4.8066000000000004</v>
      </c>
      <c r="AV534" s="32">
        <f>AT534/eval!$E$18</f>
        <v>0</v>
      </c>
      <c r="AW534" s="32">
        <f>AU534/eval!$E$18</f>
        <v>5.8210958603810132</v>
      </c>
      <c r="BC534" s="32" t="e">
        <f>Rohdaten!AD534-G534</f>
        <v>#DIV/0!</v>
      </c>
      <c r="BF534" s="33">
        <f>Rohdaten!AF534/eval!$B$7</f>
        <v>0</v>
      </c>
    </row>
    <row r="535" spans="2:58" x14ac:dyDescent="0.2">
      <c r="B535" s="29">
        <f>IF(1=1,Rohdaten!H535,"x"&amp;Rohdaten!H535)</f>
        <v>0</v>
      </c>
      <c r="C535" s="29">
        <f>IF(101,Rohdaten!F535,-Rohdaten!F535)</f>
        <v>0</v>
      </c>
      <c r="E535" s="32">
        <f>Rohdaten!J535</f>
        <v>0</v>
      </c>
      <c r="F535" s="32" t="e">
        <f>AVERAGE(Rohdaten!L535,Rohdaten!X535,Rohdaten!AD535)</f>
        <v>#DIV/0!</v>
      </c>
      <c r="G535" s="29" t="e">
        <f t="array" ref="G535">AVERAGE(IF(Rohdaten!E535='turnwise standard'!$A$5:$A$99,'turnwise standard'!$F$5:$F$99))</f>
        <v>#DIV/0!</v>
      </c>
      <c r="H535" s="29" t="b">
        <f>IF(ISERROR(G535),1&lt;0,E535-G535&gt;eval!$B$6)</f>
        <v>0</v>
      </c>
      <c r="I535" s="32" t="e">
        <f>Rohdaten!L535-G535</f>
        <v>#DIV/0!</v>
      </c>
      <c r="J535" s="32">
        <f t="shared" si="200"/>
        <v>0</v>
      </c>
      <c r="K535" s="32">
        <f t="shared" si="201"/>
        <v>0</v>
      </c>
      <c r="V535" s="31" t="e">
        <f t="array" ref="V535">AVERAGE(IF(Rohdaten!E535='turnwise standard'!$A$5:$A$99,'turnwise standard'!$P$5:$P$99))</f>
        <v>#DIV/0!</v>
      </c>
      <c r="AF535" s="32">
        <f>(AC535)/((AE535+0.0000000000000000001)/charge/constants!$B$3)</f>
        <v>0</v>
      </c>
      <c r="AG535" s="32">
        <f>SQRT(AC535+1)/((AE535+0.0000000000000000001)/charge/constants!$B$3)</f>
        <v>4.8066000000000004</v>
      </c>
      <c r="AH535" s="32">
        <f>AF535/eval!$E$18</f>
        <v>0</v>
      </c>
      <c r="AI535" s="32">
        <f>AG535/eval!$E$18</f>
        <v>5.8210958603810132</v>
      </c>
      <c r="AR535" s="32" t="e">
        <f t="shared" si="202"/>
        <v>#DIV/0!</v>
      </c>
      <c r="AT535" s="32">
        <f>(AP535)/((AS535+0.0000000000000000001)/charge/constants!$B$3)</f>
        <v>0</v>
      </c>
      <c r="AU535" s="32">
        <f>SQRT(AP535+1)/((AS535+0.0000000000000000001)/charge/constants!$B$3)</f>
        <v>4.8066000000000004</v>
      </c>
      <c r="AV535" s="32">
        <f>AT535/eval!$E$18</f>
        <v>0</v>
      </c>
      <c r="AW535" s="32">
        <f>AU535/eval!$E$18</f>
        <v>5.8210958603810132</v>
      </c>
      <c r="BC535" s="32" t="e">
        <f>Rohdaten!AD535-G535</f>
        <v>#DIV/0!</v>
      </c>
      <c r="BF535" s="33">
        <f>Rohdaten!AF535/eval!$B$7</f>
        <v>0</v>
      </c>
    </row>
    <row r="536" spans="2:58" x14ac:dyDescent="0.2">
      <c r="B536" s="29">
        <f>IF(1=1,Rohdaten!H536,"x"&amp;Rohdaten!H536)</f>
        <v>0</v>
      </c>
      <c r="C536" s="29">
        <f>IF(101,Rohdaten!F536,-Rohdaten!F536)</f>
        <v>0</v>
      </c>
      <c r="E536" s="32">
        <f>Rohdaten!J536</f>
        <v>0</v>
      </c>
      <c r="F536" s="32" t="e">
        <f>AVERAGE(Rohdaten!L536,Rohdaten!X536,Rohdaten!AD536)</f>
        <v>#DIV/0!</v>
      </c>
      <c r="G536" s="29" t="e">
        <f t="array" ref="G536">AVERAGE(IF(Rohdaten!E536='turnwise standard'!$A$5:$A$99,'turnwise standard'!$F$5:$F$99))</f>
        <v>#DIV/0!</v>
      </c>
      <c r="H536" s="29" t="b">
        <f>IF(ISERROR(G536),1&lt;0,E536-G536&gt;eval!$B$6)</f>
        <v>0</v>
      </c>
      <c r="I536" s="32" t="e">
        <f>Rohdaten!L536-G536</f>
        <v>#DIV/0!</v>
      </c>
      <c r="J536" s="32">
        <f t="shared" si="200"/>
        <v>0</v>
      </c>
      <c r="K536" s="32">
        <f t="shared" si="201"/>
        <v>0</v>
      </c>
      <c r="V536" s="31" t="e">
        <f t="array" ref="V536">AVERAGE(IF(Rohdaten!E536='turnwise standard'!$A$5:$A$99,'turnwise standard'!$P$5:$P$99))</f>
        <v>#DIV/0!</v>
      </c>
      <c r="AF536" s="32">
        <f>(AC536)/((AE536+0.0000000000000000001)/charge/constants!$B$3)</f>
        <v>0</v>
      </c>
      <c r="AG536" s="32">
        <f>SQRT(AC536+1)/((AE536+0.0000000000000000001)/charge/constants!$B$3)</f>
        <v>4.8066000000000004</v>
      </c>
      <c r="AH536" s="32">
        <f>AF536/eval!$E$18</f>
        <v>0</v>
      </c>
      <c r="AI536" s="32">
        <f>AG536/eval!$E$18</f>
        <v>5.8210958603810132</v>
      </c>
      <c r="AR536" s="32" t="e">
        <f t="shared" si="202"/>
        <v>#DIV/0!</v>
      </c>
      <c r="AT536" s="32">
        <f>(AP536)/((AS536+0.0000000000000000001)/charge/constants!$B$3)</f>
        <v>0</v>
      </c>
      <c r="AU536" s="32">
        <f>SQRT(AP536+1)/((AS536+0.0000000000000000001)/charge/constants!$B$3)</f>
        <v>4.8066000000000004</v>
      </c>
      <c r="AV536" s="32">
        <f>AT536/eval!$E$18</f>
        <v>0</v>
      </c>
      <c r="AW536" s="32">
        <f>AU536/eval!$E$18</f>
        <v>5.8210958603810132</v>
      </c>
      <c r="BC536" s="32" t="e">
        <f>Rohdaten!AD536-G536</f>
        <v>#DIV/0!</v>
      </c>
      <c r="BF536" s="33">
        <f>Rohdaten!AF536/eval!$B$7</f>
        <v>0</v>
      </c>
    </row>
    <row r="537" spans="2:58" x14ac:dyDescent="0.2">
      <c r="B537" s="29">
        <f>IF(1=1,Rohdaten!H537,"x"&amp;Rohdaten!H537)</f>
        <v>0</v>
      </c>
      <c r="C537" s="29">
        <f>IF(101,Rohdaten!F537,-Rohdaten!F537)</f>
        <v>0</v>
      </c>
      <c r="E537" s="32">
        <f>Rohdaten!J537</f>
        <v>0</v>
      </c>
      <c r="F537" s="32" t="e">
        <f>AVERAGE(Rohdaten!L537,Rohdaten!X537,Rohdaten!AD537)</f>
        <v>#DIV/0!</v>
      </c>
      <c r="G537" s="29" t="e">
        <f t="array" ref="G537">AVERAGE(IF(Rohdaten!E537='turnwise standard'!$A$5:$A$99,'turnwise standard'!$F$5:$F$99))</f>
        <v>#DIV/0!</v>
      </c>
      <c r="H537" s="29" t="b">
        <f>IF(ISERROR(G537),1&lt;0,E537-G537&gt;eval!$B$6)</f>
        <v>0</v>
      </c>
      <c r="I537" s="32" t="e">
        <f>Rohdaten!L537-G537</f>
        <v>#DIV/0!</v>
      </c>
      <c r="J537" s="32">
        <f t="shared" si="200"/>
        <v>0</v>
      </c>
      <c r="K537" s="32">
        <f t="shared" si="201"/>
        <v>0</v>
      </c>
      <c r="V537" s="31" t="e">
        <f t="array" ref="V537">AVERAGE(IF(Rohdaten!E537='turnwise standard'!$A$5:$A$99,'turnwise standard'!$P$5:$P$99))</f>
        <v>#DIV/0!</v>
      </c>
      <c r="AF537" s="32">
        <f>(AC537)/((AE537+0.0000000000000000001)/charge/constants!$B$3)</f>
        <v>0</v>
      </c>
      <c r="AG537" s="32">
        <f>SQRT(AC537+1)/((AE537+0.0000000000000000001)/charge/constants!$B$3)</f>
        <v>4.8066000000000004</v>
      </c>
      <c r="AH537" s="32">
        <f>AF537/eval!$E$18</f>
        <v>0</v>
      </c>
      <c r="AI537" s="32">
        <f>AG537/eval!$E$18</f>
        <v>5.8210958603810132</v>
      </c>
      <c r="AR537" s="32" t="e">
        <f t="shared" si="202"/>
        <v>#DIV/0!</v>
      </c>
      <c r="AT537" s="32">
        <f>(AP537)/((AS537+0.0000000000000000001)/charge/constants!$B$3)</f>
        <v>0</v>
      </c>
      <c r="AU537" s="32">
        <f>SQRT(AP537+1)/((AS537+0.0000000000000000001)/charge/constants!$B$3)</f>
        <v>4.8066000000000004</v>
      </c>
      <c r="AV537" s="32">
        <f>AT537/eval!$E$18</f>
        <v>0</v>
      </c>
      <c r="AW537" s="32">
        <f>AU537/eval!$E$18</f>
        <v>5.8210958603810132</v>
      </c>
      <c r="BC537" s="32" t="e">
        <f>Rohdaten!AD537-G537</f>
        <v>#DIV/0!</v>
      </c>
      <c r="BF537" s="33">
        <f>Rohdaten!AF537/eval!$B$7</f>
        <v>0</v>
      </c>
    </row>
    <row r="538" spans="2:58" x14ac:dyDescent="0.2">
      <c r="B538" s="29">
        <f>IF(1=1,Rohdaten!H538,"x"&amp;Rohdaten!H538)</f>
        <v>0</v>
      </c>
      <c r="C538" s="29">
        <f>IF(101,Rohdaten!F538,-Rohdaten!F538)</f>
        <v>0</v>
      </c>
      <c r="E538" s="32">
        <f>Rohdaten!J538</f>
        <v>0</v>
      </c>
      <c r="F538" s="32" t="e">
        <f>AVERAGE(Rohdaten!L538,Rohdaten!X538,Rohdaten!AD538)</f>
        <v>#DIV/0!</v>
      </c>
      <c r="G538" s="29" t="e">
        <f t="array" ref="G538">AVERAGE(IF(Rohdaten!E538='turnwise standard'!$A$5:$A$99,'turnwise standard'!$F$5:$F$99))</f>
        <v>#DIV/0!</v>
      </c>
      <c r="H538" s="29" t="b">
        <f>IF(ISERROR(G538),1&lt;0,E538-G538&gt;eval!$B$6)</f>
        <v>0</v>
      </c>
      <c r="I538" s="32" t="e">
        <f>Rohdaten!L538-G538</f>
        <v>#DIV/0!</v>
      </c>
      <c r="J538" s="32">
        <f t="shared" si="200"/>
        <v>0</v>
      </c>
      <c r="K538" s="32">
        <f t="shared" si="201"/>
        <v>0</v>
      </c>
      <c r="V538" s="31" t="e">
        <f t="array" ref="V538">AVERAGE(IF(Rohdaten!E538='turnwise standard'!$A$5:$A$99,'turnwise standard'!$P$5:$P$99))</f>
        <v>#DIV/0!</v>
      </c>
      <c r="AF538" s="32">
        <f>(AC538)/((AE538+0.0000000000000000001)/charge/constants!$B$3)</f>
        <v>0</v>
      </c>
      <c r="AG538" s="32">
        <f>SQRT(AC538+1)/((AE538+0.0000000000000000001)/charge/constants!$B$3)</f>
        <v>4.8066000000000004</v>
      </c>
      <c r="AH538" s="32">
        <f>AF538/eval!$E$18</f>
        <v>0</v>
      </c>
      <c r="AI538" s="32">
        <f>AG538/eval!$E$18</f>
        <v>5.8210958603810132</v>
      </c>
      <c r="AR538" s="32" t="e">
        <f t="shared" si="202"/>
        <v>#DIV/0!</v>
      </c>
      <c r="AT538" s="32">
        <f>(AP538)/((AS538+0.0000000000000000001)/charge/constants!$B$3)</f>
        <v>0</v>
      </c>
      <c r="AU538" s="32">
        <f>SQRT(AP538+1)/((AS538+0.0000000000000000001)/charge/constants!$B$3)</f>
        <v>4.8066000000000004</v>
      </c>
      <c r="AV538" s="32">
        <f>AT538/eval!$E$18</f>
        <v>0</v>
      </c>
      <c r="AW538" s="32">
        <f>AU538/eval!$E$18</f>
        <v>5.8210958603810132</v>
      </c>
      <c r="BC538" s="32" t="e">
        <f>Rohdaten!AD538-G538</f>
        <v>#DIV/0!</v>
      </c>
      <c r="BF538" s="33">
        <f>Rohdaten!AF538/eval!$B$7</f>
        <v>0</v>
      </c>
    </row>
    <row r="539" spans="2:58" x14ac:dyDescent="0.2">
      <c r="B539" s="29">
        <f>IF(1=1,Rohdaten!H539,"x"&amp;Rohdaten!H539)</f>
        <v>0</v>
      </c>
      <c r="C539" s="29">
        <f>IF(101,Rohdaten!F539,-Rohdaten!F539)</f>
        <v>0</v>
      </c>
      <c r="E539" s="32">
        <f>Rohdaten!J539</f>
        <v>0</v>
      </c>
      <c r="F539" s="32" t="e">
        <f>AVERAGE(Rohdaten!L539,Rohdaten!X539,Rohdaten!AD539)</f>
        <v>#DIV/0!</v>
      </c>
      <c r="G539" s="29" t="e">
        <f t="array" ref="G539">AVERAGE(IF(Rohdaten!E539='turnwise standard'!$A$5:$A$99,'turnwise standard'!$F$5:$F$99))</f>
        <v>#DIV/0!</v>
      </c>
      <c r="H539" s="29" t="b">
        <f>IF(ISERROR(G539),1&lt;0,E539-G539&gt;eval!$B$6)</f>
        <v>0</v>
      </c>
      <c r="I539" s="32" t="e">
        <f>Rohdaten!L539-G539</f>
        <v>#DIV/0!</v>
      </c>
      <c r="J539" s="32">
        <f t="shared" si="200"/>
        <v>0</v>
      </c>
      <c r="K539" s="32">
        <f t="shared" si="201"/>
        <v>0</v>
      </c>
      <c r="V539" s="31" t="e">
        <f t="array" ref="V539">AVERAGE(IF(Rohdaten!E539='turnwise standard'!$A$5:$A$99,'turnwise standard'!$P$5:$P$99))</f>
        <v>#DIV/0!</v>
      </c>
      <c r="AF539" s="32">
        <f>(AC539)/((AE539+0.0000000000000000001)/charge/constants!$B$3)</f>
        <v>0</v>
      </c>
      <c r="AG539" s="32">
        <f>SQRT(AC539+1)/((AE539+0.0000000000000000001)/charge/constants!$B$3)</f>
        <v>4.8066000000000004</v>
      </c>
      <c r="AH539" s="32">
        <f>AF539/eval!$E$18</f>
        <v>0</v>
      </c>
      <c r="AI539" s="32">
        <f>AG539/eval!$E$18</f>
        <v>5.8210958603810132</v>
      </c>
      <c r="AR539" s="32" t="e">
        <f t="shared" si="202"/>
        <v>#DIV/0!</v>
      </c>
      <c r="AT539" s="32">
        <f>(AP539)/((AS539+0.0000000000000000001)/charge/constants!$B$3)</f>
        <v>0</v>
      </c>
      <c r="AU539" s="32">
        <f>SQRT(AP539+1)/((AS539+0.0000000000000000001)/charge/constants!$B$3)</f>
        <v>4.8066000000000004</v>
      </c>
      <c r="AV539" s="32">
        <f>AT539/eval!$E$18</f>
        <v>0</v>
      </c>
      <c r="AW539" s="32">
        <f>AU539/eval!$E$18</f>
        <v>5.8210958603810132</v>
      </c>
      <c r="BC539" s="32" t="e">
        <f>Rohdaten!AD539-G539</f>
        <v>#DIV/0!</v>
      </c>
      <c r="BF539" s="33">
        <f>Rohdaten!AF539/eval!$B$7</f>
        <v>0</v>
      </c>
    </row>
    <row r="540" spans="2:58" x14ac:dyDescent="0.2">
      <c r="B540" s="29">
        <f>IF(1=1,Rohdaten!H540,"x"&amp;Rohdaten!H540)</f>
        <v>0</v>
      </c>
      <c r="C540" s="29">
        <f>IF(101,Rohdaten!F540,-Rohdaten!F540)</f>
        <v>0</v>
      </c>
      <c r="E540" s="32">
        <f>Rohdaten!J540</f>
        <v>0</v>
      </c>
      <c r="F540" s="32" t="e">
        <f>AVERAGE(Rohdaten!L540,Rohdaten!X540,Rohdaten!AD540)</f>
        <v>#DIV/0!</v>
      </c>
      <c r="G540" s="29" t="e">
        <f t="array" ref="G540">AVERAGE(IF(Rohdaten!E540='turnwise standard'!$A$5:$A$99,'turnwise standard'!$F$5:$F$99))</f>
        <v>#DIV/0!</v>
      </c>
      <c r="H540" s="29" t="b">
        <f>IF(ISERROR(G540),1&lt;0,E540-G540&gt;eval!$B$6)</f>
        <v>0</v>
      </c>
      <c r="I540" s="32" t="e">
        <f>Rohdaten!L540-G540</f>
        <v>#DIV/0!</v>
      </c>
      <c r="J540" s="32">
        <f t="shared" si="200"/>
        <v>0</v>
      </c>
      <c r="K540" s="32">
        <f t="shared" si="201"/>
        <v>0</v>
      </c>
      <c r="V540" s="31" t="e">
        <f t="array" ref="V540">AVERAGE(IF(Rohdaten!E540='turnwise standard'!$A$5:$A$99,'turnwise standard'!$P$5:$P$99))</f>
        <v>#DIV/0!</v>
      </c>
      <c r="AF540" s="32">
        <f>(AC540)/((AE540+0.0000000000000000001)/charge/constants!$B$3)</f>
        <v>0</v>
      </c>
      <c r="AG540" s="32">
        <f>SQRT(AC540+1)/((AE540+0.0000000000000000001)/charge/constants!$B$3)</f>
        <v>4.8066000000000004</v>
      </c>
      <c r="AH540" s="32">
        <f>AF540/eval!$E$18</f>
        <v>0</v>
      </c>
      <c r="AI540" s="32">
        <f>AG540/eval!$E$18</f>
        <v>5.8210958603810132</v>
      </c>
      <c r="AR540" s="32" t="e">
        <f t="shared" si="202"/>
        <v>#DIV/0!</v>
      </c>
      <c r="AT540" s="32">
        <f>(AP540)/((AS540+0.0000000000000000001)/charge/constants!$B$3)</f>
        <v>0</v>
      </c>
      <c r="AU540" s="32">
        <f>SQRT(AP540+1)/((AS540+0.0000000000000000001)/charge/constants!$B$3)</f>
        <v>4.8066000000000004</v>
      </c>
      <c r="AV540" s="32">
        <f>AT540/eval!$E$18</f>
        <v>0</v>
      </c>
      <c r="AW540" s="32">
        <f>AU540/eval!$E$18</f>
        <v>5.8210958603810132</v>
      </c>
      <c r="BC540" s="32" t="e">
        <f>Rohdaten!AD540-G540</f>
        <v>#DIV/0!</v>
      </c>
      <c r="BF540" s="33">
        <f>Rohdaten!AF540/eval!$B$7</f>
        <v>0</v>
      </c>
    </row>
    <row r="541" spans="2:58" x14ac:dyDescent="0.2">
      <c r="B541" s="29">
        <f>IF(1=1,Rohdaten!H541,"x"&amp;Rohdaten!H541)</f>
        <v>0</v>
      </c>
      <c r="C541" s="29">
        <f>IF(101,Rohdaten!F541,-Rohdaten!F541)</f>
        <v>0</v>
      </c>
      <c r="E541" s="32">
        <f>Rohdaten!J541</f>
        <v>0</v>
      </c>
      <c r="F541" s="32" t="e">
        <f>AVERAGE(Rohdaten!L541,Rohdaten!X541,Rohdaten!AD541)</f>
        <v>#DIV/0!</v>
      </c>
      <c r="G541" s="29" t="e">
        <f t="array" ref="G541">AVERAGE(IF(Rohdaten!E541='turnwise standard'!$A$5:$A$99,'turnwise standard'!$F$5:$F$99))</f>
        <v>#DIV/0!</v>
      </c>
      <c r="H541" s="29" t="b">
        <f>IF(ISERROR(G541),1&lt;0,E541-G541&gt;eval!$B$6)</f>
        <v>0</v>
      </c>
      <c r="I541" s="32" t="e">
        <f>Rohdaten!L541-G541</f>
        <v>#DIV/0!</v>
      </c>
      <c r="J541" s="32">
        <f t="shared" si="200"/>
        <v>0</v>
      </c>
      <c r="K541" s="32">
        <f t="shared" si="201"/>
        <v>0</v>
      </c>
      <c r="V541" s="31" t="e">
        <f t="array" ref="V541">AVERAGE(IF(Rohdaten!E541='turnwise standard'!$A$5:$A$99,'turnwise standard'!$P$5:$P$99))</f>
        <v>#DIV/0!</v>
      </c>
      <c r="AF541" s="32">
        <f>(AC541)/((AE541+0.0000000000000000001)/charge/constants!$B$3)</f>
        <v>0</v>
      </c>
      <c r="AG541" s="32">
        <f>SQRT(AC541+1)/((AE541+0.0000000000000000001)/charge/constants!$B$3)</f>
        <v>4.8066000000000004</v>
      </c>
      <c r="AH541" s="32">
        <f>AF541/eval!$E$18</f>
        <v>0</v>
      </c>
      <c r="AI541" s="32">
        <f>AG541/eval!$E$18</f>
        <v>5.8210958603810132</v>
      </c>
      <c r="AR541" s="32" t="e">
        <f t="shared" si="202"/>
        <v>#DIV/0!</v>
      </c>
      <c r="AT541" s="32">
        <f>(AP541)/((AS541+0.0000000000000000001)/charge/constants!$B$3)</f>
        <v>0</v>
      </c>
      <c r="AU541" s="32">
        <f>SQRT(AP541+1)/((AS541+0.0000000000000000001)/charge/constants!$B$3)</f>
        <v>4.8066000000000004</v>
      </c>
      <c r="AV541" s="32">
        <f>AT541/eval!$E$18</f>
        <v>0</v>
      </c>
      <c r="AW541" s="32">
        <f>AU541/eval!$E$18</f>
        <v>5.8210958603810132</v>
      </c>
      <c r="BC541" s="32" t="e">
        <f>Rohdaten!AD541-G541</f>
        <v>#DIV/0!</v>
      </c>
      <c r="BF541" s="33">
        <f>Rohdaten!AF541/eval!$B$7</f>
        <v>0</v>
      </c>
    </row>
    <row r="542" spans="2:58" x14ac:dyDescent="0.2">
      <c r="B542" s="29">
        <f>IF(1=1,Rohdaten!H542,"x"&amp;Rohdaten!H542)</f>
        <v>0</v>
      </c>
      <c r="C542" s="29">
        <f>IF(101,Rohdaten!F542,-Rohdaten!F542)</f>
        <v>0</v>
      </c>
      <c r="E542" s="32">
        <f>Rohdaten!J542</f>
        <v>0</v>
      </c>
      <c r="F542" s="32" t="e">
        <f>AVERAGE(Rohdaten!L542,Rohdaten!X542,Rohdaten!AD542)</f>
        <v>#DIV/0!</v>
      </c>
      <c r="G542" s="29" t="e">
        <f t="array" ref="G542">AVERAGE(IF(Rohdaten!E542='turnwise standard'!$A$5:$A$99,'turnwise standard'!$F$5:$F$99))</f>
        <v>#DIV/0!</v>
      </c>
      <c r="H542" s="29" t="b">
        <f>IF(ISERROR(G542),1&lt;0,E542-G542&gt;eval!$B$6)</f>
        <v>0</v>
      </c>
      <c r="I542" s="32" t="e">
        <f>Rohdaten!L542-G542</f>
        <v>#DIV/0!</v>
      </c>
      <c r="J542" s="32">
        <f t="shared" si="200"/>
        <v>0</v>
      </c>
      <c r="K542" s="32">
        <f t="shared" si="201"/>
        <v>0</v>
      </c>
      <c r="V542" s="31" t="e">
        <f t="array" ref="V542">AVERAGE(IF(Rohdaten!E542='turnwise standard'!$A$5:$A$99,'turnwise standard'!$P$5:$P$99))</f>
        <v>#DIV/0!</v>
      </c>
      <c r="AF542" s="32">
        <f>(AC542)/((AE542+0.0000000000000000001)/charge/constants!$B$3)</f>
        <v>0</v>
      </c>
      <c r="AG542" s="32">
        <f>SQRT(AC542+1)/((AE542+0.0000000000000000001)/charge/constants!$B$3)</f>
        <v>4.8066000000000004</v>
      </c>
      <c r="AH542" s="32">
        <f>AF542/eval!$E$18</f>
        <v>0</v>
      </c>
      <c r="AI542" s="32">
        <f>AG542/eval!$E$18</f>
        <v>5.8210958603810132</v>
      </c>
      <c r="AR542" s="32" t="e">
        <f t="shared" si="202"/>
        <v>#DIV/0!</v>
      </c>
      <c r="AT542" s="32">
        <f>(AP542)/((AS542+0.0000000000000000001)/charge/constants!$B$3)</f>
        <v>0</v>
      </c>
      <c r="AU542" s="32">
        <f>SQRT(AP542+1)/((AS542+0.0000000000000000001)/charge/constants!$B$3)</f>
        <v>4.8066000000000004</v>
      </c>
      <c r="AV542" s="32">
        <f>AT542/eval!$E$18</f>
        <v>0</v>
      </c>
      <c r="AW542" s="32">
        <f>AU542/eval!$E$18</f>
        <v>5.8210958603810132</v>
      </c>
      <c r="BC542" s="32" t="e">
        <f>Rohdaten!AD542-G542</f>
        <v>#DIV/0!</v>
      </c>
      <c r="BF542" s="33">
        <f>Rohdaten!AF542/eval!$B$7</f>
        <v>0</v>
      </c>
    </row>
    <row r="543" spans="2:58" x14ac:dyDescent="0.2">
      <c r="B543" s="29">
        <f>IF(1=1,Rohdaten!H543,"x"&amp;Rohdaten!H543)</f>
        <v>0</v>
      </c>
      <c r="C543" s="29">
        <f>IF(101,Rohdaten!F543,-Rohdaten!F543)</f>
        <v>0</v>
      </c>
      <c r="E543" s="32">
        <f>Rohdaten!J543</f>
        <v>0</v>
      </c>
      <c r="F543" s="32" t="e">
        <f>AVERAGE(Rohdaten!L543,Rohdaten!X543,Rohdaten!AD543)</f>
        <v>#DIV/0!</v>
      </c>
      <c r="G543" s="29" t="e">
        <f t="array" ref="G543">AVERAGE(IF(Rohdaten!E543='turnwise standard'!$A$5:$A$99,'turnwise standard'!$F$5:$F$99))</f>
        <v>#DIV/0!</v>
      </c>
      <c r="H543" s="29" t="b">
        <f>IF(ISERROR(G543),1&lt;0,E543-G543&gt;eval!$B$6)</f>
        <v>0</v>
      </c>
      <c r="I543" s="32" t="e">
        <f>Rohdaten!L543-G543</f>
        <v>#DIV/0!</v>
      </c>
      <c r="J543" s="32">
        <f t="shared" si="200"/>
        <v>0</v>
      </c>
      <c r="K543" s="32">
        <f t="shared" si="201"/>
        <v>0</v>
      </c>
      <c r="V543" s="31" t="e">
        <f t="array" ref="V543">AVERAGE(IF(Rohdaten!E543='turnwise standard'!$A$5:$A$99,'turnwise standard'!$P$5:$P$99))</f>
        <v>#DIV/0!</v>
      </c>
      <c r="AF543" s="32">
        <f>(AC543)/((AE543+0.0000000000000000001)/charge/constants!$B$3)</f>
        <v>0</v>
      </c>
      <c r="AG543" s="32">
        <f>SQRT(AC543+1)/((AE543+0.0000000000000000001)/charge/constants!$B$3)</f>
        <v>4.8066000000000004</v>
      </c>
      <c r="AH543" s="32">
        <f>AF543/eval!$E$18</f>
        <v>0</v>
      </c>
      <c r="AI543" s="32">
        <f>AG543/eval!$E$18</f>
        <v>5.8210958603810132</v>
      </c>
      <c r="AR543" s="32" t="e">
        <f t="shared" si="202"/>
        <v>#DIV/0!</v>
      </c>
      <c r="AT543" s="32">
        <f>(AP543)/((AS543+0.0000000000000000001)/charge/constants!$B$3)</f>
        <v>0</v>
      </c>
      <c r="AU543" s="32">
        <f>SQRT(AP543+1)/((AS543+0.0000000000000000001)/charge/constants!$B$3)</f>
        <v>4.8066000000000004</v>
      </c>
      <c r="AV543" s="32">
        <f>AT543/eval!$E$18</f>
        <v>0</v>
      </c>
      <c r="AW543" s="32">
        <f>AU543/eval!$E$18</f>
        <v>5.8210958603810132</v>
      </c>
      <c r="BC543" s="32" t="e">
        <f>Rohdaten!AD543-G543</f>
        <v>#DIV/0!</v>
      </c>
      <c r="BF543" s="33">
        <f>Rohdaten!AF543/eval!$B$7</f>
        <v>0</v>
      </c>
    </row>
    <row r="544" spans="2:58" x14ac:dyDescent="0.2">
      <c r="B544" s="29">
        <f>IF(1=1,Rohdaten!H544,"x"&amp;Rohdaten!H544)</f>
        <v>0</v>
      </c>
      <c r="C544" s="29">
        <f>IF(101,Rohdaten!F544,-Rohdaten!F544)</f>
        <v>0</v>
      </c>
      <c r="E544" s="32">
        <f>Rohdaten!J544</f>
        <v>0</v>
      </c>
      <c r="F544" s="32" t="e">
        <f>AVERAGE(Rohdaten!L544,Rohdaten!X544,Rohdaten!AD544)</f>
        <v>#DIV/0!</v>
      </c>
      <c r="G544" s="29" t="e">
        <f t="array" ref="G544">AVERAGE(IF(Rohdaten!E544='turnwise standard'!$A$5:$A$99,'turnwise standard'!$F$5:$F$99))</f>
        <v>#DIV/0!</v>
      </c>
      <c r="H544" s="29" t="b">
        <f>IF(ISERROR(G544),1&lt;0,E544-G544&gt;eval!$B$6)</f>
        <v>0</v>
      </c>
      <c r="I544" s="32" t="e">
        <f>Rohdaten!L544-G544</f>
        <v>#DIV/0!</v>
      </c>
      <c r="J544" s="32">
        <f t="shared" si="200"/>
        <v>0</v>
      </c>
      <c r="K544" s="32">
        <f t="shared" si="201"/>
        <v>0</v>
      </c>
      <c r="V544" s="31" t="e">
        <f t="array" ref="V544">AVERAGE(IF(Rohdaten!E544='turnwise standard'!$A$5:$A$99,'turnwise standard'!$P$5:$P$99))</f>
        <v>#DIV/0!</v>
      </c>
      <c r="AF544" s="32">
        <f>(AC544)/((AE544+0.0000000000000000001)/charge/constants!$B$3)</f>
        <v>0</v>
      </c>
      <c r="AG544" s="32">
        <f>SQRT(AC544+1)/((AE544+0.0000000000000000001)/charge/constants!$B$3)</f>
        <v>4.8066000000000004</v>
      </c>
      <c r="AH544" s="32">
        <f>AF544/eval!$E$18</f>
        <v>0</v>
      </c>
      <c r="AI544" s="32">
        <f>AG544/eval!$E$18</f>
        <v>5.8210958603810132</v>
      </c>
      <c r="AR544" s="32" t="e">
        <f t="shared" si="202"/>
        <v>#DIV/0!</v>
      </c>
      <c r="AT544" s="32">
        <f>(AP544)/((AS544+0.0000000000000000001)/charge/constants!$B$3)</f>
        <v>0</v>
      </c>
      <c r="AU544" s="32">
        <f>SQRT(AP544+1)/((AS544+0.0000000000000000001)/charge/constants!$B$3)</f>
        <v>4.8066000000000004</v>
      </c>
      <c r="AV544" s="32">
        <f>AT544/eval!$E$18</f>
        <v>0</v>
      </c>
      <c r="AW544" s="32">
        <f>AU544/eval!$E$18</f>
        <v>5.8210958603810132</v>
      </c>
      <c r="BC544" s="32" t="e">
        <f>Rohdaten!AD544-G544</f>
        <v>#DIV/0!</v>
      </c>
      <c r="BF544" s="33">
        <f>Rohdaten!AF544/eval!$B$7</f>
        <v>0</v>
      </c>
    </row>
    <row r="545" spans="2:58" x14ac:dyDescent="0.2">
      <c r="B545" s="29">
        <f>IF(1=1,Rohdaten!H545,"x"&amp;Rohdaten!H545)</f>
        <v>0</v>
      </c>
      <c r="C545" s="29">
        <f>IF(101,Rohdaten!F545,-Rohdaten!F545)</f>
        <v>0</v>
      </c>
      <c r="E545" s="32">
        <f>Rohdaten!J545</f>
        <v>0</v>
      </c>
      <c r="F545" s="32" t="e">
        <f>AVERAGE(Rohdaten!L545,Rohdaten!X545,Rohdaten!AD545)</f>
        <v>#DIV/0!</v>
      </c>
      <c r="G545" s="29" t="e">
        <f t="array" ref="G545">AVERAGE(IF(Rohdaten!E545='turnwise standard'!$A$5:$A$99,'turnwise standard'!$F$5:$F$99))</f>
        <v>#DIV/0!</v>
      </c>
      <c r="H545" s="29" t="b">
        <f>IF(ISERROR(G545),1&lt;0,E545-G545&gt;eval!$B$6)</f>
        <v>0</v>
      </c>
      <c r="I545" s="32" t="e">
        <f>Rohdaten!L545-G545</f>
        <v>#DIV/0!</v>
      </c>
      <c r="J545" s="32">
        <f t="shared" si="200"/>
        <v>0</v>
      </c>
      <c r="K545" s="32">
        <f t="shared" si="201"/>
        <v>0</v>
      </c>
      <c r="V545" s="31" t="e">
        <f t="array" ref="V545">AVERAGE(IF(Rohdaten!E545='turnwise standard'!$A$5:$A$99,'turnwise standard'!$P$5:$P$99))</f>
        <v>#DIV/0!</v>
      </c>
      <c r="AF545" s="32">
        <f>(AC545)/((AE545+0.0000000000000000001)/charge/constants!$B$3)</f>
        <v>0</v>
      </c>
      <c r="AG545" s="32">
        <f>SQRT(AC545+1)/((AE545+0.0000000000000000001)/charge/constants!$B$3)</f>
        <v>4.8066000000000004</v>
      </c>
      <c r="AH545" s="32">
        <f>AF545/eval!$E$18</f>
        <v>0</v>
      </c>
      <c r="AI545" s="32">
        <f>AG545/eval!$E$18</f>
        <v>5.8210958603810132</v>
      </c>
      <c r="AR545" s="32" t="e">
        <f t="shared" si="202"/>
        <v>#DIV/0!</v>
      </c>
      <c r="AT545" s="32">
        <f>(AP545)/((AS545+0.0000000000000000001)/charge/constants!$B$3)</f>
        <v>0</v>
      </c>
      <c r="AU545" s="32">
        <f>SQRT(AP545+1)/((AS545+0.0000000000000000001)/charge/constants!$B$3)</f>
        <v>4.8066000000000004</v>
      </c>
      <c r="AV545" s="32">
        <f>AT545/eval!$E$18</f>
        <v>0</v>
      </c>
      <c r="AW545" s="32">
        <f>AU545/eval!$E$18</f>
        <v>5.8210958603810132</v>
      </c>
      <c r="BC545" s="32" t="e">
        <f>Rohdaten!AD545-G545</f>
        <v>#DIV/0!</v>
      </c>
      <c r="BF545" s="33">
        <f>Rohdaten!AF545/eval!$B$7</f>
        <v>0</v>
      </c>
    </row>
    <row r="546" spans="2:58" x14ac:dyDescent="0.2">
      <c r="B546" s="29">
        <f>IF(1=1,Rohdaten!H546,"x"&amp;Rohdaten!H546)</f>
        <v>0</v>
      </c>
      <c r="C546" s="29">
        <f>IF(101,Rohdaten!F546,-Rohdaten!F546)</f>
        <v>0</v>
      </c>
      <c r="E546" s="32">
        <f>Rohdaten!J546</f>
        <v>0</v>
      </c>
      <c r="F546" s="32" t="e">
        <f>AVERAGE(Rohdaten!L546,Rohdaten!X546,Rohdaten!AD546)</f>
        <v>#DIV/0!</v>
      </c>
      <c r="G546" s="29" t="e">
        <f t="array" ref="G546">AVERAGE(IF(Rohdaten!E546='turnwise standard'!$A$5:$A$99,'turnwise standard'!$F$5:$F$99))</f>
        <v>#DIV/0!</v>
      </c>
      <c r="H546" s="29" t="b">
        <f>IF(ISERROR(G546),1&lt;0,E546-G546&gt;eval!$B$6)</f>
        <v>0</v>
      </c>
      <c r="I546" s="32" t="e">
        <f>Rohdaten!L546-G546</f>
        <v>#DIV/0!</v>
      </c>
      <c r="J546" s="32">
        <f t="shared" si="200"/>
        <v>0</v>
      </c>
      <c r="K546" s="32">
        <f t="shared" si="201"/>
        <v>0</v>
      </c>
      <c r="V546" s="31" t="e">
        <f t="array" ref="V546">AVERAGE(IF(Rohdaten!E546='turnwise standard'!$A$5:$A$99,'turnwise standard'!$P$5:$P$99))</f>
        <v>#DIV/0!</v>
      </c>
      <c r="AF546" s="32">
        <f>(AC546)/((AE546+0.0000000000000000001)/charge/constants!$B$3)</f>
        <v>0</v>
      </c>
      <c r="AG546" s="32">
        <f>SQRT(AC546+1)/((AE546+0.0000000000000000001)/charge/constants!$B$3)</f>
        <v>4.8066000000000004</v>
      </c>
      <c r="AH546" s="32">
        <f>AF546/eval!$E$18</f>
        <v>0</v>
      </c>
      <c r="AI546" s="32">
        <f>AG546/eval!$E$18</f>
        <v>5.8210958603810132</v>
      </c>
      <c r="AR546" s="32" t="e">
        <f t="shared" si="202"/>
        <v>#DIV/0!</v>
      </c>
      <c r="AT546" s="32">
        <f>(AP546)/((AS546+0.0000000000000000001)/charge/constants!$B$3)</f>
        <v>0</v>
      </c>
      <c r="AU546" s="32">
        <f>SQRT(AP546+1)/((AS546+0.0000000000000000001)/charge/constants!$B$3)</f>
        <v>4.8066000000000004</v>
      </c>
      <c r="AV546" s="32">
        <f>AT546/eval!$E$18</f>
        <v>0</v>
      </c>
      <c r="AW546" s="32">
        <f>AU546/eval!$E$18</f>
        <v>5.8210958603810132</v>
      </c>
      <c r="BC546" s="32" t="e">
        <f>Rohdaten!AD546-G546</f>
        <v>#DIV/0!</v>
      </c>
      <c r="BF546" s="33">
        <f>Rohdaten!AF546/eval!$B$7</f>
        <v>0</v>
      </c>
    </row>
    <row r="547" spans="2:58" x14ac:dyDescent="0.2">
      <c r="B547" s="29">
        <f>IF(1=1,Rohdaten!H547,"x"&amp;Rohdaten!H547)</f>
        <v>0</v>
      </c>
      <c r="C547" s="29">
        <f>IF(101,Rohdaten!F547,-Rohdaten!F547)</f>
        <v>0</v>
      </c>
      <c r="E547" s="32">
        <f>Rohdaten!J547</f>
        <v>0</v>
      </c>
      <c r="F547" s="32" t="e">
        <f>AVERAGE(Rohdaten!L547,Rohdaten!X547,Rohdaten!AD547)</f>
        <v>#DIV/0!</v>
      </c>
      <c r="G547" s="29" t="e">
        <f t="array" ref="G547">AVERAGE(IF(Rohdaten!E547='turnwise standard'!$A$5:$A$99,'turnwise standard'!$F$5:$F$99))</f>
        <v>#DIV/0!</v>
      </c>
      <c r="H547" s="29" t="b">
        <f>IF(ISERROR(G547),1&lt;0,E547-G547&gt;eval!$B$6)</f>
        <v>0</v>
      </c>
      <c r="I547" s="32" t="e">
        <f>Rohdaten!L547-G547</f>
        <v>#DIV/0!</v>
      </c>
      <c r="J547" s="32">
        <f t="shared" si="200"/>
        <v>0</v>
      </c>
      <c r="K547" s="32">
        <f t="shared" si="201"/>
        <v>0</v>
      </c>
      <c r="V547" s="31" t="e">
        <f t="array" ref="V547">AVERAGE(IF(Rohdaten!E547='turnwise standard'!$A$5:$A$99,'turnwise standard'!$P$5:$P$99))</f>
        <v>#DIV/0!</v>
      </c>
      <c r="AF547" s="32">
        <f>(AC547)/((AE547+0.0000000000000000001)/charge/constants!$B$3)</f>
        <v>0</v>
      </c>
      <c r="AG547" s="32">
        <f>SQRT(AC547+1)/((AE547+0.0000000000000000001)/charge/constants!$B$3)</f>
        <v>4.8066000000000004</v>
      </c>
      <c r="AH547" s="32">
        <f>AF547/eval!$E$18</f>
        <v>0</v>
      </c>
      <c r="AI547" s="32">
        <f>AG547/eval!$E$18</f>
        <v>5.8210958603810132</v>
      </c>
      <c r="AR547" s="32" t="e">
        <f t="shared" si="202"/>
        <v>#DIV/0!</v>
      </c>
      <c r="AT547" s="32">
        <f>(AP547)/((AS547+0.0000000000000000001)/charge/constants!$B$3)</f>
        <v>0</v>
      </c>
      <c r="AU547" s="32">
        <f>SQRT(AP547+1)/((AS547+0.0000000000000000001)/charge/constants!$B$3)</f>
        <v>4.8066000000000004</v>
      </c>
      <c r="AV547" s="32">
        <f>AT547/eval!$E$18</f>
        <v>0</v>
      </c>
      <c r="AW547" s="32">
        <f>AU547/eval!$E$18</f>
        <v>5.8210958603810132</v>
      </c>
      <c r="BC547" s="32" t="e">
        <f>Rohdaten!AD547-G547</f>
        <v>#DIV/0!</v>
      </c>
      <c r="BF547" s="33">
        <f>Rohdaten!AF547/eval!$B$7</f>
        <v>0</v>
      </c>
    </row>
    <row r="548" spans="2:58" x14ac:dyDescent="0.2">
      <c r="B548" s="29">
        <f>IF(1=1,Rohdaten!H548,"x"&amp;Rohdaten!H548)</f>
        <v>0</v>
      </c>
      <c r="C548" s="29">
        <f>IF(101,Rohdaten!F548,-Rohdaten!F548)</f>
        <v>0</v>
      </c>
      <c r="E548" s="32">
        <f>Rohdaten!J548</f>
        <v>0</v>
      </c>
      <c r="F548" s="32" t="e">
        <f>AVERAGE(Rohdaten!L548,Rohdaten!X548,Rohdaten!AD548)</f>
        <v>#DIV/0!</v>
      </c>
      <c r="G548" s="29" t="e">
        <f t="array" ref="G548">AVERAGE(IF(Rohdaten!E548='turnwise standard'!$A$5:$A$99,'turnwise standard'!$F$5:$F$99))</f>
        <v>#DIV/0!</v>
      </c>
      <c r="H548" s="29" t="b">
        <f>IF(ISERROR(G548),1&lt;0,E548-G548&gt;eval!$B$6)</f>
        <v>0</v>
      </c>
      <c r="I548" s="32" t="e">
        <f>Rohdaten!L548-G548</f>
        <v>#DIV/0!</v>
      </c>
      <c r="J548" s="32">
        <f t="shared" si="200"/>
        <v>0</v>
      </c>
      <c r="K548" s="32">
        <f t="shared" si="201"/>
        <v>0</v>
      </c>
      <c r="V548" s="31" t="e">
        <f t="array" ref="V548">AVERAGE(IF(Rohdaten!E548='turnwise standard'!$A$5:$A$99,'turnwise standard'!$P$5:$P$99))</f>
        <v>#DIV/0!</v>
      </c>
      <c r="AF548" s="32">
        <f>(AC548)/((AE548+0.0000000000000000001)/charge/constants!$B$3)</f>
        <v>0</v>
      </c>
      <c r="AG548" s="32">
        <f>SQRT(AC548+1)/((AE548+0.0000000000000000001)/charge/constants!$B$3)</f>
        <v>4.8066000000000004</v>
      </c>
      <c r="AH548" s="32">
        <f>AF548/eval!$E$18</f>
        <v>0</v>
      </c>
      <c r="AI548" s="32">
        <f>AG548/eval!$E$18</f>
        <v>5.8210958603810132</v>
      </c>
      <c r="AR548" s="32" t="e">
        <f t="shared" si="202"/>
        <v>#DIV/0!</v>
      </c>
      <c r="AT548" s="32">
        <f>(AP548)/((AS548+0.0000000000000000001)/charge/constants!$B$3)</f>
        <v>0</v>
      </c>
      <c r="AU548" s="32">
        <f>SQRT(AP548+1)/((AS548+0.0000000000000000001)/charge/constants!$B$3)</f>
        <v>4.8066000000000004</v>
      </c>
      <c r="AV548" s="32">
        <f>AT548/eval!$E$18</f>
        <v>0</v>
      </c>
      <c r="AW548" s="32">
        <f>AU548/eval!$E$18</f>
        <v>5.8210958603810132</v>
      </c>
      <c r="BC548" s="32" t="e">
        <f>Rohdaten!AD548-G548</f>
        <v>#DIV/0!</v>
      </c>
      <c r="BF548" s="33">
        <f>Rohdaten!AF548/eval!$B$7</f>
        <v>0</v>
      </c>
    </row>
    <row r="549" spans="2:58" x14ac:dyDescent="0.2">
      <c r="B549" s="29">
        <f>IF(1=1,Rohdaten!H549,"x"&amp;Rohdaten!H549)</f>
        <v>0</v>
      </c>
      <c r="C549" s="29">
        <f>IF(101,Rohdaten!F549,-Rohdaten!F549)</f>
        <v>0</v>
      </c>
      <c r="E549" s="32">
        <f>Rohdaten!J549</f>
        <v>0</v>
      </c>
      <c r="F549" s="32" t="e">
        <f>AVERAGE(Rohdaten!L549,Rohdaten!X549,Rohdaten!AD549)</f>
        <v>#DIV/0!</v>
      </c>
      <c r="G549" s="29" t="e">
        <f t="array" ref="G549">AVERAGE(IF(Rohdaten!E549='turnwise standard'!$A$5:$A$99,'turnwise standard'!$F$5:$F$99))</f>
        <v>#DIV/0!</v>
      </c>
      <c r="H549" s="29" t="b">
        <f>IF(ISERROR(G549),1&lt;0,E549-G549&gt;eval!$B$6)</f>
        <v>0</v>
      </c>
      <c r="I549" s="32" t="e">
        <f>Rohdaten!L549-G549</f>
        <v>#DIV/0!</v>
      </c>
      <c r="J549" s="32">
        <f t="shared" si="200"/>
        <v>0</v>
      </c>
      <c r="K549" s="32">
        <f t="shared" si="201"/>
        <v>0</v>
      </c>
      <c r="V549" s="31" t="e">
        <f t="array" ref="V549">AVERAGE(IF(Rohdaten!E549='turnwise standard'!$A$5:$A$99,'turnwise standard'!$P$5:$P$99))</f>
        <v>#DIV/0!</v>
      </c>
      <c r="AF549" s="32">
        <f>(AC549)/((AE549+0.0000000000000000001)/charge/constants!$B$3)</f>
        <v>0</v>
      </c>
      <c r="AG549" s="32">
        <f>SQRT(AC549+1)/((AE549+0.0000000000000000001)/charge/constants!$B$3)</f>
        <v>4.8066000000000004</v>
      </c>
      <c r="AH549" s="32">
        <f>AF549/eval!$E$18</f>
        <v>0</v>
      </c>
      <c r="AI549" s="32">
        <f>AG549/eval!$E$18</f>
        <v>5.8210958603810132</v>
      </c>
      <c r="AR549" s="32" t="e">
        <f t="shared" si="202"/>
        <v>#DIV/0!</v>
      </c>
      <c r="AT549" s="32">
        <f>(AP549)/((AS549+0.0000000000000000001)/charge/constants!$B$3)</f>
        <v>0</v>
      </c>
      <c r="AU549" s="32">
        <f>SQRT(AP549+1)/((AS549+0.0000000000000000001)/charge/constants!$B$3)</f>
        <v>4.8066000000000004</v>
      </c>
      <c r="AV549" s="32">
        <f>AT549/eval!$E$18</f>
        <v>0</v>
      </c>
      <c r="AW549" s="32">
        <f>AU549/eval!$E$18</f>
        <v>5.8210958603810132</v>
      </c>
      <c r="BC549" s="32" t="e">
        <f>Rohdaten!AD549-G549</f>
        <v>#DIV/0!</v>
      </c>
      <c r="BF549" s="33">
        <f>Rohdaten!AF549/eval!$B$7</f>
        <v>0</v>
      </c>
    </row>
    <row r="550" spans="2:58" x14ac:dyDescent="0.2">
      <c r="B550" s="29">
        <f>IF(1=1,Rohdaten!H550,"x"&amp;Rohdaten!H550)</f>
        <v>0</v>
      </c>
      <c r="C550" s="29">
        <f>IF(101,Rohdaten!F550,-Rohdaten!F550)</f>
        <v>0</v>
      </c>
      <c r="E550" s="32">
        <f>Rohdaten!J550</f>
        <v>0</v>
      </c>
      <c r="F550" s="32" t="e">
        <f>AVERAGE(Rohdaten!L550,Rohdaten!X550,Rohdaten!AD550)</f>
        <v>#DIV/0!</v>
      </c>
      <c r="G550" s="29" t="e">
        <f t="array" ref="G550">AVERAGE(IF(Rohdaten!E550='turnwise standard'!$A$5:$A$99,'turnwise standard'!$F$5:$F$99))</f>
        <v>#DIV/0!</v>
      </c>
      <c r="H550" s="29" t="b">
        <f>IF(ISERROR(G550),1&lt;0,E550-G550&gt;eval!$B$6)</f>
        <v>0</v>
      </c>
      <c r="I550" s="32" t="e">
        <f>Rohdaten!L550-G550</f>
        <v>#DIV/0!</v>
      </c>
      <c r="J550" s="32">
        <f t="shared" si="200"/>
        <v>0</v>
      </c>
      <c r="K550" s="32">
        <f t="shared" si="201"/>
        <v>0</v>
      </c>
      <c r="V550" s="31" t="e">
        <f t="array" ref="V550">AVERAGE(IF(Rohdaten!E550='turnwise standard'!$A$5:$A$99,'turnwise standard'!$P$5:$P$99))</f>
        <v>#DIV/0!</v>
      </c>
      <c r="AF550" s="32">
        <f>(AC550)/((AE550+0.0000000000000000001)/charge/constants!$B$3)</f>
        <v>0</v>
      </c>
      <c r="AG550" s="32">
        <f>SQRT(AC550+1)/((AE550+0.0000000000000000001)/charge/constants!$B$3)</f>
        <v>4.8066000000000004</v>
      </c>
      <c r="AH550" s="32">
        <f>AF550/eval!$E$18</f>
        <v>0</v>
      </c>
      <c r="AI550" s="32">
        <f>AG550/eval!$E$18</f>
        <v>5.8210958603810132</v>
      </c>
      <c r="AR550" s="32" t="e">
        <f t="shared" si="202"/>
        <v>#DIV/0!</v>
      </c>
      <c r="AT550" s="32">
        <f>(AP550)/((AS550+0.0000000000000000001)/charge/constants!$B$3)</f>
        <v>0</v>
      </c>
      <c r="AU550" s="32">
        <f>SQRT(AP550+1)/((AS550+0.0000000000000000001)/charge/constants!$B$3)</f>
        <v>4.8066000000000004</v>
      </c>
      <c r="AV550" s="32">
        <f>AT550/eval!$E$18</f>
        <v>0</v>
      </c>
      <c r="AW550" s="32">
        <f>AU550/eval!$E$18</f>
        <v>5.8210958603810132</v>
      </c>
      <c r="BC550" s="32" t="e">
        <f>Rohdaten!AD550-G550</f>
        <v>#DIV/0!</v>
      </c>
      <c r="BF550" s="33">
        <f>Rohdaten!AF550/eval!$B$7</f>
        <v>0</v>
      </c>
    </row>
    <row r="551" spans="2:58" x14ac:dyDescent="0.2">
      <c r="B551" s="29">
        <f>IF(1=1,Rohdaten!H551,"x"&amp;Rohdaten!H551)</f>
        <v>0</v>
      </c>
      <c r="C551" s="29">
        <f>IF(101,Rohdaten!F551,-Rohdaten!F551)</f>
        <v>0</v>
      </c>
      <c r="E551" s="32">
        <f>Rohdaten!J551</f>
        <v>0</v>
      </c>
      <c r="F551" s="32" t="e">
        <f>AVERAGE(Rohdaten!L551,Rohdaten!X551,Rohdaten!AD551)</f>
        <v>#DIV/0!</v>
      </c>
      <c r="G551" s="29" t="e">
        <f t="array" ref="G551">AVERAGE(IF(Rohdaten!E551='turnwise standard'!$A$5:$A$99,'turnwise standard'!$F$5:$F$99))</f>
        <v>#DIV/0!</v>
      </c>
      <c r="H551" s="29" t="b">
        <f>IF(ISERROR(G551),1&lt;0,E551-G551&gt;eval!$B$6)</f>
        <v>0</v>
      </c>
      <c r="I551" s="32" t="e">
        <f>Rohdaten!L551-G551</f>
        <v>#DIV/0!</v>
      </c>
      <c r="J551" s="32">
        <f t="shared" si="200"/>
        <v>0</v>
      </c>
      <c r="K551" s="32">
        <f t="shared" si="201"/>
        <v>0</v>
      </c>
      <c r="V551" s="31" t="e">
        <f t="array" ref="V551">AVERAGE(IF(Rohdaten!E551='turnwise standard'!$A$5:$A$99,'turnwise standard'!$P$5:$P$99))</f>
        <v>#DIV/0!</v>
      </c>
      <c r="AF551" s="32">
        <f>(AC551)/((AE551+0.0000000000000000001)/charge/constants!$B$3)</f>
        <v>0</v>
      </c>
      <c r="AG551" s="32">
        <f>SQRT(AC551+1)/((AE551+0.0000000000000000001)/charge/constants!$B$3)</f>
        <v>4.8066000000000004</v>
      </c>
      <c r="AH551" s="32">
        <f>AF551/eval!$E$18</f>
        <v>0</v>
      </c>
      <c r="AI551" s="32">
        <f>AG551/eval!$E$18</f>
        <v>5.8210958603810132</v>
      </c>
      <c r="AR551" s="32" t="e">
        <f t="shared" si="202"/>
        <v>#DIV/0!</v>
      </c>
      <c r="AT551" s="32">
        <f>(AP551)/((AS551+0.0000000000000000001)/charge/constants!$B$3)</f>
        <v>0</v>
      </c>
      <c r="AU551" s="32">
        <f>SQRT(AP551+1)/((AS551+0.0000000000000000001)/charge/constants!$B$3)</f>
        <v>4.8066000000000004</v>
      </c>
      <c r="AV551" s="32">
        <f>AT551/eval!$E$18</f>
        <v>0</v>
      </c>
      <c r="AW551" s="32">
        <f>AU551/eval!$E$18</f>
        <v>5.8210958603810132</v>
      </c>
      <c r="BC551" s="32" t="e">
        <f>Rohdaten!AD551-G551</f>
        <v>#DIV/0!</v>
      </c>
      <c r="BF551" s="33">
        <f>Rohdaten!AF551/eval!$B$7</f>
        <v>0</v>
      </c>
    </row>
    <row r="552" spans="2:58" x14ac:dyDescent="0.2">
      <c r="B552" s="29">
        <f>IF(1=1,Rohdaten!H552,"x"&amp;Rohdaten!H552)</f>
        <v>0</v>
      </c>
      <c r="C552" s="29">
        <f>IF(101,Rohdaten!F552,-Rohdaten!F552)</f>
        <v>0</v>
      </c>
      <c r="E552" s="32">
        <f>Rohdaten!J552</f>
        <v>0</v>
      </c>
      <c r="F552" s="32" t="e">
        <f>AVERAGE(Rohdaten!L552,Rohdaten!X552,Rohdaten!AD552)</f>
        <v>#DIV/0!</v>
      </c>
      <c r="G552" s="29" t="e">
        <f t="array" ref="G552">AVERAGE(IF(Rohdaten!E552='turnwise standard'!$A$5:$A$99,'turnwise standard'!$F$5:$F$99))</f>
        <v>#DIV/0!</v>
      </c>
      <c r="H552" s="29" t="b">
        <f>IF(ISERROR(G552),1&lt;0,E552-G552&gt;eval!$B$6)</f>
        <v>0</v>
      </c>
      <c r="I552" s="32" t="e">
        <f>Rohdaten!L552-G552</f>
        <v>#DIV/0!</v>
      </c>
      <c r="J552" s="32">
        <f t="shared" si="200"/>
        <v>0</v>
      </c>
      <c r="K552" s="32">
        <f t="shared" si="201"/>
        <v>0</v>
      </c>
      <c r="V552" s="31" t="e">
        <f t="array" ref="V552">AVERAGE(IF(Rohdaten!E552='turnwise standard'!$A$5:$A$99,'turnwise standard'!$P$5:$P$99))</f>
        <v>#DIV/0!</v>
      </c>
      <c r="AF552" s="32">
        <f>(AC552)/((AE552+0.0000000000000000001)/charge/constants!$B$3)</f>
        <v>0</v>
      </c>
      <c r="AG552" s="32">
        <f>SQRT(AC552+1)/((AE552+0.0000000000000000001)/charge/constants!$B$3)</f>
        <v>4.8066000000000004</v>
      </c>
      <c r="AH552" s="32">
        <f>AF552/eval!$E$18</f>
        <v>0</v>
      </c>
      <c r="AI552" s="32">
        <f>AG552/eval!$E$18</f>
        <v>5.8210958603810132</v>
      </c>
      <c r="AR552" s="32" t="e">
        <f t="shared" si="202"/>
        <v>#DIV/0!</v>
      </c>
      <c r="AT552" s="32">
        <f>(AP552)/((AS552+0.0000000000000000001)/charge/constants!$B$3)</f>
        <v>0</v>
      </c>
      <c r="AU552" s="32">
        <f>SQRT(AP552+1)/((AS552+0.0000000000000000001)/charge/constants!$B$3)</f>
        <v>4.8066000000000004</v>
      </c>
      <c r="AV552" s="32">
        <f>AT552/eval!$E$18</f>
        <v>0</v>
      </c>
      <c r="AW552" s="32">
        <f>AU552/eval!$E$18</f>
        <v>5.8210958603810132</v>
      </c>
      <c r="BC552" s="32" t="e">
        <f>Rohdaten!AD552-G552</f>
        <v>#DIV/0!</v>
      </c>
      <c r="BF552" s="33">
        <f>Rohdaten!AF552/eval!$B$7</f>
        <v>0</v>
      </c>
    </row>
    <row r="553" spans="2:58" x14ac:dyDescent="0.2">
      <c r="B553" s="29">
        <f>IF(1=1,Rohdaten!H553,"x"&amp;Rohdaten!H553)</f>
        <v>0</v>
      </c>
      <c r="C553" s="29">
        <f>IF(101,Rohdaten!F553,-Rohdaten!F553)</f>
        <v>0</v>
      </c>
      <c r="E553" s="32">
        <f>Rohdaten!J553</f>
        <v>0</v>
      </c>
      <c r="F553" s="32" t="e">
        <f>AVERAGE(Rohdaten!L553,Rohdaten!X553,Rohdaten!AD553)</f>
        <v>#DIV/0!</v>
      </c>
      <c r="G553" s="29" t="e">
        <f t="array" ref="G553">AVERAGE(IF(Rohdaten!E553='turnwise standard'!$A$5:$A$99,'turnwise standard'!$F$5:$F$99))</f>
        <v>#DIV/0!</v>
      </c>
      <c r="H553" s="29" t="b">
        <f>IF(ISERROR(G553),1&lt;0,E553-G553&gt;eval!$B$6)</f>
        <v>0</v>
      </c>
      <c r="I553" s="32" t="e">
        <f>Rohdaten!L553-G553</f>
        <v>#DIV/0!</v>
      </c>
      <c r="J553" s="32">
        <f t="shared" si="200"/>
        <v>0</v>
      </c>
      <c r="K553" s="32">
        <f t="shared" si="201"/>
        <v>0</v>
      </c>
      <c r="V553" s="31" t="e">
        <f t="array" ref="V553">AVERAGE(IF(Rohdaten!E553='turnwise standard'!$A$5:$A$99,'turnwise standard'!$P$5:$P$99))</f>
        <v>#DIV/0!</v>
      </c>
      <c r="AF553" s="32">
        <f>(AC553)/((AE553+0.0000000000000000001)/charge/constants!$B$3)</f>
        <v>0</v>
      </c>
      <c r="AG553" s="32">
        <f>SQRT(AC553+1)/((AE553+0.0000000000000000001)/charge/constants!$B$3)</f>
        <v>4.8066000000000004</v>
      </c>
      <c r="AH553" s="32">
        <f>AF553/eval!$E$18</f>
        <v>0</v>
      </c>
      <c r="AI553" s="32">
        <f>AG553/eval!$E$18</f>
        <v>5.8210958603810132</v>
      </c>
      <c r="AR553" s="32" t="e">
        <f t="shared" si="202"/>
        <v>#DIV/0!</v>
      </c>
      <c r="AT553" s="32">
        <f>(AP553)/((AS553+0.0000000000000000001)/charge/constants!$B$3)</f>
        <v>0</v>
      </c>
      <c r="AU553" s="32">
        <f>SQRT(AP553+1)/((AS553+0.0000000000000000001)/charge/constants!$B$3)</f>
        <v>4.8066000000000004</v>
      </c>
      <c r="AV553" s="32">
        <f>AT553/eval!$E$18</f>
        <v>0</v>
      </c>
      <c r="AW553" s="32">
        <f>AU553/eval!$E$18</f>
        <v>5.8210958603810132</v>
      </c>
      <c r="BC553" s="32" t="e">
        <f>Rohdaten!AD553-G553</f>
        <v>#DIV/0!</v>
      </c>
      <c r="BF553" s="33">
        <f>Rohdaten!AF553/eval!$B$7</f>
        <v>0</v>
      </c>
    </row>
    <row r="554" spans="2:58" x14ac:dyDescent="0.2">
      <c r="B554" s="29">
        <f>IF(1=1,Rohdaten!H554,"x"&amp;Rohdaten!H554)</f>
        <v>0</v>
      </c>
      <c r="C554" s="29">
        <f>IF(101,Rohdaten!F554,-Rohdaten!F554)</f>
        <v>0</v>
      </c>
      <c r="E554" s="32">
        <f>Rohdaten!J554</f>
        <v>0</v>
      </c>
      <c r="F554" s="32" t="e">
        <f>AVERAGE(Rohdaten!L554,Rohdaten!X554,Rohdaten!AD554)</f>
        <v>#DIV/0!</v>
      </c>
      <c r="G554" s="29" t="e">
        <f t="array" ref="G554">AVERAGE(IF(Rohdaten!E554='turnwise standard'!$A$5:$A$99,'turnwise standard'!$F$5:$F$99))</f>
        <v>#DIV/0!</v>
      </c>
      <c r="H554" s="29" t="b">
        <f>IF(ISERROR(G554),1&lt;0,E554-G554&gt;eval!$B$6)</f>
        <v>0</v>
      </c>
      <c r="I554" s="32" t="e">
        <f>Rohdaten!L554-G554</f>
        <v>#DIV/0!</v>
      </c>
      <c r="J554" s="32">
        <f t="shared" si="200"/>
        <v>0</v>
      </c>
      <c r="K554" s="32">
        <f t="shared" si="201"/>
        <v>0</v>
      </c>
      <c r="V554" s="31" t="e">
        <f t="array" ref="V554">AVERAGE(IF(Rohdaten!E554='turnwise standard'!$A$5:$A$99,'turnwise standard'!$P$5:$P$99))</f>
        <v>#DIV/0!</v>
      </c>
      <c r="AF554" s="32">
        <f>(AC554)/((AE554+0.0000000000000000001)/charge/constants!$B$3)</f>
        <v>0</v>
      </c>
      <c r="AG554" s="32">
        <f>SQRT(AC554+1)/((AE554+0.0000000000000000001)/charge/constants!$B$3)</f>
        <v>4.8066000000000004</v>
      </c>
      <c r="AH554" s="32">
        <f>AF554/eval!$E$18</f>
        <v>0</v>
      </c>
      <c r="AI554" s="32">
        <f>AG554/eval!$E$18</f>
        <v>5.8210958603810132</v>
      </c>
      <c r="AR554" s="32" t="e">
        <f t="shared" si="202"/>
        <v>#DIV/0!</v>
      </c>
      <c r="AT554" s="32">
        <f>(AP554)/((AS554+0.0000000000000000001)/charge/constants!$B$3)</f>
        <v>0</v>
      </c>
      <c r="AU554" s="32">
        <f>SQRT(AP554+1)/((AS554+0.0000000000000000001)/charge/constants!$B$3)</f>
        <v>4.8066000000000004</v>
      </c>
      <c r="AV554" s="32">
        <f>AT554/eval!$E$18</f>
        <v>0</v>
      </c>
      <c r="AW554" s="32">
        <f>AU554/eval!$E$18</f>
        <v>5.8210958603810132</v>
      </c>
      <c r="BC554" s="32" t="e">
        <f>Rohdaten!AD554-G554</f>
        <v>#DIV/0!</v>
      </c>
      <c r="BF554" s="33">
        <f>Rohdaten!AF554/eval!$B$7</f>
        <v>0</v>
      </c>
    </row>
    <row r="555" spans="2:58" x14ac:dyDescent="0.2">
      <c r="B555" s="29">
        <f>IF(1=1,Rohdaten!H555,"x"&amp;Rohdaten!H555)</f>
        <v>0</v>
      </c>
      <c r="C555" s="29">
        <f>IF(101,Rohdaten!F555,-Rohdaten!F555)</f>
        <v>0</v>
      </c>
      <c r="E555" s="32">
        <f>Rohdaten!J555</f>
        <v>0</v>
      </c>
      <c r="F555" s="32" t="e">
        <f>AVERAGE(Rohdaten!L555,Rohdaten!X555,Rohdaten!AD555)</f>
        <v>#DIV/0!</v>
      </c>
      <c r="G555" s="29" t="e">
        <f t="array" ref="G555">AVERAGE(IF(Rohdaten!E555='turnwise standard'!$A$5:$A$99,'turnwise standard'!$F$5:$F$99))</f>
        <v>#DIV/0!</v>
      </c>
      <c r="H555" s="29" t="b">
        <f>IF(ISERROR(G555),1&lt;0,E555-G555&gt;eval!$B$6)</f>
        <v>0</v>
      </c>
      <c r="I555" s="32" t="e">
        <f>Rohdaten!L555-G555</f>
        <v>#DIV/0!</v>
      </c>
      <c r="J555" s="32">
        <f t="shared" si="200"/>
        <v>0</v>
      </c>
      <c r="K555" s="32">
        <f t="shared" si="201"/>
        <v>0</v>
      </c>
      <c r="V555" s="31" t="e">
        <f t="array" ref="V555">AVERAGE(IF(Rohdaten!E555='turnwise standard'!$A$5:$A$99,'turnwise standard'!$P$5:$P$99))</f>
        <v>#DIV/0!</v>
      </c>
      <c r="AF555" s="32">
        <f>(AC555)/((AE555+0.0000000000000000001)/charge/constants!$B$3)</f>
        <v>0</v>
      </c>
      <c r="AG555" s="32">
        <f>SQRT(AC555+1)/((AE555+0.0000000000000000001)/charge/constants!$B$3)</f>
        <v>4.8066000000000004</v>
      </c>
      <c r="AH555" s="32">
        <f>AF555/eval!$E$18</f>
        <v>0</v>
      </c>
      <c r="AI555" s="32">
        <f>AG555/eval!$E$18</f>
        <v>5.8210958603810132</v>
      </c>
      <c r="AR555" s="32" t="e">
        <f t="shared" si="202"/>
        <v>#DIV/0!</v>
      </c>
      <c r="AT555" s="32">
        <f>(AP555)/((AS555+0.0000000000000000001)/charge/constants!$B$3)</f>
        <v>0</v>
      </c>
      <c r="AU555" s="32">
        <f>SQRT(AP555+1)/((AS555+0.0000000000000000001)/charge/constants!$B$3)</f>
        <v>4.8066000000000004</v>
      </c>
      <c r="AV555" s="32">
        <f>AT555/eval!$E$18</f>
        <v>0</v>
      </c>
      <c r="AW555" s="32">
        <f>AU555/eval!$E$18</f>
        <v>5.8210958603810132</v>
      </c>
      <c r="BC555" s="32" t="e">
        <f>Rohdaten!AD555-G555</f>
        <v>#DIV/0!</v>
      </c>
      <c r="BF555" s="33">
        <f>Rohdaten!AF555/eval!$B$7</f>
        <v>0</v>
      </c>
    </row>
    <row r="556" spans="2:58" x14ac:dyDescent="0.2">
      <c r="B556" s="29">
        <f>IF(1=1,Rohdaten!H556,"x"&amp;Rohdaten!H556)</f>
        <v>0</v>
      </c>
      <c r="C556" s="29">
        <f>IF(101,Rohdaten!F556,-Rohdaten!F556)</f>
        <v>0</v>
      </c>
      <c r="E556" s="32">
        <f>Rohdaten!J556</f>
        <v>0</v>
      </c>
      <c r="F556" s="32" t="e">
        <f>AVERAGE(Rohdaten!L556,Rohdaten!X556,Rohdaten!AD556)</f>
        <v>#DIV/0!</v>
      </c>
      <c r="G556" s="29" t="e">
        <f t="array" ref="G556">AVERAGE(IF(Rohdaten!E556='turnwise standard'!$A$5:$A$99,'turnwise standard'!$F$5:$F$99))</f>
        <v>#DIV/0!</v>
      </c>
      <c r="H556" s="29" t="b">
        <f>IF(ISERROR(G556),1&lt;0,E556-G556&gt;eval!$B$6)</f>
        <v>0</v>
      </c>
      <c r="I556" s="32" t="e">
        <f>Rohdaten!L556-G556</f>
        <v>#DIV/0!</v>
      </c>
      <c r="J556" s="32">
        <f t="shared" si="200"/>
        <v>0</v>
      </c>
      <c r="K556" s="32">
        <f t="shared" si="201"/>
        <v>0</v>
      </c>
      <c r="V556" s="31" t="e">
        <f t="array" ref="V556">AVERAGE(IF(Rohdaten!E556='turnwise standard'!$A$5:$A$99,'turnwise standard'!$P$5:$P$99))</f>
        <v>#DIV/0!</v>
      </c>
      <c r="AF556" s="32">
        <f>(AC556)/((AE556+0.0000000000000000001)/charge/constants!$B$3)</f>
        <v>0</v>
      </c>
      <c r="AG556" s="32">
        <f>SQRT(AC556+1)/((AE556+0.0000000000000000001)/charge/constants!$B$3)</f>
        <v>4.8066000000000004</v>
      </c>
      <c r="AH556" s="32">
        <f>AF556/eval!$E$18</f>
        <v>0</v>
      </c>
      <c r="AI556" s="32">
        <f>AG556/eval!$E$18</f>
        <v>5.8210958603810132</v>
      </c>
      <c r="AR556" s="32" t="e">
        <f t="shared" si="202"/>
        <v>#DIV/0!</v>
      </c>
      <c r="AT556" s="32">
        <f>(AP556)/((AS556+0.0000000000000000001)/charge/constants!$B$3)</f>
        <v>0</v>
      </c>
      <c r="AU556" s="32">
        <f>SQRT(AP556+1)/((AS556+0.0000000000000000001)/charge/constants!$B$3)</f>
        <v>4.8066000000000004</v>
      </c>
      <c r="AV556" s="32">
        <f>AT556/eval!$E$18</f>
        <v>0</v>
      </c>
      <c r="AW556" s="32">
        <f>AU556/eval!$E$18</f>
        <v>5.8210958603810132</v>
      </c>
      <c r="BC556" s="32" t="e">
        <f>Rohdaten!AD556-G556</f>
        <v>#DIV/0!</v>
      </c>
      <c r="BF556" s="33">
        <f>Rohdaten!AF556/eval!$B$7</f>
        <v>0</v>
      </c>
    </row>
    <row r="557" spans="2:58" x14ac:dyDescent="0.2">
      <c r="B557" s="29">
        <f>IF(1=1,Rohdaten!H557,"x"&amp;Rohdaten!H557)</f>
        <v>0</v>
      </c>
      <c r="C557" s="29">
        <f>IF(101,Rohdaten!F557,-Rohdaten!F557)</f>
        <v>0</v>
      </c>
      <c r="E557" s="32">
        <f>Rohdaten!J557</f>
        <v>0</v>
      </c>
      <c r="F557" s="32" t="e">
        <f>AVERAGE(Rohdaten!L557,Rohdaten!X557,Rohdaten!AD557)</f>
        <v>#DIV/0!</v>
      </c>
      <c r="G557" s="29" t="e">
        <f t="array" ref="G557">AVERAGE(IF(Rohdaten!E557='turnwise standard'!$A$5:$A$99,'turnwise standard'!$F$5:$F$99))</f>
        <v>#DIV/0!</v>
      </c>
      <c r="H557" s="29" t="b">
        <f>IF(ISERROR(G557),1&lt;0,E557-G557&gt;eval!$B$6)</f>
        <v>0</v>
      </c>
      <c r="I557" s="32" t="e">
        <f>Rohdaten!L557-G557</f>
        <v>#DIV/0!</v>
      </c>
      <c r="J557" s="32">
        <f t="shared" si="200"/>
        <v>0</v>
      </c>
      <c r="K557" s="32">
        <f t="shared" si="201"/>
        <v>0</v>
      </c>
      <c r="V557" s="31" t="e">
        <f t="array" ref="V557">AVERAGE(IF(Rohdaten!E557='turnwise standard'!$A$5:$A$99,'turnwise standard'!$P$5:$P$99))</f>
        <v>#DIV/0!</v>
      </c>
      <c r="AF557" s="32">
        <f>(AC557)/((AE557+0.0000000000000000001)/charge/constants!$B$3)</f>
        <v>0</v>
      </c>
      <c r="AG557" s="32">
        <f>SQRT(AC557+1)/((AE557+0.0000000000000000001)/charge/constants!$B$3)</f>
        <v>4.8066000000000004</v>
      </c>
      <c r="AH557" s="32">
        <f>AF557/eval!$E$18</f>
        <v>0</v>
      </c>
      <c r="AI557" s="32">
        <f>AG557/eval!$E$18</f>
        <v>5.8210958603810132</v>
      </c>
      <c r="AR557" s="32" t="e">
        <f t="shared" si="202"/>
        <v>#DIV/0!</v>
      </c>
      <c r="AT557" s="32">
        <f>(AP557)/((AS557+0.0000000000000000001)/charge/constants!$B$3)</f>
        <v>0</v>
      </c>
      <c r="AU557" s="32">
        <f>SQRT(AP557+1)/((AS557+0.0000000000000000001)/charge/constants!$B$3)</f>
        <v>4.8066000000000004</v>
      </c>
      <c r="AV557" s="32">
        <f>AT557/eval!$E$18</f>
        <v>0</v>
      </c>
      <c r="AW557" s="32">
        <f>AU557/eval!$E$18</f>
        <v>5.8210958603810132</v>
      </c>
      <c r="BC557" s="32" t="e">
        <f>Rohdaten!AD557-G557</f>
        <v>#DIV/0!</v>
      </c>
      <c r="BF557" s="33">
        <f>Rohdaten!AF557/eval!$B$7</f>
        <v>0</v>
      </c>
    </row>
    <row r="558" spans="2:58" x14ac:dyDescent="0.2">
      <c r="B558" s="29">
        <f>IF(1=1,Rohdaten!H558,"x"&amp;Rohdaten!H558)</f>
        <v>0</v>
      </c>
      <c r="C558" s="29">
        <f>IF(101,Rohdaten!F558,-Rohdaten!F558)</f>
        <v>0</v>
      </c>
      <c r="E558" s="32">
        <f>Rohdaten!J558</f>
        <v>0</v>
      </c>
      <c r="F558" s="32" t="e">
        <f>AVERAGE(Rohdaten!L558,Rohdaten!X558,Rohdaten!AD558)</f>
        <v>#DIV/0!</v>
      </c>
      <c r="G558" s="29" t="e">
        <f t="array" ref="G558">AVERAGE(IF(Rohdaten!E558='turnwise standard'!$A$5:$A$99,'turnwise standard'!$F$5:$F$99))</f>
        <v>#DIV/0!</v>
      </c>
      <c r="H558" s="29" t="b">
        <f>IF(ISERROR(G558),1&lt;0,E558-G558&gt;eval!$B$6)</f>
        <v>0</v>
      </c>
      <c r="I558" s="32" t="e">
        <f>Rohdaten!L558-G558</f>
        <v>#DIV/0!</v>
      </c>
      <c r="J558" s="32">
        <f t="shared" si="200"/>
        <v>0</v>
      </c>
      <c r="K558" s="32">
        <f t="shared" si="201"/>
        <v>0</v>
      </c>
      <c r="V558" s="31" t="e">
        <f t="array" ref="V558">AVERAGE(IF(Rohdaten!E558='turnwise standard'!$A$5:$A$99,'turnwise standard'!$P$5:$P$99))</f>
        <v>#DIV/0!</v>
      </c>
      <c r="AF558" s="32">
        <f>(AC558)/((AE558+0.0000000000000000001)/charge/constants!$B$3)</f>
        <v>0</v>
      </c>
      <c r="AG558" s="32">
        <f>SQRT(AC558+1)/((AE558+0.0000000000000000001)/charge/constants!$B$3)</f>
        <v>4.8066000000000004</v>
      </c>
      <c r="AH558" s="32">
        <f>AF558/eval!$E$18</f>
        <v>0</v>
      </c>
      <c r="AI558" s="32">
        <f>AG558/eval!$E$18</f>
        <v>5.8210958603810132</v>
      </c>
      <c r="AR558" s="32" t="e">
        <f t="shared" si="202"/>
        <v>#DIV/0!</v>
      </c>
      <c r="AT558" s="32">
        <f>(AP558)/((AS558+0.0000000000000000001)/charge/constants!$B$3)</f>
        <v>0</v>
      </c>
      <c r="AU558" s="32">
        <f>SQRT(AP558+1)/((AS558+0.0000000000000000001)/charge/constants!$B$3)</f>
        <v>4.8066000000000004</v>
      </c>
      <c r="AV558" s="32">
        <f>AT558/eval!$E$18</f>
        <v>0</v>
      </c>
      <c r="AW558" s="32">
        <f>AU558/eval!$E$18</f>
        <v>5.8210958603810132</v>
      </c>
      <c r="BC558" s="32" t="e">
        <f>Rohdaten!AD558-G558</f>
        <v>#DIV/0!</v>
      </c>
      <c r="BF558" s="33">
        <f>Rohdaten!AF558/eval!$B$7</f>
        <v>0</v>
      </c>
    </row>
    <row r="559" spans="2:58" x14ac:dyDescent="0.2">
      <c r="B559" s="29">
        <f>IF(1=1,Rohdaten!H559,"x"&amp;Rohdaten!H559)</f>
        <v>0</v>
      </c>
      <c r="C559" s="29">
        <f>IF(101,Rohdaten!F559,-Rohdaten!F559)</f>
        <v>0</v>
      </c>
      <c r="E559" s="32">
        <f>Rohdaten!J559</f>
        <v>0</v>
      </c>
      <c r="F559" s="32" t="e">
        <f>AVERAGE(Rohdaten!L559,Rohdaten!X559,Rohdaten!AD559)</f>
        <v>#DIV/0!</v>
      </c>
      <c r="G559" s="29" t="e">
        <f t="array" ref="G559">AVERAGE(IF(Rohdaten!E559='turnwise standard'!$A$5:$A$99,'turnwise standard'!$F$5:$F$99))</f>
        <v>#DIV/0!</v>
      </c>
      <c r="H559" s="29" t="b">
        <f>IF(ISERROR(G559),1&lt;0,E559-G559&gt;eval!$B$6)</f>
        <v>0</v>
      </c>
      <c r="I559" s="32" t="e">
        <f>Rohdaten!L559-G559</f>
        <v>#DIV/0!</v>
      </c>
      <c r="J559" s="32">
        <f t="shared" si="200"/>
        <v>0</v>
      </c>
      <c r="K559" s="32">
        <f t="shared" si="201"/>
        <v>0</v>
      </c>
      <c r="V559" s="31" t="e">
        <f t="array" ref="V559">AVERAGE(IF(Rohdaten!E559='turnwise standard'!$A$5:$A$99,'turnwise standard'!$P$5:$P$99))</f>
        <v>#DIV/0!</v>
      </c>
      <c r="AF559" s="32">
        <f>(AC559)/((AE559+0.0000000000000000001)/charge/constants!$B$3)</f>
        <v>0</v>
      </c>
      <c r="AG559" s="32">
        <f>SQRT(AC559+1)/((AE559+0.0000000000000000001)/charge/constants!$B$3)</f>
        <v>4.8066000000000004</v>
      </c>
      <c r="AH559" s="32">
        <f>AF559/eval!$E$18</f>
        <v>0</v>
      </c>
      <c r="AI559" s="32">
        <f>AG559/eval!$E$18</f>
        <v>5.8210958603810132</v>
      </c>
      <c r="AR559" s="32" t="e">
        <f t="shared" si="202"/>
        <v>#DIV/0!</v>
      </c>
      <c r="AT559" s="32">
        <f>(AP559)/((AS559+0.0000000000000000001)/charge/constants!$B$3)</f>
        <v>0</v>
      </c>
      <c r="AU559" s="32">
        <f>SQRT(AP559+1)/((AS559+0.0000000000000000001)/charge/constants!$B$3)</f>
        <v>4.8066000000000004</v>
      </c>
      <c r="AV559" s="32">
        <f>AT559/eval!$E$18</f>
        <v>0</v>
      </c>
      <c r="AW559" s="32">
        <f>AU559/eval!$E$18</f>
        <v>5.8210958603810132</v>
      </c>
      <c r="BC559" s="32" t="e">
        <f>Rohdaten!AD559-G559</f>
        <v>#DIV/0!</v>
      </c>
      <c r="BF559" s="33">
        <f>Rohdaten!AF559/eval!$B$7</f>
        <v>0</v>
      </c>
    </row>
    <row r="560" spans="2:58" x14ac:dyDescent="0.2">
      <c r="B560" s="29">
        <f>IF(1=1,Rohdaten!H560,"x"&amp;Rohdaten!H560)</f>
        <v>0</v>
      </c>
      <c r="C560" s="29">
        <f>IF(101,Rohdaten!F560,-Rohdaten!F560)</f>
        <v>0</v>
      </c>
      <c r="E560" s="32">
        <f>Rohdaten!J560</f>
        <v>0</v>
      </c>
      <c r="F560" s="32" t="e">
        <f>AVERAGE(Rohdaten!L560,Rohdaten!X560,Rohdaten!AD560)</f>
        <v>#DIV/0!</v>
      </c>
      <c r="G560" s="29" t="e">
        <f t="array" ref="G560">AVERAGE(IF(Rohdaten!E560='turnwise standard'!$A$5:$A$99,'turnwise standard'!$F$5:$F$99))</f>
        <v>#DIV/0!</v>
      </c>
      <c r="H560" s="29" t="b">
        <f>IF(ISERROR(G560),1&lt;0,E560-G560&gt;eval!$B$6)</f>
        <v>0</v>
      </c>
      <c r="I560" s="32" t="e">
        <f>Rohdaten!L560-G560</f>
        <v>#DIV/0!</v>
      </c>
      <c r="J560" s="32">
        <f t="shared" si="200"/>
        <v>0</v>
      </c>
      <c r="K560" s="32">
        <f t="shared" si="201"/>
        <v>0</v>
      </c>
      <c r="V560" s="31" t="e">
        <f t="array" ref="V560">AVERAGE(IF(Rohdaten!E560='turnwise standard'!$A$5:$A$99,'turnwise standard'!$P$5:$P$99))</f>
        <v>#DIV/0!</v>
      </c>
      <c r="AF560" s="32">
        <f>(AC560)/((AE560+0.0000000000000000001)/charge/constants!$B$3)</f>
        <v>0</v>
      </c>
      <c r="AG560" s="32">
        <f>SQRT(AC560+1)/((AE560+0.0000000000000000001)/charge/constants!$B$3)</f>
        <v>4.8066000000000004</v>
      </c>
      <c r="AH560" s="32">
        <f>AF560/eval!$E$18</f>
        <v>0</v>
      </c>
      <c r="AI560" s="32">
        <f>AG560/eval!$E$18</f>
        <v>5.8210958603810132</v>
      </c>
      <c r="AR560" s="32" t="e">
        <f t="shared" si="202"/>
        <v>#DIV/0!</v>
      </c>
      <c r="AT560" s="32">
        <f>(AP560)/((AS560+0.0000000000000000001)/charge/constants!$B$3)</f>
        <v>0</v>
      </c>
      <c r="AU560" s="32">
        <f>SQRT(AP560+1)/((AS560+0.0000000000000000001)/charge/constants!$B$3)</f>
        <v>4.8066000000000004</v>
      </c>
      <c r="AV560" s="32">
        <f>AT560/eval!$E$18</f>
        <v>0</v>
      </c>
      <c r="AW560" s="32">
        <f>AU560/eval!$E$18</f>
        <v>5.8210958603810132</v>
      </c>
      <c r="BC560" s="32" t="e">
        <f>Rohdaten!AD560-G560</f>
        <v>#DIV/0!</v>
      </c>
      <c r="BF560" s="33">
        <f>Rohdaten!AF560/eval!$B$7</f>
        <v>0</v>
      </c>
    </row>
    <row r="561" spans="2:58" x14ac:dyDescent="0.2">
      <c r="B561" s="29">
        <f>IF(1=1,Rohdaten!H561,"x"&amp;Rohdaten!H561)</f>
        <v>0</v>
      </c>
      <c r="C561" s="29">
        <f>IF(101,Rohdaten!F561,-Rohdaten!F561)</f>
        <v>0</v>
      </c>
      <c r="E561" s="32">
        <f>Rohdaten!J561</f>
        <v>0</v>
      </c>
      <c r="F561" s="32" t="e">
        <f>AVERAGE(Rohdaten!L561,Rohdaten!X561,Rohdaten!AD561)</f>
        <v>#DIV/0!</v>
      </c>
      <c r="G561" s="29" t="e">
        <f t="array" ref="G561">AVERAGE(IF(Rohdaten!E561='turnwise standard'!$A$5:$A$99,'turnwise standard'!$F$5:$F$99))</f>
        <v>#DIV/0!</v>
      </c>
      <c r="H561" s="29" t="b">
        <f>IF(ISERROR(G561),1&lt;0,E561-G561&gt;eval!$B$6)</f>
        <v>0</v>
      </c>
      <c r="I561" s="32" t="e">
        <f>Rohdaten!L561-G561</f>
        <v>#DIV/0!</v>
      </c>
      <c r="J561" s="32">
        <f t="shared" si="200"/>
        <v>0</v>
      </c>
      <c r="K561" s="32">
        <f t="shared" si="201"/>
        <v>0</v>
      </c>
      <c r="V561" s="31" t="e">
        <f t="array" ref="V561">AVERAGE(IF(Rohdaten!E561='turnwise standard'!$A$5:$A$99,'turnwise standard'!$P$5:$P$99))</f>
        <v>#DIV/0!</v>
      </c>
      <c r="AF561" s="32">
        <f>(AC561)/((AE561+0.0000000000000000001)/charge/constants!$B$3)</f>
        <v>0</v>
      </c>
      <c r="AG561" s="32">
        <f>SQRT(AC561+1)/((AE561+0.0000000000000000001)/charge/constants!$B$3)</f>
        <v>4.8066000000000004</v>
      </c>
      <c r="AH561" s="32">
        <f>AF561/eval!$E$18</f>
        <v>0</v>
      </c>
      <c r="AI561" s="32">
        <f>AG561/eval!$E$18</f>
        <v>5.8210958603810132</v>
      </c>
      <c r="AR561" s="32" t="e">
        <f t="shared" si="202"/>
        <v>#DIV/0!</v>
      </c>
      <c r="AT561" s="32">
        <f>(AP561)/((AS561+0.0000000000000000001)/charge/constants!$B$3)</f>
        <v>0</v>
      </c>
      <c r="AU561" s="32">
        <f>SQRT(AP561+1)/((AS561+0.0000000000000000001)/charge/constants!$B$3)</f>
        <v>4.8066000000000004</v>
      </c>
      <c r="AV561" s="32">
        <f>AT561/eval!$E$18</f>
        <v>0</v>
      </c>
      <c r="AW561" s="32">
        <f>AU561/eval!$E$18</f>
        <v>5.8210958603810132</v>
      </c>
      <c r="BC561" s="32" t="e">
        <f>Rohdaten!AD561-G561</f>
        <v>#DIV/0!</v>
      </c>
      <c r="BF561" s="33">
        <f>Rohdaten!AF561/eval!$B$7</f>
        <v>0</v>
      </c>
    </row>
    <row r="562" spans="2:58" x14ac:dyDescent="0.2">
      <c r="B562" s="29">
        <f>IF(1=1,Rohdaten!H562,"x"&amp;Rohdaten!H562)</f>
        <v>0</v>
      </c>
      <c r="C562" s="29">
        <f>IF(101,Rohdaten!F562,-Rohdaten!F562)</f>
        <v>0</v>
      </c>
      <c r="E562" s="32">
        <f>Rohdaten!J562</f>
        <v>0</v>
      </c>
      <c r="F562" s="32" t="e">
        <f>AVERAGE(Rohdaten!L562,Rohdaten!X562,Rohdaten!AD562)</f>
        <v>#DIV/0!</v>
      </c>
      <c r="G562" s="29" t="e">
        <f t="array" ref="G562">AVERAGE(IF(Rohdaten!E562='turnwise standard'!$A$5:$A$99,'turnwise standard'!$F$5:$F$99))</f>
        <v>#DIV/0!</v>
      </c>
      <c r="H562" s="29" t="b">
        <f>IF(ISERROR(G562),1&lt;0,E562-G562&gt;eval!$B$6)</f>
        <v>0</v>
      </c>
      <c r="I562" s="32" t="e">
        <f>Rohdaten!L562-G562</f>
        <v>#DIV/0!</v>
      </c>
      <c r="J562" s="32">
        <f t="shared" si="200"/>
        <v>0</v>
      </c>
      <c r="K562" s="32">
        <f t="shared" si="201"/>
        <v>0</v>
      </c>
      <c r="V562" s="31" t="e">
        <f t="array" ref="V562">AVERAGE(IF(Rohdaten!E562='turnwise standard'!$A$5:$A$99,'turnwise standard'!$P$5:$P$99))</f>
        <v>#DIV/0!</v>
      </c>
      <c r="AF562" s="32">
        <f>(AC562)/((AE562+0.0000000000000000001)/charge/constants!$B$3)</f>
        <v>0</v>
      </c>
      <c r="AG562" s="32">
        <f>SQRT(AC562+1)/((AE562+0.0000000000000000001)/charge/constants!$B$3)</f>
        <v>4.8066000000000004</v>
      </c>
      <c r="AH562" s="32">
        <f>AF562/eval!$E$18</f>
        <v>0</v>
      </c>
      <c r="AI562" s="32">
        <f>AG562/eval!$E$18</f>
        <v>5.8210958603810132</v>
      </c>
      <c r="AR562" s="32" t="e">
        <f t="shared" si="202"/>
        <v>#DIV/0!</v>
      </c>
      <c r="AT562" s="32">
        <f>(AP562)/((AS562+0.0000000000000000001)/charge/constants!$B$3)</f>
        <v>0</v>
      </c>
      <c r="AU562" s="32">
        <f>SQRT(AP562+1)/((AS562+0.0000000000000000001)/charge/constants!$B$3)</f>
        <v>4.8066000000000004</v>
      </c>
      <c r="AV562" s="32">
        <f>AT562/eval!$E$18</f>
        <v>0</v>
      </c>
      <c r="AW562" s="32">
        <f>AU562/eval!$E$18</f>
        <v>5.8210958603810132</v>
      </c>
      <c r="BC562" s="32" t="e">
        <f>Rohdaten!AD562-G562</f>
        <v>#DIV/0!</v>
      </c>
      <c r="BF562" s="33">
        <f>Rohdaten!AF562/eval!$B$7</f>
        <v>0</v>
      </c>
    </row>
    <row r="563" spans="2:58" x14ac:dyDescent="0.2">
      <c r="B563" s="29">
        <f>IF(1=1,Rohdaten!H563,"x"&amp;Rohdaten!H563)</f>
        <v>0</v>
      </c>
      <c r="C563" s="29">
        <f>IF(101,Rohdaten!F563,-Rohdaten!F563)</f>
        <v>0</v>
      </c>
      <c r="E563" s="32">
        <f>Rohdaten!J563</f>
        <v>0</v>
      </c>
      <c r="F563" s="32" t="e">
        <f>AVERAGE(Rohdaten!L563,Rohdaten!X563,Rohdaten!AD563)</f>
        <v>#DIV/0!</v>
      </c>
      <c r="G563" s="29" t="e">
        <f t="array" ref="G563">AVERAGE(IF(Rohdaten!E563='turnwise standard'!$A$5:$A$99,'turnwise standard'!$F$5:$F$99))</f>
        <v>#DIV/0!</v>
      </c>
      <c r="H563" s="29" t="b">
        <f>IF(ISERROR(G563),1&lt;0,E563-G563&gt;eval!$B$6)</f>
        <v>0</v>
      </c>
      <c r="I563" s="32" t="e">
        <f>Rohdaten!L563-G563</f>
        <v>#DIV/0!</v>
      </c>
      <c r="J563" s="32">
        <f t="shared" si="200"/>
        <v>0</v>
      </c>
      <c r="K563" s="32">
        <f t="shared" si="201"/>
        <v>0</v>
      </c>
      <c r="V563" s="31" t="e">
        <f t="array" ref="V563">AVERAGE(IF(Rohdaten!E563='turnwise standard'!$A$5:$A$99,'turnwise standard'!$P$5:$P$99))</f>
        <v>#DIV/0!</v>
      </c>
      <c r="AF563" s="32">
        <f>(AC563)/((AE563+0.0000000000000000001)/charge/constants!$B$3)</f>
        <v>0</v>
      </c>
      <c r="AG563" s="32">
        <f>SQRT(AC563+1)/((AE563+0.0000000000000000001)/charge/constants!$B$3)</f>
        <v>4.8066000000000004</v>
      </c>
      <c r="AH563" s="32">
        <f>AF563/eval!$E$18</f>
        <v>0</v>
      </c>
      <c r="AI563" s="32">
        <f>AG563/eval!$E$18</f>
        <v>5.8210958603810132</v>
      </c>
      <c r="AR563" s="32" t="e">
        <f t="shared" si="202"/>
        <v>#DIV/0!</v>
      </c>
      <c r="AT563" s="32">
        <f>(AP563)/((AS563+0.0000000000000000001)/charge/constants!$B$3)</f>
        <v>0</v>
      </c>
      <c r="AU563" s="32">
        <f>SQRT(AP563+1)/((AS563+0.0000000000000000001)/charge/constants!$B$3)</f>
        <v>4.8066000000000004</v>
      </c>
      <c r="AV563" s="32">
        <f>AT563/eval!$E$18</f>
        <v>0</v>
      </c>
      <c r="AW563" s="32">
        <f>AU563/eval!$E$18</f>
        <v>5.8210958603810132</v>
      </c>
      <c r="BC563" s="32" t="e">
        <f>Rohdaten!AD563-G563</f>
        <v>#DIV/0!</v>
      </c>
      <c r="BF563" s="33">
        <f>Rohdaten!AF563/eval!$B$7</f>
        <v>0</v>
      </c>
    </row>
    <row r="564" spans="2:58" x14ac:dyDescent="0.2">
      <c r="B564" s="29">
        <f>IF(1=1,Rohdaten!H564,"x"&amp;Rohdaten!H564)</f>
        <v>0</v>
      </c>
      <c r="C564" s="29">
        <f>IF(101,Rohdaten!F564,-Rohdaten!F564)</f>
        <v>0</v>
      </c>
      <c r="E564" s="32">
        <f>Rohdaten!J564</f>
        <v>0</v>
      </c>
      <c r="F564" s="32" t="e">
        <f>AVERAGE(Rohdaten!L564,Rohdaten!X564,Rohdaten!AD564)</f>
        <v>#DIV/0!</v>
      </c>
      <c r="G564" s="29" t="e">
        <f t="array" ref="G564">AVERAGE(IF(Rohdaten!E564='turnwise standard'!$A$5:$A$99,'turnwise standard'!$F$5:$F$99))</f>
        <v>#DIV/0!</v>
      </c>
      <c r="H564" s="29" t="b">
        <f>IF(ISERROR(G564),1&lt;0,E564-G564&gt;eval!$B$6)</f>
        <v>0</v>
      </c>
      <c r="I564" s="32" t="e">
        <f>Rohdaten!L564-G564</f>
        <v>#DIV/0!</v>
      </c>
      <c r="J564" s="32">
        <f t="shared" si="200"/>
        <v>0</v>
      </c>
      <c r="K564" s="32">
        <f t="shared" si="201"/>
        <v>0</v>
      </c>
      <c r="V564" s="31" t="e">
        <f t="array" ref="V564">AVERAGE(IF(Rohdaten!E564='turnwise standard'!$A$5:$A$99,'turnwise standard'!$P$5:$P$99))</f>
        <v>#DIV/0!</v>
      </c>
      <c r="AF564" s="32">
        <f>(AC564)/((AE564+0.0000000000000000001)/charge/constants!$B$3)</f>
        <v>0</v>
      </c>
      <c r="AG564" s="32">
        <f>SQRT(AC564+1)/((AE564+0.0000000000000000001)/charge/constants!$B$3)</f>
        <v>4.8066000000000004</v>
      </c>
      <c r="AH564" s="32">
        <f>AF564/eval!$E$18</f>
        <v>0</v>
      </c>
      <c r="AI564" s="32">
        <f>AG564/eval!$E$18</f>
        <v>5.8210958603810132</v>
      </c>
      <c r="AR564" s="32" t="e">
        <f t="shared" si="202"/>
        <v>#DIV/0!</v>
      </c>
      <c r="AT564" s="32">
        <f>(AP564)/((AS564+0.0000000000000000001)/charge/constants!$B$3)</f>
        <v>0</v>
      </c>
      <c r="AU564" s="32">
        <f>SQRT(AP564+1)/((AS564+0.0000000000000000001)/charge/constants!$B$3)</f>
        <v>4.8066000000000004</v>
      </c>
      <c r="AV564" s="32">
        <f>AT564/eval!$E$18</f>
        <v>0</v>
      </c>
      <c r="AW564" s="32">
        <f>AU564/eval!$E$18</f>
        <v>5.8210958603810132</v>
      </c>
      <c r="BC564" s="32" t="e">
        <f>Rohdaten!AD564-G564</f>
        <v>#DIV/0!</v>
      </c>
      <c r="BF564" s="33">
        <f>Rohdaten!AF564/eval!$B$7</f>
        <v>0</v>
      </c>
    </row>
    <row r="565" spans="2:58" x14ac:dyDescent="0.2">
      <c r="B565" s="29">
        <f>IF(1=1,Rohdaten!H565,"x"&amp;Rohdaten!H565)</f>
        <v>0</v>
      </c>
      <c r="C565" s="29">
        <f>IF(101,Rohdaten!F565,-Rohdaten!F565)</f>
        <v>0</v>
      </c>
      <c r="E565" s="32">
        <f>Rohdaten!J565</f>
        <v>0</v>
      </c>
      <c r="F565" s="32" t="e">
        <f>AVERAGE(Rohdaten!L565,Rohdaten!X565,Rohdaten!AD565)</f>
        <v>#DIV/0!</v>
      </c>
      <c r="G565" s="29" t="e">
        <f t="array" ref="G565">AVERAGE(IF(Rohdaten!E565='turnwise standard'!$A$5:$A$99,'turnwise standard'!$F$5:$F$99))</f>
        <v>#DIV/0!</v>
      </c>
      <c r="H565" s="29" t="b">
        <f>IF(ISERROR(G565),1&lt;0,E565-G565&gt;eval!$B$6)</f>
        <v>0</v>
      </c>
      <c r="I565" s="32" t="e">
        <f>Rohdaten!L565-G565</f>
        <v>#DIV/0!</v>
      </c>
      <c r="J565" s="32">
        <f t="shared" si="200"/>
        <v>0</v>
      </c>
      <c r="K565" s="32">
        <f t="shared" si="201"/>
        <v>0</v>
      </c>
      <c r="V565" s="31" t="e">
        <f t="array" ref="V565">AVERAGE(IF(Rohdaten!E565='turnwise standard'!$A$5:$A$99,'turnwise standard'!$P$5:$P$99))</f>
        <v>#DIV/0!</v>
      </c>
      <c r="AF565" s="32">
        <f>(AC565)/((AE565+0.0000000000000000001)/charge/constants!$B$3)</f>
        <v>0</v>
      </c>
      <c r="AG565" s="32">
        <f>SQRT(AC565+1)/((AE565+0.0000000000000000001)/charge/constants!$B$3)</f>
        <v>4.8066000000000004</v>
      </c>
      <c r="AH565" s="32">
        <f>AF565/eval!$E$18</f>
        <v>0</v>
      </c>
      <c r="AI565" s="32">
        <f>AG565/eval!$E$18</f>
        <v>5.8210958603810132</v>
      </c>
      <c r="AR565" s="32" t="e">
        <f t="shared" si="202"/>
        <v>#DIV/0!</v>
      </c>
      <c r="AT565" s="32">
        <f>(AP565)/((AS565+0.0000000000000000001)/charge/constants!$B$3)</f>
        <v>0</v>
      </c>
      <c r="AU565" s="32">
        <f>SQRT(AP565+1)/((AS565+0.0000000000000000001)/charge/constants!$B$3)</f>
        <v>4.8066000000000004</v>
      </c>
      <c r="AV565" s="32">
        <f>AT565/eval!$E$18</f>
        <v>0</v>
      </c>
      <c r="AW565" s="32">
        <f>AU565/eval!$E$18</f>
        <v>5.8210958603810132</v>
      </c>
      <c r="BC565" s="32" t="e">
        <f>Rohdaten!AD565-G565</f>
        <v>#DIV/0!</v>
      </c>
      <c r="BF565" s="33">
        <f>Rohdaten!AF565/eval!$B$7</f>
        <v>0</v>
      </c>
    </row>
    <row r="566" spans="2:58" x14ac:dyDescent="0.2">
      <c r="B566" s="29">
        <f>IF(1=1,Rohdaten!H566,"x"&amp;Rohdaten!H566)</f>
        <v>0</v>
      </c>
      <c r="C566" s="29">
        <f>IF(101,Rohdaten!F566,-Rohdaten!F566)</f>
        <v>0</v>
      </c>
      <c r="E566" s="32">
        <f>Rohdaten!J566</f>
        <v>0</v>
      </c>
      <c r="F566" s="32" t="e">
        <f>AVERAGE(Rohdaten!L566,Rohdaten!X566,Rohdaten!AD566)</f>
        <v>#DIV/0!</v>
      </c>
      <c r="G566" s="29" t="e">
        <f t="array" ref="G566">AVERAGE(IF(Rohdaten!E566='turnwise standard'!$A$5:$A$99,'turnwise standard'!$F$5:$F$99))</f>
        <v>#DIV/0!</v>
      </c>
      <c r="H566" s="29" t="b">
        <f>IF(ISERROR(G566),1&lt;0,E566-G566&gt;eval!$B$6)</f>
        <v>0</v>
      </c>
      <c r="I566" s="32" t="e">
        <f>Rohdaten!L566-G566</f>
        <v>#DIV/0!</v>
      </c>
      <c r="J566" s="32">
        <f t="shared" si="200"/>
        <v>0</v>
      </c>
      <c r="K566" s="32">
        <f t="shared" si="201"/>
        <v>0</v>
      </c>
      <c r="V566" s="31" t="e">
        <f t="array" ref="V566">AVERAGE(IF(Rohdaten!E566='turnwise standard'!$A$5:$A$99,'turnwise standard'!$P$5:$P$99))</f>
        <v>#DIV/0!</v>
      </c>
      <c r="AF566" s="32">
        <f>(AC566)/((AE566+0.0000000000000000001)/charge/constants!$B$3)</f>
        <v>0</v>
      </c>
      <c r="AG566" s="32">
        <f>SQRT(AC566+1)/((AE566+0.0000000000000000001)/charge/constants!$B$3)</f>
        <v>4.8066000000000004</v>
      </c>
      <c r="AH566" s="32">
        <f>AF566/eval!$E$18</f>
        <v>0</v>
      </c>
      <c r="AI566" s="32">
        <f>AG566/eval!$E$18</f>
        <v>5.8210958603810132</v>
      </c>
      <c r="AR566" s="32" t="e">
        <f t="shared" si="202"/>
        <v>#DIV/0!</v>
      </c>
      <c r="AT566" s="32">
        <f>(AP566)/((AS566+0.0000000000000000001)/charge/constants!$B$3)</f>
        <v>0</v>
      </c>
      <c r="AU566" s="32">
        <f>SQRT(AP566+1)/((AS566+0.0000000000000000001)/charge/constants!$B$3)</f>
        <v>4.8066000000000004</v>
      </c>
      <c r="AV566" s="32">
        <f>AT566/eval!$E$18</f>
        <v>0</v>
      </c>
      <c r="AW566" s="32">
        <f>AU566/eval!$E$18</f>
        <v>5.8210958603810132</v>
      </c>
      <c r="BC566" s="32" t="e">
        <f>Rohdaten!AD566-G566</f>
        <v>#DIV/0!</v>
      </c>
      <c r="BF566" s="33">
        <f>Rohdaten!AF566/eval!$B$7</f>
        <v>0</v>
      </c>
    </row>
    <row r="567" spans="2:58" x14ac:dyDescent="0.2">
      <c r="B567" s="29">
        <f>IF(1=1,Rohdaten!H567,"x"&amp;Rohdaten!H567)</f>
        <v>0</v>
      </c>
      <c r="C567" s="29">
        <f>IF(101,Rohdaten!F567,-Rohdaten!F567)</f>
        <v>0</v>
      </c>
      <c r="E567" s="32">
        <f>Rohdaten!J567</f>
        <v>0</v>
      </c>
      <c r="F567" s="32" t="e">
        <f>AVERAGE(Rohdaten!L567,Rohdaten!X567,Rohdaten!AD567)</f>
        <v>#DIV/0!</v>
      </c>
      <c r="G567" s="29" t="e">
        <f t="array" ref="G567">AVERAGE(IF(Rohdaten!E567='turnwise standard'!$A$5:$A$99,'turnwise standard'!$F$5:$F$99))</f>
        <v>#DIV/0!</v>
      </c>
      <c r="H567" s="29" t="b">
        <f>IF(ISERROR(G567),1&lt;0,E567-G567&gt;eval!$B$6)</f>
        <v>0</v>
      </c>
      <c r="I567" s="32" t="e">
        <f>Rohdaten!L567-G567</f>
        <v>#DIV/0!</v>
      </c>
      <c r="J567" s="32">
        <f t="shared" si="200"/>
        <v>0</v>
      </c>
      <c r="K567" s="32">
        <f t="shared" si="201"/>
        <v>0</v>
      </c>
      <c r="V567" s="31" t="e">
        <f t="array" ref="V567">AVERAGE(IF(Rohdaten!E567='turnwise standard'!$A$5:$A$99,'turnwise standard'!$P$5:$P$99))</f>
        <v>#DIV/0!</v>
      </c>
      <c r="AF567" s="32">
        <f>(AC567)/((AE567+0.0000000000000000001)/charge/constants!$B$3)</f>
        <v>0</v>
      </c>
      <c r="AG567" s="32">
        <f>SQRT(AC567+1)/((AE567+0.0000000000000000001)/charge/constants!$B$3)</f>
        <v>4.8066000000000004</v>
      </c>
      <c r="AH567" s="32">
        <f>AF567/eval!$E$18</f>
        <v>0</v>
      </c>
      <c r="AI567" s="32">
        <f>AG567/eval!$E$18</f>
        <v>5.8210958603810132</v>
      </c>
      <c r="AR567" s="32" t="e">
        <f t="shared" si="202"/>
        <v>#DIV/0!</v>
      </c>
      <c r="AT567" s="32">
        <f>(AP567)/((AS567+0.0000000000000000001)/charge/constants!$B$3)</f>
        <v>0</v>
      </c>
      <c r="AU567" s="32">
        <f>SQRT(AP567+1)/((AS567+0.0000000000000000001)/charge/constants!$B$3)</f>
        <v>4.8066000000000004</v>
      </c>
      <c r="AV567" s="32">
        <f>AT567/eval!$E$18</f>
        <v>0</v>
      </c>
      <c r="AW567" s="32">
        <f>AU567/eval!$E$18</f>
        <v>5.8210958603810132</v>
      </c>
      <c r="BC567" s="32" t="e">
        <f>Rohdaten!AD567-G567</f>
        <v>#DIV/0!</v>
      </c>
      <c r="BF567" s="33">
        <f>Rohdaten!AF567/eval!$B$7</f>
        <v>0</v>
      </c>
    </row>
    <row r="568" spans="2:58" x14ac:dyDescent="0.2">
      <c r="B568" s="29">
        <f>IF(1=1,Rohdaten!H568,"x"&amp;Rohdaten!H568)</f>
        <v>0</v>
      </c>
      <c r="C568" s="29">
        <f>IF(101,Rohdaten!F568,-Rohdaten!F568)</f>
        <v>0</v>
      </c>
      <c r="E568" s="32">
        <f>Rohdaten!J568</f>
        <v>0</v>
      </c>
      <c r="F568" s="32" t="e">
        <f>AVERAGE(Rohdaten!L568,Rohdaten!X568,Rohdaten!AD568)</f>
        <v>#DIV/0!</v>
      </c>
      <c r="G568" s="29" t="e">
        <f t="array" ref="G568">AVERAGE(IF(Rohdaten!E568='turnwise standard'!$A$5:$A$99,'turnwise standard'!$F$5:$F$99))</f>
        <v>#DIV/0!</v>
      </c>
      <c r="H568" s="29" t="b">
        <f>IF(ISERROR(G568),1&lt;0,E568-G568&gt;eval!$B$6)</f>
        <v>0</v>
      </c>
      <c r="I568" s="32" t="e">
        <f>Rohdaten!L568-G568</f>
        <v>#DIV/0!</v>
      </c>
      <c r="J568" s="32">
        <f t="shared" si="200"/>
        <v>0</v>
      </c>
      <c r="K568" s="32">
        <f t="shared" si="201"/>
        <v>0</v>
      </c>
      <c r="V568" s="31" t="e">
        <f t="array" ref="V568">AVERAGE(IF(Rohdaten!E568='turnwise standard'!$A$5:$A$99,'turnwise standard'!$P$5:$P$99))</f>
        <v>#DIV/0!</v>
      </c>
      <c r="AF568" s="32">
        <f>(AC568)/((AE568+0.0000000000000000001)/charge/constants!$B$3)</f>
        <v>0</v>
      </c>
      <c r="AG568" s="32">
        <f>SQRT(AC568+1)/((AE568+0.0000000000000000001)/charge/constants!$B$3)</f>
        <v>4.8066000000000004</v>
      </c>
      <c r="AH568" s="32">
        <f>AF568/eval!$E$18</f>
        <v>0</v>
      </c>
      <c r="AI568" s="32">
        <f>AG568/eval!$E$18</f>
        <v>5.8210958603810132</v>
      </c>
      <c r="AR568" s="32" t="e">
        <f t="shared" si="202"/>
        <v>#DIV/0!</v>
      </c>
      <c r="AT568" s="32">
        <f>(AP568)/((AS568+0.0000000000000000001)/charge/constants!$B$3)</f>
        <v>0</v>
      </c>
      <c r="AU568" s="32">
        <f>SQRT(AP568+1)/((AS568+0.0000000000000000001)/charge/constants!$B$3)</f>
        <v>4.8066000000000004</v>
      </c>
      <c r="AV568" s="32">
        <f>AT568/eval!$E$18</f>
        <v>0</v>
      </c>
      <c r="AW568" s="32">
        <f>AU568/eval!$E$18</f>
        <v>5.8210958603810132</v>
      </c>
      <c r="BC568" s="32" t="e">
        <f>Rohdaten!AD568-G568</f>
        <v>#DIV/0!</v>
      </c>
      <c r="BF568" s="33">
        <f>Rohdaten!AF568/eval!$B$7</f>
        <v>0</v>
      </c>
    </row>
    <row r="569" spans="2:58" x14ac:dyDescent="0.2">
      <c r="B569" s="29">
        <f>IF(1=1,Rohdaten!H569,"x"&amp;Rohdaten!H569)</f>
        <v>0</v>
      </c>
      <c r="C569" s="29">
        <f>IF(101,Rohdaten!F569,-Rohdaten!F569)</f>
        <v>0</v>
      </c>
      <c r="E569" s="32">
        <f>Rohdaten!J569</f>
        <v>0</v>
      </c>
      <c r="F569" s="32" t="e">
        <f>AVERAGE(Rohdaten!L569,Rohdaten!X569,Rohdaten!AD569)</f>
        <v>#DIV/0!</v>
      </c>
      <c r="G569" s="29" t="e">
        <f t="array" ref="G569">AVERAGE(IF(Rohdaten!E569='turnwise standard'!$A$5:$A$99,'turnwise standard'!$F$5:$F$99))</f>
        <v>#DIV/0!</v>
      </c>
      <c r="H569" s="29" t="b">
        <f>IF(ISERROR(G569),1&lt;0,E569-G569&gt;eval!$B$6)</f>
        <v>0</v>
      </c>
      <c r="I569" s="32" t="e">
        <f>Rohdaten!L569-G569</f>
        <v>#DIV/0!</v>
      </c>
      <c r="J569" s="32">
        <f t="shared" si="200"/>
        <v>0</v>
      </c>
      <c r="K569" s="32">
        <f t="shared" si="201"/>
        <v>0</v>
      </c>
      <c r="V569" s="31" t="e">
        <f t="array" ref="V569">AVERAGE(IF(Rohdaten!E569='turnwise standard'!$A$5:$A$99,'turnwise standard'!$P$5:$P$99))</f>
        <v>#DIV/0!</v>
      </c>
      <c r="AF569" s="32">
        <f>(AC569)/((AE569+0.0000000000000000001)/charge/constants!$B$3)</f>
        <v>0</v>
      </c>
      <c r="AG569" s="32">
        <f>SQRT(AC569+1)/((AE569+0.0000000000000000001)/charge/constants!$B$3)</f>
        <v>4.8066000000000004</v>
      </c>
      <c r="AH569" s="32">
        <f>AF569/eval!$E$18</f>
        <v>0</v>
      </c>
      <c r="AI569" s="32">
        <f>AG569/eval!$E$18</f>
        <v>5.8210958603810132</v>
      </c>
      <c r="AR569" s="32" t="e">
        <f t="shared" si="202"/>
        <v>#DIV/0!</v>
      </c>
      <c r="AT569" s="32">
        <f>(AP569)/((AS569+0.0000000000000000001)/charge/constants!$B$3)</f>
        <v>0</v>
      </c>
      <c r="AU569" s="32">
        <f>SQRT(AP569+1)/((AS569+0.0000000000000000001)/charge/constants!$B$3)</f>
        <v>4.8066000000000004</v>
      </c>
      <c r="AV569" s="32">
        <f>AT569/eval!$E$18</f>
        <v>0</v>
      </c>
      <c r="AW569" s="32">
        <f>AU569/eval!$E$18</f>
        <v>5.8210958603810132</v>
      </c>
      <c r="BC569" s="32" t="e">
        <f>Rohdaten!AD569-G569</f>
        <v>#DIV/0!</v>
      </c>
      <c r="BF569" s="33">
        <f>Rohdaten!AF569/eval!$B$7</f>
        <v>0</v>
      </c>
    </row>
    <row r="570" spans="2:58" x14ac:dyDescent="0.2">
      <c r="B570" s="29">
        <f>IF(1=1,Rohdaten!H570,"x"&amp;Rohdaten!H570)</f>
        <v>0</v>
      </c>
      <c r="C570" s="29">
        <f>IF(101,Rohdaten!F570,-Rohdaten!F570)</f>
        <v>0</v>
      </c>
      <c r="E570" s="32">
        <f>Rohdaten!J570</f>
        <v>0</v>
      </c>
      <c r="F570" s="32" t="e">
        <f>AVERAGE(Rohdaten!L570,Rohdaten!X570,Rohdaten!AD570)</f>
        <v>#DIV/0!</v>
      </c>
      <c r="G570" s="29" t="e">
        <f t="array" ref="G570">AVERAGE(IF(Rohdaten!E570='turnwise standard'!$A$5:$A$99,'turnwise standard'!$F$5:$F$99))</f>
        <v>#DIV/0!</v>
      </c>
      <c r="H570" s="29" t="b">
        <f>IF(ISERROR(G570),1&lt;0,E570-G570&gt;eval!$B$6)</f>
        <v>0</v>
      </c>
      <c r="I570" s="32" t="e">
        <f>Rohdaten!L570-G570</f>
        <v>#DIV/0!</v>
      </c>
      <c r="J570" s="32">
        <f t="shared" si="200"/>
        <v>0</v>
      </c>
      <c r="K570" s="32">
        <f t="shared" si="201"/>
        <v>0</v>
      </c>
      <c r="V570" s="31" t="e">
        <f t="array" ref="V570">AVERAGE(IF(Rohdaten!E570='turnwise standard'!$A$5:$A$99,'turnwise standard'!$P$5:$P$99))</f>
        <v>#DIV/0!</v>
      </c>
      <c r="AF570" s="32">
        <f>(AC570)/((AE570+0.0000000000000000001)/charge/constants!$B$3)</f>
        <v>0</v>
      </c>
      <c r="AG570" s="32">
        <f>SQRT(AC570+1)/((AE570+0.0000000000000000001)/charge/constants!$B$3)</f>
        <v>4.8066000000000004</v>
      </c>
      <c r="AH570" s="32">
        <f>AF570/eval!$E$18</f>
        <v>0</v>
      </c>
      <c r="AI570" s="32">
        <f>AG570/eval!$E$18</f>
        <v>5.8210958603810132</v>
      </c>
      <c r="AR570" s="32" t="e">
        <f t="shared" si="202"/>
        <v>#DIV/0!</v>
      </c>
      <c r="AT570" s="32">
        <f>(AP570)/((AS570+0.0000000000000000001)/charge/constants!$B$3)</f>
        <v>0</v>
      </c>
      <c r="AU570" s="32">
        <f>SQRT(AP570+1)/((AS570+0.0000000000000000001)/charge/constants!$B$3)</f>
        <v>4.8066000000000004</v>
      </c>
      <c r="AV570" s="32">
        <f>AT570/eval!$E$18</f>
        <v>0</v>
      </c>
      <c r="AW570" s="32">
        <f>AU570/eval!$E$18</f>
        <v>5.8210958603810132</v>
      </c>
      <c r="BC570" s="32" t="e">
        <f>Rohdaten!AD570-G570</f>
        <v>#DIV/0!</v>
      </c>
      <c r="BF570" s="33">
        <f>Rohdaten!AF570/eval!$B$7</f>
        <v>0</v>
      </c>
    </row>
    <row r="571" spans="2:58" x14ac:dyDescent="0.2">
      <c r="B571" s="29">
        <f>IF(1=1,Rohdaten!H571,"x"&amp;Rohdaten!H571)</f>
        <v>0</v>
      </c>
      <c r="C571" s="29">
        <f>IF(101,Rohdaten!F571,-Rohdaten!F571)</f>
        <v>0</v>
      </c>
      <c r="E571" s="32">
        <f>Rohdaten!J571</f>
        <v>0</v>
      </c>
      <c r="F571" s="32" t="e">
        <f>AVERAGE(Rohdaten!L571,Rohdaten!X571,Rohdaten!AD571)</f>
        <v>#DIV/0!</v>
      </c>
      <c r="G571" s="29" t="e">
        <f t="array" ref="G571">AVERAGE(IF(Rohdaten!E571='turnwise standard'!$A$5:$A$99,'turnwise standard'!$F$5:$F$99))</f>
        <v>#DIV/0!</v>
      </c>
      <c r="H571" s="29" t="b">
        <f>IF(ISERROR(G571),1&lt;0,E571-G571&gt;eval!$B$6)</f>
        <v>0</v>
      </c>
      <c r="I571" s="32" t="e">
        <f>Rohdaten!L571-G571</f>
        <v>#DIV/0!</v>
      </c>
      <c r="J571" s="32">
        <f t="shared" si="200"/>
        <v>0</v>
      </c>
      <c r="K571" s="32">
        <f t="shared" si="201"/>
        <v>0</v>
      </c>
      <c r="V571" s="31" t="e">
        <f t="array" ref="V571">AVERAGE(IF(Rohdaten!E571='turnwise standard'!$A$5:$A$99,'turnwise standard'!$P$5:$P$99))</f>
        <v>#DIV/0!</v>
      </c>
      <c r="AF571" s="32">
        <f>(AC571)/((AE571+0.0000000000000000001)/charge/constants!$B$3)</f>
        <v>0</v>
      </c>
      <c r="AG571" s="32">
        <f>SQRT(AC571+1)/((AE571+0.0000000000000000001)/charge/constants!$B$3)</f>
        <v>4.8066000000000004</v>
      </c>
      <c r="AH571" s="32">
        <f>AF571/eval!$E$18</f>
        <v>0</v>
      </c>
      <c r="AI571" s="32">
        <f>AG571/eval!$E$18</f>
        <v>5.8210958603810132</v>
      </c>
      <c r="AR571" s="32" t="e">
        <f t="shared" si="202"/>
        <v>#DIV/0!</v>
      </c>
      <c r="AT571" s="32">
        <f>(AP571)/((AS571+0.0000000000000000001)/charge/constants!$B$3)</f>
        <v>0</v>
      </c>
      <c r="AU571" s="32">
        <f>SQRT(AP571+1)/((AS571+0.0000000000000000001)/charge/constants!$B$3)</f>
        <v>4.8066000000000004</v>
      </c>
      <c r="AV571" s="32">
        <f>AT571/eval!$E$18</f>
        <v>0</v>
      </c>
      <c r="AW571" s="32">
        <f>AU571/eval!$E$18</f>
        <v>5.8210958603810132</v>
      </c>
      <c r="BC571" s="32" t="e">
        <f>Rohdaten!AD571-G571</f>
        <v>#DIV/0!</v>
      </c>
      <c r="BF571" s="33">
        <f>Rohdaten!AF571/eval!$B$7</f>
        <v>0</v>
      </c>
    </row>
    <row r="572" spans="2:58" x14ac:dyDescent="0.2">
      <c r="B572" s="29">
        <f>IF(1=1,Rohdaten!H572,"x"&amp;Rohdaten!H572)</f>
        <v>0</v>
      </c>
      <c r="C572" s="29">
        <f>IF(101,Rohdaten!F572,-Rohdaten!F572)</f>
        <v>0</v>
      </c>
      <c r="E572" s="32">
        <f>Rohdaten!J572</f>
        <v>0</v>
      </c>
      <c r="F572" s="32" t="e">
        <f>AVERAGE(Rohdaten!L572,Rohdaten!X572,Rohdaten!AD572)</f>
        <v>#DIV/0!</v>
      </c>
      <c r="G572" s="29" t="e">
        <f t="array" ref="G572">AVERAGE(IF(Rohdaten!E572='turnwise standard'!$A$5:$A$99,'turnwise standard'!$F$5:$F$99))</f>
        <v>#DIV/0!</v>
      </c>
      <c r="H572" s="29" t="b">
        <f>IF(ISERROR(G572),1&lt;0,E572-G572&gt;eval!$B$6)</f>
        <v>0</v>
      </c>
      <c r="I572" s="32" t="e">
        <f>Rohdaten!L572-G572</f>
        <v>#DIV/0!</v>
      </c>
      <c r="J572" s="32">
        <f t="shared" si="200"/>
        <v>0</v>
      </c>
      <c r="K572" s="32">
        <f t="shared" si="201"/>
        <v>0</v>
      </c>
      <c r="V572" s="31" t="e">
        <f t="array" ref="V572">AVERAGE(IF(Rohdaten!E572='turnwise standard'!$A$5:$A$99,'turnwise standard'!$P$5:$P$99))</f>
        <v>#DIV/0!</v>
      </c>
      <c r="AF572" s="32">
        <f>(AC572)/((AE572+0.0000000000000000001)/charge/constants!$B$3)</f>
        <v>0</v>
      </c>
      <c r="AG572" s="32">
        <f>SQRT(AC572+1)/((AE572+0.0000000000000000001)/charge/constants!$B$3)</f>
        <v>4.8066000000000004</v>
      </c>
      <c r="AH572" s="32">
        <f>AF572/eval!$E$18</f>
        <v>0</v>
      </c>
      <c r="AI572" s="32">
        <f>AG572/eval!$E$18</f>
        <v>5.8210958603810132</v>
      </c>
      <c r="AR572" s="32" t="e">
        <f t="shared" si="202"/>
        <v>#DIV/0!</v>
      </c>
      <c r="AT572" s="32">
        <f>(AP572)/((AS572+0.0000000000000000001)/charge/constants!$B$3)</f>
        <v>0</v>
      </c>
      <c r="AU572" s="32">
        <f>SQRT(AP572+1)/((AS572+0.0000000000000000001)/charge/constants!$B$3)</f>
        <v>4.8066000000000004</v>
      </c>
      <c r="AV572" s="32">
        <f>AT572/eval!$E$18</f>
        <v>0</v>
      </c>
      <c r="AW572" s="32">
        <f>AU572/eval!$E$18</f>
        <v>5.8210958603810132</v>
      </c>
      <c r="BC572" s="32" t="e">
        <f>Rohdaten!AD572-G572</f>
        <v>#DIV/0!</v>
      </c>
      <c r="BF572" s="33">
        <f>Rohdaten!AF572/eval!$B$7</f>
        <v>0</v>
      </c>
    </row>
    <row r="573" spans="2:58" x14ac:dyDescent="0.2">
      <c r="B573" s="29">
        <f>IF(1=1,Rohdaten!H573,"x"&amp;Rohdaten!H573)</f>
        <v>0</v>
      </c>
      <c r="C573" s="29">
        <f>IF(101,Rohdaten!F573,-Rohdaten!F573)</f>
        <v>0</v>
      </c>
      <c r="E573" s="32">
        <f>Rohdaten!J573</f>
        <v>0</v>
      </c>
      <c r="F573" s="32" t="e">
        <f>AVERAGE(Rohdaten!L573,Rohdaten!X573,Rohdaten!AD573)</f>
        <v>#DIV/0!</v>
      </c>
      <c r="G573" s="29" t="e">
        <f t="array" ref="G573">AVERAGE(IF(Rohdaten!E573='turnwise standard'!$A$5:$A$99,'turnwise standard'!$F$5:$F$99))</f>
        <v>#DIV/0!</v>
      </c>
      <c r="H573" s="29" t="b">
        <f>IF(ISERROR(G573),1&lt;0,E573-G573&gt;eval!$B$6)</f>
        <v>0</v>
      </c>
      <c r="I573" s="32" t="e">
        <f>Rohdaten!L573-G573</f>
        <v>#DIV/0!</v>
      </c>
      <c r="J573" s="32">
        <f t="shared" si="200"/>
        <v>0</v>
      </c>
      <c r="K573" s="32">
        <f t="shared" si="201"/>
        <v>0</v>
      </c>
      <c r="V573" s="31" t="e">
        <f t="array" ref="V573">AVERAGE(IF(Rohdaten!E573='turnwise standard'!$A$5:$A$99,'turnwise standard'!$P$5:$P$99))</f>
        <v>#DIV/0!</v>
      </c>
      <c r="AF573" s="32">
        <f>(AC573)/((AE573+0.0000000000000000001)/charge/constants!$B$3)</f>
        <v>0</v>
      </c>
      <c r="AG573" s="32">
        <f>SQRT(AC573+1)/((AE573+0.0000000000000000001)/charge/constants!$B$3)</f>
        <v>4.8066000000000004</v>
      </c>
      <c r="AH573" s="32">
        <f>AF573/eval!$E$18</f>
        <v>0</v>
      </c>
      <c r="AI573" s="32">
        <f>AG573/eval!$E$18</f>
        <v>5.8210958603810132</v>
      </c>
      <c r="AR573" s="32" t="e">
        <f t="shared" si="202"/>
        <v>#DIV/0!</v>
      </c>
      <c r="AT573" s="32">
        <f>(AP573)/((AS573+0.0000000000000000001)/charge/constants!$B$3)</f>
        <v>0</v>
      </c>
      <c r="AU573" s="32">
        <f>SQRT(AP573+1)/((AS573+0.0000000000000000001)/charge/constants!$B$3)</f>
        <v>4.8066000000000004</v>
      </c>
      <c r="AV573" s="32">
        <f>AT573/eval!$E$18</f>
        <v>0</v>
      </c>
      <c r="AW573" s="32">
        <f>AU573/eval!$E$18</f>
        <v>5.8210958603810132</v>
      </c>
      <c r="BC573" s="32" t="e">
        <f>Rohdaten!AD573-G573</f>
        <v>#DIV/0!</v>
      </c>
      <c r="BF573" s="33">
        <f>Rohdaten!AF573/eval!$B$7</f>
        <v>0</v>
      </c>
    </row>
    <row r="574" spans="2:58" x14ac:dyDescent="0.2">
      <c r="B574" s="29">
        <f>IF(1=1,Rohdaten!H574,"x"&amp;Rohdaten!H574)</f>
        <v>0</v>
      </c>
      <c r="C574" s="29">
        <f>IF(101,Rohdaten!F574,-Rohdaten!F574)</f>
        <v>0</v>
      </c>
      <c r="E574" s="32">
        <f>Rohdaten!J574</f>
        <v>0</v>
      </c>
      <c r="F574" s="32" t="e">
        <f>AVERAGE(Rohdaten!L574,Rohdaten!X574,Rohdaten!AD574)</f>
        <v>#DIV/0!</v>
      </c>
      <c r="G574" s="29" t="e">
        <f t="array" ref="G574">AVERAGE(IF(Rohdaten!E574='turnwise standard'!$A$5:$A$99,'turnwise standard'!$F$5:$F$99))</f>
        <v>#DIV/0!</v>
      </c>
      <c r="H574" s="29" t="b">
        <f>IF(ISERROR(G574),1&lt;0,E574-G574&gt;eval!$B$6)</f>
        <v>0</v>
      </c>
      <c r="I574" s="32" t="e">
        <f>Rohdaten!L574-G574</f>
        <v>#DIV/0!</v>
      </c>
      <c r="J574" s="32">
        <f t="shared" si="200"/>
        <v>0</v>
      </c>
      <c r="K574" s="32">
        <f t="shared" si="201"/>
        <v>0</v>
      </c>
      <c r="V574" s="31" t="e">
        <f t="array" ref="V574">AVERAGE(IF(Rohdaten!E574='turnwise standard'!$A$5:$A$99,'turnwise standard'!$P$5:$P$99))</f>
        <v>#DIV/0!</v>
      </c>
      <c r="AF574" s="32">
        <f>(AC574)/((AE574+0.0000000000000000001)/charge/constants!$B$3)</f>
        <v>0</v>
      </c>
      <c r="AG574" s="32">
        <f>SQRT(AC574+1)/((AE574+0.0000000000000000001)/charge/constants!$B$3)</f>
        <v>4.8066000000000004</v>
      </c>
      <c r="AH574" s="32">
        <f>AF574/eval!$E$18</f>
        <v>0</v>
      </c>
      <c r="AI574" s="32">
        <f>AG574/eval!$E$18</f>
        <v>5.8210958603810132</v>
      </c>
      <c r="AR574" s="32" t="e">
        <f t="shared" si="202"/>
        <v>#DIV/0!</v>
      </c>
      <c r="AT574" s="32">
        <f>(AP574)/((AS574+0.0000000000000000001)/charge/constants!$B$3)</f>
        <v>0</v>
      </c>
      <c r="AU574" s="32">
        <f>SQRT(AP574+1)/((AS574+0.0000000000000000001)/charge/constants!$B$3)</f>
        <v>4.8066000000000004</v>
      </c>
      <c r="AV574" s="32">
        <f>AT574/eval!$E$18</f>
        <v>0</v>
      </c>
      <c r="AW574" s="32">
        <f>AU574/eval!$E$18</f>
        <v>5.8210958603810132</v>
      </c>
      <c r="BC574" s="32" t="e">
        <f>Rohdaten!AD574-G574</f>
        <v>#DIV/0!</v>
      </c>
      <c r="BF574" s="33">
        <f>Rohdaten!AF574/eval!$B$7</f>
        <v>0</v>
      </c>
    </row>
    <row r="575" spans="2:58" x14ac:dyDescent="0.2">
      <c r="B575" s="29">
        <f>IF(1=1,Rohdaten!H575,"x"&amp;Rohdaten!H575)</f>
        <v>0</v>
      </c>
      <c r="C575" s="29">
        <f>IF(101,Rohdaten!F575,-Rohdaten!F575)</f>
        <v>0</v>
      </c>
      <c r="E575" s="32">
        <f>Rohdaten!J575</f>
        <v>0</v>
      </c>
      <c r="F575" s="32" t="e">
        <f>AVERAGE(Rohdaten!L575,Rohdaten!X575,Rohdaten!AD575)</f>
        <v>#DIV/0!</v>
      </c>
      <c r="G575" s="29" t="e">
        <f t="array" ref="G575">AVERAGE(IF(Rohdaten!E575='turnwise standard'!$A$5:$A$99,'turnwise standard'!$F$5:$F$99))</f>
        <v>#DIV/0!</v>
      </c>
      <c r="H575" s="29" t="b">
        <f>IF(ISERROR(G575),1&lt;0,E575-G575&gt;eval!$B$6)</f>
        <v>0</v>
      </c>
      <c r="I575" s="32" t="e">
        <f>Rohdaten!L575-G575</f>
        <v>#DIV/0!</v>
      </c>
      <c r="J575" s="32">
        <f t="shared" si="200"/>
        <v>0</v>
      </c>
      <c r="K575" s="32">
        <f t="shared" si="201"/>
        <v>0</v>
      </c>
      <c r="V575" s="31" t="e">
        <f t="array" ref="V575">AVERAGE(IF(Rohdaten!E575='turnwise standard'!$A$5:$A$99,'turnwise standard'!$P$5:$P$99))</f>
        <v>#DIV/0!</v>
      </c>
      <c r="AF575" s="32">
        <f>(AC575)/((AE575+0.0000000000000000001)/charge/constants!$B$3)</f>
        <v>0</v>
      </c>
      <c r="AG575" s="32">
        <f>SQRT(AC575+1)/((AE575+0.0000000000000000001)/charge/constants!$B$3)</f>
        <v>4.8066000000000004</v>
      </c>
      <c r="AH575" s="32">
        <f>AF575/eval!$E$18</f>
        <v>0</v>
      </c>
      <c r="AI575" s="32">
        <f>AG575/eval!$E$18</f>
        <v>5.8210958603810132</v>
      </c>
      <c r="AR575" s="32" t="e">
        <f t="shared" si="202"/>
        <v>#DIV/0!</v>
      </c>
      <c r="AT575" s="32">
        <f>(AP575)/((AS575+0.0000000000000000001)/charge/constants!$B$3)</f>
        <v>0</v>
      </c>
      <c r="AU575" s="32">
        <f>SQRT(AP575+1)/((AS575+0.0000000000000000001)/charge/constants!$B$3)</f>
        <v>4.8066000000000004</v>
      </c>
      <c r="AV575" s="32">
        <f>AT575/eval!$E$18</f>
        <v>0</v>
      </c>
      <c r="AW575" s="32">
        <f>AU575/eval!$E$18</f>
        <v>5.8210958603810132</v>
      </c>
      <c r="BC575" s="32" t="e">
        <f>Rohdaten!AD575-G575</f>
        <v>#DIV/0!</v>
      </c>
      <c r="BF575" s="33">
        <f>Rohdaten!AF575/eval!$B$7</f>
        <v>0</v>
      </c>
    </row>
    <row r="576" spans="2:58" x14ac:dyDescent="0.2">
      <c r="B576" s="29">
        <f>IF(1=1,Rohdaten!H576,"x"&amp;Rohdaten!H576)</f>
        <v>0</v>
      </c>
      <c r="C576" s="29">
        <f>IF(101,Rohdaten!F576,-Rohdaten!F576)</f>
        <v>0</v>
      </c>
      <c r="E576" s="32">
        <f>Rohdaten!J576</f>
        <v>0</v>
      </c>
      <c r="F576" s="32" t="e">
        <f>AVERAGE(Rohdaten!L576,Rohdaten!X576,Rohdaten!AD576)</f>
        <v>#DIV/0!</v>
      </c>
      <c r="G576" s="29" t="e">
        <f t="array" ref="G576">AVERAGE(IF(Rohdaten!E576='turnwise standard'!$A$5:$A$99,'turnwise standard'!$F$5:$F$99))</f>
        <v>#DIV/0!</v>
      </c>
      <c r="H576" s="29" t="b">
        <f>IF(ISERROR(G576),1&lt;0,E576-G576&gt;eval!$B$6)</f>
        <v>0</v>
      </c>
      <c r="I576" s="32" t="e">
        <f>Rohdaten!L576-G576</f>
        <v>#DIV/0!</v>
      </c>
      <c r="J576" s="32">
        <f t="shared" si="200"/>
        <v>0</v>
      </c>
      <c r="K576" s="32">
        <f t="shared" si="201"/>
        <v>0</v>
      </c>
      <c r="V576" s="31" t="e">
        <f t="array" ref="V576">AVERAGE(IF(Rohdaten!E576='turnwise standard'!$A$5:$A$99,'turnwise standard'!$P$5:$P$99))</f>
        <v>#DIV/0!</v>
      </c>
      <c r="AF576" s="32">
        <f>(AC576)/((AE576+0.0000000000000000001)/charge/constants!$B$3)</f>
        <v>0</v>
      </c>
      <c r="AG576" s="32">
        <f>SQRT(AC576+1)/((AE576+0.0000000000000000001)/charge/constants!$B$3)</f>
        <v>4.8066000000000004</v>
      </c>
      <c r="AH576" s="32">
        <f>AF576/eval!$E$18</f>
        <v>0</v>
      </c>
      <c r="AI576" s="32">
        <f>AG576/eval!$E$18</f>
        <v>5.8210958603810132</v>
      </c>
      <c r="AR576" s="32" t="e">
        <f t="shared" si="202"/>
        <v>#DIV/0!</v>
      </c>
      <c r="AT576" s="32">
        <f>(AP576)/((AS576+0.0000000000000000001)/charge/constants!$B$3)</f>
        <v>0</v>
      </c>
      <c r="AU576" s="32">
        <f>SQRT(AP576+1)/((AS576+0.0000000000000000001)/charge/constants!$B$3)</f>
        <v>4.8066000000000004</v>
      </c>
      <c r="AV576" s="32">
        <f>AT576/eval!$E$18</f>
        <v>0</v>
      </c>
      <c r="AW576" s="32">
        <f>AU576/eval!$E$18</f>
        <v>5.8210958603810132</v>
      </c>
      <c r="BC576" s="32" t="e">
        <f>Rohdaten!AD576-G576</f>
        <v>#DIV/0!</v>
      </c>
      <c r="BF576" s="33">
        <f>Rohdaten!AF576/eval!$B$7</f>
        <v>0</v>
      </c>
    </row>
    <row r="577" spans="2:58" x14ac:dyDescent="0.2">
      <c r="B577" s="29">
        <f>IF(1=1,Rohdaten!H577,"x"&amp;Rohdaten!H577)</f>
        <v>0</v>
      </c>
      <c r="C577" s="29">
        <f>IF(101,Rohdaten!F577,-Rohdaten!F577)</f>
        <v>0</v>
      </c>
      <c r="E577" s="32">
        <f>Rohdaten!J577</f>
        <v>0</v>
      </c>
      <c r="F577" s="32" t="e">
        <f>AVERAGE(Rohdaten!L577,Rohdaten!X577,Rohdaten!AD577)</f>
        <v>#DIV/0!</v>
      </c>
      <c r="G577" s="29" t="e">
        <f t="array" ref="G577">AVERAGE(IF(Rohdaten!E577='turnwise standard'!$A$5:$A$99,'turnwise standard'!$F$5:$F$99))</f>
        <v>#DIV/0!</v>
      </c>
      <c r="H577" s="29" t="b">
        <f>IF(ISERROR(G577),1&lt;0,E577-G577&gt;eval!$B$6)</f>
        <v>0</v>
      </c>
      <c r="I577" s="32" t="e">
        <f>Rohdaten!L577-G577</f>
        <v>#DIV/0!</v>
      </c>
      <c r="J577" s="32">
        <f t="shared" si="200"/>
        <v>0</v>
      </c>
      <c r="K577" s="32">
        <f t="shared" si="201"/>
        <v>0</v>
      </c>
      <c r="V577" s="31" t="e">
        <f t="array" ref="V577">AVERAGE(IF(Rohdaten!E577='turnwise standard'!$A$5:$A$99,'turnwise standard'!$P$5:$P$99))</f>
        <v>#DIV/0!</v>
      </c>
      <c r="AF577" s="32">
        <f>(AC577)/((AE577+0.0000000000000000001)/charge/constants!$B$3)</f>
        <v>0</v>
      </c>
      <c r="AG577" s="32">
        <f>SQRT(AC577+1)/((AE577+0.0000000000000000001)/charge/constants!$B$3)</f>
        <v>4.8066000000000004</v>
      </c>
      <c r="AH577" s="32">
        <f>AF577/eval!$E$18</f>
        <v>0</v>
      </c>
      <c r="AI577" s="32">
        <f>AG577/eval!$E$18</f>
        <v>5.8210958603810132</v>
      </c>
      <c r="AR577" s="32" t="e">
        <f t="shared" si="202"/>
        <v>#DIV/0!</v>
      </c>
      <c r="AT577" s="32">
        <f>(AP577)/((AS577+0.0000000000000000001)/charge/constants!$B$3)</f>
        <v>0</v>
      </c>
      <c r="AU577" s="32">
        <f>SQRT(AP577+1)/((AS577+0.0000000000000000001)/charge/constants!$B$3)</f>
        <v>4.8066000000000004</v>
      </c>
      <c r="AV577" s="32">
        <f>AT577/eval!$E$18</f>
        <v>0</v>
      </c>
      <c r="AW577" s="32">
        <f>AU577/eval!$E$18</f>
        <v>5.8210958603810132</v>
      </c>
      <c r="BC577" s="32" t="e">
        <f>Rohdaten!AD577-G577</f>
        <v>#DIV/0!</v>
      </c>
      <c r="BF577" s="33">
        <f>Rohdaten!AF577/eval!$B$7</f>
        <v>0</v>
      </c>
    </row>
    <row r="578" spans="2:58" x14ac:dyDescent="0.2">
      <c r="B578" s="29">
        <f>IF(1=1,Rohdaten!H578,"x"&amp;Rohdaten!H578)</f>
        <v>0</v>
      </c>
      <c r="C578" s="29">
        <f>IF(101,Rohdaten!F578,-Rohdaten!F578)</f>
        <v>0</v>
      </c>
      <c r="E578" s="32">
        <f>Rohdaten!J578</f>
        <v>0</v>
      </c>
      <c r="F578" s="32" t="e">
        <f>AVERAGE(Rohdaten!L578,Rohdaten!X578,Rohdaten!AD578)</f>
        <v>#DIV/0!</v>
      </c>
      <c r="G578" s="29" t="e">
        <f t="array" ref="G578">AVERAGE(IF(Rohdaten!E578='turnwise standard'!$A$5:$A$99,'turnwise standard'!$F$5:$F$99))</f>
        <v>#DIV/0!</v>
      </c>
      <c r="H578" s="29" t="b">
        <f>IF(ISERROR(G578),1&lt;0,E578-G578&gt;eval!$B$6)</f>
        <v>0</v>
      </c>
      <c r="I578" s="32" t="e">
        <f>Rohdaten!L578-G578</f>
        <v>#DIV/0!</v>
      </c>
      <c r="J578" s="32">
        <f t="shared" si="200"/>
        <v>0</v>
      </c>
      <c r="K578" s="32">
        <f t="shared" si="201"/>
        <v>0</v>
      </c>
      <c r="V578" s="31" t="e">
        <f t="array" ref="V578">AVERAGE(IF(Rohdaten!E578='turnwise standard'!$A$5:$A$99,'turnwise standard'!$P$5:$P$99))</f>
        <v>#DIV/0!</v>
      </c>
      <c r="AF578" s="32">
        <f>(AC578)/((AE578+0.0000000000000000001)/charge/constants!$B$3)</f>
        <v>0</v>
      </c>
      <c r="AG578" s="32">
        <f>SQRT(AC578+1)/((AE578+0.0000000000000000001)/charge/constants!$B$3)</f>
        <v>4.8066000000000004</v>
      </c>
      <c r="AH578" s="32">
        <f>AF578/eval!$E$18</f>
        <v>0</v>
      </c>
      <c r="AI578" s="32">
        <f>AG578/eval!$E$18</f>
        <v>5.8210958603810132</v>
      </c>
      <c r="AR578" s="32" t="e">
        <f t="shared" si="202"/>
        <v>#DIV/0!</v>
      </c>
      <c r="AT578" s="32">
        <f>(AP578)/((AS578+0.0000000000000000001)/charge/constants!$B$3)</f>
        <v>0</v>
      </c>
      <c r="AU578" s="32">
        <f>SQRT(AP578+1)/((AS578+0.0000000000000000001)/charge/constants!$B$3)</f>
        <v>4.8066000000000004</v>
      </c>
      <c r="AV578" s="32">
        <f>AT578/eval!$E$18</f>
        <v>0</v>
      </c>
      <c r="AW578" s="32">
        <f>AU578/eval!$E$18</f>
        <v>5.8210958603810132</v>
      </c>
      <c r="BC578" s="32" t="e">
        <f>Rohdaten!AD578-G578</f>
        <v>#DIV/0!</v>
      </c>
      <c r="BF578" s="33">
        <f>Rohdaten!AF578/eval!$B$7</f>
        <v>0</v>
      </c>
    </row>
    <row r="579" spans="2:58" x14ac:dyDescent="0.2">
      <c r="B579" s="29">
        <f>IF(1=1,Rohdaten!H579,"x"&amp;Rohdaten!H579)</f>
        <v>0</v>
      </c>
      <c r="C579" s="29">
        <f>IF(101,Rohdaten!F579,-Rohdaten!F579)</f>
        <v>0</v>
      </c>
      <c r="E579" s="32">
        <f>Rohdaten!J579</f>
        <v>0</v>
      </c>
      <c r="F579" s="32" t="e">
        <f>AVERAGE(Rohdaten!L579,Rohdaten!X579,Rohdaten!AD579)</f>
        <v>#DIV/0!</v>
      </c>
      <c r="G579" s="29" t="e">
        <f t="array" ref="G579">AVERAGE(IF(Rohdaten!E579='turnwise standard'!$A$5:$A$99,'turnwise standard'!$F$5:$F$99))</f>
        <v>#DIV/0!</v>
      </c>
      <c r="H579" s="29" t="b">
        <f>IF(ISERROR(G579),1&lt;0,E579-G579&gt;eval!$B$6)</f>
        <v>0</v>
      </c>
      <c r="I579" s="32" t="e">
        <f>Rohdaten!L579-G579</f>
        <v>#DIV/0!</v>
      </c>
      <c r="J579" s="32">
        <f t="shared" ref="J579:J642" si="203">BP579</f>
        <v>0</v>
      </c>
      <c r="K579" s="32">
        <f t="shared" ref="K579:K642" si="204">IF(OR(ISERROR(J579),H579),I579,J579)</f>
        <v>0</v>
      </c>
      <c r="V579" s="31" t="e">
        <f t="array" ref="V579">AVERAGE(IF(Rohdaten!E579='turnwise standard'!$A$5:$A$99,'turnwise standard'!$P$5:$P$99))</f>
        <v>#DIV/0!</v>
      </c>
      <c r="AF579" s="32">
        <f>(AC579)/((AE579+0.0000000000000000001)/charge/constants!$B$3)</f>
        <v>0</v>
      </c>
      <c r="AG579" s="32">
        <f>SQRT(AC579+1)/((AE579+0.0000000000000000001)/charge/constants!$B$3)</f>
        <v>4.8066000000000004</v>
      </c>
      <c r="AH579" s="32">
        <f>AF579/eval!$E$18</f>
        <v>0</v>
      </c>
      <c r="AI579" s="32">
        <f>AG579/eval!$E$18</f>
        <v>5.8210958603810132</v>
      </c>
      <c r="AR579" s="32" t="e">
        <f t="shared" si="202"/>
        <v>#DIV/0!</v>
      </c>
      <c r="AT579" s="32">
        <f>(AP579)/((AS579+0.0000000000000000001)/charge/constants!$B$3)</f>
        <v>0</v>
      </c>
      <c r="AU579" s="32">
        <f>SQRT(AP579+1)/((AS579+0.0000000000000000001)/charge/constants!$B$3)</f>
        <v>4.8066000000000004</v>
      </c>
      <c r="AV579" s="32">
        <f>AT579/eval!$E$18</f>
        <v>0</v>
      </c>
      <c r="AW579" s="32">
        <f>AU579/eval!$E$18</f>
        <v>5.8210958603810132</v>
      </c>
      <c r="BC579" s="32" t="e">
        <f>Rohdaten!AD579-G579</f>
        <v>#DIV/0!</v>
      </c>
      <c r="BF579" s="33">
        <f>Rohdaten!AF579/eval!$B$7</f>
        <v>0</v>
      </c>
    </row>
    <row r="580" spans="2:58" x14ac:dyDescent="0.2">
      <c r="B580" s="29">
        <f>IF(1=1,Rohdaten!H580,"x"&amp;Rohdaten!H580)</f>
        <v>0</v>
      </c>
      <c r="C580" s="29">
        <f>IF(101,Rohdaten!F580,-Rohdaten!F580)</f>
        <v>0</v>
      </c>
      <c r="E580" s="32">
        <f>Rohdaten!J580</f>
        <v>0</v>
      </c>
      <c r="F580" s="32" t="e">
        <f>AVERAGE(Rohdaten!L580,Rohdaten!X580,Rohdaten!AD580)</f>
        <v>#DIV/0!</v>
      </c>
      <c r="G580" s="29" t="e">
        <f t="array" ref="G580">AVERAGE(IF(Rohdaten!E580='turnwise standard'!$A$5:$A$99,'turnwise standard'!$F$5:$F$99))</f>
        <v>#DIV/0!</v>
      </c>
      <c r="H580" s="29" t="b">
        <f>IF(ISERROR(G580),1&lt;0,E580-G580&gt;eval!$B$6)</f>
        <v>0</v>
      </c>
      <c r="I580" s="32" t="e">
        <f>Rohdaten!L580-G580</f>
        <v>#DIV/0!</v>
      </c>
      <c r="J580" s="32">
        <f t="shared" si="203"/>
        <v>0</v>
      </c>
      <c r="K580" s="32">
        <f t="shared" si="204"/>
        <v>0</v>
      </c>
      <c r="V580" s="31" t="e">
        <f t="array" ref="V580">AVERAGE(IF(Rohdaten!E580='turnwise standard'!$A$5:$A$99,'turnwise standard'!$P$5:$P$99))</f>
        <v>#DIV/0!</v>
      </c>
      <c r="AF580" s="32">
        <f>(AC580)/((AE580+0.0000000000000000001)/charge/constants!$B$3)</f>
        <v>0</v>
      </c>
      <c r="AG580" s="32">
        <f>SQRT(AC580+1)/((AE580+0.0000000000000000001)/charge/constants!$B$3)</f>
        <v>4.8066000000000004</v>
      </c>
      <c r="AH580" s="32">
        <f>AF580/eval!$E$18</f>
        <v>0</v>
      </c>
      <c r="AI580" s="32">
        <f>AG580/eval!$E$18</f>
        <v>5.8210958603810132</v>
      </c>
      <c r="AR580" s="32" t="e">
        <f t="shared" ref="AR580:AR643" si="205">AP580/AQ580</f>
        <v>#DIV/0!</v>
      </c>
      <c r="AT580" s="32">
        <f>(AP580)/((AS580+0.0000000000000000001)/charge/constants!$B$3)</f>
        <v>0</v>
      </c>
      <c r="AU580" s="32">
        <f>SQRT(AP580+1)/((AS580+0.0000000000000000001)/charge/constants!$B$3)</f>
        <v>4.8066000000000004</v>
      </c>
      <c r="AV580" s="32">
        <f>AT580/eval!$E$18</f>
        <v>0</v>
      </c>
      <c r="AW580" s="32">
        <f>AU580/eval!$E$18</f>
        <v>5.8210958603810132</v>
      </c>
      <c r="BC580" s="32" t="e">
        <f>Rohdaten!AD580-G580</f>
        <v>#DIV/0!</v>
      </c>
      <c r="BF580" s="33">
        <f>Rohdaten!AF580/eval!$B$7</f>
        <v>0</v>
      </c>
    </row>
    <row r="581" spans="2:58" x14ac:dyDescent="0.2">
      <c r="B581" s="29">
        <f>IF(1=1,Rohdaten!H581,"x"&amp;Rohdaten!H581)</f>
        <v>0</v>
      </c>
      <c r="C581" s="29">
        <f>IF(101,Rohdaten!F581,-Rohdaten!F581)</f>
        <v>0</v>
      </c>
      <c r="E581" s="32">
        <f>Rohdaten!J581</f>
        <v>0</v>
      </c>
      <c r="F581" s="32" t="e">
        <f>AVERAGE(Rohdaten!L581,Rohdaten!X581,Rohdaten!AD581)</f>
        <v>#DIV/0!</v>
      </c>
      <c r="G581" s="29" t="e">
        <f t="array" ref="G581">AVERAGE(IF(Rohdaten!E581='turnwise standard'!$A$5:$A$99,'turnwise standard'!$F$5:$F$99))</f>
        <v>#DIV/0!</v>
      </c>
      <c r="H581" s="29" t="b">
        <f>IF(ISERROR(G581),1&lt;0,E581-G581&gt;eval!$B$6)</f>
        <v>0</v>
      </c>
      <c r="I581" s="32" t="e">
        <f>Rohdaten!L581-G581</f>
        <v>#DIV/0!</v>
      </c>
      <c r="J581" s="32">
        <f t="shared" si="203"/>
        <v>0</v>
      </c>
      <c r="K581" s="32">
        <f t="shared" si="204"/>
        <v>0</v>
      </c>
      <c r="V581" s="31" t="e">
        <f t="array" ref="V581">AVERAGE(IF(Rohdaten!E581='turnwise standard'!$A$5:$A$99,'turnwise standard'!$P$5:$P$99))</f>
        <v>#DIV/0!</v>
      </c>
      <c r="AF581" s="32">
        <f>(AC581)/((AE581+0.0000000000000000001)/charge/constants!$B$3)</f>
        <v>0</v>
      </c>
      <c r="AG581" s="32">
        <f>SQRT(AC581+1)/((AE581+0.0000000000000000001)/charge/constants!$B$3)</f>
        <v>4.8066000000000004</v>
      </c>
      <c r="AH581" s="32">
        <f>AF581/eval!$E$18</f>
        <v>0</v>
      </c>
      <c r="AI581" s="32">
        <f>AG581/eval!$E$18</f>
        <v>5.8210958603810132</v>
      </c>
      <c r="AR581" s="32" t="e">
        <f t="shared" si="205"/>
        <v>#DIV/0!</v>
      </c>
      <c r="AT581" s="32">
        <f>(AP581)/((AS581+0.0000000000000000001)/charge/constants!$B$3)</f>
        <v>0</v>
      </c>
      <c r="AU581" s="32">
        <f>SQRT(AP581+1)/((AS581+0.0000000000000000001)/charge/constants!$B$3)</f>
        <v>4.8066000000000004</v>
      </c>
      <c r="AV581" s="32">
        <f>AT581/eval!$E$18</f>
        <v>0</v>
      </c>
      <c r="AW581" s="32">
        <f>AU581/eval!$E$18</f>
        <v>5.8210958603810132</v>
      </c>
      <c r="BC581" s="32" t="e">
        <f>Rohdaten!AD581-G581</f>
        <v>#DIV/0!</v>
      </c>
      <c r="BF581" s="33">
        <f>Rohdaten!AF581/eval!$B$7</f>
        <v>0</v>
      </c>
    </row>
    <row r="582" spans="2:58" x14ac:dyDescent="0.2">
      <c r="B582" s="29">
        <f>IF(1=1,Rohdaten!H582,"x"&amp;Rohdaten!H582)</f>
        <v>0</v>
      </c>
      <c r="C582" s="29">
        <f>IF(101,Rohdaten!F582,-Rohdaten!F582)</f>
        <v>0</v>
      </c>
      <c r="E582" s="32">
        <f>Rohdaten!J582</f>
        <v>0</v>
      </c>
      <c r="F582" s="32" t="e">
        <f>AVERAGE(Rohdaten!L582,Rohdaten!X582,Rohdaten!AD582)</f>
        <v>#DIV/0!</v>
      </c>
      <c r="G582" s="29" t="e">
        <f t="array" ref="G582">AVERAGE(IF(Rohdaten!E582='turnwise standard'!$A$5:$A$99,'turnwise standard'!$F$5:$F$99))</f>
        <v>#DIV/0!</v>
      </c>
      <c r="H582" s="29" t="b">
        <f>IF(ISERROR(G582),1&lt;0,E582-G582&gt;eval!$B$6)</f>
        <v>0</v>
      </c>
      <c r="I582" s="32" t="e">
        <f>Rohdaten!L582-G582</f>
        <v>#DIV/0!</v>
      </c>
      <c r="J582" s="32">
        <f t="shared" si="203"/>
        <v>0</v>
      </c>
      <c r="K582" s="32">
        <f t="shared" si="204"/>
        <v>0</v>
      </c>
      <c r="V582" s="31" t="e">
        <f t="array" ref="V582">AVERAGE(IF(Rohdaten!E582='turnwise standard'!$A$5:$A$99,'turnwise standard'!$P$5:$P$99))</f>
        <v>#DIV/0!</v>
      </c>
      <c r="AF582" s="32">
        <f>(AC582)/((AE582+0.0000000000000000001)/charge/constants!$B$3)</f>
        <v>0</v>
      </c>
      <c r="AG582" s="32">
        <f>SQRT(AC582+1)/((AE582+0.0000000000000000001)/charge/constants!$B$3)</f>
        <v>4.8066000000000004</v>
      </c>
      <c r="AH582" s="32">
        <f>AF582/eval!$E$18</f>
        <v>0</v>
      </c>
      <c r="AI582" s="32">
        <f>AG582/eval!$E$18</f>
        <v>5.8210958603810132</v>
      </c>
      <c r="AR582" s="32" t="e">
        <f t="shared" si="205"/>
        <v>#DIV/0!</v>
      </c>
      <c r="AT582" s="32">
        <f>(AP582)/((AS582+0.0000000000000000001)/charge/constants!$B$3)</f>
        <v>0</v>
      </c>
      <c r="AU582" s="32">
        <f>SQRT(AP582+1)/((AS582+0.0000000000000000001)/charge/constants!$B$3)</f>
        <v>4.8066000000000004</v>
      </c>
      <c r="AV582" s="32">
        <f>AT582/eval!$E$18</f>
        <v>0</v>
      </c>
      <c r="AW582" s="32">
        <f>AU582/eval!$E$18</f>
        <v>5.8210958603810132</v>
      </c>
      <c r="BC582" s="32" t="e">
        <f>Rohdaten!AD582-G582</f>
        <v>#DIV/0!</v>
      </c>
      <c r="BF582" s="33">
        <f>Rohdaten!AF582/eval!$B$7</f>
        <v>0</v>
      </c>
    </row>
    <row r="583" spans="2:58" x14ac:dyDescent="0.2">
      <c r="B583" s="29">
        <f>IF(1=1,Rohdaten!H583,"x"&amp;Rohdaten!H583)</f>
        <v>0</v>
      </c>
      <c r="C583" s="29">
        <f>IF(101,Rohdaten!F583,-Rohdaten!F583)</f>
        <v>0</v>
      </c>
      <c r="E583" s="32">
        <f>Rohdaten!J583</f>
        <v>0</v>
      </c>
      <c r="F583" s="32" t="e">
        <f>AVERAGE(Rohdaten!L583,Rohdaten!X583,Rohdaten!AD583)</f>
        <v>#DIV/0!</v>
      </c>
      <c r="G583" s="29" t="e">
        <f t="array" ref="G583">AVERAGE(IF(Rohdaten!E583='turnwise standard'!$A$5:$A$99,'turnwise standard'!$F$5:$F$99))</f>
        <v>#DIV/0!</v>
      </c>
      <c r="H583" s="29" t="b">
        <f>IF(ISERROR(G583),1&lt;0,E583-G583&gt;eval!$B$6)</f>
        <v>0</v>
      </c>
      <c r="I583" s="32" t="e">
        <f>Rohdaten!L583-G583</f>
        <v>#DIV/0!</v>
      </c>
      <c r="J583" s="32">
        <f t="shared" si="203"/>
        <v>0</v>
      </c>
      <c r="K583" s="32">
        <f t="shared" si="204"/>
        <v>0</v>
      </c>
      <c r="V583" s="31" t="e">
        <f t="array" ref="V583">AVERAGE(IF(Rohdaten!E583='turnwise standard'!$A$5:$A$99,'turnwise standard'!$P$5:$P$99))</f>
        <v>#DIV/0!</v>
      </c>
      <c r="AF583" s="32">
        <f>(AC583)/((AE583+0.0000000000000000001)/charge/constants!$B$3)</f>
        <v>0</v>
      </c>
      <c r="AG583" s="32">
        <f>SQRT(AC583+1)/((AE583+0.0000000000000000001)/charge/constants!$B$3)</f>
        <v>4.8066000000000004</v>
      </c>
      <c r="AH583" s="32">
        <f>AF583/eval!$E$18</f>
        <v>0</v>
      </c>
      <c r="AI583" s="32">
        <f>AG583/eval!$E$18</f>
        <v>5.8210958603810132</v>
      </c>
      <c r="AR583" s="32" t="e">
        <f t="shared" si="205"/>
        <v>#DIV/0!</v>
      </c>
      <c r="AT583" s="32">
        <f>(AP583)/((AS583+0.0000000000000000001)/charge/constants!$B$3)</f>
        <v>0</v>
      </c>
      <c r="AU583" s="32">
        <f>SQRT(AP583+1)/((AS583+0.0000000000000000001)/charge/constants!$B$3)</f>
        <v>4.8066000000000004</v>
      </c>
      <c r="AV583" s="32">
        <f>AT583/eval!$E$18</f>
        <v>0</v>
      </c>
      <c r="AW583" s="32">
        <f>AU583/eval!$E$18</f>
        <v>5.8210958603810132</v>
      </c>
      <c r="BC583" s="32" t="e">
        <f>Rohdaten!AD583-G583</f>
        <v>#DIV/0!</v>
      </c>
      <c r="BF583" s="33">
        <f>Rohdaten!AF583/eval!$B$7</f>
        <v>0</v>
      </c>
    </row>
    <row r="584" spans="2:58" x14ac:dyDescent="0.2">
      <c r="B584" s="29">
        <f>IF(1=1,Rohdaten!H584,"x"&amp;Rohdaten!H584)</f>
        <v>0</v>
      </c>
      <c r="C584" s="29">
        <f>IF(101,Rohdaten!F584,-Rohdaten!F584)</f>
        <v>0</v>
      </c>
      <c r="E584" s="32">
        <f>Rohdaten!J584</f>
        <v>0</v>
      </c>
      <c r="F584" s="32" t="e">
        <f>AVERAGE(Rohdaten!L584,Rohdaten!X584,Rohdaten!AD584)</f>
        <v>#DIV/0!</v>
      </c>
      <c r="G584" s="29" t="e">
        <f t="array" ref="G584">AVERAGE(IF(Rohdaten!E584='turnwise standard'!$A$5:$A$99,'turnwise standard'!$F$5:$F$99))</f>
        <v>#DIV/0!</v>
      </c>
      <c r="H584" s="29" t="b">
        <f>IF(ISERROR(G584),1&lt;0,E584-G584&gt;eval!$B$6)</f>
        <v>0</v>
      </c>
      <c r="I584" s="32" t="e">
        <f>Rohdaten!L584-G584</f>
        <v>#DIV/0!</v>
      </c>
      <c r="J584" s="32">
        <f t="shared" si="203"/>
        <v>0</v>
      </c>
      <c r="K584" s="32">
        <f t="shared" si="204"/>
        <v>0</v>
      </c>
      <c r="V584" s="31" t="e">
        <f t="array" ref="V584">AVERAGE(IF(Rohdaten!E584='turnwise standard'!$A$5:$A$99,'turnwise standard'!$P$5:$P$99))</f>
        <v>#DIV/0!</v>
      </c>
      <c r="AF584" s="32">
        <f>(AC584)/((AE584+0.0000000000000000001)/charge/constants!$B$3)</f>
        <v>0</v>
      </c>
      <c r="AG584" s="32">
        <f>SQRT(AC584+1)/((AE584+0.0000000000000000001)/charge/constants!$B$3)</f>
        <v>4.8066000000000004</v>
      </c>
      <c r="AH584" s="32">
        <f>AF584/eval!$E$18</f>
        <v>0</v>
      </c>
      <c r="AI584" s="32">
        <f>AG584/eval!$E$18</f>
        <v>5.8210958603810132</v>
      </c>
      <c r="AR584" s="32" t="e">
        <f t="shared" si="205"/>
        <v>#DIV/0!</v>
      </c>
      <c r="AT584" s="32">
        <f>(AP584)/((AS584+0.0000000000000000001)/charge/constants!$B$3)</f>
        <v>0</v>
      </c>
      <c r="AU584" s="32">
        <f>SQRT(AP584+1)/((AS584+0.0000000000000000001)/charge/constants!$B$3)</f>
        <v>4.8066000000000004</v>
      </c>
      <c r="AV584" s="32">
        <f>AT584/eval!$E$18</f>
        <v>0</v>
      </c>
      <c r="AW584" s="32">
        <f>AU584/eval!$E$18</f>
        <v>5.8210958603810132</v>
      </c>
      <c r="BC584" s="32" t="e">
        <f>Rohdaten!AD584-G584</f>
        <v>#DIV/0!</v>
      </c>
      <c r="BF584" s="33">
        <f>Rohdaten!AF584/eval!$B$7</f>
        <v>0</v>
      </c>
    </row>
    <row r="585" spans="2:58" x14ac:dyDescent="0.2">
      <c r="B585" s="29">
        <f>IF(1=1,Rohdaten!H585,"x"&amp;Rohdaten!H585)</f>
        <v>0</v>
      </c>
      <c r="C585" s="29">
        <f>IF(101,Rohdaten!F585,-Rohdaten!F585)</f>
        <v>0</v>
      </c>
      <c r="E585" s="32">
        <f>Rohdaten!J585</f>
        <v>0</v>
      </c>
      <c r="F585" s="32" t="e">
        <f>AVERAGE(Rohdaten!L585,Rohdaten!X585,Rohdaten!AD585)</f>
        <v>#DIV/0!</v>
      </c>
      <c r="G585" s="29" t="e">
        <f t="array" ref="G585">AVERAGE(IF(Rohdaten!E585='turnwise standard'!$A$5:$A$99,'turnwise standard'!$F$5:$F$99))</f>
        <v>#DIV/0!</v>
      </c>
      <c r="H585" s="29" t="b">
        <f>IF(ISERROR(G585),1&lt;0,E585-G585&gt;eval!$B$6)</f>
        <v>0</v>
      </c>
      <c r="I585" s="32" t="e">
        <f>Rohdaten!L585-G585</f>
        <v>#DIV/0!</v>
      </c>
      <c r="J585" s="32">
        <f t="shared" si="203"/>
        <v>0</v>
      </c>
      <c r="K585" s="32">
        <f t="shared" si="204"/>
        <v>0</v>
      </c>
      <c r="V585" s="31" t="e">
        <f t="array" ref="V585">AVERAGE(IF(Rohdaten!E585='turnwise standard'!$A$5:$A$99,'turnwise standard'!$P$5:$P$99))</f>
        <v>#DIV/0!</v>
      </c>
      <c r="AF585" s="32">
        <f>(AC585)/((AE585+0.0000000000000000001)/charge/constants!$B$3)</f>
        <v>0</v>
      </c>
      <c r="AG585" s="32">
        <f>SQRT(AC585+1)/((AE585+0.0000000000000000001)/charge/constants!$B$3)</f>
        <v>4.8066000000000004</v>
      </c>
      <c r="AH585" s="32">
        <f>AF585/eval!$E$18</f>
        <v>0</v>
      </c>
      <c r="AI585" s="32">
        <f>AG585/eval!$E$18</f>
        <v>5.8210958603810132</v>
      </c>
      <c r="AR585" s="32" t="e">
        <f t="shared" si="205"/>
        <v>#DIV/0!</v>
      </c>
      <c r="AT585" s="32">
        <f>(AP585)/((AS585+0.0000000000000000001)/charge/constants!$B$3)</f>
        <v>0</v>
      </c>
      <c r="AU585" s="32">
        <f>SQRT(AP585+1)/((AS585+0.0000000000000000001)/charge/constants!$B$3)</f>
        <v>4.8066000000000004</v>
      </c>
      <c r="AV585" s="32">
        <f>AT585/eval!$E$18</f>
        <v>0</v>
      </c>
      <c r="AW585" s="32">
        <f>AU585/eval!$E$18</f>
        <v>5.8210958603810132</v>
      </c>
      <c r="BC585" s="32" t="e">
        <f>Rohdaten!AD585-G585</f>
        <v>#DIV/0!</v>
      </c>
      <c r="BF585" s="33">
        <f>Rohdaten!AF585/eval!$B$7</f>
        <v>0</v>
      </c>
    </row>
    <row r="586" spans="2:58" x14ac:dyDescent="0.2">
      <c r="B586" s="29">
        <f>IF(1=1,Rohdaten!H586,"x"&amp;Rohdaten!H586)</f>
        <v>0</v>
      </c>
      <c r="C586" s="29">
        <f>IF(101,Rohdaten!F586,-Rohdaten!F586)</f>
        <v>0</v>
      </c>
      <c r="E586" s="32">
        <f>Rohdaten!J586</f>
        <v>0</v>
      </c>
      <c r="F586" s="32" t="e">
        <f>AVERAGE(Rohdaten!L586,Rohdaten!X586,Rohdaten!AD586)</f>
        <v>#DIV/0!</v>
      </c>
      <c r="G586" s="29" t="e">
        <f t="array" ref="G586">AVERAGE(IF(Rohdaten!E586='turnwise standard'!$A$5:$A$99,'turnwise standard'!$F$5:$F$99))</f>
        <v>#DIV/0!</v>
      </c>
      <c r="H586" s="29" t="b">
        <f>IF(ISERROR(G586),1&lt;0,E586-G586&gt;eval!$B$6)</f>
        <v>0</v>
      </c>
      <c r="I586" s="32" t="e">
        <f>Rohdaten!L586-G586</f>
        <v>#DIV/0!</v>
      </c>
      <c r="J586" s="32">
        <f t="shared" si="203"/>
        <v>0</v>
      </c>
      <c r="K586" s="32">
        <f t="shared" si="204"/>
        <v>0</v>
      </c>
      <c r="V586" s="31" t="e">
        <f t="array" ref="V586">AVERAGE(IF(Rohdaten!E586='turnwise standard'!$A$5:$A$99,'turnwise standard'!$P$5:$P$99))</f>
        <v>#DIV/0!</v>
      </c>
      <c r="AF586" s="32">
        <f>(AC586)/((AE586+0.0000000000000000001)/charge/constants!$B$3)</f>
        <v>0</v>
      </c>
      <c r="AG586" s="32">
        <f>SQRT(AC586+1)/((AE586+0.0000000000000000001)/charge/constants!$B$3)</f>
        <v>4.8066000000000004</v>
      </c>
      <c r="AH586" s="32">
        <f>AF586/eval!$E$18</f>
        <v>0</v>
      </c>
      <c r="AI586" s="32">
        <f>AG586/eval!$E$18</f>
        <v>5.8210958603810132</v>
      </c>
      <c r="AR586" s="32" t="e">
        <f t="shared" si="205"/>
        <v>#DIV/0!</v>
      </c>
      <c r="AT586" s="32">
        <f>(AP586)/((AS586+0.0000000000000000001)/charge/constants!$B$3)</f>
        <v>0</v>
      </c>
      <c r="AU586" s="32">
        <f>SQRT(AP586+1)/((AS586+0.0000000000000000001)/charge/constants!$B$3)</f>
        <v>4.8066000000000004</v>
      </c>
      <c r="AV586" s="32">
        <f>AT586/eval!$E$18</f>
        <v>0</v>
      </c>
      <c r="AW586" s="32">
        <f>AU586/eval!$E$18</f>
        <v>5.8210958603810132</v>
      </c>
      <c r="BC586" s="32" t="e">
        <f>Rohdaten!AD586-G586</f>
        <v>#DIV/0!</v>
      </c>
      <c r="BF586" s="33">
        <f>Rohdaten!AF586/eval!$B$7</f>
        <v>0</v>
      </c>
    </row>
    <row r="587" spans="2:58" x14ac:dyDescent="0.2">
      <c r="B587" s="29">
        <f>IF(1=1,Rohdaten!H587,"x"&amp;Rohdaten!H587)</f>
        <v>0</v>
      </c>
      <c r="C587" s="29">
        <f>IF(101,Rohdaten!F587,-Rohdaten!F587)</f>
        <v>0</v>
      </c>
      <c r="E587" s="32">
        <f>Rohdaten!J587</f>
        <v>0</v>
      </c>
      <c r="F587" s="32" t="e">
        <f>AVERAGE(Rohdaten!L587,Rohdaten!X587,Rohdaten!AD587)</f>
        <v>#DIV/0!</v>
      </c>
      <c r="G587" s="29" t="e">
        <f t="array" ref="G587">AVERAGE(IF(Rohdaten!E587='turnwise standard'!$A$5:$A$99,'turnwise standard'!$F$5:$F$99))</f>
        <v>#DIV/0!</v>
      </c>
      <c r="H587" s="29" t="b">
        <f>IF(ISERROR(G587),1&lt;0,E587-G587&gt;eval!$B$6)</f>
        <v>0</v>
      </c>
      <c r="I587" s="32" t="e">
        <f>Rohdaten!L587-G587</f>
        <v>#DIV/0!</v>
      </c>
      <c r="J587" s="32">
        <f t="shared" si="203"/>
        <v>0</v>
      </c>
      <c r="K587" s="32">
        <f t="shared" si="204"/>
        <v>0</v>
      </c>
      <c r="V587" s="31" t="e">
        <f t="array" ref="V587">AVERAGE(IF(Rohdaten!E587='turnwise standard'!$A$5:$A$99,'turnwise standard'!$P$5:$P$99))</f>
        <v>#DIV/0!</v>
      </c>
      <c r="AF587" s="32">
        <f>(AC587)/((AE587+0.0000000000000000001)/charge/constants!$B$3)</f>
        <v>0</v>
      </c>
      <c r="AG587" s="32">
        <f>SQRT(AC587+1)/((AE587+0.0000000000000000001)/charge/constants!$B$3)</f>
        <v>4.8066000000000004</v>
      </c>
      <c r="AH587" s="32">
        <f>AF587/eval!$E$18</f>
        <v>0</v>
      </c>
      <c r="AI587" s="32">
        <f>AG587/eval!$E$18</f>
        <v>5.8210958603810132</v>
      </c>
      <c r="AR587" s="32" t="e">
        <f t="shared" si="205"/>
        <v>#DIV/0!</v>
      </c>
      <c r="AT587" s="32">
        <f>(AP587)/((AS587+0.0000000000000000001)/charge/constants!$B$3)</f>
        <v>0</v>
      </c>
      <c r="AU587" s="32">
        <f>SQRT(AP587+1)/((AS587+0.0000000000000000001)/charge/constants!$B$3)</f>
        <v>4.8066000000000004</v>
      </c>
      <c r="AV587" s="32">
        <f>AT587/eval!$E$18</f>
        <v>0</v>
      </c>
      <c r="AW587" s="32">
        <f>AU587/eval!$E$18</f>
        <v>5.8210958603810132</v>
      </c>
      <c r="BC587" s="32" t="e">
        <f>Rohdaten!AD587-G587</f>
        <v>#DIV/0!</v>
      </c>
      <c r="BF587" s="33">
        <f>Rohdaten!AF587/eval!$B$7</f>
        <v>0</v>
      </c>
    </row>
    <row r="588" spans="2:58" x14ac:dyDescent="0.2">
      <c r="B588" s="29">
        <f>IF(1=1,Rohdaten!H588,"x"&amp;Rohdaten!H588)</f>
        <v>0</v>
      </c>
      <c r="C588" s="29">
        <f>IF(101,Rohdaten!F588,-Rohdaten!F588)</f>
        <v>0</v>
      </c>
      <c r="E588" s="32">
        <f>Rohdaten!J588</f>
        <v>0</v>
      </c>
      <c r="F588" s="32" t="e">
        <f>AVERAGE(Rohdaten!L588,Rohdaten!X588,Rohdaten!AD588)</f>
        <v>#DIV/0!</v>
      </c>
      <c r="G588" s="29" t="e">
        <f t="array" ref="G588">AVERAGE(IF(Rohdaten!E588='turnwise standard'!$A$5:$A$99,'turnwise standard'!$F$5:$F$99))</f>
        <v>#DIV/0!</v>
      </c>
      <c r="H588" s="29" t="b">
        <f>IF(ISERROR(G588),1&lt;0,E588-G588&gt;eval!$B$6)</f>
        <v>0</v>
      </c>
      <c r="I588" s="32" t="e">
        <f>Rohdaten!L588-G588</f>
        <v>#DIV/0!</v>
      </c>
      <c r="J588" s="32">
        <f t="shared" si="203"/>
        <v>0</v>
      </c>
      <c r="K588" s="32">
        <f t="shared" si="204"/>
        <v>0</v>
      </c>
      <c r="V588" s="31" t="e">
        <f t="array" ref="V588">AVERAGE(IF(Rohdaten!E588='turnwise standard'!$A$5:$A$99,'turnwise standard'!$P$5:$P$99))</f>
        <v>#DIV/0!</v>
      </c>
      <c r="AF588" s="32">
        <f>(AC588)/((AE588+0.0000000000000000001)/charge/constants!$B$3)</f>
        <v>0</v>
      </c>
      <c r="AG588" s="32">
        <f>SQRT(AC588+1)/((AE588+0.0000000000000000001)/charge/constants!$B$3)</f>
        <v>4.8066000000000004</v>
      </c>
      <c r="AH588" s="32">
        <f>AF588/eval!$E$18</f>
        <v>0</v>
      </c>
      <c r="AI588" s="32">
        <f>AG588/eval!$E$18</f>
        <v>5.8210958603810132</v>
      </c>
      <c r="AR588" s="32" t="e">
        <f t="shared" si="205"/>
        <v>#DIV/0!</v>
      </c>
      <c r="AT588" s="32">
        <f>(AP588)/((AS588+0.0000000000000000001)/charge/constants!$B$3)</f>
        <v>0</v>
      </c>
      <c r="AU588" s="32">
        <f>SQRT(AP588+1)/((AS588+0.0000000000000000001)/charge/constants!$B$3)</f>
        <v>4.8066000000000004</v>
      </c>
      <c r="AV588" s="32">
        <f>AT588/eval!$E$18</f>
        <v>0</v>
      </c>
      <c r="AW588" s="32">
        <f>AU588/eval!$E$18</f>
        <v>5.8210958603810132</v>
      </c>
      <c r="BC588" s="32" t="e">
        <f>Rohdaten!AD588-G588</f>
        <v>#DIV/0!</v>
      </c>
      <c r="BF588" s="33">
        <f>Rohdaten!AF588/eval!$B$7</f>
        <v>0</v>
      </c>
    </row>
    <row r="589" spans="2:58" x14ac:dyDescent="0.2">
      <c r="B589" s="29">
        <f>IF(1=1,Rohdaten!H589,"x"&amp;Rohdaten!H589)</f>
        <v>0</v>
      </c>
      <c r="C589" s="29">
        <f>IF(101,Rohdaten!F589,-Rohdaten!F589)</f>
        <v>0</v>
      </c>
      <c r="E589" s="32">
        <f>Rohdaten!J589</f>
        <v>0</v>
      </c>
      <c r="F589" s="32" t="e">
        <f>AVERAGE(Rohdaten!L589,Rohdaten!X589,Rohdaten!AD589)</f>
        <v>#DIV/0!</v>
      </c>
      <c r="G589" s="29" t="e">
        <f t="array" ref="G589">AVERAGE(IF(Rohdaten!E589='turnwise standard'!$A$5:$A$99,'turnwise standard'!$F$5:$F$99))</f>
        <v>#DIV/0!</v>
      </c>
      <c r="H589" s="29" t="b">
        <f>IF(ISERROR(G589),1&lt;0,E589-G589&gt;eval!$B$6)</f>
        <v>0</v>
      </c>
      <c r="I589" s="32" t="e">
        <f>Rohdaten!L589-G589</f>
        <v>#DIV/0!</v>
      </c>
      <c r="J589" s="32">
        <f t="shared" si="203"/>
        <v>0</v>
      </c>
      <c r="K589" s="32">
        <f t="shared" si="204"/>
        <v>0</v>
      </c>
      <c r="V589" s="31" t="e">
        <f t="array" ref="V589">AVERAGE(IF(Rohdaten!E589='turnwise standard'!$A$5:$A$99,'turnwise standard'!$P$5:$P$99))</f>
        <v>#DIV/0!</v>
      </c>
      <c r="AF589" s="32">
        <f>(AC589)/((AE589+0.0000000000000000001)/charge/constants!$B$3)</f>
        <v>0</v>
      </c>
      <c r="AG589" s="32">
        <f>SQRT(AC589+1)/((AE589+0.0000000000000000001)/charge/constants!$B$3)</f>
        <v>4.8066000000000004</v>
      </c>
      <c r="AH589" s="32">
        <f>AF589/eval!$E$18</f>
        <v>0</v>
      </c>
      <c r="AI589" s="32">
        <f>AG589/eval!$E$18</f>
        <v>5.8210958603810132</v>
      </c>
      <c r="AR589" s="32" t="e">
        <f t="shared" si="205"/>
        <v>#DIV/0!</v>
      </c>
      <c r="AT589" s="32">
        <f>(AP589)/((AS589+0.0000000000000000001)/charge/constants!$B$3)</f>
        <v>0</v>
      </c>
      <c r="AU589" s="32">
        <f>SQRT(AP589+1)/((AS589+0.0000000000000000001)/charge/constants!$B$3)</f>
        <v>4.8066000000000004</v>
      </c>
      <c r="AV589" s="32">
        <f>AT589/eval!$E$18</f>
        <v>0</v>
      </c>
      <c r="AW589" s="32">
        <f>AU589/eval!$E$18</f>
        <v>5.8210958603810132</v>
      </c>
      <c r="BC589" s="32" t="e">
        <f>Rohdaten!AD589-G589</f>
        <v>#DIV/0!</v>
      </c>
      <c r="BF589" s="33">
        <f>Rohdaten!AF589/eval!$B$7</f>
        <v>0</v>
      </c>
    </row>
    <row r="590" spans="2:58" x14ac:dyDescent="0.2">
      <c r="B590" s="29">
        <f>IF(1=1,Rohdaten!H590,"x"&amp;Rohdaten!H590)</f>
        <v>0</v>
      </c>
      <c r="C590" s="29">
        <f>IF(101,Rohdaten!F590,-Rohdaten!F590)</f>
        <v>0</v>
      </c>
      <c r="E590" s="32">
        <f>Rohdaten!J590</f>
        <v>0</v>
      </c>
      <c r="F590" s="32" t="e">
        <f>AVERAGE(Rohdaten!L590,Rohdaten!X590,Rohdaten!AD590)</f>
        <v>#DIV/0!</v>
      </c>
      <c r="G590" s="29" t="e">
        <f t="array" ref="G590">AVERAGE(IF(Rohdaten!E590='turnwise standard'!$A$5:$A$99,'turnwise standard'!$F$5:$F$99))</f>
        <v>#DIV/0!</v>
      </c>
      <c r="H590" s="29" t="b">
        <f>IF(ISERROR(G590),1&lt;0,E590-G590&gt;eval!$B$6)</f>
        <v>0</v>
      </c>
      <c r="I590" s="32" t="e">
        <f>Rohdaten!L590-G590</f>
        <v>#DIV/0!</v>
      </c>
      <c r="J590" s="32">
        <f t="shared" si="203"/>
        <v>0</v>
      </c>
      <c r="K590" s="32">
        <f t="shared" si="204"/>
        <v>0</v>
      </c>
      <c r="V590" s="31" t="e">
        <f t="array" ref="V590">AVERAGE(IF(Rohdaten!E590='turnwise standard'!$A$5:$A$99,'turnwise standard'!$P$5:$P$99))</f>
        <v>#DIV/0!</v>
      </c>
      <c r="AF590" s="32">
        <f>(AC590)/((AE590+0.0000000000000000001)/charge/constants!$B$3)</f>
        <v>0</v>
      </c>
      <c r="AG590" s="32">
        <f>SQRT(AC590+1)/((AE590+0.0000000000000000001)/charge/constants!$B$3)</f>
        <v>4.8066000000000004</v>
      </c>
      <c r="AH590" s="32">
        <f>AF590/eval!$E$18</f>
        <v>0</v>
      </c>
      <c r="AI590" s="32">
        <f>AG590/eval!$E$18</f>
        <v>5.8210958603810132</v>
      </c>
      <c r="AR590" s="32" t="e">
        <f t="shared" si="205"/>
        <v>#DIV/0!</v>
      </c>
      <c r="AT590" s="32">
        <f>(AP590)/((AS590+0.0000000000000000001)/charge/constants!$B$3)</f>
        <v>0</v>
      </c>
      <c r="AU590" s="32">
        <f>SQRT(AP590+1)/((AS590+0.0000000000000000001)/charge/constants!$B$3)</f>
        <v>4.8066000000000004</v>
      </c>
      <c r="AV590" s="32">
        <f>AT590/eval!$E$18</f>
        <v>0</v>
      </c>
      <c r="AW590" s="32">
        <f>AU590/eval!$E$18</f>
        <v>5.8210958603810132</v>
      </c>
      <c r="BC590" s="32" t="e">
        <f>Rohdaten!AD590-G590</f>
        <v>#DIV/0!</v>
      </c>
      <c r="BF590" s="33">
        <f>Rohdaten!AF590/eval!$B$7</f>
        <v>0</v>
      </c>
    </row>
    <row r="591" spans="2:58" x14ac:dyDescent="0.2">
      <c r="B591" s="29">
        <f>IF(1=1,Rohdaten!H591,"x"&amp;Rohdaten!H591)</f>
        <v>0</v>
      </c>
      <c r="C591" s="29">
        <f>IF(101,Rohdaten!F591,-Rohdaten!F591)</f>
        <v>0</v>
      </c>
      <c r="E591" s="32">
        <f>Rohdaten!J591</f>
        <v>0</v>
      </c>
      <c r="F591" s="32" t="e">
        <f>AVERAGE(Rohdaten!L591,Rohdaten!X591,Rohdaten!AD591)</f>
        <v>#DIV/0!</v>
      </c>
      <c r="G591" s="29" t="e">
        <f t="array" ref="G591">AVERAGE(IF(Rohdaten!E591='turnwise standard'!$A$5:$A$99,'turnwise standard'!$F$5:$F$99))</f>
        <v>#DIV/0!</v>
      </c>
      <c r="H591" s="29" t="b">
        <f>IF(ISERROR(G591),1&lt;0,E591-G591&gt;eval!$B$6)</f>
        <v>0</v>
      </c>
      <c r="I591" s="32" t="e">
        <f>Rohdaten!L591-G591</f>
        <v>#DIV/0!</v>
      </c>
      <c r="J591" s="32">
        <f t="shared" si="203"/>
        <v>0</v>
      </c>
      <c r="K591" s="32">
        <f t="shared" si="204"/>
        <v>0</v>
      </c>
      <c r="V591" s="31" t="e">
        <f t="array" ref="V591">AVERAGE(IF(Rohdaten!E591='turnwise standard'!$A$5:$A$99,'turnwise standard'!$P$5:$P$99))</f>
        <v>#DIV/0!</v>
      </c>
      <c r="AF591" s="32">
        <f>(AC591)/((AE591+0.0000000000000000001)/charge/constants!$B$3)</f>
        <v>0</v>
      </c>
      <c r="AG591" s="32">
        <f>SQRT(AC591+1)/((AE591+0.0000000000000000001)/charge/constants!$B$3)</f>
        <v>4.8066000000000004</v>
      </c>
      <c r="AH591" s="32">
        <f>AF591/eval!$E$18</f>
        <v>0</v>
      </c>
      <c r="AI591" s="32">
        <f>AG591/eval!$E$18</f>
        <v>5.8210958603810132</v>
      </c>
      <c r="AR591" s="32" t="e">
        <f t="shared" si="205"/>
        <v>#DIV/0!</v>
      </c>
      <c r="AT591" s="32">
        <f>(AP591)/((AS591+0.0000000000000000001)/charge/constants!$B$3)</f>
        <v>0</v>
      </c>
      <c r="AU591" s="32">
        <f>SQRT(AP591+1)/((AS591+0.0000000000000000001)/charge/constants!$B$3)</f>
        <v>4.8066000000000004</v>
      </c>
      <c r="AV591" s="32">
        <f>AT591/eval!$E$18</f>
        <v>0</v>
      </c>
      <c r="AW591" s="32">
        <f>AU591/eval!$E$18</f>
        <v>5.8210958603810132</v>
      </c>
      <c r="BC591" s="32" t="e">
        <f>Rohdaten!AD591-G591</f>
        <v>#DIV/0!</v>
      </c>
      <c r="BF591" s="33">
        <f>Rohdaten!AF591/eval!$B$7</f>
        <v>0</v>
      </c>
    </row>
    <row r="592" spans="2:58" x14ac:dyDescent="0.2">
      <c r="B592" s="29">
        <f>IF(1=1,Rohdaten!H592,"x"&amp;Rohdaten!H592)</f>
        <v>0</v>
      </c>
      <c r="C592" s="29">
        <f>IF(101,Rohdaten!F592,-Rohdaten!F592)</f>
        <v>0</v>
      </c>
      <c r="E592" s="32">
        <f>Rohdaten!J592</f>
        <v>0</v>
      </c>
      <c r="F592" s="32" t="e">
        <f>AVERAGE(Rohdaten!L592,Rohdaten!X592,Rohdaten!AD592)</f>
        <v>#DIV/0!</v>
      </c>
      <c r="G592" s="29" t="e">
        <f t="array" ref="G592">AVERAGE(IF(Rohdaten!E592='turnwise standard'!$A$5:$A$99,'turnwise standard'!$F$5:$F$99))</f>
        <v>#DIV/0!</v>
      </c>
      <c r="H592" s="29" t="b">
        <f>IF(ISERROR(G592),1&lt;0,E592-G592&gt;eval!$B$6)</f>
        <v>0</v>
      </c>
      <c r="I592" s="32" t="e">
        <f>Rohdaten!L592-G592</f>
        <v>#DIV/0!</v>
      </c>
      <c r="J592" s="32">
        <f t="shared" si="203"/>
        <v>0</v>
      </c>
      <c r="K592" s="32">
        <f t="shared" si="204"/>
        <v>0</v>
      </c>
      <c r="V592" s="31" t="e">
        <f t="array" ref="V592">AVERAGE(IF(Rohdaten!E592='turnwise standard'!$A$5:$A$99,'turnwise standard'!$P$5:$P$99))</f>
        <v>#DIV/0!</v>
      </c>
      <c r="AF592" s="32">
        <f>(AC592)/((AE592+0.0000000000000000001)/charge/constants!$B$3)</f>
        <v>0</v>
      </c>
      <c r="AG592" s="32">
        <f>SQRT(AC592+1)/((AE592+0.0000000000000000001)/charge/constants!$B$3)</f>
        <v>4.8066000000000004</v>
      </c>
      <c r="AH592" s="32">
        <f>AF592/eval!$E$18</f>
        <v>0</v>
      </c>
      <c r="AI592" s="32">
        <f>AG592/eval!$E$18</f>
        <v>5.8210958603810132</v>
      </c>
      <c r="AR592" s="32" t="e">
        <f t="shared" si="205"/>
        <v>#DIV/0!</v>
      </c>
      <c r="AT592" s="32">
        <f>(AP592)/((AS592+0.0000000000000000001)/charge/constants!$B$3)</f>
        <v>0</v>
      </c>
      <c r="AU592" s="32">
        <f>SQRT(AP592+1)/((AS592+0.0000000000000000001)/charge/constants!$B$3)</f>
        <v>4.8066000000000004</v>
      </c>
      <c r="AV592" s="32">
        <f>AT592/eval!$E$18</f>
        <v>0</v>
      </c>
      <c r="AW592" s="32">
        <f>AU592/eval!$E$18</f>
        <v>5.8210958603810132</v>
      </c>
      <c r="BC592" s="32" t="e">
        <f>Rohdaten!AD592-G592</f>
        <v>#DIV/0!</v>
      </c>
      <c r="BF592" s="33">
        <f>Rohdaten!AF592/eval!$B$7</f>
        <v>0</v>
      </c>
    </row>
    <row r="593" spans="2:58" x14ac:dyDescent="0.2">
      <c r="B593" s="29">
        <f>IF(1=1,Rohdaten!H593,"x"&amp;Rohdaten!H593)</f>
        <v>0</v>
      </c>
      <c r="C593" s="29">
        <f>IF(101,Rohdaten!F593,-Rohdaten!F593)</f>
        <v>0</v>
      </c>
      <c r="E593" s="32">
        <f>Rohdaten!J593</f>
        <v>0</v>
      </c>
      <c r="F593" s="32" t="e">
        <f>AVERAGE(Rohdaten!L593,Rohdaten!X593,Rohdaten!AD593)</f>
        <v>#DIV/0!</v>
      </c>
      <c r="G593" s="29" t="e">
        <f t="array" ref="G593">AVERAGE(IF(Rohdaten!E593='turnwise standard'!$A$5:$A$99,'turnwise standard'!$F$5:$F$99))</f>
        <v>#DIV/0!</v>
      </c>
      <c r="H593" s="29" t="b">
        <f>IF(ISERROR(G593),1&lt;0,E593-G593&gt;eval!$B$6)</f>
        <v>0</v>
      </c>
      <c r="I593" s="32" t="e">
        <f>Rohdaten!L593-G593</f>
        <v>#DIV/0!</v>
      </c>
      <c r="J593" s="32">
        <f t="shared" si="203"/>
        <v>0</v>
      </c>
      <c r="K593" s="32">
        <f t="shared" si="204"/>
        <v>0</v>
      </c>
      <c r="V593" s="31" t="e">
        <f t="array" ref="V593">AVERAGE(IF(Rohdaten!E593='turnwise standard'!$A$5:$A$99,'turnwise standard'!$P$5:$P$99))</f>
        <v>#DIV/0!</v>
      </c>
      <c r="AF593" s="32">
        <f>(AC593)/((AE593+0.0000000000000000001)/charge/constants!$B$3)</f>
        <v>0</v>
      </c>
      <c r="AG593" s="32">
        <f>SQRT(AC593+1)/((AE593+0.0000000000000000001)/charge/constants!$B$3)</f>
        <v>4.8066000000000004</v>
      </c>
      <c r="AH593" s="32">
        <f>AF593/eval!$E$18</f>
        <v>0</v>
      </c>
      <c r="AI593" s="32">
        <f>AG593/eval!$E$18</f>
        <v>5.8210958603810132</v>
      </c>
      <c r="AR593" s="32" t="e">
        <f t="shared" si="205"/>
        <v>#DIV/0!</v>
      </c>
      <c r="AT593" s="32">
        <f>(AP593)/((AS593+0.0000000000000000001)/charge/constants!$B$3)</f>
        <v>0</v>
      </c>
      <c r="AU593" s="32">
        <f>SQRT(AP593+1)/((AS593+0.0000000000000000001)/charge/constants!$B$3)</f>
        <v>4.8066000000000004</v>
      </c>
      <c r="AV593" s="32">
        <f>AT593/eval!$E$18</f>
        <v>0</v>
      </c>
      <c r="AW593" s="32">
        <f>AU593/eval!$E$18</f>
        <v>5.8210958603810132</v>
      </c>
      <c r="BC593" s="32" t="e">
        <f>Rohdaten!AD593-G593</f>
        <v>#DIV/0!</v>
      </c>
      <c r="BF593" s="33">
        <f>Rohdaten!AF593/eval!$B$7</f>
        <v>0</v>
      </c>
    </row>
    <row r="594" spans="2:58" x14ac:dyDescent="0.2">
      <c r="B594" s="29">
        <f>IF(1=1,Rohdaten!H594,"x"&amp;Rohdaten!H594)</f>
        <v>0</v>
      </c>
      <c r="C594" s="29">
        <f>IF(101,Rohdaten!F594,-Rohdaten!F594)</f>
        <v>0</v>
      </c>
      <c r="E594" s="32">
        <f>Rohdaten!J594</f>
        <v>0</v>
      </c>
      <c r="F594" s="32" t="e">
        <f>AVERAGE(Rohdaten!L594,Rohdaten!X594,Rohdaten!AD594)</f>
        <v>#DIV/0!</v>
      </c>
      <c r="G594" s="29" t="e">
        <f t="array" ref="G594">AVERAGE(IF(Rohdaten!E594='turnwise standard'!$A$5:$A$99,'turnwise standard'!$F$5:$F$99))</f>
        <v>#DIV/0!</v>
      </c>
      <c r="H594" s="29" t="b">
        <f>IF(ISERROR(G594),1&lt;0,E594-G594&gt;eval!$B$6)</f>
        <v>0</v>
      </c>
      <c r="I594" s="32" t="e">
        <f>Rohdaten!L594-G594</f>
        <v>#DIV/0!</v>
      </c>
      <c r="J594" s="32">
        <f t="shared" si="203"/>
        <v>0</v>
      </c>
      <c r="K594" s="32">
        <f t="shared" si="204"/>
        <v>0</v>
      </c>
      <c r="V594" s="31" t="e">
        <f t="array" ref="V594">AVERAGE(IF(Rohdaten!E594='turnwise standard'!$A$5:$A$99,'turnwise standard'!$P$5:$P$99))</f>
        <v>#DIV/0!</v>
      </c>
      <c r="AF594" s="32">
        <f>(AC594)/((AE594+0.0000000000000000001)/charge/constants!$B$3)</f>
        <v>0</v>
      </c>
      <c r="AG594" s="32">
        <f>SQRT(AC594+1)/((AE594+0.0000000000000000001)/charge/constants!$B$3)</f>
        <v>4.8066000000000004</v>
      </c>
      <c r="AH594" s="32">
        <f>AF594/eval!$E$18</f>
        <v>0</v>
      </c>
      <c r="AI594" s="32">
        <f>AG594/eval!$E$18</f>
        <v>5.8210958603810132</v>
      </c>
      <c r="AR594" s="32" t="e">
        <f t="shared" si="205"/>
        <v>#DIV/0!</v>
      </c>
      <c r="AT594" s="32">
        <f>(AP594)/((AS594+0.0000000000000000001)/charge/constants!$B$3)</f>
        <v>0</v>
      </c>
      <c r="AU594" s="32">
        <f>SQRT(AP594+1)/((AS594+0.0000000000000000001)/charge/constants!$B$3)</f>
        <v>4.8066000000000004</v>
      </c>
      <c r="AV594" s="32">
        <f>AT594/eval!$E$18</f>
        <v>0</v>
      </c>
      <c r="AW594" s="32">
        <f>AU594/eval!$E$18</f>
        <v>5.8210958603810132</v>
      </c>
      <c r="BC594" s="32" t="e">
        <f>Rohdaten!AD594-G594</f>
        <v>#DIV/0!</v>
      </c>
      <c r="BF594" s="33">
        <f>Rohdaten!AF594/eval!$B$7</f>
        <v>0</v>
      </c>
    </row>
    <row r="595" spans="2:58" x14ac:dyDescent="0.2">
      <c r="B595" s="29">
        <f>IF(1=1,Rohdaten!H595,"x"&amp;Rohdaten!H595)</f>
        <v>0</v>
      </c>
      <c r="C595" s="29">
        <f>IF(101,Rohdaten!F595,-Rohdaten!F595)</f>
        <v>0</v>
      </c>
      <c r="E595" s="32">
        <f>Rohdaten!J595</f>
        <v>0</v>
      </c>
      <c r="F595" s="32" t="e">
        <f>AVERAGE(Rohdaten!L595,Rohdaten!X595,Rohdaten!AD595)</f>
        <v>#DIV/0!</v>
      </c>
      <c r="G595" s="29" t="e">
        <f t="array" ref="G595">AVERAGE(IF(Rohdaten!E595='turnwise standard'!$A$5:$A$99,'turnwise standard'!$F$5:$F$99))</f>
        <v>#DIV/0!</v>
      </c>
      <c r="H595" s="29" t="b">
        <f>IF(ISERROR(G595),1&lt;0,E595-G595&gt;eval!$B$6)</f>
        <v>0</v>
      </c>
      <c r="I595" s="32" t="e">
        <f>Rohdaten!L595-G595</f>
        <v>#DIV/0!</v>
      </c>
      <c r="J595" s="32">
        <f t="shared" si="203"/>
        <v>0</v>
      </c>
      <c r="K595" s="32">
        <f t="shared" si="204"/>
        <v>0</v>
      </c>
      <c r="V595" s="31" t="e">
        <f t="array" ref="V595">AVERAGE(IF(Rohdaten!E595='turnwise standard'!$A$5:$A$99,'turnwise standard'!$P$5:$P$99))</f>
        <v>#DIV/0!</v>
      </c>
      <c r="AF595" s="32">
        <f>(AC595)/((AE595+0.0000000000000000001)/charge/constants!$B$3)</f>
        <v>0</v>
      </c>
      <c r="AG595" s="32">
        <f>SQRT(AC595+1)/((AE595+0.0000000000000000001)/charge/constants!$B$3)</f>
        <v>4.8066000000000004</v>
      </c>
      <c r="AH595" s="32">
        <f>AF595/eval!$E$18</f>
        <v>0</v>
      </c>
      <c r="AI595" s="32">
        <f>AG595/eval!$E$18</f>
        <v>5.8210958603810132</v>
      </c>
      <c r="AR595" s="32" t="e">
        <f t="shared" si="205"/>
        <v>#DIV/0!</v>
      </c>
      <c r="AT595" s="32">
        <f>(AP595)/((AS595+0.0000000000000000001)/charge/constants!$B$3)</f>
        <v>0</v>
      </c>
      <c r="AU595" s="32">
        <f>SQRT(AP595+1)/((AS595+0.0000000000000000001)/charge/constants!$B$3)</f>
        <v>4.8066000000000004</v>
      </c>
      <c r="AV595" s="32">
        <f>AT595/eval!$E$18</f>
        <v>0</v>
      </c>
      <c r="AW595" s="32">
        <f>AU595/eval!$E$18</f>
        <v>5.8210958603810132</v>
      </c>
      <c r="BC595" s="32" t="e">
        <f>Rohdaten!AD595-G595</f>
        <v>#DIV/0!</v>
      </c>
      <c r="BF595" s="33">
        <f>Rohdaten!AF595/eval!$B$7</f>
        <v>0</v>
      </c>
    </row>
    <row r="596" spans="2:58" x14ac:dyDescent="0.2">
      <c r="B596" s="29">
        <f>IF(1=1,Rohdaten!H596,"x"&amp;Rohdaten!H596)</f>
        <v>0</v>
      </c>
      <c r="C596" s="29">
        <f>IF(101,Rohdaten!F596,-Rohdaten!F596)</f>
        <v>0</v>
      </c>
      <c r="E596" s="32">
        <f>Rohdaten!J596</f>
        <v>0</v>
      </c>
      <c r="F596" s="32" t="e">
        <f>AVERAGE(Rohdaten!L596,Rohdaten!X596,Rohdaten!AD596)</f>
        <v>#DIV/0!</v>
      </c>
      <c r="G596" s="29" t="e">
        <f t="array" ref="G596">AVERAGE(IF(Rohdaten!E596='turnwise standard'!$A$5:$A$99,'turnwise standard'!$F$5:$F$99))</f>
        <v>#DIV/0!</v>
      </c>
      <c r="H596" s="29" t="b">
        <f>IF(ISERROR(G596),1&lt;0,E596-G596&gt;eval!$B$6)</f>
        <v>0</v>
      </c>
      <c r="I596" s="32" t="e">
        <f>Rohdaten!L596-G596</f>
        <v>#DIV/0!</v>
      </c>
      <c r="J596" s="32">
        <f t="shared" si="203"/>
        <v>0</v>
      </c>
      <c r="K596" s="32">
        <f t="shared" si="204"/>
        <v>0</v>
      </c>
      <c r="V596" s="31" t="e">
        <f t="array" ref="V596">AVERAGE(IF(Rohdaten!E596='turnwise standard'!$A$5:$A$99,'turnwise standard'!$P$5:$P$99))</f>
        <v>#DIV/0!</v>
      </c>
      <c r="AF596" s="32">
        <f>(AC596)/((AE596+0.0000000000000000001)/charge/constants!$B$3)</f>
        <v>0</v>
      </c>
      <c r="AG596" s="32">
        <f>SQRT(AC596+1)/((AE596+0.0000000000000000001)/charge/constants!$B$3)</f>
        <v>4.8066000000000004</v>
      </c>
      <c r="AH596" s="32">
        <f>AF596/eval!$E$18</f>
        <v>0</v>
      </c>
      <c r="AI596" s="32">
        <f>AG596/eval!$E$18</f>
        <v>5.8210958603810132</v>
      </c>
      <c r="AR596" s="32" t="e">
        <f t="shared" si="205"/>
        <v>#DIV/0!</v>
      </c>
      <c r="AT596" s="32">
        <f>(AP596)/((AS596+0.0000000000000000001)/charge/constants!$B$3)</f>
        <v>0</v>
      </c>
      <c r="AU596" s="32">
        <f>SQRT(AP596+1)/((AS596+0.0000000000000000001)/charge/constants!$B$3)</f>
        <v>4.8066000000000004</v>
      </c>
      <c r="AV596" s="32">
        <f>AT596/eval!$E$18</f>
        <v>0</v>
      </c>
      <c r="AW596" s="32">
        <f>AU596/eval!$E$18</f>
        <v>5.8210958603810132</v>
      </c>
      <c r="BC596" s="32" t="e">
        <f>Rohdaten!AD596-G596</f>
        <v>#DIV/0!</v>
      </c>
      <c r="BF596" s="33">
        <f>Rohdaten!AF596/eval!$B$7</f>
        <v>0</v>
      </c>
    </row>
    <row r="597" spans="2:58" x14ac:dyDescent="0.2">
      <c r="B597" s="29">
        <f>IF(1=1,Rohdaten!H597,"x"&amp;Rohdaten!H597)</f>
        <v>0</v>
      </c>
      <c r="C597" s="29">
        <f>IF(101,Rohdaten!F597,-Rohdaten!F597)</f>
        <v>0</v>
      </c>
      <c r="E597" s="32">
        <f>Rohdaten!J597</f>
        <v>0</v>
      </c>
      <c r="F597" s="32" t="e">
        <f>AVERAGE(Rohdaten!L597,Rohdaten!X597,Rohdaten!AD597)</f>
        <v>#DIV/0!</v>
      </c>
      <c r="G597" s="29" t="e">
        <f t="array" ref="G597">AVERAGE(IF(Rohdaten!E597='turnwise standard'!$A$5:$A$99,'turnwise standard'!$F$5:$F$99))</f>
        <v>#DIV/0!</v>
      </c>
      <c r="H597" s="29" t="b">
        <f>IF(ISERROR(G597),1&lt;0,E597-G597&gt;eval!$B$6)</f>
        <v>0</v>
      </c>
      <c r="I597" s="32" t="e">
        <f>Rohdaten!L597-G597</f>
        <v>#DIV/0!</v>
      </c>
      <c r="J597" s="32">
        <f t="shared" si="203"/>
        <v>0</v>
      </c>
      <c r="K597" s="32">
        <f t="shared" si="204"/>
        <v>0</v>
      </c>
      <c r="V597" s="31" t="e">
        <f t="array" ref="V597">AVERAGE(IF(Rohdaten!E597='turnwise standard'!$A$5:$A$99,'turnwise standard'!$P$5:$P$99))</f>
        <v>#DIV/0!</v>
      </c>
      <c r="AF597" s="32">
        <f>(AC597)/((AE597+0.0000000000000000001)/charge/constants!$B$3)</f>
        <v>0</v>
      </c>
      <c r="AG597" s="32">
        <f>SQRT(AC597+1)/((AE597+0.0000000000000000001)/charge/constants!$B$3)</f>
        <v>4.8066000000000004</v>
      </c>
      <c r="AH597" s="32">
        <f>AF597/eval!$E$18</f>
        <v>0</v>
      </c>
      <c r="AI597" s="32">
        <f>AG597/eval!$E$18</f>
        <v>5.8210958603810132</v>
      </c>
      <c r="AR597" s="32" t="e">
        <f t="shared" si="205"/>
        <v>#DIV/0!</v>
      </c>
      <c r="AT597" s="32">
        <f>(AP597)/((AS597+0.0000000000000000001)/charge/constants!$B$3)</f>
        <v>0</v>
      </c>
      <c r="AU597" s="32">
        <f>SQRT(AP597+1)/((AS597+0.0000000000000000001)/charge/constants!$B$3)</f>
        <v>4.8066000000000004</v>
      </c>
      <c r="AV597" s="32">
        <f>AT597/eval!$E$18</f>
        <v>0</v>
      </c>
      <c r="AW597" s="32">
        <f>AU597/eval!$E$18</f>
        <v>5.8210958603810132</v>
      </c>
      <c r="BC597" s="32" t="e">
        <f>Rohdaten!AD597-G597</f>
        <v>#DIV/0!</v>
      </c>
      <c r="BF597" s="33">
        <f>Rohdaten!AF597/eval!$B$7</f>
        <v>0</v>
      </c>
    </row>
    <row r="598" spans="2:58" x14ac:dyDescent="0.2">
      <c r="B598" s="29">
        <f>IF(1=1,Rohdaten!H598,"x"&amp;Rohdaten!H598)</f>
        <v>0</v>
      </c>
      <c r="C598" s="29">
        <f>IF(101,Rohdaten!F598,-Rohdaten!F598)</f>
        <v>0</v>
      </c>
      <c r="E598" s="32">
        <f>Rohdaten!J598</f>
        <v>0</v>
      </c>
      <c r="F598" s="32" t="e">
        <f>AVERAGE(Rohdaten!L598,Rohdaten!X598,Rohdaten!AD598)</f>
        <v>#DIV/0!</v>
      </c>
      <c r="G598" s="29" t="e">
        <f t="array" ref="G598">AVERAGE(IF(Rohdaten!E598='turnwise standard'!$A$5:$A$99,'turnwise standard'!$F$5:$F$99))</f>
        <v>#DIV/0!</v>
      </c>
      <c r="H598" s="29" t="b">
        <f>IF(ISERROR(G598),1&lt;0,E598-G598&gt;eval!$B$6)</f>
        <v>0</v>
      </c>
      <c r="I598" s="32" t="e">
        <f>Rohdaten!L598-G598</f>
        <v>#DIV/0!</v>
      </c>
      <c r="J598" s="32">
        <f t="shared" si="203"/>
        <v>0</v>
      </c>
      <c r="K598" s="32">
        <f t="shared" si="204"/>
        <v>0</v>
      </c>
      <c r="V598" s="31" t="e">
        <f t="array" ref="V598">AVERAGE(IF(Rohdaten!E598='turnwise standard'!$A$5:$A$99,'turnwise standard'!$P$5:$P$99))</f>
        <v>#DIV/0!</v>
      </c>
      <c r="AF598" s="32">
        <f>(AC598)/((AE598+0.0000000000000000001)/charge/constants!$B$3)</f>
        <v>0</v>
      </c>
      <c r="AG598" s="32">
        <f>SQRT(AC598+1)/((AE598+0.0000000000000000001)/charge/constants!$B$3)</f>
        <v>4.8066000000000004</v>
      </c>
      <c r="AH598" s="32">
        <f>AF598/eval!$E$18</f>
        <v>0</v>
      </c>
      <c r="AI598" s="32">
        <f>AG598/eval!$E$18</f>
        <v>5.8210958603810132</v>
      </c>
      <c r="AR598" s="32" t="e">
        <f t="shared" si="205"/>
        <v>#DIV/0!</v>
      </c>
      <c r="AT598" s="32">
        <f>(AP598)/((AS598+0.0000000000000000001)/charge/constants!$B$3)</f>
        <v>0</v>
      </c>
      <c r="AU598" s="32">
        <f>SQRT(AP598+1)/((AS598+0.0000000000000000001)/charge/constants!$B$3)</f>
        <v>4.8066000000000004</v>
      </c>
      <c r="AV598" s="32">
        <f>AT598/eval!$E$18</f>
        <v>0</v>
      </c>
      <c r="AW598" s="32">
        <f>AU598/eval!$E$18</f>
        <v>5.8210958603810132</v>
      </c>
      <c r="BC598" s="32" t="e">
        <f>Rohdaten!AD598-G598</f>
        <v>#DIV/0!</v>
      </c>
      <c r="BF598" s="33">
        <f>Rohdaten!AF598/eval!$B$7</f>
        <v>0</v>
      </c>
    </row>
    <row r="599" spans="2:58" x14ac:dyDescent="0.2">
      <c r="B599" s="29">
        <f>IF(1=1,Rohdaten!H599,"x"&amp;Rohdaten!H599)</f>
        <v>0</v>
      </c>
      <c r="C599" s="29">
        <f>IF(101,Rohdaten!F599,-Rohdaten!F599)</f>
        <v>0</v>
      </c>
      <c r="E599" s="32">
        <f>Rohdaten!J599</f>
        <v>0</v>
      </c>
      <c r="F599" s="32" t="e">
        <f>AVERAGE(Rohdaten!L599,Rohdaten!X599,Rohdaten!AD599)</f>
        <v>#DIV/0!</v>
      </c>
      <c r="G599" s="29" t="e">
        <f t="array" ref="G599">AVERAGE(IF(Rohdaten!E599='turnwise standard'!$A$5:$A$99,'turnwise standard'!$F$5:$F$99))</f>
        <v>#DIV/0!</v>
      </c>
      <c r="H599" s="29" t="b">
        <f>IF(ISERROR(G599),1&lt;0,E599-G599&gt;eval!$B$6)</f>
        <v>0</v>
      </c>
      <c r="I599" s="32" t="e">
        <f>Rohdaten!L599-G599</f>
        <v>#DIV/0!</v>
      </c>
      <c r="J599" s="32">
        <f t="shared" si="203"/>
        <v>0</v>
      </c>
      <c r="K599" s="32">
        <f t="shared" si="204"/>
        <v>0</v>
      </c>
      <c r="V599" s="31" t="e">
        <f t="array" ref="V599">AVERAGE(IF(Rohdaten!E599='turnwise standard'!$A$5:$A$99,'turnwise standard'!$P$5:$P$99))</f>
        <v>#DIV/0!</v>
      </c>
      <c r="AF599" s="32">
        <f>(AC599)/((AE599+0.0000000000000000001)/charge/constants!$B$3)</f>
        <v>0</v>
      </c>
      <c r="AG599" s="32">
        <f>SQRT(AC599+1)/((AE599+0.0000000000000000001)/charge/constants!$B$3)</f>
        <v>4.8066000000000004</v>
      </c>
      <c r="AH599" s="32">
        <f>AF599/eval!$E$18</f>
        <v>0</v>
      </c>
      <c r="AI599" s="32">
        <f>AG599/eval!$E$18</f>
        <v>5.8210958603810132</v>
      </c>
      <c r="AR599" s="32" t="e">
        <f t="shared" si="205"/>
        <v>#DIV/0!</v>
      </c>
      <c r="AT599" s="32">
        <f>(AP599)/((AS599+0.0000000000000000001)/charge/constants!$B$3)</f>
        <v>0</v>
      </c>
      <c r="AU599" s="32">
        <f>SQRT(AP599+1)/((AS599+0.0000000000000000001)/charge/constants!$B$3)</f>
        <v>4.8066000000000004</v>
      </c>
      <c r="AV599" s="32">
        <f>AT599/eval!$E$18</f>
        <v>0</v>
      </c>
      <c r="AW599" s="32">
        <f>AU599/eval!$E$18</f>
        <v>5.8210958603810132</v>
      </c>
      <c r="BC599" s="32" t="e">
        <f>Rohdaten!AD599-G599</f>
        <v>#DIV/0!</v>
      </c>
      <c r="BF599" s="33">
        <f>Rohdaten!AF599/eval!$B$7</f>
        <v>0</v>
      </c>
    </row>
    <row r="600" spans="2:58" x14ac:dyDescent="0.2">
      <c r="B600" s="29">
        <f>IF(1=1,Rohdaten!H600,"x"&amp;Rohdaten!H600)</f>
        <v>0</v>
      </c>
      <c r="C600" s="29">
        <f>IF(101,Rohdaten!F600,-Rohdaten!F600)</f>
        <v>0</v>
      </c>
      <c r="E600" s="32">
        <f>Rohdaten!J600</f>
        <v>0</v>
      </c>
      <c r="F600" s="32" t="e">
        <f>AVERAGE(Rohdaten!L600,Rohdaten!X600,Rohdaten!AD600)</f>
        <v>#DIV/0!</v>
      </c>
      <c r="G600" s="29" t="e">
        <f t="array" ref="G600">AVERAGE(IF(Rohdaten!E600='turnwise standard'!$A$5:$A$99,'turnwise standard'!$F$5:$F$99))</f>
        <v>#DIV/0!</v>
      </c>
      <c r="H600" s="29" t="b">
        <f>IF(ISERROR(G600),1&lt;0,E600-G600&gt;eval!$B$6)</f>
        <v>0</v>
      </c>
      <c r="I600" s="32" t="e">
        <f>Rohdaten!L600-G600</f>
        <v>#DIV/0!</v>
      </c>
      <c r="J600" s="32">
        <f t="shared" si="203"/>
        <v>0</v>
      </c>
      <c r="K600" s="32">
        <f t="shared" si="204"/>
        <v>0</v>
      </c>
      <c r="V600" s="31" t="e">
        <f t="array" ref="V600">AVERAGE(IF(Rohdaten!E600='turnwise standard'!$A$5:$A$99,'turnwise standard'!$P$5:$P$99))</f>
        <v>#DIV/0!</v>
      </c>
      <c r="AF600" s="32">
        <f>(AC600)/((AE600+0.0000000000000000001)/charge/constants!$B$3)</f>
        <v>0</v>
      </c>
      <c r="AG600" s="32">
        <f>SQRT(AC600+1)/((AE600+0.0000000000000000001)/charge/constants!$B$3)</f>
        <v>4.8066000000000004</v>
      </c>
      <c r="AH600" s="32">
        <f>AF600/eval!$E$18</f>
        <v>0</v>
      </c>
      <c r="AI600" s="32">
        <f>AG600/eval!$E$18</f>
        <v>5.8210958603810132</v>
      </c>
      <c r="AR600" s="32" t="e">
        <f t="shared" si="205"/>
        <v>#DIV/0!</v>
      </c>
      <c r="AT600" s="32">
        <f>(AP600)/((AS600+0.0000000000000000001)/charge/constants!$B$3)</f>
        <v>0</v>
      </c>
      <c r="AU600" s="32">
        <f>SQRT(AP600+1)/((AS600+0.0000000000000000001)/charge/constants!$B$3)</f>
        <v>4.8066000000000004</v>
      </c>
      <c r="AV600" s="32">
        <f>AT600/eval!$E$18</f>
        <v>0</v>
      </c>
      <c r="AW600" s="32">
        <f>AU600/eval!$E$18</f>
        <v>5.8210958603810132</v>
      </c>
      <c r="BC600" s="32" t="e">
        <f>Rohdaten!AD600-G600</f>
        <v>#DIV/0!</v>
      </c>
      <c r="BF600" s="33">
        <f>Rohdaten!AF600/eval!$B$7</f>
        <v>0</v>
      </c>
    </row>
    <row r="601" spans="2:58" x14ac:dyDescent="0.2">
      <c r="B601" s="29">
        <f>IF(1=1,Rohdaten!H601,"x"&amp;Rohdaten!H601)</f>
        <v>0</v>
      </c>
      <c r="C601" s="29">
        <f>IF(101,Rohdaten!F601,-Rohdaten!F601)</f>
        <v>0</v>
      </c>
      <c r="E601" s="32">
        <f>Rohdaten!J601</f>
        <v>0</v>
      </c>
      <c r="F601" s="32" t="e">
        <f>AVERAGE(Rohdaten!L601,Rohdaten!X601,Rohdaten!AD601)</f>
        <v>#DIV/0!</v>
      </c>
      <c r="G601" s="29" t="e">
        <f t="array" ref="G601">AVERAGE(IF(Rohdaten!E601='turnwise standard'!$A$5:$A$99,'turnwise standard'!$F$5:$F$99))</f>
        <v>#DIV/0!</v>
      </c>
      <c r="H601" s="29" t="b">
        <f>IF(ISERROR(G601),1&lt;0,E601-G601&gt;eval!$B$6)</f>
        <v>0</v>
      </c>
      <c r="I601" s="32" t="e">
        <f>Rohdaten!L601-G601</f>
        <v>#DIV/0!</v>
      </c>
      <c r="J601" s="32">
        <f t="shared" si="203"/>
        <v>0</v>
      </c>
      <c r="K601" s="32">
        <f t="shared" si="204"/>
        <v>0</v>
      </c>
      <c r="V601" s="31" t="e">
        <f t="array" ref="V601">AVERAGE(IF(Rohdaten!E601='turnwise standard'!$A$5:$A$99,'turnwise standard'!$P$5:$P$99))</f>
        <v>#DIV/0!</v>
      </c>
      <c r="AF601" s="32">
        <f>(AC601)/((AE601+0.0000000000000000001)/charge/constants!$B$3)</f>
        <v>0</v>
      </c>
      <c r="AG601" s="32">
        <f>SQRT(AC601+1)/((AE601+0.0000000000000000001)/charge/constants!$B$3)</f>
        <v>4.8066000000000004</v>
      </c>
      <c r="AH601" s="32">
        <f>AF601/eval!$E$18</f>
        <v>0</v>
      </c>
      <c r="AI601" s="32">
        <f>AG601/eval!$E$18</f>
        <v>5.8210958603810132</v>
      </c>
      <c r="AR601" s="32" t="e">
        <f t="shared" si="205"/>
        <v>#DIV/0!</v>
      </c>
      <c r="AT601" s="32">
        <f>(AP601)/((AS601+0.0000000000000000001)/charge/constants!$B$3)</f>
        <v>0</v>
      </c>
      <c r="AU601" s="32">
        <f>SQRT(AP601+1)/((AS601+0.0000000000000000001)/charge/constants!$B$3)</f>
        <v>4.8066000000000004</v>
      </c>
      <c r="AV601" s="32">
        <f>AT601/eval!$E$18</f>
        <v>0</v>
      </c>
      <c r="AW601" s="32">
        <f>AU601/eval!$E$18</f>
        <v>5.8210958603810132</v>
      </c>
      <c r="BC601" s="32" t="e">
        <f>Rohdaten!AD601-G601</f>
        <v>#DIV/0!</v>
      </c>
      <c r="BF601" s="33">
        <f>Rohdaten!AF601/eval!$B$7</f>
        <v>0</v>
      </c>
    </row>
    <row r="602" spans="2:58" x14ac:dyDescent="0.2">
      <c r="B602" s="29">
        <f>IF(1=1,Rohdaten!H602,"x"&amp;Rohdaten!H602)</f>
        <v>0</v>
      </c>
      <c r="C602" s="29">
        <f>IF(101,Rohdaten!F602,-Rohdaten!F602)</f>
        <v>0</v>
      </c>
      <c r="E602" s="32">
        <f>Rohdaten!J602</f>
        <v>0</v>
      </c>
      <c r="F602" s="32" t="e">
        <f>AVERAGE(Rohdaten!L602,Rohdaten!X602,Rohdaten!AD602)</f>
        <v>#DIV/0!</v>
      </c>
      <c r="G602" s="29" t="e">
        <f t="array" ref="G602">AVERAGE(IF(Rohdaten!E602='turnwise standard'!$A$5:$A$99,'turnwise standard'!$F$5:$F$99))</f>
        <v>#DIV/0!</v>
      </c>
      <c r="H602" s="29" t="b">
        <f>IF(ISERROR(G602),1&lt;0,E602-G602&gt;eval!$B$6)</f>
        <v>0</v>
      </c>
      <c r="I602" s="32" t="e">
        <f>Rohdaten!L602-G602</f>
        <v>#DIV/0!</v>
      </c>
      <c r="J602" s="32">
        <f t="shared" si="203"/>
        <v>0</v>
      </c>
      <c r="K602" s="32">
        <f t="shared" si="204"/>
        <v>0</v>
      </c>
      <c r="V602" s="31" t="e">
        <f t="array" ref="V602">AVERAGE(IF(Rohdaten!E602='turnwise standard'!$A$5:$A$99,'turnwise standard'!$P$5:$P$99))</f>
        <v>#DIV/0!</v>
      </c>
      <c r="AF602" s="32">
        <f>(AC602)/((AE602+0.0000000000000000001)/charge/constants!$B$3)</f>
        <v>0</v>
      </c>
      <c r="AG602" s="32">
        <f>SQRT(AC602+1)/((AE602+0.0000000000000000001)/charge/constants!$B$3)</f>
        <v>4.8066000000000004</v>
      </c>
      <c r="AH602" s="32">
        <f>AF602/eval!$E$18</f>
        <v>0</v>
      </c>
      <c r="AI602" s="32">
        <f>AG602/eval!$E$18</f>
        <v>5.8210958603810132</v>
      </c>
      <c r="AR602" s="32" t="e">
        <f t="shared" si="205"/>
        <v>#DIV/0!</v>
      </c>
      <c r="AT602" s="32">
        <f>(AP602)/((AS602+0.0000000000000000001)/charge/constants!$B$3)</f>
        <v>0</v>
      </c>
      <c r="AU602" s="32">
        <f>SQRT(AP602+1)/((AS602+0.0000000000000000001)/charge/constants!$B$3)</f>
        <v>4.8066000000000004</v>
      </c>
      <c r="AV602" s="32">
        <f>AT602/eval!$E$18</f>
        <v>0</v>
      </c>
      <c r="AW602" s="32">
        <f>AU602/eval!$E$18</f>
        <v>5.8210958603810132</v>
      </c>
      <c r="BC602" s="32" t="e">
        <f>Rohdaten!AD602-G602</f>
        <v>#DIV/0!</v>
      </c>
      <c r="BF602" s="33">
        <f>Rohdaten!AF602/eval!$B$7</f>
        <v>0</v>
      </c>
    </row>
    <row r="603" spans="2:58" x14ac:dyDescent="0.2">
      <c r="B603" s="29">
        <f>IF(1=1,Rohdaten!H603,"x"&amp;Rohdaten!H603)</f>
        <v>0</v>
      </c>
      <c r="C603" s="29">
        <f>IF(101,Rohdaten!F603,-Rohdaten!F603)</f>
        <v>0</v>
      </c>
      <c r="E603" s="32">
        <f>Rohdaten!J603</f>
        <v>0</v>
      </c>
      <c r="F603" s="32" t="e">
        <f>AVERAGE(Rohdaten!L603,Rohdaten!X603,Rohdaten!AD603)</f>
        <v>#DIV/0!</v>
      </c>
      <c r="G603" s="29" t="e">
        <f t="array" ref="G603">AVERAGE(IF(Rohdaten!E603='turnwise standard'!$A$5:$A$99,'turnwise standard'!$F$5:$F$99))</f>
        <v>#DIV/0!</v>
      </c>
      <c r="H603" s="29" t="b">
        <f>IF(ISERROR(G603),1&lt;0,E603-G603&gt;eval!$B$6)</f>
        <v>0</v>
      </c>
      <c r="I603" s="32" t="e">
        <f>Rohdaten!L603-G603</f>
        <v>#DIV/0!</v>
      </c>
      <c r="J603" s="32">
        <f t="shared" si="203"/>
        <v>0</v>
      </c>
      <c r="K603" s="32">
        <f t="shared" si="204"/>
        <v>0</v>
      </c>
      <c r="V603" s="31" t="e">
        <f t="array" ref="V603">AVERAGE(IF(Rohdaten!E603='turnwise standard'!$A$5:$A$99,'turnwise standard'!$P$5:$P$99))</f>
        <v>#DIV/0!</v>
      </c>
      <c r="AF603" s="32">
        <f>(AC603)/((AE603+0.0000000000000000001)/charge/constants!$B$3)</f>
        <v>0</v>
      </c>
      <c r="AG603" s="32">
        <f>SQRT(AC603+1)/((AE603+0.0000000000000000001)/charge/constants!$B$3)</f>
        <v>4.8066000000000004</v>
      </c>
      <c r="AH603" s="32">
        <f>AF603/eval!$E$18</f>
        <v>0</v>
      </c>
      <c r="AI603" s="32">
        <f>AG603/eval!$E$18</f>
        <v>5.8210958603810132</v>
      </c>
      <c r="AR603" s="32" t="e">
        <f t="shared" si="205"/>
        <v>#DIV/0!</v>
      </c>
      <c r="AT603" s="32">
        <f>(AP603)/((AS603+0.0000000000000000001)/charge/constants!$B$3)</f>
        <v>0</v>
      </c>
      <c r="AU603" s="32">
        <f>SQRT(AP603+1)/((AS603+0.0000000000000000001)/charge/constants!$B$3)</f>
        <v>4.8066000000000004</v>
      </c>
      <c r="AV603" s="32">
        <f>AT603/eval!$E$18</f>
        <v>0</v>
      </c>
      <c r="AW603" s="32">
        <f>AU603/eval!$E$18</f>
        <v>5.8210958603810132</v>
      </c>
      <c r="BC603" s="32" t="e">
        <f>Rohdaten!AD603-G603</f>
        <v>#DIV/0!</v>
      </c>
      <c r="BF603" s="33">
        <f>Rohdaten!AF603/eval!$B$7</f>
        <v>0</v>
      </c>
    </row>
    <row r="604" spans="2:58" x14ac:dyDescent="0.2">
      <c r="B604" s="29">
        <f>IF(1=1,Rohdaten!H604,"x"&amp;Rohdaten!H604)</f>
        <v>0</v>
      </c>
      <c r="C604" s="29">
        <f>IF(101,Rohdaten!F604,-Rohdaten!F604)</f>
        <v>0</v>
      </c>
      <c r="E604" s="32">
        <f>Rohdaten!J604</f>
        <v>0</v>
      </c>
      <c r="F604" s="32" t="e">
        <f>AVERAGE(Rohdaten!L604,Rohdaten!X604,Rohdaten!AD604)</f>
        <v>#DIV/0!</v>
      </c>
      <c r="G604" s="29" t="e">
        <f t="array" ref="G604">AVERAGE(IF(Rohdaten!E604='turnwise standard'!$A$5:$A$99,'turnwise standard'!$F$5:$F$99))</f>
        <v>#DIV/0!</v>
      </c>
      <c r="H604" s="29" t="b">
        <f>IF(ISERROR(G604),1&lt;0,E604-G604&gt;eval!$B$6)</f>
        <v>0</v>
      </c>
      <c r="I604" s="32" t="e">
        <f>Rohdaten!L604-G604</f>
        <v>#DIV/0!</v>
      </c>
      <c r="J604" s="32">
        <f t="shared" si="203"/>
        <v>0</v>
      </c>
      <c r="K604" s="32">
        <f t="shared" si="204"/>
        <v>0</v>
      </c>
      <c r="V604" s="31" t="e">
        <f t="array" ref="V604">AVERAGE(IF(Rohdaten!E604='turnwise standard'!$A$5:$A$99,'turnwise standard'!$P$5:$P$99))</f>
        <v>#DIV/0!</v>
      </c>
      <c r="AF604" s="32">
        <f>(AC604)/((AE604+0.0000000000000000001)/charge/constants!$B$3)</f>
        <v>0</v>
      </c>
      <c r="AG604" s="32">
        <f>SQRT(AC604+1)/((AE604+0.0000000000000000001)/charge/constants!$B$3)</f>
        <v>4.8066000000000004</v>
      </c>
      <c r="AH604" s="32">
        <f>AF604/eval!$E$18</f>
        <v>0</v>
      </c>
      <c r="AI604" s="32">
        <f>AG604/eval!$E$18</f>
        <v>5.8210958603810132</v>
      </c>
      <c r="AR604" s="32" t="e">
        <f t="shared" si="205"/>
        <v>#DIV/0!</v>
      </c>
      <c r="AT604" s="32">
        <f>(AP604)/((AS604+0.0000000000000000001)/charge/constants!$B$3)</f>
        <v>0</v>
      </c>
      <c r="AU604" s="32">
        <f>SQRT(AP604+1)/((AS604+0.0000000000000000001)/charge/constants!$B$3)</f>
        <v>4.8066000000000004</v>
      </c>
      <c r="AV604" s="32">
        <f>AT604/eval!$E$18</f>
        <v>0</v>
      </c>
      <c r="AW604" s="32">
        <f>AU604/eval!$E$18</f>
        <v>5.8210958603810132</v>
      </c>
      <c r="BC604" s="32" t="e">
        <f>Rohdaten!AD604-G604</f>
        <v>#DIV/0!</v>
      </c>
      <c r="BF604" s="33">
        <f>Rohdaten!AF604/eval!$B$7</f>
        <v>0</v>
      </c>
    </row>
    <row r="605" spans="2:58" x14ac:dyDescent="0.2">
      <c r="B605" s="29">
        <f>IF(1=1,Rohdaten!H605,"x"&amp;Rohdaten!H605)</f>
        <v>0</v>
      </c>
      <c r="C605" s="29">
        <f>IF(101,Rohdaten!F605,-Rohdaten!F605)</f>
        <v>0</v>
      </c>
      <c r="E605" s="32">
        <f>Rohdaten!J605</f>
        <v>0</v>
      </c>
      <c r="F605" s="32" t="e">
        <f>AVERAGE(Rohdaten!L605,Rohdaten!X605,Rohdaten!AD605)</f>
        <v>#DIV/0!</v>
      </c>
      <c r="G605" s="29" t="e">
        <f t="array" ref="G605">AVERAGE(IF(Rohdaten!E605='turnwise standard'!$A$5:$A$99,'turnwise standard'!$F$5:$F$99))</f>
        <v>#DIV/0!</v>
      </c>
      <c r="H605" s="29" t="b">
        <f>IF(ISERROR(G605),1&lt;0,E605-G605&gt;eval!$B$6)</f>
        <v>0</v>
      </c>
      <c r="I605" s="32" t="e">
        <f>Rohdaten!L605-G605</f>
        <v>#DIV/0!</v>
      </c>
      <c r="J605" s="32">
        <f t="shared" si="203"/>
        <v>0</v>
      </c>
      <c r="K605" s="32">
        <f t="shared" si="204"/>
        <v>0</v>
      </c>
      <c r="V605" s="31" t="e">
        <f t="array" ref="V605">AVERAGE(IF(Rohdaten!E605='turnwise standard'!$A$5:$A$99,'turnwise standard'!$P$5:$P$99))</f>
        <v>#DIV/0!</v>
      </c>
      <c r="AF605" s="32">
        <f>(AC605)/((AE605+0.0000000000000000001)/charge/constants!$B$3)</f>
        <v>0</v>
      </c>
      <c r="AG605" s="32">
        <f>SQRT(AC605+1)/((AE605+0.0000000000000000001)/charge/constants!$B$3)</f>
        <v>4.8066000000000004</v>
      </c>
      <c r="AH605" s="32">
        <f>AF605/eval!$E$18</f>
        <v>0</v>
      </c>
      <c r="AI605" s="32">
        <f>AG605/eval!$E$18</f>
        <v>5.8210958603810132</v>
      </c>
      <c r="AR605" s="32" t="e">
        <f t="shared" si="205"/>
        <v>#DIV/0!</v>
      </c>
      <c r="AT605" s="32">
        <f>(AP605)/((AS605+0.0000000000000000001)/charge/constants!$B$3)</f>
        <v>0</v>
      </c>
      <c r="AU605" s="32">
        <f>SQRT(AP605+1)/((AS605+0.0000000000000000001)/charge/constants!$B$3)</f>
        <v>4.8066000000000004</v>
      </c>
      <c r="AV605" s="32">
        <f>AT605/eval!$E$18</f>
        <v>0</v>
      </c>
      <c r="AW605" s="32">
        <f>AU605/eval!$E$18</f>
        <v>5.8210958603810132</v>
      </c>
      <c r="BC605" s="32" t="e">
        <f>Rohdaten!AD605-G605</f>
        <v>#DIV/0!</v>
      </c>
      <c r="BF605" s="33">
        <f>Rohdaten!AF605/eval!$B$7</f>
        <v>0</v>
      </c>
    </row>
    <row r="606" spans="2:58" x14ac:dyDescent="0.2">
      <c r="B606" s="29">
        <f>IF(1=1,Rohdaten!H606,"x"&amp;Rohdaten!H606)</f>
        <v>0</v>
      </c>
      <c r="C606" s="29">
        <f>IF(101,Rohdaten!F606,-Rohdaten!F606)</f>
        <v>0</v>
      </c>
      <c r="E606" s="32">
        <f>Rohdaten!J606</f>
        <v>0</v>
      </c>
      <c r="F606" s="32" t="e">
        <f>AVERAGE(Rohdaten!L606,Rohdaten!X606,Rohdaten!AD606)</f>
        <v>#DIV/0!</v>
      </c>
      <c r="G606" s="29" t="e">
        <f t="array" ref="G606">AVERAGE(IF(Rohdaten!E606='turnwise standard'!$A$5:$A$99,'turnwise standard'!$F$5:$F$99))</f>
        <v>#DIV/0!</v>
      </c>
      <c r="H606" s="29" t="b">
        <f>IF(ISERROR(G606),1&lt;0,E606-G606&gt;eval!$B$6)</f>
        <v>0</v>
      </c>
      <c r="I606" s="32" t="e">
        <f>Rohdaten!L606-G606</f>
        <v>#DIV/0!</v>
      </c>
      <c r="J606" s="32">
        <f t="shared" si="203"/>
        <v>0</v>
      </c>
      <c r="K606" s="32">
        <f t="shared" si="204"/>
        <v>0</v>
      </c>
      <c r="V606" s="31" t="e">
        <f t="array" ref="V606">AVERAGE(IF(Rohdaten!E606='turnwise standard'!$A$5:$A$99,'turnwise standard'!$P$5:$P$99))</f>
        <v>#DIV/0!</v>
      </c>
      <c r="AF606" s="32">
        <f>(AC606)/((AE606+0.0000000000000000001)/charge/constants!$B$3)</f>
        <v>0</v>
      </c>
      <c r="AG606" s="32">
        <f>SQRT(AC606+1)/((AE606+0.0000000000000000001)/charge/constants!$B$3)</f>
        <v>4.8066000000000004</v>
      </c>
      <c r="AH606" s="32">
        <f>AF606/eval!$E$18</f>
        <v>0</v>
      </c>
      <c r="AI606" s="32">
        <f>AG606/eval!$E$18</f>
        <v>5.8210958603810132</v>
      </c>
      <c r="AR606" s="32" t="e">
        <f t="shared" si="205"/>
        <v>#DIV/0!</v>
      </c>
      <c r="AT606" s="32">
        <f>(AP606)/((AS606+0.0000000000000000001)/charge/constants!$B$3)</f>
        <v>0</v>
      </c>
      <c r="AU606" s="32">
        <f>SQRT(AP606+1)/((AS606+0.0000000000000000001)/charge/constants!$B$3)</f>
        <v>4.8066000000000004</v>
      </c>
      <c r="AV606" s="32">
        <f>AT606/eval!$E$18</f>
        <v>0</v>
      </c>
      <c r="AW606" s="32">
        <f>AU606/eval!$E$18</f>
        <v>5.8210958603810132</v>
      </c>
      <c r="BC606" s="32" t="e">
        <f>Rohdaten!AD606-G606</f>
        <v>#DIV/0!</v>
      </c>
      <c r="BF606" s="33">
        <f>Rohdaten!AF606/eval!$B$7</f>
        <v>0</v>
      </c>
    </row>
    <row r="607" spans="2:58" x14ac:dyDescent="0.2">
      <c r="B607" s="29">
        <f>IF(1=1,Rohdaten!H607,"x"&amp;Rohdaten!H607)</f>
        <v>0</v>
      </c>
      <c r="C607" s="29">
        <f>IF(101,Rohdaten!F607,-Rohdaten!F607)</f>
        <v>0</v>
      </c>
      <c r="E607" s="32">
        <f>Rohdaten!J607</f>
        <v>0</v>
      </c>
      <c r="F607" s="32" t="e">
        <f>AVERAGE(Rohdaten!L607,Rohdaten!X607,Rohdaten!AD607)</f>
        <v>#DIV/0!</v>
      </c>
      <c r="G607" s="29" t="e">
        <f t="array" ref="G607">AVERAGE(IF(Rohdaten!E607='turnwise standard'!$A$5:$A$99,'turnwise standard'!$F$5:$F$99))</f>
        <v>#DIV/0!</v>
      </c>
      <c r="H607" s="29" t="b">
        <f>IF(ISERROR(G607),1&lt;0,E607-G607&gt;eval!$B$6)</f>
        <v>0</v>
      </c>
      <c r="I607" s="32" t="e">
        <f>Rohdaten!L607-G607</f>
        <v>#DIV/0!</v>
      </c>
      <c r="J607" s="32">
        <f t="shared" si="203"/>
        <v>0</v>
      </c>
      <c r="K607" s="32">
        <f t="shared" si="204"/>
        <v>0</v>
      </c>
      <c r="V607" s="31" t="e">
        <f t="array" ref="V607">AVERAGE(IF(Rohdaten!E607='turnwise standard'!$A$5:$A$99,'turnwise standard'!$P$5:$P$99))</f>
        <v>#DIV/0!</v>
      </c>
      <c r="AF607" s="32">
        <f>(AC607)/((AE607+0.0000000000000000001)/charge/constants!$B$3)</f>
        <v>0</v>
      </c>
      <c r="AG607" s="32">
        <f>SQRT(AC607+1)/((AE607+0.0000000000000000001)/charge/constants!$B$3)</f>
        <v>4.8066000000000004</v>
      </c>
      <c r="AH607" s="32">
        <f>AF607/eval!$E$18</f>
        <v>0</v>
      </c>
      <c r="AI607" s="32">
        <f>AG607/eval!$E$18</f>
        <v>5.8210958603810132</v>
      </c>
      <c r="AR607" s="32" t="e">
        <f t="shared" si="205"/>
        <v>#DIV/0!</v>
      </c>
      <c r="AT607" s="32">
        <f>(AP607)/((AS607+0.0000000000000000001)/charge/constants!$B$3)</f>
        <v>0</v>
      </c>
      <c r="AU607" s="32">
        <f>SQRT(AP607+1)/((AS607+0.0000000000000000001)/charge/constants!$B$3)</f>
        <v>4.8066000000000004</v>
      </c>
      <c r="AV607" s="32">
        <f>AT607/eval!$E$18</f>
        <v>0</v>
      </c>
      <c r="AW607" s="32">
        <f>AU607/eval!$E$18</f>
        <v>5.8210958603810132</v>
      </c>
      <c r="BC607" s="32" t="e">
        <f>Rohdaten!AD607-G607</f>
        <v>#DIV/0!</v>
      </c>
      <c r="BF607" s="33">
        <f>Rohdaten!AF607/eval!$B$7</f>
        <v>0</v>
      </c>
    </row>
    <row r="608" spans="2:58" x14ac:dyDescent="0.2">
      <c r="B608" s="29">
        <f>IF(1=1,Rohdaten!H608,"x"&amp;Rohdaten!H608)</f>
        <v>0</v>
      </c>
      <c r="C608" s="29">
        <f>IF(101,Rohdaten!F608,-Rohdaten!F608)</f>
        <v>0</v>
      </c>
      <c r="E608" s="32">
        <f>Rohdaten!J608</f>
        <v>0</v>
      </c>
      <c r="F608" s="32" t="e">
        <f>AVERAGE(Rohdaten!L608,Rohdaten!X608,Rohdaten!AD608)</f>
        <v>#DIV/0!</v>
      </c>
      <c r="G608" s="29" t="e">
        <f t="array" ref="G608">AVERAGE(IF(Rohdaten!E608='turnwise standard'!$A$5:$A$99,'turnwise standard'!$F$5:$F$99))</f>
        <v>#DIV/0!</v>
      </c>
      <c r="H608" s="29" t="b">
        <f>IF(ISERROR(G608),1&lt;0,E608-G608&gt;eval!$B$6)</f>
        <v>0</v>
      </c>
      <c r="I608" s="32" t="e">
        <f>Rohdaten!L608-G608</f>
        <v>#DIV/0!</v>
      </c>
      <c r="J608" s="32">
        <f t="shared" si="203"/>
        <v>0</v>
      </c>
      <c r="K608" s="32">
        <f t="shared" si="204"/>
        <v>0</v>
      </c>
      <c r="V608" s="31" t="e">
        <f t="array" ref="V608">AVERAGE(IF(Rohdaten!E608='turnwise standard'!$A$5:$A$99,'turnwise standard'!$P$5:$P$99))</f>
        <v>#DIV/0!</v>
      </c>
      <c r="AF608" s="32">
        <f>(AC608)/((AE608+0.0000000000000000001)/charge/constants!$B$3)</f>
        <v>0</v>
      </c>
      <c r="AG608" s="32">
        <f>SQRT(AC608+1)/((AE608+0.0000000000000000001)/charge/constants!$B$3)</f>
        <v>4.8066000000000004</v>
      </c>
      <c r="AH608" s="32">
        <f>AF608/eval!$E$18</f>
        <v>0</v>
      </c>
      <c r="AI608" s="32">
        <f>AG608/eval!$E$18</f>
        <v>5.8210958603810132</v>
      </c>
      <c r="AR608" s="32" t="e">
        <f t="shared" si="205"/>
        <v>#DIV/0!</v>
      </c>
      <c r="AT608" s="32">
        <f>(AP608)/((AS608+0.0000000000000000001)/charge/constants!$B$3)</f>
        <v>0</v>
      </c>
      <c r="AU608" s="32">
        <f>SQRT(AP608+1)/((AS608+0.0000000000000000001)/charge/constants!$B$3)</f>
        <v>4.8066000000000004</v>
      </c>
      <c r="AV608" s="32">
        <f>AT608/eval!$E$18</f>
        <v>0</v>
      </c>
      <c r="AW608" s="32">
        <f>AU608/eval!$E$18</f>
        <v>5.8210958603810132</v>
      </c>
      <c r="BC608" s="32" t="e">
        <f>Rohdaten!AD608-G608</f>
        <v>#DIV/0!</v>
      </c>
      <c r="BF608" s="33">
        <f>Rohdaten!AF608/eval!$B$7</f>
        <v>0</v>
      </c>
    </row>
    <row r="609" spans="2:58" x14ac:dyDescent="0.2">
      <c r="B609" s="29">
        <f>IF(1=1,Rohdaten!H609,"x"&amp;Rohdaten!H609)</f>
        <v>0</v>
      </c>
      <c r="C609" s="29">
        <f>IF(101,Rohdaten!F609,-Rohdaten!F609)</f>
        <v>0</v>
      </c>
      <c r="E609" s="32">
        <f>Rohdaten!J609</f>
        <v>0</v>
      </c>
      <c r="F609" s="32" t="e">
        <f>AVERAGE(Rohdaten!L609,Rohdaten!X609,Rohdaten!AD609)</f>
        <v>#DIV/0!</v>
      </c>
      <c r="G609" s="29" t="e">
        <f t="array" ref="G609">AVERAGE(IF(Rohdaten!E609='turnwise standard'!$A$5:$A$99,'turnwise standard'!$F$5:$F$99))</f>
        <v>#DIV/0!</v>
      </c>
      <c r="H609" s="29" t="b">
        <f>IF(ISERROR(G609),1&lt;0,E609-G609&gt;eval!$B$6)</f>
        <v>0</v>
      </c>
      <c r="I609" s="32" t="e">
        <f>Rohdaten!L609-G609</f>
        <v>#DIV/0!</v>
      </c>
      <c r="J609" s="32">
        <f t="shared" si="203"/>
        <v>0</v>
      </c>
      <c r="K609" s="32">
        <f t="shared" si="204"/>
        <v>0</v>
      </c>
      <c r="V609" s="31" t="e">
        <f t="array" ref="V609">AVERAGE(IF(Rohdaten!E609='turnwise standard'!$A$5:$A$99,'turnwise standard'!$P$5:$P$99))</f>
        <v>#DIV/0!</v>
      </c>
      <c r="AF609" s="32">
        <f>(AC609)/((AE609+0.0000000000000000001)/charge/constants!$B$3)</f>
        <v>0</v>
      </c>
      <c r="AG609" s="32">
        <f>SQRT(AC609+1)/((AE609+0.0000000000000000001)/charge/constants!$B$3)</f>
        <v>4.8066000000000004</v>
      </c>
      <c r="AH609" s="32">
        <f>AF609/eval!$E$18</f>
        <v>0</v>
      </c>
      <c r="AI609" s="32">
        <f>AG609/eval!$E$18</f>
        <v>5.8210958603810132</v>
      </c>
      <c r="AR609" s="32" t="e">
        <f t="shared" si="205"/>
        <v>#DIV/0!</v>
      </c>
      <c r="AT609" s="32">
        <f>(AP609)/((AS609+0.0000000000000000001)/charge/constants!$B$3)</f>
        <v>0</v>
      </c>
      <c r="AU609" s="32">
        <f>SQRT(AP609+1)/((AS609+0.0000000000000000001)/charge/constants!$B$3)</f>
        <v>4.8066000000000004</v>
      </c>
      <c r="AV609" s="32">
        <f>AT609/eval!$E$18</f>
        <v>0</v>
      </c>
      <c r="AW609" s="32">
        <f>AU609/eval!$E$18</f>
        <v>5.8210958603810132</v>
      </c>
      <c r="BC609" s="32" t="e">
        <f>Rohdaten!AD609-G609</f>
        <v>#DIV/0!</v>
      </c>
      <c r="BF609" s="33">
        <f>Rohdaten!AF609/eval!$B$7</f>
        <v>0</v>
      </c>
    </row>
    <row r="610" spans="2:58" x14ac:dyDescent="0.2">
      <c r="B610" s="29">
        <f>IF(1=1,Rohdaten!H610,"x"&amp;Rohdaten!H610)</f>
        <v>0</v>
      </c>
      <c r="C610" s="29">
        <f>IF(101,Rohdaten!F610,-Rohdaten!F610)</f>
        <v>0</v>
      </c>
      <c r="E610" s="32">
        <f>Rohdaten!J610</f>
        <v>0</v>
      </c>
      <c r="F610" s="32" t="e">
        <f>AVERAGE(Rohdaten!L610,Rohdaten!X610,Rohdaten!AD610)</f>
        <v>#DIV/0!</v>
      </c>
      <c r="G610" s="29" t="e">
        <f t="array" ref="G610">AVERAGE(IF(Rohdaten!E610='turnwise standard'!$A$5:$A$99,'turnwise standard'!$F$5:$F$99))</f>
        <v>#DIV/0!</v>
      </c>
      <c r="H610" s="29" t="b">
        <f>IF(ISERROR(G610),1&lt;0,E610-G610&gt;eval!$B$6)</f>
        <v>0</v>
      </c>
      <c r="I610" s="32" t="e">
        <f>Rohdaten!L610-G610</f>
        <v>#DIV/0!</v>
      </c>
      <c r="J610" s="32">
        <f t="shared" si="203"/>
        <v>0</v>
      </c>
      <c r="K610" s="32">
        <f t="shared" si="204"/>
        <v>0</v>
      </c>
      <c r="V610" s="31" t="e">
        <f t="array" ref="V610">AVERAGE(IF(Rohdaten!E610='turnwise standard'!$A$5:$A$99,'turnwise standard'!$P$5:$P$99))</f>
        <v>#DIV/0!</v>
      </c>
      <c r="AF610" s="32">
        <f>(AC610)/((AE610+0.0000000000000000001)/charge/constants!$B$3)</f>
        <v>0</v>
      </c>
      <c r="AG610" s="32">
        <f>SQRT(AC610+1)/((AE610+0.0000000000000000001)/charge/constants!$B$3)</f>
        <v>4.8066000000000004</v>
      </c>
      <c r="AH610" s="32">
        <f>AF610/eval!$E$18</f>
        <v>0</v>
      </c>
      <c r="AI610" s="32">
        <f>AG610/eval!$E$18</f>
        <v>5.8210958603810132</v>
      </c>
      <c r="AR610" s="32" t="e">
        <f t="shared" si="205"/>
        <v>#DIV/0!</v>
      </c>
      <c r="AT610" s="32">
        <f>(AP610)/((AS610+0.0000000000000000001)/charge/constants!$B$3)</f>
        <v>0</v>
      </c>
      <c r="AU610" s="32">
        <f>SQRT(AP610+1)/((AS610+0.0000000000000000001)/charge/constants!$B$3)</f>
        <v>4.8066000000000004</v>
      </c>
      <c r="AV610" s="32">
        <f>AT610/eval!$E$18</f>
        <v>0</v>
      </c>
      <c r="AW610" s="32">
        <f>AU610/eval!$E$18</f>
        <v>5.8210958603810132</v>
      </c>
      <c r="BC610" s="32" t="e">
        <f>Rohdaten!AD610-G610</f>
        <v>#DIV/0!</v>
      </c>
      <c r="BF610" s="33">
        <f>Rohdaten!AF610/eval!$B$7</f>
        <v>0</v>
      </c>
    </row>
    <row r="611" spans="2:58" x14ac:dyDescent="0.2">
      <c r="B611" s="29">
        <f>IF(1=1,Rohdaten!H611,"x"&amp;Rohdaten!H611)</f>
        <v>0</v>
      </c>
      <c r="C611" s="29">
        <f>IF(101,Rohdaten!F611,-Rohdaten!F611)</f>
        <v>0</v>
      </c>
      <c r="E611" s="32">
        <f>Rohdaten!J611</f>
        <v>0</v>
      </c>
      <c r="F611" s="32" t="e">
        <f>AVERAGE(Rohdaten!L611,Rohdaten!X611,Rohdaten!AD611)</f>
        <v>#DIV/0!</v>
      </c>
      <c r="G611" s="29" t="e">
        <f t="array" ref="G611">AVERAGE(IF(Rohdaten!E611='turnwise standard'!$A$5:$A$99,'turnwise standard'!$F$5:$F$99))</f>
        <v>#DIV/0!</v>
      </c>
      <c r="H611" s="29" t="b">
        <f>IF(ISERROR(G611),1&lt;0,E611-G611&gt;eval!$B$6)</f>
        <v>0</v>
      </c>
      <c r="I611" s="32" t="e">
        <f>Rohdaten!L611-G611</f>
        <v>#DIV/0!</v>
      </c>
      <c r="J611" s="32">
        <f t="shared" si="203"/>
        <v>0</v>
      </c>
      <c r="K611" s="32">
        <f t="shared" si="204"/>
        <v>0</v>
      </c>
      <c r="V611" s="31" t="e">
        <f t="array" ref="V611">AVERAGE(IF(Rohdaten!E611='turnwise standard'!$A$5:$A$99,'turnwise standard'!$P$5:$P$99))</f>
        <v>#DIV/0!</v>
      </c>
      <c r="AF611" s="32">
        <f>(AC611)/((AE611+0.0000000000000000001)/charge/constants!$B$3)</f>
        <v>0</v>
      </c>
      <c r="AG611" s="32">
        <f>SQRT(AC611+1)/((AE611+0.0000000000000000001)/charge/constants!$B$3)</f>
        <v>4.8066000000000004</v>
      </c>
      <c r="AH611" s="32">
        <f>AF611/eval!$E$18</f>
        <v>0</v>
      </c>
      <c r="AI611" s="32">
        <f>AG611/eval!$E$18</f>
        <v>5.8210958603810132</v>
      </c>
      <c r="AR611" s="32" t="e">
        <f t="shared" si="205"/>
        <v>#DIV/0!</v>
      </c>
      <c r="AT611" s="32">
        <f>(AP611)/((AS611+0.0000000000000000001)/charge/constants!$B$3)</f>
        <v>0</v>
      </c>
      <c r="AU611" s="32">
        <f>SQRT(AP611+1)/((AS611+0.0000000000000000001)/charge/constants!$B$3)</f>
        <v>4.8066000000000004</v>
      </c>
      <c r="AV611" s="32">
        <f>AT611/eval!$E$18</f>
        <v>0</v>
      </c>
      <c r="AW611" s="32">
        <f>AU611/eval!$E$18</f>
        <v>5.8210958603810132</v>
      </c>
      <c r="BC611" s="32" t="e">
        <f>Rohdaten!AD611-G611</f>
        <v>#DIV/0!</v>
      </c>
      <c r="BF611" s="33">
        <f>Rohdaten!AF611/eval!$B$7</f>
        <v>0</v>
      </c>
    </row>
    <row r="612" spans="2:58" x14ac:dyDescent="0.2">
      <c r="B612" s="29">
        <f>IF(1=1,Rohdaten!H612,"x"&amp;Rohdaten!H612)</f>
        <v>0</v>
      </c>
      <c r="C612" s="29">
        <f>IF(101,Rohdaten!F612,-Rohdaten!F612)</f>
        <v>0</v>
      </c>
      <c r="E612" s="32">
        <f>Rohdaten!J612</f>
        <v>0</v>
      </c>
      <c r="F612" s="32" t="e">
        <f>AVERAGE(Rohdaten!L612,Rohdaten!X612,Rohdaten!AD612)</f>
        <v>#DIV/0!</v>
      </c>
      <c r="G612" s="29" t="e">
        <f t="array" ref="G612">AVERAGE(IF(Rohdaten!E612='turnwise standard'!$A$5:$A$99,'turnwise standard'!$F$5:$F$99))</f>
        <v>#DIV/0!</v>
      </c>
      <c r="H612" s="29" t="b">
        <f>IF(ISERROR(G612),1&lt;0,E612-G612&gt;eval!$B$6)</f>
        <v>0</v>
      </c>
      <c r="I612" s="32" t="e">
        <f>Rohdaten!L612-G612</f>
        <v>#DIV/0!</v>
      </c>
      <c r="J612" s="32">
        <f t="shared" si="203"/>
        <v>0</v>
      </c>
      <c r="K612" s="32">
        <f t="shared" si="204"/>
        <v>0</v>
      </c>
      <c r="V612" s="31" t="e">
        <f t="array" ref="V612">AVERAGE(IF(Rohdaten!E612='turnwise standard'!$A$5:$A$99,'turnwise standard'!$P$5:$P$99))</f>
        <v>#DIV/0!</v>
      </c>
      <c r="AF612" s="32">
        <f>(AC612)/((AE612+0.0000000000000000001)/charge/constants!$B$3)</f>
        <v>0</v>
      </c>
      <c r="AG612" s="32">
        <f>SQRT(AC612+1)/((AE612+0.0000000000000000001)/charge/constants!$B$3)</f>
        <v>4.8066000000000004</v>
      </c>
      <c r="AH612" s="32">
        <f>AF612/eval!$E$18</f>
        <v>0</v>
      </c>
      <c r="AI612" s="32">
        <f>AG612/eval!$E$18</f>
        <v>5.8210958603810132</v>
      </c>
      <c r="AR612" s="32" t="e">
        <f t="shared" si="205"/>
        <v>#DIV/0!</v>
      </c>
      <c r="AT612" s="32">
        <f>(AP612)/((AS612+0.0000000000000000001)/charge/constants!$B$3)</f>
        <v>0</v>
      </c>
      <c r="AU612" s="32">
        <f>SQRT(AP612+1)/((AS612+0.0000000000000000001)/charge/constants!$B$3)</f>
        <v>4.8066000000000004</v>
      </c>
      <c r="AV612" s="32">
        <f>AT612/eval!$E$18</f>
        <v>0</v>
      </c>
      <c r="AW612" s="32">
        <f>AU612/eval!$E$18</f>
        <v>5.8210958603810132</v>
      </c>
      <c r="BC612" s="32" t="e">
        <f>Rohdaten!AD612-G612</f>
        <v>#DIV/0!</v>
      </c>
      <c r="BF612" s="33">
        <f>Rohdaten!AF612/eval!$B$7</f>
        <v>0</v>
      </c>
    </row>
    <row r="613" spans="2:58" x14ac:dyDescent="0.2">
      <c r="B613" s="29">
        <f>IF(1=1,Rohdaten!H613,"x"&amp;Rohdaten!H613)</f>
        <v>0</v>
      </c>
      <c r="C613" s="29">
        <f>IF(101,Rohdaten!F613,-Rohdaten!F613)</f>
        <v>0</v>
      </c>
      <c r="E613" s="32">
        <f>Rohdaten!J613</f>
        <v>0</v>
      </c>
      <c r="F613" s="32" t="e">
        <f>AVERAGE(Rohdaten!L613,Rohdaten!X613,Rohdaten!AD613)</f>
        <v>#DIV/0!</v>
      </c>
      <c r="G613" s="29" t="e">
        <f t="array" ref="G613">AVERAGE(IF(Rohdaten!E613='turnwise standard'!$A$5:$A$99,'turnwise standard'!$F$5:$F$99))</f>
        <v>#DIV/0!</v>
      </c>
      <c r="H613" s="29" t="b">
        <f>IF(ISERROR(G613),1&lt;0,E613-G613&gt;eval!$B$6)</f>
        <v>0</v>
      </c>
      <c r="I613" s="32" t="e">
        <f>Rohdaten!L613-G613</f>
        <v>#DIV/0!</v>
      </c>
      <c r="J613" s="32">
        <f t="shared" si="203"/>
        <v>0</v>
      </c>
      <c r="K613" s="32">
        <f t="shared" si="204"/>
        <v>0</v>
      </c>
      <c r="V613" s="31" t="e">
        <f t="array" ref="V613">AVERAGE(IF(Rohdaten!E613='turnwise standard'!$A$5:$A$99,'turnwise standard'!$P$5:$P$99))</f>
        <v>#DIV/0!</v>
      </c>
      <c r="AF613" s="32">
        <f>(AC613)/((AE613+0.0000000000000000001)/charge/constants!$B$3)</f>
        <v>0</v>
      </c>
      <c r="AG613" s="32">
        <f>SQRT(AC613+1)/((AE613+0.0000000000000000001)/charge/constants!$B$3)</f>
        <v>4.8066000000000004</v>
      </c>
      <c r="AH613" s="32">
        <f>AF613/eval!$E$18</f>
        <v>0</v>
      </c>
      <c r="AI613" s="32">
        <f>AG613/eval!$E$18</f>
        <v>5.8210958603810132</v>
      </c>
      <c r="AR613" s="32" t="e">
        <f t="shared" si="205"/>
        <v>#DIV/0!</v>
      </c>
      <c r="AT613" s="32">
        <f>(AP613)/((AS613+0.0000000000000000001)/charge/constants!$B$3)</f>
        <v>0</v>
      </c>
      <c r="AU613" s="32">
        <f>SQRT(AP613+1)/((AS613+0.0000000000000000001)/charge/constants!$B$3)</f>
        <v>4.8066000000000004</v>
      </c>
      <c r="AV613" s="32">
        <f>AT613/eval!$E$18</f>
        <v>0</v>
      </c>
      <c r="AW613" s="32">
        <f>AU613/eval!$E$18</f>
        <v>5.8210958603810132</v>
      </c>
      <c r="BC613" s="32" t="e">
        <f>Rohdaten!AD613-G613</f>
        <v>#DIV/0!</v>
      </c>
      <c r="BF613" s="33">
        <f>Rohdaten!AF613/eval!$B$7</f>
        <v>0</v>
      </c>
    </row>
    <row r="614" spans="2:58" x14ac:dyDescent="0.2">
      <c r="B614" s="29">
        <f>IF(1=1,Rohdaten!H614,"x"&amp;Rohdaten!H614)</f>
        <v>0</v>
      </c>
      <c r="C614" s="29">
        <f>IF(101,Rohdaten!F614,-Rohdaten!F614)</f>
        <v>0</v>
      </c>
      <c r="E614" s="32">
        <f>Rohdaten!J614</f>
        <v>0</v>
      </c>
      <c r="F614" s="32" t="e">
        <f>AVERAGE(Rohdaten!L614,Rohdaten!X614,Rohdaten!AD614)</f>
        <v>#DIV/0!</v>
      </c>
      <c r="G614" s="29" t="e">
        <f t="array" ref="G614">AVERAGE(IF(Rohdaten!E614='turnwise standard'!$A$5:$A$99,'turnwise standard'!$F$5:$F$99))</f>
        <v>#DIV/0!</v>
      </c>
      <c r="H614" s="29" t="b">
        <f>IF(ISERROR(G614),1&lt;0,E614-G614&gt;eval!$B$6)</f>
        <v>0</v>
      </c>
      <c r="I614" s="32" t="e">
        <f>Rohdaten!L614-G614</f>
        <v>#DIV/0!</v>
      </c>
      <c r="J614" s="32">
        <f t="shared" si="203"/>
        <v>0</v>
      </c>
      <c r="K614" s="32">
        <f t="shared" si="204"/>
        <v>0</v>
      </c>
      <c r="V614" s="31" t="e">
        <f t="array" ref="V614">AVERAGE(IF(Rohdaten!E614='turnwise standard'!$A$5:$A$99,'turnwise standard'!$P$5:$P$99))</f>
        <v>#DIV/0!</v>
      </c>
      <c r="AF614" s="32">
        <f>(AC614)/((AE614+0.0000000000000000001)/charge/constants!$B$3)</f>
        <v>0</v>
      </c>
      <c r="AG614" s="32">
        <f>SQRT(AC614+1)/((AE614+0.0000000000000000001)/charge/constants!$B$3)</f>
        <v>4.8066000000000004</v>
      </c>
      <c r="AH614" s="32">
        <f>AF614/eval!$E$18</f>
        <v>0</v>
      </c>
      <c r="AI614" s="32">
        <f>AG614/eval!$E$18</f>
        <v>5.8210958603810132</v>
      </c>
      <c r="AR614" s="32" t="e">
        <f t="shared" si="205"/>
        <v>#DIV/0!</v>
      </c>
      <c r="AT614" s="32">
        <f>(AP614)/((AS614+0.0000000000000000001)/charge/constants!$B$3)</f>
        <v>0</v>
      </c>
      <c r="AU614" s="32">
        <f>SQRT(AP614+1)/((AS614+0.0000000000000000001)/charge/constants!$B$3)</f>
        <v>4.8066000000000004</v>
      </c>
      <c r="AV614" s="32">
        <f>AT614/eval!$E$18</f>
        <v>0</v>
      </c>
      <c r="AW614" s="32">
        <f>AU614/eval!$E$18</f>
        <v>5.8210958603810132</v>
      </c>
      <c r="BC614" s="32" t="e">
        <f>Rohdaten!AD614-G614</f>
        <v>#DIV/0!</v>
      </c>
      <c r="BF614" s="33">
        <f>Rohdaten!AF614/eval!$B$7</f>
        <v>0</v>
      </c>
    </row>
    <row r="615" spans="2:58" x14ac:dyDescent="0.2">
      <c r="B615" s="29">
        <f>IF(1=1,Rohdaten!H615,"x"&amp;Rohdaten!H615)</f>
        <v>0</v>
      </c>
      <c r="C615" s="29">
        <f>IF(101,Rohdaten!F615,-Rohdaten!F615)</f>
        <v>0</v>
      </c>
      <c r="E615" s="32">
        <f>Rohdaten!J615</f>
        <v>0</v>
      </c>
      <c r="F615" s="32" t="e">
        <f>AVERAGE(Rohdaten!L615,Rohdaten!X615,Rohdaten!AD615)</f>
        <v>#DIV/0!</v>
      </c>
      <c r="G615" s="29" t="e">
        <f t="array" ref="G615">AVERAGE(IF(Rohdaten!E615='turnwise standard'!$A$5:$A$99,'turnwise standard'!$F$5:$F$99))</f>
        <v>#DIV/0!</v>
      </c>
      <c r="H615" s="29" t="b">
        <f>IF(ISERROR(G615),1&lt;0,E615-G615&gt;eval!$B$6)</f>
        <v>0</v>
      </c>
      <c r="I615" s="32" t="e">
        <f>Rohdaten!L615-G615</f>
        <v>#DIV/0!</v>
      </c>
      <c r="J615" s="32">
        <f t="shared" si="203"/>
        <v>0</v>
      </c>
      <c r="K615" s="32">
        <f t="shared" si="204"/>
        <v>0</v>
      </c>
      <c r="V615" s="31" t="e">
        <f t="array" ref="V615">AVERAGE(IF(Rohdaten!E615='turnwise standard'!$A$5:$A$99,'turnwise standard'!$P$5:$P$99))</f>
        <v>#DIV/0!</v>
      </c>
      <c r="AF615" s="32">
        <f>(AC615)/((AE615+0.0000000000000000001)/charge/constants!$B$3)</f>
        <v>0</v>
      </c>
      <c r="AG615" s="32">
        <f>SQRT(AC615+1)/((AE615+0.0000000000000000001)/charge/constants!$B$3)</f>
        <v>4.8066000000000004</v>
      </c>
      <c r="AH615" s="32">
        <f>AF615/eval!$E$18</f>
        <v>0</v>
      </c>
      <c r="AI615" s="32">
        <f>AG615/eval!$E$18</f>
        <v>5.8210958603810132</v>
      </c>
      <c r="AR615" s="32" t="e">
        <f t="shared" si="205"/>
        <v>#DIV/0!</v>
      </c>
      <c r="AT615" s="32">
        <f>(AP615)/((AS615+0.0000000000000000001)/charge/constants!$B$3)</f>
        <v>0</v>
      </c>
      <c r="AU615" s="32">
        <f>SQRT(AP615+1)/((AS615+0.0000000000000000001)/charge/constants!$B$3)</f>
        <v>4.8066000000000004</v>
      </c>
      <c r="AV615" s="32">
        <f>AT615/eval!$E$18</f>
        <v>0</v>
      </c>
      <c r="AW615" s="32">
        <f>AU615/eval!$E$18</f>
        <v>5.8210958603810132</v>
      </c>
      <c r="BC615" s="32" t="e">
        <f>Rohdaten!AD615-G615</f>
        <v>#DIV/0!</v>
      </c>
      <c r="BF615" s="33">
        <f>Rohdaten!AF615/eval!$B$7</f>
        <v>0</v>
      </c>
    </row>
    <row r="616" spans="2:58" x14ac:dyDescent="0.2">
      <c r="B616" s="29">
        <f>IF(1=1,Rohdaten!H616,"x"&amp;Rohdaten!H616)</f>
        <v>0</v>
      </c>
      <c r="C616" s="29">
        <f>IF(101,Rohdaten!F616,-Rohdaten!F616)</f>
        <v>0</v>
      </c>
      <c r="E616" s="32">
        <f>Rohdaten!J616</f>
        <v>0</v>
      </c>
      <c r="F616" s="32" t="e">
        <f>AVERAGE(Rohdaten!L616,Rohdaten!X616,Rohdaten!AD616)</f>
        <v>#DIV/0!</v>
      </c>
      <c r="G616" s="29" t="e">
        <f t="array" ref="G616">AVERAGE(IF(Rohdaten!E616='turnwise standard'!$A$5:$A$99,'turnwise standard'!$F$5:$F$99))</f>
        <v>#DIV/0!</v>
      </c>
      <c r="H616" s="29" t="b">
        <f>IF(ISERROR(G616),1&lt;0,E616-G616&gt;eval!$B$6)</f>
        <v>0</v>
      </c>
      <c r="I616" s="32" t="e">
        <f>Rohdaten!L616-G616</f>
        <v>#DIV/0!</v>
      </c>
      <c r="J616" s="32">
        <f t="shared" si="203"/>
        <v>0</v>
      </c>
      <c r="K616" s="32">
        <f t="shared" si="204"/>
        <v>0</v>
      </c>
      <c r="V616" s="31" t="e">
        <f t="array" ref="V616">AVERAGE(IF(Rohdaten!E616='turnwise standard'!$A$5:$A$99,'turnwise standard'!$P$5:$P$99))</f>
        <v>#DIV/0!</v>
      </c>
      <c r="AF616" s="32">
        <f>(AC616)/((AE616+0.0000000000000000001)/charge/constants!$B$3)</f>
        <v>0</v>
      </c>
      <c r="AG616" s="32">
        <f>SQRT(AC616+1)/((AE616+0.0000000000000000001)/charge/constants!$B$3)</f>
        <v>4.8066000000000004</v>
      </c>
      <c r="AH616" s="32">
        <f>AF616/eval!$E$18</f>
        <v>0</v>
      </c>
      <c r="AI616" s="32">
        <f>AG616/eval!$E$18</f>
        <v>5.8210958603810132</v>
      </c>
      <c r="AR616" s="32" t="e">
        <f t="shared" si="205"/>
        <v>#DIV/0!</v>
      </c>
      <c r="AT616" s="32">
        <f>(AP616)/((AS616+0.0000000000000000001)/charge/constants!$B$3)</f>
        <v>0</v>
      </c>
      <c r="AU616" s="32">
        <f>SQRT(AP616+1)/((AS616+0.0000000000000000001)/charge/constants!$B$3)</f>
        <v>4.8066000000000004</v>
      </c>
      <c r="AV616" s="32">
        <f>AT616/eval!$E$18</f>
        <v>0</v>
      </c>
      <c r="AW616" s="32">
        <f>AU616/eval!$E$18</f>
        <v>5.8210958603810132</v>
      </c>
      <c r="BC616" s="32" t="e">
        <f>Rohdaten!AD616-G616</f>
        <v>#DIV/0!</v>
      </c>
      <c r="BF616" s="33">
        <f>Rohdaten!AF616/eval!$B$7</f>
        <v>0</v>
      </c>
    </row>
    <row r="617" spans="2:58" x14ac:dyDescent="0.2">
      <c r="B617" s="29">
        <f>IF(1=1,Rohdaten!H617,"x"&amp;Rohdaten!H617)</f>
        <v>0</v>
      </c>
      <c r="C617" s="29">
        <f>IF(101,Rohdaten!F617,-Rohdaten!F617)</f>
        <v>0</v>
      </c>
      <c r="E617" s="32">
        <f>Rohdaten!J617</f>
        <v>0</v>
      </c>
      <c r="F617" s="32" t="e">
        <f>AVERAGE(Rohdaten!L617,Rohdaten!X617,Rohdaten!AD617)</f>
        <v>#DIV/0!</v>
      </c>
      <c r="G617" s="29" t="e">
        <f t="array" ref="G617">AVERAGE(IF(Rohdaten!E617='turnwise standard'!$A$5:$A$99,'turnwise standard'!$F$5:$F$99))</f>
        <v>#DIV/0!</v>
      </c>
      <c r="H617" s="29" t="b">
        <f>IF(ISERROR(G617),1&lt;0,E617-G617&gt;eval!$B$6)</f>
        <v>0</v>
      </c>
      <c r="I617" s="32" t="e">
        <f>Rohdaten!L617-G617</f>
        <v>#DIV/0!</v>
      </c>
      <c r="J617" s="32">
        <f t="shared" si="203"/>
        <v>0</v>
      </c>
      <c r="K617" s="32">
        <f t="shared" si="204"/>
        <v>0</v>
      </c>
      <c r="V617" s="31" t="e">
        <f t="array" ref="V617">AVERAGE(IF(Rohdaten!E617='turnwise standard'!$A$5:$A$99,'turnwise standard'!$P$5:$P$99))</f>
        <v>#DIV/0!</v>
      </c>
      <c r="AF617" s="32">
        <f>(AC617)/((AE617+0.0000000000000000001)/charge/constants!$B$3)</f>
        <v>0</v>
      </c>
      <c r="AG617" s="32">
        <f>SQRT(AC617+1)/((AE617+0.0000000000000000001)/charge/constants!$B$3)</f>
        <v>4.8066000000000004</v>
      </c>
      <c r="AH617" s="32">
        <f>AF617/eval!$E$18</f>
        <v>0</v>
      </c>
      <c r="AI617" s="32">
        <f>AG617/eval!$E$18</f>
        <v>5.8210958603810132</v>
      </c>
      <c r="AR617" s="32" t="e">
        <f t="shared" si="205"/>
        <v>#DIV/0!</v>
      </c>
      <c r="AT617" s="32">
        <f>(AP617)/((AS617+0.0000000000000000001)/charge/constants!$B$3)</f>
        <v>0</v>
      </c>
      <c r="AU617" s="32">
        <f>SQRT(AP617+1)/((AS617+0.0000000000000000001)/charge/constants!$B$3)</f>
        <v>4.8066000000000004</v>
      </c>
      <c r="AV617" s="32">
        <f>AT617/eval!$E$18</f>
        <v>0</v>
      </c>
      <c r="AW617" s="32">
        <f>AU617/eval!$E$18</f>
        <v>5.8210958603810132</v>
      </c>
      <c r="BC617" s="32" t="e">
        <f>Rohdaten!AD617-G617</f>
        <v>#DIV/0!</v>
      </c>
      <c r="BF617" s="33">
        <f>Rohdaten!AF617/eval!$B$7</f>
        <v>0</v>
      </c>
    </row>
    <row r="618" spans="2:58" x14ac:dyDescent="0.2">
      <c r="B618" s="29">
        <f>IF(1=1,Rohdaten!H618,"x"&amp;Rohdaten!H618)</f>
        <v>0</v>
      </c>
      <c r="C618" s="29">
        <f>IF(101,Rohdaten!F618,-Rohdaten!F618)</f>
        <v>0</v>
      </c>
      <c r="E618" s="32">
        <f>Rohdaten!J618</f>
        <v>0</v>
      </c>
      <c r="F618" s="32" t="e">
        <f>AVERAGE(Rohdaten!L618,Rohdaten!X618,Rohdaten!AD618)</f>
        <v>#DIV/0!</v>
      </c>
      <c r="G618" s="29" t="e">
        <f t="array" ref="G618">AVERAGE(IF(Rohdaten!E618='turnwise standard'!$A$5:$A$99,'turnwise standard'!$F$5:$F$99))</f>
        <v>#DIV/0!</v>
      </c>
      <c r="H618" s="29" t="b">
        <f>IF(ISERROR(G618),1&lt;0,E618-G618&gt;eval!$B$6)</f>
        <v>0</v>
      </c>
      <c r="I618" s="32" t="e">
        <f>Rohdaten!L618-G618</f>
        <v>#DIV/0!</v>
      </c>
      <c r="J618" s="32">
        <f t="shared" si="203"/>
        <v>0</v>
      </c>
      <c r="K618" s="32">
        <f t="shared" si="204"/>
        <v>0</v>
      </c>
      <c r="V618" s="31" t="e">
        <f t="array" ref="V618">AVERAGE(IF(Rohdaten!E618='turnwise standard'!$A$5:$A$99,'turnwise standard'!$P$5:$P$99))</f>
        <v>#DIV/0!</v>
      </c>
      <c r="AF618" s="32">
        <f>(AC618)/((AE618+0.0000000000000000001)/charge/constants!$B$3)</f>
        <v>0</v>
      </c>
      <c r="AG618" s="32">
        <f>SQRT(AC618+1)/((AE618+0.0000000000000000001)/charge/constants!$B$3)</f>
        <v>4.8066000000000004</v>
      </c>
      <c r="AH618" s="32">
        <f>AF618/eval!$E$18</f>
        <v>0</v>
      </c>
      <c r="AI618" s="32">
        <f>AG618/eval!$E$18</f>
        <v>5.8210958603810132</v>
      </c>
      <c r="AR618" s="32" t="e">
        <f t="shared" si="205"/>
        <v>#DIV/0!</v>
      </c>
      <c r="AT618" s="32">
        <f>(AP618)/((AS618+0.0000000000000000001)/charge/constants!$B$3)</f>
        <v>0</v>
      </c>
      <c r="AU618" s="32">
        <f>SQRT(AP618+1)/((AS618+0.0000000000000000001)/charge/constants!$B$3)</f>
        <v>4.8066000000000004</v>
      </c>
      <c r="AV618" s="32">
        <f>AT618/eval!$E$18</f>
        <v>0</v>
      </c>
      <c r="AW618" s="32">
        <f>AU618/eval!$E$18</f>
        <v>5.8210958603810132</v>
      </c>
      <c r="BC618" s="32" t="e">
        <f>Rohdaten!AD618-G618</f>
        <v>#DIV/0!</v>
      </c>
      <c r="BF618" s="33">
        <f>Rohdaten!AF618/eval!$B$7</f>
        <v>0</v>
      </c>
    </row>
    <row r="619" spans="2:58" x14ac:dyDescent="0.2">
      <c r="B619" s="29">
        <f>IF(1=1,Rohdaten!H619,"x"&amp;Rohdaten!H619)</f>
        <v>0</v>
      </c>
      <c r="C619" s="29">
        <f>IF(101,Rohdaten!F619,-Rohdaten!F619)</f>
        <v>0</v>
      </c>
      <c r="E619" s="32">
        <f>Rohdaten!J619</f>
        <v>0</v>
      </c>
      <c r="F619" s="32" t="e">
        <f>AVERAGE(Rohdaten!L619,Rohdaten!X619,Rohdaten!AD619)</f>
        <v>#DIV/0!</v>
      </c>
      <c r="G619" s="29" t="e">
        <f t="array" ref="G619">AVERAGE(IF(Rohdaten!E619='turnwise standard'!$A$5:$A$99,'turnwise standard'!$F$5:$F$99))</f>
        <v>#DIV/0!</v>
      </c>
      <c r="H619" s="29" t="b">
        <f>IF(ISERROR(G619),1&lt;0,E619-G619&gt;eval!$B$6)</f>
        <v>0</v>
      </c>
      <c r="I619" s="32" t="e">
        <f>Rohdaten!L619-G619</f>
        <v>#DIV/0!</v>
      </c>
      <c r="J619" s="32">
        <f t="shared" si="203"/>
        <v>0</v>
      </c>
      <c r="K619" s="32">
        <f t="shared" si="204"/>
        <v>0</v>
      </c>
      <c r="V619" s="31" t="e">
        <f t="array" ref="V619">AVERAGE(IF(Rohdaten!E619='turnwise standard'!$A$5:$A$99,'turnwise standard'!$P$5:$P$99))</f>
        <v>#DIV/0!</v>
      </c>
      <c r="AF619" s="32">
        <f>(AC619)/((AE619+0.0000000000000000001)/charge/constants!$B$3)</f>
        <v>0</v>
      </c>
      <c r="AG619" s="32">
        <f>SQRT(AC619+1)/((AE619+0.0000000000000000001)/charge/constants!$B$3)</f>
        <v>4.8066000000000004</v>
      </c>
      <c r="AH619" s="32">
        <f>AF619/eval!$E$18</f>
        <v>0</v>
      </c>
      <c r="AI619" s="32">
        <f>AG619/eval!$E$18</f>
        <v>5.8210958603810132</v>
      </c>
      <c r="AR619" s="32" t="e">
        <f t="shared" si="205"/>
        <v>#DIV/0!</v>
      </c>
      <c r="AT619" s="32">
        <f>(AP619)/((AS619+0.0000000000000000001)/charge/constants!$B$3)</f>
        <v>0</v>
      </c>
      <c r="AU619" s="32">
        <f>SQRT(AP619+1)/((AS619+0.0000000000000000001)/charge/constants!$B$3)</f>
        <v>4.8066000000000004</v>
      </c>
      <c r="AV619" s="32">
        <f>AT619/eval!$E$18</f>
        <v>0</v>
      </c>
      <c r="AW619" s="32">
        <f>AU619/eval!$E$18</f>
        <v>5.8210958603810132</v>
      </c>
      <c r="BC619" s="32" t="e">
        <f>Rohdaten!AD619-G619</f>
        <v>#DIV/0!</v>
      </c>
      <c r="BF619" s="33">
        <f>Rohdaten!AF619/eval!$B$7</f>
        <v>0</v>
      </c>
    </row>
    <row r="620" spans="2:58" x14ac:dyDescent="0.2">
      <c r="B620" s="29">
        <f>IF(1=1,Rohdaten!H620,"x"&amp;Rohdaten!H620)</f>
        <v>0</v>
      </c>
      <c r="C620" s="29">
        <f>IF(101,Rohdaten!F620,-Rohdaten!F620)</f>
        <v>0</v>
      </c>
      <c r="E620" s="32">
        <f>Rohdaten!J620</f>
        <v>0</v>
      </c>
      <c r="F620" s="32" t="e">
        <f>AVERAGE(Rohdaten!L620,Rohdaten!X620,Rohdaten!AD620)</f>
        <v>#DIV/0!</v>
      </c>
      <c r="G620" s="29" t="e">
        <f t="array" ref="G620">AVERAGE(IF(Rohdaten!E620='turnwise standard'!$A$5:$A$99,'turnwise standard'!$F$5:$F$99))</f>
        <v>#DIV/0!</v>
      </c>
      <c r="H620" s="29" t="b">
        <f>IF(ISERROR(G620),1&lt;0,E620-G620&gt;eval!$B$6)</f>
        <v>0</v>
      </c>
      <c r="I620" s="32" t="e">
        <f>Rohdaten!L620-G620</f>
        <v>#DIV/0!</v>
      </c>
      <c r="J620" s="32">
        <f t="shared" si="203"/>
        <v>0</v>
      </c>
      <c r="K620" s="32">
        <f t="shared" si="204"/>
        <v>0</v>
      </c>
      <c r="V620" s="31" t="e">
        <f t="array" ref="V620">AVERAGE(IF(Rohdaten!E620='turnwise standard'!$A$5:$A$99,'turnwise standard'!$P$5:$P$99))</f>
        <v>#DIV/0!</v>
      </c>
      <c r="AF620" s="32">
        <f>(AC620)/((AE620+0.0000000000000000001)/charge/constants!$B$3)</f>
        <v>0</v>
      </c>
      <c r="AG620" s="32">
        <f>SQRT(AC620+1)/((AE620+0.0000000000000000001)/charge/constants!$B$3)</f>
        <v>4.8066000000000004</v>
      </c>
      <c r="AH620" s="32">
        <f>AF620/eval!$E$18</f>
        <v>0</v>
      </c>
      <c r="AI620" s="32">
        <f>AG620/eval!$E$18</f>
        <v>5.8210958603810132</v>
      </c>
      <c r="AR620" s="32" t="e">
        <f t="shared" si="205"/>
        <v>#DIV/0!</v>
      </c>
      <c r="AT620" s="32">
        <f>(AP620)/((AS620+0.0000000000000000001)/charge/constants!$B$3)</f>
        <v>0</v>
      </c>
      <c r="AU620" s="32">
        <f>SQRT(AP620+1)/((AS620+0.0000000000000000001)/charge/constants!$B$3)</f>
        <v>4.8066000000000004</v>
      </c>
      <c r="AV620" s="32">
        <f>AT620/eval!$E$18</f>
        <v>0</v>
      </c>
      <c r="AW620" s="32">
        <f>AU620/eval!$E$18</f>
        <v>5.8210958603810132</v>
      </c>
      <c r="BC620" s="32" t="e">
        <f>Rohdaten!AD620-G620</f>
        <v>#DIV/0!</v>
      </c>
      <c r="BF620" s="33">
        <f>Rohdaten!AF620/eval!$B$7</f>
        <v>0</v>
      </c>
    </row>
    <row r="621" spans="2:58" x14ac:dyDescent="0.2">
      <c r="B621" s="29">
        <f>IF(1=1,Rohdaten!H621,"x"&amp;Rohdaten!H621)</f>
        <v>0</v>
      </c>
      <c r="C621" s="29">
        <f>IF(101,Rohdaten!F621,-Rohdaten!F621)</f>
        <v>0</v>
      </c>
      <c r="E621" s="32">
        <f>Rohdaten!J621</f>
        <v>0</v>
      </c>
      <c r="F621" s="32" t="e">
        <f>AVERAGE(Rohdaten!L621,Rohdaten!X621,Rohdaten!AD621)</f>
        <v>#DIV/0!</v>
      </c>
      <c r="G621" s="29" t="e">
        <f t="array" ref="G621">AVERAGE(IF(Rohdaten!E621='turnwise standard'!$A$5:$A$99,'turnwise standard'!$F$5:$F$99))</f>
        <v>#DIV/0!</v>
      </c>
      <c r="H621" s="29" t="b">
        <f>IF(ISERROR(G621),1&lt;0,E621-G621&gt;eval!$B$6)</f>
        <v>0</v>
      </c>
      <c r="I621" s="32" t="e">
        <f>Rohdaten!L621-G621</f>
        <v>#DIV/0!</v>
      </c>
      <c r="J621" s="32">
        <f t="shared" si="203"/>
        <v>0</v>
      </c>
      <c r="K621" s="32">
        <f t="shared" si="204"/>
        <v>0</v>
      </c>
      <c r="V621" s="31" t="e">
        <f t="array" ref="V621">AVERAGE(IF(Rohdaten!E621='turnwise standard'!$A$5:$A$99,'turnwise standard'!$P$5:$P$99))</f>
        <v>#DIV/0!</v>
      </c>
      <c r="AF621" s="32">
        <f>(AC621)/((AE621+0.0000000000000000001)/charge/constants!$B$3)</f>
        <v>0</v>
      </c>
      <c r="AG621" s="32">
        <f>SQRT(AC621+1)/((AE621+0.0000000000000000001)/charge/constants!$B$3)</f>
        <v>4.8066000000000004</v>
      </c>
      <c r="AH621" s="32">
        <f>AF621/eval!$E$18</f>
        <v>0</v>
      </c>
      <c r="AI621" s="32">
        <f>AG621/eval!$E$18</f>
        <v>5.8210958603810132</v>
      </c>
      <c r="AR621" s="32" t="e">
        <f t="shared" si="205"/>
        <v>#DIV/0!</v>
      </c>
      <c r="AT621" s="32">
        <f>(AP621)/((AS621+0.0000000000000000001)/charge/constants!$B$3)</f>
        <v>0</v>
      </c>
      <c r="AU621" s="32">
        <f>SQRT(AP621+1)/((AS621+0.0000000000000000001)/charge/constants!$B$3)</f>
        <v>4.8066000000000004</v>
      </c>
      <c r="AV621" s="32">
        <f>AT621/eval!$E$18</f>
        <v>0</v>
      </c>
      <c r="AW621" s="32">
        <f>AU621/eval!$E$18</f>
        <v>5.8210958603810132</v>
      </c>
      <c r="BC621" s="32" t="e">
        <f>Rohdaten!AD621-G621</f>
        <v>#DIV/0!</v>
      </c>
      <c r="BF621" s="33">
        <f>Rohdaten!AF621/eval!$B$7</f>
        <v>0</v>
      </c>
    </row>
    <row r="622" spans="2:58" x14ac:dyDescent="0.2">
      <c r="B622" s="29">
        <f>IF(1=1,Rohdaten!H622,"x"&amp;Rohdaten!H622)</f>
        <v>0</v>
      </c>
      <c r="C622" s="29">
        <f>IF(101,Rohdaten!F622,-Rohdaten!F622)</f>
        <v>0</v>
      </c>
      <c r="E622" s="32">
        <f>Rohdaten!J622</f>
        <v>0</v>
      </c>
      <c r="F622" s="32" t="e">
        <f>AVERAGE(Rohdaten!L622,Rohdaten!X622,Rohdaten!AD622)</f>
        <v>#DIV/0!</v>
      </c>
      <c r="G622" s="29" t="e">
        <f t="array" ref="G622">AVERAGE(IF(Rohdaten!E622='turnwise standard'!$A$5:$A$99,'turnwise standard'!$F$5:$F$99))</f>
        <v>#DIV/0!</v>
      </c>
      <c r="H622" s="29" t="b">
        <f>IF(ISERROR(G622),1&lt;0,E622-G622&gt;eval!$B$6)</f>
        <v>0</v>
      </c>
      <c r="I622" s="32" t="e">
        <f>Rohdaten!L622-G622</f>
        <v>#DIV/0!</v>
      </c>
      <c r="J622" s="32">
        <f t="shared" si="203"/>
        <v>0</v>
      </c>
      <c r="K622" s="32">
        <f t="shared" si="204"/>
        <v>0</v>
      </c>
      <c r="V622" s="31" t="e">
        <f t="array" ref="V622">AVERAGE(IF(Rohdaten!E622='turnwise standard'!$A$5:$A$99,'turnwise standard'!$P$5:$P$99))</f>
        <v>#DIV/0!</v>
      </c>
      <c r="AF622" s="32">
        <f>(AC622)/((AE622+0.0000000000000000001)/charge/constants!$B$3)</f>
        <v>0</v>
      </c>
      <c r="AG622" s="32">
        <f>SQRT(AC622+1)/((AE622+0.0000000000000000001)/charge/constants!$B$3)</f>
        <v>4.8066000000000004</v>
      </c>
      <c r="AH622" s="32">
        <f>AF622/eval!$E$18</f>
        <v>0</v>
      </c>
      <c r="AI622" s="32">
        <f>AG622/eval!$E$18</f>
        <v>5.8210958603810132</v>
      </c>
      <c r="AR622" s="32" t="e">
        <f t="shared" si="205"/>
        <v>#DIV/0!</v>
      </c>
      <c r="AT622" s="32">
        <f>(AP622)/((AS622+0.0000000000000000001)/charge/constants!$B$3)</f>
        <v>0</v>
      </c>
      <c r="AU622" s="32">
        <f>SQRT(AP622+1)/((AS622+0.0000000000000000001)/charge/constants!$B$3)</f>
        <v>4.8066000000000004</v>
      </c>
      <c r="AV622" s="32">
        <f>AT622/eval!$E$18</f>
        <v>0</v>
      </c>
      <c r="AW622" s="32">
        <f>AU622/eval!$E$18</f>
        <v>5.8210958603810132</v>
      </c>
      <c r="BC622" s="32" t="e">
        <f>Rohdaten!AD622-G622</f>
        <v>#DIV/0!</v>
      </c>
      <c r="BF622" s="33">
        <f>Rohdaten!AF622/eval!$B$7</f>
        <v>0</v>
      </c>
    </row>
    <row r="623" spans="2:58" x14ac:dyDescent="0.2">
      <c r="B623" s="29">
        <f>IF(1=1,Rohdaten!H623,"x"&amp;Rohdaten!H623)</f>
        <v>0</v>
      </c>
      <c r="C623" s="29">
        <f>IF(101,Rohdaten!F623,-Rohdaten!F623)</f>
        <v>0</v>
      </c>
      <c r="E623" s="32">
        <f>Rohdaten!J623</f>
        <v>0</v>
      </c>
      <c r="F623" s="32" t="e">
        <f>AVERAGE(Rohdaten!L623,Rohdaten!X623,Rohdaten!AD623)</f>
        <v>#DIV/0!</v>
      </c>
      <c r="G623" s="29" t="e">
        <f t="array" ref="G623">AVERAGE(IF(Rohdaten!E623='turnwise standard'!$A$5:$A$99,'turnwise standard'!$F$5:$F$99))</f>
        <v>#DIV/0!</v>
      </c>
      <c r="H623" s="29" t="b">
        <f>IF(ISERROR(G623),1&lt;0,E623-G623&gt;eval!$B$6)</f>
        <v>0</v>
      </c>
      <c r="I623" s="32" t="e">
        <f>Rohdaten!L623-G623</f>
        <v>#DIV/0!</v>
      </c>
      <c r="J623" s="32">
        <f t="shared" si="203"/>
        <v>0</v>
      </c>
      <c r="K623" s="32">
        <f t="shared" si="204"/>
        <v>0</v>
      </c>
      <c r="V623" s="31" t="e">
        <f t="array" ref="V623">AVERAGE(IF(Rohdaten!E623='turnwise standard'!$A$5:$A$99,'turnwise standard'!$P$5:$P$99))</f>
        <v>#DIV/0!</v>
      </c>
      <c r="AF623" s="32">
        <f>(AC623)/((AE623+0.0000000000000000001)/charge/constants!$B$3)</f>
        <v>0</v>
      </c>
      <c r="AG623" s="32">
        <f>SQRT(AC623+1)/((AE623+0.0000000000000000001)/charge/constants!$B$3)</f>
        <v>4.8066000000000004</v>
      </c>
      <c r="AH623" s="32">
        <f>AF623/eval!$E$18</f>
        <v>0</v>
      </c>
      <c r="AI623" s="32">
        <f>AG623/eval!$E$18</f>
        <v>5.8210958603810132</v>
      </c>
      <c r="AR623" s="32" t="e">
        <f t="shared" si="205"/>
        <v>#DIV/0!</v>
      </c>
      <c r="AT623" s="32">
        <f>(AP623)/((AS623+0.0000000000000000001)/charge/constants!$B$3)</f>
        <v>0</v>
      </c>
      <c r="AU623" s="32">
        <f>SQRT(AP623+1)/((AS623+0.0000000000000000001)/charge/constants!$B$3)</f>
        <v>4.8066000000000004</v>
      </c>
      <c r="AV623" s="32">
        <f>AT623/eval!$E$18</f>
        <v>0</v>
      </c>
      <c r="AW623" s="32">
        <f>AU623/eval!$E$18</f>
        <v>5.8210958603810132</v>
      </c>
      <c r="BC623" s="32" t="e">
        <f>Rohdaten!AD623-G623</f>
        <v>#DIV/0!</v>
      </c>
      <c r="BF623" s="33">
        <f>Rohdaten!AF623/eval!$B$7</f>
        <v>0</v>
      </c>
    </row>
    <row r="624" spans="2:58" x14ac:dyDescent="0.2">
      <c r="B624" s="29">
        <f>IF(1=1,Rohdaten!H624,"x"&amp;Rohdaten!H624)</f>
        <v>0</v>
      </c>
      <c r="C624" s="29">
        <f>IF(101,Rohdaten!F624,-Rohdaten!F624)</f>
        <v>0</v>
      </c>
      <c r="E624" s="32">
        <f>Rohdaten!J624</f>
        <v>0</v>
      </c>
      <c r="F624" s="32" t="e">
        <f>AVERAGE(Rohdaten!L624,Rohdaten!X624,Rohdaten!AD624)</f>
        <v>#DIV/0!</v>
      </c>
      <c r="G624" s="29" t="e">
        <f t="array" ref="G624">AVERAGE(IF(Rohdaten!E624='turnwise standard'!$A$5:$A$99,'turnwise standard'!$F$5:$F$99))</f>
        <v>#DIV/0!</v>
      </c>
      <c r="H624" s="29" t="b">
        <f>IF(ISERROR(G624),1&lt;0,E624-G624&gt;eval!$B$6)</f>
        <v>0</v>
      </c>
      <c r="I624" s="32" t="e">
        <f>Rohdaten!L624-G624</f>
        <v>#DIV/0!</v>
      </c>
      <c r="J624" s="32">
        <f t="shared" si="203"/>
        <v>0</v>
      </c>
      <c r="K624" s="32">
        <f t="shared" si="204"/>
        <v>0</v>
      </c>
      <c r="V624" s="31" t="e">
        <f t="array" ref="V624">AVERAGE(IF(Rohdaten!E624='turnwise standard'!$A$5:$A$99,'turnwise standard'!$P$5:$P$99))</f>
        <v>#DIV/0!</v>
      </c>
      <c r="AF624" s="32">
        <f>(AC624)/((AE624+0.0000000000000000001)/charge/constants!$B$3)</f>
        <v>0</v>
      </c>
      <c r="AG624" s="32">
        <f>SQRT(AC624+1)/((AE624+0.0000000000000000001)/charge/constants!$B$3)</f>
        <v>4.8066000000000004</v>
      </c>
      <c r="AH624" s="32">
        <f>AF624/eval!$E$18</f>
        <v>0</v>
      </c>
      <c r="AI624" s="32">
        <f>AG624/eval!$E$18</f>
        <v>5.8210958603810132</v>
      </c>
      <c r="AR624" s="32" t="e">
        <f t="shared" si="205"/>
        <v>#DIV/0!</v>
      </c>
      <c r="AT624" s="32">
        <f>(AP624)/((AS624+0.0000000000000000001)/charge/constants!$B$3)</f>
        <v>0</v>
      </c>
      <c r="AU624" s="32">
        <f>SQRT(AP624+1)/((AS624+0.0000000000000000001)/charge/constants!$B$3)</f>
        <v>4.8066000000000004</v>
      </c>
      <c r="AV624" s="32">
        <f>AT624/eval!$E$18</f>
        <v>0</v>
      </c>
      <c r="AW624" s="32">
        <f>AU624/eval!$E$18</f>
        <v>5.8210958603810132</v>
      </c>
      <c r="BC624" s="32" t="e">
        <f>Rohdaten!AD624-G624</f>
        <v>#DIV/0!</v>
      </c>
      <c r="BF624" s="33">
        <f>Rohdaten!AF624/eval!$B$7</f>
        <v>0</v>
      </c>
    </row>
    <row r="625" spans="2:58" x14ac:dyDescent="0.2">
      <c r="B625" s="29">
        <f>IF(1=1,Rohdaten!H625,"x"&amp;Rohdaten!H625)</f>
        <v>0</v>
      </c>
      <c r="C625" s="29">
        <f>IF(101,Rohdaten!F625,-Rohdaten!F625)</f>
        <v>0</v>
      </c>
      <c r="E625" s="32">
        <f>Rohdaten!J625</f>
        <v>0</v>
      </c>
      <c r="F625" s="32" t="e">
        <f>AVERAGE(Rohdaten!L625,Rohdaten!X625,Rohdaten!AD625)</f>
        <v>#DIV/0!</v>
      </c>
      <c r="G625" s="29" t="e">
        <f t="array" ref="G625">AVERAGE(IF(Rohdaten!E625='turnwise standard'!$A$5:$A$99,'turnwise standard'!$F$5:$F$99))</f>
        <v>#DIV/0!</v>
      </c>
      <c r="H625" s="29" t="b">
        <f>IF(ISERROR(G625),1&lt;0,E625-G625&gt;eval!$B$6)</f>
        <v>0</v>
      </c>
      <c r="I625" s="32" t="e">
        <f>Rohdaten!L625-G625</f>
        <v>#DIV/0!</v>
      </c>
      <c r="J625" s="32">
        <f t="shared" si="203"/>
        <v>0</v>
      </c>
      <c r="K625" s="32">
        <f t="shared" si="204"/>
        <v>0</v>
      </c>
      <c r="V625" s="31" t="e">
        <f t="array" ref="V625">AVERAGE(IF(Rohdaten!E625='turnwise standard'!$A$5:$A$99,'turnwise standard'!$P$5:$P$99))</f>
        <v>#DIV/0!</v>
      </c>
      <c r="AF625" s="32">
        <f>(AC625)/((AE625+0.0000000000000000001)/charge/constants!$B$3)</f>
        <v>0</v>
      </c>
      <c r="AG625" s="32">
        <f>SQRT(AC625+1)/((AE625+0.0000000000000000001)/charge/constants!$B$3)</f>
        <v>4.8066000000000004</v>
      </c>
      <c r="AH625" s="32">
        <f>AF625/eval!$E$18</f>
        <v>0</v>
      </c>
      <c r="AI625" s="32">
        <f>AG625/eval!$E$18</f>
        <v>5.8210958603810132</v>
      </c>
      <c r="AR625" s="32" t="e">
        <f t="shared" si="205"/>
        <v>#DIV/0!</v>
      </c>
      <c r="AT625" s="32">
        <f>(AP625)/((AS625+0.0000000000000000001)/charge/constants!$B$3)</f>
        <v>0</v>
      </c>
      <c r="AU625" s="32">
        <f>SQRT(AP625+1)/((AS625+0.0000000000000000001)/charge/constants!$B$3)</f>
        <v>4.8066000000000004</v>
      </c>
      <c r="AV625" s="32">
        <f>AT625/eval!$E$18</f>
        <v>0</v>
      </c>
      <c r="AW625" s="32">
        <f>AU625/eval!$E$18</f>
        <v>5.8210958603810132</v>
      </c>
      <c r="BC625" s="32" t="e">
        <f>Rohdaten!AD625-G625</f>
        <v>#DIV/0!</v>
      </c>
      <c r="BF625" s="33">
        <f>Rohdaten!AF625/eval!$B$7</f>
        <v>0</v>
      </c>
    </row>
    <row r="626" spans="2:58" x14ac:dyDescent="0.2">
      <c r="B626" s="29">
        <f>IF(1=1,Rohdaten!H626,"x"&amp;Rohdaten!H626)</f>
        <v>0</v>
      </c>
      <c r="C626" s="29">
        <f>IF(101,Rohdaten!F626,-Rohdaten!F626)</f>
        <v>0</v>
      </c>
      <c r="E626" s="32">
        <f>Rohdaten!J626</f>
        <v>0</v>
      </c>
      <c r="F626" s="32" t="e">
        <f>AVERAGE(Rohdaten!L626,Rohdaten!X626,Rohdaten!AD626)</f>
        <v>#DIV/0!</v>
      </c>
      <c r="G626" s="29" t="e">
        <f t="array" ref="G626">AVERAGE(IF(Rohdaten!E626='turnwise standard'!$A$5:$A$99,'turnwise standard'!$F$5:$F$99))</f>
        <v>#DIV/0!</v>
      </c>
      <c r="H626" s="29" t="b">
        <f>IF(ISERROR(G626),1&lt;0,E626-G626&gt;eval!$B$6)</f>
        <v>0</v>
      </c>
      <c r="I626" s="32" t="e">
        <f>Rohdaten!L626-G626</f>
        <v>#DIV/0!</v>
      </c>
      <c r="J626" s="32">
        <f t="shared" si="203"/>
        <v>0</v>
      </c>
      <c r="K626" s="32">
        <f t="shared" si="204"/>
        <v>0</v>
      </c>
      <c r="V626" s="31" t="e">
        <f t="array" ref="V626">AVERAGE(IF(Rohdaten!E626='turnwise standard'!$A$5:$A$99,'turnwise standard'!$P$5:$P$99))</f>
        <v>#DIV/0!</v>
      </c>
      <c r="AF626" s="32">
        <f>(AC626)/((AE626+0.0000000000000000001)/charge/constants!$B$3)</f>
        <v>0</v>
      </c>
      <c r="AG626" s="32">
        <f>SQRT(AC626+1)/((AE626+0.0000000000000000001)/charge/constants!$B$3)</f>
        <v>4.8066000000000004</v>
      </c>
      <c r="AH626" s="32">
        <f>AF626/eval!$E$18</f>
        <v>0</v>
      </c>
      <c r="AI626" s="32">
        <f>AG626/eval!$E$18</f>
        <v>5.8210958603810132</v>
      </c>
      <c r="AR626" s="32" t="e">
        <f t="shared" si="205"/>
        <v>#DIV/0!</v>
      </c>
      <c r="AT626" s="32">
        <f>(AP626)/((AS626+0.0000000000000000001)/charge/constants!$B$3)</f>
        <v>0</v>
      </c>
      <c r="AU626" s="32">
        <f>SQRT(AP626+1)/((AS626+0.0000000000000000001)/charge/constants!$B$3)</f>
        <v>4.8066000000000004</v>
      </c>
      <c r="AV626" s="32">
        <f>AT626/eval!$E$18</f>
        <v>0</v>
      </c>
      <c r="AW626" s="32">
        <f>AU626/eval!$E$18</f>
        <v>5.8210958603810132</v>
      </c>
      <c r="BC626" s="32" t="e">
        <f>Rohdaten!AD626-G626</f>
        <v>#DIV/0!</v>
      </c>
      <c r="BF626" s="33">
        <f>Rohdaten!AF626/eval!$B$7</f>
        <v>0</v>
      </c>
    </row>
    <row r="627" spans="2:58" x14ac:dyDescent="0.2">
      <c r="B627" s="29">
        <f>IF(1=1,Rohdaten!H627,"x"&amp;Rohdaten!H627)</f>
        <v>0</v>
      </c>
      <c r="C627" s="29">
        <f>IF(101,Rohdaten!F627,-Rohdaten!F627)</f>
        <v>0</v>
      </c>
      <c r="E627" s="32">
        <f>Rohdaten!J627</f>
        <v>0</v>
      </c>
      <c r="F627" s="32" t="e">
        <f>AVERAGE(Rohdaten!L627,Rohdaten!X627,Rohdaten!AD627)</f>
        <v>#DIV/0!</v>
      </c>
      <c r="G627" s="29" t="e">
        <f t="array" ref="G627">AVERAGE(IF(Rohdaten!E627='turnwise standard'!$A$5:$A$99,'turnwise standard'!$F$5:$F$99))</f>
        <v>#DIV/0!</v>
      </c>
      <c r="H627" s="29" t="b">
        <f>IF(ISERROR(G627),1&lt;0,E627-G627&gt;eval!$B$6)</f>
        <v>0</v>
      </c>
      <c r="I627" s="32" t="e">
        <f>Rohdaten!L627-G627</f>
        <v>#DIV/0!</v>
      </c>
      <c r="J627" s="32">
        <f t="shared" si="203"/>
        <v>0</v>
      </c>
      <c r="K627" s="32">
        <f t="shared" si="204"/>
        <v>0</v>
      </c>
      <c r="V627" s="31" t="e">
        <f t="array" ref="V627">AVERAGE(IF(Rohdaten!E627='turnwise standard'!$A$5:$A$99,'turnwise standard'!$P$5:$P$99))</f>
        <v>#DIV/0!</v>
      </c>
      <c r="AF627" s="32">
        <f>(AC627)/((AE627+0.0000000000000000001)/charge/constants!$B$3)</f>
        <v>0</v>
      </c>
      <c r="AG627" s="32">
        <f>SQRT(AC627+1)/((AE627+0.0000000000000000001)/charge/constants!$B$3)</f>
        <v>4.8066000000000004</v>
      </c>
      <c r="AH627" s="32">
        <f>AF627/eval!$E$18</f>
        <v>0</v>
      </c>
      <c r="AI627" s="32">
        <f>AG627/eval!$E$18</f>
        <v>5.8210958603810132</v>
      </c>
      <c r="AR627" s="32" t="e">
        <f t="shared" si="205"/>
        <v>#DIV/0!</v>
      </c>
      <c r="AT627" s="32">
        <f>(AP627)/((AS627+0.0000000000000000001)/charge/constants!$B$3)</f>
        <v>0</v>
      </c>
      <c r="AU627" s="32">
        <f>SQRT(AP627+1)/((AS627+0.0000000000000000001)/charge/constants!$B$3)</f>
        <v>4.8066000000000004</v>
      </c>
      <c r="AV627" s="32">
        <f>AT627/eval!$E$18</f>
        <v>0</v>
      </c>
      <c r="AW627" s="32">
        <f>AU627/eval!$E$18</f>
        <v>5.8210958603810132</v>
      </c>
      <c r="BC627" s="32" t="e">
        <f>Rohdaten!AD627-G627</f>
        <v>#DIV/0!</v>
      </c>
      <c r="BF627" s="33">
        <f>Rohdaten!AF627/eval!$B$7</f>
        <v>0</v>
      </c>
    </row>
    <row r="628" spans="2:58" x14ac:dyDescent="0.2">
      <c r="B628" s="29">
        <f>IF(1=1,Rohdaten!H628,"x"&amp;Rohdaten!H628)</f>
        <v>0</v>
      </c>
      <c r="C628" s="29">
        <f>IF(101,Rohdaten!F628,-Rohdaten!F628)</f>
        <v>0</v>
      </c>
      <c r="E628" s="32">
        <f>Rohdaten!J628</f>
        <v>0</v>
      </c>
      <c r="F628" s="32" t="e">
        <f>AVERAGE(Rohdaten!L628,Rohdaten!X628,Rohdaten!AD628)</f>
        <v>#DIV/0!</v>
      </c>
      <c r="G628" s="29" t="e">
        <f t="array" ref="G628">AVERAGE(IF(Rohdaten!E628='turnwise standard'!$A$5:$A$99,'turnwise standard'!$F$5:$F$99))</f>
        <v>#DIV/0!</v>
      </c>
      <c r="H628" s="29" t="b">
        <f>IF(ISERROR(G628),1&lt;0,E628-G628&gt;eval!$B$6)</f>
        <v>0</v>
      </c>
      <c r="I628" s="32" t="e">
        <f>Rohdaten!L628-G628</f>
        <v>#DIV/0!</v>
      </c>
      <c r="J628" s="32">
        <f t="shared" si="203"/>
        <v>0</v>
      </c>
      <c r="K628" s="32">
        <f t="shared" si="204"/>
        <v>0</v>
      </c>
      <c r="V628" s="31" t="e">
        <f t="array" ref="V628">AVERAGE(IF(Rohdaten!E628='turnwise standard'!$A$5:$A$99,'turnwise standard'!$P$5:$P$99))</f>
        <v>#DIV/0!</v>
      </c>
      <c r="AF628" s="32">
        <f>(AC628)/((AE628+0.0000000000000000001)/charge/constants!$B$3)</f>
        <v>0</v>
      </c>
      <c r="AG628" s="32">
        <f>SQRT(AC628+1)/((AE628+0.0000000000000000001)/charge/constants!$B$3)</f>
        <v>4.8066000000000004</v>
      </c>
      <c r="AH628" s="32">
        <f>AF628/eval!$E$18</f>
        <v>0</v>
      </c>
      <c r="AI628" s="32">
        <f>AG628/eval!$E$18</f>
        <v>5.8210958603810132</v>
      </c>
      <c r="AR628" s="32" t="e">
        <f t="shared" si="205"/>
        <v>#DIV/0!</v>
      </c>
      <c r="AT628" s="32">
        <f>(AP628)/((AS628+0.0000000000000000001)/charge/constants!$B$3)</f>
        <v>0</v>
      </c>
      <c r="AU628" s="32">
        <f>SQRT(AP628+1)/((AS628+0.0000000000000000001)/charge/constants!$B$3)</f>
        <v>4.8066000000000004</v>
      </c>
      <c r="AV628" s="32">
        <f>AT628/eval!$E$18</f>
        <v>0</v>
      </c>
      <c r="AW628" s="32">
        <f>AU628/eval!$E$18</f>
        <v>5.8210958603810132</v>
      </c>
      <c r="BC628" s="32" t="e">
        <f>Rohdaten!AD628-G628</f>
        <v>#DIV/0!</v>
      </c>
      <c r="BF628" s="33">
        <f>Rohdaten!AF628/eval!$B$7</f>
        <v>0</v>
      </c>
    </row>
    <row r="629" spans="2:58" x14ac:dyDescent="0.2">
      <c r="B629" s="29">
        <f>IF(1=1,Rohdaten!H629,"x"&amp;Rohdaten!H629)</f>
        <v>0</v>
      </c>
      <c r="C629" s="29">
        <f>IF(101,Rohdaten!F629,-Rohdaten!F629)</f>
        <v>0</v>
      </c>
      <c r="E629" s="32">
        <f>Rohdaten!J629</f>
        <v>0</v>
      </c>
      <c r="F629" s="32" t="e">
        <f>AVERAGE(Rohdaten!L629,Rohdaten!X629,Rohdaten!AD629)</f>
        <v>#DIV/0!</v>
      </c>
      <c r="G629" s="29" t="e">
        <f t="array" ref="G629">AVERAGE(IF(Rohdaten!E629='turnwise standard'!$A$5:$A$99,'turnwise standard'!$F$5:$F$99))</f>
        <v>#DIV/0!</v>
      </c>
      <c r="H629" s="29" t="b">
        <f>IF(ISERROR(G629),1&lt;0,E629-G629&gt;eval!$B$6)</f>
        <v>0</v>
      </c>
      <c r="I629" s="32" t="e">
        <f>Rohdaten!L629-G629</f>
        <v>#DIV/0!</v>
      </c>
      <c r="J629" s="32">
        <f t="shared" si="203"/>
        <v>0</v>
      </c>
      <c r="K629" s="32">
        <f t="shared" si="204"/>
        <v>0</v>
      </c>
      <c r="V629" s="31" t="e">
        <f t="array" ref="V629">AVERAGE(IF(Rohdaten!E629='turnwise standard'!$A$5:$A$99,'turnwise standard'!$P$5:$P$99))</f>
        <v>#DIV/0!</v>
      </c>
      <c r="AF629" s="32">
        <f>(AC629)/((AE629+0.0000000000000000001)/charge/constants!$B$3)</f>
        <v>0</v>
      </c>
      <c r="AG629" s="32">
        <f>SQRT(AC629+1)/((AE629+0.0000000000000000001)/charge/constants!$B$3)</f>
        <v>4.8066000000000004</v>
      </c>
      <c r="AH629" s="32">
        <f>AF629/eval!$E$18</f>
        <v>0</v>
      </c>
      <c r="AI629" s="32">
        <f>AG629/eval!$E$18</f>
        <v>5.8210958603810132</v>
      </c>
      <c r="AR629" s="32" t="e">
        <f t="shared" si="205"/>
        <v>#DIV/0!</v>
      </c>
      <c r="AT629" s="32">
        <f>(AP629)/((AS629+0.0000000000000000001)/charge/constants!$B$3)</f>
        <v>0</v>
      </c>
      <c r="AU629" s="32">
        <f>SQRT(AP629+1)/((AS629+0.0000000000000000001)/charge/constants!$B$3)</f>
        <v>4.8066000000000004</v>
      </c>
      <c r="AV629" s="32">
        <f>AT629/eval!$E$18</f>
        <v>0</v>
      </c>
      <c r="AW629" s="32">
        <f>AU629/eval!$E$18</f>
        <v>5.8210958603810132</v>
      </c>
      <c r="BC629" s="32" t="e">
        <f>Rohdaten!AD629-G629</f>
        <v>#DIV/0!</v>
      </c>
      <c r="BF629" s="33">
        <f>Rohdaten!AF629/eval!$B$7</f>
        <v>0</v>
      </c>
    </row>
    <row r="630" spans="2:58" x14ac:dyDescent="0.2">
      <c r="B630" s="29">
        <f>IF(1=1,Rohdaten!H630,"x"&amp;Rohdaten!H630)</f>
        <v>0</v>
      </c>
      <c r="C630" s="29">
        <f>IF(101,Rohdaten!F630,-Rohdaten!F630)</f>
        <v>0</v>
      </c>
      <c r="E630" s="32">
        <f>Rohdaten!J630</f>
        <v>0</v>
      </c>
      <c r="F630" s="32" t="e">
        <f>AVERAGE(Rohdaten!L630,Rohdaten!X630,Rohdaten!AD630)</f>
        <v>#DIV/0!</v>
      </c>
      <c r="G630" s="29" t="e">
        <f t="array" ref="G630">AVERAGE(IF(Rohdaten!E630='turnwise standard'!$A$5:$A$99,'turnwise standard'!$F$5:$F$99))</f>
        <v>#DIV/0!</v>
      </c>
      <c r="H630" s="29" t="b">
        <f>IF(ISERROR(G630),1&lt;0,E630-G630&gt;eval!$B$6)</f>
        <v>0</v>
      </c>
      <c r="I630" s="32" t="e">
        <f>Rohdaten!L630-G630</f>
        <v>#DIV/0!</v>
      </c>
      <c r="J630" s="32">
        <f t="shared" si="203"/>
        <v>0</v>
      </c>
      <c r="K630" s="32">
        <f t="shared" si="204"/>
        <v>0</v>
      </c>
      <c r="V630" s="31" t="e">
        <f t="array" ref="V630">AVERAGE(IF(Rohdaten!E630='turnwise standard'!$A$5:$A$99,'turnwise standard'!$P$5:$P$99))</f>
        <v>#DIV/0!</v>
      </c>
      <c r="AF630" s="32">
        <f>(AC630)/((AE630+0.0000000000000000001)/charge/constants!$B$3)</f>
        <v>0</v>
      </c>
      <c r="AG630" s="32">
        <f>SQRT(AC630+1)/((AE630+0.0000000000000000001)/charge/constants!$B$3)</f>
        <v>4.8066000000000004</v>
      </c>
      <c r="AH630" s="32">
        <f>AF630/eval!$E$18</f>
        <v>0</v>
      </c>
      <c r="AI630" s="32">
        <f>AG630/eval!$E$18</f>
        <v>5.8210958603810132</v>
      </c>
      <c r="AR630" s="32" t="e">
        <f t="shared" si="205"/>
        <v>#DIV/0!</v>
      </c>
      <c r="AT630" s="32">
        <f>(AP630)/((AS630+0.0000000000000000001)/charge/constants!$B$3)</f>
        <v>0</v>
      </c>
      <c r="AU630" s="32">
        <f>SQRT(AP630+1)/((AS630+0.0000000000000000001)/charge/constants!$B$3)</f>
        <v>4.8066000000000004</v>
      </c>
      <c r="AV630" s="32">
        <f>AT630/eval!$E$18</f>
        <v>0</v>
      </c>
      <c r="AW630" s="32">
        <f>AU630/eval!$E$18</f>
        <v>5.8210958603810132</v>
      </c>
      <c r="BC630" s="32" t="e">
        <f>Rohdaten!AD630-G630</f>
        <v>#DIV/0!</v>
      </c>
      <c r="BF630" s="33">
        <f>Rohdaten!AF630/eval!$B$7</f>
        <v>0</v>
      </c>
    </row>
    <row r="631" spans="2:58" x14ac:dyDescent="0.2">
      <c r="B631" s="29">
        <f>IF(1=1,Rohdaten!H631,"x"&amp;Rohdaten!H631)</f>
        <v>0</v>
      </c>
      <c r="C631" s="29">
        <f>IF(101,Rohdaten!F631,-Rohdaten!F631)</f>
        <v>0</v>
      </c>
      <c r="E631" s="32">
        <f>Rohdaten!J631</f>
        <v>0</v>
      </c>
      <c r="F631" s="32" t="e">
        <f>AVERAGE(Rohdaten!L631,Rohdaten!X631,Rohdaten!AD631)</f>
        <v>#DIV/0!</v>
      </c>
      <c r="G631" s="29" t="e">
        <f t="array" ref="G631">AVERAGE(IF(Rohdaten!E631='turnwise standard'!$A$5:$A$99,'turnwise standard'!$F$5:$F$99))</f>
        <v>#DIV/0!</v>
      </c>
      <c r="H631" s="29" t="b">
        <f>IF(ISERROR(G631),1&lt;0,E631-G631&gt;eval!$B$6)</f>
        <v>0</v>
      </c>
      <c r="I631" s="32" t="e">
        <f>Rohdaten!L631-G631</f>
        <v>#DIV/0!</v>
      </c>
      <c r="J631" s="32">
        <f t="shared" si="203"/>
        <v>0</v>
      </c>
      <c r="K631" s="32">
        <f t="shared" si="204"/>
        <v>0</v>
      </c>
      <c r="V631" s="31" t="e">
        <f t="array" ref="V631">AVERAGE(IF(Rohdaten!E631='turnwise standard'!$A$5:$A$99,'turnwise standard'!$P$5:$P$99))</f>
        <v>#DIV/0!</v>
      </c>
      <c r="AF631" s="32">
        <f>(AC631)/((AE631+0.0000000000000000001)/charge/constants!$B$3)</f>
        <v>0</v>
      </c>
      <c r="AG631" s="32">
        <f>SQRT(AC631+1)/((AE631+0.0000000000000000001)/charge/constants!$B$3)</f>
        <v>4.8066000000000004</v>
      </c>
      <c r="AH631" s="32">
        <f>AF631/eval!$E$18</f>
        <v>0</v>
      </c>
      <c r="AI631" s="32">
        <f>AG631/eval!$E$18</f>
        <v>5.8210958603810132</v>
      </c>
      <c r="AR631" s="32" t="e">
        <f t="shared" si="205"/>
        <v>#DIV/0!</v>
      </c>
      <c r="AT631" s="32">
        <f>(AP631)/((AS631+0.0000000000000000001)/charge/constants!$B$3)</f>
        <v>0</v>
      </c>
      <c r="AU631" s="32">
        <f>SQRT(AP631+1)/((AS631+0.0000000000000000001)/charge/constants!$B$3)</f>
        <v>4.8066000000000004</v>
      </c>
      <c r="AV631" s="32">
        <f>AT631/eval!$E$18</f>
        <v>0</v>
      </c>
      <c r="AW631" s="32">
        <f>AU631/eval!$E$18</f>
        <v>5.8210958603810132</v>
      </c>
      <c r="BC631" s="32" t="e">
        <f>Rohdaten!AD631-G631</f>
        <v>#DIV/0!</v>
      </c>
      <c r="BF631" s="33">
        <f>Rohdaten!AF631/eval!$B$7</f>
        <v>0</v>
      </c>
    </row>
    <row r="632" spans="2:58" x14ac:dyDescent="0.2">
      <c r="B632" s="29">
        <f>IF(1=1,Rohdaten!H632,"x"&amp;Rohdaten!H632)</f>
        <v>0</v>
      </c>
      <c r="C632" s="29">
        <f>IF(101,Rohdaten!F632,-Rohdaten!F632)</f>
        <v>0</v>
      </c>
      <c r="E632" s="32">
        <f>Rohdaten!J632</f>
        <v>0</v>
      </c>
      <c r="F632" s="32" t="e">
        <f>AVERAGE(Rohdaten!L632,Rohdaten!X632,Rohdaten!AD632)</f>
        <v>#DIV/0!</v>
      </c>
      <c r="G632" s="29" t="e">
        <f t="array" ref="G632">AVERAGE(IF(Rohdaten!E632='turnwise standard'!$A$5:$A$99,'turnwise standard'!$F$5:$F$99))</f>
        <v>#DIV/0!</v>
      </c>
      <c r="H632" s="29" t="b">
        <f>IF(ISERROR(G632),1&lt;0,E632-G632&gt;eval!$B$6)</f>
        <v>0</v>
      </c>
      <c r="I632" s="32" t="e">
        <f>Rohdaten!L632-G632</f>
        <v>#DIV/0!</v>
      </c>
      <c r="J632" s="32">
        <f t="shared" si="203"/>
        <v>0</v>
      </c>
      <c r="K632" s="32">
        <f t="shared" si="204"/>
        <v>0</v>
      </c>
      <c r="V632" s="31" t="e">
        <f t="array" ref="V632">AVERAGE(IF(Rohdaten!E632='turnwise standard'!$A$5:$A$99,'turnwise standard'!$P$5:$P$99))</f>
        <v>#DIV/0!</v>
      </c>
      <c r="AF632" s="32">
        <f>(AC632)/((AE632+0.0000000000000000001)/charge/constants!$B$3)</f>
        <v>0</v>
      </c>
      <c r="AG632" s="32">
        <f>SQRT(AC632+1)/((AE632+0.0000000000000000001)/charge/constants!$B$3)</f>
        <v>4.8066000000000004</v>
      </c>
      <c r="AH632" s="32">
        <f>AF632/eval!$E$18</f>
        <v>0</v>
      </c>
      <c r="AI632" s="32">
        <f>AG632/eval!$E$18</f>
        <v>5.8210958603810132</v>
      </c>
      <c r="AR632" s="32" t="e">
        <f t="shared" si="205"/>
        <v>#DIV/0!</v>
      </c>
      <c r="AT632" s="32">
        <f>(AP632)/((AS632+0.0000000000000000001)/charge/constants!$B$3)</f>
        <v>0</v>
      </c>
      <c r="AU632" s="32">
        <f>SQRT(AP632+1)/((AS632+0.0000000000000000001)/charge/constants!$B$3)</f>
        <v>4.8066000000000004</v>
      </c>
      <c r="AV632" s="32">
        <f>AT632/eval!$E$18</f>
        <v>0</v>
      </c>
      <c r="AW632" s="32">
        <f>AU632/eval!$E$18</f>
        <v>5.8210958603810132</v>
      </c>
      <c r="BC632" s="32" t="e">
        <f>Rohdaten!AD632-G632</f>
        <v>#DIV/0!</v>
      </c>
      <c r="BF632" s="33">
        <f>Rohdaten!AF632/eval!$B$7</f>
        <v>0</v>
      </c>
    </row>
    <row r="633" spans="2:58" x14ac:dyDescent="0.2">
      <c r="B633" s="29">
        <f>IF(1=1,Rohdaten!H633,"x"&amp;Rohdaten!H633)</f>
        <v>0</v>
      </c>
      <c r="C633" s="29">
        <f>IF(101,Rohdaten!F633,-Rohdaten!F633)</f>
        <v>0</v>
      </c>
      <c r="E633" s="32">
        <f>Rohdaten!J633</f>
        <v>0</v>
      </c>
      <c r="F633" s="32" t="e">
        <f>AVERAGE(Rohdaten!L633,Rohdaten!X633,Rohdaten!AD633)</f>
        <v>#DIV/0!</v>
      </c>
      <c r="G633" s="29" t="e">
        <f t="array" ref="G633">AVERAGE(IF(Rohdaten!E633='turnwise standard'!$A$5:$A$99,'turnwise standard'!$F$5:$F$99))</f>
        <v>#DIV/0!</v>
      </c>
      <c r="H633" s="29" t="b">
        <f>IF(ISERROR(G633),1&lt;0,E633-G633&gt;eval!$B$6)</f>
        <v>0</v>
      </c>
      <c r="I633" s="32" t="e">
        <f>Rohdaten!L633-G633</f>
        <v>#DIV/0!</v>
      </c>
      <c r="J633" s="32">
        <f t="shared" si="203"/>
        <v>0</v>
      </c>
      <c r="K633" s="32">
        <f t="shared" si="204"/>
        <v>0</v>
      </c>
      <c r="V633" s="31" t="e">
        <f t="array" ref="V633">AVERAGE(IF(Rohdaten!E633='turnwise standard'!$A$5:$A$99,'turnwise standard'!$P$5:$P$99))</f>
        <v>#DIV/0!</v>
      </c>
      <c r="AF633" s="32">
        <f>(AC633)/((AE633+0.0000000000000000001)/charge/constants!$B$3)</f>
        <v>0</v>
      </c>
      <c r="AG633" s="32">
        <f>SQRT(AC633+1)/((AE633+0.0000000000000000001)/charge/constants!$B$3)</f>
        <v>4.8066000000000004</v>
      </c>
      <c r="AH633" s="32">
        <f>AF633/eval!$E$18</f>
        <v>0</v>
      </c>
      <c r="AI633" s="32">
        <f>AG633/eval!$E$18</f>
        <v>5.8210958603810132</v>
      </c>
      <c r="AR633" s="32" t="e">
        <f t="shared" si="205"/>
        <v>#DIV/0!</v>
      </c>
      <c r="AT633" s="32">
        <f>(AP633)/((AS633+0.0000000000000000001)/charge/constants!$B$3)</f>
        <v>0</v>
      </c>
      <c r="AU633" s="32">
        <f>SQRT(AP633+1)/((AS633+0.0000000000000000001)/charge/constants!$B$3)</f>
        <v>4.8066000000000004</v>
      </c>
      <c r="AV633" s="32">
        <f>AT633/eval!$E$18</f>
        <v>0</v>
      </c>
      <c r="AW633" s="32">
        <f>AU633/eval!$E$18</f>
        <v>5.8210958603810132</v>
      </c>
      <c r="BC633" s="32" t="e">
        <f>Rohdaten!AD633-G633</f>
        <v>#DIV/0!</v>
      </c>
      <c r="BF633" s="33">
        <f>Rohdaten!AF633/eval!$B$7</f>
        <v>0</v>
      </c>
    </row>
    <row r="634" spans="2:58" x14ac:dyDescent="0.2">
      <c r="B634" s="29">
        <f>IF(1=1,Rohdaten!H634,"x"&amp;Rohdaten!H634)</f>
        <v>0</v>
      </c>
      <c r="C634" s="29">
        <f>IF(101,Rohdaten!F634,-Rohdaten!F634)</f>
        <v>0</v>
      </c>
      <c r="E634" s="32">
        <f>Rohdaten!J634</f>
        <v>0</v>
      </c>
      <c r="F634" s="32" t="e">
        <f>AVERAGE(Rohdaten!L634,Rohdaten!X634,Rohdaten!AD634)</f>
        <v>#DIV/0!</v>
      </c>
      <c r="G634" s="29" t="e">
        <f t="array" ref="G634">AVERAGE(IF(Rohdaten!E634='turnwise standard'!$A$5:$A$99,'turnwise standard'!$F$5:$F$99))</f>
        <v>#DIV/0!</v>
      </c>
      <c r="H634" s="29" t="b">
        <f>IF(ISERROR(G634),1&lt;0,E634-G634&gt;eval!$B$6)</f>
        <v>0</v>
      </c>
      <c r="I634" s="32" t="e">
        <f>Rohdaten!L634-G634</f>
        <v>#DIV/0!</v>
      </c>
      <c r="J634" s="32">
        <f t="shared" si="203"/>
        <v>0</v>
      </c>
      <c r="K634" s="32">
        <f t="shared" si="204"/>
        <v>0</v>
      </c>
      <c r="V634" s="31" t="e">
        <f t="array" ref="V634">AVERAGE(IF(Rohdaten!E634='turnwise standard'!$A$5:$A$99,'turnwise standard'!$P$5:$P$99))</f>
        <v>#DIV/0!</v>
      </c>
      <c r="AF634" s="32">
        <f>(AC634)/((AE634+0.0000000000000000001)/charge/constants!$B$3)</f>
        <v>0</v>
      </c>
      <c r="AG634" s="32">
        <f>SQRT(AC634+1)/((AE634+0.0000000000000000001)/charge/constants!$B$3)</f>
        <v>4.8066000000000004</v>
      </c>
      <c r="AH634" s="32">
        <f>AF634/eval!$E$18</f>
        <v>0</v>
      </c>
      <c r="AI634" s="32">
        <f>AG634/eval!$E$18</f>
        <v>5.8210958603810132</v>
      </c>
      <c r="AR634" s="32" t="e">
        <f t="shared" si="205"/>
        <v>#DIV/0!</v>
      </c>
      <c r="AT634" s="32">
        <f>(AP634)/((AS634+0.0000000000000000001)/charge/constants!$B$3)</f>
        <v>0</v>
      </c>
      <c r="AU634" s="32">
        <f>SQRT(AP634+1)/((AS634+0.0000000000000000001)/charge/constants!$B$3)</f>
        <v>4.8066000000000004</v>
      </c>
      <c r="AV634" s="32">
        <f>AT634/eval!$E$18</f>
        <v>0</v>
      </c>
      <c r="AW634" s="32">
        <f>AU634/eval!$E$18</f>
        <v>5.8210958603810132</v>
      </c>
      <c r="BC634" s="32" t="e">
        <f>Rohdaten!AD634-G634</f>
        <v>#DIV/0!</v>
      </c>
      <c r="BF634" s="33">
        <f>Rohdaten!AF634/eval!$B$7</f>
        <v>0</v>
      </c>
    </row>
    <row r="635" spans="2:58" x14ac:dyDescent="0.2">
      <c r="B635" s="29">
        <f>IF(1=1,Rohdaten!H635,"x"&amp;Rohdaten!H635)</f>
        <v>0</v>
      </c>
      <c r="C635" s="29">
        <f>IF(101,Rohdaten!F635,-Rohdaten!F635)</f>
        <v>0</v>
      </c>
      <c r="E635" s="32">
        <f>Rohdaten!J635</f>
        <v>0</v>
      </c>
      <c r="F635" s="32" t="e">
        <f>AVERAGE(Rohdaten!L635,Rohdaten!X635,Rohdaten!AD635)</f>
        <v>#DIV/0!</v>
      </c>
      <c r="G635" s="29" t="e">
        <f t="array" ref="G635">AVERAGE(IF(Rohdaten!E635='turnwise standard'!$A$5:$A$99,'turnwise standard'!$F$5:$F$99))</f>
        <v>#DIV/0!</v>
      </c>
      <c r="H635" s="29" t="b">
        <f>IF(ISERROR(G635),1&lt;0,E635-G635&gt;eval!$B$6)</f>
        <v>0</v>
      </c>
      <c r="I635" s="32" t="e">
        <f>Rohdaten!L635-G635</f>
        <v>#DIV/0!</v>
      </c>
      <c r="J635" s="32">
        <f t="shared" si="203"/>
        <v>0</v>
      </c>
      <c r="K635" s="32">
        <f t="shared" si="204"/>
        <v>0</v>
      </c>
      <c r="V635" s="31" t="e">
        <f t="array" ref="V635">AVERAGE(IF(Rohdaten!E635='turnwise standard'!$A$5:$A$99,'turnwise standard'!$P$5:$P$99))</f>
        <v>#DIV/0!</v>
      </c>
      <c r="AF635" s="32">
        <f>(AC635)/((AE635+0.0000000000000000001)/charge/constants!$B$3)</f>
        <v>0</v>
      </c>
      <c r="AG635" s="32">
        <f>SQRT(AC635+1)/((AE635+0.0000000000000000001)/charge/constants!$B$3)</f>
        <v>4.8066000000000004</v>
      </c>
      <c r="AH635" s="32">
        <f>AF635/eval!$E$18</f>
        <v>0</v>
      </c>
      <c r="AI635" s="32">
        <f>AG635/eval!$E$18</f>
        <v>5.8210958603810132</v>
      </c>
      <c r="AR635" s="32" t="e">
        <f t="shared" si="205"/>
        <v>#DIV/0!</v>
      </c>
      <c r="AT635" s="32">
        <f>(AP635)/((AS635+0.0000000000000000001)/charge/constants!$B$3)</f>
        <v>0</v>
      </c>
      <c r="AU635" s="32">
        <f>SQRT(AP635+1)/((AS635+0.0000000000000000001)/charge/constants!$B$3)</f>
        <v>4.8066000000000004</v>
      </c>
      <c r="AV635" s="32">
        <f>AT635/eval!$E$18</f>
        <v>0</v>
      </c>
      <c r="AW635" s="32">
        <f>AU635/eval!$E$18</f>
        <v>5.8210958603810132</v>
      </c>
      <c r="BC635" s="32" t="e">
        <f>Rohdaten!AD635-G635</f>
        <v>#DIV/0!</v>
      </c>
      <c r="BF635" s="33">
        <f>Rohdaten!AF635/eval!$B$7</f>
        <v>0</v>
      </c>
    </row>
    <row r="636" spans="2:58" x14ac:dyDescent="0.2">
      <c r="B636" s="29">
        <f>IF(1=1,Rohdaten!H636,"x"&amp;Rohdaten!H636)</f>
        <v>0</v>
      </c>
      <c r="C636" s="29">
        <f>IF(101,Rohdaten!F636,-Rohdaten!F636)</f>
        <v>0</v>
      </c>
      <c r="E636" s="32">
        <f>Rohdaten!J636</f>
        <v>0</v>
      </c>
      <c r="F636" s="32" t="e">
        <f>AVERAGE(Rohdaten!L636,Rohdaten!X636,Rohdaten!AD636)</f>
        <v>#DIV/0!</v>
      </c>
      <c r="G636" s="29" t="e">
        <f t="array" ref="G636">AVERAGE(IF(Rohdaten!E636='turnwise standard'!$A$5:$A$99,'turnwise standard'!$F$5:$F$99))</f>
        <v>#DIV/0!</v>
      </c>
      <c r="H636" s="29" t="b">
        <f>IF(ISERROR(G636),1&lt;0,E636-G636&gt;eval!$B$6)</f>
        <v>0</v>
      </c>
      <c r="I636" s="32" t="e">
        <f>Rohdaten!L636-G636</f>
        <v>#DIV/0!</v>
      </c>
      <c r="J636" s="32">
        <f t="shared" si="203"/>
        <v>0</v>
      </c>
      <c r="K636" s="32">
        <f t="shared" si="204"/>
        <v>0</v>
      </c>
      <c r="V636" s="31" t="e">
        <f t="array" ref="V636">AVERAGE(IF(Rohdaten!E636='turnwise standard'!$A$5:$A$99,'turnwise standard'!$P$5:$P$99))</f>
        <v>#DIV/0!</v>
      </c>
      <c r="AF636" s="32">
        <f>(AC636)/((AE636+0.0000000000000000001)/charge/constants!$B$3)</f>
        <v>0</v>
      </c>
      <c r="AG636" s="32">
        <f>SQRT(AC636+1)/((AE636+0.0000000000000000001)/charge/constants!$B$3)</f>
        <v>4.8066000000000004</v>
      </c>
      <c r="AH636" s="32">
        <f>AF636/eval!$E$18</f>
        <v>0</v>
      </c>
      <c r="AI636" s="32">
        <f>AG636/eval!$E$18</f>
        <v>5.8210958603810132</v>
      </c>
      <c r="AR636" s="32" t="e">
        <f t="shared" si="205"/>
        <v>#DIV/0!</v>
      </c>
      <c r="AT636" s="32">
        <f>(AP636)/((AS636+0.0000000000000000001)/charge/constants!$B$3)</f>
        <v>0</v>
      </c>
      <c r="AU636" s="32">
        <f>SQRT(AP636+1)/((AS636+0.0000000000000000001)/charge/constants!$B$3)</f>
        <v>4.8066000000000004</v>
      </c>
      <c r="AV636" s="32">
        <f>AT636/eval!$E$18</f>
        <v>0</v>
      </c>
      <c r="AW636" s="32">
        <f>AU636/eval!$E$18</f>
        <v>5.8210958603810132</v>
      </c>
      <c r="BC636" s="32" t="e">
        <f>Rohdaten!AD636-G636</f>
        <v>#DIV/0!</v>
      </c>
      <c r="BF636" s="33">
        <f>Rohdaten!AF636/eval!$B$7</f>
        <v>0</v>
      </c>
    </row>
    <row r="637" spans="2:58" x14ac:dyDescent="0.2">
      <c r="B637" s="29">
        <f>IF(1=1,Rohdaten!H637,"x"&amp;Rohdaten!H637)</f>
        <v>0</v>
      </c>
      <c r="C637" s="29">
        <f>IF(101,Rohdaten!F637,-Rohdaten!F637)</f>
        <v>0</v>
      </c>
      <c r="E637" s="32">
        <f>Rohdaten!J637</f>
        <v>0</v>
      </c>
      <c r="F637" s="32" t="e">
        <f>AVERAGE(Rohdaten!L637,Rohdaten!X637,Rohdaten!AD637)</f>
        <v>#DIV/0!</v>
      </c>
      <c r="G637" s="29" t="e">
        <f t="array" ref="G637">AVERAGE(IF(Rohdaten!E637='turnwise standard'!$A$5:$A$99,'turnwise standard'!$F$5:$F$99))</f>
        <v>#DIV/0!</v>
      </c>
      <c r="H637" s="29" t="b">
        <f>IF(ISERROR(G637),1&lt;0,E637-G637&gt;eval!$B$6)</f>
        <v>0</v>
      </c>
      <c r="I637" s="32" t="e">
        <f>Rohdaten!L637-G637</f>
        <v>#DIV/0!</v>
      </c>
      <c r="J637" s="32">
        <f t="shared" si="203"/>
        <v>0</v>
      </c>
      <c r="K637" s="32">
        <f t="shared" si="204"/>
        <v>0</v>
      </c>
      <c r="V637" s="31" t="e">
        <f t="array" ref="V637">AVERAGE(IF(Rohdaten!E637='turnwise standard'!$A$5:$A$99,'turnwise standard'!$P$5:$P$99))</f>
        <v>#DIV/0!</v>
      </c>
      <c r="AF637" s="32">
        <f>(AC637)/((AE637+0.0000000000000000001)/charge/constants!$B$3)</f>
        <v>0</v>
      </c>
      <c r="AG637" s="32">
        <f>SQRT(AC637+1)/((AE637+0.0000000000000000001)/charge/constants!$B$3)</f>
        <v>4.8066000000000004</v>
      </c>
      <c r="AH637" s="32">
        <f>AF637/eval!$E$18</f>
        <v>0</v>
      </c>
      <c r="AI637" s="32">
        <f>AG637/eval!$E$18</f>
        <v>5.8210958603810132</v>
      </c>
      <c r="AR637" s="32" t="e">
        <f t="shared" si="205"/>
        <v>#DIV/0!</v>
      </c>
      <c r="AT637" s="32">
        <f>(AP637)/((AS637+0.0000000000000000001)/charge/constants!$B$3)</f>
        <v>0</v>
      </c>
      <c r="AU637" s="32">
        <f>SQRT(AP637+1)/((AS637+0.0000000000000000001)/charge/constants!$B$3)</f>
        <v>4.8066000000000004</v>
      </c>
      <c r="AV637" s="32">
        <f>AT637/eval!$E$18</f>
        <v>0</v>
      </c>
      <c r="AW637" s="32">
        <f>AU637/eval!$E$18</f>
        <v>5.8210958603810132</v>
      </c>
      <c r="BC637" s="32" t="e">
        <f>Rohdaten!AD637-G637</f>
        <v>#DIV/0!</v>
      </c>
      <c r="BF637" s="33">
        <f>Rohdaten!AF637/eval!$B$7</f>
        <v>0</v>
      </c>
    </row>
    <row r="638" spans="2:58" x14ac:dyDescent="0.2">
      <c r="B638" s="29">
        <f>IF(1=1,Rohdaten!H638,"x"&amp;Rohdaten!H638)</f>
        <v>0</v>
      </c>
      <c r="C638" s="29">
        <f>IF(101,Rohdaten!F638,-Rohdaten!F638)</f>
        <v>0</v>
      </c>
      <c r="E638" s="32">
        <f>Rohdaten!J638</f>
        <v>0</v>
      </c>
      <c r="F638" s="32" t="e">
        <f>AVERAGE(Rohdaten!L638,Rohdaten!X638,Rohdaten!AD638)</f>
        <v>#DIV/0!</v>
      </c>
      <c r="G638" s="29" t="e">
        <f t="array" ref="G638">AVERAGE(IF(Rohdaten!E638='turnwise standard'!$A$5:$A$99,'turnwise standard'!$F$5:$F$99))</f>
        <v>#DIV/0!</v>
      </c>
      <c r="H638" s="29" t="b">
        <f>IF(ISERROR(G638),1&lt;0,E638-G638&gt;eval!$B$6)</f>
        <v>0</v>
      </c>
      <c r="I638" s="32" t="e">
        <f>Rohdaten!L638-G638</f>
        <v>#DIV/0!</v>
      </c>
      <c r="J638" s="32">
        <f t="shared" si="203"/>
        <v>0</v>
      </c>
      <c r="K638" s="32">
        <f t="shared" si="204"/>
        <v>0</v>
      </c>
      <c r="V638" s="31" t="e">
        <f t="array" ref="V638">AVERAGE(IF(Rohdaten!E638='turnwise standard'!$A$5:$A$99,'turnwise standard'!$P$5:$P$99))</f>
        <v>#DIV/0!</v>
      </c>
      <c r="AF638" s="32">
        <f>(AC638)/((AE638+0.0000000000000000001)/charge/constants!$B$3)</f>
        <v>0</v>
      </c>
      <c r="AG638" s="32">
        <f>SQRT(AC638+1)/((AE638+0.0000000000000000001)/charge/constants!$B$3)</f>
        <v>4.8066000000000004</v>
      </c>
      <c r="AH638" s="32">
        <f>AF638/eval!$E$18</f>
        <v>0</v>
      </c>
      <c r="AI638" s="32">
        <f>AG638/eval!$E$18</f>
        <v>5.8210958603810132</v>
      </c>
      <c r="AR638" s="32" t="e">
        <f t="shared" si="205"/>
        <v>#DIV/0!</v>
      </c>
      <c r="AT638" s="32">
        <f>(AP638)/((AS638+0.0000000000000000001)/charge/constants!$B$3)</f>
        <v>0</v>
      </c>
      <c r="AU638" s="32">
        <f>SQRT(AP638+1)/((AS638+0.0000000000000000001)/charge/constants!$B$3)</f>
        <v>4.8066000000000004</v>
      </c>
      <c r="AV638" s="32">
        <f>AT638/eval!$E$18</f>
        <v>0</v>
      </c>
      <c r="AW638" s="32">
        <f>AU638/eval!$E$18</f>
        <v>5.8210958603810132</v>
      </c>
      <c r="BC638" s="32" t="e">
        <f>Rohdaten!AD638-G638</f>
        <v>#DIV/0!</v>
      </c>
      <c r="BF638" s="33">
        <f>Rohdaten!AF638/eval!$B$7</f>
        <v>0</v>
      </c>
    </row>
    <row r="639" spans="2:58" x14ac:dyDescent="0.2">
      <c r="B639" s="29">
        <f>IF(1=1,Rohdaten!H639,"x"&amp;Rohdaten!H639)</f>
        <v>0</v>
      </c>
      <c r="C639" s="29">
        <f>IF(101,Rohdaten!F639,-Rohdaten!F639)</f>
        <v>0</v>
      </c>
      <c r="E639" s="32">
        <f>Rohdaten!J639</f>
        <v>0</v>
      </c>
      <c r="F639" s="32" t="e">
        <f>AVERAGE(Rohdaten!L639,Rohdaten!X639,Rohdaten!AD639)</f>
        <v>#DIV/0!</v>
      </c>
      <c r="G639" s="29" t="e">
        <f t="array" ref="G639">AVERAGE(IF(Rohdaten!E639='turnwise standard'!$A$5:$A$99,'turnwise standard'!$F$5:$F$99))</f>
        <v>#DIV/0!</v>
      </c>
      <c r="H639" s="29" t="b">
        <f>IF(ISERROR(G639),1&lt;0,E639-G639&gt;eval!$B$6)</f>
        <v>0</v>
      </c>
      <c r="I639" s="32" t="e">
        <f>Rohdaten!L639-G639</f>
        <v>#DIV/0!</v>
      </c>
      <c r="J639" s="32">
        <f t="shared" si="203"/>
        <v>0</v>
      </c>
      <c r="K639" s="32">
        <f t="shared" si="204"/>
        <v>0</v>
      </c>
      <c r="V639" s="31" t="e">
        <f t="array" ref="V639">AVERAGE(IF(Rohdaten!E639='turnwise standard'!$A$5:$A$99,'turnwise standard'!$P$5:$P$99))</f>
        <v>#DIV/0!</v>
      </c>
      <c r="AF639" s="32">
        <f>(AC639)/((AE639+0.0000000000000000001)/charge/constants!$B$3)</f>
        <v>0</v>
      </c>
      <c r="AG639" s="32">
        <f>SQRT(AC639+1)/((AE639+0.0000000000000000001)/charge/constants!$B$3)</f>
        <v>4.8066000000000004</v>
      </c>
      <c r="AH639" s="32">
        <f>AF639/eval!$E$18</f>
        <v>0</v>
      </c>
      <c r="AI639" s="32">
        <f>AG639/eval!$E$18</f>
        <v>5.8210958603810132</v>
      </c>
      <c r="AR639" s="32" t="e">
        <f t="shared" si="205"/>
        <v>#DIV/0!</v>
      </c>
      <c r="AT639" s="32">
        <f>(AP639)/((AS639+0.0000000000000000001)/charge/constants!$B$3)</f>
        <v>0</v>
      </c>
      <c r="AU639" s="32">
        <f>SQRT(AP639+1)/((AS639+0.0000000000000000001)/charge/constants!$B$3)</f>
        <v>4.8066000000000004</v>
      </c>
      <c r="AV639" s="32">
        <f>AT639/eval!$E$18</f>
        <v>0</v>
      </c>
      <c r="AW639" s="32">
        <f>AU639/eval!$E$18</f>
        <v>5.8210958603810132</v>
      </c>
      <c r="BC639" s="32" t="e">
        <f>Rohdaten!AD639-G639</f>
        <v>#DIV/0!</v>
      </c>
      <c r="BF639" s="33">
        <f>Rohdaten!AF639/eval!$B$7</f>
        <v>0</v>
      </c>
    </row>
    <row r="640" spans="2:58" x14ac:dyDescent="0.2">
      <c r="B640" s="29">
        <f>IF(1=1,Rohdaten!H640,"x"&amp;Rohdaten!H640)</f>
        <v>0</v>
      </c>
      <c r="C640" s="29">
        <f>IF(101,Rohdaten!F640,-Rohdaten!F640)</f>
        <v>0</v>
      </c>
      <c r="E640" s="32">
        <f>Rohdaten!J640</f>
        <v>0</v>
      </c>
      <c r="F640" s="32" t="e">
        <f>AVERAGE(Rohdaten!L640,Rohdaten!X640,Rohdaten!AD640)</f>
        <v>#DIV/0!</v>
      </c>
      <c r="G640" s="29" t="e">
        <f t="array" ref="G640">AVERAGE(IF(Rohdaten!E640='turnwise standard'!$A$5:$A$99,'turnwise standard'!$F$5:$F$99))</f>
        <v>#DIV/0!</v>
      </c>
      <c r="H640" s="29" t="b">
        <f>IF(ISERROR(G640),1&lt;0,E640-G640&gt;eval!$B$6)</f>
        <v>0</v>
      </c>
      <c r="I640" s="32" t="e">
        <f>Rohdaten!L640-G640</f>
        <v>#DIV/0!</v>
      </c>
      <c r="J640" s="32">
        <f t="shared" si="203"/>
        <v>0</v>
      </c>
      <c r="K640" s="32">
        <f t="shared" si="204"/>
        <v>0</v>
      </c>
      <c r="V640" s="31" t="e">
        <f t="array" ref="V640">AVERAGE(IF(Rohdaten!E640='turnwise standard'!$A$5:$A$99,'turnwise standard'!$P$5:$P$99))</f>
        <v>#DIV/0!</v>
      </c>
      <c r="AF640" s="32">
        <f>(AC640)/((AE640+0.0000000000000000001)/charge/constants!$B$3)</f>
        <v>0</v>
      </c>
      <c r="AG640" s="32">
        <f>SQRT(AC640+1)/((AE640+0.0000000000000000001)/charge/constants!$B$3)</f>
        <v>4.8066000000000004</v>
      </c>
      <c r="AH640" s="32">
        <f>AF640/eval!$E$18</f>
        <v>0</v>
      </c>
      <c r="AI640" s="32">
        <f>AG640/eval!$E$18</f>
        <v>5.8210958603810132</v>
      </c>
      <c r="AR640" s="32" t="e">
        <f t="shared" si="205"/>
        <v>#DIV/0!</v>
      </c>
      <c r="AT640" s="32">
        <f>(AP640)/((AS640+0.0000000000000000001)/charge/constants!$B$3)</f>
        <v>0</v>
      </c>
      <c r="AU640" s="32">
        <f>SQRT(AP640+1)/((AS640+0.0000000000000000001)/charge/constants!$B$3)</f>
        <v>4.8066000000000004</v>
      </c>
      <c r="AV640" s="32">
        <f>AT640/eval!$E$18</f>
        <v>0</v>
      </c>
      <c r="AW640" s="32">
        <f>AU640/eval!$E$18</f>
        <v>5.8210958603810132</v>
      </c>
      <c r="BC640" s="32" t="e">
        <f>Rohdaten!AD640-G640</f>
        <v>#DIV/0!</v>
      </c>
      <c r="BF640" s="33">
        <f>Rohdaten!AF640/eval!$B$7</f>
        <v>0</v>
      </c>
    </row>
    <row r="641" spans="2:58" x14ac:dyDescent="0.2">
      <c r="B641" s="29">
        <f>IF(1=1,Rohdaten!H641,"x"&amp;Rohdaten!H641)</f>
        <v>0</v>
      </c>
      <c r="C641" s="29">
        <f>IF(101,Rohdaten!F641,-Rohdaten!F641)</f>
        <v>0</v>
      </c>
      <c r="E641" s="32">
        <f>Rohdaten!J641</f>
        <v>0</v>
      </c>
      <c r="F641" s="32" t="e">
        <f>AVERAGE(Rohdaten!L641,Rohdaten!X641,Rohdaten!AD641)</f>
        <v>#DIV/0!</v>
      </c>
      <c r="G641" s="29" t="e">
        <f t="array" ref="G641">AVERAGE(IF(Rohdaten!E641='turnwise standard'!$A$5:$A$99,'turnwise standard'!$F$5:$F$99))</f>
        <v>#DIV/0!</v>
      </c>
      <c r="H641" s="29" t="b">
        <f>IF(ISERROR(G641),1&lt;0,E641-G641&gt;eval!$B$6)</f>
        <v>0</v>
      </c>
      <c r="I641" s="32" t="e">
        <f>Rohdaten!L641-G641</f>
        <v>#DIV/0!</v>
      </c>
      <c r="J641" s="32">
        <f t="shared" si="203"/>
        <v>0</v>
      </c>
      <c r="K641" s="32">
        <f t="shared" si="204"/>
        <v>0</v>
      </c>
      <c r="V641" s="31" t="e">
        <f t="array" ref="V641">AVERAGE(IF(Rohdaten!E641='turnwise standard'!$A$5:$A$99,'turnwise standard'!$P$5:$P$99))</f>
        <v>#DIV/0!</v>
      </c>
      <c r="AF641" s="32">
        <f>(AC641)/((AE641+0.0000000000000000001)/charge/constants!$B$3)</f>
        <v>0</v>
      </c>
      <c r="AG641" s="32">
        <f>SQRT(AC641+1)/((AE641+0.0000000000000000001)/charge/constants!$B$3)</f>
        <v>4.8066000000000004</v>
      </c>
      <c r="AH641" s="32">
        <f>AF641/eval!$E$18</f>
        <v>0</v>
      </c>
      <c r="AI641" s="32">
        <f>AG641/eval!$E$18</f>
        <v>5.8210958603810132</v>
      </c>
      <c r="AR641" s="32" t="e">
        <f t="shared" si="205"/>
        <v>#DIV/0!</v>
      </c>
      <c r="AT641" s="32">
        <f>(AP641)/((AS641+0.0000000000000000001)/charge/constants!$B$3)</f>
        <v>0</v>
      </c>
      <c r="AU641" s="32">
        <f>SQRT(AP641+1)/((AS641+0.0000000000000000001)/charge/constants!$B$3)</f>
        <v>4.8066000000000004</v>
      </c>
      <c r="AV641" s="32">
        <f>AT641/eval!$E$18</f>
        <v>0</v>
      </c>
      <c r="AW641" s="32">
        <f>AU641/eval!$E$18</f>
        <v>5.8210958603810132</v>
      </c>
      <c r="BC641" s="32" t="e">
        <f>Rohdaten!AD641-G641</f>
        <v>#DIV/0!</v>
      </c>
      <c r="BF641" s="33">
        <f>Rohdaten!AF641/eval!$B$7</f>
        <v>0</v>
      </c>
    </row>
    <row r="642" spans="2:58" x14ac:dyDescent="0.2">
      <c r="B642" s="29">
        <f>IF(1=1,Rohdaten!H642,"x"&amp;Rohdaten!H642)</f>
        <v>0</v>
      </c>
      <c r="C642" s="29">
        <f>IF(101,Rohdaten!F642,-Rohdaten!F642)</f>
        <v>0</v>
      </c>
      <c r="E642" s="32">
        <f>Rohdaten!J642</f>
        <v>0</v>
      </c>
      <c r="F642" s="32" t="e">
        <f>AVERAGE(Rohdaten!L642,Rohdaten!X642,Rohdaten!AD642)</f>
        <v>#DIV/0!</v>
      </c>
      <c r="G642" s="29" t="e">
        <f t="array" ref="G642">AVERAGE(IF(Rohdaten!E642='turnwise standard'!$A$5:$A$99,'turnwise standard'!$F$5:$F$99))</f>
        <v>#DIV/0!</v>
      </c>
      <c r="H642" s="29" t="b">
        <f>IF(ISERROR(G642),1&lt;0,E642-G642&gt;eval!$B$6)</f>
        <v>0</v>
      </c>
      <c r="I642" s="32" t="e">
        <f>Rohdaten!L642-G642</f>
        <v>#DIV/0!</v>
      </c>
      <c r="J642" s="32">
        <f t="shared" si="203"/>
        <v>0</v>
      </c>
      <c r="K642" s="32">
        <f t="shared" si="204"/>
        <v>0</v>
      </c>
      <c r="V642" s="31" t="e">
        <f t="array" ref="V642">AVERAGE(IF(Rohdaten!E642='turnwise standard'!$A$5:$A$99,'turnwise standard'!$P$5:$P$99))</f>
        <v>#DIV/0!</v>
      </c>
      <c r="AF642" s="32">
        <f>(AC642)/((AE642+0.0000000000000000001)/charge/constants!$B$3)</f>
        <v>0</v>
      </c>
      <c r="AG642" s="32">
        <f>SQRT(AC642+1)/((AE642+0.0000000000000000001)/charge/constants!$B$3)</f>
        <v>4.8066000000000004</v>
      </c>
      <c r="AH642" s="32">
        <f>AF642/eval!$E$18</f>
        <v>0</v>
      </c>
      <c r="AI642" s="32">
        <f>AG642/eval!$E$18</f>
        <v>5.8210958603810132</v>
      </c>
      <c r="AR642" s="32" t="e">
        <f t="shared" si="205"/>
        <v>#DIV/0!</v>
      </c>
      <c r="AT642" s="32">
        <f>(AP642)/((AS642+0.0000000000000000001)/charge/constants!$B$3)</f>
        <v>0</v>
      </c>
      <c r="AU642" s="32">
        <f>SQRT(AP642+1)/((AS642+0.0000000000000000001)/charge/constants!$B$3)</f>
        <v>4.8066000000000004</v>
      </c>
      <c r="AV642" s="32">
        <f>AT642/eval!$E$18</f>
        <v>0</v>
      </c>
      <c r="AW642" s="32">
        <f>AU642/eval!$E$18</f>
        <v>5.8210958603810132</v>
      </c>
      <c r="BC642" s="32" t="e">
        <f>Rohdaten!AD642-G642</f>
        <v>#DIV/0!</v>
      </c>
      <c r="BF642" s="33">
        <f>Rohdaten!AF642/eval!$B$7</f>
        <v>0</v>
      </c>
    </row>
    <row r="643" spans="2:58" x14ac:dyDescent="0.2">
      <c r="B643" s="29">
        <f>IF(1=1,Rohdaten!H643,"x"&amp;Rohdaten!H643)</f>
        <v>0</v>
      </c>
      <c r="C643" s="29">
        <f>IF(101,Rohdaten!F643,-Rohdaten!F643)</f>
        <v>0</v>
      </c>
      <c r="E643" s="32">
        <f>Rohdaten!J643</f>
        <v>0</v>
      </c>
      <c r="F643" s="32" t="e">
        <f>AVERAGE(Rohdaten!L643,Rohdaten!X643,Rohdaten!AD643)</f>
        <v>#DIV/0!</v>
      </c>
      <c r="G643" s="29" t="e">
        <f t="array" ref="G643">AVERAGE(IF(Rohdaten!E643='turnwise standard'!$A$5:$A$99,'turnwise standard'!$F$5:$F$99))</f>
        <v>#DIV/0!</v>
      </c>
      <c r="H643" s="29" t="b">
        <f>IF(ISERROR(G643),1&lt;0,E643-G643&gt;eval!$B$6)</f>
        <v>0</v>
      </c>
      <c r="I643" s="32" t="e">
        <f>Rohdaten!L643-G643</f>
        <v>#DIV/0!</v>
      </c>
      <c r="J643" s="32">
        <f t="shared" ref="J643:J706" si="206">BP643</f>
        <v>0</v>
      </c>
      <c r="K643" s="32">
        <f t="shared" ref="K643:K706" si="207">IF(OR(ISERROR(J643),H643),I643,J643)</f>
        <v>0</v>
      </c>
      <c r="V643" s="31" t="e">
        <f t="array" ref="V643">AVERAGE(IF(Rohdaten!E643='turnwise standard'!$A$5:$A$99,'turnwise standard'!$P$5:$P$99))</f>
        <v>#DIV/0!</v>
      </c>
      <c r="AF643" s="32">
        <f>(AC643)/((AE643+0.0000000000000000001)/charge/constants!$B$3)</f>
        <v>0</v>
      </c>
      <c r="AG643" s="32">
        <f>SQRT(AC643+1)/((AE643+0.0000000000000000001)/charge/constants!$B$3)</f>
        <v>4.8066000000000004</v>
      </c>
      <c r="AH643" s="32">
        <f>AF643/eval!$E$18</f>
        <v>0</v>
      </c>
      <c r="AI643" s="32">
        <f>AG643/eval!$E$18</f>
        <v>5.8210958603810132</v>
      </c>
      <c r="AR643" s="32" t="e">
        <f t="shared" si="205"/>
        <v>#DIV/0!</v>
      </c>
      <c r="AT643" s="32">
        <f>(AP643)/((AS643+0.0000000000000000001)/charge/constants!$B$3)</f>
        <v>0</v>
      </c>
      <c r="AU643" s="32">
        <f>SQRT(AP643+1)/((AS643+0.0000000000000000001)/charge/constants!$B$3)</f>
        <v>4.8066000000000004</v>
      </c>
      <c r="AV643" s="32">
        <f>AT643/eval!$E$18</f>
        <v>0</v>
      </c>
      <c r="AW643" s="32">
        <f>AU643/eval!$E$18</f>
        <v>5.8210958603810132</v>
      </c>
      <c r="BC643" s="32" t="e">
        <f>Rohdaten!AD643-G643</f>
        <v>#DIV/0!</v>
      </c>
      <c r="BF643" s="33">
        <f>Rohdaten!AF643/eval!$B$7</f>
        <v>0</v>
      </c>
    </row>
    <row r="644" spans="2:58" x14ac:dyDescent="0.2">
      <c r="B644" s="29">
        <f>IF(1=1,Rohdaten!H644,"x"&amp;Rohdaten!H644)</f>
        <v>0</v>
      </c>
      <c r="C644" s="29">
        <f>IF(101,Rohdaten!F644,-Rohdaten!F644)</f>
        <v>0</v>
      </c>
      <c r="E644" s="32">
        <f>Rohdaten!J644</f>
        <v>0</v>
      </c>
      <c r="F644" s="32" t="e">
        <f>AVERAGE(Rohdaten!L644,Rohdaten!X644,Rohdaten!AD644)</f>
        <v>#DIV/0!</v>
      </c>
      <c r="G644" s="29" t="e">
        <f t="array" ref="G644">AVERAGE(IF(Rohdaten!E644='turnwise standard'!$A$5:$A$99,'turnwise standard'!$F$5:$F$99))</f>
        <v>#DIV/0!</v>
      </c>
      <c r="H644" s="29" t="b">
        <f>IF(ISERROR(G644),1&lt;0,E644-G644&gt;eval!$B$6)</f>
        <v>0</v>
      </c>
      <c r="I644" s="32" t="e">
        <f>Rohdaten!L644-G644</f>
        <v>#DIV/0!</v>
      </c>
      <c r="J644" s="32">
        <f t="shared" si="206"/>
        <v>0</v>
      </c>
      <c r="K644" s="32">
        <f t="shared" si="207"/>
        <v>0</v>
      </c>
      <c r="V644" s="31" t="e">
        <f t="array" ref="V644">AVERAGE(IF(Rohdaten!E644='turnwise standard'!$A$5:$A$99,'turnwise standard'!$P$5:$P$99))</f>
        <v>#DIV/0!</v>
      </c>
      <c r="AF644" s="32">
        <f>(AC644)/((AE644+0.0000000000000000001)/charge/constants!$B$3)</f>
        <v>0</v>
      </c>
      <c r="AG644" s="32">
        <f>SQRT(AC644+1)/((AE644+0.0000000000000000001)/charge/constants!$B$3)</f>
        <v>4.8066000000000004</v>
      </c>
      <c r="AH644" s="32">
        <f>AF644/eval!$E$18</f>
        <v>0</v>
      </c>
      <c r="AI644" s="32">
        <f>AG644/eval!$E$18</f>
        <v>5.8210958603810132</v>
      </c>
      <c r="AR644" s="32" t="e">
        <f t="shared" ref="AR644:AR707" si="208">AP644/AQ644</f>
        <v>#DIV/0!</v>
      </c>
      <c r="AT644" s="32">
        <f>(AP644)/((AS644+0.0000000000000000001)/charge/constants!$B$3)</f>
        <v>0</v>
      </c>
      <c r="AU644" s="32">
        <f>SQRT(AP644+1)/((AS644+0.0000000000000000001)/charge/constants!$B$3)</f>
        <v>4.8066000000000004</v>
      </c>
      <c r="AV644" s="32">
        <f>AT644/eval!$E$18</f>
        <v>0</v>
      </c>
      <c r="AW644" s="32">
        <f>AU644/eval!$E$18</f>
        <v>5.8210958603810132</v>
      </c>
      <c r="BC644" s="32" t="e">
        <f>Rohdaten!AD644-G644</f>
        <v>#DIV/0!</v>
      </c>
      <c r="BF644" s="33">
        <f>Rohdaten!AF644/eval!$B$7</f>
        <v>0</v>
      </c>
    </row>
    <row r="645" spans="2:58" x14ac:dyDescent="0.2">
      <c r="B645" s="29">
        <f>IF(1=1,Rohdaten!H645,"x"&amp;Rohdaten!H645)</f>
        <v>0</v>
      </c>
      <c r="C645" s="29">
        <f>IF(101,Rohdaten!F645,-Rohdaten!F645)</f>
        <v>0</v>
      </c>
      <c r="E645" s="32">
        <f>Rohdaten!J645</f>
        <v>0</v>
      </c>
      <c r="F645" s="32" t="e">
        <f>AVERAGE(Rohdaten!L645,Rohdaten!X645,Rohdaten!AD645)</f>
        <v>#DIV/0!</v>
      </c>
      <c r="G645" s="29" t="e">
        <f t="array" ref="G645">AVERAGE(IF(Rohdaten!E645='turnwise standard'!$A$5:$A$99,'turnwise standard'!$F$5:$F$99))</f>
        <v>#DIV/0!</v>
      </c>
      <c r="H645" s="29" t="b">
        <f>IF(ISERROR(G645),1&lt;0,E645-G645&gt;eval!$B$6)</f>
        <v>0</v>
      </c>
      <c r="I645" s="32" t="e">
        <f>Rohdaten!L645-G645</f>
        <v>#DIV/0!</v>
      </c>
      <c r="J645" s="32">
        <f t="shared" si="206"/>
        <v>0</v>
      </c>
      <c r="K645" s="32">
        <f t="shared" si="207"/>
        <v>0</v>
      </c>
      <c r="V645" s="31" t="e">
        <f t="array" ref="V645">AVERAGE(IF(Rohdaten!E645='turnwise standard'!$A$5:$A$99,'turnwise standard'!$P$5:$P$99))</f>
        <v>#DIV/0!</v>
      </c>
      <c r="AF645" s="32">
        <f>(AC645)/((AE645+0.0000000000000000001)/charge/constants!$B$3)</f>
        <v>0</v>
      </c>
      <c r="AG645" s="32">
        <f>SQRT(AC645+1)/((AE645+0.0000000000000000001)/charge/constants!$B$3)</f>
        <v>4.8066000000000004</v>
      </c>
      <c r="AH645" s="32">
        <f>AF645/eval!$E$18</f>
        <v>0</v>
      </c>
      <c r="AI645" s="32">
        <f>AG645/eval!$E$18</f>
        <v>5.8210958603810132</v>
      </c>
      <c r="AR645" s="32" t="e">
        <f t="shared" si="208"/>
        <v>#DIV/0!</v>
      </c>
      <c r="AT645" s="32">
        <f>(AP645)/((AS645+0.0000000000000000001)/charge/constants!$B$3)</f>
        <v>0</v>
      </c>
      <c r="AU645" s="32">
        <f>SQRT(AP645+1)/((AS645+0.0000000000000000001)/charge/constants!$B$3)</f>
        <v>4.8066000000000004</v>
      </c>
      <c r="AV645" s="32">
        <f>AT645/eval!$E$18</f>
        <v>0</v>
      </c>
      <c r="AW645" s="32">
        <f>AU645/eval!$E$18</f>
        <v>5.8210958603810132</v>
      </c>
      <c r="BC645" s="32" t="e">
        <f>Rohdaten!AD645-G645</f>
        <v>#DIV/0!</v>
      </c>
      <c r="BF645" s="33">
        <f>Rohdaten!AF645/eval!$B$7</f>
        <v>0</v>
      </c>
    </row>
    <row r="646" spans="2:58" x14ac:dyDescent="0.2">
      <c r="B646" s="29">
        <f>IF(1=1,Rohdaten!H646,"x"&amp;Rohdaten!H646)</f>
        <v>0</v>
      </c>
      <c r="C646" s="29">
        <f>IF(101,Rohdaten!F646,-Rohdaten!F646)</f>
        <v>0</v>
      </c>
      <c r="E646" s="32">
        <f>Rohdaten!J646</f>
        <v>0</v>
      </c>
      <c r="F646" s="32" t="e">
        <f>AVERAGE(Rohdaten!L646,Rohdaten!X646,Rohdaten!AD646)</f>
        <v>#DIV/0!</v>
      </c>
      <c r="G646" s="29" t="e">
        <f t="array" ref="G646">AVERAGE(IF(Rohdaten!E646='turnwise standard'!$A$5:$A$99,'turnwise standard'!$F$5:$F$99))</f>
        <v>#DIV/0!</v>
      </c>
      <c r="H646" s="29" t="b">
        <f>IF(ISERROR(G646),1&lt;0,E646-G646&gt;eval!$B$6)</f>
        <v>0</v>
      </c>
      <c r="I646" s="32" t="e">
        <f>Rohdaten!L646-G646</f>
        <v>#DIV/0!</v>
      </c>
      <c r="J646" s="32">
        <f t="shared" si="206"/>
        <v>0</v>
      </c>
      <c r="K646" s="32">
        <f t="shared" si="207"/>
        <v>0</v>
      </c>
      <c r="V646" s="31" t="e">
        <f t="array" ref="V646">AVERAGE(IF(Rohdaten!E646='turnwise standard'!$A$5:$A$99,'turnwise standard'!$P$5:$P$99))</f>
        <v>#DIV/0!</v>
      </c>
      <c r="AF646" s="32">
        <f>(AC646)/((AE646+0.0000000000000000001)/charge/constants!$B$3)</f>
        <v>0</v>
      </c>
      <c r="AG646" s="32">
        <f>SQRT(AC646+1)/((AE646+0.0000000000000000001)/charge/constants!$B$3)</f>
        <v>4.8066000000000004</v>
      </c>
      <c r="AH646" s="32">
        <f>AF646/eval!$E$18</f>
        <v>0</v>
      </c>
      <c r="AI646" s="32">
        <f>AG646/eval!$E$18</f>
        <v>5.8210958603810132</v>
      </c>
      <c r="AR646" s="32" t="e">
        <f t="shared" si="208"/>
        <v>#DIV/0!</v>
      </c>
      <c r="AT646" s="32">
        <f>(AP646)/((AS646+0.0000000000000000001)/charge/constants!$B$3)</f>
        <v>0</v>
      </c>
      <c r="AU646" s="32">
        <f>SQRT(AP646+1)/((AS646+0.0000000000000000001)/charge/constants!$B$3)</f>
        <v>4.8066000000000004</v>
      </c>
      <c r="AV646" s="32">
        <f>AT646/eval!$E$18</f>
        <v>0</v>
      </c>
      <c r="AW646" s="32">
        <f>AU646/eval!$E$18</f>
        <v>5.8210958603810132</v>
      </c>
      <c r="BC646" s="32" t="e">
        <f>Rohdaten!AD646-G646</f>
        <v>#DIV/0!</v>
      </c>
      <c r="BF646" s="33">
        <f>Rohdaten!AF646/eval!$B$7</f>
        <v>0</v>
      </c>
    </row>
    <row r="647" spans="2:58" x14ac:dyDescent="0.2">
      <c r="B647" s="29">
        <f>IF(1=1,Rohdaten!H647,"x"&amp;Rohdaten!H647)</f>
        <v>0</v>
      </c>
      <c r="C647" s="29">
        <f>IF(101,Rohdaten!F647,-Rohdaten!F647)</f>
        <v>0</v>
      </c>
      <c r="E647" s="32">
        <f>Rohdaten!J647</f>
        <v>0</v>
      </c>
      <c r="F647" s="32" t="e">
        <f>AVERAGE(Rohdaten!L647,Rohdaten!X647,Rohdaten!AD647)</f>
        <v>#DIV/0!</v>
      </c>
      <c r="G647" s="29" t="e">
        <f t="array" ref="G647">AVERAGE(IF(Rohdaten!E647='turnwise standard'!$A$5:$A$99,'turnwise standard'!$F$5:$F$99))</f>
        <v>#DIV/0!</v>
      </c>
      <c r="H647" s="29" t="b">
        <f>IF(ISERROR(G647),1&lt;0,E647-G647&gt;eval!$B$6)</f>
        <v>0</v>
      </c>
      <c r="I647" s="32" t="e">
        <f>Rohdaten!L647-G647</f>
        <v>#DIV/0!</v>
      </c>
      <c r="J647" s="32">
        <f t="shared" si="206"/>
        <v>0</v>
      </c>
      <c r="K647" s="32">
        <f t="shared" si="207"/>
        <v>0</v>
      </c>
      <c r="V647" s="31" t="e">
        <f t="array" ref="V647">AVERAGE(IF(Rohdaten!E647='turnwise standard'!$A$5:$A$99,'turnwise standard'!$P$5:$P$99))</f>
        <v>#DIV/0!</v>
      </c>
      <c r="AF647" s="32">
        <f>(AC647)/((AE647+0.0000000000000000001)/charge/constants!$B$3)</f>
        <v>0</v>
      </c>
      <c r="AG647" s="32">
        <f>SQRT(AC647+1)/((AE647+0.0000000000000000001)/charge/constants!$B$3)</f>
        <v>4.8066000000000004</v>
      </c>
      <c r="AH647" s="32">
        <f>AF647/eval!$E$18</f>
        <v>0</v>
      </c>
      <c r="AI647" s="32">
        <f>AG647/eval!$E$18</f>
        <v>5.8210958603810132</v>
      </c>
      <c r="AR647" s="32" t="e">
        <f t="shared" si="208"/>
        <v>#DIV/0!</v>
      </c>
      <c r="AT647" s="32">
        <f>(AP647)/((AS647+0.0000000000000000001)/charge/constants!$B$3)</f>
        <v>0</v>
      </c>
      <c r="AU647" s="32">
        <f>SQRT(AP647+1)/((AS647+0.0000000000000000001)/charge/constants!$B$3)</f>
        <v>4.8066000000000004</v>
      </c>
      <c r="AV647" s="32">
        <f>AT647/eval!$E$18</f>
        <v>0</v>
      </c>
      <c r="AW647" s="32">
        <f>AU647/eval!$E$18</f>
        <v>5.8210958603810132</v>
      </c>
      <c r="BC647" s="32" t="e">
        <f>Rohdaten!AD647-G647</f>
        <v>#DIV/0!</v>
      </c>
      <c r="BF647" s="33">
        <f>Rohdaten!AF647/eval!$B$7</f>
        <v>0</v>
      </c>
    </row>
    <row r="648" spans="2:58" x14ac:dyDescent="0.2">
      <c r="B648" s="29">
        <f>IF(1=1,Rohdaten!H648,"x"&amp;Rohdaten!H648)</f>
        <v>0</v>
      </c>
      <c r="C648" s="29">
        <f>IF(101,Rohdaten!F648,-Rohdaten!F648)</f>
        <v>0</v>
      </c>
      <c r="E648" s="32">
        <f>Rohdaten!J648</f>
        <v>0</v>
      </c>
      <c r="F648" s="32" t="e">
        <f>AVERAGE(Rohdaten!L648,Rohdaten!X648,Rohdaten!AD648)</f>
        <v>#DIV/0!</v>
      </c>
      <c r="G648" s="29" t="e">
        <f t="array" ref="G648">AVERAGE(IF(Rohdaten!E648='turnwise standard'!$A$5:$A$99,'turnwise standard'!$F$5:$F$99))</f>
        <v>#DIV/0!</v>
      </c>
      <c r="H648" s="29" t="b">
        <f>IF(ISERROR(G648),1&lt;0,E648-G648&gt;eval!$B$6)</f>
        <v>0</v>
      </c>
      <c r="I648" s="32" t="e">
        <f>Rohdaten!L648-G648</f>
        <v>#DIV/0!</v>
      </c>
      <c r="J648" s="32">
        <f t="shared" si="206"/>
        <v>0</v>
      </c>
      <c r="K648" s="32">
        <f t="shared" si="207"/>
        <v>0</v>
      </c>
      <c r="V648" s="31" t="e">
        <f t="array" ref="V648">AVERAGE(IF(Rohdaten!E648='turnwise standard'!$A$5:$A$99,'turnwise standard'!$P$5:$P$99))</f>
        <v>#DIV/0!</v>
      </c>
      <c r="AF648" s="32">
        <f>(AC648)/((AE648+0.0000000000000000001)/charge/constants!$B$3)</f>
        <v>0</v>
      </c>
      <c r="AG648" s="32">
        <f>SQRT(AC648+1)/((AE648+0.0000000000000000001)/charge/constants!$B$3)</f>
        <v>4.8066000000000004</v>
      </c>
      <c r="AH648" s="32">
        <f>AF648/eval!$E$18</f>
        <v>0</v>
      </c>
      <c r="AI648" s="32">
        <f>AG648/eval!$E$18</f>
        <v>5.8210958603810132</v>
      </c>
      <c r="AR648" s="32" t="e">
        <f t="shared" si="208"/>
        <v>#DIV/0!</v>
      </c>
      <c r="AT648" s="32">
        <f>(AP648)/((AS648+0.0000000000000000001)/charge/constants!$B$3)</f>
        <v>0</v>
      </c>
      <c r="AU648" s="32">
        <f>SQRT(AP648+1)/((AS648+0.0000000000000000001)/charge/constants!$B$3)</f>
        <v>4.8066000000000004</v>
      </c>
      <c r="AV648" s="32">
        <f>AT648/eval!$E$18</f>
        <v>0</v>
      </c>
      <c r="AW648" s="32">
        <f>AU648/eval!$E$18</f>
        <v>5.8210958603810132</v>
      </c>
      <c r="BC648" s="32" t="e">
        <f>Rohdaten!AD648-G648</f>
        <v>#DIV/0!</v>
      </c>
      <c r="BF648" s="33">
        <f>Rohdaten!AF648/eval!$B$7</f>
        <v>0</v>
      </c>
    </row>
    <row r="649" spans="2:58" x14ac:dyDescent="0.2">
      <c r="B649" s="29">
        <f>IF(1=1,Rohdaten!H649,"x"&amp;Rohdaten!H649)</f>
        <v>0</v>
      </c>
      <c r="C649" s="29">
        <f>IF(101,Rohdaten!F649,-Rohdaten!F649)</f>
        <v>0</v>
      </c>
      <c r="E649" s="32">
        <f>Rohdaten!J649</f>
        <v>0</v>
      </c>
      <c r="F649" s="32" t="e">
        <f>AVERAGE(Rohdaten!L649,Rohdaten!X649,Rohdaten!AD649)</f>
        <v>#DIV/0!</v>
      </c>
      <c r="G649" s="29" t="e">
        <f t="array" ref="G649">AVERAGE(IF(Rohdaten!E649='turnwise standard'!$A$5:$A$99,'turnwise standard'!$F$5:$F$99))</f>
        <v>#DIV/0!</v>
      </c>
      <c r="H649" s="29" t="b">
        <f>IF(ISERROR(G649),1&lt;0,E649-G649&gt;eval!$B$6)</f>
        <v>0</v>
      </c>
      <c r="I649" s="32" t="e">
        <f>Rohdaten!L649-G649</f>
        <v>#DIV/0!</v>
      </c>
      <c r="J649" s="32">
        <f t="shared" si="206"/>
        <v>0</v>
      </c>
      <c r="K649" s="32">
        <f t="shared" si="207"/>
        <v>0</v>
      </c>
      <c r="V649" s="31" t="e">
        <f t="array" ref="V649">AVERAGE(IF(Rohdaten!E649='turnwise standard'!$A$5:$A$99,'turnwise standard'!$P$5:$P$99))</f>
        <v>#DIV/0!</v>
      </c>
      <c r="AF649" s="32">
        <f>(AC649)/((AE649+0.0000000000000000001)/charge/constants!$B$3)</f>
        <v>0</v>
      </c>
      <c r="AG649" s="32">
        <f>SQRT(AC649+1)/((AE649+0.0000000000000000001)/charge/constants!$B$3)</f>
        <v>4.8066000000000004</v>
      </c>
      <c r="AH649" s="32">
        <f>AF649/eval!$E$18</f>
        <v>0</v>
      </c>
      <c r="AI649" s="32">
        <f>AG649/eval!$E$18</f>
        <v>5.8210958603810132</v>
      </c>
      <c r="AR649" s="32" t="e">
        <f t="shared" si="208"/>
        <v>#DIV/0!</v>
      </c>
      <c r="AT649" s="32">
        <f>(AP649)/((AS649+0.0000000000000000001)/charge/constants!$B$3)</f>
        <v>0</v>
      </c>
      <c r="AU649" s="32">
        <f>SQRT(AP649+1)/((AS649+0.0000000000000000001)/charge/constants!$B$3)</f>
        <v>4.8066000000000004</v>
      </c>
      <c r="AV649" s="32">
        <f>AT649/eval!$E$18</f>
        <v>0</v>
      </c>
      <c r="AW649" s="32">
        <f>AU649/eval!$E$18</f>
        <v>5.8210958603810132</v>
      </c>
      <c r="BC649" s="32" t="e">
        <f>Rohdaten!AD649-G649</f>
        <v>#DIV/0!</v>
      </c>
      <c r="BF649" s="33">
        <f>Rohdaten!AF649/eval!$B$7</f>
        <v>0</v>
      </c>
    </row>
    <row r="650" spans="2:58" x14ac:dyDescent="0.2">
      <c r="B650" s="29">
        <f>IF(1=1,Rohdaten!H650,"x"&amp;Rohdaten!H650)</f>
        <v>0</v>
      </c>
      <c r="C650" s="29">
        <f>IF(101,Rohdaten!F650,-Rohdaten!F650)</f>
        <v>0</v>
      </c>
      <c r="E650" s="32">
        <f>Rohdaten!J650</f>
        <v>0</v>
      </c>
      <c r="F650" s="32" t="e">
        <f>AVERAGE(Rohdaten!L650,Rohdaten!X650,Rohdaten!AD650)</f>
        <v>#DIV/0!</v>
      </c>
      <c r="G650" s="29" t="e">
        <f t="array" ref="G650">AVERAGE(IF(Rohdaten!E650='turnwise standard'!$A$5:$A$99,'turnwise standard'!$F$5:$F$99))</f>
        <v>#DIV/0!</v>
      </c>
      <c r="H650" s="29" t="b">
        <f>IF(ISERROR(G650),1&lt;0,E650-G650&gt;eval!$B$6)</f>
        <v>0</v>
      </c>
      <c r="I650" s="32" t="e">
        <f>Rohdaten!L650-G650</f>
        <v>#DIV/0!</v>
      </c>
      <c r="J650" s="32">
        <f t="shared" si="206"/>
        <v>0</v>
      </c>
      <c r="K650" s="32">
        <f t="shared" si="207"/>
        <v>0</v>
      </c>
      <c r="V650" s="31" t="e">
        <f t="array" ref="V650">AVERAGE(IF(Rohdaten!E650='turnwise standard'!$A$5:$A$99,'turnwise standard'!$P$5:$P$99))</f>
        <v>#DIV/0!</v>
      </c>
      <c r="AF650" s="32">
        <f>(AC650)/((AE650+0.0000000000000000001)/charge/constants!$B$3)</f>
        <v>0</v>
      </c>
      <c r="AG650" s="32">
        <f>SQRT(AC650+1)/((AE650+0.0000000000000000001)/charge/constants!$B$3)</f>
        <v>4.8066000000000004</v>
      </c>
      <c r="AH650" s="32">
        <f>AF650/eval!$E$18</f>
        <v>0</v>
      </c>
      <c r="AI650" s="32">
        <f>AG650/eval!$E$18</f>
        <v>5.8210958603810132</v>
      </c>
      <c r="AR650" s="32" t="e">
        <f t="shared" si="208"/>
        <v>#DIV/0!</v>
      </c>
      <c r="AT650" s="32">
        <f>(AP650)/((AS650+0.0000000000000000001)/charge/constants!$B$3)</f>
        <v>0</v>
      </c>
      <c r="AU650" s="32">
        <f>SQRT(AP650+1)/((AS650+0.0000000000000000001)/charge/constants!$B$3)</f>
        <v>4.8066000000000004</v>
      </c>
      <c r="AV650" s="32">
        <f>AT650/eval!$E$18</f>
        <v>0</v>
      </c>
      <c r="AW650" s="32">
        <f>AU650/eval!$E$18</f>
        <v>5.8210958603810132</v>
      </c>
      <c r="BC650" s="32" t="e">
        <f>Rohdaten!AD650-G650</f>
        <v>#DIV/0!</v>
      </c>
      <c r="BF650" s="33">
        <f>Rohdaten!AF650/eval!$B$7</f>
        <v>0</v>
      </c>
    </row>
    <row r="651" spans="2:58" x14ac:dyDescent="0.2">
      <c r="B651" s="29">
        <f>IF(1=1,Rohdaten!H651,"x"&amp;Rohdaten!H651)</f>
        <v>0</v>
      </c>
      <c r="C651" s="29">
        <f>IF(101,Rohdaten!F651,-Rohdaten!F651)</f>
        <v>0</v>
      </c>
      <c r="E651" s="32">
        <f>Rohdaten!J651</f>
        <v>0</v>
      </c>
      <c r="F651" s="32" t="e">
        <f>AVERAGE(Rohdaten!L651,Rohdaten!X651,Rohdaten!AD651)</f>
        <v>#DIV/0!</v>
      </c>
      <c r="G651" s="29" t="e">
        <f t="array" ref="G651">AVERAGE(IF(Rohdaten!E651='turnwise standard'!$A$5:$A$99,'turnwise standard'!$F$5:$F$99))</f>
        <v>#DIV/0!</v>
      </c>
      <c r="H651" s="29" t="b">
        <f>IF(ISERROR(G651),1&lt;0,E651-G651&gt;eval!$B$6)</f>
        <v>0</v>
      </c>
      <c r="I651" s="32" t="e">
        <f>Rohdaten!L651-G651</f>
        <v>#DIV/0!</v>
      </c>
      <c r="J651" s="32">
        <f t="shared" si="206"/>
        <v>0</v>
      </c>
      <c r="K651" s="32">
        <f t="shared" si="207"/>
        <v>0</v>
      </c>
      <c r="V651" s="31" t="e">
        <f t="array" ref="V651">AVERAGE(IF(Rohdaten!E651='turnwise standard'!$A$5:$A$99,'turnwise standard'!$P$5:$P$99))</f>
        <v>#DIV/0!</v>
      </c>
      <c r="AF651" s="32">
        <f>(AC651)/((AE651+0.0000000000000000001)/charge/constants!$B$3)</f>
        <v>0</v>
      </c>
      <c r="AG651" s="32">
        <f>SQRT(AC651+1)/((AE651+0.0000000000000000001)/charge/constants!$B$3)</f>
        <v>4.8066000000000004</v>
      </c>
      <c r="AH651" s="32">
        <f>AF651/eval!$E$18</f>
        <v>0</v>
      </c>
      <c r="AI651" s="32">
        <f>AG651/eval!$E$18</f>
        <v>5.8210958603810132</v>
      </c>
      <c r="AR651" s="32" t="e">
        <f t="shared" si="208"/>
        <v>#DIV/0!</v>
      </c>
      <c r="AT651" s="32">
        <f>(AP651)/((AS651+0.0000000000000000001)/charge/constants!$B$3)</f>
        <v>0</v>
      </c>
      <c r="AU651" s="32">
        <f>SQRT(AP651+1)/((AS651+0.0000000000000000001)/charge/constants!$B$3)</f>
        <v>4.8066000000000004</v>
      </c>
      <c r="AV651" s="32">
        <f>AT651/eval!$E$18</f>
        <v>0</v>
      </c>
      <c r="AW651" s="32">
        <f>AU651/eval!$E$18</f>
        <v>5.8210958603810132</v>
      </c>
      <c r="BC651" s="32" t="e">
        <f>Rohdaten!AD651-G651</f>
        <v>#DIV/0!</v>
      </c>
      <c r="BF651" s="33">
        <f>Rohdaten!AF651/eval!$B$7</f>
        <v>0</v>
      </c>
    </row>
    <row r="652" spans="2:58" x14ac:dyDescent="0.2">
      <c r="B652" s="29">
        <f>IF(1=1,Rohdaten!H652,"x"&amp;Rohdaten!H652)</f>
        <v>0</v>
      </c>
      <c r="C652" s="29">
        <f>IF(101,Rohdaten!F652,-Rohdaten!F652)</f>
        <v>0</v>
      </c>
      <c r="E652" s="32">
        <f>Rohdaten!J652</f>
        <v>0</v>
      </c>
      <c r="F652" s="32" t="e">
        <f>AVERAGE(Rohdaten!L652,Rohdaten!X652,Rohdaten!AD652)</f>
        <v>#DIV/0!</v>
      </c>
      <c r="G652" s="29" t="e">
        <f t="array" ref="G652">AVERAGE(IF(Rohdaten!E652='turnwise standard'!$A$5:$A$99,'turnwise standard'!$F$5:$F$99))</f>
        <v>#DIV/0!</v>
      </c>
      <c r="H652" s="29" t="b">
        <f>IF(ISERROR(G652),1&lt;0,E652-G652&gt;eval!$B$6)</f>
        <v>0</v>
      </c>
      <c r="I652" s="32" t="e">
        <f>Rohdaten!L652-G652</f>
        <v>#DIV/0!</v>
      </c>
      <c r="J652" s="32">
        <f t="shared" si="206"/>
        <v>0</v>
      </c>
      <c r="K652" s="32">
        <f t="shared" si="207"/>
        <v>0</v>
      </c>
      <c r="V652" s="31" t="e">
        <f t="array" ref="V652">AVERAGE(IF(Rohdaten!E652='turnwise standard'!$A$5:$A$99,'turnwise standard'!$P$5:$P$99))</f>
        <v>#DIV/0!</v>
      </c>
      <c r="AF652" s="32">
        <f>(AC652)/((AE652+0.0000000000000000001)/charge/constants!$B$3)</f>
        <v>0</v>
      </c>
      <c r="AG652" s="32">
        <f>SQRT(AC652+1)/((AE652+0.0000000000000000001)/charge/constants!$B$3)</f>
        <v>4.8066000000000004</v>
      </c>
      <c r="AH652" s="32">
        <f>AF652/eval!$E$18</f>
        <v>0</v>
      </c>
      <c r="AI652" s="32">
        <f>AG652/eval!$E$18</f>
        <v>5.8210958603810132</v>
      </c>
      <c r="AR652" s="32" t="e">
        <f t="shared" si="208"/>
        <v>#DIV/0!</v>
      </c>
      <c r="AT652" s="32">
        <f>(AP652)/((AS652+0.0000000000000000001)/charge/constants!$B$3)</f>
        <v>0</v>
      </c>
      <c r="AU652" s="32">
        <f>SQRT(AP652+1)/((AS652+0.0000000000000000001)/charge/constants!$B$3)</f>
        <v>4.8066000000000004</v>
      </c>
      <c r="AV652" s="32">
        <f>AT652/eval!$E$18</f>
        <v>0</v>
      </c>
      <c r="AW652" s="32">
        <f>AU652/eval!$E$18</f>
        <v>5.8210958603810132</v>
      </c>
      <c r="BC652" s="32" t="e">
        <f>Rohdaten!AD652-G652</f>
        <v>#DIV/0!</v>
      </c>
      <c r="BF652" s="33">
        <f>Rohdaten!AF652/eval!$B$7</f>
        <v>0</v>
      </c>
    </row>
    <row r="653" spans="2:58" x14ac:dyDescent="0.2">
      <c r="B653" s="29">
        <f>IF(1=1,Rohdaten!H653,"x"&amp;Rohdaten!H653)</f>
        <v>0</v>
      </c>
      <c r="C653" s="29">
        <f>IF(101,Rohdaten!F653,-Rohdaten!F653)</f>
        <v>0</v>
      </c>
      <c r="E653" s="32">
        <f>Rohdaten!J653</f>
        <v>0</v>
      </c>
      <c r="F653" s="32" t="e">
        <f>AVERAGE(Rohdaten!L653,Rohdaten!X653,Rohdaten!AD653)</f>
        <v>#DIV/0!</v>
      </c>
      <c r="G653" s="29" t="e">
        <f t="array" ref="G653">AVERAGE(IF(Rohdaten!E653='turnwise standard'!$A$5:$A$99,'turnwise standard'!$F$5:$F$99))</f>
        <v>#DIV/0!</v>
      </c>
      <c r="H653" s="29" t="b">
        <f>IF(ISERROR(G653),1&lt;0,E653-G653&gt;eval!$B$6)</f>
        <v>0</v>
      </c>
      <c r="I653" s="32" t="e">
        <f>Rohdaten!L653-G653</f>
        <v>#DIV/0!</v>
      </c>
      <c r="J653" s="32">
        <f t="shared" si="206"/>
        <v>0</v>
      </c>
      <c r="K653" s="32">
        <f t="shared" si="207"/>
        <v>0</v>
      </c>
      <c r="V653" s="31" t="e">
        <f t="array" ref="V653">AVERAGE(IF(Rohdaten!E653='turnwise standard'!$A$5:$A$99,'turnwise standard'!$P$5:$P$99))</f>
        <v>#DIV/0!</v>
      </c>
      <c r="AF653" s="32">
        <f>(AC653)/((AE653+0.0000000000000000001)/charge/constants!$B$3)</f>
        <v>0</v>
      </c>
      <c r="AG653" s="32">
        <f>SQRT(AC653+1)/((AE653+0.0000000000000000001)/charge/constants!$B$3)</f>
        <v>4.8066000000000004</v>
      </c>
      <c r="AH653" s="32">
        <f>AF653/eval!$E$18</f>
        <v>0</v>
      </c>
      <c r="AI653" s="32">
        <f>AG653/eval!$E$18</f>
        <v>5.8210958603810132</v>
      </c>
      <c r="AR653" s="32" t="e">
        <f t="shared" si="208"/>
        <v>#DIV/0!</v>
      </c>
      <c r="AT653" s="32">
        <f>(AP653)/((AS653+0.0000000000000000001)/charge/constants!$B$3)</f>
        <v>0</v>
      </c>
      <c r="AU653" s="32">
        <f>SQRT(AP653+1)/((AS653+0.0000000000000000001)/charge/constants!$B$3)</f>
        <v>4.8066000000000004</v>
      </c>
      <c r="AV653" s="32">
        <f>AT653/eval!$E$18</f>
        <v>0</v>
      </c>
      <c r="AW653" s="32">
        <f>AU653/eval!$E$18</f>
        <v>5.8210958603810132</v>
      </c>
      <c r="BC653" s="32" t="e">
        <f>Rohdaten!AD653-G653</f>
        <v>#DIV/0!</v>
      </c>
      <c r="BF653" s="33">
        <f>Rohdaten!AF653/eval!$B$7</f>
        <v>0</v>
      </c>
    </row>
    <row r="654" spans="2:58" x14ac:dyDescent="0.2">
      <c r="B654" s="29">
        <f>IF(1=1,Rohdaten!H654,"x"&amp;Rohdaten!H654)</f>
        <v>0</v>
      </c>
      <c r="C654" s="29">
        <f>IF(101,Rohdaten!F654,-Rohdaten!F654)</f>
        <v>0</v>
      </c>
      <c r="E654" s="32">
        <f>Rohdaten!J654</f>
        <v>0</v>
      </c>
      <c r="F654" s="32" t="e">
        <f>AVERAGE(Rohdaten!L654,Rohdaten!X654,Rohdaten!AD654)</f>
        <v>#DIV/0!</v>
      </c>
      <c r="G654" s="29" t="e">
        <f t="array" ref="G654">AVERAGE(IF(Rohdaten!E654='turnwise standard'!$A$5:$A$99,'turnwise standard'!$F$5:$F$99))</f>
        <v>#DIV/0!</v>
      </c>
      <c r="H654" s="29" t="b">
        <f>IF(ISERROR(G654),1&lt;0,E654-G654&gt;eval!$B$6)</f>
        <v>0</v>
      </c>
      <c r="I654" s="32" t="e">
        <f>Rohdaten!L654-G654</f>
        <v>#DIV/0!</v>
      </c>
      <c r="J654" s="32">
        <f t="shared" si="206"/>
        <v>0</v>
      </c>
      <c r="K654" s="32">
        <f t="shared" si="207"/>
        <v>0</v>
      </c>
      <c r="V654" s="31" t="e">
        <f t="array" ref="V654">AVERAGE(IF(Rohdaten!E654='turnwise standard'!$A$5:$A$99,'turnwise standard'!$P$5:$P$99))</f>
        <v>#DIV/0!</v>
      </c>
      <c r="AF654" s="32">
        <f>(AC654)/((AE654+0.0000000000000000001)/charge/constants!$B$3)</f>
        <v>0</v>
      </c>
      <c r="AG654" s="32">
        <f>SQRT(AC654+1)/((AE654+0.0000000000000000001)/charge/constants!$B$3)</f>
        <v>4.8066000000000004</v>
      </c>
      <c r="AH654" s="32">
        <f>AF654/eval!$E$18</f>
        <v>0</v>
      </c>
      <c r="AI654" s="32">
        <f>AG654/eval!$E$18</f>
        <v>5.8210958603810132</v>
      </c>
      <c r="AR654" s="32" t="e">
        <f t="shared" si="208"/>
        <v>#DIV/0!</v>
      </c>
      <c r="AT654" s="32">
        <f>(AP654)/((AS654+0.0000000000000000001)/charge/constants!$B$3)</f>
        <v>0</v>
      </c>
      <c r="AU654" s="32">
        <f>SQRT(AP654+1)/((AS654+0.0000000000000000001)/charge/constants!$B$3)</f>
        <v>4.8066000000000004</v>
      </c>
      <c r="AV654" s="32">
        <f>AT654/eval!$E$18</f>
        <v>0</v>
      </c>
      <c r="AW654" s="32">
        <f>AU654/eval!$E$18</f>
        <v>5.8210958603810132</v>
      </c>
      <c r="BC654" s="32" t="e">
        <f>Rohdaten!AD654-G654</f>
        <v>#DIV/0!</v>
      </c>
      <c r="BF654" s="33">
        <f>Rohdaten!AF654/eval!$B$7</f>
        <v>0</v>
      </c>
    </row>
    <row r="655" spans="2:58" x14ac:dyDescent="0.2">
      <c r="B655" s="29">
        <f>IF(1=1,Rohdaten!H655,"x"&amp;Rohdaten!H655)</f>
        <v>0</v>
      </c>
      <c r="C655" s="29">
        <f>IF(101,Rohdaten!F655,-Rohdaten!F655)</f>
        <v>0</v>
      </c>
      <c r="E655" s="32">
        <f>Rohdaten!J655</f>
        <v>0</v>
      </c>
      <c r="F655" s="32" t="e">
        <f>AVERAGE(Rohdaten!L655,Rohdaten!X655,Rohdaten!AD655)</f>
        <v>#DIV/0!</v>
      </c>
      <c r="G655" s="29" t="e">
        <f t="array" ref="G655">AVERAGE(IF(Rohdaten!E655='turnwise standard'!$A$5:$A$99,'turnwise standard'!$F$5:$F$99))</f>
        <v>#DIV/0!</v>
      </c>
      <c r="H655" s="29" t="b">
        <f>IF(ISERROR(G655),1&lt;0,E655-G655&gt;eval!$B$6)</f>
        <v>0</v>
      </c>
      <c r="I655" s="32" t="e">
        <f>Rohdaten!L655-G655</f>
        <v>#DIV/0!</v>
      </c>
      <c r="J655" s="32">
        <f t="shared" si="206"/>
        <v>0</v>
      </c>
      <c r="K655" s="32">
        <f t="shared" si="207"/>
        <v>0</v>
      </c>
      <c r="V655" s="31" t="e">
        <f t="array" ref="V655">AVERAGE(IF(Rohdaten!E655='turnwise standard'!$A$5:$A$99,'turnwise standard'!$P$5:$P$99))</f>
        <v>#DIV/0!</v>
      </c>
      <c r="AF655" s="32">
        <f>(AC655)/((AE655+0.0000000000000000001)/charge/constants!$B$3)</f>
        <v>0</v>
      </c>
      <c r="AG655" s="32">
        <f>SQRT(AC655+1)/((AE655+0.0000000000000000001)/charge/constants!$B$3)</f>
        <v>4.8066000000000004</v>
      </c>
      <c r="AH655" s="32">
        <f>AF655/eval!$E$18</f>
        <v>0</v>
      </c>
      <c r="AI655" s="32">
        <f>AG655/eval!$E$18</f>
        <v>5.8210958603810132</v>
      </c>
      <c r="AR655" s="32" t="e">
        <f t="shared" si="208"/>
        <v>#DIV/0!</v>
      </c>
      <c r="AT655" s="32">
        <f>(AP655)/((AS655+0.0000000000000000001)/charge/constants!$B$3)</f>
        <v>0</v>
      </c>
      <c r="AU655" s="32">
        <f>SQRT(AP655+1)/((AS655+0.0000000000000000001)/charge/constants!$B$3)</f>
        <v>4.8066000000000004</v>
      </c>
      <c r="AV655" s="32">
        <f>AT655/eval!$E$18</f>
        <v>0</v>
      </c>
      <c r="AW655" s="32">
        <f>AU655/eval!$E$18</f>
        <v>5.8210958603810132</v>
      </c>
      <c r="BC655" s="32" t="e">
        <f>Rohdaten!AD655-G655</f>
        <v>#DIV/0!</v>
      </c>
      <c r="BF655" s="33">
        <f>Rohdaten!AF655/eval!$B$7</f>
        <v>0</v>
      </c>
    </row>
    <row r="656" spans="2:58" x14ac:dyDescent="0.2">
      <c r="B656" s="29">
        <f>IF(1=1,Rohdaten!H656,"x"&amp;Rohdaten!H656)</f>
        <v>0</v>
      </c>
      <c r="C656" s="29">
        <f>IF(101,Rohdaten!F656,-Rohdaten!F656)</f>
        <v>0</v>
      </c>
      <c r="E656" s="32">
        <f>Rohdaten!J656</f>
        <v>0</v>
      </c>
      <c r="F656" s="32" t="e">
        <f>AVERAGE(Rohdaten!L656,Rohdaten!X656,Rohdaten!AD656)</f>
        <v>#DIV/0!</v>
      </c>
      <c r="G656" s="29" t="e">
        <f t="array" ref="G656">AVERAGE(IF(Rohdaten!E656='turnwise standard'!$A$5:$A$99,'turnwise standard'!$F$5:$F$99))</f>
        <v>#DIV/0!</v>
      </c>
      <c r="H656" s="29" t="b">
        <f>IF(ISERROR(G656),1&lt;0,E656-G656&gt;eval!$B$6)</f>
        <v>0</v>
      </c>
      <c r="I656" s="32" t="e">
        <f>Rohdaten!L656-G656</f>
        <v>#DIV/0!</v>
      </c>
      <c r="J656" s="32">
        <f t="shared" si="206"/>
        <v>0</v>
      </c>
      <c r="K656" s="32">
        <f t="shared" si="207"/>
        <v>0</v>
      </c>
      <c r="V656" s="31" t="e">
        <f t="array" ref="V656">AVERAGE(IF(Rohdaten!E656='turnwise standard'!$A$5:$A$99,'turnwise standard'!$P$5:$P$99))</f>
        <v>#DIV/0!</v>
      </c>
      <c r="AF656" s="32">
        <f>(AC656)/((AE656+0.0000000000000000001)/charge/constants!$B$3)</f>
        <v>0</v>
      </c>
      <c r="AG656" s="32">
        <f>SQRT(AC656+1)/((AE656+0.0000000000000000001)/charge/constants!$B$3)</f>
        <v>4.8066000000000004</v>
      </c>
      <c r="AH656" s="32">
        <f>AF656/eval!$E$18</f>
        <v>0</v>
      </c>
      <c r="AI656" s="32">
        <f>AG656/eval!$E$18</f>
        <v>5.8210958603810132</v>
      </c>
      <c r="AR656" s="32" t="e">
        <f t="shared" si="208"/>
        <v>#DIV/0!</v>
      </c>
      <c r="AT656" s="32">
        <f>(AP656)/((AS656+0.0000000000000000001)/charge/constants!$B$3)</f>
        <v>0</v>
      </c>
      <c r="AU656" s="32">
        <f>SQRT(AP656+1)/((AS656+0.0000000000000000001)/charge/constants!$B$3)</f>
        <v>4.8066000000000004</v>
      </c>
      <c r="AV656" s="32">
        <f>AT656/eval!$E$18</f>
        <v>0</v>
      </c>
      <c r="AW656" s="32">
        <f>AU656/eval!$E$18</f>
        <v>5.8210958603810132</v>
      </c>
      <c r="BC656" s="32" t="e">
        <f>Rohdaten!AD656-G656</f>
        <v>#DIV/0!</v>
      </c>
      <c r="BF656" s="33">
        <f>Rohdaten!AF656/eval!$B$7</f>
        <v>0</v>
      </c>
    </row>
    <row r="657" spans="2:58" x14ac:dyDescent="0.2">
      <c r="B657" s="29">
        <f>IF(1=1,Rohdaten!H657,"x"&amp;Rohdaten!H657)</f>
        <v>0</v>
      </c>
      <c r="C657" s="29">
        <f>IF(101,Rohdaten!F657,-Rohdaten!F657)</f>
        <v>0</v>
      </c>
      <c r="E657" s="32">
        <f>Rohdaten!J657</f>
        <v>0</v>
      </c>
      <c r="F657" s="32" t="e">
        <f>AVERAGE(Rohdaten!L657,Rohdaten!X657,Rohdaten!AD657)</f>
        <v>#DIV/0!</v>
      </c>
      <c r="G657" s="29" t="e">
        <f t="array" ref="G657">AVERAGE(IF(Rohdaten!E657='turnwise standard'!$A$5:$A$99,'turnwise standard'!$F$5:$F$99))</f>
        <v>#DIV/0!</v>
      </c>
      <c r="H657" s="29" t="b">
        <f>IF(ISERROR(G657),1&lt;0,E657-G657&gt;eval!$B$6)</f>
        <v>0</v>
      </c>
      <c r="I657" s="32" t="e">
        <f>Rohdaten!L657-G657</f>
        <v>#DIV/0!</v>
      </c>
      <c r="J657" s="32">
        <f t="shared" si="206"/>
        <v>0</v>
      </c>
      <c r="K657" s="32">
        <f t="shared" si="207"/>
        <v>0</v>
      </c>
      <c r="V657" s="31" t="e">
        <f t="array" ref="V657">AVERAGE(IF(Rohdaten!E657='turnwise standard'!$A$5:$A$99,'turnwise standard'!$P$5:$P$99))</f>
        <v>#DIV/0!</v>
      </c>
      <c r="AF657" s="32">
        <f>(AC657)/((AE657+0.0000000000000000001)/charge/constants!$B$3)</f>
        <v>0</v>
      </c>
      <c r="AG657" s="32">
        <f>SQRT(AC657+1)/((AE657+0.0000000000000000001)/charge/constants!$B$3)</f>
        <v>4.8066000000000004</v>
      </c>
      <c r="AH657" s="32">
        <f>AF657/eval!$E$18</f>
        <v>0</v>
      </c>
      <c r="AI657" s="32">
        <f>AG657/eval!$E$18</f>
        <v>5.8210958603810132</v>
      </c>
      <c r="AR657" s="32" t="e">
        <f t="shared" si="208"/>
        <v>#DIV/0!</v>
      </c>
      <c r="AT657" s="32">
        <f>(AP657)/((AS657+0.0000000000000000001)/charge/constants!$B$3)</f>
        <v>0</v>
      </c>
      <c r="AU657" s="32">
        <f>SQRT(AP657+1)/((AS657+0.0000000000000000001)/charge/constants!$B$3)</f>
        <v>4.8066000000000004</v>
      </c>
      <c r="AV657" s="32">
        <f>AT657/eval!$E$18</f>
        <v>0</v>
      </c>
      <c r="AW657" s="32">
        <f>AU657/eval!$E$18</f>
        <v>5.8210958603810132</v>
      </c>
      <c r="BC657" s="32" t="e">
        <f>Rohdaten!AD657-G657</f>
        <v>#DIV/0!</v>
      </c>
      <c r="BF657" s="33">
        <f>Rohdaten!AF657/eval!$B$7</f>
        <v>0</v>
      </c>
    </row>
    <row r="658" spans="2:58" x14ac:dyDescent="0.2">
      <c r="B658" s="29">
        <f>IF(1=1,Rohdaten!H658,"x"&amp;Rohdaten!H658)</f>
        <v>0</v>
      </c>
      <c r="C658" s="29">
        <f>IF(101,Rohdaten!F658,-Rohdaten!F658)</f>
        <v>0</v>
      </c>
      <c r="E658" s="32">
        <f>Rohdaten!J658</f>
        <v>0</v>
      </c>
      <c r="F658" s="32" t="e">
        <f>AVERAGE(Rohdaten!L658,Rohdaten!X658,Rohdaten!AD658)</f>
        <v>#DIV/0!</v>
      </c>
      <c r="G658" s="29" t="e">
        <f t="array" ref="G658">AVERAGE(IF(Rohdaten!E658='turnwise standard'!$A$5:$A$99,'turnwise standard'!$F$5:$F$99))</f>
        <v>#DIV/0!</v>
      </c>
      <c r="H658" s="29" t="b">
        <f>IF(ISERROR(G658),1&lt;0,E658-G658&gt;eval!$B$6)</f>
        <v>0</v>
      </c>
      <c r="I658" s="32" t="e">
        <f>Rohdaten!L658-G658</f>
        <v>#DIV/0!</v>
      </c>
      <c r="J658" s="32">
        <f t="shared" si="206"/>
        <v>0</v>
      </c>
      <c r="K658" s="32">
        <f t="shared" si="207"/>
        <v>0</v>
      </c>
      <c r="V658" s="31" t="e">
        <f t="array" ref="V658">AVERAGE(IF(Rohdaten!E658='turnwise standard'!$A$5:$A$99,'turnwise standard'!$P$5:$P$99))</f>
        <v>#DIV/0!</v>
      </c>
      <c r="AF658" s="32">
        <f>(AC658)/((AE658+0.0000000000000000001)/charge/constants!$B$3)</f>
        <v>0</v>
      </c>
      <c r="AG658" s="32">
        <f>SQRT(AC658+1)/((AE658+0.0000000000000000001)/charge/constants!$B$3)</f>
        <v>4.8066000000000004</v>
      </c>
      <c r="AH658" s="32">
        <f>AF658/eval!$E$18</f>
        <v>0</v>
      </c>
      <c r="AI658" s="32">
        <f>AG658/eval!$E$18</f>
        <v>5.8210958603810132</v>
      </c>
      <c r="AR658" s="32" t="e">
        <f t="shared" si="208"/>
        <v>#DIV/0!</v>
      </c>
      <c r="AT658" s="32">
        <f>(AP658)/((AS658+0.0000000000000000001)/charge/constants!$B$3)</f>
        <v>0</v>
      </c>
      <c r="AU658" s="32">
        <f>SQRT(AP658+1)/((AS658+0.0000000000000000001)/charge/constants!$B$3)</f>
        <v>4.8066000000000004</v>
      </c>
      <c r="AV658" s="32">
        <f>AT658/eval!$E$18</f>
        <v>0</v>
      </c>
      <c r="AW658" s="32">
        <f>AU658/eval!$E$18</f>
        <v>5.8210958603810132</v>
      </c>
      <c r="BC658" s="32" t="e">
        <f>Rohdaten!AD658-G658</f>
        <v>#DIV/0!</v>
      </c>
      <c r="BF658" s="33">
        <f>Rohdaten!AF658/eval!$B$7</f>
        <v>0</v>
      </c>
    </row>
    <row r="659" spans="2:58" x14ac:dyDescent="0.2">
      <c r="B659" s="29">
        <f>IF(1=1,Rohdaten!H659,"x"&amp;Rohdaten!H659)</f>
        <v>0</v>
      </c>
      <c r="C659" s="29">
        <f>IF(101,Rohdaten!F659,-Rohdaten!F659)</f>
        <v>0</v>
      </c>
      <c r="E659" s="32">
        <f>Rohdaten!J659</f>
        <v>0</v>
      </c>
      <c r="F659" s="32" t="e">
        <f>AVERAGE(Rohdaten!L659,Rohdaten!X659,Rohdaten!AD659)</f>
        <v>#DIV/0!</v>
      </c>
      <c r="G659" s="29" t="e">
        <f t="array" ref="G659">AVERAGE(IF(Rohdaten!E659='turnwise standard'!$A$5:$A$99,'turnwise standard'!$F$5:$F$99))</f>
        <v>#DIV/0!</v>
      </c>
      <c r="H659" s="29" t="b">
        <f>IF(ISERROR(G659),1&lt;0,E659-G659&gt;eval!$B$6)</f>
        <v>0</v>
      </c>
      <c r="I659" s="32" t="e">
        <f>Rohdaten!L659-G659</f>
        <v>#DIV/0!</v>
      </c>
      <c r="J659" s="32">
        <f t="shared" si="206"/>
        <v>0</v>
      </c>
      <c r="K659" s="32">
        <f t="shared" si="207"/>
        <v>0</v>
      </c>
      <c r="V659" s="31" t="e">
        <f t="array" ref="V659">AVERAGE(IF(Rohdaten!E659='turnwise standard'!$A$5:$A$99,'turnwise standard'!$P$5:$P$99))</f>
        <v>#DIV/0!</v>
      </c>
      <c r="AF659" s="32">
        <f>(AC659)/((AE659+0.0000000000000000001)/charge/constants!$B$3)</f>
        <v>0</v>
      </c>
      <c r="AG659" s="32">
        <f>SQRT(AC659+1)/((AE659+0.0000000000000000001)/charge/constants!$B$3)</f>
        <v>4.8066000000000004</v>
      </c>
      <c r="AH659" s="32">
        <f>AF659/eval!$E$18</f>
        <v>0</v>
      </c>
      <c r="AI659" s="32">
        <f>AG659/eval!$E$18</f>
        <v>5.8210958603810132</v>
      </c>
      <c r="AR659" s="32" t="e">
        <f t="shared" si="208"/>
        <v>#DIV/0!</v>
      </c>
      <c r="AT659" s="32">
        <f>(AP659)/((AS659+0.0000000000000000001)/charge/constants!$B$3)</f>
        <v>0</v>
      </c>
      <c r="AU659" s="32">
        <f>SQRT(AP659+1)/((AS659+0.0000000000000000001)/charge/constants!$B$3)</f>
        <v>4.8066000000000004</v>
      </c>
      <c r="AV659" s="32">
        <f>AT659/eval!$E$18</f>
        <v>0</v>
      </c>
      <c r="AW659" s="32">
        <f>AU659/eval!$E$18</f>
        <v>5.8210958603810132</v>
      </c>
      <c r="BC659" s="32" t="e">
        <f>Rohdaten!AD659-G659</f>
        <v>#DIV/0!</v>
      </c>
      <c r="BF659" s="33">
        <f>Rohdaten!AF659/eval!$B$7</f>
        <v>0</v>
      </c>
    </row>
    <row r="660" spans="2:58" x14ac:dyDescent="0.2">
      <c r="B660" s="29">
        <f>IF(1=1,Rohdaten!H660,"x"&amp;Rohdaten!H660)</f>
        <v>0</v>
      </c>
      <c r="C660" s="29">
        <f>IF(101,Rohdaten!F660,-Rohdaten!F660)</f>
        <v>0</v>
      </c>
      <c r="E660" s="32">
        <f>Rohdaten!J660</f>
        <v>0</v>
      </c>
      <c r="F660" s="32" t="e">
        <f>AVERAGE(Rohdaten!L660,Rohdaten!X660,Rohdaten!AD660)</f>
        <v>#DIV/0!</v>
      </c>
      <c r="G660" s="29" t="e">
        <f t="array" ref="G660">AVERAGE(IF(Rohdaten!E660='turnwise standard'!$A$5:$A$99,'turnwise standard'!$F$5:$F$99))</f>
        <v>#DIV/0!</v>
      </c>
      <c r="H660" s="29" t="b">
        <f>IF(ISERROR(G660),1&lt;0,E660-G660&gt;eval!$B$6)</f>
        <v>0</v>
      </c>
      <c r="I660" s="32" t="e">
        <f>Rohdaten!L660-G660</f>
        <v>#DIV/0!</v>
      </c>
      <c r="J660" s="32">
        <f t="shared" si="206"/>
        <v>0</v>
      </c>
      <c r="K660" s="32">
        <f t="shared" si="207"/>
        <v>0</v>
      </c>
      <c r="V660" s="31" t="e">
        <f t="array" ref="V660">AVERAGE(IF(Rohdaten!E660='turnwise standard'!$A$5:$A$99,'turnwise standard'!$P$5:$P$99))</f>
        <v>#DIV/0!</v>
      </c>
      <c r="AF660" s="32">
        <f>(AC660)/((AE660+0.0000000000000000001)/charge/constants!$B$3)</f>
        <v>0</v>
      </c>
      <c r="AG660" s="32">
        <f>SQRT(AC660+1)/((AE660+0.0000000000000000001)/charge/constants!$B$3)</f>
        <v>4.8066000000000004</v>
      </c>
      <c r="AH660" s="32">
        <f>AF660/eval!$E$18</f>
        <v>0</v>
      </c>
      <c r="AI660" s="32">
        <f>AG660/eval!$E$18</f>
        <v>5.8210958603810132</v>
      </c>
      <c r="AR660" s="32" t="e">
        <f t="shared" si="208"/>
        <v>#DIV/0!</v>
      </c>
      <c r="AT660" s="32">
        <f>(AP660)/((AS660+0.0000000000000000001)/charge/constants!$B$3)</f>
        <v>0</v>
      </c>
      <c r="AU660" s="32">
        <f>SQRT(AP660+1)/((AS660+0.0000000000000000001)/charge/constants!$B$3)</f>
        <v>4.8066000000000004</v>
      </c>
      <c r="AV660" s="32">
        <f>AT660/eval!$E$18</f>
        <v>0</v>
      </c>
      <c r="AW660" s="32">
        <f>AU660/eval!$E$18</f>
        <v>5.8210958603810132</v>
      </c>
      <c r="BC660" s="32" t="e">
        <f>Rohdaten!AD660-G660</f>
        <v>#DIV/0!</v>
      </c>
      <c r="BF660" s="33">
        <f>Rohdaten!AF660/eval!$B$7</f>
        <v>0</v>
      </c>
    </row>
    <row r="661" spans="2:58" x14ac:dyDescent="0.2">
      <c r="B661" s="29">
        <f>IF(1=1,Rohdaten!H661,"x"&amp;Rohdaten!H661)</f>
        <v>0</v>
      </c>
      <c r="C661" s="29">
        <f>IF(101,Rohdaten!F661,-Rohdaten!F661)</f>
        <v>0</v>
      </c>
      <c r="E661" s="32">
        <f>Rohdaten!J661</f>
        <v>0</v>
      </c>
      <c r="F661" s="32" t="e">
        <f>AVERAGE(Rohdaten!L661,Rohdaten!X661,Rohdaten!AD661)</f>
        <v>#DIV/0!</v>
      </c>
      <c r="G661" s="29" t="e">
        <f t="array" ref="G661">AVERAGE(IF(Rohdaten!E661='turnwise standard'!$A$5:$A$99,'turnwise standard'!$F$5:$F$99))</f>
        <v>#DIV/0!</v>
      </c>
      <c r="H661" s="29" t="b">
        <f>IF(ISERROR(G661),1&lt;0,E661-G661&gt;eval!$B$6)</f>
        <v>0</v>
      </c>
      <c r="I661" s="32" t="e">
        <f>Rohdaten!L661-G661</f>
        <v>#DIV/0!</v>
      </c>
      <c r="J661" s="32">
        <f t="shared" si="206"/>
        <v>0</v>
      </c>
      <c r="K661" s="32">
        <f t="shared" si="207"/>
        <v>0</v>
      </c>
      <c r="V661" s="31" t="e">
        <f t="array" ref="V661">AVERAGE(IF(Rohdaten!E661='turnwise standard'!$A$5:$A$99,'turnwise standard'!$P$5:$P$99))</f>
        <v>#DIV/0!</v>
      </c>
      <c r="AF661" s="32">
        <f>(AC661)/((AE661+0.0000000000000000001)/charge/constants!$B$3)</f>
        <v>0</v>
      </c>
      <c r="AG661" s="32">
        <f>SQRT(AC661+1)/((AE661+0.0000000000000000001)/charge/constants!$B$3)</f>
        <v>4.8066000000000004</v>
      </c>
      <c r="AH661" s="32">
        <f>AF661/eval!$E$18</f>
        <v>0</v>
      </c>
      <c r="AI661" s="32">
        <f>AG661/eval!$E$18</f>
        <v>5.8210958603810132</v>
      </c>
      <c r="AR661" s="32" t="e">
        <f t="shared" si="208"/>
        <v>#DIV/0!</v>
      </c>
      <c r="AT661" s="32">
        <f>(AP661)/((AS661+0.0000000000000000001)/charge/constants!$B$3)</f>
        <v>0</v>
      </c>
      <c r="AU661" s="32">
        <f>SQRT(AP661+1)/((AS661+0.0000000000000000001)/charge/constants!$B$3)</f>
        <v>4.8066000000000004</v>
      </c>
      <c r="AV661" s="32">
        <f>AT661/eval!$E$18</f>
        <v>0</v>
      </c>
      <c r="AW661" s="32">
        <f>AU661/eval!$E$18</f>
        <v>5.8210958603810132</v>
      </c>
      <c r="BC661" s="32" t="e">
        <f>Rohdaten!AD661-G661</f>
        <v>#DIV/0!</v>
      </c>
      <c r="BF661" s="33">
        <f>Rohdaten!AF661/eval!$B$7</f>
        <v>0</v>
      </c>
    </row>
    <row r="662" spans="2:58" x14ac:dyDescent="0.2">
      <c r="B662" s="29">
        <f>IF(1=1,Rohdaten!H662,"x"&amp;Rohdaten!H662)</f>
        <v>0</v>
      </c>
      <c r="C662" s="29">
        <f>IF(101,Rohdaten!F662,-Rohdaten!F662)</f>
        <v>0</v>
      </c>
      <c r="E662" s="32">
        <f>Rohdaten!J662</f>
        <v>0</v>
      </c>
      <c r="F662" s="32" t="e">
        <f>AVERAGE(Rohdaten!L662,Rohdaten!X662,Rohdaten!AD662)</f>
        <v>#DIV/0!</v>
      </c>
      <c r="G662" s="29" t="e">
        <f t="array" ref="G662">AVERAGE(IF(Rohdaten!E662='turnwise standard'!$A$5:$A$99,'turnwise standard'!$F$5:$F$99))</f>
        <v>#DIV/0!</v>
      </c>
      <c r="H662" s="29" t="b">
        <f>IF(ISERROR(G662),1&lt;0,E662-G662&gt;eval!$B$6)</f>
        <v>0</v>
      </c>
      <c r="I662" s="32" t="e">
        <f>Rohdaten!L662-G662</f>
        <v>#DIV/0!</v>
      </c>
      <c r="J662" s="32">
        <f t="shared" si="206"/>
        <v>0</v>
      </c>
      <c r="K662" s="32">
        <f t="shared" si="207"/>
        <v>0</v>
      </c>
      <c r="V662" s="31" t="e">
        <f t="array" ref="V662">AVERAGE(IF(Rohdaten!E662='turnwise standard'!$A$5:$A$99,'turnwise standard'!$P$5:$P$99))</f>
        <v>#DIV/0!</v>
      </c>
      <c r="AF662" s="32">
        <f>(AC662)/((AE662+0.0000000000000000001)/charge/constants!$B$3)</f>
        <v>0</v>
      </c>
      <c r="AG662" s="32">
        <f>SQRT(AC662+1)/((AE662+0.0000000000000000001)/charge/constants!$B$3)</f>
        <v>4.8066000000000004</v>
      </c>
      <c r="AH662" s="32">
        <f>AF662/eval!$E$18</f>
        <v>0</v>
      </c>
      <c r="AI662" s="32">
        <f>AG662/eval!$E$18</f>
        <v>5.8210958603810132</v>
      </c>
      <c r="AR662" s="32" t="e">
        <f t="shared" si="208"/>
        <v>#DIV/0!</v>
      </c>
      <c r="AT662" s="32">
        <f>(AP662)/((AS662+0.0000000000000000001)/charge/constants!$B$3)</f>
        <v>0</v>
      </c>
      <c r="AU662" s="32">
        <f>SQRT(AP662+1)/((AS662+0.0000000000000000001)/charge/constants!$B$3)</f>
        <v>4.8066000000000004</v>
      </c>
      <c r="AV662" s="32">
        <f>AT662/eval!$E$18</f>
        <v>0</v>
      </c>
      <c r="AW662" s="32">
        <f>AU662/eval!$E$18</f>
        <v>5.8210958603810132</v>
      </c>
      <c r="BC662" s="32" t="e">
        <f>Rohdaten!AD662-G662</f>
        <v>#DIV/0!</v>
      </c>
      <c r="BF662" s="33">
        <f>Rohdaten!AF662/eval!$B$7</f>
        <v>0</v>
      </c>
    </row>
    <row r="663" spans="2:58" x14ac:dyDescent="0.2">
      <c r="B663" s="29">
        <f>IF(1=1,Rohdaten!H663,"x"&amp;Rohdaten!H663)</f>
        <v>0</v>
      </c>
      <c r="C663" s="29">
        <f>IF(101,Rohdaten!F663,-Rohdaten!F663)</f>
        <v>0</v>
      </c>
      <c r="E663" s="32">
        <f>Rohdaten!J663</f>
        <v>0</v>
      </c>
      <c r="F663" s="32" t="e">
        <f>AVERAGE(Rohdaten!L663,Rohdaten!X663,Rohdaten!AD663)</f>
        <v>#DIV/0!</v>
      </c>
      <c r="G663" s="29" t="e">
        <f t="array" ref="G663">AVERAGE(IF(Rohdaten!E663='turnwise standard'!$A$5:$A$99,'turnwise standard'!$F$5:$F$99))</f>
        <v>#DIV/0!</v>
      </c>
      <c r="H663" s="29" t="b">
        <f>IF(ISERROR(G663),1&lt;0,E663-G663&gt;eval!$B$6)</f>
        <v>0</v>
      </c>
      <c r="I663" s="32" t="e">
        <f>Rohdaten!L663-G663</f>
        <v>#DIV/0!</v>
      </c>
      <c r="J663" s="32">
        <f t="shared" si="206"/>
        <v>0</v>
      </c>
      <c r="K663" s="32">
        <f t="shared" si="207"/>
        <v>0</v>
      </c>
      <c r="V663" s="31" t="e">
        <f t="array" ref="V663">AVERAGE(IF(Rohdaten!E663='turnwise standard'!$A$5:$A$99,'turnwise standard'!$P$5:$P$99))</f>
        <v>#DIV/0!</v>
      </c>
      <c r="AF663" s="32">
        <f>(AC663)/((AE663+0.0000000000000000001)/charge/constants!$B$3)</f>
        <v>0</v>
      </c>
      <c r="AG663" s="32">
        <f>SQRT(AC663+1)/((AE663+0.0000000000000000001)/charge/constants!$B$3)</f>
        <v>4.8066000000000004</v>
      </c>
      <c r="AH663" s="32">
        <f>AF663/eval!$E$18</f>
        <v>0</v>
      </c>
      <c r="AI663" s="32">
        <f>AG663/eval!$E$18</f>
        <v>5.8210958603810132</v>
      </c>
      <c r="AR663" s="32" t="e">
        <f t="shared" si="208"/>
        <v>#DIV/0!</v>
      </c>
      <c r="AT663" s="32">
        <f>(AP663)/((AS663+0.0000000000000000001)/charge/constants!$B$3)</f>
        <v>0</v>
      </c>
      <c r="AU663" s="32">
        <f>SQRT(AP663+1)/((AS663+0.0000000000000000001)/charge/constants!$B$3)</f>
        <v>4.8066000000000004</v>
      </c>
      <c r="AV663" s="32">
        <f>AT663/eval!$E$18</f>
        <v>0</v>
      </c>
      <c r="AW663" s="32">
        <f>AU663/eval!$E$18</f>
        <v>5.8210958603810132</v>
      </c>
      <c r="BC663" s="32" t="e">
        <f>Rohdaten!AD663-G663</f>
        <v>#DIV/0!</v>
      </c>
      <c r="BF663" s="33">
        <f>Rohdaten!AF663/eval!$B$7</f>
        <v>0</v>
      </c>
    </row>
    <row r="664" spans="2:58" x14ac:dyDescent="0.2">
      <c r="B664" s="29">
        <f>IF(1=1,Rohdaten!H664,"x"&amp;Rohdaten!H664)</f>
        <v>0</v>
      </c>
      <c r="C664" s="29">
        <f>IF(101,Rohdaten!F664,-Rohdaten!F664)</f>
        <v>0</v>
      </c>
      <c r="E664" s="32">
        <f>Rohdaten!J664</f>
        <v>0</v>
      </c>
      <c r="F664" s="32" t="e">
        <f>AVERAGE(Rohdaten!L664,Rohdaten!X664,Rohdaten!AD664)</f>
        <v>#DIV/0!</v>
      </c>
      <c r="G664" s="29" t="e">
        <f t="array" ref="G664">AVERAGE(IF(Rohdaten!E664='turnwise standard'!$A$5:$A$99,'turnwise standard'!$F$5:$F$99))</f>
        <v>#DIV/0!</v>
      </c>
      <c r="H664" s="29" t="b">
        <f>IF(ISERROR(G664),1&lt;0,E664-G664&gt;eval!$B$6)</f>
        <v>0</v>
      </c>
      <c r="I664" s="32" t="e">
        <f>Rohdaten!L664-G664</f>
        <v>#DIV/0!</v>
      </c>
      <c r="J664" s="32">
        <f t="shared" si="206"/>
        <v>0</v>
      </c>
      <c r="K664" s="32">
        <f t="shared" si="207"/>
        <v>0</v>
      </c>
      <c r="V664" s="31" t="e">
        <f t="array" ref="V664">AVERAGE(IF(Rohdaten!E664='turnwise standard'!$A$5:$A$99,'turnwise standard'!$P$5:$P$99))</f>
        <v>#DIV/0!</v>
      </c>
      <c r="AF664" s="32">
        <f>(AC664)/((AE664+0.0000000000000000001)/charge/constants!$B$3)</f>
        <v>0</v>
      </c>
      <c r="AG664" s="32">
        <f>SQRT(AC664+1)/((AE664+0.0000000000000000001)/charge/constants!$B$3)</f>
        <v>4.8066000000000004</v>
      </c>
      <c r="AH664" s="32">
        <f>AF664/eval!$E$18</f>
        <v>0</v>
      </c>
      <c r="AI664" s="32">
        <f>AG664/eval!$E$18</f>
        <v>5.8210958603810132</v>
      </c>
      <c r="AR664" s="32" t="e">
        <f t="shared" si="208"/>
        <v>#DIV/0!</v>
      </c>
      <c r="AT664" s="32">
        <f>(AP664)/((AS664+0.0000000000000000001)/charge/constants!$B$3)</f>
        <v>0</v>
      </c>
      <c r="AU664" s="32">
        <f>SQRT(AP664+1)/((AS664+0.0000000000000000001)/charge/constants!$B$3)</f>
        <v>4.8066000000000004</v>
      </c>
      <c r="AV664" s="32">
        <f>AT664/eval!$E$18</f>
        <v>0</v>
      </c>
      <c r="AW664" s="32">
        <f>AU664/eval!$E$18</f>
        <v>5.8210958603810132</v>
      </c>
      <c r="BC664" s="32" t="e">
        <f>Rohdaten!AD664-G664</f>
        <v>#DIV/0!</v>
      </c>
      <c r="BF664" s="33">
        <f>Rohdaten!AF664/eval!$B$7</f>
        <v>0</v>
      </c>
    </row>
    <row r="665" spans="2:58" x14ac:dyDescent="0.2">
      <c r="B665" s="29">
        <f>IF(1=1,Rohdaten!H665,"x"&amp;Rohdaten!H665)</f>
        <v>0</v>
      </c>
      <c r="C665" s="29">
        <f>IF(101,Rohdaten!F665,-Rohdaten!F665)</f>
        <v>0</v>
      </c>
      <c r="E665" s="32">
        <f>Rohdaten!J665</f>
        <v>0</v>
      </c>
      <c r="F665" s="32" t="e">
        <f>AVERAGE(Rohdaten!L665,Rohdaten!X665,Rohdaten!AD665)</f>
        <v>#DIV/0!</v>
      </c>
      <c r="G665" s="29" t="e">
        <f t="array" ref="G665">AVERAGE(IF(Rohdaten!E665='turnwise standard'!$A$5:$A$99,'turnwise standard'!$F$5:$F$99))</f>
        <v>#DIV/0!</v>
      </c>
      <c r="H665" s="29" t="b">
        <f>IF(ISERROR(G665),1&lt;0,E665-G665&gt;eval!$B$6)</f>
        <v>0</v>
      </c>
      <c r="I665" s="32" t="e">
        <f>Rohdaten!L665-G665</f>
        <v>#DIV/0!</v>
      </c>
      <c r="J665" s="32">
        <f t="shared" si="206"/>
        <v>0</v>
      </c>
      <c r="K665" s="32">
        <f t="shared" si="207"/>
        <v>0</v>
      </c>
      <c r="V665" s="31" t="e">
        <f t="array" ref="V665">AVERAGE(IF(Rohdaten!E665='turnwise standard'!$A$5:$A$99,'turnwise standard'!$P$5:$P$99))</f>
        <v>#DIV/0!</v>
      </c>
      <c r="AF665" s="32">
        <f>(AC665)/((AE665+0.0000000000000000001)/charge/constants!$B$3)</f>
        <v>0</v>
      </c>
      <c r="AG665" s="32">
        <f>SQRT(AC665+1)/((AE665+0.0000000000000000001)/charge/constants!$B$3)</f>
        <v>4.8066000000000004</v>
      </c>
      <c r="AH665" s="32">
        <f>AF665/eval!$E$18</f>
        <v>0</v>
      </c>
      <c r="AI665" s="32">
        <f>AG665/eval!$E$18</f>
        <v>5.8210958603810132</v>
      </c>
      <c r="AR665" s="32" t="e">
        <f t="shared" si="208"/>
        <v>#DIV/0!</v>
      </c>
      <c r="AT665" s="32">
        <f>(AP665)/((AS665+0.0000000000000000001)/charge/constants!$B$3)</f>
        <v>0</v>
      </c>
      <c r="AU665" s="32">
        <f>SQRT(AP665+1)/((AS665+0.0000000000000000001)/charge/constants!$B$3)</f>
        <v>4.8066000000000004</v>
      </c>
      <c r="AV665" s="32">
        <f>AT665/eval!$E$18</f>
        <v>0</v>
      </c>
      <c r="AW665" s="32">
        <f>AU665/eval!$E$18</f>
        <v>5.8210958603810132</v>
      </c>
      <c r="BC665" s="32" t="e">
        <f>Rohdaten!AD665-G665</f>
        <v>#DIV/0!</v>
      </c>
      <c r="BF665" s="33">
        <f>Rohdaten!AF665/eval!$B$7</f>
        <v>0</v>
      </c>
    </row>
    <row r="666" spans="2:58" x14ac:dyDescent="0.2">
      <c r="B666" s="29">
        <f>IF(1=1,Rohdaten!H666,"x"&amp;Rohdaten!H666)</f>
        <v>0</v>
      </c>
      <c r="C666" s="29">
        <f>IF(101,Rohdaten!F666,-Rohdaten!F666)</f>
        <v>0</v>
      </c>
      <c r="E666" s="32">
        <f>Rohdaten!J666</f>
        <v>0</v>
      </c>
      <c r="F666" s="32" t="e">
        <f>AVERAGE(Rohdaten!L666,Rohdaten!X666,Rohdaten!AD666)</f>
        <v>#DIV/0!</v>
      </c>
      <c r="G666" s="29" t="e">
        <f t="array" ref="G666">AVERAGE(IF(Rohdaten!E666='turnwise standard'!$A$5:$A$99,'turnwise standard'!$F$5:$F$99))</f>
        <v>#DIV/0!</v>
      </c>
      <c r="H666" s="29" t="b">
        <f>IF(ISERROR(G666),1&lt;0,E666-G666&gt;eval!$B$6)</f>
        <v>0</v>
      </c>
      <c r="I666" s="32" t="e">
        <f>Rohdaten!L666-G666</f>
        <v>#DIV/0!</v>
      </c>
      <c r="J666" s="32">
        <f t="shared" si="206"/>
        <v>0</v>
      </c>
      <c r="K666" s="32">
        <f t="shared" si="207"/>
        <v>0</v>
      </c>
      <c r="V666" s="31" t="e">
        <f t="array" ref="V666">AVERAGE(IF(Rohdaten!E666='turnwise standard'!$A$5:$A$99,'turnwise standard'!$P$5:$P$99))</f>
        <v>#DIV/0!</v>
      </c>
      <c r="AF666" s="32">
        <f>(AC666)/((AE666+0.0000000000000000001)/charge/constants!$B$3)</f>
        <v>0</v>
      </c>
      <c r="AG666" s="32">
        <f>SQRT(AC666+1)/((AE666+0.0000000000000000001)/charge/constants!$B$3)</f>
        <v>4.8066000000000004</v>
      </c>
      <c r="AH666" s="32">
        <f>AF666/eval!$E$18</f>
        <v>0</v>
      </c>
      <c r="AI666" s="32">
        <f>AG666/eval!$E$18</f>
        <v>5.8210958603810132</v>
      </c>
      <c r="AR666" s="32" t="e">
        <f t="shared" si="208"/>
        <v>#DIV/0!</v>
      </c>
      <c r="AT666" s="32">
        <f>(AP666)/((AS666+0.0000000000000000001)/charge/constants!$B$3)</f>
        <v>0</v>
      </c>
      <c r="AU666" s="32">
        <f>SQRT(AP666+1)/((AS666+0.0000000000000000001)/charge/constants!$B$3)</f>
        <v>4.8066000000000004</v>
      </c>
      <c r="AV666" s="32">
        <f>AT666/eval!$E$18</f>
        <v>0</v>
      </c>
      <c r="AW666" s="32">
        <f>AU666/eval!$E$18</f>
        <v>5.8210958603810132</v>
      </c>
      <c r="BC666" s="32" t="e">
        <f>Rohdaten!AD666-G666</f>
        <v>#DIV/0!</v>
      </c>
      <c r="BF666" s="33">
        <f>Rohdaten!AF666/eval!$B$7</f>
        <v>0</v>
      </c>
    </row>
    <row r="667" spans="2:58" x14ac:dyDescent="0.2">
      <c r="B667" s="29">
        <f>IF(1=1,Rohdaten!H667,"x"&amp;Rohdaten!H667)</f>
        <v>0</v>
      </c>
      <c r="C667" s="29">
        <f>IF(101,Rohdaten!F667,-Rohdaten!F667)</f>
        <v>0</v>
      </c>
      <c r="E667" s="32">
        <f>Rohdaten!J667</f>
        <v>0</v>
      </c>
      <c r="F667" s="32" t="e">
        <f>AVERAGE(Rohdaten!L667,Rohdaten!X667,Rohdaten!AD667)</f>
        <v>#DIV/0!</v>
      </c>
      <c r="G667" s="29" t="e">
        <f t="array" ref="G667">AVERAGE(IF(Rohdaten!E667='turnwise standard'!$A$5:$A$99,'turnwise standard'!$F$5:$F$99))</f>
        <v>#DIV/0!</v>
      </c>
      <c r="H667" s="29" t="b">
        <f>IF(ISERROR(G667),1&lt;0,E667-G667&gt;eval!$B$6)</f>
        <v>0</v>
      </c>
      <c r="I667" s="32" t="e">
        <f>Rohdaten!L667-G667</f>
        <v>#DIV/0!</v>
      </c>
      <c r="J667" s="32">
        <f t="shared" si="206"/>
        <v>0</v>
      </c>
      <c r="K667" s="32">
        <f t="shared" si="207"/>
        <v>0</v>
      </c>
      <c r="V667" s="31" t="e">
        <f t="array" ref="V667">AVERAGE(IF(Rohdaten!E667='turnwise standard'!$A$5:$A$99,'turnwise standard'!$P$5:$P$99))</f>
        <v>#DIV/0!</v>
      </c>
      <c r="AF667" s="32">
        <f>(AC667)/((AE667+0.0000000000000000001)/charge/constants!$B$3)</f>
        <v>0</v>
      </c>
      <c r="AG667" s="32">
        <f>SQRT(AC667+1)/((AE667+0.0000000000000000001)/charge/constants!$B$3)</f>
        <v>4.8066000000000004</v>
      </c>
      <c r="AH667" s="32">
        <f>AF667/eval!$E$18</f>
        <v>0</v>
      </c>
      <c r="AI667" s="32">
        <f>AG667/eval!$E$18</f>
        <v>5.8210958603810132</v>
      </c>
      <c r="AR667" s="32" t="e">
        <f t="shared" si="208"/>
        <v>#DIV/0!</v>
      </c>
      <c r="AT667" s="32">
        <f>(AP667)/((AS667+0.0000000000000000001)/charge/constants!$B$3)</f>
        <v>0</v>
      </c>
      <c r="AU667" s="32">
        <f>SQRT(AP667+1)/((AS667+0.0000000000000000001)/charge/constants!$B$3)</f>
        <v>4.8066000000000004</v>
      </c>
      <c r="AV667" s="32">
        <f>AT667/eval!$E$18</f>
        <v>0</v>
      </c>
      <c r="AW667" s="32">
        <f>AU667/eval!$E$18</f>
        <v>5.8210958603810132</v>
      </c>
      <c r="BC667" s="32" t="e">
        <f>Rohdaten!AD667-G667</f>
        <v>#DIV/0!</v>
      </c>
      <c r="BF667" s="33">
        <f>Rohdaten!AF667/eval!$B$7</f>
        <v>0</v>
      </c>
    </row>
    <row r="668" spans="2:58" x14ac:dyDescent="0.2">
      <c r="B668" s="29">
        <f>IF(1=1,Rohdaten!H668,"x"&amp;Rohdaten!H668)</f>
        <v>0</v>
      </c>
      <c r="C668" s="29">
        <f>IF(101,Rohdaten!F668,-Rohdaten!F668)</f>
        <v>0</v>
      </c>
      <c r="E668" s="32">
        <f>Rohdaten!J668</f>
        <v>0</v>
      </c>
      <c r="F668" s="32" t="e">
        <f>AVERAGE(Rohdaten!L668,Rohdaten!X668,Rohdaten!AD668)</f>
        <v>#DIV/0!</v>
      </c>
      <c r="G668" s="29" t="e">
        <f t="array" ref="G668">AVERAGE(IF(Rohdaten!E668='turnwise standard'!$A$5:$A$99,'turnwise standard'!$F$5:$F$99))</f>
        <v>#DIV/0!</v>
      </c>
      <c r="H668" s="29" t="b">
        <f>IF(ISERROR(G668),1&lt;0,E668-G668&gt;eval!$B$6)</f>
        <v>0</v>
      </c>
      <c r="I668" s="32" t="e">
        <f>Rohdaten!L668-G668</f>
        <v>#DIV/0!</v>
      </c>
      <c r="J668" s="32">
        <f t="shared" si="206"/>
        <v>0</v>
      </c>
      <c r="K668" s="32">
        <f t="shared" si="207"/>
        <v>0</v>
      </c>
      <c r="V668" s="31" t="e">
        <f t="array" ref="V668">AVERAGE(IF(Rohdaten!E668='turnwise standard'!$A$5:$A$99,'turnwise standard'!$P$5:$P$99))</f>
        <v>#DIV/0!</v>
      </c>
      <c r="AF668" s="32">
        <f>(AC668)/((AE668+0.0000000000000000001)/charge/constants!$B$3)</f>
        <v>0</v>
      </c>
      <c r="AG668" s="32">
        <f>SQRT(AC668+1)/((AE668+0.0000000000000000001)/charge/constants!$B$3)</f>
        <v>4.8066000000000004</v>
      </c>
      <c r="AH668" s="32">
        <f>AF668/eval!$E$18</f>
        <v>0</v>
      </c>
      <c r="AI668" s="32">
        <f>AG668/eval!$E$18</f>
        <v>5.8210958603810132</v>
      </c>
      <c r="AR668" s="32" t="e">
        <f t="shared" si="208"/>
        <v>#DIV/0!</v>
      </c>
      <c r="AT668" s="32">
        <f>(AP668)/((AS668+0.0000000000000000001)/charge/constants!$B$3)</f>
        <v>0</v>
      </c>
      <c r="AU668" s="32">
        <f>SQRT(AP668+1)/((AS668+0.0000000000000000001)/charge/constants!$B$3)</f>
        <v>4.8066000000000004</v>
      </c>
      <c r="AV668" s="32">
        <f>AT668/eval!$E$18</f>
        <v>0</v>
      </c>
      <c r="AW668" s="32">
        <f>AU668/eval!$E$18</f>
        <v>5.8210958603810132</v>
      </c>
      <c r="BC668" s="32" t="e">
        <f>Rohdaten!AD668-G668</f>
        <v>#DIV/0!</v>
      </c>
      <c r="BF668" s="33">
        <f>Rohdaten!AF668/eval!$B$7</f>
        <v>0</v>
      </c>
    </row>
    <row r="669" spans="2:58" x14ac:dyDescent="0.2">
      <c r="B669" s="29">
        <f>IF(1=1,Rohdaten!H669,"x"&amp;Rohdaten!H669)</f>
        <v>0</v>
      </c>
      <c r="C669" s="29">
        <f>IF(101,Rohdaten!F669,-Rohdaten!F669)</f>
        <v>0</v>
      </c>
      <c r="E669" s="32">
        <f>Rohdaten!J669</f>
        <v>0</v>
      </c>
      <c r="F669" s="32" t="e">
        <f>AVERAGE(Rohdaten!L669,Rohdaten!X669,Rohdaten!AD669)</f>
        <v>#DIV/0!</v>
      </c>
      <c r="G669" s="29" t="e">
        <f t="array" ref="G669">AVERAGE(IF(Rohdaten!E669='turnwise standard'!$A$5:$A$99,'turnwise standard'!$F$5:$F$99))</f>
        <v>#DIV/0!</v>
      </c>
      <c r="H669" s="29" t="b">
        <f>IF(ISERROR(G669),1&lt;0,E669-G669&gt;eval!$B$6)</f>
        <v>0</v>
      </c>
      <c r="I669" s="32" t="e">
        <f>Rohdaten!L669-G669</f>
        <v>#DIV/0!</v>
      </c>
      <c r="J669" s="32">
        <f t="shared" si="206"/>
        <v>0</v>
      </c>
      <c r="K669" s="32">
        <f t="shared" si="207"/>
        <v>0</v>
      </c>
      <c r="V669" s="31" t="e">
        <f t="array" ref="V669">AVERAGE(IF(Rohdaten!E669='turnwise standard'!$A$5:$A$99,'turnwise standard'!$P$5:$P$99))</f>
        <v>#DIV/0!</v>
      </c>
      <c r="AF669" s="32">
        <f>(AC669)/((AE669+0.0000000000000000001)/charge/constants!$B$3)</f>
        <v>0</v>
      </c>
      <c r="AG669" s="32">
        <f>SQRT(AC669+1)/((AE669+0.0000000000000000001)/charge/constants!$B$3)</f>
        <v>4.8066000000000004</v>
      </c>
      <c r="AH669" s="32">
        <f>AF669/eval!$E$18</f>
        <v>0</v>
      </c>
      <c r="AI669" s="32">
        <f>AG669/eval!$E$18</f>
        <v>5.8210958603810132</v>
      </c>
      <c r="AR669" s="32" t="e">
        <f t="shared" si="208"/>
        <v>#DIV/0!</v>
      </c>
      <c r="AT669" s="32">
        <f>(AP669)/((AS669+0.0000000000000000001)/charge/constants!$B$3)</f>
        <v>0</v>
      </c>
      <c r="AU669" s="32">
        <f>SQRT(AP669+1)/((AS669+0.0000000000000000001)/charge/constants!$B$3)</f>
        <v>4.8066000000000004</v>
      </c>
      <c r="AV669" s="32">
        <f>AT669/eval!$E$18</f>
        <v>0</v>
      </c>
      <c r="AW669" s="32">
        <f>AU669/eval!$E$18</f>
        <v>5.8210958603810132</v>
      </c>
      <c r="BC669" s="32" t="e">
        <f>Rohdaten!AD669-G669</f>
        <v>#DIV/0!</v>
      </c>
      <c r="BF669" s="33">
        <f>Rohdaten!AF669/eval!$B$7</f>
        <v>0</v>
      </c>
    </row>
    <row r="670" spans="2:58" x14ac:dyDescent="0.2">
      <c r="B670" s="29">
        <f>IF(1=1,Rohdaten!H670,"x"&amp;Rohdaten!H670)</f>
        <v>0</v>
      </c>
      <c r="C670" s="29">
        <f>IF(101,Rohdaten!F670,-Rohdaten!F670)</f>
        <v>0</v>
      </c>
      <c r="E670" s="32">
        <f>Rohdaten!J670</f>
        <v>0</v>
      </c>
      <c r="F670" s="32" t="e">
        <f>AVERAGE(Rohdaten!L670,Rohdaten!X670,Rohdaten!AD670)</f>
        <v>#DIV/0!</v>
      </c>
      <c r="G670" s="29" t="e">
        <f t="array" ref="G670">AVERAGE(IF(Rohdaten!E670='turnwise standard'!$A$5:$A$99,'turnwise standard'!$F$5:$F$99))</f>
        <v>#DIV/0!</v>
      </c>
      <c r="H670" s="29" t="b">
        <f>IF(ISERROR(G670),1&lt;0,E670-G670&gt;eval!$B$6)</f>
        <v>0</v>
      </c>
      <c r="I670" s="32" t="e">
        <f>Rohdaten!L670-G670</f>
        <v>#DIV/0!</v>
      </c>
      <c r="J670" s="32">
        <f t="shared" si="206"/>
        <v>0</v>
      </c>
      <c r="K670" s="32">
        <f t="shared" si="207"/>
        <v>0</v>
      </c>
      <c r="V670" s="31" t="e">
        <f t="array" ref="V670">AVERAGE(IF(Rohdaten!E670='turnwise standard'!$A$5:$A$99,'turnwise standard'!$P$5:$P$99))</f>
        <v>#DIV/0!</v>
      </c>
      <c r="AF670" s="32">
        <f>(AC670)/((AE670+0.0000000000000000001)/charge/constants!$B$3)</f>
        <v>0</v>
      </c>
      <c r="AG670" s="32">
        <f>SQRT(AC670+1)/((AE670+0.0000000000000000001)/charge/constants!$B$3)</f>
        <v>4.8066000000000004</v>
      </c>
      <c r="AH670" s="32">
        <f>AF670/eval!$E$18</f>
        <v>0</v>
      </c>
      <c r="AI670" s="32">
        <f>AG670/eval!$E$18</f>
        <v>5.8210958603810132</v>
      </c>
      <c r="AR670" s="32" t="e">
        <f t="shared" si="208"/>
        <v>#DIV/0!</v>
      </c>
      <c r="AT670" s="32">
        <f>(AP670)/((AS670+0.0000000000000000001)/charge/constants!$B$3)</f>
        <v>0</v>
      </c>
      <c r="AU670" s="32">
        <f>SQRT(AP670+1)/((AS670+0.0000000000000000001)/charge/constants!$B$3)</f>
        <v>4.8066000000000004</v>
      </c>
      <c r="AV670" s="32">
        <f>AT670/eval!$E$18</f>
        <v>0</v>
      </c>
      <c r="AW670" s="32">
        <f>AU670/eval!$E$18</f>
        <v>5.8210958603810132</v>
      </c>
      <c r="BC670" s="32" t="e">
        <f>Rohdaten!AD670-G670</f>
        <v>#DIV/0!</v>
      </c>
      <c r="BF670" s="33">
        <f>Rohdaten!AF670/eval!$B$7</f>
        <v>0</v>
      </c>
    </row>
    <row r="671" spans="2:58" x14ac:dyDescent="0.2">
      <c r="B671" s="29">
        <f>IF(1=1,Rohdaten!H671,"x"&amp;Rohdaten!H671)</f>
        <v>0</v>
      </c>
      <c r="C671" s="29">
        <f>IF(101,Rohdaten!F671,-Rohdaten!F671)</f>
        <v>0</v>
      </c>
      <c r="E671" s="32">
        <f>Rohdaten!J671</f>
        <v>0</v>
      </c>
      <c r="F671" s="32" t="e">
        <f>AVERAGE(Rohdaten!L671,Rohdaten!X671,Rohdaten!AD671)</f>
        <v>#DIV/0!</v>
      </c>
      <c r="G671" s="29" t="e">
        <f t="array" ref="G671">AVERAGE(IF(Rohdaten!E671='turnwise standard'!$A$5:$A$99,'turnwise standard'!$F$5:$F$99))</f>
        <v>#DIV/0!</v>
      </c>
      <c r="H671" s="29" t="b">
        <f>IF(ISERROR(G671),1&lt;0,E671-G671&gt;eval!$B$6)</f>
        <v>0</v>
      </c>
      <c r="I671" s="32" t="e">
        <f>Rohdaten!L671-G671</f>
        <v>#DIV/0!</v>
      </c>
      <c r="J671" s="32">
        <f t="shared" si="206"/>
        <v>0</v>
      </c>
      <c r="K671" s="32">
        <f t="shared" si="207"/>
        <v>0</v>
      </c>
      <c r="V671" s="31" t="e">
        <f t="array" ref="V671">AVERAGE(IF(Rohdaten!E671='turnwise standard'!$A$5:$A$99,'turnwise standard'!$P$5:$P$99))</f>
        <v>#DIV/0!</v>
      </c>
      <c r="AF671" s="32">
        <f>(AC671)/((AE671+0.0000000000000000001)/charge/constants!$B$3)</f>
        <v>0</v>
      </c>
      <c r="AG671" s="32">
        <f>SQRT(AC671+1)/((AE671+0.0000000000000000001)/charge/constants!$B$3)</f>
        <v>4.8066000000000004</v>
      </c>
      <c r="AH671" s="32">
        <f>AF671/eval!$E$18</f>
        <v>0</v>
      </c>
      <c r="AI671" s="32">
        <f>AG671/eval!$E$18</f>
        <v>5.8210958603810132</v>
      </c>
      <c r="AR671" s="32" t="e">
        <f t="shared" si="208"/>
        <v>#DIV/0!</v>
      </c>
      <c r="AT671" s="32">
        <f>(AP671)/((AS671+0.0000000000000000001)/charge/constants!$B$3)</f>
        <v>0</v>
      </c>
      <c r="AU671" s="32">
        <f>SQRT(AP671+1)/((AS671+0.0000000000000000001)/charge/constants!$B$3)</f>
        <v>4.8066000000000004</v>
      </c>
      <c r="AV671" s="32">
        <f>AT671/eval!$E$18</f>
        <v>0</v>
      </c>
      <c r="AW671" s="32">
        <f>AU671/eval!$E$18</f>
        <v>5.8210958603810132</v>
      </c>
      <c r="BC671" s="32" t="e">
        <f>Rohdaten!AD671-G671</f>
        <v>#DIV/0!</v>
      </c>
      <c r="BF671" s="33">
        <f>Rohdaten!AF671/eval!$B$7</f>
        <v>0</v>
      </c>
    </row>
    <row r="672" spans="2:58" x14ac:dyDescent="0.2">
      <c r="B672" s="29">
        <f>IF(1=1,Rohdaten!H672,"x"&amp;Rohdaten!H672)</f>
        <v>0</v>
      </c>
      <c r="C672" s="29">
        <f>IF(101,Rohdaten!F672,-Rohdaten!F672)</f>
        <v>0</v>
      </c>
      <c r="E672" s="32">
        <f>Rohdaten!J672</f>
        <v>0</v>
      </c>
      <c r="F672" s="32" t="e">
        <f>AVERAGE(Rohdaten!L672,Rohdaten!X672,Rohdaten!AD672)</f>
        <v>#DIV/0!</v>
      </c>
      <c r="G672" s="29" t="e">
        <f t="array" ref="G672">AVERAGE(IF(Rohdaten!E672='turnwise standard'!$A$5:$A$99,'turnwise standard'!$F$5:$F$99))</f>
        <v>#DIV/0!</v>
      </c>
      <c r="H672" s="29" t="b">
        <f>IF(ISERROR(G672),1&lt;0,E672-G672&gt;eval!$B$6)</f>
        <v>0</v>
      </c>
      <c r="I672" s="32" t="e">
        <f>Rohdaten!L672-G672</f>
        <v>#DIV/0!</v>
      </c>
      <c r="J672" s="32">
        <f t="shared" si="206"/>
        <v>0</v>
      </c>
      <c r="K672" s="32">
        <f t="shared" si="207"/>
        <v>0</v>
      </c>
      <c r="V672" s="31" t="e">
        <f t="array" ref="V672">AVERAGE(IF(Rohdaten!E672='turnwise standard'!$A$5:$A$99,'turnwise standard'!$P$5:$P$99))</f>
        <v>#DIV/0!</v>
      </c>
      <c r="AF672" s="32">
        <f>(AC672)/((AE672+0.0000000000000000001)/charge/constants!$B$3)</f>
        <v>0</v>
      </c>
      <c r="AG672" s="32">
        <f>SQRT(AC672+1)/((AE672+0.0000000000000000001)/charge/constants!$B$3)</f>
        <v>4.8066000000000004</v>
      </c>
      <c r="AH672" s="32">
        <f>AF672/eval!$E$18</f>
        <v>0</v>
      </c>
      <c r="AI672" s="32">
        <f>AG672/eval!$E$18</f>
        <v>5.8210958603810132</v>
      </c>
      <c r="AR672" s="32" t="e">
        <f t="shared" si="208"/>
        <v>#DIV/0!</v>
      </c>
      <c r="AT672" s="32">
        <f>(AP672)/((AS672+0.0000000000000000001)/charge/constants!$B$3)</f>
        <v>0</v>
      </c>
      <c r="AU672" s="32">
        <f>SQRT(AP672+1)/((AS672+0.0000000000000000001)/charge/constants!$B$3)</f>
        <v>4.8066000000000004</v>
      </c>
      <c r="AV672" s="32">
        <f>AT672/eval!$E$18</f>
        <v>0</v>
      </c>
      <c r="AW672" s="32">
        <f>AU672/eval!$E$18</f>
        <v>5.8210958603810132</v>
      </c>
      <c r="BC672" s="32" t="e">
        <f>Rohdaten!AD672-G672</f>
        <v>#DIV/0!</v>
      </c>
      <c r="BF672" s="33">
        <f>Rohdaten!AF672/eval!$B$7</f>
        <v>0</v>
      </c>
    </row>
    <row r="673" spans="2:58" x14ac:dyDescent="0.2">
      <c r="B673" s="29">
        <f>IF(1=1,Rohdaten!H673,"x"&amp;Rohdaten!H673)</f>
        <v>0</v>
      </c>
      <c r="C673" s="29">
        <f>IF(101,Rohdaten!F673,-Rohdaten!F673)</f>
        <v>0</v>
      </c>
      <c r="E673" s="32">
        <f>Rohdaten!J673</f>
        <v>0</v>
      </c>
      <c r="F673" s="32" t="e">
        <f>AVERAGE(Rohdaten!L673,Rohdaten!X673,Rohdaten!AD673)</f>
        <v>#DIV/0!</v>
      </c>
      <c r="G673" s="29" t="e">
        <f t="array" ref="G673">AVERAGE(IF(Rohdaten!E673='turnwise standard'!$A$5:$A$99,'turnwise standard'!$F$5:$F$99))</f>
        <v>#DIV/0!</v>
      </c>
      <c r="H673" s="29" t="b">
        <f>IF(ISERROR(G673),1&lt;0,E673-G673&gt;eval!$B$6)</f>
        <v>0</v>
      </c>
      <c r="I673" s="32" t="e">
        <f>Rohdaten!L673-G673</f>
        <v>#DIV/0!</v>
      </c>
      <c r="J673" s="32">
        <f t="shared" si="206"/>
        <v>0</v>
      </c>
      <c r="K673" s="32">
        <f t="shared" si="207"/>
        <v>0</v>
      </c>
      <c r="V673" s="31" t="e">
        <f t="array" ref="V673">AVERAGE(IF(Rohdaten!E673='turnwise standard'!$A$5:$A$99,'turnwise standard'!$P$5:$P$99))</f>
        <v>#DIV/0!</v>
      </c>
      <c r="AF673" s="32">
        <f>(AC673)/((AE673+0.0000000000000000001)/charge/constants!$B$3)</f>
        <v>0</v>
      </c>
      <c r="AG673" s="32">
        <f>SQRT(AC673+1)/((AE673+0.0000000000000000001)/charge/constants!$B$3)</f>
        <v>4.8066000000000004</v>
      </c>
      <c r="AH673" s="32">
        <f>AF673/eval!$E$18</f>
        <v>0</v>
      </c>
      <c r="AI673" s="32">
        <f>AG673/eval!$E$18</f>
        <v>5.8210958603810132</v>
      </c>
      <c r="AR673" s="32" t="e">
        <f t="shared" si="208"/>
        <v>#DIV/0!</v>
      </c>
      <c r="AT673" s="32">
        <f>(AP673)/((AS673+0.0000000000000000001)/charge/constants!$B$3)</f>
        <v>0</v>
      </c>
      <c r="AU673" s="32">
        <f>SQRT(AP673+1)/((AS673+0.0000000000000000001)/charge/constants!$B$3)</f>
        <v>4.8066000000000004</v>
      </c>
      <c r="AV673" s="32">
        <f>AT673/eval!$E$18</f>
        <v>0</v>
      </c>
      <c r="AW673" s="32">
        <f>AU673/eval!$E$18</f>
        <v>5.8210958603810132</v>
      </c>
      <c r="BC673" s="32" t="e">
        <f>Rohdaten!AD673-G673</f>
        <v>#DIV/0!</v>
      </c>
      <c r="BF673" s="33">
        <f>Rohdaten!AF673/eval!$B$7</f>
        <v>0</v>
      </c>
    </row>
    <row r="674" spans="2:58" x14ac:dyDescent="0.2">
      <c r="B674" s="29">
        <f>IF(1=1,Rohdaten!H674,"x"&amp;Rohdaten!H674)</f>
        <v>0</v>
      </c>
      <c r="C674" s="29">
        <f>IF(101,Rohdaten!F674,-Rohdaten!F674)</f>
        <v>0</v>
      </c>
      <c r="E674" s="32">
        <f>Rohdaten!J674</f>
        <v>0</v>
      </c>
      <c r="F674" s="32" t="e">
        <f>AVERAGE(Rohdaten!L674,Rohdaten!X674,Rohdaten!AD674)</f>
        <v>#DIV/0!</v>
      </c>
      <c r="G674" s="29" t="e">
        <f t="array" ref="G674">AVERAGE(IF(Rohdaten!E674='turnwise standard'!$A$5:$A$99,'turnwise standard'!$F$5:$F$99))</f>
        <v>#DIV/0!</v>
      </c>
      <c r="H674" s="29" t="b">
        <f>IF(ISERROR(G674),1&lt;0,E674-G674&gt;eval!$B$6)</f>
        <v>0</v>
      </c>
      <c r="I674" s="32" t="e">
        <f>Rohdaten!L674-G674</f>
        <v>#DIV/0!</v>
      </c>
      <c r="J674" s="32">
        <f t="shared" si="206"/>
        <v>0</v>
      </c>
      <c r="K674" s="32">
        <f t="shared" si="207"/>
        <v>0</v>
      </c>
      <c r="V674" s="31" t="e">
        <f t="array" ref="V674">AVERAGE(IF(Rohdaten!E674='turnwise standard'!$A$5:$A$99,'turnwise standard'!$P$5:$P$99))</f>
        <v>#DIV/0!</v>
      </c>
      <c r="AF674" s="32">
        <f>(AC674)/((AE674+0.0000000000000000001)/charge/constants!$B$3)</f>
        <v>0</v>
      </c>
      <c r="AG674" s="32">
        <f>SQRT(AC674+1)/((AE674+0.0000000000000000001)/charge/constants!$B$3)</f>
        <v>4.8066000000000004</v>
      </c>
      <c r="AH674" s="32">
        <f>AF674/eval!$E$18</f>
        <v>0</v>
      </c>
      <c r="AI674" s="32">
        <f>AG674/eval!$E$18</f>
        <v>5.8210958603810132</v>
      </c>
      <c r="AR674" s="32" t="e">
        <f t="shared" si="208"/>
        <v>#DIV/0!</v>
      </c>
      <c r="AT674" s="32">
        <f>(AP674)/((AS674+0.0000000000000000001)/charge/constants!$B$3)</f>
        <v>0</v>
      </c>
      <c r="AU674" s="32">
        <f>SQRT(AP674+1)/((AS674+0.0000000000000000001)/charge/constants!$B$3)</f>
        <v>4.8066000000000004</v>
      </c>
      <c r="AV674" s="32">
        <f>AT674/eval!$E$18</f>
        <v>0</v>
      </c>
      <c r="AW674" s="32">
        <f>AU674/eval!$E$18</f>
        <v>5.8210958603810132</v>
      </c>
      <c r="BC674" s="32" t="e">
        <f>Rohdaten!AD674-G674</f>
        <v>#DIV/0!</v>
      </c>
      <c r="BF674" s="33">
        <f>Rohdaten!AF674/eval!$B$7</f>
        <v>0</v>
      </c>
    </row>
    <row r="675" spans="2:58" x14ac:dyDescent="0.2">
      <c r="B675" s="29">
        <f>IF(1=1,Rohdaten!H675,"x"&amp;Rohdaten!H675)</f>
        <v>0</v>
      </c>
      <c r="C675" s="29">
        <f>IF(101,Rohdaten!F675,-Rohdaten!F675)</f>
        <v>0</v>
      </c>
      <c r="E675" s="32">
        <f>Rohdaten!J675</f>
        <v>0</v>
      </c>
      <c r="F675" s="32" t="e">
        <f>AVERAGE(Rohdaten!L675,Rohdaten!X675,Rohdaten!AD675)</f>
        <v>#DIV/0!</v>
      </c>
      <c r="G675" s="29" t="e">
        <f t="array" ref="G675">AVERAGE(IF(Rohdaten!E675='turnwise standard'!$A$5:$A$99,'turnwise standard'!$F$5:$F$99))</f>
        <v>#DIV/0!</v>
      </c>
      <c r="H675" s="29" t="b">
        <f>IF(ISERROR(G675),1&lt;0,E675-G675&gt;eval!$B$6)</f>
        <v>0</v>
      </c>
      <c r="I675" s="32" t="e">
        <f>Rohdaten!L675-G675</f>
        <v>#DIV/0!</v>
      </c>
      <c r="J675" s="32">
        <f t="shared" si="206"/>
        <v>0</v>
      </c>
      <c r="K675" s="32">
        <f t="shared" si="207"/>
        <v>0</v>
      </c>
      <c r="V675" s="31" t="e">
        <f t="array" ref="V675">AVERAGE(IF(Rohdaten!E675='turnwise standard'!$A$5:$A$99,'turnwise standard'!$P$5:$P$99))</f>
        <v>#DIV/0!</v>
      </c>
      <c r="AF675" s="32">
        <f>(AC675)/((AE675+0.0000000000000000001)/charge/constants!$B$3)</f>
        <v>0</v>
      </c>
      <c r="AG675" s="32">
        <f>SQRT(AC675+1)/((AE675+0.0000000000000000001)/charge/constants!$B$3)</f>
        <v>4.8066000000000004</v>
      </c>
      <c r="AH675" s="32">
        <f>AF675/eval!$E$18</f>
        <v>0</v>
      </c>
      <c r="AI675" s="32">
        <f>AG675/eval!$E$18</f>
        <v>5.8210958603810132</v>
      </c>
      <c r="AR675" s="32" t="e">
        <f t="shared" si="208"/>
        <v>#DIV/0!</v>
      </c>
      <c r="AT675" s="32">
        <f>(AP675)/((AS675+0.0000000000000000001)/charge/constants!$B$3)</f>
        <v>0</v>
      </c>
      <c r="AU675" s="32">
        <f>SQRT(AP675+1)/((AS675+0.0000000000000000001)/charge/constants!$B$3)</f>
        <v>4.8066000000000004</v>
      </c>
      <c r="AV675" s="32">
        <f>AT675/eval!$E$18</f>
        <v>0</v>
      </c>
      <c r="AW675" s="32">
        <f>AU675/eval!$E$18</f>
        <v>5.8210958603810132</v>
      </c>
      <c r="BC675" s="32" t="e">
        <f>Rohdaten!AD675-G675</f>
        <v>#DIV/0!</v>
      </c>
      <c r="BF675" s="33">
        <f>Rohdaten!AF675/eval!$B$7</f>
        <v>0</v>
      </c>
    </row>
    <row r="676" spans="2:58" x14ac:dyDescent="0.2">
      <c r="B676" s="29">
        <f>IF(1=1,Rohdaten!H676,"x"&amp;Rohdaten!H676)</f>
        <v>0</v>
      </c>
      <c r="C676" s="29">
        <f>IF(101,Rohdaten!F676,-Rohdaten!F676)</f>
        <v>0</v>
      </c>
      <c r="E676" s="32">
        <f>Rohdaten!J676</f>
        <v>0</v>
      </c>
      <c r="F676" s="32" t="e">
        <f>AVERAGE(Rohdaten!L676,Rohdaten!X676,Rohdaten!AD676)</f>
        <v>#DIV/0!</v>
      </c>
      <c r="G676" s="29" t="e">
        <f t="array" ref="G676">AVERAGE(IF(Rohdaten!E676='turnwise standard'!$A$5:$A$99,'turnwise standard'!$F$5:$F$99))</f>
        <v>#DIV/0!</v>
      </c>
      <c r="H676" s="29" t="b">
        <f>IF(ISERROR(G676),1&lt;0,E676-G676&gt;eval!$B$6)</f>
        <v>0</v>
      </c>
      <c r="I676" s="32" t="e">
        <f>Rohdaten!L676-G676</f>
        <v>#DIV/0!</v>
      </c>
      <c r="J676" s="32">
        <f t="shared" si="206"/>
        <v>0</v>
      </c>
      <c r="K676" s="32">
        <f t="shared" si="207"/>
        <v>0</v>
      </c>
      <c r="V676" s="31" t="e">
        <f t="array" ref="V676">AVERAGE(IF(Rohdaten!E676='turnwise standard'!$A$5:$A$99,'turnwise standard'!$P$5:$P$99))</f>
        <v>#DIV/0!</v>
      </c>
      <c r="AF676" s="32">
        <f>(AC676)/((AE676+0.0000000000000000001)/charge/constants!$B$3)</f>
        <v>0</v>
      </c>
      <c r="AG676" s="32">
        <f>SQRT(AC676+1)/((AE676+0.0000000000000000001)/charge/constants!$B$3)</f>
        <v>4.8066000000000004</v>
      </c>
      <c r="AH676" s="32">
        <f>AF676/eval!$E$18</f>
        <v>0</v>
      </c>
      <c r="AI676" s="32">
        <f>AG676/eval!$E$18</f>
        <v>5.8210958603810132</v>
      </c>
      <c r="AR676" s="32" t="e">
        <f t="shared" si="208"/>
        <v>#DIV/0!</v>
      </c>
      <c r="AT676" s="32">
        <f>(AP676)/((AS676+0.0000000000000000001)/charge/constants!$B$3)</f>
        <v>0</v>
      </c>
      <c r="AU676" s="32">
        <f>SQRT(AP676+1)/((AS676+0.0000000000000000001)/charge/constants!$B$3)</f>
        <v>4.8066000000000004</v>
      </c>
      <c r="AV676" s="32">
        <f>AT676/eval!$E$18</f>
        <v>0</v>
      </c>
      <c r="AW676" s="32">
        <f>AU676/eval!$E$18</f>
        <v>5.8210958603810132</v>
      </c>
      <c r="BC676" s="32" t="e">
        <f>Rohdaten!AD676-G676</f>
        <v>#DIV/0!</v>
      </c>
      <c r="BF676" s="33">
        <f>Rohdaten!AF676/eval!$B$7</f>
        <v>0</v>
      </c>
    </row>
    <row r="677" spans="2:58" x14ac:dyDescent="0.2">
      <c r="B677" s="29">
        <f>IF(1=1,Rohdaten!H677,"x"&amp;Rohdaten!H677)</f>
        <v>0</v>
      </c>
      <c r="C677" s="29">
        <f>IF(101,Rohdaten!F677,-Rohdaten!F677)</f>
        <v>0</v>
      </c>
      <c r="E677" s="32">
        <f>Rohdaten!J677</f>
        <v>0</v>
      </c>
      <c r="F677" s="32" t="e">
        <f>AVERAGE(Rohdaten!L677,Rohdaten!X677,Rohdaten!AD677)</f>
        <v>#DIV/0!</v>
      </c>
      <c r="G677" s="29" t="e">
        <f t="array" ref="G677">AVERAGE(IF(Rohdaten!E677='turnwise standard'!$A$5:$A$99,'turnwise standard'!$F$5:$F$99))</f>
        <v>#DIV/0!</v>
      </c>
      <c r="H677" s="29" t="b">
        <f>IF(ISERROR(G677),1&lt;0,E677-G677&gt;eval!$B$6)</f>
        <v>0</v>
      </c>
      <c r="I677" s="32" t="e">
        <f>Rohdaten!L677-G677</f>
        <v>#DIV/0!</v>
      </c>
      <c r="J677" s="32">
        <f t="shared" si="206"/>
        <v>0</v>
      </c>
      <c r="K677" s="32">
        <f t="shared" si="207"/>
        <v>0</v>
      </c>
      <c r="V677" s="31" t="e">
        <f t="array" ref="V677">AVERAGE(IF(Rohdaten!E677='turnwise standard'!$A$5:$A$99,'turnwise standard'!$P$5:$P$99))</f>
        <v>#DIV/0!</v>
      </c>
      <c r="AF677" s="32">
        <f>(AC677)/((AE677+0.0000000000000000001)/charge/constants!$B$3)</f>
        <v>0</v>
      </c>
      <c r="AG677" s="32">
        <f>SQRT(AC677+1)/((AE677+0.0000000000000000001)/charge/constants!$B$3)</f>
        <v>4.8066000000000004</v>
      </c>
      <c r="AH677" s="32">
        <f>AF677/eval!$E$18</f>
        <v>0</v>
      </c>
      <c r="AI677" s="32">
        <f>AG677/eval!$E$18</f>
        <v>5.8210958603810132</v>
      </c>
      <c r="AR677" s="32" t="e">
        <f t="shared" si="208"/>
        <v>#DIV/0!</v>
      </c>
      <c r="AT677" s="32">
        <f>(AP677)/((AS677+0.0000000000000000001)/charge/constants!$B$3)</f>
        <v>0</v>
      </c>
      <c r="AU677" s="32">
        <f>SQRT(AP677+1)/((AS677+0.0000000000000000001)/charge/constants!$B$3)</f>
        <v>4.8066000000000004</v>
      </c>
      <c r="AV677" s="32">
        <f>AT677/eval!$E$18</f>
        <v>0</v>
      </c>
      <c r="AW677" s="32">
        <f>AU677/eval!$E$18</f>
        <v>5.8210958603810132</v>
      </c>
      <c r="BC677" s="32" t="e">
        <f>Rohdaten!AD677-G677</f>
        <v>#DIV/0!</v>
      </c>
      <c r="BF677" s="33">
        <f>Rohdaten!AF677/eval!$B$7</f>
        <v>0</v>
      </c>
    </row>
    <row r="678" spans="2:58" x14ac:dyDescent="0.2">
      <c r="B678" s="29">
        <f>IF(1=1,Rohdaten!H678,"x"&amp;Rohdaten!H678)</f>
        <v>0</v>
      </c>
      <c r="C678" s="29">
        <f>IF(101,Rohdaten!F678,-Rohdaten!F678)</f>
        <v>0</v>
      </c>
      <c r="E678" s="32">
        <f>Rohdaten!J678</f>
        <v>0</v>
      </c>
      <c r="F678" s="32" t="e">
        <f>AVERAGE(Rohdaten!L678,Rohdaten!X678,Rohdaten!AD678)</f>
        <v>#DIV/0!</v>
      </c>
      <c r="G678" s="29" t="e">
        <f t="array" ref="G678">AVERAGE(IF(Rohdaten!E678='turnwise standard'!$A$5:$A$99,'turnwise standard'!$F$5:$F$99))</f>
        <v>#DIV/0!</v>
      </c>
      <c r="H678" s="29" t="b">
        <f>IF(ISERROR(G678),1&lt;0,E678-G678&gt;eval!$B$6)</f>
        <v>0</v>
      </c>
      <c r="I678" s="32" t="e">
        <f>Rohdaten!L678-G678</f>
        <v>#DIV/0!</v>
      </c>
      <c r="J678" s="32">
        <f t="shared" si="206"/>
        <v>0</v>
      </c>
      <c r="K678" s="32">
        <f t="shared" si="207"/>
        <v>0</v>
      </c>
      <c r="V678" s="31" t="e">
        <f t="array" ref="V678">AVERAGE(IF(Rohdaten!E678='turnwise standard'!$A$5:$A$99,'turnwise standard'!$P$5:$P$99))</f>
        <v>#DIV/0!</v>
      </c>
      <c r="AF678" s="32">
        <f>(AC678)/((AE678+0.0000000000000000001)/charge/constants!$B$3)</f>
        <v>0</v>
      </c>
      <c r="AG678" s="32">
        <f>SQRT(AC678+1)/((AE678+0.0000000000000000001)/charge/constants!$B$3)</f>
        <v>4.8066000000000004</v>
      </c>
      <c r="AH678" s="32">
        <f>AF678/eval!$E$18</f>
        <v>0</v>
      </c>
      <c r="AI678" s="32">
        <f>AG678/eval!$E$18</f>
        <v>5.8210958603810132</v>
      </c>
      <c r="AR678" s="32" t="e">
        <f t="shared" si="208"/>
        <v>#DIV/0!</v>
      </c>
      <c r="AT678" s="32">
        <f>(AP678)/((AS678+0.0000000000000000001)/charge/constants!$B$3)</f>
        <v>0</v>
      </c>
      <c r="AU678" s="32">
        <f>SQRT(AP678+1)/((AS678+0.0000000000000000001)/charge/constants!$B$3)</f>
        <v>4.8066000000000004</v>
      </c>
      <c r="AV678" s="32">
        <f>AT678/eval!$E$18</f>
        <v>0</v>
      </c>
      <c r="AW678" s="32">
        <f>AU678/eval!$E$18</f>
        <v>5.8210958603810132</v>
      </c>
      <c r="BC678" s="32" t="e">
        <f>Rohdaten!AD678-G678</f>
        <v>#DIV/0!</v>
      </c>
      <c r="BF678" s="33">
        <f>Rohdaten!AF678/eval!$B$7</f>
        <v>0</v>
      </c>
    </row>
    <row r="679" spans="2:58" x14ac:dyDescent="0.2">
      <c r="B679" s="29">
        <f>IF(1=1,Rohdaten!H679,"x"&amp;Rohdaten!H679)</f>
        <v>0</v>
      </c>
      <c r="C679" s="29">
        <f>IF(101,Rohdaten!F679,-Rohdaten!F679)</f>
        <v>0</v>
      </c>
      <c r="E679" s="32">
        <f>Rohdaten!J679</f>
        <v>0</v>
      </c>
      <c r="F679" s="32" t="e">
        <f>AVERAGE(Rohdaten!L679,Rohdaten!X679,Rohdaten!AD679)</f>
        <v>#DIV/0!</v>
      </c>
      <c r="G679" s="29" t="e">
        <f t="array" ref="G679">AVERAGE(IF(Rohdaten!E679='turnwise standard'!$A$5:$A$99,'turnwise standard'!$F$5:$F$99))</f>
        <v>#DIV/0!</v>
      </c>
      <c r="H679" s="29" t="b">
        <f>IF(ISERROR(G679),1&lt;0,E679-G679&gt;eval!$B$6)</f>
        <v>0</v>
      </c>
      <c r="I679" s="32" t="e">
        <f>Rohdaten!L679-G679</f>
        <v>#DIV/0!</v>
      </c>
      <c r="J679" s="32">
        <f t="shared" si="206"/>
        <v>0</v>
      </c>
      <c r="K679" s="32">
        <f t="shared" si="207"/>
        <v>0</v>
      </c>
      <c r="V679" s="31" t="e">
        <f t="array" ref="V679">AVERAGE(IF(Rohdaten!E679='turnwise standard'!$A$5:$A$99,'turnwise standard'!$P$5:$P$99))</f>
        <v>#DIV/0!</v>
      </c>
      <c r="AF679" s="32">
        <f>(AC679)/((AE679+0.0000000000000000001)/charge/constants!$B$3)</f>
        <v>0</v>
      </c>
      <c r="AG679" s="32">
        <f>SQRT(AC679+1)/((AE679+0.0000000000000000001)/charge/constants!$B$3)</f>
        <v>4.8066000000000004</v>
      </c>
      <c r="AH679" s="32">
        <f>AF679/eval!$E$18</f>
        <v>0</v>
      </c>
      <c r="AI679" s="32">
        <f>AG679/eval!$E$18</f>
        <v>5.8210958603810132</v>
      </c>
      <c r="AR679" s="32" t="e">
        <f t="shared" si="208"/>
        <v>#DIV/0!</v>
      </c>
      <c r="AT679" s="32">
        <f>(AP679)/((AS679+0.0000000000000000001)/charge/constants!$B$3)</f>
        <v>0</v>
      </c>
      <c r="AU679" s="32">
        <f>SQRT(AP679+1)/((AS679+0.0000000000000000001)/charge/constants!$B$3)</f>
        <v>4.8066000000000004</v>
      </c>
      <c r="AV679" s="32">
        <f>AT679/eval!$E$18</f>
        <v>0</v>
      </c>
      <c r="AW679" s="32">
        <f>AU679/eval!$E$18</f>
        <v>5.8210958603810132</v>
      </c>
      <c r="BC679" s="32" t="e">
        <f>Rohdaten!AD679-G679</f>
        <v>#DIV/0!</v>
      </c>
      <c r="BF679" s="33">
        <f>Rohdaten!AF679/eval!$B$7</f>
        <v>0</v>
      </c>
    </row>
    <row r="680" spans="2:58" x14ac:dyDescent="0.2">
      <c r="B680" s="29">
        <f>IF(1=1,Rohdaten!H680,"x"&amp;Rohdaten!H680)</f>
        <v>0</v>
      </c>
      <c r="C680" s="29">
        <f>IF(101,Rohdaten!F680,-Rohdaten!F680)</f>
        <v>0</v>
      </c>
      <c r="E680" s="32">
        <f>Rohdaten!J680</f>
        <v>0</v>
      </c>
      <c r="F680" s="32" t="e">
        <f>AVERAGE(Rohdaten!L680,Rohdaten!X680,Rohdaten!AD680)</f>
        <v>#DIV/0!</v>
      </c>
      <c r="G680" s="29" t="e">
        <f t="array" ref="G680">AVERAGE(IF(Rohdaten!E680='turnwise standard'!$A$5:$A$99,'turnwise standard'!$F$5:$F$99))</f>
        <v>#DIV/0!</v>
      </c>
      <c r="H680" s="29" t="b">
        <f>IF(ISERROR(G680),1&lt;0,E680-G680&gt;eval!$B$6)</f>
        <v>0</v>
      </c>
      <c r="I680" s="32" t="e">
        <f>Rohdaten!L680-G680</f>
        <v>#DIV/0!</v>
      </c>
      <c r="J680" s="32">
        <f t="shared" si="206"/>
        <v>0</v>
      </c>
      <c r="K680" s="32">
        <f t="shared" si="207"/>
        <v>0</v>
      </c>
      <c r="V680" s="31" t="e">
        <f t="array" ref="V680">AVERAGE(IF(Rohdaten!E680='turnwise standard'!$A$5:$A$99,'turnwise standard'!$P$5:$P$99))</f>
        <v>#DIV/0!</v>
      </c>
      <c r="AF680" s="32">
        <f>(AC680)/((AE680+0.0000000000000000001)/charge/constants!$B$3)</f>
        <v>0</v>
      </c>
      <c r="AG680" s="32">
        <f>SQRT(AC680+1)/((AE680+0.0000000000000000001)/charge/constants!$B$3)</f>
        <v>4.8066000000000004</v>
      </c>
      <c r="AH680" s="32">
        <f>AF680/eval!$E$18</f>
        <v>0</v>
      </c>
      <c r="AI680" s="32">
        <f>AG680/eval!$E$18</f>
        <v>5.8210958603810132</v>
      </c>
      <c r="AR680" s="32" t="e">
        <f t="shared" si="208"/>
        <v>#DIV/0!</v>
      </c>
      <c r="AT680" s="32">
        <f>(AP680)/((AS680+0.0000000000000000001)/charge/constants!$B$3)</f>
        <v>0</v>
      </c>
      <c r="AU680" s="32">
        <f>SQRT(AP680+1)/((AS680+0.0000000000000000001)/charge/constants!$B$3)</f>
        <v>4.8066000000000004</v>
      </c>
      <c r="AV680" s="32">
        <f>AT680/eval!$E$18</f>
        <v>0</v>
      </c>
      <c r="AW680" s="32">
        <f>AU680/eval!$E$18</f>
        <v>5.8210958603810132</v>
      </c>
      <c r="BC680" s="32" t="e">
        <f>Rohdaten!AD680-G680</f>
        <v>#DIV/0!</v>
      </c>
      <c r="BF680" s="33">
        <f>Rohdaten!AF680/eval!$B$7</f>
        <v>0</v>
      </c>
    </row>
    <row r="681" spans="2:58" x14ac:dyDescent="0.2">
      <c r="B681" s="29">
        <f>IF(1=1,Rohdaten!H681,"x"&amp;Rohdaten!H681)</f>
        <v>0</v>
      </c>
      <c r="C681" s="29">
        <f>IF(101,Rohdaten!F681,-Rohdaten!F681)</f>
        <v>0</v>
      </c>
      <c r="E681" s="32">
        <f>Rohdaten!J681</f>
        <v>0</v>
      </c>
      <c r="F681" s="32" t="e">
        <f>AVERAGE(Rohdaten!L681,Rohdaten!X681,Rohdaten!AD681)</f>
        <v>#DIV/0!</v>
      </c>
      <c r="G681" s="29" t="e">
        <f t="array" ref="G681">AVERAGE(IF(Rohdaten!E681='turnwise standard'!$A$5:$A$99,'turnwise standard'!$F$5:$F$99))</f>
        <v>#DIV/0!</v>
      </c>
      <c r="H681" s="29" t="b">
        <f>IF(ISERROR(G681),1&lt;0,E681-G681&gt;eval!$B$6)</f>
        <v>0</v>
      </c>
      <c r="I681" s="32" t="e">
        <f>Rohdaten!L681-G681</f>
        <v>#DIV/0!</v>
      </c>
      <c r="J681" s="32">
        <f t="shared" si="206"/>
        <v>0</v>
      </c>
      <c r="K681" s="32">
        <f t="shared" si="207"/>
        <v>0</v>
      </c>
      <c r="V681" s="31" t="e">
        <f t="array" ref="V681">AVERAGE(IF(Rohdaten!E681='turnwise standard'!$A$5:$A$99,'turnwise standard'!$P$5:$P$99))</f>
        <v>#DIV/0!</v>
      </c>
      <c r="AF681" s="32">
        <f>(AC681)/((AE681+0.0000000000000000001)/charge/constants!$B$3)</f>
        <v>0</v>
      </c>
      <c r="AG681" s="32">
        <f>SQRT(AC681+1)/((AE681+0.0000000000000000001)/charge/constants!$B$3)</f>
        <v>4.8066000000000004</v>
      </c>
      <c r="AH681" s="32">
        <f>AF681/eval!$E$18</f>
        <v>0</v>
      </c>
      <c r="AI681" s="32">
        <f>AG681/eval!$E$18</f>
        <v>5.8210958603810132</v>
      </c>
      <c r="AR681" s="32" t="e">
        <f t="shared" si="208"/>
        <v>#DIV/0!</v>
      </c>
      <c r="AT681" s="32">
        <f>(AP681)/((AS681+0.0000000000000000001)/charge/constants!$B$3)</f>
        <v>0</v>
      </c>
      <c r="AU681" s="32">
        <f>SQRT(AP681+1)/((AS681+0.0000000000000000001)/charge/constants!$B$3)</f>
        <v>4.8066000000000004</v>
      </c>
      <c r="AV681" s="32">
        <f>AT681/eval!$E$18</f>
        <v>0</v>
      </c>
      <c r="AW681" s="32">
        <f>AU681/eval!$E$18</f>
        <v>5.8210958603810132</v>
      </c>
      <c r="BC681" s="32" t="e">
        <f>Rohdaten!AD681-G681</f>
        <v>#DIV/0!</v>
      </c>
      <c r="BF681" s="33">
        <f>Rohdaten!AF681/eval!$B$7</f>
        <v>0</v>
      </c>
    </row>
    <row r="682" spans="2:58" x14ac:dyDescent="0.2">
      <c r="B682" s="29">
        <f>IF(1=1,Rohdaten!H682,"x"&amp;Rohdaten!H682)</f>
        <v>0</v>
      </c>
      <c r="C682" s="29">
        <f>IF(101,Rohdaten!F682,-Rohdaten!F682)</f>
        <v>0</v>
      </c>
      <c r="E682" s="32">
        <f>Rohdaten!J682</f>
        <v>0</v>
      </c>
      <c r="F682" s="32" t="e">
        <f>AVERAGE(Rohdaten!L682,Rohdaten!X682,Rohdaten!AD682)</f>
        <v>#DIV/0!</v>
      </c>
      <c r="G682" s="29" t="e">
        <f t="array" ref="G682">AVERAGE(IF(Rohdaten!E682='turnwise standard'!$A$5:$A$99,'turnwise standard'!$F$5:$F$99))</f>
        <v>#DIV/0!</v>
      </c>
      <c r="H682" s="29" t="b">
        <f>IF(ISERROR(G682),1&lt;0,E682-G682&gt;eval!$B$6)</f>
        <v>0</v>
      </c>
      <c r="I682" s="32" t="e">
        <f>Rohdaten!L682-G682</f>
        <v>#DIV/0!</v>
      </c>
      <c r="J682" s="32">
        <f t="shared" si="206"/>
        <v>0</v>
      </c>
      <c r="K682" s="32">
        <f t="shared" si="207"/>
        <v>0</v>
      </c>
      <c r="V682" s="31" t="e">
        <f t="array" ref="V682">AVERAGE(IF(Rohdaten!E682='turnwise standard'!$A$5:$A$99,'turnwise standard'!$P$5:$P$99))</f>
        <v>#DIV/0!</v>
      </c>
      <c r="AF682" s="32">
        <f>(AC682)/((AE682+0.0000000000000000001)/charge/constants!$B$3)</f>
        <v>0</v>
      </c>
      <c r="AG682" s="32">
        <f>SQRT(AC682+1)/((AE682+0.0000000000000000001)/charge/constants!$B$3)</f>
        <v>4.8066000000000004</v>
      </c>
      <c r="AH682" s="32">
        <f>AF682/eval!$E$18</f>
        <v>0</v>
      </c>
      <c r="AI682" s="32">
        <f>AG682/eval!$E$18</f>
        <v>5.8210958603810132</v>
      </c>
      <c r="AR682" s="32" t="e">
        <f t="shared" si="208"/>
        <v>#DIV/0!</v>
      </c>
      <c r="AT682" s="32">
        <f>(AP682)/((AS682+0.0000000000000000001)/charge/constants!$B$3)</f>
        <v>0</v>
      </c>
      <c r="AU682" s="32">
        <f>SQRT(AP682+1)/((AS682+0.0000000000000000001)/charge/constants!$B$3)</f>
        <v>4.8066000000000004</v>
      </c>
      <c r="AV682" s="32">
        <f>AT682/eval!$E$18</f>
        <v>0</v>
      </c>
      <c r="AW682" s="32">
        <f>AU682/eval!$E$18</f>
        <v>5.8210958603810132</v>
      </c>
      <c r="BC682" s="32" t="e">
        <f>Rohdaten!AD682-G682</f>
        <v>#DIV/0!</v>
      </c>
      <c r="BF682" s="33">
        <f>Rohdaten!AF682/eval!$B$7</f>
        <v>0</v>
      </c>
    </row>
    <row r="683" spans="2:58" x14ac:dyDescent="0.2">
      <c r="B683" s="29">
        <f>IF(1=1,Rohdaten!H683,"x"&amp;Rohdaten!H683)</f>
        <v>0</v>
      </c>
      <c r="C683" s="29">
        <f>IF(101,Rohdaten!F683,-Rohdaten!F683)</f>
        <v>0</v>
      </c>
      <c r="E683" s="32">
        <f>Rohdaten!J683</f>
        <v>0</v>
      </c>
      <c r="F683" s="32" t="e">
        <f>AVERAGE(Rohdaten!L683,Rohdaten!X683,Rohdaten!AD683)</f>
        <v>#DIV/0!</v>
      </c>
      <c r="G683" s="29" t="e">
        <f t="array" ref="G683">AVERAGE(IF(Rohdaten!E683='turnwise standard'!$A$5:$A$99,'turnwise standard'!$F$5:$F$99))</f>
        <v>#DIV/0!</v>
      </c>
      <c r="H683" s="29" t="b">
        <f>IF(ISERROR(G683),1&lt;0,E683-G683&gt;eval!$B$6)</f>
        <v>0</v>
      </c>
      <c r="I683" s="32" t="e">
        <f>Rohdaten!L683-G683</f>
        <v>#DIV/0!</v>
      </c>
      <c r="J683" s="32">
        <f t="shared" si="206"/>
        <v>0</v>
      </c>
      <c r="K683" s="32">
        <f t="shared" si="207"/>
        <v>0</v>
      </c>
      <c r="V683" s="31" t="e">
        <f t="array" ref="V683">AVERAGE(IF(Rohdaten!E683='turnwise standard'!$A$5:$A$99,'turnwise standard'!$P$5:$P$99))</f>
        <v>#DIV/0!</v>
      </c>
      <c r="AF683" s="32">
        <f>(AC683)/((AE683+0.0000000000000000001)/charge/constants!$B$3)</f>
        <v>0</v>
      </c>
      <c r="AG683" s="32">
        <f>SQRT(AC683+1)/((AE683+0.0000000000000000001)/charge/constants!$B$3)</f>
        <v>4.8066000000000004</v>
      </c>
      <c r="AH683" s="32">
        <f>AF683/eval!$E$18</f>
        <v>0</v>
      </c>
      <c r="AI683" s="32">
        <f>AG683/eval!$E$18</f>
        <v>5.8210958603810132</v>
      </c>
      <c r="AR683" s="32" t="e">
        <f t="shared" si="208"/>
        <v>#DIV/0!</v>
      </c>
      <c r="AT683" s="32">
        <f>(AP683)/((AS683+0.0000000000000000001)/charge/constants!$B$3)</f>
        <v>0</v>
      </c>
      <c r="AU683" s="32">
        <f>SQRT(AP683+1)/((AS683+0.0000000000000000001)/charge/constants!$B$3)</f>
        <v>4.8066000000000004</v>
      </c>
      <c r="AV683" s="32">
        <f>AT683/eval!$E$18</f>
        <v>0</v>
      </c>
      <c r="AW683" s="32">
        <f>AU683/eval!$E$18</f>
        <v>5.8210958603810132</v>
      </c>
      <c r="BC683" s="32" t="e">
        <f>Rohdaten!AD683-G683</f>
        <v>#DIV/0!</v>
      </c>
      <c r="BF683" s="33">
        <f>Rohdaten!AF683/eval!$B$7</f>
        <v>0</v>
      </c>
    </row>
    <row r="684" spans="2:58" x14ac:dyDescent="0.2">
      <c r="B684" s="29">
        <f>IF(1=1,Rohdaten!H684,"x"&amp;Rohdaten!H684)</f>
        <v>0</v>
      </c>
      <c r="C684" s="29">
        <f>IF(101,Rohdaten!F684,-Rohdaten!F684)</f>
        <v>0</v>
      </c>
      <c r="E684" s="32">
        <f>Rohdaten!J684</f>
        <v>0</v>
      </c>
      <c r="F684" s="32" t="e">
        <f>AVERAGE(Rohdaten!L684,Rohdaten!X684,Rohdaten!AD684)</f>
        <v>#DIV/0!</v>
      </c>
      <c r="G684" s="29" t="e">
        <f t="array" ref="G684">AVERAGE(IF(Rohdaten!E684='turnwise standard'!$A$5:$A$99,'turnwise standard'!$F$5:$F$99))</f>
        <v>#DIV/0!</v>
      </c>
      <c r="H684" s="29" t="b">
        <f>IF(ISERROR(G684),1&lt;0,E684-G684&gt;eval!$B$6)</f>
        <v>0</v>
      </c>
      <c r="I684" s="32" t="e">
        <f>Rohdaten!L684-G684</f>
        <v>#DIV/0!</v>
      </c>
      <c r="J684" s="32">
        <f t="shared" si="206"/>
        <v>0</v>
      </c>
      <c r="K684" s="32">
        <f t="shared" si="207"/>
        <v>0</v>
      </c>
      <c r="V684" s="31" t="e">
        <f t="array" ref="V684">AVERAGE(IF(Rohdaten!E684='turnwise standard'!$A$5:$A$99,'turnwise standard'!$P$5:$P$99))</f>
        <v>#DIV/0!</v>
      </c>
      <c r="AF684" s="32">
        <f>(AC684)/((AE684+0.0000000000000000001)/charge/constants!$B$3)</f>
        <v>0</v>
      </c>
      <c r="AG684" s="32">
        <f>SQRT(AC684+1)/((AE684+0.0000000000000000001)/charge/constants!$B$3)</f>
        <v>4.8066000000000004</v>
      </c>
      <c r="AH684" s="32">
        <f>AF684/eval!$E$18</f>
        <v>0</v>
      </c>
      <c r="AI684" s="32">
        <f>AG684/eval!$E$18</f>
        <v>5.8210958603810132</v>
      </c>
      <c r="AR684" s="32" t="e">
        <f t="shared" si="208"/>
        <v>#DIV/0!</v>
      </c>
      <c r="AT684" s="32">
        <f>(AP684)/((AS684+0.0000000000000000001)/charge/constants!$B$3)</f>
        <v>0</v>
      </c>
      <c r="AU684" s="32">
        <f>SQRT(AP684+1)/((AS684+0.0000000000000000001)/charge/constants!$B$3)</f>
        <v>4.8066000000000004</v>
      </c>
      <c r="AV684" s="32">
        <f>AT684/eval!$E$18</f>
        <v>0</v>
      </c>
      <c r="AW684" s="32">
        <f>AU684/eval!$E$18</f>
        <v>5.8210958603810132</v>
      </c>
      <c r="BC684" s="32" t="e">
        <f>Rohdaten!AD684-G684</f>
        <v>#DIV/0!</v>
      </c>
      <c r="BF684" s="33">
        <f>Rohdaten!AF684/eval!$B$7</f>
        <v>0</v>
      </c>
    </row>
    <row r="685" spans="2:58" x14ac:dyDescent="0.2">
      <c r="B685" s="29">
        <f>IF(1=1,Rohdaten!H685,"x"&amp;Rohdaten!H685)</f>
        <v>0</v>
      </c>
      <c r="C685" s="29">
        <f>IF(101,Rohdaten!F685,-Rohdaten!F685)</f>
        <v>0</v>
      </c>
      <c r="E685" s="32">
        <f>Rohdaten!J685</f>
        <v>0</v>
      </c>
      <c r="F685" s="32" t="e">
        <f>AVERAGE(Rohdaten!L685,Rohdaten!X685,Rohdaten!AD685)</f>
        <v>#DIV/0!</v>
      </c>
      <c r="G685" s="29" t="e">
        <f t="array" ref="G685">AVERAGE(IF(Rohdaten!E685='turnwise standard'!$A$5:$A$99,'turnwise standard'!$F$5:$F$99))</f>
        <v>#DIV/0!</v>
      </c>
      <c r="H685" s="29" t="b">
        <f>IF(ISERROR(G685),1&lt;0,E685-G685&gt;eval!$B$6)</f>
        <v>0</v>
      </c>
      <c r="I685" s="32" t="e">
        <f>Rohdaten!L685-G685</f>
        <v>#DIV/0!</v>
      </c>
      <c r="J685" s="32">
        <f t="shared" si="206"/>
        <v>0</v>
      </c>
      <c r="K685" s="32">
        <f t="shared" si="207"/>
        <v>0</v>
      </c>
      <c r="V685" s="31" t="e">
        <f t="array" ref="V685">AVERAGE(IF(Rohdaten!E685='turnwise standard'!$A$5:$A$99,'turnwise standard'!$P$5:$P$99))</f>
        <v>#DIV/0!</v>
      </c>
      <c r="AF685" s="32">
        <f>(AC685)/((AE685+0.0000000000000000001)/charge/constants!$B$3)</f>
        <v>0</v>
      </c>
      <c r="AG685" s="32">
        <f>SQRT(AC685+1)/((AE685+0.0000000000000000001)/charge/constants!$B$3)</f>
        <v>4.8066000000000004</v>
      </c>
      <c r="AH685" s="32">
        <f>AF685/eval!$E$18</f>
        <v>0</v>
      </c>
      <c r="AI685" s="32">
        <f>AG685/eval!$E$18</f>
        <v>5.8210958603810132</v>
      </c>
      <c r="AR685" s="32" t="e">
        <f t="shared" si="208"/>
        <v>#DIV/0!</v>
      </c>
      <c r="AT685" s="32">
        <f>(AP685)/((AS685+0.0000000000000000001)/charge/constants!$B$3)</f>
        <v>0</v>
      </c>
      <c r="AU685" s="32">
        <f>SQRT(AP685+1)/((AS685+0.0000000000000000001)/charge/constants!$B$3)</f>
        <v>4.8066000000000004</v>
      </c>
      <c r="AV685" s="32">
        <f>AT685/eval!$E$18</f>
        <v>0</v>
      </c>
      <c r="AW685" s="32">
        <f>AU685/eval!$E$18</f>
        <v>5.8210958603810132</v>
      </c>
      <c r="BC685" s="32" t="e">
        <f>Rohdaten!AD685-G685</f>
        <v>#DIV/0!</v>
      </c>
      <c r="BF685" s="33">
        <f>Rohdaten!AF685/eval!$B$7</f>
        <v>0</v>
      </c>
    </row>
    <row r="686" spans="2:58" x14ac:dyDescent="0.2">
      <c r="B686" s="29">
        <f>IF(1=1,Rohdaten!H686,"x"&amp;Rohdaten!H686)</f>
        <v>0</v>
      </c>
      <c r="C686" s="29">
        <f>IF(101,Rohdaten!F686,-Rohdaten!F686)</f>
        <v>0</v>
      </c>
      <c r="E686" s="32">
        <f>Rohdaten!J686</f>
        <v>0</v>
      </c>
      <c r="F686" s="32" t="e">
        <f>AVERAGE(Rohdaten!L686,Rohdaten!X686,Rohdaten!AD686)</f>
        <v>#DIV/0!</v>
      </c>
      <c r="G686" s="29" t="e">
        <f t="array" ref="G686">AVERAGE(IF(Rohdaten!E686='turnwise standard'!$A$5:$A$99,'turnwise standard'!$F$5:$F$99))</f>
        <v>#DIV/0!</v>
      </c>
      <c r="H686" s="29" t="b">
        <f>IF(ISERROR(G686),1&lt;0,E686-G686&gt;eval!$B$6)</f>
        <v>0</v>
      </c>
      <c r="I686" s="32" t="e">
        <f>Rohdaten!L686-G686</f>
        <v>#DIV/0!</v>
      </c>
      <c r="J686" s="32">
        <f t="shared" si="206"/>
        <v>0</v>
      </c>
      <c r="K686" s="32">
        <f t="shared" si="207"/>
        <v>0</v>
      </c>
      <c r="V686" s="31" t="e">
        <f t="array" ref="V686">AVERAGE(IF(Rohdaten!E686='turnwise standard'!$A$5:$A$99,'turnwise standard'!$P$5:$P$99))</f>
        <v>#DIV/0!</v>
      </c>
      <c r="AF686" s="32">
        <f>(AC686)/((AE686+0.0000000000000000001)/charge/constants!$B$3)</f>
        <v>0</v>
      </c>
      <c r="AG686" s="32">
        <f>SQRT(AC686+1)/((AE686+0.0000000000000000001)/charge/constants!$B$3)</f>
        <v>4.8066000000000004</v>
      </c>
      <c r="AH686" s="32">
        <f>AF686/eval!$E$18</f>
        <v>0</v>
      </c>
      <c r="AI686" s="32">
        <f>AG686/eval!$E$18</f>
        <v>5.8210958603810132</v>
      </c>
      <c r="AR686" s="32" t="e">
        <f t="shared" si="208"/>
        <v>#DIV/0!</v>
      </c>
      <c r="AT686" s="32">
        <f>(AP686)/((AS686+0.0000000000000000001)/charge/constants!$B$3)</f>
        <v>0</v>
      </c>
      <c r="AU686" s="32">
        <f>SQRT(AP686+1)/((AS686+0.0000000000000000001)/charge/constants!$B$3)</f>
        <v>4.8066000000000004</v>
      </c>
      <c r="AV686" s="32">
        <f>AT686/eval!$E$18</f>
        <v>0</v>
      </c>
      <c r="AW686" s="32">
        <f>AU686/eval!$E$18</f>
        <v>5.8210958603810132</v>
      </c>
      <c r="BC686" s="32" t="e">
        <f>Rohdaten!AD686-G686</f>
        <v>#DIV/0!</v>
      </c>
      <c r="BF686" s="33">
        <f>Rohdaten!AF686/eval!$B$7</f>
        <v>0</v>
      </c>
    </row>
    <row r="687" spans="2:58" x14ac:dyDescent="0.2">
      <c r="B687" s="29">
        <f>IF(1=1,Rohdaten!H687,"x"&amp;Rohdaten!H687)</f>
        <v>0</v>
      </c>
      <c r="C687" s="29">
        <f>IF(101,Rohdaten!F687,-Rohdaten!F687)</f>
        <v>0</v>
      </c>
      <c r="E687" s="32">
        <f>Rohdaten!J687</f>
        <v>0</v>
      </c>
      <c r="F687" s="32" t="e">
        <f>AVERAGE(Rohdaten!L687,Rohdaten!X687,Rohdaten!AD687)</f>
        <v>#DIV/0!</v>
      </c>
      <c r="G687" s="29" t="e">
        <f t="array" ref="G687">AVERAGE(IF(Rohdaten!E687='turnwise standard'!$A$5:$A$99,'turnwise standard'!$F$5:$F$99))</f>
        <v>#DIV/0!</v>
      </c>
      <c r="H687" s="29" t="b">
        <f>IF(ISERROR(G687),1&lt;0,E687-G687&gt;eval!$B$6)</f>
        <v>0</v>
      </c>
      <c r="I687" s="32" t="e">
        <f>Rohdaten!L687-G687</f>
        <v>#DIV/0!</v>
      </c>
      <c r="J687" s="32">
        <f t="shared" si="206"/>
        <v>0</v>
      </c>
      <c r="K687" s="32">
        <f t="shared" si="207"/>
        <v>0</v>
      </c>
      <c r="V687" s="31" t="e">
        <f t="array" ref="V687">AVERAGE(IF(Rohdaten!E687='turnwise standard'!$A$5:$A$99,'turnwise standard'!$P$5:$P$99))</f>
        <v>#DIV/0!</v>
      </c>
      <c r="AF687" s="32">
        <f>(AC687)/((AE687+0.0000000000000000001)/charge/constants!$B$3)</f>
        <v>0</v>
      </c>
      <c r="AG687" s="32">
        <f>SQRT(AC687+1)/((AE687+0.0000000000000000001)/charge/constants!$B$3)</f>
        <v>4.8066000000000004</v>
      </c>
      <c r="AH687" s="32">
        <f>AF687/eval!$E$18</f>
        <v>0</v>
      </c>
      <c r="AI687" s="32">
        <f>AG687/eval!$E$18</f>
        <v>5.8210958603810132</v>
      </c>
      <c r="AR687" s="32" t="e">
        <f t="shared" si="208"/>
        <v>#DIV/0!</v>
      </c>
      <c r="AT687" s="32">
        <f>(AP687)/((AS687+0.0000000000000000001)/charge/constants!$B$3)</f>
        <v>0</v>
      </c>
      <c r="AU687" s="32">
        <f>SQRT(AP687+1)/((AS687+0.0000000000000000001)/charge/constants!$B$3)</f>
        <v>4.8066000000000004</v>
      </c>
      <c r="AV687" s="32">
        <f>AT687/eval!$E$18</f>
        <v>0</v>
      </c>
      <c r="AW687" s="32">
        <f>AU687/eval!$E$18</f>
        <v>5.8210958603810132</v>
      </c>
      <c r="BC687" s="32" t="e">
        <f>Rohdaten!AD687-G687</f>
        <v>#DIV/0!</v>
      </c>
      <c r="BF687" s="33">
        <f>Rohdaten!AF687/eval!$B$7</f>
        <v>0</v>
      </c>
    </row>
    <row r="688" spans="2:58" x14ac:dyDescent="0.2">
      <c r="B688" s="29">
        <f>IF(1=1,Rohdaten!H688,"x"&amp;Rohdaten!H688)</f>
        <v>0</v>
      </c>
      <c r="C688" s="29">
        <f>IF(101,Rohdaten!F688,-Rohdaten!F688)</f>
        <v>0</v>
      </c>
      <c r="E688" s="32">
        <f>Rohdaten!J688</f>
        <v>0</v>
      </c>
      <c r="F688" s="32" t="e">
        <f>AVERAGE(Rohdaten!L688,Rohdaten!X688,Rohdaten!AD688)</f>
        <v>#DIV/0!</v>
      </c>
      <c r="G688" s="29" t="e">
        <f t="array" ref="G688">AVERAGE(IF(Rohdaten!E688='turnwise standard'!$A$5:$A$99,'turnwise standard'!$F$5:$F$99))</f>
        <v>#DIV/0!</v>
      </c>
      <c r="H688" s="29" t="b">
        <f>IF(ISERROR(G688),1&lt;0,E688-G688&gt;eval!$B$6)</f>
        <v>0</v>
      </c>
      <c r="I688" s="32" t="e">
        <f>Rohdaten!L688-G688</f>
        <v>#DIV/0!</v>
      </c>
      <c r="J688" s="32">
        <f t="shared" si="206"/>
        <v>0</v>
      </c>
      <c r="K688" s="32">
        <f t="shared" si="207"/>
        <v>0</v>
      </c>
      <c r="V688" s="31" t="e">
        <f t="array" ref="V688">AVERAGE(IF(Rohdaten!E688='turnwise standard'!$A$5:$A$99,'turnwise standard'!$P$5:$P$99))</f>
        <v>#DIV/0!</v>
      </c>
      <c r="AF688" s="32">
        <f>(AC688)/((AE688+0.0000000000000000001)/charge/constants!$B$3)</f>
        <v>0</v>
      </c>
      <c r="AG688" s="32">
        <f>SQRT(AC688+1)/((AE688+0.0000000000000000001)/charge/constants!$B$3)</f>
        <v>4.8066000000000004</v>
      </c>
      <c r="AH688" s="32">
        <f>AF688/eval!$E$18</f>
        <v>0</v>
      </c>
      <c r="AI688" s="32">
        <f>AG688/eval!$E$18</f>
        <v>5.8210958603810132</v>
      </c>
      <c r="AR688" s="32" t="e">
        <f t="shared" si="208"/>
        <v>#DIV/0!</v>
      </c>
      <c r="AT688" s="32">
        <f>(AP688)/((AS688+0.0000000000000000001)/charge/constants!$B$3)</f>
        <v>0</v>
      </c>
      <c r="AU688" s="32">
        <f>SQRT(AP688+1)/((AS688+0.0000000000000000001)/charge/constants!$B$3)</f>
        <v>4.8066000000000004</v>
      </c>
      <c r="AV688" s="32">
        <f>AT688/eval!$E$18</f>
        <v>0</v>
      </c>
      <c r="AW688" s="32">
        <f>AU688/eval!$E$18</f>
        <v>5.8210958603810132</v>
      </c>
      <c r="BC688" s="32" t="e">
        <f>Rohdaten!AD688-G688</f>
        <v>#DIV/0!</v>
      </c>
      <c r="BF688" s="33">
        <f>Rohdaten!AF688/eval!$B$7</f>
        <v>0</v>
      </c>
    </row>
    <row r="689" spans="2:58" x14ac:dyDescent="0.2">
      <c r="B689" s="29">
        <f>IF(1=1,Rohdaten!H689,"x"&amp;Rohdaten!H689)</f>
        <v>0</v>
      </c>
      <c r="C689" s="29">
        <f>IF(101,Rohdaten!F689,-Rohdaten!F689)</f>
        <v>0</v>
      </c>
      <c r="E689" s="32">
        <f>Rohdaten!J689</f>
        <v>0</v>
      </c>
      <c r="F689" s="32" t="e">
        <f>AVERAGE(Rohdaten!L689,Rohdaten!X689,Rohdaten!AD689)</f>
        <v>#DIV/0!</v>
      </c>
      <c r="G689" s="29" t="e">
        <f t="array" ref="G689">AVERAGE(IF(Rohdaten!E689='turnwise standard'!$A$5:$A$99,'turnwise standard'!$F$5:$F$99))</f>
        <v>#DIV/0!</v>
      </c>
      <c r="H689" s="29" t="b">
        <f>IF(ISERROR(G689),1&lt;0,E689-G689&gt;eval!$B$6)</f>
        <v>0</v>
      </c>
      <c r="I689" s="32" t="e">
        <f>Rohdaten!L689-G689</f>
        <v>#DIV/0!</v>
      </c>
      <c r="J689" s="32">
        <f t="shared" si="206"/>
        <v>0</v>
      </c>
      <c r="K689" s="32">
        <f t="shared" si="207"/>
        <v>0</v>
      </c>
      <c r="V689" s="31" t="e">
        <f t="array" ref="V689">AVERAGE(IF(Rohdaten!E689='turnwise standard'!$A$5:$A$99,'turnwise standard'!$P$5:$P$99))</f>
        <v>#DIV/0!</v>
      </c>
      <c r="AF689" s="32">
        <f>(AC689)/((AE689+0.0000000000000000001)/charge/constants!$B$3)</f>
        <v>0</v>
      </c>
      <c r="AG689" s="32">
        <f>SQRT(AC689+1)/((AE689+0.0000000000000000001)/charge/constants!$B$3)</f>
        <v>4.8066000000000004</v>
      </c>
      <c r="AH689" s="32">
        <f>AF689/eval!$E$18</f>
        <v>0</v>
      </c>
      <c r="AI689" s="32">
        <f>AG689/eval!$E$18</f>
        <v>5.8210958603810132</v>
      </c>
      <c r="AR689" s="32" t="e">
        <f t="shared" si="208"/>
        <v>#DIV/0!</v>
      </c>
      <c r="AT689" s="32">
        <f>(AP689)/((AS689+0.0000000000000000001)/charge/constants!$B$3)</f>
        <v>0</v>
      </c>
      <c r="AU689" s="32">
        <f>SQRT(AP689+1)/((AS689+0.0000000000000000001)/charge/constants!$B$3)</f>
        <v>4.8066000000000004</v>
      </c>
      <c r="AV689" s="32">
        <f>AT689/eval!$E$18</f>
        <v>0</v>
      </c>
      <c r="AW689" s="32">
        <f>AU689/eval!$E$18</f>
        <v>5.8210958603810132</v>
      </c>
      <c r="BC689" s="32" t="e">
        <f>Rohdaten!AD689-G689</f>
        <v>#DIV/0!</v>
      </c>
      <c r="BF689" s="33">
        <f>Rohdaten!AF689/eval!$B$7</f>
        <v>0</v>
      </c>
    </row>
    <row r="690" spans="2:58" x14ac:dyDescent="0.2">
      <c r="B690" s="29">
        <f>IF(1=1,Rohdaten!H690,"x"&amp;Rohdaten!H690)</f>
        <v>0</v>
      </c>
      <c r="C690" s="29">
        <f>IF(101,Rohdaten!F690,-Rohdaten!F690)</f>
        <v>0</v>
      </c>
      <c r="E690" s="32">
        <f>Rohdaten!J690</f>
        <v>0</v>
      </c>
      <c r="F690" s="32" t="e">
        <f>AVERAGE(Rohdaten!L690,Rohdaten!X690,Rohdaten!AD690)</f>
        <v>#DIV/0!</v>
      </c>
      <c r="G690" s="29" t="e">
        <f t="array" ref="G690">AVERAGE(IF(Rohdaten!E690='turnwise standard'!$A$5:$A$99,'turnwise standard'!$F$5:$F$99))</f>
        <v>#DIV/0!</v>
      </c>
      <c r="H690" s="29" t="b">
        <f>IF(ISERROR(G690),1&lt;0,E690-G690&gt;eval!$B$6)</f>
        <v>0</v>
      </c>
      <c r="I690" s="32" t="e">
        <f>Rohdaten!L690-G690</f>
        <v>#DIV/0!</v>
      </c>
      <c r="J690" s="32">
        <f t="shared" si="206"/>
        <v>0</v>
      </c>
      <c r="K690" s="32">
        <f t="shared" si="207"/>
        <v>0</v>
      </c>
      <c r="V690" s="31" t="e">
        <f t="array" ref="V690">AVERAGE(IF(Rohdaten!E690='turnwise standard'!$A$5:$A$99,'turnwise standard'!$P$5:$P$99))</f>
        <v>#DIV/0!</v>
      </c>
      <c r="AF690" s="32">
        <f>(AC690)/((AE690+0.0000000000000000001)/charge/constants!$B$3)</f>
        <v>0</v>
      </c>
      <c r="AG690" s="32">
        <f>SQRT(AC690+1)/((AE690+0.0000000000000000001)/charge/constants!$B$3)</f>
        <v>4.8066000000000004</v>
      </c>
      <c r="AH690" s="32">
        <f>AF690/eval!$E$18</f>
        <v>0</v>
      </c>
      <c r="AI690" s="32">
        <f>AG690/eval!$E$18</f>
        <v>5.8210958603810132</v>
      </c>
      <c r="AR690" s="32" t="e">
        <f t="shared" si="208"/>
        <v>#DIV/0!</v>
      </c>
      <c r="AT690" s="32">
        <f>(AP690)/((AS690+0.0000000000000000001)/charge/constants!$B$3)</f>
        <v>0</v>
      </c>
      <c r="AU690" s="32">
        <f>SQRT(AP690+1)/((AS690+0.0000000000000000001)/charge/constants!$B$3)</f>
        <v>4.8066000000000004</v>
      </c>
      <c r="AV690" s="32">
        <f>AT690/eval!$E$18</f>
        <v>0</v>
      </c>
      <c r="AW690" s="32">
        <f>AU690/eval!$E$18</f>
        <v>5.8210958603810132</v>
      </c>
      <c r="BC690" s="32" t="e">
        <f>Rohdaten!AD690-G690</f>
        <v>#DIV/0!</v>
      </c>
      <c r="BF690" s="33">
        <f>Rohdaten!AF690/eval!$B$7</f>
        <v>0</v>
      </c>
    </row>
    <row r="691" spans="2:58" x14ac:dyDescent="0.2">
      <c r="B691" s="29">
        <f>IF(1=1,Rohdaten!H691,"x"&amp;Rohdaten!H691)</f>
        <v>0</v>
      </c>
      <c r="C691" s="29">
        <f>IF(101,Rohdaten!F691,-Rohdaten!F691)</f>
        <v>0</v>
      </c>
      <c r="E691" s="32">
        <f>Rohdaten!J691</f>
        <v>0</v>
      </c>
      <c r="F691" s="32" t="e">
        <f>AVERAGE(Rohdaten!L691,Rohdaten!X691,Rohdaten!AD691)</f>
        <v>#DIV/0!</v>
      </c>
      <c r="G691" s="29" t="e">
        <f t="array" ref="G691">AVERAGE(IF(Rohdaten!E691='turnwise standard'!$A$5:$A$99,'turnwise standard'!$F$5:$F$99))</f>
        <v>#DIV/0!</v>
      </c>
      <c r="H691" s="29" t="b">
        <f>IF(ISERROR(G691),1&lt;0,E691-G691&gt;eval!$B$6)</f>
        <v>0</v>
      </c>
      <c r="I691" s="32" t="e">
        <f>Rohdaten!L691-G691</f>
        <v>#DIV/0!</v>
      </c>
      <c r="J691" s="32">
        <f t="shared" si="206"/>
        <v>0</v>
      </c>
      <c r="K691" s="32">
        <f t="shared" si="207"/>
        <v>0</v>
      </c>
      <c r="V691" s="31" t="e">
        <f t="array" ref="V691">AVERAGE(IF(Rohdaten!E691='turnwise standard'!$A$5:$A$99,'turnwise standard'!$P$5:$P$99))</f>
        <v>#DIV/0!</v>
      </c>
      <c r="AF691" s="32">
        <f>(AC691)/((AE691+0.0000000000000000001)/charge/constants!$B$3)</f>
        <v>0</v>
      </c>
      <c r="AG691" s="32">
        <f>SQRT(AC691+1)/((AE691+0.0000000000000000001)/charge/constants!$B$3)</f>
        <v>4.8066000000000004</v>
      </c>
      <c r="AH691" s="32">
        <f>AF691/eval!$E$18</f>
        <v>0</v>
      </c>
      <c r="AI691" s="32">
        <f>AG691/eval!$E$18</f>
        <v>5.8210958603810132</v>
      </c>
      <c r="AR691" s="32" t="e">
        <f t="shared" si="208"/>
        <v>#DIV/0!</v>
      </c>
      <c r="AT691" s="32">
        <f>(AP691)/((AS691+0.0000000000000000001)/charge/constants!$B$3)</f>
        <v>0</v>
      </c>
      <c r="AU691" s="32">
        <f>SQRT(AP691+1)/((AS691+0.0000000000000000001)/charge/constants!$B$3)</f>
        <v>4.8066000000000004</v>
      </c>
      <c r="AV691" s="32">
        <f>AT691/eval!$E$18</f>
        <v>0</v>
      </c>
      <c r="AW691" s="32">
        <f>AU691/eval!$E$18</f>
        <v>5.8210958603810132</v>
      </c>
      <c r="BC691" s="32" t="e">
        <f>Rohdaten!AD691-G691</f>
        <v>#DIV/0!</v>
      </c>
      <c r="BF691" s="33">
        <f>Rohdaten!AF691/eval!$B$7</f>
        <v>0</v>
      </c>
    </row>
    <row r="692" spans="2:58" x14ac:dyDescent="0.2">
      <c r="B692" s="29">
        <f>IF(1=1,Rohdaten!H692,"x"&amp;Rohdaten!H692)</f>
        <v>0</v>
      </c>
      <c r="C692" s="29">
        <f>IF(101,Rohdaten!F692,-Rohdaten!F692)</f>
        <v>0</v>
      </c>
      <c r="E692" s="32">
        <f>Rohdaten!J692</f>
        <v>0</v>
      </c>
      <c r="F692" s="32" t="e">
        <f>AVERAGE(Rohdaten!L692,Rohdaten!X692,Rohdaten!AD692)</f>
        <v>#DIV/0!</v>
      </c>
      <c r="G692" s="29" t="e">
        <f t="array" ref="G692">AVERAGE(IF(Rohdaten!E692='turnwise standard'!$A$5:$A$99,'turnwise standard'!$F$5:$F$99))</f>
        <v>#DIV/0!</v>
      </c>
      <c r="H692" s="29" t="b">
        <f>IF(ISERROR(G692),1&lt;0,E692-G692&gt;eval!$B$6)</f>
        <v>0</v>
      </c>
      <c r="I692" s="32" t="e">
        <f>Rohdaten!L692-G692</f>
        <v>#DIV/0!</v>
      </c>
      <c r="J692" s="32">
        <f t="shared" si="206"/>
        <v>0</v>
      </c>
      <c r="K692" s="32">
        <f t="shared" si="207"/>
        <v>0</v>
      </c>
      <c r="V692" s="31" t="e">
        <f t="array" ref="V692">AVERAGE(IF(Rohdaten!E692='turnwise standard'!$A$5:$A$99,'turnwise standard'!$P$5:$P$99))</f>
        <v>#DIV/0!</v>
      </c>
      <c r="AF692" s="32">
        <f>(AC692)/((AE692+0.0000000000000000001)/charge/constants!$B$3)</f>
        <v>0</v>
      </c>
      <c r="AG692" s="32">
        <f>SQRT(AC692+1)/((AE692+0.0000000000000000001)/charge/constants!$B$3)</f>
        <v>4.8066000000000004</v>
      </c>
      <c r="AH692" s="32">
        <f>AF692/eval!$E$18</f>
        <v>0</v>
      </c>
      <c r="AI692" s="32">
        <f>AG692/eval!$E$18</f>
        <v>5.8210958603810132</v>
      </c>
      <c r="AR692" s="32" t="e">
        <f t="shared" si="208"/>
        <v>#DIV/0!</v>
      </c>
      <c r="AT692" s="32">
        <f>(AP692)/((AS692+0.0000000000000000001)/charge/constants!$B$3)</f>
        <v>0</v>
      </c>
      <c r="AU692" s="32">
        <f>SQRT(AP692+1)/((AS692+0.0000000000000000001)/charge/constants!$B$3)</f>
        <v>4.8066000000000004</v>
      </c>
      <c r="AV692" s="32">
        <f>AT692/eval!$E$18</f>
        <v>0</v>
      </c>
      <c r="AW692" s="32">
        <f>AU692/eval!$E$18</f>
        <v>5.8210958603810132</v>
      </c>
      <c r="BC692" s="32" t="e">
        <f>Rohdaten!AD692-G692</f>
        <v>#DIV/0!</v>
      </c>
      <c r="BF692" s="33">
        <f>Rohdaten!AF692/eval!$B$7</f>
        <v>0</v>
      </c>
    </row>
    <row r="693" spans="2:58" x14ac:dyDescent="0.2">
      <c r="B693" s="29">
        <f>IF(1=1,Rohdaten!H693,"x"&amp;Rohdaten!H693)</f>
        <v>0</v>
      </c>
      <c r="C693" s="29">
        <f>IF(101,Rohdaten!F693,-Rohdaten!F693)</f>
        <v>0</v>
      </c>
      <c r="E693" s="32">
        <f>Rohdaten!J693</f>
        <v>0</v>
      </c>
      <c r="F693" s="32" t="e">
        <f>AVERAGE(Rohdaten!L693,Rohdaten!X693,Rohdaten!AD693)</f>
        <v>#DIV/0!</v>
      </c>
      <c r="G693" s="29" t="e">
        <f t="array" ref="G693">AVERAGE(IF(Rohdaten!E693='turnwise standard'!$A$5:$A$99,'turnwise standard'!$F$5:$F$99))</f>
        <v>#DIV/0!</v>
      </c>
      <c r="H693" s="29" t="b">
        <f>IF(ISERROR(G693),1&lt;0,E693-G693&gt;eval!$B$6)</f>
        <v>0</v>
      </c>
      <c r="I693" s="32" t="e">
        <f>Rohdaten!L693-G693</f>
        <v>#DIV/0!</v>
      </c>
      <c r="J693" s="32">
        <f t="shared" si="206"/>
        <v>0</v>
      </c>
      <c r="K693" s="32">
        <f t="shared" si="207"/>
        <v>0</v>
      </c>
      <c r="V693" s="31" t="e">
        <f t="array" ref="V693">AVERAGE(IF(Rohdaten!E693='turnwise standard'!$A$5:$A$99,'turnwise standard'!$P$5:$P$99))</f>
        <v>#DIV/0!</v>
      </c>
      <c r="AF693" s="32">
        <f>(AC693)/((AE693+0.0000000000000000001)/charge/constants!$B$3)</f>
        <v>0</v>
      </c>
      <c r="AG693" s="32">
        <f>SQRT(AC693+1)/((AE693+0.0000000000000000001)/charge/constants!$B$3)</f>
        <v>4.8066000000000004</v>
      </c>
      <c r="AH693" s="32">
        <f>AF693/eval!$E$18</f>
        <v>0</v>
      </c>
      <c r="AI693" s="32">
        <f>AG693/eval!$E$18</f>
        <v>5.8210958603810132</v>
      </c>
      <c r="AR693" s="32" t="e">
        <f t="shared" si="208"/>
        <v>#DIV/0!</v>
      </c>
      <c r="AT693" s="32">
        <f>(AP693)/((AS693+0.0000000000000000001)/charge/constants!$B$3)</f>
        <v>0</v>
      </c>
      <c r="AU693" s="32">
        <f>SQRT(AP693+1)/((AS693+0.0000000000000000001)/charge/constants!$B$3)</f>
        <v>4.8066000000000004</v>
      </c>
      <c r="AV693" s="32">
        <f>AT693/eval!$E$18</f>
        <v>0</v>
      </c>
      <c r="AW693" s="32">
        <f>AU693/eval!$E$18</f>
        <v>5.8210958603810132</v>
      </c>
      <c r="BC693" s="32" t="e">
        <f>Rohdaten!AD693-G693</f>
        <v>#DIV/0!</v>
      </c>
      <c r="BF693" s="33">
        <f>Rohdaten!AF693/eval!$B$7</f>
        <v>0</v>
      </c>
    </row>
    <row r="694" spans="2:58" x14ac:dyDescent="0.2">
      <c r="B694" s="29">
        <f>IF(1=1,Rohdaten!H694,"x"&amp;Rohdaten!H694)</f>
        <v>0</v>
      </c>
      <c r="C694" s="29">
        <f>IF(101,Rohdaten!F694,-Rohdaten!F694)</f>
        <v>0</v>
      </c>
      <c r="E694" s="32">
        <f>Rohdaten!J694</f>
        <v>0</v>
      </c>
      <c r="F694" s="32" t="e">
        <f>AVERAGE(Rohdaten!L694,Rohdaten!X694,Rohdaten!AD694)</f>
        <v>#DIV/0!</v>
      </c>
      <c r="G694" s="29" t="e">
        <f t="array" ref="G694">AVERAGE(IF(Rohdaten!E694='turnwise standard'!$A$5:$A$99,'turnwise standard'!$F$5:$F$99))</f>
        <v>#DIV/0!</v>
      </c>
      <c r="H694" s="29" t="b">
        <f>IF(ISERROR(G694),1&lt;0,E694-G694&gt;eval!$B$6)</f>
        <v>0</v>
      </c>
      <c r="I694" s="32" t="e">
        <f>Rohdaten!L694-G694</f>
        <v>#DIV/0!</v>
      </c>
      <c r="J694" s="32">
        <f t="shared" si="206"/>
        <v>0</v>
      </c>
      <c r="K694" s="32">
        <f t="shared" si="207"/>
        <v>0</v>
      </c>
      <c r="V694" s="31" t="e">
        <f t="array" ref="V694">AVERAGE(IF(Rohdaten!E694='turnwise standard'!$A$5:$A$99,'turnwise standard'!$P$5:$P$99))</f>
        <v>#DIV/0!</v>
      </c>
      <c r="AF694" s="32">
        <f>(AC694)/((AE694+0.0000000000000000001)/charge/constants!$B$3)</f>
        <v>0</v>
      </c>
      <c r="AG694" s="32">
        <f>SQRT(AC694+1)/((AE694+0.0000000000000000001)/charge/constants!$B$3)</f>
        <v>4.8066000000000004</v>
      </c>
      <c r="AH694" s="32">
        <f>AF694/eval!$E$18</f>
        <v>0</v>
      </c>
      <c r="AI694" s="32">
        <f>AG694/eval!$E$18</f>
        <v>5.8210958603810132</v>
      </c>
      <c r="AR694" s="32" t="e">
        <f t="shared" si="208"/>
        <v>#DIV/0!</v>
      </c>
      <c r="AT694" s="32">
        <f>(AP694)/((AS694+0.0000000000000000001)/charge/constants!$B$3)</f>
        <v>0</v>
      </c>
      <c r="AU694" s="32">
        <f>SQRT(AP694+1)/((AS694+0.0000000000000000001)/charge/constants!$B$3)</f>
        <v>4.8066000000000004</v>
      </c>
      <c r="AV694" s="32">
        <f>AT694/eval!$E$18</f>
        <v>0</v>
      </c>
      <c r="AW694" s="32">
        <f>AU694/eval!$E$18</f>
        <v>5.8210958603810132</v>
      </c>
      <c r="BC694" s="32" t="e">
        <f>Rohdaten!AD694-G694</f>
        <v>#DIV/0!</v>
      </c>
      <c r="BF694" s="33">
        <f>Rohdaten!AF694/eval!$B$7</f>
        <v>0</v>
      </c>
    </row>
    <row r="695" spans="2:58" x14ac:dyDescent="0.2">
      <c r="B695" s="29">
        <f>IF(1=1,Rohdaten!H695,"x"&amp;Rohdaten!H695)</f>
        <v>0</v>
      </c>
      <c r="C695" s="29">
        <f>IF(101,Rohdaten!F695,-Rohdaten!F695)</f>
        <v>0</v>
      </c>
      <c r="E695" s="32">
        <f>Rohdaten!J695</f>
        <v>0</v>
      </c>
      <c r="F695" s="32" t="e">
        <f>AVERAGE(Rohdaten!L695,Rohdaten!X695,Rohdaten!AD695)</f>
        <v>#DIV/0!</v>
      </c>
      <c r="G695" s="29" t="e">
        <f t="array" ref="G695">AVERAGE(IF(Rohdaten!E695='turnwise standard'!$A$5:$A$99,'turnwise standard'!$F$5:$F$99))</f>
        <v>#DIV/0!</v>
      </c>
      <c r="H695" s="29" t="b">
        <f>IF(ISERROR(G695),1&lt;0,E695-G695&gt;eval!$B$6)</f>
        <v>0</v>
      </c>
      <c r="I695" s="32" t="e">
        <f>Rohdaten!L695-G695</f>
        <v>#DIV/0!</v>
      </c>
      <c r="J695" s="32">
        <f t="shared" si="206"/>
        <v>0</v>
      </c>
      <c r="K695" s="32">
        <f t="shared" si="207"/>
        <v>0</v>
      </c>
      <c r="V695" s="31" t="e">
        <f t="array" ref="V695">AVERAGE(IF(Rohdaten!E695='turnwise standard'!$A$5:$A$99,'turnwise standard'!$P$5:$P$99))</f>
        <v>#DIV/0!</v>
      </c>
      <c r="AF695" s="32">
        <f>(AC695)/((AE695+0.0000000000000000001)/charge/constants!$B$3)</f>
        <v>0</v>
      </c>
      <c r="AG695" s="32">
        <f>SQRT(AC695+1)/((AE695+0.0000000000000000001)/charge/constants!$B$3)</f>
        <v>4.8066000000000004</v>
      </c>
      <c r="AH695" s="32">
        <f>AF695/eval!$E$18</f>
        <v>0</v>
      </c>
      <c r="AI695" s="32">
        <f>AG695/eval!$E$18</f>
        <v>5.8210958603810132</v>
      </c>
      <c r="AR695" s="32" t="e">
        <f t="shared" si="208"/>
        <v>#DIV/0!</v>
      </c>
      <c r="AT695" s="32">
        <f>(AP695)/((AS695+0.0000000000000000001)/charge/constants!$B$3)</f>
        <v>0</v>
      </c>
      <c r="AU695" s="32">
        <f>SQRT(AP695+1)/((AS695+0.0000000000000000001)/charge/constants!$B$3)</f>
        <v>4.8066000000000004</v>
      </c>
      <c r="AV695" s="32">
        <f>AT695/eval!$E$18</f>
        <v>0</v>
      </c>
      <c r="AW695" s="32">
        <f>AU695/eval!$E$18</f>
        <v>5.8210958603810132</v>
      </c>
      <c r="BC695" s="32" t="e">
        <f>Rohdaten!AD695-G695</f>
        <v>#DIV/0!</v>
      </c>
      <c r="BF695" s="33">
        <f>Rohdaten!AF695/eval!$B$7</f>
        <v>0</v>
      </c>
    </row>
    <row r="696" spans="2:58" x14ac:dyDescent="0.2">
      <c r="B696" s="29">
        <f>IF(1=1,Rohdaten!H696,"x"&amp;Rohdaten!H696)</f>
        <v>0</v>
      </c>
      <c r="C696" s="29">
        <f>IF(101,Rohdaten!F696,-Rohdaten!F696)</f>
        <v>0</v>
      </c>
      <c r="E696" s="32">
        <f>Rohdaten!J696</f>
        <v>0</v>
      </c>
      <c r="F696" s="32" t="e">
        <f>AVERAGE(Rohdaten!L696,Rohdaten!X696,Rohdaten!AD696)</f>
        <v>#DIV/0!</v>
      </c>
      <c r="G696" s="29" t="e">
        <f t="array" ref="G696">AVERAGE(IF(Rohdaten!E696='turnwise standard'!$A$5:$A$99,'turnwise standard'!$F$5:$F$99))</f>
        <v>#DIV/0!</v>
      </c>
      <c r="H696" s="29" t="b">
        <f>IF(ISERROR(G696),1&lt;0,E696-G696&gt;eval!$B$6)</f>
        <v>0</v>
      </c>
      <c r="I696" s="32" t="e">
        <f>Rohdaten!L696-G696</f>
        <v>#DIV/0!</v>
      </c>
      <c r="J696" s="32">
        <f t="shared" si="206"/>
        <v>0</v>
      </c>
      <c r="K696" s="32">
        <f t="shared" si="207"/>
        <v>0</v>
      </c>
      <c r="V696" s="31" t="e">
        <f t="array" ref="V696">AVERAGE(IF(Rohdaten!E696='turnwise standard'!$A$5:$A$99,'turnwise standard'!$P$5:$P$99))</f>
        <v>#DIV/0!</v>
      </c>
      <c r="AF696" s="32">
        <f>(AC696)/((AE696+0.0000000000000000001)/charge/constants!$B$3)</f>
        <v>0</v>
      </c>
      <c r="AG696" s="32">
        <f>SQRT(AC696+1)/((AE696+0.0000000000000000001)/charge/constants!$B$3)</f>
        <v>4.8066000000000004</v>
      </c>
      <c r="AH696" s="32">
        <f>AF696/eval!$E$18</f>
        <v>0</v>
      </c>
      <c r="AI696" s="32">
        <f>AG696/eval!$E$18</f>
        <v>5.8210958603810132</v>
      </c>
      <c r="AR696" s="32" t="e">
        <f t="shared" si="208"/>
        <v>#DIV/0!</v>
      </c>
      <c r="AT696" s="32">
        <f>(AP696)/((AS696+0.0000000000000000001)/charge/constants!$B$3)</f>
        <v>0</v>
      </c>
      <c r="AU696" s="32">
        <f>SQRT(AP696+1)/((AS696+0.0000000000000000001)/charge/constants!$B$3)</f>
        <v>4.8066000000000004</v>
      </c>
      <c r="AV696" s="32">
        <f>AT696/eval!$E$18</f>
        <v>0</v>
      </c>
      <c r="AW696" s="32">
        <f>AU696/eval!$E$18</f>
        <v>5.8210958603810132</v>
      </c>
      <c r="BC696" s="32" t="e">
        <f>Rohdaten!AD696-G696</f>
        <v>#DIV/0!</v>
      </c>
      <c r="BF696" s="33">
        <f>Rohdaten!AF696/eval!$B$7</f>
        <v>0</v>
      </c>
    </row>
    <row r="697" spans="2:58" x14ac:dyDescent="0.2">
      <c r="B697" s="29">
        <f>IF(1=1,Rohdaten!H697,"x"&amp;Rohdaten!H697)</f>
        <v>0</v>
      </c>
      <c r="C697" s="29">
        <f>IF(101,Rohdaten!F697,-Rohdaten!F697)</f>
        <v>0</v>
      </c>
      <c r="E697" s="32">
        <f>Rohdaten!J697</f>
        <v>0</v>
      </c>
      <c r="F697" s="32" t="e">
        <f>AVERAGE(Rohdaten!L697,Rohdaten!X697,Rohdaten!AD697)</f>
        <v>#DIV/0!</v>
      </c>
      <c r="G697" s="29" t="e">
        <f t="array" ref="G697">AVERAGE(IF(Rohdaten!E697='turnwise standard'!$A$5:$A$99,'turnwise standard'!$F$5:$F$99))</f>
        <v>#DIV/0!</v>
      </c>
      <c r="H697" s="29" t="b">
        <f>IF(ISERROR(G697),1&lt;0,E697-G697&gt;eval!$B$6)</f>
        <v>0</v>
      </c>
      <c r="I697" s="32" t="e">
        <f>Rohdaten!L697-G697</f>
        <v>#DIV/0!</v>
      </c>
      <c r="J697" s="32">
        <f t="shared" si="206"/>
        <v>0</v>
      </c>
      <c r="K697" s="32">
        <f t="shared" si="207"/>
        <v>0</v>
      </c>
      <c r="V697" s="31" t="e">
        <f t="array" ref="V697">AVERAGE(IF(Rohdaten!E697='turnwise standard'!$A$5:$A$99,'turnwise standard'!$P$5:$P$99))</f>
        <v>#DIV/0!</v>
      </c>
      <c r="AF697" s="32">
        <f>(AC697)/((AE697+0.0000000000000000001)/charge/constants!$B$3)</f>
        <v>0</v>
      </c>
      <c r="AG697" s="32">
        <f>SQRT(AC697+1)/((AE697+0.0000000000000000001)/charge/constants!$B$3)</f>
        <v>4.8066000000000004</v>
      </c>
      <c r="AH697" s="32">
        <f>AF697/eval!$E$18</f>
        <v>0</v>
      </c>
      <c r="AI697" s="32">
        <f>AG697/eval!$E$18</f>
        <v>5.8210958603810132</v>
      </c>
      <c r="AR697" s="32" t="e">
        <f t="shared" si="208"/>
        <v>#DIV/0!</v>
      </c>
      <c r="AT697" s="32">
        <f>(AP697)/((AS697+0.0000000000000000001)/charge/constants!$B$3)</f>
        <v>0</v>
      </c>
      <c r="AU697" s="32">
        <f>SQRT(AP697+1)/((AS697+0.0000000000000000001)/charge/constants!$B$3)</f>
        <v>4.8066000000000004</v>
      </c>
      <c r="AV697" s="32">
        <f>AT697/eval!$E$18</f>
        <v>0</v>
      </c>
      <c r="AW697" s="32">
        <f>AU697/eval!$E$18</f>
        <v>5.8210958603810132</v>
      </c>
      <c r="BC697" s="32" t="e">
        <f>Rohdaten!AD697-G697</f>
        <v>#DIV/0!</v>
      </c>
      <c r="BF697" s="33">
        <f>Rohdaten!AF697/eval!$B$7</f>
        <v>0</v>
      </c>
    </row>
    <row r="698" spans="2:58" x14ac:dyDescent="0.2">
      <c r="B698" s="29">
        <f>IF(1=1,Rohdaten!H698,"x"&amp;Rohdaten!H698)</f>
        <v>0</v>
      </c>
      <c r="C698" s="29">
        <f>IF(101,Rohdaten!F698,-Rohdaten!F698)</f>
        <v>0</v>
      </c>
      <c r="E698" s="32">
        <f>Rohdaten!J698</f>
        <v>0</v>
      </c>
      <c r="F698" s="32" t="e">
        <f>AVERAGE(Rohdaten!L698,Rohdaten!X698,Rohdaten!AD698)</f>
        <v>#DIV/0!</v>
      </c>
      <c r="G698" s="29" t="e">
        <f t="array" ref="G698">AVERAGE(IF(Rohdaten!E698='turnwise standard'!$A$5:$A$99,'turnwise standard'!$F$5:$F$99))</f>
        <v>#DIV/0!</v>
      </c>
      <c r="H698" s="29" t="b">
        <f>IF(ISERROR(G698),1&lt;0,E698-G698&gt;eval!$B$6)</f>
        <v>0</v>
      </c>
      <c r="I698" s="32" t="e">
        <f>Rohdaten!L698-G698</f>
        <v>#DIV/0!</v>
      </c>
      <c r="J698" s="32">
        <f t="shared" si="206"/>
        <v>0</v>
      </c>
      <c r="K698" s="32">
        <f t="shared" si="207"/>
        <v>0</v>
      </c>
      <c r="V698" s="31" t="e">
        <f t="array" ref="V698">AVERAGE(IF(Rohdaten!E698='turnwise standard'!$A$5:$A$99,'turnwise standard'!$P$5:$P$99))</f>
        <v>#DIV/0!</v>
      </c>
      <c r="AF698" s="32">
        <f>(AC698)/((AE698+0.0000000000000000001)/charge/constants!$B$3)</f>
        <v>0</v>
      </c>
      <c r="AG698" s="32">
        <f>SQRT(AC698+1)/((AE698+0.0000000000000000001)/charge/constants!$B$3)</f>
        <v>4.8066000000000004</v>
      </c>
      <c r="AH698" s="32">
        <f>AF698/eval!$E$18</f>
        <v>0</v>
      </c>
      <c r="AI698" s="32">
        <f>AG698/eval!$E$18</f>
        <v>5.8210958603810132</v>
      </c>
      <c r="AR698" s="32" t="e">
        <f t="shared" si="208"/>
        <v>#DIV/0!</v>
      </c>
      <c r="AT698" s="32">
        <f>(AP698)/((AS698+0.0000000000000000001)/charge/constants!$B$3)</f>
        <v>0</v>
      </c>
      <c r="AU698" s="32">
        <f>SQRT(AP698+1)/((AS698+0.0000000000000000001)/charge/constants!$B$3)</f>
        <v>4.8066000000000004</v>
      </c>
      <c r="AV698" s="32">
        <f>AT698/eval!$E$18</f>
        <v>0</v>
      </c>
      <c r="AW698" s="32">
        <f>AU698/eval!$E$18</f>
        <v>5.8210958603810132</v>
      </c>
      <c r="BC698" s="32" t="e">
        <f>Rohdaten!AD698-G698</f>
        <v>#DIV/0!</v>
      </c>
      <c r="BF698" s="33">
        <f>Rohdaten!AF698/eval!$B$7</f>
        <v>0</v>
      </c>
    </row>
    <row r="699" spans="2:58" x14ac:dyDescent="0.2">
      <c r="B699" s="29">
        <f>IF(1=1,Rohdaten!H699,"x"&amp;Rohdaten!H699)</f>
        <v>0</v>
      </c>
      <c r="C699" s="29">
        <f>IF(101,Rohdaten!F699,-Rohdaten!F699)</f>
        <v>0</v>
      </c>
      <c r="E699" s="32">
        <f>Rohdaten!J699</f>
        <v>0</v>
      </c>
      <c r="F699" s="32" t="e">
        <f>AVERAGE(Rohdaten!L699,Rohdaten!X699,Rohdaten!AD699)</f>
        <v>#DIV/0!</v>
      </c>
      <c r="G699" s="29" t="e">
        <f t="array" ref="G699">AVERAGE(IF(Rohdaten!E699='turnwise standard'!$A$5:$A$99,'turnwise standard'!$F$5:$F$99))</f>
        <v>#DIV/0!</v>
      </c>
      <c r="H699" s="29" t="b">
        <f>IF(ISERROR(G699),1&lt;0,E699-G699&gt;eval!$B$6)</f>
        <v>0</v>
      </c>
      <c r="I699" s="32" t="e">
        <f>Rohdaten!L699-G699</f>
        <v>#DIV/0!</v>
      </c>
      <c r="J699" s="32">
        <f t="shared" si="206"/>
        <v>0</v>
      </c>
      <c r="K699" s="32">
        <f t="shared" si="207"/>
        <v>0</v>
      </c>
      <c r="V699" s="31" t="e">
        <f t="array" ref="V699">AVERAGE(IF(Rohdaten!E699='turnwise standard'!$A$5:$A$99,'turnwise standard'!$P$5:$P$99))</f>
        <v>#DIV/0!</v>
      </c>
      <c r="AF699" s="32">
        <f>(AC699)/((AE699+0.0000000000000000001)/charge/constants!$B$3)</f>
        <v>0</v>
      </c>
      <c r="AG699" s="32">
        <f>SQRT(AC699+1)/((AE699+0.0000000000000000001)/charge/constants!$B$3)</f>
        <v>4.8066000000000004</v>
      </c>
      <c r="AH699" s="32">
        <f>AF699/eval!$E$18</f>
        <v>0</v>
      </c>
      <c r="AI699" s="32">
        <f>AG699/eval!$E$18</f>
        <v>5.8210958603810132</v>
      </c>
      <c r="AR699" s="32" t="e">
        <f t="shared" si="208"/>
        <v>#DIV/0!</v>
      </c>
      <c r="AT699" s="32">
        <f>(AP699)/((AS699+0.0000000000000000001)/charge/constants!$B$3)</f>
        <v>0</v>
      </c>
      <c r="AU699" s="32">
        <f>SQRT(AP699+1)/((AS699+0.0000000000000000001)/charge/constants!$B$3)</f>
        <v>4.8066000000000004</v>
      </c>
      <c r="AV699" s="32">
        <f>AT699/eval!$E$18</f>
        <v>0</v>
      </c>
      <c r="AW699" s="32">
        <f>AU699/eval!$E$18</f>
        <v>5.8210958603810132</v>
      </c>
      <c r="BC699" s="32" t="e">
        <f>Rohdaten!AD699-G699</f>
        <v>#DIV/0!</v>
      </c>
      <c r="BF699" s="33">
        <f>Rohdaten!AF699/eval!$B$7</f>
        <v>0</v>
      </c>
    </row>
    <row r="700" spans="2:58" x14ac:dyDescent="0.2">
      <c r="B700" s="29">
        <f>IF(1=1,Rohdaten!H700,"x"&amp;Rohdaten!H700)</f>
        <v>0</v>
      </c>
      <c r="C700" s="29">
        <f>IF(101,Rohdaten!F700,-Rohdaten!F700)</f>
        <v>0</v>
      </c>
      <c r="E700" s="32">
        <f>Rohdaten!J700</f>
        <v>0</v>
      </c>
      <c r="F700" s="32" t="e">
        <f>AVERAGE(Rohdaten!L700,Rohdaten!X700,Rohdaten!AD700)</f>
        <v>#DIV/0!</v>
      </c>
      <c r="G700" s="29" t="e">
        <f t="array" ref="G700">AVERAGE(IF(Rohdaten!E700='turnwise standard'!$A$5:$A$99,'turnwise standard'!$F$5:$F$99))</f>
        <v>#DIV/0!</v>
      </c>
      <c r="H700" s="29" t="b">
        <f>IF(ISERROR(G700),1&lt;0,E700-G700&gt;eval!$B$6)</f>
        <v>0</v>
      </c>
      <c r="I700" s="32" t="e">
        <f>Rohdaten!L700-G700</f>
        <v>#DIV/0!</v>
      </c>
      <c r="J700" s="32">
        <f t="shared" si="206"/>
        <v>0</v>
      </c>
      <c r="K700" s="32">
        <f t="shared" si="207"/>
        <v>0</v>
      </c>
      <c r="V700" s="31" t="e">
        <f t="array" ref="V700">AVERAGE(IF(Rohdaten!E700='turnwise standard'!$A$5:$A$99,'turnwise standard'!$P$5:$P$99))</f>
        <v>#DIV/0!</v>
      </c>
      <c r="AF700" s="32">
        <f>(AC700)/((AE700+0.0000000000000000001)/charge/constants!$B$3)</f>
        <v>0</v>
      </c>
      <c r="AG700" s="32">
        <f>SQRT(AC700+1)/((AE700+0.0000000000000000001)/charge/constants!$B$3)</f>
        <v>4.8066000000000004</v>
      </c>
      <c r="AH700" s="32">
        <f>AF700/eval!$E$18</f>
        <v>0</v>
      </c>
      <c r="AI700" s="32">
        <f>AG700/eval!$E$18</f>
        <v>5.8210958603810132</v>
      </c>
      <c r="AR700" s="32" t="e">
        <f t="shared" si="208"/>
        <v>#DIV/0!</v>
      </c>
      <c r="AT700" s="32">
        <f>(AP700)/((AS700+0.0000000000000000001)/charge/constants!$B$3)</f>
        <v>0</v>
      </c>
      <c r="AU700" s="32">
        <f>SQRT(AP700+1)/((AS700+0.0000000000000000001)/charge/constants!$B$3)</f>
        <v>4.8066000000000004</v>
      </c>
      <c r="AV700" s="32">
        <f>AT700/eval!$E$18</f>
        <v>0</v>
      </c>
      <c r="AW700" s="32">
        <f>AU700/eval!$E$18</f>
        <v>5.8210958603810132</v>
      </c>
      <c r="BC700" s="32" t="e">
        <f>Rohdaten!AD700-G700</f>
        <v>#DIV/0!</v>
      </c>
      <c r="BF700" s="33">
        <f>Rohdaten!AF700/eval!$B$7</f>
        <v>0</v>
      </c>
    </row>
    <row r="701" spans="2:58" x14ac:dyDescent="0.2">
      <c r="B701" s="29">
        <f>IF(1=1,Rohdaten!H701,"x"&amp;Rohdaten!H701)</f>
        <v>0</v>
      </c>
      <c r="C701" s="29">
        <f>IF(101,Rohdaten!F701,-Rohdaten!F701)</f>
        <v>0</v>
      </c>
      <c r="E701" s="32">
        <f>Rohdaten!J701</f>
        <v>0</v>
      </c>
      <c r="F701" s="32" t="e">
        <f>AVERAGE(Rohdaten!L701,Rohdaten!X701,Rohdaten!AD701)</f>
        <v>#DIV/0!</v>
      </c>
      <c r="G701" s="29" t="e">
        <f t="array" ref="G701">AVERAGE(IF(Rohdaten!E701='turnwise standard'!$A$5:$A$99,'turnwise standard'!$F$5:$F$99))</f>
        <v>#DIV/0!</v>
      </c>
      <c r="H701" s="29" t="b">
        <f>IF(ISERROR(G701),1&lt;0,E701-G701&gt;eval!$B$6)</f>
        <v>0</v>
      </c>
      <c r="I701" s="32" t="e">
        <f>Rohdaten!L701-G701</f>
        <v>#DIV/0!</v>
      </c>
      <c r="J701" s="32">
        <f t="shared" si="206"/>
        <v>0</v>
      </c>
      <c r="K701" s="32">
        <f t="shared" si="207"/>
        <v>0</v>
      </c>
      <c r="V701" s="31" t="e">
        <f t="array" ref="V701">AVERAGE(IF(Rohdaten!E701='turnwise standard'!$A$5:$A$99,'turnwise standard'!$P$5:$P$99))</f>
        <v>#DIV/0!</v>
      </c>
      <c r="AF701" s="32">
        <f>(AC701)/((AE701+0.0000000000000000001)/charge/constants!$B$3)</f>
        <v>0</v>
      </c>
      <c r="AG701" s="32">
        <f>SQRT(AC701+1)/((AE701+0.0000000000000000001)/charge/constants!$B$3)</f>
        <v>4.8066000000000004</v>
      </c>
      <c r="AH701" s="32">
        <f>AF701/eval!$E$18</f>
        <v>0</v>
      </c>
      <c r="AI701" s="32">
        <f>AG701/eval!$E$18</f>
        <v>5.8210958603810132</v>
      </c>
      <c r="AR701" s="32" t="e">
        <f t="shared" si="208"/>
        <v>#DIV/0!</v>
      </c>
      <c r="AT701" s="32">
        <f>(AP701)/((AS701+0.0000000000000000001)/charge/constants!$B$3)</f>
        <v>0</v>
      </c>
      <c r="AU701" s="32">
        <f>SQRT(AP701+1)/((AS701+0.0000000000000000001)/charge/constants!$B$3)</f>
        <v>4.8066000000000004</v>
      </c>
      <c r="AV701" s="32">
        <f>AT701/eval!$E$18</f>
        <v>0</v>
      </c>
      <c r="AW701" s="32">
        <f>AU701/eval!$E$18</f>
        <v>5.8210958603810132</v>
      </c>
      <c r="BC701" s="32" t="e">
        <f>Rohdaten!AD701-G701</f>
        <v>#DIV/0!</v>
      </c>
      <c r="BF701" s="33">
        <f>Rohdaten!AF701/eval!$B$7</f>
        <v>0</v>
      </c>
    </row>
    <row r="702" spans="2:58" x14ac:dyDescent="0.2">
      <c r="B702" s="29">
        <f>IF(1=1,Rohdaten!H702,"x"&amp;Rohdaten!H702)</f>
        <v>0</v>
      </c>
      <c r="C702" s="29">
        <f>IF(101,Rohdaten!F702,-Rohdaten!F702)</f>
        <v>0</v>
      </c>
      <c r="E702" s="32">
        <f>Rohdaten!J702</f>
        <v>0</v>
      </c>
      <c r="F702" s="32" t="e">
        <f>AVERAGE(Rohdaten!L702,Rohdaten!X702,Rohdaten!AD702)</f>
        <v>#DIV/0!</v>
      </c>
      <c r="G702" s="29" t="e">
        <f t="array" ref="G702">AVERAGE(IF(Rohdaten!E702='turnwise standard'!$A$5:$A$99,'turnwise standard'!$F$5:$F$99))</f>
        <v>#DIV/0!</v>
      </c>
      <c r="H702" s="29" t="b">
        <f>IF(ISERROR(G702),1&lt;0,E702-G702&gt;eval!$B$6)</f>
        <v>0</v>
      </c>
      <c r="I702" s="32" t="e">
        <f>Rohdaten!L702-G702</f>
        <v>#DIV/0!</v>
      </c>
      <c r="J702" s="32">
        <f t="shared" si="206"/>
        <v>0</v>
      </c>
      <c r="K702" s="32">
        <f t="shared" si="207"/>
        <v>0</v>
      </c>
      <c r="V702" s="31" t="e">
        <f t="array" ref="V702">AVERAGE(IF(Rohdaten!E702='turnwise standard'!$A$5:$A$99,'turnwise standard'!$P$5:$P$99))</f>
        <v>#DIV/0!</v>
      </c>
      <c r="AF702" s="32">
        <f>(AC702)/((AE702+0.0000000000000000001)/charge/constants!$B$3)</f>
        <v>0</v>
      </c>
      <c r="AG702" s="32">
        <f>SQRT(AC702+1)/((AE702+0.0000000000000000001)/charge/constants!$B$3)</f>
        <v>4.8066000000000004</v>
      </c>
      <c r="AH702" s="32">
        <f>AF702/eval!$E$18</f>
        <v>0</v>
      </c>
      <c r="AI702" s="32">
        <f>AG702/eval!$E$18</f>
        <v>5.8210958603810132</v>
      </c>
      <c r="AR702" s="32" t="e">
        <f t="shared" si="208"/>
        <v>#DIV/0!</v>
      </c>
      <c r="AT702" s="32">
        <f>(AP702)/((AS702+0.0000000000000000001)/charge/constants!$B$3)</f>
        <v>0</v>
      </c>
      <c r="AU702" s="32">
        <f>SQRT(AP702+1)/((AS702+0.0000000000000000001)/charge/constants!$B$3)</f>
        <v>4.8066000000000004</v>
      </c>
      <c r="AV702" s="32">
        <f>AT702/eval!$E$18</f>
        <v>0</v>
      </c>
      <c r="AW702" s="32">
        <f>AU702/eval!$E$18</f>
        <v>5.8210958603810132</v>
      </c>
      <c r="BC702" s="32" t="e">
        <f>Rohdaten!AD702-G702</f>
        <v>#DIV/0!</v>
      </c>
      <c r="BF702" s="33">
        <f>Rohdaten!AF702/eval!$B$7</f>
        <v>0</v>
      </c>
    </row>
    <row r="703" spans="2:58" x14ac:dyDescent="0.2">
      <c r="B703" s="29">
        <f>IF(1=1,Rohdaten!H703,"x"&amp;Rohdaten!H703)</f>
        <v>0</v>
      </c>
      <c r="C703" s="29">
        <f>IF(101,Rohdaten!F703,-Rohdaten!F703)</f>
        <v>0</v>
      </c>
      <c r="E703" s="32">
        <f>Rohdaten!J703</f>
        <v>0</v>
      </c>
      <c r="F703" s="32" t="e">
        <f>AVERAGE(Rohdaten!L703,Rohdaten!X703,Rohdaten!AD703)</f>
        <v>#DIV/0!</v>
      </c>
      <c r="G703" s="29" t="e">
        <f t="array" ref="G703">AVERAGE(IF(Rohdaten!E703='turnwise standard'!$A$5:$A$99,'turnwise standard'!$F$5:$F$99))</f>
        <v>#DIV/0!</v>
      </c>
      <c r="H703" s="29" t="b">
        <f>IF(ISERROR(G703),1&lt;0,E703-G703&gt;eval!$B$6)</f>
        <v>0</v>
      </c>
      <c r="I703" s="32" t="e">
        <f>Rohdaten!L703-G703</f>
        <v>#DIV/0!</v>
      </c>
      <c r="J703" s="32">
        <f t="shared" si="206"/>
        <v>0</v>
      </c>
      <c r="K703" s="32">
        <f t="shared" si="207"/>
        <v>0</v>
      </c>
      <c r="V703" s="31" t="e">
        <f t="array" ref="V703">AVERAGE(IF(Rohdaten!E703='turnwise standard'!$A$5:$A$99,'turnwise standard'!$P$5:$P$99))</f>
        <v>#DIV/0!</v>
      </c>
      <c r="AF703" s="32">
        <f>(AC703)/((AE703+0.0000000000000000001)/charge/constants!$B$3)</f>
        <v>0</v>
      </c>
      <c r="AG703" s="32">
        <f>SQRT(AC703+1)/((AE703+0.0000000000000000001)/charge/constants!$B$3)</f>
        <v>4.8066000000000004</v>
      </c>
      <c r="AH703" s="32">
        <f>AF703/eval!$E$18</f>
        <v>0</v>
      </c>
      <c r="AI703" s="32">
        <f>AG703/eval!$E$18</f>
        <v>5.8210958603810132</v>
      </c>
      <c r="AR703" s="32" t="e">
        <f t="shared" si="208"/>
        <v>#DIV/0!</v>
      </c>
      <c r="AT703" s="32">
        <f>(AP703)/((AS703+0.0000000000000000001)/charge/constants!$B$3)</f>
        <v>0</v>
      </c>
      <c r="AU703" s="32">
        <f>SQRT(AP703+1)/((AS703+0.0000000000000000001)/charge/constants!$B$3)</f>
        <v>4.8066000000000004</v>
      </c>
      <c r="AV703" s="32">
        <f>AT703/eval!$E$18</f>
        <v>0</v>
      </c>
      <c r="AW703" s="32">
        <f>AU703/eval!$E$18</f>
        <v>5.8210958603810132</v>
      </c>
      <c r="BC703" s="32" t="e">
        <f>Rohdaten!AD703-G703</f>
        <v>#DIV/0!</v>
      </c>
      <c r="BF703" s="33">
        <f>Rohdaten!AF703/eval!$B$7</f>
        <v>0</v>
      </c>
    </row>
    <row r="704" spans="2:58" x14ac:dyDescent="0.2">
      <c r="B704" s="29">
        <f>IF(1=1,Rohdaten!H704,"x"&amp;Rohdaten!H704)</f>
        <v>0</v>
      </c>
      <c r="C704" s="29">
        <f>IF(101,Rohdaten!F704,-Rohdaten!F704)</f>
        <v>0</v>
      </c>
      <c r="E704" s="32">
        <f>Rohdaten!J704</f>
        <v>0</v>
      </c>
      <c r="F704" s="32" t="e">
        <f>AVERAGE(Rohdaten!L704,Rohdaten!X704,Rohdaten!AD704)</f>
        <v>#DIV/0!</v>
      </c>
      <c r="G704" s="29" t="e">
        <f t="array" ref="G704">AVERAGE(IF(Rohdaten!E704='turnwise standard'!$A$5:$A$99,'turnwise standard'!$F$5:$F$99))</f>
        <v>#DIV/0!</v>
      </c>
      <c r="H704" s="29" t="b">
        <f>IF(ISERROR(G704),1&lt;0,E704-G704&gt;eval!$B$6)</f>
        <v>0</v>
      </c>
      <c r="I704" s="32" t="e">
        <f>Rohdaten!L704-G704</f>
        <v>#DIV/0!</v>
      </c>
      <c r="J704" s="32">
        <f t="shared" si="206"/>
        <v>0</v>
      </c>
      <c r="K704" s="32">
        <f t="shared" si="207"/>
        <v>0</v>
      </c>
      <c r="V704" s="31" t="e">
        <f t="array" ref="V704">AVERAGE(IF(Rohdaten!E704='turnwise standard'!$A$5:$A$99,'turnwise standard'!$P$5:$P$99))</f>
        <v>#DIV/0!</v>
      </c>
      <c r="AF704" s="32">
        <f>(AC704)/((AE704+0.0000000000000000001)/charge/constants!$B$3)</f>
        <v>0</v>
      </c>
      <c r="AG704" s="32">
        <f>SQRT(AC704+1)/((AE704+0.0000000000000000001)/charge/constants!$B$3)</f>
        <v>4.8066000000000004</v>
      </c>
      <c r="AH704" s="32">
        <f>AF704/eval!$E$18</f>
        <v>0</v>
      </c>
      <c r="AI704" s="32">
        <f>AG704/eval!$E$18</f>
        <v>5.8210958603810132</v>
      </c>
      <c r="AR704" s="32" t="e">
        <f t="shared" si="208"/>
        <v>#DIV/0!</v>
      </c>
      <c r="AT704" s="32">
        <f>(AP704)/((AS704+0.0000000000000000001)/charge/constants!$B$3)</f>
        <v>0</v>
      </c>
      <c r="AU704" s="32">
        <f>SQRT(AP704+1)/((AS704+0.0000000000000000001)/charge/constants!$B$3)</f>
        <v>4.8066000000000004</v>
      </c>
      <c r="AV704" s="32">
        <f>AT704/eval!$E$18</f>
        <v>0</v>
      </c>
      <c r="AW704" s="32">
        <f>AU704/eval!$E$18</f>
        <v>5.8210958603810132</v>
      </c>
      <c r="BC704" s="32" t="e">
        <f>Rohdaten!AD704-G704</f>
        <v>#DIV/0!</v>
      </c>
      <c r="BF704" s="33">
        <f>Rohdaten!AF704/eval!$B$7</f>
        <v>0</v>
      </c>
    </row>
    <row r="705" spans="2:58" x14ac:dyDescent="0.2">
      <c r="B705" s="29">
        <f>IF(1=1,Rohdaten!H705,"x"&amp;Rohdaten!H705)</f>
        <v>0</v>
      </c>
      <c r="C705" s="29">
        <f>IF(101,Rohdaten!F705,-Rohdaten!F705)</f>
        <v>0</v>
      </c>
      <c r="E705" s="32">
        <f>Rohdaten!J705</f>
        <v>0</v>
      </c>
      <c r="F705" s="32" t="e">
        <f>AVERAGE(Rohdaten!L705,Rohdaten!X705,Rohdaten!AD705)</f>
        <v>#DIV/0!</v>
      </c>
      <c r="G705" s="29" t="e">
        <f t="array" ref="G705">AVERAGE(IF(Rohdaten!E705='turnwise standard'!$A$5:$A$99,'turnwise standard'!$F$5:$F$99))</f>
        <v>#DIV/0!</v>
      </c>
      <c r="H705" s="29" t="b">
        <f>IF(ISERROR(G705),1&lt;0,E705-G705&gt;eval!$B$6)</f>
        <v>0</v>
      </c>
      <c r="I705" s="32" t="e">
        <f>Rohdaten!L705-G705</f>
        <v>#DIV/0!</v>
      </c>
      <c r="J705" s="32">
        <f t="shared" si="206"/>
        <v>0</v>
      </c>
      <c r="K705" s="32">
        <f t="shared" si="207"/>
        <v>0</v>
      </c>
      <c r="V705" s="31" t="e">
        <f t="array" ref="V705">AVERAGE(IF(Rohdaten!E705='turnwise standard'!$A$5:$A$99,'turnwise standard'!$P$5:$P$99))</f>
        <v>#DIV/0!</v>
      </c>
      <c r="AF705" s="32">
        <f>(AC705)/((AE705+0.0000000000000000001)/charge/constants!$B$3)</f>
        <v>0</v>
      </c>
      <c r="AG705" s="32">
        <f>SQRT(AC705+1)/((AE705+0.0000000000000000001)/charge/constants!$B$3)</f>
        <v>4.8066000000000004</v>
      </c>
      <c r="AH705" s="32">
        <f>AF705/eval!$E$18</f>
        <v>0</v>
      </c>
      <c r="AI705" s="32">
        <f>AG705/eval!$E$18</f>
        <v>5.8210958603810132</v>
      </c>
      <c r="AR705" s="32" t="e">
        <f t="shared" si="208"/>
        <v>#DIV/0!</v>
      </c>
      <c r="AT705" s="32">
        <f>(AP705)/((AS705+0.0000000000000000001)/charge/constants!$B$3)</f>
        <v>0</v>
      </c>
      <c r="AU705" s="32">
        <f>SQRT(AP705+1)/((AS705+0.0000000000000000001)/charge/constants!$B$3)</f>
        <v>4.8066000000000004</v>
      </c>
      <c r="AV705" s="32">
        <f>AT705/eval!$E$18</f>
        <v>0</v>
      </c>
      <c r="AW705" s="32">
        <f>AU705/eval!$E$18</f>
        <v>5.8210958603810132</v>
      </c>
      <c r="BC705" s="32" t="e">
        <f>Rohdaten!AD705-G705</f>
        <v>#DIV/0!</v>
      </c>
      <c r="BF705" s="33">
        <f>Rohdaten!AF705/eval!$B$7</f>
        <v>0</v>
      </c>
    </row>
    <row r="706" spans="2:58" x14ac:dyDescent="0.2">
      <c r="B706" s="29">
        <f>IF(1=1,Rohdaten!H706,"x"&amp;Rohdaten!H706)</f>
        <v>0</v>
      </c>
      <c r="C706" s="29">
        <f>IF(101,Rohdaten!F706,-Rohdaten!F706)</f>
        <v>0</v>
      </c>
      <c r="E706" s="32">
        <f>Rohdaten!J706</f>
        <v>0</v>
      </c>
      <c r="F706" s="32" t="e">
        <f>AVERAGE(Rohdaten!L706,Rohdaten!X706,Rohdaten!AD706)</f>
        <v>#DIV/0!</v>
      </c>
      <c r="G706" s="29" t="e">
        <f t="array" ref="G706">AVERAGE(IF(Rohdaten!E706='turnwise standard'!$A$5:$A$99,'turnwise standard'!$F$5:$F$99))</f>
        <v>#DIV/0!</v>
      </c>
      <c r="H706" s="29" t="b">
        <f>IF(ISERROR(G706),1&lt;0,E706-G706&gt;eval!$B$6)</f>
        <v>0</v>
      </c>
      <c r="I706" s="32" t="e">
        <f>Rohdaten!L706-G706</f>
        <v>#DIV/0!</v>
      </c>
      <c r="J706" s="32">
        <f t="shared" si="206"/>
        <v>0</v>
      </c>
      <c r="K706" s="32">
        <f t="shared" si="207"/>
        <v>0</v>
      </c>
      <c r="V706" s="31" t="e">
        <f t="array" ref="V706">AVERAGE(IF(Rohdaten!E706='turnwise standard'!$A$5:$A$99,'turnwise standard'!$P$5:$P$99))</f>
        <v>#DIV/0!</v>
      </c>
      <c r="AF706" s="32">
        <f>(AC706)/((AE706+0.0000000000000000001)/charge/constants!$B$3)</f>
        <v>0</v>
      </c>
      <c r="AG706" s="32">
        <f>SQRT(AC706+1)/((AE706+0.0000000000000000001)/charge/constants!$B$3)</f>
        <v>4.8066000000000004</v>
      </c>
      <c r="AH706" s="32">
        <f>AF706/eval!$E$18</f>
        <v>0</v>
      </c>
      <c r="AI706" s="32">
        <f>AG706/eval!$E$18</f>
        <v>5.8210958603810132</v>
      </c>
      <c r="AR706" s="32" t="e">
        <f t="shared" si="208"/>
        <v>#DIV/0!</v>
      </c>
      <c r="AT706" s="32">
        <f>(AP706)/((AS706+0.0000000000000000001)/charge/constants!$B$3)</f>
        <v>0</v>
      </c>
      <c r="AU706" s="32">
        <f>SQRT(AP706+1)/((AS706+0.0000000000000000001)/charge/constants!$B$3)</f>
        <v>4.8066000000000004</v>
      </c>
      <c r="AV706" s="32">
        <f>AT706/eval!$E$18</f>
        <v>0</v>
      </c>
      <c r="AW706" s="32">
        <f>AU706/eval!$E$18</f>
        <v>5.8210958603810132</v>
      </c>
      <c r="BC706" s="32" t="e">
        <f>Rohdaten!AD706-G706</f>
        <v>#DIV/0!</v>
      </c>
      <c r="BF706" s="33">
        <f>Rohdaten!AF706/eval!$B$7</f>
        <v>0</v>
      </c>
    </row>
    <row r="707" spans="2:58" x14ac:dyDescent="0.2">
      <c r="B707" s="29">
        <f>IF(1=1,Rohdaten!H707,"x"&amp;Rohdaten!H707)</f>
        <v>0</v>
      </c>
      <c r="C707" s="29">
        <f>IF(101,Rohdaten!F707,-Rohdaten!F707)</f>
        <v>0</v>
      </c>
      <c r="E707" s="32">
        <f>Rohdaten!J707</f>
        <v>0</v>
      </c>
      <c r="F707" s="32" t="e">
        <f>AVERAGE(Rohdaten!L707,Rohdaten!X707,Rohdaten!AD707)</f>
        <v>#DIV/0!</v>
      </c>
      <c r="G707" s="29" t="e">
        <f t="array" ref="G707">AVERAGE(IF(Rohdaten!E707='turnwise standard'!$A$5:$A$99,'turnwise standard'!$F$5:$F$99))</f>
        <v>#DIV/0!</v>
      </c>
      <c r="H707" s="29" t="b">
        <f>IF(ISERROR(G707),1&lt;0,E707-G707&gt;eval!$B$6)</f>
        <v>0</v>
      </c>
      <c r="I707" s="32" t="e">
        <f>Rohdaten!L707-G707</f>
        <v>#DIV/0!</v>
      </c>
      <c r="J707" s="32">
        <f t="shared" ref="J707:J770" si="209">BP707</f>
        <v>0</v>
      </c>
      <c r="K707" s="32">
        <f t="shared" ref="K707:K770" si="210">IF(OR(ISERROR(J707),H707),I707,J707)</f>
        <v>0</v>
      </c>
      <c r="V707" s="31" t="e">
        <f t="array" ref="V707">AVERAGE(IF(Rohdaten!E707='turnwise standard'!$A$5:$A$99,'turnwise standard'!$P$5:$P$99))</f>
        <v>#DIV/0!</v>
      </c>
      <c r="AF707" s="32">
        <f>(AC707)/((AE707+0.0000000000000000001)/charge/constants!$B$3)</f>
        <v>0</v>
      </c>
      <c r="AG707" s="32">
        <f>SQRT(AC707+1)/((AE707+0.0000000000000000001)/charge/constants!$B$3)</f>
        <v>4.8066000000000004</v>
      </c>
      <c r="AH707" s="32">
        <f>AF707/eval!$E$18</f>
        <v>0</v>
      </c>
      <c r="AI707" s="32">
        <f>AG707/eval!$E$18</f>
        <v>5.8210958603810132</v>
      </c>
      <c r="AR707" s="32" t="e">
        <f t="shared" si="208"/>
        <v>#DIV/0!</v>
      </c>
      <c r="AT707" s="32">
        <f>(AP707)/((AS707+0.0000000000000000001)/charge/constants!$B$3)</f>
        <v>0</v>
      </c>
      <c r="AU707" s="32">
        <f>SQRT(AP707+1)/((AS707+0.0000000000000000001)/charge/constants!$B$3)</f>
        <v>4.8066000000000004</v>
      </c>
      <c r="AV707" s="32">
        <f>AT707/eval!$E$18</f>
        <v>0</v>
      </c>
      <c r="AW707" s="32">
        <f>AU707/eval!$E$18</f>
        <v>5.8210958603810132</v>
      </c>
      <c r="BC707" s="32" t="e">
        <f>Rohdaten!AD707-G707</f>
        <v>#DIV/0!</v>
      </c>
      <c r="BF707" s="33">
        <f>Rohdaten!AF707/eval!$B$7</f>
        <v>0</v>
      </c>
    </row>
    <row r="708" spans="2:58" x14ac:dyDescent="0.2">
      <c r="B708" s="29">
        <f>IF(1=1,Rohdaten!H708,"x"&amp;Rohdaten!H708)</f>
        <v>0</v>
      </c>
      <c r="C708" s="29">
        <f>IF(101,Rohdaten!F708,-Rohdaten!F708)</f>
        <v>0</v>
      </c>
      <c r="E708" s="32">
        <f>Rohdaten!J708</f>
        <v>0</v>
      </c>
      <c r="F708" s="32" t="e">
        <f>AVERAGE(Rohdaten!L708,Rohdaten!X708,Rohdaten!AD708)</f>
        <v>#DIV/0!</v>
      </c>
      <c r="G708" s="29" t="e">
        <f t="array" ref="G708">AVERAGE(IF(Rohdaten!E708='turnwise standard'!$A$5:$A$99,'turnwise standard'!$F$5:$F$99))</f>
        <v>#DIV/0!</v>
      </c>
      <c r="H708" s="29" t="b">
        <f>IF(ISERROR(G708),1&lt;0,E708-G708&gt;eval!$B$6)</f>
        <v>0</v>
      </c>
      <c r="I708" s="32" t="e">
        <f>Rohdaten!L708-G708</f>
        <v>#DIV/0!</v>
      </c>
      <c r="J708" s="32">
        <f t="shared" si="209"/>
        <v>0</v>
      </c>
      <c r="K708" s="32">
        <f t="shared" si="210"/>
        <v>0</v>
      </c>
      <c r="V708" s="31" t="e">
        <f t="array" ref="V708">AVERAGE(IF(Rohdaten!E708='turnwise standard'!$A$5:$A$99,'turnwise standard'!$P$5:$P$99))</f>
        <v>#DIV/0!</v>
      </c>
      <c r="AF708" s="32">
        <f>(AC708)/((AE708+0.0000000000000000001)/charge/constants!$B$3)</f>
        <v>0</v>
      </c>
      <c r="AG708" s="32">
        <f>SQRT(AC708+1)/((AE708+0.0000000000000000001)/charge/constants!$B$3)</f>
        <v>4.8066000000000004</v>
      </c>
      <c r="AH708" s="32">
        <f>AF708/eval!$E$18</f>
        <v>0</v>
      </c>
      <c r="AI708" s="32">
        <f>AG708/eval!$E$18</f>
        <v>5.8210958603810132</v>
      </c>
      <c r="AR708" s="32" t="e">
        <f t="shared" ref="AR708:AR771" si="211">AP708/AQ708</f>
        <v>#DIV/0!</v>
      </c>
      <c r="AT708" s="32">
        <f>(AP708)/((AS708+0.0000000000000000001)/charge/constants!$B$3)</f>
        <v>0</v>
      </c>
      <c r="AU708" s="32">
        <f>SQRT(AP708+1)/((AS708+0.0000000000000000001)/charge/constants!$B$3)</f>
        <v>4.8066000000000004</v>
      </c>
      <c r="AV708" s="32">
        <f>AT708/eval!$E$18</f>
        <v>0</v>
      </c>
      <c r="AW708" s="32">
        <f>AU708/eval!$E$18</f>
        <v>5.8210958603810132</v>
      </c>
      <c r="BC708" s="32" t="e">
        <f>Rohdaten!AD708-G708</f>
        <v>#DIV/0!</v>
      </c>
      <c r="BF708" s="33">
        <f>Rohdaten!AF708/eval!$B$7</f>
        <v>0</v>
      </c>
    </row>
    <row r="709" spans="2:58" x14ac:dyDescent="0.2">
      <c r="B709" s="29">
        <f>IF(1=1,Rohdaten!H709,"x"&amp;Rohdaten!H709)</f>
        <v>0</v>
      </c>
      <c r="C709" s="29">
        <f>IF(101,Rohdaten!F709,-Rohdaten!F709)</f>
        <v>0</v>
      </c>
      <c r="E709" s="32">
        <f>Rohdaten!J709</f>
        <v>0</v>
      </c>
      <c r="F709" s="32" t="e">
        <f>AVERAGE(Rohdaten!L709,Rohdaten!X709,Rohdaten!AD709)</f>
        <v>#DIV/0!</v>
      </c>
      <c r="G709" s="29" t="e">
        <f t="array" ref="G709">AVERAGE(IF(Rohdaten!E709='turnwise standard'!$A$5:$A$99,'turnwise standard'!$F$5:$F$99))</f>
        <v>#DIV/0!</v>
      </c>
      <c r="H709" s="29" t="b">
        <f>IF(ISERROR(G709),1&lt;0,E709-G709&gt;eval!$B$6)</f>
        <v>0</v>
      </c>
      <c r="I709" s="32" t="e">
        <f>Rohdaten!L709-G709</f>
        <v>#DIV/0!</v>
      </c>
      <c r="J709" s="32">
        <f t="shared" si="209"/>
        <v>0</v>
      </c>
      <c r="K709" s="32">
        <f t="shared" si="210"/>
        <v>0</v>
      </c>
      <c r="V709" s="31" t="e">
        <f t="array" ref="V709">AVERAGE(IF(Rohdaten!E709='turnwise standard'!$A$5:$A$99,'turnwise standard'!$P$5:$P$99))</f>
        <v>#DIV/0!</v>
      </c>
      <c r="AF709" s="32">
        <f>(AC709)/((AE709+0.0000000000000000001)/charge/constants!$B$3)</f>
        <v>0</v>
      </c>
      <c r="AG709" s="32">
        <f>SQRT(AC709+1)/((AE709+0.0000000000000000001)/charge/constants!$B$3)</f>
        <v>4.8066000000000004</v>
      </c>
      <c r="AH709" s="32">
        <f>AF709/eval!$E$18</f>
        <v>0</v>
      </c>
      <c r="AI709" s="32">
        <f>AG709/eval!$E$18</f>
        <v>5.8210958603810132</v>
      </c>
      <c r="AR709" s="32" t="e">
        <f t="shared" si="211"/>
        <v>#DIV/0!</v>
      </c>
      <c r="AT709" s="32">
        <f>(AP709)/((AS709+0.0000000000000000001)/charge/constants!$B$3)</f>
        <v>0</v>
      </c>
      <c r="AU709" s="32">
        <f>SQRT(AP709+1)/((AS709+0.0000000000000000001)/charge/constants!$B$3)</f>
        <v>4.8066000000000004</v>
      </c>
      <c r="AV709" s="32">
        <f>AT709/eval!$E$18</f>
        <v>0</v>
      </c>
      <c r="AW709" s="32">
        <f>AU709/eval!$E$18</f>
        <v>5.8210958603810132</v>
      </c>
      <c r="BC709" s="32" t="e">
        <f>Rohdaten!AD709-G709</f>
        <v>#DIV/0!</v>
      </c>
      <c r="BF709" s="33">
        <f>Rohdaten!AF709/eval!$B$7</f>
        <v>0</v>
      </c>
    </row>
    <row r="710" spans="2:58" x14ac:dyDescent="0.2">
      <c r="B710" s="29">
        <f>IF(1=1,Rohdaten!H710,"x"&amp;Rohdaten!H710)</f>
        <v>0</v>
      </c>
      <c r="C710" s="29">
        <f>IF(101,Rohdaten!F710,-Rohdaten!F710)</f>
        <v>0</v>
      </c>
      <c r="E710" s="32">
        <f>Rohdaten!J710</f>
        <v>0</v>
      </c>
      <c r="F710" s="32" t="e">
        <f>AVERAGE(Rohdaten!L710,Rohdaten!X710,Rohdaten!AD710)</f>
        <v>#DIV/0!</v>
      </c>
      <c r="G710" s="29" t="e">
        <f t="array" ref="G710">AVERAGE(IF(Rohdaten!E710='turnwise standard'!$A$5:$A$99,'turnwise standard'!$F$5:$F$99))</f>
        <v>#DIV/0!</v>
      </c>
      <c r="H710" s="29" t="b">
        <f>IF(ISERROR(G710),1&lt;0,E710-G710&gt;eval!$B$6)</f>
        <v>0</v>
      </c>
      <c r="I710" s="32" t="e">
        <f>Rohdaten!L710-G710</f>
        <v>#DIV/0!</v>
      </c>
      <c r="J710" s="32">
        <f t="shared" si="209"/>
        <v>0</v>
      </c>
      <c r="K710" s="32">
        <f t="shared" si="210"/>
        <v>0</v>
      </c>
      <c r="V710" s="31" t="e">
        <f t="array" ref="V710">AVERAGE(IF(Rohdaten!E710='turnwise standard'!$A$5:$A$99,'turnwise standard'!$P$5:$P$99))</f>
        <v>#DIV/0!</v>
      </c>
      <c r="AF710" s="32">
        <f>(AC710)/((AE710+0.0000000000000000001)/charge/constants!$B$3)</f>
        <v>0</v>
      </c>
      <c r="AG710" s="32">
        <f>SQRT(AC710+1)/((AE710+0.0000000000000000001)/charge/constants!$B$3)</f>
        <v>4.8066000000000004</v>
      </c>
      <c r="AH710" s="32">
        <f>AF710/eval!$E$18</f>
        <v>0</v>
      </c>
      <c r="AI710" s="32">
        <f>AG710/eval!$E$18</f>
        <v>5.8210958603810132</v>
      </c>
      <c r="AR710" s="32" t="e">
        <f t="shared" si="211"/>
        <v>#DIV/0!</v>
      </c>
      <c r="AT710" s="32">
        <f>(AP710)/((AS710+0.0000000000000000001)/charge/constants!$B$3)</f>
        <v>0</v>
      </c>
      <c r="AU710" s="32">
        <f>SQRT(AP710+1)/((AS710+0.0000000000000000001)/charge/constants!$B$3)</f>
        <v>4.8066000000000004</v>
      </c>
      <c r="AV710" s="32">
        <f>AT710/eval!$E$18</f>
        <v>0</v>
      </c>
      <c r="AW710" s="32">
        <f>AU710/eval!$E$18</f>
        <v>5.8210958603810132</v>
      </c>
      <c r="BC710" s="32" t="e">
        <f>Rohdaten!AD710-G710</f>
        <v>#DIV/0!</v>
      </c>
      <c r="BF710" s="33">
        <f>Rohdaten!AF710/eval!$B$7</f>
        <v>0</v>
      </c>
    </row>
    <row r="711" spans="2:58" x14ac:dyDescent="0.2">
      <c r="B711" s="29">
        <f>IF(1=1,Rohdaten!H711,"x"&amp;Rohdaten!H711)</f>
        <v>0</v>
      </c>
      <c r="C711" s="29">
        <f>IF(101,Rohdaten!F711,-Rohdaten!F711)</f>
        <v>0</v>
      </c>
      <c r="E711" s="32">
        <f>Rohdaten!J711</f>
        <v>0</v>
      </c>
      <c r="F711" s="32" t="e">
        <f>AVERAGE(Rohdaten!L711,Rohdaten!X711,Rohdaten!AD711)</f>
        <v>#DIV/0!</v>
      </c>
      <c r="G711" s="29" t="e">
        <f t="array" ref="G711">AVERAGE(IF(Rohdaten!E711='turnwise standard'!$A$5:$A$99,'turnwise standard'!$F$5:$F$99))</f>
        <v>#DIV/0!</v>
      </c>
      <c r="H711" s="29" t="b">
        <f>IF(ISERROR(G711),1&lt;0,E711-G711&gt;eval!$B$6)</f>
        <v>0</v>
      </c>
      <c r="I711" s="32" t="e">
        <f>Rohdaten!L711-G711</f>
        <v>#DIV/0!</v>
      </c>
      <c r="J711" s="32">
        <f t="shared" si="209"/>
        <v>0</v>
      </c>
      <c r="K711" s="32">
        <f t="shared" si="210"/>
        <v>0</v>
      </c>
      <c r="V711" s="31" t="e">
        <f t="array" ref="V711">AVERAGE(IF(Rohdaten!E711='turnwise standard'!$A$5:$A$99,'turnwise standard'!$P$5:$P$99))</f>
        <v>#DIV/0!</v>
      </c>
      <c r="AF711" s="32">
        <f>(AC711)/((AE711+0.0000000000000000001)/charge/constants!$B$3)</f>
        <v>0</v>
      </c>
      <c r="AG711" s="32">
        <f>SQRT(AC711+1)/((AE711+0.0000000000000000001)/charge/constants!$B$3)</f>
        <v>4.8066000000000004</v>
      </c>
      <c r="AH711" s="32">
        <f>AF711/eval!$E$18</f>
        <v>0</v>
      </c>
      <c r="AI711" s="32">
        <f>AG711/eval!$E$18</f>
        <v>5.8210958603810132</v>
      </c>
      <c r="AR711" s="32" t="e">
        <f t="shared" si="211"/>
        <v>#DIV/0!</v>
      </c>
      <c r="AT711" s="32">
        <f>(AP711)/((AS711+0.0000000000000000001)/charge/constants!$B$3)</f>
        <v>0</v>
      </c>
      <c r="AU711" s="32">
        <f>SQRT(AP711+1)/((AS711+0.0000000000000000001)/charge/constants!$B$3)</f>
        <v>4.8066000000000004</v>
      </c>
      <c r="AV711" s="32">
        <f>AT711/eval!$E$18</f>
        <v>0</v>
      </c>
      <c r="AW711" s="32">
        <f>AU711/eval!$E$18</f>
        <v>5.8210958603810132</v>
      </c>
      <c r="BC711" s="32" t="e">
        <f>Rohdaten!AD711-G711</f>
        <v>#DIV/0!</v>
      </c>
      <c r="BF711" s="33">
        <f>Rohdaten!AF711/eval!$B$7</f>
        <v>0</v>
      </c>
    </row>
    <row r="712" spans="2:58" x14ac:dyDescent="0.2">
      <c r="B712" s="29">
        <f>IF(1=1,Rohdaten!H712,"x"&amp;Rohdaten!H712)</f>
        <v>0</v>
      </c>
      <c r="C712" s="29">
        <f>IF(101,Rohdaten!F712,-Rohdaten!F712)</f>
        <v>0</v>
      </c>
      <c r="E712" s="32">
        <f>Rohdaten!J712</f>
        <v>0</v>
      </c>
      <c r="F712" s="32" t="e">
        <f>AVERAGE(Rohdaten!L712,Rohdaten!X712,Rohdaten!AD712)</f>
        <v>#DIV/0!</v>
      </c>
      <c r="G712" s="29" t="e">
        <f t="array" ref="G712">AVERAGE(IF(Rohdaten!E712='turnwise standard'!$A$5:$A$99,'turnwise standard'!$F$5:$F$99))</f>
        <v>#DIV/0!</v>
      </c>
      <c r="H712" s="29" t="b">
        <f>IF(ISERROR(G712),1&lt;0,E712-G712&gt;eval!$B$6)</f>
        <v>0</v>
      </c>
      <c r="I712" s="32" t="e">
        <f>Rohdaten!L712-G712</f>
        <v>#DIV/0!</v>
      </c>
      <c r="J712" s="32">
        <f t="shared" si="209"/>
        <v>0</v>
      </c>
      <c r="K712" s="32">
        <f t="shared" si="210"/>
        <v>0</v>
      </c>
      <c r="V712" s="31" t="e">
        <f t="array" ref="V712">AVERAGE(IF(Rohdaten!E712='turnwise standard'!$A$5:$A$99,'turnwise standard'!$P$5:$P$99))</f>
        <v>#DIV/0!</v>
      </c>
      <c r="AF712" s="32">
        <f>(AC712)/((AE712+0.0000000000000000001)/charge/constants!$B$3)</f>
        <v>0</v>
      </c>
      <c r="AG712" s="32">
        <f>SQRT(AC712+1)/((AE712+0.0000000000000000001)/charge/constants!$B$3)</f>
        <v>4.8066000000000004</v>
      </c>
      <c r="AH712" s="32">
        <f>AF712/eval!$E$18</f>
        <v>0</v>
      </c>
      <c r="AI712" s="32">
        <f>AG712/eval!$E$18</f>
        <v>5.8210958603810132</v>
      </c>
      <c r="AR712" s="32" t="e">
        <f t="shared" si="211"/>
        <v>#DIV/0!</v>
      </c>
      <c r="AT712" s="32">
        <f>(AP712)/((AS712+0.0000000000000000001)/charge/constants!$B$3)</f>
        <v>0</v>
      </c>
      <c r="AU712" s="32">
        <f>SQRT(AP712+1)/((AS712+0.0000000000000000001)/charge/constants!$B$3)</f>
        <v>4.8066000000000004</v>
      </c>
      <c r="AV712" s="32">
        <f>AT712/eval!$E$18</f>
        <v>0</v>
      </c>
      <c r="AW712" s="32">
        <f>AU712/eval!$E$18</f>
        <v>5.8210958603810132</v>
      </c>
      <c r="BC712" s="32" t="e">
        <f>Rohdaten!AD712-G712</f>
        <v>#DIV/0!</v>
      </c>
      <c r="BF712" s="33">
        <f>Rohdaten!AF712/eval!$B$7</f>
        <v>0</v>
      </c>
    </row>
    <row r="713" spans="2:58" x14ac:dyDescent="0.2">
      <c r="B713" s="29">
        <f>IF(1=1,Rohdaten!H713,"x"&amp;Rohdaten!H713)</f>
        <v>0</v>
      </c>
      <c r="C713" s="29">
        <f>IF(101,Rohdaten!F713,-Rohdaten!F713)</f>
        <v>0</v>
      </c>
      <c r="E713" s="32">
        <f>Rohdaten!J713</f>
        <v>0</v>
      </c>
      <c r="F713" s="32" t="e">
        <f>AVERAGE(Rohdaten!L713,Rohdaten!X713,Rohdaten!AD713)</f>
        <v>#DIV/0!</v>
      </c>
      <c r="G713" s="29" t="e">
        <f t="array" ref="G713">AVERAGE(IF(Rohdaten!E713='turnwise standard'!$A$5:$A$99,'turnwise standard'!$F$5:$F$99))</f>
        <v>#DIV/0!</v>
      </c>
      <c r="H713" s="29" t="b">
        <f>IF(ISERROR(G713),1&lt;0,E713-G713&gt;eval!$B$6)</f>
        <v>0</v>
      </c>
      <c r="I713" s="32" t="e">
        <f>Rohdaten!L713-G713</f>
        <v>#DIV/0!</v>
      </c>
      <c r="J713" s="32">
        <f t="shared" si="209"/>
        <v>0</v>
      </c>
      <c r="K713" s="32">
        <f t="shared" si="210"/>
        <v>0</v>
      </c>
      <c r="V713" s="31" t="e">
        <f t="array" ref="V713">AVERAGE(IF(Rohdaten!E713='turnwise standard'!$A$5:$A$99,'turnwise standard'!$P$5:$P$99))</f>
        <v>#DIV/0!</v>
      </c>
      <c r="AF713" s="32">
        <f>(AC713)/((AE713+0.0000000000000000001)/charge/constants!$B$3)</f>
        <v>0</v>
      </c>
      <c r="AG713" s="32">
        <f>SQRT(AC713+1)/((AE713+0.0000000000000000001)/charge/constants!$B$3)</f>
        <v>4.8066000000000004</v>
      </c>
      <c r="AH713" s="32">
        <f>AF713/eval!$E$18</f>
        <v>0</v>
      </c>
      <c r="AI713" s="32">
        <f>AG713/eval!$E$18</f>
        <v>5.8210958603810132</v>
      </c>
      <c r="AR713" s="32" t="e">
        <f t="shared" si="211"/>
        <v>#DIV/0!</v>
      </c>
      <c r="AT713" s="32">
        <f>(AP713)/((AS713+0.0000000000000000001)/charge/constants!$B$3)</f>
        <v>0</v>
      </c>
      <c r="AU713" s="32">
        <f>SQRT(AP713+1)/((AS713+0.0000000000000000001)/charge/constants!$B$3)</f>
        <v>4.8066000000000004</v>
      </c>
      <c r="AV713" s="32">
        <f>AT713/eval!$E$18</f>
        <v>0</v>
      </c>
      <c r="AW713" s="32">
        <f>AU713/eval!$E$18</f>
        <v>5.8210958603810132</v>
      </c>
      <c r="BC713" s="32" t="e">
        <f>Rohdaten!AD713-G713</f>
        <v>#DIV/0!</v>
      </c>
      <c r="BF713" s="33">
        <f>Rohdaten!AF713/eval!$B$7</f>
        <v>0</v>
      </c>
    </row>
    <row r="714" spans="2:58" x14ac:dyDescent="0.2">
      <c r="B714" s="29">
        <f>IF(1=1,Rohdaten!H714,"x"&amp;Rohdaten!H714)</f>
        <v>0</v>
      </c>
      <c r="C714" s="29">
        <f>IF(101,Rohdaten!F714,-Rohdaten!F714)</f>
        <v>0</v>
      </c>
      <c r="E714" s="32">
        <f>Rohdaten!J714</f>
        <v>0</v>
      </c>
      <c r="F714" s="32" t="e">
        <f>AVERAGE(Rohdaten!L714,Rohdaten!X714,Rohdaten!AD714)</f>
        <v>#DIV/0!</v>
      </c>
      <c r="G714" s="29" t="e">
        <f t="array" ref="G714">AVERAGE(IF(Rohdaten!E714='turnwise standard'!$A$5:$A$99,'turnwise standard'!$F$5:$F$99))</f>
        <v>#DIV/0!</v>
      </c>
      <c r="H714" s="29" t="b">
        <f>IF(ISERROR(G714),1&lt;0,E714-G714&gt;eval!$B$6)</f>
        <v>0</v>
      </c>
      <c r="I714" s="32" t="e">
        <f>Rohdaten!L714-G714</f>
        <v>#DIV/0!</v>
      </c>
      <c r="J714" s="32">
        <f t="shared" si="209"/>
        <v>0</v>
      </c>
      <c r="K714" s="32">
        <f t="shared" si="210"/>
        <v>0</v>
      </c>
      <c r="V714" s="31" t="e">
        <f t="array" ref="V714">AVERAGE(IF(Rohdaten!E714='turnwise standard'!$A$5:$A$99,'turnwise standard'!$P$5:$P$99))</f>
        <v>#DIV/0!</v>
      </c>
      <c r="AF714" s="32">
        <f>(AC714)/((AE714+0.0000000000000000001)/charge/constants!$B$3)</f>
        <v>0</v>
      </c>
      <c r="AG714" s="32">
        <f>SQRT(AC714+1)/((AE714+0.0000000000000000001)/charge/constants!$B$3)</f>
        <v>4.8066000000000004</v>
      </c>
      <c r="AH714" s="32">
        <f>AF714/eval!$E$18</f>
        <v>0</v>
      </c>
      <c r="AI714" s="32">
        <f>AG714/eval!$E$18</f>
        <v>5.8210958603810132</v>
      </c>
      <c r="AR714" s="32" t="e">
        <f t="shared" si="211"/>
        <v>#DIV/0!</v>
      </c>
      <c r="AT714" s="32">
        <f>(AP714)/((AS714+0.0000000000000000001)/charge/constants!$B$3)</f>
        <v>0</v>
      </c>
      <c r="AU714" s="32">
        <f>SQRT(AP714+1)/((AS714+0.0000000000000000001)/charge/constants!$B$3)</f>
        <v>4.8066000000000004</v>
      </c>
      <c r="AV714" s="32">
        <f>AT714/eval!$E$18</f>
        <v>0</v>
      </c>
      <c r="AW714" s="32">
        <f>AU714/eval!$E$18</f>
        <v>5.8210958603810132</v>
      </c>
      <c r="BC714" s="32" t="e">
        <f>Rohdaten!AD714-G714</f>
        <v>#DIV/0!</v>
      </c>
      <c r="BF714" s="33">
        <f>Rohdaten!AF714/eval!$B$7</f>
        <v>0</v>
      </c>
    </row>
    <row r="715" spans="2:58" x14ac:dyDescent="0.2">
      <c r="B715" s="29">
        <f>IF(1=1,Rohdaten!H715,"x"&amp;Rohdaten!H715)</f>
        <v>0</v>
      </c>
      <c r="C715" s="29">
        <f>IF(101,Rohdaten!F715,-Rohdaten!F715)</f>
        <v>0</v>
      </c>
      <c r="E715" s="32">
        <f>Rohdaten!J715</f>
        <v>0</v>
      </c>
      <c r="F715" s="32" t="e">
        <f>AVERAGE(Rohdaten!L715,Rohdaten!X715,Rohdaten!AD715)</f>
        <v>#DIV/0!</v>
      </c>
      <c r="G715" s="29" t="e">
        <f t="array" ref="G715">AVERAGE(IF(Rohdaten!E715='turnwise standard'!$A$5:$A$99,'turnwise standard'!$F$5:$F$99))</f>
        <v>#DIV/0!</v>
      </c>
      <c r="H715" s="29" t="b">
        <f>IF(ISERROR(G715),1&lt;0,E715-G715&gt;eval!$B$6)</f>
        <v>0</v>
      </c>
      <c r="I715" s="32" t="e">
        <f>Rohdaten!L715-G715</f>
        <v>#DIV/0!</v>
      </c>
      <c r="J715" s="32">
        <f t="shared" si="209"/>
        <v>0</v>
      </c>
      <c r="K715" s="32">
        <f t="shared" si="210"/>
        <v>0</v>
      </c>
      <c r="V715" s="31" t="e">
        <f t="array" ref="V715">AVERAGE(IF(Rohdaten!E715='turnwise standard'!$A$5:$A$99,'turnwise standard'!$P$5:$P$99))</f>
        <v>#DIV/0!</v>
      </c>
      <c r="AF715" s="32">
        <f>(AC715)/((AE715+0.0000000000000000001)/charge/constants!$B$3)</f>
        <v>0</v>
      </c>
      <c r="AG715" s="32">
        <f>SQRT(AC715+1)/((AE715+0.0000000000000000001)/charge/constants!$B$3)</f>
        <v>4.8066000000000004</v>
      </c>
      <c r="AH715" s="32">
        <f>AF715/eval!$E$18</f>
        <v>0</v>
      </c>
      <c r="AI715" s="32">
        <f>AG715/eval!$E$18</f>
        <v>5.8210958603810132</v>
      </c>
      <c r="AR715" s="32" t="e">
        <f t="shared" si="211"/>
        <v>#DIV/0!</v>
      </c>
      <c r="AT715" s="32">
        <f>(AP715)/((AS715+0.0000000000000000001)/charge/constants!$B$3)</f>
        <v>0</v>
      </c>
      <c r="AU715" s="32">
        <f>SQRT(AP715+1)/((AS715+0.0000000000000000001)/charge/constants!$B$3)</f>
        <v>4.8066000000000004</v>
      </c>
      <c r="AV715" s="32">
        <f>AT715/eval!$E$18</f>
        <v>0</v>
      </c>
      <c r="AW715" s="32">
        <f>AU715/eval!$E$18</f>
        <v>5.8210958603810132</v>
      </c>
      <c r="BC715" s="32" t="e">
        <f>Rohdaten!AD715-G715</f>
        <v>#DIV/0!</v>
      </c>
      <c r="BF715" s="33">
        <f>Rohdaten!AF715/eval!$B$7</f>
        <v>0</v>
      </c>
    </row>
    <row r="716" spans="2:58" x14ac:dyDescent="0.2">
      <c r="B716" s="29">
        <f>IF(1=1,Rohdaten!H716,"x"&amp;Rohdaten!H716)</f>
        <v>0</v>
      </c>
      <c r="C716" s="29">
        <f>IF(101,Rohdaten!F716,-Rohdaten!F716)</f>
        <v>0</v>
      </c>
      <c r="E716" s="32">
        <f>Rohdaten!J716</f>
        <v>0</v>
      </c>
      <c r="F716" s="32" t="e">
        <f>AVERAGE(Rohdaten!L716,Rohdaten!X716,Rohdaten!AD716)</f>
        <v>#DIV/0!</v>
      </c>
      <c r="G716" s="29" t="e">
        <f t="array" ref="G716">AVERAGE(IF(Rohdaten!E716='turnwise standard'!$A$5:$A$99,'turnwise standard'!$F$5:$F$99))</f>
        <v>#DIV/0!</v>
      </c>
      <c r="H716" s="29" t="b">
        <f>IF(ISERROR(G716),1&lt;0,E716-G716&gt;eval!$B$6)</f>
        <v>0</v>
      </c>
      <c r="I716" s="32" t="e">
        <f>Rohdaten!L716-G716</f>
        <v>#DIV/0!</v>
      </c>
      <c r="J716" s="32">
        <f t="shared" si="209"/>
        <v>0</v>
      </c>
      <c r="K716" s="32">
        <f t="shared" si="210"/>
        <v>0</v>
      </c>
      <c r="V716" s="31" t="e">
        <f t="array" ref="V716">AVERAGE(IF(Rohdaten!E716='turnwise standard'!$A$5:$A$99,'turnwise standard'!$P$5:$P$99))</f>
        <v>#DIV/0!</v>
      </c>
      <c r="AF716" s="32">
        <f>(AC716)/((AE716+0.0000000000000000001)/charge/constants!$B$3)</f>
        <v>0</v>
      </c>
      <c r="AG716" s="32">
        <f>SQRT(AC716+1)/((AE716+0.0000000000000000001)/charge/constants!$B$3)</f>
        <v>4.8066000000000004</v>
      </c>
      <c r="AH716" s="32">
        <f>AF716/eval!$E$18</f>
        <v>0</v>
      </c>
      <c r="AI716" s="32">
        <f>AG716/eval!$E$18</f>
        <v>5.8210958603810132</v>
      </c>
      <c r="AR716" s="32" t="e">
        <f t="shared" si="211"/>
        <v>#DIV/0!</v>
      </c>
      <c r="AT716" s="32">
        <f>(AP716)/((AS716+0.0000000000000000001)/charge/constants!$B$3)</f>
        <v>0</v>
      </c>
      <c r="AU716" s="32">
        <f>SQRT(AP716+1)/((AS716+0.0000000000000000001)/charge/constants!$B$3)</f>
        <v>4.8066000000000004</v>
      </c>
      <c r="AV716" s="32">
        <f>AT716/eval!$E$18</f>
        <v>0</v>
      </c>
      <c r="AW716" s="32">
        <f>AU716/eval!$E$18</f>
        <v>5.8210958603810132</v>
      </c>
      <c r="BC716" s="32" t="e">
        <f>Rohdaten!AD716-G716</f>
        <v>#DIV/0!</v>
      </c>
      <c r="BF716" s="33">
        <f>Rohdaten!AF716/eval!$B$7</f>
        <v>0</v>
      </c>
    </row>
    <row r="717" spans="2:58" x14ac:dyDescent="0.2">
      <c r="B717" s="29">
        <f>IF(1=1,Rohdaten!H717,"x"&amp;Rohdaten!H717)</f>
        <v>0</v>
      </c>
      <c r="C717" s="29">
        <f>IF(101,Rohdaten!F717,-Rohdaten!F717)</f>
        <v>0</v>
      </c>
      <c r="E717" s="32">
        <f>Rohdaten!J717</f>
        <v>0</v>
      </c>
      <c r="F717" s="32" t="e">
        <f>AVERAGE(Rohdaten!L717,Rohdaten!X717,Rohdaten!AD717)</f>
        <v>#DIV/0!</v>
      </c>
      <c r="G717" s="29" t="e">
        <f t="array" ref="G717">AVERAGE(IF(Rohdaten!E717='turnwise standard'!$A$5:$A$99,'turnwise standard'!$F$5:$F$99))</f>
        <v>#DIV/0!</v>
      </c>
      <c r="H717" s="29" t="b">
        <f>IF(ISERROR(G717),1&lt;0,E717-G717&gt;eval!$B$6)</f>
        <v>0</v>
      </c>
      <c r="I717" s="32" t="e">
        <f>Rohdaten!L717-G717</f>
        <v>#DIV/0!</v>
      </c>
      <c r="J717" s="32">
        <f t="shared" si="209"/>
        <v>0</v>
      </c>
      <c r="K717" s="32">
        <f t="shared" si="210"/>
        <v>0</v>
      </c>
      <c r="V717" s="31" t="e">
        <f t="array" ref="V717">AVERAGE(IF(Rohdaten!E717='turnwise standard'!$A$5:$A$99,'turnwise standard'!$P$5:$P$99))</f>
        <v>#DIV/0!</v>
      </c>
      <c r="AF717" s="32">
        <f>(AC717)/((AE717+0.0000000000000000001)/charge/constants!$B$3)</f>
        <v>0</v>
      </c>
      <c r="AG717" s="32">
        <f>SQRT(AC717+1)/((AE717+0.0000000000000000001)/charge/constants!$B$3)</f>
        <v>4.8066000000000004</v>
      </c>
      <c r="AH717" s="32">
        <f>AF717/eval!$E$18</f>
        <v>0</v>
      </c>
      <c r="AI717" s="32">
        <f>AG717/eval!$E$18</f>
        <v>5.8210958603810132</v>
      </c>
      <c r="AR717" s="32" t="e">
        <f t="shared" si="211"/>
        <v>#DIV/0!</v>
      </c>
      <c r="AT717" s="32">
        <f>(AP717)/((AS717+0.0000000000000000001)/charge/constants!$B$3)</f>
        <v>0</v>
      </c>
      <c r="AU717" s="32">
        <f>SQRT(AP717+1)/((AS717+0.0000000000000000001)/charge/constants!$B$3)</f>
        <v>4.8066000000000004</v>
      </c>
      <c r="AV717" s="32">
        <f>AT717/eval!$E$18</f>
        <v>0</v>
      </c>
      <c r="AW717" s="32">
        <f>AU717/eval!$E$18</f>
        <v>5.8210958603810132</v>
      </c>
      <c r="BC717" s="32" t="e">
        <f>Rohdaten!AD717-G717</f>
        <v>#DIV/0!</v>
      </c>
      <c r="BF717" s="33">
        <f>Rohdaten!AF717/eval!$B$7</f>
        <v>0</v>
      </c>
    </row>
    <row r="718" spans="2:58" x14ac:dyDescent="0.2">
      <c r="B718" s="29">
        <f>IF(1=1,Rohdaten!H718,"x"&amp;Rohdaten!H718)</f>
        <v>0</v>
      </c>
      <c r="C718" s="29">
        <f>IF(101,Rohdaten!F718,-Rohdaten!F718)</f>
        <v>0</v>
      </c>
      <c r="E718" s="32">
        <f>Rohdaten!J718</f>
        <v>0</v>
      </c>
      <c r="F718" s="32" t="e">
        <f>AVERAGE(Rohdaten!L718,Rohdaten!X718,Rohdaten!AD718)</f>
        <v>#DIV/0!</v>
      </c>
      <c r="G718" s="29" t="e">
        <f t="array" ref="G718">AVERAGE(IF(Rohdaten!E718='turnwise standard'!$A$5:$A$99,'turnwise standard'!$F$5:$F$99))</f>
        <v>#DIV/0!</v>
      </c>
      <c r="H718" s="29" t="b">
        <f>IF(ISERROR(G718),1&lt;0,E718-G718&gt;eval!$B$6)</f>
        <v>0</v>
      </c>
      <c r="I718" s="32" t="e">
        <f>Rohdaten!L718-G718</f>
        <v>#DIV/0!</v>
      </c>
      <c r="J718" s="32">
        <f t="shared" si="209"/>
        <v>0</v>
      </c>
      <c r="K718" s="32">
        <f t="shared" si="210"/>
        <v>0</v>
      </c>
      <c r="V718" s="31" t="e">
        <f t="array" ref="V718">AVERAGE(IF(Rohdaten!E718='turnwise standard'!$A$5:$A$99,'turnwise standard'!$P$5:$P$99))</f>
        <v>#DIV/0!</v>
      </c>
      <c r="AF718" s="32">
        <f>(AC718)/((AE718+0.0000000000000000001)/charge/constants!$B$3)</f>
        <v>0</v>
      </c>
      <c r="AG718" s="32">
        <f>SQRT(AC718+1)/((AE718+0.0000000000000000001)/charge/constants!$B$3)</f>
        <v>4.8066000000000004</v>
      </c>
      <c r="AH718" s="32">
        <f>AF718/eval!$E$18</f>
        <v>0</v>
      </c>
      <c r="AI718" s="32">
        <f>AG718/eval!$E$18</f>
        <v>5.8210958603810132</v>
      </c>
      <c r="AR718" s="32" t="e">
        <f t="shared" si="211"/>
        <v>#DIV/0!</v>
      </c>
      <c r="AT718" s="32">
        <f>(AP718)/((AS718+0.0000000000000000001)/charge/constants!$B$3)</f>
        <v>0</v>
      </c>
      <c r="AU718" s="32">
        <f>SQRT(AP718+1)/((AS718+0.0000000000000000001)/charge/constants!$B$3)</f>
        <v>4.8066000000000004</v>
      </c>
      <c r="AV718" s="32">
        <f>AT718/eval!$E$18</f>
        <v>0</v>
      </c>
      <c r="AW718" s="32">
        <f>AU718/eval!$E$18</f>
        <v>5.8210958603810132</v>
      </c>
      <c r="BC718" s="32" t="e">
        <f>Rohdaten!AD718-G718</f>
        <v>#DIV/0!</v>
      </c>
      <c r="BF718" s="33">
        <f>Rohdaten!AF718/eval!$B$7</f>
        <v>0</v>
      </c>
    </row>
    <row r="719" spans="2:58" x14ac:dyDescent="0.2">
      <c r="B719" s="29">
        <f>IF(1=1,Rohdaten!H719,"x"&amp;Rohdaten!H719)</f>
        <v>0</v>
      </c>
      <c r="C719" s="29">
        <f>IF(101,Rohdaten!F719,-Rohdaten!F719)</f>
        <v>0</v>
      </c>
      <c r="E719" s="32">
        <f>Rohdaten!J719</f>
        <v>0</v>
      </c>
      <c r="F719" s="32" t="e">
        <f>AVERAGE(Rohdaten!L719,Rohdaten!X719,Rohdaten!AD719)</f>
        <v>#DIV/0!</v>
      </c>
      <c r="G719" s="29" t="e">
        <f t="array" ref="G719">AVERAGE(IF(Rohdaten!E719='turnwise standard'!$A$5:$A$99,'turnwise standard'!$F$5:$F$99))</f>
        <v>#DIV/0!</v>
      </c>
      <c r="H719" s="29" t="b">
        <f>IF(ISERROR(G719),1&lt;0,E719-G719&gt;eval!$B$6)</f>
        <v>0</v>
      </c>
      <c r="I719" s="32" t="e">
        <f>Rohdaten!L719-G719</f>
        <v>#DIV/0!</v>
      </c>
      <c r="J719" s="32">
        <f t="shared" si="209"/>
        <v>0</v>
      </c>
      <c r="K719" s="32">
        <f t="shared" si="210"/>
        <v>0</v>
      </c>
      <c r="V719" s="31" t="e">
        <f t="array" ref="V719">AVERAGE(IF(Rohdaten!E719='turnwise standard'!$A$5:$A$99,'turnwise standard'!$P$5:$P$99))</f>
        <v>#DIV/0!</v>
      </c>
      <c r="AF719" s="32">
        <f>(AC719)/((AE719+0.0000000000000000001)/charge/constants!$B$3)</f>
        <v>0</v>
      </c>
      <c r="AG719" s="32">
        <f>SQRT(AC719+1)/((AE719+0.0000000000000000001)/charge/constants!$B$3)</f>
        <v>4.8066000000000004</v>
      </c>
      <c r="AH719" s="32">
        <f>AF719/eval!$E$18</f>
        <v>0</v>
      </c>
      <c r="AI719" s="32">
        <f>AG719/eval!$E$18</f>
        <v>5.8210958603810132</v>
      </c>
      <c r="AR719" s="32" t="e">
        <f t="shared" si="211"/>
        <v>#DIV/0!</v>
      </c>
      <c r="AT719" s="32">
        <f>(AP719)/((AS719+0.0000000000000000001)/charge/constants!$B$3)</f>
        <v>0</v>
      </c>
      <c r="AU719" s="32">
        <f>SQRT(AP719+1)/((AS719+0.0000000000000000001)/charge/constants!$B$3)</f>
        <v>4.8066000000000004</v>
      </c>
      <c r="AV719" s="32">
        <f>AT719/eval!$E$18</f>
        <v>0</v>
      </c>
      <c r="AW719" s="32">
        <f>AU719/eval!$E$18</f>
        <v>5.8210958603810132</v>
      </c>
      <c r="BC719" s="32" t="e">
        <f>Rohdaten!AD719-G719</f>
        <v>#DIV/0!</v>
      </c>
      <c r="BF719" s="33">
        <f>Rohdaten!AF719/eval!$B$7</f>
        <v>0</v>
      </c>
    </row>
    <row r="720" spans="2:58" x14ac:dyDescent="0.2">
      <c r="B720" s="29">
        <f>IF(1=1,Rohdaten!H720,"x"&amp;Rohdaten!H720)</f>
        <v>0</v>
      </c>
      <c r="C720" s="29">
        <f>IF(101,Rohdaten!F720,-Rohdaten!F720)</f>
        <v>0</v>
      </c>
      <c r="E720" s="32">
        <f>Rohdaten!J720</f>
        <v>0</v>
      </c>
      <c r="F720" s="32" t="e">
        <f>AVERAGE(Rohdaten!L720,Rohdaten!X720,Rohdaten!AD720)</f>
        <v>#DIV/0!</v>
      </c>
      <c r="G720" s="29" t="e">
        <f t="array" ref="G720">AVERAGE(IF(Rohdaten!E720='turnwise standard'!$A$5:$A$99,'turnwise standard'!$F$5:$F$99))</f>
        <v>#DIV/0!</v>
      </c>
      <c r="H720" s="29" t="b">
        <f>IF(ISERROR(G720),1&lt;0,E720-G720&gt;eval!$B$6)</f>
        <v>0</v>
      </c>
      <c r="I720" s="32" t="e">
        <f>Rohdaten!L720-G720</f>
        <v>#DIV/0!</v>
      </c>
      <c r="J720" s="32">
        <f t="shared" si="209"/>
        <v>0</v>
      </c>
      <c r="K720" s="32">
        <f t="shared" si="210"/>
        <v>0</v>
      </c>
      <c r="V720" s="31" t="e">
        <f t="array" ref="V720">AVERAGE(IF(Rohdaten!E720='turnwise standard'!$A$5:$A$99,'turnwise standard'!$P$5:$P$99))</f>
        <v>#DIV/0!</v>
      </c>
      <c r="AF720" s="32">
        <f>(AC720)/((AE720+0.0000000000000000001)/charge/constants!$B$3)</f>
        <v>0</v>
      </c>
      <c r="AG720" s="32">
        <f>SQRT(AC720+1)/((AE720+0.0000000000000000001)/charge/constants!$B$3)</f>
        <v>4.8066000000000004</v>
      </c>
      <c r="AH720" s="32">
        <f>AF720/eval!$E$18</f>
        <v>0</v>
      </c>
      <c r="AI720" s="32">
        <f>AG720/eval!$E$18</f>
        <v>5.8210958603810132</v>
      </c>
      <c r="AR720" s="32" t="e">
        <f t="shared" si="211"/>
        <v>#DIV/0!</v>
      </c>
      <c r="AT720" s="32">
        <f>(AP720)/((AS720+0.0000000000000000001)/charge/constants!$B$3)</f>
        <v>0</v>
      </c>
      <c r="AU720" s="32">
        <f>SQRT(AP720+1)/((AS720+0.0000000000000000001)/charge/constants!$B$3)</f>
        <v>4.8066000000000004</v>
      </c>
      <c r="AV720" s="32">
        <f>AT720/eval!$E$18</f>
        <v>0</v>
      </c>
      <c r="AW720" s="32">
        <f>AU720/eval!$E$18</f>
        <v>5.8210958603810132</v>
      </c>
      <c r="BC720" s="32" t="e">
        <f>Rohdaten!AD720-G720</f>
        <v>#DIV/0!</v>
      </c>
      <c r="BF720" s="33">
        <f>Rohdaten!AF720/eval!$B$7</f>
        <v>0</v>
      </c>
    </row>
    <row r="721" spans="2:58" x14ac:dyDescent="0.2">
      <c r="B721" s="29">
        <f>IF(1=1,Rohdaten!H721,"x"&amp;Rohdaten!H721)</f>
        <v>0</v>
      </c>
      <c r="C721" s="29">
        <f>IF(101,Rohdaten!F721,-Rohdaten!F721)</f>
        <v>0</v>
      </c>
      <c r="E721" s="32">
        <f>Rohdaten!J721</f>
        <v>0</v>
      </c>
      <c r="F721" s="32" t="e">
        <f>AVERAGE(Rohdaten!L721,Rohdaten!X721,Rohdaten!AD721)</f>
        <v>#DIV/0!</v>
      </c>
      <c r="G721" s="29" t="e">
        <f t="array" ref="G721">AVERAGE(IF(Rohdaten!E721='turnwise standard'!$A$5:$A$99,'turnwise standard'!$F$5:$F$99))</f>
        <v>#DIV/0!</v>
      </c>
      <c r="H721" s="29" t="b">
        <f>IF(ISERROR(G721),1&lt;0,E721-G721&gt;eval!$B$6)</f>
        <v>0</v>
      </c>
      <c r="I721" s="32" t="e">
        <f>Rohdaten!L721-G721</f>
        <v>#DIV/0!</v>
      </c>
      <c r="J721" s="32">
        <f t="shared" si="209"/>
        <v>0</v>
      </c>
      <c r="K721" s="32">
        <f t="shared" si="210"/>
        <v>0</v>
      </c>
      <c r="V721" s="31" t="e">
        <f t="array" ref="V721">AVERAGE(IF(Rohdaten!E721='turnwise standard'!$A$5:$A$99,'turnwise standard'!$P$5:$P$99))</f>
        <v>#DIV/0!</v>
      </c>
      <c r="AF721" s="32">
        <f>(AC721)/((AE721+0.0000000000000000001)/charge/constants!$B$3)</f>
        <v>0</v>
      </c>
      <c r="AG721" s="32">
        <f>SQRT(AC721+1)/((AE721+0.0000000000000000001)/charge/constants!$B$3)</f>
        <v>4.8066000000000004</v>
      </c>
      <c r="AH721" s="32">
        <f>AF721/eval!$E$18</f>
        <v>0</v>
      </c>
      <c r="AI721" s="32">
        <f>AG721/eval!$E$18</f>
        <v>5.8210958603810132</v>
      </c>
      <c r="AR721" s="32" t="e">
        <f t="shared" si="211"/>
        <v>#DIV/0!</v>
      </c>
      <c r="AT721" s="32">
        <f>(AP721)/((AS721+0.0000000000000000001)/charge/constants!$B$3)</f>
        <v>0</v>
      </c>
      <c r="AU721" s="32">
        <f>SQRT(AP721+1)/((AS721+0.0000000000000000001)/charge/constants!$B$3)</f>
        <v>4.8066000000000004</v>
      </c>
      <c r="AV721" s="32">
        <f>AT721/eval!$E$18</f>
        <v>0</v>
      </c>
      <c r="AW721" s="32">
        <f>AU721/eval!$E$18</f>
        <v>5.8210958603810132</v>
      </c>
      <c r="BC721" s="32" t="e">
        <f>Rohdaten!AD721-G721</f>
        <v>#DIV/0!</v>
      </c>
      <c r="BF721" s="33">
        <f>Rohdaten!AF721/eval!$B$7</f>
        <v>0</v>
      </c>
    </row>
    <row r="722" spans="2:58" x14ac:dyDescent="0.2">
      <c r="B722" s="29">
        <f>IF(1=1,Rohdaten!H722,"x"&amp;Rohdaten!H722)</f>
        <v>0</v>
      </c>
      <c r="C722" s="29">
        <f>IF(101,Rohdaten!F722,-Rohdaten!F722)</f>
        <v>0</v>
      </c>
      <c r="E722" s="32">
        <f>Rohdaten!J722</f>
        <v>0</v>
      </c>
      <c r="F722" s="32" t="e">
        <f>AVERAGE(Rohdaten!L722,Rohdaten!X722,Rohdaten!AD722)</f>
        <v>#DIV/0!</v>
      </c>
      <c r="G722" s="29" t="e">
        <f t="array" ref="G722">AVERAGE(IF(Rohdaten!E722='turnwise standard'!$A$5:$A$99,'turnwise standard'!$F$5:$F$99))</f>
        <v>#DIV/0!</v>
      </c>
      <c r="H722" s="29" t="b">
        <f>IF(ISERROR(G722),1&lt;0,E722-G722&gt;eval!$B$6)</f>
        <v>0</v>
      </c>
      <c r="I722" s="32" t="e">
        <f>Rohdaten!L722-G722</f>
        <v>#DIV/0!</v>
      </c>
      <c r="J722" s="32">
        <f t="shared" si="209"/>
        <v>0</v>
      </c>
      <c r="K722" s="32">
        <f t="shared" si="210"/>
        <v>0</v>
      </c>
      <c r="V722" s="31" t="e">
        <f t="array" ref="V722">AVERAGE(IF(Rohdaten!E722='turnwise standard'!$A$5:$A$99,'turnwise standard'!$P$5:$P$99))</f>
        <v>#DIV/0!</v>
      </c>
      <c r="AF722" s="32">
        <f>(AC722)/((AE722+0.0000000000000000001)/charge/constants!$B$3)</f>
        <v>0</v>
      </c>
      <c r="AG722" s="32">
        <f>SQRT(AC722+1)/((AE722+0.0000000000000000001)/charge/constants!$B$3)</f>
        <v>4.8066000000000004</v>
      </c>
      <c r="AH722" s="32">
        <f>AF722/eval!$E$18</f>
        <v>0</v>
      </c>
      <c r="AI722" s="32">
        <f>AG722/eval!$E$18</f>
        <v>5.8210958603810132</v>
      </c>
      <c r="AR722" s="32" t="e">
        <f t="shared" si="211"/>
        <v>#DIV/0!</v>
      </c>
      <c r="AT722" s="32">
        <f>(AP722)/((AS722+0.0000000000000000001)/charge/constants!$B$3)</f>
        <v>0</v>
      </c>
      <c r="AU722" s="32">
        <f>SQRT(AP722+1)/((AS722+0.0000000000000000001)/charge/constants!$B$3)</f>
        <v>4.8066000000000004</v>
      </c>
      <c r="AV722" s="32">
        <f>AT722/eval!$E$18</f>
        <v>0</v>
      </c>
      <c r="AW722" s="32">
        <f>AU722/eval!$E$18</f>
        <v>5.8210958603810132</v>
      </c>
      <c r="BC722" s="32" t="e">
        <f>Rohdaten!AD722-G722</f>
        <v>#DIV/0!</v>
      </c>
      <c r="BF722" s="33">
        <f>Rohdaten!AF722/eval!$B$7</f>
        <v>0</v>
      </c>
    </row>
    <row r="723" spans="2:58" x14ac:dyDescent="0.2">
      <c r="B723" s="29">
        <f>IF(1=1,Rohdaten!H723,"x"&amp;Rohdaten!H723)</f>
        <v>0</v>
      </c>
      <c r="C723" s="29">
        <f>IF(101,Rohdaten!F723,-Rohdaten!F723)</f>
        <v>0</v>
      </c>
      <c r="E723" s="32">
        <f>Rohdaten!J723</f>
        <v>0</v>
      </c>
      <c r="F723" s="32" t="e">
        <f>AVERAGE(Rohdaten!L723,Rohdaten!X723,Rohdaten!AD723)</f>
        <v>#DIV/0!</v>
      </c>
      <c r="G723" s="29" t="e">
        <f t="array" ref="G723">AVERAGE(IF(Rohdaten!E723='turnwise standard'!$A$5:$A$99,'turnwise standard'!$F$5:$F$99))</f>
        <v>#DIV/0!</v>
      </c>
      <c r="H723" s="29" t="b">
        <f>IF(ISERROR(G723),1&lt;0,E723-G723&gt;eval!$B$6)</f>
        <v>0</v>
      </c>
      <c r="I723" s="32" t="e">
        <f>Rohdaten!L723-G723</f>
        <v>#DIV/0!</v>
      </c>
      <c r="J723" s="32">
        <f t="shared" si="209"/>
        <v>0</v>
      </c>
      <c r="K723" s="32">
        <f t="shared" si="210"/>
        <v>0</v>
      </c>
      <c r="V723" s="31" t="e">
        <f t="array" ref="V723">AVERAGE(IF(Rohdaten!E723='turnwise standard'!$A$5:$A$99,'turnwise standard'!$P$5:$P$99))</f>
        <v>#DIV/0!</v>
      </c>
      <c r="AF723" s="32">
        <f>(AC723)/((AE723+0.0000000000000000001)/charge/constants!$B$3)</f>
        <v>0</v>
      </c>
      <c r="AG723" s="32">
        <f>SQRT(AC723+1)/((AE723+0.0000000000000000001)/charge/constants!$B$3)</f>
        <v>4.8066000000000004</v>
      </c>
      <c r="AH723" s="32">
        <f>AF723/eval!$E$18</f>
        <v>0</v>
      </c>
      <c r="AI723" s="32">
        <f>AG723/eval!$E$18</f>
        <v>5.8210958603810132</v>
      </c>
      <c r="AR723" s="32" t="e">
        <f t="shared" si="211"/>
        <v>#DIV/0!</v>
      </c>
      <c r="AT723" s="32">
        <f>(AP723)/((AS723+0.0000000000000000001)/charge/constants!$B$3)</f>
        <v>0</v>
      </c>
      <c r="AU723" s="32">
        <f>SQRT(AP723+1)/((AS723+0.0000000000000000001)/charge/constants!$B$3)</f>
        <v>4.8066000000000004</v>
      </c>
      <c r="AV723" s="32">
        <f>AT723/eval!$E$18</f>
        <v>0</v>
      </c>
      <c r="AW723" s="32">
        <f>AU723/eval!$E$18</f>
        <v>5.8210958603810132</v>
      </c>
      <c r="BC723" s="32" t="e">
        <f>Rohdaten!AD723-G723</f>
        <v>#DIV/0!</v>
      </c>
      <c r="BF723" s="33">
        <f>Rohdaten!AF723/eval!$B$7</f>
        <v>0</v>
      </c>
    </row>
    <row r="724" spans="2:58" x14ac:dyDescent="0.2">
      <c r="B724" s="29">
        <f>IF(1=1,Rohdaten!H724,"x"&amp;Rohdaten!H724)</f>
        <v>0</v>
      </c>
      <c r="C724" s="29">
        <f>IF(101,Rohdaten!F724,-Rohdaten!F724)</f>
        <v>0</v>
      </c>
      <c r="E724" s="32">
        <f>Rohdaten!J724</f>
        <v>0</v>
      </c>
      <c r="F724" s="32" t="e">
        <f>AVERAGE(Rohdaten!L724,Rohdaten!X724,Rohdaten!AD724)</f>
        <v>#DIV/0!</v>
      </c>
      <c r="G724" s="29" t="e">
        <f t="array" ref="G724">AVERAGE(IF(Rohdaten!E724='turnwise standard'!$A$5:$A$99,'turnwise standard'!$F$5:$F$99))</f>
        <v>#DIV/0!</v>
      </c>
      <c r="H724" s="29" t="b">
        <f>IF(ISERROR(G724),1&lt;0,E724-G724&gt;eval!$B$6)</f>
        <v>0</v>
      </c>
      <c r="I724" s="32" t="e">
        <f>Rohdaten!L724-G724</f>
        <v>#DIV/0!</v>
      </c>
      <c r="J724" s="32">
        <f t="shared" si="209"/>
        <v>0</v>
      </c>
      <c r="K724" s="32">
        <f t="shared" si="210"/>
        <v>0</v>
      </c>
      <c r="V724" s="31" t="e">
        <f t="array" ref="V724">AVERAGE(IF(Rohdaten!E724='turnwise standard'!$A$5:$A$99,'turnwise standard'!$P$5:$P$99))</f>
        <v>#DIV/0!</v>
      </c>
      <c r="AF724" s="32">
        <f>(AC724)/((AE724+0.0000000000000000001)/charge/constants!$B$3)</f>
        <v>0</v>
      </c>
      <c r="AG724" s="32">
        <f>SQRT(AC724+1)/((AE724+0.0000000000000000001)/charge/constants!$B$3)</f>
        <v>4.8066000000000004</v>
      </c>
      <c r="AH724" s="32">
        <f>AF724/eval!$E$18</f>
        <v>0</v>
      </c>
      <c r="AI724" s="32">
        <f>AG724/eval!$E$18</f>
        <v>5.8210958603810132</v>
      </c>
      <c r="AR724" s="32" t="e">
        <f t="shared" si="211"/>
        <v>#DIV/0!</v>
      </c>
      <c r="AT724" s="32">
        <f>(AP724)/((AS724+0.0000000000000000001)/charge/constants!$B$3)</f>
        <v>0</v>
      </c>
      <c r="AU724" s="32">
        <f>SQRT(AP724+1)/((AS724+0.0000000000000000001)/charge/constants!$B$3)</f>
        <v>4.8066000000000004</v>
      </c>
      <c r="AV724" s="32">
        <f>AT724/eval!$E$18</f>
        <v>0</v>
      </c>
      <c r="AW724" s="32">
        <f>AU724/eval!$E$18</f>
        <v>5.8210958603810132</v>
      </c>
      <c r="BC724" s="32" t="e">
        <f>Rohdaten!AD724-G724</f>
        <v>#DIV/0!</v>
      </c>
      <c r="BF724" s="33">
        <f>Rohdaten!AF724/eval!$B$7</f>
        <v>0</v>
      </c>
    </row>
    <row r="725" spans="2:58" x14ac:dyDescent="0.2">
      <c r="B725" s="29">
        <f>IF(1=1,Rohdaten!H725,"x"&amp;Rohdaten!H725)</f>
        <v>0</v>
      </c>
      <c r="C725" s="29">
        <f>IF(101,Rohdaten!F725,-Rohdaten!F725)</f>
        <v>0</v>
      </c>
      <c r="E725" s="32">
        <f>Rohdaten!J725</f>
        <v>0</v>
      </c>
      <c r="F725" s="32" t="e">
        <f>AVERAGE(Rohdaten!L725,Rohdaten!X725,Rohdaten!AD725)</f>
        <v>#DIV/0!</v>
      </c>
      <c r="G725" s="29" t="e">
        <f t="array" ref="G725">AVERAGE(IF(Rohdaten!E725='turnwise standard'!$A$5:$A$99,'turnwise standard'!$F$5:$F$99))</f>
        <v>#DIV/0!</v>
      </c>
      <c r="H725" s="29" t="b">
        <f>IF(ISERROR(G725),1&lt;0,E725-G725&gt;eval!$B$6)</f>
        <v>0</v>
      </c>
      <c r="I725" s="32" t="e">
        <f>Rohdaten!L725-G725</f>
        <v>#DIV/0!</v>
      </c>
      <c r="J725" s="32">
        <f t="shared" si="209"/>
        <v>0</v>
      </c>
      <c r="K725" s="32">
        <f t="shared" si="210"/>
        <v>0</v>
      </c>
      <c r="V725" s="31" t="e">
        <f t="array" ref="V725">AVERAGE(IF(Rohdaten!E725='turnwise standard'!$A$5:$A$99,'turnwise standard'!$P$5:$P$99))</f>
        <v>#DIV/0!</v>
      </c>
      <c r="AF725" s="32">
        <f>(AC725)/((AE725+0.0000000000000000001)/charge/constants!$B$3)</f>
        <v>0</v>
      </c>
      <c r="AG725" s="32">
        <f>SQRT(AC725+1)/((AE725+0.0000000000000000001)/charge/constants!$B$3)</f>
        <v>4.8066000000000004</v>
      </c>
      <c r="AH725" s="32">
        <f>AF725/eval!$E$18</f>
        <v>0</v>
      </c>
      <c r="AI725" s="32">
        <f>AG725/eval!$E$18</f>
        <v>5.8210958603810132</v>
      </c>
      <c r="AR725" s="32" t="e">
        <f t="shared" si="211"/>
        <v>#DIV/0!</v>
      </c>
      <c r="AT725" s="32">
        <f>(AP725)/((AS725+0.0000000000000000001)/charge/constants!$B$3)</f>
        <v>0</v>
      </c>
      <c r="AU725" s="32">
        <f>SQRT(AP725+1)/((AS725+0.0000000000000000001)/charge/constants!$B$3)</f>
        <v>4.8066000000000004</v>
      </c>
      <c r="AV725" s="32">
        <f>AT725/eval!$E$18</f>
        <v>0</v>
      </c>
      <c r="AW725" s="32">
        <f>AU725/eval!$E$18</f>
        <v>5.8210958603810132</v>
      </c>
      <c r="BC725" s="32" t="e">
        <f>Rohdaten!AD725-G725</f>
        <v>#DIV/0!</v>
      </c>
      <c r="BF725" s="33">
        <f>Rohdaten!AF725/eval!$B$7</f>
        <v>0</v>
      </c>
    </row>
    <row r="726" spans="2:58" x14ac:dyDescent="0.2">
      <c r="B726" s="29">
        <f>IF(1=1,Rohdaten!H726,"x"&amp;Rohdaten!H726)</f>
        <v>0</v>
      </c>
      <c r="C726" s="29">
        <f>IF(101,Rohdaten!F726,-Rohdaten!F726)</f>
        <v>0</v>
      </c>
      <c r="E726" s="32">
        <f>Rohdaten!J726</f>
        <v>0</v>
      </c>
      <c r="F726" s="32" t="e">
        <f>AVERAGE(Rohdaten!L726,Rohdaten!X726,Rohdaten!AD726)</f>
        <v>#DIV/0!</v>
      </c>
      <c r="G726" s="29" t="e">
        <f t="array" ref="G726">AVERAGE(IF(Rohdaten!E726='turnwise standard'!$A$5:$A$99,'turnwise standard'!$F$5:$F$99))</f>
        <v>#DIV/0!</v>
      </c>
      <c r="H726" s="29" t="b">
        <f>IF(ISERROR(G726),1&lt;0,E726-G726&gt;eval!$B$6)</f>
        <v>0</v>
      </c>
      <c r="I726" s="32" t="e">
        <f>Rohdaten!L726-G726</f>
        <v>#DIV/0!</v>
      </c>
      <c r="J726" s="32">
        <f t="shared" si="209"/>
        <v>0</v>
      </c>
      <c r="K726" s="32">
        <f t="shared" si="210"/>
        <v>0</v>
      </c>
      <c r="V726" s="31" t="e">
        <f t="array" ref="V726">AVERAGE(IF(Rohdaten!E726='turnwise standard'!$A$5:$A$99,'turnwise standard'!$P$5:$P$99))</f>
        <v>#DIV/0!</v>
      </c>
      <c r="AF726" s="32">
        <f>(AC726)/((AE726+0.0000000000000000001)/charge/constants!$B$3)</f>
        <v>0</v>
      </c>
      <c r="AG726" s="32">
        <f>SQRT(AC726+1)/((AE726+0.0000000000000000001)/charge/constants!$B$3)</f>
        <v>4.8066000000000004</v>
      </c>
      <c r="AH726" s="32">
        <f>AF726/eval!$E$18</f>
        <v>0</v>
      </c>
      <c r="AI726" s="32">
        <f>AG726/eval!$E$18</f>
        <v>5.8210958603810132</v>
      </c>
      <c r="AR726" s="32" t="e">
        <f t="shared" si="211"/>
        <v>#DIV/0!</v>
      </c>
      <c r="AT726" s="32">
        <f>(AP726)/((AS726+0.0000000000000000001)/charge/constants!$B$3)</f>
        <v>0</v>
      </c>
      <c r="AU726" s="32">
        <f>SQRT(AP726+1)/((AS726+0.0000000000000000001)/charge/constants!$B$3)</f>
        <v>4.8066000000000004</v>
      </c>
      <c r="AV726" s="32">
        <f>AT726/eval!$E$18</f>
        <v>0</v>
      </c>
      <c r="AW726" s="32">
        <f>AU726/eval!$E$18</f>
        <v>5.8210958603810132</v>
      </c>
      <c r="BC726" s="32" t="e">
        <f>Rohdaten!AD726-G726</f>
        <v>#DIV/0!</v>
      </c>
      <c r="BF726" s="33">
        <f>Rohdaten!AF726/eval!$B$7</f>
        <v>0</v>
      </c>
    </row>
    <row r="727" spans="2:58" x14ac:dyDescent="0.2">
      <c r="B727" s="29">
        <f>IF(1=1,Rohdaten!H727,"x"&amp;Rohdaten!H727)</f>
        <v>0</v>
      </c>
      <c r="C727" s="29">
        <f>IF(101,Rohdaten!F727,-Rohdaten!F727)</f>
        <v>0</v>
      </c>
      <c r="E727" s="32">
        <f>Rohdaten!J727</f>
        <v>0</v>
      </c>
      <c r="F727" s="32" t="e">
        <f>AVERAGE(Rohdaten!L727,Rohdaten!X727,Rohdaten!AD727)</f>
        <v>#DIV/0!</v>
      </c>
      <c r="G727" s="29" t="e">
        <f t="array" ref="G727">AVERAGE(IF(Rohdaten!E727='turnwise standard'!$A$5:$A$99,'turnwise standard'!$F$5:$F$99))</f>
        <v>#DIV/0!</v>
      </c>
      <c r="H727" s="29" t="b">
        <f>IF(ISERROR(G727),1&lt;0,E727-G727&gt;eval!$B$6)</f>
        <v>0</v>
      </c>
      <c r="I727" s="32" t="e">
        <f>Rohdaten!L727-G727</f>
        <v>#DIV/0!</v>
      </c>
      <c r="J727" s="32">
        <f t="shared" si="209"/>
        <v>0</v>
      </c>
      <c r="K727" s="32">
        <f t="shared" si="210"/>
        <v>0</v>
      </c>
      <c r="V727" s="31" t="e">
        <f t="array" ref="V727">AVERAGE(IF(Rohdaten!E727='turnwise standard'!$A$5:$A$99,'turnwise standard'!$P$5:$P$99))</f>
        <v>#DIV/0!</v>
      </c>
      <c r="AF727" s="32">
        <f>(AC727)/((AE727+0.0000000000000000001)/charge/constants!$B$3)</f>
        <v>0</v>
      </c>
      <c r="AG727" s="32">
        <f>SQRT(AC727+1)/((AE727+0.0000000000000000001)/charge/constants!$B$3)</f>
        <v>4.8066000000000004</v>
      </c>
      <c r="AH727" s="32">
        <f>AF727/eval!$E$18</f>
        <v>0</v>
      </c>
      <c r="AI727" s="32">
        <f>AG727/eval!$E$18</f>
        <v>5.8210958603810132</v>
      </c>
      <c r="AR727" s="32" t="e">
        <f t="shared" si="211"/>
        <v>#DIV/0!</v>
      </c>
      <c r="AT727" s="32">
        <f>(AP727)/((AS727+0.0000000000000000001)/charge/constants!$B$3)</f>
        <v>0</v>
      </c>
      <c r="AU727" s="32">
        <f>SQRT(AP727+1)/((AS727+0.0000000000000000001)/charge/constants!$B$3)</f>
        <v>4.8066000000000004</v>
      </c>
      <c r="AV727" s="32">
        <f>AT727/eval!$E$18</f>
        <v>0</v>
      </c>
      <c r="AW727" s="32">
        <f>AU727/eval!$E$18</f>
        <v>5.8210958603810132</v>
      </c>
      <c r="BC727" s="32" t="e">
        <f>Rohdaten!AD727-G727</f>
        <v>#DIV/0!</v>
      </c>
      <c r="BF727" s="33">
        <f>Rohdaten!AF727/eval!$B$7</f>
        <v>0</v>
      </c>
    </row>
    <row r="728" spans="2:58" x14ac:dyDescent="0.2">
      <c r="B728" s="29">
        <f>IF(1=1,Rohdaten!H728,"x"&amp;Rohdaten!H728)</f>
        <v>0</v>
      </c>
      <c r="C728" s="29">
        <f>IF(101,Rohdaten!F728,-Rohdaten!F728)</f>
        <v>0</v>
      </c>
      <c r="E728" s="32">
        <f>Rohdaten!J728</f>
        <v>0</v>
      </c>
      <c r="F728" s="32" t="e">
        <f>AVERAGE(Rohdaten!L728,Rohdaten!X728,Rohdaten!AD728)</f>
        <v>#DIV/0!</v>
      </c>
      <c r="G728" s="29" t="e">
        <f t="array" ref="G728">AVERAGE(IF(Rohdaten!E728='turnwise standard'!$A$5:$A$99,'turnwise standard'!$F$5:$F$99))</f>
        <v>#DIV/0!</v>
      </c>
      <c r="H728" s="29" t="b">
        <f>IF(ISERROR(G728),1&lt;0,E728-G728&gt;eval!$B$6)</f>
        <v>0</v>
      </c>
      <c r="I728" s="32" t="e">
        <f>Rohdaten!L728-G728</f>
        <v>#DIV/0!</v>
      </c>
      <c r="J728" s="32">
        <f t="shared" si="209"/>
        <v>0</v>
      </c>
      <c r="K728" s="32">
        <f t="shared" si="210"/>
        <v>0</v>
      </c>
      <c r="V728" s="31" t="e">
        <f t="array" ref="V728">AVERAGE(IF(Rohdaten!E728='turnwise standard'!$A$5:$A$99,'turnwise standard'!$P$5:$P$99))</f>
        <v>#DIV/0!</v>
      </c>
      <c r="AF728" s="32">
        <f>(AC728)/((AE728+0.0000000000000000001)/charge/constants!$B$3)</f>
        <v>0</v>
      </c>
      <c r="AG728" s="32">
        <f>SQRT(AC728+1)/((AE728+0.0000000000000000001)/charge/constants!$B$3)</f>
        <v>4.8066000000000004</v>
      </c>
      <c r="AH728" s="32">
        <f>AF728/eval!$E$18</f>
        <v>0</v>
      </c>
      <c r="AI728" s="32">
        <f>AG728/eval!$E$18</f>
        <v>5.8210958603810132</v>
      </c>
      <c r="AR728" s="32" t="e">
        <f t="shared" si="211"/>
        <v>#DIV/0!</v>
      </c>
      <c r="AT728" s="32">
        <f>(AP728)/((AS728+0.0000000000000000001)/charge/constants!$B$3)</f>
        <v>0</v>
      </c>
      <c r="AU728" s="32">
        <f>SQRT(AP728+1)/((AS728+0.0000000000000000001)/charge/constants!$B$3)</f>
        <v>4.8066000000000004</v>
      </c>
      <c r="AV728" s="32">
        <f>AT728/eval!$E$18</f>
        <v>0</v>
      </c>
      <c r="AW728" s="32">
        <f>AU728/eval!$E$18</f>
        <v>5.8210958603810132</v>
      </c>
      <c r="BC728" s="32" t="e">
        <f>Rohdaten!AD728-G728</f>
        <v>#DIV/0!</v>
      </c>
      <c r="BF728" s="33">
        <f>Rohdaten!AF728/eval!$B$7</f>
        <v>0</v>
      </c>
    </row>
    <row r="729" spans="2:58" x14ac:dyDescent="0.2">
      <c r="B729" s="29">
        <f>IF(1=1,Rohdaten!H729,"x"&amp;Rohdaten!H729)</f>
        <v>0</v>
      </c>
      <c r="C729" s="29">
        <f>IF(101,Rohdaten!F729,-Rohdaten!F729)</f>
        <v>0</v>
      </c>
      <c r="E729" s="32">
        <f>Rohdaten!J729</f>
        <v>0</v>
      </c>
      <c r="F729" s="32" t="e">
        <f>AVERAGE(Rohdaten!L729,Rohdaten!X729,Rohdaten!AD729)</f>
        <v>#DIV/0!</v>
      </c>
      <c r="G729" s="29" t="e">
        <f t="array" ref="G729">AVERAGE(IF(Rohdaten!E729='turnwise standard'!$A$5:$A$99,'turnwise standard'!$F$5:$F$99))</f>
        <v>#DIV/0!</v>
      </c>
      <c r="H729" s="29" t="b">
        <f>IF(ISERROR(G729),1&lt;0,E729-G729&gt;eval!$B$6)</f>
        <v>0</v>
      </c>
      <c r="I729" s="32" t="e">
        <f>Rohdaten!L729-G729</f>
        <v>#DIV/0!</v>
      </c>
      <c r="J729" s="32">
        <f t="shared" si="209"/>
        <v>0</v>
      </c>
      <c r="K729" s="32">
        <f t="shared" si="210"/>
        <v>0</v>
      </c>
      <c r="V729" s="31" t="e">
        <f t="array" ref="V729">AVERAGE(IF(Rohdaten!E729='turnwise standard'!$A$5:$A$99,'turnwise standard'!$P$5:$P$99))</f>
        <v>#DIV/0!</v>
      </c>
      <c r="AF729" s="32">
        <f>(AC729)/((AE729+0.0000000000000000001)/charge/constants!$B$3)</f>
        <v>0</v>
      </c>
      <c r="AG729" s="32">
        <f>SQRT(AC729+1)/((AE729+0.0000000000000000001)/charge/constants!$B$3)</f>
        <v>4.8066000000000004</v>
      </c>
      <c r="AH729" s="32">
        <f>AF729/eval!$E$18</f>
        <v>0</v>
      </c>
      <c r="AI729" s="32">
        <f>AG729/eval!$E$18</f>
        <v>5.8210958603810132</v>
      </c>
      <c r="AR729" s="32" t="e">
        <f t="shared" si="211"/>
        <v>#DIV/0!</v>
      </c>
      <c r="AT729" s="32">
        <f>(AP729)/((AS729+0.0000000000000000001)/charge/constants!$B$3)</f>
        <v>0</v>
      </c>
      <c r="AU729" s="32">
        <f>SQRT(AP729+1)/((AS729+0.0000000000000000001)/charge/constants!$B$3)</f>
        <v>4.8066000000000004</v>
      </c>
      <c r="AV729" s="32">
        <f>AT729/eval!$E$18</f>
        <v>0</v>
      </c>
      <c r="AW729" s="32">
        <f>AU729/eval!$E$18</f>
        <v>5.8210958603810132</v>
      </c>
      <c r="BC729" s="32" t="e">
        <f>Rohdaten!AD729-G729</f>
        <v>#DIV/0!</v>
      </c>
      <c r="BF729" s="33">
        <f>Rohdaten!AF729/eval!$B$7</f>
        <v>0</v>
      </c>
    </row>
    <row r="730" spans="2:58" x14ac:dyDescent="0.2">
      <c r="B730" s="29">
        <f>IF(1=1,Rohdaten!H730,"x"&amp;Rohdaten!H730)</f>
        <v>0</v>
      </c>
      <c r="C730" s="29">
        <f>IF(101,Rohdaten!F730,-Rohdaten!F730)</f>
        <v>0</v>
      </c>
      <c r="E730" s="32">
        <f>Rohdaten!J730</f>
        <v>0</v>
      </c>
      <c r="F730" s="32" t="e">
        <f>AVERAGE(Rohdaten!L730,Rohdaten!X730,Rohdaten!AD730)</f>
        <v>#DIV/0!</v>
      </c>
      <c r="G730" s="29" t="e">
        <f t="array" ref="G730">AVERAGE(IF(Rohdaten!E730='turnwise standard'!$A$5:$A$99,'turnwise standard'!$F$5:$F$99))</f>
        <v>#DIV/0!</v>
      </c>
      <c r="H730" s="29" t="b">
        <f>IF(ISERROR(G730),1&lt;0,E730-G730&gt;eval!$B$6)</f>
        <v>0</v>
      </c>
      <c r="I730" s="32" t="e">
        <f>Rohdaten!L730-G730</f>
        <v>#DIV/0!</v>
      </c>
      <c r="J730" s="32">
        <f t="shared" si="209"/>
        <v>0</v>
      </c>
      <c r="K730" s="32">
        <f t="shared" si="210"/>
        <v>0</v>
      </c>
      <c r="V730" s="31" t="e">
        <f t="array" ref="V730">AVERAGE(IF(Rohdaten!E730='turnwise standard'!$A$5:$A$99,'turnwise standard'!$P$5:$P$99))</f>
        <v>#DIV/0!</v>
      </c>
      <c r="AF730" s="32">
        <f>(AC730)/((AE730+0.0000000000000000001)/charge/constants!$B$3)</f>
        <v>0</v>
      </c>
      <c r="AG730" s="32">
        <f>SQRT(AC730+1)/((AE730+0.0000000000000000001)/charge/constants!$B$3)</f>
        <v>4.8066000000000004</v>
      </c>
      <c r="AH730" s="32">
        <f>AF730/eval!$E$18</f>
        <v>0</v>
      </c>
      <c r="AI730" s="32">
        <f>AG730/eval!$E$18</f>
        <v>5.8210958603810132</v>
      </c>
      <c r="AR730" s="32" t="e">
        <f t="shared" si="211"/>
        <v>#DIV/0!</v>
      </c>
      <c r="AT730" s="32">
        <f>(AP730)/((AS730+0.0000000000000000001)/charge/constants!$B$3)</f>
        <v>0</v>
      </c>
      <c r="AU730" s="32">
        <f>SQRT(AP730+1)/((AS730+0.0000000000000000001)/charge/constants!$B$3)</f>
        <v>4.8066000000000004</v>
      </c>
      <c r="AV730" s="32">
        <f>AT730/eval!$E$18</f>
        <v>0</v>
      </c>
      <c r="AW730" s="32">
        <f>AU730/eval!$E$18</f>
        <v>5.8210958603810132</v>
      </c>
      <c r="BC730" s="32" t="e">
        <f>Rohdaten!AD730-G730</f>
        <v>#DIV/0!</v>
      </c>
      <c r="BF730" s="33">
        <f>Rohdaten!AF730/eval!$B$7</f>
        <v>0</v>
      </c>
    </row>
    <row r="731" spans="2:58" x14ac:dyDescent="0.2">
      <c r="B731" s="29">
        <f>IF(1=1,Rohdaten!H731,"x"&amp;Rohdaten!H731)</f>
        <v>0</v>
      </c>
      <c r="C731" s="29">
        <f>IF(101,Rohdaten!F731,-Rohdaten!F731)</f>
        <v>0</v>
      </c>
      <c r="E731" s="32">
        <f>Rohdaten!J731</f>
        <v>0</v>
      </c>
      <c r="F731" s="32" t="e">
        <f>AVERAGE(Rohdaten!L731,Rohdaten!X731,Rohdaten!AD731)</f>
        <v>#DIV/0!</v>
      </c>
      <c r="G731" s="29" t="e">
        <f t="array" ref="G731">AVERAGE(IF(Rohdaten!E731='turnwise standard'!$A$5:$A$99,'turnwise standard'!$F$5:$F$99))</f>
        <v>#DIV/0!</v>
      </c>
      <c r="H731" s="29" t="b">
        <f>IF(ISERROR(G731),1&lt;0,E731-G731&gt;eval!$B$6)</f>
        <v>0</v>
      </c>
      <c r="I731" s="32" t="e">
        <f>Rohdaten!L731-G731</f>
        <v>#DIV/0!</v>
      </c>
      <c r="J731" s="32">
        <f t="shared" si="209"/>
        <v>0</v>
      </c>
      <c r="K731" s="32">
        <f t="shared" si="210"/>
        <v>0</v>
      </c>
      <c r="V731" s="31" t="e">
        <f t="array" ref="V731">AVERAGE(IF(Rohdaten!E731='turnwise standard'!$A$5:$A$99,'turnwise standard'!$P$5:$P$99))</f>
        <v>#DIV/0!</v>
      </c>
      <c r="AF731" s="32">
        <f>(AC731)/((AE731+0.0000000000000000001)/charge/constants!$B$3)</f>
        <v>0</v>
      </c>
      <c r="AG731" s="32">
        <f>SQRT(AC731+1)/((AE731+0.0000000000000000001)/charge/constants!$B$3)</f>
        <v>4.8066000000000004</v>
      </c>
      <c r="AH731" s="32">
        <f>AF731/eval!$E$18</f>
        <v>0</v>
      </c>
      <c r="AI731" s="32">
        <f>AG731/eval!$E$18</f>
        <v>5.8210958603810132</v>
      </c>
      <c r="AR731" s="32" t="e">
        <f t="shared" si="211"/>
        <v>#DIV/0!</v>
      </c>
      <c r="AT731" s="32">
        <f>(AP731)/((AS731+0.0000000000000000001)/charge/constants!$B$3)</f>
        <v>0</v>
      </c>
      <c r="AU731" s="32">
        <f>SQRT(AP731+1)/((AS731+0.0000000000000000001)/charge/constants!$B$3)</f>
        <v>4.8066000000000004</v>
      </c>
      <c r="AV731" s="32">
        <f>AT731/eval!$E$18</f>
        <v>0</v>
      </c>
      <c r="AW731" s="32">
        <f>AU731/eval!$E$18</f>
        <v>5.8210958603810132</v>
      </c>
      <c r="BC731" s="32" t="e">
        <f>Rohdaten!AD731-G731</f>
        <v>#DIV/0!</v>
      </c>
      <c r="BF731" s="33">
        <f>Rohdaten!AF731/eval!$B$7</f>
        <v>0</v>
      </c>
    </row>
    <row r="732" spans="2:58" x14ac:dyDescent="0.2">
      <c r="B732" s="29">
        <f>IF(1=1,Rohdaten!H732,"x"&amp;Rohdaten!H732)</f>
        <v>0</v>
      </c>
      <c r="C732" s="29">
        <f>IF(101,Rohdaten!F732,-Rohdaten!F732)</f>
        <v>0</v>
      </c>
      <c r="E732" s="32">
        <f>Rohdaten!J732</f>
        <v>0</v>
      </c>
      <c r="F732" s="32" t="e">
        <f>AVERAGE(Rohdaten!L732,Rohdaten!X732,Rohdaten!AD732)</f>
        <v>#DIV/0!</v>
      </c>
      <c r="G732" s="29" t="e">
        <f t="array" ref="G732">AVERAGE(IF(Rohdaten!E732='turnwise standard'!$A$5:$A$99,'turnwise standard'!$F$5:$F$99))</f>
        <v>#DIV/0!</v>
      </c>
      <c r="H732" s="29" t="b">
        <f>IF(ISERROR(G732),1&lt;0,E732-G732&gt;eval!$B$6)</f>
        <v>0</v>
      </c>
      <c r="I732" s="32" t="e">
        <f>Rohdaten!L732-G732</f>
        <v>#DIV/0!</v>
      </c>
      <c r="J732" s="32">
        <f t="shared" si="209"/>
        <v>0</v>
      </c>
      <c r="K732" s="32">
        <f t="shared" si="210"/>
        <v>0</v>
      </c>
      <c r="V732" s="31" t="e">
        <f t="array" ref="V732">AVERAGE(IF(Rohdaten!E732='turnwise standard'!$A$5:$A$99,'turnwise standard'!$P$5:$P$99))</f>
        <v>#DIV/0!</v>
      </c>
      <c r="AF732" s="32">
        <f>(AC732)/((AE732+0.0000000000000000001)/charge/constants!$B$3)</f>
        <v>0</v>
      </c>
      <c r="AG732" s="32">
        <f>SQRT(AC732+1)/((AE732+0.0000000000000000001)/charge/constants!$B$3)</f>
        <v>4.8066000000000004</v>
      </c>
      <c r="AH732" s="32">
        <f>AF732/eval!$E$18</f>
        <v>0</v>
      </c>
      <c r="AI732" s="32">
        <f>AG732/eval!$E$18</f>
        <v>5.8210958603810132</v>
      </c>
      <c r="AR732" s="32" t="e">
        <f t="shared" si="211"/>
        <v>#DIV/0!</v>
      </c>
      <c r="AT732" s="32">
        <f>(AP732)/((AS732+0.0000000000000000001)/charge/constants!$B$3)</f>
        <v>0</v>
      </c>
      <c r="AU732" s="32">
        <f>SQRT(AP732+1)/((AS732+0.0000000000000000001)/charge/constants!$B$3)</f>
        <v>4.8066000000000004</v>
      </c>
      <c r="AV732" s="32">
        <f>AT732/eval!$E$18</f>
        <v>0</v>
      </c>
      <c r="AW732" s="32">
        <f>AU732/eval!$E$18</f>
        <v>5.8210958603810132</v>
      </c>
      <c r="BC732" s="32" t="e">
        <f>Rohdaten!AD732-G732</f>
        <v>#DIV/0!</v>
      </c>
      <c r="BF732" s="33">
        <f>Rohdaten!AF732/eval!$B$7</f>
        <v>0</v>
      </c>
    </row>
    <row r="733" spans="2:58" x14ac:dyDescent="0.2">
      <c r="B733" s="29">
        <f>IF(1=1,Rohdaten!H733,"x"&amp;Rohdaten!H733)</f>
        <v>0</v>
      </c>
      <c r="C733" s="29">
        <f>IF(101,Rohdaten!F733,-Rohdaten!F733)</f>
        <v>0</v>
      </c>
      <c r="E733" s="32">
        <f>Rohdaten!J733</f>
        <v>0</v>
      </c>
      <c r="F733" s="32" t="e">
        <f>AVERAGE(Rohdaten!L733,Rohdaten!X733,Rohdaten!AD733)</f>
        <v>#DIV/0!</v>
      </c>
      <c r="G733" s="29" t="e">
        <f t="array" ref="G733">AVERAGE(IF(Rohdaten!E733='turnwise standard'!$A$5:$A$99,'turnwise standard'!$F$5:$F$99))</f>
        <v>#DIV/0!</v>
      </c>
      <c r="H733" s="29" t="b">
        <f>IF(ISERROR(G733),1&lt;0,E733-G733&gt;eval!$B$6)</f>
        <v>0</v>
      </c>
      <c r="I733" s="32" t="e">
        <f>Rohdaten!L733-G733</f>
        <v>#DIV/0!</v>
      </c>
      <c r="J733" s="32">
        <f t="shared" si="209"/>
        <v>0</v>
      </c>
      <c r="K733" s="32">
        <f t="shared" si="210"/>
        <v>0</v>
      </c>
      <c r="V733" s="31" t="e">
        <f t="array" ref="V733">AVERAGE(IF(Rohdaten!E733='turnwise standard'!$A$5:$A$99,'turnwise standard'!$P$5:$P$99))</f>
        <v>#DIV/0!</v>
      </c>
      <c r="AF733" s="32">
        <f>(AC733)/((AE733+0.0000000000000000001)/charge/constants!$B$3)</f>
        <v>0</v>
      </c>
      <c r="AG733" s="32">
        <f>SQRT(AC733+1)/((AE733+0.0000000000000000001)/charge/constants!$B$3)</f>
        <v>4.8066000000000004</v>
      </c>
      <c r="AH733" s="32">
        <f>AF733/eval!$E$18</f>
        <v>0</v>
      </c>
      <c r="AI733" s="32">
        <f>AG733/eval!$E$18</f>
        <v>5.8210958603810132</v>
      </c>
      <c r="AR733" s="32" t="e">
        <f t="shared" si="211"/>
        <v>#DIV/0!</v>
      </c>
      <c r="AT733" s="32">
        <f>(AP733)/((AS733+0.0000000000000000001)/charge/constants!$B$3)</f>
        <v>0</v>
      </c>
      <c r="AU733" s="32">
        <f>SQRT(AP733+1)/((AS733+0.0000000000000000001)/charge/constants!$B$3)</f>
        <v>4.8066000000000004</v>
      </c>
      <c r="AV733" s="32">
        <f>AT733/eval!$E$18</f>
        <v>0</v>
      </c>
      <c r="AW733" s="32">
        <f>AU733/eval!$E$18</f>
        <v>5.8210958603810132</v>
      </c>
      <c r="BC733" s="32" t="e">
        <f>Rohdaten!AD733-G733</f>
        <v>#DIV/0!</v>
      </c>
      <c r="BF733" s="33">
        <f>Rohdaten!AF733/eval!$B$7</f>
        <v>0</v>
      </c>
    </row>
    <row r="734" spans="2:58" x14ac:dyDescent="0.2">
      <c r="B734" s="29">
        <f>IF(1=1,Rohdaten!H734,"x"&amp;Rohdaten!H734)</f>
        <v>0</v>
      </c>
      <c r="C734" s="29">
        <f>IF(101,Rohdaten!F734,-Rohdaten!F734)</f>
        <v>0</v>
      </c>
      <c r="E734" s="32">
        <f>Rohdaten!J734</f>
        <v>0</v>
      </c>
      <c r="F734" s="32" t="e">
        <f>AVERAGE(Rohdaten!L734,Rohdaten!X734,Rohdaten!AD734)</f>
        <v>#DIV/0!</v>
      </c>
      <c r="G734" s="29" t="e">
        <f t="array" ref="G734">AVERAGE(IF(Rohdaten!E734='turnwise standard'!$A$5:$A$99,'turnwise standard'!$F$5:$F$99))</f>
        <v>#DIV/0!</v>
      </c>
      <c r="H734" s="29" t="b">
        <f>IF(ISERROR(G734),1&lt;0,E734-G734&gt;eval!$B$6)</f>
        <v>0</v>
      </c>
      <c r="I734" s="32" t="e">
        <f>Rohdaten!L734-G734</f>
        <v>#DIV/0!</v>
      </c>
      <c r="J734" s="32">
        <f t="shared" si="209"/>
        <v>0</v>
      </c>
      <c r="K734" s="32">
        <f t="shared" si="210"/>
        <v>0</v>
      </c>
      <c r="V734" s="31" t="e">
        <f t="array" ref="V734">AVERAGE(IF(Rohdaten!E734='turnwise standard'!$A$5:$A$99,'turnwise standard'!$P$5:$P$99))</f>
        <v>#DIV/0!</v>
      </c>
      <c r="AF734" s="32">
        <f>(AC734)/((AE734+0.0000000000000000001)/charge/constants!$B$3)</f>
        <v>0</v>
      </c>
      <c r="AG734" s="32">
        <f>SQRT(AC734+1)/((AE734+0.0000000000000000001)/charge/constants!$B$3)</f>
        <v>4.8066000000000004</v>
      </c>
      <c r="AH734" s="32">
        <f>AF734/eval!$E$18</f>
        <v>0</v>
      </c>
      <c r="AI734" s="32">
        <f>AG734/eval!$E$18</f>
        <v>5.8210958603810132</v>
      </c>
      <c r="AR734" s="32" t="e">
        <f t="shared" si="211"/>
        <v>#DIV/0!</v>
      </c>
      <c r="AT734" s="32">
        <f>(AP734)/((AS734+0.0000000000000000001)/charge/constants!$B$3)</f>
        <v>0</v>
      </c>
      <c r="AU734" s="32">
        <f>SQRT(AP734+1)/((AS734+0.0000000000000000001)/charge/constants!$B$3)</f>
        <v>4.8066000000000004</v>
      </c>
      <c r="AV734" s="32">
        <f>AT734/eval!$E$18</f>
        <v>0</v>
      </c>
      <c r="AW734" s="32">
        <f>AU734/eval!$E$18</f>
        <v>5.8210958603810132</v>
      </c>
      <c r="BC734" s="32" t="e">
        <f>Rohdaten!AD734-G734</f>
        <v>#DIV/0!</v>
      </c>
      <c r="BF734" s="33">
        <f>Rohdaten!AF734/eval!$B$7</f>
        <v>0</v>
      </c>
    </row>
    <row r="735" spans="2:58" x14ac:dyDescent="0.2">
      <c r="B735" s="29">
        <f>IF(1=1,Rohdaten!H735,"x"&amp;Rohdaten!H735)</f>
        <v>0</v>
      </c>
      <c r="C735" s="29">
        <f>IF(101,Rohdaten!F735,-Rohdaten!F735)</f>
        <v>0</v>
      </c>
      <c r="E735" s="32">
        <f>Rohdaten!J735</f>
        <v>0</v>
      </c>
      <c r="F735" s="32" t="e">
        <f>AVERAGE(Rohdaten!L735,Rohdaten!X735,Rohdaten!AD735)</f>
        <v>#DIV/0!</v>
      </c>
      <c r="G735" s="29" t="e">
        <f t="array" ref="G735">AVERAGE(IF(Rohdaten!E735='turnwise standard'!$A$5:$A$99,'turnwise standard'!$F$5:$F$99))</f>
        <v>#DIV/0!</v>
      </c>
      <c r="H735" s="29" t="b">
        <f>IF(ISERROR(G735),1&lt;0,E735-G735&gt;eval!$B$6)</f>
        <v>0</v>
      </c>
      <c r="I735" s="32" t="e">
        <f>Rohdaten!L735-G735</f>
        <v>#DIV/0!</v>
      </c>
      <c r="J735" s="32">
        <f t="shared" si="209"/>
        <v>0</v>
      </c>
      <c r="K735" s="32">
        <f t="shared" si="210"/>
        <v>0</v>
      </c>
      <c r="V735" s="31" t="e">
        <f t="array" ref="V735">AVERAGE(IF(Rohdaten!E735='turnwise standard'!$A$5:$A$99,'turnwise standard'!$P$5:$P$99))</f>
        <v>#DIV/0!</v>
      </c>
      <c r="AF735" s="32">
        <f>(AC735)/((AE735+0.0000000000000000001)/charge/constants!$B$3)</f>
        <v>0</v>
      </c>
      <c r="AG735" s="32">
        <f>SQRT(AC735+1)/((AE735+0.0000000000000000001)/charge/constants!$B$3)</f>
        <v>4.8066000000000004</v>
      </c>
      <c r="AH735" s="32">
        <f>AF735/eval!$E$18</f>
        <v>0</v>
      </c>
      <c r="AI735" s="32">
        <f>AG735/eval!$E$18</f>
        <v>5.8210958603810132</v>
      </c>
      <c r="AR735" s="32" t="e">
        <f t="shared" si="211"/>
        <v>#DIV/0!</v>
      </c>
      <c r="AT735" s="32">
        <f>(AP735)/((AS735+0.0000000000000000001)/charge/constants!$B$3)</f>
        <v>0</v>
      </c>
      <c r="AU735" s="32">
        <f>SQRT(AP735+1)/((AS735+0.0000000000000000001)/charge/constants!$B$3)</f>
        <v>4.8066000000000004</v>
      </c>
      <c r="AV735" s="32">
        <f>AT735/eval!$E$18</f>
        <v>0</v>
      </c>
      <c r="AW735" s="32">
        <f>AU735/eval!$E$18</f>
        <v>5.8210958603810132</v>
      </c>
      <c r="BC735" s="32" t="e">
        <f>Rohdaten!AD735-G735</f>
        <v>#DIV/0!</v>
      </c>
      <c r="BF735" s="33">
        <f>Rohdaten!AF735/eval!$B$7</f>
        <v>0</v>
      </c>
    </row>
    <row r="736" spans="2:58" x14ac:dyDescent="0.2">
      <c r="B736" s="29">
        <f>IF(1=1,Rohdaten!H736,"x"&amp;Rohdaten!H736)</f>
        <v>0</v>
      </c>
      <c r="C736" s="29">
        <f>IF(101,Rohdaten!F736,-Rohdaten!F736)</f>
        <v>0</v>
      </c>
      <c r="E736" s="32">
        <f>Rohdaten!J736</f>
        <v>0</v>
      </c>
      <c r="F736" s="32" t="e">
        <f>AVERAGE(Rohdaten!L736,Rohdaten!X736,Rohdaten!AD736)</f>
        <v>#DIV/0!</v>
      </c>
      <c r="G736" s="29" t="e">
        <f t="array" ref="G736">AVERAGE(IF(Rohdaten!E736='turnwise standard'!$A$5:$A$99,'turnwise standard'!$F$5:$F$99))</f>
        <v>#DIV/0!</v>
      </c>
      <c r="H736" s="29" t="b">
        <f>IF(ISERROR(G736),1&lt;0,E736-G736&gt;eval!$B$6)</f>
        <v>0</v>
      </c>
      <c r="I736" s="32" t="e">
        <f>Rohdaten!L736-G736</f>
        <v>#DIV/0!</v>
      </c>
      <c r="J736" s="32">
        <f t="shared" si="209"/>
        <v>0</v>
      </c>
      <c r="K736" s="32">
        <f t="shared" si="210"/>
        <v>0</v>
      </c>
      <c r="V736" s="31" t="e">
        <f t="array" ref="V736">AVERAGE(IF(Rohdaten!E736='turnwise standard'!$A$5:$A$99,'turnwise standard'!$P$5:$P$99))</f>
        <v>#DIV/0!</v>
      </c>
      <c r="AF736" s="32">
        <f>(AC736)/((AE736+0.0000000000000000001)/charge/constants!$B$3)</f>
        <v>0</v>
      </c>
      <c r="AG736" s="32">
        <f>SQRT(AC736+1)/((AE736+0.0000000000000000001)/charge/constants!$B$3)</f>
        <v>4.8066000000000004</v>
      </c>
      <c r="AH736" s="32">
        <f>AF736/eval!$E$18</f>
        <v>0</v>
      </c>
      <c r="AI736" s="32">
        <f>AG736/eval!$E$18</f>
        <v>5.8210958603810132</v>
      </c>
      <c r="AR736" s="32" t="e">
        <f t="shared" si="211"/>
        <v>#DIV/0!</v>
      </c>
      <c r="AT736" s="32">
        <f>(AP736)/((AS736+0.0000000000000000001)/charge/constants!$B$3)</f>
        <v>0</v>
      </c>
      <c r="AU736" s="32">
        <f>SQRT(AP736+1)/((AS736+0.0000000000000000001)/charge/constants!$B$3)</f>
        <v>4.8066000000000004</v>
      </c>
      <c r="AV736" s="32">
        <f>AT736/eval!$E$18</f>
        <v>0</v>
      </c>
      <c r="AW736" s="32">
        <f>AU736/eval!$E$18</f>
        <v>5.8210958603810132</v>
      </c>
      <c r="BC736" s="32" t="e">
        <f>Rohdaten!AD736-G736</f>
        <v>#DIV/0!</v>
      </c>
      <c r="BF736" s="33">
        <f>Rohdaten!AF736/eval!$B$7</f>
        <v>0</v>
      </c>
    </row>
    <row r="737" spans="2:58" x14ac:dyDescent="0.2">
      <c r="B737" s="29">
        <f>IF(1=1,Rohdaten!H737,"x"&amp;Rohdaten!H737)</f>
        <v>0</v>
      </c>
      <c r="C737" s="29">
        <f>IF(101,Rohdaten!F737,-Rohdaten!F737)</f>
        <v>0</v>
      </c>
      <c r="E737" s="32">
        <f>Rohdaten!J737</f>
        <v>0</v>
      </c>
      <c r="F737" s="32" t="e">
        <f>AVERAGE(Rohdaten!L737,Rohdaten!X737,Rohdaten!AD737)</f>
        <v>#DIV/0!</v>
      </c>
      <c r="G737" s="29" t="e">
        <f t="array" ref="G737">AVERAGE(IF(Rohdaten!E737='turnwise standard'!$A$5:$A$99,'turnwise standard'!$F$5:$F$99))</f>
        <v>#DIV/0!</v>
      </c>
      <c r="H737" s="29" t="b">
        <f>IF(ISERROR(G737),1&lt;0,E737-G737&gt;eval!$B$6)</f>
        <v>0</v>
      </c>
      <c r="I737" s="32" t="e">
        <f>Rohdaten!L737-G737</f>
        <v>#DIV/0!</v>
      </c>
      <c r="J737" s="32">
        <f t="shared" si="209"/>
        <v>0</v>
      </c>
      <c r="K737" s="32">
        <f t="shared" si="210"/>
        <v>0</v>
      </c>
      <c r="V737" s="31" t="e">
        <f t="array" ref="V737">AVERAGE(IF(Rohdaten!E737='turnwise standard'!$A$5:$A$99,'turnwise standard'!$P$5:$P$99))</f>
        <v>#DIV/0!</v>
      </c>
      <c r="AF737" s="32">
        <f>(AC737)/((AE737+0.0000000000000000001)/charge/constants!$B$3)</f>
        <v>0</v>
      </c>
      <c r="AG737" s="32">
        <f>SQRT(AC737+1)/((AE737+0.0000000000000000001)/charge/constants!$B$3)</f>
        <v>4.8066000000000004</v>
      </c>
      <c r="AH737" s="32">
        <f>AF737/eval!$E$18</f>
        <v>0</v>
      </c>
      <c r="AI737" s="32">
        <f>AG737/eval!$E$18</f>
        <v>5.8210958603810132</v>
      </c>
      <c r="AR737" s="32" t="e">
        <f t="shared" si="211"/>
        <v>#DIV/0!</v>
      </c>
      <c r="AT737" s="32">
        <f>(AP737)/((AS737+0.0000000000000000001)/charge/constants!$B$3)</f>
        <v>0</v>
      </c>
      <c r="AU737" s="32">
        <f>SQRT(AP737+1)/((AS737+0.0000000000000000001)/charge/constants!$B$3)</f>
        <v>4.8066000000000004</v>
      </c>
      <c r="AV737" s="32">
        <f>AT737/eval!$E$18</f>
        <v>0</v>
      </c>
      <c r="AW737" s="32">
        <f>AU737/eval!$E$18</f>
        <v>5.8210958603810132</v>
      </c>
      <c r="BC737" s="32" t="e">
        <f>Rohdaten!AD737-G737</f>
        <v>#DIV/0!</v>
      </c>
      <c r="BF737" s="33">
        <f>Rohdaten!AF737/eval!$B$7</f>
        <v>0</v>
      </c>
    </row>
    <row r="738" spans="2:58" x14ac:dyDescent="0.2">
      <c r="B738" s="29">
        <f>IF(1=1,Rohdaten!H738,"x"&amp;Rohdaten!H738)</f>
        <v>0</v>
      </c>
      <c r="C738" s="29">
        <f>IF(101,Rohdaten!F738,-Rohdaten!F738)</f>
        <v>0</v>
      </c>
      <c r="E738" s="32">
        <f>Rohdaten!J738</f>
        <v>0</v>
      </c>
      <c r="F738" s="32" t="e">
        <f>AVERAGE(Rohdaten!L738,Rohdaten!X738,Rohdaten!AD738)</f>
        <v>#DIV/0!</v>
      </c>
      <c r="G738" s="29" t="e">
        <f t="array" ref="G738">AVERAGE(IF(Rohdaten!E738='turnwise standard'!$A$5:$A$99,'turnwise standard'!$F$5:$F$99))</f>
        <v>#DIV/0!</v>
      </c>
      <c r="H738" s="29" t="b">
        <f>IF(ISERROR(G738),1&lt;0,E738-G738&gt;eval!$B$6)</f>
        <v>0</v>
      </c>
      <c r="I738" s="32" t="e">
        <f>Rohdaten!L738-G738</f>
        <v>#DIV/0!</v>
      </c>
      <c r="J738" s="32">
        <f t="shared" si="209"/>
        <v>0</v>
      </c>
      <c r="K738" s="32">
        <f t="shared" si="210"/>
        <v>0</v>
      </c>
      <c r="V738" s="31" t="e">
        <f t="array" ref="V738">AVERAGE(IF(Rohdaten!E738='turnwise standard'!$A$5:$A$99,'turnwise standard'!$P$5:$P$99))</f>
        <v>#DIV/0!</v>
      </c>
      <c r="AF738" s="32">
        <f>(AC738)/((AE738+0.0000000000000000001)/charge/constants!$B$3)</f>
        <v>0</v>
      </c>
      <c r="AG738" s="32">
        <f>SQRT(AC738+1)/((AE738+0.0000000000000000001)/charge/constants!$B$3)</f>
        <v>4.8066000000000004</v>
      </c>
      <c r="AH738" s="32">
        <f>AF738/eval!$E$18</f>
        <v>0</v>
      </c>
      <c r="AI738" s="32">
        <f>AG738/eval!$E$18</f>
        <v>5.8210958603810132</v>
      </c>
      <c r="AR738" s="32" t="e">
        <f t="shared" si="211"/>
        <v>#DIV/0!</v>
      </c>
      <c r="AT738" s="32">
        <f>(AP738)/((AS738+0.0000000000000000001)/charge/constants!$B$3)</f>
        <v>0</v>
      </c>
      <c r="AU738" s="32">
        <f>SQRT(AP738+1)/((AS738+0.0000000000000000001)/charge/constants!$B$3)</f>
        <v>4.8066000000000004</v>
      </c>
      <c r="AV738" s="32">
        <f>AT738/eval!$E$18</f>
        <v>0</v>
      </c>
      <c r="AW738" s="32">
        <f>AU738/eval!$E$18</f>
        <v>5.8210958603810132</v>
      </c>
      <c r="BC738" s="32" t="e">
        <f>Rohdaten!AD738-G738</f>
        <v>#DIV/0!</v>
      </c>
      <c r="BF738" s="33">
        <f>Rohdaten!AF738/eval!$B$7</f>
        <v>0</v>
      </c>
    </row>
    <row r="739" spans="2:58" x14ac:dyDescent="0.2">
      <c r="B739" s="29">
        <f>IF(1=1,Rohdaten!H739,"x"&amp;Rohdaten!H739)</f>
        <v>0</v>
      </c>
      <c r="C739" s="29">
        <f>IF(101,Rohdaten!F739,-Rohdaten!F739)</f>
        <v>0</v>
      </c>
      <c r="E739" s="32">
        <f>Rohdaten!J739</f>
        <v>0</v>
      </c>
      <c r="F739" s="32" t="e">
        <f>AVERAGE(Rohdaten!L739,Rohdaten!X739,Rohdaten!AD739)</f>
        <v>#DIV/0!</v>
      </c>
      <c r="G739" s="29" t="e">
        <f t="array" ref="G739">AVERAGE(IF(Rohdaten!E739='turnwise standard'!$A$5:$A$99,'turnwise standard'!$F$5:$F$99))</f>
        <v>#DIV/0!</v>
      </c>
      <c r="H739" s="29" t="b">
        <f>IF(ISERROR(G739),1&lt;0,E739-G739&gt;eval!$B$6)</f>
        <v>0</v>
      </c>
      <c r="I739" s="32" t="e">
        <f>Rohdaten!L739-G739</f>
        <v>#DIV/0!</v>
      </c>
      <c r="J739" s="32">
        <f t="shared" si="209"/>
        <v>0</v>
      </c>
      <c r="K739" s="32">
        <f t="shared" si="210"/>
        <v>0</v>
      </c>
      <c r="V739" s="31" t="e">
        <f t="array" ref="V739">AVERAGE(IF(Rohdaten!E739='turnwise standard'!$A$5:$A$99,'turnwise standard'!$P$5:$P$99))</f>
        <v>#DIV/0!</v>
      </c>
      <c r="AF739" s="32">
        <f>(AC739)/((AE739+0.0000000000000000001)/charge/constants!$B$3)</f>
        <v>0</v>
      </c>
      <c r="AG739" s="32">
        <f>SQRT(AC739+1)/((AE739+0.0000000000000000001)/charge/constants!$B$3)</f>
        <v>4.8066000000000004</v>
      </c>
      <c r="AH739" s="32">
        <f>AF739/eval!$E$18</f>
        <v>0</v>
      </c>
      <c r="AI739" s="32">
        <f>AG739/eval!$E$18</f>
        <v>5.8210958603810132</v>
      </c>
      <c r="AR739" s="32" t="e">
        <f t="shared" si="211"/>
        <v>#DIV/0!</v>
      </c>
      <c r="AT739" s="32">
        <f>(AP739)/((AS739+0.0000000000000000001)/charge/constants!$B$3)</f>
        <v>0</v>
      </c>
      <c r="AU739" s="32">
        <f>SQRT(AP739+1)/((AS739+0.0000000000000000001)/charge/constants!$B$3)</f>
        <v>4.8066000000000004</v>
      </c>
      <c r="AV739" s="32">
        <f>AT739/eval!$E$18</f>
        <v>0</v>
      </c>
      <c r="AW739" s="32">
        <f>AU739/eval!$E$18</f>
        <v>5.8210958603810132</v>
      </c>
      <c r="BC739" s="32" t="e">
        <f>Rohdaten!AD739-G739</f>
        <v>#DIV/0!</v>
      </c>
      <c r="BF739" s="33">
        <f>Rohdaten!AF739/eval!$B$7</f>
        <v>0</v>
      </c>
    </row>
    <row r="740" spans="2:58" x14ac:dyDescent="0.2">
      <c r="B740" s="29">
        <f>IF(1=1,Rohdaten!H740,"x"&amp;Rohdaten!H740)</f>
        <v>0</v>
      </c>
      <c r="C740" s="29">
        <f>IF(101,Rohdaten!F740,-Rohdaten!F740)</f>
        <v>0</v>
      </c>
      <c r="E740" s="32">
        <f>Rohdaten!J740</f>
        <v>0</v>
      </c>
      <c r="F740" s="32" t="e">
        <f>AVERAGE(Rohdaten!L740,Rohdaten!X740,Rohdaten!AD740)</f>
        <v>#DIV/0!</v>
      </c>
      <c r="G740" s="29" t="e">
        <f t="array" ref="G740">AVERAGE(IF(Rohdaten!E740='turnwise standard'!$A$5:$A$99,'turnwise standard'!$F$5:$F$99))</f>
        <v>#DIV/0!</v>
      </c>
      <c r="H740" s="29" t="b">
        <f>IF(ISERROR(G740),1&lt;0,E740-G740&gt;eval!$B$6)</f>
        <v>0</v>
      </c>
      <c r="I740" s="32" t="e">
        <f>Rohdaten!L740-G740</f>
        <v>#DIV/0!</v>
      </c>
      <c r="J740" s="32">
        <f t="shared" si="209"/>
        <v>0</v>
      </c>
      <c r="K740" s="32">
        <f t="shared" si="210"/>
        <v>0</v>
      </c>
      <c r="V740" s="31" t="e">
        <f t="array" ref="V740">AVERAGE(IF(Rohdaten!E740='turnwise standard'!$A$5:$A$99,'turnwise standard'!$P$5:$P$99))</f>
        <v>#DIV/0!</v>
      </c>
      <c r="AF740" s="32">
        <f>(AC740)/((AE740+0.0000000000000000001)/charge/constants!$B$3)</f>
        <v>0</v>
      </c>
      <c r="AG740" s="32">
        <f>SQRT(AC740+1)/((AE740+0.0000000000000000001)/charge/constants!$B$3)</f>
        <v>4.8066000000000004</v>
      </c>
      <c r="AH740" s="32">
        <f>AF740/eval!$E$18</f>
        <v>0</v>
      </c>
      <c r="AI740" s="32">
        <f>AG740/eval!$E$18</f>
        <v>5.8210958603810132</v>
      </c>
      <c r="AR740" s="32" t="e">
        <f t="shared" si="211"/>
        <v>#DIV/0!</v>
      </c>
      <c r="AT740" s="32">
        <f>(AP740)/((AS740+0.0000000000000000001)/charge/constants!$B$3)</f>
        <v>0</v>
      </c>
      <c r="AU740" s="32">
        <f>SQRT(AP740+1)/((AS740+0.0000000000000000001)/charge/constants!$B$3)</f>
        <v>4.8066000000000004</v>
      </c>
      <c r="AV740" s="32">
        <f>AT740/eval!$E$18</f>
        <v>0</v>
      </c>
      <c r="AW740" s="32">
        <f>AU740/eval!$E$18</f>
        <v>5.8210958603810132</v>
      </c>
      <c r="BC740" s="32" t="e">
        <f>Rohdaten!AD740-G740</f>
        <v>#DIV/0!</v>
      </c>
      <c r="BF740" s="33">
        <f>Rohdaten!AF740/eval!$B$7</f>
        <v>0</v>
      </c>
    </row>
    <row r="741" spans="2:58" x14ac:dyDescent="0.2">
      <c r="B741" s="29">
        <f>IF(1=1,Rohdaten!H741,"x"&amp;Rohdaten!H741)</f>
        <v>0</v>
      </c>
      <c r="C741" s="29">
        <f>IF(101,Rohdaten!F741,-Rohdaten!F741)</f>
        <v>0</v>
      </c>
      <c r="E741" s="32">
        <f>Rohdaten!J741</f>
        <v>0</v>
      </c>
      <c r="F741" s="32" t="e">
        <f>AVERAGE(Rohdaten!L741,Rohdaten!X741,Rohdaten!AD741)</f>
        <v>#DIV/0!</v>
      </c>
      <c r="G741" s="29" t="e">
        <f t="array" ref="G741">AVERAGE(IF(Rohdaten!E741='turnwise standard'!$A$5:$A$99,'turnwise standard'!$F$5:$F$99))</f>
        <v>#DIV/0!</v>
      </c>
      <c r="H741" s="29" t="b">
        <f>IF(ISERROR(G741),1&lt;0,E741-G741&gt;eval!$B$6)</f>
        <v>0</v>
      </c>
      <c r="I741" s="32" t="e">
        <f>Rohdaten!L741-G741</f>
        <v>#DIV/0!</v>
      </c>
      <c r="J741" s="32">
        <f t="shared" si="209"/>
        <v>0</v>
      </c>
      <c r="K741" s="32">
        <f t="shared" si="210"/>
        <v>0</v>
      </c>
      <c r="V741" s="31" t="e">
        <f t="array" ref="V741">AVERAGE(IF(Rohdaten!E741='turnwise standard'!$A$5:$A$99,'turnwise standard'!$P$5:$P$99))</f>
        <v>#DIV/0!</v>
      </c>
      <c r="AF741" s="32">
        <f>(AC741)/((AE741+0.0000000000000000001)/charge/constants!$B$3)</f>
        <v>0</v>
      </c>
      <c r="AG741" s="32">
        <f>SQRT(AC741+1)/((AE741+0.0000000000000000001)/charge/constants!$B$3)</f>
        <v>4.8066000000000004</v>
      </c>
      <c r="AH741" s="32">
        <f>AF741/eval!$E$18</f>
        <v>0</v>
      </c>
      <c r="AI741" s="32">
        <f>AG741/eval!$E$18</f>
        <v>5.8210958603810132</v>
      </c>
      <c r="AR741" s="32" t="e">
        <f t="shared" si="211"/>
        <v>#DIV/0!</v>
      </c>
      <c r="AT741" s="32">
        <f>(AP741)/((AS741+0.0000000000000000001)/charge/constants!$B$3)</f>
        <v>0</v>
      </c>
      <c r="AU741" s="32">
        <f>SQRT(AP741+1)/((AS741+0.0000000000000000001)/charge/constants!$B$3)</f>
        <v>4.8066000000000004</v>
      </c>
      <c r="AV741" s="32">
        <f>AT741/eval!$E$18</f>
        <v>0</v>
      </c>
      <c r="AW741" s="32">
        <f>AU741/eval!$E$18</f>
        <v>5.8210958603810132</v>
      </c>
      <c r="BC741" s="32" t="e">
        <f>Rohdaten!AD741-G741</f>
        <v>#DIV/0!</v>
      </c>
      <c r="BF741" s="33">
        <f>Rohdaten!AF741/eval!$B$7</f>
        <v>0</v>
      </c>
    </row>
    <row r="742" spans="2:58" x14ac:dyDescent="0.2">
      <c r="B742" s="29">
        <f>IF(1=1,Rohdaten!H742,"x"&amp;Rohdaten!H742)</f>
        <v>0</v>
      </c>
      <c r="C742" s="29">
        <f>IF(101,Rohdaten!F742,-Rohdaten!F742)</f>
        <v>0</v>
      </c>
      <c r="E742" s="32">
        <f>Rohdaten!J742</f>
        <v>0</v>
      </c>
      <c r="F742" s="32" t="e">
        <f>AVERAGE(Rohdaten!L742,Rohdaten!X742,Rohdaten!AD742)</f>
        <v>#DIV/0!</v>
      </c>
      <c r="G742" s="29" t="e">
        <f t="array" ref="G742">AVERAGE(IF(Rohdaten!E742='turnwise standard'!$A$5:$A$99,'turnwise standard'!$F$5:$F$99))</f>
        <v>#DIV/0!</v>
      </c>
      <c r="H742" s="29" t="b">
        <f>IF(ISERROR(G742),1&lt;0,E742-G742&gt;eval!$B$6)</f>
        <v>0</v>
      </c>
      <c r="I742" s="32" t="e">
        <f>Rohdaten!L742-G742</f>
        <v>#DIV/0!</v>
      </c>
      <c r="J742" s="32">
        <f t="shared" si="209"/>
        <v>0</v>
      </c>
      <c r="K742" s="32">
        <f t="shared" si="210"/>
        <v>0</v>
      </c>
      <c r="V742" s="31" t="e">
        <f t="array" ref="V742">AVERAGE(IF(Rohdaten!E742='turnwise standard'!$A$5:$A$99,'turnwise standard'!$P$5:$P$99))</f>
        <v>#DIV/0!</v>
      </c>
      <c r="AF742" s="32">
        <f>(AC742)/((AE742+0.0000000000000000001)/charge/constants!$B$3)</f>
        <v>0</v>
      </c>
      <c r="AG742" s="32">
        <f>SQRT(AC742+1)/((AE742+0.0000000000000000001)/charge/constants!$B$3)</f>
        <v>4.8066000000000004</v>
      </c>
      <c r="AH742" s="32">
        <f>AF742/eval!$E$18</f>
        <v>0</v>
      </c>
      <c r="AI742" s="32">
        <f>AG742/eval!$E$18</f>
        <v>5.8210958603810132</v>
      </c>
      <c r="AR742" s="32" t="e">
        <f t="shared" si="211"/>
        <v>#DIV/0!</v>
      </c>
      <c r="AT742" s="32">
        <f>(AP742)/((AS742+0.0000000000000000001)/charge/constants!$B$3)</f>
        <v>0</v>
      </c>
      <c r="AU742" s="32">
        <f>SQRT(AP742+1)/((AS742+0.0000000000000000001)/charge/constants!$B$3)</f>
        <v>4.8066000000000004</v>
      </c>
      <c r="AV742" s="32">
        <f>AT742/eval!$E$18</f>
        <v>0</v>
      </c>
      <c r="AW742" s="32">
        <f>AU742/eval!$E$18</f>
        <v>5.8210958603810132</v>
      </c>
      <c r="BC742" s="32" t="e">
        <f>Rohdaten!AD742-G742</f>
        <v>#DIV/0!</v>
      </c>
      <c r="BF742" s="33">
        <f>Rohdaten!AF742/eval!$B$7</f>
        <v>0</v>
      </c>
    </row>
    <row r="743" spans="2:58" x14ac:dyDescent="0.2">
      <c r="B743" s="29">
        <f>IF(1=1,Rohdaten!H743,"x"&amp;Rohdaten!H743)</f>
        <v>0</v>
      </c>
      <c r="C743" s="29">
        <f>IF(101,Rohdaten!F743,-Rohdaten!F743)</f>
        <v>0</v>
      </c>
      <c r="E743" s="32">
        <f>Rohdaten!J743</f>
        <v>0</v>
      </c>
      <c r="F743" s="32" t="e">
        <f>AVERAGE(Rohdaten!L743,Rohdaten!X743,Rohdaten!AD743)</f>
        <v>#DIV/0!</v>
      </c>
      <c r="G743" s="29" t="e">
        <f t="array" ref="G743">AVERAGE(IF(Rohdaten!E743='turnwise standard'!$A$5:$A$99,'turnwise standard'!$F$5:$F$99))</f>
        <v>#DIV/0!</v>
      </c>
      <c r="H743" s="29" t="b">
        <f>IF(ISERROR(G743),1&lt;0,E743-G743&gt;eval!$B$6)</f>
        <v>0</v>
      </c>
      <c r="I743" s="32" t="e">
        <f>Rohdaten!L743-G743</f>
        <v>#DIV/0!</v>
      </c>
      <c r="J743" s="32">
        <f t="shared" si="209"/>
        <v>0</v>
      </c>
      <c r="K743" s="32">
        <f t="shared" si="210"/>
        <v>0</v>
      </c>
      <c r="V743" s="31" t="e">
        <f t="array" ref="V743">AVERAGE(IF(Rohdaten!E743='turnwise standard'!$A$5:$A$99,'turnwise standard'!$P$5:$P$99))</f>
        <v>#DIV/0!</v>
      </c>
      <c r="AF743" s="32">
        <f>(AC743)/((AE743+0.0000000000000000001)/charge/constants!$B$3)</f>
        <v>0</v>
      </c>
      <c r="AG743" s="32">
        <f>SQRT(AC743+1)/((AE743+0.0000000000000000001)/charge/constants!$B$3)</f>
        <v>4.8066000000000004</v>
      </c>
      <c r="AH743" s="32">
        <f>AF743/eval!$E$18</f>
        <v>0</v>
      </c>
      <c r="AI743" s="32">
        <f>AG743/eval!$E$18</f>
        <v>5.8210958603810132</v>
      </c>
      <c r="AR743" s="32" t="e">
        <f t="shared" si="211"/>
        <v>#DIV/0!</v>
      </c>
      <c r="AT743" s="32">
        <f>(AP743)/((AS743+0.0000000000000000001)/charge/constants!$B$3)</f>
        <v>0</v>
      </c>
      <c r="AU743" s="32">
        <f>SQRT(AP743+1)/((AS743+0.0000000000000000001)/charge/constants!$B$3)</f>
        <v>4.8066000000000004</v>
      </c>
      <c r="AV743" s="32">
        <f>AT743/eval!$E$18</f>
        <v>0</v>
      </c>
      <c r="AW743" s="32">
        <f>AU743/eval!$E$18</f>
        <v>5.8210958603810132</v>
      </c>
      <c r="BC743" s="32" t="e">
        <f>Rohdaten!AD743-G743</f>
        <v>#DIV/0!</v>
      </c>
      <c r="BF743" s="33">
        <f>Rohdaten!AF743/eval!$B$7</f>
        <v>0</v>
      </c>
    </row>
    <row r="744" spans="2:58" x14ac:dyDescent="0.2">
      <c r="B744" s="29">
        <f>IF(1=1,Rohdaten!H744,"x"&amp;Rohdaten!H744)</f>
        <v>0</v>
      </c>
      <c r="C744" s="29">
        <f>IF(101,Rohdaten!F744,-Rohdaten!F744)</f>
        <v>0</v>
      </c>
      <c r="E744" s="32">
        <f>Rohdaten!J744</f>
        <v>0</v>
      </c>
      <c r="F744" s="32" t="e">
        <f>AVERAGE(Rohdaten!L744,Rohdaten!X744,Rohdaten!AD744)</f>
        <v>#DIV/0!</v>
      </c>
      <c r="G744" s="29" t="e">
        <f t="array" ref="G744">AVERAGE(IF(Rohdaten!E744='turnwise standard'!$A$5:$A$99,'turnwise standard'!$F$5:$F$99))</f>
        <v>#DIV/0!</v>
      </c>
      <c r="H744" s="29" t="b">
        <f>IF(ISERROR(G744),1&lt;0,E744-G744&gt;eval!$B$6)</f>
        <v>0</v>
      </c>
      <c r="I744" s="32" t="e">
        <f>Rohdaten!L744-G744</f>
        <v>#DIV/0!</v>
      </c>
      <c r="J744" s="32">
        <f t="shared" si="209"/>
        <v>0</v>
      </c>
      <c r="K744" s="32">
        <f t="shared" si="210"/>
        <v>0</v>
      </c>
      <c r="V744" s="31" t="e">
        <f t="array" ref="V744">AVERAGE(IF(Rohdaten!E744='turnwise standard'!$A$5:$A$99,'turnwise standard'!$P$5:$P$99))</f>
        <v>#DIV/0!</v>
      </c>
      <c r="AF744" s="32">
        <f>(AC744)/((AE744+0.0000000000000000001)/charge/constants!$B$3)</f>
        <v>0</v>
      </c>
      <c r="AG744" s="32">
        <f>SQRT(AC744+1)/((AE744+0.0000000000000000001)/charge/constants!$B$3)</f>
        <v>4.8066000000000004</v>
      </c>
      <c r="AH744" s="32">
        <f>AF744/eval!$E$18</f>
        <v>0</v>
      </c>
      <c r="AI744" s="32">
        <f>AG744/eval!$E$18</f>
        <v>5.8210958603810132</v>
      </c>
      <c r="AR744" s="32" t="e">
        <f t="shared" si="211"/>
        <v>#DIV/0!</v>
      </c>
      <c r="AT744" s="32">
        <f>(AP744)/((AS744+0.0000000000000000001)/charge/constants!$B$3)</f>
        <v>0</v>
      </c>
      <c r="AU744" s="32">
        <f>SQRT(AP744+1)/((AS744+0.0000000000000000001)/charge/constants!$B$3)</f>
        <v>4.8066000000000004</v>
      </c>
      <c r="AV744" s="32">
        <f>AT744/eval!$E$18</f>
        <v>0</v>
      </c>
      <c r="AW744" s="32">
        <f>AU744/eval!$E$18</f>
        <v>5.8210958603810132</v>
      </c>
      <c r="BC744" s="32" t="e">
        <f>Rohdaten!AD744-G744</f>
        <v>#DIV/0!</v>
      </c>
      <c r="BF744" s="33">
        <f>Rohdaten!AF744/eval!$B$7</f>
        <v>0</v>
      </c>
    </row>
    <row r="745" spans="2:58" x14ac:dyDescent="0.2">
      <c r="B745" s="29">
        <f>IF(1=1,Rohdaten!H745,"x"&amp;Rohdaten!H745)</f>
        <v>0</v>
      </c>
      <c r="C745" s="29">
        <f>IF(101,Rohdaten!F745,-Rohdaten!F745)</f>
        <v>0</v>
      </c>
      <c r="E745" s="32">
        <f>Rohdaten!J745</f>
        <v>0</v>
      </c>
      <c r="F745" s="32" t="e">
        <f>AVERAGE(Rohdaten!L745,Rohdaten!X745,Rohdaten!AD745)</f>
        <v>#DIV/0!</v>
      </c>
      <c r="G745" s="29" t="e">
        <f t="array" ref="G745">AVERAGE(IF(Rohdaten!E745='turnwise standard'!$A$5:$A$99,'turnwise standard'!$F$5:$F$99))</f>
        <v>#DIV/0!</v>
      </c>
      <c r="H745" s="29" t="b">
        <f>IF(ISERROR(G745),1&lt;0,E745-G745&gt;eval!$B$6)</f>
        <v>0</v>
      </c>
      <c r="I745" s="32" t="e">
        <f>Rohdaten!L745-G745</f>
        <v>#DIV/0!</v>
      </c>
      <c r="J745" s="32">
        <f t="shared" si="209"/>
        <v>0</v>
      </c>
      <c r="K745" s="32">
        <f t="shared" si="210"/>
        <v>0</v>
      </c>
      <c r="V745" s="31" t="e">
        <f t="array" ref="V745">AVERAGE(IF(Rohdaten!E745='turnwise standard'!$A$5:$A$99,'turnwise standard'!$P$5:$P$99))</f>
        <v>#DIV/0!</v>
      </c>
      <c r="AF745" s="32">
        <f>(AC745)/((AE745+0.0000000000000000001)/charge/constants!$B$3)</f>
        <v>0</v>
      </c>
      <c r="AG745" s="32">
        <f>SQRT(AC745+1)/((AE745+0.0000000000000000001)/charge/constants!$B$3)</f>
        <v>4.8066000000000004</v>
      </c>
      <c r="AH745" s="32">
        <f>AF745/eval!$E$18</f>
        <v>0</v>
      </c>
      <c r="AI745" s="32">
        <f>AG745/eval!$E$18</f>
        <v>5.8210958603810132</v>
      </c>
      <c r="AR745" s="32" t="e">
        <f t="shared" si="211"/>
        <v>#DIV/0!</v>
      </c>
      <c r="AT745" s="32">
        <f>(AP745)/((AS745+0.0000000000000000001)/charge/constants!$B$3)</f>
        <v>0</v>
      </c>
      <c r="AU745" s="32">
        <f>SQRT(AP745+1)/((AS745+0.0000000000000000001)/charge/constants!$B$3)</f>
        <v>4.8066000000000004</v>
      </c>
      <c r="AV745" s="32">
        <f>AT745/eval!$E$18</f>
        <v>0</v>
      </c>
      <c r="AW745" s="32">
        <f>AU745/eval!$E$18</f>
        <v>5.8210958603810132</v>
      </c>
      <c r="BC745" s="32" t="e">
        <f>Rohdaten!AD745-G745</f>
        <v>#DIV/0!</v>
      </c>
      <c r="BF745" s="33">
        <f>Rohdaten!AF745/eval!$B$7</f>
        <v>0</v>
      </c>
    </row>
    <row r="746" spans="2:58" x14ac:dyDescent="0.2">
      <c r="B746" s="29">
        <f>IF(1=1,Rohdaten!H746,"x"&amp;Rohdaten!H746)</f>
        <v>0</v>
      </c>
      <c r="C746" s="29">
        <f>IF(101,Rohdaten!F746,-Rohdaten!F746)</f>
        <v>0</v>
      </c>
      <c r="E746" s="32">
        <f>Rohdaten!J746</f>
        <v>0</v>
      </c>
      <c r="F746" s="32" t="e">
        <f>AVERAGE(Rohdaten!L746,Rohdaten!X746,Rohdaten!AD746)</f>
        <v>#DIV/0!</v>
      </c>
      <c r="G746" s="29" t="e">
        <f t="array" ref="G746">AVERAGE(IF(Rohdaten!E746='turnwise standard'!$A$5:$A$99,'turnwise standard'!$F$5:$F$99))</f>
        <v>#DIV/0!</v>
      </c>
      <c r="H746" s="29" t="b">
        <f>IF(ISERROR(G746),1&lt;0,E746-G746&gt;eval!$B$6)</f>
        <v>0</v>
      </c>
      <c r="I746" s="32" t="e">
        <f>Rohdaten!L746-G746</f>
        <v>#DIV/0!</v>
      </c>
      <c r="J746" s="32">
        <f t="shared" si="209"/>
        <v>0</v>
      </c>
      <c r="K746" s="32">
        <f t="shared" si="210"/>
        <v>0</v>
      </c>
      <c r="V746" s="31" t="e">
        <f t="array" ref="V746">AVERAGE(IF(Rohdaten!E746='turnwise standard'!$A$5:$A$99,'turnwise standard'!$P$5:$P$99))</f>
        <v>#DIV/0!</v>
      </c>
      <c r="AF746" s="32">
        <f>(AC746)/((AE746+0.0000000000000000001)/charge/constants!$B$3)</f>
        <v>0</v>
      </c>
      <c r="AG746" s="32">
        <f>SQRT(AC746+1)/((AE746+0.0000000000000000001)/charge/constants!$B$3)</f>
        <v>4.8066000000000004</v>
      </c>
      <c r="AH746" s="32">
        <f>AF746/eval!$E$18</f>
        <v>0</v>
      </c>
      <c r="AI746" s="32">
        <f>AG746/eval!$E$18</f>
        <v>5.8210958603810132</v>
      </c>
      <c r="AR746" s="32" t="e">
        <f t="shared" si="211"/>
        <v>#DIV/0!</v>
      </c>
      <c r="AT746" s="32">
        <f>(AP746)/((AS746+0.0000000000000000001)/charge/constants!$B$3)</f>
        <v>0</v>
      </c>
      <c r="AU746" s="32">
        <f>SQRT(AP746+1)/((AS746+0.0000000000000000001)/charge/constants!$B$3)</f>
        <v>4.8066000000000004</v>
      </c>
      <c r="AV746" s="32">
        <f>AT746/eval!$E$18</f>
        <v>0</v>
      </c>
      <c r="AW746" s="32">
        <f>AU746/eval!$E$18</f>
        <v>5.8210958603810132</v>
      </c>
      <c r="BC746" s="32" t="e">
        <f>Rohdaten!AD746-G746</f>
        <v>#DIV/0!</v>
      </c>
      <c r="BF746" s="33">
        <f>Rohdaten!AF746/eval!$B$7</f>
        <v>0</v>
      </c>
    </row>
    <row r="747" spans="2:58" x14ac:dyDescent="0.2">
      <c r="B747" s="29">
        <f>IF(1=1,Rohdaten!H747,"x"&amp;Rohdaten!H747)</f>
        <v>0</v>
      </c>
      <c r="C747" s="29">
        <f>IF(101,Rohdaten!F747,-Rohdaten!F747)</f>
        <v>0</v>
      </c>
      <c r="E747" s="32">
        <f>Rohdaten!J747</f>
        <v>0</v>
      </c>
      <c r="F747" s="32" t="e">
        <f>AVERAGE(Rohdaten!L747,Rohdaten!X747,Rohdaten!AD747)</f>
        <v>#DIV/0!</v>
      </c>
      <c r="G747" s="29" t="e">
        <f t="array" ref="G747">AVERAGE(IF(Rohdaten!E747='turnwise standard'!$A$5:$A$99,'turnwise standard'!$F$5:$F$99))</f>
        <v>#DIV/0!</v>
      </c>
      <c r="H747" s="29" t="b">
        <f>IF(ISERROR(G747),1&lt;0,E747-G747&gt;eval!$B$6)</f>
        <v>0</v>
      </c>
      <c r="I747" s="32" t="e">
        <f>Rohdaten!L747-G747</f>
        <v>#DIV/0!</v>
      </c>
      <c r="J747" s="32">
        <f t="shared" si="209"/>
        <v>0</v>
      </c>
      <c r="K747" s="32">
        <f t="shared" si="210"/>
        <v>0</v>
      </c>
      <c r="V747" s="31" t="e">
        <f t="array" ref="V747">AVERAGE(IF(Rohdaten!E747='turnwise standard'!$A$5:$A$99,'turnwise standard'!$P$5:$P$99))</f>
        <v>#DIV/0!</v>
      </c>
      <c r="AF747" s="32">
        <f>(AC747)/((AE747+0.0000000000000000001)/charge/constants!$B$3)</f>
        <v>0</v>
      </c>
      <c r="AG747" s="32">
        <f>SQRT(AC747+1)/((AE747+0.0000000000000000001)/charge/constants!$B$3)</f>
        <v>4.8066000000000004</v>
      </c>
      <c r="AH747" s="32">
        <f>AF747/eval!$E$18</f>
        <v>0</v>
      </c>
      <c r="AI747" s="32">
        <f>AG747/eval!$E$18</f>
        <v>5.8210958603810132</v>
      </c>
      <c r="AR747" s="32" t="e">
        <f t="shared" si="211"/>
        <v>#DIV/0!</v>
      </c>
      <c r="AT747" s="32">
        <f>(AP747)/((AS747+0.0000000000000000001)/charge/constants!$B$3)</f>
        <v>0</v>
      </c>
      <c r="AU747" s="32">
        <f>SQRT(AP747+1)/((AS747+0.0000000000000000001)/charge/constants!$B$3)</f>
        <v>4.8066000000000004</v>
      </c>
      <c r="AV747" s="32">
        <f>AT747/eval!$E$18</f>
        <v>0</v>
      </c>
      <c r="AW747" s="32">
        <f>AU747/eval!$E$18</f>
        <v>5.8210958603810132</v>
      </c>
      <c r="BC747" s="32" t="e">
        <f>Rohdaten!AD747-G747</f>
        <v>#DIV/0!</v>
      </c>
      <c r="BF747" s="33">
        <f>Rohdaten!AF747/eval!$B$7</f>
        <v>0</v>
      </c>
    </row>
    <row r="748" spans="2:58" x14ac:dyDescent="0.2">
      <c r="B748" s="29">
        <f>IF(1=1,Rohdaten!H748,"x"&amp;Rohdaten!H748)</f>
        <v>0</v>
      </c>
      <c r="C748" s="29">
        <f>IF(101,Rohdaten!F748,-Rohdaten!F748)</f>
        <v>0</v>
      </c>
      <c r="E748" s="32">
        <f>Rohdaten!J748</f>
        <v>0</v>
      </c>
      <c r="F748" s="32" t="e">
        <f>AVERAGE(Rohdaten!L748,Rohdaten!X748,Rohdaten!AD748)</f>
        <v>#DIV/0!</v>
      </c>
      <c r="G748" s="29" t="e">
        <f t="array" ref="G748">AVERAGE(IF(Rohdaten!E748='turnwise standard'!$A$5:$A$99,'turnwise standard'!$F$5:$F$99))</f>
        <v>#DIV/0!</v>
      </c>
      <c r="H748" s="29" t="b">
        <f>IF(ISERROR(G748),1&lt;0,E748-G748&gt;eval!$B$6)</f>
        <v>0</v>
      </c>
      <c r="I748" s="32" t="e">
        <f>Rohdaten!L748-G748</f>
        <v>#DIV/0!</v>
      </c>
      <c r="J748" s="32">
        <f t="shared" si="209"/>
        <v>0</v>
      </c>
      <c r="K748" s="32">
        <f t="shared" si="210"/>
        <v>0</v>
      </c>
      <c r="V748" s="31" t="e">
        <f t="array" ref="V748">AVERAGE(IF(Rohdaten!E748='turnwise standard'!$A$5:$A$99,'turnwise standard'!$P$5:$P$99))</f>
        <v>#DIV/0!</v>
      </c>
      <c r="AF748" s="32">
        <f>(AC748)/((AE748+0.0000000000000000001)/charge/constants!$B$3)</f>
        <v>0</v>
      </c>
      <c r="AG748" s="32">
        <f>SQRT(AC748+1)/((AE748+0.0000000000000000001)/charge/constants!$B$3)</f>
        <v>4.8066000000000004</v>
      </c>
      <c r="AH748" s="32">
        <f>AF748/eval!$E$18</f>
        <v>0</v>
      </c>
      <c r="AI748" s="32">
        <f>AG748/eval!$E$18</f>
        <v>5.8210958603810132</v>
      </c>
      <c r="AR748" s="32" t="e">
        <f t="shared" si="211"/>
        <v>#DIV/0!</v>
      </c>
      <c r="AT748" s="32">
        <f>(AP748)/((AS748+0.0000000000000000001)/charge/constants!$B$3)</f>
        <v>0</v>
      </c>
      <c r="AU748" s="32">
        <f>SQRT(AP748+1)/((AS748+0.0000000000000000001)/charge/constants!$B$3)</f>
        <v>4.8066000000000004</v>
      </c>
      <c r="AV748" s="32">
        <f>AT748/eval!$E$18</f>
        <v>0</v>
      </c>
      <c r="AW748" s="32">
        <f>AU748/eval!$E$18</f>
        <v>5.8210958603810132</v>
      </c>
      <c r="BC748" s="32" t="e">
        <f>Rohdaten!AD748-G748</f>
        <v>#DIV/0!</v>
      </c>
      <c r="BF748" s="33">
        <f>Rohdaten!AF748/eval!$B$7</f>
        <v>0</v>
      </c>
    </row>
    <row r="749" spans="2:58" x14ac:dyDescent="0.2">
      <c r="B749" s="29">
        <f>IF(1=1,Rohdaten!H749,"x"&amp;Rohdaten!H749)</f>
        <v>0</v>
      </c>
      <c r="C749" s="29">
        <f>IF(101,Rohdaten!F749,-Rohdaten!F749)</f>
        <v>0</v>
      </c>
      <c r="E749" s="32">
        <f>Rohdaten!J749</f>
        <v>0</v>
      </c>
      <c r="F749" s="32" t="e">
        <f>AVERAGE(Rohdaten!L749,Rohdaten!X749,Rohdaten!AD749)</f>
        <v>#DIV/0!</v>
      </c>
      <c r="G749" s="29" t="e">
        <f t="array" ref="G749">AVERAGE(IF(Rohdaten!E749='turnwise standard'!$A$5:$A$99,'turnwise standard'!$F$5:$F$99))</f>
        <v>#DIV/0!</v>
      </c>
      <c r="H749" s="29" t="b">
        <f>IF(ISERROR(G749),1&lt;0,E749-G749&gt;eval!$B$6)</f>
        <v>0</v>
      </c>
      <c r="I749" s="32" t="e">
        <f>Rohdaten!L749-G749</f>
        <v>#DIV/0!</v>
      </c>
      <c r="J749" s="32">
        <f t="shared" si="209"/>
        <v>0</v>
      </c>
      <c r="K749" s="32">
        <f t="shared" si="210"/>
        <v>0</v>
      </c>
      <c r="V749" s="31" t="e">
        <f t="array" ref="V749">AVERAGE(IF(Rohdaten!E749='turnwise standard'!$A$5:$A$99,'turnwise standard'!$P$5:$P$99))</f>
        <v>#DIV/0!</v>
      </c>
      <c r="AF749" s="32">
        <f>(AC749)/((AE749+0.0000000000000000001)/charge/constants!$B$3)</f>
        <v>0</v>
      </c>
      <c r="AG749" s="32">
        <f>SQRT(AC749+1)/((AE749+0.0000000000000000001)/charge/constants!$B$3)</f>
        <v>4.8066000000000004</v>
      </c>
      <c r="AH749" s="32">
        <f>AF749/eval!$E$18</f>
        <v>0</v>
      </c>
      <c r="AI749" s="32">
        <f>AG749/eval!$E$18</f>
        <v>5.8210958603810132</v>
      </c>
      <c r="AR749" s="32" t="e">
        <f t="shared" si="211"/>
        <v>#DIV/0!</v>
      </c>
      <c r="AT749" s="32">
        <f>(AP749)/((AS749+0.0000000000000000001)/charge/constants!$B$3)</f>
        <v>0</v>
      </c>
      <c r="AU749" s="32">
        <f>SQRT(AP749+1)/((AS749+0.0000000000000000001)/charge/constants!$B$3)</f>
        <v>4.8066000000000004</v>
      </c>
      <c r="AV749" s="32">
        <f>AT749/eval!$E$18</f>
        <v>0</v>
      </c>
      <c r="AW749" s="32">
        <f>AU749/eval!$E$18</f>
        <v>5.8210958603810132</v>
      </c>
      <c r="BC749" s="32" t="e">
        <f>Rohdaten!AD749-G749</f>
        <v>#DIV/0!</v>
      </c>
      <c r="BF749" s="33">
        <f>Rohdaten!AF749/eval!$B$7</f>
        <v>0</v>
      </c>
    </row>
    <row r="750" spans="2:58" x14ac:dyDescent="0.2">
      <c r="B750" s="29">
        <f>IF(1=1,Rohdaten!H750,"x"&amp;Rohdaten!H750)</f>
        <v>0</v>
      </c>
      <c r="C750" s="29">
        <f>IF(101,Rohdaten!F750,-Rohdaten!F750)</f>
        <v>0</v>
      </c>
      <c r="E750" s="32">
        <f>Rohdaten!J750</f>
        <v>0</v>
      </c>
      <c r="F750" s="32" t="e">
        <f>AVERAGE(Rohdaten!L750,Rohdaten!X750,Rohdaten!AD750)</f>
        <v>#DIV/0!</v>
      </c>
      <c r="G750" s="29" t="e">
        <f t="array" ref="G750">AVERAGE(IF(Rohdaten!E750='turnwise standard'!$A$5:$A$99,'turnwise standard'!$F$5:$F$99))</f>
        <v>#DIV/0!</v>
      </c>
      <c r="H750" s="29" t="b">
        <f>IF(ISERROR(G750),1&lt;0,E750-G750&gt;eval!$B$6)</f>
        <v>0</v>
      </c>
      <c r="I750" s="32" t="e">
        <f>Rohdaten!L750-G750</f>
        <v>#DIV/0!</v>
      </c>
      <c r="J750" s="32">
        <f t="shared" si="209"/>
        <v>0</v>
      </c>
      <c r="K750" s="32">
        <f t="shared" si="210"/>
        <v>0</v>
      </c>
      <c r="V750" s="31" t="e">
        <f t="array" ref="V750">AVERAGE(IF(Rohdaten!E750='turnwise standard'!$A$5:$A$99,'turnwise standard'!$P$5:$P$99))</f>
        <v>#DIV/0!</v>
      </c>
      <c r="AF750" s="32">
        <f>(AC750)/((AE750+0.0000000000000000001)/charge/constants!$B$3)</f>
        <v>0</v>
      </c>
      <c r="AG750" s="32">
        <f>SQRT(AC750+1)/((AE750+0.0000000000000000001)/charge/constants!$B$3)</f>
        <v>4.8066000000000004</v>
      </c>
      <c r="AH750" s="32">
        <f>AF750/eval!$E$18</f>
        <v>0</v>
      </c>
      <c r="AI750" s="32">
        <f>AG750/eval!$E$18</f>
        <v>5.8210958603810132</v>
      </c>
      <c r="AR750" s="32" t="e">
        <f t="shared" si="211"/>
        <v>#DIV/0!</v>
      </c>
      <c r="AT750" s="32">
        <f>(AP750)/((AS750+0.0000000000000000001)/charge/constants!$B$3)</f>
        <v>0</v>
      </c>
      <c r="AU750" s="32">
        <f>SQRT(AP750+1)/((AS750+0.0000000000000000001)/charge/constants!$B$3)</f>
        <v>4.8066000000000004</v>
      </c>
      <c r="AV750" s="32">
        <f>AT750/eval!$E$18</f>
        <v>0</v>
      </c>
      <c r="AW750" s="32">
        <f>AU750/eval!$E$18</f>
        <v>5.8210958603810132</v>
      </c>
      <c r="BC750" s="32" t="e">
        <f>Rohdaten!AD750-G750</f>
        <v>#DIV/0!</v>
      </c>
      <c r="BF750" s="33">
        <f>Rohdaten!AF750/eval!$B$7</f>
        <v>0</v>
      </c>
    </row>
    <row r="751" spans="2:58" x14ac:dyDescent="0.2">
      <c r="B751" s="29">
        <f>IF(1=1,Rohdaten!H751,"x"&amp;Rohdaten!H751)</f>
        <v>0</v>
      </c>
      <c r="C751" s="29">
        <f>IF(101,Rohdaten!F751,-Rohdaten!F751)</f>
        <v>0</v>
      </c>
      <c r="E751" s="32">
        <f>Rohdaten!J751</f>
        <v>0</v>
      </c>
      <c r="F751" s="32" t="e">
        <f>AVERAGE(Rohdaten!L751,Rohdaten!X751,Rohdaten!AD751)</f>
        <v>#DIV/0!</v>
      </c>
      <c r="G751" s="29" t="e">
        <f t="array" ref="G751">AVERAGE(IF(Rohdaten!E751='turnwise standard'!$A$5:$A$99,'turnwise standard'!$F$5:$F$99))</f>
        <v>#DIV/0!</v>
      </c>
      <c r="H751" s="29" t="b">
        <f>IF(ISERROR(G751),1&lt;0,E751-G751&gt;eval!$B$6)</f>
        <v>0</v>
      </c>
      <c r="I751" s="32" t="e">
        <f>Rohdaten!L751-G751</f>
        <v>#DIV/0!</v>
      </c>
      <c r="J751" s="32">
        <f t="shared" si="209"/>
        <v>0</v>
      </c>
      <c r="K751" s="32">
        <f t="shared" si="210"/>
        <v>0</v>
      </c>
      <c r="V751" s="31" t="e">
        <f t="array" ref="V751">AVERAGE(IF(Rohdaten!E751='turnwise standard'!$A$5:$A$99,'turnwise standard'!$P$5:$P$99))</f>
        <v>#DIV/0!</v>
      </c>
      <c r="AF751" s="32">
        <f>(AC751)/((AE751+0.0000000000000000001)/charge/constants!$B$3)</f>
        <v>0</v>
      </c>
      <c r="AG751" s="32">
        <f>SQRT(AC751+1)/((AE751+0.0000000000000000001)/charge/constants!$B$3)</f>
        <v>4.8066000000000004</v>
      </c>
      <c r="AH751" s="32">
        <f>AF751/eval!$E$18</f>
        <v>0</v>
      </c>
      <c r="AI751" s="32">
        <f>AG751/eval!$E$18</f>
        <v>5.8210958603810132</v>
      </c>
      <c r="AR751" s="32" t="e">
        <f t="shared" si="211"/>
        <v>#DIV/0!</v>
      </c>
      <c r="AT751" s="32">
        <f>(AP751)/((AS751+0.0000000000000000001)/charge/constants!$B$3)</f>
        <v>0</v>
      </c>
      <c r="AU751" s="32">
        <f>SQRT(AP751+1)/((AS751+0.0000000000000000001)/charge/constants!$B$3)</f>
        <v>4.8066000000000004</v>
      </c>
      <c r="AV751" s="32">
        <f>AT751/eval!$E$18</f>
        <v>0</v>
      </c>
      <c r="AW751" s="32">
        <f>AU751/eval!$E$18</f>
        <v>5.8210958603810132</v>
      </c>
      <c r="BC751" s="32" t="e">
        <f>Rohdaten!AD751-G751</f>
        <v>#DIV/0!</v>
      </c>
      <c r="BF751" s="33">
        <f>Rohdaten!AF751/eval!$B$7</f>
        <v>0</v>
      </c>
    </row>
    <row r="752" spans="2:58" x14ac:dyDescent="0.2">
      <c r="B752" s="29">
        <f>IF(1=1,Rohdaten!H752,"x"&amp;Rohdaten!H752)</f>
        <v>0</v>
      </c>
      <c r="C752" s="29">
        <f>IF(101,Rohdaten!F752,-Rohdaten!F752)</f>
        <v>0</v>
      </c>
      <c r="E752" s="32">
        <f>Rohdaten!J752</f>
        <v>0</v>
      </c>
      <c r="F752" s="32" t="e">
        <f>AVERAGE(Rohdaten!L752,Rohdaten!X752,Rohdaten!AD752)</f>
        <v>#DIV/0!</v>
      </c>
      <c r="G752" s="29" t="e">
        <f t="array" ref="G752">AVERAGE(IF(Rohdaten!E752='turnwise standard'!$A$5:$A$99,'turnwise standard'!$F$5:$F$99))</f>
        <v>#DIV/0!</v>
      </c>
      <c r="H752" s="29" t="b">
        <f>IF(ISERROR(G752),1&lt;0,E752-G752&gt;eval!$B$6)</f>
        <v>0</v>
      </c>
      <c r="I752" s="32" t="e">
        <f>Rohdaten!L752-G752</f>
        <v>#DIV/0!</v>
      </c>
      <c r="J752" s="32">
        <f t="shared" si="209"/>
        <v>0</v>
      </c>
      <c r="K752" s="32">
        <f t="shared" si="210"/>
        <v>0</v>
      </c>
      <c r="V752" s="31" t="e">
        <f t="array" ref="V752">AVERAGE(IF(Rohdaten!E752='turnwise standard'!$A$5:$A$99,'turnwise standard'!$P$5:$P$99))</f>
        <v>#DIV/0!</v>
      </c>
      <c r="AF752" s="32">
        <f>(AC752)/((AE752+0.0000000000000000001)/charge/constants!$B$3)</f>
        <v>0</v>
      </c>
      <c r="AG752" s="32">
        <f>SQRT(AC752+1)/((AE752+0.0000000000000000001)/charge/constants!$B$3)</f>
        <v>4.8066000000000004</v>
      </c>
      <c r="AH752" s="32">
        <f>AF752/eval!$E$18</f>
        <v>0</v>
      </c>
      <c r="AI752" s="32">
        <f>AG752/eval!$E$18</f>
        <v>5.8210958603810132</v>
      </c>
      <c r="AR752" s="32" t="e">
        <f t="shared" si="211"/>
        <v>#DIV/0!</v>
      </c>
      <c r="AT752" s="32">
        <f>(AP752)/((AS752+0.0000000000000000001)/charge/constants!$B$3)</f>
        <v>0</v>
      </c>
      <c r="AU752" s="32">
        <f>SQRT(AP752+1)/((AS752+0.0000000000000000001)/charge/constants!$B$3)</f>
        <v>4.8066000000000004</v>
      </c>
      <c r="AV752" s="32">
        <f>AT752/eval!$E$18</f>
        <v>0</v>
      </c>
      <c r="AW752" s="32">
        <f>AU752/eval!$E$18</f>
        <v>5.8210958603810132</v>
      </c>
      <c r="BC752" s="32" t="e">
        <f>Rohdaten!AD752-G752</f>
        <v>#DIV/0!</v>
      </c>
      <c r="BF752" s="33">
        <f>Rohdaten!AF752/eval!$B$7</f>
        <v>0</v>
      </c>
    </row>
    <row r="753" spans="2:58" x14ac:dyDescent="0.2">
      <c r="B753" s="29">
        <f>IF(1=1,Rohdaten!H753,"x"&amp;Rohdaten!H753)</f>
        <v>0</v>
      </c>
      <c r="C753" s="29">
        <f>IF(101,Rohdaten!F753,-Rohdaten!F753)</f>
        <v>0</v>
      </c>
      <c r="E753" s="32">
        <f>Rohdaten!J753</f>
        <v>0</v>
      </c>
      <c r="F753" s="32" t="e">
        <f>AVERAGE(Rohdaten!L753,Rohdaten!X753,Rohdaten!AD753)</f>
        <v>#DIV/0!</v>
      </c>
      <c r="G753" s="29" t="e">
        <f t="array" ref="G753">AVERAGE(IF(Rohdaten!E753='turnwise standard'!$A$5:$A$99,'turnwise standard'!$F$5:$F$99))</f>
        <v>#DIV/0!</v>
      </c>
      <c r="H753" s="29" t="b">
        <f>IF(ISERROR(G753),1&lt;0,E753-G753&gt;eval!$B$6)</f>
        <v>0</v>
      </c>
      <c r="I753" s="32" t="e">
        <f>Rohdaten!L753-G753</f>
        <v>#DIV/0!</v>
      </c>
      <c r="J753" s="32">
        <f t="shared" si="209"/>
        <v>0</v>
      </c>
      <c r="K753" s="32">
        <f t="shared" si="210"/>
        <v>0</v>
      </c>
      <c r="V753" s="31" t="e">
        <f t="array" ref="V753">AVERAGE(IF(Rohdaten!E753='turnwise standard'!$A$5:$A$99,'turnwise standard'!$P$5:$P$99))</f>
        <v>#DIV/0!</v>
      </c>
      <c r="AF753" s="32">
        <f>(AC753)/((AE753+0.0000000000000000001)/charge/constants!$B$3)</f>
        <v>0</v>
      </c>
      <c r="AG753" s="32">
        <f>SQRT(AC753+1)/((AE753+0.0000000000000000001)/charge/constants!$B$3)</f>
        <v>4.8066000000000004</v>
      </c>
      <c r="AH753" s="32">
        <f>AF753/eval!$E$18</f>
        <v>0</v>
      </c>
      <c r="AI753" s="32">
        <f>AG753/eval!$E$18</f>
        <v>5.8210958603810132</v>
      </c>
      <c r="AR753" s="32" t="e">
        <f t="shared" si="211"/>
        <v>#DIV/0!</v>
      </c>
      <c r="AT753" s="32">
        <f>(AP753)/((AS753+0.0000000000000000001)/charge/constants!$B$3)</f>
        <v>0</v>
      </c>
      <c r="AU753" s="32">
        <f>SQRT(AP753+1)/((AS753+0.0000000000000000001)/charge/constants!$B$3)</f>
        <v>4.8066000000000004</v>
      </c>
      <c r="AV753" s="32">
        <f>AT753/eval!$E$18</f>
        <v>0</v>
      </c>
      <c r="AW753" s="32">
        <f>AU753/eval!$E$18</f>
        <v>5.8210958603810132</v>
      </c>
      <c r="BC753" s="32" t="e">
        <f>Rohdaten!AD753-G753</f>
        <v>#DIV/0!</v>
      </c>
      <c r="BF753" s="33">
        <f>Rohdaten!AF753/eval!$B$7</f>
        <v>0</v>
      </c>
    </row>
    <row r="754" spans="2:58" x14ac:dyDescent="0.2">
      <c r="B754" s="29">
        <f>IF(1=1,Rohdaten!H754,"x"&amp;Rohdaten!H754)</f>
        <v>0</v>
      </c>
      <c r="C754" s="29">
        <f>IF(101,Rohdaten!F754,-Rohdaten!F754)</f>
        <v>0</v>
      </c>
      <c r="E754" s="32">
        <f>Rohdaten!J754</f>
        <v>0</v>
      </c>
      <c r="F754" s="32" t="e">
        <f>AVERAGE(Rohdaten!L754,Rohdaten!X754,Rohdaten!AD754)</f>
        <v>#DIV/0!</v>
      </c>
      <c r="G754" s="29" t="e">
        <f t="array" ref="G754">AVERAGE(IF(Rohdaten!E754='turnwise standard'!$A$5:$A$99,'turnwise standard'!$F$5:$F$99))</f>
        <v>#DIV/0!</v>
      </c>
      <c r="H754" s="29" t="b">
        <f>IF(ISERROR(G754),1&lt;0,E754-G754&gt;eval!$B$6)</f>
        <v>0</v>
      </c>
      <c r="I754" s="32" t="e">
        <f>Rohdaten!L754-G754</f>
        <v>#DIV/0!</v>
      </c>
      <c r="J754" s="32">
        <f t="shared" si="209"/>
        <v>0</v>
      </c>
      <c r="K754" s="32">
        <f t="shared" si="210"/>
        <v>0</v>
      </c>
      <c r="V754" s="31" t="e">
        <f t="array" ref="V754">AVERAGE(IF(Rohdaten!E754='turnwise standard'!$A$5:$A$99,'turnwise standard'!$P$5:$P$99))</f>
        <v>#DIV/0!</v>
      </c>
      <c r="AF754" s="32">
        <f>(AC754)/((AE754+0.0000000000000000001)/charge/constants!$B$3)</f>
        <v>0</v>
      </c>
      <c r="AG754" s="32">
        <f>SQRT(AC754+1)/((AE754+0.0000000000000000001)/charge/constants!$B$3)</f>
        <v>4.8066000000000004</v>
      </c>
      <c r="AH754" s="32">
        <f>AF754/eval!$E$18</f>
        <v>0</v>
      </c>
      <c r="AI754" s="32">
        <f>AG754/eval!$E$18</f>
        <v>5.8210958603810132</v>
      </c>
      <c r="AR754" s="32" t="e">
        <f t="shared" si="211"/>
        <v>#DIV/0!</v>
      </c>
      <c r="AT754" s="32">
        <f>(AP754)/((AS754+0.0000000000000000001)/charge/constants!$B$3)</f>
        <v>0</v>
      </c>
      <c r="AU754" s="32">
        <f>SQRT(AP754+1)/((AS754+0.0000000000000000001)/charge/constants!$B$3)</f>
        <v>4.8066000000000004</v>
      </c>
      <c r="AV754" s="32">
        <f>AT754/eval!$E$18</f>
        <v>0</v>
      </c>
      <c r="AW754" s="32">
        <f>AU754/eval!$E$18</f>
        <v>5.8210958603810132</v>
      </c>
      <c r="BC754" s="32" t="e">
        <f>Rohdaten!AD754-G754</f>
        <v>#DIV/0!</v>
      </c>
      <c r="BF754" s="33">
        <f>Rohdaten!AF754/eval!$B$7</f>
        <v>0</v>
      </c>
    </row>
    <row r="755" spans="2:58" x14ac:dyDescent="0.2">
      <c r="B755" s="29">
        <f>IF(1=1,Rohdaten!H755,"x"&amp;Rohdaten!H755)</f>
        <v>0</v>
      </c>
      <c r="C755" s="29">
        <f>IF(101,Rohdaten!F755,-Rohdaten!F755)</f>
        <v>0</v>
      </c>
      <c r="E755" s="32">
        <f>Rohdaten!J755</f>
        <v>0</v>
      </c>
      <c r="F755" s="32" t="e">
        <f>AVERAGE(Rohdaten!L755,Rohdaten!X755,Rohdaten!AD755)</f>
        <v>#DIV/0!</v>
      </c>
      <c r="G755" s="29" t="e">
        <f t="array" ref="G755">AVERAGE(IF(Rohdaten!E755='turnwise standard'!$A$5:$A$99,'turnwise standard'!$F$5:$F$99))</f>
        <v>#DIV/0!</v>
      </c>
      <c r="H755" s="29" t="b">
        <f>IF(ISERROR(G755),1&lt;0,E755-G755&gt;eval!$B$6)</f>
        <v>0</v>
      </c>
      <c r="I755" s="32" t="e">
        <f>Rohdaten!L755-G755</f>
        <v>#DIV/0!</v>
      </c>
      <c r="J755" s="32">
        <f t="shared" si="209"/>
        <v>0</v>
      </c>
      <c r="K755" s="32">
        <f t="shared" si="210"/>
        <v>0</v>
      </c>
      <c r="V755" s="31" t="e">
        <f t="array" ref="V755">AVERAGE(IF(Rohdaten!E755='turnwise standard'!$A$5:$A$99,'turnwise standard'!$P$5:$P$99))</f>
        <v>#DIV/0!</v>
      </c>
      <c r="AF755" s="32">
        <f>(AC755)/((AE755+0.0000000000000000001)/charge/constants!$B$3)</f>
        <v>0</v>
      </c>
      <c r="AG755" s="32">
        <f>SQRT(AC755+1)/((AE755+0.0000000000000000001)/charge/constants!$B$3)</f>
        <v>4.8066000000000004</v>
      </c>
      <c r="AH755" s="32">
        <f>AF755/eval!$E$18</f>
        <v>0</v>
      </c>
      <c r="AI755" s="32">
        <f>AG755/eval!$E$18</f>
        <v>5.8210958603810132</v>
      </c>
      <c r="AR755" s="32" t="e">
        <f t="shared" si="211"/>
        <v>#DIV/0!</v>
      </c>
      <c r="AT755" s="32">
        <f>(AP755)/((AS755+0.0000000000000000001)/charge/constants!$B$3)</f>
        <v>0</v>
      </c>
      <c r="AU755" s="32">
        <f>SQRT(AP755+1)/((AS755+0.0000000000000000001)/charge/constants!$B$3)</f>
        <v>4.8066000000000004</v>
      </c>
      <c r="AV755" s="32">
        <f>AT755/eval!$E$18</f>
        <v>0</v>
      </c>
      <c r="AW755" s="32">
        <f>AU755/eval!$E$18</f>
        <v>5.8210958603810132</v>
      </c>
      <c r="BC755" s="32" t="e">
        <f>Rohdaten!AD755-G755</f>
        <v>#DIV/0!</v>
      </c>
      <c r="BF755" s="33">
        <f>Rohdaten!AF755/eval!$B$7</f>
        <v>0</v>
      </c>
    </row>
    <row r="756" spans="2:58" x14ac:dyDescent="0.2">
      <c r="B756" s="29">
        <f>IF(1=1,Rohdaten!H756,"x"&amp;Rohdaten!H756)</f>
        <v>0</v>
      </c>
      <c r="C756" s="29">
        <f>IF(101,Rohdaten!F756,-Rohdaten!F756)</f>
        <v>0</v>
      </c>
      <c r="E756" s="32">
        <f>Rohdaten!J756</f>
        <v>0</v>
      </c>
      <c r="F756" s="32" t="e">
        <f>AVERAGE(Rohdaten!L756,Rohdaten!X756,Rohdaten!AD756)</f>
        <v>#DIV/0!</v>
      </c>
      <c r="G756" s="29" t="e">
        <f t="array" ref="G756">AVERAGE(IF(Rohdaten!E756='turnwise standard'!$A$5:$A$99,'turnwise standard'!$F$5:$F$99))</f>
        <v>#DIV/0!</v>
      </c>
      <c r="H756" s="29" t="b">
        <f>IF(ISERROR(G756),1&lt;0,E756-G756&gt;eval!$B$6)</f>
        <v>0</v>
      </c>
      <c r="I756" s="32" t="e">
        <f>Rohdaten!L756-G756</f>
        <v>#DIV/0!</v>
      </c>
      <c r="J756" s="32">
        <f t="shared" si="209"/>
        <v>0</v>
      </c>
      <c r="K756" s="32">
        <f t="shared" si="210"/>
        <v>0</v>
      </c>
      <c r="V756" s="31" t="e">
        <f t="array" ref="V756">AVERAGE(IF(Rohdaten!E756='turnwise standard'!$A$5:$A$99,'turnwise standard'!$P$5:$P$99))</f>
        <v>#DIV/0!</v>
      </c>
      <c r="AF756" s="32">
        <f>(AC756)/((AE756+0.0000000000000000001)/charge/constants!$B$3)</f>
        <v>0</v>
      </c>
      <c r="AG756" s="32">
        <f>SQRT(AC756+1)/((AE756+0.0000000000000000001)/charge/constants!$B$3)</f>
        <v>4.8066000000000004</v>
      </c>
      <c r="AH756" s="32">
        <f>AF756/eval!$E$18</f>
        <v>0</v>
      </c>
      <c r="AI756" s="32">
        <f>AG756/eval!$E$18</f>
        <v>5.8210958603810132</v>
      </c>
      <c r="AR756" s="32" t="e">
        <f t="shared" si="211"/>
        <v>#DIV/0!</v>
      </c>
      <c r="AT756" s="32">
        <f>(AP756)/((AS756+0.0000000000000000001)/charge/constants!$B$3)</f>
        <v>0</v>
      </c>
      <c r="AU756" s="32">
        <f>SQRT(AP756+1)/((AS756+0.0000000000000000001)/charge/constants!$B$3)</f>
        <v>4.8066000000000004</v>
      </c>
      <c r="AV756" s="32">
        <f>AT756/eval!$E$18</f>
        <v>0</v>
      </c>
      <c r="AW756" s="32">
        <f>AU756/eval!$E$18</f>
        <v>5.8210958603810132</v>
      </c>
      <c r="BC756" s="32" t="e">
        <f>Rohdaten!AD756-G756</f>
        <v>#DIV/0!</v>
      </c>
      <c r="BF756" s="33">
        <f>Rohdaten!AF756/eval!$B$7</f>
        <v>0</v>
      </c>
    </row>
    <row r="757" spans="2:58" x14ac:dyDescent="0.2">
      <c r="B757" s="29">
        <f>IF(1=1,Rohdaten!H757,"x"&amp;Rohdaten!H757)</f>
        <v>0</v>
      </c>
      <c r="C757" s="29">
        <f>IF(101,Rohdaten!F757,-Rohdaten!F757)</f>
        <v>0</v>
      </c>
      <c r="E757" s="32">
        <f>Rohdaten!J757</f>
        <v>0</v>
      </c>
      <c r="F757" s="32" t="e">
        <f>AVERAGE(Rohdaten!L757,Rohdaten!X757,Rohdaten!AD757)</f>
        <v>#DIV/0!</v>
      </c>
      <c r="G757" s="29" t="e">
        <f t="array" ref="G757">AVERAGE(IF(Rohdaten!E757='turnwise standard'!$A$5:$A$99,'turnwise standard'!$F$5:$F$99))</f>
        <v>#DIV/0!</v>
      </c>
      <c r="H757" s="29" t="b">
        <f>IF(ISERROR(G757),1&lt;0,E757-G757&gt;eval!$B$6)</f>
        <v>0</v>
      </c>
      <c r="I757" s="32" t="e">
        <f>Rohdaten!L757-G757</f>
        <v>#DIV/0!</v>
      </c>
      <c r="J757" s="32">
        <f t="shared" si="209"/>
        <v>0</v>
      </c>
      <c r="K757" s="32">
        <f t="shared" si="210"/>
        <v>0</v>
      </c>
      <c r="V757" s="31" t="e">
        <f t="array" ref="V757">AVERAGE(IF(Rohdaten!E757='turnwise standard'!$A$5:$A$99,'turnwise standard'!$P$5:$P$99))</f>
        <v>#DIV/0!</v>
      </c>
      <c r="AF757" s="32">
        <f>(AC757)/((AE757+0.0000000000000000001)/charge/constants!$B$3)</f>
        <v>0</v>
      </c>
      <c r="AG757" s="32">
        <f>SQRT(AC757+1)/((AE757+0.0000000000000000001)/charge/constants!$B$3)</f>
        <v>4.8066000000000004</v>
      </c>
      <c r="AH757" s="32">
        <f>AF757/eval!$E$18</f>
        <v>0</v>
      </c>
      <c r="AI757" s="32">
        <f>AG757/eval!$E$18</f>
        <v>5.8210958603810132</v>
      </c>
      <c r="AR757" s="32" t="e">
        <f t="shared" si="211"/>
        <v>#DIV/0!</v>
      </c>
      <c r="AT757" s="32">
        <f>(AP757)/((AS757+0.0000000000000000001)/charge/constants!$B$3)</f>
        <v>0</v>
      </c>
      <c r="AU757" s="32">
        <f>SQRT(AP757+1)/((AS757+0.0000000000000000001)/charge/constants!$B$3)</f>
        <v>4.8066000000000004</v>
      </c>
      <c r="AV757" s="32">
        <f>AT757/eval!$E$18</f>
        <v>0</v>
      </c>
      <c r="AW757" s="32">
        <f>AU757/eval!$E$18</f>
        <v>5.8210958603810132</v>
      </c>
      <c r="BC757" s="32" t="e">
        <f>Rohdaten!AD757-G757</f>
        <v>#DIV/0!</v>
      </c>
      <c r="BF757" s="33">
        <f>Rohdaten!AF757/eval!$B$7</f>
        <v>0</v>
      </c>
    </row>
    <row r="758" spans="2:58" x14ac:dyDescent="0.2">
      <c r="B758" s="29">
        <f>IF(1=1,Rohdaten!H758,"x"&amp;Rohdaten!H758)</f>
        <v>0</v>
      </c>
      <c r="C758" s="29">
        <f>IF(101,Rohdaten!F758,-Rohdaten!F758)</f>
        <v>0</v>
      </c>
      <c r="E758" s="32">
        <f>Rohdaten!J758</f>
        <v>0</v>
      </c>
      <c r="F758" s="32" t="e">
        <f>AVERAGE(Rohdaten!L758,Rohdaten!X758,Rohdaten!AD758)</f>
        <v>#DIV/0!</v>
      </c>
      <c r="G758" s="29" t="e">
        <f t="array" ref="G758">AVERAGE(IF(Rohdaten!E758='turnwise standard'!$A$5:$A$99,'turnwise standard'!$F$5:$F$99))</f>
        <v>#DIV/0!</v>
      </c>
      <c r="H758" s="29" t="b">
        <f>IF(ISERROR(G758),1&lt;0,E758-G758&gt;eval!$B$6)</f>
        <v>0</v>
      </c>
      <c r="I758" s="32" t="e">
        <f>Rohdaten!L758-G758</f>
        <v>#DIV/0!</v>
      </c>
      <c r="J758" s="32">
        <f t="shared" si="209"/>
        <v>0</v>
      </c>
      <c r="K758" s="32">
        <f t="shared" si="210"/>
        <v>0</v>
      </c>
      <c r="V758" s="31" t="e">
        <f t="array" ref="V758">AVERAGE(IF(Rohdaten!E758='turnwise standard'!$A$5:$A$99,'turnwise standard'!$P$5:$P$99))</f>
        <v>#DIV/0!</v>
      </c>
      <c r="AF758" s="32">
        <f>(AC758)/((AE758+0.0000000000000000001)/charge/constants!$B$3)</f>
        <v>0</v>
      </c>
      <c r="AG758" s="32">
        <f>SQRT(AC758+1)/((AE758+0.0000000000000000001)/charge/constants!$B$3)</f>
        <v>4.8066000000000004</v>
      </c>
      <c r="AH758" s="32">
        <f>AF758/eval!$E$18</f>
        <v>0</v>
      </c>
      <c r="AI758" s="32">
        <f>AG758/eval!$E$18</f>
        <v>5.8210958603810132</v>
      </c>
      <c r="AR758" s="32" t="e">
        <f t="shared" si="211"/>
        <v>#DIV/0!</v>
      </c>
      <c r="AT758" s="32">
        <f>(AP758)/((AS758+0.0000000000000000001)/charge/constants!$B$3)</f>
        <v>0</v>
      </c>
      <c r="AU758" s="32">
        <f>SQRT(AP758+1)/((AS758+0.0000000000000000001)/charge/constants!$B$3)</f>
        <v>4.8066000000000004</v>
      </c>
      <c r="AV758" s="32">
        <f>AT758/eval!$E$18</f>
        <v>0</v>
      </c>
      <c r="AW758" s="32">
        <f>AU758/eval!$E$18</f>
        <v>5.8210958603810132</v>
      </c>
      <c r="BC758" s="32" t="e">
        <f>Rohdaten!AD758-G758</f>
        <v>#DIV/0!</v>
      </c>
      <c r="BF758" s="33">
        <f>Rohdaten!AF758/eval!$B$7</f>
        <v>0</v>
      </c>
    </row>
    <row r="759" spans="2:58" x14ac:dyDescent="0.2">
      <c r="B759" s="29">
        <f>IF(1=1,Rohdaten!H759,"x"&amp;Rohdaten!H759)</f>
        <v>0</v>
      </c>
      <c r="C759" s="29">
        <f>IF(101,Rohdaten!F759,-Rohdaten!F759)</f>
        <v>0</v>
      </c>
      <c r="E759" s="32">
        <f>Rohdaten!J759</f>
        <v>0</v>
      </c>
      <c r="F759" s="32" t="e">
        <f>AVERAGE(Rohdaten!L759,Rohdaten!X759,Rohdaten!AD759)</f>
        <v>#DIV/0!</v>
      </c>
      <c r="G759" s="29" t="e">
        <f t="array" ref="G759">AVERAGE(IF(Rohdaten!E759='turnwise standard'!$A$5:$A$99,'turnwise standard'!$F$5:$F$99))</f>
        <v>#DIV/0!</v>
      </c>
      <c r="H759" s="29" t="b">
        <f>IF(ISERROR(G759),1&lt;0,E759-G759&gt;eval!$B$6)</f>
        <v>0</v>
      </c>
      <c r="I759" s="32" t="e">
        <f>Rohdaten!L759-G759</f>
        <v>#DIV/0!</v>
      </c>
      <c r="J759" s="32">
        <f t="shared" si="209"/>
        <v>0</v>
      </c>
      <c r="K759" s="32">
        <f t="shared" si="210"/>
        <v>0</v>
      </c>
      <c r="V759" s="31" t="e">
        <f t="array" ref="V759">AVERAGE(IF(Rohdaten!E759='turnwise standard'!$A$5:$A$99,'turnwise standard'!$P$5:$P$99))</f>
        <v>#DIV/0!</v>
      </c>
      <c r="AF759" s="32">
        <f>(AC759)/((AE759+0.0000000000000000001)/charge/constants!$B$3)</f>
        <v>0</v>
      </c>
      <c r="AG759" s="32">
        <f>SQRT(AC759+1)/((AE759+0.0000000000000000001)/charge/constants!$B$3)</f>
        <v>4.8066000000000004</v>
      </c>
      <c r="AH759" s="32">
        <f>AF759/eval!$E$18</f>
        <v>0</v>
      </c>
      <c r="AI759" s="32">
        <f>AG759/eval!$E$18</f>
        <v>5.8210958603810132</v>
      </c>
      <c r="AR759" s="32" t="e">
        <f t="shared" si="211"/>
        <v>#DIV/0!</v>
      </c>
      <c r="AT759" s="32">
        <f>(AP759)/((AS759+0.0000000000000000001)/charge/constants!$B$3)</f>
        <v>0</v>
      </c>
      <c r="AU759" s="32">
        <f>SQRT(AP759+1)/((AS759+0.0000000000000000001)/charge/constants!$B$3)</f>
        <v>4.8066000000000004</v>
      </c>
      <c r="AV759" s="32">
        <f>AT759/eval!$E$18</f>
        <v>0</v>
      </c>
      <c r="AW759" s="32">
        <f>AU759/eval!$E$18</f>
        <v>5.8210958603810132</v>
      </c>
      <c r="BC759" s="32" t="e">
        <f>Rohdaten!AD759-G759</f>
        <v>#DIV/0!</v>
      </c>
      <c r="BF759" s="33">
        <f>Rohdaten!AF759/eval!$B$7</f>
        <v>0</v>
      </c>
    </row>
    <row r="760" spans="2:58" x14ac:dyDescent="0.2">
      <c r="B760" s="29">
        <f>IF(1=1,Rohdaten!H760,"x"&amp;Rohdaten!H760)</f>
        <v>0</v>
      </c>
      <c r="C760" s="29">
        <f>IF(101,Rohdaten!F760,-Rohdaten!F760)</f>
        <v>0</v>
      </c>
      <c r="E760" s="32">
        <f>Rohdaten!J760</f>
        <v>0</v>
      </c>
      <c r="F760" s="32" t="e">
        <f>AVERAGE(Rohdaten!L760,Rohdaten!X760,Rohdaten!AD760)</f>
        <v>#DIV/0!</v>
      </c>
      <c r="G760" s="29" t="e">
        <f t="array" ref="G760">AVERAGE(IF(Rohdaten!E760='turnwise standard'!$A$5:$A$99,'turnwise standard'!$F$5:$F$99))</f>
        <v>#DIV/0!</v>
      </c>
      <c r="H760" s="29" t="b">
        <f>IF(ISERROR(G760),1&lt;0,E760-G760&gt;eval!$B$6)</f>
        <v>0</v>
      </c>
      <c r="I760" s="32" t="e">
        <f>Rohdaten!L760-G760</f>
        <v>#DIV/0!</v>
      </c>
      <c r="J760" s="32">
        <f t="shared" si="209"/>
        <v>0</v>
      </c>
      <c r="K760" s="32">
        <f t="shared" si="210"/>
        <v>0</v>
      </c>
      <c r="V760" s="31" t="e">
        <f t="array" ref="V760">AVERAGE(IF(Rohdaten!E760='turnwise standard'!$A$5:$A$99,'turnwise standard'!$P$5:$P$99))</f>
        <v>#DIV/0!</v>
      </c>
      <c r="AF760" s="32">
        <f>(AC760)/((AE760+0.0000000000000000001)/charge/constants!$B$3)</f>
        <v>0</v>
      </c>
      <c r="AG760" s="32">
        <f>SQRT(AC760+1)/((AE760+0.0000000000000000001)/charge/constants!$B$3)</f>
        <v>4.8066000000000004</v>
      </c>
      <c r="AH760" s="32">
        <f>AF760/eval!$E$18</f>
        <v>0</v>
      </c>
      <c r="AI760" s="32">
        <f>AG760/eval!$E$18</f>
        <v>5.8210958603810132</v>
      </c>
      <c r="AR760" s="32" t="e">
        <f t="shared" si="211"/>
        <v>#DIV/0!</v>
      </c>
      <c r="AT760" s="32">
        <f>(AP760)/((AS760+0.0000000000000000001)/charge/constants!$B$3)</f>
        <v>0</v>
      </c>
      <c r="AU760" s="32">
        <f>SQRT(AP760+1)/((AS760+0.0000000000000000001)/charge/constants!$B$3)</f>
        <v>4.8066000000000004</v>
      </c>
      <c r="AV760" s="32">
        <f>AT760/eval!$E$18</f>
        <v>0</v>
      </c>
      <c r="AW760" s="32">
        <f>AU760/eval!$E$18</f>
        <v>5.8210958603810132</v>
      </c>
      <c r="BC760" s="32" t="e">
        <f>Rohdaten!AD760-G760</f>
        <v>#DIV/0!</v>
      </c>
      <c r="BF760" s="33">
        <f>Rohdaten!AF760/eval!$B$7</f>
        <v>0</v>
      </c>
    </row>
    <row r="761" spans="2:58" x14ac:dyDescent="0.2">
      <c r="B761" s="29">
        <f>IF(1=1,Rohdaten!H761,"x"&amp;Rohdaten!H761)</f>
        <v>0</v>
      </c>
      <c r="C761" s="29">
        <f>IF(101,Rohdaten!F761,-Rohdaten!F761)</f>
        <v>0</v>
      </c>
      <c r="E761" s="32">
        <f>Rohdaten!J761</f>
        <v>0</v>
      </c>
      <c r="F761" s="32" t="e">
        <f>AVERAGE(Rohdaten!L761,Rohdaten!X761,Rohdaten!AD761)</f>
        <v>#DIV/0!</v>
      </c>
      <c r="G761" s="29" t="e">
        <f t="array" ref="G761">AVERAGE(IF(Rohdaten!E761='turnwise standard'!$A$5:$A$99,'turnwise standard'!$F$5:$F$99))</f>
        <v>#DIV/0!</v>
      </c>
      <c r="H761" s="29" t="b">
        <f>IF(ISERROR(G761),1&lt;0,E761-G761&gt;eval!$B$6)</f>
        <v>0</v>
      </c>
      <c r="I761" s="32" t="e">
        <f>Rohdaten!L761-G761</f>
        <v>#DIV/0!</v>
      </c>
      <c r="J761" s="32">
        <f t="shared" si="209"/>
        <v>0</v>
      </c>
      <c r="K761" s="32">
        <f t="shared" si="210"/>
        <v>0</v>
      </c>
      <c r="V761" s="31" t="e">
        <f t="array" ref="V761">AVERAGE(IF(Rohdaten!E761='turnwise standard'!$A$5:$A$99,'turnwise standard'!$P$5:$P$99))</f>
        <v>#DIV/0!</v>
      </c>
      <c r="AF761" s="32">
        <f>(AC761)/((AE761+0.0000000000000000001)/charge/constants!$B$3)</f>
        <v>0</v>
      </c>
      <c r="AG761" s="32">
        <f>SQRT(AC761+1)/((AE761+0.0000000000000000001)/charge/constants!$B$3)</f>
        <v>4.8066000000000004</v>
      </c>
      <c r="AH761" s="32">
        <f>AF761/eval!$E$18</f>
        <v>0</v>
      </c>
      <c r="AI761" s="32">
        <f>AG761/eval!$E$18</f>
        <v>5.8210958603810132</v>
      </c>
      <c r="AR761" s="32" t="e">
        <f t="shared" si="211"/>
        <v>#DIV/0!</v>
      </c>
      <c r="AT761" s="32">
        <f>(AP761)/((AS761+0.0000000000000000001)/charge/constants!$B$3)</f>
        <v>0</v>
      </c>
      <c r="AU761" s="32">
        <f>SQRT(AP761+1)/((AS761+0.0000000000000000001)/charge/constants!$B$3)</f>
        <v>4.8066000000000004</v>
      </c>
      <c r="AV761" s="32">
        <f>AT761/eval!$E$18</f>
        <v>0</v>
      </c>
      <c r="AW761" s="32">
        <f>AU761/eval!$E$18</f>
        <v>5.8210958603810132</v>
      </c>
      <c r="BC761" s="32" t="e">
        <f>Rohdaten!AD761-G761</f>
        <v>#DIV/0!</v>
      </c>
      <c r="BF761" s="33">
        <f>Rohdaten!AF761/eval!$B$7</f>
        <v>0</v>
      </c>
    </row>
    <row r="762" spans="2:58" x14ac:dyDescent="0.2">
      <c r="B762" s="29">
        <f>IF(1=1,Rohdaten!H762,"x"&amp;Rohdaten!H762)</f>
        <v>0</v>
      </c>
      <c r="C762" s="29">
        <f>IF(101,Rohdaten!F762,-Rohdaten!F762)</f>
        <v>0</v>
      </c>
      <c r="E762" s="32">
        <f>Rohdaten!J762</f>
        <v>0</v>
      </c>
      <c r="F762" s="32" t="e">
        <f>AVERAGE(Rohdaten!L762,Rohdaten!X762,Rohdaten!AD762)</f>
        <v>#DIV/0!</v>
      </c>
      <c r="G762" s="29" t="e">
        <f t="array" ref="G762">AVERAGE(IF(Rohdaten!E762='turnwise standard'!$A$5:$A$99,'turnwise standard'!$F$5:$F$99))</f>
        <v>#DIV/0!</v>
      </c>
      <c r="H762" s="29" t="b">
        <f>IF(ISERROR(G762),1&lt;0,E762-G762&gt;eval!$B$6)</f>
        <v>0</v>
      </c>
      <c r="I762" s="32" t="e">
        <f>Rohdaten!L762-G762</f>
        <v>#DIV/0!</v>
      </c>
      <c r="J762" s="32">
        <f t="shared" si="209"/>
        <v>0</v>
      </c>
      <c r="K762" s="32">
        <f t="shared" si="210"/>
        <v>0</v>
      </c>
      <c r="V762" s="31" t="e">
        <f t="array" ref="V762">AVERAGE(IF(Rohdaten!E762='turnwise standard'!$A$5:$A$99,'turnwise standard'!$P$5:$P$99))</f>
        <v>#DIV/0!</v>
      </c>
      <c r="AF762" s="32">
        <f>(AC762)/((AE762+0.0000000000000000001)/charge/constants!$B$3)</f>
        <v>0</v>
      </c>
      <c r="AG762" s="32">
        <f>SQRT(AC762+1)/((AE762+0.0000000000000000001)/charge/constants!$B$3)</f>
        <v>4.8066000000000004</v>
      </c>
      <c r="AH762" s="32">
        <f>AF762/eval!$E$18</f>
        <v>0</v>
      </c>
      <c r="AI762" s="32">
        <f>AG762/eval!$E$18</f>
        <v>5.8210958603810132</v>
      </c>
      <c r="AR762" s="32" t="e">
        <f t="shared" si="211"/>
        <v>#DIV/0!</v>
      </c>
      <c r="AT762" s="32">
        <f>(AP762)/((AS762+0.0000000000000000001)/charge/constants!$B$3)</f>
        <v>0</v>
      </c>
      <c r="AU762" s="32">
        <f>SQRT(AP762+1)/((AS762+0.0000000000000000001)/charge/constants!$B$3)</f>
        <v>4.8066000000000004</v>
      </c>
      <c r="AV762" s="32">
        <f>AT762/eval!$E$18</f>
        <v>0</v>
      </c>
      <c r="AW762" s="32">
        <f>AU762/eval!$E$18</f>
        <v>5.8210958603810132</v>
      </c>
      <c r="BC762" s="32" t="e">
        <f>Rohdaten!AD762-G762</f>
        <v>#DIV/0!</v>
      </c>
      <c r="BF762" s="33">
        <f>Rohdaten!AF762/eval!$B$7</f>
        <v>0</v>
      </c>
    </row>
    <row r="763" spans="2:58" x14ac:dyDescent="0.2">
      <c r="B763" s="29">
        <f>IF(1=1,Rohdaten!H763,"x"&amp;Rohdaten!H763)</f>
        <v>0</v>
      </c>
      <c r="C763" s="29">
        <f>IF(101,Rohdaten!F763,-Rohdaten!F763)</f>
        <v>0</v>
      </c>
      <c r="E763" s="32">
        <f>Rohdaten!J763</f>
        <v>0</v>
      </c>
      <c r="F763" s="32" t="e">
        <f>AVERAGE(Rohdaten!L763,Rohdaten!X763,Rohdaten!AD763)</f>
        <v>#DIV/0!</v>
      </c>
      <c r="G763" s="29" t="e">
        <f t="array" ref="G763">AVERAGE(IF(Rohdaten!E763='turnwise standard'!$A$5:$A$99,'turnwise standard'!$F$5:$F$99))</f>
        <v>#DIV/0!</v>
      </c>
      <c r="H763" s="29" t="b">
        <f>IF(ISERROR(G763),1&lt;0,E763-G763&gt;eval!$B$6)</f>
        <v>0</v>
      </c>
      <c r="I763" s="32" t="e">
        <f>Rohdaten!L763-G763</f>
        <v>#DIV/0!</v>
      </c>
      <c r="J763" s="32">
        <f t="shared" si="209"/>
        <v>0</v>
      </c>
      <c r="K763" s="32">
        <f t="shared" si="210"/>
        <v>0</v>
      </c>
      <c r="V763" s="31" t="e">
        <f t="array" ref="V763">AVERAGE(IF(Rohdaten!E763='turnwise standard'!$A$5:$A$99,'turnwise standard'!$P$5:$P$99))</f>
        <v>#DIV/0!</v>
      </c>
      <c r="AF763" s="32">
        <f>(AC763)/((AE763+0.0000000000000000001)/charge/constants!$B$3)</f>
        <v>0</v>
      </c>
      <c r="AG763" s="32">
        <f>SQRT(AC763+1)/((AE763+0.0000000000000000001)/charge/constants!$B$3)</f>
        <v>4.8066000000000004</v>
      </c>
      <c r="AH763" s="32">
        <f>AF763/eval!$E$18</f>
        <v>0</v>
      </c>
      <c r="AI763" s="32">
        <f>AG763/eval!$E$18</f>
        <v>5.8210958603810132</v>
      </c>
      <c r="AR763" s="32" t="e">
        <f t="shared" si="211"/>
        <v>#DIV/0!</v>
      </c>
      <c r="AT763" s="32">
        <f>(AP763)/((AS763+0.0000000000000000001)/charge/constants!$B$3)</f>
        <v>0</v>
      </c>
      <c r="AU763" s="32">
        <f>SQRT(AP763+1)/((AS763+0.0000000000000000001)/charge/constants!$B$3)</f>
        <v>4.8066000000000004</v>
      </c>
      <c r="AV763" s="32">
        <f>AT763/eval!$E$18</f>
        <v>0</v>
      </c>
      <c r="AW763" s="32">
        <f>AU763/eval!$E$18</f>
        <v>5.8210958603810132</v>
      </c>
      <c r="BC763" s="32" t="e">
        <f>Rohdaten!AD763-G763</f>
        <v>#DIV/0!</v>
      </c>
      <c r="BF763" s="33">
        <f>Rohdaten!AF763/eval!$B$7</f>
        <v>0</v>
      </c>
    </row>
    <row r="764" spans="2:58" x14ac:dyDescent="0.2">
      <c r="B764" s="29">
        <f>IF(1=1,Rohdaten!H764,"x"&amp;Rohdaten!H764)</f>
        <v>0</v>
      </c>
      <c r="C764" s="29">
        <f>IF(101,Rohdaten!F764,-Rohdaten!F764)</f>
        <v>0</v>
      </c>
      <c r="E764" s="32">
        <f>Rohdaten!J764</f>
        <v>0</v>
      </c>
      <c r="F764" s="32" t="e">
        <f>AVERAGE(Rohdaten!L764,Rohdaten!X764,Rohdaten!AD764)</f>
        <v>#DIV/0!</v>
      </c>
      <c r="G764" s="29" t="e">
        <f t="array" ref="G764">AVERAGE(IF(Rohdaten!E764='turnwise standard'!$A$5:$A$99,'turnwise standard'!$F$5:$F$99))</f>
        <v>#DIV/0!</v>
      </c>
      <c r="H764" s="29" t="b">
        <f>IF(ISERROR(G764),1&lt;0,E764-G764&gt;eval!$B$6)</f>
        <v>0</v>
      </c>
      <c r="I764" s="32" t="e">
        <f>Rohdaten!L764-G764</f>
        <v>#DIV/0!</v>
      </c>
      <c r="J764" s="32">
        <f t="shared" si="209"/>
        <v>0</v>
      </c>
      <c r="K764" s="32">
        <f t="shared" si="210"/>
        <v>0</v>
      </c>
      <c r="V764" s="31" t="e">
        <f t="array" ref="V764">AVERAGE(IF(Rohdaten!E764='turnwise standard'!$A$5:$A$99,'turnwise standard'!$P$5:$P$99))</f>
        <v>#DIV/0!</v>
      </c>
      <c r="AF764" s="32">
        <f>(AC764)/((AE764+0.0000000000000000001)/charge/constants!$B$3)</f>
        <v>0</v>
      </c>
      <c r="AG764" s="32">
        <f>SQRT(AC764+1)/((AE764+0.0000000000000000001)/charge/constants!$B$3)</f>
        <v>4.8066000000000004</v>
      </c>
      <c r="AH764" s="32">
        <f>AF764/eval!$E$18</f>
        <v>0</v>
      </c>
      <c r="AI764" s="32">
        <f>AG764/eval!$E$18</f>
        <v>5.8210958603810132</v>
      </c>
      <c r="AR764" s="32" t="e">
        <f t="shared" si="211"/>
        <v>#DIV/0!</v>
      </c>
      <c r="AT764" s="32">
        <f>(AP764)/((AS764+0.0000000000000000001)/charge/constants!$B$3)</f>
        <v>0</v>
      </c>
      <c r="AU764" s="32">
        <f>SQRT(AP764+1)/((AS764+0.0000000000000000001)/charge/constants!$B$3)</f>
        <v>4.8066000000000004</v>
      </c>
      <c r="AV764" s="32">
        <f>AT764/eval!$E$18</f>
        <v>0</v>
      </c>
      <c r="AW764" s="32">
        <f>AU764/eval!$E$18</f>
        <v>5.8210958603810132</v>
      </c>
      <c r="BC764" s="32" t="e">
        <f>Rohdaten!AD764-G764</f>
        <v>#DIV/0!</v>
      </c>
      <c r="BF764" s="33">
        <f>Rohdaten!AF764/eval!$B$7</f>
        <v>0</v>
      </c>
    </row>
    <row r="765" spans="2:58" x14ac:dyDescent="0.2">
      <c r="B765" s="29">
        <f>IF(1=1,Rohdaten!H765,"x"&amp;Rohdaten!H765)</f>
        <v>0</v>
      </c>
      <c r="C765" s="29">
        <f>IF(101,Rohdaten!F765,-Rohdaten!F765)</f>
        <v>0</v>
      </c>
      <c r="E765" s="32">
        <f>Rohdaten!J765</f>
        <v>0</v>
      </c>
      <c r="F765" s="32" t="e">
        <f>AVERAGE(Rohdaten!L765,Rohdaten!X765,Rohdaten!AD765)</f>
        <v>#DIV/0!</v>
      </c>
      <c r="G765" s="29" t="e">
        <f t="array" ref="G765">AVERAGE(IF(Rohdaten!E765='turnwise standard'!$A$5:$A$99,'turnwise standard'!$F$5:$F$99))</f>
        <v>#DIV/0!</v>
      </c>
      <c r="H765" s="29" t="b">
        <f>IF(ISERROR(G765),1&lt;0,E765-G765&gt;eval!$B$6)</f>
        <v>0</v>
      </c>
      <c r="I765" s="32" t="e">
        <f>Rohdaten!L765-G765</f>
        <v>#DIV/0!</v>
      </c>
      <c r="J765" s="32">
        <f t="shared" si="209"/>
        <v>0</v>
      </c>
      <c r="K765" s="32">
        <f t="shared" si="210"/>
        <v>0</v>
      </c>
      <c r="V765" s="31" t="e">
        <f t="array" ref="V765">AVERAGE(IF(Rohdaten!E765='turnwise standard'!$A$5:$A$99,'turnwise standard'!$P$5:$P$99))</f>
        <v>#DIV/0!</v>
      </c>
      <c r="AF765" s="32">
        <f>(AC765)/((AE765+0.0000000000000000001)/charge/constants!$B$3)</f>
        <v>0</v>
      </c>
      <c r="AG765" s="32">
        <f>SQRT(AC765+1)/((AE765+0.0000000000000000001)/charge/constants!$B$3)</f>
        <v>4.8066000000000004</v>
      </c>
      <c r="AH765" s="32">
        <f>AF765/eval!$E$18</f>
        <v>0</v>
      </c>
      <c r="AI765" s="32">
        <f>AG765/eval!$E$18</f>
        <v>5.8210958603810132</v>
      </c>
      <c r="AR765" s="32" t="e">
        <f t="shared" si="211"/>
        <v>#DIV/0!</v>
      </c>
      <c r="AT765" s="32">
        <f>(AP765)/((AS765+0.0000000000000000001)/charge/constants!$B$3)</f>
        <v>0</v>
      </c>
      <c r="AU765" s="32">
        <f>SQRT(AP765+1)/((AS765+0.0000000000000000001)/charge/constants!$B$3)</f>
        <v>4.8066000000000004</v>
      </c>
      <c r="AV765" s="32">
        <f>AT765/eval!$E$18</f>
        <v>0</v>
      </c>
      <c r="AW765" s="32">
        <f>AU765/eval!$E$18</f>
        <v>5.8210958603810132</v>
      </c>
      <c r="BC765" s="32" t="e">
        <f>Rohdaten!AD765-G765</f>
        <v>#DIV/0!</v>
      </c>
      <c r="BF765" s="33">
        <f>Rohdaten!AF765/eval!$B$7</f>
        <v>0</v>
      </c>
    </row>
    <row r="766" spans="2:58" x14ac:dyDescent="0.2">
      <c r="B766" s="29">
        <f>IF(1=1,Rohdaten!H766,"x"&amp;Rohdaten!H766)</f>
        <v>0</v>
      </c>
      <c r="C766" s="29">
        <f>IF(101,Rohdaten!F766,-Rohdaten!F766)</f>
        <v>0</v>
      </c>
      <c r="E766" s="32">
        <f>Rohdaten!J766</f>
        <v>0</v>
      </c>
      <c r="F766" s="32" t="e">
        <f>AVERAGE(Rohdaten!L766,Rohdaten!X766,Rohdaten!AD766)</f>
        <v>#DIV/0!</v>
      </c>
      <c r="G766" s="29" t="e">
        <f t="array" ref="G766">AVERAGE(IF(Rohdaten!E766='turnwise standard'!$A$5:$A$99,'turnwise standard'!$F$5:$F$99))</f>
        <v>#DIV/0!</v>
      </c>
      <c r="H766" s="29" t="b">
        <f>IF(ISERROR(G766),1&lt;0,E766-G766&gt;eval!$B$6)</f>
        <v>0</v>
      </c>
      <c r="I766" s="32" t="e">
        <f>Rohdaten!L766-G766</f>
        <v>#DIV/0!</v>
      </c>
      <c r="J766" s="32">
        <f t="shared" si="209"/>
        <v>0</v>
      </c>
      <c r="K766" s="32">
        <f t="shared" si="210"/>
        <v>0</v>
      </c>
      <c r="V766" s="31" t="e">
        <f t="array" ref="V766">AVERAGE(IF(Rohdaten!E766='turnwise standard'!$A$5:$A$99,'turnwise standard'!$P$5:$P$99))</f>
        <v>#DIV/0!</v>
      </c>
      <c r="AF766" s="32">
        <f>(AC766)/((AE766+0.0000000000000000001)/charge/constants!$B$3)</f>
        <v>0</v>
      </c>
      <c r="AG766" s="32">
        <f>SQRT(AC766+1)/((AE766+0.0000000000000000001)/charge/constants!$B$3)</f>
        <v>4.8066000000000004</v>
      </c>
      <c r="AH766" s="32">
        <f>AF766/eval!$E$18</f>
        <v>0</v>
      </c>
      <c r="AI766" s="32">
        <f>AG766/eval!$E$18</f>
        <v>5.8210958603810132</v>
      </c>
      <c r="AR766" s="32" t="e">
        <f t="shared" si="211"/>
        <v>#DIV/0!</v>
      </c>
      <c r="AT766" s="32">
        <f>(AP766)/((AS766+0.0000000000000000001)/charge/constants!$B$3)</f>
        <v>0</v>
      </c>
      <c r="AU766" s="32">
        <f>SQRT(AP766+1)/((AS766+0.0000000000000000001)/charge/constants!$B$3)</f>
        <v>4.8066000000000004</v>
      </c>
      <c r="AV766" s="32">
        <f>AT766/eval!$E$18</f>
        <v>0</v>
      </c>
      <c r="AW766" s="32">
        <f>AU766/eval!$E$18</f>
        <v>5.8210958603810132</v>
      </c>
      <c r="BC766" s="32" t="e">
        <f>Rohdaten!AD766-G766</f>
        <v>#DIV/0!</v>
      </c>
      <c r="BF766" s="33">
        <f>Rohdaten!AF766/eval!$B$7</f>
        <v>0</v>
      </c>
    </row>
    <row r="767" spans="2:58" x14ac:dyDescent="0.2">
      <c r="B767" s="29">
        <f>IF(1=1,Rohdaten!H767,"x"&amp;Rohdaten!H767)</f>
        <v>0</v>
      </c>
      <c r="C767" s="29">
        <f>IF(101,Rohdaten!F767,-Rohdaten!F767)</f>
        <v>0</v>
      </c>
      <c r="E767" s="32">
        <f>Rohdaten!J767</f>
        <v>0</v>
      </c>
      <c r="F767" s="32" t="e">
        <f>AVERAGE(Rohdaten!L767,Rohdaten!X767,Rohdaten!AD767)</f>
        <v>#DIV/0!</v>
      </c>
      <c r="G767" s="29" t="e">
        <f t="array" ref="G767">AVERAGE(IF(Rohdaten!E767='turnwise standard'!$A$5:$A$99,'turnwise standard'!$F$5:$F$99))</f>
        <v>#DIV/0!</v>
      </c>
      <c r="H767" s="29" t="b">
        <f>IF(ISERROR(G767),1&lt;0,E767-G767&gt;eval!$B$6)</f>
        <v>0</v>
      </c>
      <c r="I767" s="32" t="e">
        <f>Rohdaten!L767-G767</f>
        <v>#DIV/0!</v>
      </c>
      <c r="J767" s="32">
        <f t="shared" si="209"/>
        <v>0</v>
      </c>
      <c r="K767" s="32">
        <f t="shared" si="210"/>
        <v>0</v>
      </c>
      <c r="V767" s="31" t="e">
        <f t="array" ref="V767">AVERAGE(IF(Rohdaten!E767='turnwise standard'!$A$5:$A$99,'turnwise standard'!$P$5:$P$99))</f>
        <v>#DIV/0!</v>
      </c>
      <c r="AF767" s="32">
        <f>(AC767)/((AE767+0.0000000000000000001)/charge/constants!$B$3)</f>
        <v>0</v>
      </c>
      <c r="AG767" s="32">
        <f>SQRT(AC767+1)/((AE767+0.0000000000000000001)/charge/constants!$B$3)</f>
        <v>4.8066000000000004</v>
      </c>
      <c r="AH767" s="32">
        <f>AF767/eval!$E$18</f>
        <v>0</v>
      </c>
      <c r="AI767" s="32">
        <f>AG767/eval!$E$18</f>
        <v>5.8210958603810132</v>
      </c>
      <c r="AR767" s="32" t="e">
        <f t="shared" si="211"/>
        <v>#DIV/0!</v>
      </c>
      <c r="AT767" s="32">
        <f>(AP767)/((AS767+0.0000000000000000001)/charge/constants!$B$3)</f>
        <v>0</v>
      </c>
      <c r="AU767" s="32">
        <f>SQRT(AP767+1)/((AS767+0.0000000000000000001)/charge/constants!$B$3)</f>
        <v>4.8066000000000004</v>
      </c>
      <c r="AV767" s="32">
        <f>AT767/eval!$E$18</f>
        <v>0</v>
      </c>
      <c r="AW767" s="32">
        <f>AU767/eval!$E$18</f>
        <v>5.8210958603810132</v>
      </c>
      <c r="BC767" s="32" t="e">
        <f>Rohdaten!AD767-G767</f>
        <v>#DIV/0!</v>
      </c>
      <c r="BF767" s="33">
        <f>Rohdaten!AF767/eval!$B$7</f>
        <v>0</v>
      </c>
    </row>
    <row r="768" spans="2:58" x14ac:dyDescent="0.2">
      <c r="B768" s="29">
        <f>IF(1=1,Rohdaten!H768,"x"&amp;Rohdaten!H768)</f>
        <v>0</v>
      </c>
      <c r="C768" s="29">
        <f>IF(101,Rohdaten!F768,-Rohdaten!F768)</f>
        <v>0</v>
      </c>
      <c r="E768" s="32">
        <f>Rohdaten!J768</f>
        <v>0</v>
      </c>
      <c r="F768" s="32" t="e">
        <f>AVERAGE(Rohdaten!L768,Rohdaten!X768,Rohdaten!AD768)</f>
        <v>#DIV/0!</v>
      </c>
      <c r="G768" s="29" t="e">
        <f t="array" ref="G768">AVERAGE(IF(Rohdaten!E768='turnwise standard'!$A$5:$A$99,'turnwise standard'!$F$5:$F$99))</f>
        <v>#DIV/0!</v>
      </c>
      <c r="H768" s="29" t="b">
        <f>IF(ISERROR(G768),1&lt;0,E768-G768&gt;eval!$B$6)</f>
        <v>0</v>
      </c>
      <c r="I768" s="32" t="e">
        <f>Rohdaten!L768-G768</f>
        <v>#DIV/0!</v>
      </c>
      <c r="J768" s="32">
        <f t="shared" si="209"/>
        <v>0</v>
      </c>
      <c r="K768" s="32">
        <f t="shared" si="210"/>
        <v>0</v>
      </c>
      <c r="V768" s="31" t="e">
        <f t="array" ref="V768">AVERAGE(IF(Rohdaten!E768='turnwise standard'!$A$5:$A$99,'turnwise standard'!$P$5:$P$99))</f>
        <v>#DIV/0!</v>
      </c>
      <c r="AF768" s="32">
        <f>(AC768)/((AE768+0.0000000000000000001)/charge/constants!$B$3)</f>
        <v>0</v>
      </c>
      <c r="AG768" s="32">
        <f>SQRT(AC768+1)/((AE768+0.0000000000000000001)/charge/constants!$B$3)</f>
        <v>4.8066000000000004</v>
      </c>
      <c r="AH768" s="32">
        <f>AF768/eval!$E$18</f>
        <v>0</v>
      </c>
      <c r="AI768" s="32">
        <f>AG768/eval!$E$18</f>
        <v>5.8210958603810132</v>
      </c>
      <c r="AR768" s="32" t="e">
        <f t="shared" si="211"/>
        <v>#DIV/0!</v>
      </c>
      <c r="AT768" s="32">
        <f>(AP768)/((AS768+0.0000000000000000001)/charge/constants!$B$3)</f>
        <v>0</v>
      </c>
      <c r="AU768" s="32">
        <f>SQRT(AP768+1)/((AS768+0.0000000000000000001)/charge/constants!$B$3)</f>
        <v>4.8066000000000004</v>
      </c>
      <c r="AV768" s="32">
        <f>AT768/eval!$E$18</f>
        <v>0</v>
      </c>
      <c r="AW768" s="32">
        <f>AU768/eval!$E$18</f>
        <v>5.8210958603810132</v>
      </c>
      <c r="BC768" s="32" t="e">
        <f>Rohdaten!AD768-G768</f>
        <v>#DIV/0!</v>
      </c>
      <c r="BF768" s="33">
        <f>Rohdaten!AF768/eval!$B$7</f>
        <v>0</v>
      </c>
    </row>
    <row r="769" spans="2:58" x14ac:dyDescent="0.2">
      <c r="B769" s="29">
        <f>IF(1=1,Rohdaten!H769,"x"&amp;Rohdaten!H769)</f>
        <v>0</v>
      </c>
      <c r="C769" s="29">
        <f>IF(101,Rohdaten!F769,-Rohdaten!F769)</f>
        <v>0</v>
      </c>
      <c r="E769" s="32">
        <f>Rohdaten!J769</f>
        <v>0</v>
      </c>
      <c r="F769" s="32" t="e">
        <f>AVERAGE(Rohdaten!L769,Rohdaten!X769,Rohdaten!AD769)</f>
        <v>#DIV/0!</v>
      </c>
      <c r="G769" s="29" t="e">
        <f t="array" ref="G769">AVERAGE(IF(Rohdaten!E769='turnwise standard'!$A$5:$A$99,'turnwise standard'!$F$5:$F$99))</f>
        <v>#DIV/0!</v>
      </c>
      <c r="H769" s="29" t="b">
        <f>IF(ISERROR(G769),1&lt;0,E769-G769&gt;eval!$B$6)</f>
        <v>0</v>
      </c>
      <c r="I769" s="32" t="e">
        <f>Rohdaten!L769-G769</f>
        <v>#DIV/0!</v>
      </c>
      <c r="J769" s="32">
        <f t="shared" si="209"/>
        <v>0</v>
      </c>
      <c r="K769" s="32">
        <f t="shared" si="210"/>
        <v>0</v>
      </c>
      <c r="V769" s="31" t="e">
        <f t="array" ref="V769">AVERAGE(IF(Rohdaten!E769='turnwise standard'!$A$5:$A$99,'turnwise standard'!$P$5:$P$99))</f>
        <v>#DIV/0!</v>
      </c>
      <c r="AF769" s="32">
        <f>(AC769)/((AE769+0.0000000000000000001)/charge/constants!$B$3)</f>
        <v>0</v>
      </c>
      <c r="AG769" s="32">
        <f>SQRT(AC769+1)/((AE769+0.0000000000000000001)/charge/constants!$B$3)</f>
        <v>4.8066000000000004</v>
      </c>
      <c r="AH769" s="32">
        <f>AF769/eval!$E$18</f>
        <v>0</v>
      </c>
      <c r="AI769" s="32">
        <f>AG769/eval!$E$18</f>
        <v>5.8210958603810132</v>
      </c>
      <c r="AR769" s="32" t="e">
        <f t="shared" si="211"/>
        <v>#DIV/0!</v>
      </c>
      <c r="AT769" s="32">
        <f>(AP769)/((AS769+0.0000000000000000001)/charge/constants!$B$3)</f>
        <v>0</v>
      </c>
      <c r="AU769" s="32">
        <f>SQRT(AP769+1)/((AS769+0.0000000000000000001)/charge/constants!$B$3)</f>
        <v>4.8066000000000004</v>
      </c>
      <c r="AV769" s="32">
        <f>AT769/eval!$E$18</f>
        <v>0</v>
      </c>
      <c r="AW769" s="32">
        <f>AU769/eval!$E$18</f>
        <v>5.8210958603810132</v>
      </c>
      <c r="BC769" s="32" t="e">
        <f>Rohdaten!AD769-G769</f>
        <v>#DIV/0!</v>
      </c>
      <c r="BF769" s="33">
        <f>Rohdaten!AF769/eval!$B$7</f>
        <v>0</v>
      </c>
    </row>
    <row r="770" spans="2:58" x14ac:dyDescent="0.2">
      <c r="B770" s="29">
        <f>IF(1=1,Rohdaten!H770,"x"&amp;Rohdaten!H770)</f>
        <v>0</v>
      </c>
      <c r="C770" s="29">
        <f>IF(101,Rohdaten!F770,-Rohdaten!F770)</f>
        <v>0</v>
      </c>
      <c r="E770" s="32">
        <f>Rohdaten!J770</f>
        <v>0</v>
      </c>
      <c r="F770" s="32" t="e">
        <f>AVERAGE(Rohdaten!L770,Rohdaten!X770,Rohdaten!AD770)</f>
        <v>#DIV/0!</v>
      </c>
      <c r="G770" s="29" t="e">
        <f t="array" ref="G770">AVERAGE(IF(Rohdaten!E770='turnwise standard'!$A$5:$A$99,'turnwise standard'!$F$5:$F$99))</f>
        <v>#DIV/0!</v>
      </c>
      <c r="H770" s="29" t="b">
        <f>IF(ISERROR(G770),1&lt;0,E770-G770&gt;eval!$B$6)</f>
        <v>0</v>
      </c>
      <c r="I770" s="32" t="e">
        <f>Rohdaten!L770-G770</f>
        <v>#DIV/0!</v>
      </c>
      <c r="J770" s="32">
        <f t="shared" si="209"/>
        <v>0</v>
      </c>
      <c r="K770" s="32">
        <f t="shared" si="210"/>
        <v>0</v>
      </c>
      <c r="V770" s="31" t="e">
        <f t="array" ref="V770">AVERAGE(IF(Rohdaten!E770='turnwise standard'!$A$5:$A$99,'turnwise standard'!$P$5:$P$99))</f>
        <v>#DIV/0!</v>
      </c>
      <c r="AF770" s="32">
        <f>(AC770)/((AE770+0.0000000000000000001)/charge/constants!$B$3)</f>
        <v>0</v>
      </c>
      <c r="AG770" s="32">
        <f>SQRT(AC770+1)/((AE770+0.0000000000000000001)/charge/constants!$B$3)</f>
        <v>4.8066000000000004</v>
      </c>
      <c r="AH770" s="32">
        <f>AF770/eval!$E$18</f>
        <v>0</v>
      </c>
      <c r="AI770" s="32">
        <f>AG770/eval!$E$18</f>
        <v>5.8210958603810132</v>
      </c>
      <c r="AR770" s="32" t="e">
        <f t="shared" si="211"/>
        <v>#DIV/0!</v>
      </c>
      <c r="AT770" s="32">
        <f>(AP770)/((AS770+0.0000000000000000001)/charge/constants!$B$3)</f>
        <v>0</v>
      </c>
      <c r="AU770" s="32">
        <f>SQRT(AP770+1)/((AS770+0.0000000000000000001)/charge/constants!$B$3)</f>
        <v>4.8066000000000004</v>
      </c>
      <c r="AV770" s="32">
        <f>AT770/eval!$E$18</f>
        <v>0</v>
      </c>
      <c r="AW770" s="32">
        <f>AU770/eval!$E$18</f>
        <v>5.8210958603810132</v>
      </c>
      <c r="BC770" s="32" t="e">
        <f>Rohdaten!AD770-G770</f>
        <v>#DIV/0!</v>
      </c>
      <c r="BF770" s="33">
        <f>Rohdaten!AF770/eval!$B$7</f>
        <v>0</v>
      </c>
    </row>
    <row r="771" spans="2:58" x14ac:dyDescent="0.2">
      <c r="B771" s="29">
        <f>IF(1=1,Rohdaten!H771,"x"&amp;Rohdaten!H771)</f>
        <v>0</v>
      </c>
      <c r="C771" s="29">
        <f>IF(101,Rohdaten!F771,-Rohdaten!F771)</f>
        <v>0</v>
      </c>
      <c r="E771" s="32">
        <f>Rohdaten!J771</f>
        <v>0</v>
      </c>
      <c r="F771" s="32" t="e">
        <f>AVERAGE(Rohdaten!L771,Rohdaten!X771,Rohdaten!AD771)</f>
        <v>#DIV/0!</v>
      </c>
      <c r="G771" s="29" t="e">
        <f t="array" ref="G771">AVERAGE(IF(Rohdaten!E771='turnwise standard'!$A$5:$A$99,'turnwise standard'!$F$5:$F$99))</f>
        <v>#DIV/0!</v>
      </c>
      <c r="H771" s="29" t="b">
        <f>IF(ISERROR(G771),1&lt;0,E771-G771&gt;eval!$B$6)</f>
        <v>0</v>
      </c>
      <c r="I771" s="32" t="e">
        <f>Rohdaten!L771-G771</f>
        <v>#DIV/0!</v>
      </c>
      <c r="J771" s="32">
        <f t="shared" ref="J771:J834" si="212">BP771</f>
        <v>0</v>
      </c>
      <c r="K771" s="32">
        <f t="shared" ref="K771:K834" si="213">IF(OR(ISERROR(J771),H771),I771,J771)</f>
        <v>0</v>
      </c>
      <c r="V771" s="31" t="e">
        <f t="array" ref="V771">AVERAGE(IF(Rohdaten!E771='turnwise standard'!$A$5:$A$99,'turnwise standard'!$P$5:$P$99))</f>
        <v>#DIV/0!</v>
      </c>
      <c r="AF771" s="32">
        <f>(AC771)/((AE771+0.0000000000000000001)/charge/constants!$B$3)</f>
        <v>0</v>
      </c>
      <c r="AG771" s="32">
        <f>SQRT(AC771+1)/((AE771+0.0000000000000000001)/charge/constants!$B$3)</f>
        <v>4.8066000000000004</v>
      </c>
      <c r="AH771" s="32">
        <f>AF771/eval!$E$18</f>
        <v>0</v>
      </c>
      <c r="AI771" s="32">
        <f>AG771/eval!$E$18</f>
        <v>5.8210958603810132</v>
      </c>
      <c r="AR771" s="32" t="e">
        <f t="shared" si="211"/>
        <v>#DIV/0!</v>
      </c>
      <c r="AT771" s="32">
        <f>(AP771)/((AS771+0.0000000000000000001)/charge/constants!$B$3)</f>
        <v>0</v>
      </c>
      <c r="AU771" s="32">
        <f>SQRT(AP771+1)/((AS771+0.0000000000000000001)/charge/constants!$B$3)</f>
        <v>4.8066000000000004</v>
      </c>
      <c r="AV771" s="32">
        <f>AT771/eval!$E$18</f>
        <v>0</v>
      </c>
      <c r="AW771" s="32">
        <f>AU771/eval!$E$18</f>
        <v>5.8210958603810132</v>
      </c>
      <c r="BC771" s="32" t="e">
        <f>Rohdaten!AD771-G771</f>
        <v>#DIV/0!</v>
      </c>
      <c r="BF771" s="33">
        <f>Rohdaten!AF771/eval!$B$7</f>
        <v>0</v>
      </c>
    </row>
    <row r="772" spans="2:58" x14ac:dyDescent="0.2">
      <c r="B772" s="29">
        <f>IF(1=1,Rohdaten!H772,"x"&amp;Rohdaten!H772)</f>
        <v>0</v>
      </c>
      <c r="C772" s="29">
        <f>IF(101,Rohdaten!F772,-Rohdaten!F772)</f>
        <v>0</v>
      </c>
      <c r="E772" s="32">
        <f>Rohdaten!J772</f>
        <v>0</v>
      </c>
      <c r="F772" s="32" t="e">
        <f>AVERAGE(Rohdaten!L772,Rohdaten!X772,Rohdaten!AD772)</f>
        <v>#DIV/0!</v>
      </c>
      <c r="G772" s="29" t="e">
        <f t="array" ref="G772">AVERAGE(IF(Rohdaten!E772='turnwise standard'!$A$5:$A$99,'turnwise standard'!$F$5:$F$99))</f>
        <v>#DIV/0!</v>
      </c>
      <c r="H772" s="29" t="b">
        <f>IF(ISERROR(G772),1&lt;0,E772-G772&gt;eval!$B$6)</f>
        <v>0</v>
      </c>
      <c r="I772" s="32" t="e">
        <f>Rohdaten!L772-G772</f>
        <v>#DIV/0!</v>
      </c>
      <c r="J772" s="32">
        <f t="shared" si="212"/>
        <v>0</v>
      </c>
      <c r="K772" s="32">
        <f t="shared" si="213"/>
        <v>0</v>
      </c>
      <c r="V772" s="31" t="e">
        <f t="array" ref="V772">AVERAGE(IF(Rohdaten!E772='turnwise standard'!$A$5:$A$99,'turnwise standard'!$P$5:$P$99))</f>
        <v>#DIV/0!</v>
      </c>
      <c r="AF772" s="32">
        <f>(AC772)/((AE772+0.0000000000000000001)/charge/constants!$B$3)</f>
        <v>0</v>
      </c>
      <c r="AG772" s="32">
        <f>SQRT(AC772+1)/((AE772+0.0000000000000000001)/charge/constants!$B$3)</f>
        <v>4.8066000000000004</v>
      </c>
      <c r="AH772" s="32">
        <f>AF772/eval!$E$18</f>
        <v>0</v>
      </c>
      <c r="AI772" s="32">
        <f>AG772/eval!$E$18</f>
        <v>5.8210958603810132</v>
      </c>
      <c r="AR772" s="32" t="e">
        <f t="shared" ref="AR772:AR835" si="214">AP772/AQ772</f>
        <v>#DIV/0!</v>
      </c>
      <c r="AT772" s="32">
        <f>(AP772)/((AS772+0.0000000000000000001)/charge/constants!$B$3)</f>
        <v>0</v>
      </c>
      <c r="AU772" s="32">
        <f>SQRT(AP772+1)/((AS772+0.0000000000000000001)/charge/constants!$B$3)</f>
        <v>4.8066000000000004</v>
      </c>
      <c r="AV772" s="32">
        <f>AT772/eval!$E$18</f>
        <v>0</v>
      </c>
      <c r="AW772" s="32">
        <f>AU772/eval!$E$18</f>
        <v>5.8210958603810132</v>
      </c>
      <c r="BC772" s="32" t="e">
        <f>Rohdaten!AD772-G772</f>
        <v>#DIV/0!</v>
      </c>
      <c r="BF772" s="33">
        <f>Rohdaten!AF772/eval!$B$7</f>
        <v>0</v>
      </c>
    </row>
    <row r="773" spans="2:58" x14ac:dyDescent="0.2">
      <c r="B773" s="29">
        <f>IF(1=1,Rohdaten!H773,"x"&amp;Rohdaten!H773)</f>
        <v>0</v>
      </c>
      <c r="C773" s="29">
        <f>IF(101,Rohdaten!F773,-Rohdaten!F773)</f>
        <v>0</v>
      </c>
      <c r="E773" s="32">
        <f>Rohdaten!J773</f>
        <v>0</v>
      </c>
      <c r="F773" s="32" t="e">
        <f>AVERAGE(Rohdaten!L773,Rohdaten!X773,Rohdaten!AD773)</f>
        <v>#DIV/0!</v>
      </c>
      <c r="G773" s="29" t="e">
        <f t="array" ref="G773">AVERAGE(IF(Rohdaten!E773='turnwise standard'!$A$5:$A$99,'turnwise standard'!$F$5:$F$99))</f>
        <v>#DIV/0!</v>
      </c>
      <c r="H773" s="29" t="b">
        <f>IF(ISERROR(G773),1&lt;0,E773-G773&gt;eval!$B$6)</f>
        <v>0</v>
      </c>
      <c r="I773" s="32" t="e">
        <f>Rohdaten!L773-G773</f>
        <v>#DIV/0!</v>
      </c>
      <c r="J773" s="32">
        <f t="shared" si="212"/>
        <v>0</v>
      </c>
      <c r="K773" s="32">
        <f t="shared" si="213"/>
        <v>0</v>
      </c>
      <c r="V773" s="31" t="e">
        <f t="array" ref="V773">AVERAGE(IF(Rohdaten!E773='turnwise standard'!$A$5:$A$99,'turnwise standard'!$P$5:$P$99))</f>
        <v>#DIV/0!</v>
      </c>
      <c r="AF773" s="32">
        <f>(AC773)/((AE773+0.0000000000000000001)/charge/constants!$B$3)</f>
        <v>0</v>
      </c>
      <c r="AG773" s="32">
        <f>SQRT(AC773+1)/((AE773+0.0000000000000000001)/charge/constants!$B$3)</f>
        <v>4.8066000000000004</v>
      </c>
      <c r="AH773" s="32">
        <f>AF773/eval!$E$18</f>
        <v>0</v>
      </c>
      <c r="AI773" s="32">
        <f>AG773/eval!$E$18</f>
        <v>5.8210958603810132</v>
      </c>
      <c r="AR773" s="32" t="e">
        <f t="shared" si="214"/>
        <v>#DIV/0!</v>
      </c>
      <c r="AT773" s="32">
        <f>(AP773)/((AS773+0.0000000000000000001)/charge/constants!$B$3)</f>
        <v>0</v>
      </c>
      <c r="AU773" s="32">
        <f>SQRT(AP773+1)/((AS773+0.0000000000000000001)/charge/constants!$B$3)</f>
        <v>4.8066000000000004</v>
      </c>
      <c r="AV773" s="32">
        <f>AT773/eval!$E$18</f>
        <v>0</v>
      </c>
      <c r="AW773" s="32">
        <f>AU773/eval!$E$18</f>
        <v>5.8210958603810132</v>
      </c>
      <c r="BC773" s="32" t="e">
        <f>Rohdaten!AD773-G773</f>
        <v>#DIV/0!</v>
      </c>
      <c r="BF773" s="33">
        <f>Rohdaten!AF773/eval!$B$7</f>
        <v>0</v>
      </c>
    </row>
    <row r="774" spans="2:58" x14ac:dyDescent="0.2">
      <c r="B774" s="29">
        <f>IF(1=1,Rohdaten!H774,"x"&amp;Rohdaten!H774)</f>
        <v>0</v>
      </c>
      <c r="C774" s="29">
        <f>IF(101,Rohdaten!F774,-Rohdaten!F774)</f>
        <v>0</v>
      </c>
      <c r="E774" s="32">
        <f>Rohdaten!J774</f>
        <v>0</v>
      </c>
      <c r="F774" s="32" t="e">
        <f>AVERAGE(Rohdaten!L774,Rohdaten!X774,Rohdaten!AD774)</f>
        <v>#DIV/0!</v>
      </c>
      <c r="G774" s="29" t="e">
        <f t="array" ref="G774">AVERAGE(IF(Rohdaten!E774='turnwise standard'!$A$5:$A$99,'turnwise standard'!$F$5:$F$99))</f>
        <v>#DIV/0!</v>
      </c>
      <c r="H774" s="29" t="b">
        <f>IF(ISERROR(G774),1&lt;0,E774-G774&gt;eval!$B$6)</f>
        <v>0</v>
      </c>
      <c r="I774" s="32" t="e">
        <f>Rohdaten!L774-G774</f>
        <v>#DIV/0!</v>
      </c>
      <c r="J774" s="32">
        <f t="shared" si="212"/>
        <v>0</v>
      </c>
      <c r="K774" s="32">
        <f t="shared" si="213"/>
        <v>0</v>
      </c>
      <c r="V774" s="31" t="e">
        <f t="array" ref="V774">AVERAGE(IF(Rohdaten!E774='turnwise standard'!$A$5:$A$99,'turnwise standard'!$P$5:$P$99))</f>
        <v>#DIV/0!</v>
      </c>
      <c r="AF774" s="32">
        <f>(AC774)/((AE774+0.0000000000000000001)/charge/constants!$B$3)</f>
        <v>0</v>
      </c>
      <c r="AG774" s="32">
        <f>SQRT(AC774+1)/((AE774+0.0000000000000000001)/charge/constants!$B$3)</f>
        <v>4.8066000000000004</v>
      </c>
      <c r="AH774" s="32">
        <f>AF774/eval!$E$18</f>
        <v>0</v>
      </c>
      <c r="AI774" s="32">
        <f>AG774/eval!$E$18</f>
        <v>5.8210958603810132</v>
      </c>
      <c r="AR774" s="32" t="e">
        <f t="shared" si="214"/>
        <v>#DIV/0!</v>
      </c>
      <c r="AT774" s="32">
        <f>(AP774)/((AS774+0.0000000000000000001)/charge/constants!$B$3)</f>
        <v>0</v>
      </c>
      <c r="AU774" s="32">
        <f>SQRT(AP774+1)/((AS774+0.0000000000000000001)/charge/constants!$B$3)</f>
        <v>4.8066000000000004</v>
      </c>
      <c r="AV774" s="32">
        <f>AT774/eval!$E$18</f>
        <v>0</v>
      </c>
      <c r="AW774" s="32">
        <f>AU774/eval!$E$18</f>
        <v>5.8210958603810132</v>
      </c>
      <c r="BC774" s="32" t="e">
        <f>Rohdaten!AD774-G774</f>
        <v>#DIV/0!</v>
      </c>
      <c r="BF774" s="33">
        <f>Rohdaten!AF774/eval!$B$7</f>
        <v>0</v>
      </c>
    </row>
    <row r="775" spans="2:58" x14ac:dyDescent="0.2">
      <c r="B775" s="29">
        <f>IF(1=1,Rohdaten!H775,"x"&amp;Rohdaten!H775)</f>
        <v>0</v>
      </c>
      <c r="C775" s="29">
        <f>IF(101,Rohdaten!F775,-Rohdaten!F775)</f>
        <v>0</v>
      </c>
      <c r="E775" s="32">
        <f>Rohdaten!J775</f>
        <v>0</v>
      </c>
      <c r="F775" s="32" t="e">
        <f>AVERAGE(Rohdaten!L775,Rohdaten!X775,Rohdaten!AD775)</f>
        <v>#DIV/0!</v>
      </c>
      <c r="G775" s="29" t="e">
        <f t="array" ref="G775">AVERAGE(IF(Rohdaten!E775='turnwise standard'!$A$5:$A$99,'turnwise standard'!$F$5:$F$99))</f>
        <v>#DIV/0!</v>
      </c>
      <c r="H775" s="29" t="b">
        <f>IF(ISERROR(G775),1&lt;0,E775-G775&gt;eval!$B$6)</f>
        <v>0</v>
      </c>
      <c r="I775" s="32" t="e">
        <f>Rohdaten!L775-G775</f>
        <v>#DIV/0!</v>
      </c>
      <c r="J775" s="32">
        <f t="shared" si="212"/>
        <v>0</v>
      </c>
      <c r="K775" s="32">
        <f t="shared" si="213"/>
        <v>0</v>
      </c>
      <c r="V775" s="31" t="e">
        <f t="array" ref="V775">AVERAGE(IF(Rohdaten!E775='turnwise standard'!$A$5:$A$99,'turnwise standard'!$P$5:$P$99))</f>
        <v>#DIV/0!</v>
      </c>
      <c r="AF775" s="32">
        <f>(AC775)/((AE775+0.0000000000000000001)/charge/constants!$B$3)</f>
        <v>0</v>
      </c>
      <c r="AG775" s="32">
        <f>SQRT(AC775+1)/((AE775+0.0000000000000000001)/charge/constants!$B$3)</f>
        <v>4.8066000000000004</v>
      </c>
      <c r="AH775" s="32">
        <f>AF775/eval!$E$18</f>
        <v>0</v>
      </c>
      <c r="AI775" s="32">
        <f>AG775/eval!$E$18</f>
        <v>5.8210958603810132</v>
      </c>
      <c r="AR775" s="32" t="e">
        <f t="shared" si="214"/>
        <v>#DIV/0!</v>
      </c>
      <c r="AT775" s="32">
        <f>(AP775)/((AS775+0.0000000000000000001)/charge/constants!$B$3)</f>
        <v>0</v>
      </c>
      <c r="AU775" s="32">
        <f>SQRT(AP775+1)/((AS775+0.0000000000000000001)/charge/constants!$B$3)</f>
        <v>4.8066000000000004</v>
      </c>
      <c r="AV775" s="32">
        <f>AT775/eval!$E$18</f>
        <v>0</v>
      </c>
      <c r="AW775" s="32">
        <f>AU775/eval!$E$18</f>
        <v>5.8210958603810132</v>
      </c>
      <c r="BC775" s="32" t="e">
        <f>Rohdaten!AD775-G775</f>
        <v>#DIV/0!</v>
      </c>
      <c r="BF775" s="33">
        <f>Rohdaten!AF775/eval!$B$7</f>
        <v>0</v>
      </c>
    </row>
    <row r="776" spans="2:58" x14ac:dyDescent="0.2">
      <c r="B776" s="29">
        <f>IF(1=1,Rohdaten!H776,"x"&amp;Rohdaten!H776)</f>
        <v>0</v>
      </c>
      <c r="C776" s="29">
        <f>IF(101,Rohdaten!F776,-Rohdaten!F776)</f>
        <v>0</v>
      </c>
      <c r="E776" s="32">
        <f>Rohdaten!J776</f>
        <v>0</v>
      </c>
      <c r="F776" s="32" t="e">
        <f>AVERAGE(Rohdaten!L776,Rohdaten!X776,Rohdaten!AD776)</f>
        <v>#DIV/0!</v>
      </c>
      <c r="G776" s="29" t="e">
        <f t="array" ref="G776">AVERAGE(IF(Rohdaten!E776='turnwise standard'!$A$5:$A$99,'turnwise standard'!$F$5:$F$99))</f>
        <v>#DIV/0!</v>
      </c>
      <c r="H776" s="29" t="b">
        <f>IF(ISERROR(G776),1&lt;0,E776-G776&gt;eval!$B$6)</f>
        <v>0</v>
      </c>
      <c r="I776" s="32" t="e">
        <f>Rohdaten!L776-G776</f>
        <v>#DIV/0!</v>
      </c>
      <c r="J776" s="32">
        <f t="shared" si="212"/>
        <v>0</v>
      </c>
      <c r="K776" s="32">
        <f t="shared" si="213"/>
        <v>0</v>
      </c>
      <c r="V776" s="31" t="e">
        <f t="array" ref="V776">AVERAGE(IF(Rohdaten!E776='turnwise standard'!$A$5:$A$99,'turnwise standard'!$P$5:$P$99))</f>
        <v>#DIV/0!</v>
      </c>
      <c r="AF776" s="32">
        <f>(AC776)/((AE776+0.0000000000000000001)/charge/constants!$B$3)</f>
        <v>0</v>
      </c>
      <c r="AG776" s="32">
        <f>SQRT(AC776+1)/((AE776+0.0000000000000000001)/charge/constants!$B$3)</f>
        <v>4.8066000000000004</v>
      </c>
      <c r="AH776" s="32">
        <f>AF776/eval!$E$18</f>
        <v>0</v>
      </c>
      <c r="AI776" s="32">
        <f>AG776/eval!$E$18</f>
        <v>5.8210958603810132</v>
      </c>
      <c r="AR776" s="32" t="e">
        <f t="shared" si="214"/>
        <v>#DIV/0!</v>
      </c>
      <c r="AT776" s="32">
        <f>(AP776)/((AS776+0.0000000000000000001)/charge/constants!$B$3)</f>
        <v>0</v>
      </c>
      <c r="AU776" s="32">
        <f>SQRT(AP776+1)/((AS776+0.0000000000000000001)/charge/constants!$B$3)</f>
        <v>4.8066000000000004</v>
      </c>
      <c r="AV776" s="32">
        <f>AT776/eval!$E$18</f>
        <v>0</v>
      </c>
      <c r="AW776" s="32">
        <f>AU776/eval!$E$18</f>
        <v>5.8210958603810132</v>
      </c>
      <c r="BC776" s="32" t="e">
        <f>Rohdaten!AD776-G776</f>
        <v>#DIV/0!</v>
      </c>
      <c r="BF776" s="33">
        <f>Rohdaten!AF776/eval!$B$7</f>
        <v>0</v>
      </c>
    </row>
    <row r="777" spans="2:58" x14ac:dyDescent="0.2">
      <c r="B777" s="29">
        <f>IF(1=1,Rohdaten!H777,"x"&amp;Rohdaten!H777)</f>
        <v>0</v>
      </c>
      <c r="C777" s="29">
        <f>IF(101,Rohdaten!F777,-Rohdaten!F777)</f>
        <v>0</v>
      </c>
      <c r="E777" s="32">
        <f>Rohdaten!J777</f>
        <v>0</v>
      </c>
      <c r="F777" s="32" t="e">
        <f>AVERAGE(Rohdaten!L777,Rohdaten!X777,Rohdaten!AD777)</f>
        <v>#DIV/0!</v>
      </c>
      <c r="G777" s="29" t="e">
        <f t="array" ref="G777">AVERAGE(IF(Rohdaten!E777='turnwise standard'!$A$5:$A$99,'turnwise standard'!$F$5:$F$99))</f>
        <v>#DIV/0!</v>
      </c>
      <c r="H777" s="29" t="b">
        <f>IF(ISERROR(G777),1&lt;0,E777-G777&gt;eval!$B$6)</f>
        <v>0</v>
      </c>
      <c r="I777" s="32" t="e">
        <f>Rohdaten!L777-G777</f>
        <v>#DIV/0!</v>
      </c>
      <c r="J777" s="32">
        <f t="shared" si="212"/>
        <v>0</v>
      </c>
      <c r="K777" s="32">
        <f t="shared" si="213"/>
        <v>0</v>
      </c>
      <c r="V777" s="31" t="e">
        <f t="array" ref="V777">AVERAGE(IF(Rohdaten!E777='turnwise standard'!$A$5:$A$99,'turnwise standard'!$P$5:$P$99))</f>
        <v>#DIV/0!</v>
      </c>
      <c r="AF777" s="32">
        <f>(AC777)/((AE777+0.0000000000000000001)/charge/constants!$B$3)</f>
        <v>0</v>
      </c>
      <c r="AG777" s="32">
        <f>SQRT(AC777+1)/((AE777+0.0000000000000000001)/charge/constants!$B$3)</f>
        <v>4.8066000000000004</v>
      </c>
      <c r="AH777" s="32">
        <f>AF777/eval!$E$18</f>
        <v>0</v>
      </c>
      <c r="AI777" s="32">
        <f>AG777/eval!$E$18</f>
        <v>5.8210958603810132</v>
      </c>
      <c r="AR777" s="32" t="e">
        <f t="shared" si="214"/>
        <v>#DIV/0!</v>
      </c>
      <c r="AT777" s="32">
        <f>(AP777)/((AS777+0.0000000000000000001)/charge/constants!$B$3)</f>
        <v>0</v>
      </c>
      <c r="AU777" s="32">
        <f>SQRT(AP777+1)/((AS777+0.0000000000000000001)/charge/constants!$B$3)</f>
        <v>4.8066000000000004</v>
      </c>
      <c r="AV777" s="32">
        <f>AT777/eval!$E$18</f>
        <v>0</v>
      </c>
      <c r="AW777" s="32">
        <f>AU777/eval!$E$18</f>
        <v>5.8210958603810132</v>
      </c>
      <c r="BC777" s="32" t="e">
        <f>Rohdaten!AD777-G777</f>
        <v>#DIV/0!</v>
      </c>
      <c r="BF777" s="33">
        <f>Rohdaten!AF777/eval!$B$7</f>
        <v>0</v>
      </c>
    </row>
    <row r="778" spans="2:58" x14ac:dyDescent="0.2">
      <c r="B778" s="29">
        <f>IF(1=1,Rohdaten!H778,"x"&amp;Rohdaten!H778)</f>
        <v>0</v>
      </c>
      <c r="C778" s="29">
        <f>IF(101,Rohdaten!F778,-Rohdaten!F778)</f>
        <v>0</v>
      </c>
      <c r="E778" s="32">
        <f>Rohdaten!J778</f>
        <v>0</v>
      </c>
      <c r="F778" s="32" t="e">
        <f>AVERAGE(Rohdaten!L778,Rohdaten!X778,Rohdaten!AD778)</f>
        <v>#DIV/0!</v>
      </c>
      <c r="G778" s="29" t="e">
        <f t="array" ref="G778">AVERAGE(IF(Rohdaten!E778='turnwise standard'!$A$5:$A$99,'turnwise standard'!$F$5:$F$99))</f>
        <v>#DIV/0!</v>
      </c>
      <c r="H778" s="29" t="b">
        <f>IF(ISERROR(G778),1&lt;0,E778-G778&gt;eval!$B$6)</f>
        <v>0</v>
      </c>
      <c r="I778" s="32" t="e">
        <f>Rohdaten!L778-G778</f>
        <v>#DIV/0!</v>
      </c>
      <c r="J778" s="32">
        <f t="shared" si="212"/>
        <v>0</v>
      </c>
      <c r="K778" s="32">
        <f t="shared" si="213"/>
        <v>0</v>
      </c>
      <c r="V778" s="31" t="e">
        <f t="array" ref="V778">AVERAGE(IF(Rohdaten!E778='turnwise standard'!$A$5:$A$99,'turnwise standard'!$P$5:$P$99))</f>
        <v>#DIV/0!</v>
      </c>
      <c r="AF778" s="32">
        <f>(AC778)/((AE778+0.0000000000000000001)/charge/constants!$B$3)</f>
        <v>0</v>
      </c>
      <c r="AG778" s="32">
        <f>SQRT(AC778+1)/((AE778+0.0000000000000000001)/charge/constants!$B$3)</f>
        <v>4.8066000000000004</v>
      </c>
      <c r="AH778" s="32">
        <f>AF778/eval!$E$18</f>
        <v>0</v>
      </c>
      <c r="AI778" s="32">
        <f>AG778/eval!$E$18</f>
        <v>5.8210958603810132</v>
      </c>
      <c r="AR778" s="32" t="e">
        <f t="shared" si="214"/>
        <v>#DIV/0!</v>
      </c>
      <c r="AT778" s="32">
        <f>(AP778)/((AS778+0.0000000000000000001)/charge/constants!$B$3)</f>
        <v>0</v>
      </c>
      <c r="AU778" s="32">
        <f>SQRT(AP778+1)/((AS778+0.0000000000000000001)/charge/constants!$B$3)</f>
        <v>4.8066000000000004</v>
      </c>
      <c r="AV778" s="32">
        <f>AT778/eval!$E$18</f>
        <v>0</v>
      </c>
      <c r="AW778" s="32">
        <f>AU778/eval!$E$18</f>
        <v>5.8210958603810132</v>
      </c>
      <c r="BC778" s="32" t="e">
        <f>Rohdaten!AD778-G778</f>
        <v>#DIV/0!</v>
      </c>
      <c r="BF778" s="33">
        <f>Rohdaten!AF778/eval!$B$7</f>
        <v>0</v>
      </c>
    </row>
    <row r="779" spans="2:58" x14ac:dyDescent="0.2">
      <c r="B779" s="29">
        <f>IF(1=1,Rohdaten!H779,"x"&amp;Rohdaten!H779)</f>
        <v>0</v>
      </c>
      <c r="C779" s="29">
        <f>IF(101,Rohdaten!F779,-Rohdaten!F779)</f>
        <v>0</v>
      </c>
      <c r="E779" s="32">
        <f>Rohdaten!J779</f>
        <v>0</v>
      </c>
      <c r="F779" s="32" t="e">
        <f>AVERAGE(Rohdaten!L779,Rohdaten!X779,Rohdaten!AD779)</f>
        <v>#DIV/0!</v>
      </c>
      <c r="G779" s="29" t="e">
        <f t="array" ref="G779">AVERAGE(IF(Rohdaten!E779='turnwise standard'!$A$5:$A$99,'turnwise standard'!$F$5:$F$99))</f>
        <v>#DIV/0!</v>
      </c>
      <c r="H779" s="29" t="b">
        <f>IF(ISERROR(G779),1&lt;0,E779-G779&gt;eval!$B$6)</f>
        <v>0</v>
      </c>
      <c r="I779" s="32" t="e">
        <f>Rohdaten!L779-G779</f>
        <v>#DIV/0!</v>
      </c>
      <c r="J779" s="32">
        <f t="shared" si="212"/>
        <v>0</v>
      </c>
      <c r="K779" s="32">
        <f t="shared" si="213"/>
        <v>0</v>
      </c>
      <c r="V779" s="31" t="e">
        <f t="array" ref="V779">AVERAGE(IF(Rohdaten!E779='turnwise standard'!$A$5:$A$99,'turnwise standard'!$P$5:$P$99))</f>
        <v>#DIV/0!</v>
      </c>
      <c r="AF779" s="32">
        <f>(AC779)/((AE779+0.0000000000000000001)/charge/constants!$B$3)</f>
        <v>0</v>
      </c>
      <c r="AG779" s="32">
        <f>SQRT(AC779+1)/((AE779+0.0000000000000000001)/charge/constants!$B$3)</f>
        <v>4.8066000000000004</v>
      </c>
      <c r="AH779" s="32">
        <f>AF779/eval!$E$18</f>
        <v>0</v>
      </c>
      <c r="AI779" s="32">
        <f>AG779/eval!$E$18</f>
        <v>5.8210958603810132</v>
      </c>
      <c r="AR779" s="32" t="e">
        <f t="shared" si="214"/>
        <v>#DIV/0!</v>
      </c>
      <c r="AT779" s="32">
        <f>(AP779)/((AS779+0.0000000000000000001)/charge/constants!$B$3)</f>
        <v>0</v>
      </c>
      <c r="AU779" s="32">
        <f>SQRT(AP779+1)/((AS779+0.0000000000000000001)/charge/constants!$B$3)</f>
        <v>4.8066000000000004</v>
      </c>
      <c r="AV779" s="32">
        <f>AT779/eval!$E$18</f>
        <v>0</v>
      </c>
      <c r="AW779" s="32">
        <f>AU779/eval!$E$18</f>
        <v>5.8210958603810132</v>
      </c>
      <c r="BC779" s="32" t="e">
        <f>Rohdaten!AD779-G779</f>
        <v>#DIV/0!</v>
      </c>
      <c r="BF779" s="33">
        <f>Rohdaten!AF779/eval!$B$7</f>
        <v>0</v>
      </c>
    </row>
    <row r="780" spans="2:58" x14ac:dyDescent="0.2">
      <c r="B780" s="29">
        <f>IF(1=1,Rohdaten!H780,"x"&amp;Rohdaten!H780)</f>
        <v>0</v>
      </c>
      <c r="C780" s="29">
        <f>IF(101,Rohdaten!F780,-Rohdaten!F780)</f>
        <v>0</v>
      </c>
      <c r="E780" s="32">
        <f>Rohdaten!J780</f>
        <v>0</v>
      </c>
      <c r="F780" s="32" t="e">
        <f>AVERAGE(Rohdaten!L780,Rohdaten!X780,Rohdaten!AD780)</f>
        <v>#DIV/0!</v>
      </c>
      <c r="G780" s="29" t="e">
        <f t="array" ref="G780">AVERAGE(IF(Rohdaten!E780='turnwise standard'!$A$5:$A$99,'turnwise standard'!$F$5:$F$99))</f>
        <v>#DIV/0!</v>
      </c>
      <c r="H780" s="29" t="b">
        <f>IF(ISERROR(G780),1&lt;0,E780-G780&gt;eval!$B$6)</f>
        <v>0</v>
      </c>
      <c r="I780" s="32" t="e">
        <f>Rohdaten!L780-G780</f>
        <v>#DIV/0!</v>
      </c>
      <c r="J780" s="32">
        <f t="shared" si="212"/>
        <v>0</v>
      </c>
      <c r="K780" s="32">
        <f t="shared" si="213"/>
        <v>0</v>
      </c>
      <c r="V780" s="31" t="e">
        <f t="array" ref="V780">AVERAGE(IF(Rohdaten!E780='turnwise standard'!$A$5:$A$99,'turnwise standard'!$P$5:$P$99))</f>
        <v>#DIV/0!</v>
      </c>
      <c r="AF780" s="32">
        <f>(AC780)/((AE780+0.0000000000000000001)/charge/constants!$B$3)</f>
        <v>0</v>
      </c>
      <c r="AG780" s="32">
        <f>SQRT(AC780+1)/((AE780+0.0000000000000000001)/charge/constants!$B$3)</f>
        <v>4.8066000000000004</v>
      </c>
      <c r="AH780" s="32">
        <f>AF780/eval!$E$18</f>
        <v>0</v>
      </c>
      <c r="AI780" s="32">
        <f>AG780/eval!$E$18</f>
        <v>5.8210958603810132</v>
      </c>
      <c r="AR780" s="32" t="e">
        <f t="shared" si="214"/>
        <v>#DIV/0!</v>
      </c>
      <c r="AT780" s="32">
        <f>(AP780)/((AS780+0.0000000000000000001)/charge/constants!$B$3)</f>
        <v>0</v>
      </c>
      <c r="AU780" s="32">
        <f>SQRT(AP780+1)/((AS780+0.0000000000000000001)/charge/constants!$B$3)</f>
        <v>4.8066000000000004</v>
      </c>
      <c r="AV780" s="32">
        <f>AT780/eval!$E$18</f>
        <v>0</v>
      </c>
      <c r="AW780" s="32">
        <f>AU780/eval!$E$18</f>
        <v>5.8210958603810132</v>
      </c>
      <c r="BC780" s="32" t="e">
        <f>Rohdaten!AD780-G780</f>
        <v>#DIV/0!</v>
      </c>
      <c r="BF780" s="33">
        <f>Rohdaten!AF780/eval!$B$7</f>
        <v>0</v>
      </c>
    </row>
    <row r="781" spans="2:58" x14ac:dyDescent="0.2">
      <c r="B781" s="29">
        <f>IF(1=1,Rohdaten!H781,"x"&amp;Rohdaten!H781)</f>
        <v>0</v>
      </c>
      <c r="C781" s="29">
        <f>IF(101,Rohdaten!F781,-Rohdaten!F781)</f>
        <v>0</v>
      </c>
      <c r="E781" s="32">
        <f>Rohdaten!J781</f>
        <v>0</v>
      </c>
      <c r="F781" s="32" t="e">
        <f>AVERAGE(Rohdaten!L781,Rohdaten!X781,Rohdaten!AD781)</f>
        <v>#DIV/0!</v>
      </c>
      <c r="G781" s="29" t="e">
        <f t="array" ref="G781">AVERAGE(IF(Rohdaten!E781='turnwise standard'!$A$5:$A$99,'turnwise standard'!$F$5:$F$99))</f>
        <v>#DIV/0!</v>
      </c>
      <c r="H781" s="29" t="b">
        <f>IF(ISERROR(G781),1&lt;0,E781-G781&gt;eval!$B$6)</f>
        <v>0</v>
      </c>
      <c r="I781" s="32" t="e">
        <f>Rohdaten!L781-G781</f>
        <v>#DIV/0!</v>
      </c>
      <c r="J781" s="32">
        <f t="shared" si="212"/>
        <v>0</v>
      </c>
      <c r="K781" s="32">
        <f t="shared" si="213"/>
        <v>0</v>
      </c>
      <c r="V781" s="31" t="e">
        <f t="array" ref="V781">AVERAGE(IF(Rohdaten!E781='turnwise standard'!$A$5:$A$99,'turnwise standard'!$P$5:$P$99))</f>
        <v>#DIV/0!</v>
      </c>
      <c r="AF781" s="32">
        <f>(AC781)/((AE781+0.0000000000000000001)/charge/constants!$B$3)</f>
        <v>0</v>
      </c>
      <c r="AG781" s="32">
        <f>SQRT(AC781+1)/((AE781+0.0000000000000000001)/charge/constants!$B$3)</f>
        <v>4.8066000000000004</v>
      </c>
      <c r="AH781" s="32">
        <f>AF781/eval!$E$18</f>
        <v>0</v>
      </c>
      <c r="AI781" s="32">
        <f>AG781/eval!$E$18</f>
        <v>5.8210958603810132</v>
      </c>
      <c r="AR781" s="32" t="e">
        <f t="shared" si="214"/>
        <v>#DIV/0!</v>
      </c>
      <c r="AT781" s="32">
        <f>(AP781)/((AS781+0.0000000000000000001)/charge/constants!$B$3)</f>
        <v>0</v>
      </c>
      <c r="AU781" s="32">
        <f>SQRT(AP781+1)/((AS781+0.0000000000000000001)/charge/constants!$B$3)</f>
        <v>4.8066000000000004</v>
      </c>
      <c r="AV781" s="32">
        <f>AT781/eval!$E$18</f>
        <v>0</v>
      </c>
      <c r="AW781" s="32">
        <f>AU781/eval!$E$18</f>
        <v>5.8210958603810132</v>
      </c>
      <c r="BC781" s="32" t="e">
        <f>Rohdaten!AD781-G781</f>
        <v>#DIV/0!</v>
      </c>
      <c r="BF781" s="33">
        <f>Rohdaten!AF781/eval!$B$7</f>
        <v>0</v>
      </c>
    </row>
    <row r="782" spans="2:58" x14ac:dyDescent="0.2">
      <c r="B782" s="29">
        <f>IF(1=1,Rohdaten!H782,"x"&amp;Rohdaten!H782)</f>
        <v>0</v>
      </c>
      <c r="C782" s="29">
        <f>IF(101,Rohdaten!F782,-Rohdaten!F782)</f>
        <v>0</v>
      </c>
      <c r="E782" s="32">
        <f>Rohdaten!J782</f>
        <v>0</v>
      </c>
      <c r="F782" s="32" t="e">
        <f>AVERAGE(Rohdaten!L782,Rohdaten!X782,Rohdaten!AD782)</f>
        <v>#DIV/0!</v>
      </c>
      <c r="G782" s="29" t="e">
        <f t="array" ref="G782">AVERAGE(IF(Rohdaten!E782='turnwise standard'!$A$5:$A$99,'turnwise standard'!$F$5:$F$99))</f>
        <v>#DIV/0!</v>
      </c>
      <c r="H782" s="29" t="b">
        <f>IF(ISERROR(G782),1&lt;0,E782-G782&gt;eval!$B$6)</f>
        <v>0</v>
      </c>
      <c r="I782" s="32" t="e">
        <f>Rohdaten!L782-G782</f>
        <v>#DIV/0!</v>
      </c>
      <c r="J782" s="32">
        <f t="shared" si="212"/>
        <v>0</v>
      </c>
      <c r="K782" s="32">
        <f t="shared" si="213"/>
        <v>0</v>
      </c>
      <c r="V782" s="31" t="e">
        <f t="array" ref="V782">AVERAGE(IF(Rohdaten!E782='turnwise standard'!$A$5:$A$99,'turnwise standard'!$P$5:$P$99))</f>
        <v>#DIV/0!</v>
      </c>
      <c r="AF782" s="32">
        <f>(AC782)/((AE782+0.0000000000000000001)/charge/constants!$B$3)</f>
        <v>0</v>
      </c>
      <c r="AG782" s="32">
        <f>SQRT(AC782+1)/((AE782+0.0000000000000000001)/charge/constants!$B$3)</f>
        <v>4.8066000000000004</v>
      </c>
      <c r="AH782" s="32">
        <f>AF782/eval!$E$18</f>
        <v>0</v>
      </c>
      <c r="AI782" s="32">
        <f>AG782/eval!$E$18</f>
        <v>5.8210958603810132</v>
      </c>
      <c r="AR782" s="32" t="e">
        <f t="shared" si="214"/>
        <v>#DIV/0!</v>
      </c>
      <c r="AT782" s="32">
        <f>(AP782)/((AS782+0.0000000000000000001)/charge/constants!$B$3)</f>
        <v>0</v>
      </c>
      <c r="AU782" s="32">
        <f>SQRT(AP782+1)/((AS782+0.0000000000000000001)/charge/constants!$B$3)</f>
        <v>4.8066000000000004</v>
      </c>
      <c r="AV782" s="32">
        <f>AT782/eval!$E$18</f>
        <v>0</v>
      </c>
      <c r="AW782" s="32">
        <f>AU782/eval!$E$18</f>
        <v>5.8210958603810132</v>
      </c>
      <c r="BC782" s="32" t="e">
        <f>Rohdaten!AD782-G782</f>
        <v>#DIV/0!</v>
      </c>
      <c r="BF782" s="33">
        <f>Rohdaten!AF782/eval!$B$7</f>
        <v>0</v>
      </c>
    </row>
    <row r="783" spans="2:58" x14ac:dyDescent="0.2">
      <c r="B783" s="29">
        <f>IF(1=1,Rohdaten!H783,"x"&amp;Rohdaten!H783)</f>
        <v>0</v>
      </c>
      <c r="C783" s="29">
        <f>IF(101,Rohdaten!F783,-Rohdaten!F783)</f>
        <v>0</v>
      </c>
      <c r="E783" s="32">
        <f>Rohdaten!J783</f>
        <v>0</v>
      </c>
      <c r="F783" s="32" t="e">
        <f>AVERAGE(Rohdaten!L783,Rohdaten!X783,Rohdaten!AD783)</f>
        <v>#DIV/0!</v>
      </c>
      <c r="G783" s="29" t="e">
        <f t="array" ref="G783">AVERAGE(IF(Rohdaten!E783='turnwise standard'!$A$5:$A$99,'turnwise standard'!$F$5:$F$99))</f>
        <v>#DIV/0!</v>
      </c>
      <c r="H783" s="29" t="b">
        <f>IF(ISERROR(G783),1&lt;0,E783-G783&gt;eval!$B$6)</f>
        <v>0</v>
      </c>
      <c r="I783" s="32" t="e">
        <f>Rohdaten!L783-G783</f>
        <v>#DIV/0!</v>
      </c>
      <c r="J783" s="32">
        <f t="shared" si="212"/>
        <v>0</v>
      </c>
      <c r="K783" s="32">
        <f t="shared" si="213"/>
        <v>0</v>
      </c>
      <c r="V783" s="31" t="e">
        <f t="array" ref="V783">AVERAGE(IF(Rohdaten!E783='turnwise standard'!$A$5:$A$99,'turnwise standard'!$P$5:$P$99))</f>
        <v>#DIV/0!</v>
      </c>
      <c r="AF783" s="32">
        <f>(AC783)/((AE783+0.0000000000000000001)/charge/constants!$B$3)</f>
        <v>0</v>
      </c>
      <c r="AG783" s="32">
        <f>SQRT(AC783+1)/((AE783+0.0000000000000000001)/charge/constants!$B$3)</f>
        <v>4.8066000000000004</v>
      </c>
      <c r="AH783" s="32">
        <f>AF783/eval!$E$18</f>
        <v>0</v>
      </c>
      <c r="AI783" s="32">
        <f>AG783/eval!$E$18</f>
        <v>5.8210958603810132</v>
      </c>
      <c r="AR783" s="32" t="e">
        <f t="shared" si="214"/>
        <v>#DIV/0!</v>
      </c>
      <c r="AT783" s="32">
        <f>(AP783)/((AS783+0.0000000000000000001)/charge/constants!$B$3)</f>
        <v>0</v>
      </c>
      <c r="AU783" s="32">
        <f>SQRT(AP783+1)/((AS783+0.0000000000000000001)/charge/constants!$B$3)</f>
        <v>4.8066000000000004</v>
      </c>
      <c r="AV783" s="32">
        <f>AT783/eval!$E$18</f>
        <v>0</v>
      </c>
      <c r="AW783" s="32">
        <f>AU783/eval!$E$18</f>
        <v>5.8210958603810132</v>
      </c>
      <c r="BC783" s="32" t="e">
        <f>Rohdaten!AD783-G783</f>
        <v>#DIV/0!</v>
      </c>
      <c r="BF783" s="33">
        <f>Rohdaten!AF783/eval!$B$7</f>
        <v>0</v>
      </c>
    </row>
    <row r="784" spans="2:58" x14ac:dyDescent="0.2">
      <c r="B784" s="29">
        <f>IF(1=1,Rohdaten!H784,"x"&amp;Rohdaten!H784)</f>
        <v>0</v>
      </c>
      <c r="C784" s="29">
        <f>IF(101,Rohdaten!F784,-Rohdaten!F784)</f>
        <v>0</v>
      </c>
      <c r="E784" s="32">
        <f>Rohdaten!J784</f>
        <v>0</v>
      </c>
      <c r="F784" s="32" t="e">
        <f>AVERAGE(Rohdaten!L784,Rohdaten!X784,Rohdaten!AD784)</f>
        <v>#DIV/0!</v>
      </c>
      <c r="G784" s="29" t="e">
        <f t="array" ref="G784">AVERAGE(IF(Rohdaten!E784='turnwise standard'!$A$5:$A$99,'turnwise standard'!$F$5:$F$99))</f>
        <v>#DIV/0!</v>
      </c>
      <c r="H784" s="29" t="b">
        <f>IF(ISERROR(G784),1&lt;0,E784-G784&gt;eval!$B$6)</f>
        <v>0</v>
      </c>
      <c r="I784" s="32" t="e">
        <f>Rohdaten!L784-G784</f>
        <v>#DIV/0!</v>
      </c>
      <c r="J784" s="32">
        <f t="shared" si="212"/>
        <v>0</v>
      </c>
      <c r="K784" s="32">
        <f t="shared" si="213"/>
        <v>0</v>
      </c>
      <c r="V784" s="31" t="e">
        <f t="array" ref="V784">AVERAGE(IF(Rohdaten!E784='turnwise standard'!$A$5:$A$99,'turnwise standard'!$P$5:$P$99))</f>
        <v>#DIV/0!</v>
      </c>
      <c r="AF784" s="32">
        <f>(AC784)/((AE784+0.0000000000000000001)/charge/constants!$B$3)</f>
        <v>0</v>
      </c>
      <c r="AG784" s="32">
        <f>SQRT(AC784+1)/((AE784+0.0000000000000000001)/charge/constants!$B$3)</f>
        <v>4.8066000000000004</v>
      </c>
      <c r="AH784" s="32">
        <f>AF784/eval!$E$18</f>
        <v>0</v>
      </c>
      <c r="AI784" s="32">
        <f>AG784/eval!$E$18</f>
        <v>5.8210958603810132</v>
      </c>
      <c r="AR784" s="32" t="e">
        <f t="shared" si="214"/>
        <v>#DIV/0!</v>
      </c>
      <c r="AT784" s="32">
        <f>(AP784)/((AS784+0.0000000000000000001)/charge/constants!$B$3)</f>
        <v>0</v>
      </c>
      <c r="AU784" s="32">
        <f>SQRT(AP784+1)/((AS784+0.0000000000000000001)/charge/constants!$B$3)</f>
        <v>4.8066000000000004</v>
      </c>
      <c r="AV784" s="32">
        <f>AT784/eval!$E$18</f>
        <v>0</v>
      </c>
      <c r="AW784" s="32">
        <f>AU784/eval!$E$18</f>
        <v>5.8210958603810132</v>
      </c>
      <c r="BC784" s="32" t="e">
        <f>Rohdaten!AD784-G784</f>
        <v>#DIV/0!</v>
      </c>
      <c r="BF784" s="33">
        <f>Rohdaten!AF784/eval!$B$7</f>
        <v>0</v>
      </c>
    </row>
    <row r="785" spans="2:58" x14ac:dyDescent="0.2">
      <c r="B785" s="29">
        <f>IF(1=1,Rohdaten!H785,"x"&amp;Rohdaten!H785)</f>
        <v>0</v>
      </c>
      <c r="C785" s="29">
        <f>IF(101,Rohdaten!F785,-Rohdaten!F785)</f>
        <v>0</v>
      </c>
      <c r="E785" s="32">
        <f>Rohdaten!J785</f>
        <v>0</v>
      </c>
      <c r="F785" s="32" t="e">
        <f>AVERAGE(Rohdaten!L785,Rohdaten!X785,Rohdaten!AD785)</f>
        <v>#DIV/0!</v>
      </c>
      <c r="G785" s="29" t="e">
        <f t="array" ref="G785">AVERAGE(IF(Rohdaten!E785='turnwise standard'!$A$5:$A$99,'turnwise standard'!$F$5:$F$99))</f>
        <v>#DIV/0!</v>
      </c>
      <c r="H785" s="29" t="b">
        <f>IF(ISERROR(G785),1&lt;0,E785-G785&gt;eval!$B$6)</f>
        <v>0</v>
      </c>
      <c r="I785" s="32" t="e">
        <f>Rohdaten!L785-G785</f>
        <v>#DIV/0!</v>
      </c>
      <c r="J785" s="32">
        <f t="shared" si="212"/>
        <v>0</v>
      </c>
      <c r="K785" s="32">
        <f t="shared" si="213"/>
        <v>0</v>
      </c>
      <c r="V785" s="31" t="e">
        <f t="array" ref="V785">AVERAGE(IF(Rohdaten!E785='turnwise standard'!$A$5:$A$99,'turnwise standard'!$P$5:$P$99))</f>
        <v>#DIV/0!</v>
      </c>
      <c r="AF785" s="32">
        <f>(AC785)/((AE785+0.0000000000000000001)/charge/constants!$B$3)</f>
        <v>0</v>
      </c>
      <c r="AG785" s="32">
        <f>SQRT(AC785+1)/((AE785+0.0000000000000000001)/charge/constants!$B$3)</f>
        <v>4.8066000000000004</v>
      </c>
      <c r="AH785" s="32">
        <f>AF785/eval!$E$18</f>
        <v>0</v>
      </c>
      <c r="AI785" s="32">
        <f>AG785/eval!$E$18</f>
        <v>5.8210958603810132</v>
      </c>
      <c r="AR785" s="32" t="e">
        <f t="shared" si="214"/>
        <v>#DIV/0!</v>
      </c>
      <c r="AT785" s="32">
        <f>(AP785)/((AS785+0.0000000000000000001)/charge/constants!$B$3)</f>
        <v>0</v>
      </c>
      <c r="AU785" s="32">
        <f>SQRT(AP785+1)/((AS785+0.0000000000000000001)/charge/constants!$B$3)</f>
        <v>4.8066000000000004</v>
      </c>
      <c r="AV785" s="32">
        <f>AT785/eval!$E$18</f>
        <v>0</v>
      </c>
      <c r="AW785" s="32">
        <f>AU785/eval!$E$18</f>
        <v>5.8210958603810132</v>
      </c>
      <c r="BC785" s="32" t="e">
        <f>Rohdaten!AD785-G785</f>
        <v>#DIV/0!</v>
      </c>
      <c r="BF785" s="33">
        <f>Rohdaten!AF785/eval!$B$7</f>
        <v>0</v>
      </c>
    </row>
    <row r="786" spans="2:58" x14ac:dyDescent="0.2">
      <c r="B786" s="29">
        <f>IF(1=1,Rohdaten!H786,"x"&amp;Rohdaten!H786)</f>
        <v>0</v>
      </c>
      <c r="C786" s="29">
        <f>IF(101,Rohdaten!F786,-Rohdaten!F786)</f>
        <v>0</v>
      </c>
      <c r="E786" s="32">
        <f>Rohdaten!J786</f>
        <v>0</v>
      </c>
      <c r="F786" s="32" t="e">
        <f>AVERAGE(Rohdaten!L786,Rohdaten!X786,Rohdaten!AD786)</f>
        <v>#DIV/0!</v>
      </c>
      <c r="G786" s="29" t="e">
        <f t="array" ref="G786">AVERAGE(IF(Rohdaten!E786='turnwise standard'!$A$5:$A$99,'turnwise standard'!$F$5:$F$99))</f>
        <v>#DIV/0!</v>
      </c>
      <c r="H786" s="29" t="b">
        <f>IF(ISERROR(G786),1&lt;0,E786-G786&gt;eval!$B$6)</f>
        <v>0</v>
      </c>
      <c r="I786" s="32" t="e">
        <f>Rohdaten!L786-G786</f>
        <v>#DIV/0!</v>
      </c>
      <c r="J786" s="32">
        <f t="shared" si="212"/>
        <v>0</v>
      </c>
      <c r="K786" s="32">
        <f t="shared" si="213"/>
        <v>0</v>
      </c>
      <c r="V786" s="31" t="e">
        <f t="array" ref="V786">AVERAGE(IF(Rohdaten!E786='turnwise standard'!$A$5:$A$99,'turnwise standard'!$P$5:$P$99))</f>
        <v>#DIV/0!</v>
      </c>
      <c r="AF786" s="32">
        <f>(AC786)/((AE786+0.0000000000000000001)/charge/constants!$B$3)</f>
        <v>0</v>
      </c>
      <c r="AG786" s="32">
        <f>SQRT(AC786+1)/((AE786+0.0000000000000000001)/charge/constants!$B$3)</f>
        <v>4.8066000000000004</v>
      </c>
      <c r="AH786" s="32">
        <f>AF786/eval!$E$18</f>
        <v>0</v>
      </c>
      <c r="AI786" s="32">
        <f>AG786/eval!$E$18</f>
        <v>5.8210958603810132</v>
      </c>
      <c r="AR786" s="32" t="e">
        <f t="shared" si="214"/>
        <v>#DIV/0!</v>
      </c>
      <c r="AT786" s="32">
        <f>(AP786)/((AS786+0.0000000000000000001)/charge/constants!$B$3)</f>
        <v>0</v>
      </c>
      <c r="AU786" s="32">
        <f>SQRT(AP786+1)/((AS786+0.0000000000000000001)/charge/constants!$B$3)</f>
        <v>4.8066000000000004</v>
      </c>
      <c r="AV786" s="32">
        <f>AT786/eval!$E$18</f>
        <v>0</v>
      </c>
      <c r="AW786" s="32">
        <f>AU786/eval!$E$18</f>
        <v>5.8210958603810132</v>
      </c>
      <c r="BC786" s="32" t="e">
        <f>Rohdaten!AD786-G786</f>
        <v>#DIV/0!</v>
      </c>
      <c r="BF786" s="33">
        <f>Rohdaten!AF786/eval!$B$7</f>
        <v>0</v>
      </c>
    </row>
    <row r="787" spans="2:58" x14ac:dyDescent="0.2">
      <c r="B787" s="29">
        <f>IF(1=1,Rohdaten!H787,"x"&amp;Rohdaten!H787)</f>
        <v>0</v>
      </c>
      <c r="C787" s="29">
        <f>IF(101,Rohdaten!F787,-Rohdaten!F787)</f>
        <v>0</v>
      </c>
      <c r="E787" s="32">
        <f>Rohdaten!J787</f>
        <v>0</v>
      </c>
      <c r="F787" s="32" t="e">
        <f>AVERAGE(Rohdaten!L787,Rohdaten!X787,Rohdaten!AD787)</f>
        <v>#DIV/0!</v>
      </c>
      <c r="G787" s="29" t="e">
        <f t="array" ref="G787">AVERAGE(IF(Rohdaten!E787='turnwise standard'!$A$5:$A$99,'turnwise standard'!$F$5:$F$99))</f>
        <v>#DIV/0!</v>
      </c>
      <c r="H787" s="29" t="b">
        <f>IF(ISERROR(G787),1&lt;0,E787-G787&gt;eval!$B$6)</f>
        <v>0</v>
      </c>
      <c r="I787" s="32" t="e">
        <f>Rohdaten!L787-G787</f>
        <v>#DIV/0!</v>
      </c>
      <c r="J787" s="32">
        <f t="shared" si="212"/>
        <v>0</v>
      </c>
      <c r="K787" s="32">
        <f t="shared" si="213"/>
        <v>0</v>
      </c>
      <c r="V787" s="31" t="e">
        <f t="array" ref="V787">AVERAGE(IF(Rohdaten!E787='turnwise standard'!$A$5:$A$99,'turnwise standard'!$P$5:$P$99))</f>
        <v>#DIV/0!</v>
      </c>
      <c r="AF787" s="32">
        <f>(AC787)/((AE787+0.0000000000000000001)/charge/constants!$B$3)</f>
        <v>0</v>
      </c>
      <c r="AG787" s="32">
        <f>SQRT(AC787+1)/((AE787+0.0000000000000000001)/charge/constants!$B$3)</f>
        <v>4.8066000000000004</v>
      </c>
      <c r="AH787" s="32">
        <f>AF787/eval!$E$18</f>
        <v>0</v>
      </c>
      <c r="AI787" s="32">
        <f>AG787/eval!$E$18</f>
        <v>5.8210958603810132</v>
      </c>
      <c r="AR787" s="32" t="e">
        <f t="shared" si="214"/>
        <v>#DIV/0!</v>
      </c>
      <c r="AT787" s="32">
        <f>(AP787)/((AS787+0.0000000000000000001)/charge/constants!$B$3)</f>
        <v>0</v>
      </c>
      <c r="AU787" s="32">
        <f>SQRT(AP787+1)/((AS787+0.0000000000000000001)/charge/constants!$B$3)</f>
        <v>4.8066000000000004</v>
      </c>
      <c r="AV787" s="32">
        <f>AT787/eval!$E$18</f>
        <v>0</v>
      </c>
      <c r="AW787" s="32">
        <f>AU787/eval!$E$18</f>
        <v>5.8210958603810132</v>
      </c>
      <c r="BC787" s="32" t="e">
        <f>Rohdaten!AD787-G787</f>
        <v>#DIV/0!</v>
      </c>
      <c r="BF787" s="33">
        <f>Rohdaten!AF787/eval!$B$7</f>
        <v>0</v>
      </c>
    </row>
    <row r="788" spans="2:58" x14ac:dyDescent="0.2">
      <c r="B788" s="29">
        <f>IF(1=1,Rohdaten!H788,"x"&amp;Rohdaten!H788)</f>
        <v>0</v>
      </c>
      <c r="C788" s="29">
        <f>IF(101,Rohdaten!F788,-Rohdaten!F788)</f>
        <v>0</v>
      </c>
      <c r="E788" s="32">
        <f>Rohdaten!J788</f>
        <v>0</v>
      </c>
      <c r="F788" s="32" t="e">
        <f>AVERAGE(Rohdaten!L788,Rohdaten!X788,Rohdaten!AD788)</f>
        <v>#DIV/0!</v>
      </c>
      <c r="G788" s="29" t="e">
        <f t="array" ref="G788">AVERAGE(IF(Rohdaten!E788='turnwise standard'!$A$5:$A$99,'turnwise standard'!$F$5:$F$99))</f>
        <v>#DIV/0!</v>
      </c>
      <c r="H788" s="29" t="b">
        <f>IF(ISERROR(G788),1&lt;0,E788-G788&gt;eval!$B$6)</f>
        <v>0</v>
      </c>
      <c r="I788" s="32" t="e">
        <f>Rohdaten!L788-G788</f>
        <v>#DIV/0!</v>
      </c>
      <c r="J788" s="32">
        <f t="shared" si="212"/>
        <v>0</v>
      </c>
      <c r="K788" s="32">
        <f t="shared" si="213"/>
        <v>0</v>
      </c>
      <c r="V788" s="31" t="e">
        <f t="array" ref="V788">AVERAGE(IF(Rohdaten!E788='turnwise standard'!$A$5:$A$99,'turnwise standard'!$P$5:$P$99))</f>
        <v>#DIV/0!</v>
      </c>
      <c r="AF788" s="32">
        <f>(AC788)/((AE788+0.0000000000000000001)/charge/constants!$B$3)</f>
        <v>0</v>
      </c>
      <c r="AG788" s="32">
        <f>SQRT(AC788+1)/((AE788+0.0000000000000000001)/charge/constants!$B$3)</f>
        <v>4.8066000000000004</v>
      </c>
      <c r="AH788" s="32">
        <f>AF788/eval!$E$18</f>
        <v>0</v>
      </c>
      <c r="AI788" s="32">
        <f>AG788/eval!$E$18</f>
        <v>5.8210958603810132</v>
      </c>
      <c r="AR788" s="32" t="e">
        <f t="shared" si="214"/>
        <v>#DIV/0!</v>
      </c>
      <c r="AT788" s="32">
        <f>(AP788)/((AS788+0.0000000000000000001)/charge/constants!$B$3)</f>
        <v>0</v>
      </c>
      <c r="AU788" s="32">
        <f>SQRT(AP788+1)/((AS788+0.0000000000000000001)/charge/constants!$B$3)</f>
        <v>4.8066000000000004</v>
      </c>
      <c r="AV788" s="32">
        <f>AT788/eval!$E$18</f>
        <v>0</v>
      </c>
      <c r="AW788" s="32">
        <f>AU788/eval!$E$18</f>
        <v>5.8210958603810132</v>
      </c>
      <c r="BC788" s="32" t="e">
        <f>Rohdaten!AD788-G788</f>
        <v>#DIV/0!</v>
      </c>
      <c r="BF788" s="33">
        <f>Rohdaten!AF788/eval!$B$7</f>
        <v>0</v>
      </c>
    </row>
    <row r="789" spans="2:58" x14ac:dyDescent="0.2">
      <c r="B789" s="29">
        <f>IF(1=1,Rohdaten!H789,"x"&amp;Rohdaten!H789)</f>
        <v>0</v>
      </c>
      <c r="C789" s="29">
        <f>IF(101,Rohdaten!F789,-Rohdaten!F789)</f>
        <v>0</v>
      </c>
      <c r="E789" s="32">
        <f>Rohdaten!J789</f>
        <v>0</v>
      </c>
      <c r="F789" s="32" t="e">
        <f>AVERAGE(Rohdaten!L789,Rohdaten!X789,Rohdaten!AD789)</f>
        <v>#DIV/0!</v>
      </c>
      <c r="G789" s="29" t="e">
        <f t="array" ref="G789">AVERAGE(IF(Rohdaten!E789='turnwise standard'!$A$5:$A$99,'turnwise standard'!$F$5:$F$99))</f>
        <v>#DIV/0!</v>
      </c>
      <c r="H789" s="29" t="b">
        <f>IF(ISERROR(G789),1&lt;0,E789-G789&gt;eval!$B$6)</f>
        <v>0</v>
      </c>
      <c r="I789" s="32" t="e">
        <f>Rohdaten!L789-G789</f>
        <v>#DIV/0!</v>
      </c>
      <c r="J789" s="32">
        <f t="shared" si="212"/>
        <v>0</v>
      </c>
      <c r="K789" s="32">
        <f t="shared" si="213"/>
        <v>0</v>
      </c>
      <c r="V789" s="31" t="e">
        <f t="array" ref="V789">AVERAGE(IF(Rohdaten!E789='turnwise standard'!$A$5:$A$99,'turnwise standard'!$P$5:$P$99))</f>
        <v>#DIV/0!</v>
      </c>
      <c r="AF789" s="32">
        <f>(AC789)/((AE789+0.0000000000000000001)/charge/constants!$B$3)</f>
        <v>0</v>
      </c>
      <c r="AG789" s="32">
        <f>SQRT(AC789+1)/((AE789+0.0000000000000000001)/charge/constants!$B$3)</f>
        <v>4.8066000000000004</v>
      </c>
      <c r="AH789" s="32">
        <f>AF789/eval!$E$18</f>
        <v>0</v>
      </c>
      <c r="AI789" s="32">
        <f>AG789/eval!$E$18</f>
        <v>5.8210958603810132</v>
      </c>
      <c r="AR789" s="32" t="e">
        <f t="shared" si="214"/>
        <v>#DIV/0!</v>
      </c>
      <c r="AT789" s="32">
        <f>(AP789)/((AS789+0.0000000000000000001)/charge/constants!$B$3)</f>
        <v>0</v>
      </c>
      <c r="AU789" s="32">
        <f>SQRT(AP789+1)/((AS789+0.0000000000000000001)/charge/constants!$B$3)</f>
        <v>4.8066000000000004</v>
      </c>
      <c r="AV789" s="32">
        <f>AT789/eval!$E$18</f>
        <v>0</v>
      </c>
      <c r="AW789" s="32">
        <f>AU789/eval!$E$18</f>
        <v>5.8210958603810132</v>
      </c>
      <c r="BC789" s="32" t="e">
        <f>Rohdaten!AD789-G789</f>
        <v>#DIV/0!</v>
      </c>
      <c r="BF789" s="33">
        <f>Rohdaten!AF789/eval!$B$7</f>
        <v>0</v>
      </c>
    </row>
    <row r="790" spans="2:58" x14ac:dyDescent="0.2">
      <c r="B790" s="29">
        <f>IF(1=1,Rohdaten!H790,"x"&amp;Rohdaten!H790)</f>
        <v>0</v>
      </c>
      <c r="C790" s="29">
        <f>IF(101,Rohdaten!F790,-Rohdaten!F790)</f>
        <v>0</v>
      </c>
      <c r="E790" s="32">
        <f>Rohdaten!J790</f>
        <v>0</v>
      </c>
      <c r="F790" s="32" t="e">
        <f>AVERAGE(Rohdaten!L790,Rohdaten!X790,Rohdaten!AD790)</f>
        <v>#DIV/0!</v>
      </c>
      <c r="G790" s="29" t="e">
        <f t="array" ref="G790">AVERAGE(IF(Rohdaten!E790='turnwise standard'!$A$5:$A$99,'turnwise standard'!$F$5:$F$99))</f>
        <v>#DIV/0!</v>
      </c>
      <c r="H790" s="29" t="b">
        <f>IF(ISERROR(G790),1&lt;0,E790-G790&gt;eval!$B$6)</f>
        <v>0</v>
      </c>
      <c r="I790" s="32" t="e">
        <f>Rohdaten!L790-G790</f>
        <v>#DIV/0!</v>
      </c>
      <c r="J790" s="32">
        <f t="shared" si="212"/>
        <v>0</v>
      </c>
      <c r="K790" s="32">
        <f t="shared" si="213"/>
        <v>0</v>
      </c>
      <c r="V790" s="31" t="e">
        <f t="array" ref="V790">AVERAGE(IF(Rohdaten!E790='turnwise standard'!$A$5:$A$99,'turnwise standard'!$P$5:$P$99))</f>
        <v>#DIV/0!</v>
      </c>
      <c r="AF790" s="32">
        <f>(AC790)/((AE790+0.0000000000000000001)/charge/constants!$B$3)</f>
        <v>0</v>
      </c>
      <c r="AG790" s="32">
        <f>SQRT(AC790+1)/((AE790+0.0000000000000000001)/charge/constants!$B$3)</f>
        <v>4.8066000000000004</v>
      </c>
      <c r="AH790" s="32">
        <f>AF790/eval!$E$18</f>
        <v>0</v>
      </c>
      <c r="AI790" s="32">
        <f>AG790/eval!$E$18</f>
        <v>5.8210958603810132</v>
      </c>
      <c r="AR790" s="32" t="e">
        <f t="shared" si="214"/>
        <v>#DIV/0!</v>
      </c>
      <c r="AT790" s="32">
        <f>(AP790)/((AS790+0.0000000000000000001)/charge/constants!$B$3)</f>
        <v>0</v>
      </c>
      <c r="AU790" s="32">
        <f>SQRT(AP790+1)/((AS790+0.0000000000000000001)/charge/constants!$B$3)</f>
        <v>4.8066000000000004</v>
      </c>
      <c r="AV790" s="32">
        <f>AT790/eval!$E$18</f>
        <v>0</v>
      </c>
      <c r="AW790" s="32">
        <f>AU790/eval!$E$18</f>
        <v>5.8210958603810132</v>
      </c>
      <c r="BC790" s="32" t="e">
        <f>Rohdaten!AD790-G790</f>
        <v>#DIV/0!</v>
      </c>
      <c r="BF790" s="33">
        <f>Rohdaten!AF790/eval!$B$7</f>
        <v>0</v>
      </c>
    </row>
    <row r="791" spans="2:58" x14ac:dyDescent="0.2">
      <c r="B791" s="29">
        <f>IF(1=1,Rohdaten!H791,"x"&amp;Rohdaten!H791)</f>
        <v>0</v>
      </c>
      <c r="C791" s="29">
        <f>IF(101,Rohdaten!F791,-Rohdaten!F791)</f>
        <v>0</v>
      </c>
      <c r="E791" s="32">
        <f>Rohdaten!J791</f>
        <v>0</v>
      </c>
      <c r="F791" s="32" t="e">
        <f>AVERAGE(Rohdaten!L791,Rohdaten!X791,Rohdaten!AD791)</f>
        <v>#DIV/0!</v>
      </c>
      <c r="G791" s="29" t="e">
        <f t="array" ref="G791">AVERAGE(IF(Rohdaten!E791='turnwise standard'!$A$5:$A$99,'turnwise standard'!$F$5:$F$99))</f>
        <v>#DIV/0!</v>
      </c>
      <c r="H791" s="29" t="b">
        <f>IF(ISERROR(G791),1&lt;0,E791-G791&gt;eval!$B$6)</f>
        <v>0</v>
      </c>
      <c r="I791" s="32" t="e">
        <f>Rohdaten!L791-G791</f>
        <v>#DIV/0!</v>
      </c>
      <c r="J791" s="32">
        <f t="shared" si="212"/>
        <v>0</v>
      </c>
      <c r="K791" s="32">
        <f t="shared" si="213"/>
        <v>0</v>
      </c>
      <c r="V791" s="31" t="e">
        <f t="array" ref="V791">AVERAGE(IF(Rohdaten!E791='turnwise standard'!$A$5:$A$99,'turnwise standard'!$P$5:$P$99))</f>
        <v>#DIV/0!</v>
      </c>
      <c r="AF791" s="32">
        <f>(AC791)/((AE791+0.0000000000000000001)/charge/constants!$B$3)</f>
        <v>0</v>
      </c>
      <c r="AG791" s="32">
        <f>SQRT(AC791+1)/((AE791+0.0000000000000000001)/charge/constants!$B$3)</f>
        <v>4.8066000000000004</v>
      </c>
      <c r="AH791" s="32">
        <f>AF791/eval!$E$18</f>
        <v>0</v>
      </c>
      <c r="AI791" s="32">
        <f>AG791/eval!$E$18</f>
        <v>5.8210958603810132</v>
      </c>
      <c r="AR791" s="32" t="e">
        <f t="shared" si="214"/>
        <v>#DIV/0!</v>
      </c>
      <c r="AT791" s="32">
        <f>(AP791)/((AS791+0.0000000000000000001)/charge/constants!$B$3)</f>
        <v>0</v>
      </c>
      <c r="AU791" s="32">
        <f>SQRT(AP791+1)/((AS791+0.0000000000000000001)/charge/constants!$B$3)</f>
        <v>4.8066000000000004</v>
      </c>
      <c r="AV791" s="32">
        <f>AT791/eval!$E$18</f>
        <v>0</v>
      </c>
      <c r="AW791" s="32">
        <f>AU791/eval!$E$18</f>
        <v>5.8210958603810132</v>
      </c>
      <c r="BC791" s="32" t="e">
        <f>Rohdaten!AD791-G791</f>
        <v>#DIV/0!</v>
      </c>
      <c r="BF791" s="33">
        <f>Rohdaten!AF791/eval!$B$7</f>
        <v>0</v>
      </c>
    </row>
    <row r="792" spans="2:58" x14ac:dyDescent="0.2">
      <c r="B792" s="29">
        <f>IF(1=1,Rohdaten!H792,"x"&amp;Rohdaten!H792)</f>
        <v>0</v>
      </c>
      <c r="C792" s="29">
        <f>IF(101,Rohdaten!F792,-Rohdaten!F792)</f>
        <v>0</v>
      </c>
      <c r="E792" s="32">
        <f>Rohdaten!J792</f>
        <v>0</v>
      </c>
      <c r="F792" s="32" t="e">
        <f>AVERAGE(Rohdaten!L792,Rohdaten!X792,Rohdaten!AD792)</f>
        <v>#DIV/0!</v>
      </c>
      <c r="G792" s="29" t="e">
        <f t="array" ref="G792">AVERAGE(IF(Rohdaten!E792='turnwise standard'!$A$5:$A$99,'turnwise standard'!$F$5:$F$99))</f>
        <v>#DIV/0!</v>
      </c>
      <c r="H792" s="29" t="b">
        <f>IF(ISERROR(G792),1&lt;0,E792-G792&gt;eval!$B$6)</f>
        <v>0</v>
      </c>
      <c r="I792" s="32" t="e">
        <f>Rohdaten!L792-G792</f>
        <v>#DIV/0!</v>
      </c>
      <c r="J792" s="32">
        <f t="shared" si="212"/>
        <v>0</v>
      </c>
      <c r="K792" s="32">
        <f t="shared" si="213"/>
        <v>0</v>
      </c>
      <c r="V792" s="31" t="e">
        <f t="array" ref="V792">AVERAGE(IF(Rohdaten!E792='turnwise standard'!$A$5:$A$99,'turnwise standard'!$P$5:$P$99))</f>
        <v>#DIV/0!</v>
      </c>
      <c r="AF792" s="32">
        <f>(AC792)/((AE792+0.0000000000000000001)/charge/constants!$B$3)</f>
        <v>0</v>
      </c>
      <c r="AG792" s="32">
        <f>SQRT(AC792+1)/((AE792+0.0000000000000000001)/charge/constants!$B$3)</f>
        <v>4.8066000000000004</v>
      </c>
      <c r="AH792" s="32">
        <f>AF792/eval!$E$18</f>
        <v>0</v>
      </c>
      <c r="AI792" s="32">
        <f>AG792/eval!$E$18</f>
        <v>5.8210958603810132</v>
      </c>
      <c r="AR792" s="32" t="e">
        <f t="shared" si="214"/>
        <v>#DIV/0!</v>
      </c>
      <c r="AT792" s="32">
        <f>(AP792)/((AS792+0.0000000000000000001)/charge/constants!$B$3)</f>
        <v>0</v>
      </c>
      <c r="AU792" s="32">
        <f>SQRT(AP792+1)/((AS792+0.0000000000000000001)/charge/constants!$B$3)</f>
        <v>4.8066000000000004</v>
      </c>
      <c r="AV792" s="32">
        <f>AT792/eval!$E$18</f>
        <v>0</v>
      </c>
      <c r="AW792" s="32">
        <f>AU792/eval!$E$18</f>
        <v>5.8210958603810132</v>
      </c>
      <c r="BC792" s="32" t="e">
        <f>Rohdaten!AD792-G792</f>
        <v>#DIV/0!</v>
      </c>
      <c r="BF792" s="33">
        <f>Rohdaten!AF792/eval!$B$7</f>
        <v>0</v>
      </c>
    </row>
    <row r="793" spans="2:58" x14ac:dyDescent="0.2">
      <c r="B793" s="29">
        <f>IF(1=1,Rohdaten!H793,"x"&amp;Rohdaten!H793)</f>
        <v>0</v>
      </c>
      <c r="C793" s="29">
        <f>IF(101,Rohdaten!F793,-Rohdaten!F793)</f>
        <v>0</v>
      </c>
      <c r="E793" s="32">
        <f>Rohdaten!J793</f>
        <v>0</v>
      </c>
      <c r="F793" s="32" t="e">
        <f>AVERAGE(Rohdaten!L793,Rohdaten!X793,Rohdaten!AD793)</f>
        <v>#DIV/0!</v>
      </c>
      <c r="G793" s="29" t="e">
        <f t="array" ref="G793">AVERAGE(IF(Rohdaten!E793='turnwise standard'!$A$5:$A$99,'turnwise standard'!$F$5:$F$99))</f>
        <v>#DIV/0!</v>
      </c>
      <c r="H793" s="29" t="b">
        <f>IF(ISERROR(G793),1&lt;0,E793-G793&gt;eval!$B$6)</f>
        <v>0</v>
      </c>
      <c r="I793" s="32" t="e">
        <f>Rohdaten!L793-G793</f>
        <v>#DIV/0!</v>
      </c>
      <c r="J793" s="32">
        <f t="shared" si="212"/>
        <v>0</v>
      </c>
      <c r="K793" s="32">
        <f t="shared" si="213"/>
        <v>0</v>
      </c>
      <c r="V793" s="31" t="e">
        <f t="array" ref="V793">AVERAGE(IF(Rohdaten!E793='turnwise standard'!$A$5:$A$99,'turnwise standard'!$P$5:$P$99))</f>
        <v>#DIV/0!</v>
      </c>
      <c r="AF793" s="32">
        <f>(AC793)/((AE793+0.0000000000000000001)/charge/constants!$B$3)</f>
        <v>0</v>
      </c>
      <c r="AG793" s="32">
        <f>SQRT(AC793+1)/((AE793+0.0000000000000000001)/charge/constants!$B$3)</f>
        <v>4.8066000000000004</v>
      </c>
      <c r="AH793" s="32">
        <f>AF793/eval!$E$18</f>
        <v>0</v>
      </c>
      <c r="AI793" s="32">
        <f>AG793/eval!$E$18</f>
        <v>5.8210958603810132</v>
      </c>
      <c r="AR793" s="32" t="e">
        <f t="shared" si="214"/>
        <v>#DIV/0!</v>
      </c>
      <c r="AT793" s="32">
        <f>(AP793)/((AS793+0.0000000000000000001)/charge/constants!$B$3)</f>
        <v>0</v>
      </c>
      <c r="AU793" s="32">
        <f>SQRT(AP793+1)/((AS793+0.0000000000000000001)/charge/constants!$B$3)</f>
        <v>4.8066000000000004</v>
      </c>
      <c r="AV793" s="32">
        <f>AT793/eval!$E$18</f>
        <v>0</v>
      </c>
      <c r="AW793" s="32">
        <f>AU793/eval!$E$18</f>
        <v>5.8210958603810132</v>
      </c>
      <c r="BC793" s="32" t="e">
        <f>Rohdaten!AD793-G793</f>
        <v>#DIV/0!</v>
      </c>
      <c r="BF793" s="33">
        <f>Rohdaten!AF793/eval!$B$7</f>
        <v>0</v>
      </c>
    </row>
    <row r="794" spans="2:58" x14ac:dyDescent="0.2">
      <c r="B794" s="29">
        <f>IF(1=1,Rohdaten!H794,"x"&amp;Rohdaten!H794)</f>
        <v>0</v>
      </c>
      <c r="C794" s="29">
        <f>IF(101,Rohdaten!F794,-Rohdaten!F794)</f>
        <v>0</v>
      </c>
      <c r="E794" s="32">
        <f>Rohdaten!J794</f>
        <v>0</v>
      </c>
      <c r="F794" s="32" t="e">
        <f>AVERAGE(Rohdaten!L794,Rohdaten!X794,Rohdaten!AD794)</f>
        <v>#DIV/0!</v>
      </c>
      <c r="G794" s="29" t="e">
        <f t="array" ref="G794">AVERAGE(IF(Rohdaten!E794='turnwise standard'!$A$5:$A$99,'turnwise standard'!$F$5:$F$99))</f>
        <v>#DIV/0!</v>
      </c>
      <c r="H794" s="29" t="b">
        <f>IF(ISERROR(G794),1&lt;0,E794-G794&gt;eval!$B$6)</f>
        <v>0</v>
      </c>
      <c r="I794" s="32" t="e">
        <f>Rohdaten!L794-G794</f>
        <v>#DIV/0!</v>
      </c>
      <c r="J794" s="32">
        <f t="shared" si="212"/>
        <v>0</v>
      </c>
      <c r="K794" s="32">
        <f t="shared" si="213"/>
        <v>0</v>
      </c>
      <c r="V794" s="31" t="e">
        <f t="array" ref="V794">AVERAGE(IF(Rohdaten!E794='turnwise standard'!$A$5:$A$99,'turnwise standard'!$P$5:$P$99))</f>
        <v>#DIV/0!</v>
      </c>
      <c r="AF794" s="32">
        <f>(AC794)/((AE794+0.0000000000000000001)/charge/constants!$B$3)</f>
        <v>0</v>
      </c>
      <c r="AG794" s="32">
        <f>SQRT(AC794+1)/((AE794+0.0000000000000000001)/charge/constants!$B$3)</f>
        <v>4.8066000000000004</v>
      </c>
      <c r="AH794" s="32">
        <f>AF794/eval!$E$18</f>
        <v>0</v>
      </c>
      <c r="AI794" s="32">
        <f>AG794/eval!$E$18</f>
        <v>5.8210958603810132</v>
      </c>
      <c r="AR794" s="32" t="e">
        <f t="shared" si="214"/>
        <v>#DIV/0!</v>
      </c>
      <c r="AT794" s="32">
        <f>(AP794)/((AS794+0.0000000000000000001)/charge/constants!$B$3)</f>
        <v>0</v>
      </c>
      <c r="AU794" s="32">
        <f>SQRT(AP794+1)/((AS794+0.0000000000000000001)/charge/constants!$B$3)</f>
        <v>4.8066000000000004</v>
      </c>
      <c r="AV794" s="32">
        <f>AT794/eval!$E$18</f>
        <v>0</v>
      </c>
      <c r="AW794" s="32">
        <f>AU794/eval!$E$18</f>
        <v>5.8210958603810132</v>
      </c>
      <c r="BC794" s="32" t="e">
        <f>Rohdaten!AD794-G794</f>
        <v>#DIV/0!</v>
      </c>
      <c r="BF794" s="33">
        <f>Rohdaten!AF794/eval!$B$7</f>
        <v>0</v>
      </c>
    </row>
    <row r="795" spans="2:58" x14ac:dyDescent="0.2">
      <c r="B795" s="29">
        <f>IF(1=1,Rohdaten!H795,"x"&amp;Rohdaten!H795)</f>
        <v>0</v>
      </c>
      <c r="C795" s="29">
        <f>IF(101,Rohdaten!F795,-Rohdaten!F795)</f>
        <v>0</v>
      </c>
      <c r="E795" s="32">
        <f>Rohdaten!J795</f>
        <v>0</v>
      </c>
      <c r="F795" s="32" t="e">
        <f>AVERAGE(Rohdaten!L795,Rohdaten!X795,Rohdaten!AD795)</f>
        <v>#DIV/0!</v>
      </c>
      <c r="G795" s="29" t="e">
        <f t="array" ref="G795">AVERAGE(IF(Rohdaten!E795='turnwise standard'!$A$5:$A$99,'turnwise standard'!$F$5:$F$99))</f>
        <v>#DIV/0!</v>
      </c>
      <c r="H795" s="29" t="b">
        <f>IF(ISERROR(G795),1&lt;0,E795-G795&gt;eval!$B$6)</f>
        <v>0</v>
      </c>
      <c r="I795" s="32" t="e">
        <f>Rohdaten!L795-G795</f>
        <v>#DIV/0!</v>
      </c>
      <c r="J795" s="32">
        <f t="shared" si="212"/>
        <v>0</v>
      </c>
      <c r="K795" s="32">
        <f t="shared" si="213"/>
        <v>0</v>
      </c>
      <c r="V795" s="31" t="e">
        <f t="array" ref="V795">AVERAGE(IF(Rohdaten!E795='turnwise standard'!$A$5:$A$99,'turnwise standard'!$P$5:$P$99))</f>
        <v>#DIV/0!</v>
      </c>
      <c r="AF795" s="32">
        <f>(AC795)/((AE795+0.0000000000000000001)/charge/constants!$B$3)</f>
        <v>0</v>
      </c>
      <c r="AG795" s="32">
        <f>SQRT(AC795+1)/((AE795+0.0000000000000000001)/charge/constants!$B$3)</f>
        <v>4.8066000000000004</v>
      </c>
      <c r="AH795" s="32">
        <f>AF795/eval!$E$18</f>
        <v>0</v>
      </c>
      <c r="AI795" s="32">
        <f>AG795/eval!$E$18</f>
        <v>5.8210958603810132</v>
      </c>
      <c r="AR795" s="32" t="e">
        <f t="shared" si="214"/>
        <v>#DIV/0!</v>
      </c>
      <c r="AT795" s="32">
        <f>(AP795)/((AS795+0.0000000000000000001)/charge/constants!$B$3)</f>
        <v>0</v>
      </c>
      <c r="AU795" s="32">
        <f>SQRT(AP795+1)/((AS795+0.0000000000000000001)/charge/constants!$B$3)</f>
        <v>4.8066000000000004</v>
      </c>
      <c r="AV795" s="32">
        <f>AT795/eval!$E$18</f>
        <v>0</v>
      </c>
      <c r="AW795" s="32">
        <f>AU795/eval!$E$18</f>
        <v>5.8210958603810132</v>
      </c>
      <c r="BC795" s="32" t="e">
        <f>Rohdaten!AD795-G795</f>
        <v>#DIV/0!</v>
      </c>
      <c r="BF795" s="33">
        <f>Rohdaten!AF795/eval!$B$7</f>
        <v>0</v>
      </c>
    </row>
    <row r="796" spans="2:58" x14ac:dyDescent="0.2">
      <c r="B796" s="29">
        <f>IF(1=1,Rohdaten!H796,"x"&amp;Rohdaten!H796)</f>
        <v>0</v>
      </c>
      <c r="C796" s="29">
        <f>IF(101,Rohdaten!F796,-Rohdaten!F796)</f>
        <v>0</v>
      </c>
      <c r="E796" s="32">
        <f>Rohdaten!J796</f>
        <v>0</v>
      </c>
      <c r="F796" s="32" t="e">
        <f>AVERAGE(Rohdaten!L796,Rohdaten!X796,Rohdaten!AD796)</f>
        <v>#DIV/0!</v>
      </c>
      <c r="G796" s="29" t="e">
        <f t="array" ref="G796">AVERAGE(IF(Rohdaten!E796='turnwise standard'!$A$5:$A$99,'turnwise standard'!$F$5:$F$99))</f>
        <v>#DIV/0!</v>
      </c>
      <c r="H796" s="29" t="b">
        <f>IF(ISERROR(G796),1&lt;0,E796-G796&gt;eval!$B$6)</f>
        <v>0</v>
      </c>
      <c r="I796" s="32" t="e">
        <f>Rohdaten!L796-G796</f>
        <v>#DIV/0!</v>
      </c>
      <c r="J796" s="32">
        <f t="shared" si="212"/>
        <v>0</v>
      </c>
      <c r="K796" s="32">
        <f t="shared" si="213"/>
        <v>0</v>
      </c>
      <c r="V796" s="31" t="e">
        <f t="array" ref="V796">AVERAGE(IF(Rohdaten!E796='turnwise standard'!$A$5:$A$99,'turnwise standard'!$P$5:$P$99))</f>
        <v>#DIV/0!</v>
      </c>
      <c r="AF796" s="32">
        <f>(AC796)/((AE796+0.0000000000000000001)/charge/constants!$B$3)</f>
        <v>0</v>
      </c>
      <c r="AG796" s="32">
        <f>SQRT(AC796+1)/((AE796+0.0000000000000000001)/charge/constants!$B$3)</f>
        <v>4.8066000000000004</v>
      </c>
      <c r="AH796" s="32">
        <f>AF796/eval!$E$18</f>
        <v>0</v>
      </c>
      <c r="AI796" s="32">
        <f>AG796/eval!$E$18</f>
        <v>5.8210958603810132</v>
      </c>
      <c r="AR796" s="32" t="e">
        <f t="shared" si="214"/>
        <v>#DIV/0!</v>
      </c>
      <c r="AT796" s="32">
        <f>(AP796)/((AS796+0.0000000000000000001)/charge/constants!$B$3)</f>
        <v>0</v>
      </c>
      <c r="AU796" s="32">
        <f>SQRT(AP796+1)/((AS796+0.0000000000000000001)/charge/constants!$B$3)</f>
        <v>4.8066000000000004</v>
      </c>
      <c r="AV796" s="32">
        <f>AT796/eval!$E$18</f>
        <v>0</v>
      </c>
      <c r="AW796" s="32">
        <f>AU796/eval!$E$18</f>
        <v>5.8210958603810132</v>
      </c>
      <c r="BC796" s="32" t="e">
        <f>Rohdaten!AD796-G796</f>
        <v>#DIV/0!</v>
      </c>
      <c r="BF796" s="33">
        <f>Rohdaten!AF796/eval!$B$7</f>
        <v>0</v>
      </c>
    </row>
    <row r="797" spans="2:58" x14ac:dyDescent="0.2">
      <c r="B797" s="29">
        <f>IF(1=1,Rohdaten!H797,"x"&amp;Rohdaten!H797)</f>
        <v>0</v>
      </c>
      <c r="C797" s="29">
        <f>IF(101,Rohdaten!F797,-Rohdaten!F797)</f>
        <v>0</v>
      </c>
      <c r="E797" s="32">
        <f>Rohdaten!J797</f>
        <v>0</v>
      </c>
      <c r="F797" s="32" t="e">
        <f>AVERAGE(Rohdaten!L797,Rohdaten!X797,Rohdaten!AD797)</f>
        <v>#DIV/0!</v>
      </c>
      <c r="G797" s="29" t="e">
        <f t="array" ref="G797">AVERAGE(IF(Rohdaten!E797='turnwise standard'!$A$5:$A$99,'turnwise standard'!$F$5:$F$99))</f>
        <v>#DIV/0!</v>
      </c>
      <c r="H797" s="29" t="b">
        <f>IF(ISERROR(G797),1&lt;0,E797-G797&gt;eval!$B$6)</f>
        <v>0</v>
      </c>
      <c r="I797" s="32" t="e">
        <f>Rohdaten!L797-G797</f>
        <v>#DIV/0!</v>
      </c>
      <c r="J797" s="32">
        <f t="shared" si="212"/>
        <v>0</v>
      </c>
      <c r="K797" s="32">
        <f t="shared" si="213"/>
        <v>0</v>
      </c>
      <c r="V797" s="31" t="e">
        <f t="array" ref="V797">AVERAGE(IF(Rohdaten!E797='turnwise standard'!$A$5:$A$99,'turnwise standard'!$P$5:$P$99))</f>
        <v>#DIV/0!</v>
      </c>
      <c r="AF797" s="32">
        <f>(AC797)/((AE797+0.0000000000000000001)/charge/constants!$B$3)</f>
        <v>0</v>
      </c>
      <c r="AG797" s="32">
        <f>SQRT(AC797+1)/((AE797+0.0000000000000000001)/charge/constants!$B$3)</f>
        <v>4.8066000000000004</v>
      </c>
      <c r="AH797" s="32">
        <f>AF797/eval!$E$18</f>
        <v>0</v>
      </c>
      <c r="AI797" s="32">
        <f>AG797/eval!$E$18</f>
        <v>5.8210958603810132</v>
      </c>
      <c r="AR797" s="32" t="e">
        <f t="shared" si="214"/>
        <v>#DIV/0!</v>
      </c>
      <c r="AT797" s="32">
        <f>(AP797)/((AS797+0.0000000000000000001)/charge/constants!$B$3)</f>
        <v>0</v>
      </c>
      <c r="AU797" s="32">
        <f>SQRT(AP797+1)/((AS797+0.0000000000000000001)/charge/constants!$B$3)</f>
        <v>4.8066000000000004</v>
      </c>
      <c r="AV797" s="32">
        <f>AT797/eval!$E$18</f>
        <v>0</v>
      </c>
      <c r="AW797" s="32">
        <f>AU797/eval!$E$18</f>
        <v>5.8210958603810132</v>
      </c>
      <c r="BC797" s="32" t="e">
        <f>Rohdaten!AD797-G797</f>
        <v>#DIV/0!</v>
      </c>
      <c r="BF797" s="33">
        <f>Rohdaten!AF797/eval!$B$7</f>
        <v>0</v>
      </c>
    </row>
    <row r="798" spans="2:58" x14ac:dyDescent="0.2">
      <c r="B798" s="29">
        <f>IF(1=1,Rohdaten!H798,"x"&amp;Rohdaten!H798)</f>
        <v>0</v>
      </c>
      <c r="C798" s="29">
        <f>IF(101,Rohdaten!F798,-Rohdaten!F798)</f>
        <v>0</v>
      </c>
      <c r="E798" s="32">
        <f>Rohdaten!J798</f>
        <v>0</v>
      </c>
      <c r="F798" s="32" t="e">
        <f>AVERAGE(Rohdaten!L798,Rohdaten!X798,Rohdaten!AD798)</f>
        <v>#DIV/0!</v>
      </c>
      <c r="G798" s="29" t="e">
        <f t="array" ref="G798">AVERAGE(IF(Rohdaten!E798='turnwise standard'!$A$5:$A$99,'turnwise standard'!$F$5:$F$99))</f>
        <v>#DIV/0!</v>
      </c>
      <c r="H798" s="29" t="b">
        <f>IF(ISERROR(G798),1&lt;0,E798-G798&gt;eval!$B$6)</f>
        <v>0</v>
      </c>
      <c r="I798" s="32" t="e">
        <f>Rohdaten!L798-G798</f>
        <v>#DIV/0!</v>
      </c>
      <c r="J798" s="32">
        <f t="shared" si="212"/>
        <v>0</v>
      </c>
      <c r="K798" s="32">
        <f t="shared" si="213"/>
        <v>0</v>
      </c>
      <c r="V798" s="31" t="e">
        <f t="array" ref="V798">AVERAGE(IF(Rohdaten!E798='turnwise standard'!$A$5:$A$99,'turnwise standard'!$P$5:$P$99))</f>
        <v>#DIV/0!</v>
      </c>
      <c r="AF798" s="32">
        <f>(AC798)/((AE798+0.0000000000000000001)/charge/constants!$B$3)</f>
        <v>0</v>
      </c>
      <c r="AG798" s="32">
        <f>SQRT(AC798+1)/((AE798+0.0000000000000000001)/charge/constants!$B$3)</f>
        <v>4.8066000000000004</v>
      </c>
      <c r="AH798" s="32">
        <f>AF798/eval!$E$18</f>
        <v>0</v>
      </c>
      <c r="AI798" s="32">
        <f>AG798/eval!$E$18</f>
        <v>5.8210958603810132</v>
      </c>
      <c r="AR798" s="32" t="e">
        <f t="shared" si="214"/>
        <v>#DIV/0!</v>
      </c>
      <c r="AT798" s="32">
        <f>(AP798)/((AS798+0.0000000000000000001)/charge/constants!$B$3)</f>
        <v>0</v>
      </c>
      <c r="AU798" s="32">
        <f>SQRT(AP798+1)/((AS798+0.0000000000000000001)/charge/constants!$B$3)</f>
        <v>4.8066000000000004</v>
      </c>
      <c r="AV798" s="32">
        <f>AT798/eval!$E$18</f>
        <v>0</v>
      </c>
      <c r="AW798" s="32">
        <f>AU798/eval!$E$18</f>
        <v>5.8210958603810132</v>
      </c>
      <c r="BC798" s="32" t="e">
        <f>Rohdaten!AD798-G798</f>
        <v>#DIV/0!</v>
      </c>
      <c r="BF798" s="33">
        <f>Rohdaten!AF798/eval!$B$7</f>
        <v>0</v>
      </c>
    </row>
    <row r="799" spans="2:58" x14ac:dyDescent="0.2">
      <c r="B799" s="29">
        <f>IF(1=1,Rohdaten!H799,"x"&amp;Rohdaten!H799)</f>
        <v>0</v>
      </c>
      <c r="C799" s="29">
        <f>IF(101,Rohdaten!F799,-Rohdaten!F799)</f>
        <v>0</v>
      </c>
      <c r="E799" s="32">
        <f>Rohdaten!J799</f>
        <v>0</v>
      </c>
      <c r="F799" s="32" t="e">
        <f>AVERAGE(Rohdaten!L799,Rohdaten!X799,Rohdaten!AD799)</f>
        <v>#DIV/0!</v>
      </c>
      <c r="G799" s="29" t="e">
        <f t="array" ref="G799">AVERAGE(IF(Rohdaten!E799='turnwise standard'!$A$5:$A$99,'turnwise standard'!$F$5:$F$99))</f>
        <v>#DIV/0!</v>
      </c>
      <c r="H799" s="29" t="b">
        <f>IF(ISERROR(G799),1&lt;0,E799-G799&gt;eval!$B$6)</f>
        <v>0</v>
      </c>
      <c r="I799" s="32" t="e">
        <f>Rohdaten!L799-G799</f>
        <v>#DIV/0!</v>
      </c>
      <c r="J799" s="32">
        <f t="shared" si="212"/>
        <v>0</v>
      </c>
      <c r="K799" s="32">
        <f t="shared" si="213"/>
        <v>0</v>
      </c>
      <c r="V799" s="31" t="e">
        <f t="array" ref="V799">AVERAGE(IF(Rohdaten!E799='turnwise standard'!$A$5:$A$99,'turnwise standard'!$P$5:$P$99))</f>
        <v>#DIV/0!</v>
      </c>
      <c r="AF799" s="32">
        <f>(AC799)/((AE799+0.0000000000000000001)/charge/constants!$B$3)</f>
        <v>0</v>
      </c>
      <c r="AG799" s="32">
        <f>SQRT(AC799+1)/((AE799+0.0000000000000000001)/charge/constants!$B$3)</f>
        <v>4.8066000000000004</v>
      </c>
      <c r="AH799" s="32">
        <f>AF799/eval!$E$18</f>
        <v>0</v>
      </c>
      <c r="AI799" s="32">
        <f>AG799/eval!$E$18</f>
        <v>5.8210958603810132</v>
      </c>
      <c r="AR799" s="32" t="e">
        <f t="shared" si="214"/>
        <v>#DIV/0!</v>
      </c>
      <c r="AT799" s="32">
        <f>(AP799)/((AS799+0.0000000000000000001)/charge/constants!$B$3)</f>
        <v>0</v>
      </c>
      <c r="AU799" s="32">
        <f>SQRT(AP799+1)/((AS799+0.0000000000000000001)/charge/constants!$B$3)</f>
        <v>4.8066000000000004</v>
      </c>
      <c r="AV799" s="32">
        <f>AT799/eval!$E$18</f>
        <v>0</v>
      </c>
      <c r="AW799" s="32">
        <f>AU799/eval!$E$18</f>
        <v>5.8210958603810132</v>
      </c>
      <c r="BC799" s="32" t="e">
        <f>Rohdaten!AD799-G799</f>
        <v>#DIV/0!</v>
      </c>
      <c r="BF799" s="33">
        <f>Rohdaten!AF799/eval!$B$7</f>
        <v>0</v>
      </c>
    </row>
    <row r="800" spans="2:58" x14ac:dyDescent="0.2">
      <c r="B800" s="29">
        <f>IF(1=1,Rohdaten!H800,"x"&amp;Rohdaten!H800)</f>
        <v>0</v>
      </c>
      <c r="C800" s="29">
        <f>IF(101,Rohdaten!F800,-Rohdaten!F800)</f>
        <v>0</v>
      </c>
      <c r="E800" s="32">
        <f>Rohdaten!J800</f>
        <v>0</v>
      </c>
      <c r="F800" s="32" t="e">
        <f>AVERAGE(Rohdaten!L800,Rohdaten!X800,Rohdaten!AD800)</f>
        <v>#DIV/0!</v>
      </c>
      <c r="G800" s="29" t="e">
        <f t="array" ref="G800">AVERAGE(IF(Rohdaten!E800='turnwise standard'!$A$5:$A$99,'turnwise standard'!$F$5:$F$99))</f>
        <v>#DIV/0!</v>
      </c>
      <c r="H800" s="29" t="b">
        <f>IF(ISERROR(G800),1&lt;0,E800-G800&gt;eval!$B$6)</f>
        <v>0</v>
      </c>
      <c r="I800" s="32" t="e">
        <f>Rohdaten!L800-G800</f>
        <v>#DIV/0!</v>
      </c>
      <c r="J800" s="32">
        <f t="shared" si="212"/>
        <v>0</v>
      </c>
      <c r="K800" s="32">
        <f t="shared" si="213"/>
        <v>0</v>
      </c>
      <c r="V800" s="31" t="e">
        <f t="array" ref="V800">AVERAGE(IF(Rohdaten!E800='turnwise standard'!$A$5:$A$99,'turnwise standard'!$P$5:$P$99))</f>
        <v>#DIV/0!</v>
      </c>
      <c r="AF800" s="32">
        <f>(AC800)/((AE800+0.0000000000000000001)/charge/constants!$B$3)</f>
        <v>0</v>
      </c>
      <c r="AG800" s="32">
        <f>SQRT(AC800+1)/((AE800+0.0000000000000000001)/charge/constants!$B$3)</f>
        <v>4.8066000000000004</v>
      </c>
      <c r="AH800" s="32">
        <f>AF800/eval!$E$18</f>
        <v>0</v>
      </c>
      <c r="AI800" s="32">
        <f>AG800/eval!$E$18</f>
        <v>5.8210958603810132</v>
      </c>
      <c r="AR800" s="32" t="e">
        <f t="shared" si="214"/>
        <v>#DIV/0!</v>
      </c>
      <c r="AT800" s="32">
        <f>(AP800)/((AS800+0.0000000000000000001)/charge/constants!$B$3)</f>
        <v>0</v>
      </c>
      <c r="AU800" s="32">
        <f>SQRT(AP800+1)/((AS800+0.0000000000000000001)/charge/constants!$B$3)</f>
        <v>4.8066000000000004</v>
      </c>
      <c r="AV800" s="32">
        <f>AT800/eval!$E$18</f>
        <v>0</v>
      </c>
      <c r="AW800" s="32">
        <f>AU800/eval!$E$18</f>
        <v>5.8210958603810132</v>
      </c>
      <c r="BC800" s="32" t="e">
        <f>Rohdaten!AD800-G800</f>
        <v>#DIV/0!</v>
      </c>
      <c r="BF800" s="33">
        <f>Rohdaten!AF800/eval!$B$7</f>
        <v>0</v>
      </c>
    </row>
    <row r="801" spans="2:58" x14ac:dyDescent="0.2">
      <c r="B801" s="29">
        <f>IF(1=1,Rohdaten!H801,"x"&amp;Rohdaten!H801)</f>
        <v>0</v>
      </c>
      <c r="C801" s="29">
        <f>IF(101,Rohdaten!F801,-Rohdaten!F801)</f>
        <v>0</v>
      </c>
      <c r="E801" s="32">
        <f>Rohdaten!J801</f>
        <v>0</v>
      </c>
      <c r="F801" s="32" t="e">
        <f>AVERAGE(Rohdaten!L801,Rohdaten!X801,Rohdaten!AD801)</f>
        <v>#DIV/0!</v>
      </c>
      <c r="G801" s="29" t="e">
        <f t="array" ref="G801">AVERAGE(IF(Rohdaten!E801='turnwise standard'!$A$5:$A$99,'turnwise standard'!$F$5:$F$99))</f>
        <v>#DIV/0!</v>
      </c>
      <c r="H801" s="29" t="b">
        <f>IF(ISERROR(G801),1&lt;0,E801-G801&gt;eval!$B$6)</f>
        <v>0</v>
      </c>
      <c r="I801" s="32" t="e">
        <f>Rohdaten!L801-G801</f>
        <v>#DIV/0!</v>
      </c>
      <c r="J801" s="32">
        <f t="shared" si="212"/>
        <v>0</v>
      </c>
      <c r="K801" s="32">
        <f t="shared" si="213"/>
        <v>0</v>
      </c>
      <c r="V801" s="31" t="e">
        <f t="array" ref="V801">AVERAGE(IF(Rohdaten!E801='turnwise standard'!$A$5:$A$99,'turnwise standard'!$P$5:$P$99))</f>
        <v>#DIV/0!</v>
      </c>
      <c r="AF801" s="32">
        <f>(AC801)/((AE801+0.0000000000000000001)/charge/constants!$B$3)</f>
        <v>0</v>
      </c>
      <c r="AG801" s="32">
        <f>SQRT(AC801+1)/((AE801+0.0000000000000000001)/charge/constants!$B$3)</f>
        <v>4.8066000000000004</v>
      </c>
      <c r="AH801" s="32">
        <f>AF801/eval!$E$18</f>
        <v>0</v>
      </c>
      <c r="AI801" s="32">
        <f>AG801/eval!$E$18</f>
        <v>5.8210958603810132</v>
      </c>
      <c r="AR801" s="32" t="e">
        <f t="shared" si="214"/>
        <v>#DIV/0!</v>
      </c>
      <c r="AT801" s="32">
        <f>(AP801)/((AS801+0.0000000000000000001)/charge/constants!$B$3)</f>
        <v>0</v>
      </c>
      <c r="AU801" s="32">
        <f>SQRT(AP801+1)/((AS801+0.0000000000000000001)/charge/constants!$B$3)</f>
        <v>4.8066000000000004</v>
      </c>
      <c r="AV801" s="32">
        <f>AT801/eval!$E$18</f>
        <v>0</v>
      </c>
      <c r="AW801" s="32">
        <f>AU801/eval!$E$18</f>
        <v>5.8210958603810132</v>
      </c>
      <c r="BC801" s="32" t="e">
        <f>Rohdaten!AD801-G801</f>
        <v>#DIV/0!</v>
      </c>
      <c r="BF801" s="33">
        <f>Rohdaten!AF801/eval!$B$7</f>
        <v>0</v>
      </c>
    </row>
    <row r="802" spans="2:58" x14ac:dyDescent="0.2">
      <c r="B802" s="29">
        <f>IF(1=1,Rohdaten!H802,"x"&amp;Rohdaten!H802)</f>
        <v>0</v>
      </c>
      <c r="C802" s="29">
        <f>IF(101,Rohdaten!F802,-Rohdaten!F802)</f>
        <v>0</v>
      </c>
      <c r="E802" s="32">
        <f>Rohdaten!J802</f>
        <v>0</v>
      </c>
      <c r="F802" s="32" t="e">
        <f>AVERAGE(Rohdaten!L802,Rohdaten!X802,Rohdaten!AD802)</f>
        <v>#DIV/0!</v>
      </c>
      <c r="G802" s="29" t="e">
        <f t="array" ref="G802">AVERAGE(IF(Rohdaten!E802='turnwise standard'!$A$5:$A$99,'turnwise standard'!$F$5:$F$99))</f>
        <v>#DIV/0!</v>
      </c>
      <c r="H802" s="29" t="b">
        <f>IF(ISERROR(G802),1&lt;0,E802-G802&gt;eval!$B$6)</f>
        <v>0</v>
      </c>
      <c r="I802" s="32" t="e">
        <f>Rohdaten!L802-G802</f>
        <v>#DIV/0!</v>
      </c>
      <c r="J802" s="32">
        <f t="shared" si="212"/>
        <v>0</v>
      </c>
      <c r="K802" s="32">
        <f t="shared" si="213"/>
        <v>0</v>
      </c>
      <c r="V802" s="31" t="e">
        <f t="array" ref="V802">AVERAGE(IF(Rohdaten!E802='turnwise standard'!$A$5:$A$99,'turnwise standard'!$P$5:$P$99))</f>
        <v>#DIV/0!</v>
      </c>
      <c r="AF802" s="32">
        <f>(AC802)/((AE802+0.0000000000000000001)/charge/constants!$B$3)</f>
        <v>0</v>
      </c>
      <c r="AG802" s="32">
        <f>SQRT(AC802+1)/((AE802+0.0000000000000000001)/charge/constants!$B$3)</f>
        <v>4.8066000000000004</v>
      </c>
      <c r="AH802" s="32">
        <f>AF802/eval!$E$18</f>
        <v>0</v>
      </c>
      <c r="AI802" s="32">
        <f>AG802/eval!$E$18</f>
        <v>5.8210958603810132</v>
      </c>
      <c r="AR802" s="32" t="e">
        <f t="shared" si="214"/>
        <v>#DIV/0!</v>
      </c>
      <c r="AT802" s="32">
        <f>(AP802)/((AS802+0.0000000000000000001)/charge/constants!$B$3)</f>
        <v>0</v>
      </c>
      <c r="AU802" s="32">
        <f>SQRT(AP802+1)/((AS802+0.0000000000000000001)/charge/constants!$B$3)</f>
        <v>4.8066000000000004</v>
      </c>
      <c r="AV802" s="32">
        <f>AT802/eval!$E$18</f>
        <v>0</v>
      </c>
      <c r="AW802" s="32">
        <f>AU802/eval!$E$18</f>
        <v>5.8210958603810132</v>
      </c>
      <c r="BC802" s="32" t="e">
        <f>Rohdaten!AD802-G802</f>
        <v>#DIV/0!</v>
      </c>
      <c r="BF802" s="33">
        <f>Rohdaten!AF802/eval!$B$7</f>
        <v>0</v>
      </c>
    </row>
    <row r="803" spans="2:58" x14ac:dyDescent="0.2">
      <c r="B803" s="29">
        <f>IF(1=1,Rohdaten!H803,"x"&amp;Rohdaten!H803)</f>
        <v>0</v>
      </c>
      <c r="C803" s="29">
        <f>IF(101,Rohdaten!F803,-Rohdaten!F803)</f>
        <v>0</v>
      </c>
      <c r="E803" s="32">
        <f>Rohdaten!J803</f>
        <v>0</v>
      </c>
      <c r="F803" s="32" t="e">
        <f>AVERAGE(Rohdaten!L803,Rohdaten!X803,Rohdaten!AD803)</f>
        <v>#DIV/0!</v>
      </c>
      <c r="G803" s="29" t="e">
        <f t="array" ref="G803">AVERAGE(IF(Rohdaten!E803='turnwise standard'!$A$5:$A$99,'turnwise standard'!$F$5:$F$99))</f>
        <v>#DIV/0!</v>
      </c>
      <c r="H803" s="29" t="b">
        <f>IF(ISERROR(G803),1&lt;0,E803-G803&gt;eval!$B$6)</f>
        <v>0</v>
      </c>
      <c r="I803" s="32" t="e">
        <f>Rohdaten!L803-G803</f>
        <v>#DIV/0!</v>
      </c>
      <c r="J803" s="32">
        <f t="shared" si="212"/>
        <v>0</v>
      </c>
      <c r="K803" s="32">
        <f t="shared" si="213"/>
        <v>0</v>
      </c>
      <c r="V803" s="31" t="e">
        <f t="array" ref="V803">AVERAGE(IF(Rohdaten!E803='turnwise standard'!$A$5:$A$99,'turnwise standard'!$P$5:$P$99))</f>
        <v>#DIV/0!</v>
      </c>
      <c r="AF803" s="32">
        <f>(AC803)/((AE803+0.0000000000000000001)/charge/constants!$B$3)</f>
        <v>0</v>
      </c>
      <c r="AG803" s="32">
        <f>SQRT(AC803+1)/((AE803+0.0000000000000000001)/charge/constants!$B$3)</f>
        <v>4.8066000000000004</v>
      </c>
      <c r="AH803" s="32">
        <f>AF803/eval!$E$18</f>
        <v>0</v>
      </c>
      <c r="AI803" s="32">
        <f>AG803/eval!$E$18</f>
        <v>5.8210958603810132</v>
      </c>
      <c r="AR803" s="32" t="e">
        <f t="shared" si="214"/>
        <v>#DIV/0!</v>
      </c>
      <c r="AT803" s="32">
        <f>(AP803)/((AS803+0.0000000000000000001)/charge/constants!$B$3)</f>
        <v>0</v>
      </c>
      <c r="AU803" s="32">
        <f>SQRT(AP803+1)/((AS803+0.0000000000000000001)/charge/constants!$B$3)</f>
        <v>4.8066000000000004</v>
      </c>
      <c r="AV803" s="32">
        <f>AT803/eval!$E$18</f>
        <v>0</v>
      </c>
      <c r="AW803" s="32">
        <f>AU803/eval!$E$18</f>
        <v>5.8210958603810132</v>
      </c>
      <c r="BC803" s="32" t="e">
        <f>Rohdaten!AD803-G803</f>
        <v>#DIV/0!</v>
      </c>
      <c r="BF803" s="33">
        <f>Rohdaten!AF803/eval!$B$7</f>
        <v>0</v>
      </c>
    </row>
    <row r="804" spans="2:58" x14ac:dyDescent="0.2">
      <c r="B804" s="29">
        <f>IF(1=1,Rohdaten!H804,"x"&amp;Rohdaten!H804)</f>
        <v>0</v>
      </c>
      <c r="C804" s="29">
        <f>IF(101,Rohdaten!F804,-Rohdaten!F804)</f>
        <v>0</v>
      </c>
      <c r="E804" s="32">
        <f>Rohdaten!J804</f>
        <v>0</v>
      </c>
      <c r="F804" s="32" t="e">
        <f>AVERAGE(Rohdaten!L804,Rohdaten!X804,Rohdaten!AD804)</f>
        <v>#DIV/0!</v>
      </c>
      <c r="G804" s="29" t="e">
        <f t="array" ref="G804">AVERAGE(IF(Rohdaten!E804='turnwise standard'!$A$5:$A$99,'turnwise standard'!$F$5:$F$99))</f>
        <v>#DIV/0!</v>
      </c>
      <c r="H804" s="29" t="b">
        <f>IF(ISERROR(G804),1&lt;0,E804-G804&gt;eval!$B$6)</f>
        <v>0</v>
      </c>
      <c r="I804" s="32" t="e">
        <f>Rohdaten!L804-G804</f>
        <v>#DIV/0!</v>
      </c>
      <c r="J804" s="32">
        <f t="shared" si="212"/>
        <v>0</v>
      </c>
      <c r="K804" s="32">
        <f t="shared" si="213"/>
        <v>0</v>
      </c>
      <c r="V804" s="31" t="e">
        <f t="array" ref="V804">AVERAGE(IF(Rohdaten!E804='turnwise standard'!$A$5:$A$99,'turnwise standard'!$P$5:$P$99))</f>
        <v>#DIV/0!</v>
      </c>
      <c r="AF804" s="32">
        <f>(AC804)/((AE804+0.0000000000000000001)/charge/constants!$B$3)</f>
        <v>0</v>
      </c>
      <c r="AG804" s="32">
        <f>SQRT(AC804+1)/((AE804+0.0000000000000000001)/charge/constants!$B$3)</f>
        <v>4.8066000000000004</v>
      </c>
      <c r="AH804" s="32">
        <f>AF804/eval!$E$18</f>
        <v>0</v>
      </c>
      <c r="AI804" s="32">
        <f>AG804/eval!$E$18</f>
        <v>5.8210958603810132</v>
      </c>
      <c r="AR804" s="32" t="e">
        <f t="shared" si="214"/>
        <v>#DIV/0!</v>
      </c>
      <c r="AT804" s="32">
        <f>(AP804)/((AS804+0.0000000000000000001)/charge/constants!$B$3)</f>
        <v>0</v>
      </c>
      <c r="AU804" s="32">
        <f>SQRT(AP804+1)/((AS804+0.0000000000000000001)/charge/constants!$B$3)</f>
        <v>4.8066000000000004</v>
      </c>
      <c r="AV804" s="32">
        <f>AT804/eval!$E$18</f>
        <v>0</v>
      </c>
      <c r="AW804" s="32">
        <f>AU804/eval!$E$18</f>
        <v>5.8210958603810132</v>
      </c>
      <c r="BC804" s="32" t="e">
        <f>Rohdaten!AD804-G804</f>
        <v>#DIV/0!</v>
      </c>
      <c r="BF804" s="33">
        <f>Rohdaten!AF804/eval!$B$7</f>
        <v>0</v>
      </c>
    </row>
    <row r="805" spans="2:58" x14ac:dyDescent="0.2">
      <c r="B805" s="29">
        <f>IF(1=1,Rohdaten!H805,"x"&amp;Rohdaten!H805)</f>
        <v>0</v>
      </c>
      <c r="C805" s="29">
        <f>IF(101,Rohdaten!F805,-Rohdaten!F805)</f>
        <v>0</v>
      </c>
      <c r="E805" s="32">
        <f>Rohdaten!J805</f>
        <v>0</v>
      </c>
      <c r="F805" s="32" t="e">
        <f>AVERAGE(Rohdaten!L805,Rohdaten!X805,Rohdaten!AD805)</f>
        <v>#DIV/0!</v>
      </c>
      <c r="G805" s="29" t="e">
        <f t="array" ref="G805">AVERAGE(IF(Rohdaten!E805='turnwise standard'!$A$5:$A$99,'turnwise standard'!$F$5:$F$99))</f>
        <v>#DIV/0!</v>
      </c>
      <c r="H805" s="29" t="b">
        <f>IF(ISERROR(G805),1&lt;0,E805-G805&gt;eval!$B$6)</f>
        <v>0</v>
      </c>
      <c r="I805" s="32" t="e">
        <f>Rohdaten!L805-G805</f>
        <v>#DIV/0!</v>
      </c>
      <c r="J805" s="32">
        <f t="shared" si="212"/>
        <v>0</v>
      </c>
      <c r="K805" s="32">
        <f t="shared" si="213"/>
        <v>0</v>
      </c>
      <c r="V805" s="31" t="e">
        <f t="array" ref="V805">AVERAGE(IF(Rohdaten!E805='turnwise standard'!$A$5:$A$99,'turnwise standard'!$P$5:$P$99))</f>
        <v>#DIV/0!</v>
      </c>
      <c r="AF805" s="32">
        <f>(AC805)/((AE805+0.0000000000000000001)/charge/constants!$B$3)</f>
        <v>0</v>
      </c>
      <c r="AG805" s="32">
        <f>SQRT(AC805+1)/((AE805+0.0000000000000000001)/charge/constants!$B$3)</f>
        <v>4.8066000000000004</v>
      </c>
      <c r="AH805" s="32">
        <f>AF805/eval!$E$18</f>
        <v>0</v>
      </c>
      <c r="AI805" s="32">
        <f>AG805/eval!$E$18</f>
        <v>5.8210958603810132</v>
      </c>
      <c r="AR805" s="32" t="e">
        <f t="shared" si="214"/>
        <v>#DIV/0!</v>
      </c>
      <c r="AT805" s="32">
        <f>(AP805)/((AS805+0.0000000000000000001)/charge/constants!$B$3)</f>
        <v>0</v>
      </c>
      <c r="AU805" s="32">
        <f>SQRT(AP805+1)/((AS805+0.0000000000000000001)/charge/constants!$B$3)</f>
        <v>4.8066000000000004</v>
      </c>
      <c r="AV805" s="32">
        <f>AT805/eval!$E$18</f>
        <v>0</v>
      </c>
      <c r="AW805" s="32">
        <f>AU805/eval!$E$18</f>
        <v>5.8210958603810132</v>
      </c>
      <c r="BC805" s="32" t="e">
        <f>Rohdaten!AD805-G805</f>
        <v>#DIV/0!</v>
      </c>
      <c r="BF805" s="33">
        <f>Rohdaten!AF805/eval!$B$7</f>
        <v>0</v>
      </c>
    </row>
    <row r="806" spans="2:58" x14ac:dyDescent="0.2">
      <c r="B806" s="29">
        <f>IF(1=1,Rohdaten!H806,"x"&amp;Rohdaten!H806)</f>
        <v>0</v>
      </c>
      <c r="C806" s="29">
        <f>IF(101,Rohdaten!F806,-Rohdaten!F806)</f>
        <v>0</v>
      </c>
      <c r="E806" s="32">
        <f>Rohdaten!J806</f>
        <v>0</v>
      </c>
      <c r="F806" s="32" t="e">
        <f>AVERAGE(Rohdaten!L806,Rohdaten!X806,Rohdaten!AD806)</f>
        <v>#DIV/0!</v>
      </c>
      <c r="G806" s="29" t="e">
        <f t="array" ref="G806">AVERAGE(IF(Rohdaten!E806='turnwise standard'!$A$5:$A$99,'turnwise standard'!$F$5:$F$99))</f>
        <v>#DIV/0!</v>
      </c>
      <c r="H806" s="29" t="b">
        <f>IF(ISERROR(G806),1&lt;0,E806-G806&gt;eval!$B$6)</f>
        <v>0</v>
      </c>
      <c r="I806" s="32" t="e">
        <f>Rohdaten!L806-G806</f>
        <v>#DIV/0!</v>
      </c>
      <c r="J806" s="32">
        <f t="shared" si="212"/>
        <v>0</v>
      </c>
      <c r="K806" s="32">
        <f t="shared" si="213"/>
        <v>0</v>
      </c>
      <c r="V806" s="31" t="e">
        <f t="array" ref="V806">AVERAGE(IF(Rohdaten!E806='turnwise standard'!$A$5:$A$99,'turnwise standard'!$P$5:$P$99))</f>
        <v>#DIV/0!</v>
      </c>
      <c r="AF806" s="32">
        <f>(AC806)/((AE806+0.0000000000000000001)/charge/constants!$B$3)</f>
        <v>0</v>
      </c>
      <c r="AG806" s="32">
        <f>SQRT(AC806+1)/((AE806+0.0000000000000000001)/charge/constants!$B$3)</f>
        <v>4.8066000000000004</v>
      </c>
      <c r="AH806" s="32">
        <f>AF806/eval!$E$18</f>
        <v>0</v>
      </c>
      <c r="AI806" s="32">
        <f>AG806/eval!$E$18</f>
        <v>5.8210958603810132</v>
      </c>
      <c r="AR806" s="32" t="e">
        <f t="shared" si="214"/>
        <v>#DIV/0!</v>
      </c>
      <c r="AT806" s="32">
        <f>(AP806)/((AS806+0.0000000000000000001)/charge/constants!$B$3)</f>
        <v>0</v>
      </c>
      <c r="AU806" s="32">
        <f>SQRT(AP806+1)/((AS806+0.0000000000000000001)/charge/constants!$B$3)</f>
        <v>4.8066000000000004</v>
      </c>
      <c r="AV806" s="32">
        <f>AT806/eval!$E$18</f>
        <v>0</v>
      </c>
      <c r="AW806" s="32">
        <f>AU806/eval!$E$18</f>
        <v>5.8210958603810132</v>
      </c>
      <c r="BC806" s="32" t="e">
        <f>Rohdaten!AD806-G806</f>
        <v>#DIV/0!</v>
      </c>
      <c r="BF806" s="33">
        <f>Rohdaten!AF806/eval!$B$7</f>
        <v>0</v>
      </c>
    </row>
    <row r="807" spans="2:58" x14ac:dyDescent="0.2">
      <c r="B807" s="29">
        <f>IF(1=1,Rohdaten!H807,"x"&amp;Rohdaten!H807)</f>
        <v>0</v>
      </c>
      <c r="C807" s="29">
        <f>IF(101,Rohdaten!F807,-Rohdaten!F807)</f>
        <v>0</v>
      </c>
      <c r="E807" s="32">
        <f>Rohdaten!J807</f>
        <v>0</v>
      </c>
      <c r="F807" s="32" t="e">
        <f>AVERAGE(Rohdaten!L807,Rohdaten!X807,Rohdaten!AD807)</f>
        <v>#DIV/0!</v>
      </c>
      <c r="G807" s="29" t="e">
        <f t="array" ref="G807">AVERAGE(IF(Rohdaten!E807='turnwise standard'!$A$5:$A$99,'turnwise standard'!$F$5:$F$99))</f>
        <v>#DIV/0!</v>
      </c>
      <c r="H807" s="29" t="b">
        <f>IF(ISERROR(G807),1&lt;0,E807-G807&gt;eval!$B$6)</f>
        <v>0</v>
      </c>
      <c r="I807" s="32" t="e">
        <f>Rohdaten!L807-G807</f>
        <v>#DIV/0!</v>
      </c>
      <c r="J807" s="32">
        <f t="shared" si="212"/>
        <v>0</v>
      </c>
      <c r="K807" s="32">
        <f t="shared" si="213"/>
        <v>0</v>
      </c>
      <c r="V807" s="31" t="e">
        <f t="array" ref="V807">AVERAGE(IF(Rohdaten!E807='turnwise standard'!$A$5:$A$99,'turnwise standard'!$P$5:$P$99))</f>
        <v>#DIV/0!</v>
      </c>
      <c r="AF807" s="32">
        <f>(AC807)/((AE807+0.0000000000000000001)/charge/constants!$B$3)</f>
        <v>0</v>
      </c>
      <c r="AG807" s="32">
        <f>SQRT(AC807+1)/((AE807+0.0000000000000000001)/charge/constants!$B$3)</f>
        <v>4.8066000000000004</v>
      </c>
      <c r="AH807" s="32">
        <f>AF807/eval!$E$18</f>
        <v>0</v>
      </c>
      <c r="AI807" s="32">
        <f>AG807/eval!$E$18</f>
        <v>5.8210958603810132</v>
      </c>
      <c r="AR807" s="32" t="e">
        <f t="shared" si="214"/>
        <v>#DIV/0!</v>
      </c>
      <c r="AT807" s="32">
        <f>(AP807)/((AS807+0.0000000000000000001)/charge/constants!$B$3)</f>
        <v>0</v>
      </c>
      <c r="AU807" s="32">
        <f>SQRT(AP807+1)/((AS807+0.0000000000000000001)/charge/constants!$B$3)</f>
        <v>4.8066000000000004</v>
      </c>
      <c r="AV807" s="32">
        <f>AT807/eval!$E$18</f>
        <v>0</v>
      </c>
      <c r="AW807" s="32">
        <f>AU807/eval!$E$18</f>
        <v>5.8210958603810132</v>
      </c>
      <c r="BC807" s="32" t="e">
        <f>Rohdaten!AD807-G807</f>
        <v>#DIV/0!</v>
      </c>
      <c r="BF807" s="33">
        <f>Rohdaten!AF807/eval!$B$7</f>
        <v>0</v>
      </c>
    </row>
    <row r="808" spans="2:58" x14ac:dyDescent="0.2">
      <c r="B808" s="29">
        <f>IF(1=1,Rohdaten!H808,"x"&amp;Rohdaten!H808)</f>
        <v>0</v>
      </c>
      <c r="C808" s="29">
        <f>IF(101,Rohdaten!F808,-Rohdaten!F808)</f>
        <v>0</v>
      </c>
      <c r="E808" s="32">
        <f>Rohdaten!J808</f>
        <v>0</v>
      </c>
      <c r="F808" s="32" t="e">
        <f>AVERAGE(Rohdaten!L808,Rohdaten!X808,Rohdaten!AD808)</f>
        <v>#DIV/0!</v>
      </c>
      <c r="G808" s="29" t="e">
        <f t="array" ref="G808">AVERAGE(IF(Rohdaten!E808='turnwise standard'!$A$5:$A$99,'turnwise standard'!$F$5:$F$99))</f>
        <v>#DIV/0!</v>
      </c>
      <c r="H808" s="29" t="b">
        <f>IF(ISERROR(G808),1&lt;0,E808-G808&gt;eval!$B$6)</f>
        <v>0</v>
      </c>
      <c r="I808" s="32" t="e">
        <f>Rohdaten!L808-G808</f>
        <v>#DIV/0!</v>
      </c>
      <c r="J808" s="32">
        <f t="shared" si="212"/>
        <v>0</v>
      </c>
      <c r="K808" s="32">
        <f t="shared" si="213"/>
        <v>0</v>
      </c>
      <c r="V808" s="31" t="e">
        <f t="array" ref="V808">AVERAGE(IF(Rohdaten!E808='turnwise standard'!$A$5:$A$99,'turnwise standard'!$P$5:$P$99))</f>
        <v>#DIV/0!</v>
      </c>
      <c r="AF808" s="32">
        <f>(AC808)/((AE808+0.0000000000000000001)/charge/constants!$B$3)</f>
        <v>0</v>
      </c>
      <c r="AG808" s="32">
        <f>SQRT(AC808+1)/((AE808+0.0000000000000000001)/charge/constants!$B$3)</f>
        <v>4.8066000000000004</v>
      </c>
      <c r="AH808" s="32">
        <f>AF808/eval!$E$18</f>
        <v>0</v>
      </c>
      <c r="AI808" s="32">
        <f>AG808/eval!$E$18</f>
        <v>5.8210958603810132</v>
      </c>
      <c r="AR808" s="32" t="e">
        <f t="shared" si="214"/>
        <v>#DIV/0!</v>
      </c>
      <c r="AT808" s="32">
        <f>(AP808)/((AS808+0.0000000000000000001)/charge/constants!$B$3)</f>
        <v>0</v>
      </c>
      <c r="AU808" s="32">
        <f>SQRT(AP808+1)/((AS808+0.0000000000000000001)/charge/constants!$B$3)</f>
        <v>4.8066000000000004</v>
      </c>
      <c r="AV808" s="32">
        <f>AT808/eval!$E$18</f>
        <v>0</v>
      </c>
      <c r="AW808" s="32">
        <f>AU808/eval!$E$18</f>
        <v>5.8210958603810132</v>
      </c>
      <c r="BC808" s="32" t="e">
        <f>Rohdaten!AD808-G808</f>
        <v>#DIV/0!</v>
      </c>
      <c r="BF808" s="33">
        <f>Rohdaten!AF808/eval!$B$7</f>
        <v>0</v>
      </c>
    </row>
    <row r="809" spans="2:58" x14ac:dyDescent="0.2">
      <c r="B809" s="29">
        <f>IF(1=1,Rohdaten!H809,"x"&amp;Rohdaten!H809)</f>
        <v>0</v>
      </c>
      <c r="C809" s="29">
        <f>IF(101,Rohdaten!F809,-Rohdaten!F809)</f>
        <v>0</v>
      </c>
      <c r="E809" s="32">
        <f>Rohdaten!J809</f>
        <v>0</v>
      </c>
      <c r="F809" s="32" t="e">
        <f>AVERAGE(Rohdaten!L809,Rohdaten!X809,Rohdaten!AD809)</f>
        <v>#DIV/0!</v>
      </c>
      <c r="G809" s="29" t="e">
        <f t="array" ref="G809">AVERAGE(IF(Rohdaten!E809='turnwise standard'!$A$5:$A$99,'turnwise standard'!$F$5:$F$99))</f>
        <v>#DIV/0!</v>
      </c>
      <c r="H809" s="29" t="b">
        <f>IF(ISERROR(G809),1&lt;0,E809-G809&gt;eval!$B$6)</f>
        <v>0</v>
      </c>
      <c r="I809" s="32" t="e">
        <f>Rohdaten!L809-G809</f>
        <v>#DIV/0!</v>
      </c>
      <c r="J809" s="32">
        <f t="shared" si="212"/>
        <v>0</v>
      </c>
      <c r="K809" s="32">
        <f t="shared" si="213"/>
        <v>0</v>
      </c>
      <c r="V809" s="31" t="e">
        <f t="array" ref="V809">AVERAGE(IF(Rohdaten!E809='turnwise standard'!$A$5:$A$99,'turnwise standard'!$P$5:$P$99))</f>
        <v>#DIV/0!</v>
      </c>
      <c r="AF809" s="32">
        <f>(AC809)/((AE809+0.0000000000000000001)/charge/constants!$B$3)</f>
        <v>0</v>
      </c>
      <c r="AG809" s="32">
        <f>SQRT(AC809+1)/((AE809+0.0000000000000000001)/charge/constants!$B$3)</f>
        <v>4.8066000000000004</v>
      </c>
      <c r="AH809" s="32">
        <f>AF809/eval!$E$18</f>
        <v>0</v>
      </c>
      <c r="AI809" s="32">
        <f>AG809/eval!$E$18</f>
        <v>5.8210958603810132</v>
      </c>
      <c r="AR809" s="32" t="e">
        <f t="shared" si="214"/>
        <v>#DIV/0!</v>
      </c>
      <c r="AT809" s="32">
        <f>(AP809)/((AS809+0.0000000000000000001)/charge/constants!$B$3)</f>
        <v>0</v>
      </c>
      <c r="AU809" s="32">
        <f>SQRT(AP809+1)/((AS809+0.0000000000000000001)/charge/constants!$B$3)</f>
        <v>4.8066000000000004</v>
      </c>
      <c r="AV809" s="32">
        <f>AT809/eval!$E$18</f>
        <v>0</v>
      </c>
      <c r="AW809" s="32">
        <f>AU809/eval!$E$18</f>
        <v>5.8210958603810132</v>
      </c>
      <c r="BC809" s="32" t="e">
        <f>Rohdaten!AD809-G809</f>
        <v>#DIV/0!</v>
      </c>
      <c r="BF809" s="33">
        <f>Rohdaten!AF809/eval!$B$7</f>
        <v>0</v>
      </c>
    </row>
    <row r="810" spans="2:58" x14ac:dyDescent="0.2">
      <c r="B810" s="29">
        <f>IF(1=1,Rohdaten!H810,"x"&amp;Rohdaten!H810)</f>
        <v>0</v>
      </c>
      <c r="C810" s="29">
        <f>IF(101,Rohdaten!F810,-Rohdaten!F810)</f>
        <v>0</v>
      </c>
      <c r="E810" s="32">
        <f>Rohdaten!J810</f>
        <v>0</v>
      </c>
      <c r="F810" s="32" t="e">
        <f>AVERAGE(Rohdaten!L810,Rohdaten!X810,Rohdaten!AD810)</f>
        <v>#DIV/0!</v>
      </c>
      <c r="G810" s="29" t="e">
        <f t="array" ref="G810">AVERAGE(IF(Rohdaten!E810='turnwise standard'!$A$5:$A$99,'turnwise standard'!$F$5:$F$99))</f>
        <v>#DIV/0!</v>
      </c>
      <c r="H810" s="29" t="b">
        <f>IF(ISERROR(G810),1&lt;0,E810-G810&gt;eval!$B$6)</f>
        <v>0</v>
      </c>
      <c r="I810" s="32" t="e">
        <f>Rohdaten!L810-G810</f>
        <v>#DIV/0!</v>
      </c>
      <c r="J810" s="32">
        <f t="shared" si="212"/>
        <v>0</v>
      </c>
      <c r="K810" s="32">
        <f t="shared" si="213"/>
        <v>0</v>
      </c>
      <c r="V810" s="31" t="e">
        <f t="array" ref="V810">AVERAGE(IF(Rohdaten!E810='turnwise standard'!$A$5:$A$99,'turnwise standard'!$P$5:$P$99))</f>
        <v>#DIV/0!</v>
      </c>
      <c r="AF810" s="32">
        <f>(AC810)/((AE810+0.0000000000000000001)/charge/constants!$B$3)</f>
        <v>0</v>
      </c>
      <c r="AG810" s="32">
        <f>SQRT(AC810+1)/((AE810+0.0000000000000000001)/charge/constants!$B$3)</f>
        <v>4.8066000000000004</v>
      </c>
      <c r="AH810" s="32">
        <f>AF810/eval!$E$18</f>
        <v>0</v>
      </c>
      <c r="AI810" s="32">
        <f>AG810/eval!$E$18</f>
        <v>5.8210958603810132</v>
      </c>
      <c r="AR810" s="32" t="e">
        <f t="shared" si="214"/>
        <v>#DIV/0!</v>
      </c>
      <c r="AT810" s="32">
        <f>(AP810)/((AS810+0.0000000000000000001)/charge/constants!$B$3)</f>
        <v>0</v>
      </c>
      <c r="AU810" s="32">
        <f>SQRT(AP810+1)/((AS810+0.0000000000000000001)/charge/constants!$B$3)</f>
        <v>4.8066000000000004</v>
      </c>
      <c r="AV810" s="32">
        <f>AT810/eval!$E$18</f>
        <v>0</v>
      </c>
      <c r="AW810" s="32">
        <f>AU810/eval!$E$18</f>
        <v>5.8210958603810132</v>
      </c>
      <c r="BC810" s="32" t="e">
        <f>Rohdaten!AD810-G810</f>
        <v>#DIV/0!</v>
      </c>
      <c r="BF810" s="33">
        <f>Rohdaten!AF810/eval!$B$7</f>
        <v>0</v>
      </c>
    </row>
    <row r="811" spans="2:58" x14ac:dyDescent="0.2">
      <c r="B811" s="29">
        <f>IF(1=1,Rohdaten!H811,"x"&amp;Rohdaten!H811)</f>
        <v>0</v>
      </c>
      <c r="C811" s="29">
        <f>IF(101,Rohdaten!F811,-Rohdaten!F811)</f>
        <v>0</v>
      </c>
      <c r="E811" s="32">
        <f>Rohdaten!J811</f>
        <v>0</v>
      </c>
      <c r="F811" s="32" t="e">
        <f>AVERAGE(Rohdaten!L811,Rohdaten!X811,Rohdaten!AD811)</f>
        <v>#DIV/0!</v>
      </c>
      <c r="G811" s="29" t="e">
        <f t="array" ref="G811">AVERAGE(IF(Rohdaten!E811='turnwise standard'!$A$5:$A$99,'turnwise standard'!$F$5:$F$99))</f>
        <v>#DIV/0!</v>
      </c>
      <c r="H811" s="29" t="b">
        <f>IF(ISERROR(G811),1&lt;0,E811-G811&gt;eval!$B$6)</f>
        <v>0</v>
      </c>
      <c r="I811" s="32" t="e">
        <f>Rohdaten!L811-G811</f>
        <v>#DIV/0!</v>
      </c>
      <c r="J811" s="32">
        <f t="shared" si="212"/>
        <v>0</v>
      </c>
      <c r="K811" s="32">
        <f t="shared" si="213"/>
        <v>0</v>
      </c>
      <c r="V811" s="31" t="e">
        <f t="array" ref="V811">AVERAGE(IF(Rohdaten!E811='turnwise standard'!$A$5:$A$99,'turnwise standard'!$P$5:$P$99))</f>
        <v>#DIV/0!</v>
      </c>
      <c r="AF811" s="32">
        <f>(AC811)/((AE811+0.0000000000000000001)/charge/constants!$B$3)</f>
        <v>0</v>
      </c>
      <c r="AG811" s="32">
        <f>SQRT(AC811+1)/((AE811+0.0000000000000000001)/charge/constants!$B$3)</f>
        <v>4.8066000000000004</v>
      </c>
      <c r="AH811" s="32">
        <f>AF811/eval!$E$18</f>
        <v>0</v>
      </c>
      <c r="AI811" s="32">
        <f>AG811/eval!$E$18</f>
        <v>5.8210958603810132</v>
      </c>
      <c r="AR811" s="32" t="e">
        <f t="shared" si="214"/>
        <v>#DIV/0!</v>
      </c>
      <c r="AT811" s="32">
        <f>(AP811)/((AS811+0.0000000000000000001)/charge/constants!$B$3)</f>
        <v>0</v>
      </c>
      <c r="AU811" s="32">
        <f>SQRT(AP811+1)/((AS811+0.0000000000000000001)/charge/constants!$B$3)</f>
        <v>4.8066000000000004</v>
      </c>
      <c r="AV811" s="32">
        <f>AT811/eval!$E$18</f>
        <v>0</v>
      </c>
      <c r="AW811" s="32">
        <f>AU811/eval!$E$18</f>
        <v>5.8210958603810132</v>
      </c>
      <c r="BC811" s="32" t="e">
        <f>Rohdaten!AD811-G811</f>
        <v>#DIV/0!</v>
      </c>
      <c r="BF811" s="33">
        <f>Rohdaten!AF811/eval!$B$7</f>
        <v>0</v>
      </c>
    </row>
    <row r="812" spans="2:58" x14ac:dyDescent="0.2">
      <c r="B812" s="29">
        <f>IF(1=1,Rohdaten!H812,"x"&amp;Rohdaten!H812)</f>
        <v>0</v>
      </c>
      <c r="C812" s="29">
        <f>IF(101,Rohdaten!F812,-Rohdaten!F812)</f>
        <v>0</v>
      </c>
      <c r="E812" s="32">
        <f>Rohdaten!J812</f>
        <v>0</v>
      </c>
      <c r="F812" s="32" t="e">
        <f>AVERAGE(Rohdaten!L812,Rohdaten!X812,Rohdaten!AD812)</f>
        <v>#DIV/0!</v>
      </c>
      <c r="G812" s="29" t="e">
        <f t="array" ref="G812">AVERAGE(IF(Rohdaten!E812='turnwise standard'!$A$5:$A$99,'turnwise standard'!$F$5:$F$99))</f>
        <v>#DIV/0!</v>
      </c>
      <c r="H812" s="29" t="b">
        <f>IF(ISERROR(G812),1&lt;0,E812-G812&gt;eval!$B$6)</f>
        <v>0</v>
      </c>
      <c r="I812" s="32" t="e">
        <f>Rohdaten!L812-G812</f>
        <v>#DIV/0!</v>
      </c>
      <c r="J812" s="32">
        <f t="shared" si="212"/>
        <v>0</v>
      </c>
      <c r="K812" s="32">
        <f t="shared" si="213"/>
        <v>0</v>
      </c>
      <c r="V812" s="31" t="e">
        <f t="array" ref="V812">AVERAGE(IF(Rohdaten!E812='turnwise standard'!$A$5:$A$99,'turnwise standard'!$P$5:$P$99))</f>
        <v>#DIV/0!</v>
      </c>
      <c r="AF812" s="32">
        <f>(AC812)/((AE812+0.0000000000000000001)/charge/constants!$B$3)</f>
        <v>0</v>
      </c>
      <c r="AG812" s="32">
        <f>SQRT(AC812+1)/((AE812+0.0000000000000000001)/charge/constants!$B$3)</f>
        <v>4.8066000000000004</v>
      </c>
      <c r="AH812" s="32">
        <f>AF812/eval!$E$18</f>
        <v>0</v>
      </c>
      <c r="AI812" s="32">
        <f>AG812/eval!$E$18</f>
        <v>5.8210958603810132</v>
      </c>
      <c r="AR812" s="32" t="e">
        <f t="shared" si="214"/>
        <v>#DIV/0!</v>
      </c>
      <c r="AT812" s="32">
        <f>(AP812)/((AS812+0.0000000000000000001)/charge/constants!$B$3)</f>
        <v>0</v>
      </c>
      <c r="AU812" s="32">
        <f>SQRT(AP812+1)/((AS812+0.0000000000000000001)/charge/constants!$B$3)</f>
        <v>4.8066000000000004</v>
      </c>
      <c r="AV812" s="32">
        <f>AT812/eval!$E$18</f>
        <v>0</v>
      </c>
      <c r="AW812" s="32">
        <f>AU812/eval!$E$18</f>
        <v>5.8210958603810132</v>
      </c>
      <c r="BC812" s="32" t="e">
        <f>Rohdaten!AD812-G812</f>
        <v>#DIV/0!</v>
      </c>
      <c r="BF812" s="33">
        <f>Rohdaten!AF812/eval!$B$7</f>
        <v>0</v>
      </c>
    </row>
    <row r="813" spans="2:58" x14ac:dyDescent="0.2">
      <c r="B813" s="29">
        <f>IF(1=1,Rohdaten!H813,"x"&amp;Rohdaten!H813)</f>
        <v>0</v>
      </c>
      <c r="C813" s="29">
        <f>IF(101,Rohdaten!F813,-Rohdaten!F813)</f>
        <v>0</v>
      </c>
      <c r="E813" s="32">
        <f>Rohdaten!J813</f>
        <v>0</v>
      </c>
      <c r="F813" s="32" t="e">
        <f>AVERAGE(Rohdaten!L813,Rohdaten!X813,Rohdaten!AD813)</f>
        <v>#DIV/0!</v>
      </c>
      <c r="G813" s="29" t="e">
        <f t="array" ref="G813">AVERAGE(IF(Rohdaten!E813='turnwise standard'!$A$5:$A$99,'turnwise standard'!$F$5:$F$99))</f>
        <v>#DIV/0!</v>
      </c>
      <c r="H813" s="29" t="b">
        <f>IF(ISERROR(G813),1&lt;0,E813-G813&gt;eval!$B$6)</f>
        <v>0</v>
      </c>
      <c r="I813" s="32" t="e">
        <f>Rohdaten!L813-G813</f>
        <v>#DIV/0!</v>
      </c>
      <c r="J813" s="32">
        <f t="shared" si="212"/>
        <v>0</v>
      </c>
      <c r="K813" s="32">
        <f t="shared" si="213"/>
        <v>0</v>
      </c>
      <c r="V813" s="31" t="e">
        <f t="array" ref="V813">AVERAGE(IF(Rohdaten!E813='turnwise standard'!$A$5:$A$99,'turnwise standard'!$P$5:$P$99))</f>
        <v>#DIV/0!</v>
      </c>
      <c r="AF813" s="32">
        <f>(AC813)/((AE813+0.0000000000000000001)/charge/constants!$B$3)</f>
        <v>0</v>
      </c>
      <c r="AG813" s="32">
        <f>SQRT(AC813+1)/((AE813+0.0000000000000000001)/charge/constants!$B$3)</f>
        <v>4.8066000000000004</v>
      </c>
      <c r="AH813" s="32">
        <f>AF813/eval!$E$18</f>
        <v>0</v>
      </c>
      <c r="AI813" s="32">
        <f>AG813/eval!$E$18</f>
        <v>5.8210958603810132</v>
      </c>
      <c r="AR813" s="32" t="e">
        <f t="shared" si="214"/>
        <v>#DIV/0!</v>
      </c>
      <c r="AT813" s="32">
        <f>(AP813)/((AS813+0.0000000000000000001)/charge/constants!$B$3)</f>
        <v>0</v>
      </c>
      <c r="AU813" s="32">
        <f>SQRT(AP813+1)/((AS813+0.0000000000000000001)/charge/constants!$B$3)</f>
        <v>4.8066000000000004</v>
      </c>
      <c r="AV813" s="32">
        <f>AT813/eval!$E$18</f>
        <v>0</v>
      </c>
      <c r="AW813" s="32">
        <f>AU813/eval!$E$18</f>
        <v>5.8210958603810132</v>
      </c>
      <c r="BC813" s="32" t="e">
        <f>Rohdaten!AD813-G813</f>
        <v>#DIV/0!</v>
      </c>
      <c r="BF813" s="33">
        <f>Rohdaten!AF813/eval!$B$7</f>
        <v>0</v>
      </c>
    </row>
    <row r="814" spans="2:58" x14ac:dyDescent="0.2">
      <c r="B814" s="29">
        <f>IF(1=1,Rohdaten!H814,"x"&amp;Rohdaten!H814)</f>
        <v>0</v>
      </c>
      <c r="C814" s="29">
        <f>IF(101,Rohdaten!F814,-Rohdaten!F814)</f>
        <v>0</v>
      </c>
      <c r="E814" s="32">
        <f>Rohdaten!J814</f>
        <v>0</v>
      </c>
      <c r="F814" s="32" t="e">
        <f>AVERAGE(Rohdaten!L814,Rohdaten!X814,Rohdaten!AD814)</f>
        <v>#DIV/0!</v>
      </c>
      <c r="G814" s="29" t="e">
        <f t="array" ref="G814">AVERAGE(IF(Rohdaten!E814='turnwise standard'!$A$5:$A$99,'turnwise standard'!$F$5:$F$99))</f>
        <v>#DIV/0!</v>
      </c>
      <c r="H814" s="29" t="b">
        <f>IF(ISERROR(G814),1&lt;0,E814-G814&gt;eval!$B$6)</f>
        <v>0</v>
      </c>
      <c r="I814" s="32" t="e">
        <f>Rohdaten!L814-G814</f>
        <v>#DIV/0!</v>
      </c>
      <c r="J814" s="32">
        <f t="shared" si="212"/>
        <v>0</v>
      </c>
      <c r="K814" s="32">
        <f t="shared" si="213"/>
        <v>0</v>
      </c>
      <c r="V814" s="31" t="e">
        <f t="array" ref="V814">AVERAGE(IF(Rohdaten!E814='turnwise standard'!$A$5:$A$99,'turnwise standard'!$P$5:$P$99))</f>
        <v>#DIV/0!</v>
      </c>
      <c r="AF814" s="32">
        <f>(AC814)/((AE814+0.0000000000000000001)/charge/constants!$B$3)</f>
        <v>0</v>
      </c>
      <c r="AG814" s="32">
        <f>SQRT(AC814+1)/((AE814+0.0000000000000000001)/charge/constants!$B$3)</f>
        <v>4.8066000000000004</v>
      </c>
      <c r="AH814" s="32">
        <f>AF814/eval!$E$18</f>
        <v>0</v>
      </c>
      <c r="AI814" s="32">
        <f>AG814/eval!$E$18</f>
        <v>5.8210958603810132</v>
      </c>
      <c r="AR814" s="32" t="e">
        <f t="shared" si="214"/>
        <v>#DIV/0!</v>
      </c>
      <c r="AT814" s="32">
        <f>(AP814)/((AS814+0.0000000000000000001)/charge/constants!$B$3)</f>
        <v>0</v>
      </c>
      <c r="AU814" s="32">
        <f>SQRT(AP814+1)/((AS814+0.0000000000000000001)/charge/constants!$B$3)</f>
        <v>4.8066000000000004</v>
      </c>
      <c r="AV814" s="32">
        <f>AT814/eval!$E$18</f>
        <v>0</v>
      </c>
      <c r="AW814" s="32">
        <f>AU814/eval!$E$18</f>
        <v>5.8210958603810132</v>
      </c>
      <c r="BC814" s="32" t="e">
        <f>Rohdaten!AD814-G814</f>
        <v>#DIV/0!</v>
      </c>
      <c r="BF814" s="33">
        <f>Rohdaten!AF814/eval!$B$7</f>
        <v>0</v>
      </c>
    </row>
    <row r="815" spans="2:58" x14ac:dyDescent="0.2">
      <c r="B815" s="29">
        <f>IF(1=1,Rohdaten!H815,"x"&amp;Rohdaten!H815)</f>
        <v>0</v>
      </c>
      <c r="C815" s="29">
        <f>IF(101,Rohdaten!F815,-Rohdaten!F815)</f>
        <v>0</v>
      </c>
      <c r="E815" s="32">
        <f>Rohdaten!J815</f>
        <v>0</v>
      </c>
      <c r="F815" s="32" t="e">
        <f>AVERAGE(Rohdaten!L815,Rohdaten!X815,Rohdaten!AD815)</f>
        <v>#DIV/0!</v>
      </c>
      <c r="G815" s="29" t="e">
        <f t="array" ref="G815">AVERAGE(IF(Rohdaten!E815='turnwise standard'!$A$5:$A$99,'turnwise standard'!$F$5:$F$99))</f>
        <v>#DIV/0!</v>
      </c>
      <c r="H815" s="29" t="b">
        <f>IF(ISERROR(G815),1&lt;0,E815-G815&gt;eval!$B$6)</f>
        <v>0</v>
      </c>
      <c r="I815" s="32" t="e">
        <f>Rohdaten!L815-G815</f>
        <v>#DIV/0!</v>
      </c>
      <c r="J815" s="32">
        <f t="shared" si="212"/>
        <v>0</v>
      </c>
      <c r="K815" s="32">
        <f t="shared" si="213"/>
        <v>0</v>
      </c>
      <c r="V815" s="31" t="e">
        <f t="array" ref="V815">AVERAGE(IF(Rohdaten!E815='turnwise standard'!$A$5:$A$99,'turnwise standard'!$P$5:$P$99))</f>
        <v>#DIV/0!</v>
      </c>
      <c r="AF815" s="32">
        <f>(AC815)/((AE815+0.0000000000000000001)/charge/constants!$B$3)</f>
        <v>0</v>
      </c>
      <c r="AG815" s="32">
        <f>SQRT(AC815+1)/((AE815+0.0000000000000000001)/charge/constants!$B$3)</f>
        <v>4.8066000000000004</v>
      </c>
      <c r="AH815" s="32">
        <f>AF815/eval!$E$18</f>
        <v>0</v>
      </c>
      <c r="AI815" s="32">
        <f>AG815/eval!$E$18</f>
        <v>5.8210958603810132</v>
      </c>
      <c r="AR815" s="32" t="e">
        <f t="shared" si="214"/>
        <v>#DIV/0!</v>
      </c>
      <c r="AT815" s="32">
        <f>(AP815)/((AS815+0.0000000000000000001)/charge/constants!$B$3)</f>
        <v>0</v>
      </c>
      <c r="AU815" s="32">
        <f>SQRT(AP815+1)/((AS815+0.0000000000000000001)/charge/constants!$B$3)</f>
        <v>4.8066000000000004</v>
      </c>
      <c r="AV815" s="32">
        <f>AT815/eval!$E$18</f>
        <v>0</v>
      </c>
      <c r="AW815" s="32">
        <f>AU815/eval!$E$18</f>
        <v>5.8210958603810132</v>
      </c>
      <c r="BC815" s="32" t="e">
        <f>Rohdaten!AD815-G815</f>
        <v>#DIV/0!</v>
      </c>
      <c r="BF815" s="33">
        <f>Rohdaten!AF815/eval!$B$7</f>
        <v>0</v>
      </c>
    </row>
    <row r="816" spans="2:58" x14ac:dyDescent="0.2">
      <c r="B816" s="29">
        <f>IF(1=1,Rohdaten!H816,"x"&amp;Rohdaten!H816)</f>
        <v>0</v>
      </c>
      <c r="C816" s="29">
        <f>IF(101,Rohdaten!F816,-Rohdaten!F816)</f>
        <v>0</v>
      </c>
      <c r="E816" s="32">
        <f>Rohdaten!J816</f>
        <v>0</v>
      </c>
      <c r="F816" s="32" t="e">
        <f>AVERAGE(Rohdaten!L816,Rohdaten!X816,Rohdaten!AD816)</f>
        <v>#DIV/0!</v>
      </c>
      <c r="G816" s="29" t="e">
        <f t="array" ref="G816">AVERAGE(IF(Rohdaten!E816='turnwise standard'!$A$5:$A$99,'turnwise standard'!$F$5:$F$99))</f>
        <v>#DIV/0!</v>
      </c>
      <c r="H816" s="29" t="b">
        <f>IF(ISERROR(G816),1&lt;0,E816-G816&gt;eval!$B$6)</f>
        <v>0</v>
      </c>
      <c r="I816" s="32" t="e">
        <f>Rohdaten!L816-G816</f>
        <v>#DIV/0!</v>
      </c>
      <c r="J816" s="32">
        <f t="shared" si="212"/>
        <v>0</v>
      </c>
      <c r="K816" s="32">
        <f t="shared" si="213"/>
        <v>0</v>
      </c>
      <c r="V816" s="31" t="e">
        <f t="array" ref="V816">AVERAGE(IF(Rohdaten!E816='turnwise standard'!$A$5:$A$99,'turnwise standard'!$P$5:$P$99))</f>
        <v>#DIV/0!</v>
      </c>
      <c r="AF816" s="32">
        <f>(AC816)/((AE816+0.0000000000000000001)/charge/constants!$B$3)</f>
        <v>0</v>
      </c>
      <c r="AG816" s="32">
        <f>SQRT(AC816+1)/((AE816+0.0000000000000000001)/charge/constants!$B$3)</f>
        <v>4.8066000000000004</v>
      </c>
      <c r="AH816" s="32">
        <f>AF816/eval!$E$18</f>
        <v>0</v>
      </c>
      <c r="AI816" s="32">
        <f>AG816/eval!$E$18</f>
        <v>5.8210958603810132</v>
      </c>
      <c r="AR816" s="32" t="e">
        <f t="shared" si="214"/>
        <v>#DIV/0!</v>
      </c>
      <c r="AT816" s="32">
        <f>(AP816)/((AS816+0.0000000000000000001)/charge/constants!$B$3)</f>
        <v>0</v>
      </c>
      <c r="AU816" s="32">
        <f>SQRT(AP816+1)/((AS816+0.0000000000000000001)/charge/constants!$B$3)</f>
        <v>4.8066000000000004</v>
      </c>
      <c r="AV816" s="32">
        <f>AT816/eval!$E$18</f>
        <v>0</v>
      </c>
      <c r="AW816" s="32">
        <f>AU816/eval!$E$18</f>
        <v>5.8210958603810132</v>
      </c>
      <c r="BC816" s="32" t="e">
        <f>Rohdaten!AD816-G816</f>
        <v>#DIV/0!</v>
      </c>
      <c r="BF816" s="33">
        <f>Rohdaten!AF816/eval!$B$7</f>
        <v>0</v>
      </c>
    </row>
    <row r="817" spans="2:58" x14ac:dyDescent="0.2">
      <c r="B817" s="29">
        <f>IF(1=1,Rohdaten!H817,"x"&amp;Rohdaten!H817)</f>
        <v>0</v>
      </c>
      <c r="C817" s="29">
        <f>IF(101,Rohdaten!F817,-Rohdaten!F817)</f>
        <v>0</v>
      </c>
      <c r="E817" s="32">
        <f>Rohdaten!J817</f>
        <v>0</v>
      </c>
      <c r="F817" s="32" t="e">
        <f>AVERAGE(Rohdaten!L817,Rohdaten!X817,Rohdaten!AD817)</f>
        <v>#DIV/0!</v>
      </c>
      <c r="G817" s="29" t="e">
        <f t="array" ref="G817">AVERAGE(IF(Rohdaten!E817='turnwise standard'!$A$5:$A$99,'turnwise standard'!$F$5:$F$99))</f>
        <v>#DIV/0!</v>
      </c>
      <c r="H817" s="29" t="b">
        <f>IF(ISERROR(G817),1&lt;0,E817-G817&gt;eval!$B$6)</f>
        <v>0</v>
      </c>
      <c r="I817" s="32" t="e">
        <f>Rohdaten!L817-G817</f>
        <v>#DIV/0!</v>
      </c>
      <c r="J817" s="32">
        <f t="shared" si="212"/>
        <v>0</v>
      </c>
      <c r="K817" s="32">
        <f t="shared" si="213"/>
        <v>0</v>
      </c>
      <c r="V817" s="31" t="e">
        <f t="array" ref="V817">AVERAGE(IF(Rohdaten!E817='turnwise standard'!$A$5:$A$99,'turnwise standard'!$P$5:$P$99))</f>
        <v>#DIV/0!</v>
      </c>
      <c r="AF817" s="32">
        <f>(AC817)/((AE817+0.0000000000000000001)/charge/constants!$B$3)</f>
        <v>0</v>
      </c>
      <c r="AG817" s="32">
        <f>SQRT(AC817+1)/((AE817+0.0000000000000000001)/charge/constants!$B$3)</f>
        <v>4.8066000000000004</v>
      </c>
      <c r="AH817" s="32">
        <f>AF817/eval!$E$18</f>
        <v>0</v>
      </c>
      <c r="AI817" s="32">
        <f>AG817/eval!$E$18</f>
        <v>5.8210958603810132</v>
      </c>
      <c r="AR817" s="32" t="e">
        <f t="shared" si="214"/>
        <v>#DIV/0!</v>
      </c>
      <c r="AT817" s="32">
        <f>(AP817)/((AS817+0.0000000000000000001)/charge/constants!$B$3)</f>
        <v>0</v>
      </c>
      <c r="AU817" s="32">
        <f>SQRT(AP817+1)/((AS817+0.0000000000000000001)/charge/constants!$B$3)</f>
        <v>4.8066000000000004</v>
      </c>
      <c r="AV817" s="32">
        <f>AT817/eval!$E$18</f>
        <v>0</v>
      </c>
      <c r="AW817" s="32">
        <f>AU817/eval!$E$18</f>
        <v>5.8210958603810132</v>
      </c>
      <c r="BC817" s="32" t="e">
        <f>Rohdaten!AD817-G817</f>
        <v>#DIV/0!</v>
      </c>
      <c r="BF817" s="33">
        <f>Rohdaten!AF817/eval!$B$7</f>
        <v>0</v>
      </c>
    </row>
    <row r="818" spans="2:58" x14ac:dyDescent="0.2">
      <c r="B818" s="29">
        <f>IF(1=1,Rohdaten!H818,"x"&amp;Rohdaten!H818)</f>
        <v>0</v>
      </c>
      <c r="C818" s="29">
        <f>IF(101,Rohdaten!F818,-Rohdaten!F818)</f>
        <v>0</v>
      </c>
      <c r="E818" s="32">
        <f>Rohdaten!J818</f>
        <v>0</v>
      </c>
      <c r="F818" s="32" t="e">
        <f>AVERAGE(Rohdaten!L818,Rohdaten!X818,Rohdaten!AD818)</f>
        <v>#DIV/0!</v>
      </c>
      <c r="G818" s="29" t="e">
        <f t="array" ref="G818">AVERAGE(IF(Rohdaten!E818='turnwise standard'!$A$5:$A$99,'turnwise standard'!$F$5:$F$99))</f>
        <v>#DIV/0!</v>
      </c>
      <c r="H818" s="29" t="b">
        <f>IF(ISERROR(G818),1&lt;0,E818-G818&gt;eval!$B$6)</f>
        <v>0</v>
      </c>
      <c r="I818" s="32" t="e">
        <f>Rohdaten!L818-G818</f>
        <v>#DIV/0!</v>
      </c>
      <c r="J818" s="32">
        <f t="shared" si="212"/>
        <v>0</v>
      </c>
      <c r="K818" s="32">
        <f t="shared" si="213"/>
        <v>0</v>
      </c>
      <c r="V818" s="31" t="e">
        <f t="array" ref="V818">AVERAGE(IF(Rohdaten!E818='turnwise standard'!$A$5:$A$99,'turnwise standard'!$P$5:$P$99))</f>
        <v>#DIV/0!</v>
      </c>
      <c r="AF818" s="32">
        <f>(AC818)/((AE818+0.0000000000000000001)/charge/constants!$B$3)</f>
        <v>0</v>
      </c>
      <c r="AG818" s="32">
        <f>SQRT(AC818+1)/((AE818+0.0000000000000000001)/charge/constants!$B$3)</f>
        <v>4.8066000000000004</v>
      </c>
      <c r="AH818" s="32">
        <f>AF818/eval!$E$18</f>
        <v>0</v>
      </c>
      <c r="AI818" s="32">
        <f>AG818/eval!$E$18</f>
        <v>5.8210958603810132</v>
      </c>
      <c r="AR818" s="32" t="e">
        <f t="shared" si="214"/>
        <v>#DIV/0!</v>
      </c>
      <c r="AT818" s="32">
        <f>(AP818)/((AS818+0.0000000000000000001)/charge/constants!$B$3)</f>
        <v>0</v>
      </c>
      <c r="AU818" s="32">
        <f>SQRT(AP818+1)/((AS818+0.0000000000000000001)/charge/constants!$B$3)</f>
        <v>4.8066000000000004</v>
      </c>
      <c r="AV818" s="32">
        <f>AT818/eval!$E$18</f>
        <v>0</v>
      </c>
      <c r="AW818" s="32">
        <f>AU818/eval!$E$18</f>
        <v>5.8210958603810132</v>
      </c>
      <c r="BC818" s="32" t="e">
        <f>Rohdaten!AD818-G818</f>
        <v>#DIV/0!</v>
      </c>
      <c r="BF818" s="33">
        <f>Rohdaten!AF818/eval!$B$7</f>
        <v>0</v>
      </c>
    </row>
    <row r="819" spans="2:58" x14ac:dyDescent="0.2">
      <c r="B819" s="29">
        <f>IF(1=1,Rohdaten!H819,"x"&amp;Rohdaten!H819)</f>
        <v>0</v>
      </c>
      <c r="C819" s="29">
        <f>IF(101,Rohdaten!F819,-Rohdaten!F819)</f>
        <v>0</v>
      </c>
      <c r="E819" s="32">
        <f>Rohdaten!J819</f>
        <v>0</v>
      </c>
      <c r="F819" s="32" t="e">
        <f>AVERAGE(Rohdaten!L819,Rohdaten!X819,Rohdaten!AD819)</f>
        <v>#DIV/0!</v>
      </c>
      <c r="G819" s="29" t="e">
        <f t="array" ref="G819">AVERAGE(IF(Rohdaten!E819='turnwise standard'!$A$5:$A$99,'turnwise standard'!$F$5:$F$99))</f>
        <v>#DIV/0!</v>
      </c>
      <c r="H819" s="29" t="b">
        <f>IF(ISERROR(G819),1&lt;0,E819-G819&gt;eval!$B$6)</f>
        <v>0</v>
      </c>
      <c r="I819" s="32" t="e">
        <f>Rohdaten!L819-G819</f>
        <v>#DIV/0!</v>
      </c>
      <c r="J819" s="32">
        <f t="shared" si="212"/>
        <v>0</v>
      </c>
      <c r="K819" s="32">
        <f t="shared" si="213"/>
        <v>0</v>
      </c>
      <c r="V819" s="31" t="e">
        <f t="array" ref="V819">AVERAGE(IF(Rohdaten!E819='turnwise standard'!$A$5:$A$99,'turnwise standard'!$P$5:$P$99))</f>
        <v>#DIV/0!</v>
      </c>
      <c r="AF819" s="32">
        <f>(AC819)/((AE819+0.0000000000000000001)/charge/constants!$B$3)</f>
        <v>0</v>
      </c>
      <c r="AG819" s="32">
        <f>SQRT(AC819+1)/((AE819+0.0000000000000000001)/charge/constants!$B$3)</f>
        <v>4.8066000000000004</v>
      </c>
      <c r="AH819" s="32">
        <f>AF819/eval!$E$18</f>
        <v>0</v>
      </c>
      <c r="AI819" s="32">
        <f>AG819/eval!$E$18</f>
        <v>5.8210958603810132</v>
      </c>
      <c r="AR819" s="32" t="e">
        <f t="shared" si="214"/>
        <v>#DIV/0!</v>
      </c>
      <c r="AT819" s="32">
        <f>(AP819)/((AS819+0.0000000000000000001)/charge/constants!$B$3)</f>
        <v>0</v>
      </c>
      <c r="AU819" s="32">
        <f>SQRT(AP819+1)/((AS819+0.0000000000000000001)/charge/constants!$B$3)</f>
        <v>4.8066000000000004</v>
      </c>
      <c r="AV819" s="32">
        <f>AT819/eval!$E$18</f>
        <v>0</v>
      </c>
      <c r="AW819" s="32">
        <f>AU819/eval!$E$18</f>
        <v>5.8210958603810132</v>
      </c>
      <c r="BC819" s="32" t="e">
        <f>Rohdaten!AD819-G819</f>
        <v>#DIV/0!</v>
      </c>
      <c r="BF819" s="33">
        <f>Rohdaten!AF819/eval!$B$7</f>
        <v>0</v>
      </c>
    </row>
    <row r="820" spans="2:58" x14ac:dyDescent="0.2">
      <c r="B820" s="29">
        <f>IF(1=1,Rohdaten!H820,"x"&amp;Rohdaten!H820)</f>
        <v>0</v>
      </c>
      <c r="C820" s="29">
        <f>IF(101,Rohdaten!F820,-Rohdaten!F820)</f>
        <v>0</v>
      </c>
      <c r="E820" s="32">
        <f>Rohdaten!J820</f>
        <v>0</v>
      </c>
      <c r="F820" s="32" t="e">
        <f>AVERAGE(Rohdaten!L820,Rohdaten!X820,Rohdaten!AD820)</f>
        <v>#DIV/0!</v>
      </c>
      <c r="G820" s="29" t="e">
        <f t="array" ref="G820">AVERAGE(IF(Rohdaten!E820='turnwise standard'!$A$5:$A$99,'turnwise standard'!$F$5:$F$99))</f>
        <v>#DIV/0!</v>
      </c>
      <c r="H820" s="29" t="b">
        <f>IF(ISERROR(G820),1&lt;0,E820-G820&gt;eval!$B$6)</f>
        <v>0</v>
      </c>
      <c r="I820" s="32" t="e">
        <f>Rohdaten!L820-G820</f>
        <v>#DIV/0!</v>
      </c>
      <c r="J820" s="32">
        <f t="shared" si="212"/>
        <v>0</v>
      </c>
      <c r="K820" s="32">
        <f t="shared" si="213"/>
        <v>0</v>
      </c>
      <c r="V820" s="31" t="e">
        <f t="array" ref="V820">AVERAGE(IF(Rohdaten!E820='turnwise standard'!$A$5:$A$99,'turnwise standard'!$P$5:$P$99))</f>
        <v>#DIV/0!</v>
      </c>
      <c r="AF820" s="32">
        <f>(AC820)/((AE820+0.0000000000000000001)/charge/constants!$B$3)</f>
        <v>0</v>
      </c>
      <c r="AG820" s="32">
        <f>SQRT(AC820+1)/((AE820+0.0000000000000000001)/charge/constants!$B$3)</f>
        <v>4.8066000000000004</v>
      </c>
      <c r="AH820" s="32">
        <f>AF820/eval!$E$18</f>
        <v>0</v>
      </c>
      <c r="AI820" s="32">
        <f>AG820/eval!$E$18</f>
        <v>5.8210958603810132</v>
      </c>
      <c r="AR820" s="32" t="e">
        <f t="shared" si="214"/>
        <v>#DIV/0!</v>
      </c>
      <c r="AT820" s="32">
        <f>(AP820)/((AS820+0.0000000000000000001)/charge/constants!$B$3)</f>
        <v>0</v>
      </c>
      <c r="AU820" s="32">
        <f>SQRT(AP820+1)/((AS820+0.0000000000000000001)/charge/constants!$B$3)</f>
        <v>4.8066000000000004</v>
      </c>
      <c r="AV820" s="32">
        <f>AT820/eval!$E$18</f>
        <v>0</v>
      </c>
      <c r="AW820" s="32">
        <f>AU820/eval!$E$18</f>
        <v>5.8210958603810132</v>
      </c>
      <c r="BC820" s="32" t="e">
        <f>Rohdaten!AD820-G820</f>
        <v>#DIV/0!</v>
      </c>
      <c r="BF820" s="33">
        <f>Rohdaten!AF820/eval!$B$7</f>
        <v>0</v>
      </c>
    </row>
    <row r="821" spans="2:58" x14ac:dyDescent="0.2">
      <c r="B821" s="29">
        <f>IF(1=1,Rohdaten!H821,"x"&amp;Rohdaten!H821)</f>
        <v>0</v>
      </c>
      <c r="C821" s="29">
        <f>IF(101,Rohdaten!F821,-Rohdaten!F821)</f>
        <v>0</v>
      </c>
      <c r="E821" s="32">
        <f>Rohdaten!J821</f>
        <v>0</v>
      </c>
      <c r="F821" s="32" t="e">
        <f>AVERAGE(Rohdaten!L821,Rohdaten!X821,Rohdaten!AD821)</f>
        <v>#DIV/0!</v>
      </c>
      <c r="G821" s="29" t="e">
        <f t="array" ref="G821">AVERAGE(IF(Rohdaten!E821='turnwise standard'!$A$5:$A$99,'turnwise standard'!$F$5:$F$99))</f>
        <v>#DIV/0!</v>
      </c>
      <c r="H821" s="29" t="b">
        <f>IF(ISERROR(G821),1&lt;0,E821-G821&gt;eval!$B$6)</f>
        <v>0</v>
      </c>
      <c r="I821" s="32" t="e">
        <f>Rohdaten!L821-G821</f>
        <v>#DIV/0!</v>
      </c>
      <c r="J821" s="32">
        <f t="shared" si="212"/>
        <v>0</v>
      </c>
      <c r="K821" s="32">
        <f t="shared" si="213"/>
        <v>0</v>
      </c>
      <c r="V821" s="31" t="e">
        <f t="array" ref="V821">AVERAGE(IF(Rohdaten!E821='turnwise standard'!$A$5:$A$99,'turnwise standard'!$P$5:$P$99))</f>
        <v>#DIV/0!</v>
      </c>
      <c r="AF821" s="32">
        <f>(AC821)/((AE821+0.0000000000000000001)/charge/constants!$B$3)</f>
        <v>0</v>
      </c>
      <c r="AG821" s="32">
        <f>SQRT(AC821+1)/((AE821+0.0000000000000000001)/charge/constants!$B$3)</f>
        <v>4.8066000000000004</v>
      </c>
      <c r="AH821" s="32">
        <f>AF821/eval!$E$18</f>
        <v>0</v>
      </c>
      <c r="AI821" s="32">
        <f>AG821/eval!$E$18</f>
        <v>5.8210958603810132</v>
      </c>
      <c r="AR821" s="32" t="e">
        <f t="shared" si="214"/>
        <v>#DIV/0!</v>
      </c>
      <c r="AT821" s="32">
        <f>(AP821)/((AS821+0.0000000000000000001)/charge/constants!$B$3)</f>
        <v>0</v>
      </c>
      <c r="AU821" s="32">
        <f>SQRT(AP821+1)/((AS821+0.0000000000000000001)/charge/constants!$B$3)</f>
        <v>4.8066000000000004</v>
      </c>
      <c r="AV821" s="32">
        <f>AT821/eval!$E$18</f>
        <v>0</v>
      </c>
      <c r="AW821" s="32">
        <f>AU821/eval!$E$18</f>
        <v>5.8210958603810132</v>
      </c>
      <c r="BC821" s="32" t="e">
        <f>Rohdaten!AD821-G821</f>
        <v>#DIV/0!</v>
      </c>
      <c r="BF821" s="33">
        <f>Rohdaten!AF821/eval!$B$7</f>
        <v>0</v>
      </c>
    </row>
    <row r="822" spans="2:58" x14ac:dyDescent="0.2">
      <c r="B822" s="29">
        <f>IF(1=1,Rohdaten!H822,"x"&amp;Rohdaten!H822)</f>
        <v>0</v>
      </c>
      <c r="C822" s="29">
        <f>IF(101,Rohdaten!F822,-Rohdaten!F822)</f>
        <v>0</v>
      </c>
      <c r="E822" s="32">
        <f>Rohdaten!J822</f>
        <v>0</v>
      </c>
      <c r="F822" s="32" t="e">
        <f>AVERAGE(Rohdaten!L822,Rohdaten!X822,Rohdaten!AD822)</f>
        <v>#DIV/0!</v>
      </c>
      <c r="G822" s="29" t="e">
        <f t="array" ref="G822">AVERAGE(IF(Rohdaten!E822='turnwise standard'!$A$5:$A$99,'turnwise standard'!$F$5:$F$99))</f>
        <v>#DIV/0!</v>
      </c>
      <c r="H822" s="29" t="b">
        <f>IF(ISERROR(G822),1&lt;0,E822-G822&gt;eval!$B$6)</f>
        <v>0</v>
      </c>
      <c r="I822" s="32" t="e">
        <f>Rohdaten!L822-G822</f>
        <v>#DIV/0!</v>
      </c>
      <c r="J822" s="32">
        <f t="shared" si="212"/>
        <v>0</v>
      </c>
      <c r="K822" s="32">
        <f t="shared" si="213"/>
        <v>0</v>
      </c>
      <c r="V822" s="31" t="e">
        <f t="array" ref="V822">AVERAGE(IF(Rohdaten!E822='turnwise standard'!$A$5:$A$99,'turnwise standard'!$P$5:$P$99))</f>
        <v>#DIV/0!</v>
      </c>
      <c r="AF822" s="32">
        <f>(AC822)/((AE822+0.0000000000000000001)/charge/constants!$B$3)</f>
        <v>0</v>
      </c>
      <c r="AG822" s="32">
        <f>SQRT(AC822+1)/((AE822+0.0000000000000000001)/charge/constants!$B$3)</f>
        <v>4.8066000000000004</v>
      </c>
      <c r="AH822" s="32">
        <f>AF822/eval!$E$18</f>
        <v>0</v>
      </c>
      <c r="AI822" s="32">
        <f>AG822/eval!$E$18</f>
        <v>5.8210958603810132</v>
      </c>
      <c r="AR822" s="32" t="e">
        <f t="shared" si="214"/>
        <v>#DIV/0!</v>
      </c>
      <c r="AT822" s="32">
        <f>(AP822)/((AS822+0.0000000000000000001)/charge/constants!$B$3)</f>
        <v>0</v>
      </c>
      <c r="AU822" s="32">
        <f>SQRT(AP822+1)/((AS822+0.0000000000000000001)/charge/constants!$B$3)</f>
        <v>4.8066000000000004</v>
      </c>
      <c r="AV822" s="32">
        <f>AT822/eval!$E$18</f>
        <v>0</v>
      </c>
      <c r="AW822" s="32">
        <f>AU822/eval!$E$18</f>
        <v>5.8210958603810132</v>
      </c>
      <c r="BC822" s="32" t="e">
        <f>Rohdaten!AD822-G822</f>
        <v>#DIV/0!</v>
      </c>
      <c r="BF822" s="33">
        <f>Rohdaten!AF822/eval!$B$7</f>
        <v>0</v>
      </c>
    </row>
    <row r="823" spans="2:58" x14ac:dyDescent="0.2">
      <c r="B823" s="29">
        <f>IF(1=1,Rohdaten!H823,"x"&amp;Rohdaten!H823)</f>
        <v>0</v>
      </c>
      <c r="C823" s="29">
        <f>IF(101,Rohdaten!F823,-Rohdaten!F823)</f>
        <v>0</v>
      </c>
      <c r="E823" s="32">
        <f>Rohdaten!J823</f>
        <v>0</v>
      </c>
      <c r="F823" s="32" t="e">
        <f>AVERAGE(Rohdaten!L823,Rohdaten!X823,Rohdaten!AD823)</f>
        <v>#DIV/0!</v>
      </c>
      <c r="G823" s="29" t="e">
        <f t="array" ref="G823">AVERAGE(IF(Rohdaten!E823='turnwise standard'!$A$5:$A$99,'turnwise standard'!$F$5:$F$99))</f>
        <v>#DIV/0!</v>
      </c>
      <c r="H823" s="29" t="b">
        <f>IF(ISERROR(G823),1&lt;0,E823-G823&gt;eval!$B$6)</f>
        <v>0</v>
      </c>
      <c r="I823" s="32" t="e">
        <f>Rohdaten!L823-G823</f>
        <v>#DIV/0!</v>
      </c>
      <c r="J823" s="32">
        <f t="shared" si="212"/>
        <v>0</v>
      </c>
      <c r="K823" s="32">
        <f t="shared" si="213"/>
        <v>0</v>
      </c>
      <c r="V823" s="31" t="e">
        <f t="array" ref="V823">AVERAGE(IF(Rohdaten!E823='turnwise standard'!$A$5:$A$99,'turnwise standard'!$P$5:$P$99))</f>
        <v>#DIV/0!</v>
      </c>
      <c r="AF823" s="32">
        <f>(AC823)/((AE823+0.0000000000000000001)/charge/constants!$B$3)</f>
        <v>0</v>
      </c>
      <c r="AG823" s="32">
        <f>SQRT(AC823+1)/((AE823+0.0000000000000000001)/charge/constants!$B$3)</f>
        <v>4.8066000000000004</v>
      </c>
      <c r="AH823" s="32">
        <f>AF823/eval!$E$18</f>
        <v>0</v>
      </c>
      <c r="AI823" s="32">
        <f>AG823/eval!$E$18</f>
        <v>5.8210958603810132</v>
      </c>
      <c r="AR823" s="32" t="e">
        <f t="shared" si="214"/>
        <v>#DIV/0!</v>
      </c>
      <c r="AT823" s="32">
        <f>(AP823)/((AS823+0.0000000000000000001)/charge/constants!$B$3)</f>
        <v>0</v>
      </c>
      <c r="AU823" s="32">
        <f>SQRT(AP823+1)/((AS823+0.0000000000000000001)/charge/constants!$B$3)</f>
        <v>4.8066000000000004</v>
      </c>
      <c r="AV823" s="32">
        <f>AT823/eval!$E$18</f>
        <v>0</v>
      </c>
      <c r="AW823" s="32">
        <f>AU823/eval!$E$18</f>
        <v>5.8210958603810132</v>
      </c>
      <c r="BC823" s="32" t="e">
        <f>Rohdaten!AD823-G823</f>
        <v>#DIV/0!</v>
      </c>
      <c r="BF823" s="33">
        <f>Rohdaten!AF823/eval!$B$7</f>
        <v>0</v>
      </c>
    </row>
    <row r="824" spans="2:58" x14ac:dyDescent="0.2">
      <c r="B824" s="29">
        <f>IF(1=1,Rohdaten!H824,"x"&amp;Rohdaten!H824)</f>
        <v>0</v>
      </c>
      <c r="C824" s="29">
        <f>IF(101,Rohdaten!F824,-Rohdaten!F824)</f>
        <v>0</v>
      </c>
      <c r="E824" s="32">
        <f>Rohdaten!J824</f>
        <v>0</v>
      </c>
      <c r="F824" s="32" t="e">
        <f>AVERAGE(Rohdaten!L824,Rohdaten!X824,Rohdaten!AD824)</f>
        <v>#DIV/0!</v>
      </c>
      <c r="G824" s="29" t="e">
        <f t="array" ref="G824">AVERAGE(IF(Rohdaten!E824='turnwise standard'!$A$5:$A$99,'turnwise standard'!$F$5:$F$99))</f>
        <v>#DIV/0!</v>
      </c>
      <c r="H824" s="29" t="b">
        <f>IF(ISERROR(G824),1&lt;0,E824-G824&gt;eval!$B$6)</f>
        <v>0</v>
      </c>
      <c r="I824" s="32" t="e">
        <f>Rohdaten!L824-G824</f>
        <v>#DIV/0!</v>
      </c>
      <c r="J824" s="32">
        <f t="shared" si="212"/>
        <v>0</v>
      </c>
      <c r="K824" s="32">
        <f t="shared" si="213"/>
        <v>0</v>
      </c>
      <c r="V824" s="31" t="e">
        <f t="array" ref="V824">AVERAGE(IF(Rohdaten!E824='turnwise standard'!$A$5:$A$99,'turnwise standard'!$P$5:$P$99))</f>
        <v>#DIV/0!</v>
      </c>
      <c r="AF824" s="32">
        <f>(AC824)/((AE824+0.0000000000000000001)/charge/constants!$B$3)</f>
        <v>0</v>
      </c>
      <c r="AG824" s="32">
        <f>SQRT(AC824+1)/((AE824+0.0000000000000000001)/charge/constants!$B$3)</f>
        <v>4.8066000000000004</v>
      </c>
      <c r="AH824" s="32">
        <f>AF824/eval!$E$18</f>
        <v>0</v>
      </c>
      <c r="AI824" s="32">
        <f>AG824/eval!$E$18</f>
        <v>5.8210958603810132</v>
      </c>
      <c r="AR824" s="32" t="e">
        <f t="shared" si="214"/>
        <v>#DIV/0!</v>
      </c>
      <c r="AT824" s="32">
        <f>(AP824)/((AS824+0.0000000000000000001)/charge/constants!$B$3)</f>
        <v>0</v>
      </c>
      <c r="AU824" s="32">
        <f>SQRT(AP824+1)/((AS824+0.0000000000000000001)/charge/constants!$B$3)</f>
        <v>4.8066000000000004</v>
      </c>
      <c r="AV824" s="32">
        <f>AT824/eval!$E$18</f>
        <v>0</v>
      </c>
      <c r="AW824" s="32">
        <f>AU824/eval!$E$18</f>
        <v>5.8210958603810132</v>
      </c>
      <c r="BC824" s="32" t="e">
        <f>Rohdaten!AD824-G824</f>
        <v>#DIV/0!</v>
      </c>
      <c r="BF824" s="33">
        <f>Rohdaten!AF824/eval!$B$7</f>
        <v>0</v>
      </c>
    </row>
    <row r="825" spans="2:58" x14ac:dyDescent="0.2">
      <c r="B825" s="29">
        <f>IF(1=1,Rohdaten!H825,"x"&amp;Rohdaten!H825)</f>
        <v>0</v>
      </c>
      <c r="C825" s="29">
        <f>IF(101,Rohdaten!F825,-Rohdaten!F825)</f>
        <v>0</v>
      </c>
      <c r="E825" s="32">
        <f>Rohdaten!J825</f>
        <v>0</v>
      </c>
      <c r="F825" s="32" t="e">
        <f>AVERAGE(Rohdaten!L825,Rohdaten!X825,Rohdaten!AD825)</f>
        <v>#DIV/0!</v>
      </c>
      <c r="G825" s="29" t="e">
        <f t="array" ref="G825">AVERAGE(IF(Rohdaten!E825='turnwise standard'!$A$5:$A$99,'turnwise standard'!$F$5:$F$99))</f>
        <v>#DIV/0!</v>
      </c>
      <c r="H825" s="29" t="b">
        <f>IF(ISERROR(G825),1&lt;0,E825-G825&gt;eval!$B$6)</f>
        <v>0</v>
      </c>
      <c r="I825" s="32" t="e">
        <f>Rohdaten!L825-G825</f>
        <v>#DIV/0!</v>
      </c>
      <c r="J825" s="32">
        <f t="shared" si="212"/>
        <v>0</v>
      </c>
      <c r="K825" s="32">
        <f t="shared" si="213"/>
        <v>0</v>
      </c>
      <c r="V825" s="31" t="e">
        <f t="array" ref="V825">AVERAGE(IF(Rohdaten!E825='turnwise standard'!$A$5:$A$99,'turnwise standard'!$P$5:$P$99))</f>
        <v>#DIV/0!</v>
      </c>
      <c r="AF825" s="32">
        <f>(AC825)/((AE825+0.0000000000000000001)/charge/constants!$B$3)</f>
        <v>0</v>
      </c>
      <c r="AG825" s="32">
        <f>SQRT(AC825+1)/((AE825+0.0000000000000000001)/charge/constants!$B$3)</f>
        <v>4.8066000000000004</v>
      </c>
      <c r="AH825" s="32">
        <f>AF825/eval!$E$18</f>
        <v>0</v>
      </c>
      <c r="AI825" s="32">
        <f>AG825/eval!$E$18</f>
        <v>5.8210958603810132</v>
      </c>
      <c r="AR825" s="32" t="e">
        <f t="shared" si="214"/>
        <v>#DIV/0!</v>
      </c>
      <c r="AT825" s="32">
        <f>(AP825)/((AS825+0.0000000000000000001)/charge/constants!$B$3)</f>
        <v>0</v>
      </c>
      <c r="AU825" s="32">
        <f>SQRT(AP825+1)/((AS825+0.0000000000000000001)/charge/constants!$B$3)</f>
        <v>4.8066000000000004</v>
      </c>
      <c r="AV825" s="32">
        <f>AT825/eval!$E$18</f>
        <v>0</v>
      </c>
      <c r="AW825" s="32">
        <f>AU825/eval!$E$18</f>
        <v>5.8210958603810132</v>
      </c>
      <c r="BC825" s="32" t="e">
        <f>Rohdaten!AD825-G825</f>
        <v>#DIV/0!</v>
      </c>
      <c r="BF825" s="33">
        <f>Rohdaten!AF825/eval!$B$7</f>
        <v>0</v>
      </c>
    </row>
    <row r="826" spans="2:58" x14ac:dyDescent="0.2">
      <c r="B826" s="29">
        <f>IF(1=1,Rohdaten!H826,"x"&amp;Rohdaten!H826)</f>
        <v>0</v>
      </c>
      <c r="C826" s="29">
        <f>IF(101,Rohdaten!F826,-Rohdaten!F826)</f>
        <v>0</v>
      </c>
      <c r="E826" s="32">
        <f>Rohdaten!J826</f>
        <v>0</v>
      </c>
      <c r="F826" s="32" t="e">
        <f>AVERAGE(Rohdaten!L826,Rohdaten!X826,Rohdaten!AD826)</f>
        <v>#DIV/0!</v>
      </c>
      <c r="G826" s="29" t="e">
        <f t="array" ref="G826">AVERAGE(IF(Rohdaten!E826='turnwise standard'!$A$5:$A$99,'turnwise standard'!$F$5:$F$99))</f>
        <v>#DIV/0!</v>
      </c>
      <c r="H826" s="29" t="b">
        <f>IF(ISERROR(G826),1&lt;0,E826-G826&gt;eval!$B$6)</f>
        <v>0</v>
      </c>
      <c r="I826" s="32" t="e">
        <f>Rohdaten!L826-G826</f>
        <v>#DIV/0!</v>
      </c>
      <c r="J826" s="32">
        <f t="shared" si="212"/>
        <v>0</v>
      </c>
      <c r="K826" s="32">
        <f t="shared" si="213"/>
        <v>0</v>
      </c>
      <c r="V826" s="31" t="e">
        <f t="array" ref="V826">AVERAGE(IF(Rohdaten!E826='turnwise standard'!$A$5:$A$99,'turnwise standard'!$P$5:$P$99))</f>
        <v>#DIV/0!</v>
      </c>
      <c r="AF826" s="32">
        <f>(AC826)/((AE826+0.0000000000000000001)/charge/constants!$B$3)</f>
        <v>0</v>
      </c>
      <c r="AG826" s="32">
        <f>SQRT(AC826+1)/((AE826+0.0000000000000000001)/charge/constants!$B$3)</f>
        <v>4.8066000000000004</v>
      </c>
      <c r="AH826" s="32">
        <f>AF826/eval!$E$18</f>
        <v>0</v>
      </c>
      <c r="AI826" s="32">
        <f>AG826/eval!$E$18</f>
        <v>5.8210958603810132</v>
      </c>
      <c r="AR826" s="32" t="e">
        <f t="shared" si="214"/>
        <v>#DIV/0!</v>
      </c>
      <c r="AT826" s="32">
        <f>(AP826)/((AS826+0.0000000000000000001)/charge/constants!$B$3)</f>
        <v>0</v>
      </c>
      <c r="AU826" s="32">
        <f>SQRT(AP826+1)/((AS826+0.0000000000000000001)/charge/constants!$B$3)</f>
        <v>4.8066000000000004</v>
      </c>
      <c r="AV826" s="32">
        <f>AT826/eval!$E$18</f>
        <v>0</v>
      </c>
      <c r="AW826" s="32">
        <f>AU826/eval!$E$18</f>
        <v>5.8210958603810132</v>
      </c>
      <c r="BC826" s="32" t="e">
        <f>Rohdaten!AD826-G826</f>
        <v>#DIV/0!</v>
      </c>
      <c r="BF826" s="33">
        <f>Rohdaten!AF826/eval!$B$7</f>
        <v>0</v>
      </c>
    </row>
    <row r="827" spans="2:58" x14ac:dyDescent="0.2">
      <c r="B827" s="29">
        <f>IF(1=1,Rohdaten!H827,"x"&amp;Rohdaten!H827)</f>
        <v>0</v>
      </c>
      <c r="C827" s="29">
        <f>IF(101,Rohdaten!F827,-Rohdaten!F827)</f>
        <v>0</v>
      </c>
      <c r="E827" s="32">
        <f>Rohdaten!J827</f>
        <v>0</v>
      </c>
      <c r="F827" s="32" t="e">
        <f>AVERAGE(Rohdaten!L827,Rohdaten!X827,Rohdaten!AD827)</f>
        <v>#DIV/0!</v>
      </c>
      <c r="G827" s="29" t="e">
        <f t="array" ref="G827">AVERAGE(IF(Rohdaten!E827='turnwise standard'!$A$5:$A$99,'turnwise standard'!$F$5:$F$99))</f>
        <v>#DIV/0!</v>
      </c>
      <c r="H827" s="29" t="b">
        <f>IF(ISERROR(G827),1&lt;0,E827-G827&gt;eval!$B$6)</f>
        <v>0</v>
      </c>
      <c r="I827" s="32" t="e">
        <f>Rohdaten!L827-G827</f>
        <v>#DIV/0!</v>
      </c>
      <c r="J827" s="32">
        <f t="shared" si="212"/>
        <v>0</v>
      </c>
      <c r="K827" s="32">
        <f t="shared" si="213"/>
        <v>0</v>
      </c>
      <c r="V827" s="31" t="e">
        <f t="array" ref="V827">AVERAGE(IF(Rohdaten!E827='turnwise standard'!$A$5:$A$99,'turnwise standard'!$P$5:$P$99))</f>
        <v>#DIV/0!</v>
      </c>
      <c r="AF827" s="32">
        <f>(AC827)/((AE827+0.0000000000000000001)/charge/constants!$B$3)</f>
        <v>0</v>
      </c>
      <c r="AG827" s="32">
        <f>SQRT(AC827+1)/((AE827+0.0000000000000000001)/charge/constants!$B$3)</f>
        <v>4.8066000000000004</v>
      </c>
      <c r="AH827" s="32">
        <f>AF827/eval!$E$18</f>
        <v>0</v>
      </c>
      <c r="AI827" s="32">
        <f>AG827/eval!$E$18</f>
        <v>5.8210958603810132</v>
      </c>
      <c r="AR827" s="32" t="e">
        <f t="shared" si="214"/>
        <v>#DIV/0!</v>
      </c>
      <c r="AT827" s="32">
        <f>(AP827)/((AS827+0.0000000000000000001)/charge/constants!$B$3)</f>
        <v>0</v>
      </c>
      <c r="AU827" s="32">
        <f>SQRT(AP827+1)/((AS827+0.0000000000000000001)/charge/constants!$B$3)</f>
        <v>4.8066000000000004</v>
      </c>
      <c r="AV827" s="32">
        <f>AT827/eval!$E$18</f>
        <v>0</v>
      </c>
      <c r="AW827" s="32">
        <f>AU827/eval!$E$18</f>
        <v>5.8210958603810132</v>
      </c>
      <c r="BC827" s="32" t="e">
        <f>Rohdaten!AD827-G827</f>
        <v>#DIV/0!</v>
      </c>
      <c r="BF827" s="33">
        <f>Rohdaten!AF827/eval!$B$7</f>
        <v>0</v>
      </c>
    </row>
    <row r="828" spans="2:58" x14ac:dyDescent="0.2">
      <c r="B828" s="29">
        <f>IF(1=1,Rohdaten!H828,"x"&amp;Rohdaten!H828)</f>
        <v>0</v>
      </c>
      <c r="C828" s="29">
        <f>IF(101,Rohdaten!F828,-Rohdaten!F828)</f>
        <v>0</v>
      </c>
      <c r="E828" s="32">
        <f>Rohdaten!J828</f>
        <v>0</v>
      </c>
      <c r="F828" s="32" t="e">
        <f>AVERAGE(Rohdaten!L828,Rohdaten!X828,Rohdaten!AD828)</f>
        <v>#DIV/0!</v>
      </c>
      <c r="G828" s="29" t="e">
        <f t="array" ref="G828">AVERAGE(IF(Rohdaten!E828='turnwise standard'!$A$5:$A$99,'turnwise standard'!$F$5:$F$99))</f>
        <v>#DIV/0!</v>
      </c>
      <c r="H828" s="29" t="b">
        <f>IF(ISERROR(G828),1&lt;0,E828-G828&gt;eval!$B$6)</f>
        <v>0</v>
      </c>
      <c r="I828" s="32" t="e">
        <f>Rohdaten!L828-G828</f>
        <v>#DIV/0!</v>
      </c>
      <c r="J828" s="32">
        <f t="shared" si="212"/>
        <v>0</v>
      </c>
      <c r="K828" s="32">
        <f t="shared" si="213"/>
        <v>0</v>
      </c>
      <c r="V828" s="31" t="e">
        <f t="array" ref="V828">AVERAGE(IF(Rohdaten!E828='turnwise standard'!$A$5:$A$99,'turnwise standard'!$P$5:$P$99))</f>
        <v>#DIV/0!</v>
      </c>
      <c r="AF828" s="32">
        <f>(AC828)/((AE828+0.0000000000000000001)/charge/constants!$B$3)</f>
        <v>0</v>
      </c>
      <c r="AG828" s="32">
        <f>SQRT(AC828+1)/((AE828+0.0000000000000000001)/charge/constants!$B$3)</f>
        <v>4.8066000000000004</v>
      </c>
      <c r="AH828" s="32">
        <f>AF828/eval!$E$18</f>
        <v>0</v>
      </c>
      <c r="AI828" s="32">
        <f>AG828/eval!$E$18</f>
        <v>5.8210958603810132</v>
      </c>
      <c r="AR828" s="32" t="e">
        <f t="shared" si="214"/>
        <v>#DIV/0!</v>
      </c>
      <c r="AT828" s="32">
        <f>(AP828)/((AS828+0.0000000000000000001)/charge/constants!$B$3)</f>
        <v>0</v>
      </c>
      <c r="AU828" s="32">
        <f>SQRT(AP828+1)/((AS828+0.0000000000000000001)/charge/constants!$B$3)</f>
        <v>4.8066000000000004</v>
      </c>
      <c r="AV828" s="32">
        <f>AT828/eval!$E$18</f>
        <v>0</v>
      </c>
      <c r="AW828" s="32">
        <f>AU828/eval!$E$18</f>
        <v>5.8210958603810132</v>
      </c>
      <c r="BC828" s="32" t="e">
        <f>Rohdaten!AD828-G828</f>
        <v>#DIV/0!</v>
      </c>
      <c r="BF828" s="33">
        <f>Rohdaten!AF828/eval!$B$7</f>
        <v>0</v>
      </c>
    </row>
    <row r="829" spans="2:58" x14ac:dyDescent="0.2">
      <c r="B829" s="29">
        <f>IF(1=1,Rohdaten!H829,"x"&amp;Rohdaten!H829)</f>
        <v>0</v>
      </c>
      <c r="C829" s="29">
        <f>IF(101,Rohdaten!F829,-Rohdaten!F829)</f>
        <v>0</v>
      </c>
      <c r="E829" s="32">
        <f>Rohdaten!J829</f>
        <v>0</v>
      </c>
      <c r="F829" s="32" t="e">
        <f>AVERAGE(Rohdaten!L829,Rohdaten!X829,Rohdaten!AD829)</f>
        <v>#DIV/0!</v>
      </c>
      <c r="G829" s="29" t="e">
        <f t="array" ref="G829">AVERAGE(IF(Rohdaten!E829='turnwise standard'!$A$5:$A$99,'turnwise standard'!$F$5:$F$99))</f>
        <v>#DIV/0!</v>
      </c>
      <c r="H829" s="29" t="b">
        <f>IF(ISERROR(G829),1&lt;0,E829-G829&gt;eval!$B$6)</f>
        <v>0</v>
      </c>
      <c r="I829" s="32" t="e">
        <f>Rohdaten!L829-G829</f>
        <v>#DIV/0!</v>
      </c>
      <c r="J829" s="32">
        <f t="shared" si="212"/>
        <v>0</v>
      </c>
      <c r="K829" s="32">
        <f t="shared" si="213"/>
        <v>0</v>
      </c>
      <c r="V829" s="31" t="e">
        <f t="array" ref="V829">AVERAGE(IF(Rohdaten!E829='turnwise standard'!$A$5:$A$99,'turnwise standard'!$P$5:$P$99))</f>
        <v>#DIV/0!</v>
      </c>
      <c r="AF829" s="32">
        <f>(AC829)/((AE829+0.0000000000000000001)/charge/constants!$B$3)</f>
        <v>0</v>
      </c>
      <c r="AG829" s="32">
        <f>SQRT(AC829+1)/((AE829+0.0000000000000000001)/charge/constants!$B$3)</f>
        <v>4.8066000000000004</v>
      </c>
      <c r="AH829" s="32">
        <f>AF829/eval!$E$18</f>
        <v>0</v>
      </c>
      <c r="AI829" s="32">
        <f>AG829/eval!$E$18</f>
        <v>5.8210958603810132</v>
      </c>
      <c r="AR829" s="32" t="e">
        <f t="shared" si="214"/>
        <v>#DIV/0!</v>
      </c>
      <c r="AT829" s="32">
        <f>(AP829)/((AS829+0.0000000000000000001)/charge/constants!$B$3)</f>
        <v>0</v>
      </c>
      <c r="AU829" s="32">
        <f>SQRT(AP829+1)/((AS829+0.0000000000000000001)/charge/constants!$B$3)</f>
        <v>4.8066000000000004</v>
      </c>
      <c r="AV829" s="32">
        <f>AT829/eval!$E$18</f>
        <v>0</v>
      </c>
      <c r="AW829" s="32">
        <f>AU829/eval!$E$18</f>
        <v>5.8210958603810132</v>
      </c>
      <c r="BC829" s="32" t="e">
        <f>Rohdaten!AD829-G829</f>
        <v>#DIV/0!</v>
      </c>
      <c r="BF829" s="33">
        <f>Rohdaten!AF829/eval!$B$7</f>
        <v>0</v>
      </c>
    </row>
    <row r="830" spans="2:58" x14ac:dyDescent="0.2">
      <c r="B830" s="29">
        <f>IF(1=1,Rohdaten!H830,"x"&amp;Rohdaten!H830)</f>
        <v>0</v>
      </c>
      <c r="C830" s="29">
        <f>IF(101,Rohdaten!F830,-Rohdaten!F830)</f>
        <v>0</v>
      </c>
      <c r="E830" s="32">
        <f>Rohdaten!J830</f>
        <v>0</v>
      </c>
      <c r="F830" s="32" t="e">
        <f>AVERAGE(Rohdaten!L830,Rohdaten!X830,Rohdaten!AD830)</f>
        <v>#DIV/0!</v>
      </c>
      <c r="G830" s="29" t="e">
        <f t="array" ref="G830">AVERAGE(IF(Rohdaten!E830='turnwise standard'!$A$5:$A$99,'turnwise standard'!$F$5:$F$99))</f>
        <v>#DIV/0!</v>
      </c>
      <c r="H830" s="29" t="b">
        <f>IF(ISERROR(G830),1&lt;0,E830-G830&gt;eval!$B$6)</f>
        <v>0</v>
      </c>
      <c r="I830" s="32" t="e">
        <f>Rohdaten!L830-G830</f>
        <v>#DIV/0!</v>
      </c>
      <c r="J830" s="32">
        <f t="shared" si="212"/>
        <v>0</v>
      </c>
      <c r="K830" s="32">
        <f t="shared" si="213"/>
        <v>0</v>
      </c>
      <c r="V830" s="31" t="e">
        <f t="array" ref="V830">AVERAGE(IF(Rohdaten!E830='turnwise standard'!$A$5:$A$99,'turnwise standard'!$P$5:$P$99))</f>
        <v>#DIV/0!</v>
      </c>
      <c r="AF830" s="32">
        <f>(AC830)/((AE830+0.0000000000000000001)/charge/constants!$B$3)</f>
        <v>0</v>
      </c>
      <c r="AG830" s="32">
        <f>SQRT(AC830+1)/((AE830+0.0000000000000000001)/charge/constants!$B$3)</f>
        <v>4.8066000000000004</v>
      </c>
      <c r="AH830" s="32">
        <f>AF830/eval!$E$18</f>
        <v>0</v>
      </c>
      <c r="AI830" s="32">
        <f>AG830/eval!$E$18</f>
        <v>5.8210958603810132</v>
      </c>
      <c r="AR830" s="32" t="e">
        <f t="shared" si="214"/>
        <v>#DIV/0!</v>
      </c>
      <c r="AT830" s="32">
        <f>(AP830)/((AS830+0.0000000000000000001)/charge/constants!$B$3)</f>
        <v>0</v>
      </c>
      <c r="AU830" s="32">
        <f>SQRT(AP830+1)/((AS830+0.0000000000000000001)/charge/constants!$B$3)</f>
        <v>4.8066000000000004</v>
      </c>
      <c r="AV830" s="32">
        <f>AT830/eval!$E$18</f>
        <v>0</v>
      </c>
      <c r="AW830" s="32">
        <f>AU830/eval!$E$18</f>
        <v>5.8210958603810132</v>
      </c>
      <c r="BC830" s="32" t="e">
        <f>Rohdaten!AD830-G830</f>
        <v>#DIV/0!</v>
      </c>
      <c r="BF830" s="33">
        <f>Rohdaten!AF830/eval!$B$7</f>
        <v>0</v>
      </c>
    </row>
    <row r="831" spans="2:58" x14ac:dyDescent="0.2">
      <c r="B831" s="29">
        <f>IF(1=1,Rohdaten!H831,"x"&amp;Rohdaten!H831)</f>
        <v>0</v>
      </c>
      <c r="C831" s="29">
        <f>IF(101,Rohdaten!F831,-Rohdaten!F831)</f>
        <v>0</v>
      </c>
      <c r="E831" s="32">
        <f>Rohdaten!J831</f>
        <v>0</v>
      </c>
      <c r="F831" s="32" t="e">
        <f>AVERAGE(Rohdaten!L831,Rohdaten!X831,Rohdaten!AD831)</f>
        <v>#DIV/0!</v>
      </c>
      <c r="G831" s="29" t="e">
        <f t="array" ref="G831">AVERAGE(IF(Rohdaten!E831='turnwise standard'!$A$5:$A$99,'turnwise standard'!$F$5:$F$99))</f>
        <v>#DIV/0!</v>
      </c>
      <c r="H831" s="29" t="b">
        <f>IF(ISERROR(G831),1&lt;0,E831-G831&gt;eval!$B$6)</f>
        <v>0</v>
      </c>
      <c r="I831" s="32" t="e">
        <f>Rohdaten!L831-G831</f>
        <v>#DIV/0!</v>
      </c>
      <c r="J831" s="32">
        <f t="shared" si="212"/>
        <v>0</v>
      </c>
      <c r="K831" s="32">
        <f t="shared" si="213"/>
        <v>0</v>
      </c>
      <c r="V831" s="31" t="e">
        <f t="array" ref="V831">AVERAGE(IF(Rohdaten!E831='turnwise standard'!$A$5:$A$99,'turnwise standard'!$P$5:$P$99))</f>
        <v>#DIV/0!</v>
      </c>
      <c r="AF831" s="32">
        <f>(AC831)/((AE831+0.0000000000000000001)/charge/constants!$B$3)</f>
        <v>0</v>
      </c>
      <c r="AG831" s="32">
        <f>SQRT(AC831+1)/((AE831+0.0000000000000000001)/charge/constants!$B$3)</f>
        <v>4.8066000000000004</v>
      </c>
      <c r="AH831" s="32">
        <f>AF831/eval!$E$18</f>
        <v>0</v>
      </c>
      <c r="AI831" s="32">
        <f>AG831/eval!$E$18</f>
        <v>5.8210958603810132</v>
      </c>
      <c r="AR831" s="32" t="e">
        <f t="shared" si="214"/>
        <v>#DIV/0!</v>
      </c>
      <c r="AT831" s="32">
        <f>(AP831)/((AS831+0.0000000000000000001)/charge/constants!$B$3)</f>
        <v>0</v>
      </c>
      <c r="AU831" s="32">
        <f>SQRT(AP831+1)/((AS831+0.0000000000000000001)/charge/constants!$B$3)</f>
        <v>4.8066000000000004</v>
      </c>
      <c r="AV831" s="32">
        <f>AT831/eval!$E$18</f>
        <v>0</v>
      </c>
      <c r="AW831" s="32">
        <f>AU831/eval!$E$18</f>
        <v>5.8210958603810132</v>
      </c>
      <c r="BC831" s="32" t="e">
        <f>Rohdaten!AD831-G831</f>
        <v>#DIV/0!</v>
      </c>
      <c r="BF831" s="33">
        <f>Rohdaten!AF831/eval!$B$7</f>
        <v>0</v>
      </c>
    </row>
    <row r="832" spans="2:58" x14ac:dyDescent="0.2">
      <c r="B832" s="29">
        <f>IF(1=1,Rohdaten!H832,"x"&amp;Rohdaten!H832)</f>
        <v>0</v>
      </c>
      <c r="C832" s="29">
        <f>IF(101,Rohdaten!F832,-Rohdaten!F832)</f>
        <v>0</v>
      </c>
      <c r="E832" s="32">
        <f>Rohdaten!J832</f>
        <v>0</v>
      </c>
      <c r="F832" s="32" t="e">
        <f>AVERAGE(Rohdaten!L832,Rohdaten!X832,Rohdaten!AD832)</f>
        <v>#DIV/0!</v>
      </c>
      <c r="G832" s="29" t="e">
        <f t="array" ref="G832">AVERAGE(IF(Rohdaten!E832='turnwise standard'!$A$5:$A$99,'turnwise standard'!$F$5:$F$99))</f>
        <v>#DIV/0!</v>
      </c>
      <c r="H832" s="29" t="b">
        <f>IF(ISERROR(G832),1&lt;0,E832-G832&gt;eval!$B$6)</f>
        <v>0</v>
      </c>
      <c r="I832" s="32" t="e">
        <f>Rohdaten!L832-G832</f>
        <v>#DIV/0!</v>
      </c>
      <c r="J832" s="32">
        <f t="shared" si="212"/>
        <v>0</v>
      </c>
      <c r="K832" s="32">
        <f t="shared" si="213"/>
        <v>0</v>
      </c>
      <c r="V832" s="31" t="e">
        <f t="array" ref="V832">AVERAGE(IF(Rohdaten!E832='turnwise standard'!$A$5:$A$99,'turnwise standard'!$P$5:$P$99))</f>
        <v>#DIV/0!</v>
      </c>
      <c r="AF832" s="32">
        <f>(AC832)/((AE832+0.0000000000000000001)/charge/constants!$B$3)</f>
        <v>0</v>
      </c>
      <c r="AG832" s="32">
        <f>SQRT(AC832+1)/((AE832+0.0000000000000000001)/charge/constants!$B$3)</f>
        <v>4.8066000000000004</v>
      </c>
      <c r="AH832" s="32">
        <f>AF832/eval!$E$18</f>
        <v>0</v>
      </c>
      <c r="AI832" s="32">
        <f>AG832/eval!$E$18</f>
        <v>5.8210958603810132</v>
      </c>
      <c r="AR832" s="32" t="e">
        <f t="shared" si="214"/>
        <v>#DIV/0!</v>
      </c>
      <c r="AT832" s="32">
        <f>(AP832)/((AS832+0.0000000000000000001)/charge/constants!$B$3)</f>
        <v>0</v>
      </c>
      <c r="AU832" s="32">
        <f>SQRT(AP832+1)/((AS832+0.0000000000000000001)/charge/constants!$B$3)</f>
        <v>4.8066000000000004</v>
      </c>
      <c r="AV832" s="32">
        <f>AT832/eval!$E$18</f>
        <v>0</v>
      </c>
      <c r="AW832" s="32">
        <f>AU832/eval!$E$18</f>
        <v>5.8210958603810132</v>
      </c>
      <c r="BC832" s="32" t="e">
        <f>Rohdaten!AD832-G832</f>
        <v>#DIV/0!</v>
      </c>
      <c r="BF832" s="33">
        <f>Rohdaten!AF832/eval!$B$7</f>
        <v>0</v>
      </c>
    </row>
    <row r="833" spans="2:58" x14ac:dyDescent="0.2">
      <c r="B833" s="29">
        <f>IF(1=1,Rohdaten!H833,"x"&amp;Rohdaten!H833)</f>
        <v>0</v>
      </c>
      <c r="C833" s="29">
        <f>IF(101,Rohdaten!F833,-Rohdaten!F833)</f>
        <v>0</v>
      </c>
      <c r="E833" s="32">
        <f>Rohdaten!J833</f>
        <v>0</v>
      </c>
      <c r="F833" s="32" t="e">
        <f>AVERAGE(Rohdaten!L833,Rohdaten!X833,Rohdaten!AD833)</f>
        <v>#DIV/0!</v>
      </c>
      <c r="G833" s="29" t="e">
        <f t="array" ref="G833">AVERAGE(IF(Rohdaten!E833='turnwise standard'!$A$5:$A$99,'turnwise standard'!$F$5:$F$99))</f>
        <v>#DIV/0!</v>
      </c>
      <c r="H833" s="29" t="b">
        <f>IF(ISERROR(G833),1&lt;0,E833-G833&gt;eval!$B$6)</f>
        <v>0</v>
      </c>
      <c r="I833" s="32" t="e">
        <f>Rohdaten!L833-G833</f>
        <v>#DIV/0!</v>
      </c>
      <c r="J833" s="32">
        <f t="shared" si="212"/>
        <v>0</v>
      </c>
      <c r="K833" s="32">
        <f t="shared" si="213"/>
        <v>0</v>
      </c>
      <c r="V833" s="31" t="e">
        <f t="array" ref="V833">AVERAGE(IF(Rohdaten!E833='turnwise standard'!$A$5:$A$99,'turnwise standard'!$P$5:$P$99))</f>
        <v>#DIV/0!</v>
      </c>
      <c r="AF833" s="32">
        <f>(AC833)/((AE833+0.0000000000000000001)/charge/constants!$B$3)</f>
        <v>0</v>
      </c>
      <c r="AG833" s="32">
        <f>SQRT(AC833+1)/((AE833+0.0000000000000000001)/charge/constants!$B$3)</f>
        <v>4.8066000000000004</v>
      </c>
      <c r="AH833" s="32">
        <f>AF833/eval!$E$18</f>
        <v>0</v>
      </c>
      <c r="AI833" s="32">
        <f>AG833/eval!$E$18</f>
        <v>5.8210958603810132</v>
      </c>
      <c r="AR833" s="32" t="e">
        <f t="shared" si="214"/>
        <v>#DIV/0!</v>
      </c>
      <c r="AT833" s="32">
        <f>(AP833)/((AS833+0.0000000000000000001)/charge/constants!$B$3)</f>
        <v>0</v>
      </c>
      <c r="AU833" s="32">
        <f>SQRT(AP833+1)/((AS833+0.0000000000000000001)/charge/constants!$B$3)</f>
        <v>4.8066000000000004</v>
      </c>
      <c r="AV833" s="32">
        <f>AT833/eval!$E$18</f>
        <v>0</v>
      </c>
      <c r="AW833" s="32">
        <f>AU833/eval!$E$18</f>
        <v>5.8210958603810132</v>
      </c>
      <c r="BC833" s="32" t="e">
        <f>Rohdaten!AD833-G833</f>
        <v>#DIV/0!</v>
      </c>
      <c r="BF833" s="33">
        <f>Rohdaten!AF833/eval!$B$7</f>
        <v>0</v>
      </c>
    </row>
    <row r="834" spans="2:58" x14ac:dyDescent="0.2">
      <c r="B834" s="29">
        <f>IF(1=1,Rohdaten!H834,"x"&amp;Rohdaten!H834)</f>
        <v>0</v>
      </c>
      <c r="C834" s="29">
        <f>IF(101,Rohdaten!F834,-Rohdaten!F834)</f>
        <v>0</v>
      </c>
      <c r="E834" s="32">
        <f>Rohdaten!J834</f>
        <v>0</v>
      </c>
      <c r="F834" s="32" t="e">
        <f>AVERAGE(Rohdaten!L834,Rohdaten!X834,Rohdaten!AD834)</f>
        <v>#DIV/0!</v>
      </c>
      <c r="G834" s="29" t="e">
        <f t="array" ref="G834">AVERAGE(IF(Rohdaten!E834='turnwise standard'!$A$5:$A$99,'turnwise standard'!$F$5:$F$99))</f>
        <v>#DIV/0!</v>
      </c>
      <c r="H834" s="29" t="b">
        <f>IF(ISERROR(G834),1&lt;0,E834-G834&gt;eval!$B$6)</f>
        <v>0</v>
      </c>
      <c r="I834" s="32" t="e">
        <f>Rohdaten!L834-G834</f>
        <v>#DIV/0!</v>
      </c>
      <c r="J834" s="32">
        <f t="shared" si="212"/>
        <v>0</v>
      </c>
      <c r="K834" s="32">
        <f t="shared" si="213"/>
        <v>0</v>
      </c>
      <c r="V834" s="31" t="e">
        <f t="array" ref="V834">AVERAGE(IF(Rohdaten!E834='turnwise standard'!$A$5:$A$99,'turnwise standard'!$P$5:$P$99))</f>
        <v>#DIV/0!</v>
      </c>
      <c r="AF834" s="32">
        <f>(AC834)/((AE834+0.0000000000000000001)/charge/constants!$B$3)</f>
        <v>0</v>
      </c>
      <c r="AG834" s="32">
        <f>SQRT(AC834+1)/((AE834+0.0000000000000000001)/charge/constants!$B$3)</f>
        <v>4.8066000000000004</v>
      </c>
      <c r="AH834" s="32">
        <f>AF834/eval!$E$18</f>
        <v>0</v>
      </c>
      <c r="AI834" s="32">
        <f>AG834/eval!$E$18</f>
        <v>5.8210958603810132</v>
      </c>
      <c r="AR834" s="32" t="e">
        <f t="shared" si="214"/>
        <v>#DIV/0!</v>
      </c>
      <c r="AT834" s="32">
        <f>(AP834)/((AS834+0.0000000000000000001)/charge/constants!$B$3)</f>
        <v>0</v>
      </c>
      <c r="AU834" s="32">
        <f>SQRT(AP834+1)/((AS834+0.0000000000000000001)/charge/constants!$B$3)</f>
        <v>4.8066000000000004</v>
      </c>
      <c r="AV834" s="32">
        <f>AT834/eval!$E$18</f>
        <v>0</v>
      </c>
      <c r="AW834" s="32">
        <f>AU834/eval!$E$18</f>
        <v>5.8210958603810132</v>
      </c>
      <c r="BC834" s="32" t="e">
        <f>Rohdaten!AD834-G834</f>
        <v>#DIV/0!</v>
      </c>
      <c r="BF834" s="33">
        <f>Rohdaten!AF834/eval!$B$7</f>
        <v>0</v>
      </c>
    </row>
    <row r="835" spans="2:58" x14ac:dyDescent="0.2">
      <c r="B835" s="29">
        <f>IF(1=1,Rohdaten!H835,"x"&amp;Rohdaten!H835)</f>
        <v>0</v>
      </c>
      <c r="C835" s="29">
        <f>IF(101,Rohdaten!F835,-Rohdaten!F835)</f>
        <v>0</v>
      </c>
      <c r="E835" s="32">
        <f>Rohdaten!J835</f>
        <v>0</v>
      </c>
      <c r="F835" s="32" t="e">
        <f>AVERAGE(Rohdaten!L835,Rohdaten!X835,Rohdaten!AD835)</f>
        <v>#DIV/0!</v>
      </c>
      <c r="G835" s="29" t="e">
        <f t="array" ref="G835">AVERAGE(IF(Rohdaten!E835='turnwise standard'!$A$5:$A$99,'turnwise standard'!$F$5:$F$99))</f>
        <v>#DIV/0!</v>
      </c>
      <c r="H835" s="29" t="b">
        <f>IF(ISERROR(G835),1&lt;0,E835-G835&gt;eval!$B$6)</f>
        <v>0</v>
      </c>
      <c r="I835" s="32" t="e">
        <f>Rohdaten!L835-G835</f>
        <v>#DIV/0!</v>
      </c>
      <c r="J835" s="32">
        <f t="shared" ref="J835:J898" si="215">BP835</f>
        <v>0</v>
      </c>
      <c r="K835" s="32">
        <f t="shared" ref="K835:K898" si="216">IF(OR(ISERROR(J835),H835),I835,J835)</f>
        <v>0</v>
      </c>
      <c r="V835" s="31" t="e">
        <f t="array" ref="V835">AVERAGE(IF(Rohdaten!E835='turnwise standard'!$A$5:$A$99,'turnwise standard'!$P$5:$P$99))</f>
        <v>#DIV/0!</v>
      </c>
      <c r="AF835" s="32">
        <f>(AC835)/((AE835+0.0000000000000000001)/charge/constants!$B$3)</f>
        <v>0</v>
      </c>
      <c r="AG835" s="32">
        <f>SQRT(AC835+1)/((AE835+0.0000000000000000001)/charge/constants!$B$3)</f>
        <v>4.8066000000000004</v>
      </c>
      <c r="AH835" s="32">
        <f>AF835/eval!$E$18</f>
        <v>0</v>
      </c>
      <c r="AI835" s="32">
        <f>AG835/eval!$E$18</f>
        <v>5.8210958603810132</v>
      </c>
      <c r="AR835" s="32" t="e">
        <f t="shared" si="214"/>
        <v>#DIV/0!</v>
      </c>
      <c r="AT835" s="32">
        <f>(AP835)/((AS835+0.0000000000000000001)/charge/constants!$B$3)</f>
        <v>0</v>
      </c>
      <c r="AU835" s="32">
        <f>SQRT(AP835+1)/((AS835+0.0000000000000000001)/charge/constants!$B$3)</f>
        <v>4.8066000000000004</v>
      </c>
      <c r="AV835" s="32">
        <f>AT835/eval!$E$18</f>
        <v>0</v>
      </c>
      <c r="AW835" s="32">
        <f>AU835/eval!$E$18</f>
        <v>5.8210958603810132</v>
      </c>
      <c r="BC835" s="32" t="e">
        <f>Rohdaten!AD835-G835</f>
        <v>#DIV/0!</v>
      </c>
      <c r="BF835" s="33">
        <f>Rohdaten!AF835/eval!$B$7</f>
        <v>0</v>
      </c>
    </row>
    <row r="836" spans="2:58" x14ac:dyDescent="0.2">
      <c r="B836" s="29">
        <f>IF(1=1,Rohdaten!H836,"x"&amp;Rohdaten!H836)</f>
        <v>0</v>
      </c>
      <c r="C836" s="29">
        <f>IF(101,Rohdaten!F836,-Rohdaten!F836)</f>
        <v>0</v>
      </c>
      <c r="E836" s="32">
        <f>Rohdaten!J836</f>
        <v>0</v>
      </c>
      <c r="F836" s="32" t="e">
        <f>AVERAGE(Rohdaten!L836,Rohdaten!X836,Rohdaten!AD836)</f>
        <v>#DIV/0!</v>
      </c>
      <c r="G836" s="29" t="e">
        <f t="array" ref="G836">AVERAGE(IF(Rohdaten!E836='turnwise standard'!$A$5:$A$99,'turnwise standard'!$F$5:$F$99))</f>
        <v>#DIV/0!</v>
      </c>
      <c r="H836" s="29" t="b">
        <f>IF(ISERROR(G836),1&lt;0,E836-G836&gt;eval!$B$6)</f>
        <v>0</v>
      </c>
      <c r="I836" s="32" t="e">
        <f>Rohdaten!L836-G836</f>
        <v>#DIV/0!</v>
      </c>
      <c r="J836" s="32">
        <f t="shared" si="215"/>
        <v>0</v>
      </c>
      <c r="K836" s="32">
        <f t="shared" si="216"/>
        <v>0</v>
      </c>
      <c r="V836" s="31" t="e">
        <f t="array" ref="V836">AVERAGE(IF(Rohdaten!E836='turnwise standard'!$A$5:$A$99,'turnwise standard'!$P$5:$P$99))</f>
        <v>#DIV/0!</v>
      </c>
      <c r="AF836" s="32">
        <f>(AC836)/((AE836+0.0000000000000000001)/charge/constants!$B$3)</f>
        <v>0</v>
      </c>
      <c r="AG836" s="32">
        <f>SQRT(AC836+1)/((AE836+0.0000000000000000001)/charge/constants!$B$3)</f>
        <v>4.8066000000000004</v>
      </c>
      <c r="AH836" s="32">
        <f>AF836/eval!$E$18</f>
        <v>0</v>
      </c>
      <c r="AI836" s="32">
        <f>AG836/eval!$E$18</f>
        <v>5.8210958603810132</v>
      </c>
      <c r="AR836" s="32" t="e">
        <f t="shared" ref="AR836:AR899" si="217">AP836/AQ836</f>
        <v>#DIV/0!</v>
      </c>
      <c r="AT836" s="32">
        <f>(AP836)/((AS836+0.0000000000000000001)/charge/constants!$B$3)</f>
        <v>0</v>
      </c>
      <c r="AU836" s="32">
        <f>SQRT(AP836+1)/((AS836+0.0000000000000000001)/charge/constants!$B$3)</f>
        <v>4.8066000000000004</v>
      </c>
      <c r="AV836" s="32">
        <f>AT836/eval!$E$18</f>
        <v>0</v>
      </c>
      <c r="AW836" s="32">
        <f>AU836/eval!$E$18</f>
        <v>5.8210958603810132</v>
      </c>
      <c r="BC836" s="32" t="e">
        <f>Rohdaten!AD836-G836</f>
        <v>#DIV/0!</v>
      </c>
      <c r="BF836" s="33">
        <f>Rohdaten!AF836/eval!$B$7</f>
        <v>0</v>
      </c>
    </row>
    <row r="837" spans="2:58" x14ac:dyDescent="0.2">
      <c r="B837" s="29">
        <f>IF(1=1,Rohdaten!H837,"x"&amp;Rohdaten!H837)</f>
        <v>0</v>
      </c>
      <c r="C837" s="29">
        <f>IF(101,Rohdaten!F837,-Rohdaten!F837)</f>
        <v>0</v>
      </c>
      <c r="E837" s="32">
        <f>Rohdaten!J837</f>
        <v>0</v>
      </c>
      <c r="F837" s="32" t="e">
        <f>AVERAGE(Rohdaten!L837,Rohdaten!X837,Rohdaten!AD837)</f>
        <v>#DIV/0!</v>
      </c>
      <c r="G837" s="29" t="e">
        <f t="array" ref="G837">AVERAGE(IF(Rohdaten!E837='turnwise standard'!$A$5:$A$99,'turnwise standard'!$F$5:$F$99))</f>
        <v>#DIV/0!</v>
      </c>
      <c r="H837" s="29" t="b">
        <f>IF(ISERROR(G837),1&lt;0,E837-G837&gt;eval!$B$6)</f>
        <v>0</v>
      </c>
      <c r="I837" s="32" t="e">
        <f>Rohdaten!L837-G837</f>
        <v>#DIV/0!</v>
      </c>
      <c r="J837" s="32">
        <f t="shared" si="215"/>
        <v>0</v>
      </c>
      <c r="K837" s="32">
        <f t="shared" si="216"/>
        <v>0</v>
      </c>
      <c r="V837" s="31" t="e">
        <f t="array" ref="V837">AVERAGE(IF(Rohdaten!E837='turnwise standard'!$A$5:$A$99,'turnwise standard'!$P$5:$P$99))</f>
        <v>#DIV/0!</v>
      </c>
      <c r="AF837" s="32">
        <f>(AC837)/((AE837+0.0000000000000000001)/charge/constants!$B$3)</f>
        <v>0</v>
      </c>
      <c r="AG837" s="32">
        <f>SQRT(AC837+1)/((AE837+0.0000000000000000001)/charge/constants!$B$3)</f>
        <v>4.8066000000000004</v>
      </c>
      <c r="AH837" s="32">
        <f>AF837/eval!$E$18</f>
        <v>0</v>
      </c>
      <c r="AI837" s="32">
        <f>AG837/eval!$E$18</f>
        <v>5.8210958603810132</v>
      </c>
      <c r="AR837" s="32" t="e">
        <f t="shared" si="217"/>
        <v>#DIV/0!</v>
      </c>
      <c r="AT837" s="32">
        <f>(AP837)/((AS837+0.0000000000000000001)/charge/constants!$B$3)</f>
        <v>0</v>
      </c>
      <c r="AU837" s="32">
        <f>SQRT(AP837+1)/((AS837+0.0000000000000000001)/charge/constants!$B$3)</f>
        <v>4.8066000000000004</v>
      </c>
      <c r="AV837" s="32">
        <f>AT837/eval!$E$18</f>
        <v>0</v>
      </c>
      <c r="AW837" s="32">
        <f>AU837/eval!$E$18</f>
        <v>5.8210958603810132</v>
      </c>
      <c r="BC837" s="32" t="e">
        <f>Rohdaten!AD837-G837</f>
        <v>#DIV/0!</v>
      </c>
      <c r="BF837" s="33">
        <f>Rohdaten!AF837/eval!$B$7</f>
        <v>0</v>
      </c>
    </row>
    <row r="838" spans="2:58" x14ac:dyDescent="0.2">
      <c r="B838" s="29">
        <f>IF(1=1,Rohdaten!H838,"x"&amp;Rohdaten!H838)</f>
        <v>0</v>
      </c>
      <c r="C838" s="29">
        <f>IF(101,Rohdaten!F838,-Rohdaten!F838)</f>
        <v>0</v>
      </c>
      <c r="E838" s="32">
        <f>Rohdaten!J838</f>
        <v>0</v>
      </c>
      <c r="F838" s="32" t="e">
        <f>AVERAGE(Rohdaten!L838,Rohdaten!X838,Rohdaten!AD838)</f>
        <v>#DIV/0!</v>
      </c>
      <c r="G838" s="29" t="e">
        <f t="array" ref="G838">AVERAGE(IF(Rohdaten!E838='turnwise standard'!$A$5:$A$99,'turnwise standard'!$F$5:$F$99))</f>
        <v>#DIV/0!</v>
      </c>
      <c r="H838" s="29" t="b">
        <f>IF(ISERROR(G838),1&lt;0,E838-G838&gt;eval!$B$6)</f>
        <v>0</v>
      </c>
      <c r="I838" s="32" t="e">
        <f>Rohdaten!L838-G838</f>
        <v>#DIV/0!</v>
      </c>
      <c r="J838" s="32">
        <f t="shared" si="215"/>
        <v>0</v>
      </c>
      <c r="K838" s="32">
        <f t="shared" si="216"/>
        <v>0</v>
      </c>
      <c r="V838" s="31" t="e">
        <f t="array" ref="V838">AVERAGE(IF(Rohdaten!E838='turnwise standard'!$A$5:$A$99,'turnwise standard'!$P$5:$P$99))</f>
        <v>#DIV/0!</v>
      </c>
      <c r="AF838" s="32">
        <f>(AC838)/((AE838+0.0000000000000000001)/charge/constants!$B$3)</f>
        <v>0</v>
      </c>
      <c r="AG838" s="32">
        <f>SQRT(AC838+1)/((AE838+0.0000000000000000001)/charge/constants!$B$3)</f>
        <v>4.8066000000000004</v>
      </c>
      <c r="AH838" s="32">
        <f>AF838/eval!$E$18</f>
        <v>0</v>
      </c>
      <c r="AI838" s="32">
        <f>AG838/eval!$E$18</f>
        <v>5.8210958603810132</v>
      </c>
      <c r="AR838" s="32" t="e">
        <f t="shared" si="217"/>
        <v>#DIV/0!</v>
      </c>
      <c r="AT838" s="32">
        <f>(AP838)/((AS838+0.0000000000000000001)/charge/constants!$B$3)</f>
        <v>0</v>
      </c>
      <c r="AU838" s="32">
        <f>SQRT(AP838+1)/((AS838+0.0000000000000000001)/charge/constants!$B$3)</f>
        <v>4.8066000000000004</v>
      </c>
      <c r="AV838" s="32">
        <f>AT838/eval!$E$18</f>
        <v>0</v>
      </c>
      <c r="AW838" s="32">
        <f>AU838/eval!$E$18</f>
        <v>5.8210958603810132</v>
      </c>
      <c r="BC838" s="32" t="e">
        <f>Rohdaten!AD838-G838</f>
        <v>#DIV/0!</v>
      </c>
      <c r="BF838" s="33">
        <f>Rohdaten!AF838/eval!$B$7</f>
        <v>0</v>
      </c>
    </row>
    <row r="839" spans="2:58" x14ac:dyDescent="0.2">
      <c r="B839" s="29">
        <f>IF(1=1,Rohdaten!H839,"x"&amp;Rohdaten!H839)</f>
        <v>0</v>
      </c>
      <c r="C839" s="29">
        <f>IF(101,Rohdaten!F839,-Rohdaten!F839)</f>
        <v>0</v>
      </c>
      <c r="E839" s="32">
        <f>Rohdaten!J839</f>
        <v>0</v>
      </c>
      <c r="F839" s="32" t="e">
        <f>AVERAGE(Rohdaten!L839,Rohdaten!X839,Rohdaten!AD839)</f>
        <v>#DIV/0!</v>
      </c>
      <c r="G839" s="29" t="e">
        <f t="array" ref="G839">AVERAGE(IF(Rohdaten!E839='turnwise standard'!$A$5:$A$99,'turnwise standard'!$F$5:$F$99))</f>
        <v>#DIV/0!</v>
      </c>
      <c r="H839" s="29" t="b">
        <f>IF(ISERROR(G839),1&lt;0,E839-G839&gt;eval!$B$6)</f>
        <v>0</v>
      </c>
      <c r="I839" s="32" t="e">
        <f>Rohdaten!L839-G839</f>
        <v>#DIV/0!</v>
      </c>
      <c r="J839" s="32">
        <f t="shared" si="215"/>
        <v>0</v>
      </c>
      <c r="K839" s="32">
        <f t="shared" si="216"/>
        <v>0</v>
      </c>
      <c r="V839" s="31" t="e">
        <f t="array" ref="V839">AVERAGE(IF(Rohdaten!E839='turnwise standard'!$A$5:$A$99,'turnwise standard'!$P$5:$P$99))</f>
        <v>#DIV/0!</v>
      </c>
      <c r="AF839" s="32">
        <f>(AC839)/((AE839+0.0000000000000000001)/charge/constants!$B$3)</f>
        <v>0</v>
      </c>
      <c r="AG839" s="32">
        <f>SQRT(AC839+1)/((AE839+0.0000000000000000001)/charge/constants!$B$3)</f>
        <v>4.8066000000000004</v>
      </c>
      <c r="AH839" s="32">
        <f>AF839/eval!$E$18</f>
        <v>0</v>
      </c>
      <c r="AI839" s="32">
        <f>AG839/eval!$E$18</f>
        <v>5.8210958603810132</v>
      </c>
      <c r="AR839" s="32" t="e">
        <f t="shared" si="217"/>
        <v>#DIV/0!</v>
      </c>
      <c r="AT839" s="32">
        <f>(AP839)/((AS839+0.0000000000000000001)/charge/constants!$B$3)</f>
        <v>0</v>
      </c>
      <c r="AU839" s="32">
        <f>SQRT(AP839+1)/((AS839+0.0000000000000000001)/charge/constants!$B$3)</f>
        <v>4.8066000000000004</v>
      </c>
      <c r="AV839" s="32">
        <f>AT839/eval!$E$18</f>
        <v>0</v>
      </c>
      <c r="AW839" s="32">
        <f>AU839/eval!$E$18</f>
        <v>5.8210958603810132</v>
      </c>
      <c r="BC839" s="32" t="e">
        <f>Rohdaten!AD839-G839</f>
        <v>#DIV/0!</v>
      </c>
      <c r="BF839" s="33">
        <f>Rohdaten!AF839/eval!$B$7</f>
        <v>0</v>
      </c>
    </row>
    <row r="840" spans="2:58" x14ac:dyDescent="0.2">
      <c r="B840" s="29">
        <f>IF(1=1,Rohdaten!H840,"x"&amp;Rohdaten!H840)</f>
        <v>0</v>
      </c>
      <c r="C840" s="29">
        <f>IF(101,Rohdaten!F840,-Rohdaten!F840)</f>
        <v>0</v>
      </c>
      <c r="E840" s="32">
        <f>Rohdaten!J840</f>
        <v>0</v>
      </c>
      <c r="F840" s="32" t="e">
        <f>AVERAGE(Rohdaten!L840,Rohdaten!X840,Rohdaten!AD840)</f>
        <v>#DIV/0!</v>
      </c>
      <c r="G840" s="29" t="e">
        <f t="array" ref="G840">AVERAGE(IF(Rohdaten!E840='turnwise standard'!$A$5:$A$99,'turnwise standard'!$F$5:$F$99))</f>
        <v>#DIV/0!</v>
      </c>
      <c r="H840" s="29" t="b">
        <f>IF(ISERROR(G840),1&lt;0,E840-G840&gt;eval!$B$6)</f>
        <v>0</v>
      </c>
      <c r="I840" s="32" t="e">
        <f>Rohdaten!L840-G840</f>
        <v>#DIV/0!</v>
      </c>
      <c r="J840" s="32">
        <f t="shared" si="215"/>
        <v>0</v>
      </c>
      <c r="K840" s="32">
        <f t="shared" si="216"/>
        <v>0</v>
      </c>
      <c r="V840" s="31" t="e">
        <f t="array" ref="V840">AVERAGE(IF(Rohdaten!E840='turnwise standard'!$A$5:$A$99,'turnwise standard'!$P$5:$P$99))</f>
        <v>#DIV/0!</v>
      </c>
      <c r="AF840" s="32">
        <f>(AC840)/((AE840+0.0000000000000000001)/charge/constants!$B$3)</f>
        <v>0</v>
      </c>
      <c r="AG840" s="32">
        <f>SQRT(AC840+1)/((AE840+0.0000000000000000001)/charge/constants!$B$3)</f>
        <v>4.8066000000000004</v>
      </c>
      <c r="AH840" s="32">
        <f>AF840/eval!$E$18</f>
        <v>0</v>
      </c>
      <c r="AI840" s="32">
        <f>AG840/eval!$E$18</f>
        <v>5.8210958603810132</v>
      </c>
      <c r="AR840" s="32" t="e">
        <f t="shared" si="217"/>
        <v>#DIV/0!</v>
      </c>
      <c r="AT840" s="32">
        <f>(AP840)/((AS840+0.0000000000000000001)/charge/constants!$B$3)</f>
        <v>0</v>
      </c>
      <c r="AU840" s="32">
        <f>SQRT(AP840+1)/((AS840+0.0000000000000000001)/charge/constants!$B$3)</f>
        <v>4.8066000000000004</v>
      </c>
      <c r="AV840" s="32">
        <f>AT840/eval!$E$18</f>
        <v>0</v>
      </c>
      <c r="AW840" s="32">
        <f>AU840/eval!$E$18</f>
        <v>5.8210958603810132</v>
      </c>
      <c r="BC840" s="32" t="e">
        <f>Rohdaten!AD840-G840</f>
        <v>#DIV/0!</v>
      </c>
      <c r="BF840" s="33">
        <f>Rohdaten!AF840/eval!$B$7</f>
        <v>0</v>
      </c>
    </row>
    <row r="841" spans="2:58" x14ac:dyDescent="0.2">
      <c r="B841" s="29">
        <f>IF(1=1,Rohdaten!H841,"x"&amp;Rohdaten!H841)</f>
        <v>0</v>
      </c>
      <c r="C841" s="29">
        <f>IF(101,Rohdaten!F841,-Rohdaten!F841)</f>
        <v>0</v>
      </c>
      <c r="E841" s="32">
        <f>Rohdaten!J841</f>
        <v>0</v>
      </c>
      <c r="F841" s="32" t="e">
        <f>AVERAGE(Rohdaten!L841,Rohdaten!X841,Rohdaten!AD841)</f>
        <v>#DIV/0!</v>
      </c>
      <c r="G841" s="29" t="e">
        <f t="array" ref="G841">AVERAGE(IF(Rohdaten!E841='turnwise standard'!$A$5:$A$99,'turnwise standard'!$F$5:$F$99))</f>
        <v>#DIV/0!</v>
      </c>
      <c r="H841" s="29" t="b">
        <f>IF(ISERROR(G841),1&lt;0,E841-G841&gt;eval!$B$6)</f>
        <v>0</v>
      </c>
      <c r="I841" s="32" t="e">
        <f>Rohdaten!L841-G841</f>
        <v>#DIV/0!</v>
      </c>
      <c r="J841" s="32">
        <f t="shared" si="215"/>
        <v>0</v>
      </c>
      <c r="K841" s="32">
        <f t="shared" si="216"/>
        <v>0</v>
      </c>
      <c r="V841" s="31" t="e">
        <f t="array" ref="V841">AVERAGE(IF(Rohdaten!E841='turnwise standard'!$A$5:$A$99,'turnwise standard'!$P$5:$P$99))</f>
        <v>#DIV/0!</v>
      </c>
      <c r="AF841" s="32">
        <f>(AC841)/((AE841+0.0000000000000000001)/charge/constants!$B$3)</f>
        <v>0</v>
      </c>
      <c r="AG841" s="32">
        <f>SQRT(AC841+1)/((AE841+0.0000000000000000001)/charge/constants!$B$3)</f>
        <v>4.8066000000000004</v>
      </c>
      <c r="AH841" s="32">
        <f>AF841/eval!$E$18</f>
        <v>0</v>
      </c>
      <c r="AI841" s="32">
        <f>AG841/eval!$E$18</f>
        <v>5.8210958603810132</v>
      </c>
      <c r="AR841" s="32" t="e">
        <f t="shared" si="217"/>
        <v>#DIV/0!</v>
      </c>
      <c r="AT841" s="32">
        <f>(AP841)/((AS841+0.0000000000000000001)/charge/constants!$B$3)</f>
        <v>0</v>
      </c>
      <c r="AU841" s="32">
        <f>SQRT(AP841+1)/((AS841+0.0000000000000000001)/charge/constants!$B$3)</f>
        <v>4.8066000000000004</v>
      </c>
      <c r="AV841" s="32">
        <f>AT841/eval!$E$18</f>
        <v>0</v>
      </c>
      <c r="AW841" s="32">
        <f>AU841/eval!$E$18</f>
        <v>5.8210958603810132</v>
      </c>
      <c r="BC841" s="32" t="e">
        <f>Rohdaten!AD841-G841</f>
        <v>#DIV/0!</v>
      </c>
      <c r="BF841" s="33">
        <f>Rohdaten!AF841/eval!$B$7</f>
        <v>0</v>
      </c>
    </row>
    <row r="842" spans="2:58" x14ac:dyDescent="0.2">
      <c r="B842" s="29">
        <f>IF(1=1,Rohdaten!H842,"x"&amp;Rohdaten!H842)</f>
        <v>0</v>
      </c>
      <c r="C842" s="29">
        <f>IF(101,Rohdaten!F842,-Rohdaten!F842)</f>
        <v>0</v>
      </c>
      <c r="E842" s="32">
        <f>Rohdaten!J842</f>
        <v>0</v>
      </c>
      <c r="F842" s="32" t="e">
        <f>AVERAGE(Rohdaten!L842,Rohdaten!X842,Rohdaten!AD842)</f>
        <v>#DIV/0!</v>
      </c>
      <c r="G842" s="29" t="e">
        <f t="array" ref="G842">AVERAGE(IF(Rohdaten!E842='turnwise standard'!$A$5:$A$99,'turnwise standard'!$F$5:$F$99))</f>
        <v>#DIV/0!</v>
      </c>
      <c r="H842" s="29" t="b">
        <f>IF(ISERROR(G842),1&lt;0,E842-G842&gt;eval!$B$6)</f>
        <v>0</v>
      </c>
      <c r="I842" s="32" t="e">
        <f>Rohdaten!L842-G842</f>
        <v>#DIV/0!</v>
      </c>
      <c r="J842" s="32">
        <f t="shared" si="215"/>
        <v>0</v>
      </c>
      <c r="K842" s="32">
        <f t="shared" si="216"/>
        <v>0</v>
      </c>
      <c r="V842" s="31" t="e">
        <f t="array" ref="V842">AVERAGE(IF(Rohdaten!E842='turnwise standard'!$A$5:$A$99,'turnwise standard'!$P$5:$P$99))</f>
        <v>#DIV/0!</v>
      </c>
      <c r="AF842" s="32">
        <f>(AC842)/((AE842+0.0000000000000000001)/charge/constants!$B$3)</f>
        <v>0</v>
      </c>
      <c r="AG842" s="32">
        <f>SQRT(AC842+1)/((AE842+0.0000000000000000001)/charge/constants!$B$3)</f>
        <v>4.8066000000000004</v>
      </c>
      <c r="AH842" s="32">
        <f>AF842/eval!$E$18</f>
        <v>0</v>
      </c>
      <c r="AI842" s="32">
        <f>AG842/eval!$E$18</f>
        <v>5.8210958603810132</v>
      </c>
      <c r="AR842" s="32" t="e">
        <f t="shared" si="217"/>
        <v>#DIV/0!</v>
      </c>
      <c r="AT842" s="32">
        <f>(AP842)/((AS842+0.0000000000000000001)/charge/constants!$B$3)</f>
        <v>0</v>
      </c>
      <c r="AU842" s="32">
        <f>SQRT(AP842+1)/((AS842+0.0000000000000000001)/charge/constants!$B$3)</f>
        <v>4.8066000000000004</v>
      </c>
      <c r="AV842" s="32">
        <f>AT842/eval!$E$18</f>
        <v>0</v>
      </c>
      <c r="AW842" s="32">
        <f>AU842/eval!$E$18</f>
        <v>5.8210958603810132</v>
      </c>
      <c r="BC842" s="32" t="e">
        <f>Rohdaten!AD842-G842</f>
        <v>#DIV/0!</v>
      </c>
      <c r="BF842" s="33">
        <f>Rohdaten!AF842/eval!$B$7</f>
        <v>0</v>
      </c>
    </row>
    <row r="843" spans="2:58" x14ac:dyDescent="0.2">
      <c r="B843" s="29">
        <f>IF(1=1,Rohdaten!H843,"x"&amp;Rohdaten!H843)</f>
        <v>0</v>
      </c>
      <c r="C843" s="29">
        <f>IF(101,Rohdaten!F843,-Rohdaten!F843)</f>
        <v>0</v>
      </c>
      <c r="E843" s="32">
        <f>Rohdaten!J843</f>
        <v>0</v>
      </c>
      <c r="F843" s="32" t="e">
        <f>AVERAGE(Rohdaten!L843,Rohdaten!X843,Rohdaten!AD843)</f>
        <v>#DIV/0!</v>
      </c>
      <c r="G843" s="29" t="e">
        <f t="array" ref="G843">AVERAGE(IF(Rohdaten!E843='turnwise standard'!$A$5:$A$99,'turnwise standard'!$F$5:$F$99))</f>
        <v>#DIV/0!</v>
      </c>
      <c r="H843" s="29" t="b">
        <f>IF(ISERROR(G843),1&lt;0,E843-G843&gt;eval!$B$6)</f>
        <v>0</v>
      </c>
      <c r="I843" s="32" t="e">
        <f>Rohdaten!L843-G843</f>
        <v>#DIV/0!</v>
      </c>
      <c r="J843" s="32">
        <f t="shared" si="215"/>
        <v>0</v>
      </c>
      <c r="K843" s="32">
        <f t="shared" si="216"/>
        <v>0</v>
      </c>
      <c r="V843" s="31" t="e">
        <f t="array" ref="V843">AVERAGE(IF(Rohdaten!E843='turnwise standard'!$A$5:$A$99,'turnwise standard'!$P$5:$P$99))</f>
        <v>#DIV/0!</v>
      </c>
      <c r="AF843" s="32">
        <f>(AC843)/((AE843+0.0000000000000000001)/charge/constants!$B$3)</f>
        <v>0</v>
      </c>
      <c r="AG843" s="32">
        <f>SQRT(AC843+1)/((AE843+0.0000000000000000001)/charge/constants!$B$3)</f>
        <v>4.8066000000000004</v>
      </c>
      <c r="AH843" s="32">
        <f>AF843/eval!$E$18</f>
        <v>0</v>
      </c>
      <c r="AI843" s="32">
        <f>AG843/eval!$E$18</f>
        <v>5.8210958603810132</v>
      </c>
      <c r="AR843" s="32" t="e">
        <f t="shared" si="217"/>
        <v>#DIV/0!</v>
      </c>
      <c r="AT843" s="32">
        <f>(AP843)/((AS843+0.0000000000000000001)/charge/constants!$B$3)</f>
        <v>0</v>
      </c>
      <c r="AU843" s="32">
        <f>SQRT(AP843+1)/((AS843+0.0000000000000000001)/charge/constants!$B$3)</f>
        <v>4.8066000000000004</v>
      </c>
      <c r="AV843" s="32">
        <f>AT843/eval!$E$18</f>
        <v>0</v>
      </c>
      <c r="AW843" s="32">
        <f>AU843/eval!$E$18</f>
        <v>5.8210958603810132</v>
      </c>
      <c r="BC843" s="32" t="e">
        <f>Rohdaten!AD843-G843</f>
        <v>#DIV/0!</v>
      </c>
      <c r="BF843" s="33">
        <f>Rohdaten!AF843/eval!$B$7</f>
        <v>0</v>
      </c>
    </row>
    <row r="844" spans="2:58" x14ac:dyDescent="0.2">
      <c r="B844" s="29">
        <f>IF(1=1,Rohdaten!H844,"x"&amp;Rohdaten!H844)</f>
        <v>0</v>
      </c>
      <c r="C844" s="29">
        <f>IF(101,Rohdaten!F844,-Rohdaten!F844)</f>
        <v>0</v>
      </c>
      <c r="E844" s="32">
        <f>Rohdaten!J844</f>
        <v>0</v>
      </c>
      <c r="F844" s="32" t="e">
        <f>AVERAGE(Rohdaten!L844,Rohdaten!X844,Rohdaten!AD844)</f>
        <v>#DIV/0!</v>
      </c>
      <c r="G844" s="29" t="e">
        <f t="array" ref="G844">AVERAGE(IF(Rohdaten!E844='turnwise standard'!$A$5:$A$99,'turnwise standard'!$F$5:$F$99))</f>
        <v>#DIV/0!</v>
      </c>
      <c r="H844" s="29" t="b">
        <f>IF(ISERROR(G844),1&lt;0,E844-G844&gt;eval!$B$6)</f>
        <v>0</v>
      </c>
      <c r="I844" s="32" t="e">
        <f>Rohdaten!L844-G844</f>
        <v>#DIV/0!</v>
      </c>
      <c r="J844" s="32">
        <f t="shared" si="215"/>
        <v>0</v>
      </c>
      <c r="K844" s="32">
        <f t="shared" si="216"/>
        <v>0</v>
      </c>
      <c r="V844" s="31" t="e">
        <f t="array" ref="V844">AVERAGE(IF(Rohdaten!E844='turnwise standard'!$A$5:$A$99,'turnwise standard'!$P$5:$P$99))</f>
        <v>#DIV/0!</v>
      </c>
      <c r="AF844" s="32">
        <f>(AC844)/((AE844+0.0000000000000000001)/charge/constants!$B$3)</f>
        <v>0</v>
      </c>
      <c r="AG844" s="32">
        <f>SQRT(AC844+1)/((AE844+0.0000000000000000001)/charge/constants!$B$3)</f>
        <v>4.8066000000000004</v>
      </c>
      <c r="AH844" s="32">
        <f>AF844/eval!$E$18</f>
        <v>0</v>
      </c>
      <c r="AI844" s="32">
        <f>AG844/eval!$E$18</f>
        <v>5.8210958603810132</v>
      </c>
      <c r="AR844" s="32" t="e">
        <f t="shared" si="217"/>
        <v>#DIV/0!</v>
      </c>
      <c r="AT844" s="32">
        <f>(AP844)/((AS844+0.0000000000000000001)/charge/constants!$B$3)</f>
        <v>0</v>
      </c>
      <c r="AU844" s="32">
        <f>SQRT(AP844+1)/((AS844+0.0000000000000000001)/charge/constants!$B$3)</f>
        <v>4.8066000000000004</v>
      </c>
      <c r="AV844" s="32">
        <f>AT844/eval!$E$18</f>
        <v>0</v>
      </c>
      <c r="AW844" s="32">
        <f>AU844/eval!$E$18</f>
        <v>5.8210958603810132</v>
      </c>
      <c r="BC844" s="32" t="e">
        <f>Rohdaten!AD844-G844</f>
        <v>#DIV/0!</v>
      </c>
      <c r="BF844" s="33">
        <f>Rohdaten!AF844/eval!$B$7</f>
        <v>0</v>
      </c>
    </row>
    <row r="845" spans="2:58" x14ac:dyDescent="0.2">
      <c r="B845" s="29">
        <f>IF(1=1,Rohdaten!H845,"x"&amp;Rohdaten!H845)</f>
        <v>0</v>
      </c>
      <c r="C845" s="29">
        <f>IF(101,Rohdaten!F845,-Rohdaten!F845)</f>
        <v>0</v>
      </c>
      <c r="E845" s="32">
        <f>Rohdaten!J845</f>
        <v>0</v>
      </c>
      <c r="F845" s="32" t="e">
        <f>AVERAGE(Rohdaten!L845,Rohdaten!X845,Rohdaten!AD845)</f>
        <v>#DIV/0!</v>
      </c>
      <c r="G845" s="29" t="e">
        <f t="array" ref="G845">AVERAGE(IF(Rohdaten!E845='turnwise standard'!$A$5:$A$99,'turnwise standard'!$F$5:$F$99))</f>
        <v>#DIV/0!</v>
      </c>
      <c r="H845" s="29" t="b">
        <f>IF(ISERROR(G845),1&lt;0,E845-G845&gt;eval!$B$6)</f>
        <v>0</v>
      </c>
      <c r="I845" s="32" t="e">
        <f>Rohdaten!L845-G845</f>
        <v>#DIV/0!</v>
      </c>
      <c r="J845" s="32">
        <f t="shared" si="215"/>
        <v>0</v>
      </c>
      <c r="K845" s="32">
        <f t="shared" si="216"/>
        <v>0</v>
      </c>
      <c r="V845" s="31" t="e">
        <f t="array" ref="V845">AVERAGE(IF(Rohdaten!E845='turnwise standard'!$A$5:$A$99,'turnwise standard'!$P$5:$P$99))</f>
        <v>#DIV/0!</v>
      </c>
      <c r="AF845" s="32">
        <f>(AC845)/((AE845+0.0000000000000000001)/charge/constants!$B$3)</f>
        <v>0</v>
      </c>
      <c r="AG845" s="32">
        <f>SQRT(AC845+1)/((AE845+0.0000000000000000001)/charge/constants!$B$3)</f>
        <v>4.8066000000000004</v>
      </c>
      <c r="AH845" s="32">
        <f>AF845/eval!$E$18</f>
        <v>0</v>
      </c>
      <c r="AI845" s="32">
        <f>AG845/eval!$E$18</f>
        <v>5.8210958603810132</v>
      </c>
      <c r="AR845" s="32" t="e">
        <f t="shared" si="217"/>
        <v>#DIV/0!</v>
      </c>
      <c r="AT845" s="32">
        <f>(AP845)/((AS845+0.0000000000000000001)/charge/constants!$B$3)</f>
        <v>0</v>
      </c>
      <c r="AU845" s="32">
        <f>SQRT(AP845+1)/((AS845+0.0000000000000000001)/charge/constants!$B$3)</f>
        <v>4.8066000000000004</v>
      </c>
      <c r="AV845" s="32">
        <f>AT845/eval!$E$18</f>
        <v>0</v>
      </c>
      <c r="AW845" s="32">
        <f>AU845/eval!$E$18</f>
        <v>5.8210958603810132</v>
      </c>
      <c r="BC845" s="32" t="e">
        <f>Rohdaten!AD845-G845</f>
        <v>#DIV/0!</v>
      </c>
      <c r="BF845" s="33">
        <f>Rohdaten!AF845/eval!$B$7</f>
        <v>0</v>
      </c>
    </row>
    <row r="846" spans="2:58" x14ac:dyDescent="0.2">
      <c r="B846" s="29">
        <f>IF(1=1,Rohdaten!H846,"x"&amp;Rohdaten!H846)</f>
        <v>0</v>
      </c>
      <c r="C846" s="29">
        <f>IF(101,Rohdaten!F846,-Rohdaten!F846)</f>
        <v>0</v>
      </c>
      <c r="E846" s="32">
        <f>Rohdaten!J846</f>
        <v>0</v>
      </c>
      <c r="F846" s="32" t="e">
        <f>AVERAGE(Rohdaten!L846,Rohdaten!X846,Rohdaten!AD846)</f>
        <v>#DIV/0!</v>
      </c>
      <c r="G846" s="29" t="e">
        <f t="array" ref="G846">AVERAGE(IF(Rohdaten!E846='turnwise standard'!$A$5:$A$99,'turnwise standard'!$F$5:$F$99))</f>
        <v>#DIV/0!</v>
      </c>
      <c r="H846" s="29" t="b">
        <f>IF(ISERROR(G846),1&lt;0,E846-G846&gt;eval!$B$6)</f>
        <v>0</v>
      </c>
      <c r="I846" s="32" t="e">
        <f>Rohdaten!L846-G846</f>
        <v>#DIV/0!</v>
      </c>
      <c r="J846" s="32">
        <f t="shared" si="215"/>
        <v>0</v>
      </c>
      <c r="K846" s="32">
        <f t="shared" si="216"/>
        <v>0</v>
      </c>
      <c r="V846" s="31" t="e">
        <f t="array" ref="V846">AVERAGE(IF(Rohdaten!E846='turnwise standard'!$A$5:$A$99,'turnwise standard'!$P$5:$P$99))</f>
        <v>#DIV/0!</v>
      </c>
      <c r="AF846" s="32">
        <f>(AC846)/((AE846+0.0000000000000000001)/charge/constants!$B$3)</f>
        <v>0</v>
      </c>
      <c r="AG846" s="32">
        <f>SQRT(AC846+1)/((AE846+0.0000000000000000001)/charge/constants!$B$3)</f>
        <v>4.8066000000000004</v>
      </c>
      <c r="AH846" s="32">
        <f>AF846/eval!$E$18</f>
        <v>0</v>
      </c>
      <c r="AI846" s="32">
        <f>AG846/eval!$E$18</f>
        <v>5.8210958603810132</v>
      </c>
      <c r="AR846" s="32" t="e">
        <f t="shared" si="217"/>
        <v>#DIV/0!</v>
      </c>
      <c r="AT846" s="32">
        <f>(AP846)/((AS846+0.0000000000000000001)/charge/constants!$B$3)</f>
        <v>0</v>
      </c>
      <c r="AU846" s="32">
        <f>SQRT(AP846+1)/((AS846+0.0000000000000000001)/charge/constants!$B$3)</f>
        <v>4.8066000000000004</v>
      </c>
      <c r="AV846" s="32">
        <f>AT846/eval!$E$18</f>
        <v>0</v>
      </c>
      <c r="AW846" s="32">
        <f>AU846/eval!$E$18</f>
        <v>5.8210958603810132</v>
      </c>
      <c r="BC846" s="32" t="e">
        <f>Rohdaten!AD846-G846</f>
        <v>#DIV/0!</v>
      </c>
      <c r="BF846" s="33">
        <f>Rohdaten!AF846/eval!$B$7</f>
        <v>0</v>
      </c>
    </row>
    <row r="847" spans="2:58" x14ac:dyDescent="0.2">
      <c r="B847" s="29">
        <f>IF(1=1,Rohdaten!H847,"x"&amp;Rohdaten!H847)</f>
        <v>0</v>
      </c>
      <c r="C847" s="29">
        <f>IF(101,Rohdaten!F847,-Rohdaten!F847)</f>
        <v>0</v>
      </c>
      <c r="E847" s="32">
        <f>Rohdaten!J847</f>
        <v>0</v>
      </c>
      <c r="F847" s="32" t="e">
        <f>AVERAGE(Rohdaten!L847,Rohdaten!X847,Rohdaten!AD847)</f>
        <v>#DIV/0!</v>
      </c>
      <c r="G847" s="29" t="e">
        <f t="array" ref="G847">AVERAGE(IF(Rohdaten!E847='turnwise standard'!$A$5:$A$99,'turnwise standard'!$F$5:$F$99))</f>
        <v>#DIV/0!</v>
      </c>
      <c r="H847" s="29" t="b">
        <f>IF(ISERROR(G847),1&lt;0,E847-G847&gt;eval!$B$6)</f>
        <v>0</v>
      </c>
      <c r="I847" s="32" t="e">
        <f>Rohdaten!L847-G847</f>
        <v>#DIV/0!</v>
      </c>
      <c r="J847" s="32">
        <f t="shared" si="215"/>
        <v>0</v>
      </c>
      <c r="K847" s="32">
        <f t="shared" si="216"/>
        <v>0</v>
      </c>
      <c r="V847" s="31" t="e">
        <f t="array" ref="V847">AVERAGE(IF(Rohdaten!E847='turnwise standard'!$A$5:$A$99,'turnwise standard'!$P$5:$P$99))</f>
        <v>#DIV/0!</v>
      </c>
      <c r="AF847" s="32">
        <f>(AC847)/((AE847+0.0000000000000000001)/charge/constants!$B$3)</f>
        <v>0</v>
      </c>
      <c r="AG847" s="32">
        <f>SQRT(AC847+1)/((AE847+0.0000000000000000001)/charge/constants!$B$3)</f>
        <v>4.8066000000000004</v>
      </c>
      <c r="AH847" s="32">
        <f>AF847/eval!$E$18</f>
        <v>0</v>
      </c>
      <c r="AI847" s="32">
        <f>AG847/eval!$E$18</f>
        <v>5.8210958603810132</v>
      </c>
      <c r="AR847" s="32" t="e">
        <f t="shared" si="217"/>
        <v>#DIV/0!</v>
      </c>
      <c r="AT847" s="32">
        <f>(AP847)/((AS847+0.0000000000000000001)/charge/constants!$B$3)</f>
        <v>0</v>
      </c>
      <c r="AU847" s="32">
        <f>SQRT(AP847+1)/((AS847+0.0000000000000000001)/charge/constants!$B$3)</f>
        <v>4.8066000000000004</v>
      </c>
      <c r="AV847" s="32">
        <f>AT847/eval!$E$18</f>
        <v>0</v>
      </c>
      <c r="AW847" s="32">
        <f>AU847/eval!$E$18</f>
        <v>5.8210958603810132</v>
      </c>
      <c r="BC847" s="32" t="e">
        <f>Rohdaten!AD847-G847</f>
        <v>#DIV/0!</v>
      </c>
      <c r="BF847" s="33">
        <f>Rohdaten!AF847/eval!$B$7</f>
        <v>0</v>
      </c>
    </row>
    <row r="848" spans="2:58" x14ac:dyDescent="0.2">
      <c r="B848" s="29">
        <f>IF(1=1,Rohdaten!H848,"x"&amp;Rohdaten!H848)</f>
        <v>0</v>
      </c>
      <c r="C848" s="29">
        <f>IF(101,Rohdaten!F848,-Rohdaten!F848)</f>
        <v>0</v>
      </c>
      <c r="E848" s="32">
        <f>Rohdaten!J848</f>
        <v>0</v>
      </c>
      <c r="F848" s="32" t="e">
        <f>AVERAGE(Rohdaten!L848,Rohdaten!X848,Rohdaten!AD848)</f>
        <v>#DIV/0!</v>
      </c>
      <c r="G848" s="29" t="e">
        <f t="array" ref="G848">AVERAGE(IF(Rohdaten!E848='turnwise standard'!$A$5:$A$99,'turnwise standard'!$F$5:$F$99))</f>
        <v>#DIV/0!</v>
      </c>
      <c r="H848" s="29" t="b">
        <f>IF(ISERROR(G848),1&lt;0,E848-G848&gt;eval!$B$6)</f>
        <v>0</v>
      </c>
      <c r="I848" s="32" t="e">
        <f>Rohdaten!L848-G848</f>
        <v>#DIV/0!</v>
      </c>
      <c r="J848" s="32">
        <f t="shared" si="215"/>
        <v>0</v>
      </c>
      <c r="K848" s="32">
        <f t="shared" si="216"/>
        <v>0</v>
      </c>
      <c r="V848" s="31" t="e">
        <f t="array" ref="V848">AVERAGE(IF(Rohdaten!E848='turnwise standard'!$A$5:$A$99,'turnwise standard'!$P$5:$P$99))</f>
        <v>#DIV/0!</v>
      </c>
      <c r="AF848" s="32">
        <f>(AC848)/((AE848+0.0000000000000000001)/charge/constants!$B$3)</f>
        <v>0</v>
      </c>
      <c r="AG848" s="32">
        <f>SQRT(AC848+1)/((AE848+0.0000000000000000001)/charge/constants!$B$3)</f>
        <v>4.8066000000000004</v>
      </c>
      <c r="AH848" s="32">
        <f>AF848/eval!$E$18</f>
        <v>0</v>
      </c>
      <c r="AI848" s="32">
        <f>AG848/eval!$E$18</f>
        <v>5.8210958603810132</v>
      </c>
      <c r="AR848" s="32" t="e">
        <f t="shared" si="217"/>
        <v>#DIV/0!</v>
      </c>
      <c r="AT848" s="32">
        <f>(AP848)/((AS848+0.0000000000000000001)/charge/constants!$B$3)</f>
        <v>0</v>
      </c>
      <c r="AU848" s="32">
        <f>SQRT(AP848+1)/((AS848+0.0000000000000000001)/charge/constants!$B$3)</f>
        <v>4.8066000000000004</v>
      </c>
      <c r="AV848" s="32">
        <f>AT848/eval!$E$18</f>
        <v>0</v>
      </c>
      <c r="AW848" s="32">
        <f>AU848/eval!$E$18</f>
        <v>5.8210958603810132</v>
      </c>
      <c r="BC848" s="32" t="e">
        <f>Rohdaten!AD848-G848</f>
        <v>#DIV/0!</v>
      </c>
      <c r="BF848" s="33">
        <f>Rohdaten!AF848/eval!$B$7</f>
        <v>0</v>
      </c>
    </row>
    <row r="849" spans="2:58" x14ac:dyDescent="0.2">
      <c r="B849" s="29">
        <f>IF(1=1,Rohdaten!H849,"x"&amp;Rohdaten!H849)</f>
        <v>0</v>
      </c>
      <c r="C849" s="29">
        <f>IF(101,Rohdaten!F849,-Rohdaten!F849)</f>
        <v>0</v>
      </c>
      <c r="E849" s="32">
        <f>Rohdaten!J849</f>
        <v>0</v>
      </c>
      <c r="F849" s="32" t="e">
        <f>AVERAGE(Rohdaten!L849,Rohdaten!X849,Rohdaten!AD849)</f>
        <v>#DIV/0!</v>
      </c>
      <c r="G849" s="29" t="e">
        <f t="array" ref="G849">AVERAGE(IF(Rohdaten!E849='turnwise standard'!$A$5:$A$99,'turnwise standard'!$F$5:$F$99))</f>
        <v>#DIV/0!</v>
      </c>
      <c r="H849" s="29" t="b">
        <f>IF(ISERROR(G849),1&lt;0,E849-G849&gt;eval!$B$6)</f>
        <v>0</v>
      </c>
      <c r="I849" s="32" t="e">
        <f>Rohdaten!L849-G849</f>
        <v>#DIV/0!</v>
      </c>
      <c r="J849" s="32">
        <f t="shared" si="215"/>
        <v>0</v>
      </c>
      <c r="K849" s="32">
        <f t="shared" si="216"/>
        <v>0</v>
      </c>
      <c r="V849" s="31" t="e">
        <f t="array" ref="V849">AVERAGE(IF(Rohdaten!E849='turnwise standard'!$A$5:$A$99,'turnwise standard'!$P$5:$P$99))</f>
        <v>#DIV/0!</v>
      </c>
      <c r="AF849" s="32">
        <f>(AC849)/((AE849+0.0000000000000000001)/charge/constants!$B$3)</f>
        <v>0</v>
      </c>
      <c r="AG849" s="32">
        <f>SQRT(AC849+1)/((AE849+0.0000000000000000001)/charge/constants!$B$3)</f>
        <v>4.8066000000000004</v>
      </c>
      <c r="AH849" s="32">
        <f>AF849/eval!$E$18</f>
        <v>0</v>
      </c>
      <c r="AI849" s="32">
        <f>AG849/eval!$E$18</f>
        <v>5.8210958603810132</v>
      </c>
      <c r="AR849" s="32" t="e">
        <f t="shared" si="217"/>
        <v>#DIV/0!</v>
      </c>
      <c r="AT849" s="32">
        <f>(AP849)/((AS849+0.0000000000000000001)/charge/constants!$B$3)</f>
        <v>0</v>
      </c>
      <c r="AU849" s="32">
        <f>SQRT(AP849+1)/((AS849+0.0000000000000000001)/charge/constants!$B$3)</f>
        <v>4.8066000000000004</v>
      </c>
      <c r="AV849" s="32">
        <f>AT849/eval!$E$18</f>
        <v>0</v>
      </c>
      <c r="AW849" s="32">
        <f>AU849/eval!$E$18</f>
        <v>5.8210958603810132</v>
      </c>
      <c r="BC849" s="32" t="e">
        <f>Rohdaten!AD849-G849</f>
        <v>#DIV/0!</v>
      </c>
      <c r="BF849" s="33">
        <f>Rohdaten!AF849/eval!$B$7</f>
        <v>0</v>
      </c>
    </row>
    <row r="850" spans="2:58" x14ac:dyDescent="0.2">
      <c r="B850" s="29">
        <f>IF(1=1,Rohdaten!H850,"x"&amp;Rohdaten!H850)</f>
        <v>0</v>
      </c>
      <c r="C850" s="29">
        <f>IF(101,Rohdaten!F850,-Rohdaten!F850)</f>
        <v>0</v>
      </c>
      <c r="E850" s="32">
        <f>Rohdaten!J850</f>
        <v>0</v>
      </c>
      <c r="F850" s="32" t="e">
        <f>AVERAGE(Rohdaten!L850,Rohdaten!X850,Rohdaten!AD850)</f>
        <v>#DIV/0!</v>
      </c>
      <c r="G850" s="29" t="e">
        <f t="array" ref="G850">AVERAGE(IF(Rohdaten!E850='turnwise standard'!$A$5:$A$99,'turnwise standard'!$F$5:$F$99))</f>
        <v>#DIV/0!</v>
      </c>
      <c r="H850" s="29" t="b">
        <f>IF(ISERROR(G850),1&lt;0,E850-G850&gt;eval!$B$6)</f>
        <v>0</v>
      </c>
      <c r="I850" s="32" t="e">
        <f>Rohdaten!L850-G850</f>
        <v>#DIV/0!</v>
      </c>
      <c r="J850" s="32">
        <f t="shared" si="215"/>
        <v>0</v>
      </c>
      <c r="K850" s="32">
        <f t="shared" si="216"/>
        <v>0</v>
      </c>
      <c r="V850" s="31" t="e">
        <f t="array" ref="V850">AVERAGE(IF(Rohdaten!E850='turnwise standard'!$A$5:$A$99,'turnwise standard'!$P$5:$P$99))</f>
        <v>#DIV/0!</v>
      </c>
      <c r="AF850" s="32">
        <f>(AC850)/((AE850+0.0000000000000000001)/charge/constants!$B$3)</f>
        <v>0</v>
      </c>
      <c r="AG850" s="32">
        <f>SQRT(AC850+1)/((AE850+0.0000000000000000001)/charge/constants!$B$3)</f>
        <v>4.8066000000000004</v>
      </c>
      <c r="AH850" s="32">
        <f>AF850/eval!$E$18</f>
        <v>0</v>
      </c>
      <c r="AI850" s="32">
        <f>AG850/eval!$E$18</f>
        <v>5.8210958603810132</v>
      </c>
      <c r="AR850" s="32" t="e">
        <f t="shared" si="217"/>
        <v>#DIV/0!</v>
      </c>
      <c r="AT850" s="32">
        <f>(AP850)/((AS850+0.0000000000000000001)/charge/constants!$B$3)</f>
        <v>0</v>
      </c>
      <c r="AU850" s="32">
        <f>SQRT(AP850+1)/((AS850+0.0000000000000000001)/charge/constants!$B$3)</f>
        <v>4.8066000000000004</v>
      </c>
      <c r="AV850" s="32">
        <f>AT850/eval!$E$18</f>
        <v>0</v>
      </c>
      <c r="AW850" s="32">
        <f>AU850/eval!$E$18</f>
        <v>5.8210958603810132</v>
      </c>
      <c r="BC850" s="32" t="e">
        <f>Rohdaten!AD850-G850</f>
        <v>#DIV/0!</v>
      </c>
      <c r="BF850" s="33">
        <f>Rohdaten!AF850/eval!$B$7</f>
        <v>0</v>
      </c>
    </row>
    <row r="851" spans="2:58" x14ac:dyDescent="0.2">
      <c r="B851" s="29">
        <f>IF(1=1,Rohdaten!H851,"x"&amp;Rohdaten!H851)</f>
        <v>0</v>
      </c>
      <c r="C851" s="29">
        <f>IF(101,Rohdaten!F851,-Rohdaten!F851)</f>
        <v>0</v>
      </c>
      <c r="E851" s="32">
        <f>Rohdaten!J851</f>
        <v>0</v>
      </c>
      <c r="F851" s="32" t="e">
        <f>AVERAGE(Rohdaten!L851,Rohdaten!X851,Rohdaten!AD851)</f>
        <v>#DIV/0!</v>
      </c>
      <c r="G851" s="29" t="e">
        <f t="array" ref="G851">AVERAGE(IF(Rohdaten!E851='turnwise standard'!$A$5:$A$99,'turnwise standard'!$F$5:$F$99))</f>
        <v>#DIV/0!</v>
      </c>
      <c r="H851" s="29" t="b">
        <f>IF(ISERROR(G851),1&lt;0,E851-G851&gt;eval!$B$6)</f>
        <v>0</v>
      </c>
      <c r="I851" s="32" t="e">
        <f>Rohdaten!L851-G851</f>
        <v>#DIV/0!</v>
      </c>
      <c r="J851" s="32">
        <f t="shared" si="215"/>
        <v>0</v>
      </c>
      <c r="K851" s="32">
        <f t="shared" si="216"/>
        <v>0</v>
      </c>
      <c r="V851" s="31" t="e">
        <f t="array" ref="V851">AVERAGE(IF(Rohdaten!E851='turnwise standard'!$A$5:$A$99,'turnwise standard'!$P$5:$P$99))</f>
        <v>#DIV/0!</v>
      </c>
      <c r="AF851" s="32">
        <f>(AC851)/((AE851+0.0000000000000000001)/charge/constants!$B$3)</f>
        <v>0</v>
      </c>
      <c r="AG851" s="32">
        <f>SQRT(AC851+1)/((AE851+0.0000000000000000001)/charge/constants!$B$3)</f>
        <v>4.8066000000000004</v>
      </c>
      <c r="AH851" s="32">
        <f>AF851/eval!$E$18</f>
        <v>0</v>
      </c>
      <c r="AI851" s="32">
        <f>AG851/eval!$E$18</f>
        <v>5.8210958603810132</v>
      </c>
      <c r="AR851" s="32" t="e">
        <f t="shared" si="217"/>
        <v>#DIV/0!</v>
      </c>
      <c r="AT851" s="32">
        <f>(AP851)/((AS851+0.0000000000000000001)/charge/constants!$B$3)</f>
        <v>0</v>
      </c>
      <c r="AU851" s="32">
        <f>SQRT(AP851+1)/((AS851+0.0000000000000000001)/charge/constants!$B$3)</f>
        <v>4.8066000000000004</v>
      </c>
      <c r="AV851" s="32">
        <f>AT851/eval!$E$18</f>
        <v>0</v>
      </c>
      <c r="AW851" s="32">
        <f>AU851/eval!$E$18</f>
        <v>5.8210958603810132</v>
      </c>
      <c r="BC851" s="32" t="e">
        <f>Rohdaten!AD851-G851</f>
        <v>#DIV/0!</v>
      </c>
      <c r="BF851" s="33">
        <f>Rohdaten!AF851/eval!$B$7</f>
        <v>0</v>
      </c>
    </row>
    <row r="852" spans="2:58" x14ac:dyDescent="0.2">
      <c r="B852" s="29">
        <f>IF(1=1,Rohdaten!H852,"x"&amp;Rohdaten!H852)</f>
        <v>0</v>
      </c>
      <c r="C852" s="29">
        <f>IF(101,Rohdaten!F852,-Rohdaten!F852)</f>
        <v>0</v>
      </c>
      <c r="E852" s="32">
        <f>Rohdaten!J852</f>
        <v>0</v>
      </c>
      <c r="F852" s="32" t="e">
        <f>AVERAGE(Rohdaten!L852,Rohdaten!X852,Rohdaten!AD852)</f>
        <v>#DIV/0!</v>
      </c>
      <c r="G852" s="29" t="e">
        <f t="array" ref="G852">AVERAGE(IF(Rohdaten!E852='turnwise standard'!$A$5:$A$99,'turnwise standard'!$F$5:$F$99))</f>
        <v>#DIV/0!</v>
      </c>
      <c r="H852" s="29" t="b">
        <f>IF(ISERROR(G852),1&lt;0,E852-G852&gt;eval!$B$6)</f>
        <v>0</v>
      </c>
      <c r="I852" s="32" t="e">
        <f>Rohdaten!L852-G852</f>
        <v>#DIV/0!</v>
      </c>
      <c r="J852" s="32">
        <f t="shared" si="215"/>
        <v>0</v>
      </c>
      <c r="K852" s="32">
        <f t="shared" si="216"/>
        <v>0</v>
      </c>
      <c r="V852" s="31" t="e">
        <f t="array" ref="V852">AVERAGE(IF(Rohdaten!E852='turnwise standard'!$A$5:$A$99,'turnwise standard'!$P$5:$P$99))</f>
        <v>#DIV/0!</v>
      </c>
      <c r="AF852" s="32">
        <f>(AC852)/((AE852+0.0000000000000000001)/charge/constants!$B$3)</f>
        <v>0</v>
      </c>
      <c r="AG852" s="32">
        <f>SQRT(AC852+1)/((AE852+0.0000000000000000001)/charge/constants!$B$3)</f>
        <v>4.8066000000000004</v>
      </c>
      <c r="AH852" s="32">
        <f>AF852/eval!$E$18</f>
        <v>0</v>
      </c>
      <c r="AI852" s="32">
        <f>AG852/eval!$E$18</f>
        <v>5.8210958603810132</v>
      </c>
      <c r="AR852" s="32" t="e">
        <f t="shared" si="217"/>
        <v>#DIV/0!</v>
      </c>
      <c r="AT852" s="32">
        <f>(AP852)/((AS852+0.0000000000000000001)/charge/constants!$B$3)</f>
        <v>0</v>
      </c>
      <c r="AU852" s="32">
        <f>SQRT(AP852+1)/((AS852+0.0000000000000000001)/charge/constants!$B$3)</f>
        <v>4.8066000000000004</v>
      </c>
      <c r="AV852" s="32">
        <f>AT852/eval!$E$18</f>
        <v>0</v>
      </c>
      <c r="AW852" s="32">
        <f>AU852/eval!$E$18</f>
        <v>5.8210958603810132</v>
      </c>
      <c r="BC852" s="32" t="e">
        <f>Rohdaten!AD852-G852</f>
        <v>#DIV/0!</v>
      </c>
      <c r="BF852" s="33">
        <f>Rohdaten!AF852/eval!$B$7</f>
        <v>0</v>
      </c>
    </row>
    <row r="853" spans="2:58" x14ac:dyDescent="0.2">
      <c r="B853" s="29">
        <f>IF(1=1,Rohdaten!H853,"x"&amp;Rohdaten!H853)</f>
        <v>0</v>
      </c>
      <c r="C853" s="29">
        <f>IF(101,Rohdaten!F853,-Rohdaten!F853)</f>
        <v>0</v>
      </c>
      <c r="E853" s="32">
        <f>Rohdaten!J853</f>
        <v>0</v>
      </c>
      <c r="F853" s="32" t="e">
        <f>AVERAGE(Rohdaten!L853,Rohdaten!X853,Rohdaten!AD853)</f>
        <v>#DIV/0!</v>
      </c>
      <c r="G853" s="29" t="e">
        <f t="array" ref="G853">AVERAGE(IF(Rohdaten!E853='turnwise standard'!$A$5:$A$99,'turnwise standard'!$F$5:$F$99))</f>
        <v>#DIV/0!</v>
      </c>
      <c r="H853" s="29" t="b">
        <f>IF(ISERROR(G853),1&lt;0,E853-G853&gt;eval!$B$6)</f>
        <v>0</v>
      </c>
      <c r="I853" s="32" t="e">
        <f>Rohdaten!L853-G853</f>
        <v>#DIV/0!</v>
      </c>
      <c r="J853" s="32">
        <f t="shared" si="215"/>
        <v>0</v>
      </c>
      <c r="K853" s="32">
        <f t="shared" si="216"/>
        <v>0</v>
      </c>
      <c r="V853" s="31" t="e">
        <f t="array" ref="V853">AVERAGE(IF(Rohdaten!E853='turnwise standard'!$A$5:$A$99,'turnwise standard'!$P$5:$P$99))</f>
        <v>#DIV/0!</v>
      </c>
      <c r="AF853" s="32">
        <f>(AC853)/((AE853+0.0000000000000000001)/charge/constants!$B$3)</f>
        <v>0</v>
      </c>
      <c r="AG853" s="32">
        <f>SQRT(AC853+1)/((AE853+0.0000000000000000001)/charge/constants!$B$3)</f>
        <v>4.8066000000000004</v>
      </c>
      <c r="AH853" s="32">
        <f>AF853/eval!$E$18</f>
        <v>0</v>
      </c>
      <c r="AI853" s="32">
        <f>AG853/eval!$E$18</f>
        <v>5.8210958603810132</v>
      </c>
      <c r="AR853" s="32" t="e">
        <f t="shared" si="217"/>
        <v>#DIV/0!</v>
      </c>
      <c r="AT853" s="32">
        <f>(AP853)/((AS853+0.0000000000000000001)/charge/constants!$B$3)</f>
        <v>0</v>
      </c>
      <c r="AU853" s="32">
        <f>SQRT(AP853+1)/((AS853+0.0000000000000000001)/charge/constants!$B$3)</f>
        <v>4.8066000000000004</v>
      </c>
      <c r="AV853" s="32">
        <f>AT853/eval!$E$18</f>
        <v>0</v>
      </c>
      <c r="AW853" s="32">
        <f>AU853/eval!$E$18</f>
        <v>5.8210958603810132</v>
      </c>
      <c r="BC853" s="32" t="e">
        <f>Rohdaten!AD853-G853</f>
        <v>#DIV/0!</v>
      </c>
      <c r="BF853" s="33">
        <f>Rohdaten!AF853/eval!$B$7</f>
        <v>0</v>
      </c>
    </row>
    <row r="854" spans="2:58" x14ac:dyDescent="0.2">
      <c r="B854" s="29">
        <f>IF(1=1,Rohdaten!H854,"x"&amp;Rohdaten!H854)</f>
        <v>0</v>
      </c>
      <c r="C854" s="29">
        <f>IF(101,Rohdaten!F854,-Rohdaten!F854)</f>
        <v>0</v>
      </c>
      <c r="E854" s="32">
        <f>Rohdaten!J854</f>
        <v>0</v>
      </c>
      <c r="F854" s="32" t="e">
        <f>AVERAGE(Rohdaten!L854,Rohdaten!X854,Rohdaten!AD854)</f>
        <v>#DIV/0!</v>
      </c>
      <c r="G854" s="29" t="e">
        <f t="array" ref="G854">AVERAGE(IF(Rohdaten!E854='turnwise standard'!$A$5:$A$99,'turnwise standard'!$F$5:$F$99))</f>
        <v>#DIV/0!</v>
      </c>
      <c r="H854" s="29" t="b">
        <f>IF(ISERROR(G854),1&lt;0,E854-G854&gt;eval!$B$6)</f>
        <v>0</v>
      </c>
      <c r="I854" s="32" t="e">
        <f>Rohdaten!L854-G854</f>
        <v>#DIV/0!</v>
      </c>
      <c r="J854" s="32">
        <f t="shared" si="215"/>
        <v>0</v>
      </c>
      <c r="K854" s="32">
        <f t="shared" si="216"/>
        <v>0</v>
      </c>
      <c r="V854" s="31" t="e">
        <f t="array" ref="V854">AVERAGE(IF(Rohdaten!E854='turnwise standard'!$A$5:$A$99,'turnwise standard'!$P$5:$P$99))</f>
        <v>#DIV/0!</v>
      </c>
      <c r="AF854" s="32">
        <f>(AC854)/((AE854+0.0000000000000000001)/charge/constants!$B$3)</f>
        <v>0</v>
      </c>
      <c r="AG854" s="32">
        <f>SQRT(AC854+1)/((AE854+0.0000000000000000001)/charge/constants!$B$3)</f>
        <v>4.8066000000000004</v>
      </c>
      <c r="AH854" s="32">
        <f>AF854/eval!$E$18</f>
        <v>0</v>
      </c>
      <c r="AI854" s="32">
        <f>AG854/eval!$E$18</f>
        <v>5.8210958603810132</v>
      </c>
      <c r="AR854" s="32" t="e">
        <f t="shared" si="217"/>
        <v>#DIV/0!</v>
      </c>
      <c r="AT854" s="32">
        <f>(AP854)/((AS854+0.0000000000000000001)/charge/constants!$B$3)</f>
        <v>0</v>
      </c>
      <c r="AU854" s="32">
        <f>SQRT(AP854+1)/((AS854+0.0000000000000000001)/charge/constants!$B$3)</f>
        <v>4.8066000000000004</v>
      </c>
      <c r="AV854" s="32">
        <f>AT854/eval!$E$18</f>
        <v>0</v>
      </c>
      <c r="AW854" s="32">
        <f>AU854/eval!$E$18</f>
        <v>5.8210958603810132</v>
      </c>
      <c r="BC854" s="32" t="e">
        <f>Rohdaten!AD854-G854</f>
        <v>#DIV/0!</v>
      </c>
      <c r="BF854" s="33">
        <f>Rohdaten!AF854/eval!$B$7</f>
        <v>0</v>
      </c>
    </row>
    <row r="855" spans="2:58" x14ac:dyDescent="0.2">
      <c r="B855" s="29">
        <f>IF(1=1,Rohdaten!H855,"x"&amp;Rohdaten!H855)</f>
        <v>0</v>
      </c>
      <c r="C855" s="29">
        <f>IF(101,Rohdaten!F855,-Rohdaten!F855)</f>
        <v>0</v>
      </c>
      <c r="E855" s="32">
        <f>Rohdaten!J855</f>
        <v>0</v>
      </c>
      <c r="F855" s="32" t="e">
        <f>AVERAGE(Rohdaten!L855,Rohdaten!X855,Rohdaten!AD855)</f>
        <v>#DIV/0!</v>
      </c>
      <c r="G855" s="29" t="e">
        <f t="array" ref="G855">AVERAGE(IF(Rohdaten!E855='turnwise standard'!$A$5:$A$99,'turnwise standard'!$F$5:$F$99))</f>
        <v>#DIV/0!</v>
      </c>
      <c r="H855" s="29" t="b">
        <f>IF(ISERROR(G855),1&lt;0,E855-G855&gt;eval!$B$6)</f>
        <v>0</v>
      </c>
      <c r="I855" s="32" t="e">
        <f>Rohdaten!L855-G855</f>
        <v>#DIV/0!</v>
      </c>
      <c r="J855" s="32">
        <f t="shared" si="215"/>
        <v>0</v>
      </c>
      <c r="K855" s="32">
        <f t="shared" si="216"/>
        <v>0</v>
      </c>
      <c r="V855" s="31" t="e">
        <f t="array" ref="V855">AVERAGE(IF(Rohdaten!E855='turnwise standard'!$A$5:$A$99,'turnwise standard'!$P$5:$P$99))</f>
        <v>#DIV/0!</v>
      </c>
      <c r="AF855" s="32">
        <f>(AC855)/((AE855+0.0000000000000000001)/charge/constants!$B$3)</f>
        <v>0</v>
      </c>
      <c r="AG855" s="32">
        <f>SQRT(AC855+1)/((AE855+0.0000000000000000001)/charge/constants!$B$3)</f>
        <v>4.8066000000000004</v>
      </c>
      <c r="AH855" s="32">
        <f>AF855/eval!$E$18</f>
        <v>0</v>
      </c>
      <c r="AI855" s="32">
        <f>AG855/eval!$E$18</f>
        <v>5.8210958603810132</v>
      </c>
      <c r="AR855" s="32" t="e">
        <f t="shared" si="217"/>
        <v>#DIV/0!</v>
      </c>
      <c r="AT855" s="32">
        <f>(AP855)/((AS855+0.0000000000000000001)/charge/constants!$B$3)</f>
        <v>0</v>
      </c>
      <c r="AU855" s="32">
        <f>SQRT(AP855+1)/((AS855+0.0000000000000000001)/charge/constants!$B$3)</f>
        <v>4.8066000000000004</v>
      </c>
      <c r="AV855" s="32">
        <f>AT855/eval!$E$18</f>
        <v>0</v>
      </c>
      <c r="AW855" s="32">
        <f>AU855/eval!$E$18</f>
        <v>5.8210958603810132</v>
      </c>
      <c r="BC855" s="32" t="e">
        <f>Rohdaten!AD855-G855</f>
        <v>#DIV/0!</v>
      </c>
      <c r="BF855" s="33">
        <f>Rohdaten!AF855/eval!$B$7</f>
        <v>0</v>
      </c>
    </row>
    <row r="856" spans="2:58" x14ac:dyDescent="0.2">
      <c r="B856" s="29">
        <f>IF(1=1,Rohdaten!H856,"x"&amp;Rohdaten!H856)</f>
        <v>0</v>
      </c>
      <c r="C856" s="29">
        <f>IF(101,Rohdaten!F856,-Rohdaten!F856)</f>
        <v>0</v>
      </c>
      <c r="E856" s="32">
        <f>Rohdaten!J856</f>
        <v>0</v>
      </c>
      <c r="F856" s="32" t="e">
        <f>AVERAGE(Rohdaten!L856,Rohdaten!X856,Rohdaten!AD856)</f>
        <v>#DIV/0!</v>
      </c>
      <c r="G856" s="29" t="e">
        <f t="array" ref="G856">AVERAGE(IF(Rohdaten!E856='turnwise standard'!$A$5:$A$99,'turnwise standard'!$F$5:$F$99))</f>
        <v>#DIV/0!</v>
      </c>
      <c r="H856" s="29" t="b">
        <f>IF(ISERROR(G856),1&lt;0,E856-G856&gt;eval!$B$6)</f>
        <v>0</v>
      </c>
      <c r="I856" s="32" t="e">
        <f>Rohdaten!L856-G856</f>
        <v>#DIV/0!</v>
      </c>
      <c r="J856" s="32">
        <f t="shared" si="215"/>
        <v>0</v>
      </c>
      <c r="K856" s="32">
        <f t="shared" si="216"/>
        <v>0</v>
      </c>
      <c r="V856" s="31" t="e">
        <f t="array" ref="V856">AVERAGE(IF(Rohdaten!E856='turnwise standard'!$A$5:$A$99,'turnwise standard'!$P$5:$P$99))</f>
        <v>#DIV/0!</v>
      </c>
      <c r="AF856" s="32">
        <f>(AC856)/((AE856+0.0000000000000000001)/charge/constants!$B$3)</f>
        <v>0</v>
      </c>
      <c r="AG856" s="32">
        <f>SQRT(AC856+1)/((AE856+0.0000000000000000001)/charge/constants!$B$3)</f>
        <v>4.8066000000000004</v>
      </c>
      <c r="AH856" s="32">
        <f>AF856/eval!$E$18</f>
        <v>0</v>
      </c>
      <c r="AI856" s="32">
        <f>AG856/eval!$E$18</f>
        <v>5.8210958603810132</v>
      </c>
      <c r="AR856" s="32" t="e">
        <f t="shared" si="217"/>
        <v>#DIV/0!</v>
      </c>
      <c r="AT856" s="32">
        <f>(AP856)/((AS856+0.0000000000000000001)/charge/constants!$B$3)</f>
        <v>0</v>
      </c>
      <c r="AU856" s="32">
        <f>SQRT(AP856+1)/((AS856+0.0000000000000000001)/charge/constants!$B$3)</f>
        <v>4.8066000000000004</v>
      </c>
      <c r="AV856" s="32">
        <f>AT856/eval!$E$18</f>
        <v>0</v>
      </c>
      <c r="AW856" s="32">
        <f>AU856/eval!$E$18</f>
        <v>5.8210958603810132</v>
      </c>
      <c r="BC856" s="32" t="e">
        <f>Rohdaten!AD856-G856</f>
        <v>#DIV/0!</v>
      </c>
      <c r="BF856" s="33">
        <f>Rohdaten!AF856/eval!$B$7</f>
        <v>0</v>
      </c>
    </row>
    <row r="857" spans="2:58" x14ac:dyDescent="0.2">
      <c r="B857" s="29">
        <f>IF(1=1,Rohdaten!H857,"x"&amp;Rohdaten!H857)</f>
        <v>0</v>
      </c>
      <c r="C857" s="29">
        <f>IF(101,Rohdaten!F857,-Rohdaten!F857)</f>
        <v>0</v>
      </c>
      <c r="E857" s="32">
        <f>Rohdaten!J857</f>
        <v>0</v>
      </c>
      <c r="F857" s="32" t="e">
        <f>AVERAGE(Rohdaten!L857,Rohdaten!X857,Rohdaten!AD857)</f>
        <v>#DIV/0!</v>
      </c>
      <c r="G857" s="29" t="e">
        <f t="array" ref="G857">AVERAGE(IF(Rohdaten!E857='turnwise standard'!$A$5:$A$99,'turnwise standard'!$F$5:$F$99))</f>
        <v>#DIV/0!</v>
      </c>
      <c r="H857" s="29" t="b">
        <f>IF(ISERROR(G857),1&lt;0,E857-G857&gt;eval!$B$6)</f>
        <v>0</v>
      </c>
      <c r="I857" s="32" t="e">
        <f>Rohdaten!L857-G857</f>
        <v>#DIV/0!</v>
      </c>
      <c r="J857" s="32">
        <f t="shared" si="215"/>
        <v>0</v>
      </c>
      <c r="K857" s="32">
        <f t="shared" si="216"/>
        <v>0</v>
      </c>
      <c r="V857" s="31" t="e">
        <f t="array" ref="V857">AVERAGE(IF(Rohdaten!E857='turnwise standard'!$A$5:$A$99,'turnwise standard'!$P$5:$P$99))</f>
        <v>#DIV/0!</v>
      </c>
      <c r="AF857" s="32">
        <f>(AC857)/((AE857+0.0000000000000000001)/charge/constants!$B$3)</f>
        <v>0</v>
      </c>
      <c r="AG857" s="32">
        <f>SQRT(AC857+1)/((AE857+0.0000000000000000001)/charge/constants!$B$3)</f>
        <v>4.8066000000000004</v>
      </c>
      <c r="AH857" s="32">
        <f>AF857/eval!$E$18</f>
        <v>0</v>
      </c>
      <c r="AI857" s="32">
        <f>AG857/eval!$E$18</f>
        <v>5.8210958603810132</v>
      </c>
      <c r="AR857" s="32" t="e">
        <f t="shared" si="217"/>
        <v>#DIV/0!</v>
      </c>
      <c r="AT857" s="32">
        <f>(AP857)/((AS857+0.0000000000000000001)/charge/constants!$B$3)</f>
        <v>0</v>
      </c>
      <c r="AU857" s="32">
        <f>SQRT(AP857+1)/((AS857+0.0000000000000000001)/charge/constants!$B$3)</f>
        <v>4.8066000000000004</v>
      </c>
      <c r="AV857" s="32">
        <f>AT857/eval!$E$18</f>
        <v>0</v>
      </c>
      <c r="AW857" s="32">
        <f>AU857/eval!$E$18</f>
        <v>5.8210958603810132</v>
      </c>
      <c r="BC857" s="32" t="e">
        <f>Rohdaten!AD857-G857</f>
        <v>#DIV/0!</v>
      </c>
      <c r="BF857" s="33">
        <f>Rohdaten!AF857/eval!$B$7</f>
        <v>0</v>
      </c>
    </row>
    <row r="858" spans="2:58" x14ac:dyDescent="0.2">
      <c r="B858" s="29">
        <f>IF(1=1,Rohdaten!H858,"x"&amp;Rohdaten!H858)</f>
        <v>0</v>
      </c>
      <c r="C858" s="29">
        <f>IF(101,Rohdaten!F858,-Rohdaten!F858)</f>
        <v>0</v>
      </c>
      <c r="E858" s="32">
        <f>Rohdaten!J858</f>
        <v>0</v>
      </c>
      <c r="F858" s="32" t="e">
        <f>AVERAGE(Rohdaten!L858,Rohdaten!X858,Rohdaten!AD858)</f>
        <v>#DIV/0!</v>
      </c>
      <c r="G858" s="29" t="e">
        <f t="array" ref="G858">AVERAGE(IF(Rohdaten!E858='turnwise standard'!$A$5:$A$99,'turnwise standard'!$F$5:$F$99))</f>
        <v>#DIV/0!</v>
      </c>
      <c r="H858" s="29" t="b">
        <f>IF(ISERROR(G858),1&lt;0,E858-G858&gt;eval!$B$6)</f>
        <v>0</v>
      </c>
      <c r="I858" s="32" t="e">
        <f>Rohdaten!L858-G858</f>
        <v>#DIV/0!</v>
      </c>
      <c r="J858" s="32">
        <f t="shared" si="215"/>
        <v>0</v>
      </c>
      <c r="K858" s="32">
        <f t="shared" si="216"/>
        <v>0</v>
      </c>
      <c r="V858" s="31" t="e">
        <f t="array" ref="V858">AVERAGE(IF(Rohdaten!E858='turnwise standard'!$A$5:$A$99,'turnwise standard'!$P$5:$P$99))</f>
        <v>#DIV/0!</v>
      </c>
      <c r="AF858" s="32">
        <f>(AC858)/((AE858+0.0000000000000000001)/charge/constants!$B$3)</f>
        <v>0</v>
      </c>
      <c r="AG858" s="32">
        <f>SQRT(AC858+1)/((AE858+0.0000000000000000001)/charge/constants!$B$3)</f>
        <v>4.8066000000000004</v>
      </c>
      <c r="AH858" s="32">
        <f>AF858/eval!$E$18</f>
        <v>0</v>
      </c>
      <c r="AI858" s="32">
        <f>AG858/eval!$E$18</f>
        <v>5.8210958603810132</v>
      </c>
      <c r="AR858" s="32" t="e">
        <f t="shared" si="217"/>
        <v>#DIV/0!</v>
      </c>
      <c r="AT858" s="32">
        <f>(AP858)/((AS858+0.0000000000000000001)/charge/constants!$B$3)</f>
        <v>0</v>
      </c>
      <c r="AU858" s="32">
        <f>SQRT(AP858+1)/((AS858+0.0000000000000000001)/charge/constants!$B$3)</f>
        <v>4.8066000000000004</v>
      </c>
      <c r="AV858" s="32">
        <f>AT858/eval!$E$18</f>
        <v>0</v>
      </c>
      <c r="AW858" s="32">
        <f>AU858/eval!$E$18</f>
        <v>5.8210958603810132</v>
      </c>
      <c r="BC858" s="32" t="e">
        <f>Rohdaten!AD858-G858</f>
        <v>#DIV/0!</v>
      </c>
      <c r="BF858" s="33">
        <f>Rohdaten!AF858/eval!$B$7</f>
        <v>0</v>
      </c>
    </row>
    <row r="859" spans="2:58" x14ac:dyDescent="0.2">
      <c r="B859" s="29">
        <f>IF(1=1,Rohdaten!H859,"x"&amp;Rohdaten!H859)</f>
        <v>0</v>
      </c>
      <c r="C859" s="29">
        <f>IF(101,Rohdaten!F859,-Rohdaten!F859)</f>
        <v>0</v>
      </c>
      <c r="E859" s="32">
        <f>Rohdaten!J859</f>
        <v>0</v>
      </c>
      <c r="F859" s="32" t="e">
        <f>AVERAGE(Rohdaten!L859,Rohdaten!X859,Rohdaten!AD859)</f>
        <v>#DIV/0!</v>
      </c>
      <c r="G859" s="29" t="e">
        <f t="array" ref="G859">AVERAGE(IF(Rohdaten!E859='turnwise standard'!$A$5:$A$99,'turnwise standard'!$F$5:$F$99))</f>
        <v>#DIV/0!</v>
      </c>
      <c r="H859" s="29" t="b">
        <f>IF(ISERROR(G859),1&lt;0,E859-G859&gt;eval!$B$6)</f>
        <v>0</v>
      </c>
      <c r="I859" s="32" t="e">
        <f>Rohdaten!L859-G859</f>
        <v>#DIV/0!</v>
      </c>
      <c r="J859" s="32">
        <f t="shared" si="215"/>
        <v>0</v>
      </c>
      <c r="K859" s="32">
        <f t="shared" si="216"/>
        <v>0</v>
      </c>
      <c r="V859" s="31" t="e">
        <f t="array" ref="V859">AVERAGE(IF(Rohdaten!E859='turnwise standard'!$A$5:$A$99,'turnwise standard'!$P$5:$P$99))</f>
        <v>#DIV/0!</v>
      </c>
      <c r="AF859" s="32">
        <f>(AC859)/((AE859+0.0000000000000000001)/charge/constants!$B$3)</f>
        <v>0</v>
      </c>
      <c r="AG859" s="32">
        <f>SQRT(AC859+1)/((AE859+0.0000000000000000001)/charge/constants!$B$3)</f>
        <v>4.8066000000000004</v>
      </c>
      <c r="AH859" s="32">
        <f>AF859/eval!$E$18</f>
        <v>0</v>
      </c>
      <c r="AI859" s="32">
        <f>AG859/eval!$E$18</f>
        <v>5.8210958603810132</v>
      </c>
      <c r="AR859" s="32" t="e">
        <f t="shared" si="217"/>
        <v>#DIV/0!</v>
      </c>
      <c r="AT859" s="32">
        <f>(AP859)/((AS859+0.0000000000000000001)/charge/constants!$B$3)</f>
        <v>0</v>
      </c>
      <c r="AU859" s="32">
        <f>SQRT(AP859+1)/((AS859+0.0000000000000000001)/charge/constants!$B$3)</f>
        <v>4.8066000000000004</v>
      </c>
      <c r="AV859" s="32">
        <f>AT859/eval!$E$18</f>
        <v>0</v>
      </c>
      <c r="AW859" s="32">
        <f>AU859/eval!$E$18</f>
        <v>5.8210958603810132</v>
      </c>
      <c r="BC859" s="32" t="e">
        <f>Rohdaten!AD859-G859</f>
        <v>#DIV/0!</v>
      </c>
      <c r="BF859" s="33">
        <f>Rohdaten!AF859/eval!$B$7</f>
        <v>0</v>
      </c>
    </row>
    <row r="860" spans="2:58" x14ac:dyDescent="0.2">
      <c r="B860" s="29">
        <f>IF(1=1,Rohdaten!H860,"x"&amp;Rohdaten!H860)</f>
        <v>0</v>
      </c>
      <c r="C860" s="29">
        <f>IF(101,Rohdaten!F860,-Rohdaten!F860)</f>
        <v>0</v>
      </c>
      <c r="E860" s="32">
        <f>Rohdaten!J860</f>
        <v>0</v>
      </c>
      <c r="F860" s="32" t="e">
        <f>AVERAGE(Rohdaten!L860,Rohdaten!X860,Rohdaten!AD860)</f>
        <v>#DIV/0!</v>
      </c>
      <c r="G860" s="29" t="e">
        <f t="array" ref="G860">AVERAGE(IF(Rohdaten!E860='turnwise standard'!$A$5:$A$99,'turnwise standard'!$F$5:$F$99))</f>
        <v>#DIV/0!</v>
      </c>
      <c r="H860" s="29" t="b">
        <f>IF(ISERROR(G860),1&lt;0,E860-G860&gt;eval!$B$6)</f>
        <v>0</v>
      </c>
      <c r="I860" s="32" t="e">
        <f>Rohdaten!L860-G860</f>
        <v>#DIV/0!</v>
      </c>
      <c r="J860" s="32">
        <f t="shared" si="215"/>
        <v>0</v>
      </c>
      <c r="K860" s="32">
        <f t="shared" si="216"/>
        <v>0</v>
      </c>
      <c r="V860" s="31" t="e">
        <f t="array" ref="V860">AVERAGE(IF(Rohdaten!E860='turnwise standard'!$A$5:$A$99,'turnwise standard'!$P$5:$P$99))</f>
        <v>#DIV/0!</v>
      </c>
      <c r="AF860" s="32">
        <f>(AC860)/((AE860+0.0000000000000000001)/charge/constants!$B$3)</f>
        <v>0</v>
      </c>
      <c r="AG860" s="32">
        <f>SQRT(AC860+1)/((AE860+0.0000000000000000001)/charge/constants!$B$3)</f>
        <v>4.8066000000000004</v>
      </c>
      <c r="AH860" s="32">
        <f>AF860/eval!$E$18</f>
        <v>0</v>
      </c>
      <c r="AI860" s="32">
        <f>AG860/eval!$E$18</f>
        <v>5.8210958603810132</v>
      </c>
      <c r="AR860" s="32" t="e">
        <f t="shared" si="217"/>
        <v>#DIV/0!</v>
      </c>
      <c r="AT860" s="32">
        <f>(AP860)/((AS860+0.0000000000000000001)/charge/constants!$B$3)</f>
        <v>0</v>
      </c>
      <c r="AU860" s="32">
        <f>SQRT(AP860+1)/((AS860+0.0000000000000000001)/charge/constants!$B$3)</f>
        <v>4.8066000000000004</v>
      </c>
      <c r="AV860" s="32">
        <f>AT860/eval!$E$18</f>
        <v>0</v>
      </c>
      <c r="AW860" s="32">
        <f>AU860/eval!$E$18</f>
        <v>5.8210958603810132</v>
      </c>
      <c r="BC860" s="32" t="e">
        <f>Rohdaten!AD860-G860</f>
        <v>#DIV/0!</v>
      </c>
      <c r="BF860" s="33">
        <f>Rohdaten!AF860/eval!$B$7</f>
        <v>0</v>
      </c>
    </row>
    <row r="861" spans="2:58" x14ac:dyDescent="0.2">
      <c r="B861" s="29">
        <f>IF(1=1,Rohdaten!H861,"x"&amp;Rohdaten!H861)</f>
        <v>0</v>
      </c>
      <c r="C861" s="29">
        <f>IF(101,Rohdaten!F861,-Rohdaten!F861)</f>
        <v>0</v>
      </c>
      <c r="E861" s="32">
        <f>Rohdaten!J861</f>
        <v>0</v>
      </c>
      <c r="F861" s="32" t="e">
        <f>AVERAGE(Rohdaten!L861,Rohdaten!X861,Rohdaten!AD861)</f>
        <v>#DIV/0!</v>
      </c>
      <c r="G861" s="29" t="e">
        <f t="array" ref="G861">AVERAGE(IF(Rohdaten!E861='turnwise standard'!$A$5:$A$99,'turnwise standard'!$F$5:$F$99))</f>
        <v>#DIV/0!</v>
      </c>
      <c r="H861" s="29" t="b">
        <f>IF(ISERROR(G861),1&lt;0,E861-G861&gt;eval!$B$6)</f>
        <v>0</v>
      </c>
      <c r="I861" s="32" t="e">
        <f>Rohdaten!L861-G861</f>
        <v>#DIV/0!</v>
      </c>
      <c r="J861" s="32">
        <f t="shared" si="215"/>
        <v>0</v>
      </c>
      <c r="K861" s="32">
        <f t="shared" si="216"/>
        <v>0</v>
      </c>
      <c r="V861" s="31" t="e">
        <f t="array" ref="V861">AVERAGE(IF(Rohdaten!E861='turnwise standard'!$A$5:$A$99,'turnwise standard'!$P$5:$P$99))</f>
        <v>#DIV/0!</v>
      </c>
      <c r="AF861" s="32">
        <f>(AC861)/((AE861+0.0000000000000000001)/charge/constants!$B$3)</f>
        <v>0</v>
      </c>
      <c r="AG861" s="32">
        <f>SQRT(AC861+1)/((AE861+0.0000000000000000001)/charge/constants!$B$3)</f>
        <v>4.8066000000000004</v>
      </c>
      <c r="AH861" s="32">
        <f>AF861/eval!$E$18</f>
        <v>0</v>
      </c>
      <c r="AI861" s="32">
        <f>AG861/eval!$E$18</f>
        <v>5.8210958603810132</v>
      </c>
      <c r="AR861" s="32" t="e">
        <f t="shared" si="217"/>
        <v>#DIV/0!</v>
      </c>
      <c r="AT861" s="32">
        <f>(AP861)/((AS861+0.0000000000000000001)/charge/constants!$B$3)</f>
        <v>0</v>
      </c>
      <c r="AU861" s="32">
        <f>SQRT(AP861+1)/((AS861+0.0000000000000000001)/charge/constants!$B$3)</f>
        <v>4.8066000000000004</v>
      </c>
      <c r="AV861" s="32">
        <f>AT861/eval!$E$18</f>
        <v>0</v>
      </c>
      <c r="AW861" s="32">
        <f>AU861/eval!$E$18</f>
        <v>5.8210958603810132</v>
      </c>
      <c r="BC861" s="32" t="e">
        <f>Rohdaten!AD861-G861</f>
        <v>#DIV/0!</v>
      </c>
      <c r="BF861" s="33">
        <f>Rohdaten!AF861/eval!$B$7</f>
        <v>0</v>
      </c>
    </row>
    <row r="862" spans="2:58" x14ac:dyDescent="0.2">
      <c r="B862" s="29">
        <f>IF(1=1,Rohdaten!H862,"x"&amp;Rohdaten!H862)</f>
        <v>0</v>
      </c>
      <c r="C862" s="29">
        <f>IF(101,Rohdaten!F862,-Rohdaten!F862)</f>
        <v>0</v>
      </c>
      <c r="E862" s="32">
        <f>Rohdaten!J862</f>
        <v>0</v>
      </c>
      <c r="F862" s="32" t="e">
        <f>AVERAGE(Rohdaten!L862,Rohdaten!X862,Rohdaten!AD862)</f>
        <v>#DIV/0!</v>
      </c>
      <c r="G862" s="29" t="e">
        <f t="array" ref="G862">AVERAGE(IF(Rohdaten!E862='turnwise standard'!$A$5:$A$99,'turnwise standard'!$F$5:$F$99))</f>
        <v>#DIV/0!</v>
      </c>
      <c r="H862" s="29" t="b">
        <f>IF(ISERROR(G862),1&lt;0,E862-G862&gt;eval!$B$6)</f>
        <v>0</v>
      </c>
      <c r="I862" s="32" t="e">
        <f>Rohdaten!L862-G862</f>
        <v>#DIV/0!</v>
      </c>
      <c r="J862" s="32">
        <f t="shared" si="215"/>
        <v>0</v>
      </c>
      <c r="K862" s="32">
        <f t="shared" si="216"/>
        <v>0</v>
      </c>
      <c r="V862" s="31" t="e">
        <f t="array" ref="V862">AVERAGE(IF(Rohdaten!E862='turnwise standard'!$A$5:$A$99,'turnwise standard'!$P$5:$P$99))</f>
        <v>#DIV/0!</v>
      </c>
      <c r="AF862" s="32">
        <f>(AC862)/((AE862+0.0000000000000000001)/charge/constants!$B$3)</f>
        <v>0</v>
      </c>
      <c r="AG862" s="32">
        <f>SQRT(AC862+1)/((AE862+0.0000000000000000001)/charge/constants!$B$3)</f>
        <v>4.8066000000000004</v>
      </c>
      <c r="AH862" s="32">
        <f>AF862/eval!$E$18</f>
        <v>0</v>
      </c>
      <c r="AI862" s="32">
        <f>AG862/eval!$E$18</f>
        <v>5.8210958603810132</v>
      </c>
      <c r="AR862" s="32" t="e">
        <f t="shared" si="217"/>
        <v>#DIV/0!</v>
      </c>
      <c r="AT862" s="32">
        <f>(AP862)/((AS862+0.0000000000000000001)/charge/constants!$B$3)</f>
        <v>0</v>
      </c>
      <c r="AU862" s="32">
        <f>SQRT(AP862+1)/((AS862+0.0000000000000000001)/charge/constants!$B$3)</f>
        <v>4.8066000000000004</v>
      </c>
      <c r="AV862" s="32">
        <f>AT862/eval!$E$18</f>
        <v>0</v>
      </c>
      <c r="AW862" s="32">
        <f>AU862/eval!$E$18</f>
        <v>5.8210958603810132</v>
      </c>
      <c r="BC862" s="32" t="e">
        <f>Rohdaten!AD862-G862</f>
        <v>#DIV/0!</v>
      </c>
      <c r="BF862" s="33">
        <f>Rohdaten!AF862/eval!$B$7</f>
        <v>0</v>
      </c>
    </row>
    <row r="863" spans="2:58" x14ac:dyDescent="0.2">
      <c r="B863" s="29">
        <f>IF(1=1,Rohdaten!H863,"x"&amp;Rohdaten!H863)</f>
        <v>0</v>
      </c>
      <c r="C863" s="29">
        <f>IF(101,Rohdaten!F863,-Rohdaten!F863)</f>
        <v>0</v>
      </c>
      <c r="E863" s="32">
        <f>Rohdaten!J863</f>
        <v>0</v>
      </c>
      <c r="F863" s="32" t="e">
        <f>AVERAGE(Rohdaten!L863,Rohdaten!X863,Rohdaten!AD863)</f>
        <v>#DIV/0!</v>
      </c>
      <c r="G863" s="29" t="e">
        <f t="array" ref="G863">AVERAGE(IF(Rohdaten!E863='turnwise standard'!$A$5:$A$99,'turnwise standard'!$F$5:$F$99))</f>
        <v>#DIV/0!</v>
      </c>
      <c r="H863" s="29" t="b">
        <f>IF(ISERROR(G863),1&lt;0,E863-G863&gt;eval!$B$6)</f>
        <v>0</v>
      </c>
      <c r="I863" s="32" t="e">
        <f>Rohdaten!L863-G863</f>
        <v>#DIV/0!</v>
      </c>
      <c r="J863" s="32">
        <f t="shared" si="215"/>
        <v>0</v>
      </c>
      <c r="K863" s="32">
        <f t="shared" si="216"/>
        <v>0</v>
      </c>
      <c r="V863" s="31" t="e">
        <f t="array" ref="V863">AVERAGE(IF(Rohdaten!E863='turnwise standard'!$A$5:$A$99,'turnwise standard'!$P$5:$P$99))</f>
        <v>#DIV/0!</v>
      </c>
      <c r="AF863" s="32">
        <f>(AC863)/((AE863+0.0000000000000000001)/charge/constants!$B$3)</f>
        <v>0</v>
      </c>
      <c r="AG863" s="32">
        <f>SQRT(AC863+1)/((AE863+0.0000000000000000001)/charge/constants!$B$3)</f>
        <v>4.8066000000000004</v>
      </c>
      <c r="AH863" s="32">
        <f>AF863/eval!$E$18</f>
        <v>0</v>
      </c>
      <c r="AI863" s="32">
        <f>AG863/eval!$E$18</f>
        <v>5.8210958603810132</v>
      </c>
      <c r="AR863" s="32" t="e">
        <f t="shared" si="217"/>
        <v>#DIV/0!</v>
      </c>
      <c r="AT863" s="32">
        <f>(AP863)/((AS863+0.0000000000000000001)/charge/constants!$B$3)</f>
        <v>0</v>
      </c>
      <c r="AU863" s="32">
        <f>SQRT(AP863+1)/((AS863+0.0000000000000000001)/charge/constants!$B$3)</f>
        <v>4.8066000000000004</v>
      </c>
      <c r="AV863" s="32">
        <f>AT863/eval!$E$18</f>
        <v>0</v>
      </c>
      <c r="AW863" s="32">
        <f>AU863/eval!$E$18</f>
        <v>5.8210958603810132</v>
      </c>
      <c r="BC863" s="32" t="e">
        <f>Rohdaten!AD863-G863</f>
        <v>#DIV/0!</v>
      </c>
      <c r="BF863" s="33">
        <f>Rohdaten!AF863/eval!$B$7</f>
        <v>0</v>
      </c>
    </row>
    <row r="864" spans="2:58" x14ac:dyDescent="0.2">
      <c r="B864" s="29">
        <f>IF(1=1,Rohdaten!H864,"x"&amp;Rohdaten!H864)</f>
        <v>0</v>
      </c>
      <c r="C864" s="29">
        <f>IF(101,Rohdaten!F864,-Rohdaten!F864)</f>
        <v>0</v>
      </c>
      <c r="E864" s="32">
        <f>Rohdaten!J864</f>
        <v>0</v>
      </c>
      <c r="F864" s="32" t="e">
        <f>AVERAGE(Rohdaten!L864,Rohdaten!X864,Rohdaten!AD864)</f>
        <v>#DIV/0!</v>
      </c>
      <c r="G864" s="29" t="e">
        <f t="array" ref="G864">AVERAGE(IF(Rohdaten!E864='turnwise standard'!$A$5:$A$99,'turnwise standard'!$F$5:$F$99))</f>
        <v>#DIV/0!</v>
      </c>
      <c r="H864" s="29" t="b">
        <f>IF(ISERROR(G864),1&lt;0,E864-G864&gt;eval!$B$6)</f>
        <v>0</v>
      </c>
      <c r="I864" s="32" t="e">
        <f>Rohdaten!L864-G864</f>
        <v>#DIV/0!</v>
      </c>
      <c r="J864" s="32">
        <f t="shared" si="215"/>
        <v>0</v>
      </c>
      <c r="K864" s="32">
        <f t="shared" si="216"/>
        <v>0</v>
      </c>
      <c r="V864" s="31" t="e">
        <f t="array" ref="V864">AVERAGE(IF(Rohdaten!E864='turnwise standard'!$A$5:$A$99,'turnwise standard'!$P$5:$P$99))</f>
        <v>#DIV/0!</v>
      </c>
      <c r="AF864" s="32">
        <f>(AC864)/((AE864+0.0000000000000000001)/charge/constants!$B$3)</f>
        <v>0</v>
      </c>
      <c r="AG864" s="32">
        <f>SQRT(AC864+1)/((AE864+0.0000000000000000001)/charge/constants!$B$3)</f>
        <v>4.8066000000000004</v>
      </c>
      <c r="AH864" s="32">
        <f>AF864/eval!$E$18</f>
        <v>0</v>
      </c>
      <c r="AI864" s="32">
        <f>AG864/eval!$E$18</f>
        <v>5.8210958603810132</v>
      </c>
      <c r="AR864" s="32" t="e">
        <f t="shared" si="217"/>
        <v>#DIV/0!</v>
      </c>
      <c r="AT864" s="32">
        <f>(AP864)/((AS864+0.0000000000000000001)/charge/constants!$B$3)</f>
        <v>0</v>
      </c>
      <c r="AU864" s="32">
        <f>SQRT(AP864+1)/((AS864+0.0000000000000000001)/charge/constants!$B$3)</f>
        <v>4.8066000000000004</v>
      </c>
      <c r="AV864" s="32">
        <f>AT864/eval!$E$18</f>
        <v>0</v>
      </c>
      <c r="AW864" s="32">
        <f>AU864/eval!$E$18</f>
        <v>5.8210958603810132</v>
      </c>
      <c r="BC864" s="32" t="e">
        <f>Rohdaten!AD864-G864</f>
        <v>#DIV/0!</v>
      </c>
      <c r="BF864" s="33">
        <f>Rohdaten!AF864/eval!$B$7</f>
        <v>0</v>
      </c>
    </row>
    <row r="865" spans="2:58" x14ac:dyDescent="0.2">
      <c r="B865" s="29">
        <f>IF(1=1,Rohdaten!H865,"x"&amp;Rohdaten!H865)</f>
        <v>0</v>
      </c>
      <c r="C865" s="29">
        <f>IF(101,Rohdaten!F865,-Rohdaten!F865)</f>
        <v>0</v>
      </c>
      <c r="E865" s="32">
        <f>Rohdaten!J865</f>
        <v>0</v>
      </c>
      <c r="F865" s="32" t="e">
        <f>AVERAGE(Rohdaten!L865,Rohdaten!X865,Rohdaten!AD865)</f>
        <v>#DIV/0!</v>
      </c>
      <c r="G865" s="29" t="e">
        <f t="array" ref="G865">AVERAGE(IF(Rohdaten!E865='turnwise standard'!$A$5:$A$99,'turnwise standard'!$F$5:$F$99))</f>
        <v>#DIV/0!</v>
      </c>
      <c r="H865" s="29" t="b">
        <f>IF(ISERROR(G865),1&lt;0,E865-G865&gt;eval!$B$6)</f>
        <v>0</v>
      </c>
      <c r="I865" s="32" t="e">
        <f>Rohdaten!L865-G865</f>
        <v>#DIV/0!</v>
      </c>
      <c r="J865" s="32">
        <f t="shared" si="215"/>
        <v>0</v>
      </c>
      <c r="K865" s="32">
        <f t="shared" si="216"/>
        <v>0</v>
      </c>
      <c r="V865" s="31" t="e">
        <f t="array" ref="V865">AVERAGE(IF(Rohdaten!E865='turnwise standard'!$A$5:$A$99,'turnwise standard'!$P$5:$P$99))</f>
        <v>#DIV/0!</v>
      </c>
      <c r="AF865" s="32">
        <f>(AC865)/((AE865+0.0000000000000000001)/charge/constants!$B$3)</f>
        <v>0</v>
      </c>
      <c r="AG865" s="32">
        <f>SQRT(AC865+1)/((AE865+0.0000000000000000001)/charge/constants!$B$3)</f>
        <v>4.8066000000000004</v>
      </c>
      <c r="AH865" s="32">
        <f>AF865/eval!$E$18</f>
        <v>0</v>
      </c>
      <c r="AI865" s="32">
        <f>AG865/eval!$E$18</f>
        <v>5.8210958603810132</v>
      </c>
      <c r="AR865" s="32" t="e">
        <f t="shared" si="217"/>
        <v>#DIV/0!</v>
      </c>
      <c r="AT865" s="32">
        <f>(AP865)/((AS865+0.0000000000000000001)/charge/constants!$B$3)</f>
        <v>0</v>
      </c>
      <c r="AU865" s="32">
        <f>SQRT(AP865+1)/((AS865+0.0000000000000000001)/charge/constants!$B$3)</f>
        <v>4.8066000000000004</v>
      </c>
      <c r="AV865" s="32">
        <f>AT865/eval!$E$18</f>
        <v>0</v>
      </c>
      <c r="AW865" s="32">
        <f>AU865/eval!$E$18</f>
        <v>5.8210958603810132</v>
      </c>
      <c r="BC865" s="32" t="e">
        <f>Rohdaten!AD865-G865</f>
        <v>#DIV/0!</v>
      </c>
      <c r="BF865" s="33">
        <f>Rohdaten!AF865/eval!$B$7</f>
        <v>0</v>
      </c>
    </row>
    <row r="866" spans="2:58" x14ac:dyDescent="0.2">
      <c r="B866" s="29">
        <f>IF(1=1,Rohdaten!H866,"x"&amp;Rohdaten!H866)</f>
        <v>0</v>
      </c>
      <c r="C866" s="29">
        <f>IF(101,Rohdaten!F866,-Rohdaten!F866)</f>
        <v>0</v>
      </c>
      <c r="E866" s="32">
        <f>Rohdaten!J866</f>
        <v>0</v>
      </c>
      <c r="F866" s="32" t="e">
        <f>AVERAGE(Rohdaten!L866,Rohdaten!X866,Rohdaten!AD866)</f>
        <v>#DIV/0!</v>
      </c>
      <c r="G866" s="29" t="e">
        <f t="array" ref="G866">AVERAGE(IF(Rohdaten!E866='turnwise standard'!$A$5:$A$99,'turnwise standard'!$F$5:$F$99))</f>
        <v>#DIV/0!</v>
      </c>
      <c r="H866" s="29" t="b">
        <f>IF(ISERROR(G866),1&lt;0,E866-G866&gt;eval!$B$6)</f>
        <v>0</v>
      </c>
      <c r="I866" s="32" t="e">
        <f>Rohdaten!L866-G866</f>
        <v>#DIV/0!</v>
      </c>
      <c r="J866" s="32">
        <f t="shared" si="215"/>
        <v>0</v>
      </c>
      <c r="K866" s="32">
        <f t="shared" si="216"/>
        <v>0</v>
      </c>
      <c r="V866" s="31" t="e">
        <f t="array" ref="V866">AVERAGE(IF(Rohdaten!E866='turnwise standard'!$A$5:$A$99,'turnwise standard'!$P$5:$P$99))</f>
        <v>#DIV/0!</v>
      </c>
      <c r="AF866" s="32">
        <f>(AC866)/((AE866+0.0000000000000000001)/charge/constants!$B$3)</f>
        <v>0</v>
      </c>
      <c r="AG866" s="32">
        <f>SQRT(AC866+1)/((AE866+0.0000000000000000001)/charge/constants!$B$3)</f>
        <v>4.8066000000000004</v>
      </c>
      <c r="AH866" s="32">
        <f>AF866/eval!$E$18</f>
        <v>0</v>
      </c>
      <c r="AI866" s="32">
        <f>AG866/eval!$E$18</f>
        <v>5.8210958603810132</v>
      </c>
      <c r="AR866" s="32" t="e">
        <f t="shared" si="217"/>
        <v>#DIV/0!</v>
      </c>
      <c r="AT866" s="32">
        <f>(AP866)/((AS866+0.0000000000000000001)/charge/constants!$B$3)</f>
        <v>0</v>
      </c>
      <c r="AU866" s="32">
        <f>SQRT(AP866+1)/((AS866+0.0000000000000000001)/charge/constants!$B$3)</f>
        <v>4.8066000000000004</v>
      </c>
      <c r="AV866" s="32">
        <f>AT866/eval!$E$18</f>
        <v>0</v>
      </c>
      <c r="AW866" s="32">
        <f>AU866/eval!$E$18</f>
        <v>5.8210958603810132</v>
      </c>
      <c r="BC866" s="32" t="e">
        <f>Rohdaten!AD866-G866</f>
        <v>#DIV/0!</v>
      </c>
      <c r="BF866" s="33">
        <f>Rohdaten!AF866/eval!$B$7</f>
        <v>0</v>
      </c>
    </row>
    <row r="867" spans="2:58" x14ac:dyDescent="0.2">
      <c r="B867" s="29">
        <f>IF(1=1,Rohdaten!H867,"x"&amp;Rohdaten!H867)</f>
        <v>0</v>
      </c>
      <c r="C867" s="29">
        <f>IF(101,Rohdaten!F867,-Rohdaten!F867)</f>
        <v>0</v>
      </c>
      <c r="E867" s="32">
        <f>Rohdaten!J867</f>
        <v>0</v>
      </c>
      <c r="F867" s="32" t="e">
        <f>AVERAGE(Rohdaten!L867,Rohdaten!X867,Rohdaten!AD867)</f>
        <v>#DIV/0!</v>
      </c>
      <c r="G867" s="29" t="e">
        <f t="array" ref="G867">AVERAGE(IF(Rohdaten!E867='turnwise standard'!$A$5:$A$99,'turnwise standard'!$F$5:$F$99))</f>
        <v>#DIV/0!</v>
      </c>
      <c r="H867" s="29" t="b">
        <f>IF(ISERROR(G867),1&lt;0,E867-G867&gt;eval!$B$6)</f>
        <v>0</v>
      </c>
      <c r="I867" s="32" t="e">
        <f>Rohdaten!L867-G867</f>
        <v>#DIV/0!</v>
      </c>
      <c r="J867" s="32">
        <f t="shared" si="215"/>
        <v>0</v>
      </c>
      <c r="K867" s="32">
        <f t="shared" si="216"/>
        <v>0</v>
      </c>
      <c r="V867" s="31" t="e">
        <f t="array" ref="V867">AVERAGE(IF(Rohdaten!E867='turnwise standard'!$A$5:$A$99,'turnwise standard'!$P$5:$P$99))</f>
        <v>#DIV/0!</v>
      </c>
      <c r="AF867" s="32">
        <f>(AC867)/((AE867+0.0000000000000000001)/charge/constants!$B$3)</f>
        <v>0</v>
      </c>
      <c r="AG867" s="32">
        <f>SQRT(AC867+1)/((AE867+0.0000000000000000001)/charge/constants!$B$3)</f>
        <v>4.8066000000000004</v>
      </c>
      <c r="AH867" s="32">
        <f>AF867/eval!$E$18</f>
        <v>0</v>
      </c>
      <c r="AI867" s="32">
        <f>AG867/eval!$E$18</f>
        <v>5.8210958603810132</v>
      </c>
      <c r="AR867" s="32" t="e">
        <f t="shared" si="217"/>
        <v>#DIV/0!</v>
      </c>
      <c r="AT867" s="32">
        <f>(AP867)/((AS867+0.0000000000000000001)/charge/constants!$B$3)</f>
        <v>0</v>
      </c>
      <c r="AU867" s="32">
        <f>SQRT(AP867+1)/((AS867+0.0000000000000000001)/charge/constants!$B$3)</f>
        <v>4.8066000000000004</v>
      </c>
      <c r="AV867" s="32">
        <f>AT867/eval!$E$18</f>
        <v>0</v>
      </c>
      <c r="AW867" s="32">
        <f>AU867/eval!$E$18</f>
        <v>5.8210958603810132</v>
      </c>
      <c r="BC867" s="32" t="e">
        <f>Rohdaten!AD867-G867</f>
        <v>#DIV/0!</v>
      </c>
      <c r="BF867" s="33">
        <f>Rohdaten!AF867/eval!$B$7</f>
        <v>0</v>
      </c>
    </row>
    <row r="868" spans="2:58" x14ac:dyDescent="0.2">
      <c r="B868" s="29">
        <f>IF(1=1,Rohdaten!H868,"x"&amp;Rohdaten!H868)</f>
        <v>0</v>
      </c>
      <c r="C868" s="29">
        <f>IF(101,Rohdaten!F868,-Rohdaten!F868)</f>
        <v>0</v>
      </c>
      <c r="E868" s="32">
        <f>Rohdaten!J868</f>
        <v>0</v>
      </c>
      <c r="F868" s="32" t="e">
        <f>AVERAGE(Rohdaten!L868,Rohdaten!X868,Rohdaten!AD868)</f>
        <v>#DIV/0!</v>
      </c>
      <c r="G868" s="29" t="e">
        <f t="array" ref="G868">AVERAGE(IF(Rohdaten!E868='turnwise standard'!$A$5:$A$99,'turnwise standard'!$F$5:$F$99))</f>
        <v>#DIV/0!</v>
      </c>
      <c r="H868" s="29" t="b">
        <f>IF(ISERROR(G868),1&lt;0,E868-G868&gt;eval!$B$6)</f>
        <v>0</v>
      </c>
      <c r="I868" s="32" t="e">
        <f>Rohdaten!L868-G868</f>
        <v>#DIV/0!</v>
      </c>
      <c r="J868" s="32">
        <f t="shared" si="215"/>
        <v>0</v>
      </c>
      <c r="K868" s="32">
        <f t="shared" si="216"/>
        <v>0</v>
      </c>
      <c r="V868" s="31" t="e">
        <f t="array" ref="V868">AVERAGE(IF(Rohdaten!E868='turnwise standard'!$A$5:$A$99,'turnwise standard'!$P$5:$P$99))</f>
        <v>#DIV/0!</v>
      </c>
      <c r="AF868" s="32">
        <f>(AC868)/((AE868+0.0000000000000000001)/charge/constants!$B$3)</f>
        <v>0</v>
      </c>
      <c r="AG868" s="32">
        <f>SQRT(AC868+1)/((AE868+0.0000000000000000001)/charge/constants!$B$3)</f>
        <v>4.8066000000000004</v>
      </c>
      <c r="AH868" s="32">
        <f>AF868/eval!$E$18</f>
        <v>0</v>
      </c>
      <c r="AI868" s="32">
        <f>AG868/eval!$E$18</f>
        <v>5.8210958603810132</v>
      </c>
      <c r="AR868" s="32" t="e">
        <f t="shared" si="217"/>
        <v>#DIV/0!</v>
      </c>
      <c r="AT868" s="32">
        <f>(AP868)/((AS868+0.0000000000000000001)/charge/constants!$B$3)</f>
        <v>0</v>
      </c>
      <c r="AU868" s="32">
        <f>SQRT(AP868+1)/((AS868+0.0000000000000000001)/charge/constants!$B$3)</f>
        <v>4.8066000000000004</v>
      </c>
      <c r="AV868" s="32">
        <f>AT868/eval!$E$18</f>
        <v>0</v>
      </c>
      <c r="AW868" s="32">
        <f>AU868/eval!$E$18</f>
        <v>5.8210958603810132</v>
      </c>
      <c r="BC868" s="32" t="e">
        <f>Rohdaten!AD868-G868</f>
        <v>#DIV/0!</v>
      </c>
      <c r="BF868" s="33">
        <f>Rohdaten!AF868/eval!$B$7</f>
        <v>0</v>
      </c>
    </row>
    <row r="869" spans="2:58" x14ac:dyDescent="0.2">
      <c r="B869" s="29">
        <f>IF(1=1,Rohdaten!H869,"x"&amp;Rohdaten!H869)</f>
        <v>0</v>
      </c>
      <c r="C869" s="29">
        <f>IF(101,Rohdaten!F869,-Rohdaten!F869)</f>
        <v>0</v>
      </c>
      <c r="E869" s="32">
        <f>Rohdaten!J869</f>
        <v>0</v>
      </c>
      <c r="F869" s="32" t="e">
        <f>AVERAGE(Rohdaten!L869,Rohdaten!X869,Rohdaten!AD869)</f>
        <v>#DIV/0!</v>
      </c>
      <c r="G869" s="29" t="e">
        <f t="array" ref="G869">AVERAGE(IF(Rohdaten!E869='turnwise standard'!$A$5:$A$99,'turnwise standard'!$F$5:$F$99))</f>
        <v>#DIV/0!</v>
      </c>
      <c r="H869" s="29" t="b">
        <f>IF(ISERROR(G869),1&lt;0,E869-G869&gt;eval!$B$6)</f>
        <v>0</v>
      </c>
      <c r="I869" s="32" t="e">
        <f>Rohdaten!L869-G869</f>
        <v>#DIV/0!</v>
      </c>
      <c r="J869" s="32">
        <f t="shared" si="215"/>
        <v>0</v>
      </c>
      <c r="K869" s="32">
        <f t="shared" si="216"/>
        <v>0</v>
      </c>
      <c r="V869" s="31" t="e">
        <f t="array" ref="V869">AVERAGE(IF(Rohdaten!E869='turnwise standard'!$A$5:$A$99,'turnwise standard'!$P$5:$P$99))</f>
        <v>#DIV/0!</v>
      </c>
      <c r="AF869" s="32">
        <f>(AC869)/((AE869+0.0000000000000000001)/charge/constants!$B$3)</f>
        <v>0</v>
      </c>
      <c r="AG869" s="32">
        <f>SQRT(AC869+1)/((AE869+0.0000000000000000001)/charge/constants!$B$3)</f>
        <v>4.8066000000000004</v>
      </c>
      <c r="AH869" s="32">
        <f>AF869/eval!$E$18</f>
        <v>0</v>
      </c>
      <c r="AI869" s="32">
        <f>AG869/eval!$E$18</f>
        <v>5.8210958603810132</v>
      </c>
      <c r="AR869" s="32" t="e">
        <f t="shared" si="217"/>
        <v>#DIV/0!</v>
      </c>
      <c r="AT869" s="32">
        <f>(AP869)/((AS869+0.0000000000000000001)/charge/constants!$B$3)</f>
        <v>0</v>
      </c>
      <c r="AU869" s="32">
        <f>SQRT(AP869+1)/((AS869+0.0000000000000000001)/charge/constants!$B$3)</f>
        <v>4.8066000000000004</v>
      </c>
      <c r="AV869" s="32">
        <f>AT869/eval!$E$18</f>
        <v>0</v>
      </c>
      <c r="AW869" s="32">
        <f>AU869/eval!$E$18</f>
        <v>5.8210958603810132</v>
      </c>
      <c r="BC869" s="32" t="e">
        <f>Rohdaten!AD869-G869</f>
        <v>#DIV/0!</v>
      </c>
      <c r="BF869" s="33">
        <f>Rohdaten!AF869/eval!$B$7</f>
        <v>0</v>
      </c>
    </row>
    <row r="870" spans="2:58" x14ac:dyDescent="0.2">
      <c r="B870" s="29">
        <f>IF(1=1,Rohdaten!H870,"x"&amp;Rohdaten!H870)</f>
        <v>0</v>
      </c>
      <c r="C870" s="29">
        <f>IF(101,Rohdaten!F870,-Rohdaten!F870)</f>
        <v>0</v>
      </c>
      <c r="E870" s="32">
        <f>Rohdaten!J870</f>
        <v>0</v>
      </c>
      <c r="F870" s="32" t="e">
        <f>AVERAGE(Rohdaten!L870,Rohdaten!X870,Rohdaten!AD870)</f>
        <v>#DIV/0!</v>
      </c>
      <c r="G870" s="29" t="e">
        <f t="array" ref="G870">AVERAGE(IF(Rohdaten!E870='turnwise standard'!$A$5:$A$99,'turnwise standard'!$F$5:$F$99))</f>
        <v>#DIV/0!</v>
      </c>
      <c r="H870" s="29" t="b">
        <f>IF(ISERROR(G870),1&lt;0,E870-G870&gt;eval!$B$6)</f>
        <v>0</v>
      </c>
      <c r="I870" s="32" t="e">
        <f>Rohdaten!L870-G870</f>
        <v>#DIV/0!</v>
      </c>
      <c r="J870" s="32">
        <f t="shared" si="215"/>
        <v>0</v>
      </c>
      <c r="K870" s="32">
        <f t="shared" si="216"/>
        <v>0</v>
      </c>
      <c r="V870" s="31" t="e">
        <f t="array" ref="V870">AVERAGE(IF(Rohdaten!E870='turnwise standard'!$A$5:$A$99,'turnwise standard'!$P$5:$P$99))</f>
        <v>#DIV/0!</v>
      </c>
      <c r="AF870" s="32">
        <f>(AC870)/((AE870+0.0000000000000000001)/charge/constants!$B$3)</f>
        <v>0</v>
      </c>
      <c r="AG870" s="32">
        <f>SQRT(AC870+1)/((AE870+0.0000000000000000001)/charge/constants!$B$3)</f>
        <v>4.8066000000000004</v>
      </c>
      <c r="AH870" s="32">
        <f>AF870/eval!$E$18</f>
        <v>0</v>
      </c>
      <c r="AI870" s="32">
        <f>AG870/eval!$E$18</f>
        <v>5.8210958603810132</v>
      </c>
      <c r="AR870" s="32" t="e">
        <f t="shared" si="217"/>
        <v>#DIV/0!</v>
      </c>
      <c r="AT870" s="32">
        <f>(AP870)/((AS870+0.0000000000000000001)/charge/constants!$B$3)</f>
        <v>0</v>
      </c>
      <c r="AU870" s="32">
        <f>SQRT(AP870+1)/((AS870+0.0000000000000000001)/charge/constants!$B$3)</f>
        <v>4.8066000000000004</v>
      </c>
      <c r="AV870" s="32">
        <f>AT870/eval!$E$18</f>
        <v>0</v>
      </c>
      <c r="AW870" s="32">
        <f>AU870/eval!$E$18</f>
        <v>5.8210958603810132</v>
      </c>
      <c r="BC870" s="32" t="e">
        <f>Rohdaten!AD870-G870</f>
        <v>#DIV/0!</v>
      </c>
      <c r="BF870" s="33">
        <f>Rohdaten!AF870/eval!$B$7</f>
        <v>0</v>
      </c>
    </row>
    <row r="871" spans="2:58" x14ac:dyDescent="0.2">
      <c r="B871" s="29">
        <f>IF(1=1,Rohdaten!H871,"x"&amp;Rohdaten!H871)</f>
        <v>0</v>
      </c>
      <c r="C871" s="29">
        <f>IF(101,Rohdaten!F871,-Rohdaten!F871)</f>
        <v>0</v>
      </c>
      <c r="E871" s="32">
        <f>Rohdaten!J871</f>
        <v>0</v>
      </c>
      <c r="F871" s="32" t="e">
        <f>AVERAGE(Rohdaten!L871,Rohdaten!X871,Rohdaten!AD871)</f>
        <v>#DIV/0!</v>
      </c>
      <c r="G871" s="29" t="e">
        <f t="array" ref="G871">AVERAGE(IF(Rohdaten!E871='turnwise standard'!$A$5:$A$99,'turnwise standard'!$F$5:$F$99))</f>
        <v>#DIV/0!</v>
      </c>
      <c r="H871" s="29" t="b">
        <f>IF(ISERROR(G871),1&lt;0,E871-G871&gt;eval!$B$6)</f>
        <v>0</v>
      </c>
      <c r="I871" s="32" t="e">
        <f>Rohdaten!L871-G871</f>
        <v>#DIV/0!</v>
      </c>
      <c r="J871" s="32">
        <f t="shared" si="215"/>
        <v>0</v>
      </c>
      <c r="K871" s="32">
        <f t="shared" si="216"/>
        <v>0</v>
      </c>
      <c r="V871" s="31" t="e">
        <f t="array" ref="V871">AVERAGE(IF(Rohdaten!E871='turnwise standard'!$A$5:$A$99,'turnwise standard'!$P$5:$P$99))</f>
        <v>#DIV/0!</v>
      </c>
      <c r="AF871" s="32">
        <f>(AC871)/((AE871+0.0000000000000000001)/charge/constants!$B$3)</f>
        <v>0</v>
      </c>
      <c r="AG871" s="32">
        <f>SQRT(AC871+1)/((AE871+0.0000000000000000001)/charge/constants!$B$3)</f>
        <v>4.8066000000000004</v>
      </c>
      <c r="AH871" s="32">
        <f>AF871/eval!$E$18</f>
        <v>0</v>
      </c>
      <c r="AI871" s="32">
        <f>AG871/eval!$E$18</f>
        <v>5.8210958603810132</v>
      </c>
      <c r="AR871" s="32" t="e">
        <f t="shared" si="217"/>
        <v>#DIV/0!</v>
      </c>
      <c r="AT871" s="32">
        <f>(AP871)/((AS871+0.0000000000000000001)/charge/constants!$B$3)</f>
        <v>0</v>
      </c>
      <c r="AU871" s="32">
        <f>SQRT(AP871+1)/((AS871+0.0000000000000000001)/charge/constants!$B$3)</f>
        <v>4.8066000000000004</v>
      </c>
      <c r="AV871" s="32">
        <f>AT871/eval!$E$18</f>
        <v>0</v>
      </c>
      <c r="AW871" s="32">
        <f>AU871/eval!$E$18</f>
        <v>5.8210958603810132</v>
      </c>
      <c r="BC871" s="32" t="e">
        <f>Rohdaten!AD871-G871</f>
        <v>#DIV/0!</v>
      </c>
      <c r="BF871" s="33">
        <f>Rohdaten!AF871/eval!$B$7</f>
        <v>0</v>
      </c>
    </row>
    <row r="872" spans="2:58" x14ac:dyDescent="0.2">
      <c r="B872" s="29">
        <f>IF(1=1,Rohdaten!H872,"x"&amp;Rohdaten!H872)</f>
        <v>0</v>
      </c>
      <c r="C872" s="29">
        <f>IF(101,Rohdaten!F872,-Rohdaten!F872)</f>
        <v>0</v>
      </c>
      <c r="E872" s="32">
        <f>Rohdaten!J872</f>
        <v>0</v>
      </c>
      <c r="F872" s="32" t="e">
        <f>AVERAGE(Rohdaten!L872,Rohdaten!X872,Rohdaten!AD872)</f>
        <v>#DIV/0!</v>
      </c>
      <c r="G872" s="29" t="e">
        <f t="array" ref="G872">AVERAGE(IF(Rohdaten!E872='turnwise standard'!$A$5:$A$99,'turnwise standard'!$F$5:$F$99))</f>
        <v>#DIV/0!</v>
      </c>
      <c r="H872" s="29" t="b">
        <f>IF(ISERROR(G872),1&lt;0,E872-G872&gt;eval!$B$6)</f>
        <v>0</v>
      </c>
      <c r="I872" s="32" t="e">
        <f>Rohdaten!L872-G872</f>
        <v>#DIV/0!</v>
      </c>
      <c r="J872" s="32">
        <f t="shared" si="215"/>
        <v>0</v>
      </c>
      <c r="K872" s="32">
        <f t="shared" si="216"/>
        <v>0</v>
      </c>
      <c r="V872" s="31" t="e">
        <f t="array" ref="V872">AVERAGE(IF(Rohdaten!E872='turnwise standard'!$A$5:$A$99,'turnwise standard'!$P$5:$P$99))</f>
        <v>#DIV/0!</v>
      </c>
      <c r="AF872" s="32">
        <f>(AC872)/((AE872+0.0000000000000000001)/charge/constants!$B$3)</f>
        <v>0</v>
      </c>
      <c r="AG872" s="32">
        <f>SQRT(AC872+1)/((AE872+0.0000000000000000001)/charge/constants!$B$3)</f>
        <v>4.8066000000000004</v>
      </c>
      <c r="AH872" s="32">
        <f>AF872/eval!$E$18</f>
        <v>0</v>
      </c>
      <c r="AI872" s="32">
        <f>AG872/eval!$E$18</f>
        <v>5.8210958603810132</v>
      </c>
      <c r="AR872" s="32" t="e">
        <f t="shared" si="217"/>
        <v>#DIV/0!</v>
      </c>
      <c r="AT872" s="32">
        <f>(AP872)/((AS872+0.0000000000000000001)/charge/constants!$B$3)</f>
        <v>0</v>
      </c>
      <c r="AU872" s="32">
        <f>SQRT(AP872+1)/((AS872+0.0000000000000000001)/charge/constants!$B$3)</f>
        <v>4.8066000000000004</v>
      </c>
      <c r="AV872" s="32">
        <f>AT872/eval!$E$18</f>
        <v>0</v>
      </c>
      <c r="AW872" s="32">
        <f>AU872/eval!$E$18</f>
        <v>5.8210958603810132</v>
      </c>
      <c r="BC872" s="32" t="e">
        <f>Rohdaten!AD872-G872</f>
        <v>#DIV/0!</v>
      </c>
      <c r="BF872" s="33">
        <f>Rohdaten!AF872/eval!$B$7</f>
        <v>0</v>
      </c>
    </row>
    <row r="873" spans="2:58" x14ac:dyDescent="0.2">
      <c r="B873" s="29">
        <f>IF(1=1,Rohdaten!H873,"x"&amp;Rohdaten!H873)</f>
        <v>0</v>
      </c>
      <c r="C873" s="29">
        <f>IF(101,Rohdaten!F873,-Rohdaten!F873)</f>
        <v>0</v>
      </c>
      <c r="E873" s="32">
        <f>Rohdaten!J873</f>
        <v>0</v>
      </c>
      <c r="F873" s="32" t="e">
        <f>AVERAGE(Rohdaten!L873,Rohdaten!X873,Rohdaten!AD873)</f>
        <v>#DIV/0!</v>
      </c>
      <c r="G873" s="29" t="e">
        <f t="array" ref="G873">AVERAGE(IF(Rohdaten!E873='turnwise standard'!$A$5:$A$99,'turnwise standard'!$F$5:$F$99))</f>
        <v>#DIV/0!</v>
      </c>
      <c r="H873" s="29" t="b">
        <f>IF(ISERROR(G873),1&lt;0,E873-G873&gt;eval!$B$6)</f>
        <v>0</v>
      </c>
      <c r="I873" s="32" t="e">
        <f>Rohdaten!L873-G873</f>
        <v>#DIV/0!</v>
      </c>
      <c r="J873" s="32">
        <f t="shared" si="215"/>
        <v>0</v>
      </c>
      <c r="K873" s="32">
        <f t="shared" si="216"/>
        <v>0</v>
      </c>
      <c r="V873" s="31" t="e">
        <f t="array" ref="V873">AVERAGE(IF(Rohdaten!E873='turnwise standard'!$A$5:$A$99,'turnwise standard'!$P$5:$P$99))</f>
        <v>#DIV/0!</v>
      </c>
      <c r="AF873" s="32">
        <f>(AC873)/((AE873+0.0000000000000000001)/charge/constants!$B$3)</f>
        <v>0</v>
      </c>
      <c r="AG873" s="32">
        <f>SQRT(AC873+1)/((AE873+0.0000000000000000001)/charge/constants!$B$3)</f>
        <v>4.8066000000000004</v>
      </c>
      <c r="AH873" s="32">
        <f>AF873/eval!$E$18</f>
        <v>0</v>
      </c>
      <c r="AI873" s="32">
        <f>AG873/eval!$E$18</f>
        <v>5.8210958603810132</v>
      </c>
      <c r="AR873" s="32" t="e">
        <f t="shared" si="217"/>
        <v>#DIV/0!</v>
      </c>
      <c r="AT873" s="32">
        <f>(AP873)/((AS873+0.0000000000000000001)/charge/constants!$B$3)</f>
        <v>0</v>
      </c>
      <c r="AU873" s="32">
        <f>SQRT(AP873+1)/((AS873+0.0000000000000000001)/charge/constants!$B$3)</f>
        <v>4.8066000000000004</v>
      </c>
      <c r="AV873" s="32">
        <f>AT873/eval!$E$18</f>
        <v>0</v>
      </c>
      <c r="AW873" s="32">
        <f>AU873/eval!$E$18</f>
        <v>5.8210958603810132</v>
      </c>
      <c r="BC873" s="32" t="e">
        <f>Rohdaten!AD873-G873</f>
        <v>#DIV/0!</v>
      </c>
      <c r="BF873" s="33">
        <f>Rohdaten!AF873/eval!$B$7</f>
        <v>0</v>
      </c>
    </row>
    <row r="874" spans="2:58" x14ac:dyDescent="0.2">
      <c r="B874" s="29">
        <f>IF(1=1,Rohdaten!H874,"x"&amp;Rohdaten!H874)</f>
        <v>0</v>
      </c>
      <c r="C874" s="29">
        <f>IF(101,Rohdaten!F874,-Rohdaten!F874)</f>
        <v>0</v>
      </c>
      <c r="E874" s="32">
        <f>Rohdaten!J874</f>
        <v>0</v>
      </c>
      <c r="F874" s="32" t="e">
        <f>AVERAGE(Rohdaten!L874,Rohdaten!X874,Rohdaten!AD874)</f>
        <v>#DIV/0!</v>
      </c>
      <c r="G874" s="29" t="e">
        <f t="array" ref="G874">AVERAGE(IF(Rohdaten!E874='turnwise standard'!$A$5:$A$99,'turnwise standard'!$F$5:$F$99))</f>
        <v>#DIV/0!</v>
      </c>
      <c r="H874" s="29" t="b">
        <f>IF(ISERROR(G874),1&lt;0,E874-G874&gt;eval!$B$6)</f>
        <v>0</v>
      </c>
      <c r="I874" s="32" t="e">
        <f>Rohdaten!L874-G874</f>
        <v>#DIV/0!</v>
      </c>
      <c r="J874" s="32">
        <f t="shared" si="215"/>
        <v>0</v>
      </c>
      <c r="K874" s="32">
        <f t="shared" si="216"/>
        <v>0</v>
      </c>
      <c r="V874" s="31" t="e">
        <f t="array" ref="V874">AVERAGE(IF(Rohdaten!E874='turnwise standard'!$A$5:$A$99,'turnwise standard'!$P$5:$P$99))</f>
        <v>#DIV/0!</v>
      </c>
      <c r="AF874" s="32">
        <f>(AC874)/((AE874+0.0000000000000000001)/charge/constants!$B$3)</f>
        <v>0</v>
      </c>
      <c r="AG874" s="32">
        <f>SQRT(AC874+1)/((AE874+0.0000000000000000001)/charge/constants!$B$3)</f>
        <v>4.8066000000000004</v>
      </c>
      <c r="AH874" s="32">
        <f>AF874/eval!$E$18</f>
        <v>0</v>
      </c>
      <c r="AI874" s="32">
        <f>AG874/eval!$E$18</f>
        <v>5.8210958603810132</v>
      </c>
      <c r="AR874" s="32" t="e">
        <f t="shared" si="217"/>
        <v>#DIV/0!</v>
      </c>
      <c r="AT874" s="32">
        <f>(AP874)/((AS874+0.0000000000000000001)/charge/constants!$B$3)</f>
        <v>0</v>
      </c>
      <c r="AU874" s="32">
        <f>SQRT(AP874+1)/((AS874+0.0000000000000000001)/charge/constants!$B$3)</f>
        <v>4.8066000000000004</v>
      </c>
      <c r="AV874" s="32">
        <f>AT874/eval!$E$18</f>
        <v>0</v>
      </c>
      <c r="AW874" s="32">
        <f>AU874/eval!$E$18</f>
        <v>5.8210958603810132</v>
      </c>
      <c r="BC874" s="32" t="e">
        <f>Rohdaten!AD874-G874</f>
        <v>#DIV/0!</v>
      </c>
      <c r="BF874" s="33">
        <f>Rohdaten!AF874/eval!$B$7</f>
        <v>0</v>
      </c>
    </row>
    <row r="875" spans="2:58" x14ac:dyDescent="0.2">
      <c r="B875" s="29">
        <f>IF(1=1,Rohdaten!H875,"x"&amp;Rohdaten!H875)</f>
        <v>0</v>
      </c>
      <c r="C875" s="29">
        <f>IF(101,Rohdaten!F875,-Rohdaten!F875)</f>
        <v>0</v>
      </c>
      <c r="E875" s="32">
        <f>Rohdaten!J875</f>
        <v>0</v>
      </c>
      <c r="F875" s="32" t="e">
        <f>AVERAGE(Rohdaten!L875,Rohdaten!X875,Rohdaten!AD875)</f>
        <v>#DIV/0!</v>
      </c>
      <c r="G875" s="29" t="e">
        <f t="array" ref="G875">AVERAGE(IF(Rohdaten!E875='turnwise standard'!$A$5:$A$99,'turnwise standard'!$F$5:$F$99))</f>
        <v>#DIV/0!</v>
      </c>
      <c r="H875" s="29" t="b">
        <f>IF(ISERROR(G875),1&lt;0,E875-G875&gt;eval!$B$6)</f>
        <v>0</v>
      </c>
      <c r="I875" s="32" t="e">
        <f>Rohdaten!L875-G875</f>
        <v>#DIV/0!</v>
      </c>
      <c r="J875" s="32">
        <f t="shared" si="215"/>
        <v>0</v>
      </c>
      <c r="K875" s="32">
        <f t="shared" si="216"/>
        <v>0</v>
      </c>
      <c r="V875" s="31" t="e">
        <f t="array" ref="V875">AVERAGE(IF(Rohdaten!E875='turnwise standard'!$A$5:$A$99,'turnwise standard'!$P$5:$P$99))</f>
        <v>#DIV/0!</v>
      </c>
      <c r="AF875" s="32">
        <f>(AC875)/((AE875+0.0000000000000000001)/charge/constants!$B$3)</f>
        <v>0</v>
      </c>
      <c r="AG875" s="32">
        <f>SQRT(AC875+1)/((AE875+0.0000000000000000001)/charge/constants!$B$3)</f>
        <v>4.8066000000000004</v>
      </c>
      <c r="AH875" s="32">
        <f>AF875/eval!$E$18</f>
        <v>0</v>
      </c>
      <c r="AI875" s="32">
        <f>AG875/eval!$E$18</f>
        <v>5.8210958603810132</v>
      </c>
      <c r="AR875" s="32" t="e">
        <f t="shared" si="217"/>
        <v>#DIV/0!</v>
      </c>
      <c r="AT875" s="32">
        <f>(AP875)/((AS875+0.0000000000000000001)/charge/constants!$B$3)</f>
        <v>0</v>
      </c>
      <c r="AU875" s="32">
        <f>SQRT(AP875+1)/((AS875+0.0000000000000000001)/charge/constants!$B$3)</f>
        <v>4.8066000000000004</v>
      </c>
      <c r="AV875" s="32">
        <f>AT875/eval!$E$18</f>
        <v>0</v>
      </c>
      <c r="AW875" s="32">
        <f>AU875/eval!$E$18</f>
        <v>5.8210958603810132</v>
      </c>
      <c r="BC875" s="32" t="e">
        <f>Rohdaten!AD875-G875</f>
        <v>#DIV/0!</v>
      </c>
      <c r="BF875" s="33">
        <f>Rohdaten!AF875/eval!$B$7</f>
        <v>0</v>
      </c>
    </row>
    <row r="876" spans="2:58" x14ac:dyDescent="0.2">
      <c r="B876" s="29">
        <f>IF(1=1,Rohdaten!H876,"x"&amp;Rohdaten!H876)</f>
        <v>0</v>
      </c>
      <c r="C876" s="29">
        <f>IF(101,Rohdaten!F876,-Rohdaten!F876)</f>
        <v>0</v>
      </c>
      <c r="E876" s="32">
        <f>Rohdaten!J876</f>
        <v>0</v>
      </c>
      <c r="F876" s="32" t="e">
        <f>AVERAGE(Rohdaten!L876,Rohdaten!X876,Rohdaten!AD876)</f>
        <v>#DIV/0!</v>
      </c>
      <c r="G876" s="29" t="e">
        <f t="array" ref="G876">AVERAGE(IF(Rohdaten!E876='turnwise standard'!$A$5:$A$99,'turnwise standard'!$F$5:$F$99))</f>
        <v>#DIV/0!</v>
      </c>
      <c r="H876" s="29" t="b">
        <f>IF(ISERROR(G876),1&lt;0,E876-G876&gt;eval!$B$6)</f>
        <v>0</v>
      </c>
      <c r="I876" s="32" t="e">
        <f>Rohdaten!L876-G876</f>
        <v>#DIV/0!</v>
      </c>
      <c r="J876" s="32">
        <f t="shared" si="215"/>
        <v>0</v>
      </c>
      <c r="K876" s="32">
        <f t="shared" si="216"/>
        <v>0</v>
      </c>
      <c r="V876" s="31" t="e">
        <f t="array" ref="V876">AVERAGE(IF(Rohdaten!E876='turnwise standard'!$A$5:$A$99,'turnwise standard'!$P$5:$P$99))</f>
        <v>#DIV/0!</v>
      </c>
      <c r="AF876" s="32">
        <f>(AC876)/((AE876+0.0000000000000000001)/charge/constants!$B$3)</f>
        <v>0</v>
      </c>
      <c r="AG876" s="32">
        <f>SQRT(AC876+1)/((AE876+0.0000000000000000001)/charge/constants!$B$3)</f>
        <v>4.8066000000000004</v>
      </c>
      <c r="AH876" s="32">
        <f>AF876/eval!$E$18</f>
        <v>0</v>
      </c>
      <c r="AI876" s="32">
        <f>AG876/eval!$E$18</f>
        <v>5.8210958603810132</v>
      </c>
      <c r="AR876" s="32" t="e">
        <f t="shared" si="217"/>
        <v>#DIV/0!</v>
      </c>
      <c r="AT876" s="32">
        <f>(AP876)/((AS876+0.0000000000000000001)/charge/constants!$B$3)</f>
        <v>0</v>
      </c>
      <c r="AU876" s="32">
        <f>SQRT(AP876+1)/((AS876+0.0000000000000000001)/charge/constants!$B$3)</f>
        <v>4.8066000000000004</v>
      </c>
      <c r="AV876" s="32">
        <f>AT876/eval!$E$18</f>
        <v>0</v>
      </c>
      <c r="AW876" s="32">
        <f>AU876/eval!$E$18</f>
        <v>5.8210958603810132</v>
      </c>
      <c r="BC876" s="32" t="e">
        <f>Rohdaten!AD876-G876</f>
        <v>#DIV/0!</v>
      </c>
      <c r="BF876" s="33">
        <f>Rohdaten!AF876/eval!$B$7</f>
        <v>0</v>
      </c>
    </row>
    <row r="877" spans="2:58" x14ac:dyDescent="0.2">
      <c r="B877" s="29">
        <f>IF(1=1,Rohdaten!H877,"x"&amp;Rohdaten!H877)</f>
        <v>0</v>
      </c>
      <c r="C877" s="29">
        <f>IF(101,Rohdaten!F877,-Rohdaten!F877)</f>
        <v>0</v>
      </c>
      <c r="E877" s="32">
        <f>Rohdaten!J877</f>
        <v>0</v>
      </c>
      <c r="F877" s="32" t="e">
        <f>AVERAGE(Rohdaten!L877,Rohdaten!X877,Rohdaten!AD877)</f>
        <v>#DIV/0!</v>
      </c>
      <c r="G877" s="29" t="e">
        <f t="array" ref="G877">AVERAGE(IF(Rohdaten!E877='turnwise standard'!$A$5:$A$99,'turnwise standard'!$F$5:$F$99))</f>
        <v>#DIV/0!</v>
      </c>
      <c r="H877" s="29" t="b">
        <f>IF(ISERROR(G877),1&lt;0,E877-G877&gt;eval!$B$6)</f>
        <v>0</v>
      </c>
      <c r="I877" s="32" t="e">
        <f>Rohdaten!L877-G877</f>
        <v>#DIV/0!</v>
      </c>
      <c r="J877" s="32">
        <f t="shared" si="215"/>
        <v>0</v>
      </c>
      <c r="K877" s="32">
        <f t="shared" si="216"/>
        <v>0</v>
      </c>
      <c r="V877" s="31" t="e">
        <f t="array" ref="V877">AVERAGE(IF(Rohdaten!E877='turnwise standard'!$A$5:$A$99,'turnwise standard'!$P$5:$P$99))</f>
        <v>#DIV/0!</v>
      </c>
      <c r="AF877" s="32">
        <f>(AC877)/((AE877+0.0000000000000000001)/charge/constants!$B$3)</f>
        <v>0</v>
      </c>
      <c r="AG877" s="32">
        <f>SQRT(AC877+1)/((AE877+0.0000000000000000001)/charge/constants!$B$3)</f>
        <v>4.8066000000000004</v>
      </c>
      <c r="AH877" s="32">
        <f>AF877/eval!$E$18</f>
        <v>0</v>
      </c>
      <c r="AI877" s="32">
        <f>AG877/eval!$E$18</f>
        <v>5.8210958603810132</v>
      </c>
      <c r="AR877" s="32" t="e">
        <f t="shared" si="217"/>
        <v>#DIV/0!</v>
      </c>
      <c r="AT877" s="32">
        <f>(AP877)/((AS877+0.0000000000000000001)/charge/constants!$B$3)</f>
        <v>0</v>
      </c>
      <c r="AU877" s="32">
        <f>SQRT(AP877+1)/((AS877+0.0000000000000000001)/charge/constants!$B$3)</f>
        <v>4.8066000000000004</v>
      </c>
      <c r="AV877" s="32">
        <f>AT877/eval!$E$18</f>
        <v>0</v>
      </c>
      <c r="AW877" s="32">
        <f>AU877/eval!$E$18</f>
        <v>5.8210958603810132</v>
      </c>
      <c r="BC877" s="32" t="e">
        <f>Rohdaten!AD877-G877</f>
        <v>#DIV/0!</v>
      </c>
      <c r="BF877" s="33">
        <f>Rohdaten!AF877/eval!$B$7</f>
        <v>0</v>
      </c>
    </row>
    <row r="878" spans="2:58" x14ac:dyDescent="0.2">
      <c r="B878" s="29">
        <f>IF(1=1,Rohdaten!H878,"x"&amp;Rohdaten!H878)</f>
        <v>0</v>
      </c>
      <c r="C878" s="29">
        <f>IF(101,Rohdaten!F878,-Rohdaten!F878)</f>
        <v>0</v>
      </c>
      <c r="E878" s="32">
        <f>Rohdaten!J878</f>
        <v>0</v>
      </c>
      <c r="F878" s="32" t="e">
        <f>AVERAGE(Rohdaten!L878,Rohdaten!X878,Rohdaten!AD878)</f>
        <v>#DIV/0!</v>
      </c>
      <c r="G878" s="29" t="e">
        <f t="array" ref="G878">AVERAGE(IF(Rohdaten!E878='turnwise standard'!$A$5:$A$99,'turnwise standard'!$F$5:$F$99))</f>
        <v>#DIV/0!</v>
      </c>
      <c r="H878" s="29" t="b">
        <f>IF(ISERROR(G878),1&lt;0,E878-G878&gt;eval!$B$6)</f>
        <v>0</v>
      </c>
      <c r="I878" s="32" t="e">
        <f>Rohdaten!L878-G878</f>
        <v>#DIV/0!</v>
      </c>
      <c r="J878" s="32">
        <f t="shared" si="215"/>
        <v>0</v>
      </c>
      <c r="K878" s="32">
        <f t="shared" si="216"/>
        <v>0</v>
      </c>
      <c r="V878" s="31" t="e">
        <f t="array" ref="V878">AVERAGE(IF(Rohdaten!E878='turnwise standard'!$A$5:$A$99,'turnwise standard'!$P$5:$P$99))</f>
        <v>#DIV/0!</v>
      </c>
      <c r="AF878" s="32">
        <f>(AC878)/((AE878+0.0000000000000000001)/charge/constants!$B$3)</f>
        <v>0</v>
      </c>
      <c r="AG878" s="32">
        <f>SQRT(AC878+1)/((AE878+0.0000000000000000001)/charge/constants!$B$3)</f>
        <v>4.8066000000000004</v>
      </c>
      <c r="AH878" s="32">
        <f>AF878/eval!$E$18</f>
        <v>0</v>
      </c>
      <c r="AI878" s="32">
        <f>AG878/eval!$E$18</f>
        <v>5.8210958603810132</v>
      </c>
      <c r="AR878" s="32" t="e">
        <f t="shared" si="217"/>
        <v>#DIV/0!</v>
      </c>
      <c r="AT878" s="32">
        <f>(AP878)/((AS878+0.0000000000000000001)/charge/constants!$B$3)</f>
        <v>0</v>
      </c>
      <c r="AU878" s="32">
        <f>SQRT(AP878+1)/((AS878+0.0000000000000000001)/charge/constants!$B$3)</f>
        <v>4.8066000000000004</v>
      </c>
      <c r="AV878" s="32">
        <f>AT878/eval!$E$18</f>
        <v>0</v>
      </c>
      <c r="AW878" s="32">
        <f>AU878/eval!$E$18</f>
        <v>5.8210958603810132</v>
      </c>
      <c r="BC878" s="32" t="e">
        <f>Rohdaten!AD878-G878</f>
        <v>#DIV/0!</v>
      </c>
      <c r="BF878" s="33">
        <f>Rohdaten!AF878/eval!$B$7</f>
        <v>0</v>
      </c>
    </row>
    <row r="879" spans="2:58" x14ac:dyDescent="0.2">
      <c r="B879" s="29">
        <f>IF(1=1,Rohdaten!H879,"x"&amp;Rohdaten!H879)</f>
        <v>0</v>
      </c>
      <c r="C879" s="29">
        <f>IF(101,Rohdaten!F879,-Rohdaten!F879)</f>
        <v>0</v>
      </c>
      <c r="E879" s="32">
        <f>Rohdaten!J879</f>
        <v>0</v>
      </c>
      <c r="F879" s="32" t="e">
        <f>AVERAGE(Rohdaten!L879,Rohdaten!X879,Rohdaten!AD879)</f>
        <v>#DIV/0!</v>
      </c>
      <c r="G879" s="29" t="e">
        <f t="array" ref="G879">AVERAGE(IF(Rohdaten!E879='turnwise standard'!$A$5:$A$99,'turnwise standard'!$F$5:$F$99))</f>
        <v>#DIV/0!</v>
      </c>
      <c r="H879" s="29" t="b">
        <f>IF(ISERROR(G879),1&lt;0,E879-G879&gt;eval!$B$6)</f>
        <v>0</v>
      </c>
      <c r="I879" s="32" t="e">
        <f>Rohdaten!L879-G879</f>
        <v>#DIV/0!</v>
      </c>
      <c r="J879" s="32">
        <f t="shared" si="215"/>
        <v>0</v>
      </c>
      <c r="K879" s="32">
        <f t="shared" si="216"/>
        <v>0</v>
      </c>
      <c r="V879" s="31" t="e">
        <f t="array" ref="V879">AVERAGE(IF(Rohdaten!E879='turnwise standard'!$A$5:$A$99,'turnwise standard'!$P$5:$P$99))</f>
        <v>#DIV/0!</v>
      </c>
      <c r="AF879" s="32">
        <f>(AC879)/((AE879+0.0000000000000000001)/charge/constants!$B$3)</f>
        <v>0</v>
      </c>
      <c r="AG879" s="32">
        <f>SQRT(AC879+1)/((AE879+0.0000000000000000001)/charge/constants!$B$3)</f>
        <v>4.8066000000000004</v>
      </c>
      <c r="AH879" s="32">
        <f>AF879/eval!$E$18</f>
        <v>0</v>
      </c>
      <c r="AI879" s="32">
        <f>AG879/eval!$E$18</f>
        <v>5.8210958603810132</v>
      </c>
      <c r="AR879" s="32" t="e">
        <f t="shared" si="217"/>
        <v>#DIV/0!</v>
      </c>
      <c r="AT879" s="32">
        <f>(AP879)/((AS879+0.0000000000000000001)/charge/constants!$B$3)</f>
        <v>0</v>
      </c>
      <c r="AU879" s="32">
        <f>SQRT(AP879+1)/((AS879+0.0000000000000000001)/charge/constants!$B$3)</f>
        <v>4.8066000000000004</v>
      </c>
      <c r="AV879" s="32">
        <f>AT879/eval!$E$18</f>
        <v>0</v>
      </c>
      <c r="AW879" s="32">
        <f>AU879/eval!$E$18</f>
        <v>5.8210958603810132</v>
      </c>
      <c r="BC879" s="32" t="e">
        <f>Rohdaten!AD879-G879</f>
        <v>#DIV/0!</v>
      </c>
      <c r="BF879" s="33">
        <f>Rohdaten!AF879/eval!$B$7</f>
        <v>0</v>
      </c>
    </row>
    <row r="880" spans="2:58" x14ac:dyDescent="0.2">
      <c r="B880" s="29">
        <f>IF(1=1,Rohdaten!H880,"x"&amp;Rohdaten!H880)</f>
        <v>0</v>
      </c>
      <c r="C880" s="29">
        <f>IF(101,Rohdaten!F880,-Rohdaten!F880)</f>
        <v>0</v>
      </c>
      <c r="E880" s="32">
        <f>Rohdaten!J880</f>
        <v>0</v>
      </c>
      <c r="F880" s="32" t="e">
        <f>AVERAGE(Rohdaten!L880,Rohdaten!X880,Rohdaten!AD880)</f>
        <v>#DIV/0!</v>
      </c>
      <c r="G880" s="29" t="e">
        <f t="array" ref="G880">AVERAGE(IF(Rohdaten!E880='turnwise standard'!$A$5:$A$99,'turnwise standard'!$F$5:$F$99))</f>
        <v>#DIV/0!</v>
      </c>
      <c r="H880" s="29" t="b">
        <f>IF(ISERROR(G880),1&lt;0,E880-G880&gt;eval!$B$6)</f>
        <v>0</v>
      </c>
      <c r="I880" s="32" t="e">
        <f>Rohdaten!L880-G880</f>
        <v>#DIV/0!</v>
      </c>
      <c r="J880" s="32">
        <f t="shared" si="215"/>
        <v>0</v>
      </c>
      <c r="K880" s="32">
        <f t="shared" si="216"/>
        <v>0</v>
      </c>
      <c r="V880" s="31" t="e">
        <f t="array" ref="V880">AVERAGE(IF(Rohdaten!E880='turnwise standard'!$A$5:$A$99,'turnwise standard'!$P$5:$P$99))</f>
        <v>#DIV/0!</v>
      </c>
      <c r="AF880" s="32">
        <f>(AC880)/((AE880+0.0000000000000000001)/charge/constants!$B$3)</f>
        <v>0</v>
      </c>
      <c r="AG880" s="32">
        <f>SQRT(AC880+1)/((AE880+0.0000000000000000001)/charge/constants!$B$3)</f>
        <v>4.8066000000000004</v>
      </c>
      <c r="AH880" s="32">
        <f>AF880/eval!$E$18</f>
        <v>0</v>
      </c>
      <c r="AI880" s="32">
        <f>AG880/eval!$E$18</f>
        <v>5.8210958603810132</v>
      </c>
      <c r="AR880" s="32" t="e">
        <f t="shared" si="217"/>
        <v>#DIV/0!</v>
      </c>
      <c r="AT880" s="32">
        <f>(AP880)/((AS880+0.0000000000000000001)/charge/constants!$B$3)</f>
        <v>0</v>
      </c>
      <c r="AU880" s="32">
        <f>SQRT(AP880+1)/((AS880+0.0000000000000000001)/charge/constants!$B$3)</f>
        <v>4.8066000000000004</v>
      </c>
      <c r="AV880" s="32">
        <f>AT880/eval!$E$18</f>
        <v>0</v>
      </c>
      <c r="AW880" s="32">
        <f>AU880/eval!$E$18</f>
        <v>5.8210958603810132</v>
      </c>
      <c r="BC880" s="32" t="e">
        <f>Rohdaten!AD880-G880</f>
        <v>#DIV/0!</v>
      </c>
      <c r="BF880" s="33">
        <f>Rohdaten!AF880/eval!$B$7</f>
        <v>0</v>
      </c>
    </row>
    <row r="881" spans="2:58" x14ac:dyDescent="0.2">
      <c r="B881" s="29">
        <f>IF(1=1,Rohdaten!H881,"x"&amp;Rohdaten!H881)</f>
        <v>0</v>
      </c>
      <c r="C881" s="29">
        <f>IF(101,Rohdaten!F881,-Rohdaten!F881)</f>
        <v>0</v>
      </c>
      <c r="E881" s="32">
        <f>Rohdaten!J881</f>
        <v>0</v>
      </c>
      <c r="F881" s="32" t="e">
        <f>AVERAGE(Rohdaten!L881,Rohdaten!X881,Rohdaten!AD881)</f>
        <v>#DIV/0!</v>
      </c>
      <c r="G881" s="29" t="e">
        <f t="array" ref="G881">AVERAGE(IF(Rohdaten!E881='turnwise standard'!$A$5:$A$99,'turnwise standard'!$F$5:$F$99))</f>
        <v>#DIV/0!</v>
      </c>
      <c r="H881" s="29" t="b">
        <f>IF(ISERROR(G881),1&lt;0,E881-G881&gt;eval!$B$6)</f>
        <v>0</v>
      </c>
      <c r="I881" s="32" t="e">
        <f>Rohdaten!L881-G881</f>
        <v>#DIV/0!</v>
      </c>
      <c r="J881" s="32">
        <f t="shared" si="215"/>
        <v>0</v>
      </c>
      <c r="K881" s="32">
        <f t="shared" si="216"/>
        <v>0</v>
      </c>
      <c r="V881" s="31" t="e">
        <f t="array" ref="V881">AVERAGE(IF(Rohdaten!E881='turnwise standard'!$A$5:$A$99,'turnwise standard'!$P$5:$P$99))</f>
        <v>#DIV/0!</v>
      </c>
      <c r="AF881" s="32">
        <f>(AC881)/((AE881+0.0000000000000000001)/charge/constants!$B$3)</f>
        <v>0</v>
      </c>
      <c r="AG881" s="32">
        <f>SQRT(AC881+1)/((AE881+0.0000000000000000001)/charge/constants!$B$3)</f>
        <v>4.8066000000000004</v>
      </c>
      <c r="AH881" s="32">
        <f>AF881/eval!$E$18</f>
        <v>0</v>
      </c>
      <c r="AI881" s="32">
        <f>AG881/eval!$E$18</f>
        <v>5.8210958603810132</v>
      </c>
      <c r="AR881" s="32" t="e">
        <f t="shared" si="217"/>
        <v>#DIV/0!</v>
      </c>
      <c r="AT881" s="32">
        <f>(AP881)/((AS881+0.0000000000000000001)/charge/constants!$B$3)</f>
        <v>0</v>
      </c>
      <c r="AU881" s="32">
        <f>SQRT(AP881+1)/((AS881+0.0000000000000000001)/charge/constants!$B$3)</f>
        <v>4.8066000000000004</v>
      </c>
      <c r="AV881" s="32">
        <f>AT881/eval!$E$18</f>
        <v>0</v>
      </c>
      <c r="AW881" s="32">
        <f>AU881/eval!$E$18</f>
        <v>5.8210958603810132</v>
      </c>
      <c r="BC881" s="32" t="e">
        <f>Rohdaten!AD881-G881</f>
        <v>#DIV/0!</v>
      </c>
      <c r="BF881" s="33">
        <f>Rohdaten!AF881/eval!$B$7</f>
        <v>0</v>
      </c>
    </row>
    <row r="882" spans="2:58" x14ac:dyDescent="0.2">
      <c r="B882" s="29">
        <f>IF(1=1,Rohdaten!H882,"x"&amp;Rohdaten!H882)</f>
        <v>0</v>
      </c>
      <c r="C882" s="29">
        <f>IF(101,Rohdaten!F882,-Rohdaten!F882)</f>
        <v>0</v>
      </c>
      <c r="E882" s="32">
        <f>Rohdaten!J882</f>
        <v>0</v>
      </c>
      <c r="F882" s="32" t="e">
        <f>AVERAGE(Rohdaten!L882,Rohdaten!X882,Rohdaten!AD882)</f>
        <v>#DIV/0!</v>
      </c>
      <c r="G882" s="29" t="e">
        <f t="array" ref="G882">AVERAGE(IF(Rohdaten!E882='turnwise standard'!$A$5:$A$99,'turnwise standard'!$F$5:$F$99))</f>
        <v>#DIV/0!</v>
      </c>
      <c r="H882" s="29" t="b">
        <f>IF(ISERROR(G882),1&lt;0,E882-G882&gt;eval!$B$6)</f>
        <v>0</v>
      </c>
      <c r="I882" s="32" t="e">
        <f>Rohdaten!L882-G882</f>
        <v>#DIV/0!</v>
      </c>
      <c r="J882" s="32">
        <f t="shared" si="215"/>
        <v>0</v>
      </c>
      <c r="K882" s="32">
        <f t="shared" si="216"/>
        <v>0</v>
      </c>
      <c r="V882" s="31" t="e">
        <f t="array" ref="V882">AVERAGE(IF(Rohdaten!E882='turnwise standard'!$A$5:$A$99,'turnwise standard'!$P$5:$P$99))</f>
        <v>#DIV/0!</v>
      </c>
      <c r="AF882" s="32">
        <f>(AC882)/((AE882+0.0000000000000000001)/charge/constants!$B$3)</f>
        <v>0</v>
      </c>
      <c r="AG882" s="32">
        <f>SQRT(AC882+1)/((AE882+0.0000000000000000001)/charge/constants!$B$3)</f>
        <v>4.8066000000000004</v>
      </c>
      <c r="AH882" s="32">
        <f>AF882/eval!$E$18</f>
        <v>0</v>
      </c>
      <c r="AI882" s="32">
        <f>AG882/eval!$E$18</f>
        <v>5.8210958603810132</v>
      </c>
      <c r="AR882" s="32" t="e">
        <f t="shared" si="217"/>
        <v>#DIV/0!</v>
      </c>
      <c r="AT882" s="32">
        <f>(AP882)/((AS882+0.0000000000000000001)/charge/constants!$B$3)</f>
        <v>0</v>
      </c>
      <c r="AU882" s="32">
        <f>SQRT(AP882+1)/((AS882+0.0000000000000000001)/charge/constants!$B$3)</f>
        <v>4.8066000000000004</v>
      </c>
      <c r="AV882" s="32">
        <f>AT882/eval!$E$18</f>
        <v>0</v>
      </c>
      <c r="AW882" s="32">
        <f>AU882/eval!$E$18</f>
        <v>5.8210958603810132</v>
      </c>
      <c r="BC882" s="32" t="e">
        <f>Rohdaten!AD882-G882</f>
        <v>#DIV/0!</v>
      </c>
      <c r="BF882" s="33">
        <f>Rohdaten!AF882/eval!$B$7</f>
        <v>0</v>
      </c>
    </row>
    <row r="883" spans="2:58" x14ac:dyDescent="0.2">
      <c r="B883" s="29">
        <f>IF(1=1,Rohdaten!H883,"x"&amp;Rohdaten!H883)</f>
        <v>0</v>
      </c>
      <c r="C883" s="29">
        <f>IF(101,Rohdaten!F883,-Rohdaten!F883)</f>
        <v>0</v>
      </c>
      <c r="E883" s="32">
        <f>Rohdaten!J883</f>
        <v>0</v>
      </c>
      <c r="F883" s="32" t="e">
        <f>AVERAGE(Rohdaten!L883,Rohdaten!X883,Rohdaten!AD883)</f>
        <v>#DIV/0!</v>
      </c>
      <c r="G883" s="29" t="e">
        <f t="array" ref="G883">AVERAGE(IF(Rohdaten!E883='turnwise standard'!$A$5:$A$99,'turnwise standard'!$F$5:$F$99))</f>
        <v>#DIV/0!</v>
      </c>
      <c r="H883" s="29" t="b">
        <f>IF(ISERROR(G883),1&lt;0,E883-G883&gt;eval!$B$6)</f>
        <v>0</v>
      </c>
      <c r="I883" s="32" t="e">
        <f>Rohdaten!L883-G883</f>
        <v>#DIV/0!</v>
      </c>
      <c r="J883" s="32">
        <f t="shared" si="215"/>
        <v>0</v>
      </c>
      <c r="K883" s="32">
        <f t="shared" si="216"/>
        <v>0</v>
      </c>
      <c r="V883" s="31" t="e">
        <f t="array" ref="V883">AVERAGE(IF(Rohdaten!E883='turnwise standard'!$A$5:$A$99,'turnwise standard'!$P$5:$P$99))</f>
        <v>#DIV/0!</v>
      </c>
      <c r="AF883" s="32">
        <f>(AC883)/((AE883+0.0000000000000000001)/charge/constants!$B$3)</f>
        <v>0</v>
      </c>
      <c r="AG883" s="32">
        <f>SQRT(AC883+1)/((AE883+0.0000000000000000001)/charge/constants!$B$3)</f>
        <v>4.8066000000000004</v>
      </c>
      <c r="AH883" s="32">
        <f>AF883/eval!$E$18</f>
        <v>0</v>
      </c>
      <c r="AI883" s="32">
        <f>AG883/eval!$E$18</f>
        <v>5.8210958603810132</v>
      </c>
      <c r="AR883" s="32" t="e">
        <f t="shared" si="217"/>
        <v>#DIV/0!</v>
      </c>
      <c r="AT883" s="32">
        <f>(AP883)/((AS883+0.0000000000000000001)/charge/constants!$B$3)</f>
        <v>0</v>
      </c>
      <c r="AU883" s="32">
        <f>SQRT(AP883+1)/((AS883+0.0000000000000000001)/charge/constants!$B$3)</f>
        <v>4.8066000000000004</v>
      </c>
      <c r="AV883" s="32">
        <f>AT883/eval!$E$18</f>
        <v>0</v>
      </c>
      <c r="AW883" s="32">
        <f>AU883/eval!$E$18</f>
        <v>5.8210958603810132</v>
      </c>
      <c r="BC883" s="32" t="e">
        <f>Rohdaten!AD883-G883</f>
        <v>#DIV/0!</v>
      </c>
      <c r="BF883" s="33">
        <f>Rohdaten!AF883/eval!$B$7</f>
        <v>0</v>
      </c>
    </row>
    <row r="884" spans="2:58" x14ac:dyDescent="0.2">
      <c r="B884" s="29">
        <f>IF(1=1,Rohdaten!H884,"x"&amp;Rohdaten!H884)</f>
        <v>0</v>
      </c>
      <c r="C884" s="29">
        <f>IF(101,Rohdaten!F884,-Rohdaten!F884)</f>
        <v>0</v>
      </c>
      <c r="E884" s="32">
        <f>Rohdaten!J884</f>
        <v>0</v>
      </c>
      <c r="F884" s="32" t="e">
        <f>AVERAGE(Rohdaten!L884,Rohdaten!X884,Rohdaten!AD884)</f>
        <v>#DIV/0!</v>
      </c>
      <c r="G884" s="29" t="e">
        <f t="array" ref="G884">AVERAGE(IF(Rohdaten!E884='turnwise standard'!$A$5:$A$99,'turnwise standard'!$F$5:$F$99))</f>
        <v>#DIV/0!</v>
      </c>
      <c r="H884" s="29" t="b">
        <f>IF(ISERROR(G884),1&lt;0,E884-G884&gt;eval!$B$6)</f>
        <v>0</v>
      </c>
      <c r="I884" s="32" t="e">
        <f>Rohdaten!L884-G884</f>
        <v>#DIV/0!</v>
      </c>
      <c r="J884" s="32">
        <f t="shared" si="215"/>
        <v>0</v>
      </c>
      <c r="K884" s="32">
        <f t="shared" si="216"/>
        <v>0</v>
      </c>
      <c r="V884" s="31" t="e">
        <f t="array" ref="V884">AVERAGE(IF(Rohdaten!E884='turnwise standard'!$A$5:$A$99,'turnwise standard'!$P$5:$P$99))</f>
        <v>#DIV/0!</v>
      </c>
      <c r="AF884" s="32">
        <f>(AC884)/((AE884+0.0000000000000000001)/charge/constants!$B$3)</f>
        <v>0</v>
      </c>
      <c r="AG884" s="32">
        <f>SQRT(AC884+1)/((AE884+0.0000000000000000001)/charge/constants!$B$3)</f>
        <v>4.8066000000000004</v>
      </c>
      <c r="AH884" s="32">
        <f>AF884/eval!$E$18</f>
        <v>0</v>
      </c>
      <c r="AI884" s="32">
        <f>AG884/eval!$E$18</f>
        <v>5.8210958603810132</v>
      </c>
      <c r="AR884" s="32" t="e">
        <f t="shared" si="217"/>
        <v>#DIV/0!</v>
      </c>
      <c r="AT884" s="32">
        <f>(AP884)/((AS884+0.0000000000000000001)/charge/constants!$B$3)</f>
        <v>0</v>
      </c>
      <c r="AU884" s="32">
        <f>SQRT(AP884+1)/((AS884+0.0000000000000000001)/charge/constants!$B$3)</f>
        <v>4.8066000000000004</v>
      </c>
      <c r="AV884" s="32">
        <f>AT884/eval!$E$18</f>
        <v>0</v>
      </c>
      <c r="AW884" s="32">
        <f>AU884/eval!$E$18</f>
        <v>5.8210958603810132</v>
      </c>
      <c r="BC884" s="32" t="e">
        <f>Rohdaten!AD884-G884</f>
        <v>#DIV/0!</v>
      </c>
      <c r="BF884" s="33">
        <f>Rohdaten!AF884/eval!$B$7</f>
        <v>0</v>
      </c>
    </row>
    <row r="885" spans="2:58" x14ac:dyDescent="0.2">
      <c r="B885" s="29">
        <f>IF(1=1,Rohdaten!H885,"x"&amp;Rohdaten!H885)</f>
        <v>0</v>
      </c>
      <c r="C885" s="29">
        <f>IF(101,Rohdaten!F885,-Rohdaten!F885)</f>
        <v>0</v>
      </c>
      <c r="E885" s="32">
        <f>Rohdaten!J885</f>
        <v>0</v>
      </c>
      <c r="F885" s="32" t="e">
        <f>AVERAGE(Rohdaten!L885,Rohdaten!X885,Rohdaten!AD885)</f>
        <v>#DIV/0!</v>
      </c>
      <c r="G885" s="29" t="e">
        <f t="array" ref="G885">AVERAGE(IF(Rohdaten!E885='turnwise standard'!$A$5:$A$99,'turnwise standard'!$F$5:$F$99))</f>
        <v>#DIV/0!</v>
      </c>
      <c r="H885" s="29" t="b">
        <f>IF(ISERROR(G885),1&lt;0,E885-G885&gt;eval!$B$6)</f>
        <v>0</v>
      </c>
      <c r="I885" s="32" t="e">
        <f>Rohdaten!L885-G885</f>
        <v>#DIV/0!</v>
      </c>
      <c r="J885" s="32">
        <f t="shared" si="215"/>
        <v>0</v>
      </c>
      <c r="K885" s="32">
        <f t="shared" si="216"/>
        <v>0</v>
      </c>
      <c r="V885" s="31" t="e">
        <f t="array" ref="V885">AVERAGE(IF(Rohdaten!E885='turnwise standard'!$A$5:$A$99,'turnwise standard'!$P$5:$P$99))</f>
        <v>#DIV/0!</v>
      </c>
      <c r="AF885" s="32">
        <f>(AC885)/((AE885+0.0000000000000000001)/charge/constants!$B$3)</f>
        <v>0</v>
      </c>
      <c r="AG885" s="32">
        <f>SQRT(AC885+1)/((AE885+0.0000000000000000001)/charge/constants!$B$3)</f>
        <v>4.8066000000000004</v>
      </c>
      <c r="AH885" s="32">
        <f>AF885/eval!$E$18</f>
        <v>0</v>
      </c>
      <c r="AI885" s="32">
        <f>AG885/eval!$E$18</f>
        <v>5.8210958603810132</v>
      </c>
      <c r="AR885" s="32" t="e">
        <f t="shared" si="217"/>
        <v>#DIV/0!</v>
      </c>
      <c r="AT885" s="32">
        <f>(AP885)/((AS885+0.0000000000000000001)/charge/constants!$B$3)</f>
        <v>0</v>
      </c>
      <c r="AU885" s="32">
        <f>SQRT(AP885+1)/((AS885+0.0000000000000000001)/charge/constants!$B$3)</f>
        <v>4.8066000000000004</v>
      </c>
      <c r="AV885" s="32">
        <f>AT885/eval!$E$18</f>
        <v>0</v>
      </c>
      <c r="AW885" s="32">
        <f>AU885/eval!$E$18</f>
        <v>5.8210958603810132</v>
      </c>
      <c r="BC885" s="32" t="e">
        <f>Rohdaten!AD885-G885</f>
        <v>#DIV/0!</v>
      </c>
      <c r="BF885" s="33">
        <f>Rohdaten!AF885/eval!$B$7</f>
        <v>0</v>
      </c>
    </row>
    <row r="886" spans="2:58" x14ac:dyDescent="0.2">
      <c r="B886" s="29">
        <f>IF(1=1,Rohdaten!H886,"x"&amp;Rohdaten!H886)</f>
        <v>0</v>
      </c>
      <c r="C886" s="29">
        <f>IF(101,Rohdaten!F886,-Rohdaten!F886)</f>
        <v>0</v>
      </c>
      <c r="E886" s="32">
        <f>Rohdaten!J886</f>
        <v>0</v>
      </c>
      <c r="F886" s="32" t="e">
        <f>AVERAGE(Rohdaten!L886,Rohdaten!X886,Rohdaten!AD886)</f>
        <v>#DIV/0!</v>
      </c>
      <c r="G886" s="29" t="e">
        <f t="array" ref="G886">AVERAGE(IF(Rohdaten!E886='turnwise standard'!$A$5:$A$99,'turnwise standard'!$F$5:$F$99))</f>
        <v>#DIV/0!</v>
      </c>
      <c r="H886" s="29" t="b">
        <f>IF(ISERROR(G886),1&lt;0,E886-G886&gt;eval!$B$6)</f>
        <v>0</v>
      </c>
      <c r="I886" s="32" t="e">
        <f>Rohdaten!L886-G886</f>
        <v>#DIV/0!</v>
      </c>
      <c r="J886" s="32">
        <f t="shared" si="215"/>
        <v>0</v>
      </c>
      <c r="K886" s="32">
        <f t="shared" si="216"/>
        <v>0</v>
      </c>
      <c r="V886" s="31" t="e">
        <f t="array" ref="V886">AVERAGE(IF(Rohdaten!E886='turnwise standard'!$A$5:$A$99,'turnwise standard'!$P$5:$P$99))</f>
        <v>#DIV/0!</v>
      </c>
      <c r="AF886" s="32">
        <f>(AC886)/((AE886+0.0000000000000000001)/charge/constants!$B$3)</f>
        <v>0</v>
      </c>
      <c r="AG886" s="32">
        <f>SQRT(AC886+1)/((AE886+0.0000000000000000001)/charge/constants!$B$3)</f>
        <v>4.8066000000000004</v>
      </c>
      <c r="AH886" s="32">
        <f>AF886/eval!$E$18</f>
        <v>0</v>
      </c>
      <c r="AI886" s="32">
        <f>AG886/eval!$E$18</f>
        <v>5.8210958603810132</v>
      </c>
      <c r="AR886" s="32" t="e">
        <f t="shared" si="217"/>
        <v>#DIV/0!</v>
      </c>
      <c r="AT886" s="32">
        <f>(AP886)/((AS886+0.0000000000000000001)/charge/constants!$B$3)</f>
        <v>0</v>
      </c>
      <c r="AU886" s="32">
        <f>SQRT(AP886+1)/((AS886+0.0000000000000000001)/charge/constants!$B$3)</f>
        <v>4.8066000000000004</v>
      </c>
      <c r="AV886" s="32">
        <f>AT886/eval!$E$18</f>
        <v>0</v>
      </c>
      <c r="AW886" s="32">
        <f>AU886/eval!$E$18</f>
        <v>5.8210958603810132</v>
      </c>
      <c r="BC886" s="32" t="e">
        <f>Rohdaten!AD886-G886</f>
        <v>#DIV/0!</v>
      </c>
      <c r="BF886" s="33">
        <f>Rohdaten!AF886/eval!$B$7</f>
        <v>0</v>
      </c>
    </row>
    <row r="887" spans="2:58" x14ac:dyDescent="0.2">
      <c r="B887" s="29">
        <f>IF(1=1,Rohdaten!H887,"x"&amp;Rohdaten!H887)</f>
        <v>0</v>
      </c>
      <c r="C887" s="29">
        <f>IF(101,Rohdaten!F887,-Rohdaten!F887)</f>
        <v>0</v>
      </c>
      <c r="E887" s="32">
        <f>Rohdaten!J887</f>
        <v>0</v>
      </c>
      <c r="F887" s="32" t="e">
        <f>AVERAGE(Rohdaten!L887,Rohdaten!X887,Rohdaten!AD887)</f>
        <v>#DIV/0!</v>
      </c>
      <c r="G887" s="29" t="e">
        <f t="array" ref="G887">AVERAGE(IF(Rohdaten!E887='turnwise standard'!$A$5:$A$99,'turnwise standard'!$F$5:$F$99))</f>
        <v>#DIV/0!</v>
      </c>
      <c r="H887" s="29" t="b">
        <f>IF(ISERROR(G887),1&lt;0,E887-G887&gt;eval!$B$6)</f>
        <v>0</v>
      </c>
      <c r="I887" s="32" t="e">
        <f>Rohdaten!L887-G887</f>
        <v>#DIV/0!</v>
      </c>
      <c r="J887" s="32">
        <f t="shared" si="215"/>
        <v>0</v>
      </c>
      <c r="K887" s="32">
        <f t="shared" si="216"/>
        <v>0</v>
      </c>
      <c r="V887" s="31" t="e">
        <f t="array" ref="V887">AVERAGE(IF(Rohdaten!E887='turnwise standard'!$A$5:$A$99,'turnwise standard'!$P$5:$P$99))</f>
        <v>#DIV/0!</v>
      </c>
      <c r="AF887" s="32">
        <f>(AC887)/((AE887+0.0000000000000000001)/charge/constants!$B$3)</f>
        <v>0</v>
      </c>
      <c r="AG887" s="32">
        <f>SQRT(AC887+1)/((AE887+0.0000000000000000001)/charge/constants!$B$3)</f>
        <v>4.8066000000000004</v>
      </c>
      <c r="AH887" s="32">
        <f>AF887/eval!$E$18</f>
        <v>0</v>
      </c>
      <c r="AI887" s="32">
        <f>AG887/eval!$E$18</f>
        <v>5.8210958603810132</v>
      </c>
      <c r="AR887" s="32" t="e">
        <f t="shared" si="217"/>
        <v>#DIV/0!</v>
      </c>
      <c r="AT887" s="32">
        <f>(AP887)/((AS887+0.0000000000000000001)/charge/constants!$B$3)</f>
        <v>0</v>
      </c>
      <c r="AU887" s="32">
        <f>SQRT(AP887+1)/((AS887+0.0000000000000000001)/charge/constants!$B$3)</f>
        <v>4.8066000000000004</v>
      </c>
      <c r="AV887" s="32">
        <f>AT887/eval!$E$18</f>
        <v>0</v>
      </c>
      <c r="AW887" s="32">
        <f>AU887/eval!$E$18</f>
        <v>5.8210958603810132</v>
      </c>
      <c r="BC887" s="32" t="e">
        <f>Rohdaten!AD887-G887</f>
        <v>#DIV/0!</v>
      </c>
      <c r="BF887" s="33">
        <f>Rohdaten!AF887/eval!$B$7</f>
        <v>0</v>
      </c>
    </row>
    <row r="888" spans="2:58" x14ac:dyDescent="0.2">
      <c r="B888" s="29">
        <f>IF(1=1,Rohdaten!H888,"x"&amp;Rohdaten!H888)</f>
        <v>0</v>
      </c>
      <c r="C888" s="29">
        <f>IF(101,Rohdaten!F888,-Rohdaten!F888)</f>
        <v>0</v>
      </c>
      <c r="E888" s="32">
        <f>Rohdaten!J888</f>
        <v>0</v>
      </c>
      <c r="F888" s="32" t="e">
        <f>AVERAGE(Rohdaten!L888,Rohdaten!X888,Rohdaten!AD888)</f>
        <v>#DIV/0!</v>
      </c>
      <c r="G888" s="29" t="e">
        <f t="array" ref="G888">AVERAGE(IF(Rohdaten!E888='turnwise standard'!$A$5:$A$99,'turnwise standard'!$F$5:$F$99))</f>
        <v>#DIV/0!</v>
      </c>
      <c r="H888" s="29" t="b">
        <f>IF(ISERROR(G888),1&lt;0,E888-G888&gt;eval!$B$6)</f>
        <v>0</v>
      </c>
      <c r="I888" s="32" t="e">
        <f>Rohdaten!L888-G888</f>
        <v>#DIV/0!</v>
      </c>
      <c r="J888" s="32">
        <f t="shared" si="215"/>
        <v>0</v>
      </c>
      <c r="K888" s="32">
        <f t="shared" si="216"/>
        <v>0</v>
      </c>
      <c r="V888" s="31" t="e">
        <f t="array" ref="V888">AVERAGE(IF(Rohdaten!E888='turnwise standard'!$A$5:$A$99,'turnwise standard'!$P$5:$P$99))</f>
        <v>#DIV/0!</v>
      </c>
      <c r="AF888" s="32">
        <f>(AC888)/((AE888+0.0000000000000000001)/charge/constants!$B$3)</f>
        <v>0</v>
      </c>
      <c r="AG888" s="32">
        <f>SQRT(AC888+1)/((AE888+0.0000000000000000001)/charge/constants!$B$3)</f>
        <v>4.8066000000000004</v>
      </c>
      <c r="AH888" s="32">
        <f>AF888/eval!$E$18</f>
        <v>0</v>
      </c>
      <c r="AI888" s="32">
        <f>AG888/eval!$E$18</f>
        <v>5.8210958603810132</v>
      </c>
      <c r="AR888" s="32" t="e">
        <f t="shared" si="217"/>
        <v>#DIV/0!</v>
      </c>
      <c r="AT888" s="32">
        <f>(AP888)/((AS888+0.0000000000000000001)/charge/constants!$B$3)</f>
        <v>0</v>
      </c>
      <c r="AU888" s="32">
        <f>SQRT(AP888+1)/((AS888+0.0000000000000000001)/charge/constants!$B$3)</f>
        <v>4.8066000000000004</v>
      </c>
      <c r="AV888" s="32">
        <f>AT888/eval!$E$18</f>
        <v>0</v>
      </c>
      <c r="AW888" s="32">
        <f>AU888/eval!$E$18</f>
        <v>5.8210958603810132</v>
      </c>
      <c r="BC888" s="32" t="e">
        <f>Rohdaten!AD888-G888</f>
        <v>#DIV/0!</v>
      </c>
      <c r="BF888" s="33">
        <f>Rohdaten!AF888/eval!$B$7</f>
        <v>0</v>
      </c>
    </row>
    <row r="889" spans="2:58" x14ac:dyDescent="0.2">
      <c r="B889" s="29">
        <f>IF(1=1,Rohdaten!H889,"x"&amp;Rohdaten!H889)</f>
        <v>0</v>
      </c>
      <c r="C889" s="29">
        <f>IF(101,Rohdaten!F889,-Rohdaten!F889)</f>
        <v>0</v>
      </c>
      <c r="E889" s="32">
        <f>Rohdaten!J889</f>
        <v>0</v>
      </c>
      <c r="F889" s="32" t="e">
        <f>AVERAGE(Rohdaten!L889,Rohdaten!X889,Rohdaten!AD889)</f>
        <v>#DIV/0!</v>
      </c>
      <c r="G889" s="29" t="e">
        <f t="array" ref="G889">AVERAGE(IF(Rohdaten!E889='turnwise standard'!$A$5:$A$99,'turnwise standard'!$F$5:$F$99))</f>
        <v>#DIV/0!</v>
      </c>
      <c r="H889" s="29" t="b">
        <f>IF(ISERROR(G889),1&lt;0,E889-G889&gt;eval!$B$6)</f>
        <v>0</v>
      </c>
      <c r="I889" s="32" t="e">
        <f>Rohdaten!L889-G889</f>
        <v>#DIV/0!</v>
      </c>
      <c r="J889" s="32">
        <f t="shared" si="215"/>
        <v>0</v>
      </c>
      <c r="K889" s="32">
        <f t="shared" si="216"/>
        <v>0</v>
      </c>
      <c r="V889" s="31" t="e">
        <f t="array" ref="V889">AVERAGE(IF(Rohdaten!E889='turnwise standard'!$A$5:$A$99,'turnwise standard'!$P$5:$P$99))</f>
        <v>#DIV/0!</v>
      </c>
      <c r="AF889" s="32">
        <f>(AC889)/((AE889+0.0000000000000000001)/charge/constants!$B$3)</f>
        <v>0</v>
      </c>
      <c r="AG889" s="32">
        <f>SQRT(AC889+1)/((AE889+0.0000000000000000001)/charge/constants!$B$3)</f>
        <v>4.8066000000000004</v>
      </c>
      <c r="AH889" s="32">
        <f>AF889/eval!$E$18</f>
        <v>0</v>
      </c>
      <c r="AI889" s="32">
        <f>AG889/eval!$E$18</f>
        <v>5.8210958603810132</v>
      </c>
      <c r="AR889" s="32" t="e">
        <f t="shared" si="217"/>
        <v>#DIV/0!</v>
      </c>
      <c r="AT889" s="32">
        <f>(AP889)/((AS889+0.0000000000000000001)/charge/constants!$B$3)</f>
        <v>0</v>
      </c>
      <c r="AU889" s="32">
        <f>SQRT(AP889+1)/((AS889+0.0000000000000000001)/charge/constants!$B$3)</f>
        <v>4.8066000000000004</v>
      </c>
      <c r="AV889" s="32">
        <f>AT889/eval!$E$18</f>
        <v>0</v>
      </c>
      <c r="AW889" s="32">
        <f>AU889/eval!$E$18</f>
        <v>5.8210958603810132</v>
      </c>
      <c r="BC889" s="32" t="e">
        <f>Rohdaten!AD889-G889</f>
        <v>#DIV/0!</v>
      </c>
      <c r="BF889" s="33">
        <f>Rohdaten!AF889/eval!$B$7</f>
        <v>0</v>
      </c>
    </row>
    <row r="890" spans="2:58" x14ac:dyDescent="0.2">
      <c r="B890" s="29">
        <f>IF(1=1,Rohdaten!H890,"x"&amp;Rohdaten!H890)</f>
        <v>0</v>
      </c>
      <c r="C890" s="29">
        <f>IF(101,Rohdaten!F890,-Rohdaten!F890)</f>
        <v>0</v>
      </c>
      <c r="E890" s="32">
        <f>Rohdaten!J890</f>
        <v>0</v>
      </c>
      <c r="F890" s="32" t="e">
        <f>AVERAGE(Rohdaten!L890,Rohdaten!X890,Rohdaten!AD890)</f>
        <v>#DIV/0!</v>
      </c>
      <c r="G890" s="29" t="e">
        <f t="array" ref="G890">AVERAGE(IF(Rohdaten!E890='turnwise standard'!$A$5:$A$99,'turnwise standard'!$F$5:$F$99))</f>
        <v>#DIV/0!</v>
      </c>
      <c r="H890" s="29" t="b">
        <f>IF(ISERROR(G890),1&lt;0,E890-G890&gt;eval!$B$6)</f>
        <v>0</v>
      </c>
      <c r="I890" s="32" t="e">
        <f>Rohdaten!L890-G890</f>
        <v>#DIV/0!</v>
      </c>
      <c r="J890" s="32">
        <f t="shared" si="215"/>
        <v>0</v>
      </c>
      <c r="K890" s="32">
        <f t="shared" si="216"/>
        <v>0</v>
      </c>
      <c r="V890" s="31" t="e">
        <f t="array" ref="V890">AVERAGE(IF(Rohdaten!E890='turnwise standard'!$A$5:$A$99,'turnwise standard'!$P$5:$P$99))</f>
        <v>#DIV/0!</v>
      </c>
      <c r="AF890" s="32">
        <f>(AC890)/((AE890+0.0000000000000000001)/charge/constants!$B$3)</f>
        <v>0</v>
      </c>
      <c r="AG890" s="32">
        <f>SQRT(AC890+1)/((AE890+0.0000000000000000001)/charge/constants!$B$3)</f>
        <v>4.8066000000000004</v>
      </c>
      <c r="AH890" s="32">
        <f>AF890/eval!$E$18</f>
        <v>0</v>
      </c>
      <c r="AI890" s="32">
        <f>AG890/eval!$E$18</f>
        <v>5.8210958603810132</v>
      </c>
      <c r="AR890" s="32" t="e">
        <f t="shared" si="217"/>
        <v>#DIV/0!</v>
      </c>
      <c r="AT890" s="32">
        <f>(AP890)/((AS890+0.0000000000000000001)/charge/constants!$B$3)</f>
        <v>0</v>
      </c>
      <c r="AU890" s="32">
        <f>SQRT(AP890+1)/((AS890+0.0000000000000000001)/charge/constants!$B$3)</f>
        <v>4.8066000000000004</v>
      </c>
      <c r="AV890" s="32">
        <f>AT890/eval!$E$18</f>
        <v>0</v>
      </c>
      <c r="AW890" s="32">
        <f>AU890/eval!$E$18</f>
        <v>5.8210958603810132</v>
      </c>
      <c r="BC890" s="32" t="e">
        <f>Rohdaten!AD890-G890</f>
        <v>#DIV/0!</v>
      </c>
      <c r="BF890" s="33">
        <f>Rohdaten!AF890/eval!$B$7</f>
        <v>0</v>
      </c>
    </row>
    <row r="891" spans="2:58" x14ac:dyDescent="0.2">
      <c r="B891" s="29">
        <f>IF(1=1,Rohdaten!H891,"x"&amp;Rohdaten!H891)</f>
        <v>0</v>
      </c>
      <c r="C891" s="29">
        <f>IF(101,Rohdaten!F891,-Rohdaten!F891)</f>
        <v>0</v>
      </c>
      <c r="E891" s="32">
        <f>Rohdaten!J891</f>
        <v>0</v>
      </c>
      <c r="F891" s="32" t="e">
        <f>AVERAGE(Rohdaten!L891,Rohdaten!X891,Rohdaten!AD891)</f>
        <v>#DIV/0!</v>
      </c>
      <c r="G891" s="29" t="e">
        <f t="array" ref="G891">AVERAGE(IF(Rohdaten!E891='turnwise standard'!$A$5:$A$99,'turnwise standard'!$F$5:$F$99))</f>
        <v>#DIV/0!</v>
      </c>
      <c r="H891" s="29" t="b">
        <f>IF(ISERROR(G891),1&lt;0,E891-G891&gt;eval!$B$6)</f>
        <v>0</v>
      </c>
      <c r="I891" s="32" t="e">
        <f>Rohdaten!L891-G891</f>
        <v>#DIV/0!</v>
      </c>
      <c r="J891" s="32">
        <f t="shared" si="215"/>
        <v>0</v>
      </c>
      <c r="K891" s="32">
        <f t="shared" si="216"/>
        <v>0</v>
      </c>
      <c r="V891" s="31" t="e">
        <f t="array" ref="V891">AVERAGE(IF(Rohdaten!E891='turnwise standard'!$A$5:$A$99,'turnwise standard'!$P$5:$P$99))</f>
        <v>#DIV/0!</v>
      </c>
      <c r="AF891" s="32">
        <f>(AC891)/((AE891+0.0000000000000000001)/charge/constants!$B$3)</f>
        <v>0</v>
      </c>
      <c r="AG891" s="32">
        <f>SQRT(AC891+1)/((AE891+0.0000000000000000001)/charge/constants!$B$3)</f>
        <v>4.8066000000000004</v>
      </c>
      <c r="AH891" s="32">
        <f>AF891/eval!$E$18</f>
        <v>0</v>
      </c>
      <c r="AI891" s="32">
        <f>AG891/eval!$E$18</f>
        <v>5.8210958603810132</v>
      </c>
      <c r="AR891" s="32" t="e">
        <f t="shared" si="217"/>
        <v>#DIV/0!</v>
      </c>
      <c r="AT891" s="32">
        <f>(AP891)/((AS891+0.0000000000000000001)/charge/constants!$B$3)</f>
        <v>0</v>
      </c>
      <c r="AU891" s="32">
        <f>SQRT(AP891+1)/((AS891+0.0000000000000000001)/charge/constants!$B$3)</f>
        <v>4.8066000000000004</v>
      </c>
      <c r="AV891" s="32">
        <f>AT891/eval!$E$18</f>
        <v>0</v>
      </c>
      <c r="AW891" s="32">
        <f>AU891/eval!$E$18</f>
        <v>5.8210958603810132</v>
      </c>
      <c r="BC891" s="32" t="e">
        <f>Rohdaten!AD891-G891</f>
        <v>#DIV/0!</v>
      </c>
      <c r="BF891" s="33">
        <f>Rohdaten!AF891/eval!$B$7</f>
        <v>0</v>
      </c>
    </row>
    <row r="892" spans="2:58" x14ac:dyDescent="0.2">
      <c r="B892" s="29">
        <f>IF(1=1,Rohdaten!H892,"x"&amp;Rohdaten!H892)</f>
        <v>0</v>
      </c>
      <c r="C892" s="29">
        <f>IF(101,Rohdaten!F892,-Rohdaten!F892)</f>
        <v>0</v>
      </c>
      <c r="E892" s="32">
        <f>Rohdaten!J892</f>
        <v>0</v>
      </c>
      <c r="F892" s="32" t="e">
        <f>AVERAGE(Rohdaten!L892,Rohdaten!X892,Rohdaten!AD892)</f>
        <v>#DIV/0!</v>
      </c>
      <c r="G892" s="29" t="e">
        <f t="array" ref="G892">AVERAGE(IF(Rohdaten!E892='turnwise standard'!$A$5:$A$99,'turnwise standard'!$F$5:$F$99))</f>
        <v>#DIV/0!</v>
      </c>
      <c r="H892" s="29" t="b">
        <f>IF(ISERROR(G892),1&lt;0,E892-G892&gt;eval!$B$6)</f>
        <v>0</v>
      </c>
      <c r="I892" s="32" t="e">
        <f>Rohdaten!L892-G892</f>
        <v>#DIV/0!</v>
      </c>
      <c r="J892" s="32">
        <f t="shared" si="215"/>
        <v>0</v>
      </c>
      <c r="K892" s="32">
        <f t="shared" si="216"/>
        <v>0</v>
      </c>
      <c r="V892" s="31" t="e">
        <f t="array" ref="V892">AVERAGE(IF(Rohdaten!E892='turnwise standard'!$A$5:$A$99,'turnwise standard'!$P$5:$P$99))</f>
        <v>#DIV/0!</v>
      </c>
      <c r="AF892" s="32">
        <f>(AC892)/((AE892+0.0000000000000000001)/charge/constants!$B$3)</f>
        <v>0</v>
      </c>
      <c r="AG892" s="32">
        <f>SQRT(AC892+1)/((AE892+0.0000000000000000001)/charge/constants!$B$3)</f>
        <v>4.8066000000000004</v>
      </c>
      <c r="AH892" s="32">
        <f>AF892/eval!$E$18</f>
        <v>0</v>
      </c>
      <c r="AI892" s="32">
        <f>AG892/eval!$E$18</f>
        <v>5.8210958603810132</v>
      </c>
      <c r="AR892" s="32" t="e">
        <f t="shared" si="217"/>
        <v>#DIV/0!</v>
      </c>
      <c r="AT892" s="32">
        <f>(AP892)/((AS892+0.0000000000000000001)/charge/constants!$B$3)</f>
        <v>0</v>
      </c>
      <c r="AU892" s="32">
        <f>SQRT(AP892+1)/((AS892+0.0000000000000000001)/charge/constants!$B$3)</f>
        <v>4.8066000000000004</v>
      </c>
      <c r="AV892" s="32">
        <f>AT892/eval!$E$18</f>
        <v>0</v>
      </c>
      <c r="AW892" s="32">
        <f>AU892/eval!$E$18</f>
        <v>5.8210958603810132</v>
      </c>
      <c r="BC892" s="32" t="e">
        <f>Rohdaten!AD892-G892</f>
        <v>#DIV/0!</v>
      </c>
      <c r="BF892" s="33">
        <f>Rohdaten!AF892/eval!$B$7</f>
        <v>0</v>
      </c>
    </row>
    <row r="893" spans="2:58" x14ac:dyDescent="0.2">
      <c r="B893" s="29">
        <f>IF(1=1,Rohdaten!H893,"x"&amp;Rohdaten!H893)</f>
        <v>0</v>
      </c>
      <c r="C893" s="29">
        <f>IF(101,Rohdaten!F893,-Rohdaten!F893)</f>
        <v>0</v>
      </c>
      <c r="E893" s="32">
        <f>Rohdaten!J893</f>
        <v>0</v>
      </c>
      <c r="F893" s="32" t="e">
        <f>AVERAGE(Rohdaten!L893,Rohdaten!X893,Rohdaten!AD893)</f>
        <v>#DIV/0!</v>
      </c>
      <c r="G893" s="29" t="e">
        <f t="array" ref="G893">AVERAGE(IF(Rohdaten!E893='turnwise standard'!$A$5:$A$99,'turnwise standard'!$F$5:$F$99))</f>
        <v>#DIV/0!</v>
      </c>
      <c r="H893" s="29" t="b">
        <f>IF(ISERROR(G893),1&lt;0,E893-G893&gt;eval!$B$6)</f>
        <v>0</v>
      </c>
      <c r="I893" s="32" t="e">
        <f>Rohdaten!L893-G893</f>
        <v>#DIV/0!</v>
      </c>
      <c r="J893" s="32">
        <f t="shared" si="215"/>
        <v>0</v>
      </c>
      <c r="K893" s="32">
        <f t="shared" si="216"/>
        <v>0</v>
      </c>
      <c r="V893" s="31" t="e">
        <f t="array" ref="V893">AVERAGE(IF(Rohdaten!E893='turnwise standard'!$A$5:$A$99,'turnwise standard'!$P$5:$P$99))</f>
        <v>#DIV/0!</v>
      </c>
      <c r="AF893" s="32">
        <f>(AC893)/((AE893+0.0000000000000000001)/charge/constants!$B$3)</f>
        <v>0</v>
      </c>
      <c r="AG893" s="32">
        <f>SQRT(AC893+1)/((AE893+0.0000000000000000001)/charge/constants!$B$3)</f>
        <v>4.8066000000000004</v>
      </c>
      <c r="AH893" s="32">
        <f>AF893/eval!$E$18</f>
        <v>0</v>
      </c>
      <c r="AI893" s="32">
        <f>AG893/eval!$E$18</f>
        <v>5.8210958603810132</v>
      </c>
      <c r="AR893" s="32" t="e">
        <f t="shared" si="217"/>
        <v>#DIV/0!</v>
      </c>
      <c r="AT893" s="32">
        <f>(AP893)/((AS893+0.0000000000000000001)/charge/constants!$B$3)</f>
        <v>0</v>
      </c>
      <c r="AU893" s="32">
        <f>SQRT(AP893+1)/((AS893+0.0000000000000000001)/charge/constants!$B$3)</f>
        <v>4.8066000000000004</v>
      </c>
      <c r="AV893" s="32">
        <f>AT893/eval!$E$18</f>
        <v>0</v>
      </c>
      <c r="AW893" s="32">
        <f>AU893/eval!$E$18</f>
        <v>5.8210958603810132</v>
      </c>
      <c r="BC893" s="32" t="e">
        <f>Rohdaten!AD893-G893</f>
        <v>#DIV/0!</v>
      </c>
      <c r="BF893" s="33">
        <f>Rohdaten!AF893/eval!$B$7</f>
        <v>0</v>
      </c>
    </row>
    <row r="894" spans="2:58" x14ac:dyDescent="0.2">
      <c r="B894" s="29">
        <f>IF(1=1,Rohdaten!H894,"x"&amp;Rohdaten!H894)</f>
        <v>0</v>
      </c>
      <c r="C894" s="29">
        <f>IF(101,Rohdaten!F894,-Rohdaten!F894)</f>
        <v>0</v>
      </c>
      <c r="E894" s="32">
        <f>Rohdaten!J894</f>
        <v>0</v>
      </c>
      <c r="F894" s="32" t="e">
        <f>AVERAGE(Rohdaten!L894,Rohdaten!X894,Rohdaten!AD894)</f>
        <v>#DIV/0!</v>
      </c>
      <c r="G894" s="29" t="e">
        <f t="array" ref="G894">AVERAGE(IF(Rohdaten!E894='turnwise standard'!$A$5:$A$99,'turnwise standard'!$F$5:$F$99))</f>
        <v>#DIV/0!</v>
      </c>
      <c r="H894" s="29" t="b">
        <f>IF(ISERROR(G894),1&lt;0,E894-G894&gt;eval!$B$6)</f>
        <v>0</v>
      </c>
      <c r="I894" s="32" t="e">
        <f>Rohdaten!L894-G894</f>
        <v>#DIV/0!</v>
      </c>
      <c r="J894" s="32">
        <f t="shared" si="215"/>
        <v>0</v>
      </c>
      <c r="K894" s="32">
        <f t="shared" si="216"/>
        <v>0</v>
      </c>
      <c r="V894" s="31" t="e">
        <f t="array" ref="V894">AVERAGE(IF(Rohdaten!E894='turnwise standard'!$A$5:$A$99,'turnwise standard'!$P$5:$P$99))</f>
        <v>#DIV/0!</v>
      </c>
      <c r="AF894" s="32">
        <f>(AC894)/((AE894+0.0000000000000000001)/charge/constants!$B$3)</f>
        <v>0</v>
      </c>
      <c r="AG894" s="32">
        <f>SQRT(AC894+1)/((AE894+0.0000000000000000001)/charge/constants!$B$3)</f>
        <v>4.8066000000000004</v>
      </c>
      <c r="AH894" s="32">
        <f>AF894/eval!$E$18</f>
        <v>0</v>
      </c>
      <c r="AI894" s="32">
        <f>AG894/eval!$E$18</f>
        <v>5.8210958603810132</v>
      </c>
      <c r="AR894" s="32" t="e">
        <f t="shared" si="217"/>
        <v>#DIV/0!</v>
      </c>
      <c r="AT894" s="32">
        <f>(AP894)/((AS894+0.0000000000000000001)/charge/constants!$B$3)</f>
        <v>0</v>
      </c>
      <c r="AU894" s="32">
        <f>SQRT(AP894+1)/((AS894+0.0000000000000000001)/charge/constants!$B$3)</f>
        <v>4.8066000000000004</v>
      </c>
      <c r="AV894" s="32">
        <f>AT894/eval!$E$18</f>
        <v>0</v>
      </c>
      <c r="AW894" s="32">
        <f>AU894/eval!$E$18</f>
        <v>5.8210958603810132</v>
      </c>
      <c r="BC894" s="32" t="e">
        <f>Rohdaten!AD894-G894</f>
        <v>#DIV/0!</v>
      </c>
      <c r="BF894" s="33">
        <f>Rohdaten!AF894/eval!$B$7</f>
        <v>0</v>
      </c>
    </row>
    <row r="895" spans="2:58" x14ac:dyDescent="0.2">
      <c r="B895" s="29">
        <f>IF(1=1,Rohdaten!H895,"x"&amp;Rohdaten!H895)</f>
        <v>0</v>
      </c>
      <c r="C895" s="29">
        <f>IF(101,Rohdaten!F895,-Rohdaten!F895)</f>
        <v>0</v>
      </c>
      <c r="E895" s="32">
        <f>Rohdaten!J895</f>
        <v>0</v>
      </c>
      <c r="F895" s="32" t="e">
        <f>AVERAGE(Rohdaten!L895,Rohdaten!X895,Rohdaten!AD895)</f>
        <v>#DIV/0!</v>
      </c>
      <c r="G895" s="29" t="e">
        <f t="array" ref="G895">AVERAGE(IF(Rohdaten!E895='turnwise standard'!$A$5:$A$99,'turnwise standard'!$F$5:$F$99))</f>
        <v>#DIV/0!</v>
      </c>
      <c r="H895" s="29" t="b">
        <f>IF(ISERROR(G895),1&lt;0,E895-G895&gt;eval!$B$6)</f>
        <v>0</v>
      </c>
      <c r="I895" s="32" t="e">
        <f>Rohdaten!L895-G895</f>
        <v>#DIV/0!</v>
      </c>
      <c r="J895" s="32">
        <f t="shared" si="215"/>
        <v>0</v>
      </c>
      <c r="K895" s="32">
        <f t="shared" si="216"/>
        <v>0</v>
      </c>
      <c r="V895" s="31" t="e">
        <f t="array" ref="V895">AVERAGE(IF(Rohdaten!E895='turnwise standard'!$A$5:$A$99,'turnwise standard'!$P$5:$P$99))</f>
        <v>#DIV/0!</v>
      </c>
      <c r="AF895" s="32">
        <f>(AC895)/((AE895+0.0000000000000000001)/charge/constants!$B$3)</f>
        <v>0</v>
      </c>
      <c r="AG895" s="32">
        <f>SQRT(AC895+1)/((AE895+0.0000000000000000001)/charge/constants!$B$3)</f>
        <v>4.8066000000000004</v>
      </c>
      <c r="AH895" s="32">
        <f>AF895/eval!$E$18</f>
        <v>0</v>
      </c>
      <c r="AI895" s="32">
        <f>AG895/eval!$E$18</f>
        <v>5.8210958603810132</v>
      </c>
      <c r="AR895" s="32" t="e">
        <f t="shared" si="217"/>
        <v>#DIV/0!</v>
      </c>
      <c r="AT895" s="32">
        <f>(AP895)/((AS895+0.0000000000000000001)/charge/constants!$B$3)</f>
        <v>0</v>
      </c>
      <c r="AU895" s="32">
        <f>SQRT(AP895+1)/((AS895+0.0000000000000000001)/charge/constants!$B$3)</f>
        <v>4.8066000000000004</v>
      </c>
      <c r="AV895" s="32">
        <f>AT895/eval!$E$18</f>
        <v>0</v>
      </c>
      <c r="AW895" s="32">
        <f>AU895/eval!$E$18</f>
        <v>5.8210958603810132</v>
      </c>
      <c r="BC895" s="32" t="e">
        <f>Rohdaten!AD895-G895</f>
        <v>#DIV/0!</v>
      </c>
      <c r="BF895" s="33">
        <f>Rohdaten!AF895/eval!$B$7</f>
        <v>0</v>
      </c>
    </row>
    <row r="896" spans="2:58" x14ac:dyDescent="0.2">
      <c r="B896" s="29">
        <f>IF(1=1,Rohdaten!H896,"x"&amp;Rohdaten!H896)</f>
        <v>0</v>
      </c>
      <c r="C896" s="29">
        <f>IF(101,Rohdaten!F896,-Rohdaten!F896)</f>
        <v>0</v>
      </c>
      <c r="E896" s="32">
        <f>Rohdaten!J896</f>
        <v>0</v>
      </c>
      <c r="F896" s="32" t="e">
        <f>AVERAGE(Rohdaten!L896,Rohdaten!X896,Rohdaten!AD896)</f>
        <v>#DIV/0!</v>
      </c>
      <c r="G896" s="29" t="e">
        <f t="array" ref="G896">AVERAGE(IF(Rohdaten!E896='turnwise standard'!$A$5:$A$99,'turnwise standard'!$F$5:$F$99))</f>
        <v>#DIV/0!</v>
      </c>
      <c r="H896" s="29" t="b">
        <f>IF(ISERROR(G896),1&lt;0,E896-G896&gt;eval!$B$6)</f>
        <v>0</v>
      </c>
      <c r="I896" s="32" t="e">
        <f>Rohdaten!L896-G896</f>
        <v>#DIV/0!</v>
      </c>
      <c r="J896" s="32">
        <f t="shared" si="215"/>
        <v>0</v>
      </c>
      <c r="K896" s="32">
        <f t="shared" si="216"/>
        <v>0</v>
      </c>
      <c r="V896" s="31" t="e">
        <f t="array" ref="V896">AVERAGE(IF(Rohdaten!E896='turnwise standard'!$A$5:$A$99,'turnwise standard'!$P$5:$P$99))</f>
        <v>#DIV/0!</v>
      </c>
      <c r="AF896" s="32">
        <f>(AC896)/((AE896+0.0000000000000000001)/charge/constants!$B$3)</f>
        <v>0</v>
      </c>
      <c r="AG896" s="32">
        <f>SQRT(AC896+1)/((AE896+0.0000000000000000001)/charge/constants!$B$3)</f>
        <v>4.8066000000000004</v>
      </c>
      <c r="AH896" s="32">
        <f>AF896/eval!$E$18</f>
        <v>0</v>
      </c>
      <c r="AI896" s="32">
        <f>AG896/eval!$E$18</f>
        <v>5.8210958603810132</v>
      </c>
      <c r="AR896" s="32" t="e">
        <f t="shared" si="217"/>
        <v>#DIV/0!</v>
      </c>
      <c r="AT896" s="32">
        <f>(AP896)/((AS896+0.0000000000000000001)/charge/constants!$B$3)</f>
        <v>0</v>
      </c>
      <c r="AU896" s="32">
        <f>SQRT(AP896+1)/((AS896+0.0000000000000000001)/charge/constants!$B$3)</f>
        <v>4.8066000000000004</v>
      </c>
      <c r="AV896" s="32">
        <f>AT896/eval!$E$18</f>
        <v>0</v>
      </c>
      <c r="AW896" s="32">
        <f>AU896/eval!$E$18</f>
        <v>5.8210958603810132</v>
      </c>
      <c r="BC896" s="32" t="e">
        <f>Rohdaten!AD896-G896</f>
        <v>#DIV/0!</v>
      </c>
      <c r="BF896" s="33">
        <f>Rohdaten!AF896/eval!$B$7</f>
        <v>0</v>
      </c>
    </row>
    <row r="897" spans="2:58" x14ac:dyDescent="0.2">
      <c r="B897" s="29">
        <f>IF(1=1,Rohdaten!H897,"x"&amp;Rohdaten!H897)</f>
        <v>0</v>
      </c>
      <c r="C897" s="29">
        <f>IF(101,Rohdaten!F897,-Rohdaten!F897)</f>
        <v>0</v>
      </c>
      <c r="E897" s="32">
        <f>Rohdaten!J897</f>
        <v>0</v>
      </c>
      <c r="F897" s="32" t="e">
        <f>AVERAGE(Rohdaten!L897,Rohdaten!X897,Rohdaten!AD897)</f>
        <v>#DIV/0!</v>
      </c>
      <c r="G897" s="29" t="e">
        <f t="array" ref="G897">AVERAGE(IF(Rohdaten!E897='turnwise standard'!$A$5:$A$99,'turnwise standard'!$F$5:$F$99))</f>
        <v>#DIV/0!</v>
      </c>
      <c r="H897" s="29" t="b">
        <f>IF(ISERROR(G897),1&lt;0,E897-G897&gt;eval!$B$6)</f>
        <v>0</v>
      </c>
      <c r="I897" s="32" t="e">
        <f>Rohdaten!L897-G897</f>
        <v>#DIV/0!</v>
      </c>
      <c r="J897" s="32">
        <f t="shared" si="215"/>
        <v>0</v>
      </c>
      <c r="K897" s="32">
        <f t="shared" si="216"/>
        <v>0</v>
      </c>
      <c r="V897" s="31" t="e">
        <f t="array" ref="V897">AVERAGE(IF(Rohdaten!E897='turnwise standard'!$A$5:$A$99,'turnwise standard'!$P$5:$P$99))</f>
        <v>#DIV/0!</v>
      </c>
      <c r="AF897" s="32">
        <f>(AC897)/((AE897+0.0000000000000000001)/charge/constants!$B$3)</f>
        <v>0</v>
      </c>
      <c r="AG897" s="32">
        <f>SQRT(AC897+1)/((AE897+0.0000000000000000001)/charge/constants!$B$3)</f>
        <v>4.8066000000000004</v>
      </c>
      <c r="AH897" s="32">
        <f>AF897/eval!$E$18</f>
        <v>0</v>
      </c>
      <c r="AI897" s="32">
        <f>AG897/eval!$E$18</f>
        <v>5.8210958603810132</v>
      </c>
      <c r="AR897" s="32" t="e">
        <f t="shared" si="217"/>
        <v>#DIV/0!</v>
      </c>
      <c r="AT897" s="32">
        <f>(AP897)/((AS897+0.0000000000000000001)/charge/constants!$B$3)</f>
        <v>0</v>
      </c>
      <c r="AU897" s="32">
        <f>SQRT(AP897+1)/((AS897+0.0000000000000000001)/charge/constants!$B$3)</f>
        <v>4.8066000000000004</v>
      </c>
      <c r="AV897" s="32">
        <f>AT897/eval!$E$18</f>
        <v>0</v>
      </c>
      <c r="AW897" s="32">
        <f>AU897/eval!$E$18</f>
        <v>5.8210958603810132</v>
      </c>
      <c r="BC897" s="32" t="e">
        <f>Rohdaten!AD897-G897</f>
        <v>#DIV/0!</v>
      </c>
      <c r="BF897" s="33">
        <f>Rohdaten!AF897/eval!$B$7</f>
        <v>0</v>
      </c>
    </row>
    <row r="898" spans="2:58" x14ac:dyDescent="0.2">
      <c r="B898" s="29">
        <f>IF(1=1,Rohdaten!H898,"x"&amp;Rohdaten!H898)</f>
        <v>0</v>
      </c>
      <c r="C898" s="29">
        <f>IF(101,Rohdaten!F898,-Rohdaten!F898)</f>
        <v>0</v>
      </c>
      <c r="E898" s="32">
        <f>Rohdaten!J898</f>
        <v>0</v>
      </c>
      <c r="F898" s="32" t="e">
        <f>AVERAGE(Rohdaten!L898,Rohdaten!X898,Rohdaten!AD898)</f>
        <v>#DIV/0!</v>
      </c>
      <c r="G898" s="29" t="e">
        <f t="array" ref="G898">AVERAGE(IF(Rohdaten!E898='turnwise standard'!$A$5:$A$99,'turnwise standard'!$F$5:$F$99))</f>
        <v>#DIV/0!</v>
      </c>
      <c r="H898" s="29" t="b">
        <f>IF(ISERROR(G898),1&lt;0,E898-G898&gt;eval!$B$6)</f>
        <v>0</v>
      </c>
      <c r="I898" s="32" t="e">
        <f>Rohdaten!L898-G898</f>
        <v>#DIV/0!</v>
      </c>
      <c r="J898" s="32">
        <f t="shared" si="215"/>
        <v>0</v>
      </c>
      <c r="K898" s="32">
        <f t="shared" si="216"/>
        <v>0</v>
      </c>
      <c r="V898" s="31" t="e">
        <f t="array" ref="V898">AVERAGE(IF(Rohdaten!E898='turnwise standard'!$A$5:$A$99,'turnwise standard'!$P$5:$P$99))</f>
        <v>#DIV/0!</v>
      </c>
      <c r="AF898" s="32">
        <f>(AC898)/((AE898+0.0000000000000000001)/charge/constants!$B$3)</f>
        <v>0</v>
      </c>
      <c r="AG898" s="32">
        <f>SQRT(AC898+1)/((AE898+0.0000000000000000001)/charge/constants!$B$3)</f>
        <v>4.8066000000000004</v>
      </c>
      <c r="AH898" s="32">
        <f>AF898/eval!$E$18</f>
        <v>0</v>
      </c>
      <c r="AI898" s="32">
        <f>AG898/eval!$E$18</f>
        <v>5.8210958603810132</v>
      </c>
      <c r="AR898" s="32" t="e">
        <f t="shared" si="217"/>
        <v>#DIV/0!</v>
      </c>
      <c r="AT898" s="32">
        <f>(AP898)/((AS898+0.0000000000000000001)/charge/constants!$B$3)</f>
        <v>0</v>
      </c>
      <c r="AU898" s="32">
        <f>SQRT(AP898+1)/((AS898+0.0000000000000000001)/charge/constants!$B$3)</f>
        <v>4.8066000000000004</v>
      </c>
      <c r="AV898" s="32">
        <f>AT898/eval!$E$18</f>
        <v>0</v>
      </c>
      <c r="AW898" s="32">
        <f>AU898/eval!$E$18</f>
        <v>5.8210958603810132</v>
      </c>
      <c r="BC898" s="32" t="e">
        <f>Rohdaten!AD898-G898</f>
        <v>#DIV/0!</v>
      </c>
      <c r="BF898" s="33">
        <f>Rohdaten!AF898/eval!$B$7</f>
        <v>0</v>
      </c>
    </row>
    <row r="899" spans="2:58" x14ac:dyDescent="0.2">
      <c r="B899" s="29">
        <f>IF(1=1,Rohdaten!H899,"x"&amp;Rohdaten!H899)</f>
        <v>0</v>
      </c>
      <c r="C899" s="29">
        <f>IF(101,Rohdaten!F899,-Rohdaten!F899)</f>
        <v>0</v>
      </c>
      <c r="E899" s="32">
        <f>Rohdaten!J899</f>
        <v>0</v>
      </c>
      <c r="F899" s="32" t="e">
        <f>AVERAGE(Rohdaten!L899,Rohdaten!X899,Rohdaten!AD899)</f>
        <v>#DIV/0!</v>
      </c>
      <c r="G899" s="29" t="e">
        <f t="array" ref="G899">AVERAGE(IF(Rohdaten!E899='turnwise standard'!$A$5:$A$99,'turnwise standard'!$F$5:$F$99))</f>
        <v>#DIV/0!</v>
      </c>
      <c r="H899" s="29" t="b">
        <f>IF(ISERROR(G899),1&lt;0,E899-G899&gt;eval!$B$6)</f>
        <v>0</v>
      </c>
      <c r="I899" s="32" t="e">
        <f>Rohdaten!L899-G899</f>
        <v>#DIV/0!</v>
      </c>
      <c r="J899" s="32">
        <f t="shared" ref="J899:J962" si="218">BP899</f>
        <v>0</v>
      </c>
      <c r="K899" s="32">
        <f t="shared" ref="K899:K962" si="219">IF(OR(ISERROR(J899),H899),I899,J899)</f>
        <v>0</v>
      </c>
      <c r="V899" s="31" t="e">
        <f t="array" ref="V899">AVERAGE(IF(Rohdaten!E899='turnwise standard'!$A$5:$A$99,'turnwise standard'!$P$5:$P$99))</f>
        <v>#DIV/0!</v>
      </c>
      <c r="AF899" s="32">
        <f>(AC899)/((AE899+0.0000000000000000001)/charge/constants!$B$3)</f>
        <v>0</v>
      </c>
      <c r="AG899" s="32">
        <f>SQRT(AC899+1)/((AE899+0.0000000000000000001)/charge/constants!$B$3)</f>
        <v>4.8066000000000004</v>
      </c>
      <c r="AH899" s="32">
        <f>AF899/eval!$E$18</f>
        <v>0</v>
      </c>
      <c r="AI899" s="32">
        <f>AG899/eval!$E$18</f>
        <v>5.8210958603810132</v>
      </c>
      <c r="AR899" s="32" t="e">
        <f t="shared" si="217"/>
        <v>#DIV/0!</v>
      </c>
      <c r="AT899" s="32">
        <f>(AP899)/((AS899+0.0000000000000000001)/charge/constants!$B$3)</f>
        <v>0</v>
      </c>
      <c r="AU899" s="32">
        <f>SQRT(AP899+1)/((AS899+0.0000000000000000001)/charge/constants!$B$3)</f>
        <v>4.8066000000000004</v>
      </c>
      <c r="AV899" s="32">
        <f>AT899/eval!$E$18</f>
        <v>0</v>
      </c>
      <c r="AW899" s="32">
        <f>AU899/eval!$E$18</f>
        <v>5.8210958603810132</v>
      </c>
      <c r="BC899" s="32" t="e">
        <f>Rohdaten!AD899-G899</f>
        <v>#DIV/0!</v>
      </c>
      <c r="BF899" s="33">
        <f>Rohdaten!AF899/eval!$B$7</f>
        <v>0</v>
      </c>
    </row>
    <row r="900" spans="2:58" x14ac:dyDescent="0.2">
      <c r="B900" s="29">
        <f>IF(1=1,Rohdaten!H900,"x"&amp;Rohdaten!H900)</f>
        <v>0</v>
      </c>
      <c r="C900" s="29">
        <f>IF(101,Rohdaten!F900,-Rohdaten!F900)</f>
        <v>0</v>
      </c>
      <c r="E900" s="32">
        <f>Rohdaten!J900</f>
        <v>0</v>
      </c>
      <c r="F900" s="32" t="e">
        <f>AVERAGE(Rohdaten!L900,Rohdaten!X900,Rohdaten!AD900)</f>
        <v>#DIV/0!</v>
      </c>
      <c r="G900" s="29" t="e">
        <f t="array" ref="G900">AVERAGE(IF(Rohdaten!E900='turnwise standard'!$A$5:$A$99,'turnwise standard'!$F$5:$F$99))</f>
        <v>#DIV/0!</v>
      </c>
      <c r="H900" s="29" t="b">
        <f>IF(ISERROR(G900),1&lt;0,E900-G900&gt;eval!$B$6)</f>
        <v>0</v>
      </c>
      <c r="I900" s="32" t="e">
        <f>Rohdaten!L900-G900</f>
        <v>#DIV/0!</v>
      </c>
      <c r="J900" s="32">
        <f t="shared" si="218"/>
        <v>0</v>
      </c>
      <c r="K900" s="32">
        <f t="shared" si="219"/>
        <v>0</v>
      </c>
      <c r="V900" s="31" t="e">
        <f t="array" ref="V900">AVERAGE(IF(Rohdaten!E900='turnwise standard'!$A$5:$A$99,'turnwise standard'!$P$5:$P$99))</f>
        <v>#DIV/0!</v>
      </c>
      <c r="AF900" s="32">
        <f>(AC900)/((AE900+0.0000000000000000001)/charge/constants!$B$3)</f>
        <v>0</v>
      </c>
      <c r="AG900" s="32">
        <f>SQRT(AC900+1)/((AE900+0.0000000000000000001)/charge/constants!$B$3)</f>
        <v>4.8066000000000004</v>
      </c>
      <c r="AH900" s="32">
        <f>AF900/eval!$E$18</f>
        <v>0</v>
      </c>
      <c r="AI900" s="32">
        <f>AG900/eval!$E$18</f>
        <v>5.8210958603810132</v>
      </c>
      <c r="AR900" s="32" t="e">
        <f t="shared" ref="AR900:AR963" si="220">AP900/AQ900</f>
        <v>#DIV/0!</v>
      </c>
      <c r="AT900" s="32">
        <f>(AP900)/((AS900+0.0000000000000000001)/charge/constants!$B$3)</f>
        <v>0</v>
      </c>
      <c r="AU900" s="32">
        <f>SQRT(AP900+1)/((AS900+0.0000000000000000001)/charge/constants!$B$3)</f>
        <v>4.8066000000000004</v>
      </c>
      <c r="AV900" s="32">
        <f>AT900/eval!$E$18</f>
        <v>0</v>
      </c>
      <c r="AW900" s="32">
        <f>AU900/eval!$E$18</f>
        <v>5.8210958603810132</v>
      </c>
      <c r="BC900" s="32" t="e">
        <f>Rohdaten!AD900-G900</f>
        <v>#DIV/0!</v>
      </c>
      <c r="BF900" s="33">
        <f>Rohdaten!AF900/eval!$B$7</f>
        <v>0</v>
      </c>
    </row>
    <row r="901" spans="2:58" x14ac:dyDescent="0.2">
      <c r="B901" s="29">
        <f>IF(1=1,Rohdaten!H901,"x"&amp;Rohdaten!H901)</f>
        <v>0</v>
      </c>
      <c r="C901" s="29">
        <f>IF(101,Rohdaten!F901,-Rohdaten!F901)</f>
        <v>0</v>
      </c>
      <c r="E901" s="32">
        <f>Rohdaten!J901</f>
        <v>0</v>
      </c>
      <c r="F901" s="32" t="e">
        <f>AVERAGE(Rohdaten!L901,Rohdaten!X901,Rohdaten!AD901)</f>
        <v>#DIV/0!</v>
      </c>
      <c r="G901" s="29" t="e">
        <f t="array" ref="G901">AVERAGE(IF(Rohdaten!E901='turnwise standard'!$A$5:$A$99,'turnwise standard'!$F$5:$F$99))</f>
        <v>#DIV/0!</v>
      </c>
      <c r="H901" s="29" t="b">
        <f>IF(ISERROR(G901),1&lt;0,E901-G901&gt;eval!$B$6)</f>
        <v>0</v>
      </c>
      <c r="I901" s="32" t="e">
        <f>Rohdaten!L901-G901</f>
        <v>#DIV/0!</v>
      </c>
      <c r="J901" s="32">
        <f t="shared" si="218"/>
        <v>0</v>
      </c>
      <c r="K901" s="32">
        <f t="shared" si="219"/>
        <v>0</v>
      </c>
      <c r="V901" s="31" t="e">
        <f t="array" ref="V901">AVERAGE(IF(Rohdaten!E901='turnwise standard'!$A$5:$A$99,'turnwise standard'!$P$5:$P$99))</f>
        <v>#DIV/0!</v>
      </c>
      <c r="AF901" s="32">
        <f>(AC901)/((AE901+0.0000000000000000001)/charge/constants!$B$3)</f>
        <v>0</v>
      </c>
      <c r="AG901" s="32">
        <f>SQRT(AC901+1)/((AE901+0.0000000000000000001)/charge/constants!$B$3)</f>
        <v>4.8066000000000004</v>
      </c>
      <c r="AH901" s="32">
        <f>AF901/eval!$E$18</f>
        <v>0</v>
      </c>
      <c r="AI901" s="32">
        <f>AG901/eval!$E$18</f>
        <v>5.8210958603810132</v>
      </c>
      <c r="AR901" s="32" t="e">
        <f t="shared" si="220"/>
        <v>#DIV/0!</v>
      </c>
      <c r="AT901" s="32">
        <f>(AP901)/((AS901+0.0000000000000000001)/charge/constants!$B$3)</f>
        <v>0</v>
      </c>
      <c r="AU901" s="32">
        <f>SQRT(AP901+1)/((AS901+0.0000000000000000001)/charge/constants!$B$3)</f>
        <v>4.8066000000000004</v>
      </c>
      <c r="AV901" s="32">
        <f>AT901/eval!$E$18</f>
        <v>0</v>
      </c>
      <c r="AW901" s="32">
        <f>AU901/eval!$E$18</f>
        <v>5.8210958603810132</v>
      </c>
      <c r="BC901" s="32" t="e">
        <f>Rohdaten!AD901-G901</f>
        <v>#DIV/0!</v>
      </c>
      <c r="BF901" s="33">
        <f>Rohdaten!AF901/eval!$B$7</f>
        <v>0</v>
      </c>
    </row>
    <row r="902" spans="2:58" x14ac:dyDescent="0.2">
      <c r="B902" s="29">
        <f>IF(1=1,Rohdaten!H902,"x"&amp;Rohdaten!H902)</f>
        <v>0</v>
      </c>
      <c r="C902" s="29">
        <f>IF(101,Rohdaten!F902,-Rohdaten!F902)</f>
        <v>0</v>
      </c>
      <c r="E902" s="32">
        <f>Rohdaten!J902</f>
        <v>0</v>
      </c>
      <c r="F902" s="32" t="e">
        <f>AVERAGE(Rohdaten!L902,Rohdaten!X902,Rohdaten!AD902)</f>
        <v>#DIV/0!</v>
      </c>
      <c r="G902" s="29" t="e">
        <f t="array" ref="G902">AVERAGE(IF(Rohdaten!E902='turnwise standard'!$A$5:$A$99,'turnwise standard'!$F$5:$F$99))</f>
        <v>#DIV/0!</v>
      </c>
      <c r="H902" s="29" t="b">
        <f>IF(ISERROR(G902),1&lt;0,E902-G902&gt;eval!$B$6)</f>
        <v>0</v>
      </c>
      <c r="I902" s="32" t="e">
        <f>Rohdaten!L902-G902</f>
        <v>#DIV/0!</v>
      </c>
      <c r="J902" s="32">
        <f t="shared" si="218"/>
        <v>0</v>
      </c>
      <c r="K902" s="32">
        <f t="shared" si="219"/>
        <v>0</v>
      </c>
      <c r="V902" s="31" t="e">
        <f t="array" ref="V902">AVERAGE(IF(Rohdaten!E902='turnwise standard'!$A$5:$A$99,'turnwise standard'!$P$5:$P$99))</f>
        <v>#DIV/0!</v>
      </c>
      <c r="AF902" s="32">
        <f>(AC902)/((AE902+0.0000000000000000001)/charge/constants!$B$3)</f>
        <v>0</v>
      </c>
      <c r="AG902" s="32">
        <f>SQRT(AC902+1)/((AE902+0.0000000000000000001)/charge/constants!$B$3)</f>
        <v>4.8066000000000004</v>
      </c>
      <c r="AH902" s="32">
        <f>AF902/eval!$E$18</f>
        <v>0</v>
      </c>
      <c r="AI902" s="32">
        <f>AG902/eval!$E$18</f>
        <v>5.8210958603810132</v>
      </c>
      <c r="AR902" s="32" t="e">
        <f t="shared" si="220"/>
        <v>#DIV/0!</v>
      </c>
      <c r="AT902" s="32">
        <f>(AP902)/((AS902+0.0000000000000000001)/charge/constants!$B$3)</f>
        <v>0</v>
      </c>
      <c r="AU902" s="32">
        <f>SQRT(AP902+1)/((AS902+0.0000000000000000001)/charge/constants!$B$3)</f>
        <v>4.8066000000000004</v>
      </c>
      <c r="AV902" s="32">
        <f>AT902/eval!$E$18</f>
        <v>0</v>
      </c>
      <c r="AW902" s="32">
        <f>AU902/eval!$E$18</f>
        <v>5.8210958603810132</v>
      </c>
      <c r="BC902" s="32" t="e">
        <f>Rohdaten!AD902-G902</f>
        <v>#DIV/0!</v>
      </c>
      <c r="BF902" s="33">
        <f>Rohdaten!AF902/eval!$B$7</f>
        <v>0</v>
      </c>
    </row>
    <row r="903" spans="2:58" x14ac:dyDescent="0.2">
      <c r="B903" s="29">
        <f>IF(1=1,Rohdaten!H903,"x"&amp;Rohdaten!H903)</f>
        <v>0</v>
      </c>
      <c r="C903" s="29">
        <f>IF(101,Rohdaten!F903,-Rohdaten!F903)</f>
        <v>0</v>
      </c>
      <c r="E903" s="32">
        <f>Rohdaten!J903</f>
        <v>0</v>
      </c>
      <c r="F903" s="32" t="e">
        <f>AVERAGE(Rohdaten!L903,Rohdaten!X903,Rohdaten!AD903)</f>
        <v>#DIV/0!</v>
      </c>
      <c r="G903" s="29" t="e">
        <f t="array" ref="G903">AVERAGE(IF(Rohdaten!E903='turnwise standard'!$A$5:$A$99,'turnwise standard'!$F$5:$F$99))</f>
        <v>#DIV/0!</v>
      </c>
      <c r="H903" s="29" t="b">
        <f>IF(ISERROR(G903),1&lt;0,E903-G903&gt;eval!$B$6)</f>
        <v>0</v>
      </c>
      <c r="I903" s="32" t="e">
        <f>Rohdaten!L903-G903</f>
        <v>#DIV/0!</v>
      </c>
      <c r="J903" s="32">
        <f t="shared" si="218"/>
        <v>0</v>
      </c>
      <c r="K903" s="32">
        <f t="shared" si="219"/>
        <v>0</v>
      </c>
      <c r="V903" s="31" t="e">
        <f t="array" ref="V903">AVERAGE(IF(Rohdaten!E903='turnwise standard'!$A$5:$A$99,'turnwise standard'!$P$5:$P$99))</f>
        <v>#DIV/0!</v>
      </c>
      <c r="AF903" s="32">
        <f>(AC903)/((AE903+0.0000000000000000001)/charge/constants!$B$3)</f>
        <v>0</v>
      </c>
      <c r="AG903" s="32">
        <f>SQRT(AC903+1)/((AE903+0.0000000000000000001)/charge/constants!$B$3)</f>
        <v>4.8066000000000004</v>
      </c>
      <c r="AH903" s="32">
        <f>AF903/eval!$E$18</f>
        <v>0</v>
      </c>
      <c r="AI903" s="32">
        <f>AG903/eval!$E$18</f>
        <v>5.8210958603810132</v>
      </c>
      <c r="AR903" s="32" t="e">
        <f t="shared" si="220"/>
        <v>#DIV/0!</v>
      </c>
      <c r="AT903" s="32">
        <f>(AP903)/((AS903+0.0000000000000000001)/charge/constants!$B$3)</f>
        <v>0</v>
      </c>
      <c r="AU903" s="32">
        <f>SQRT(AP903+1)/((AS903+0.0000000000000000001)/charge/constants!$B$3)</f>
        <v>4.8066000000000004</v>
      </c>
      <c r="AV903" s="32">
        <f>AT903/eval!$E$18</f>
        <v>0</v>
      </c>
      <c r="AW903" s="32">
        <f>AU903/eval!$E$18</f>
        <v>5.8210958603810132</v>
      </c>
      <c r="BC903" s="32" t="e">
        <f>Rohdaten!AD903-G903</f>
        <v>#DIV/0!</v>
      </c>
      <c r="BF903" s="33">
        <f>Rohdaten!AF903/eval!$B$7</f>
        <v>0</v>
      </c>
    </row>
    <row r="904" spans="2:58" x14ac:dyDescent="0.2">
      <c r="B904" s="29">
        <f>IF(1=1,Rohdaten!H904,"x"&amp;Rohdaten!H904)</f>
        <v>0</v>
      </c>
      <c r="C904" s="29">
        <f>IF(101,Rohdaten!F904,-Rohdaten!F904)</f>
        <v>0</v>
      </c>
      <c r="E904" s="32">
        <f>Rohdaten!J904</f>
        <v>0</v>
      </c>
      <c r="F904" s="32" t="e">
        <f>AVERAGE(Rohdaten!L904,Rohdaten!X904,Rohdaten!AD904)</f>
        <v>#DIV/0!</v>
      </c>
      <c r="G904" s="29" t="e">
        <f t="array" ref="G904">AVERAGE(IF(Rohdaten!E904='turnwise standard'!$A$5:$A$99,'turnwise standard'!$F$5:$F$99))</f>
        <v>#DIV/0!</v>
      </c>
      <c r="H904" s="29" t="b">
        <f>IF(ISERROR(G904),1&lt;0,E904-G904&gt;eval!$B$6)</f>
        <v>0</v>
      </c>
      <c r="I904" s="32" t="e">
        <f>Rohdaten!L904-G904</f>
        <v>#DIV/0!</v>
      </c>
      <c r="J904" s="32">
        <f t="shared" si="218"/>
        <v>0</v>
      </c>
      <c r="K904" s="32">
        <f t="shared" si="219"/>
        <v>0</v>
      </c>
      <c r="V904" s="31" t="e">
        <f t="array" ref="V904">AVERAGE(IF(Rohdaten!E904='turnwise standard'!$A$5:$A$99,'turnwise standard'!$P$5:$P$99))</f>
        <v>#DIV/0!</v>
      </c>
      <c r="AF904" s="32">
        <f>(AC904)/((AE904+0.0000000000000000001)/charge/constants!$B$3)</f>
        <v>0</v>
      </c>
      <c r="AG904" s="32">
        <f>SQRT(AC904+1)/((AE904+0.0000000000000000001)/charge/constants!$B$3)</f>
        <v>4.8066000000000004</v>
      </c>
      <c r="AH904" s="32">
        <f>AF904/eval!$E$18</f>
        <v>0</v>
      </c>
      <c r="AI904" s="32">
        <f>AG904/eval!$E$18</f>
        <v>5.8210958603810132</v>
      </c>
      <c r="AR904" s="32" t="e">
        <f t="shared" si="220"/>
        <v>#DIV/0!</v>
      </c>
      <c r="AT904" s="32">
        <f>(AP904)/((AS904+0.0000000000000000001)/charge/constants!$B$3)</f>
        <v>0</v>
      </c>
      <c r="AU904" s="32">
        <f>SQRT(AP904+1)/((AS904+0.0000000000000000001)/charge/constants!$B$3)</f>
        <v>4.8066000000000004</v>
      </c>
      <c r="AV904" s="32">
        <f>AT904/eval!$E$18</f>
        <v>0</v>
      </c>
      <c r="AW904" s="32">
        <f>AU904/eval!$E$18</f>
        <v>5.8210958603810132</v>
      </c>
      <c r="BC904" s="32" t="e">
        <f>Rohdaten!AD904-G904</f>
        <v>#DIV/0!</v>
      </c>
      <c r="BF904" s="33">
        <f>Rohdaten!AF904/eval!$B$7</f>
        <v>0</v>
      </c>
    </row>
    <row r="905" spans="2:58" x14ac:dyDescent="0.2">
      <c r="B905" s="29">
        <f>IF(1=1,Rohdaten!H905,"x"&amp;Rohdaten!H905)</f>
        <v>0</v>
      </c>
      <c r="C905" s="29">
        <f>IF(101,Rohdaten!F905,-Rohdaten!F905)</f>
        <v>0</v>
      </c>
      <c r="E905" s="32">
        <f>Rohdaten!J905</f>
        <v>0</v>
      </c>
      <c r="F905" s="32" t="e">
        <f>AVERAGE(Rohdaten!L905,Rohdaten!X905,Rohdaten!AD905)</f>
        <v>#DIV/0!</v>
      </c>
      <c r="G905" s="29" t="e">
        <f t="array" ref="G905">AVERAGE(IF(Rohdaten!E905='turnwise standard'!$A$5:$A$99,'turnwise standard'!$F$5:$F$99))</f>
        <v>#DIV/0!</v>
      </c>
      <c r="H905" s="29" t="b">
        <f>IF(ISERROR(G905),1&lt;0,E905-G905&gt;eval!$B$6)</f>
        <v>0</v>
      </c>
      <c r="I905" s="32" t="e">
        <f>Rohdaten!L905-G905</f>
        <v>#DIV/0!</v>
      </c>
      <c r="J905" s="32">
        <f t="shared" si="218"/>
        <v>0</v>
      </c>
      <c r="K905" s="32">
        <f t="shared" si="219"/>
        <v>0</v>
      </c>
      <c r="V905" s="31" t="e">
        <f t="array" ref="V905">AVERAGE(IF(Rohdaten!E905='turnwise standard'!$A$5:$A$99,'turnwise standard'!$P$5:$P$99))</f>
        <v>#DIV/0!</v>
      </c>
      <c r="AF905" s="32">
        <f>(AC905)/((AE905+0.0000000000000000001)/charge/constants!$B$3)</f>
        <v>0</v>
      </c>
      <c r="AG905" s="32">
        <f>SQRT(AC905+1)/((AE905+0.0000000000000000001)/charge/constants!$B$3)</f>
        <v>4.8066000000000004</v>
      </c>
      <c r="AH905" s="32">
        <f>AF905/eval!$E$18</f>
        <v>0</v>
      </c>
      <c r="AI905" s="32">
        <f>AG905/eval!$E$18</f>
        <v>5.8210958603810132</v>
      </c>
      <c r="AR905" s="32" t="e">
        <f t="shared" si="220"/>
        <v>#DIV/0!</v>
      </c>
      <c r="AT905" s="32">
        <f>(AP905)/((AS905+0.0000000000000000001)/charge/constants!$B$3)</f>
        <v>0</v>
      </c>
      <c r="AU905" s="32">
        <f>SQRT(AP905+1)/((AS905+0.0000000000000000001)/charge/constants!$B$3)</f>
        <v>4.8066000000000004</v>
      </c>
      <c r="AV905" s="32">
        <f>AT905/eval!$E$18</f>
        <v>0</v>
      </c>
      <c r="AW905" s="32">
        <f>AU905/eval!$E$18</f>
        <v>5.8210958603810132</v>
      </c>
      <c r="BC905" s="32" t="e">
        <f>Rohdaten!AD905-G905</f>
        <v>#DIV/0!</v>
      </c>
      <c r="BF905" s="33">
        <f>Rohdaten!AF905/eval!$B$7</f>
        <v>0</v>
      </c>
    </row>
    <row r="906" spans="2:58" x14ac:dyDescent="0.2">
      <c r="B906" s="29">
        <f>IF(1=1,Rohdaten!H906,"x"&amp;Rohdaten!H906)</f>
        <v>0</v>
      </c>
      <c r="C906" s="29">
        <f>IF(101,Rohdaten!F906,-Rohdaten!F906)</f>
        <v>0</v>
      </c>
      <c r="E906" s="32">
        <f>Rohdaten!J906</f>
        <v>0</v>
      </c>
      <c r="F906" s="32" t="e">
        <f>AVERAGE(Rohdaten!L906,Rohdaten!X906,Rohdaten!AD906)</f>
        <v>#DIV/0!</v>
      </c>
      <c r="G906" s="29" t="e">
        <f t="array" ref="G906">AVERAGE(IF(Rohdaten!E906='turnwise standard'!$A$5:$A$99,'turnwise standard'!$F$5:$F$99))</f>
        <v>#DIV/0!</v>
      </c>
      <c r="H906" s="29" t="b">
        <f>IF(ISERROR(G906),1&lt;0,E906-G906&gt;eval!$B$6)</f>
        <v>0</v>
      </c>
      <c r="I906" s="32" t="e">
        <f>Rohdaten!L906-G906</f>
        <v>#DIV/0!</v>
      </c>
      <c r="J906" s="32">
        <f t="shared" si="218"/>
        <v>0</v>
      </c>
      <c r="K906" s="32">
        <f t="shared" si="219"/>
        <v>0</v>
      </c>
      <c r="V906" s="31" t="e">
        <f t="array" ref="V906">AVERAGE(IF(Rohdaten!E906='turnwise standard'!$A$5:$A$99,'turnwise standard'!$P$5:$P$99))</f>
        <v>#DIV/0!</v>
      </c>
      <c r="AF906" s="32">
        <f>(AC906)/((AE906+0.0000000000000000001)/charge/constants!$B$3)</f>
        <v>0</v>
      </c>
      <c r="AG906" s="32">
        <f>SQRT(AC906+1)/((AE906+0.0000000000000000001)/charge/constants!$B$3)</f>
        <v>4.8066000000000004</v>
      </c>
      <c r="AH906" s="32">
        <f>AF906/eval!$E$18</f>
        <v>0</v>
      </c>
      <c r="AI906" s="32">
        <f>AG906/eval!$E$18</f>
        <v>5.8210958603810132</v>
      </c>
      <c r="AR906" s="32" t="e">
        <f t="shared" si="220"/>
        <v>#DIV/0!</v>
      </c>
      <c r="AT906" s="32">
        <f>(AP906)/((AS906+0.0000000000000000001)/charge/constants!$B$3)</f>
        <v>0</v>
      </c>
      <c r="AU906" s="32">
        <f>SQRT(AP906+1)/((AS906+0.0000000000000000001)/charge/constants!$B$3)</f>
        <v>4.8066000000000004</v>
      </c>
      <c r="AV906" s="32">
        <f>AT906/eval!$E$18</f>
        <v>0</v>
      </c>
      <c r="AW906" s="32">
        <f>AU906/eval!$E$18</f>
        <v>5.8210958603810132</v>
      </c>
      <c r="BC906" s="32" t="e">
        <f>Rohdaten!AD906-G906</f>
        <v>#DIV/0!</v>
      </c>
      <c r="BF906" s="33">
        <f>Rohdaten!AF906/eval!$B$7</f>
        <v>0</v>
      </c>
    </row>
    <row r="907" spans="2:58" x14ac:dyDescent="0.2">
      <c r="B907" s="29">
        <f>IF(1=1,Rohdaten!H907,"x"&amp;Rohdaten!H907)</f>
        <v>0</v>
      </c>
      <c r="C907" s="29">
        <f>IF(101,Rohdaten!F907,-Rohdaten!F907)</f>
        <v>0</v>
      </c>
      <c r="E907" s="32">
        <f>Rohdaten!J907</f>
        <v>0</v>
      </c>
      <c r="F907" s="32" t="e">
        <f>AVERAGE(Rohdaten!L907,Rohdaten!X907,Rohdaten!AD907)</f>
        <v>#DIV/0!</v>
      </c>
      <c r="G907" s="29" t="e">
        <f t="array" ref="G907">AVERAGE(IF(Rohdaten!E907='turnwise standard'!$A$5:$A$99,'turnwise standard'!$F$5:$F$99))</f>
        <v>#DIV/0!</v>
      </c>
      <c r="H907" s="29" t="b">
        <f>IF(ISERROR(G907),1&lt;0,E907-G907&gt;eval!$B$6)</f>
        <v>0</v>
      </c>
      <c r="I907" s="32" t="e">
        <f>Rohdaten!L907-G907</f>
        <v>#DIV/0!</v>
      </c>
      <c r="J907" s="32">
        <f t="shared" si="218"/>
        <v>0</v>
      </c>
      <c r="K907" s="32">
        <f t="shared" si="219"/>
        <v>0</v>
      </c>
      <c r="V907" s="31" t="e">
        <f t="array" ref="V907">AVERAGE(IF(Rohdaten!E907='turnwise standard'!$A$5:$A$99,'turnwise standard'!$P$5:$P$99))</f>
        <v>#DIV/0!</v>
      </c>
      <c r="AF907" s="32">
        <f>(AC907)/((AE907+0.0000000000000000001)/charge/constants!$B$3)</f>
        <v>0</v>
      </c>
      <c r="AG907" s="32">
        <f>SQRT(AC907+1)/((AE907+0.0000000000000000001)/charge/constants!$B$3)</f>
        <v>4.8066000000000004</v>
      </c>
      <c r="AH907" s="32">
        <f>AF907/eval!$E$18</f>
        <v>0</v>
      </c>
      <c r="AI907" s="32">
        <f>AG907/eval!$E$18</f>
        <v>5.8210958603810132</v>
      </c>
      <c r="AR907" s="32" t="e">
        <f t="shared" si="220"/>
        <v>#DIV/0!</v>
      </c>
      <c r="AT907" s="32">
        <f>(AP907)/((AS907+0.0000000000000000001)/charge/constants!$B$3)</f>
        <v>0</v>
      </c>
      <c r="AU907" s="32">
        <f>SQRT(AP907+1)/((AS907+0.0000000000000000001)/charge/constants!$B$3)</f>
        <v>4.8066000000000004</v>
      </c>
      <c r="AV907" s="32">
        <f>AT907/eval!$E$18</f>
        <v>0</v>
      </c>
      <c r="AW907" s="32">
        <f>AU907/eval!$E$18</f>
        <v>5.8210958603810132</v>
      </c>
      <c r="BC907" s="32" t="e">
        <f>Rohdaten!AD907-G907</f>
        <v>#DIV/0!</v>
      </c>
      <c r="BF907" s="33">
        <f>Rohdaten!AF907/eval!$B$7</f>
        <v>0</v>
      </c>
    </row>
    <row r="908" spans="2:58" x14ac:dyDescent="0.2">
      <c r="B908" s="29">
        <f>IF(1=1,Rohdaten!H908,"x"&amp;Rohdaten!H908)</f>
        <v>0</v>
      </c>
      <c r="C908" s="29">
        <f>IF(101,Rohdaten!F908,-Rohdaten!F908)</f>
        <v>0</v>
      </c>
      <c r="E908" s="32">
        <f>Rohdaten!J908</f>
        <v>0</v>
      </c>
      <c r="F908" s="32" t="e">
        <f>AVERAGE(Rohdaten!L908,Rohdaten!X908,Rohdaten!AD908)</f>
        <v>#DIV/0!</v>
      </c>
      <c r="G908" s="29" t="e">
        <f t="array" ref="G908">AVERAGE(IF(Rohdaten!E908='turnwise standard'!$A$5:$A$99,'turnwise standard'!$F$5:$F$99))</f>
        <v>#DIV/0!</v>
      </c>
      <c r="H908" s="29" t="b">
        <f>IF(ISERROR(G908),1&lt;0,E908-G908&gt;eval!$B$6)</f>
        <v>0</v>
      </c>
      <c r="I908" s="32" t="e">
        <f>Rohdaten!L908-G908</f>
        <v>#DIV/0!</v>
      </c>
      <c r="J908" s="32">
        <f t="shared" si="218"/>
        <v>0</v>
      </c>
      <c r="K908" s="32">
        <f t="shared" si="219"/>
        <v>0</v>
      </c>
      <c r="V908" s="31" t="e">
        <f t="array" ref="V908">AVERAGE(IF(Rohdaten!E908='turnwise standard'!$A$5:$A$99,'turnwise standard'!$P$5:$P$99))</f>
        <v>#DIV/0!</v>
      </c>
      <c r="AF908" s="32">
        <f>(AC908)/((AE908+0.0000000000000000001)/charge/constants!$B$3)</f>
        <v>0</v>
      </c>
      <c r="AG908" s="32">
        <f>SQRT(AC908+1)/((AE908+0.0000000000000000001)/charge/constants!$B$3)</f>
        <v>4.8066000000000004</v>
      </c>
      <c r="AH908" s="32">
        <f>AF908/eval!$E$18</f>
        <v>0</v>
      </c>
      <c r="AI908" s="32">
        <f>AG908/eval!$E$18</f>
        <v>5.8210958603810132</v>
      </c>
      <c r="AR908" s="32" t="e">
        <f t="shared" si="220"/>
        <v>#DIV/0!</v>
      </c>
      <c r="AT908" s="32">
        <f>(AP908)/((AS908+0.0000000000000000001)/charge/constants!$B$3)</f>
        <v>0</v>
      </c>
      <c r="AU908" s="32">
        <f>SQRT(AP908+1)/((AS908+0.0000000000000000001)/charge/constants!$B$3)</f>
        <v>4.8066000000000004</v>
      </c>
      <c r="AV908" s="32">
        <f>AT908/eval!$E$18</f>
        <v>0</v>
      </c>
      <c r="AW908" s="32">
        <f>AU908/eval!$E$18</f>
        <v>5.8210958603810132</v>
      </c>
      <c r="BC908" s="32" t="e">
        <f>Rohdaten!AD908-G908</f>
        <v>#DIV/0!</v>
      </c>
      <c r="BF908" s="33">
        <f>Rohdaten!AF908/eval!$B$7</f>
        <v>0</v>
      </c>
    </row>
    <row r="909" spans="2:58" x14ac:dyDescent="0.2">
      <c r="B909" s="29">
        <f>IF(1=1,Rohdaten!H909,"x"&amp;Rohdaten!H909)</f>
        <v>0</v>
      </c>
      <c r="C909" s="29">
        <f>IF(101,Rohdaten!F909,-Rohdaten!F909)</f>
        <v>0</v>
      </c>
      <c r="E909" s="32">
        <f>Rohdaten!J909</f>
        <v>0</v>
      </c>
      <c r="F909" s="32" t="e">
        <f>AVERAGE(Rohdaten!L909,Rohdaten!X909,Rohdaten!AD909)</f>
        <v>#DIV/0!</v>
      </c>
      <c r="G909" s="29" t="e">
        <f t="array" ref="G909">AVERAGE(IF(Rohdaten!E909='turnwise standard'!$A$5:$A$99,'turnwise standard'!$F$5:$F$99))</f>
        <v>#DIV/0!</v>
      </c>
      <c r="H909" s="29" t="b">
        <f>IF(ISERROR(G909),1&lt;0,E909-G909&gt;eval!$B$6)</f>
        <v>0</v>
      </c>
      <c r="I909" s="32" t="e">
        <f>Rohdaten!L909-G909</f>
        <v>#DIV/0!</v>
      </c>
      <c r="J909" s="32">
        <f t="shared" si="218"/>
        <v>0</v>
      </c>
      <c r="K909" s="32">
        <f t="shared" si="219"/>
        <v>0</v>
      </c>
      <c r="V909" s="31" t="e">
        <f t="array" ref="V909">AVERAGE(IF(Rohdaten!E909='turnwise standard'!$A$5:$A$99,'turnwise standard'!$P$5:$P$99))</f>
        <v>#DIV/0!</v>
      </c>
      <c r="AF909" s="32">
        <f>(AC909)/((AE909+0.0000000000000000001)/charge/constants!$B$3)</f>
        <v>0</v>
      </c>
      <c r="AG909" s="32">
        <f>SQRT(AC909+1)/((AE909+0.0000000000000000001)/charge/constants!$B$3)</f>
        <v>4.8066000000000004</v>
      </c>
      <c r="AH909" s="32">
        <f>AF909/eval!$E$18</f>
        <v>0</v>
      </c>
      <c r="AI909" s="32">
        <f>AG909/eval!$E$18</f>
        <v>5.8210958603810132</v>
      </c>
      <c r="AR909" s="32" t="e">
        <f t="shared" si="220"/>
        <v>#DIV/0!</v>
      </c>
      <c r="AT909" s="32">
        <f>(AP909)/((AS909+0.0000000000000000001)/charge/constants!$B$3)</f>
        <v>0</v>
      </c>
      <c r="AU909" s="32">
        <f>SQRT(AP909+1)/((AS909+0.0000000000000000001)/charge/constants!$B$3)</f>
        <v>4.8066000000000004</v>
      </c>
      <c r="AV909" s="32">
        <f>AT909/eval!$E$18</f>
        <v>0</v>
      </c>
      <c r="AW909" s="32">
        <f>AU909/eval!$E$18</f>
        <v>5.8210958603810132</v>
      </c>
      <c r="BC909" s="32" t="e">
        <f>Rohdaten!AD909-G909</f>
        <v>#DIV/0!</v>
      </c>
      <c r="BF909" s="33">
        <f>Rohdaten!AF909/eval!$B$7</f>
        <v>0</v>
      </c>
    </row>
    <row r="910" spans="2:58" x14ac:dyDescent="0.2">
      <c r="B910" s="29">
        <f>IF(1=1,Rohdaten!H910,"x"&amp;Rohdaten!H910)</f>
        <v>0</v>
      </c>
      <c r="C910" s="29">
        <f>IF(101,Rohdaten!F910,-Rohdaten!F910)</f>
        <v>0</v>
      </c>
      <c r="E910" s="32">
        <f>Rohdaten!J910</f>
        <v>0</v>
      </c>
      <c r="F910" s="32" t="e">
        <f>AVERAGE(Rohdaten!L910,Rohdaten!X910,Rohdaten!AD910)</f>
        <v>#DIV/0!</v>
      </c>
      <c r="G910" s="29" t="e">
        <f t="array" ref="G910">AVERAGE(IF(Rohdaten!E910='turnwise standard'!$A$5:$A$99,'turnwise standard'!$F$5:$F$99))</f>
        <v>#DIV/0!</v>
      </c>
      <c r="H910" s="29" t="b">
        <f>IF(ISERROR(G910),1&lt;0,E910-G910&gt;eval!$B$6)</f>
        <v>0</v>
      </c>
      <c r="I910" s="32" t="e">
        <f>Rohdaten!L910-G910</f>
        <v>#DIV/0!</v>
      </c>
      <c r="J910" s="32">
        <f t="shared" si="218"/>
        <v>0</v>
      </c>
      <c r="K910" s="32">
        <f t="shared" si="219"/>
        <v>0</v>
      </c>
      <c r="V910" s="31" t="e">
        <f t="array" ref="V910">AVERAGE(IF(Rohdaten!E910='turnwise standard'!$A$5:$A$99,'turnwise standard'!$P$5:$P$99))</f>
        <v>#DIV/0!</v>
      </c>
      <c r="AF910" s="32">
        <f>(AC910)/((AE910+0.0000000000000000001)/charge/constants!$B$3)</f>
        <v>0</v>
      </c>
      <c r="AG910" s="32">
        <f>SQRT(AC910+1)/((AE910+0.0000000000000000001)/charge/constants!$B$3)</f>
        <v>4.8066000000000004</v>
      </c>
      <c r="AH910" s="32">
        <f>AF910/eval!$E$18</f>
        <v>0</v>
      </c>
      <c r="AI910" s="32">
        <f>AG910/eval!$E$18</f>
        <v>5.8210958603810132</v>
      </c>
      <c r="AR910" s="32" t="e">
        <f t="shared" si="220"/>
        <v>#DIV/0!</v>
      </c>
      <c r="AT910" s="32">
        <f>(AP910)/((AS910+0.0000000000000000001)/charge/constants!$B$3)</f>
        <v>0</v>
      </c>
      <c r="AU910" s="32">
        <f>SQRT(AP910+1)/((AS910+0.0000000000000000001)/charge/constants!$B$3)</f>
        <v>4.8066000000000004</v>
      </c>
      <c r="AV910" s="32">
        <f>AT910/eval!$E$18</f>
        <v>0</v>
      </c>
      <c r="AW910" s="32">
        <f>AU910/eval!$E$18</f>
        <v>5.8210958603810132</v>
      </c>
      <c r="BC910" s="32" t="e">
        <f>Rohdaten!AD910-G910</f>
        <v>#DIV/0!</v>
      </c>
      <c r="BF910" s="33">
        <f>Rohdaten!AF910/eval!$B$7</f>
        <v>0</v>
      </c>
    </row>
    <row r="911" spans="2:58" x14ac:dyDescent="0.2">
      <c r="B911" s="29">
        <f>IF(1=1,Rohdaten!H911,"x"&amp;Rohdaten!H911)</f>
        <v>0</v>
      </c>
      <c r="C911" s="29">
        <f>IF(101,Rohdaten!F911,-Rohdaten!F911)</f>
        <v>0</v>
      </c>
      <c r="E911" s="32">
        <f>Rohdaten!J911</f>
        <v>0</v>
      </c>
      <c r="F911" s="32" t="e">
        <f>AVERAGE(Rohdaten!L911,Rohdaten!X911,Rohdaten!AD911)</f>
        <v>#DIV/0!</v>
      </c>
      <c r="G911" s="29" t="e">
        <f t="array" ref="G911">AVERAGE(IF(Rohdaten!E911='turnwise standard'!$A$5:$A$99,'turnwise standard'!$F$5:$F$99))</f>
        <v>#DIV/0!</v>
      </c>
      <c r="H911" s="29" t="b">
        <f>IF(ISERROR(G911),1&lt;0,E911-G911&gt;eval!$B$6)</f>
        <v>0</v>
      </c>
      <c r="I911" s="32" t="e">
        <f>Rohdaten!L911-G911</f>
        <v>#DIV/0!</v>
      </c>
      <c r="J911" s="32">
        <f t="shared" si="218"/>
        <v>0</v>
      </c>
      <c r="K911" s="32">
        <f t="shared" si="219"/>
        <v>0</v>
      </c>
      <c r="V911" s="31" t="e">
        <f t="array" ref="V911">AVERAGE(IF(Rohdaten!E911='turnwise standard'!$A$5:$A$99,'turnwise standard'!$P$5:$P$99))</f>
        <v>#DIV/0!</v>
      </c>
      <c r="AF911" s="32">
        <f>(AC911)/((AE911+0.0000000000000000001)/charge/constants!$B$3)</f>
        <v>0</v>
      </c>
      <c r="AG911" s="32">
        <f>SQRT(AC911+1)/((AE911+0.0000000000000000001)/charge/constants!$B$3)</f>
        <v>4.8066000000000004</v>
      </c>
      <c r="AH911" s="32">
        <f>AF911/eval!$E$18</f>
        <v>0</v>
      </c>
      <c r="AI911" s="32">
        <f>AG911/eval!$E$18</f>
        <v>5.8210958603810132</v>
      </c>
      <c r="AR911" s="32" t="e">
        <f t="shared" si="220"/>
        <v>#DIV/0!</v>
      </c>
      <c r="AT911" s="32">
        <f>(AP911)/((AS911+0.0000000000000000001)/charge/constants!$B$3)</f>
        <v>0</v>
      </c>
      <c r="AU911" s="32">
        <f>SQRT(AP911+1)/((AS911+0.0000000000000000001)/charge/constants!$B$3)</f>
        <v>4.8066000000000004</v>
      </c>
      <c r="AV911" s="32">
        <f>AT911/eval!$E$18</f>
        <v>0</v>
      </c>
      <c r="AW911" s="32">
        <f>AU911/eval!$E$18</f>
        <v>5.8210958603810132</v>
      </c>
      <c r="BC911" s="32" t="e">
        <f>Rohdaten!AD911-G911</f>
        <v>#DIV/0!</v>
      </c>
      <c r="BF911" s="33">
        <f>Rohdaten!AF911/eval!$B$7</f>
        <v>0</v>
      </c>
    </row>
    <row r="912" spans="2:58" x14ac:dyDescent="0.2">
      <c r="B912" s="29">
        <f>IF(1=1,Rohdaten!H912,"x"&amp;Rohdaten!H912)</f>
        <v>0</v>
      </c>
      <c r="C912" s="29">
        <f>IF(101,Rohdaten!F912,-Rohdaten!F912)</f>
        <v>0</v>
      </c>
      <c r="E912" s="32">
        <f>Rohdaten!J912</f>
        <v>0</v>
      </c>
      <c r="F912" s="32" t="e">
        <f>AVERAGE(Rohdaten!L912,Rohdaten!X912,Rohdaten!AD912)</f>
        <v>#DIV/0!</v>
      </c>
      <c r="G912" s="29" t="e">
        <f t="array" ref="G912">AVERAGE(IF(Rohdaten!E912='turnwise standard'!$A$5:$A$99,'turnwise standard'!$F$5:$F$99))</f>
        <v>#DIV/0!</v>
      </c>
      <c r="H912" s="29" t="b">
        <f>IF(ISERROR(G912),1&lt;0,E912-G912&gt;eval!$B$6)</f>
        <v>0</v>
      </c>
      <c r="I912" s="32" t="e">
        <f>Rohdaten!L912-G912</f>
        <v>#DIV/0!</v>
      </c>
      <c r="J912" s="32">
        <f t="shared" si="218"/>
        <v>0</v>
      </c>
      <c r="K912" s="32">
        <f t="shared" si="219"/>
        <v>0</v>
      </c>
      <c r="V912" s="31" t="e">
        <f t="array" ref="V912">AVERAGE(IF(Rohdaten!E912='turnwise standard'!$A$5:$A$99,'turnwise standard'!$P$5:$P$99))</f>
        <v>#DIV/0!</v>
      </c>
      <c r="AF912" s="32">
        <f>(AC912)/((AE912+0.0000000000000000001)/charge/constants!$B$3)</f>
        <v>0</v>
      </c>
      <c r="AG912" s="32">
        <f>SQRT(AC912+1)/((AE912+0.0000000000000000001)/charge/constants!$B$3)</f>
        <v>4.8066000000000004</v>
      </c>
      <c r="AH912" s="32">
        <f>AF912/eval!$E$18</f>
        <v>0</v>
      </c>
      <c r="AI912" s="32">
        <f>AG912/eval!$E$18</f>
        <v>5.8210958603810132</v>
      </c>
      <c r="AR912" s="32" t="e">
        <f t="shared" si="220"/>
        <v>#DIV/0!</v>
      </c>
      <c r="AT912" s="32">
        <f>(AP912)/((AS912+0.0000000000000000001)/charge/constants!$B$3)</f>
        <v>0</v>
      </c>
      <c r="AU912" s="32">
        <f>SQRT(AP912+1)/((AS912+0.0000000000000000001)/charge/constants!$B$3)</f>
        <v>4.8066000000000004</v>
      </c>
      <c r="AV912" s="32">
        <f>AT912/eval!$E$18</f>
        <v>0</v>
      </c>
      <c r="AW912" s="32">
        <f>AU912/eval!$E$18</f>
        <v>5.8210958603810132</v>
      </c>
      <c r="BC912" s="32" t="e">
        <f>Rohdaten!AD912-G912</f>
        <v>#DIV/0!</v>
      </c>
      <c r="BF912" s="33">
        <f>Rohdaten!AF912/eval!$B$7</f>
        <v>0</v>
      </c>
    </row>
    <row r="913" spans="2:58" x14ac:dyDescent="0.2">
      <c r="B913" s="29">
        <f>IF(1=1,Rohdaten!H913,"x"&amp;Rohdaten!H913)</f>
        <v>0</v>
      </c>
      <c r="C913" s="29">
        <f>IF(101,Rohdaten!F913,-Rohdaten!F913)</f>
        <v>0</v>
      </c>
      <c r="E913" s="32">
        <f>Rohdaten!J913</f>
        <v>0</v>
      </c>
      <c r="F913" s="32" t="e">
        <f>AVERAGE(Rohdaten!L913,Rohdaten!X913,Rohdaten!AD913)</f>
        <v>#DIV/0!</v>
      </c>
      <c r="G913" s="29" t="e">
        <f t="array" ref="G913">AVERAGE(IF(Rohdaten!E913='turnwise standard'!$A$5:$A$99,'turnwise standard'!$F$5:$F$99))</f>
        <v>#DIV/0!</v>
      </c>
      <c r="H913" s="29" t="b">
        <f>IF(ISERROR(G913),1&lt;0,E913-G913&gt;eval!$B$6)</f>
        <v>0</v>
      </c>
      <c r="I913" s="32" t="e">
        <f>Rohdaten!L913-G913</f>
        <v>#DIV/0!</v>
      </c>
      <c r="J913" s="32">
        <f t="shared" si="218"/>
        <v>0</v>
      </c>
      <c r="K913" s="32">
        <f t="shared" si="219"/>
        <v>0</v>
      </c>
      <c r="V913" s="31" t="e">
        <f t="array" ref="V913">AVERAGE(IF(Rohdaten!E913='turnwise standard'!$A$5:$A$99,'turnwise standard'!$P$5:$P$99))</f>
        <v>#DIV/0!</v>
      </c>
      <c r="AF913" s="32">
        <f>(AC913)/((AE913+0.0000000000000000001)/charge/constants!$B$3)</f>
        <v>0</v>
      </c>
      <c r="AG913" s="32">
        <f>SQRT(AC913+1)/((AE913+0.0000000000000000001)/charge/constants!$B$3)</f>
        <v>4.8066000000000004</v>
      </c>
      <c r="AH913" s="32">
        <f>AF913/eval!$E$18</f>
        <v>0</v>
      </c>
      <c r="AI913" s="32">
        <f>AG913/eval!$E$18</f>
        <v>5.8210958603810132</v>
      </c>
      <c r="AR913" s="32" t="e">
        <f t="shared" si="220"/>
        <v>#DIV/0!</v>
      </c>
      <c r="AT913" s="32">
        <f>(AP913)/((AS913+0.0000000000000000001)/charge/constants!$B$3)</f>
        <v>0</v>
      </c>
      <c r="AU913" s="32">
        <f>SQRT(AP913+1)/((AS913+0.0000000000000000001)/charge/constants!$B$3)</f>
        <v>4.8066000000000004</v>
      </c>
      <c r="AV913" s="32">
        <f>AT913/eval!$E$18</f>
        <v>0</v>
      </c>
      <c r="AW913" s="32">
        <f>AU913/eval!$E$18</f>
        <v>5.8210958603810132</v>
      </c>
      <c r="BC913" s="32" t="e">
        <f>Rohdaten!AD913-G913</f>
        <v>#DIV/0!</v>
      </c>
      <c r="BF913" s="33">
        <f>Rohdaten!AF913/eval!$B$7</f>
        <v>0</v>
      </c>
    </row>
    <row r="914" spans="2:58" x14ac:dyDescent="0.2">
      <c r="B914" s="29">
        <f>IF(1=1,Rohdaten!H914,"x"&amp;Rohdaten!H914)</f>
        <v>0</v>
      </c>
      <c r="C914" s="29">
        <f>IF(101,Rohdaten!F914,-Rohdaten!F914)</f>
        <v>0</v>
      </c>
      <c r="E914" s="32">
        <f>Rohdaten!J914</f>
        <v>0</v>
      </c>
      <c r="F914" s="32" t="e">
        <f>AVERAGE(Rohdaten!L914,Rohdaten!X914,Rohdaten!AD914)</f>
        <v>#DIV/0!</v>
      </c>
      <c r="G914" s="29" t="e">
        <f t="array" ref="G914">AVERAGE(IF(Rohdaten!E914='turnwise standard'!$A$5:$A$99,'turnwise standard'!$F$5:$F$99))</f>
        <v>#DIV/0!</v>
      </c>
      <c r="H914" s="29" t="b">
        <f>IF(ISERROR(G914),1&lt;0,E914-G914&gt;eval!$B$6)</f>
        <v>0</v>
      </c>
      <c r="I914" s="32" t="e">
        <f>Rohdaten!L914-G914</f>
        <v>#DIV/0!</v>
      </c>
      <c r="J914" s="32">
        <f t="shared" si="218"/>
        <v>0</v>
      </c>
      <c r="K914" s="32">
        <f t="shared" si="219"/>
        <v>0</v>
      </c>
      <c r="V914" s="31" t="e">
        <f t="array" ref="V914">AVERAGE(IF(Rohdaten!E914='turnwise standard'!$A$5:$A$99,'turnwise standard'!$P$5:$P$99))</f>
        <v>#DIV/0!</v>
      </c>
      <c r="AF914" s="32">
        <f>(AC914)/((AE914+0.0000000000000000001)/charge/constants!$B$3)</f>
        <v>0</v>
      </c>
      <c r="AG914" s="32">
        <f>SQRT(AC914+1)/((AE914+0.0000000000000000001)/charge/constants!$B$3)</f>
        <v>4.8066000000000004</v>
      </c>
      <c r="AH914" s="32">
        <f>AF914/eval!$E$18</f>
        <v>0</v>
      </c>
      <c r="AI914" s="32">
        <f>AG914/eval!$E$18</f>
        <v>5.8210958603810132</v>
      </c>
      <c r="AR914" s="32" t="e">
        <f t="shared" si="220"/>
        <v>#DIV/0!</v>
      </c>
      <c r="AT914" s="32">
        <f>(AP914)/((AS914+0.0000000000000000001)/charge/constants!$B$3)</f>
        <v>0</v>
      </c>
      <c r="AU914" s="32">
        <f>SQRT(AP914+1)/((AS914+0.0000000000000000001)/charge/constants!$B$3)</f>
        <v>4.8066000000000004</v>
      </c>
      <c r="AV914" s="32">
        <f>AT914/eval!$E$18</f>
        <v>0</v>
      </c>
      <c r="AW914" s="32">
        <f>AU914/eval!$E$18</f>
        <v>5.8210958603810132</v>
      </c>
      <c r="BC914" s="32" t="e">
        <f>Rohdaten!AD914-G914</f>
        <v>#DIV/0!</v>
      </c>
      <c r="BF914" s="33">
        <f>Rohdaten!AF914/eval!$B$7</f>
        <v>0</v>
      </c>
    </row>
    <row r="915" spans="2:58" x14ac:dyDescent="0.2">
      <c r="B915" s="29">
        <f>IF(1=1,Rohdaten!H915,"x"&amp;Rohdaten!H915)</f>
        <v>0</v>
      </c>
      <c r="C915" s="29">
        <f>IF(101,Rohdaten!F915,-Rohdaten!F915)</f>
        <v>0</v>
      </c>
      <c r="E915" s="32">
        <f>Rohdaten!J915</f>
        <v>0</v>
      </c>
      <c r="F915" s="32" t="e">
        <f>AVERAGE(Rohdaten!L915,Rohdaten!X915,Rohdaten!AD915)</f>
        <v>#DIV/0!</v>
      </c>
      <c r="G915" s="29" t="e">
        <f t="array" ref="G915">AVERAGE(IF(Rohdaten!E915='turnwise standard'!$A$5:$A$99,'turnwise standard'!$F$5:$F$99))</f>
        <v>#DIV/0!</v>
      </c>
      <c r="H915" s="29" t="b">
        <f>IF(ISERROR(G915),1&lt;0,E915-G915&gt;eval!$B$6)</f>
        <v>0</v>
      </c>
      <c r="I915" s="32" t="e">
        <f>Rohdaten!L915-G915</f>
        <v>#DIV/0!</v>
      </c>
      <c r="J915" s="32">
        <f t="shared" si="218"/>
        <v>0</v>
      </c>
      <c r="K915" s="32">
        <f t="shared" si="219"/>
        <v>0</v>
      </c>
      <c r="V915" s="31" t="e">
        <f t="array" ref="V915">AVERAGE(IF(Rohdaten!E915='turnwise standard'!$A$5:$A$99,'turnwise standard'!$P$5:$P$99))</f>
        <v>#DIV/0!</v>
      </c>
      <c r="AF915" s="32">
        <f>(AC915)/((AE915+0.0000000000000000001)/charge/constants!$B$3)</f>
        <v>0</v>
      </c>
      <c r="AG915" s="32">
        <f>SQRT(AC915+1)/((AE915+0.0000000000000000001)/charge/constants!$B$3)</f>
        <v>4.8066000000000004</v>
      </c>
      <c r="AH915" s="32">
        <f>AF915/eval!$E$18</f>
        <v>0</v>
      </c>
      <c r="AI915" s="32">
        <f>AG915/eval!$E$18</f>
        <v>5.8210958603810132</v>
      </c>
      <c r="AR915" s="32" t="e">
        <f t="shared" si="220"/>
        <v>#DIV/0!</v>
      </c>
      <c r="AT915" s="32">
        <f>(AP915)/((AS915+0.0000000000000000001)/charge/constants!$B$3)</f>
        <v>0</v>
      </c>
      <c r="AU915" s="32">
        <f>SQRT(AP915+1)/((AS915+0.0000000000000000001)/charge/constants!$B$3)</f>
        <v>4.8066000000000004</v>
      </c>
      <c r="AV915" s="32">
        <f>AT915/eval!$E$18</f>
        <v>0</v>
      </c>
      <c r="AW915" s="32">
        <f>AU915/eval!$E$18</f>
        <v>5.8210958603810132</v>
      </c>
      <c r="BC915" s="32" t="e">
        <f>Rohdaten!AD915-G915</f>
        <v>#DIV/0!</v>
      </c>
      <c r="BF915" s="33">
        <f>Rohdaten!AF915/eval!$B$7</f>
        <v>0</v>
      </c>
    </row>
    <row r="916" spans="2:58" x14ac:dyDescent="0.2">
      <c r="B916" s="29">
        <f>IF(1=1,Rohdaten!H916,"x"&amp;Rohdaten!H916)</f>
        <v>0</v>
      </c>
      <c r="C916" s="29">
        <f>IF(101,Rohdaten!F916,-Rohdaten!F916)</f>
        <v>0</v>
      </c>
      <c r="E916" s="32">
        <f>Rohdaten!J916</f>
        <v>0</v>
      </c>
      <c r="F916" s="32" t="e">
        <f>AVERAGE(Rohdaten!L916,Rohdaten!X916,Rohdaten!AD916)</f>
        <v>#DIV/0!</v>
      </c>
      <c r="G916" s="29" t="e">
        <f t="array" ref="G916">AVERAGE(IF(Rohdaten!E916='turnwise standard'!$A$5:$A$99,'turnwise standard'!$F$5:$F$99))</f>
        <v>#DIV/0!</v>
      </c>
      <c r="H916" s="29" t="b">
        <f>IF(ISERROR(G916),1&lt;0,E916-G916&gt;eval!$B$6)</f>
        <v>0</v>
      </c>
      <c r="I916" s="32" t="e">
        <f>Rohdaten!L916-G916</f>
        <v>#DIV/0!</v>
      </c>
      <c r="J916" s="32">
        <f t="shared" si="218"/>
        <v>0</v>
      </c>
      <c r="K916" s="32">
        <f t="shared" si="219"/>
        <v>0</v>
      </c>
      <c r="V916" s="31" t="e">
        <f t="array" ref="V916">AVERAGE(IF(Rohdaten!E916='turnwise standard'!$A$5:$A$99,'turnwise standard'!$P$5:$P$99))</f>
        <v>#DIV/0!</v>
      </c>
      <c r="AF916" s="32">
        <f>(AC916)/((AE916+0.0000000000000000001)/charge/constants!$B$3)</f>
        <v>0</v>
      </c>
      <c r="AG916" s="32">
        <f>SQRT(AC916+1)/((AE916+0.0000000000000000001)/charge/constants!$B$3)</f>
        <v>4.8066000000000004</v>
      </c>
      <c r="AH916" s="32">
        <f>AF916/eval!$E$18</f>
        <v>0</v>
      </c>
      <c r="AI916" s="32">
        <f>AG916/eval!$E$18</f>
        <v>5.8210958603810132</v>
      </c>
      <c r="AR916" s="32" t="e">
        <f t="shared" si="220"/>
        <v>#DIV/0!</v>
      </c>
      <c r="AT916" s="32">
        <f>(AP916)/((AS916+0.0000000000000000001)/charge/constants!$B$3)</f>
        <v>0</v>
      </c>
      <c r="AU916" s="32">
        <f>SQRT(AP916+1)/((AS916+0.0000000000000000001)/charge/constants!$B$3)</f>
        <v>4.8066000000000004</v>
      </c>
      <c r="AV916" s="32">
        <f>AT916/eval!$E$18</f>
        <v>0</v>
      </c>
      <c r="AW916" s="32">
        <f>AU916/eval!$E$18</f>
        <v>5.8210958603810132</v>
      </c>
      <c r="BC916" s="32" t="e">
        <f>Rohdaten!AD916-G916</f>
        <v>#DIV/0!</v>
      </c>
      <c r="BF916" s="33">
        <f>Rohdaten!AF916/eval!$B$7</f>
        <v>0</v>
      </c>
    </row>
    <row r="917" spans="2:58" x14ac:dyDescent="0.2">
      <c r="B917" s="29">
        <f>IF(1=1,Rohdaten!H917,"x"&amp;Rohdaten!H917)</f>
        <v>0</v>
      </c>
      <c r="C917" s="29">
        <f>IF(101,Rohdaten!F917,-Rohdaten!F917)</f>
        <v>0</v>
      </c>
      <c r="E917" s="32">
        <f>Rohdaten!J917</f>
        <v>0</v>
      </c>
      <c r="F917" s="32" t="e">
        <f>AVERAGE(Rohdaten!L917,Rohdaten!X917,Rohdaten!AD917)</f>
        <v>#DIV/0!</v>
      </c>
      <c r="G917" s="29" t="e">
        <f t="array" ref="G917">AVERAGE(IF(Rohdaten!E917='turnwise standard'!$A$5:$A$99,'turnwise standard'!$F$5:$F$99))</f>
        <v>#DIV/0!</v>
      </c>
      <c r="H917" s="29" t="b">
        <f>IF(ISERROR(G917),1&lt;0,E917-G917&gt;eval!$B$6)</f>
        <v>0</v>
      </c>
      <c r="I917" s="32" t="e">
        <f>Rohdaten!L917-G917</f>
        <v>#DIV/0!</v>
      </c>
      <c r="J917" s="32">
        <f t="shared" si="218"/>
        <v>0</v>
      </c>
      <c r="K917" s="32">
        <f t="shared" si="219"/>
        <v>0</v>
      </c>
      <c r="V917" s="31" t="e">
        <f t="array" ref="V917">AVERAGE(IF(Rohdaten!E917='turnwise standard'!$A$5:$A$99,'turnwise standard'!$P$5:$P$99))</f>
        <v>#DIV/0!</v>
      </c>
      <c r="AF917" s="32">
        <f>(AC917)/((AE917+0.0000000000000000001)/charge/constants!$B$3)</f>
        <v>0</v>
      </c>
      <c r="AG917" s="32">
        <f>SQRT(AC917+1)/((AE917+0.0000000000000000001)/charge/constants!$B$3)</f>
        <v>4.8066000000000004</v>
      </c>
      <c r="AH917" s="32">
        <f>AF917/eval!$E$18</f>
        <v>0</v>
      </c>
      <c r="AI917" s="32">
        <f>AG917/eval!$E$18</f>
        <v>5.8210958603810132</v>
      </c>
      <c r="AR917" s="32" t="e">
        <f t="shared" si="220"/>
        <v>#DIV/0!</v>
      </c>
      <c r="AT917" s="32">
        <f>(AP917)/((AS917+0.0000000000000000001)/charge/constants!$B$3)</f>
        <v>0</v>
      </c>
      <c r="AU917" s="32">
        <f>SQRT(AP917+1)/((AS917+0.0000000000000000001)/charge/constants!$B$3)</f>
        <v>4.8066000000000004</v>
      </c>
      <c r="AV917" s="32">
        <f>AT917/eval!$E$18</f>
        <v>0</v>
      </c>
      <c r="AW917" s="32">
        <f>AU917/eval!$E$18</f>
        <v>5.8210958603810132</v>
      </c>
      <c r="BC917" s="32" t="e">
        <f>Rohdaten!AD917-G917</f>
        <v>#DIV/0!</v>
      </c>
      <c r="BF917" s="33">
        <f>Rohdaten!AF917/eval!$B$7</f>
        <v>0</v>
      </c>
    </row>
    <row r="918" spans="2:58" x14ac:dyDescent="0.2">
      <c r="B918" s="29">
        <f>IF(1=1,Rohdaten!H918,"x"&amp;Rohdaten!H918)</f>
        <v>0</v>
      </c>
      <c r="C918" s="29">
        <f>IF(101,Rohdaten!F918,-Rohdaten!F918)</f>
        <v>0</v>
      </c>
      <c r="E918" s="32">
        <f>Rohdaten!J918</f>
        <v>0</v>
      </c>
      <c r="F918" s="32" t="e">
        <f>AVERAGE(Rohdaten!L918,Rohdaten!X918,Rohdaten!AD918)</f>
        <v>#DIV/0!</v>
      </c>
      <c r="G918" s="29" t="e">
        <f t="array" ref="G918">AVERAGE(IF(Rohdaten!E918='turnwise standard'!$A$5:$A$99,'turnwise standard'!$F$5:$F$99))</f>
        <v>#DIV/0!</v>
      </c>
      <c r="H918" s="29" t="b">
        <f>IF(ISERROR(G918),1&lt;0,E918-G918&gt;eval!$B$6)</f>
        <v>0</v>
      </c>
      <c r="I918" s="32" t="e">
        <f>Rohdaten!L918-G918</f>
        <v>#DIV/0!</v>
      </c>
      <c r="J918" s="32">
        <f t="shared" si="218"/>
        <v>0</v>
      </c>
      <c r="K918" s="32">
        <f t="shared" si="219"/>
        <v>0</v>
      </c>
      <c r="V918" s="31" t="e">
        <f t="array" ref="V918">AVERAGE(IF(Rohdaten!E918='turnwise standard'!$A$5:$A$99,'turnwise standard'!$P$5:$P$99))</f>
        <v>#DIV/0!</v>
      </c>
      <c r="AF918" s="32">
        <f>(AC918)/((AE918+0.0000000000000000001)/charge/constants!$B$3)</f>
        <v>0</v>
      </c>
      <c r="AG918" s="32">
        <f>SQRT(AC918+1)/((AE918+0.0000000000000000001)/charge/constants!$B$3)</f>
        <v>4.8066000000000004</v>
      </c>
      <c r="AH918" s="32">
        <f>AF918/eval!$E$18</f>
        <v>0</v>
      </c>
      <c r="AI918" s="32">
        <f>AG918/eval!$E$18</f>
        <v>5.8210958603810132</v>
      </c>
      <c r="AR918" s="32" t="e">
        <f t="shared" si="220"/>
        <v>#DIV/0!</v>
      </c>
      <c r="AT918" s="32">
        <f>(AP918)/((AS918+0.0000000000000000001)/charge/constants!$B$3)</f>
        <v>0</v>
      </c>
      <c r="AU918" s="32">
        <f>SQRT(AP918+1)/((AS918+0.0000000000000000001)/charge/constants!$B$3)</f>
        <v>4.8066000000000004</v>
      </c>
      <c r="AV918" s="32">
        <f>AT918/eval!$E$18</f>
        <v>0</v>
      </c>
      <c r="AW918" s="32">
        <f>AU918/eval!$E$18</f>
        <v>5.8210958603810132</v>
      </c>
      <c r="BC918" s="32" t="e">
        <f>Rohdaten!AD918-G918</f>
        <v>#DIV/0!</v>
      </c>
      <c r="BF918" s="33">
        <f>Rohdaten!AF918/eval!$B$7</f>
        <v>0</v>
      </c>
    </row>
    <row r="919" spans="2:58" x14ac:dyDescent="0.2">
      <c r="B919" s="29">
        <f>IF(1=1,Rohdaten!H919,"x"&amp;Rohdaten!H919)</f>
        <v>0</v>
      </c>
      <c r="C919" s="29">
        <f>IF(101,Rohdaten!F919,-Rohdaten!F919)</f>
        <v>0</v>
      </c>
      <c r="E919" s="32">
        <f>Rohdaten!J919</f>
        <v>0</v>
      </c>
      <c r="F919" s="32" t="e">
        <f>AVERAGE(Rohdaten!L919,Rohdaten!X919,Rohdaten!AD919)</f>
        <v>#DIV/0!</v>
      </c>
      <c r="G919" s="29" t="e">
        <f t="array" ref="G919">AVERAGE(IF(Rohdaten!E919='turnwise standard'!$A$5:$A$99,'turnwise standard'!$F$5:$F$99))</f>
        <v>#DIV/0!</v>
      </c>
      <c r="H919" s="29" t="b">
        <f>IF(ISERROR(G919),1&lt;0,E919-G919&gt;eval!$B$6)</f>
        <v>0</v>
      </c>
      <c r="I919" s="32" t="e">
        <f>Rohdaten!L919-G919</f>
        <v>#DIV/0!</v>
      </c>
      <c r="J919" s="32">
        <f t="shared" si="218"/>
        <v>0</v>
      </c>
      <c r="K919" s="32">
        <f t="shared" si="219"/>
        <v>0</v>
      </c>
      <c r="V919" s="31" t="e">
        <f t="array" ref="V919">AVERAGE(IF(Rohdaten!E919='turnwise standard'!$A$5:$A$99,'turnwise standard'!$P$5:$P$99))</f>
        <v>#DIV/0!</v>
      </c>
      <c r="AF919" s="32">
        <f>(AC919)/((AE919+0.0000000000000000001)/charge/constants!$B$3)</f>
        <v>0</v>
      </c>
      <c r="AG919" s="32">
        <f>SQRT(AC919+1)/((AE919+0.0000000000000000001)/charge/constants!$B$3)</f>
        <v>4.8066000000000004</v>
      </c>
      <c r="AH919" s="32">
        <f>AF919/eval!$E$18</f>
        <v>0</v>
      </c>
      <c r="AI919" s="32">
        <f>AG919/eval!$E$18</f>
        <v>5.8210958603810132</v>
      </c>
      <c r="AR919" s="32" t="e">
        <f t="shared" si="220"/>
        <v>#DIV/0!</v>
      </c>
      <c r="AT919" s="32">
        <f>(AP919)/((AS919+0.0000000000000000001)/charge/constants!$B$3)</f>
        <v>0</v>
      </c>
      <c r="AU919" s="32">
        <f>SQRT(AP919+1)/((AS919+0.0000000000000000001)/charge/constants!$B$3)</f>
        <v>4.8066000000000004</v>
      </c>
      <c r="AV919" s="32">
        <f>AT919/eval!$E$18</f>
        <v>0</v>
      </c>
      <c r="AW919" s="32">
        <f>AU919/eval!$E$18</f>
        <v>5.8210958603810132</v>
      </c>
      <c r="BC919" s="32" t="e">
        <f>Rohdaten!AD919-G919</f>
        <v>#DIV/0!</v>
      </c>
      <c r="BF919" s="33">
        <f>Rohdaten!AF919/eval!$B$7</f>
        <v>0</v>
      </c>
    </row>
    <row r="920" spans="2:58" x14ac:dyDescent="0.2">
      <c r="B920" s="29">
        <f>IF(1=1,Rohdaten!H920,"x"&amp;Rohdaten!H920)</f>
        <v>0</v>
      </c>
      <c r="C920" s="29">
        <f>IF(101,Rohdaten!F920,-Rohdaten!F920)</f>
        <v>0</v>
      </c>
      <c r="E920" s="32">
        <f>Rohdaten!J920</f>
        <v>0</v>
      </c>
      <c r="F920" s="32" t="e">
        <f>AVERAGE(Rohdaten!L920,Rohdaten!X920,Rohdaten!AD920)</f>
        <v>#DIV/0!</v>
      </c>
      <c r="G920" s="29" t="e">
        <f t="array" ref="G920">AVERAGE(IF(Rohdaten!E920='turnwise standard'!$A$5:$A$99,'turnwise standard'!$F$5:$F$99))</f>
        <v>#DIV/0!</v>
      </c>
      <c r="H920" s="29" t="b">
        <f>IF(ISERROR(G920),1&lt;0,E920-G920&gt;eval!$B$6)</f>
        <v>0</v>
      </c>
      <c r="I920" s="32" t="e">
        <f>Rohdaten!L920-G920</f>
        <v>#DIV/0!</v>
      </c>
      <c r="J920" s="32">
        <f t="shared" si="218"/>
        <v>0</v>
      </c>
      <c r="K920" s="32">
        <f t="shared" si="219"/>
        <v>0</v>
      </c>
      <c r="V920" s="31" t="e">
        <f t="array" ref="V920">AVERAGE(IF(Rohdaten!E920='turnwise standard'!$A$5:$A$99,'turnwise standard'!$P$5:$P$99))</f>
        <v>#DIV/0!</v>
      </c>
      <c r="AF920" s="32">
        <f>(AC920)/((AE920+0.0000000000000000001)/charge/constants!$B$3)</f>
        <v>0</v>
      </c>
      <c r="AG920" s="32">
        <f>SQRT(AC920+1)/((AE920+0.0000000000000000001)/charge/constants!$B$3)</f>
        <v>4.8066000000000004</v>
      </c>
      <c r="AH920" s="32">
        <f>AF920/eval!$E$18</f>
        <v>0</v>
      </c>
      <c r="AI920" s="32">
        <f>AG920/eval!$E$18</f>
        <v>5.8210958603810132</v>
      </c>
      <c r="AR920" s="32" t="e">
        <f t="shared" si="220"/>
        <v>#DIV/0!</v>
      </c>
      <c r="AT920" s="32">
        <f>(AP920)/((AS920+0.0000000000000000001)/charge/constants!$B$3)</f>
        <v>0</v>
      </c>
      <c r="AU920" s="32">
        <f>SQRT(AP920+1)/((AS920+0.0000000000000000001)/charge/constants!$B$3)</f>
        <v>4.8066000000000004</v>
      </c>
      <c r="AV920" s="32">
        <f>AT920/eval!$E$18</f>
        <v>0</v>
      </c>
      <c r="AW920" s="32">
        <f>AU920/eval!$E$18</f>
        <v>5.8210958603810132</v>
      </c>
      <c r="BC920" s="32" t="e">
        <f>Rohdaten!AD920-G920</f>
        <v>#DIV/0!</v>
      </c>
      <c r="BF920" s="33">
        <f>Rohdaten!AF920/eval!$B$7</f>
        <v>0</v>
      </c>
    </row>
    <row r="921" spans="2:58" x14ac:dyDescent="0.2">
      <c r="B921" s="29">
        <f>IF(1=1,Rohdaten!H921,"x"&amp;Rohdaten!H921)</f>
        <v>0</v>
      </c>
      <c r="C921" s="29">
        <f>IF(101,Rohdaten!F921,-Rohdaten!F921)</f>
        <v>0</v>
      </c>
      <c r="E921" s="32">
        <f>Rohdaten!J921</f>
        <v>0</v>
      </c>
      <c r="F921" s="32" t="e">
        <f>AVERAGE(Rohdaten!L921,Rohdaten!X921,Rohdaten!AD921)</f>
        <v>#DIV/0!</v>
      </c>
      <c r="G921" s="29" t="e">
        <f t="array" ref="G921">AVERAGE(IF(Rohdaten!E921='turnwise standard'!$A$5:$A$99,'turnwise standard'!$F$5:$F$99))</f>
        <v>#DIV/0!</v>
      </c>
      <c r="H921" s="29" t="b">
        <f>IF(ISERROR(G921),1&lt;0,E921-G921&gt;eval!$B$6)</f>
        <v>0</v>
      </c>
      <c r="I921" s="32" t="e">
        <f>Rohdaten!L921-G921</f>
        <v>#DIV/0!</v>
      </c>
      <c r="J921" s="32">
        <f t="shared" si="218"/>
        <v>0</v>
      </c>
      <c r="K921" s="32">
        <f t="shared" si="219"/>
        <v>0</v>
      </c>
      <c r="V921" s="31" t="e">
        <f t="array" ref="V921">AVERAGE(IF(Rohdaten!E921='turnwise standard'!$A$5:$A$99,'turnwise standard'!$P$5:$P$99))</f>
        <v>#DIV/0!</v>
      </c>
      <c r="AF921" s="32">
        <f>(AC921)/((AE921+0.0000000000000000001)/charge/constants!$B$3)</f>
        <v>0</v>
      </c>
      <c r="AG921" s="32">
        <f>SQRT(AC921+1)/((AE921+0.0000000000000000001)/charge/constants!$B$3)</f>
        <v>4.8066000000000004</v>
      </c>
      <c r="AH921" s="32">
        <f>AF921/eval!$E$18</f>
        <v>0</v>
      </c>
      <c r="AI921" s="32">
        <f>AG921/eval!$E$18</f>
        <v>5.8210958603810132</v>
      </c>
      <c r="AR921" s="32" t="e">
        <f t="shared" si="220"/>
        <v>#DIV/0!</v>
      </c>
      <c r="AT921" s="32">
        <f>(AP921)/((AS921+0.0000000000000000001)/charge/constants!$B$3)</f>
        <v>0</v>
      </c>
      <c r="AU921" s="32">
        <f>SQRT(AP921+1)/((AS921+0.0000000000000000001)/charge/constants!$B$3)</f>
        <v>4.8066000000000004</v>
      </c>
      <c r="AV921" s="32">
        <f>AT921/eval!$E$18</f>
        <v>0</v>
      </c>
      <c r="AW921" s="32">
        <f>AU921/eval!$E$18</f>
        <v>5.8210958603810132</v>
      </c>
      <c r="BC921" s="32" t="e">
        <f>Rohdaten!AD921-G921</f>
        <v>#DIV/0!</v>
      </c>
      <c r="BF921" s="33">
        <f>Rohdaten!AF921/eval!$B$7</f>
        <v>0</v>
      </c>
    </row>
    <row r="922" spans="2:58" x14ac:dyDescent="0.2">
      <c r="B922" s="29">
        <f>IF(1=1,Rohdaten!H922,"x"&amp;Rohdaten!H922)</f>
        <v>0</v>
      </c>
      <c r="C922" s="29">
        <f>IF(101,Rohdaten!F922,-Rohdaten!F922)</f>
        <v>0</v>
      </c>
      <c r="E922" s="32">
        <f>Rohdaten!J922</f>
        <v>0</v>
      </c>
      <c r="F922" s="32" t="e">
        <f>AVERAGE(Rohdaten!L922,Rohdaten!X922,Rohdaten!AD922)</f>
        <v>#DIV/0!</v>
      </c>
      <c r="G922" s="29" t="e">
        <f t="array" ref="G922">AVERAGE(IF(Rohdaten!E922='turnwise standard'!$A$5:$A$99,'turnwise standard'!$F$5:$F$99))</f>
        <v>#DIV/0!</v>
      </c>
      <c r="H922" s="29" t="b">
        <f>IF(ISERROR(G922),1&lt;0,E922-G922&gt;eval!$B$6)</f>
        <v>0</v>
      </c>
      <c r="I922" s="32" t="e">
        <f>Rohdaten!L922-G922</f>
        <v>#DIV/0!</v>
      </c>
      <c r="J922" s="32">
        <f t="shared" si="218"/>
        <v>0</v>
      </c>
      <c r="K922" s="32">
        <f t="shared" si="219"/>
        <v>0</v>
      </c>
      <c r="V922" s="31" t="e">
        <f t="array" ref="V922">AVERAGE(IF(Rohdaten!E922='turnwise standard'!$A$5:$A$99,'turnwise standard'!$P$5:$P$99))</f>
        <v>#DIV/0!</v>
      </c>
      <c r="AF922" s="32">
        <f>(AC922)/((AE922+0.0000000000000000001)/charge/constants!$B$3)</f>
        <v>0</v>
      </c>
      <c r="AG922" s="32">
        <f>SQRT(AC922+1)/((AE922+0.0000000000000000001)/charge/constants!$B$3)</f>
        <v>4.8066000000000004</v>
      </c>
      <c r="AH922" s="32">
        <f>AF922/eval!$E$18</f>
        <v>0</v>
      </c>
      <c r="AI922" s="32">
        <f>AG922/eval!$E$18</f>
        <v>5.8210958603810132</v>
      </c>
      <c r="AR922" s="32" t="e">
        <f t="shared" si="220"/>
        <v>#DIV/0!</v>
      </c>
      <c r="AT922" s="32">
        <f>(AP922)/((AS922+0.0000000000000000001)/charge/constants!$B$3)</f>
        <v>0</v>
      </c>
      <c r="AU922" s="32">
        <f>SQRT(AP922+1)/((AS922+0.0000000000000000001)/charge/constants!$B$3)</f>
        <v>4.8066000000000004</v>
      </c>
      <c r="AV922" s="32">
        <f>AT922/eval!$E$18</f>
        <v>0</v>
      </c>
      <c r="AW922" s="32">
        <f>AU922/eval!$E$18</f>
        <v>5.8210958603810132</v>
      </c>
      <c r="BC922" s="32" t="e">
        <f>Rohdaten!AD922-G922</f>
        <v>#DIV/0!</v>
      </c>
      <c r="BF922" s="33">
        <f>Rohdaten!AF922/eval!$B$7</f>
        <v>0</v>
      </c>
    </row>
    <row r="923" spans="2:58" x14ac:dyDescent="0.2">
      <c r="B923" s="29">
        <f>IF(1=1,Rohdaten!H923,"x"&amp;Rohdaten!H923)</f>
        <v>0</v>
      </c>
      <c r="C923" s="29">
        <f>IF(101,Rohdaten!F923,-Rohdaten!F923)</f>
        <v>0</v>
      </c>
      <c r="E923" s="32">
        <f>Rohdaten!J923</f>
        <v>0</v>
      </c>
      <c r="F923" s="32" t="e">
        <f>AVERAGE(Rohdaten!L923,Rohdaten!X923,Rohdaten!AD923)</f>
        <v>#DIV/0!</v>
      </c>
      <c r="G923" s="29" t="e">
        <f t="array" ref="G923">AVERAGE(IF(Rohdaten!E923='turnwise standard'!$A$5:$A$99,'turnwise standard'!$F$5:$F$99))</f>
        <v>#DIV/0!</v>
      </c>
      <c r="H923" s="29" t="b">
        <f>IF(ISERROR(G923),1&lt;0,E923-G923&gt;eval!$B$6)</f>
        <v>0</v>
      </c>
      <c r="I923" s="32" t="e">
        <f>Rohdaten!L923-G923</f>
        <v>#DIV/0!</v>
      </c>
      <c r="J923" s="32">
        <f t="shared" si="218"/>
        <v>0</v>
      </c>
      <c r="K923" s="32">
        <f t="shared" si="219"/>
        <v>0</v>
      </c>
      <c r="V923" s="31" t="e">
        <f t="array" ref="V923">AVERAGE(IF(Rohdaten!E923='turnwise standard'!$A$5:$A$99,'turnwise standard'!$P$5:$P$99))</f>
        <v>#DIV/0!</v>
      </c>
      <c r="AF923" s="32">
        <f>(AC923)/((AE923+0.0000000000000000001)/charge/constants!$B$3)</f>
        <v>0</v>
      </c>
      <c r="AG923" s="32">
        <f>SQRT(AC923+1)/((AE923+0.0000000000000000001)/charge/constants!$B$3)</f>
        <v>4.8066000000000004</v>
      </c>
      <c r="AH923" s="32">
        <f>AF923/eval!$E$18</f>
        <v>0</v>
      </c>
      <c r="AI923" s="32">
        <f>AG923/eval!$E$18</f>
        <v>5.8210958603810132</v>
      </c>
      <c r="AR923" s="32" t="e">
        <f t="shared" si="220"/>
        <v>#DIV/0!</v>
      </c>
      <c r="AT923" s="32">
        <f>(AP923)/((AS923+0.0000000000000000001)/charge/constants!$B$3)</f>
        <v>0</v>
      </c>
      <c r="AU923" s="32">
        <f>SQRT(AP923+1)/((AS923+0.0000000000000000001)/charge/constants!$B$3)</f>
        <v>4.8066000000000004</v>
      </c>
      <c r="AV923" s="32">
        <f>AT923/eval!$E$18</f>
        <v>0</v>
      </c>
      <c r="AW923" s="32">
        <f>AU923/eval!$E$18</f>
        <v>5.8210958603810132</v>
      </c>
      <c r="BC923" s="32" t="e">
        <f>Rohdaten!AD923-G923</f>
        <v>#DIV/0!</v>
      </c>
      <c r="BF923" s="33">
        <f>Rohdaten!AF923/eval!$B$7</f>
        <v>0</v>
      </c>
    </row>
    <row r="924" spans="2:58" x14ac:dyDescent="0.2">
      <c r="B924" s="29">
        <f>IF(1=1,Rohdaten!H924,"x"&amp;Rohdaten!H924)</f>
        <v>0</v>
      </c>
      <c r="C924" s="29">
        <f>IF(101,Rohdaten!F924,-Rohdaten!F924)</f>
        <v>0</v>
      </c>
      <c r="E924" s="32">
        <f>Rohdaten!J924</f>
        <v>0</v>
      </c>
      <c r="F924" s="32" t="e">
        <f>AVERAGE(Rohdaten!L924,Rohdaten!X924,Rohdaten!AD924)</f>
        <v>#DIV/0!</v>
      </c>
      <c r="G924" s="29" t="e">
        <f t="array" ref="G924">AVERAGE(IF(Rohdaten!E924='turnwise standard'!$A$5:$A$99,'turnwise standard'!$F$5:$F$99))</f>
        <v>#DIV/0!</v>
      </c>
      <c r="H924" s="29" t="b">
        <f>IF(ISERROR(G924),1&lt;0,E924-G924&gt;eval!$B$6)</f>
        <v>0</v>
      </c>
      <c r="I924" s="32" t="e">
        <f>Rohdaten!L924-G924</f>
        <v>#DIV/0!</v>
      </c>
      <c r="J924" s="32">
        <f t="shared" si="218"/>
        <v>0</v>
      </c>
      <c r="K924" s="32">
        <f t="shared" si="219"/>
        <v>0</v>
      </c>
      <c r="V924" s="31" t="e">
        <f t="array" ref="V924">AVERAGE(IF(Rohdaten!E924='turnwise standard'!$A$5:$A$99,'turnwise standard'!$P$5:$P$99))</f>
        <v>#DIV/0!</v>
      </c>
      <c r="AF924" s="32">
        <f>(AC924)/((AE924+0.0000000000000000001)/charge/constants!$B$3)</f>
        <v>0</v>
      </c>
      <c r="AG924" s="32">
        <f>SQRT(AC924+1)/((AE924+0.0000000000000000001)/charge/constants!$B$3)</f>
        <v>4.8066000000000004</v>
      </c>
      <c r="AH924" s="32">
        <f>AF924/eval!$E$18</f>
        <v>0</v>
      </c>
      <c r="AI924" s="32">
        <f>AG924/eval!$E$18</f>
        <v>5.8210958603810132</v>
      </c>
      <c r="AR924" s="32" t="e">
        <f t="shared" si="220"/>
        <v>#DIV/0!</v>
      </c>
      <c r="AT924" s="32">
        <f>(AP924)/((AS924+0.0000000000000000001)/charge/constants!$B$3)</f>
        <v>0</v>
      </c>
      <c r="AU924" s="32">
        <f>SQRT(AP924+1)/((AS924+0.0000000000000000001)/charge/constants!$B$3)</f>
        <v>4.8066000000000004</v>
      </c>
      <c r="AV924" s="32">
        <f>AT924/eval!$E$18</f>
        <v>0</v>
      </c>
      <c r="AW924" s="32">
        <f>AU924/eval!$E$18</f>
        <v>5.8210958603810132</v>
      </c>
      <c r="BC924" s="32" t="e">
        <f>Rohdaten!AD924-G924</f>
        <v>#DIV/0!</v>
      </c>
      <c r="BF924" s="33">
        <f>Rohdaten!AF924/eval!$B$7</f>
        <v>0</v>
      </c>
    </row>
    <row r="925" spans="2:58" x14ac:dyDescent="0.2">
      <c r="B925" s="29">
        <f>IF(1=1,Rohdaten!H925,"x"&amp;Rohdaten!H925)</f>
        <v>0</v>
      </c>
      <c r="C925" s="29">
        <f>IF(101,Rohdaten!F925,-Rohdaten!F925)</f>
        <v>0</v>
      </c>
      <c r="E925" s="32">
        <f>Rohdaten!J925</f>
        <v>0</v>
      </c>
      <c r="F925" s="32" t="e">
        <f>AVERAGE(Rohdaten!L925,Rohdaten!X925,Rohdaten!AD925)</f>
        <v>#DIV/0!</v>
      </c>
      <c r="G925" s="29" t="e">
        <f t="array" ref="G925">AVERAGE(IF(Rohdaten!E925='turnwise standard'!$A$5:$A$99,'turnwise standard'!$F$5:$F$99))</f>
        <v>#DIV/0!</v>
      </c>
      <c r="H925" s="29" t="b">
        <f>IF(ISERROR(G925),1&lt;0,E925-G925&gt;eval!$B$6)</f>
        <v>0</v>
      </c>
      <c r="I925" s="32" t="e">
        <f>Rohdaten!L925-G925</f>
        <v>#DIV/0!</v>
      </c>
      <c r="J925" s="32">
        <f t="shared" si="218"/>
        <v>0</v>
      </c>
      <c r="K925" s="32">
        <f t="shared" si="219"/>
        <v>0</v>
      </c>
      <c r="V925" s="31" t="e">
        <f t="array" ref="V925">AVERAGE(IF(Rohdaten!E925='turnwise standard'!$A$5:$A$99,'turnwise standard'!$P$5:$P$99))</f>
        <v>#DIV/0!</v>
      </c>
      <c r="AF925" s="32">
        <f>(AC925)/((AE925+0.0000000000000000001)/charge/constants!$B$3)</f>
        <v>0</v>
      </c>
      <c r="AG925" s="32">
        <f>SQRT(AC925+1)/((AE925+0.0000000000000000001)/charge/constants!$B$3)</f>
        <v>4.8066000000000004</v>
      </c>
      <c r="AH925" s="32">
        <f>AF925/eval!$E$18</f>
        <v>0</v>
      </c>
      <c r="AI925" s="32">
        <f>AG925/eval!$E$18</f>
        <v>5.8210958603810132</v>
      </c>
      <c r="AR925" s="32" t="e">
        <f t="shared" si="220"/>
        <v>#DIV/0!</v>
      </c>
      <c r="AT925" s="32">
        <f>(AP925)/((AS925+0.0000000000000000001)/charge/constants!$B$3)</f>
        <v>0</v>
      </c>
      <c r="AU925" s="32">
        <f>SQRT(AP925+1)/((AS925+0.0000000000000000001)/charge/constants!$B$3)</f>
        <v>4.8066000000000004</v>
      </c>
      <c r="AV925" s="32">
        <f>AT925/eval!$E$18</f>
        <v>0</v>
      </c>
      <c r="AW925" s="32">
        <f>AU925/eval!$E$18</f>
        <v>5.8210958603810132</v>
      </c>
      <c r="BC925" s="32" t="e">
        <f>Rohdaten!AD925-G925</f>
        <v>#DIV/0!</v>
      </c>
      <c r="BF925" s="33">
        <f>Rohdaten!AF925/eval!$B$7</f>
        <v>0</v>
      </c>
    </row>
    <row r="926" spans="2:58" x14ac:dyDescent="0.2">
      <c r="B926" s="29">
        <f>IF(1=1,Rohdaten!H926,"x"&amp;Rohdaten!H926)</f>
        <v>0</v>
      </c>
      <c r="C926" s="29">
        <f>IF(101,Rohdaten!F926,-Rohdaten!F926)</f>
        <v>0</v>
      </c>
      <c r="E926" s="32">
        <f>Rohdaten!J926</f>
        <v>0</v>
      </c>
      <c r="F926" s="32" t="e">
        <f>AVERAGE(Rohdaten!L926,Rohdaten!X926,Rohdaten!AD926)</f>
        <v>#DIV/0!</v>
      </c>
      <c r="G926" s="29" t="e">
        <f t="array" ref="G926">AVERAGE(IF(Rohdaten!E926='turnwise standard'!$A$5:$A$99,'turnwise standard'!$F$5:$F$99))</f>
        <v>#DIV/0!</v>
      </c>
      <c r="H926" s="29" t="b">
        <f>IF(ISERROR(G926),1&lt;0,E926-G926&gt;eval!$B$6)</f>
        <v>0</v>
      </c>
      <c r="I926" s="32" t="e">
        <f>Rohdaten!L926-G926</f>
        <v>#DIV/0!</v>
      </c>
      <c r="J926" s="32">
        <f t="shared" si="218"/>
        <v>0</v>
      </c>
      <c r="K926" s="32">
        <f t="shared" si="219"/>
        <v>0</v>
      </c>
      <c r="V926" s="31" t="e">
        <f t="array" ref="V926">AVERAGE(IF(Rohdaten!E926='turnwise standard'!$A$5:$A$99,'turnwise standard'!$P$5:$P$99))</f>
        <v>#DIV/0!</v>
      </c>
      <c r="AF926" s="32">
        <f>(AC926)/((AE926+0.0000000000000000001)/charge/constants!$B$3)</f>
        <v>0</v>
      </c>
      <c r="AG926" s="32">
        <f>SQRT(AC926+1)/((AE926+0.0000000000000000001)/charge/constants!$B$3)</f>
        <v>4.8066000000000004</v>
      </c>
      <c r="AH926" s="32">
        <f>AF926/eval!$E$18</f>
        <v>0</v>
      </c>
      <c r="AI926" s="32">
        <f>AG926/eval!$E$18</f>
        <v>5.8210958603810132</v>
      </c>
      <c r="AR926" s="32" t="e">
        <f t="shared" si="220"/>
        <v>#DIV/0!</v>
      </c>
      <c r="AT926" s="32">
        <f>(AP926)/((AS926+0.0000000000000000001)/charge/constants!$B$3)</f>
        <v>0</v>
      </c>
      <c r="AU926" s="32">
        <f>SQRT(AP926+1)/((AS926+0.0000000000000000001)/charge/constants!$B$3)</f>
        <v>4.8066000000000004</v>
      </c>
      <c r="AV926" s="32">
        <f>AT926/eval!$E$18</f>
        <v>0</v>
      </c>
      <c r="AW926" s="32">
        <f>AU926/eval!$E$18</f>
        <v>5.8210958603810132</v>
      </c>
      <c r="BC926" s="32" t="e">
        <f>Rohdaten!AD926-G926</f>
        <v>#DIV/0!</v>
      </c>
      <c r="BF926" s="33">
        <f>Rohdaten!AF926/eval!$B$7</f>
        <v>0</v>
      </c>
    </row>
    <row r="927" spans="2:58" x14ac:dyDescent="0.2">
      <c r="B927" s="29">
        <f>IF(1=1,Rohdaten!H927,"x"&amp;Rohdaten!H927)</f>
        <v>0</v>
      </c>
      <c r="C927" s="29">
        <f>IF(101,Rohdaten!F927,-Rohdaten!F927)</f>
        <v>0</v>
      </c>
      <c r="E927" s="32">
        <f>Rohdaten!J927</f>
        <v>0</v>
      </c>
      <c r="F927" s="32" t="e">
        <f>AVERAGE(Rohdaten!L927,Rohdaten!X927,Rohdaten!AD927)</f>
        <v>#DIV/0!</v>
      </c>
      <c r="G927" s="29" t="e">
        <f t="array" ref="G927">AVERAGE(IF(Rohdaten!E927='turnwise standard'!$A$5:$A$99,'turnwise standard'!$F$5:$F$99))</f>
        <v>#DIV/0!</v>
      </c>
      <c r="H927" s="29" t="b">
        <f>IF(ISERROR(G927),1&lt;0,E927-G927&gt;eval!$B$6)</f>
        <v>0</v>
      </c>
      <c r="I927" s="32" t="e">
        <f>Rohdaten!L927-G927</f>
        <v>#DIV/0!</v>
      </c>
      <c r="J927" s="32">
        <f t="shared" si="218"/>
        <v>0</v>
      </c>
      <c r="K927" s="32">
        <f t="shared" si="219"/>
        <v>0</v>
      </c>
      <c r="V927" s="31" t="e">
        <f t="array" ref="V927">AVERAGE(IF(Rohdaten!E927='turnwise standard'!$A$5:$A$99,'turnwise standard'!$P$5:$P$99))</f>
        <v>#DIV/0!</v>
      </c>
      <c r="AF927" s="32">
        <f>(AC927)/((AE927+0.0000000000000000001)/charge/constants!$B$3)</f>
        <v>0</v>
      </c>
      <c r="AG927" s="32">
        <f>SQRT(AC927+1)/((AE927+0.0000000000000000001)/charge/constants!$B$3)</f>
        <v>4.8066000000000004</v>
      </c>
      <c r="AH927" s="32">
        <f>AF927/eval!$E$18</f>
        <v>0</v>
      </c>
      <c r="AI927" s="32">
        <f>AG927/eval!$E$18</f>
        <v>5.8210958603810132</v>
      </c>
      <c r="AR927" s="32" t="e">
        <f t="shared" si="220"/>
        <v>#DIV/0!</v>
      </c>
      <c r="AT927" s="32">
        <f>(AP927)/((AS927+0.0000000000000000001)/charge/constants!$B$3)</f>
        <v>0</v>
      </c>
      <c r="AU927" s="32">
        <f>SQRT(AP927+1)/((AS927+0.0000000000000000001)/charge/constants!$B$3)</f>
        <v>4.8066000000000004</v>
      </c>
      <c r="AV927" s="32">
        <f>AT927/eval!$E$18</f>
        <v>0</v>
      </c>
      <c r="AW927" s="32">
        <f>AU927/eval!$E$18</f>
        <v>5.8210958603810132</v>
      </c>
      <c r="BC927" s="32" t="e">
        <f>Rohdaten!AD927-G927</f>
        <v>#DIV/0!</v>
      </c>
      <c r="BF927" s="33">
        <f>Rohdaten!AF927/eval!$B$7</f>
        <v>0</v>
      </c>
    </row>
    <row r="928" spans="2:58" x14ac:dyDescent="0.2">
      <c r="B928" s="29">
        <f>IF(1=1,Rohdaten!H928,"x"&amp;Rohdaten!H928)</f>
        <v>0</v>
      </c>
      <c r="C928" s="29">
        <f>IF(101,Rohdaten!F928,-Rohdaten!F928)</f>
        <v>0</v>
      </c>
      <c r="E928" s="32">
        <f>Rohdaten!J928</f>
        <v>0</v>
      </c>
      <c r="F928" s="32" t="e">
        <f>AVERAGE(Rohdaten!L928,Rohdaten!X928,Rohdaten!AD928)</f>
        <v>#DIV/0!</v>
      </c>
      <c r="G928" s="29" t="e">
        <f t="array" ref="G928">AVERAGE(IF(Rohdaten!E928='turnwise standard'!$A$5:$A$99,'turnwise standard'!$F$5:$F$99))</f>
        <v>#DIV/0!</v>
      </c>
      <c r="H928" s="29" t="b">
        <f>IF(ISERROR(G928),1&lt;0,E928-G928&gt;eval!$B$6)</f>
        <v>0</v>
      </c>
      <c r="I928" s="32" t="e">
        <f>Rohdaten!L928-G928</f>
        <v>#DIV/0!</v>
      </c>
      <c r="J928" s="32">
        <f t="shared" si="218"/>
        <v>0</v>
      </c>
      <c r="K928" s="32">
        <f t="shared" si="219"/>
        <v>0</v>
      </c>
      <c r="V928" s="31" t="e">
        <f t="array" ref="V928">AVERAGE(IF(Rohdaten!E928='turnwise standard'!$A$5:$A$99,'turnwise standard'!$P$5:$P$99))</f>
        <v>#DIV/0!</v>
      </c>
      <c r="AF928" s="32">
        <f>(AC928)/((AE928+0.0000000000000000001)/charge/constants!$B$3)</f>
        <v>0</v>
      </c>
      <c r="AG928" s="32">
        <f>SQRT(AC928+1)/((AE928+0.0000000000000000001)/charge/constants!$B$3)</f>
        <v>4.8066000000000004</v>
      </c>
      <c r="AH928" s="32">
        <f>AF928/eval!$E$18</f>
        <v>0</v>
      </c>
      <c r="AI928" s="32">
        <f>AG928/eval!$E$18</f>
        <v>5.8210958603810132</v>
      </c>
      <c r="AR928" s="32" t="e">
        <f t="shared" si="220"/>
        <v>#DIV/0!</v>
      </c>
      <c r="AT928" s="32">
        <f>(AP928)/((AS928+0.0000000000000000001)/charge/constants!$B$3)</f>
        <v>0</v>
      </c>
      <c r="AU928" s="32">
        <f>SQRT(AP928+1)/((AS928+0.0000000000000000001)/charge/constants!$B$3)</f>
        <v>4.8066000000000004</v>
      </c>
      <c r="AV928" s="32">
        <f>AT928/eval!$E$18</f>
        <v>0</v>
      </c>
      <c r="AW928" s="32">
        <f>AU928/eval!$E$18</f>
        <v>5.8210958603810132</v>
      </c>
      <c r="BC928" s="32" t="e">
        <f>Rohdaten!AD928-G928</f>
        <v>#DIV/0!</v>
      </c>
      <c r="BF928" s="33">
        <f>Rohdaten!AF928/eval!$B$7</f>
        <v>0</v>
      </c>
    </row>
    <row r="929" spans="2:58" x14ac:dyDescent="0.2">
      <c r="B929" s="29">
        <f>IF(1=1,Rohdaten!H929,"x"&amp;Rohdaten!H929)</f>
        <v>0</v>
      </c>
      <c r="C929" s="29">
        <f>IF(101,Rohdaten!F929,-Rohdaten!F929)</f>
        <v>0</v>
      </c>
      <c r="E929" s="32">
        <f>Rohdaten!J929</f>
        <v>0</v>
      </c>
      <c r="F929" s="32" t="e">
        <f>AVERAGE(Rohdaten!L929,Rohdaten!X929,Rohdaten!AD929)</f>
        <v>#DIV/0!</v>
      </c>
      <c r="G929" s="29" t="e">
        <f t="array" ref="G929">AVERAGE(IF(Rohdaten!E929='turnwise standard'!$A$5:$A$99,'turnwise standard'!$F$5:$F$99))</f>
        <v>#DIV/0!</v>
      </c>
      <c r="H929" s="29" t="b">
        <f>IF(ISERROR(G929),1&lt;0,E929-G929&gt;eval!$B$6)</f>
        <v>0</v>
      </c>
      <c r="I929" s="32" t="e">
        <f>Rohdaten!L929-G929</f>
        <v>#DIV/0!</v>
      </c>
      <c r="J929" s="32">
        <f t="shared" si="218"/>
        <v>0</v>
      </c>
      <c r="K929" s="32">
        <f t="shared" si="219"/>
        <v>0</v>
      </c>
      <c r="V929" s="31" t="e">
        <f t="array" ref="V929">AVERAGE(IF(Rohdaten!E929='turnwise standard'!$A$5:$A$99,'turnwise standard'!$P$5:$P$99))</f>
        <v>#DIV/0!</v>
      </c>
      <c r="AF929" s="32">
        <f>(AC929)/((AE929+0.0000000000000000001)/charge/constants!$B$3)</f>
        <v>0</v>
      </c>
      <c r="AG929" s="32">
        <f>SQRT(AC929+1)/((AE929+0.0000000000000000001)/charge/constants!$B$3)</f>
        <v>4.8066000000000004</v>
      </c>
      <c r="AH929" s="32">
        <f>AF929/eval!$E$18</f>
        <v>0</v>
      </c>
      <c r="AI929" s="32">
        <f>AG929/eval!$E$18</f>
        <v>5.8210958603810132</v>
      </c>
      <c r="AR929" s="32" t="e">
        <f t="shared" si="220"/>
        <v>#DIV/0!</v>
      </c>
      <c r="AT929" s="32">
        <f>(AP929)/((AS929+0.0000000000000000001)/charge/constants!$B$3)</f>
        <v>0</v>
      </c>
      <c r="AU929" s="32">
        <f>SQRT(AP929+1)/((AS929+0.0000000000000000001)/charge/constants!$B$3)</f>
        <v>4.8066000000000004</v>
      </c>
      <c r="AV929" s="32">
        <f>AT929/eval!$E$18</f>
        <v>0</v>
      </c>
      <c r="AW929" s="32">
        <f>AU929/eval!$E$18</f>
        <v>5.8210958603810132</v>
      </c>
      <c r="BC929" s="32" t="e">
        <f>Rohdaten!AD929-G929</f>
        <v>#DIV/0!</v>
      </c>
      <c r="BF929" s="33">
        <f>Rohdaten!AF929/eval!$B$7</f>
        <v>0</v>
      </c>
    </row>
    <row r="930" spans="2:58" x14ac:dyDescent="0.2">
      <c r="B930" s="29">
        <f>IF(1=1,Rohdaten!H930,"x"&amp;Rohdaten!H930)</f>
        <v>0</v>
      </c>
      <c r="C930" s="29">
        <f>IF(101,Rohdaten!F930,-Rohdaten!F930)</f>
        <v>0</v>
      </c>
      <c r="E930" s="32">
        <f>Rohdaten!J930</f>
        <v>0</v>
      </c>
      <c r="F930" s="32" t="e">
        <f>AVERAGE(Rohdaten!L930,Rohdaten!X930,Rohdaten!AD930)</f>
        <v>#DIV/0!</v>
      </c>
      <c r="G930" s="29" t="e">
        <f t="array" ref="G930">AVERAGE(IF(Rohdaten!E930='turnwise standard'!$A$5:$A$99,'turnwise standard'!$F$5:$F$99))</f>
        <v>#DIV/0!</v>
      </c>
      <c r="H930" s="29" t="b">
        <f>IF(ISERROR(G930),1&lt;0,E930-G930&gt;eval!$B$6)</f>
        <v>0</v>
      </c>
      <c r="I930" s="32" t="e">
        <f>Rohdaten!L930-G930</f>
        <v>#DIV/0!</v>
      </c>
      <c r="J930" s="32">
        <f t="shared" si="218"/>
        <v>0</v>
      </c>
      <c r="K930" s="32">
        <f t="shared" si="219"/>
        <v>0</v>
      </c>
      <c r="V930" s="31" t="e">
        <f t="array" ref="V930">AVERAGE(IF(Rohdaten!E930='turnwise standard'!$A$5:$A$99,'turnwise standard'!$P$5:$P$99))</f>
        <v>#DIV/0!</v>
      </c>
      <c r="AF930" s="32">
        <f>(AC930)/((AE930+0.0000000000000000001)/charge/constants!$B$3)</f>
        <v>0</v>
      </c>
      <c r="AG930" s="32">
        <f>SQRT(AC930+1)/((AE930+0.0000000000000000001)/charge/constants!$B$3)</f>
        <v>4.8066000000000004</v>
      </c>
      <c r="AH930" s="32">
        <f>AF930/eval!$E$18</f>
        <v>0</v>
      </c>
      <c r="AI930" s="32">
        <f>AG930/eval!$E$18</f>
        <v>5.8210958603810132</v>
      </c>
      <c r="AR930" s="32" t="e">
        <f t="shared" si="220"/>
        <v>#DIV/0!</v>
      </c>
      <c r="AT930" s="32">
        <f>(AP930)/((AS930+0.0000000000000000001)/charge/constants!$B$3)</f>
        <v>0</v>
      </c>
      <c r="AU930" s="32">
        <f>SQRT(AP930+1)/((AS930+0.0000000000000000001)/charge/constants!$B$3)</f>
        <v>4.8066000000000004</v>
      </c>
      <c r="AV930" s="32">
        <f>AT930/eval!$E$18</f>
        <v>0</v>
      </c>
      <c r="AW930" s="32">
        <f>AU930/eval!$E$18</f>
        <v>5.8210958603810132</v>
      </c>
      <c r="BC930" s="32" t="e">
        <f>Rohdaten!AD930-G930</f>
        <v>#DIV/0!</v>
      </c>
      <c r="BF930" s="33">
        <f>Rohdaten!AF930/eval!$B$7</f>
        <v>0</v>
      </c>
    </row>
    <row r="931" spans="2:58" x14ac:dyDescent="0.2">
      <c r="B931" s="29">
        <f>IF(1=1,Rohdaten!H931,"x"&amp;Rohdaten!H931)</f>
        <v>0</v>
      </c>
      <c r="C931" s="29">
        <f>IF(101,Rohdaten!F931,-Rohdaten!F931)</f>
        <v>0</v>
      </c>
      <c r="E931" s="32">
        <f>Rohdaten!J931</f>
        <v>0</v>
      </c>
      <c r="F931" s="32" t="e">
        <f>AVERAGE(Rohdaten!L931,Rohdaten!X931,Rohdaten!AD931)</f>
        <v>#DIV/0!</v>
      </c>
      <c r="G931" s="29" t="e">
        <f t="array" ref="G931">AVERAGE(IF(Rohdaten!E931='turnwise standard'!$A$5:$A$99,'turnwise standard'!$F$5:$F$99))</f>
        <v>#DIV/0!</v>
      </c>
      <c r="H931" s="29" t="b">
        <f>IF(ISERROR(G931),1&lt;0,E931-G931&gt;eval!$B$6)</f>
        <v>0</v>
      </c>
      <c r="I931" s="32" t="e">
        <f>Rohdaten!L931-G931</f>
        <v>#DIV/0!</v>
      </c>
      <c r="J931" s="32">
        <f t="shared" si="218"/>
        <v>0</v>
      </c>
      <c r="K931" s="32">
        <f t="shared" si="219"/>
        <v>0</v>
      </c>
      <c r="V931" s="31" t="e">
        <f t="array" ref="V931">AVERAGE(IF(Rohdaten!E931='turnwise standard'!$A$5:$A$99,'turnwise standard'!$P$5:$P$99))</f>
        <v>#DIV/0!</v>
      </c>
      <c r="AF931" s="32">
        <f>(AC931)/((AE931+0.0000000000000000001)/charge/constants!$B$3)</f>
        <v>0</v>
      </c>
      <c r="AG931" s="32">
        <f>SQRT(AC931+1)/((AE931+0.0000000000000000001)/charge/constants!$B$3)</f>
        <v>4.8066000000000004</v>
      </c>
      <c r="AH931" s="32">
        <f>AF931/eval!$E$18</f>
        <v>0</v>
      </c>
      <c r="AI931" s="32">
        <f>AG931/eval!$E$18</f>
        <v>5.8210958603810132</v>
      </c>
      <c r="AR931" s="32" t="e">
        <f t="shared" si="220"/>
        <v>#DIV/0!</v>
      </c>
      <c r="AT931" s="32">
        <f>(AP931)/((AS931+0.0000000000000000001)/charge/constants!$B$3)</f>
        <v>0</v>
      </c>
      <c r="AU931" s="32">
        <f>SQRT(AP931+1)/((AS931+0.0000000000000000001)/charge/constants!$B$3)</f>
        <v>4.8066000000000004</v>
      </c>
      <c r="AV931" s="32">
        <f>AT931/eval!$E$18</f>
        <v>0</v>
      </c>
      <c r="AW931" s="32">
        <f>AU931/eval!$E$18</f>
        <v>5.8210958603810132</v>
      </c>
      <c r="BC931" s="32" t="e">
        <f>Rohdaten!AD931-G931</f>
        <v>#DIV/0!</v>
      </c>
      <c r="BF931" s="33">
        <f>Rohdaten!AF931/eval!$B$7</f>
        <v>0</v>
      </c>
    </row>
    <row r="932" spans="2:58" x14ac:dyDescent="0.2">
      <c r="B932" s="29">
        <f>IF(1=1,Rohdaten!H932,"x"&amp;Rohdaten!H932)</f>
        <v>0</v>
      </c>
      <c r="C932" s="29">
        <f>IF(101,Rohdaten!F932,-Rohdaten!F932)</f>
        <v>0</v>
      </c>
      <c r="E932" s="32">
        <f>Rohdaten!J932</f>
        <v>0</v>
      </c>
      <c r="F932" s="32" t="e">
        <f>AVERAGE(Rohdaten!L932,Rohdaten!X932,Rohdaten!AD932)</f>
        <v>#DIV/0!</v>
      </c>
      <c r="G932" s="29" t="e">
        <f t="array" ref="G932">AVERAGE(IF(Rohdaten!E932='turnwise standard'!$A$5:$A$99,'turnwise standard'!$F$5:$F$99))</f>
        <v>#DIV/0!</v>
      </c>
      <c r="H932" s="29" t="b">
        <f>IF(ISERROR(G932),1&lt;0,E932-G932&gt;eval!$B$6)</f>
        <v>0</v>
      </c>
      <c r="I932" s="32" t="e">
        <f>Rohdaten!L932-G932</f>
        <v>#DIV/0!</v>
      </c>
      <c r="J932" s="32">
        <f t="shared" si="218"/>
        <v>0</v>
      </c>
      <c r="K932" s="32">
        <f t="shared" si="219"/>
        <v>0</v>
      </c>
      <c r="V932" s="31" t="e">
        <f t="array" ref="V932">AVERAGE(IF(Rohdaten!E932='turnwise standard'!$A$5:$A$99,'turnwise standard'!$P$5:$P$99))</f>
        <v>#DIV/0!</v>
      </c>
      <c r="AF932" s="32">
        <f>(AC932)/((AE932+0.0000000000000000001)/charge/constants!$B$3)</f>
        <v>0</v>
      </c>
      <c r="AG932" s="32">
        <f>SQRT(AC932+1)/((AE932+0.0000000000000000001)/charge/constants!$B$3)</f>
        <v>4.8066000000000004</v>
      </c>
      <c r="AH932" s="32">
        <f>AF932/eval!$E$18</f>
        <v>0</v>
      </c>
      <c r="AI932" s="32">
        <f>AG932/eval!$E$18</f>
        <v>5.8210958603810132</v>
      </c>
      <c r="AR932" s="32" t="e">
        <f t="shared" si="220"/>
        <v>#DIV/0!</v>
      </c>
      <c r="AT932" s="32">
        <f>(AP932)/((AS932+0.0000000000000000001)/charge/constants!$B$3)</f>
        <v>0</v>
      </c>
      <c r="AU932" s="32">
        <f>SQRT(AP932+1)/((AS932+0.0000000000000000001)/charge/constants!$B$3)</f>
        <v>4.8066000000000004</v>
      </c>
      <c r="AV932" s="32">
        <f>AT932/eval!$E$18</f>
        <v>0</v>
      </c>
      <c r="AW932" s="32">
        <f>AU932/eval!$E$18</f>
        <v>5.8210958603810132</v>
      </c>
      <c r="BC932" s="32" t="e">
        <f>Rohdaten!AD932-G932</f>
        <v>#DIV/0!</v>
      </c>
      <c r="BF932" s="33">
        <f>Rohdaten!AF932/eval!$B$7</f>
        <v>0</v>
      </c>
    </row>
    <row r="933" spans="2:58" x14ac:dyDescent="0.2">
      <c r="B933" s="29">
        <f>IF(1=1,Rohdaten!H933,"x"&amp;Rohdaten!H933)</f>
        <v>0</v>
      </c>
      <c r="C933" s="29">
        <f>IF(101,Rohdaten!F933,-Rohdaten!F933)</f>
        <v>0</v>
      </c>
      <c r="E933" s="32">
        <f>Rohdaten!J933</f>
        <v>0</v>
      </c>
      <c r="F933" s="32" t="e">
        <f>AVERAGE(Rohdaten!L933,Rohdaten!X933,Rohdaten!AD933)</f>
        <v>#DIV/0!</v>
      </c>
      <c r="G933" s="29" t="e">
        <f t="array" ref="G933">AVERAGE(IF(Rohdaten!E933='turnwise standard'!$A$5:$A$99,'turnwise standard'!$F$5:$F$99))</f>
        <v>#DIV/0!</v>
      </c>
      <c r="H933" s="29" t="b">
        <f>IF(ISERROR(G933),1&lt;0,E933-G933&gt;eval!$B$6)</f>
        <v>0</v>
      </c>
      <c r="I933" s="32" t="e">
        <f>Rohdaten!L933-G933</f>
        <v>#DIV/0!</v>
      </c>
      <c r="J933" s="32">
        <f t="shared" si="218"/>
        <v>0</v>
      </c>
      <c r="K933" s="32">
        <f t="shared" si="219"/>
        <v>0</v>
      </c>
      <c r="V933" s="31" t="e">
        <f t="array" ref="V933">AVERAGE(IF(Rohdaten!E933='turnwise standard'!$A$5:$A$99,'turnwise standard'!$P$5:$P$99))</f>
        <v>#DIV/0!</v>
      </c>
      <c r="AF933" s="32">
        <f>(AC933)/((AE933+0.0000000000000000001)/charge/constants!$B$3)</f>
        <v>0</v>
      </c>
      <c r="AG933" s="32">
        <f>SQRT(AC933+1)/((AE933+0.0000000000000000001)/charge/constants!$B$3)</f>
        <v>4.8066000000000004</v>
      </c>
      <c r="AH933" s="32">
        <f>AF933/eval!$E$18</f>
        <v>0</v>
      </c>
      <c r="AI933" s="32">
        <f>AG933/eval!$E$18</f>
        <v>5.8210958603810132</v>
      </c>
      <c r="AR933" s="32" t="e">
        <f t="shared" si="220"/>
        <v>#DIV/0!</v>
      </c>
      <c r="AT933" s="32">
        <f>(AP933)/((AS933+0.0000000000000000001)/charge/constants!$B$3)</f>
        <v>0</v>
      </c>
      <c r="AU933" s="32">
        <f>SQRT(AP933+1)/((AS933+0.0000000000000000001)/charge/constants!$B$3)</f>
        <v>4.8066000000000004</v>
      </c>
      <c r="AV933" s="32">
        <f>AT933/eval!$E$18</f>
        <v>0</v>
      </c>
      <c r="AW933" s="32">
        <f>AU933/eval!$E$18</f>
        <v>5.8210958603810132</v>
      </c>
      <c r="BC933" s="32" t="e">
        <f>Rohdaten!AD933-G933</f>
        <v>#DIV/0!</v>
      </c>
      <c r="BF933" s="33">
        <f>Rohdaten!AF933/eval!$B$7</f>
        <v>0</v>
      </c>
    </row>
    <row r="934" spans="2:58" x14ac:dyDescent="0.2">
      <c r="B934" s="29">
        <f>IF(1=1,Rohdaten!H934,"x"&amp;Rohdaten!H934)</f>
        <v>0</v>
      </c>
      <c r="C934" s="29">
        <f>IF(101,Rohdaten!F934,-Rohdaten!F934)</f>
        <v>0</v>
      </c>
      <c r="E934" s="32">
        <f>Rohdaten!J934</f>
        <v>0</v>
      </c>
      <c r="F934" s="32" t="e">
        <f>AVERAGE(Rohdaten!L934,Rohdaten!X934,Rohdaten!AD934)</f>
        <v>#DIV/0!</v>
      </c>
      <c r="G934" s="29" t="e">
        <f t="array" ref="G934">AVERAGE(IF(Rohdaten!E934='turnwise standard'!$A$5:$A$99,'turnwise standard'!$F$5:$F$99))</f>
        <v>#DIV/0!</v>
      </c>
      <c r="H934" s="29" t="b">
        <f>IF(ISERROR(G934),1&lt;0,E934-G934&gt;eval!$B$6)</f>
        <v>0</v>
      </c>
      <c r="I934" s="32" t="e">
        <f>Rohdaten!L934-G934</f>
        <v>#DIV/0!</v>
      </c>
      <c r="J934" s="32">
        <f t="shared" si="218"/>
        <v>0</v>
      </c>
      <c r="K934" s="32">
        <f t="shared" si="219"/>
        <v>0</v>
      </c>
      <c r="V934" s="31" t="e">
        <f t="array" ref="V934">AVERAGE(IF(Rohdaten!E934='turnwise standard'!$A$5:$A$99,'turnwise standard'!$P$5:$P$99))</f>
        <v>#DIV/0!</v>
      </c>
      <c r="AF934" s="32">
        <f>(AC934)/((AE934+0.0000000000000000001)/charge/constants!$B$3)</f>
        <v>0</v>
      </c>
      <c r="AG934" s="32">
        <f>SQRT(AC934+1)/((AE934+0.0000000000000000001)/charge/constants!$B$3)</f>
        <v>4.8066000000000004</v>
      </c>
      <c r="AH934" s="32">
        <f>AF934/eval!$E$18</f>
        <v>0</v>
      </c>
      <c r="AI934" s="32">
        <f>AG934/eval!$E$18</f>
        <v>5.8210958603810132</v>
      </c>
      <c r="AR934" s="32" t="e">
        <f t="shared" si="220"/>
        <v>#DIV/0!</v>
      </c>
      <c r="AT934" s="32">
        <f>(AP934)/((AS934+0.0000000000000000001)/charge/constants!$B$3)</f>
        <v>0</v>
      </c>
      <c r="AU934" s="32">
        <f>SQRT(AP934+1)/((AS934+0.0000000000000000001)/charge/constants!$B$3)</f>
        <v>4.8066000000000004</v>
      </c>
      <c r="AV934" s="32">
        <f>AT934/eval!$E$18</f>
        <v>0</v>
      </c>
      <c r="AW934" s="32">
        <f>AU934/eval!$E$18</f>
        <v>5.8210958603810132</v>
      </c>
      <c r="BC934" s="32" t="e">
        <f>Rohdaten!AD934-G934</f>
        <v>#DIV/0!</v>
      </c>
      <c r="BF934" s="33">
        <f>Rohdaten!AF934/eval!$B$7</f>
        <v>0</v>
      </c>
    </row>
    <row r="935" spans="2:58" x14ac:dyDescent="0.2">
      <c r="B935" s="29">
        <f>IF(1=1,Rohdaten!H935,"x"&amp;Rohdaten!H935)</f>
        <v>0</v>
      </c>
      <c r="C935" s="29">
        <f>IF(101,Rohdaten!F935,-Rohdaten!F935)</f>
        <v>0</v>
      </c>
      <c r="E935" s="32">
        <f>Rohdaten!J935</f>
        <v>0</v>
      </c>
      <c r="F935" s="32" t="e">
        <f>AVERAGE(Rohdaten!L935,Rohdaten!X935,Rohdaten!AD935)</f>
        <v>#DIV/0!</v>
      </c>
      <c r="G935" s="29" t="e">
        <f t="array" ref="G935">AVERAGE(IF(Rohdaten!E935='turnwise standard'!$A$5:$A$99,'turnwise standard'!$F$5:$F$99))</f>
        <v>#DIV/0!</v>
      </c>
      <c r="H935" s="29" t="b">
        <f>IF(ISERROR(G935),1&lt;0,E935-G935&gt;eval!$B$6)</f>
        <v>0</v>
      </c>
      <c r="I935" s="32" t="e">
        <f>Rohdaten!L935-G935</f>
        <v>#DIV/0!</v>
      </c>
      <c r="J935" s="32">
        <f t="shared" si="218"/>
        <v>0</v>
      </c>
      <c r="K935" s="32">
        <f t="shared" si="219"/>
        <v>0</v>
      </c>
      <c r="V935" s="31" t="e">
        <f t="array" ref="V935">AVERAGE(IF(Rohdaten!E935='turnwise standard'!$A$5:$A$99,'turnwise standard'!$P$5:$P$99))</f>
        <v>#DIV/0!</v>
      </c>
      <c r="AF935" s="32">
        <f>(AC935)/((AE935+0.0000000000000000001)/charge/constants!$B$3)</f>
        <v>0</v>
      </c>
      <c r="AG935" s="32">
        <f>SQRT(AC935+1)/((AE935+0.0000000000000000001)/charge/constants!$B$3)</f>
        <v>4.8066000000000004</v>
      </c>
      <c r="AH935" s="32">
        <f>AF935/eval!$E$18</f>
        <v>0</v>
      </c>
      <c r="AI935" s="32">
        <f>AG935/eval!$E$18</f>
        <v>5.8210958603810132</v>
      </c>
      <c r="AR935" s="32" t="e">
        <f t="shared" si="220"/>
        <v>#DIV/0!</v>
      </c>
      <c r="AT935" s="32">
        <f>(AP935)/((AS935+0.0000000000000000001)/charge/constants!$B$3)</f>
        <v>0</v>
      </c>
      <c r="AU935" s="32">
        <f>SQRT(AP935+1)/((AS935+0.0000000000000000001)/charge/constants!$B$3)</f>
        <v>4.8066000000000004</v>
      </c>
      <c r="AV935" s="32">
        <f>AT935/eval!$E$18</f>
        <v>0</v>
      </c>
      <c r="AW935" s="32">
        <f>AU935/eval!$E$18</f>
        <v>5.8210958603810132</v>
      </c>
      <c r="BC935" s="32" t="e">
        <f>Rohdaten!AD935-G935</f>
        <v>#DIV/0!</v>
      </c>
      <c r="BF935" s="33">
        <f>Rohdaten!AF935/eval!$B$7</f>
        <v>0</v>
      </c>
    </row>
    <row r="936" spans="2:58" x14ac:dyDescent="0.2">
      <c r="B936" s="29">
        <f>IF(1=1,Rohdaten!H936,"x"&amp;Rohdaten!H936)</f>
        <v>0</v>
      </c>
      <c r="C936" s="29">
        <f>IF(101,Rohdaten!F936,-Rohdaten!F936)</f>
        <v>0</v>
      </c>
      <c r="E936" s="32">
        <f>Rohdaten!J936</f>
        <v>0</v>
      </c>
      <c r="F936" s="32" t="e">
        <f>AVERAGE(Rohdaten!L936,Rohdaten!X936,Rohdaten!AD936)</f>
        <v>#DIV/0!</v>
      </c>
      <c r="G936" s="29" t="e">
        <f t="array" ref="G936">AVERAGE(IF(Rohdaten!E936='turnwise standard'!$A$5:$A$99,'turnwise standard'!$F$5:$F$99))</f>
        <v>#DIV/0!</v>
      </c>
      <c r="H936" s="29" t="b">
        <f>IF(ISERROR(G936),1&lt;0,E936-G936&gt;eval!$B$6)</f>
        <v>0</v>
      </c>
      <c r="I936" s="32" t="e">
        <f>Rohdaten!L936-G936</f>
        <v>#DIV/0!</v>
      </c>
      <c r="J936" s="32">
        <f t="shared" si="218"/>
        <v>0</v>
      </c>
      <c r="K936" s="32">
        <f t="shared" si="219"/>
        <v>0</v>
      </c>
      <c r="V936" s="31" t="e">
        <f t="array" ref="V936">AVERAGE(IF(Rohdaten!E936='turnwise standard'!$A$5:$A$99,'turnwise standard'!$P$5:$P$99))</f>
        <v>#DIV/0!</v>
      </c>
      <c r="AF936" s="32">
        <f>(AC936)/((AE936+0.0000000000000000001)/charge/constants!$B$3)</f>
        <v>0</v>
      </c>
      <c r="AG936" s="32">
        <f>SQRT(AC936+1)/((AE936+0.0000000000000000001)/charge/constants!$B$3)</f>
        <v>4.8066000000000004</v>
      </c>
      <c r="AH936" s="32">
        <f>AF936/eval!$E$18</f>
        <v>0</v>
      </c>
      <c r="AI936" s="32">
        <f>AG936/eval!$E$18</f>
        <v>5.8210958603810132</v>
      </c>
      <c r="AR936" s="32" t="e">
        <f t="shared" si="220"/>
        <v>#DIV/0!</v>
      </c>
      <c r="AT936" s="32">
        <f>(AP936)/((AS936+0.0000000000000000001)/charge/constants!$B$3)</f>
        <v>0</v>
      </c>
      <c r="AU936" s="32">
        <f>SQRT(AP936+1)/((AS936+0.0000000000000000001)/charge/constants!$B$3)</f>
        <v>4.8066000000000004</v>
      </c>
      <c r="AV936" s="32">
        <f>AT936/eval!$E$18</f>
        <v>0</v>
      </c>
      <c r="AW936" s="32">
        <f>AU936/eval!$E$18</f>
        <v>5.8210958603810132</v>
      </c>
      <c r="BC936" s="32" t="e">
        <f>Rohdaten!AD936-G936</f>
        <v>#DIV/0!</v>
      </c>
      <c r="BF936" s="33">
        <f>Rohdaten!AF936/eval!$B$7</f>
        <v>0</v>
      </c>
    </row>
    <row r="937" spans="2:58" x14ac:dyDescent="0.2">
      <c r="B937" s="29">
        <f>IF(1=1,Rohdaten!H937,"x"&amp;Rohdaten!H937)</f>
        <v>0</v>
      </c>
      <c r="C937" s="29">
        <f>IF(101,Rohdaten!F937,-Rohdaten!F937)</f>
        <v>0</v>
      </c>
      <c r="E937" s="32">
        <f>Rohdaten!J937</f>
        <v>0</v>
      </c>
      <c r="F937" s="32" t="e">
        <f>AVERAGE(Rohdaten!L937,Rohdaten!X937,Rohdaten!AD937)</f>
        <v>#DIV/0!</v>
      </c>
      <c r="G937" s="29" t="e">
        <f t="array" ref="G937">AVERAGE(IF(Rohdaten!E937='turnwise standard'!$A$5:$A$99,'turnwise standard'!$F$5:$F$99))</f>
        <v>#DIV/0!</v>
      </c>
      <c r="H937" s="29" t="b">
        <f>IF(ISERROR(G937),1&lt;0,E937-G937&gt;eval!$B$6)</f>
        <v>0</v>
      </c>
      <c r="I937" s="32" t="e">
        <f>Rohdaten!L937-G937</f>
        <v>#DIV/0!</v>
      </c>
      <c r="J937" s="32">
        <f t="shared" si="218"/>
        <v>0</v>
      </c>
      <c r="K937" s="32">
        <f t="shared" si="219"/>
        <v>0</v>
      </c>
      <c r="V937" s="31" t="e">
        <f t="array" ref="V937">AVERAGE(IF(Rohdaten!E937='turnwise standard'!$A$5:$A$99,'turnwise standard'!$P$5:$P$99))</f>
        <v>#DIV/0!</v>
      </c>
      <c r="AF937" s="32">
        <f>(AC937)/((AE937+0.0000000000000000001)/charge/constants!$B$3)</f>
        <v>0</v>
      </c>
      <c r="AG937" s="32">
        <f>SQRT(AC937+1)/((AE937+0.0000000000000000001)/charge/constants!$B$3)</f>
        <v>4.8066000000000004</v>
      </c>
      <c r="AH937" s="32">
        <f>AF937/eval!$E$18</f>
        <v>0</v>
      </c>
      <c r="AI937" s="32">
        <f>AG937/eval!$E$18</f>
        <v>5.8210958603810132</v>
      </c>
      <c r="AR937" s="32" t="e">
        <f t="shared" si="220"/>
        <v>#DIV/0!</v>
      </c>
      <c r="AT937" s="32">
        <f>(AP937)/((AS937+0.0000000000000000001)/charge/constants!$B$3)</f>
        <v>0</v>
      </c>
      <c r="AU937" s="32">
        <f>SQRT(AP937+1)/((AS937+0.0000000000000000001)/charge/constants!$B$3)</f>
        <v>4.8066000000000004</v>
      </c>
      <c r="AV937" s="32">
        <f>AT937/eval!$E$18</f>
        <v>0</v>
      </c>
      <c r="AW937" s="32">
        <f>AU937/eval!$E$18</f>
        <v>5.8210958603810132</v>
      </c>
      <c r="BC937" s="32" t="e">
        <f>Rohdaten!AD937-G937</f>
        <v>#DIV/0!</v>
      </c>
      <c r="BF937" s="33">
        <f>Rohdaten!AF937/eval!$B$7</f>
        <v>0</v>
      </c>
    </row>
    <row r="938" spans="2:58" x14ac:dyDescent="0.2">
      <c r="B938" s="29">
        <f>IF(1=1,Rohdaten!H938,"x"&amp;Rohdaten!H938)</f>
        <v>0</v>
      </c>
      <c r="C938" s="29">
        <f>IF(101,Rohdaten!F938,-Rohdaten!F938)</f>
        <v>0</v>
      </c>
      <c r="E938" s="32">
        <f>Rohdaten!J938</f>
        <v>0</v>
      </c>
      <c r="F938" s="32" t="e">
        <f>AVERAGE(Rohdaten!L938,Rohdaten!X938,Rohdaten!AD938)</f>
        <v>#DIV/0!</v>
      </c>
      <c r="G938" s="29" t="e">
        <f t="array" ref="G938">AVERAGE(IF(Rohdaten!E938='turnwise standard'!$A$5:$A$99,'turnwise standard'!$F$5:$F$99))</f>
        <v>#DIV/0!</v>
      </c>
      <c r="H938" s="29" t="b">
        <f>IF(ISERROR(G938),1&lt;0,E938-G938&gt;eval!$B$6)</f>
        <v>0</v>
      </c>
      <c r="I938" s="32" t="e">
        <f>Rohdaten!L938-G938</f>
        <v>#DIV/0!</v>
      </c>
      <c r="J938" s="32">
        <f t="shared" si="218"/>
        <v>0</v>
      </c>
      <c r="K938" s="32">
        <f t="shared" si="219"/>
        <v>0</v>
      </c>
      <c r="V938" s="31" t="e">
        <f t="array" ref="V938">AVERAGE(IF(Rohdaten!E938='turnwise standard'!$A$5:$A$99,'turnwise standard'!$P$5:$P$99))</f>
        <v>#DIV/0!</v>
      </c>
      <c r="AF938" s="32">
        <f>(AC938)/((AE938+0.0000000000000000001)/charge/constants!$B$3)</f>
        <v>0</v>
      </c>
      <c r="AG938" s="32">
        <f>SQRT(AC938+1)/((AE938+0.0000000000000000001)/charge/constants!$B$3)</f>
        <v>4.8066000000000004</v>
      </c>
      <c r="AH938" s="32">
        <f>AF938/eval!$E$18</f>
        <v>0</v>
      </c>
      <c r="AI938" s="32">
        <f>AG938/eval!$E$18</f>
        <v>5.8210958603810132</v>
      </c>
      <c r="AR938" s="32" t="e">
        <f t="shared" si="220"/>
        <v>#DIV/0!</v>
      </c>
      <c r="AT938" s="32">
        <f>(AP938)/((AS938+0.0000000000000000001)/charge/constants!$B$3)</f>
        <v>0</v>
      </c>
      <c r="AU938" s="32">
        <f>SQRT(AP938+1)/((AS938+0.0000000000000000001)/charge/constants!$B$3)</f>
        <v>4.8066000000000004</v>
      </c>
      <c r="AV938" s="32">
        <f>AT938/eval!$E$18</f>
        <v>0</v>
      </c>
      <c r="AW938" s="32">
        <f>AU938/eval!$E$18</f>
        <v>5.8210958603810132</v>
      </c>
      <c r="BC938" s="32" t="e">
        <f>Rohdaten!AD938-G938</f>
        <v>#DIV/0!</v>
      </c>
      <c r="BF938" s="33">
        <f>Rohdaten!AF938/eval!$B$7</f>
        <v>0</v>
      </c>
    </row>
    <row r="939" spans="2:58" x14ac:dyDescent="0.2">
      <c r="B939" s="29">
        <f>IF(1=1,Rohdaten!H939,"x"&amp;Rohdaten!H939)</f>
        <v>0</v>
      </c>
      <c r="C939" s="29">
        <f>IF(101,Rohdaten!F939,-Rohdaten!F939)</f>
        <v>0</v>
      </c>
      <c r="E939" s="32">
        <f>Rohdaten!J939</f>
        <v>0</v>
      </c>
      <c r="F939" s="32" t="e">
        <f>AVERAGE(Rohdaten!L939,Rohdaten!X939,Rohdaten!AD939)</f>
        <v>#DIV/0!</v>
      </c>
      <c r="G939" s="29" t="e">
        <f t="array" ref="G939">AVERAGE(IF(Rohdaten!E939='turnwise standard'!$A$5:$A$99,'turnwise standard'!$F$5:$F$99))</f>
        <v>#DIV/0!</v>
      </c>
      <c r="H939" s="29" t="b">
        <f>IF(ISERROR(G939),1&lt;0,E939-G939&gt;eval!$B$6)</f>
        <v>0</v>
      </c>
      <c r="I939" s="32" t="e">
        <f>Rohdaten!L939-G939</f>
        <v>#DIV/0!</v>
      </c>
      <c r="J939" s="32">
        <f t="shared" si="218"/>
        <v>0</v>
      </c>
      <c r="K939" s="32">
        <f t="shared" si="219"/>
        <v>0</v>
      </c>
      <c r="V939" s="31" t="e">
        <f t="array" ref="V939">AVERAGE(IF(Rohdaten!E939='turnwise standard'!$A$5:$A$99,'turnwise standard'!$P$5:$P$99))</f>
        <v>#DIV/0!</v>
      </c>
      <c r="AF939" s="32">
        <f>(AC939)/((AE939+0.0000000000000000001)/charge/constants!$B$3)</f>
        <v>0</v>
      </c>
      <c r="AG939" s="32">
        <f>SQRT(AC939+1)/((AE939+0.0000000000000000001)/charge/constants!$B$3)</f>
        <v>4.8066000000000004</v>
      </c>
      <c r="AH939" s="32">
        <f>AF939/eval!$E$18</f>
        <v>0</v>
      </c>
      <c r="AI939" s="32">
        <f>AG939/eval!$E$18</f>
        <v>5.8210958603810132</v>
      </c>
      <c r="AR939" s="32" t="e">
        <f t="shared" si="220"/>
        <v>#DIV/0!</v>
      </c>
      <c r="AT939" s="32">
        <f>(AP939)/((AS939+0.0000000000000000001)/charge/constants!$B$3)</f>
        <v>0</v>
      </c>
      <c r="AU939" s="32">
        <f>SQRT(AP939+1)/((AS939+0.0000000000000000001)/charge/constants!$B$3)</f>
        <v>4.8066000000000004</v>
      </c>
      <c r="AV939" s="32">
        <f>AT939/eval!$E$18</f>
        <v>0</v>
      </c>
      <c r="AW939" s="32">
        <f>AU939/eval!$E$18</f>
        <v>5.8210958603810132</v>
      </c>
      <c r="BC939" s="32" t="e">
        <f>Rohdaten!AD939-G939</f>
        <v>#DIV/0!</v>
      </c>
      <c r="BF939" s="33">
        <f>Rohdaten!AF939/eval!$B$7</f>
        <v>0</v>
      </c>
    </row>
    <row r="940" spans="2:58" x14ac:dyDescent="0.2">
      <c r="B940" s="29">
        <f>IF(1=1,Rohdaten!H940,"x"&amp;Rohdaten!H940)</f>
        <v>0</v>
      </c>
      <c r="C940" s="29">
        <f>IF(101,Rohdaten!F940,-Rohdaten!F940)</f>
        <v>0</v>
      </c>
      <c r="E940" s="32">
        <f>Rohdaten!J940</f>
        <v>0</v>
      </c>
      <c r="F940" s="32" t="e">
        <f>AVERAGE(Rohdaten!L940,Rohdaten!X940,Rohdaten!AD940)</f>
        <v>#DIV/0!</v>
      </c>
      <c r="G940" s="29" t="e">
        <f t="array" ref="G940">AVERAGE(IF(Rohdaten!E940='turnwise standard'!$A$5:$A$99,'turnwise standard'!$F$5:$F$99))</f>
        <v>#DIV/0!</v>
      </c>
      <c r="H940" s="29" t="b">
        <f>IF(ISERROR(G940),1&lt;0,E940-G940&gt;eval!$B$6)</f>
        <v>0</v>
      </c>
      <c r="I940" s="32" t="e">
        <f>Rohdaten!L940-G940</f>
        <v>#DIV/0!</v>
      </c>
      <c r="J940" s="32">
        <f t="shared" si="218"/>
        <v>0</v>
      </c>
      <c r="K940" s="32">
        <f t="shared" si="219"/>
        <v>0</v>
      </c>
      <c r="V940" s="31" t="e">
        <f t="array" ref="V940">AVERAGE(IF(Rohdaten!E940='turnwise standard'!$A$5:$A$99,'turnwise standard'!$P$5:$P$99))</f>
        <v>#DIV/0!</v>
      </c>
      <c r="AF940" s="32">
        <f>(AC940)/((AE940+0.0000000000000000001)/charge/constants!$B$3)</f>
        <v>0</v>
      </c>
      <c r="AG940" s="32">
        <f>SQRT(AC940+1)/((AE940+0.0000000000000000001)/charge/constants!$B$3)</f>
        <v>4.8066000000000004</v>
      </c>
      <c r="AH940" s="32">
        <f>AF940/eval!$E$18</f>
        <v>0</v>
      </c>
      <c r="AI940" s="32">
        <f>AG940/eval!$E$18</f>
        <v>5.8210958603810132</v>
      </c>
      <c r="AR940" s="32" t="e">
        <f t="shared" si="220"/>
        <v>#DIV/0!</v>
      </c>
      <c r="AT940" s="32">
        <f>(AP940)/((AS940+0.0000000000000000001)/charge/constants!$B$3)</f>
        <v>0</v>
      </c>
      <c r="AU940" s="32">
        <f>SQRT(AP940+1)/((AS940+0.0000000000000000001)/charge/constants!$B$3)</f>
        <v>4.8066000000000004</v>
      </c>
      <c r="AV940" s="32">
        <f>AT940/eval!$E$18</f>
        <v>0</v>
      </c>
      <c r="AW940" s="32">
        <f>AU940/eval!$E$18</f>
        <v>5.8210958603810132</v>
      </c>
      <c r="BC940" s="32" t="e">
        <f>Rohdaten!AD940-G940</f>
        <v>#DIV/0!</v>
      </c>
      <c r="BF940" s="33">
        <f>Rohdaten!AF940/eval!$B$7</f>
        <v>0</v>
      </c>
    </row>
    <row r="941" spans="2:58" x14ac:dyDescent="0.2">
      <c r="B941" s="29">
        <f>IF(1=1,Rohdaten!H941,"x"&amp;Rohdaten!H941)</f>
        <v>0</v>
      </c>
      <c r="C941" s="29">
        <f>IF(101,Rohdaten!F941,-Rohdaten!F941)</f>
        <v>0</v>
      </c>
      <c r="E941" s="32">
        <f>Rohdaten!J941</f>
        <v>0</v>
      </c>
      <c r="F941" s="32" t="e">
        <f>AVERAGE(Rohdaten!L941,Rohdaten!X941,Rohdaten!AD941)</f>
        <v>#DIV/0!</v>
      </c>
      <c r="G941" s="29" t="e">
        <f t="array" ref="G941">AVERAGE(IF(Rohdaten!E941='turnwise standard'!$A$5:$A$99,'turnwise standard'!$F$5:$F$99))</f>
        <v>#DIV/0!</v>
      </c>
      <c r="H941" s="29" t="b">
        <f>IF(ISERROR(G941),1&lt;0,E941-G941&gt;eval!$B$6)</f>
        <v>0</v>
      </c>
      <c r="I941" s="32" t="e">
        <f>Rohdaten!L941-G941</f>
        <v>#DIV/0!</v>
      </c>
      <c r="J941" s="32">
        <f t="shared" si="218"/>
        <v>0</v>
      </c>
      <c r="K941" s="32">
        <f t="shared" si="219"/>
        <v>0</v>
      </c>
      <c r="V941" s="31" t="e">
        <f t="array" ref="V941">AVERAGE(IF(Rohdaten!E941='turnwise standard'!$A$5:$A$99,'turnwise standard'!$P$5:$P$99))</f>
        <v>#DIV/0!</v>
      </c>
      <c r="AF941" s="32">
        <f>(AC941)/((AE941+0.0000000000000000001)/charge/constants!$B$3)</f>
        <v>0</v>
      </c>
      <c r="AG941" s="32">
        <f>SQRT(AC941+1)/((AE941+0.0000000000000000001)/charge/constants!$B$3)</f>
        <v>4.8066000000000004</v>
      </c>
      <c r="AH941" s="32">
        <f>AF941/eval!$E$18</f>
        <v>0</v>
      </c>
      <c r="AI941" s="32">
        <f>AG941/eval!$E$18</f>
        <v>5.8210958603810132</v>
      </c>
      <c r="AR941" s="32" t="e">
        <f t="shared" si="220"/>
        <v>#DIV/0!</v>
      </c>
      <c r="AT941" s="32">
        <f>(AP941)/((AS941+0.0000000000000000001)/charge/constants!$B$3)</f>
        <v>0</v>
      </c>
      <c r="AU941" s="32">
        <f>SQRT(AP941+1)/((AS941+0.0000000000000000001)/charge/constants!$B$3)</f>
        <v>4.8066000000000004</v>
      </c>
      <c r="AV941" s="32">
        <f>AT941/eval!$E$18</f>
        <v>0</v>
      </c>
      <c r="AW941" s="32">
        <f>AU941/eval!$E$18</f>
        <v>5.8210958603810132</v>
      </c>
      <c r="BC941" s="32" t="e">
        <f>Rohdaten!AD941-G941</f>
        <v>#DIV/0!</v>
      </c>
      <c r="BF941" s="33">
        <f>Rohdaten!AF941/eval!$B$7</f>
        <v>0</v>
      </c>
    </row>
    <row r="942" spans="2:58" x14ac:dyDescent="0.2">
      <c r="B942" s="29">
        <f>IF(1=1,Rohdaten!H942,"x"&amp;Rohdaten!H942)</f>
        <v>0</v>
      </c>
      <c r="C942" s="29">
        <f>IF(101,Rohdaten!F942,-Rohdaten!F942)</f>
        <v>0</v>
      </c>
      <c r="E942" s="32">
        <f>Rohdaten!J942</f>
        <v>0</v>
      </c>
      <c r="F942" s="32" t="e">
        <f>AVERAGE(Rohdaten!L942,Rohdaten!X942,Rohdaten!AD942)</f>
        <v>#DIV/0!</v>
      </c>
      <c r="G942" s="29" t="e">
        <f t="array" ref="G942">AVERAGE(IF(Rohdaten!E942='turnwise standard'!$A$5:$A$99,'turnwise standard'!$F$5:$F$99))</f>
        <v>#DIV/0!</v>
      </c>
      <c r="H942" s="29" t="b">
        <f>IF(ISERROR(G942),1&lt;0,E942-G942&gt;eval!$B$6)</f>
        <v>0</v>
      </c>
      <c r="I942" s="32" t="e">
        <f>Rohdaten!L942-G942</f>
        <v>#DIV/0!</v>
      </c>
      <c r="J942" s="32">
        <f t="shared" si="218"/>
        <v>0</v>
      </c>
      <c r="K942" s="32">
        <f t="shared" si="219"/>
        <v>0</v>
      </c>
      <c r="V942" s="31" t="e">
        <f t="array" ref="V942">AVERAGE(IF(Rohdaten!E942='turnwise standard'!$A$5:$A$99,'turnwise standard'!$P$5:$P$99))</f>
        <v>#DIV/0!</v>
      </c>
      <c r="AF942" s="32">
        <f>(AC942)/((AE942+0.0000000000000000001)/charge/constants!$B$3)</f>
        <v>0</v>
      </c>
      <c r="AG942" s="32">
        <f>SQRT(AC942+1)/((AE942+0.0000000000000000001)/charge/constants!$B$3)</f>
        <v>4.8066000000000004</v>
      </c>
      <c r="AH942" s="32">
        <f>AF942/eval!$E$18</f>
        <v>0</v>
      </c>
      <c r="AI942" s="32">
        <f>AG942/eval!$E$18</f>
        <v>5.8210958603810132</v>
      </c>
      <c r="AR942" s="32" t="e">
        <f t="shared" si="220"/>
        <v>#DIV/0!</v>
      </c>
      <c r="AT942" s="32">
        <f>(AP942)/((AS942+0.0000000000000000001)/charge/constants!$B$3)</f>
        <v>0</v>
      </c>
      <c r="AU942" s="32">
        <f>SQRT(AP942+1)/((AS942+0.0000000000000000001)/charge/constants!$B$3)</f>
        <v>4.8066000000000004</v>
      </c>
      <c r="AV942" s="32">
        <f>AT942/eval!$E$18</f>
        <v>0</v>
      </c>
      <c r="AW942" s="32">
        <f>AU942/eval!$E$18</f>
        <v>5.8210958603810132</v>
      </c>
      <c r="BC942" s="32" t="e">
        <f>Rohdaten!AD942-G942</f>
        <v>#DIV/0!</v>
      </c>
      <c r="BF942" s="33">
        <f>Rohdaten!AF942/eval!$B$7</f>
        <v>0</v>
      </c>
    </row>
    <row r="943" spans="2:58" x14ac:dyDescent="0.2">
      <c r="B943" s="29">
        <f>IF(1=1,Rohdaten!H943,"x"&amp;Rohdaten!H943)</f>
        <v>0</v>
      </c>
      <c r="C943" s="29">
        <f>IF(101,Rohdaten!F943,-Rohdaten!F943)</f>
        <v>0</v>
      </c>
      <c r="E943" s="32">
        <f>Rohdaten!J943</f>
        <v>0</v>
      </c>
      <c r="F943" s="32" t="e">
        <f>AVERAGE(Rohdaten!L943,Rohdaten!X943,Rohdaten!AD943)</f>
        <v>#DIV/0!</v>
      </c>
      <c r="G943" s="29" t="e">
        <f t="array" ref="G943">AVERAGE(IF(Rohdaten!E943='turnwise standard'!$A$5:$A$99,'turnwise standard'!$F$5:$F$99))</f>
        <v>#DIV/0!</v>
      </c>
      <c r="H943" s="29" t="b">
        <f>IF(ISERROR(G943),1&lt;0,E943-G943&gt;eval!$B$6)</f>
        <v>0</v>
      </c>
      <c r="I943" s="32" t="e">
        <f>Rohdaten!L943-G943</f>
        <v>#DIV/0!</v>
      </c>
      <c r="J943" s="32">
        <f t="shared" si="218"/>
        <v>0</v>
      </c>
      <c r="K943" s="32">
        <f t="shared" si="219"/>
        <v>0</v>
      </c>
      <c r="V943" s="31" t="e">
        <f t="array" ref="V943">AVERAGE(IF(Rohdaten!E943='turnwise standard'!$A$5:$A$99,'turnwise standard'!$P$5:$P$99))</f>
        <v>#DIV/0!</v>
      </c>
      <c r="AF943" s="32">
        <f>(AC943)/((AE943+0.0000000000000000001)/charge/constants!$B$3)</f>
        <v>0</v>
      </c>
      <c r="AG943" s="32">
        <f>SQRT(AC943+1)/((AE943+0.0000000000000000001)/charge/constants!$B$3)</f>
        <v>4.8066000000000004</v>
      </c>
      <c r="AH943" s="32">
        <f>AF943/eval!$E$18</f>
        <v>0</v>
      </c>
      <c r="AI943" s="32">
        <f>AG943/eval!$E$18</f>
        <v>5.8210958603810132</v>
      </c>
      <c r="AR943" s="32" t="e">
        <f t="shared" si="220"/>
        <v>#DIV/0!</v>
      </c>
      <c r="AT943" s="32">
        <f>(AP943)/((AS943+0.0000000000000000001)/charge/constants!$B$3)</f>
        <v>0</v>
      </c>
      <c r="AU943" s="32">
        <f>SQRT(AP943+1)/((AS943+0.0000000000000000001)/charge/constants!$B$3)</f>
        <v>4.8066000000000004</v>
      </c>
      <c r="AV943" s="32">
        <f>AT943/eval!$E$18</f>
        <v>0</v>
      </c>
      <c r="AW943" s="32">
        <f>AU943/eval!$E$18</f>
        <v>5.8210958603810132</v>
      </c>
      <c r="BC943" s="32" t="e">
        <f>Rohdaten!AD943-G943</f>
        <v>#DIV/0!</v>
      </c>
      <c r="BF943" s="33">
        <f>Rohdaten!AF943/eval!$B$7</f>
        <v>0</v>
      </c>
    </row>
    <row r="944" spans="2:58" x14ac:dyDescent="0.2">
      <c r="B944" s="29">
        <f>IF(1=1,Rohdaten!H944,"x"&amp;Rohdaten!H944)</f>
        <v>0</v>
      </c>
      <c r="C944" s="29">
        <f>IF(101,Rohdaten!F944,-Rohdaten!F944)</f>
        <v>0</v>
      </c>
      <c r="E944" s="32">
        <f>Rohdaten!J944</f>
        <v>0</v>
      </c>
      <c r="F944" s="32" t="e">
        <f>AVERAGE(Rohdaten!L944,Rohdaten!X944,Rohdaten!AD944)</f>
        <v>#DIV/0!</v>
      </c>
      <c r="G944" s="29" t="e">
        <f t="array" ref="G944">AVERAGE(IF(Rohdaten!E944='turnwise standard'!$A$5:$A$99,'turnwise standard'!$F$5:$F$99))</f>
        <v>#DIV/0!</v>
      </c>
      <c r="H944" s="29" t="b">
        <f>IF(ISERROR(G944),1&lt;0,E944-G944&gt;eval!$B$6)</f>
        <v>0</v>
      </c>
      <c r="I944" s="32" t="e">
        <f>Rohdaten!L944-G944</f>
        <v>#DIV/0!</v>
      </c>
      <c r="J944" s="32">
        <f t="shared" si="218"/>
        <v>0</v>
      </c>
      <c r="K944" s="32">
        <f t="shared" si="219"/>
        <v>0</v>
      </c>
      <c r="V944" s="31" t="e">
        <f t="array" ref="V944">AVERAGE(IF(Rohdaten!E944='turnwise standard'!$A$5:$A$99,'turnwise standard'!$P$5:$P$99))</f>
        <v>#DIV/0!</v>
      </c>
      <c r="AF944" s="32">
        <f>(AC944)/((AE944+0.0000000000000000001)/charge/constants!$B$3)</f>
        <v>0</v>
      </c>
      <c r="AG944" s="32">
        <f>SQRT(AC944+1)/((AE944+0.0000000000000000001)/charge/constants!$B$3)</f>
        <v>4.8066000000000004</v>
      </c>
      <c r="AH944" s="32">
        <f>AF944/eval!$E$18</f>
        <v>0</v>
      </c>
      <c r="AI944" s="32">
        <f>AG944/eval!$E$18</f>
        <v>5.8210958603810132</v>
      </c>
      <c r="AR944" s="32" t="e">
        <f t="shared" si="220"/>
        <v>#DIV/0!</v>
      </c>
      <c r="AT944" s="32">
        <f>(AP944)/((AS944+0.0000000000000000001)/charge/constants!$B$3)</f>
        <v>0</v>
      </c>
      <c r="AU944" s="32">
        <f>SQRT(AP944+1)/((AS944+0.0000000000000000001)/charge/constants!$B$3)</f>
        <v>4.8066000000000004</v>
      </c>
      <c r="AV944" s="32">
        <f>AT944/eval!$E$18</f>
        <v>0</v>
      </c>
      <c r="AW944" s="32">
        <f>AU944/eval!$E$18</f>
        <v>5.8210958603810132</v>
      </c>
      <c r="BC944" s="32" t="e">
        <f>Rohdaten!AD944-G944</f>
        <v>#DIV/0!</v>
      </c>
      <c r="BF944" s="33">
        <f>Rohdaten!AF944/eval!$B$7</f>
        <v>0</v>
      </c>
    </row>
    <row r="945" spans="2:58" x14ac:dyDescent="0.2">
      <c r="B945" s="29">
        <f>IF(1=1,Rohdaten!H945,"x"&amp;Rohdaten!H945)</f>
        <v>0</v>
      </c>
      <c r="C945" s="29">
        <f>IF(101,Rohdaten!F945,-Rohdaten!F945)</f>
        <v>0</v>
      </c>
      <c r="E945" s="32">
        <f>Rohdaten!J945</f>
        <v>0</v>
      </c>
      <c r="F945" s="32" t="e">
        <f>AVERAGE(Rohdaten!L945,Rohdaten!X945,Rohdaten!AD945)</f>
        <v>#DIV/0!</v>
      </c>
      <c r="G945" s="29" t="e">
        <f t="array" ref="G945">AVERAGE(IF(Rohdaten!E945='turnwise standard'!$A$5:$A$99,'turnwise standard'!$F$5:$F$99))</f>
        <v>#DIV/0!</v>
      </c>
      <c r="H945" s="29" t="b">
        <f>IF(ISERROR(G945),1&lt;0,E945-G945&gt;eval!$B$6)</f>
        <v>0</v>
      </c>
      <c r="I945" s="32" t="e">
        <f>Rohdaten!L945-G945</f>
        <v>#DIV/0!</v>
      </c>
      <c r="J945" s="32">
        <f t="shared" si="218"/>
        <v>0</v>
      </c>
      <c r="K945" s="32">
        <f t="shared" si="219"/>
        <v>0</v>
      </c>
      <c r="V945" s="31" t="e">
        <f t="array" ref="V945">AVERAGE(IF(Rohdaten!E945='turnwise standard'!$A$5:$A$99,'turnwise standard'!$P$5:$P$99))</f>
        <v>#DIV/0!</v>
      </c>
      <c r="AF945" s="32">
        <f>(AC945)/((AE945+0.0000000000000000001)/charge/constants!$B$3)</f>
        <v>0</v>
      </c>
      <c r="AG945" s="32">
        <f>SQRT(AC945+1)/((AE945+0.0000000000000000001)/charge/constants!$B$3)</f>
        <v>4.8066000000000004</v>
      </c>
      <c r="AH945" s="32">
        <f>AF945/eval!$E$18</f>
        <v>0</v>
      </c>
      <c r="AI945" s="32">
        <f>AG945/eval!$E$18</f>
        <v>5.8210958603810132</v>
      </c>
      <c r="AR945" s="32" t="e">
        <f t="shared" si="220"/>
        <v>#DIV/0!</v>
      </c>
      <c r="AT945" s="32">
        <f>(AP945)/((AS945+0.0000000000000000001)/charge/constants!$B$3)</f>
        <v>0</v>
      </c>
      <c r="AU945" s="32">
        <f>SQRT(AP945+1)/((AS945+0.0000000000000000001)/charge/constants!$B$3)</f>
        <v>4.8066000000000004</v>
      </c>
      <c r="AV945" s="32">
        <f>AT945/eval!$E$18</f>
        <v>0</v>
      </c>
      <c r="AW945" s="32">
        <f>AU945/eval!$E$18</f>
        <v>5.8210958603810132</v>
      </c>
      <c r="BC945" s="32" t="e">
        <f>Rohdaten!AD945-G945</f>
        <v>#DIV/0!</v>
      </c>
      <c r="BF945" s="33">
        <f>Rohdaten!AF945/eval!$B$7</f>
        <v>0</v>
      </c>
    </row>
    <row r="946" spans="2:58" x14ac:dyDescent="0.2">
      <c r="B946" s="29">
        <f>IF(1=1,Rohdaten!H946,"x"&amp;Rohdaten!H946)</f>
        <v>0</v>
      </c>
      <c r="C946" s="29">
        <f>IF(101,Rohdaten!F946,-Rohdaten!F946)</f>
        <v>0</v>
      </c>
      <c r="E946" s="32">
        <f>Rohdaten!J946</f>
        <v>0</v>
      </c>
      <c r="F946" s="32" t="e">
        <f>AVERAGE(Rohdaten!L946,Rohdaten!X946,Rohdaten!AD946)</f>
        <v>#DIV/0!</v>
      </c>
      <c r="G946" s="29" t="e">
        <f t="array" ref="G946">AVERAGE(IF(Rohdaten!E946='turnwise standard'!$A$5:$A$99,'turnwise standard'!$F$5:$F$99))</f>
        <v>#DIV/0!</v>
      </c>
      <c r="H946" s="29" t="b">
        <f>IF(ISERROR(G946),1&lt;0,E946-G946&gt;eval!$B$6)</f>
        <v>0</v>
      </c>
      <c r="I946" s="32" t="e">
        <f>Rohdaten!L946-G946</f>
        <v>#DIV/0!</v>
      </c>
      <c r="J946" s="32">
        <f t="shared" si="218"/>
        <v>0</v>
      </c>
      <c r="K946" s="32">
        <f t="shared" si="219"/>
        <v>0</v>
      </c>
      <c r="V946" s="31" t="e">
        <f t="array" ref="V946">AVERAGE(IF(Rohdaten!E946='turnwise standard'!$A$5:$A$99,'turnwise standard'!$P$5:$P$99))</f>
        <v>#DIV/0!</v>
      </c>
      <c r="AF946" s="32">
        <f>(AC946)/((AE946+0.0000000000000000001)/charge/constants!$B$3)</f>
        <v>0</v>
      </c>
      <c r="AG946" s="32">
        <f>SQRT(AC946+1)/((AE946+0.0000000000000000001)/charge/constants!$B$3)</f>
        <v>4.8066000000000004</v>
      </c>
      <c r="AH946" s="32">
        <f>AF946/eval!$E$18</f>
        <v>0</v>
      </c>
      <c r="AI946" s="32">
        <f>AG946/eval!$E$18</f>
        <v>5.8210958603810132</v>
      </c>
      <c r="AR946" s="32" t="e">
        <f t="shared" si="220"/>
        <v>#DIV/0!</v>
      </c>
      <c r="AT946" s="32">
        <f>(AP946)/((AS946+0.0000000000000000001)/charge/constants!$B$3)</f>
        <v>0</v>
      </c>
      <c r="AU946" s="32">
        <f>SQRT(AP946+1)/((AS946+0.0000000000000000001)/charge/constants!$B$3)</f>
        <v>4.8066000000000004</v>
      </c>
      <c r="AV946" s="32">
        <f>AT946/eval!$E$18</f>
        <v>0</v>
      </c>
      <c r="AW946" s="32">
        <f>AU946/eval!$E$18</f>
        <v>5.8210958603810132</v>
      </c>
      <c r="BC946" s="32" t="e">
        <f>Rohdaten!AD946-G946</f>
        <v>#DIV/0!</v>
      </c>
      <c r="BF946" s="33">
        <f>Rohdaten!AF946/eval!$B$7</f>
        <v>0</v>
      </c>
    </row>
    <row r="947" spans="2:58" x14ac:dyDescent="0.2">
      <c r="B947" s="29">
        <f>IF(1=1,Rohdaten!H947,"x"&amp;Rohdaten!H947)</f>
        <v>0</v>
      </c>
      <c r="C947" s="29">
        <f>IF(101,Rohdaten!F947,-Rohdaten!F947)</f>
        <v>0</v>
      </c>
      <c r="E947" s="32">
        <f>Rohdaten!J947</f>
        <v>0</v>
      </c>
      <c r="F947" s="32" t="e">
        <f>AVERAGE(Rohdaten!L947,Rohdaten!X947,Rohdaten!AD947)</f>
        <v>#DIV/0!</v>
      </c>
      <c r="G947" s="29" t="e">
        <f t="array" ref="G947">AVERAGE(IF(Rohdaten!E947='turnwise standard'!$A$5:$A$99,'turnwise standard'!$F$5:$F$99))</f>
        <v>#DIV/0!</v>
      </c>
      <c r="H947" s="29" t="b">
        <f>IF(ISERROR(G947),1&lt;0,E947-G947&gt;eval!$B$6)</f>
        <v>0</v>
      </c>
      <c r="I947" s="32" t="e">
        <f>Rohdaten!L947-G947</f>
        <v>#DIV/0!</v>
      </c>
      <c r="J947" s="32">
        <f t="shared" si="218"/>
        <v>0</v>
      </c>
      <c r="K947" s="32">
        <f t="shared" si="219"/>
        <v>0</v>
      </c>
      <c r="V947" s="31" t="e">
        <f t="array" ref="V947">AVERAGE(IF(Rohdaten!E947='turnwise standard'!$A$5:$A$99,'turnwise standard'!$P$5:$P$99))</f>
        <v>#DIV/0!</v>
      </c>
      <c r="AF947" s="32">
        <f>(AC947)/((AE947+0.0000000000000000001)/charge/constants!$B$3)</f>
        <v>0</v>
      </c>
      <c r="AG947" s="32">
        <f>SQRT(AC947+1)/((AE947+0.0000000000000000001)/charge/constants!$B$3)</f>
        <v>4.8066000000000004</v>
      </c>
      <c r="AH947" s="32">
        <f>AF947/eval!$E$18</f>
        <v>0</v>
      </c>
      <c r="AI947" s="32">
        <f>AG947/eval!$E$18</f>
        <v>5.8210958603810132</v>
      </c>
      <c r="AR947" s="32" t="e">
        <f t="shared" si="220"/>
        <v>#DIV/0!</v>
      </c>
      <c r="AT947" s="32">
        <f>(AP947)/((AS947+0.0000000000000000001)/charge/constants!$B$3)</f>
        <v>0</v>
      </c>
      <c r="AU947" s="32">
        <f>SQRT(AP947+1)/((AS947+0.0000000000000000001)/charge/constants!$B$3)</f>
        <v>4.8066000000000004</v>
      </c>
      <c r="AV947" s="32">
        <f>AT947/eval!$E$18</f>
        <v>0</v>
      </c>
      <c r="AW947" s="32">
        <f>AU947/eval!$E$18</f>
        <v>5.8210958603810132</v>
      </c>
      <c r="BC947" s="32" t="e">
        <f>Rohdaten!AD947-G947</f>
        <v>#DIV/0!</v>
      </c>
      <c r="BF947" s="33">
        <f>Rohdaten!AF947/eval!$B$7</f>
        <v>0</v>
      </c>
    </row>
    <row r="948" spans="2:58" x14ac:dyDescent="0.2">
      <c r="B948" s="29">
        <f>IF(1=1,Rohdaten!H948,"x"&amp;Rohdaten!H948)</f>
        <v>0</v>
      </c>
      <c r="C948" s="29">
        <f>IF(101,Rohdaten!F948,-Rohdaten!F948)</f>
        <v>0</v>
      </c>
      <c r="E948" s="32">
        <f>Rohdaten!J948</f>
        <v>0</v>
      </c>
      <c r="F948" s="32" t="e">
        <f>AVERAGE(Rohdaten!L948,Rohdaten!X948,Rohdaten!AD948)</f>
        <v>#DIV/0!</v>
      </c>
      <c r="G948" s="29" t="e">
        <f t="array" ref="G948">AVERAGE(IF(Rohdaten!E948='turnwise standard'!$A$5:$A$99,'turnwise standard'!$F$5:$F$99))</f>
        <v>#DIV/0!</v>
      </c>
      <c r="H948" s="29" t="b">
        <f>IF(ISERROR(G948),1&lt;0,E948-G948&gt;eval!$B$6)</f>
        <v>0</v>
      </c>
      <c r="I948" s="32" t="e">
        <f>Rohdaten!L948-G948</f>
        <v>#DIV/0!</v>
      </c>
      <c r="J948" s="32">
        <f t="shared" si="218"/>
        <v>0</v>
      </c>
      <c r="K948" s="32">
        <f t="shared" si="219"/>
        <v>0</v>
      </c>
      <c r="V948" s="31" t="e">
        <f t="array" ref="V948">AVERAGE(IF(Rohdaten!E948='turnwise standard'!$A$5:$A$99,'turnwise standard'!$P$5:$P$99))</f>
        <v>#DIV/0!</v>
      </c>
      <c r="AF948" s="32">
        <f>(AC948)/((AE948+0.0000000000000000001)/charge/constants!$B$3)</f>
        <v>0</v>
      </c>
      <c r="AG948" s="32">
        <f>SQRT(AC948+1)/((AE948+0.0000000000000000001)/charge/constants!$B$3)</f>
        <v>4.8066000000000004</v>
      </c>
      <c r="AH948" s="32">
        <f>AF948/eval!$E$18</f>
        <v>0</v>
      </c>
      <c r="AI948" s="32">
        <f>AG948/eval!$E$18</f>
        <v>5.8210958603810132</v>
      </c>
      <c r="AR948" s="32" t="e">
        <f t="shared" si="220"/>
        <v>#DIV/0!</v>
      </c>
      <c r="AT948" s="32">
        <f>(AP948)/((AS948+0.0000000000000000001)/charge/constants!$B$3)</f>
        <v>0</v>
      </c>
      <c r="AU948" s="32">
        <f>SQRT(AP948+1)/((AS948+0.0000000000000000001)/charge/constants!$B$3)</f>
        <v>4.8066000000000004</v>
      </c>
      <c r="AV948" s="32">
        <f>AT948/eval!$E$18</f>
        <v>0</v>
      </c>
      <c r="AW948" s="32">
        <f>AU948/eval!$E$18</f>
        <v>5.8210958603810132</v>
      </c>
      <c r="BC948" s="32" t="e">
        <f>Rohdaten!AD948-G948</f>
        <v>#DIV/0!</v>
      </c>
      <c r="BF948" s="33">
        <f>Rohdaten!AF948/eval!$B$7</f>
        <v>0</v>
      </c>
    </row>
    <row r="949" spans="2:58" x14ac:dyDescent="0.2">
      <c r="B949" s="29">
        <f>IF(1=1,Rohdaten!H949,"x"&amp;Rohdaten!H949)</f>
        <v>0</v>
      </c>
      <c r="C949" s="29">
        <f>IF(101,Rohdaten!F949,-Rohdaten!F949)</f>
        <v>0</v>
      </c>
      <c r="E949" s="32">
        <f>Rohdaten!J949</f>
        <v>0</v>
      </c>
      <c r="F949" s="32" t="e">
        <f>AVERAGE(Rohdaten!L949,Rohdaten!X949,Rohdaten!AD949)</f>
        <v>#DIV/0!</v>
      </c>
      <c r="G949" s="29" t="e">
        <f t="array" ref="G949">AVERAGE(IF(Rohdaten!E949='turnwise standard'!$A$5:$A$99,'turnwise standard'!$F$5:$F$99))</f>
        <v>#DIV/0!</v>
      </c>
      <c r="H949" s="29" t="b">
        <f>IF(ISERROR(G949),1&lt;0,E949-G949&gt;eval!$B$6)</f>
        <v>0</v>
      </c>
      <c r="I949" s="32" t="e">
        <f>Rohdaten!L949-G949</f>
        <v>#DIV/0!</v>
      </c>
      <c r="J949" s="32">
        <f t="shared" si="218"/>
        <v>0</v>
      </c>
      <c r="K949" s="32">
        <f t="shared" si="219"/>
        <v>0</v>
      </c>
      <c r="V949" s="31" t="e">
        <f t="array" ref="V949">AVERAGE(IF(Rohdaten!E949='turnwise standard'!$A$5:$A$99,'turnwise standard'!$P$5:$P$99))</f>
        <v>#DIV/0!</v>
      </c>
      <c r="AF949" s="32">
        <f>(AC949)/((AE949+0.0000000000000000001)/charge/constants!$B$3)</f>
        <v>0</v>
      </c>
      <c r="AG949" s="32">
        <f>SQRT(AC949+1)/((AE949+0.0000000000000000001)/charge/constants!$B$3)</f>
        <v>4.8066000000000004</v>
      </c>
      <c r="AH949" s="32">
        <f>AF949/eval!$E$18</f>
        <v>0</v>
      </c>
      <c r="AI949" s="32">
        <f>AG949/eval!$E$18</f>
        <v>5.8210958603810132</v>
      </c>
      <c r="AR949" s="32" t="e">
        <f t="shared" si="220"/>
        <v>#DIV/0!</v>
      </c>
      <c r="AT949" s="32">
        <f>(AP949)/((AS949+0.0000000000000000001)/charge/constants!$B$3)</f>
        <v>0</v>
      </c>
      <c r="AU949" s="32">
        <f>SQRT(AP949+1)/((AS949+0.0000000000000000001)/charge/constants!$B$3)</f>
        <v>4.8066000000000004</v>
      </c>
      <c r="AV949" s="32">
        <f>AT949/eval!$E$18</f>
        <v>0</v>
      </c>
      <c r="AW949" s="32">
        <f>AU949/eval!$E$18</f>
        <v>5.8210958603810132</v>
      </c>
      <c r="BC949" s="32" t="e">
        <f>Rohdaten!AD949-G949</f>
        <v>#DIV/0!</v>
      </c>
      <c r="BF949" s="33">
        <f>Rohdaten!AF949/eval!$B$7</f>
        <v>0</v>
      </c>
    </row>
    <row r="950" spans="2:58" x14ac:dyDescent="0.2">
      <c r="B950" s="29">
        <f>IF(1=1,Rohdaten!H950,"x"&amp;Rohdaten!H950)</f>
        <v>0</v>
      </c>
      <c r="C950" s="29">
        <f>IF(101,Rohdaten!F950,-Rohdaten!F950)</f>
        <v>0</v>
      </c>
      <c r="E950" s="32">
        <f>Rohdaten!J950</f>
        <v>0</v>
      </c>
      <c r="F950" s="32" t="e">
        <f>AVERAGE(Rohdaten!L950,Rohdaten!X950,Rohdaten!AD950)</f>
        <v>#DIV/0!</v>
      </c>
      <c r="G950" s="29" t="e">
        <f t="array" ref="G950">AVERAGE(IF(Rohdaten!E950='turnwise standard'!$A$5:$A$99,'turnwise standard'!$F$5:$F$99))</f>
        <v>#DIV/0!</v>
      </c>
      <c r="H950" s="29" t="b">
        <f>IF(ISERROR(G950),1&lt;0,E950-G950&gt;eval!$B$6)</f>
        <v>0</v>
      </c>
      <c r="I950" s="32" t="e">
        <f>Rohdaten!L950-G950</f>
        <v>#DIV/0!</v>
      </c>
      <c r="J950" s="32">
        <f t="shared" si="218"/>
        <v>0</v>
      </c>
      <c r="K950" s="32">
        <f t="shared" si="219"/>
        <v>0</v>
      </c>
      <c r="V950" s="31" t="e">
        <f t="array" ref="V950">AVERAGE(IF(Rohdaten!E950='turnwise standard'!$A$5:$A$99,'turnwise standard'!$P$5:$P$99))</f>
        <v>#DIV/0!</v>
      </c>
      <c r="AF950" s="32">
        <f>(AC950)/((AE950+0.0000000000000000001)/charge/constants!$B$3)</f>
        <v>0</v>
      </c>
      <c r="AG950" s="32">
        <f>SQRT(AC950+1)/((AE950+0.0000000000000000001)/charge/constants!$B$3)</f>
        <v>4.8066000000000004</v>
      </c>
      <c r="AH950" s="32">
        <f>AF950/eval!$E$18</f>
        <v>0</v>
      </c>
      <c r="AI950" s="32">
        <f>AG950/eval!$E$18</f>
        <v>5.8210958603810132</v>
      </c>
      <c r="AR950" s="32" t="e">
        <f t="shared" si="220"/>
        <v>#DIV/0!</v>
      </c>
      <c r="AT950" s="32">
        <f>(AP950)/((AS950+0.0000000000000000001)/charge/constants!$B$3)</f>
        <v>0</v>
      </c>
      <c r="AU950" s="32">
        <f>SQRT(AP950+1)/((AS950+0.0000000000000000001)/charge/constants!$B$3)</f>
        <v>4.8066000000000004</v>
      </c>
      <c r="AV950" s="32">
        <f>AT950/eval!$E$18</f>
        <v>0</v>
      </c>
      <c r="AW950" s="32">
        <f>AU950/eval!$E$18</f>
        <v>5.8210958603810132</v>
      </c>
      <c r="BC950" s="32" t="e">
        <f>Rohdaten!AD950-G950</f>
        <v>#DIV/0!</v>
      </c>
      <c r="BF950" s="33">
        <f>Rohdaten!AF950/eval!$B$7</f>
        <v>0</v>
      </c>
    </row>
    <row r="951" spans="2:58" x14ac:dyDescent="0.2">
      <c r="B951" s="29">
        <f>IF(1=1,Rohdaten!H951,"x"&amp;Rohdaten!H951)</f>
        <v>0</v>
      </c>
      <c r="C951" s="29">
        <f>IF(101,Rohdaten!F951,-Rohdaten!F951)</f>
        <v>0</v>
      </c>
      <c r="E951" s="32">
        <f>Rohdaten!J951</f>
        <v>0</v>
      </c>
      <c r="F951" s="32" t="e">
        <f>AVERAGE(Rohdaten!L951,Rohdaten!X951,Rohdaten!AD951)</f>
        <v>#DIV/0!</v>
      </c>
      <c r="G951" s="29" t="e">
        <f t="array" ref="G951">AVERAGE(IF(Rohdaten!E951='turnwise standard'!$A$5:$A$99,'turnwise standard'!$F$5:$F$99))</f>
        <v>#DIV/0!</v>
      </c>
      <c r="H951" s="29" t="b">
        <f>IF(ISERROR(G951),1&lt;0,E951-G951&gt;eval!$B$6)</f>
        <v>0</v>
      </c>
      <c r="I951" s="32" t="e">
        <f>Rohdaten!L951-G951</f>
        <v>#DIV/0!</v>
      </c>
      <c r="J951" s="32">
        <f t="shared" si="218"/>
        <v>0</v>
      </c>
      <c r="K951" s="32">
        <f t="shared" si="219"/>
        <v>0</v>
      </c>
      <c r="V951" s="31" t="e">
        <f t="array" ref="V951">AVERAGE(IF(Rohdaten!E951='turnwise standard'!$A$5:$A$99,'turnwise standard'!$P$5:$P$99))</f>
        <v>#DIV/0!</v>
      </c>
      <c r="AF951" s="32">
        <f>(AC951)/((AE951+0.0000000000000000001)/charge/constants!$B$3)</f>
        <v>0</v>
      </c>
      <c r="AG951" s="32">
        <f>SQRT(AC951+1)/((AE951+0.0000000000000000001)/charge/constants!$B$3)</f>
        <v>4.8066000000000004</v>
      </c>
      <c r="AH951" s="32">
        <f>AF951/eval!$E$18</f>
        <v>0</v>
      </c>
      <c r="AI951" s="32">
        <f>AG951/eval!$E$18</f>
        <v>5.8210958603810132</v>
      </c>
      <c r="AR951" s="32" t="e">
        <f t="shared" si="220"/>
        <v>#DIV/0!</v>
      </c>
      <c r="AT951" s="32">
        <f>(AP951)/((AS951+0.0000000000000000001)/charge/constants!$B$3)</f>
        <v>0</v>
      </c>
      <c r="AU951" s="32">
        <f>SQRT(AP951+1)/((AS951+0.0000000000000000001)/charge/constants!$B$3)</f>
        <v>4.8066000000000004</v>
      </c>
      <c r="AV951" s="32">
        <f>AT951/eval!$E$18</f>
        <v>0</v>
      </c>
      <c r="AW951" s="32">
        <f>AU951/eval!$E$18</f>
        <v>5.8210958603810132</v>
      </c>
      <c r="BC951" s="32" t="e">
        <f>Rohdaten!AD951-G951</f>
        <v>#DIV/0!</v>
      </c>
      <c r="BF951" s="33">
        <f>Rohdaten!AF951/eval!$B$7</f>
        <v>0</v>
      </c>
    </row>
    <row r="952" spans="2:58" x14ac:dyDescent="0.2">
      <c r="B952" s="29">
        <f>IF(1=1,Rohdaten!H952,"x"&amp;Rohdaten!H952)</f>
        <v>0</v>
      </c>
      <c r="C952" s="29">
        <f>IF(101,Rohdaten!F952,-Rohdaten!F952)</f>
        <v>0</v>
      </c>
      <c r="E952" s="32">
        <f>Rohdaten!J952</f>
        <v>0</v>
      </c>
      <c r="F952" s="32" t="e">
        <f>AVERAGE(Rohdaten!L952,Rohdaten!X952,Rohdaten!AD952)</f>
        <v>#DIV/0!</v>
      </c>
      <c r="G952" s="29" t="e">
        <f t="array" ref="G952">AVERAGE(IF(Rohdaten!E952='turnwise standard'!$A$5:$A$99,'turnwise standard'!$F$5:$F$99))</f>
        <v>#DIV/0!</v>
      </c>
      <c r="H952" s="29" t="b">
        <f>IF(ISERROR(G952),1&lt;0,E952-G952&gt;eval!$B$6)</f>
        <v>0</v>
      </c>
      <c r="I952" s="32" t="e">
        <f>Rohdaten!L952-G952</f>
        <v>#DIV/0!</v>
      </c>
      <c r="J952" s="32">
        <f t="shared" si="218"/>
        <v>0</v>
      </c>
      <c r="K952" s="32">
        <f t="shared" si="219"/>
        <v>0</v>
      </c>
      <c r="V952" s="31" t="e">
        <f t="array" ref="V952">AVERAGE(IF(Rohdaten!E952='turnwise standard'!$A$5:$A$99,'turnwise standard'!$P$5:$P$99))</f>
        <v>#DIV/0!</v>
      </c>
      <c r="AF952" s="32">
        <f>(AC952)/((AE952+0.0000000000000000001)/charge/constants!$B$3)</f>
        <v>0</v>
      </c>
      <c r="AG952" s="32">
        <f>SQRT(AC952+1)/((AE952+0.0000000000000000001)/charge/constants!$B$3)</f>
        <v>4.8066000000000004</v>
      </c>
      <c r="AH952" s="32">
        <f>AF952/eval!$E$18</f>
        <v>0</v>
      </c>
      <c r="AI952" s="32">
        <f>AG952/eval!$E$18</f>
        <v>5.8210958603810132</v>
      </c>
      <c r="AR952" s="32" t="e">
        <f t="shared" si="220"/>
        <v>#DIV/0!</v>
      </c>
      <c r="AT952" s="32">
        <f>(AP952)/((AS952+0.0000000000000000001)/charge/constants!$B$3)</f>
        <v>0</v>
      </c>
      <c r="AU952" s="32">
        <f>SQRT(AP952+1)/((AS952+0.0000000000000000001)/charge/constants!$B$3)</f>
        <v>4.8066000000000004</v>
      </c>
      <c r="AV952" s="32">
        <f>AT952/eval!$E$18</f>
        <v>0</v>
      </c>
      <c r="AW952" s="32">
        <f>AU952/eval!$E$18</f>
        <v>5.8210958603810132</v>
      </c>
      <c r="BC952" s="32" t="e">
        <f>Rohdaten!AD952-G952</f>
        <v>#DIV/0!</v>
      </c>
      <c r="BF952" s="33">
        <f>Rohdaten!AF952/eval!$B$7</f>
        <v>0</v>
      </c>
    </row>
    <row r="953" spans="2:58" x14ac:dyDescent="0.2">
      <c r="B953" s="29">
        <f>IF(1=1,Rohdaten!H953,"x"&amp;Rohdaten!H953)</f>
        <v>0</v>
      </c>
      <c r="C953" s="29">
        <f>IF(101,Rohdaten!F953,-Rohdaten!F953)</f>
        <v>0</v>
      </c>
      <c r="E953" s="32">
        <f>Rohdaten!J953</f>
        <v>0</v>
      </c>
      <c r="F953" s="32" t="e">
        <f>AVERAGE(Rohdaten!L953,Rohdaten!X953,Rohdaten!AD953)</f>
        <v>#DIV/0!</v>
      </c>
      <c r="G953" s="29" t="e">
        <f t="array" ref="G953">AVERAGE(IF(Rohdaten!E953='turnwise standard'!$A$5:$A$99,'turnwise standard'!$F$5:$F$99))</f>
        <v>#DIV/0!</v>
      </c>
      <c r="H953" s="29" t="b">
        <f>IF(ISERROR(G953),1&lt;0,E953-G953&gt;eval!$B$6)</f>
        <v>0</v>
      </c>
      <c r="I953" s="32" t="e">
        <f>Rohdaten!L953-G953</f>
        <v>#DIV/0!</v>
      </c>
      <c r="J953" s="32">
        <f t="shared" si="218"/>
        <v>0</v>
      </c>
      <c r="K953" s="32">
        <f t="shared" si="219"/>
        <v>0</v>
      </c>
      <c r="V953" s="31" t="e">
        <f t="array" ref="V953">AVERAGE(IF(Rohdaten!E953='turnwise standard'!$A$5:$A$99,'turnwise standard'!$P$5:$P$99))</f>
        <v>#DIV/0!</v>
      </c>
      <c r="AF953" s="32">
        <f>(AC953)/((AE953+0.0000000000000000001)/charge/constants!$B$3)</f>
        <v>0</v>
      </c>
      <c r="AG953" s="32">
        <f>SQRT(AC953+1)/((AE953+0.0000000000000000001)/charge/constants!$B$3)</f>
        <v>4.8066000000000004</v>
      </c>
      <c r="AH953" s="32">
        <f>AF953/eval!$E$18</f>
        <v>0</v>
      </c>
      <c r="AI953" s="32">
        <f>AG953/eval!$E$18</f>
        <v>5.8210958603810132</v>
      </c>
      <c r="AR953" s="32" t="e">
        <f t="shared" si="220"/>
        <v>#DIV/0!</v>
      </c>
      <c r="AT953" s="32">
        <f>(AP953)/((AS953+0.0000000000000000001)/charge/constants!$B$3)</f>
        <v>0</v>
      </c>
      <c r="AU953" s="32">
        <f>SQRT(AP953+1)/((AS953+0.0000000000000000001)/charge/constants!$B$3)</f>
        <v>4.8066000000000004</v>
      </c>
      <c r="AV953" s="32">
        <f>AT953/eval!$E$18</f>
        <v>0</v>
      </c>
      <c r="AW953" s="32">
        <f>AU953/eval!$E$18</f>
        <v>5.8210958603810132</v>
      </c>
      <c r="BC953" s="32" t="e">
        <f>Rohdaten!AD953-G953</f>
        <v>#DIV/0!</v>
      </c>
      <c r="BF953" s="33">
        <f>Rohdaten!AF953/eval!$B$7</f>
        <v>0</v>
      </c>
    </row>
    <row r="954" spans="2:58" x14ac:dyDescent="0.2">
      <c r="B954" s="29">
        <f>IF(1=1,Rohdaten!H954,"x"&amp;Rohdaten!H954)</f>
        <v>0</v>
      </c>
      <c r="C954" s="29">
        <f>IF(101,Rohdaten!F954,-Rohdaten!F954)</f>
        <v>0</v>
      </c>
      <c r="E954" s="32">
        <f>Rohdaten!J954</f>
        <v>0</v>
      </c>
      <c r="F954" s="32" t="e">
        <f>AVERAGE(Rohdaten!L954,Rohdaten!X954,Rohdaten!AD954)</f>
        <v>#DIV/0!</v>
      </c>
      <c r="G954" s="29" t="e">
        <f t="array" ref="G954">AVERAGE(IF(Rohdaten!E954='turnwise standard'!$A$5:$A$99,'turnwise standard'!$F$5:$F$99))</f>
        <v>#DIV/0!</v>
      </c>
      <c r="H954" s="29" t="b">
        <f>IF(ISERROR(G954),1&lt;0,E954-G954&gt;eval!$B$6)</f>
        <v>0</v>
      </c>
      <c r="I954" s="32" t="e">
        <f>Rohdaten!L954-G954</f>
        <v>#DIV/0!</v>
      </c>
      <c r="J954" s="32">
        <f t="shared" si="218"/>
        <v>0</v>
      </c>
      <c r="K954" s="32">
        <f t="shared" si="219"/>
        <v>0</v>
      </c>
      <c r="V954" s="31" t="e">
        <f t="array" ref="V954">AVERAGE(IF(Rohdaten!E954='turnwise standard'!$A$5:$A$99,'turnwise standard'!$P$5:$P$99))</f>
        <v>#DIV/0!</v>
      </c>
      <c r="AF954" s="32">
        <f>(AC954)/((AE954+0.0000000000000000001)/charge/constants!$B$3)</f>
        <v>0</v>
      </c>
      <c r="AG954" s="32">
        <f>SQRT(AC954+1)/((AE954+0.0000000000000000001)/charge/constants!$B$3)</f>
        <v>4.8066000000000004</v>
      </c>
      <c r="AH954" s="32">
        <f>AF954/eval!$E$18</f>
        <v>0</v>
      </c>
      <c r="AI954" s="32">
        <f>AG954/eval!$E$18</f>
        <v>5.8210958603810132</v>
      </c>
      <c r="AR954" s="32" t="e">
        <f t="shared" si="220"/>
        <v>#DIV/0!</v>
      </c>
      <c r="AT954" s="32">
        <f>(AP954)/((AS954+0.0000000000000000001)/charge/constants!$B$3)</f>
        <v>0</v>
      </c>
      <c r="AU954" s="32">
        <f>SQRT(AP954+1)/((AS954+0.0000000000000000001)/charge/constants!$B$3)</f>
        <v>4.8066000000000004</v>
      </c>
      <c r="AV954" s="32">
        <f>AT954/eval!$E$18</f>
        <v>0</v>
      </c>
      <c r="AW954" s="32">
        <f>AU954/eval!$E$18</f>
        <v>5.8210958603810132</v>
      </c>
      <c r="BC954" s="32" t="e">
        <f>Rohdaten!AD954-G954</f>
        <v>#DIV/0!</v>
      </c>
      <c r="BF954" s="33">
        <f>Rohdaten!AF954/eval!$B$7</f>
        <v>0</v>
      </c>
    </row>
    <row r="955" spans="2:58" x14ac:dyDescent="0.2">
      <c r="B955" s="29">
        <f>IF(1=1,Rohdaten!H955,"x"&amp;Rohdaten!H955)</f>
        <v>0</v>
      </c>
      <c r="C955" s="29">
        <f>IF(101,Rohdaten!F955,-Rohdaten!F955)</f>
        <v>0</v>
      </c>
      <c r="E955" s="32">
        <f>Rohdaten!J955</f>
        <v>0</v>
      </c>
      <c r="F955" s="32" t="e">
        <f>AVERAGE(Rohdaten!L955,Rohdaten!X955,Rohdaten!AD955)</f>
        <v>#DIV/0!</v>
      </c>
      <c r="G955" s="29" t="e">
        <f t="array" ref="G955">AVERAGE(IF(Rohdaten!E955='turnwise standard'!$A$5:$A$99,'turnwise standard'!$F$5:$F$99))</f>
        <v>#DIV/0!</v>
      </c>
      <c r="H955" s="29" t="b">
        <f>IF(ISERROR(G955),1&lt;0,E955-G955&gt;eval!$B$6)</f>
        <v>0</v>
      </c>
      <c r="I955" s="32" t="e">
        <f>Rohdaten!L955-G955</f>
        <v>#DIV/0!</v>
      </c>
      <c r="J955" s="32">
        <f t="shared" si="218"/>
        <v>0</v>
      </c>
      <c r="K955" s="32">
        <f t="shared" si="219"/>
        <v>0</v>
      </c>
      <c r="V955" s="31" t="e">
        <f t="array" ref="V955">AVERAGE(IF(Rohdaten!E955='turnwise standard'!$A$5:$A$99,'turnwise standard'!$P$5:$P$99))</f>
        <v>#DIV/0!</v>
      </c>
      <c r="AF955" s="32">
        <f>(AC955)/((AE955+0.0000000000000000001)/charge/constants!$B$3)</f>
        <v>0</v>
      </c>
      <c r="AG955" s="32">
        <f>SQRT(AC955+1)/((AE955+0.0000000000000000001)/charge/constants!$B$3)</f>
        <v>4.8066000000000004</v>
      </c>
      <c r="AH955" s="32">
        <f>AF955/eval!$E$18</f>
        <v>0</v>
      </c>
      <c r="AI955" s="32">
        <f>AG955/eval!$E$18</f>
        <v>5.8210958603810132</v>
      </c>
      <c r="AR955" s="32" t="e">
        <f t="shared" si="220"/>
        <v>#DIV/0!</v>
      </c>
      <c r="AT955" s="32">
        <f>(AP955)/((AS955+0.0000000000000000001)/charge/constants!$B$3)</f>
        <v>0</v>
      </c>
      <c r="AU955" s="32">
        <f>SQRT(AP955+1)/((AS955+0.0000000000000000001)/charge/constants!$B$3)</f>
        <v>4.8066000000000004</v>
      </c>
      <c r="AV955" s="32">
        <f>AT955/eval!$E$18</f>
        <v>0</v>
      </c>
      <c r="AW955" s="32">
        <f>AU955/eval!$E$18</f>
        <v>5.8210958603810132</v>
      </c>
      <c r="BC955" s="32" t="e">
        <f>Rohdaten!AD955-G955</f>
        <v>#DIV/0!</v>
      </c>
      <c r="BF955" s="33">
        <f>Rohdaten!AF955/eval!$B$7</f>
        <v>0</v>
      </c>
    </row>
    <row r="956" spans="2:58" x14ac:dyDescent="0.2">
      <c r="B956" s="29">
        <f>IF(1=1,Rohdaten!H956,"x"&amp;Rohdaten!H956)</f>
        <v>0</v>
      </c>
      <c r="C956" s="29">
        <f>IF(101,Rohdaten!F956,-Rohdaten!F956)</f>
        <v>0</v>
      </c>
      <c r="E956" s="32">
        <f>Rohdaten!J956</f>
        <v>0</v>
      </c>
      <c r="F956" s="32" t="e">
        <f>AVERAGE(Rohdaten!L956,Rohdaten!X956,Rohdaten!AD956)</f>
        <v>#DIV/0!</v>
      </c>
      <c r="G956" s="29" t="e">
        <f t="array" ref="G956">AVERAGE(IF(Rohdaten!E956='turnwise standard'!$A$5:$A$99,'turnwise standard'!$F$5:$F$99))</f>
        <v>#DIV/0!</v>
      </c>
      <c r="H956" s="29" t="b">
        <f>IF(ISERROR(G956),1&lt;0,E956-G956&gt;eval!$B$6)</f>
        <v>0</v>
      </c>
      <c r="I956" s="32" t="e">
        <f>Rohdaten!L956-G956</f>
        <v>#DIV/0!</v>
      </c>
      <c r="J956" s="32">
        <f t="shared" si="218"/>
        <v>0</v>
      </c>
      <c r="K956" s="32">
        <f t="shared" si="219"/>
        <v>0</v>
      </c>
      <c r="V956" s="31" t="e">
        <f t="array" ref="V956">AVERAGE(IF(Rohdaten!E956='turnwise standard'!$A$5:$A$99,'turnwise standard'!$P$5:$P$99))</f>
        <v>#DIV/0!</v>
      </c>
      <c r="AF956" s="32">
        <f>(AC956)/((AE956+0.0000000000000000001)/charge/constants!$B$3)</f>
        <v>0</v>
      </c>
      <c r="AG956" s="32">
        <f>SQRT(AC956+1)/((AE956+0.0000000000000000001)/charge/constants!$B$3)</f>
        <v>4.8066000000000004</v>
      </c>
      <c r="AH956" s="32">
        <f>AF956/eval!$E$18</f>
        <v>0</v>
      </c>
      <c r="AI956" s="32">
        <f>AG956/eval!$E$18</f>
        <v>5.8210958603810132</v>
      </c>
      <c r="AR956" s="32" t="e">
        <f t="shared" si="220"/>
        <v>#DIV/0!</v>
      </c>
      <c r="AT956" s="32">
        <f>(AP956)/((AS956+0.0000000000000000001)/charge/constants!$B$3)</f>
        <v>0</v>
      </c>
      <c r="AU956" s="32">
        <f>SQRT(AP956+1)/((AS956+0.0000000000000000001)/charge/constants!$B$3)</f>
        <v>4.8066000000000004</v>
      </c>
      <c r="AV956" s="32">
        <f>AT956/eval!$E$18</f>
        <v>0</v>
      </c>
      <c r="AW956" s="32">
        <f>AU956/eval!$E$18</f>
        <v>5.8210958603810132</v>
      </c>
      <c r="BC956" s="32" t="e">
        <f>Rohdaten!AD956-G956</f>
        <v>#DIV/0!</v>
      </c>
      <c r="BF956" s="33">
        <f>Rohdaten!AF956/eval!$B$7</f>
        <v>0</v>
      </c>
    </row>
    <row r="957" spans="2:58" x14ac:dyDescent="0.2">
      <c r="B957" s="29">
        <f>IF(1=1,Rohdaten!H957,"x"&amp;Rohdaten!H957)</f>
        <v>0</v>
      </c>
      <c r="C957" s="29">
        <f>IF(101,Rohdaten!F957,-Rohdaten!F957)</f>
        <v>0</v>
      </c>
      <c r="E957" s="32">
        <f>Rohdaten!J957</f>
        <v>0</v>
      </c>
      <c r="F957" s="32" t="e">
        <f>AVERAGE(Rohdaten!L957,Rohdaten!X957,Rohdaten!AD957)</f>
        <v>#DIV/0!</v>
      </c>
      <c r="G957" s="29" t="e">
        <f t="array" ref="G957">AVERAGE(IF(Rohdaten!E957='turnwise standard'!$A$5:$A$99,'turnwise standard'!$F$5:$F$99))</f>
        <v>#DIV/0!</v>
      </c>
      <c r="H957" s="29" t="b">
        <f>IF(ISERROR(G957),1&lt;0,E957-G957&gt;eval!$B$6)</f>
        <v>0</v>
      </c>
      <c r="I957" s="32" t="e">
        <f>Rohdaten!L957-G957</f>
        <v>#DIV/0!</v>
      </c>
      <c r="J957" s="32">
        <f t="shared" si="218"/>
        <v>0</v>
      </c>
      <c r="K957" s="32">
        <f t="shared" si="219"/>
        <v>0</v>
      </c>
      <c r="V957" s="31" t="e">
        <f t="array" ref="V957">AVERAGE(IF(Rohdaten!E957='turnwise standard'!$A$5:$A$99,'turnwise standard'!$P$5:$P$99))</f>
        <v>#DIV/0!</v>
      </c>
      <c r="AF957" s="32">
        <f>(AC957)/((AE957+0.0000000000000000001)/charge/constants!$B$3)</f>
        <v>0</v>
      </c>
      <c r="AG957" s="32">
        <f>SQRT(AC957+1)/((AE957+0.0000000000000000001)/charge/constants!$B$3)</f>
        <v>4.8066000000000004</v>
      </c>
      <c r="AH957" s="32">
        <f>AF957/eval!$E$18</f>
        <v>0</v>
      </c>
      <c r="AI957" s="32">
        <f>AG957/eval!$E$18</f>
        <v>5.8210958603810132</v>
      </c>
      <c r="AR957" s="32" t="e">
        <f t="shared" si="220"/>
        <v>#DIV/0!</v>
      </c>
      <c r="AT957" s="32">
        <f>(AP957)/((AS957+0.0000000000000000001)/charge/constants!$B$3)</f>
        <v>0</v>
      </c>
      <c r="AU957" s="32">
        <f>SQRT(AP957+1)/((AS957+0.0000000000000000001)/charge/constants!$B$3)</f>
        <v>4.8066000000000004</v>
      </c>
      <c r="AV957" s="32">
        <f>AT957/eval!$E$18</f>
        <v>0</v>
      </c>
      <c r="AW957" s="32">
        <f>AU957/eval!$E$18</f>
        <v>5.8210958603810132</v>
      </c>
      <c r="BC957" s="32" t="e">
        <f>Rohdaten!AD957-G957</f>
        <v>#DIV/0!</v>
      </c>
      <c r="BF957" s="33">
        <f>Rohdaten!AF957/eval!$B$7</f>
        <v>0</v>
      </c>
    </row>
    <row r="958" spans="2:58" x14ac:dyDescent="0.2">
      <c r="B958" s="29">
        <f>IF(1=1,Rohdaten!H958,"x"&amp;Rohdaten!H958)</f>
        <v>0</v>
      </c>
      <c r="C958" s="29">
        <f>IF(101,Rohdaten!F958,-Rohdaten!F958)</f>
        <v>0</v>
      </c>
      <c r="E958" s="32">
        <f>Rohdaten!J958</f>
        <v>0</v>
      </c>
      <c r="F958" s="32" t="e">
        <f>AVERAGE(Rohdaten!L958,Rohdaten!X958,Rohdaten!AD958)</f>
        <v>#DIV/0!</v>
      </c>
      <c r="G958" s="29" t="e">
        <f t="array" ref="G958">AVERAGE(IF(Rohdaten!E958='turnwise standard'!$A$5:$A$99,'turnwise standard'!$F$5:$F$99))</f>
        <v>#DIV/0!</v>
      </c>
      <c r="H958" s="29" t="b">
        <f>IF(ISERROR(G958),1&lt;0,E958-G958&gt;eval!$B$6)</f>
        <v>0</v>
      </c>
      <c r="I958" s="32" t="e">
        <f>Rohdaten!L958-G958</f>
        <v>#DIV/0!</v>
      </c>
      <c r="J958" s="32">
        <f t="shared" si="218"/>
        <v>0</v>
      </c>
      <c r="K958" s="32">
        <f t="shared" si="219"/>
        <v>0</v>
      </c>
      <c r="V958" s="31" t="e">
        <f t="array" ref="V958">AVERAGE(IF(Rohdaten!E958='turnwise standard'!$A$5:$A$99,'turnwise standard'!$P$5:$P$99))</f>
        <v>#DIV/0!</v>
      </c>
      <c r="AF958" s="32">
        <f>(AC958)/((AE958+0.0000000000000000001)/charge/constants!$B$3)</f>
        <v>0</v>
      </c>
      <c r="AG958" s="32">
        <f>SQRT(AC958+1)/((AE958+0.0000000000000000001)/charge/constants!$B$3)</f>
        <v>4.8066000000000004</v>
      </c>
      <c r="AH958" s="32">
        <f>AF958/eval!$E$18</f>
        <v>0</v>
      </c>
      <c r="AI958" s="32">
        <f>AG958/eval!$E$18</f>
        <v>5.8210958603810132</v>
      </c>
      <c r="AR958" s="32" t="e">
        <f t="shared" si="220"/>
        <v>#DIV/0!</v>
      </c>
      <c r="AT958" s="32">
        <f>(AP958)/((AS958+0.0000000000000000001)/charge/constants!$B$3)</f>
        <v>0</v>
      </c>
      <c r="AU958" s="32">
        <f>SQRT(AP958+1)/((AS958+0.0000000000000000001)/charge/constants!$B$3)</f>
        <v>4.8066000000000004</v>
      </c>
      <c r="AV958" s="32">
        <f>AT958/eval!$E$18</f>
        <v>0</v>
      </c>
      <c r="AW958" s="32">
        <f>AU958/eval!$E$18</f>
        <v>5.8210958603810132</v>
      </c>
      <c r="BC958" s="32" t="e">
        <f>Rohdaten!AD958-G958</f>
        <v>#DIV/0!</v>
      </c>
      <c r="BF958" s="33">
        <f>Rohdaten!AF958/eval!$B$7</f>
        <v>0</v>
      </c>
    </row>
    <row r="959" spans="2:58" x14ac:dyDescent="0.2">
      <c r="B959" s="29">
        <f>IF(1=1,Rohdaten!H959,"x"&amp;Rohdaten!H959)</f>
        <v>0</v>
      </c>
      <c r="C959" s="29">
        <f>IF(101,Rohdaten!F959,-Rohdaten!F959)</f>
        <v>0</v>
      </c>
      <c r="E959" s="32">
        <f>Rohdaten!J959</f>
        <v>0</v>
      </c>
      <c r="F959" s="32" t="e">
        <f>AVERAGE(Rohdaten!L959,Rohdaten!X959,Rohdaten!AD959)</f>
        <v>#DIV/0!</v>
      </c>
      <c r="G959" s="29" t="e">
        <f t="array" ref="G959">AVERAGE(IF(Rohdaten!E959='turnwise standard'!$A$5:$A$99,'turnwise standard'!$F$5:$F$99))</f>
        <v>#DIV/0!</v>
      </c>
      <c r="H959" s="29" t="b">
        <f>IF(ISERROR(G959),1&lt;0,E959-G959&gt;eval!$B$6)</f>
        <v>0</v>
      </c>
      <c r="I959" s="32" t="e">
        <f>Rohdaten!L959-G959</f>
        <v>#DIV/0!</v>
      </c>
      <c r="J959" s="32">
        <f t="shared" si="218"/>
        <v>0</v>
      </c>
      <c r="K959" s="32">
        <f t="shared" si="219"/>
        <v>0</v>
      </c>
      <c r="V959" s="31" t="e">
        <f t="array" ref="V959">AVERAGE(IF(Rohdaten!E959='turnwise standard'!$A$5:$A$99,'turnwise standard'!$P$5:$P$99))</f>
        <v>#DIV/0!</v>
      </c>
      <c r="AF959" s="32">
        <f>(AC959)/((AE959+0.0000000000000000001)/charge/constants!$B$3)</f>
        <v>0</v>
      </c>
      <c r="AG959" s="32">
        <f>SQRT(AC959+1)/((AE959+0.0000000000000000001)/charge/constants!$B$3)</f>
        <v>4.8066000000000004</v>
      </c>
      <c r="AH959" s="32">
        <f>AF959/eval!$E$18</f>
        <v>0</v>
      </c>
      <c r="AI959" s="32">
        <f>AG959/eval!$E$18</f>
        <v>5.8210958603810132</v>
      </c>
      <c r="AR959" s="32" t="e">
        <f t="shared" si="220"/>
        <v>#DIV/0!</v>
      </c>
      <c r="AT959" s="32">
        <f>(AP959)/((AS959+0.0000000000000000001)/charge/constants!$B$3)</f>
        <v>0</v>
      </c>
      <c r="AU959" s="32">
        <f>SQRT(AP959+1)/((AS959+0.0000000000000000001)/charge/constants!$B$3)</f>
        <v>4.8066000000000004</v>
      </c>
      <c r="AV959" s="32">
        <f>AT959/eval!$E$18</f>
        <v>0</v>
      </c>
      <c r="AW959" s="32">
        <f>AU959/eval!$E$18</f>
        <v>5.8210958603810132</v>
      </c>
      <c r="BC959" s="32" t="e">
        <f>Rohdaten!AD959-G959</f>
        <v>#DIV/0!</v>
      </c>
      <c r="BF959" s="33">
        <f>Rohdaten!AF959/eval!$B$7</f>
        <v>0</v>
      </c>
    </row>
    <row r="960" spans="2:58" x14ac:dyDescent="0.2">
      <c r="B960" s="29">
        <f>IF(1=1,Rohdaten!H960,"x"&amp;Rohdaten!H960)</f>
        <v>0</v>
      </c>
      <c r="C960" s="29">
        <f>IF(101,Rohdaten!F960,-Rohdaten!F960)</f>
        <v>0</v>
      </c>
      <c r="E960" s="32">
        <f>Rohdaten!J960</f>
        <v>0</v>
      </c>
      <c r="F960" s="32" t="e">
        <f>AVERAGE(Rohdaten!L960,Rohdaten!X960,Rohdaten!AD960)</f>
        <v>#DIV/0!</v>
      </c>
      <c r="G960" s="29" t="e">
        <f t="array" ref="G960">AVERAGE(IF(Rohdaten!E960='turnwise standard'!$A$5:$A$99,'turnwise standard'!$F$5:$F$99))</f>
        <v>#DIV/0!</v>
      </c>
      <c r="H960" s="29" t="b">
        <f>IF(ISERROR(G960),1&lt;0,E960-G960&gt;eval!$B$6)</f>
        <v>0</v>
      </c>
      <c r="I960" s="32" t="e">
        <f>Rohdaten!L960-G960</f>
        <v>#DIV/0!</v>
      </c>
      <c r="J960" s="32">
        <f t="shared" si="218"/>
        <v>0</v>
      </c>
      <c r="K960" s="32">
        <f t="shared" si="219"/>
        <v>0</v>
      </c>
      <c r="V960" s="31" t="e">
        <f t="array" ref="V960">AVERAGE(IF(Rohdaten!E960='turnwise standard'!$A$5:$A$99,'turnwise standard'!$P$5:$P$99))</f>
        <v>#DIV/0!</v>
      </c>
      <c r="AF960" s="32">
        <f>(AC960)/((AE960+0.0000000000000000001)/charge/constants!$B$3)</f>
        <v>0</v>
      </c>
      <c r="AG960" s="32">
        <f>SQRT(AC960+1)/((AE960+0.0000000000000000001)/charge/constants!$B$3)</f>
        <v>4.8066000000000004</v>
      </c>
      <c r="AH960" s="32">
        <f>AF960/eval!$E$18</f>
        <v>0</v>
      </c>
      <c r="AI960" s="32">
        <f>AG960/eval!$E$18</f>
        <v>5.8210958603810132</v>
      </c>
      <c r="AR960" s="32" t="e">
        <f t="shared" si="220"/>
        <v>#DIV/0!</v>
      </c>
      <c r="AT960" s="32">
        <f>(AP960)/((AS960+0.0000000000000000001)/charge/constants!$B$3)</f>
        <v>0</v>
      </c>
      <c r="AU960" s="32">
        <f>SQRT(AP960+1)/((AS960+0.0000000000000000001)/charge/constants!$B$3)</f>
        <v>4.8066000000000004</v>
      </c>
      <c r="AV960" s="32">
        <f>AT960/eval!$E$18</f>
        <v>0</v>
      </c>
      <c r="AW960" s="32">
        <f>AU960/eval!$E$18</f>
        <v>5.8210958603810132</v>
      </c>
      <c r="BC960" s="32" t="e">
        <f>Rohdaten!AD960-G960</f>
        <v>#DIV/0!</v>
      </c>
      <c r="BF960" s="33">
        <f>Rohdaten!AF960/eval!$B$7</f>
        <v>0</v>
      </c>
    </row>
    <row r="961" spans="2:58" x14ac:dyDescent="0.2">
      <c r="B961" s="29">
        <f>IF(1=1,Rohdaten!H961,"x"&amp;Rohdaten!H961)</f>
        <v>0</v>
      </c>
      <c r="C961" s="29">
        <f>IF(101,Rohdaten!F961,-Rohdaten!F961)</f>
        <v>0</v>
      </c>
      <c r="E961" s="32">
        <f>Rohdaten!J961</f>
        <v>0</v>
      </c>
      <c r="F961" s="32" t="e">
        <f>AVERAGE(Rohdaten!L961,Rohdaten!X961,Rohdaten!AD961)</f>
        <v>#DIV/0!</v>
      </c>
      <c r="G961" s="29" t="e">
        <f t="array" ref="G961">AVERAGE(IF(Rohdaten!E961='turnwise standard'!$A$5:$A$99,'turnwise standard'!$F$5:$F$99))</f>
        <v>#DIV/0!</v>
      </c>
      <c r="H961" s="29" t="b">
        <f>IF(ISERROR(G961),1&lt;0,E961-G961&gt;eval!$B$6)</f>
        <v>0</v>
      </c>
      <c r="I961" s="32" t="e">
        <f>Rohdaten!L961-G961</f>
        <v>#DIV/0!</v>
      </c>
      <c r="J961" s="32">
        <f t="shared" si="218"/>
        <v>0</v>
      </c>
      <c r="K961" s="32">
        <f t="shared" si="219"/>
        <v>0</v>
      </c>
      <c r="V961" s="31" t="e">
        <f t="array" ref="V961">AVERAGE(IF(Rohdaten!E961='turnwise standard'!$A$5:$A$99,'turnwise standard'!$P$5:$P$99))</f>
        <v>#DIV/0!</v>
      </c>
      <c r="AF961" s="32">
        <f>(AC961)/((AE961+0.0000000000000000001)/charge/constants!$B$3)</f>
        <v>0</v>
      </c>
      <c r="AG961" s="32">
        <f>SQRT(AC961+1)/((AE961+0.0000000000000000001)/charge/constants!$B$3)</f>
        <v>4.8066000000000004</v>
      </c>
      <c r="AH961" s="32">
        <f>AF961/eval!$E$18</f>
        <v>0</v>
      </c>
      <c r="AI961" s="32">
        <f>AG961/eval!$E$18</f>
        <v>5.8210958603810132</v>
      </c>
      <c r="AR961" s="32" t="e">
        <f t="shared" si="220"/>
        <v>#DIV/0!</v>
      </c>
      <c r="AT961" s="32">
        <f>(AP961)/((AS961+0.0000000000000000001)/charge/constants!$B$3)</f>
        <v>0</v>
      </c>
      <c r="AU961" s="32">
        <f>SQRT(AP961+1)/((AS961+0.0000000000000000001)/charge/constants!$B$3)</f>
        <v>4.8066000000000004</v>
      </c>
      <c r="AV961" s="32">
        <f>AT961/eval!$E$18</f>
        <v>0</v>
      </c>
      <c r="AW961" s="32">
        <f>AU961/eval!$E$18</f>
        <v>5.8210958603810132</v>
      </c>
      <c r="BC961" s="32" t="e">
        <f>Rohdaten!AD961-G961</f>
        <v>#DIV/0!</v>
      </c>
      <c r="BF961" s="33">
        <f>Rohdaten!AF961/eval!$B$7</f>
        <v>0</v>
      </c>
    </row>
    <row r="962" spans="2:58" x14ac:dyDescent="0.2">
      <c r="B962" s="29">
        <f>IF(1=1,Rohdaten!H962,"x"&amp;Rohdaten!H962)</f>
        <v>0</v>
      </c>
      <c r="C962" s="29">
        <f>IF(101,Rohdaten!F962,-Rohdaten!F962)</f>
        <v>0</v>
      </c>
      <c r="E962" s="32">
        <f>Rohdaten!J962</f>
        <v>0</v>
      </c>
      <c r="F962" s="32" t="e">
        <f>AVERAGE(Rohdaten!L962,Rohdaten!X962,Rohdaten!AD962)</f>
        <v>#DIV/0!</v>
      </c>
      <c r="G962" s="29" t="e">
        <f t="array" ref="G962">AVERAGE(IF(Rohdaten!E962='turnwise standard'!$A$5:$A$99,'turnwise standard'!$F$5:$F$99))</f>
        <v>#DIV/0!</v>
      </c>
      <c r="H962" s="29" t="b">
        <f>IF(ISERROR(G962),1&lt;0,E962-G962&gt;eval!$B$6)</f>
        <v>0</v>
      </c>
      <c r="I962" s="32" t="e">
        <f>Rohdaten!L962-G962</f>
        <v>#DIV/0!</v>
      </c>
      <c r="J962" s="32">
        <f t="shared" si="218"/>
        <v>0</v>
      </c>
      <c r="K962" s="32">
        <f t="shared" si="219"/>
        <v>0</v>
      </c>
      <c r="V962" s="31" t="e">
        <f t="array" ref="V962">AVERAGE(IF(Rohdaten!E962='turnwise standard'!$A$5:$A$99,'turnwise standard'!$P$5:$P$99))</f>
        <v>#DIV/0!</v>
      </c>
      <c r="AF962" s="32">
        <f>(AC962)/((AE962+0.0000000000000000001)/charge/constants!$B$3)</f>
        <v>0</v>
      </c>
      <c r="AG962" s="32">
        <f>SQRT(AC962+1)/((AE962+0.0000000000000000001)/charge/constants!$B$3)</f>
        <v>4.8066000000000004</v>
      </c>
      <c r="AH962" s="32">
        <f>AF962/eval!$E$18</f>
        <v>0</v>
      </c>
      <c r="AI962" s="32">
        <f>AG962/eval!$E$18</f>
        <v>5.8210958603810132</v>
      </c>
      <c r="AR962" s="32" t="e">
        <f t="shared" si="220"/>
        <v>#DIV/0!</v>
      </c>
      <c r="AT962" s="32">
        <f>(AP962)/((AS962+0.0000000000000000001)/charge/constants!$B$3)</f>
        <v>0</v>
      </c>
      <c r="AU962" s="32">
        <f>SQRT(AP962+1)/((AS962+0.0000000000000000001)/charge/constants!$B$3)</f>
        <v>4.8066000000000004</v>
      </c>
      <c r="AV962" s="32">
        <f>AT962/eval!$E$18</f>
        <v>0</v>
      </c>
      <c r="AW962" s="32">
        <f>AU962/eval!$E$18</f>
        <v>5.8210958603810132</v>
      </c>
      <c r="BC962" s="32" t="e">
        <f>Rohdaten!AD962-G962</f>
        <v>#DIV/0!</v>
      </c>
      <c r="BF962" s="33">
        <f>Rohdaten!AF962/eval!$B$7</f>
        <v>0</v>
      </c>
    </row>
    <row r="963" spans="2:58" x14ac:dyDescent="0.2">
      <c r="B963" s="29">
        <f>IF(1=1,Rohdaten!H963,"x"&amp;Rohdaten!H963)</f>
        <v>0</v>
      </c>
      <c r="C963" s="29">
        <f>IF(101,Rohdaten!F963,-Rohdaten!F963)</f>
        <v>0</v>
      </c>
      <c r="E963" s="32">
        <f>Rohdaten!J963</f>
        <v>0</v>
      </c>
      <c r="F963" s="32" t="e">
        <f>AVERAGE(Rohdaten!L963,Rohdaten!X963,Rohdaten!AD963)</f>
        <v>#DIV/0!</v>
      </c>
      <c r="G963" s="29" t="e">
        <f t="array" ref="G963">AVERAGE(IF(Rohdaten!E963='turnwise standard'!$A$5:$A$99,'turnwise standard'!$F$5:$F$99))</f>
        <v>#DIV/0!</v>
      </c>
      <c r="H963" s="29" t="b">
        <f>IF(ISERROR(G963),1&lt;0,E963-G963&gt;eval!$B$6)</f>
        <v>0</v>
      </c>
      <c r="I963" s="32" t="e">
        <f>Rohdaten!L963-G963</f>
        <v>#DIV/0!</v>
      </c>
      <c r="J963" s="32">
        <f t="shared" ref="J963:J1026" si="221">BP963</f>
        <v>0</v>
      </c>
      <c r="K963" s="32">
        <f t="shared" ref="K963:K1026" si="222">IF(OR(ISERROR(J963),H963),I963,J963)</f>
        <v>0</v>
      </c>
      <c r="V963" s="31" t="e">
        <f t="array" ref="V963">AVERAGE(IF(Rohdaten!E963='turnwise standard'!$A$5:$A$99,'turnwise standard'!$P$5:$P$99))</f>
        <v>#DIV/0!</v>
      </c>
      <c r="AF963" s="32">
        <f>(AC963)/((AE963+0.0000000000000000001)/charge/constants!$B$3)</f>
        <v>0</v>
      </c>
      <c r="AG963" s="32">
        <f>SQRT(AC963+1)/((AE963+0.0000000000000000001)/charge/constants!$B$3)</f>
        <v>4.8066000000000004</v>
      </c>
      <c r="AH963" s="32">
        <f>AF963/eval!$E$18</f>
        <v>0</v>
      </c>
      <c r="AI963" s="32">
        <f>AG963/eval!$E$18</f>
        <v>5.8210958603810132</v>
      </c>
      <c r="AR963" s="32" t="e">
        <f t="shared" si="220"/>
        <v>#DIV/0!</v>
      </c>
      <c r="AT963" s="32">
        <f>(AP963)/((AS963+0.0000000000000000001)/charge/constants!$B$3)</f>
        <v>0</v>
      </c>
      <c r="AU963" s="32">
        <f>SQRT(AP963+1)/((AS963+0.0000000000000000001)/charge/constants!$B$3)</f>
        <v>4.8066000000000004</v>
      </c>
      <c r="AV963" s="32">
        <f>AT963/eval!$E$18</f>
        <v>0</v>
      </c>
      <c r="AW963" s="32">
        <f>AU963/eval!$E$18</f>
        <v>5.8210958603810132</v>
      </c>
      <c r="BC963" s="32" t="e">
        <f>Rohdaten!AD963-G963</f>
        <v>#DIV/0!</v>
      </c>
      <c r="BF963" s="33">
        <f>Rohdaten!AF963/eval!$B$7</f>
        <v>0</v>
      </c>
    </row>
    <row r="964" spans="2:58" x14ac:dyDescent="0.2">
      <c r="B964" s="29">
        <f>IF(1=1,Rohdaten!H964,"x"&amp;Rohdaten!H964)</f>
        <v>0</v>
      </c>
      <c r="C964" s="29">
        <f>IF(101,Rohdaten!F964,-Rohdaten!F964)</f>
        <v>0</v>
      </c>
      <c r="E964" s="32">
        <f>Rohdaten!J964</f>
        <v>0</v>
      </c>
      <c r="F964" s="32" t="e">
        <f>AVERAGE(Rohdaten!L964,Rohdaten!X964,Rohdaten!AD964)</f>
        <v>#DIV/0!</v>
      </c>
      <c r="G964" s="29" t="e">
        <f t="array" ref="G964">AVERAGE(IF(Rohdaten!E964='turnwise standard'!$A$5:$A$99,'turnwise standard'!$F$5:$F$99))</f>
        <v>#DIV/0!</v>
      </c>
      <c r="H964" s="29" t="b">
        <f>IF(ISERROR(G964),1&lt;0,E964-G964&gt;eval!$B$6)</f>
        <v>0</v>
      </c>
      <c r="I964" s="32" t="e">
        <f>Rohdaten!L964-G964</f>
        <v>#DIV/0!</v>
      </c>
      <c r="J964" s="32">
        <f t="shared" si="221"/>
        <v>0</v>
      </c>
      <c r="K964" s="32">
        <f t="shared" si="222"/>
        <v>0</v>
      </c>
      <c r="V964" s="31" t="e">
        <f t="array" ref="V964">AVERAGE(IF(Rohdaten!E964='turnwise standard'!$A$5:$A$99,'turnwise standard'!$P$5:$P$99))</f>
        <v>#DIV/0!</v>
      </c>
      <c r="AF964" s="32">
        <f>(AC964)/((AE964+0.0000000000000000001)/charge/constants!$B$3)</f>
        <v>0</v>
      </c>
      <c r="AG964" s="32">
        <f>SQRT(AC964+1)/((AE964+0.0000000000000000001)/charge/constants!$B$3)</f>
        <v>4.8066000000000004</v>
      </c>
      <c r="AH964" s="32">
        <f>AF964/eval!$E$18</f>
        <v>0</v>
      </c>
      <c r="AI964" s="32">
        <f>AG964/eval!$E$18</f>
        <v>5.8210958603810132</v>
      </c>
      <c r="AR964" s="32" t="e">
        <f t="shared" ref="AR964:AR1027" si="223">AP964/AQ964</f>
        <v>#DIV/0!</v>
      </c>
      <c r="AT964" s="32">
        <f>(AP964)/((AS964+0.0000000000000000001)/charge/constants!$B$3)</f>
        <v>0</v>
      </c>
      <c r="AU964" s="32">
        <f>SQRT(AP964+1)/((AS964+0.0000000000000000001)/charge/constants!$B$3)</f>
        <v>4.8066000000000004</v>
      </c>
      <c r="AV964" s="32">
        <f>AT964/eval!$E$18</f>
        <v>0</v>
      </c>
      <c r="AW964" s="32">
        <f>AU964/eval!$E$18</f>
        <v>5.8210958603810132</v>
      </c>
      <c r="BC964" s="32" t="e">
        <f>Rohdaten!AD964-G964</f>
        <v>#DIV/0!</v>
      </c>
      <c r="BF964" s="33">
        <f>Rohdaten!AF964/eval!$B$7</f>
        <v>0</v>
      </c>
    </row>
    <row r="965" spans="2:58" x14ac:dyDescent="0.2">
      <c r="B965" s="29">
        <f>IF(1=1,Rohdaten!H965,"x"&amp;Rohdaten!H965)</f>
        <v>0</v>
      </c>
      <c r="C965" s="29">
        <f>IF(101,Rohdaten!F965,-Rohdaten!F965)</f>
        <v>0</v>
      </c>
      <c r="E965" s="32">
        <f>Rohdaten!J965</f>
        <v>0</v>
      </c>
      <c r="F965" s="32" t="e">
        <f>AVERAGE(Rohdaten!L965,Rohdaten!X965,Rohdaten!AD965)</f>
        <v>#DIV/0!</v>
      </c>
      <c r="G965" s="29" t="e">
        <f t="array" ref="G965">AVERAGE(IF(Rohdaten!E965='turnwise standard'!$A$5:$A$99,'turnwise standard'!$F$5:$F$99))</f>
        <v>#DIV/0!</v>
      </c>
      <c r="H965" s="29" t="b">
        <f>IF(ISERROR(G965),1&lt;0,E965-G965&gt;eval!$B$6)</f>
        <v>0</v>
      </c>
      <c r="I965" s="32" t="e">
        <f>Rohdaten!L965-G965</f>
        <v>#DIV/0!</v>
      </c>
      <c r="J965" s="32">
        <f t="shared" si="221"/>
        <v>0</v>
      </c>
      <c r="K965" s="32">
        <f t="shared" si="222"/>
        <v>0</v>
      </c>
      <c r="V965" s="31" t="e">
        <f t="array" ref="V965">AVERAGE(IF(Rohdaten!E965='turnwise standard'!$A$5:$A$99,'turnwise standard'!$P$5:$P$99))</f>
        <v>#DIV/0!</v>
      </c>
      <c r="AF965" s="32">
        <f>(AC965)/((AE965+0.0000000000000000001)/charge/constants!$B$3)</f>
        <v>0</v>
      </c>
      <c r="AG965" s="32">
        <f>SQRT(AC965+1)/((AE965+0.0000000000000000001)/charge/constants!$B$3)</f>
        <v>4.8066000000000004</v>
      </c>
      <c r="AH965" s="32">
        <f>AF965/eval!$E$18</f>
        <v>0</v>
      </c>
      <c r="AI965" s="32">
        <f>AG965/eval!$E$18</f>
        <v>5.8210958603810132</v>
      </c>
      <c r="AR965" s="32" t="e">
        <f t="shared" si="223"/>
        <v>#DIV/0!</v>
      </c>
      <c r="AT965" s="32">
        <f>(AP965)/((AS965+0.0000000000000000001)/charge/constants!$B$3)</f>
        <v>0</v>
      </c>
      <c r="AU965" s="32">
        <f>SQRT(AP965+1)/((AS965+0.0000000000000000001)/charge/constants!$B$3)</f>
        <v>4.8066000000000004</v>
      </c>
      <c r="AV965" s="32">
        <f>AT965/eval!$E$18</f>
        <v>0</v>
      </c>
      <c r="AW965" s="32">
        <f>AU965/eval!$E$18</f>
        <v>5.8210958603810132</v>
      </c>
      <c r="BC965" s="32" t="e">
        <f>Rohdaten!AD965-G965</f>
        <v>#DIV/0!</v>
      </c>
      <c r="BF965" s="33">
        <f>Rohdaten!AF965/eval!$B$7</f>
        <v>0</v>
      </c>
    </row>
    <row r="966" spans="2:58" x14ac:dyDescent="0.2">
      <c r="B966" s="29">
        <f>IF(1=1,Rohdaten!H966,"x"&amp;Rohdaten!H966)</f>
        <v>0</v>
      </c>
      <c r="C966" s="29">
        <f>IF(101,Rohdaten!F966,-Rohdaten!F966)</f>
        <v>0</v>
      </c>
      <c r="E966" s="32">
        <f>Rohdaten!J966</f>
        <v>0</v>
      </c>
      <c r="F966" s="32" t="e">
        <f>AVERAGE(Rohdaten!L966,Rohdaten!X966,Rohdaten!AD966)</f>
        <v>#DIV/0!</v>
      </c>
      <c r="G966" s="29" t="e">
        <f t="array" ref="G966">AVERAGE(IF(Rohdaten!E966='turnwise standard'!$A$5:$A$99,'turnwise standard'!$F$5:$F$99))</f>
        <v>#DIV/0!</v>
      </c>
      <c r="H966" s="29" t="b">
        <f>IF(ISERROR(G966),1&lt;0,E966-G966&gt;eval!$B$6)</f>
        <v>0</v>
      </c>
      <c r="I966" s="32" t="e">
        <f>Rohdaten!L966-G966</f>
        <v>#DIV/0!</v>
      </c>
      <c r="J966" s="32">
        <f t="shared" si="221"/>
        <v>0</v>
      </c>
      <c r="K966" s="32">
        <f t="shared" si="222"/>
        <v>0</v>
      </c>
      <c r="V966" s="31" t="e">
        <f t="array" ref="V966">AVERAGE(IF(Rohdaten!E966='turnwise standard'!$A$5:$A$99,'turnwise standard'!$P$5:$P$99))</f>
        <v>#DIV/0!</v>
      </c>
      <c r="AF966" s="32">
        <f>(AC966)/((AE966+0.0000000000000000001)/charge/constants!$B$3)</f>
        <v>0</v>
      </c>
      <c r="AG966" s="32">
        <f>SQRT(AC966+1)/((AE966+0.0000000000000000001)/charge/constants!$B$3)</f>
        <v>4.8066000000000004</v>
      </c>
      <c r="AH966" s="32">
        <f>AF966/eval!$E$18</f>
        <v>0</v>
      </c>
      <c r="AI966" s="32">
        <f>AG966/eval!$E$18</f>
        <v>5.8210958603810132</v>
      </c>
      <c r="AR966" s="32" t="e">
        <f t="shared" si="223"/>
        <v>#DIV/0!</v>
      </c>
      <c r="AT966" s="32">
        <f>(AP966)/((AS966+0.0000000000000000001)/charge/constants!$B$3)</f>
        <v>0</v>
      </c>
      <c r="AU966" s="32">
        <f>SQRT(AP966+1)/((AS966+0.0000000000000000001)/charge/constants!$B$3)</f>
        <v>4.8066000000000004</v>
      </c>
      <c r="AV966" s="32">
        <f>AT966/eval!$E$18</f>
        <v>0</v>
      </c>
      <c r="AW966" s="32">
        <f>AU966/eval!$E$18</f>
        <v>5.8210958603810132</v>
      </c>
      <c r="BC966" s="32" t="e">
        <f>Rohdaten!AD966-G966</f>
        <v>#DIV/0!</v>
      </c>
      <c r="BF966" s="33">
        <f>Rohdaten!AF966/eval!$B$7</f>
        <v>0</v>
      </c>
    </row>
    <row r="967" spans="2:58" x14ac:dyDescent="0.2">
      <c r="B967" s="29">
        <f>IF(1=1,Rohdaten!H967,"x"&amp;Rohdaten!H967)</f>
        <v>0</v>
      </c>
      <c r="C967" s="29">
        <f>IF(101,Rohdaten!F967,-Rohdaten!F967)</f>
        <v>0</v>
      </c>
      <c r="E967" s="32">
        <f>Rohdaten!J967</f>
        <v>0</v>
      </c>
      <c r="F967" s="32" t="e">
        <f>AVERAGE(Rohdaten!L967,Rohdaten!X967,Rohdaten!AD967)</f>
        <v>#DIV/0!</v>
      </c>
      <c r="G967" s="29" t="e">
        <f t="array" ref="G967">AVERAGE(IF(Rohdaten!E967='turnwise standard'!$A$5:$A$99,'turnwise standard'!$F$5:$F$99))</f>
        <v>#DIV/0!</v>
      </c>
      <c r="H967" s="29" t="b">
        <f>IF(ISERROR(G967),1&lt;0,E967-G967&gt;eval!$B$6)</f>
        <v>0</v>
      </c>
      <c r="I967" s="32" t="e">
        <f>Rohdaten!L967-G967</f>
        <v>#DIV/0!</v>
      </c>
      <c r="J967" s="32">
        <f t="shared" si="221"/>
        <v>0</v>
      </c>
      <c r="K967" s="32">
        <f t="shared" si="222"/>
        <v>0</v>
      </c>
      <c r="V967" s="31" t="e">
        <f t="array" ref="V967">AVERAGE(IF(Rohdaten!E967='turnwise standard'!$A$5:$A$99,'turnwise standard'!$P$5:$P$99))</f>
        <v>#DIV/0!</v>
      </c>
      <c r="AF967" s="32">
        <f>(AC967)/((AE967+0.0000000000000000001)/charge/constants!$B$3)</f>
        <v>0</v>
      </c>
      <c r="AG967" s="32">
        <f>SQRT(AC967+1)/((AE967+0.0000000000000000001)/charge/constants!$B$3)</f>
        <v>4.8066000000000004</v>
      </c>
      <c r="AH967" s="32">
        <f>AF967/eval!$E$18</f>
        <v>0</v>
      </c>
      <c r="AI967" s="32">
        <f>AG967/eval!$E$18</f>
        <v>5.8210958603810132</v>
      </c>
      <c r="AR967" s="32" t="e">
        <f t="shared" si="223"/>
        <v>#DIV/0!</v>
      </c>
      <c r="AT967" s="32">
        <f>(AP967)/((AS967+0.0000000000000000001)/charge/constants!$B$3)</f>
        <v>0</v>
      </c>
      <c r="AU967" s="32">
        <f>SQRT(AP967+1)/((AS967+0.0000000000000000001)/charge/constants!$B$3)</f>
        <v>4.8066000000000004</v>
      </c>
      <c r="AV967" s="32">
        <f>AT967/eval!$E$18</f>
        <v>0</v>
      </c>
      <c r="AW967" s="32">
        <f>AU967/eval!$E$18</f>
        <v>5.8210958603810132</v>
      </c>
      <c r="BC967" s="32" t="e">
        <f>Rohdaten!AD967-G967</f>
        <v>#DIV/0!</v>
      </c>
      <c r="BF967" s="33">
        <f>Rohdaten!AF967/eval!$B$7</f>
        <v>0</v>
      </c>
    </row>
    <row r="968" spans="2:58" x14ac:dyDescent="0.2">
      <c r="B968" s="29">
        <f>IF(1=1,Rohdaten!H968,"x"&amp;Rohdaten!H968)</f>
        <v>0</v>
      </c>
      <c r="C968" s="29">
        <f>IF(101,Rohdaten!F968,-Rohdaten!F968)</f>
        <v>0</v>
      </c>
      <c r="E968" s="32">
        <f>Rohdaten!J968</f>
        <v>0</v>
      </c>
      <c r="F968" s="32" t="e">
        <f>AVERAGE(Rohdaten!L968,Rohdaten!X968,Rohdaten!AD968)</f>
        <v>#DIV/0!</v>
      </c>
      <c r="G968" s="29" t="e">
        <f t="array" ref="G968">AVERAGE(IF(Rohdaten!E968='turnwise standard'!$A$5:$A$99,'turnwise standard'!$F$5:$F$99))</f>
        <v>#DIV/0!</v>
      </c>
      <c r="H968" s="29" t="b">
        <f>IF(ISERROR(G968),1&lt;0,E968-G968&gt;eval!$B$6)</f>
        <v>0</v>
      </c>
      <c r="I968" s="32" t="e">
        <f>Rohdaten!L968-G968</f>
        <v>#DIV/0!</v>
      </c>
      <c r="J968" s="32">
        <f t="shared" si="221"/>
        <v>0</v>
      </c>
      <c r="K968" s="32">
        <f t="shared" si="222"/>
        <v>0</v>
      </c>
      <c r="V968" s="31" t="e">
        <f t="array" ref="V968">AVERAGE(IF(Rohdaten!E968='turnwise standard'!$A$5:$A$99,'turnwise standard'!$P$5:$P$99))</f>
        <v>#DIV/0!</v>
      </c>
      <c r="AF968" s="32">
        <f>(AC968)/((AE968+0.0000000000000000001)/charge/constants!$B$3)</f>
        <v>0</v>
      </c>
      <c r="AG968" s="32">
        <f>SQRT(AC968+1)/((AE968+0.0000000000000000001)/charge/constants!$B$3)</f>
        <v>4.8066000000000004</v>
      </c>
      <c r="AH968" s="32">
        <f>AF968/eval!$E$18</f>
        <v>0</v>
      </c>
      <c r="AI968" s="32">
        <f>AG968/eval!$E$18</f>
        <v>5.8210958603810132</v>
      </c>
      <c r="AR968" s="32" t="e">
        <f t="shared" si="223"/>
        <v>#DIV/0!</v>
      </c>
      <c r="AT968" s="32">
        <f>(AP968)/((AS968+0.0000000000000000001)/charge/constants!$B$3)</f>
        <v>0</v>
      </c>
      <c r="AU968" s="32">
        <f>SQRT(AP968+1)/((AS968+0.0000000000000000001)/charge/constants!$B$3)</f>
        <v>4.8066000000000004</v>
      </c>
      <c r="AV968" s="32">
        <f>AT968/eval!$E$18</f>
        <v>0</v>
      </c>
      <c r="AW968" s="32">
        <f>AU968/eval!$E$18</f>
        <v>5.8210958603810132</v>
      </c>
      <c r="BC968" s="32" t="e">
        <f>Rohdaten!AD968-G968</f>
        <v>#DIV/0!</v>
      </c>
      <c r="BF968" s="33">
        <f>Rohdaten!AF968/eval!$B$7</f>
        <v>0</v>
      </c>
    </row>
    <row r="969" spans="2:58" x14ac:dyDescent="0.2">
      <c r="B969" s="29">
        <f>IF(1=1,Rohdaten!H969,"x"&amp;Rohdaten!H969)</f>
        <v>0</v>
      </c>
      <c r="C969" s="29">
        <f>IF(101,Rohdaten!F969,-Rohdaten!F969)</f>
        <v>0</v>
      </c>
      <c r="E969" s="32">
        <f>Rohdaten!J969</f>
        <v>0</v>
      </c>
      <c r="F969" s="32" t="e">
        <f>AVERAGE(Rohdaten!L969,Rohdaten!X969,Rohdaten!AD969)</f>
        <v>#DIV/0!</v>
      </c>
      <c r="G969" s="29" t="e">
        <f t="array" ref="G969">AVERAGE(IF(Rohdaten!E969='turnwise standard'!$A$5:$A$99,'turnwise standard'!$F$5:$F$99))</f>
        <v>#DIV/0!</v>
      </c>
      <c r="H969" s="29" t="b">
        <f>IF(ISERROR(G969),1&lt;0,E969-G969&gt;eval!$B$6)</f>
        <v>0</v>
      </c>
      <c r="I969" s="32" t="e">
        <f>Rohdaten!L969-G969</f>
        <v>#DIV/0!</v>
      </c>
      <c r="J969" s="32">
        <f t="shared" si="221"/>
        <v>0</v>
      </c>
      <c r="K969" s="32">
        <f t="shared" si="222"/>
        <v>0</v>
      </c>
      <c r="V969" s="31" t="e">
        <f t="array" ref="V969">AVERAGE(IF(Rohdaten!E969='turnwise standard'!$A$5:$A$99,'turnwise standard'!$P$5:$P$99))</f>
        <v>#DIV/0!</v>
      </c>
      <c r="AF969" s="32">
        <f>(AC969)/((AE969+0.0000000000000000001)/charge/constants!$B$3)</f>
        <v>0</v>
      </c>
      <c r="AG969" s="32">
        <f>SQRT(AC969+1)/((AE969+0.0000000000000000001)/charge/constants!$B$3)</f>
        <v>4.8066000000000004</v>
      </c>
      <c r="AH969" s="32">
        <f>AF969/eval!$E$18</f>
        <v>0</v>
      </c>
      <c r="AI969" s="32">
        <f>AG969/eval!$E$18</f>
        <v>5.8210958603810132</v>
      </c>
      <c r="AR969" s="32" t="e">
        <f t="shared" si="223"/>
        <v>#DIV/0!</v>
      </c>
      <c r="AT969" s="32">
        <f>(AP969)/((AS969+0.0000000000000000001)/charge/constants!$B$3)</f>
        <v>0</v>
      </c>
      <c r="AU969" s="32">
        <f>SQRT(AP969+1)/((AS969+0.0000000000000000001)/charge/constants!$B$3)</f>
        <v>4.8066000000000004</v>
      </c>
      <c r="AV969" s="32">
        <f>AT969/eval!$E$18</f>
        <v>0</v>
      </c>
      <c r="AW969" s="32">
        <f>AU969/eval!$E$18</f>
        <v>5.8210958603810132</v>
      </c>
      <c r="BC969" s="32" t="e">
        <f>Rohdaten!AD969-G969</f>
        <v>#DIV/0!</v>
      </c>
      <c r="BF969" s="33">
        <f>Rohdaten!AF969/eval!$B$7</f>
        <v>0</v>
      </c>
    </row>
    <row r="970" spans="2:58" x14ac:dyDescent="0.2">
      <c r="B970" s="29">
        <f>IF(1=1,Rohdaten!H970,"x"&amp;Rohdaten!H970)</f>
        <v>0</v>
      </c>
      <c r="C970" s="29">
        <f>IF(101,Rohdaten!F970,-Rohdaten!F970)</f>
        <v>0</v>
      </c>
      <c r="E970" s="32">
        <f>Rohdaten!J970</f>
        <v>0</v>
      </c>
      <c r="F970" s="32" t="e">
        <f>AVERAGE(Rohdaten!L970,Rohdaten!X970,Rohdaten!AD970)</f>
        <v>#DIV/0!</v>
      </c>
      <c r="G970" s="29" t="e">
        <f t="array" ref="G970">AVERAGE(IF(Rohdaten!E970='turnwise standard'!$A$5:$A$99,'turnwise standard'!$F$5:$F$99))</f>
        <v>#DIV/0!</v>
      </c>
      <c r="H970" s="29" t="b">
        <f>IF(ISERROR(G970),1&lt;0,E970-G970&gt;eval!$B$6)</f>
        <v>0</v>
      </c>
      <c r="I970" s="32" t="e">
        <f>Rohdaten!L970-G970</f>
        <v>#DIV/0!</v>
      </c>
      <c r="J970" s="32">
        <f t="shared" si="221"/>
        <v>0</v>
      </c>
      <c r="K970" s="32">
        <f t="shared" si="222"/>
        <v>0</v>
      </c>
      <c r="V970" s="31" t="e">
        <f t="array" ref="V970">AVERAGE(IF(Rohdaten!E970='turnwise standard'!$A$5:$A$99,'turnwise standard'!$P$5:$P$99))</f>
        <v>#DIV/0!</v>
      </c>
      <c r="AF970" s="32">
        <f>(AC970)/((AE970+0.0000000000000000001)/charge/constants!$B$3)</f>
        <v>0</v>
      </c>
      <c r="AG970" s="32">
        <f>SQRT(AC970+1)/((AE970+0.0000000000000000001)/charge/constants!$B$3)</f>
        <v>4.8066000000000004</v>
      </c>
      <c r="AH970" s="32">
        <f>AF970/eval!$E$18</f>
        <v>0</v>
      </c>
      <c r="AI970" s="32">
        <f>AG970/eval!$E$18</f>
        <v>5.8210958603810132</v>
      </c>
      <c r="AR970" s="32" t="e">
        <f t="shared" si="223"/>
        <v>#DIV/0!</v>
      </c>
      <c r="AT970" s="32">
        <f>(AP970)/((AS970+0.0000000000000000001)/charge/constants!$B$3)</f>
        <v>0</v>
      </c>
      <c r="AU970" s="32">
        <f>SQRT(AP970+1)/((AS970+0.0000000000000000001)/charge/constants!$B$3)</f>
        <v>4.8066000000000004</v>
      </c>
      <c r="AV970" s="32">
        <f>AT970/eval!$E$18</f>
        <v>0</v>
      </c>
      <c r="AW970" s="32">
        <f>AU970/eval!$E$18</f>
        <v>5.8210958603810132</v>
      </c>
      <c r="BC970" s="32" t="e">
        <f>Rohdaten!AD970-G970</f>
        <v>#DIV/0!</v>
      </c>
      <c r="BF970" s="33">
        <f>Rohdaten!AF970/eval!$B$7</f>
        <v>0</v>
      </c>
    </row>
    <row r="971" spans="2:58" x14ac:dyDescent="0.2">
      <c r="B971" s="29">
        <f>IF(1=1,Rohdaten!H971,"x"&amp;Rohdaten!H971)</f>
        <v>0</v>
      </c>
      <c r="C971" s="29">
        <f>IF(101,Rohdaten!F971,-Rohdaten!F971)</f>
        <v>0</v>
      </c>
      <c r="E971" s="32">
        <f>Rohdaten!J971</f>
        <v>0</v>
      </c>
      <c r="F971" s="32" t="e">
        <f>AVERAGE(Rohdaten!L971,Rohdaten!X971,Rohdaten!AD971)</f>
        <v>#DIV/0!</v>
      </c>
      <c r="G971" s="29" t="e">
        <f t="array" ref="G971">AVERAGE(IF(Rohdaten!E971='turnwise standard'!$A$5:$A$99,'turnwise standard'!$F$5:$F$99))</f>
        <v>#DIV/0!</v>
      </c>
      <c r="H971" s="29" t="b">
        <f>IF(ISERROR(G971),1&lt;0,E971-G971&gt;eval!$B$6)</f>
        <v>0</v>
      </c>
      <c r="I971" s="32" t="e">
        <f>Rohdaten!L971-G971</f>
        <v>#DIV/0!</v>
      </c>
      <c r="J971" s="32">
        <f t="shared" si="221"/>
        <v>0</v>
      </c>
      <c r="K971" s="32">
        <f t="shared" si="222"/>
        <v>0</v>
      </c>
      <c r="V971" s="31" t="e">
        <f t="array" ref="V971">AVERAGE(IF(Rohdaten!E971='turnwise standard'!$A$5:$A$99,'turnwise standard'!$P$5:$P$99))</f>
        <v>#DIV/0!</v>
      </c>
      <c r="AF971" s="32">
        <f>(AC971)/((AE971+0.0000000000000000001)/charge/constants!$B$3)</f>
        <v>0</v>
      </c>
      <c r="AG971" s="32">
        <f>SQRT(AC971+1)/((AE971+0.0000000000000000001)/charge/constants!$B$3)</f>
        <v>4.8066000000000004</v>
      </c>
      <c r="AH971" s="32">
        <f>AF971/eval!$E$18</f>
        <v>0</v>
      </c>
      <c r="AI971" s="32">
        <f>AG971/eval!$E$18</f>
        <v>5.8210958603810132</v>
      </c>
      <c r="AR971" s="32" t="e">
        <f t="shared" si="223"/>
        <v>#DIV/0!</v>
      </c>
      <c r="AT971" s="32">
        <f>(AP971)/((AS971+0.0000000000000000001)/charge/constants!$B$3)</f>
        <v>0</v>
      </c>
      <c r="AU971" s="32">
        <f>SQRT(AP971+1)/((AS971+0.0000000000000000001)/charge/constants!$B$3)</f>
        <v>4.8066000000000004</v>
      </c>
      <c r="AV971" s="32">
        <f>AT971/eval!$E$18</f>
        <v>0</v>
      </c>
      <c r="AW971" s="32">
        <f>AU971/eval!$E$18</f>
        <v>5.8210958603810132</v>
      </c>
      <c r="BC971" s="32" t="e">
        <f>Rohdaten!AD971-G971</f>
        <v>#DIV/0!</v>
      </c>
      <c r="BF971" s="33">
        <f>Rohdaten!AF971/eval!$B$7</f>
        <v>0</v>
      </c>
    </row>
    <row r="972" spans="2:58" x14ac:dyDescent="0.2">
      <c r="B972" s="29">
        <f>IF(1=1,Rohdaten!H972,"x"&amp;Rohdaten!H972)</f>
        <v>0</v>
      </c>
      <c r="C972" s="29">
        <f>IF(101,Rohdaten!F972,-Rohdaten!F972)</f>
        <v>0</v>
      </c>
      <c r="E972" s="32">
        <f>Rohdaten!J972</f>
        <v>0</v>
      </c>
      <c r="F972" s="32" t="e">
        <f>AVERAGE(Rohdaten!L972,Rohdaten!X972,Rohdaten!AD972)</f>
        <v>#DIV/0!</v>
      </c>
      <c r="G972" s="29" t="e">
        <f t="array" ref="G972">AVERAGE(IF(Rohdaten!E972='turnwise standard'!$A$5:$A$99,'turnwise standard'!$F$5:$F$99))</f>
        <v>#DIV/0!</v>
      </c>
      <c r="H972" s="29" t="b">
        <f>IF(ISERROR(G972),1&lt;0,E972-G972&gt;eval!$B$6)</f>
        <v>0</v>
      </c>
      <c r="I972" s="32" t="e">
        <f>Rohdaten!L972-G972</f>
        <v>#DIV/0!</v>
      </c>
      <c r="J972" s="32">
        <f t="shared" si="221"/>
        <v>0</v>
      </c>
      <c r="K972" s="32">
        <f t="shared" si="222"/>
        <v>0</v>
      </c>
      <c r="V972" s="31" t="e">
        <f t="array" ref="V972">AVERAGE(IF(Rohdaten!E972='turnwise standard'!$A$5:$A$99,'turnwise standard'!$P$5:$P$99))</f>
        <v>#DIV/0!</v>
      </c>
      <c r="AF972" s="32">
        <f>(AC972)/((AE972+0.0000000000000000001)/charge/constants!$B$3)</f>
        <v>0</v>
      </c>
      <c r="AG972" s="32">
        <f>SQRT(AC972+1)/((AE972+0.0000000000000000001)/charge/constants!$B$3)</f>
        <v>4.8066000000000004</v>
      </c>
      <c r="AH972" s="32">
        <f>AF972/eval!$E$18</f>
        <v>0</v>
      </c>
      <c r="AI972" s="32">
        <f>AG972/eval!$E$18</f>
        <v>5.8210958603810132</v>
      </c>
      <c r="AR972" s="32" t="e">
        <f t="shared" si="223"/>
        <v>#DIV/0!</v>
      </c>
      <c r="AT972" s="32">
        <f>(AP972)/((AS972+0.0000000000000000001)/charge/constants!$B$3)</f>
        <v>0</v>
      </c>
      <c r="AU972" s="32">
        <f>SQRT(AP972+1)/((AS972+0.0000000000000000001)/charge/constants!$B$3)</f>
        <v>4.8066000000000004</v>
      </c>
      <c r="AV972" s="32">
        <f>AT972/eval!$E$18</f>
        <v>0</v>
      </c>
      <c r="AW972" s="32">
        <f>AU972/eval!$E$18</f>
        <v>5.8210958603810132</v>
      </c>
      <c r="BC972" s="32" t="e">
        <f>Rohdaten!AD972-G972</f>
        <v>#DIV/0!</v>
      </c>
      <c r="BF972" s="33">
        <f>Rohdaten!AF972/eval!$B$7</f>
        <v>0</v>
      </c>
    </row>
    <row r="973" spans="2:58" x14ac:dyDescent="0.2">
      <c r="B973" s="29">
        <f>IF(1=1,Rohdaten!H973,"x"&amp;Rohdaten!H973)</f>
        <v>0</v>
      </c>
      <c r="C973" s="29">
        <f>IF(101,Rohdaten!F973,-Rohdaten!F973)</f>
        <v>0</v>
      </c>
      <c r="E973" s="32">
        <f>Rohdaten!J973</f>
        <v>0</v>
      </c>
      <c r="F973" s="32" t="e">
        <f>AVERAGE(Rohdaten!L973,Rohdaten!X973,Rohdaten!AD973)</f>
        <v>#DIV/0!</v>
      </c>
      <c r="G973" s="29" t="e">
        <f t="array" ref="G973">AVERAGE(IF(Rohdaten!E973='turnwise standard'!$A$5:$A$99,'turnwise standard'!$F$5:$F$99))</f>
        <v>#DIV/0!</v>
      </c>
      <c r="H973" s="29" t="b">
        <f>IF(ISERROR(G973),1&lt;0,E973-G973&gt;eval!$B$6)</f>
        <v>0</v>
      </c>
      <c r="I973" s="32" t="e">
        <f>Rohdaten!L973-G973</f>
        <v>#DIV/0!</v>
      </c>
      <c r="J973" s="32">
        <f t="shared" si="221"/>
        <v>0</v>
      </c>
      <c r="K973" s="32">
        <f t="shared" si="222"/>
        <v>0</v>
      </c>
      <c r="V973" s="31" t="e">
        <f t="array" ref="V973">AVERAGE(IF(Rohdaten!E973='turnwise standard'!$A$5:$A$99,'turnwise standard'!$P$5:$P$99))</f>
        <v>#DIV/0!</v>
      </c>
      <c r="AF973" s="32">
        <f>(AC973)/((AE973+0.0000000000000000001)/charge/constants!$B$3)</f>
        <v>0</v>
      </c>
      <c r="AG973" s="32">
        <f>SQRT(AC973+1)/((AE973+0.0000000000000000001)/charge/constants!$B$3)</f>
        <v>4.8066000000000004</v>
      </c>
      <c r="AH973" s="32">
        <f>AF973/eval!$E$18</f>
        <v>0</v>
      </c>
      <c r="AI973" s="32">
        <f>AG973/eval!$E$18</f>
        <v>5.8210958603810132</v>
      </c>
      <c r="AR973" s="32" t="e">
        <f t="shared" si="223"/>
        <v>#DIV/0!</v>
      </c>
      <c r="AT973" s="32">
        <f>(AP973)/((AS973+0.0000000000000000001)/charge/constants!$B$3)</f>
        <v>0</v>
      </c>
      <c r="AU973" s="32">
        <f>SQRT(AP973+1)/((AS973+0.0000000000000000001)/charge/constants!$B$3)</f>
        <v>4.8066000000000004</v>
      </c>
      <c r="AV973" s="32">
        <f>AT973/eval!$E$18</f>
        <v>0</v>
      </c>
      <c r="AW973" s="32">
        <f>AU973/eval!$E$18</f>
        <v>5.8210958603810132</v>
      </c>
      <c r="BC973" s="32" t="e">
        <f>Rohdaten!AD973-G973</f>
        <v>#DIV/0!</v>
      </c>
      <c r="BF973" s="33">
        <f>Rohdaten!AF973/eval!$B$7</f>
        <v>0</v>
      </c>
    </row>
    <row r="974" spans="2:58" x14ac:dyDescent="0.2">
      <c r="B974" s="29">
        <f>IF(1=1,Rohdaten!H974,"x"&amp;Rohdaten!H974)</f>
        <v>0</v>
      </c>
      <c r="C974" s="29">
        <f>IF(101,Rohdaten!F974,-Rohdaten!F974)</f>
        <v>0</v>
      </c>
      <c r="E974" s="32">
        <f>Rohdaten!J974</f>
        <v>0</v>
      </c>
      <c r="F974" s="32" t="e">
        <f>AVERAGE(Rohdaten!L974,Rohdaten!X974,Rohdaten!AD974)</f>
        <v>#DIV/0!</v>
      </c>
      <c r="G974" s="29" t="e">
        <f t="array" ref="G974">AVERAGE(IF(Rohdaten!E974='turnwise standard'!$A$5:$A$99,'turnwise standard'!$F$5:$F$99))</f>
        <v>#DIV/0!</v>
      </c>
      <c r="H974" s="29" t="b">
        <f>IF(ISERROR(G974),1&lt;0,E974-G974&gt;eval!$B$6)</f>
        <v>0</v>
      </c>
      <c r="I974" s="32" t="e">
        <f>Rohdaten!L974-G974</f>
        <v>#DIV/0!</v>
      </c>
      <c r="J974" s="32">
        <f t="shared" si="221"/>
        <v>0</v>
      </c>
      <c r="K974" s="32">
        <f t="shared" si="222"/>
        <v>0</v>
      </c>
      <c r="V974" s="31" t="e">
        <f t="array" ref="V974">AVERAGE(IF(Rohdaten!E974='turnwise standard'!$A$5:$A$99,'turnwise standard'!$P$5:$P$99))</f>
        <v>#DIV/0!</v>
      </c>
      <c r="AF974" s="32">
        <f>(AC974)/((AE974+0.0000000000000000001)/charge/constants!$B$3)</f>
        <v>0</v>
      </c>
      <c r="AG974" s="32">
        <f>SQRT(AC974+1)/((AE974+0.0000000000000000001)/charge/constants!$B$3)</f>
        <v>4.8066000000000004</v>
      </c>
      <c r="AH974" s="32">
        <f>AF974/eval!$E$18</f>
        <v>0</v>
      </c>
      <c r="AI974" s="32">
        <f>AG974/eval!$E$18</f>
        <v>5.8210958603810132</v>
      </c>
      <c r="AR974" s="32" t="e">
        <f t="shared" si="223"/>
        <v>#DIV/0!</v>
      </c>
      <c r="AT974" s="32">
        <f>(AP974)/((AS974+0.0000000000000000001)/charge/constants!$B$3)</f>
        <v>0</v>
      </c>
      <c r="AU974" s="32">
        <f>SQRT(AP974+1)/((AS974+0.0000000000000000001)/charge/constants!$B$3)</f>
        <v>4.8066000000000004</v>
      </c>
      <c r="AV974" s="32">
        <f>AT974/eval!$E$18</f>
        <v>0</v>
      </c>
      <c r="AW974" s="32">
        <f>AU974/eval!$E$18</f>
        <v>5.8210958603810132</v>
      </c>
      <c r="BC974" s="32" t="e">
        <f>Rohdaten!AD974-G974</f>
        <v>#DIV/0!</v>
      </c>
      <c r="BF974" s="33">
        <f>Rohdaten!AF974/eval!$B$7</f>
        <v>0</v>
      </c>
    </row>
    <row r="975" spans="2:58" x14ac:dyDescent="0.2">
      <c r="B975" s="29">
        <f>IF(1=1,Rohdaten!H975,"x"&amp;Rohdaten!H975)</f>
        <v>0</v>
      </c>
      <c r="C975" s="29">
        <f>IF(101,Rohdaten!F975,-Rohdaten!F975)</f>
        <v>0</v>
      </c>
      <c r="E975" s="32">
        <f>Rohdaten!J975</f>
        <v>0</v>
      </c>
      <c r="F975" s="32" t="e">
        <f>AVERAGE(Rohdaten!L975,Rohdaten!X975,Rohdaten!AD975)</f>
        <v>#DIV/0!</v>
      </c>
      <c r="G975" s="29" t="e">
        <f t="array" ref="G975">AVERAGE(IF(Rohdaten!E975='turnwise standard'!$A$5:$A$99,'turnwise standard'!$F$5:$F$99))</f>
        <v>#DIV/0!</v>
      </c>
      <c r="H975" s="29" t="b">
        <f>IF(ISERROR(G975),1&lt;0,E975-G975&gt;eval!$B$6)</f>
        <v>0</v>
      </c>
      <c r="I975" s="32" t="e">
        <f>Rohdaten!L975-G975</f>
        <v>#DIV/0!</v>
      </c>
      <c r="J975" s="32">
        <f t="shared" si="221"/>
        <v>0</v>
      </c>
      <c r="K975" s="32">
        <f t="shared" si="222"/>
        <v>0</v>
      </c>
      <c r="V975" s="31" t="e">
        <f t="array" ref="V975">AVERAGE(IF(Rohdaten!E975='turnwise standard'!$A$5:$A$99,'turnwise standard'!$P$5:$P$99))</f>
        <v>#DIV/0!</v>
      </c>
      <c r="AF975" s="32">
        <f>(AC975)/((AE975+0.0000000000000000001)/charge/constants!$B$3)</f>
        <v>0</v>
      </c>
      <c r="AG975" s="32">
        <f>SQRT(AC975+1)/((AE975+0.0000000000000000001)/charge/constants!$B$3)</f>
        <v>4.8066000000000004</v>
      </c>
      <c r="AH975" s="32">
        <f>AF975/eval!$E$18</f>
        <v>0</v>
      </c>
      <c r="AI975" s="32">
        <f>AG975/eval!$E$18</f>
        <v>5.8210958603810132</v>
      </c>
      <c r="AR975" s="32" t="e">
        <f t="shared" si="223"/>
        <v>#DIV/0!</v>
      </c>
      <c r="AT975" s="32">
        <f>(AP975)/((AS975+0.0000000000000000001)/charge/constants!$B$3)</f>
        <v>0</v>
      </c>
      <c r="AU975" s="32">
        <f>SQRT(AP975+1)/((AS975+0.0000000000000000001)/charge/constants!$B$3)</f>
        <v>4.8066000000000004</v>
      </c>
      <c r="AV975" s="32">
        <f>AT975/eval!$E$18</f>
        <v>0</v>
      </c>
      <c r="AW975" s="32">
        <f>AU975/eval!$E$18</f>
        <v>5.8210958603810132</v>
      </c>
      <c r="BC975" s="32" t="e">
        <f>Rohdaten!AD975-G975</f>
        <v>#DIV/0!</v>
      </c>
      <c r="BF975" s="33">
        <f>Rohdaten!AF975/eval!$B$7</f>
        <v>0</v>
      </c>
    </row>
    <row r="976" spans="2:58" x14ac:dyDescent="0.2">
      <c r="B976" s="29">
        <f>IF(1=1,Rohdaten!H976,"x"&amp;Rohdaten!H976)</f>
        <v>0</v>
      </c>
      <c r="C976" s="29">
        <f>IF(101,Rohdaten!F976,-Rohdaten!F976)</f>
        <v>0</v>
      </c>
      <c r="E976" s="32">
        <f>Rohdaten!J976</f>
        <v>0</v>
      </c>
      <c r="F976" s="32" t="e">
        <f>AVERAGE(Rohdaten!L976,Rohdaten!X976,Rohdaten!AD976)</f>
        <v>#DIV/0!</v>
      </c>
      <c r="G976" s="29" t="e">
        <f t="array" ref="G976">AVERAGE(IF(Rohdaten!E976='turnwise standard'!$A$5:$A$99,'turnwise standard'!$F$5:$F$99))</f>
        <v>#DIV/0!</v>
      </c>
      <c r="H976" s="29" t="b">
        <f>IF(ISERROR(G976),1&lt;0,E976-G976&gt;eval!$B$6)</f>
        <v>0</v>
      </c>
      <c r="I976" s="32" t="e">
        <f>Rohdaten!L976-G976</f>
        <v>#DIV/0!</v>
      </c>
      <c r="J976" s="32">
        <f t="shared" si="221"/>
        <v>0</v>
      </c>
      <c r="K976" s="32">
        <f t="shared" si="222"/>
        <v>0</v>
      </c>
      <c r="V976" s="31" t="e">
        <f t="array" ref="V976">AVERAGE(IF(Rohdaten!E976='turnwise standard'!$A$5:$A$99,'turnwise standard'!$P$5:$P$99))</f>
        <v>#DIV/0!</v>
      </c>
      <c r="AF976" s="32">
        <f>(AC976)/((AE976+0.0000000000000000001)/charge/constants!$B$3)</f>
        <v>0</v>
      </c>
      <c r="AG976" s="32">
        <f>SQRT(AC976+1)/((AE976+0.0000000000000000001)/charge/constants!$B$3)</f>
        <v>4.8066000000000004</v>
      </c>
      <c r="AH976" s="32">
        <f>AF976/eval!$E$18</f>
        <v>0</v>
      </c>
      <c r="AI976" s="32">
        <f>AG976/eval!$E$18</f>
        <v>5.8210958603810132</v>
      </c>
      <c r="AR976" s="32" t="e">
        <f t="shared" si="223"/>
        <v>#DIV/0!</v>
      </c>
      <c r="AT976" s="32">
        <f>(AP976)/((AS976+0.0000000000000000001)/charge/constants!$B$3)</f>
        <v>0</v>
      </c>
      <c r="AU976" s="32">
        <f>SQRT(AP976+1)/((AS976+0.0000000000000000001)/charge/constants!$B$3)</f>
        <v>4.8066000000000004</v>
      </c>
      <c r="AV976" s="32">
        <f>AT976/eval!$E$18</f>
        <v>0</v>
      </c>
      <c r="AW976" s="32">
        <f>AU976/eval!$E$18</f>
        <v>5.8210958603810132</v>
      </c>
      <c r="BC976" s="32" t="e">
        <f>Rohdaten!AD976-G976</f>
        <v>#DIV/0!</v>
      </c>
      <c r="BF976" s="33">
        <f>Rohdaten!AF976/eval!$B$7</f>
        <v>0</v>
      </c>
    </row>
    <row r="977" spans="2:58" x14ac:dyDescent="0.2">
      <c r="B977" s="29">
        <f>IF(1=1,Rohdaten!H977,"x"&amp;Rohdaten!H977)</f>
        <v>0</v>
      </c>
      <c r="C977" s="29">
        <f>IF(101,Rohdaten!F977,-Rohdaten!F977)</f>
        <v>0</v>
      </c>
      <c r="E977" s="32">
        <f>Rohdaten!J977</f>
        <v>0</v>
      </c>
      <c r="F977" s="32" t="e">
        <f>AVERAGE(Rohdaten!L977,Rohdaten!X977,Rohdaten!AD977)</f>
        <v>#DIV/0!</v>
      </c>
      <c r="G977" s="29" t="e">
        <f t="array" ref="G977">AVERAGE(IF(Rohdaten!E977='turnwise standard'!$A$5:$A$99,'turnwise standard'!$F$5:$F$99))</f>
        <v>#DIV/0!</v>
      </c>
      <c r="H977" s="29" t="b">
        <f>IF(ISERROR(G977),1&lt;0,E977-G977&gt;eval!$B$6)</f>
        <v>0</v>
      </c>
      <c r="I977" s="32" t="e">
        <f>Rohdaten!L977-G977</f>
        <v>#DIV/0!</v>
      </c>
      <c r="J977" s="32">
        <f t="shared" si="221"/>
        <v>0</v>
      </c>
      <c r="K977" s="32">
        <f t="shared" si="222"/>
        <v>0</v>
      </c>
      <c r="V977" s="31" t="e">
        <f t="array" ref="V977">AVERAGE(IF(Rohdaten!E977='turnwise standard'!$A$5:$A$99,'turnwise standard'!$P$5:$P$99))</f>
        <v>#DIV/0!</v>
      </c>
      <c r="AF977" s="32">
        <f>(AC977)/((AE977+0.0000000000000000001)/charge/constants!$B$3)</f>
        <v>0</v>
      </c>
      <c r="AG977" s="32">
        <f>SQRT(AC977+1)/((AE977+0.0000000000000000001)/charge/constants!$B$3)</f>
        <v>4.8066000000000004</v>
      </c>
      <c r="AH977" s="32">
        <f>AF977/eval!$E$18</f>
        <v>0</v>
      </c>
      <c r="AI977" s="32">
        <f>AG977/eval!$E$18</f>
        <v>5.8210958603810132</v>
      </c>
      <c r="AR977" s="32" t="e">
        <f t="shared" si="223"/>
        <v>#DIV/0!</v>
      </c>
      <c r="AT977" s="32">
        <f>(AP977)/((AS977+0.0000000000000000001)/charge/constants!$B$3)</f>
        <v>0</v>
      </c>
      <c r="AU977" s="32">
        <f>SQRT(AP977+1)/((AS977+0.0000000000000000001)/charge/constants!$B$3)</f>
        <v>4.8066000000000004</v>
      </c>
      <c r="AV977" s="32">
        <f>AT977/eval!$E$18</f>
        <v>0</v>
      </c>
      <c r="AW977" s="32">
        <f>AU977/eval!$E$18</f>
        <v>5.8210958603810132</v>
      </c>
      <c r="BC977" s="32" t="e">
        <f>Rohdaten!AD977-G977</f>
        <v>#DIV/0!</v>
      </c>
      <c r="BF977" s="33">
        <f>Rohdaten!AF977/eval!$B$7</f>
        <v>0</v>
      </c>
    </row>
    <row r="978" spans="2:58" x14ac:dyDescent="0.2">
      <c r="B978" s="29">
        <f>IF(1=1,Rohdaten!H978,"x"&amp;Rohdaten!H978)</f>
        <v>0</v>
      </c>
      <c r="C978" s="29">
        <f>IF(101,Rohdaten!F978,-Rohdaten!F978)</f>
        <v>0</v>
      </c>
      <c r="E978" s="32">
        <f>Rohdaten!J978</f>
        <v>0</v>
      </c>
      <c r="F978" s="32" t="e">
        <f>AVERAGE(Rohdaten!L978,Rohdaten!X978,Rohdaten!AD978)</f>
        <v>#DIV/0!</v>
      </c>
      <c r="G978" s="29" t="e">
        <f t="array" ref="G978">AVERAGE(IF(Rohdaten!E978='turnwise standard'!$A$5:$A$99,'turnwise standard'!$F$5:$F$99))</f>
        <v>#DIV/0!</v>
      </c>
      <c r="H978" s="29" t="b">
        <f>IF(ISERROR(G978),1&lt;0,E978-G978&gt;eval!$B$6)</f>
        <v>0</v>
      </c>
      <c r="I978" s="32" t="e">
        <f>Rohdaten!L978-G978</f>
        <v>#DIV/0!</v>
      </c>
      <c r="J978" s="32">
        <f t="shared" si="221"/>
        <v>0</v>
      </c>
      <c r="K978" s="32">
        <f t="shared" si="222"/>
        <v>0</v>
      </c>
      <c r="V978" s="31" t="e">
        <f t="array" ref="V978">AVERAGE(IF(Rohdaten!E978='turnwise standard'!$A$5:$A$99,'turnwise standard'!$P$5:$P$99))</f>
        <v>#DIV/0!</v>
      </c>
      <c r="AF978" s="32">
        <f>(AC978)/((AE978+0.0000000000000000001)/charge/constants!$B$3)</f>
        <v>0</v>
      </c>
      <c r="AG978" s="32">
        <f>SQRT(AC978+1)/((AE978+0.0000000000000000001)/charge/constants!$B$3)</f>
        <v>4.8066000000000004</v>
      </c>
      <c r="AH978" s="32">
        <f>AF978/eval!$E$18</f>
        <v>0</v>
      </c>
      <c r="AI978" s="32">
        <f>AG978/eval!$E$18</f>
        <v>5.8210958603810132</v>
      </c>
      <c r="AR978" s="32" t="e">
        <f t="shared" si="223"/>
        <v>#DIV/0!</v>
      </c>
      <c r="AT978" s="32">
        <f>(AP978)/((AS978+0.0000000000000000001)/charge/constants!$B$3)</f>
        <v>0</v>
      </c>
      <c r="AU978" s="32">
        <f>SQRT(AP978+1)/((AS978+0.0000000000000000001)/charge/constants!$B$3)</f>
        <v>4.8066000000000004</v>
      </c>
      <c r="AV978" s="32">
        <f>AT978/eval!$E$18</f>
        <v>0</v>
      </c>
      <c r="AW978" s="32">
        <f>AU978/eval!$E$18</f>
        <v>5.8210958603810132</v>
      </c>
      <c r="BC978" s="32" t="e">
        <f>Rohdaten!AD978-G978</f>
        <v>#DIV/0!</v>
      </c>
      <c r="BF978" s="33">
        <f>Rohdaten!AF978/eval!$B$7</f>
        <v>0</v>
      </c>
    </row>
    <row r="979" spans="2:58" x14ac:dyDescent="0.2">
      <c r="B979" s="29">
        <f>IF(1=1,Rohdaten!H979,"x"&amp;Rohdaten!H979)</f>
        <v>0</v>
      </c>
      <c r="C979" s="29">
        <f>IF(101,Rohdaten!F979,-Rohdaten!F979)</f>
        <v>0</v>
      </c>
      <c r="E979" s="32">
        <f>Rohdaten!J979</f>
        <v>0</v>
      </c>
      <c r="F979" s="32" t="e">
        <f>AVERAGE(Rohdaten!L979,Rohdaten!X979,Rohdaten!AD979)</f>
        <v>#DIV/0!</v>
      </c>
      <c r="G979" s="29" t="e">
        <f t="array" ref="G979">AVERAGE(IF(Rohdaten!E979='turnwise standard'!$A$5:$A$99,'turnwise standard'!$F$5:$F$99))</f>
        <v>#DIV/0!</v>
      </c>
      <c r="H979" s="29" t="b">
        <f>IF(ISERROR(G979),1&lt;0,E979-G979&gt;eval!$B$6)</f>
        <v>0</v>
      </c>
      <c r="I979" s="32" t="e">
        <f>Rohdaten!L979-G979</f>
        <v>#DIV/0!</v>
      </c>
      <c r="J979" s="32">
        <f t="shared" si="221"/>
        <v>0</v>
      </c>
      <c r="K979" s="32">
        <f t="shared" si="222"/>
        <v>0</v>
      </c>
      <c r="V979" s="31" t="e">
        <f t="array" ref="V979">AVERAGE(IF(Rohdaten!E979='turnwise standard'!$A$5:$A$99,'turnwise standard'!$P$5:$P$99))</f>
        <v>#DIV/0!</v>
      </c>
      <c r="AF979" s="32">
        <f>(AC979)/((AE979+0.0000000000000000001)/charge/constants!$B$3)</f>
        <v>0</v>
      </c>
      <c r="AG979" s="32">
        <f>SQRT(AC979+1)/((AE979+0.0000000000000000001)/charge/constants!$B$3)</f>
        <v>4.8066000000000004</v>
      </c>
      <c r="AH979" s="32">
        <f>AF979/eval!$E$18</f>
        <v>0</v>
      </c>
      <c r="AI979" s="32">
        <f>AG979/eval!$E$18</f>
        <v>5.8210958603810132</v>
      </c>
      <c r="AR979" s="32" t="e">
        <f t="shared" si="223"/>
        <v>#DIV/0!</v>
      </c>
      <c r="AT979" s="32">
        <f>(AP979)/((AS979+0.0000000000000000001)/charge/constants!$B$3)</f>
        <v>0</v>
      </c>
      <c r="AU979" s="32">
        <f>SQRT(AP979+1)/((AS979+0.0000000000000000001)/charge/constants!$B$3)</f>
        <v>4.8066000000000004</v>
      </c>
      <c r="AV979" s="32">
        <f>AT979/eval!$E$18</f>
        <v>0</v>
      </c>
      <c r="AW979" s="32">
        <f>AU979/eval!$E$18</f>
        <v>5.8210958603810132</v>
      </c>
      <c r="BC979" s="32" t="e">
        <f>Rohdaten!AD979-G979</f>
        <v>#DIV/0!</v>
      </c>
      <c r="BF979" s="33">
        <f>Rohdaten!AF979/eval!$B$7</f>
        <v>0</v>
      </c>
    </row>
    <row r="980" spans="2:58" x14ac:dyDescent="0.2">
      <c r="B980" s="29">
        <f>IF(1=1,Rohdaten!H980,"x"&amp;Rohdaten!H980)</f>
        <v>0</v>
      </c>
      <c r="C980" s="29">
        <f>IF(101,Rohdaten!F980,-Rohdaten!F980)</f>
        <v>0</v>
      </c>
      <c r="E980" s="32">
        <f>Rohdaten!J980</f>
        <v>0</v>
      </c>
      <c r="F980" s="32" t="e">
        <f>AVERAGE(Rohdaten!L980,Rohdaten!X980,Rohdaten!AD980)</f>
        <v>#DIV/0!</v>
      </c>
      <c r="G980" s="29" t="e">
        <f t="array" ref="G980">AVERAGE(IF(Rohdaten!E980='turnwise standard'!$A$5:$A$99,'turnwise standard'!$F$5:$F$99))</f>
        <v>#DIV/0!</v>
      </c>
      <c r="H980" s="29" t="b">
        <f>IF(ISERROR(G980),1&lt;0,E980-G980&gt;eval!$B$6)</f>
        <v>0</v>
      </c>
      <c r="I980" s="32" t="e">
        <f>Rohdaten!L980-G980</f>
        <v>#DIV/0!</v>
      </c>
      <c r="J980" s="32">
        <f t="shared" si="221"/>
        <v>0</v>
      </c>
      <c r="K980" s="32">
        <f t="shared" si="222"/>
        <v>0</v>
      </c>
      <c r="V980" s="31" t="e">
        <f t="array" ref="V980">AVERAGE(IF(Rohdaten!E980='turnwise standard'!$A$5:$A$99,'turnwise standard'!$P$5:$P$99))</f>
        <v>#DIV/0!</v>
      </c>
      <c r="AF980" s="32">
        <f>(AC980)/((AE980+0.0000000000000000001)/charge/constants!$B$3)</f>
        <v>0</v>
      </c>
      <c r="AG980" s="32">
        <f>SQRT(AC980+1)/((AE980+0.0000000000000000001)/charge/constants!$B$3)</f>
        <v>4.8066000000000004</v>
      </c>
      <c r="AH980" s="32">
        <f>AF980/eval!$E$18</f>
        <v>0</v>
      </c>
      <c r="AI980" s="32">
        <f>AG980/eval!$E$18</f>
        <v>5.8210958603810132</v>
      </c>
      <c r="AR980" s="32" t="e">
        <f t="shared" si="223"/>
        <v>#DIV/0!</v>
      </c>
      <c r="AT980" s="32">
        <f>(AP980)/((AS980+0.0000000000000000001)/charge/constants!$B$3)</f>
        <v>0</v>
      </c>
      <c r="AU980" s="32">
        <f>SQRT(AP980+1)/((AS980+0.0000000000000000001)/charge/constants!$B$3)</f>
        <v>4.8066000000000004</v>
      </c>
      <c r="AV980" s="32">
        <f>AT980/eval!$E$18</f>
        <v>0</v>
      </c>
      <c r="AW980" s="32">
        <f>AU980/eval!$E$18</f>
        <v>5.8210958603810132</v>
      </c>
      <c r="BC980" s="32" t="e">
        <f>Rohdaten!AD980-G980</f>
        <v>#DIV/0!</v>
      </c>
      <c r="BF980" s="33">
        <f>Rohdaten!AF980/eval!$B$7</f>
        <v>0</v>
      </c>
    </row>
    <row r="981" spans="2:58" x14ac:dyDescent="0.2">
      <c r="B981" s="29">
        <f>IF(1=1,Rohdaten!H981,"x"&amp;Rohdaten!H981)</f>
        <v>0</v>
      </c>
      <c r="C981" s="29">
        <f>IF(101,Rohdaten!F981,-Rohdaten!F981)</f>
        <v>0</v>
      </c>
      <c r="E981" s="32">
        <f>Rohdaten!J981</f>
        <v>0</v>
      </c>
      <c r="F981" s="32" t="e">
        <f>AVERAGE(Rohdaten!L981,Rohdaten!X981,Rohdaten!AD981)</f>
        <v>#DIV/0!</v>
      </c>
      <c r="G981" s="29" t="e">
        <f t="array" ref="G981">AVERAGE(IF(Rohdaten!E981='turnwise standard'!$A$5:$A$99,'turnwise standard'!$F$5:$F$99))</f>
        <v>#DIV/0!</v>
      </c>
      <c r="H981" s="29" t="b">
        <f>IF(ISERROR(G981),1&lt;0,E981-G981&gt;eval!$B$6)</f>
        <v>0</v>
      </c>
      <c r="I981" s="32" t="e">
        <f>Rohdaten!L981-G981</f>
        <v>#DIV/0!</v>
      </c>
      <c r="J981" s="32">
        <f t="shared" si="221"/>
        <v>0</v>
      </c>
      <c r="K981" s="32">
        <f t="shared" si="222"/>
        <v>0</v>
      </c>
      <c r="V981" s="31" t="e">
        <f t="array" ref="V981">AVERAGE(IF(Rohdaten!E981='turnwise standard'!$A$5:$A$99,'turnwise standard'!$P$5:$P$99))</f>
        <v>#DIV/0!</v>
      </c>
      <c r="AF981" s="32">
        <f>(AC981)/((AE981+0.0000000000000000001)/charge/constants!$B$3)</f>
        <v>0</v>
      </c>
      <c r="AG981" s="32">
        <f>SQRT(AC981+1)/((AE981+0.0000000000000000001)/charge/constants!$B$3)</f>
        <v>4.8066000000000004</v>
      </c>
      <c r="AH981" s="32">
        <f>AF981/eval!$E$18</f>
        <v>0</v>
      </c>
      <c r="AI981" s="32">
        <f>AG981/eval!$E$18</f>
        <v>5.8210958603810132</v>
      </c>
      <c r="AR981" s="32" t="e">
        <f t="shared" si="223"/>
        <v>#DIV/0!</v>
      </c>
      <c r="AT981" s="32">
        <f>(AP981)/((AS981+0.0000000000000000001)/charge/constants!$B$3)</f>
        <v>0</v>
      </c>
      <c r="AU981" s="32">
        <f>SQRT(AP981+1)/((AS981+0.0000000000000000001)/charge/constants!$B$3)</f>
        <v>4.8066000000000004</v>
      </c>
      <c r="AV981" s="32">
        <f>AT981/eval!$E$18</f>
        <v>0</v>
      </c>
      <c r="AW981" s="32">
        <f>AU981/eval!$E$18</f>
        <v>5.8210958603810132</v>
      </c>
      <c r="BC981" s="32" t="e">
        <f>Rohdaten!AD981-G981</f>
        <v>#DIV/0!</v>
      </c>
      <c r="BF981" s="33">
        <f>Rohdaten!AF981/eval!$B$7</f>
        <v>0</v>
      </c>
    </row>
    <row r="982" spans="2:58" x14ac:dyDescent="0.2">
      <c r="B982" s="29">
        <f>IF(1=1,Rohdaten!H982,"x"&amp;Rohdaten!H982)</f>
        <v>0</v>
      </c>
      <c r="C982" s="29">
        <f>IF(101,Rohdaten!F982,-Rohdaten!F982)</f>
        <v>0</v>
      </c>
      <c r="E982" s="32">
        <f>Rohdaten!J982</f>
        <v>0</v>
      </c>
      <c r="F982" s="32" t="e">
        <f>AVERAGE(Rohdaten!L982,Rohdaten!X982,Rohdaten!AD982)</f>
        <v>#DIV/0!</v>
      </c>
      <c r="G982" s="29" t="e">
        <f t="array" ref="G982">AVERAGE(IF(Rohdaten!E982='turnwise standard'!$A$5:$A$99,'turnwise standard'!$F$5:$F$99))</f>
        <v>#DIV/0!</v>
      </c>
      <c r="H982" s="29" t="b">
        <f>IF(ISERROR(G982),1&lt;0,E982-G982&gt;eval!$B$6)</f>
        <v>0</v>
      </c>
      <c r="I982" s="32" t="e">
        <f>Rohdaten!L982-G982</f>
        <v>#DIV/0!</v>
      </c>
      <c r="J982" s="32">
        <f t="shared" si="221"/>
        <v>0</v>
      </c>
      <c r="K982" s="32">
        <f t="shared" si="222"/>
        <v>0</v>
      </c>
      <c r="V982" s="31" t="e">
        <f t="array" ref="V982">AVERAGE(IF(Rohdaten!E982='turnwise standard'!$A$5:$A$99,'turnwise standard'!$P$5:$P$99))</f>
        <v>#DIV/0!</v>
      </c>
      <c r="AF982" s="32">
        <f>(AC982)/((AE982+0.0000000000000000001)/charge/constants!$B$3)</f>
        <v>0</v>
      </c>
      <c r="AG982" s="32">
        <f>SQRT(AC982+1)/((AE982+0.0000000000000000001)/charge/constants!$B$3)</f>
        <v>4.8066000000000004</v>
      </c>
      <c r="AH982" s="32">
        <f>AF982/eval!$E$18</f>
        <v>0</v>
      </c>
      <c r="AI982" s="32">
        <f>AG982/eval!$E$18</f>
        <v>5.8210958603810132</v>
      </c>
      <c r="AR982" s="32" t="e">
        <f t="shared" si="223"/>
        <v>#DIV/0!</v>
      </c>
      <c r="AT982" s="32">
        <f>(AP982)/((AS982+0.0000000000000000001)/charge/constants!$B$3)</f>
        <v>0</v>
      </c>
      <c r="AU982" s="32">
        <f>SQRT(AP982+1)/((AS982+0.0000000000000000001)/charge/constants!$B$3)</f>
        <v>4.8066000000000004</v>
      </c>
      <c r="AV982" s="32">
        <f>AT982/eval!$E$18</f>
        <v>0</v>
      </c>
      <c r="AW982" s="32">
        <f>AU982/eval!$E$18</f>
        <v>5.8210958603810132</v>
      </c>
      <c r="BC982" s="32" t="e">
        <f>Rohdaten!AD982-G982</f>
        <v>#DIV/0!</v>
      </c>
      <c r="BF982" s="33">
        <f>Rohdaten!AF982/eval!$B$7</f>
        <v>0</v>
      </c>
    </row>
    <row r="983" spans="2:58" x14ac:dyDescent="0.2">
      <c r="B983" s="29">
        <f>IF(1=1,Rohdaten!H983,"x"&amp;Rohdaten!H983)</f>
        <v>0</v>
      </c>
      <c r="C983" s="29">
        <f>IF(101,Rohdaten!F983,-Rohdaten!F983)</f>
        <v>0</v>
      </c>
      <c r="E983" s="32">
        <f>Rohdaten!J983</f>
        <v>0</v>
      </c>
      <c r="F983" s="32" t="e">
        <f>AVERAGE(Rohdaten!L983,Rohdaten!X983,Rohdaten!AD983)</f>
        <v>#DIV/0!</v>
      </c>
      <c r="G983" s="29" t="e">
        <f t="array" ref="G983">AVERAGE(IF(Rohdaten!E983='turnwise standard'!$A$5:$A$99,'turnwise standard'!$F$5:$F$99))</f>
        <v>#DIV/0!</v>
      </c>
      <c r="H983" s="29" t="b">
        <f>IF(ISERROR(G983),1&lt;0,E983-G983&gt;eval!$B$6)</f>
        <v>0</v>
      </c>
      <c r="I983" s="32" t="e">
        <f>Rohdaten!L983-G983</f>
        <v>#DIV/0!</v>
      </c>
      <c r="J983" s="32">
        <f t="shared" si="221"/>
        <v>0</v>
      </c>
      <c r="K983" s="32">
        <f t="shared" si="222"/>
        <v>0</v>
      </c>
      <c r="V983" s="31" t="e">
        <f t="array" ref="V983">AVERAGE(IF(Rohdaten!E983='turnwise standard'!$A$5:$A$99,'turnwise standard'!$P$5:$P$99))</f>
        <v>#DIV/0!</v>
      </c>
      <c r="AF983" s="32">
        <f>(AC983)/((AE983+0.0000000000000000001)/charge/constants!$B$3)</f>
        <v>0</v>
      </c>
      <c r="AG983" s="32">
        <f>SQRT(AC983+1)/((AE983+0.0000000000000000001)/charge/constants!$B$3)</f>
        <v>4.8066000000000004</v>
      </c>
      <c r="AH983" s="32">
        <f>AF983/eval!$E$18</f>
        <v>0</v>
      </c>
      <c r="AI983" s="32">
        <f>AG983/eval!$E$18</f>
        <v>5.8210958603810132</v>
      </c>
      <c r="AR983" s="32" t="e">
        <f t="shared" si="223"/>
        <v>#DIV/0!</v>
      </c>
      <c r="AT983" s="32">
        <f>(AP983)/((AS983+0.0000000000000000001)/charge/constants!$B$3)</f>
        <v>0</v>
      </c>
      <c r="AU983" s="32">
        <f>SQRT(AP983+1)/((AS983+0.0000000000000000001)/charge/constants!$B$3)</f>
        <v>4.8066000000000004</v>
      </c>
      <c r="AV983" s="32">
        <f>AT983/eval!$E$18</f>
        <v>0</v>
      </c>
      <c r="AW983" s="32">
        <f>AU983/eval!$E$18</f>
        <v>5.8210958603810132</v>
      </c>
      <c r="BC983" s="32" t="e">
        <f>Rohdaten!AD983-G983</f>
        <v>#DIV/0!</v>
      </c>
      <c r="BF983" s="33">
        <f>Rohdaten!AF983/eval!$B$7</f>
        <v>0</v>
      </c>
    </row>
    <row r="984" spans="2:58" x14ac:dyDescent="0.2">
      <c r="B984" s="29">
        <f>IF(1=1,Rohdaten!H984,"x"&amp;Rohdaten!H984)</f>
        <v>0</v>
      </c>
      <c r="C984" s="29">
        <f>IF(101,Rohdaten!F984,-Rohdaten!F984)</f>
        <v>0</v>
      </c>
      <c r="E984" s="32">
        <f>Rohdaten!J984</f>
        <v>0</v>
      </c>
      <c r="F984" s="32" t="e">
        <f>AVERAGE(Rohdaten!L984,Rohdaten!X984,Rohdaten!AD984)</f>
        <v>#DIV/0!</v>
      </c>
      <c r="G984" s="29" t="e">
        <f t="array" ref="G984">AVERAGE(IF(Rohdaten!E984='turnwise standard'!$A$5:$A$99,'turnwise standard'!$F$5:$F$99))</f>
        <v>#DIV/0!</v>
      </c>
      <c r="H984" s="29" t="b">
        <f>IF(ISERROR(G984),1&lt;0,E984-G984&gt;eval!$B$6)</f>
        <v>0</v>
      </c>
      <c r="I984" s="32" t="e">
        <f>Rohdaten!L984-G984</f>
        <v>#DIV/0!</v>
      </c>
      <c r="J984" s="32">
        <f t="shared" si="221"/>
        <v>0</v>
      </c>
      <c r="K984" s="32">
        <f t="shared" si="222"/>
        <v>0</v>
      </c>
      <c r="V984" s="31" t="e">
        <f t="array" ref="V984">AVERAGE(IF(Rohdaten!E984='turnwise standard'!$A$5:$A$99,'turnwise standard'!$P$5:$P$99))</f>
        <v>#DIV/0!</v>
      </c>
      <c r="AF984" s="32">
        <f>(AC984)/((AE984+0.0000000000000000001)/charge/constants!$B$3)</f>
        <v>0</v>
      </c>
      <c r="AG984" s="32">
        <f>SQRT(AC984+1)/((AE984+0.0000000000000000001)/charge/constants!$B$3)</f>
        <v>4.8066000000000004</v>
      </c>
      <c r="AH984" s="32">
        <f>AF984/eval!$E$18</f>
        <v>0</v>
      </c>
      <c r="AI984" s="32">
        <f>AG984/eval!$E$18</f>
        <v>5.8210958603810132</v>
      </c>
      <c r="AR984" s="32" t="e">
        <f t="shared" si="223"/>
        <v>#DIV/0!</v>
      </c>
      <c r="AT984" s="32">
        <f>(AP984)/((AS984+0.0000000000000000001)/charge/constants!$B$3)</f>
        <v>0</v>
      </c>
      <c r="AU984" s="32">
        <f>SQRT(AP984+1)/((AS984+0.0000000000000000001)/charge/constants!$B$3)</f>
        <v>4.8066000000000004</v>
      </c>
      <c r="AV984" s="32">
        <f>AT984/eval!$E$18</f>
        <v>0</v>
      </c>
      <c r="AW984" s="32">
        <f>AU984/eval!$E$18</f>
        <v>5.8210958603810132</v>
      </c>
      <c r="BC984" s="32" t="e">
        <f>Rohdaten!AD984-G984</f>
        <v>#DIV/0!</v>
      </c>
      <c r="BF984" s="33">
        <f>Rohdaten!AF984/eval!$B$7</f>
        <v>0</v>
      </c>
    </row>
    <row r="985" spans="2:58" x14ac:dyDescent="0.2">
      <c r="B985" s="29">
        <f>IF(1=1,Rohdaten!H985,"x"&amp;Rohdaten!H985)</f>
        <v>0</v>
      </c>
      <c r="C985" s="29">
        <f>IF(101,Rohdaten!F985,-Rohdaten!F985)</f>
        <v>0</v>
      </c>
      <c r="E985" s="32">
        <f>Rohdaten!J985</f>
        <v>0</v>
      </c>
      <c r="F985" s="32" t="e">
        <f>AVERAGE(Rohdaten!L985,Rohdaten!X985,Rohdaten!AD985)</f>
        <v>#DIV/0!</v>
      </c>
      <c r="G985" s="29" t="e">
        <f t="array" ref="G985">AVERAGE(IF(Rohdaten!E985='turnwise standard'!$A$5:$A$99,'turnwise standard'!$F$5:$F$99))</f>
        <v>#DIV/0!</v>
      </c>
      <c r="H985" s="29" t="b">
        <f>IF(ISERROR(G985),1&lt;0,E985-G985&gt;eval!$B$6)</f>
        <v>0</v>
      </c>
      <c r="I985" s="32" t="e">
        <f>Rohdaten!L985-G985</f>
        <v>#DIV/0!</v>
      </c>
      <c r="J985" s="32">
        <f t="shared" si="221"/>
        <v>0</v>
      </c>
      <c r="K985" s="32">
        <f t="shared" si="222"/>
        <v>0</v>
      </c>
      <c r="V985" s="31" t="e">
        <f t="array" ref="V985">AVERAGE(IF(Rohdaten!E985='turnwise standard'!$A$5:$A$99,'turnwise standard'!$P$5:$P$99))</f>
        <v>#DIV/0!</v>
      </c>
      <c r="AF985" s="32">
        <f>(AC985)/((AE985+0.0000000000000000001)/charge/constants!$B$3)</f>
        <v>0</v>
      </c>
      <c r="AG985" s="32">
        <f>SQRT(AC985+1)/((AE985+0.0000000000000000001)/charge/constants!$B$3)</f>
        <v>4.8066000000000004</v>
      </c>
      <c r="AH985" s="32">
        <f>AF985/eval!$E$18</f>
        <v>0</v>
      </c>
      <c r="AI985" s="32">
        <f>AG985/eval!$E$18</f>
        <v>5.8210958603810132</v>
      </c>
      <c r="AR985" s="32" t="e">
        <f t="shared" si="223"/>
        <v>#DIV/0!</v>
      </c>
      <c r="AT985" s="32">
        <f>(AP985)/((AS985+0.0000000000000000001)/charge/constants!$B$3)</f>
        <v>0</v>
      </c>
      <c r="AU985" s="32">
        <f>SQRT(AP985+1)/((AS985+0.0000000000000000001)/charge/constants!$B$3)</f>
        <v>4.8066000000000004</v>
      </c>
      <c r="AV985" s="32">
        <f>AT985/eval!$E$18</f>
        <v>0</v>
      </c>
      <c r="AW985" s="32">
        <f>AU985/eval!$E$18</f>
        <v>5.8210958603810132</v>
      </c>
      <c r="BC985" s="32" t="e">
        <f>Rohdaten!AD985-G985</f>
        <v>#DIV/0!</v>
      </c>
      <c r="BF985" s="33">
        <f>Rohdaten!AF985/eval!$B$7</f>
        <v>0</v>
      </c>
    </row>
    <row r="986" spans="2:58" x14ac:dyDescent="0.2">
      <c r="B986" s="29">
        <f>IF(1=1,Rohdaten!H986,"x"&amp;Rohdaten!H986)</f>
        <v>0</v>
      </c>
      <c r="C986" s="29">
        <f>IF(101,Rohdaten!F986,-Rohdaten!F986)</f>
        <v>0</v>
      </c>
      <c r="E986" s="32">
        <f>Rohdaten!J986</f>
        <v>0</v>
      </c>
      <c r="F986" s="32" t="e">
        <f>AVERAGE(Rohdaten!L986,Rohdaten!X986,Rohdaten!AD986)</f>
        <v>#DIV/0!</v>
      </c>
      <c r="G986" s="29" t="e">
        <f t="array" ref="G986">AVERAGE(IF(Rohdaten!E986='turnwise standard'!$A$5:$A$99,'turnwise standard'!$F$5:$F$99))</f>
        <v>#DIV/0!</v>
      </c>
      <c r="H986" s="29" t="b">
        <f>IF(ISERROR(G986),1&lt;0,E986-G986&gt;eval!$B$6)</f>
        <v>0</v>
      </c>
      <c r="I986" s="32" t="e">
        <f>Rohdaten!L986-G986</f>
        <v>#DIV/0!</v>
      </c>
      <c r="J986" s="32">
        <f t="shared" si="221"/>
        <v>0</v>
      </c>
      <c r="K986" s="32">
        <f t="shared" si="222"/>
        <v>0</v>
      </c>
      <c r="V986" s="31" t="e">
        <f t="array" ref="V986">AVERAGE(IF(Rohdaten!E986='turnwise standard'!$A$5:$A$99,'turnwise standard'!$P$5:$P$99))</f>
        <v>#DIV/0!</v>
      </c>
      <c r="AF986" s="32">
        <f>(AC986)/((AE986+0.0000000000000000001)/charge/constants!$B$3)</f>
        <v>0</v>
      </c>
      <c r="AG986" s="32">
        <f>SQRT(AC986+1)/((AE986+0.0000000000000000001)/charge/constants!$B$3)</f>
        <v>4.8066000000000004</v>
      </c>
      <c r="AH986" s="32">
        <f>AF986/eval!$E$18</f>
        <v>0</v>
      </c>
      <c r="AI986" s="32">
        <f>AG986/eval!$E$18</f>
        <v>5.8210958603810132</v>
      </c>
      <c r="AR986" s="32" t="e">
        <f t="shared" si="223"/>
        <v>#DIV/0!</v>
      </c>
      <c r="AT986" s="32">
        <f>(AP986)/((AS986+0.0000000000000000001)/charge/constants!$B$3)</f>
        <v>0</v>
      </c>
      <c r="AU986" s="32">
        <f>SQRT(AP986+1)/((AS986+0.0000000000000000001)/charge/constants!$B$3)</f>
        <v>4.8066000000000004</v>
      </c>
      <c r="AV986" s="32">
        <f>AT986/eval!$E$18</f>
        <v>0</v>
      </c>
      <c r="AW986" s="32">
        <f>AU986/eval!$E$18</f>
        <v>5.8210958603810132</v>
      </c>
      <c r="BC986" s="32" t="e">
        <f>Rohdaten!AD986-G986</f>
        <v>#DIV/0!</v>
      </c>
      <c r="BF986" s="33">
        <f>Rohdaten!AF986/eval!$B$7</f>
        <v>0</v>
      </c>
    </row>
    <row r="987" spans="2:58" x14ac:dyDescent="0.2">
      <c r="B987" s="29">
        <f>IF(1=1,Rohdaten!H987,"x"&amp;Rohdaten!H987)</f>
        <v>0</v>
      </c>
      <c r="C987" s="29">
        <f>IF(101,Rohdaten!F987,-Rohdaten!F987)</f>
        <v>0</v>
      </c>
      <c r="E987" s="32">
        <f>Rohdaten!J987</f>
        <v>0</v>
      </c>
      <c r="F987" s="32" t="e">
        <f>AVERAGE(Rohdaten!L987,Rohdaten!X987,Rohdaten!AD987)</f>
        <v>#DIV/0!</v>
      </c>
      <c r="G987" s="29" t="e">
        <f t="array" ref="G987">AVERAGE(IF(Rohdaten!E987='turnwise standard'!$A$5:$A$99,'turnwise standard'!$F$5:$F$99))</f>
        <v>#DIV/0!</v>
      </c>
      <c r="H987" s="29" t="b">
        <f>IF(ISERROR(G987),1&lt;0,E987-G987&gt;eval!$B$6)</f>
        <v>0</v>
      </c>
      <c r="I987" s="32" t="e">
        <f>Rohdaten!L987-G987</f>
        <v>#DIV/0!</v>
      </c>
      <c r="J987" s="32">
        <f t="shared" si="221"/>
        <v>0</v>
      </c>
      <c r="K987" s="32">
        <f t="shared" si="222"/>
        <v>0</v>
      </c>
      <c r="V987" s="31" t="e">
        <f t="array" ref="V987">AVERAGE(IF(Rohdaten!E987='turnwise standard'!$A$5:$A$99,'turnwise standard'!$P$5:$P$99))</f>
        <v>#DIV/0!</v>
      </c>
      <c r="AF987" s="32">
        <f>(AC987)/((AE987+0.0000000000000000001)/charge/constants!$B$3)</f>
        <v>0</v>
      </c>
      <c r="AG987" s="32">
        <f>SQRT(AC987+1)/((AE987+0.0000000000000000001)/charge/constants!$B$3)</f>
        <v>4.8066000000000004</v>
      </c>
      <c r="AH987" s="32">
        <f>AF987/eval!$E$18</f>
        <v>0</v>
      </c>
      <c r="AI987" s="32">
        <f>AG987/eval!$E$18</f>
        <v>5.8210958603810132</v>
      </c>
      <c r="AR987" s="32" t="e">
        <f t="shared" si="223"/>
        <v>#DIV/0!</v>
      </c>
      <c r="AT987" s="32">
        <f>(AP987)/((AS987+0.0000000000000000001)/charge/constants!$B$3)</f>
        <v>0</v>
      </c>
      <c r="AU987" s="32">
        <f>SQRT(AP987+1)/((AS987+0.0000000000000000001)/charge/constants!$B$3)</f>
        <v>4.8066000000000004</v>
      </c>
      <c r="AV987" s="32">
        <f>AT987/eval!$E$18</f>
        <v>0</v>
      </c>
      <c r="AW987" s="32">
        <f>AU987/eval!$E$18</f>
        <v>5.8210958603810132</v>
      </c>
      <c r="BC987" s="32" t="e">
        <f>Rohdaten!AD987-G987</f>
        <v>#DIV/0!</v>
      </c>
      <c r="BF987" s="33">
        <f>Rohdaten!AF987/eval!$B$7</f>
        <v>0</v>
      </c>
    </row>
    <row r="988" spans="2:58" x14ac:dyDescent="0.2">
      <c r="B988" s="29">
        <f>IF(1=1,Rohdaten!H988,"x"&amp;Rohdaten!H988)</f>
        <v>0</v>
      </c>
      <c r="C988" s="29">
        <f>IF(101,Rohdaten!F988,-Rohdaten!F988)</f>
        <v>0</v>
      </c>
      <c r="E988" s="32">
        <f>Rohdaten!J988</f>
        <v>0</v>
      </c>
      <c r="F988" s="32" t="e">
        <f>AVERAGE(Rohdaten!L988,Rohdaten!X988,Rohdaten!AD988)</f>
        <v>#DIV/0!</v>
      </c>
      <c r="G988" s="29" t="e">
        <f t="array" ref="G988">AVERAGE(IF(Rohdaten!E988='turnwise standard'!$A$5:$A$99,'turnwise standard'!$F$5:$F$99))</f>
        <v>#DIV/0!</v>
      </c>
      <c r="H988" s="29" t="b">
        <f>IF(ISERROR(G988),1&lt;0,E988-G988&gt;eval!$B$6)</f>
        <v>0</v>
      </c>
      <c r="I988" s="32" t="e">
        <f>Rohdaten!L988-G988</f>
        <v>#DIV/0!</v>
      </c>
      <c r="J988" s="32">
        <f t="shared" si="221"/>
        <v>0</v>
      </c>
      <c r="K988" s="32">
        <f t="shared" si="222"/>
        <v>0</v>
      </c>
      <c r="V988" s="31" t="e">
        <f t="array" ref="V988">AVERAGE(IF(Rohdaten!E988='turnwise standard'!$A$5:$A$99,'turnwise standard'!$P$5:$P$99))</f>
        <v>#DIV/0!</v>
      </c>
      <c r="AF988" s="32">
        <f>(AC988)/((AE988+0.0000000000000000001)/charge/constants!$B$3)</f>
        <v>0</v>
      </c>
      <c r="AG988" s="32">
        <f>SQRT(AC988+1)/((AE988+0.0000000000000000001)/charge/constants!$B$3)</f>
        <v>4.8066000000000004</v>
      </c>
      <c r="AH988" s="32">
        <f>AF988/eval!$E$18</f>
        <v>0</v>
      </c>
      <c r="AI988" s="32">
        <f>AG988/eval!$E$18</f>
        <v>5.8210958603810132</v>
      </c>
      <c r="AR988" s="32" t="e">
        <f t="shared" si="223"/>
        <v>#DIV/0!</v>
      </c>
      <c r="AT988" s="32">
        <f>(AP988)/((AS988+0.0000000000000000001)/charge/constants!$B$3)</f>
        <v>0</v>
      </c>
      <c r="AU988" s="32">
        <f>SQRT(AP988+1)/((AS988+0.0000000000000000001)/charge/constants!$B$3)</f>
        <v>4.8066000000000004</v>
      </c>
      <c r="AV988" s="32">
        <f>AT988/eval!$E$18</f>
        <v>0</v>
      </c>
      <c r="AW988" s="32">
        <f>AU988/eval!$E$18</f>
        <v>5.8210958603810132</v>
      </c>
      <c r="BC988" s="32" t="e">
        <f>Rohdaten!AD988-G988</f>
        <v>#DIV/0!</v>
      </c>
      <c r="BF988" s="33">
        <f>Rohdaten!AF988/eval!$B$7</f>
        <v>0</v>
      </c>
    </row>
    <row r="989" spans="2:58" x14ac:dyDescent="0.2">
      <c r="B989" s="29">
        <f>IF(1=1,Rohdaten!H989,"x"&amp;Rohdaten!H989)</f>
        <v>0</v>
      </c>
      <c r="C989" s="29">
        <f>IF(101,Rohdaten!F989,-Rohdaten!F989)</f>
        <v>0</v>
      </c>
      <c r="E989" s="32">
        <f>Rohdaten!J989</f>
        <v>0</v>
      </c>
      <c r="F989" s="32" t="e">
        <f>AVERAGE(Rohdaten!L989,Rohdaten!X989,Rohdaten!AD989)</f>
        <v>#DIV/0!</v>
      </c>
      <c r="G989" s="29" t="e">
        <f t="array" ref="G989">AVERAGE(IF(Rohdaten!E989='turnwise standard'!$A$5:$A$99,'turnwise standard'!$F$5:$F$99))</f>
        <v>#DIV/0!</v>
      </c>
      <c r="H989" s="29" t="b">
        <f>IF(ISERROR(G989),1&lt;0,E989-G989&gt;eval!$B$6)</f>
        <v>0</v>
      </c>
      <c r="I989" s="32" t="e">
        <f>Rohdaten!L989-G989</f>
        <v>#DIV/0!</v>
      </c>
      <c r="J989" s="32">
        <f t="shared" si="221"/>
        <v>0</v>
      </c>
      <c r="K989" s="32">
        <f t="shared" si="222"/>
        <v>0</v>
      </c>
      <c r="V989" s="31" t="e">
        <f t="array" ref="V989">AVERAGE(IF(Rohdaten!E989='turnwise standard'!$A$5:$A$99,'turnwise standard'!$P$5:$P$99))</f>
        <v>#DIV/0!</v>
      </c>
      <c r="AF989" s="32">
        <f>(AC989)/((AE989+0.0000000000000000001)/charge/constants!$B$3)</f>
        <v>0</v>
      </c>
      <c r="AG989" s="32">
        <f>SQRT(AC989+1)/((AE989+0.0000000000000000001)/charge/constants!$B$3)</f>
        <v>4.8066000000000004</v>
      </c>
      <c r="AH989" s="32">
        <f>AF989/eval!$E$18</f>
        <v>0</v>
      </c>
      <c r="AI989" s="32">
        <f>AG989/eval!$E$18</f>
        <v>5.8210958603810132</v>
      </c>
      <c r="AR989" s="32" t="e">
        <f t="shared" si="223"/>
        <v>#DIV/0!</v>
      </c>
      <c r="AT989" s="32">
        <f>(AP989)/((AS989+0.0000000000000000001)/charge/constants!$B$3)</f>
        <v>0</v>
      </c>
      <c r="AU989" s="32">
        <f>SQRT(AP989+1)/((AS989+0.0000000000000000001)/charge/constants!$B$3)</f>
        <v>4.8066000000000004</v>
      </c>
      <c r="AV989" s="32">
        <f>AT989/eval!$E$18</f>
        <v>0</v>
      </c>
      <c r="AW989" s="32">
        <f>AU989/eval!$E$18</f>
        <v>5.8210958603810132</v>
      </c>
      <c r="BC989" s="32" t="e">
        <f>Rohdaten!AD989-G989</f>
        <v>#DIV/0!</v>
      </c>
      <c r="BF989" s="33">
        <f>Rohdaten!AF989/eval!$B$7</f>
        <v>0</v>
      </c>
    </row>
    <row r="990" spans="2:58" x14ac:dyDescent="0.2">
      <c r="B990" s="29">
        <f>IF(1=1,Rohdaten!H990,"x"&amp;Rohdaten!H990)</f>
        <v>0</v>
      </c>
      <c r="C990" s="29">
        <f>IF(101,Rohdaten!F990,-Rohdaten!F990)</f>
        <v>0</v>
      </c>
      <c r="E990" s="32">
        <f>Rohdaten!J990</f>
        <v>0</v>
      </c>
      <c r="F990" s="32" t="e">
        <f>AVERAGE(Rohdaten!L990,Rohdaten!X990,Rohdaten!AD990)</f>
        <v>#DIV/0!</v>
      </c>
      <c r="G990" s="29" t="e">
        <f t="array" ref="G990">AVERAGE(IF(Rohdaten!E990='turnwise standard'!$A$5:$A$99,'turnwise standard'!$F$5:$F$99))</f>
        <v>#DIV/0!</v>
      </c>
      <c r="H990" s="29" t="b">
        <f>IF(ISERROR(G990),1&lt;0,E990-G990&gt;eval!$B$6)</f>
        <v>0</v>
      </c>
      <c r="I990" s="32" t="e">
        <f>Rohdaten!L990-G990</f>
        <v>#DIV/0!</v>
      </c>
      <c r="J990" s="32">
        <f t="shared" si="221"/>
        <v>0</v>
      </c>
      <c r="K990" s="32">
        <f t="shared" si="222"/>
        <v>0</v>
      </c>
      <c r="V990" s="31" t="e">
        <f t="array" ref="V990">AVERAGE(IF(Rohdaten!E990='turnwise standard'!$A$5:$A$99,'turnwise standard'!$P$5:$P$99))</f>
        <v>#DIV/0!</v>
      </c>
      <c r="AF990" s="32">
        <f>(AC990)/((AE990+0.0000000000000000001)/charge/constants!$B$3)</f>
        <v>0</v>
      </c>
      <c r="AG990" s="32">
        <f>SQRT(AC990+1)/((AE990+0.0000000000000000001)/charge/constants!$B$3)</f>
        <v>4.8066000000000004</v>
      </c>
      <c r="AH990" s="32">
        <f>AF990/eval!$E$18</f>
        <v>0</v>
      </c>
      <c r="AI990" s="32">
        <f>AG990/eval!$E$18</f>
        <v>5.8210958603810132</v>
      </c>
      <c r="AR990" s="32" t="e">
        <f t="shared" si="223"/>
        <v>#DIV/0!</v>
      </c>
      <c r="AT990" s="32">
        <f>(AP990)/((AS990+0.0000000000000000001)/charge/constants!$B$3)</f>
        <v>0</v>
      </c>
      <c r="AU990" s="32">
        <f>SQRT(AP990+1)/((AS990+0.0000000000000000001)/charge/constants!$B$3)</f>
        <v>4.8066000000000004</v>
      </c>
      <c r="AV990" s="32">
        <f>AT990/eval!$E$18</f>
        <v>0</v>
      </c>
      <c r="AW990" s="32">
        <f>AU990/eval!$E$18</f>
        <v>5.8210958603810132</v>
      </c>
      <c r="BC990" s="32" t="e">
        <f>Rohdaten!AD990-G990</f>
        <v>#DIV/0!</v>
      </c>
      <c r="BF990" s="33">
        <f>Rohdaten!AF990/eval!$B$7</f>
        <v>0</v>
      </c>
    </row>
    <row r="991" spans="2:58" x14ac:dyDescent="0.2">
      <c r="B991" s="29">
        <f>IF(1=1,Rohdaten!H991,"x"&amp;Rohdaten!H991)</f>
        <v>0</v>
      </c>
      <c r="C991" s="29">
        <f>IF(101,Rohdaten!F991,-Rohdaten!F991)</f>
        <v>0</v>
      </c>
      <c r="E991" s="32">
        <f>Rohdaten!J991</f>
        <v>0</v>
      </c>
      <c r="F991" s="32" t="e">
        <f>AVERAGE(Rohdaten!L991,Rohdaten!X991,Rohdaten!AD991)</f>
        <v>#DIV/0!</v>
      </c>
      <c r="G991" s="29" t="e">
        <f t="array" ref="G991">AVERAGE(IF(Rohdaten!E991='turnwise standard'!$A$5:$A$99,'turnwise standard'!$F$5:$F$99))</f>
        <v>#DIV/0!</v>
      </c>
      <c r="H991" s="29" t="b">
        <f>IF(ISERROR(G991),1&lt;0,E991-G991&gt;eval!$B$6)</f>
        <v>0</v>
      </c>
      <c r="I991" s="32" t="e">
        <f>Rohdaten!L991-G991</f>
        <v>#DIV/0!</v>
      </c>
      <c r="J991" s="32">
        <f t="shared" si="221"/>
        <v>0</v>
      </c>
      <c r="K991" s="32">
        <f t="shared" si="222"/>
        <v>0</v>
      </c>
      <c r="V991" s="31" t="e">
        <f t="array" ref="V991">AVERAGE(IF(Rohdaten!E991='turnwise standard'!$A$5:$A$99,'turnwise standard'!$P$5:$P$99))</f>
        <v>#DIV/0!</v>
      </c>
      <c r="AF991" s="32">
        <f>(AC991)/((AE991+0.0000000000000000001)/charge/constants!$B$3)</f>
        <v>0</v>
      </c>
      <c r="AG991" s="32">
        <f>SQRT(AC991+1)/((AE991+0.0000000000000000001)/charge/constants!$B$3)</f>
        <v>4.8066000000000004</v>
      </c>
      <c r="AH991" s="32">
        <f>AF991/eval!$E$18</f>
        <v>0</v>
      </c>
      <c r="AI991" s="32">
        <f>AG991/eval!$E$18</f>
        <v>5.8210958603810132</v>
      </c>
      <c r="AR991" s="32" t="e">
        <f t="shared" si="223"/>
        <v>#DIV/0!</v>
      </c>
      <c r="AT991" s="32">
        <f>(AP991)/((AS991+0.0000000000000000001)/charge/constants!$B$3)</f>
        <v>0</v>
      </c>
      <c r="AU991" s="32">
        <f>SQRT(AP991+1)/((AS991+0.0000000000000000001)/charge/constants!$B$3)</f>
        <v>4.8066000000000004</v>
      </c>
      <c r="AV991" s="32">
        <f>AT991/eval!$E$18</f>
        <v>0</v>
      </c>
      <c r="AW991" s="32">
        <f>AU991/eval!$E$18</f>
        <v>5.8210958603810132</v>
      </c>
      <c r="BC991" s="32" t="e">
        <f>Rohdaten!AD991-G991</f>
        <v>#DIV/0!</v>
      </c>
      <c r="BF991" s="33">
        <f>Rohdaten!AF991/eval!$B$7</f>
        <v>0</v>
      </c>
    </row>
    <row r="992" spans="2:58" x14ac:dyDescent="0.2">
      <c r="B992" s="29">
        <f>IF(1=1,Rohdaten!H992,"x"&amp;Rohdaten!H992)</f>
        <v>0</v>
      </c>
      <c r="C992" s="29">
        <f>IF(101,Rohdaten!F992,-Rohdaten!F992)</f>
        <v>0</v>
      </c>
      <c r="E992" s="32">
        <f>Rohdaten!J992</f>
        <v>0</v>
      </c>
      <c r="F992" s="32" t="e">
        <f>AVERAGE(Rohdaten!L992,Rohdaten!X992,Rohdaten!AD992)</f>
        <v>#DIV/0!</v>
      </c>
      <c r="G992" s="29" t="e">
        <f t="array" ref="G992">AVERAGE(IF(Rohdaten!E992='turnwise standard'!$A$5:$A$99,'turnwise standard'!$F$5:$F$99))</f>
        <v>#DIV/0!</v>
      </c>
      <c r="H992" s="29" t="b">
        <f>IF(ISERROR(G992),1&lt;0,E992-G992&gt;eval!$B$6)</f>
        <v>0</v>
      </c>
      <c r="I992" s="32" t="e">
        <f>Rohdaten!L992-G992</f>
        <v>#DIV/0!</v>
      </c>
      <c r="J992" s="32">
        <f t="shared" si="221"/>
        <v>0</v>
      </c>
      <c r="K992" s="32">
        <f t="shared" si="222"/>
        <v>0</v>
      </c>
      <c r="V992" s="31" t="e">
        <f t="array" ref="V992">AVERAGE(IF(Rohdaten!E992='turnwise standard'!$A$5:$A$99,'turnwise standard'!$P$5:$P$99))</f>
        <v>#DIV/0!</v>
      </c>
      <c r="AF992" s="32">
        <f>(AC992)/((AE992+0.0000000000000000001)/charge/constants!$B$3)</f>
        <v>0</v>
      </c>
      <c r="AG992" s="32">
        <f>SQRT(AC992+1)/((AE992+0.0000000000000000001)/charge/constants!$B$3)</f>
        <v>4.8066000000000004</v>
      </c>
      <c r="AH992" s="32">
        <f>AF992/eval!$E$18</f>
        <v>0</v>
      </c>
      <c r="AI992" s="32">
        <f>AG992/eval!$E$18</f>
        <v>5.8210958603810132</v>
      </c>
      <c r="AR992" s="32" t="e">
        <f t="shared" si="223"/>
        <v>#DIV/0!</v>
      </c>
      <c r="AT992" s="32">
        <f>(AP992)/((AS992+0.0000000000000000001)/charge/constants!$B$3)</f>
        <v>0</v>
      </c>
      <c r="AU992" s="32">
        <f>SQRT(AP992+1)/((AS992+0.0000000000000000001)/charge/constants!$B$3)</f>
        <v>4.8066000000000004</v>
      </c>
      <c r="AV992" s="32">
        <f>AT992/eval!$E$18</f>
        <v>0</v>
      </c>
      <c r="AW992" s="32">
        <f>AU992/eval!$E$18</f>
        <v>5.8210958603810132</v>
      </c>
      <c r="BC992" s="32" t="e">
        <f>Rohdaten!AD992-G992</f>
        <v>#DIV/0!</v>
      </c>
      <c r="BF992" s="33">
        <f>Rohdaten!AF992/eval!$B$7</f>
        <v>0</v>
      </c>
    </row>
    <row r="993" spans="2:58" x14ac:dyDescent="0.2">
      <c r="B993" s="29">
        <f>IF(1=1,Rohdaten!H993,"x"&amp;Rohdaten!H993)</f>
        <v>0</v>
      </c>
      <c r="C993" s="29">
        <f>IF(101,Rohdaten!F993,-Rohdaten!F993)</f>
        <v>0</v>
      </c>
      <c r="E993" s="32">
        <f>Rohdaten!J993</f>
        <v>0</v>
      </c>
      <c r="F993" s="32" t="e">
        <f>AVERAGE(Rohdaten!L993,Rohdaten!X993,Rohdaten!AD993)</f>
        <v>#DIV/0!</v>
      </c>
      <c r="G993" s="29" t="e">
        <f t="array" ref="G993">AVERAGE(IF(Rohdaten!E993='turnwise standard'!$A$5:$A$99,'turnwise standard'!$F$5:$F$99))</f>
        <v>#DIV/0!</v>
      </c>
      <c r="H993" s="29" t="b">
        <f>IF(ISERROR(G993),1&lt;0,E993-G993&gt;eval!$B$6)</f>
        <v>0</v>
      </c>
      <c r="I993" s="32" t="e">
        <f>Rohdaten!L993-G993</f>
        <v>#DIV/0!</v>
      </c>
      <c r="J993" s="32">
        <f t="shared" si="221"/>
        <v>0</v>
      </c>
      <c r="K993" s="32">
        <f t="shared" si="222"/>
        <v>0</v>
      </c>
      <c r="V993" s="31" t="e">
        <f t="array" ref="V993">AVERAGE(IF(Rohdaten!E993='turnwise standard'!$A$5:$A$99,'turnwise standard'!$P$5:$P$99))</f>
        <v>#DIV/0!</v>
      </c>
      <c r="AF993" s="32">
        <f>(AC993)/((AE993+0.0000000000000000001)/charge/constants!$B$3)</f>
        <v>0</v>
      </c>
      <c r="AG993" s="32">
        <f>SQRT(AC993+1)/((AE993+0.0000000000000000001)/charge/constants!$B$3)</f>
        <v>4.8066000000000004</v>
      </c>
      <c r="AH993" s="32">
        <f>AF993/eval!$E$18</f>
        <v>0</v>
      </c>
      <c r="AI993" s="32">
        <f>AG993/eval!$E$18</f>
        <v>5.8210958603810132</v>
      </c>
      <c r="AR993" s="32" t="e">
        <f t="shared" si="223"/>
        <v>#DIV/0!</v>
      </c>
      <c r="AT993" s="32">
        <f>(AP993)/((AS993+0.0000000000000000001)/charge/constants!$B$3)</f>
        <v>0</v>
      </c>
      <c r="AU993" s="32">
        <f>SQRT(AP993+1)/((AS993+0.0000000000000000001)/charge/constants!$B$3)</f>
        <v>4.8066000000000004</v>
      </c>
      <c r="AV993" s="32">
        <f>AT993/eval!$E$18</f>
        <v>0</v>
      </c>
      <c r="AW993" s="32">
        <f>AU993/eval!$E$18</f>
        <v>5.8210958603810132</v>
      </c>
      <c r="BC993" s="32" t="e">
        <f>Rohdaten!AD993-G993</f>
        <v>#DIV/0!</v>
      </c>
      <c r="BF993" s="33">
        <f>Rohdaten!AF993/eval!$B$7</f>
        <v>0</v>
      </c>
    </row>
    <row r="994" spans="2:58" x14ac:dyDescent="0.2">
      <c r="B994" s="29">
        <f>IF(1=1,Rohdaten!H994,"x"&amp;Rohdaten!H994)</f>
        <v>0</v>
      </c>
      <c r="C994" s="29">
        <f>IF(101,Rohdaten!F994,-Rohdaten!F994)</f>
        <v>0</v>
      </c>
      <c r="E994" s="32">
        <f>Rohdaten!J994</f>
        <v>0</v>
      </c>
      <c r="F994" s="32" t="e">
        <f>AVERAGE(Rohdaten!L994,Rohdaten!X994,Rohdaten!AD994)</f>
        <v>#DIV/0!</v>
      </c>
      <c r="G994" s="29" t="e">
        <f t="array" ref="G994">AVERAGE(IF(Rohdaten!E994='turnwise standard'!$A$5:$A$99,'turnwise standard'!$F$5:$F$99))</f>
        <v>#DIV/0!</v>
      </c>
      <c r="H994" s="29" t="b">
        <f>IF(ISERROR(G994),1&lt;0,E994-G994&gt;eval!$B$6)</f>
        <v>0</v>
      </c>
      <c r="I994" s="32" t="e">
        <f>Rohdaten!L994-G994</f>
        <v>#DIV/0!</v>
      </c>
      <c r="J994" s="32">
        <f t="shared" si="221"/>
        <v>0</v>
      </c>
      <c r="K994" s="32">
        <f t="shared" si="222"/>
        <v>0</v>
      </c>
      <c r="V994" s="31" t="e">
        <f t="array" ref="V994">AVERAGE(IF(Rohdaten!E994='turnwise standard'!$A$5:$A$99,'turnwise standard'!$P$5:$P$99))</f>
        <v>#DIV/0!</v>
      </c>
      <c r="AF994" s="32">
        <f>(AC994)/((AE994+0.0000000000000000001)/charge/constants!$B$3)</f>
        <v>0</v>
      </c>
      <c r="AG994" s="32">
        <f>SQRT(AC994+1)/((AE994+0.0000000000000000001)/charge/constants!$B$3)</f>
        <v>4.8066000000000004</v>
      </c>
      <c r="AH994" s="32">
        <f>AF994/eval!$E$18</f>
        <v>0</v>
      </c>
      <c r="AI994" s="32">
        <f>AG994/eval!$E$18</f>
        <v>5.8210958603810132</v>
      </c>
      <c r="AR994" s="32" t="e">
        <f t="shared" si="223"/>
        <v>#DIV/0!</v>
      </c>
      <c r="AT994" s="32">
        <f>(AP994)/((AS994+0.0000000000000000001)/charge/constants!$B$3)</f>
        <v>0</v>
      </c>
      <c r="AU994" s="32">
        <f>SQRT(AP994+1)/((AS994+0.0000000000000000001)/charge/constants!$B$3)</f>
        <v>4.8066000000000004</v>
      </c>
      <c r="AV994" s="32">
        <f>AT994/eval!$E$18</f>
        <v>0</v>
      </c>
      <c r="AW994" s="32">
        <f>AU994/eval!$E$18</f>
        <v>5.8210958603810132</v>
      </c>
      <c r="BC994" s="32" t="e">
        <f>Rohdaten!AD994-G994</f>
        <v>#DIV/0!</v>
      </c>
      <c r="BF994" s="33">
        <f>Rohdaten!AF994/eval!$B$7</f>
        <v>0</v>
      </c>
    </row>
    <row r="995" spans="2:58" x14ac:dyDescent="0.2">
      <c r="B995" s="29">
        <f>IF(1=1,Rohdaten!H995,"x"&amp;Rohdaten!H995)</f>
        <v>0</v>
      </c>
      <c r="C995" s="29">
        <f>IF(101,Rohdaten!F995,-Rohdaten!F995)</f>
        <v>0</v>
      </c>
      <c r="E995" s="32">
        <f>Rohdaten!J995</f>
        <v>0</v>
      </c>
      <c r="F995" s="32" t="e">
        <f>AVERAGE(Rohdaten!L995,Rohdaten!X995,Rohdaten!AD995)</f>
        <v>#DIV/0!</v>
      </c>
      <c r="G995" s="29" t="e">
        <f t="array" ref="G995">AVERAGE(IF(Rohdaten!E995='turnwise standard'!$A$5:$A$99,'turnwise standard'!$F$5:$F$99))</f>
        <v>#DIV/0!</v>
      </c>
      <c r="H995" s="29" t="b">
        <f>IF(ISERROR(G995),1&lt;0,E995-G995&gt;eval!$B$6)</f>
        <v>0</v>
      </c>
      <c r="I995" s="32" t="e">
        <f>Rohdaten!L995-G995</f>
        <v>#DIV/0!</v>
      </c>
      <c r="J995" s="32">
        <f t="shared" si="221"/>
        <v>0</v>
      </c>
      <c r="K995" s="32">
        <f t="shared" si="222"/>
        <v>0</v>
      </c>
      <c r="V995" s="31" t="e">
        <f t="array" ref="V995">AVERAGE(IF(Rohdaten!E995='turnwise standard'!$A$5:$A$99,'turnwise standard'!$P$5:$P$99))</f>
        <v>#DIV/0!</v>
      </c>
      <c r="AF995" s="32">
        <f>(AC995)/((AE995+0.0000000000000000001)/charge/constants!$B$3)</f>
        <v>0</v>
      </c>
      <c r="AG995" s="32">
        <f>SQRT(AC995+1)/((AE995+0.0000000000000000001)/charge/constants!$B$3)</f>
        <v>4.8066000000000004</v>
      </c>
      <c r="AH995" s="32">
        <f>AF995/eval!$E$18</f>
        <v>0</v>
      </c>
      <c r="AI995" s="32">
        <f>AG995/eval!$E$18</f>
        <v>5.8210958603810132</v>
      </c>
      <c r="AR995" s="32" t="e">
        <f t="shared" si="223"/>
        <v>#DIV/0!</v>
      </c>
      <c r="AT995" s="32">
        <f>(AP995)/((AS995+0.0000000000000000001)/charge/constants!$B$3)</f>
        <v>0</v>
      </c>
      <c r="AU995" s="32">
        <f>SQRT(AP995+1)/((AS995+0.0000000000000000001)/charge/constants!$B$3)</f>
        <v>4.8066000000000004</v>
      </c>
      <c r="AV995" s="32">
        <f>AT995/eval!$E$18</f>
        <v>0</v>
      </c>
      <c r="AW995" s="32">
        <f>AU995/eval!$E$18</f>
        <v>5.8210958603810132</v>
      </c>
      <c r="BC995" s="32" t="e">
        <f>Rohdaten!AD995-G995</f>
        <v>#DIV/0!</v>
      </c>
      <c r="BF995" s="33">
        <f>Rohdaten!AF995/eval!$B$7</f>
        <v>0</v>
      </c>
    </row>
    <row r="996" spans="2:58" x14ac:dyDescent="0.2">
      <c r="B996" s="29">
        <f>IF(1=1,Rohdaten!H996,"x"&amp;Rohdaten!H996)</f>
        <v>0</v>
      </c>
      <c r="C996" s="29">
        <f>IF(101,Rohdaten!F996,-Rohdaten!F996)</f>
        <v>0</v>
      </c>
      <c r="E996" s="32">
        <f>Rohdaten!J996</f>
        <v>0</v>
      </c>
      <c r="F996" s="32" t="e">
        <f>AVERAGE(Rohdaten!L996,Rohdaten!X996,Rohdaten!AD996)</f>
        <v>#DIV/0!</v>
      </c>
      <c r="G996" s="29" t="e">
        <f t="array" ref="G996">AVERAGE(IF(Rohdaten!E996='turnwise standard'!$A$5:$A$99,'turnwise standard'!$F$5:$F$99))</f>
        <v>#DIV/0!</v>
      </c>
      <c r="H996" s="29" t="b">
        <f>IF(ISERROR(G996),1&lt;0,E996-G996&gt;eval!$B$6)</f>
        <v>0</v>
      </c>
      <c r="I996" s="32" t="e">
        <f>Rohdaten!L996-G996</f>
        <v>#DIV/0!</v>
      </c>
      <c r="J996" s="32">
        <f t="shared" si="221"/>
        <v>0</v>
      </c>
      <c r="K996" s="32">
        <f t="shared" si="222"/>
        <v>0</v>
      </c>
      <c r="V996" s="31" t="e">
        <f t="array" ref="V996">AVERAGE(IF(Rohdaten!E996='turnwise standard'!$A$5:$A$99,'turnwise standard'!$P$5:$P$99))</f>
        <v>#DIV/0!</v>
      </c>
      <c r="AF996" s="32">
        <f>(AC996)/((AE996+0.0000000000000000001)/charge/constants!$B$3)</f>
        <v>0</v>
      </c>
      <c r="AG996" s="32">
        <f>SQRT(AC996+1)/((AE996+0.0000000000000000001)/charge/constants!$B$3)</f>
        <v>4.8066000000000004</v>
      </c>
      <c r="AH996" s="32">
        <f>AF996/eval!$E$18</f>
        <v>0</v>
      </c>
      <c r="AI996" s="32">
        <f>AG996/eval!$E$18</f>
        <v>5.8210958603810132</v>
      </c>
      <c r="AR996" s="32" t="e">
        <f t="shared" si="223"/>
        <v>#DIV/0!</v>
      </c>
      <c r="AT996" s="32">
        <f>(AP996)/((AS996+0.0000000000000000001)/charge/constants!$B$3)</f>
        <v>0</v>
      </c>
      <c r="AU996" s="32">
        <f>SQRT(AP996+1)/((AS996+0.0000000000000000001)/charge/constants!$B$3)</f>
        <v>4.8066000000000004</v>
      </c>
      <c r="AV996" s="32">
        <f>AT996/eval!$E$18</f>
        <v>0</v>
      </c>
      <c r="AW996" s="32">
        <f>AU996/eval!$E$18</f>
        <v>5.8210958603810132</v>
      </c>
      <c r="BC996" s="32" t="e">
        <f>Rohdaten!AD996-G996</f>
        <v>#DIV/0!</v>
      </c>
      <c r="BF996" s="33">
        <f>Rohdaten!AF996/eval!$B$7</f>
        <v>0</v>
      </c>
    </row>
    <row r="997" spans="2:58" x14ac:dyDescent="0.2">
      <c r="B997" s="29">
        <f>IF(1=1,Rohdaten!H997,"x"&amp;Rohdaten!H997)</f>
        <v>0</v>
      </c>
      <c r="C997" s="29">
        <f>IF(101,Rohdaten!F997,-Rohdaten!F997)</f>
        <v>0</v>
      </c>
      <c r="E997" s="32">
        <f>Rohdaten!J997</f>
        <v>0</v>
      </c>
      <c r="F997" s="32" t="e">
        <f>AVERAGE(Rohdaten!L997,Rohdaten!X997,Rohdaten!AD997)</f>
        <v>#DIV/0!</v>
      </c>
      <c r="G997" s="29" t="e">
        <f t="array" ref="G997">AVERAGE(IF(Rohdaten!E997='turnwise standard'!$A$5:$A$99,'turnwise standard'!$F$5:$F$99))</f>
        <v>#DIV/0!</v>
      </c>
      <c r="H997" s="29" t="b">
        <f>IF(ISERROR(G997),1&lt;0,E997-G997&gt;eval!$B$6)</f>
        <v>0</v>
      </c>
      <c r="I997" s="32" t="e">
        <f>Rohdaten!L997-G997</f>
        <v>#DIV/0!</v>
      </c>
      <c r="J997" s="32">
        <f t="shared" si="221"/>
        <v>0</v>
      </c>
      <c r="K997" s="32">
        <f t="shared" si="222"/>
        <v>0</v>
      </c>
      <c r="V997" s="31" t="e">
        <f t="array" ref="V997">AVERAGE(IF(Rohdaten!E997='turnwise standard'!$A$5:$A$99,'turnwise standard'!$P$5:$P$99))</f>
        <v>#DIV/0!</v>
      </c>
      <c r="AF997" s="32">
        <f>(AC997)/((AE997+0.0000000000000000001)/charge/constants!$B$3)</f>
        <v>0</v>
      </c>
      <c r="AG997" s="32">
        <f>SQRT(AC997+1)/((AE997+0.0000000000000000001)/charge/constants!$B$3)</f>
        <v>4.8066000000000004</v>
      </c>
      <c r="AH997" s="32">
        <f>AF997/eval!$E$18</f>
        <v>0</v>
      </c>
      <c r="AI997" s="32">
        <f>AG997/eval!$E$18</f>
        <v>5.8210958603810132</v>
      </c>
      <c r="AR997" s="32" t="e">
        <f t="shared" si="223"/>
        <v>#DIV/0!</v>
      </c>
      <c r="AT997" s="32">
        <f>(AP997)/((AS997+0.0000000000000000001)/charge/constants!$B$3)</f>
        <v>0</v>
      </c>
      <c r="AU997" s="32">
        <f>SQRT(AP997+1)/((AS997+0.0000000000000000001)/charge/constants!$B$3)</f>
        <v>4.8066000000000004</v>
      </c>
      <c r="AV997" s="32">
        <f>AT997/eval!$E$18</f>
        <v>0</v>
      </c>
      <c r="AW997" s="32">
        <f>AU997/eval!$E$18</f>
        <v>5.8210958603810132</v>
      </c>
      <c r="BC997" s="32" t="e">
        <f>Rohdaten!AD997-G997</f>
        <v>#DIV/0!</v>
      </c>
      <c r="BF997" s="33">
        <f>Rohdaten!AF997/eval!$B$7</f>
        <v>0</v>
      </c>
    </row>
    <row r="998" spans="2:58" x14ac:dyDescent="0.2">
      <c r="B998" s="29">
        <f>IF(1=1,Rohdaten!H998,"x"&amp;Rohdaten!H998)</f>
        <v>0</v>
      </c>
      <c r="C998" s="29">
        <f>IF(101,Rohdaten!F998,-Rohdaten!F998)</f>
        <v>0</v>
      </c>
      <c r="E998" s="32">
        <f>Rohdaten!J998</f>
        <v>0</v>
      </c>
      <c r="F998" s="32" t="e">
        <f>AVERAGE(Rohdaten!L998,Rohdaten!X998,Rohdaten!AD998)</f>
        <v>#DIV/0!</v>
      </c>
      <c r="G998" s="29" t="e">
        <f t="array" ref="G998">AVERAGE(IF(Rohdaten!E998='turnwise standard'!$A$5:$A$99,'turnwise standard'!$F$5:$F$99))</f>
        <v>#DIV/0!</v>
      </c>
      <c r="H998" s="29" t="b">
        <f>IF(ISERROR(G998),1&lt;0,E998-G998&gt;eval!$B$6)</f>
        <v>0</v>
      </c>
      <c r="I998" s="32" t="e">
        <f>Rohdaten!L998-G998</f>
        <v>#DIV/0!</v>
      </c>
      <c r="J998" s="32">
        <f t="shared" si="221"/>
        <v>0</v>
      </c>
      <c r="K998" s="32">
        <f t="shared" si="222"/>
        <v>0</v>
      </c>
      <c r="V998" s="31" t="e">
        <f t="array" ref="V998">AVERAGE(IF(Rohdaten!E998='turnwise standard'!$A$5:$A$99,'turnwise standard'!$P$5:$P$99))</f>
        <v>#DIV/0!</v>
      </c>
      <c r="AF998" s="32">
        <f>(AC998)/((AE998+0.0000000000000000001)/charge/constants!$B$3)</f>
        <v>0</v>
      </c>
      <c r="AG998" s="32">
        <f>SQRT(AC998+1)/((AE998+0.0000000000000000001)/charge/constants!$B$3)</f>
        <v>4.8066000000000004</v>
      </c>
      <c r="AH998" s="32">
        <f>AF998/eval!$E$18</f>
        <v>0</v>
      </c>
      <c r="AI998" s="32">
        <f>AG998/eval!$E$18</f>
        <v>5.8210958603810132</v>
      </c>
      <c r="AR998" s="32" t="e">
        <f t="shared" si="223"/>
        <v>#DIV/0!</v>
      </c>
      <c r="AT998" s="32">
        <f>(AP998)/((AS998+0.0000000000000000001)/charge/constants!$B$3)</f>
        <v>0</v>
      </c>
      <c r="AU998" s="32">
        <f>SQRT(AP998+1)/((AS998+0.0000000000000000001)/charge/constants!$B$3)</f>
        <v>4.8066000000000004</v>
      </c>
      <c r="AV998" s="32">
        <f>AT998/eval!$E$18</f>
        <v>0</v>
      </c>
      <c r="AW998" s="32">
        <f>AU998/eval!$E$18</f>
        <v>5.8210958603810132</v>
      </c>
      <c r="BC998" s="32" t="e">
        <f>Rohdaten!AD998-G998</f>
        <v>#DIV/0!</v>
      </c>
      <c r="BF998" s="33">
        <f>Rohdaten!AF998/eval!$B$7</f>
        <v>0</v>
      </c>
    </row>
    <row r="999" spans="2:58" x14ac:dyDescent="0.2">
      <c r="B999" s="29">
        <f>IF(1=1,Rohdaten!H999,"x"&amp;Rohdaten!H999)</f>
        <v>0</v>
      </c>
      <c r="C999" s="29">
        <f>IF(101,Rohdaten!F999,-Rohdaten!F999)</f>
        <v>0</v>
      </c>
      <c r="E999" s="32">
        <f>Rohdaten!J999</f>
        <v>0</v>
      </c>
      <c r="F999" s="32" t="e">
        <f>AVERAGE(Rohdaten!L999,Rohdaten!X999,Rohdaten!AD999)</f>
        <v>#DIV/0!</v>
      </c>
      <c r="G999" s="29" t="e">
        <f t="array" ref="G999">AVERAGE(IF(Rohdaten!E999='turnwise standard'!$A$5:$A$99,'turnwise standard'!$F$5:$F$99))</f>
        <v>#DIV/0!</v>
      </c>
      <c r="H999" s="29" t="b">
        <f>IF(ISERROR(G999),1&lt;0,E999-G999&gt;eval!$B$6)</f>
        <v>0</v>
      </c>
      <c r="I999" s="32" t="e">
        <f>Rohdaten!L999-G999</f>
        <v>#DIV/0!</v>
      </c>
      <c r="J999" s="32">
        <f t="shared" si="221"/>
        <v>0</v>
      </c>
      <c r="K999" s="32">
        <f t="shared" si="222"/>
        <v>0</v>
      </c>
      <c r="V999" s="31" t="e">
        <f t="array" ref="V999">AVERAGE(IF(Rohdaten!E999='turnwise standard'!$A$5:$A$99,'turnwise standard'!$P$5:$P$99))</f>
        <v>#DIV/0!</v>
      </c>
      <c r="AF999" s="32">
        <f>(AC999)/((AE999+0.0000000000000000001)/charge/constants!$B$3)</f>
        <v>0</v>
      </c>
      <c r="AG999" s="32">
        <f>SQRT(AC999+1)/((AE999+0.0000000000000000001)/charge/constants!$B$3)</f>
        <v>4.8066000000000004</v>
      </c>
      <c r="AH999" s="32">
        <f>AF999/eval!$E$18</f>
        <v>0</v>
      </c>
      <c r="AI999" s="32">
        <f>AG999/eval!$E$18</f>
        <v>5.8210958603810132</v>
      </c>
      <c r="AR999" s="32" t="e">
        <f t="shared" si="223"/>
        <v>#DIV/0!</v>
      </c>
      <c r="AT999" s="32">
        <f>(AP999)/((AS999+0.0000000000000000001)/charge/constants!$B$3)</f>
        <v>0</v>
      </c>
      <c r="AU999" s="32">
        <f>SQRT(AP999+1)/((AS999+0.0000000000000000001)/charge/constants!$B$3)</f>
        <v>4.8066000000000004</v>
      </c>
      <c r="AV999" s="32">
        <f>AT999/eval!$E$18</f>
        <v>0</v>
      </c>
      <c r="AW999" s="32">
        <f>AU999/eval!$E$18</f>
        <v>5.8210958603810132</v>
      </c>
      <c r="BC999" s="32" t="e">
        <f>Rohdaten!AD999-G999</f>
        <v>#DIV/0!</v>
      </c>
      <c r="BF999" s="33">
        <f>Rohdaten!AF999/eval!$B$7</f>
        <v>0</v>
      </c>
    </row>
    <row r="1000" spans="2:58" x14ac:dyDescent="0.2">
      <c r="B1000" s="29">
        <f>IF(1=1,Rohdaten!H1000,"x"&amp;Rohdaten!H1000)</f>
        <v>0</v>
      </c>
      <c r="C1000" s="29">
        <f>IF(101,Rohdaten!F1000,-Rohdaten!F1000)</f>
        <v>0</v>
      </c>
      <c r="E1000" s="32">
        <f>Rohdaten!J1000</f>
        <v>0</v>
      </c>
      <c r="F1000" s="32" t="e">
        <f>AVERAGE(Rohdaten!L1000,Rohdaten!X1000,Rohdaten!AD1000)</f>
        <v>#DIV/0!</v>
      </c>
      <c r="G1000" s="29" t="e">
        <f t="array" ref="G1000">AVERAGE(IF(Rohdaten!E1000='turnwise standard'!$A$5:$A$99,'turnwise standard'!$F$5:$F$99))</f>
        <v>#DIV/0!</v>
      </c>
      <c r="H1000" s="29" t="b">
        <f>IF(ISERROR(G1000),1&lt;0,E1000-G1000&gt;eval!$B$6)</f>
        <v>0</v>
      </c>
      <c r="I1000" s="32" t="e">
        <f>Rohdaten!L1000-G1000</f>
        <v>#DIV/0!</v>
      </c>
      <c r="J1000" s="32">
        <f t="shared" si="221"/>
        <v>0</v>
      </c>
      <c r="K1000" s="32">
        <f t="shared" si="222"/>
        <v>0</v>
      </c>
      <c r="V1000" s="31" t="e">
        <f t="array" ref="V1000">AVERAGE(IF(Rohdaten!E1000='turnwise standard'!$A$5:$A$99,'turnwise standard'!$P$5:$P$99))</f>
        <v>#DIV/0!</v>
      </c>
      <c r="AF1000" s="32">
        <f>(AC1000)/((AE1000+0.0000000000000000001)/charge/constants!$B$3)</f>
        <v>0</v>
      </c>
      <c r="AG1000" s="32">
        <f>SQRT(AC1000+1)/((AE1000+0.0000000000000000001)/charge/constants!$B$3)</f>
        <v>4.8066000000000004</v>
      </c>
      <c r="AH1000" s="32">
        <f>AF1000/eval!$E$18</f>
        <v>0</v>
      </c>
      <c r="AI1000" s="32">
        <f>AG1000/eval!$E$18</f>
        <v>5.8210958603810132</v>
      </c>
      <c r="AR1000" s="32" t="e">
        <f t="shared" si="223"/>
        <v>#DIV/0!</v>
      </c>
      <c r="AT1000" s="32">
        <f>(AP1000)/((AS1000+0.0000000000000000001)/charge/constants!$B$3)</f>
        <v>0</v>
      </c>
      <c r="AU1000" s="32">
        <f>SQRT(AP1000+1)/((AS1000+0.0000000000000000001)/charge/constants!$B$3)</f>
        <v>4.8066000000000004</v>
      </c>
      <c r="AV1000" s="32">
        <f>AT1000/eval!$E$18</f>
        <v>0</v>
      </c>
      <c r="AW1000" s="32">
        <f>AU1000/eval!$E$18</f>
        <v>5.8210958603810132</v>
      </c>
      <c r="BC1000" s="32" t="e">
        <f>Rohdaten!AD1000-G1000</f>
        <v>#DIV/0!</v>
      </c>
      <c r="BF1000" s="33">
        <f>Rohdaten!AF1000/eval!$B$7</f>
        <v>0</v>
      </c>
    </row>
    <row r="1001" spans="2:58" x14ac:dyDescent="0.2">
      <c r="B1001" s="29">
        <f>IF(1=1,Rohdaten!H1001,"x"&amp;Rohdaten!H1001)</f>
        <v>0</v>
      </c>
      <c r="C1001" s="29">
        <f>IF(101,Rohdaten!F1001,-Rohdaten!F1001)</f>
        <v>0</v>
      </c>
      <c r="E1001" s="32">
        <f>Rohdaten!J1001</f>
        <v>0</v>
      </c>
      <c r="F1001" s="32" t="e">
        <f>AVERAGE(Rohdaten!L1001,Rohdaten!X1001,Rohdaten!AD1001)</f>
        <v>#DIV/0!</v>
      </c>
      <c r="G1001" s="29" t="e">
        <f t="array" ref="G1001">AVERAGE(IF(Rohdaten!E1001='turnwise standard'!$A$5:$A$99,'turnwise standard'!$F$5:$F$99))</f>
        <v>#DIV/0!</v>
      </c>
      <c r="H1001" s="29" t="b">
        <f>IF(ISERROR(G1001),1&lt;0,E1001-G1001&gt;eval!$B$6)</f>
        <v>0</v>
      </c>
      <c r="I1001" s="32" t="e">
        <f>Rohdaten!L1001-G1001</f>
        <v>#DIV/0!</v>
      </c>
      <c r="J1001" s="32">
        <f t="shared" si="221"/>
        <v>0</v>
      </c>
      <c r="K1001" s="32">
        <f t="shared" si="222"/>
        <v>0</v>
      </c>
      <c r="V1001" s="31" t="e">
        <f t="array" ref="V1001">AVERAGE(IF(Rohdaten!E1001='turnwise standard'!$A$5:$A$99,'turnwise standard'!$P$5:$P$99))</f>
        <v>#DIV/0!</v>
      </c>
      <c r="AF1001" s="32">
        <f>(AC1001)/((AE1001+0.0000000000000000001)/charge/constants!$B$3)</f>
        <v>0</v>
      </c>
      <c r="AG1001" s="32">
        <f>SQRT(AC1001+1)/((AE1001+0.0000000000000000001)/charge/constants!$B$3)</f>
        <v>4.8066000000000004</v>
      </c>
      <c r="AH1001" s="32">
        <f>AF1001/eval!$E$18</f>
        <v>0</v>
      </c>
      <c r="AI1001" s="32">
        <f>AG1001/eval!$E$18</f>
        <v>5.8210958603810132</v>
      </c>
      <c r="AR1001" s="32" t="e">
        <f t="shared" si="223"/>
        <v>#DIV/0!</v>
      </c>
      <c r="AT1001" s="32">
        <f>(AP1001)/((AS1001+0.0000000000000000001)/charge/constants!$B$3)</f>
        <v>0</v>
      </c>
      <c r="AU1001" s="32">
        <f>SQRT(AP1001+1)/((AS1001+0.0000000000000000001)/charge/constants!$B$3)</f>
        <v>4.8066000000000004</v>
      </c>
      <c r="AV1001" s="32">
        <f>AT1001/eval!$E$18</f>
        <v>0</v>
      </c>
      <c r="AW1001" s="32">
        <f>AU1001/eval!$E$18</f>
        <v>5.8210958603810132</v>
      </c>
      <c r="BC1001" s="32" t="e">
        <f>Rohdaten!AD1001-G1001</f>
        <v>#DIV/0!</v>
      </c>
      <c r="BF1001" s="33">
        <f>Rohdaten!AF1001/eval!$B$7</f>
        <v>0</v>
      </c>
    </row>
    <row r="1002" spans="2:58" x14ac:dyDescent="0.2">
      <c r="B1002" s="29">
        <f>IF(1=1,Rohdaten!H1002,"x"&amp;Rohdaten!H1002)</f>
        <v>0</v>
      </c>
      <c r="C1002" s="29">
        <f>IF(101,Rohdaten!F1002,-Rohdaten!F1002)</f>
        <v>0</v>
      </c>
      <c r="E1002" s="32">
        <f>Rohdaten!J1002</f>
        <v>0</v>
      </c>
      <c r="F1002" s="32" t="e">
        <f>AVERAGE(Rohdaten!L1002,Rohdaten!X1002,Rohdaten!AD1002)</f>
        <v>#DIV/0!</v>
      </c>
      <c r="G1002" s="29" t="e">
        <f t="array" ref="G1002">AVERAGE(IF(Rohdaten!E1002='turnwise standard'!$A$5:$A$99,'turnwise standard'!$F$5:$F$99))</f>
        <v>#DIV/0!</v>
      </c>
      <c r="H1002" s="29" t="b">
        <f>IF(ISERROR(G1002),1&lt;0,E1002-G1002&gt;eval!$B$6)</f>
        <v>0</v>
      </c>
      <c r="I1002" s="32" t="e">
        <f>Rohdaten!L1002-G1002</f>
        <v>#DIV/0!</v>
      </c>
      <c r="J1002" s="32">
        <f t="shared" si="221"/>
        <v>0</v>
      </c>
      <c r="K1002" s="32">
        <f t="shared" si="222"/>
        <v>0</v>
      </c>
      <c r="V1002" s="31" t="e">
        <f t="array" ref="V1002">AVERAGE(IF(Rohdaten!E1002='turnwise standard'!$A$5:$A$99,'turnwise standard'!$P$5:$P$99))</f>
        <v>#DIV/0!</v>
      </c>
      <c r="AF1002" s="32">
        <f>(AC1002)/((AE1002+0.0000000000000000001)/charge/constants!$B$3)</f>
        <v>0</v>
      </c>
      <c r="AG1002" s="32">
        <f>SQRT(AC1002+1)/((AE1002+0.0000000000000000001)/charge/constants!$B$3)</f>
        <v>4.8066000000000004</v>
      </c>
      <c r="AH1002" s="32">
        <f>AF1002/eval!$E$18</f>
        <v>0</v>
      </c>
      <c r="AI1002" s="32">
        <f>AG1002/eval!$E$18</f>
        <v>5.8210958603810132</v>
      </c>
      <c r="AR1002" s="32" t="e">
        <f t="shared" si="223"/>
        <v>#DIV/0!</v>
      </c>
      <c r="AT1002" s="32">
        <f>(AP1002)/((AS1002+0.0000000000000000001)/charge/constants!$B$3)</f>
        <v>0</v>
      </c>
      <c r="AU1002" s="32">
        <f>SQRT(AP1002+1)/((AS1002+0.0000000000000000001)/charge/constants!$B$3)</f>
        <v>4.8066000000000004</v>
      </c>
      <c r="AV1002" s="32">
        <f>AT1002/eval!$E$18</f>
        <v>0</v>
      </c>
      <c r="AW1002" s="32">
        <f>AU1002/eval!$E$18</f>
        <v>5.8210958603810132</v>
      </c>
      <c r="BC1002" s="32" t="e">
        <f>Rohdaten!AD1002-G1002</f>
        <v>#DIV/0!</v>
      </c>
      <c r="BF1002" s="33">
        <f>Rohdaten!AF1002/eval!$B$7</f>
        <v>0</v>
      </c>
    </row>
    <row r="1003" spans="2:58" x14ac:dyDescent="0.2">
      <c r="B1003" s="29">
        <f>IF(1=1,Rohdaten!H1003,"x"&amp;Rohdaten!H1003)</f>
        <v>0</v>
      </c>
      <c r="C1003" s="29">
        <f>IF(101,Rohdaten!F1003,-Rohdaten!F1003)</f>
        <v>0</v>
      </c>
      <c r="E1003" s="32">
        <f>Rohdaten!J1003</f>
        <v>0</v>
      </c>
      <c r="F1003" s="32" t="e">
        <f>AVERAGE(Rohdaten!L1003,Rohdaten!X1003,Rohdaten!AD1003)</f>
        <v>#DIV/0!</v>
      </c>
      <c r="G1003" s="29" t="e">
        <f t="array" ref="G1003">AVERAGE(IF(Rohdaten!E1003='turnwise standard'!$A$5:$A$99,'turnwise standard'!$F$5:$F$99))</f>
        <v>#DIV/0!</v>
      </c>
      <c r="H1003" s="29" t="b">
        <f>IF(ISERROR(G1003),1&lt;0,E1003-G1003&gt;eval!$B$6)</f>
        <v>0</v>
      </c>
      <c r="I1003" s="32" t="e">
        <f>Rohdaten!L1003-G1003</f>
        <v>#DIV/0!</v>
      </c>
      <c r="J1003" s="32">
        <f t="shared" si="221"/>
        <v>0</v>
      </c>
      <c r="K1003" s="32">
        <f t="shared" si="222"/>
        <v>0</v>
      </c>
      <c r="V1003" s="31" t="e">
        <f t="array" ref="V1003">AVERAGE(IF(Rohdaten!E1003='turnwise standard'!$A$5:$A$99,'turnwise standard'!$P$5:$P$99))</f>
        <v>#DIV/0!</v>
      </c>
      <c r="AF1003" s="32">
        <f>(AC1003)/((AE1003+0.0000000000000000001)/charge/constants!$B$3)</f>
        <v>0</v>
      </c>
      <c r="AG1003" s="32">
        <f>SQRT(AC1003+1)/((AE1003+0.0000000000000000001)/charge/constants!$B$3)</f>
        <v>4.8066000000000004</v>
      </c>
      <c r="AH1003" s="32">
        <f>AF1003/eval!$E$18</f>
        <v>0</v>
      </c>
      <c r="AI1003" s="32">
        <f>AG1003/eval!$E$18</f>
        <v>5.8210958603810132</v>
      </c>
      <c r="AR1003" s="32" t="e">
        <f t="shared" si="223"/>
        <v>#DIV/0!</v>
      </c>
      <c r="AT1003" s="32">
        <f>(AP1003)/((AS1003+0.0000000000000000001)/charge/constants!$B$3)</f>
        <v>0</v>
      </c>
      <c r="AU1003" s="32">
        <f>SQRT(AP1003+1)/((AS1003+0.0000000000000000001)/charge/constants!$B$3)</f>
        <v>4.8066000000000004</v>
      </c>
      <c r="AV1003" s="32">
        <f>AT1003/eval!$E$18</f>
        <v>0</v>
      </c>
      <c r="AW1003" s="32">
        <f>AU1003/eval!$E$18</f>
        <v>5.8210958603810132</v>
      </c>
      <c r="BC1003" s="32" t="e">
        <f>Rohdaten!AD1003-G1003</f>
        <v>#DIV/0!</v>
      </c>
      <c r="BF1003" s="33">
        <f>Rohdaten!AF1003/eval!$B$7</f>
        <v>0</v>
      </c>
    </row>
    <row r="1004" spans="2:58" x14ac:dyDescent="0.2">
      <c r="B1004" s="29">
        <f>IF(1=1,Rohdaten!H1004,"x"&amp;Rohdaten!H1004)</f>
        <v>0</v>
      </c>
      <c r="C1004" s="29">
        <f>IF(101,Rohdaten!F1004,-Rohdaten!F1004)</f>
        <v>0</v>
      </c>
      <c r="E1004" s="32">
        <f>Rohdaten!J1004</f>
        <v>0</v>
      </c>
      <c r="F1004" s="32" t="e">
        <f>AVERAGE(Rohdaten!L1004,Rohdaten!X1004,Rohdaten!AD1004)</f>
        <v>#DIV/0!</v>
      </c>
      <c r="G1004" s="29" t="e">
        <f t="array" ref="G1004">AVERAGE(IF(Rohdaten!E1004='turnwise standard'!$A$5:$A$99,'turnwise standard'!$F$5:$F$99))</f>
        <v>#DIV/0!</v>
      </c>
      <c r="H1004" s="29" t="b">
        <f>IF(ISERROR(G1004),1&lt;0,E1004-G1004&gt;eval!$B$6)</f>
        <v>0</v>
      </c>
      <c r="I1004" s="32" t="e">
        <f>Rohdaten!L1004-G1004</f>
        <v>#DIV/0!</v>
      </c>
      <c r="J1004" s="32">
        <f t="shared" si="221"/>
        <v>0</v>
      </c>
      <c r="K1004" s="32">
        <f t="shared" si="222"/>
        <v>0</v>
      </c>
      <c r="V1004" s="31" t="e">
        <f t="array" ref="V1004">AVERAGE(IF(Rohdaten!E1004='turnwise standard'!$A$5:$A$99,'turnwise standard'!$P$5:$P$99))</f>
        <v>#DIV/0!</v>
      </c>
      <c r="AF1004" s="32">
        <f>(AC1004)/((AE1004+0.0000000000000000001)/charge/constants!$B$3)</f>
        <v>0</v>
      </c>
      <c r="AG1004" s="32">
        <f>SQRT(AC1004+1)/((AE1004+0.0000000000000000001)/charge/constants!$B$3)</f>
        <v>4.8066000000000004</v>
      </c>
      <c r="AH1004" s="32">
        <f>AF1004/eval!$E$18</f>
        <v>0</v>
      </c>
      <c r="AI1004" s="32">
        <f>AG1004/eval!$E$18</f>
        <v>5.8210958603810132</v>
      </c>
      <c r="AR1004" s="32" t="e">
        <f t="shared" si="223"/>
        <v>#DIV/0!</v>
      </c>
      <c r="AT1004" s="32">
        <f>(AP1004)/((AS1004+0.0000000000000000001)/charge/constants!$B$3)</f>
        <v>0</v>
      </c>
      <c r="AU1004" s="32">
        <f>SQRT(AP1004+1)/((AS1004+0.0000000000000000001)/charge/constants!$B$3)</f>
        <v>4.8066000000000004</v>
      </c>
      <c r="AV1004" s="32">
        <f>AT1004/eval!$E$18</f>
        <v>0</v>
      </c>
      <c r="AW1004" s="32">
        <f>AU1004/eval!$E$18</f>
        <v>5.8210958603810132</v>
      </c>
      <c r="BC1004" s="32" t="e">
        <f>Rohdaten!AD1004-G1004</f>
        <v>#DIV/0!</v>
      </c>
      <c r="BF1004" s="33">
        <f>Rohdaten!AF1004/eval!$B$7</f>
        <v>0</v>
      </c>
    </row>
    <row r="1005" spans="2:58" x14ac:dyDescent="0.2">
      <c r="B1005" s="29">
        <f>IF(1=1,Rohdaten!H1005,"x"&amp;Rohdaten!H1005)</f>
        <v>0</v>
      </c>
      <c r="C1005" s="29">
        <f>IF(101,Rohdaten!F1005,-Rohdaten!F1005)</f>
        <v>0</v>
      </c>
      <c r="E1005" s="32">
        <f>Rohdaten!J1005</f>
        <v>0</v>
      </c>
      <c r="F1005" s="32" t="e">
        <f>AVERAGE(Rohdaten!L1005,Rohdaten!X1005,Rohdaten!AD1005)</f>
        <v>#DIV/0!</v>
      </c>
      <c r="G1005" s="29" t="e">
        <f t="array" ref="G1005">AVERAGE(IF(Rohdaten!E1005='turnwise standard'!$A$5:$A$99,'turnwise standard'!$F$5:$F$99))</f>
        <v>#DIV/0!</v>
      </c>
      <c r="H1005" s="29" t="b">
        <f>IF(ISERROR(G1005),1&lt;0,E1005-G1005&gt;eval!$B$6)</f>
        <v>0</v>
      </c>
      <c r="I1005" s="32" t="e">
        <f>Rohdaten!L1005-G1005</f>
        <v>#DIV/0!</v>
      </c>
      <c r="J1005" s="32">
        <f t="shared" si="221"/>
        <v>0</v>
      </c>
      <c r="K1005" s="32">
        <f t="shared" si="222"/>
        <v>0</v>
      </c>
      <c r="V1005" s="31" t="e">
        <f t="array" ref="V1005">AVERAGE(IF(Rohdaten!E1005='turnwise standard'!$A$5:$A$99,'turnwise standard'!$P$5:$P$99))</f>
        <v>#DIV/0!</v>
      </c>
      <c r="AF1005" s="32">
        <f>(AC1005)/((AE1005+0.0000000000000000001)/charge/constants!$B$3)</f>
        <v>0</v>
      </c>
      <c r="AG1005" s="32">
        <f>SQRT(AC1005+1)/((AE1005+0.0000000000000000001)/charge/constants!$B$3)</f>
        <v>4.8066000000000004</v>
      </c>
      <c r="AH1005" s="32">
        <f>AF1005/eval!$E$18</f>
        <v>0</v>
      </c>
      <c r="AI1005" s="32">
        <f>AG1005/eval!$E$18</f>
        <v>5.8210958603810132</v>
      </c>
      <c r="AR1005" s="32" t="e">
        <f t="shared" si="223"/>
        <v>#DIV/0!</v>
      </c>
      <c r="AT1005" s="32">
        <f>(AP1005)/((AS1005+0.0000000000000000001)/charge/constants!$B$3)</f>
        <v>0</v>
      </c>
      <c r="AU1005" s="32">
        <f>SQRT(AP1005+1)/((AS1005+0.0000000000000000001)/charge/constants!$B$3)</f>
        <v>4.8066000000000004</v>
      </c>
      <c r="AV1005" s="32">
        <f>AT1005/eval!$E$18</f>
        <v>0</v>
      </c>
      <c r="AW1005" s="32">
        <f>AU1005/eval!$E$18</f>
        <v>5.8210958603810132</v>
      </c>
      <c r="BC1005" s="32" t="e">
        <f>Rohdaten!AD1005-G1005</f>
        <v>#DIV/0!</v>
      </c>
      <c r="BF1005" s="33">
        <f>Rohdaten!AF1005/eval!$B$7</f>
        <v>0</v>
      </c>
    </row>
    <row r="1006" spans="2:58" x14ac:dyDescent="0.2">
      <c r="B1006" s="29">
        <f>IF(1=1,Rohdaten!H1006,"x"&amp;Rohdaten!H1006)</f>
        <v>0</v>
      </c>
      <c r="C1006" s="29">
        <f>IF(101,Rohdaten!F1006,-Rohdaten!F1006)</f>
        <v>0</v>
      </c>
      <c r="E1006" s="32">
        <f>Rohdaten!J1006</f>
        <v>0</v>
      </c>
      <c r="F1006" s="32" t="e">
        <f>AVERAGE(Rohdaten!L1006,Rohdaten!X1006,Rohdaten!AD1006)</f>
        <v>#DIV/0!</v>
      </c>
      <c r="G1006" s="29" t="e">
        <f t="array" ref="G1006">AVERAGE(IF(Rohdaten!E1006='turnwise standard'!$A$5:$A$99,'turnwise standard'!$F$5:$F$99))</f>
        <v>#DIV/0!</v>
      </c>
      <c r="H1006" s="29" t="b">
        <f>IF(ISERROR(G1006),1&lt;0,E1006-G1006&gt;eval!$B$6)</f>
        <v>0</v>
      </c>
      <c r="I1006" s="32" t="e">
        <f>Rohdaten!L1006-G1006</f>
        <v>#DIV/0!</v>
      </c>
      <c r="J1006" s="32">
        <f t="shared" si="221"/>
        <v>0</v>
      </c>
      <c r="K1006" s="32">
        <f t="shared" si="222"/>
        <v>0</v>
      </c>
      <c r="V1006" s="31" t="e">
        <f t="array" ref="V1006">AVERAGE(IF(Rohdaten!E1006='turnwise standard'!$A$5:$A$99,'turnwise standard'!$P$5:$P$99))</f>
        <v>#DIV/0!</v>
      </c>
      <c r="AF1006" s="32">
        <f>(AC1006)/((AE1006+0.0000000000000000001)/charge/constants!$B$3)</f>
        <v>0</v>
      </c>
      <c r="AG1006" s="32">
        <f>SQRT(AC1006+1)/((AE1006+0.0000000000000000001)/charge/constants!$B$3)</f>
        <v>4.8066000000000004</v>
      </c>
      <c r="AH1006" s="32">
        <f>AF1006/eval!$E$18</f>
        <v>0</v>
      </c>
      <c r="AI1006" s="32">
        <f>AG1006/eval!$E$18</f>
        <v>5.8210958603810132</v>
      </c>
      <c r="AR1006" s="32" t="e">
        <f t="shared" si="223"/>
        <v>#DIV/0!</v>
      </c>
      <c r="AT1006" s="32">
        <f>(AP1006)/((AS1006+0.0000000000000000001)/charge/constants!$B$3)</f>
        <v>0</v>
      </c>
      <c r="AU1006" s="32">
        <f>SQRT(AP1006+1)/((AS1006+0.0000000000000000001)/charge/constants!$B$3)</f>
        <v>4.8066000000000004</v>
      </c>
      <c r="AV1006" s="32">
        <f>AT1006/eval!$E$18</f>
        <v>0</v>
      </c>
      <c r="AW1006" s="32">
        <f>AU1006/eval!$E$18</f>
        <v>5.8210958603810132</v>
      </c>
      <c r="BC1006" s="32" t="e">
        <f>Rohdaten!AD1006-G1006</f>
        <v>#DIV/0!</v>
      </c>
      <c r="BF1006" s="33">
        <f>Rohdaten!AF1006/eval!$B$7</f>
        <v>0</v>
      </c>
    </row>
    <row r="1007" spans="2:58" x14ac:dyDescent="0.2">
      <c r="B1007" s="29">
        <f>IF(1=1,Rohdaten!H1007,"x"&amp;Rohdaten!H1007)</f>
        <v>0</v>
      </c>
      <c r="C1007" s="29">
        <f>IF(101,Rohdaten!F1007,-Rohdaten!F1007)</f>
        <v>0</v>
      </c>
      <c r="E1007" s="32">
        <f>Rohdaten!J1007</f>
        <v>0</v>
      </c>
      <c r="F1007" s="32" t="e">
        <f>AVERAGE(Rohdaten!L1007,Rohdaten!X1007,Rohdaten!AD1007)</f>
        <v>#DIV/0!</v>
      </c>
      <c r="G1007" s="29" t="e">
        <f t="array" ref="G1007">AVERAGE(IF(Rohdaten!E1007='turnwise standard'!$A$5:$A$99,'turnwise standard'!$F$5:$F$99))</f>
        <v>#DIV/0!</v>
      </c>
      <c r="H1007" s="29" t="b">
        <f>IF(ISERROR(G1007),1&lt;0,E1007-G1007&gt;eval!$B$6)</f>
        <v>0</v>
      </c>
      <c r="I1007" s="32" t="e">
        <f>Rohdaten!L1007-G1007</f>
        <v>#DIV/0!</v>
      </c>
      <c r="J1007" s="32">
        <f t="shared" si="221"/>
        <v>0</v>
      </c>
      <c r="K1007" s="32">
        <f t="shared" si="222"/>
        <v>0</v>
      </c>
      <c r="V1007" s="31" t="e">
        <f t="array" ref="V1007">AVERAGE(IF(Rohdaten!E1007='turnwise standard'!$A$5:$A$99,'turnwise standard'!$P$5:$P$99))</f>
        <v>#DIV/0!</v>
      </c>
      <c r="AF1007" s="32">
        <f>(AC1007)/((AE1007+0.0000000000000000001)/charge/constants!$B$3)</f>
        <v>0</v>
      </c>
      <c r="AG1007" s="32">
        <f>SQRT(AC1007+1)/((AE1007+0.0000000000000000001)/charge/constants!$B$3)</f>
        <v>4.8066000000000004</v>
      </c>
      <c r="AH1007" s="32">
        <f>AF1007/eval!$E$18</f>
        <v>0</v>
      </c>
      <c r="AI1007" s="32">
        <f>AG1007/eval!$E$18</f>
        <v>5.8210958603810132</v>
      </c>
      <c r="AR1007" s="32" t="e">
        <f t="shared" si="223"/>
        <v>#DIV/0!</v>
      </c>
      <c r="AT1007" s="32">
        <f>(AP1007)/((AS1007+0.0000000000000000001)/charge/constants!$B$3)</f>
        <v>0</v>
      </c>
      <c r="AU1007" s="32">
        <f>SQRT(AP1007+1)/((AS1007+0.0000000000000000001)/charge/constants!$B$3)</f>
        <v>4.8066000000000004</v>
      </c>
      <c r="AV1007" s="32">
        <f>AT1007/eval!$E$18</f>
        <v>0</v>
      </c>
      <c r="AW1007" s="32">
        <f>AU1007/eval!$E$18</f>
        <v>5.8210958603810132</v>
      </c>
      <c r="BC1007" s="32" t="e">
        <f>Rohdaten!AD1007-G1007</f>
        <v>#DIV/0!</v>
      </c>
      <c r="BF1007" s="33">
        <f>Rohdaten!AF1007/eval!$B$7</f>
        <v>0</v>
      </c>
    </row>
    <row r="1008" spans="2:58" x14ac:dyDescent="0.2">
      <c r="B1008" s="29">
        <f>IF(1=1,Rohdaten!H1008,"x"&amp;Rohdaten!H1008)</f>
        <v>0</v>
      </c>
      <c r="C1008" s="29">
        <f>IF(101,Rohdaten!F1008,-Rohdaten!F1008)</f>
        <v>0</v>
      </c>
      <c r="E1008" s="32">
        <f>Rohdaten!J1008</f>
        <v>0</v>
      </c>
      <c r="F1008" s="32" t="e">
        <f>AVERAGE(Rohdaten!L1008,Rohdaten!X1008,Rohdaten!AD1008)</f>
        <v>#DIV/0!</v>
      </c>
      <c r="G1008" s="29" t="e">
        <f t="array" ref="G1008">AVERAGE(IF(Rohdaten!E1008='turnwise standard'!$A$5:$A$99,'turnwise standard'!$F$5:$F$99))</f>
        <v>#DIV/0!</v>
      </c>
      <c r="H1008" s="29" t="b">
        <f>IF(ISERROR(G1008),1&lt;0,E1008-G1008&gt;eval!$B$6)</f>
        <v>0</v>
      </c>
      <c r="I1008" s="32" t="e">
        <f>Rohdaten!L1008-G1008</f>
        <v>#DIV/0!</v>
      </c>
      <c r="J1008" s="32">
        <f t="shared" si="221"/>
        <v>0</v>
      </c>
      <c r="K1008" s="32">
        <f t="shared" si="222"/>
        <v>0</v>
      </c>
      <c r="V1008" s="31" t="e">
        <f t="array" ref="V1008">AVERAGE(IF(Rohdaten!E1008='turnwise standard'!$A$5:$A$99,'turnwise standard'!$P$5:$P$99))</f>
        <v>#DIV/0!</v>
      </c>
      <c r="AF1008" s="32">
        <f>(AC1008)/((AE1008+0.0000000000000000001)/charge/constants!$B$3)</f>
        <v>0</v>
      </c>
      <c r="AG1008" s="32">
        <f>SQRT(AC1008+1)/((AE1008+0.0000000000000000001)/charge/constants!$B$3)</f>
        <v>4.8066000000000004</v>
      </c>
      <c r="AH1008" s="32">
        <f>AF1008/eval!$E$18</f>
        <v>0</v>
      </c>
      <c r="AI1008" s="32">
        <f>AG1008/eval!$E$18</f>
        <v>5.8210958603810132</v>
      </c>
      <c r="AR1008" s="32" t="e">
        <f t="shared" si="223"/>
        <v>#DIV/0!</v>
      </c>
      <c r="AT1008" s="32">
        <f>(AP1008)/((AS1008+0.0000000000000000001)/charge/constants!$B$3)</f>
        <v>0</v>
      </c>
      <c r="AU1008" s="32">
        <f>SQRT(AP1008+1)/((AS1008+0.0000000000000000001)/charge/constants!$B$3)</f>
        <v>4.8066000000000004</v>
      </c>
      <c r="AV1008" s="32">
        <f>AT1008/eval!$E$18</f>
        <v>0</v>
      </c>
      <c r="AW1008" s="32">
        <f>AU1008/eval!$E$18</f>
        <v>5.8210958603810132</v>
      </c>
      <c r="BC1008" s="32" t="e">
        <f>Rohdaten!AD1008-G1008</f>
        <v>#DIV/0!</v>
      </c>
      <c r="BF1008" s="33">
        <f>Rohdaten!AF1008/eval!$B$7</f>
        <v>0</v>
      </c>
    </row>
    <row r="1009" spans="2:58" x14ac:dyDescent="0.2">
      <c r="B1009" s="29">
        <f>IF(1=1,Rohdaten!H1009,"x"&amp;Rohdaten!H1009)</f>
        <v>0</v>
      </c>
      <c r="C1009" s="29">
        <f>IF(101,Rohdaten!F1009,-Rohdaten!F1009)</f>
        <v>0</v>
      </c>
      <c r="E1009" s="32">
        <f>Rohdaten!J1009</f>
        <v>0</v>
      </c>
      <c r="F1009" s="32" t="e">
        <f>AVERAGE(Rohdaten!L1009,Rohdaten!X1009,Rohdaten!AD1009)</f>
        <v>#DIV/0!</v>
      </c>
      <c r="G1009" s="29" t="e">
        <f t="array" ref="G1009">AVERAGE(IF(Rohdaten!E1009='turnwise standard'!$A$5:$A$99,'turnwise standard'!$F$5:$F$99))</f>
        <v>#DIV/0!</v>
      </c>
      <c r="H1009" s="29" t="b">
        <f>IF(ISERROR(G1009),1&lt;0,E1009-G1009&gt;eval!$B$6)</f>
        <v>0</v>
      </c>
      <c r="I1009" s="32" t="e">
        <f>Rohdaten!L1009-G1009</f>
        <v>#DIV/0!</v>
      </c>
      <c r="J1009" s="32">
        <f t="shared" si="221"/>
        <v>0</v>
      </c>
      <c r="K1009" s="32">
        <f t="shared" si="222"/>
        <v>0</v>
      </c>
      <c r="V1009" s="31" t="e">
        <f t="array" ref="V1009">AVERAGE(IF(Rohdaten!E1009='turnwise standard'!$A$5:$A$99,'turnwise standard'!$P$5:$P$99))</f>
        <v>#DIV/0!</v>
      </c>
      <c r="AF1009" s="32">
        <f>(AC1009)/((AE1009+0.0000000000000000001)/charge/constants!$B$3)</f>
        <v>0</v>
      </c>
      <c r="AG1009" s="32">
        <f>SQRT(AC1009+1)/((AE1009+0.0000000000000000001)/charge/constants!$B$3)</f>
        <v>4.8066000000000004</v>
      </c>
      <c r="AH1009" s="32">
        <f>AF1009/eval!$E$18</f>
        <v>0</v>
      </c>
      <c r="AI1009" s="32">
        <f>AG1009/eval!$E$18</f>
        <v>5.8210958603810132</v>
      </c>
      <c r="AR1009" s="32" t="e">
        <f t="shared" si="223"/>
        <v>#DIV/0!</v>
      </c>
      <c r="AT1009" s="32">
        <f>(AP1009)/((AS1009+0.0000000000000000001)/charge/constants!$B$3)</f>
        <v>0</v>
      </c>
      <c r="AU1009" s="32">
        <f>SQRT(AP1009+1)/((AS1009+0.0000000000000000001)/charge/constants!$B$3)</f>
        <v>4.8066000000000004</v>
      </c>
      <c r="AV1009" s="32">
        <f>AT1009/eval!$E$18</f>
        <v>0</v>
      </c>
      <c r="AW1009" s="32">
        <f>AU1009/eval!$E$18</f>
        <v>5.8210958603810132</v>
      </c>
      <c r="BC1009" s="32" t="e">
        <f>Rohdaten!AD1009-G1009</f>
        <v>#DIV/0!</v>
      </c>
      <c r="BF1009" s="33">
        <f>Rohdaten!AF1009/eval!$B$7</f>
        <v>0</v>
      </c>
    </row>
    <row r="1010" spans="2:58" x14ac:dyDescent="0.2">
      <c r="B1010" s="29">
        <f>IF(1=1,Rohdaten!H1010,"x"&amp;Rohdaten!H1010)</f>
        <v>0</v>
      </c>
      <c r="C1010" s="29">
        <f>IF(101,Rohdaten!F1010,-Rohdaten!F1010)</f>
        <v>0</v>
      </c>
      <c r="E1010" s="32">
        <f>Rohdaten!J1010</f>
        <v>0</v>
      </c>
      <c r="F1010" s="32" t="e">
        <f>AVERAGE(Rohdaten!L1010,Rohdaten!X1010,Rohdaten!AD1010)</f>
        <v>#DIV/0!</v>
      </c>
      <c r="G1010" s="29" t="e">
        <f t="array" ref="G1010">AVERAGE(IF(Rohdaten!E1010='turnwise standard'!$A$5:$A$99,'turnwise standard'!$F$5:$F$99))</f>
        <v>#DIV/0!</v>
      </c>
      <c r="H1010" s="29" t="b">
        <f>IF(ISERROR(G1010),1&lt;0,E1010-G1010&gt;eval!$B$6)</f>
        <v>0</v>
      </c>
      <c r="I1010" s="32" t="e">
        <f>Rohdaten!L1010-G1010</f>
        <v>#DIV/0!</v>
      </c>
      <c r="J1010" s="32">
        <f t="shared" si="221"/>
        <v>0</v>
      </c>
      <c r="K1010" s="32">
        <f t="shared" si="222"/>
        <v>0</v>
      </c>
      <c r="V1010" s="31" t="e">
        <f t="array" ref="V1010">AVERAGE(IF(Rohdaten!E1010='turnwise standard'!$A$5:$A$99,'turnwise standard'!$P$5:$P$99))</f>
        <v>#DIV/0!</v>
      </c>
      <c r="AF1010" s="32">
        <f>(AC1010)/((AE1010+0.0000000000000000001)/charge/constants!$B$3)</f>
        <v>0</v>
      </c>
      <c r="AG1010" s="32">
        <f>SQRT(AC1010+1)/((AE1010+0.0000000000000000001)/charge/constants!$B$3)</f>
        <v>4.8066000000000004</v>
      </c>
      <c r="AH1010" s="32">
        <f>AF1010/eval!$E$18</f>
        <v>0</v>
      </c>
      <c r="AI1010" s="32">
        <f>AG1010/eval!$E$18</f>
        <v>5.8210958603810132</v>
      </c>
      <c r="AR1010" s="32" t="e">
        <f t="shared" si="223"/>
        <v>#DIV/0!</v>
      </c>
      <c r="AT1010" s="32">
        <f>(AP1010)/((AS1010+0.0000000000000000001)/charge/constants!$B$3)</f>
        <v>0</v>
      </c>
      <c r="AU1010" s="32">
        <f>SQRT(AP1010+1)/((AS1010+0.0000000000000000001)/charge/constants!$B$3)</f>
        <v>4.8066000000000004</v>
      </c>
      <c r="AV1010" s="32">
        <f>AT1010/eval!$E$18</f>
        <v>0</v>
      </c>
      <c r="AW1010" s="32">
        <f>AU1010/eval!$E$18</f>
        <v>5.8210958603810132</v>
      </c>
      <c r="BC1010" s="32" t="e">
        <f>Rohdaten!AD1010-G1010</f>
        <v>#DIV/0!</v>
      </c>
      <c r="BF1010" s="33">
        <f>Rohdaten!AF1010/eval!$B$7</f>
        <v>0</v>
      </c>
    </row>
    <row r="1011" spans="2:58" x14ac:dyDescent="0.2">
      <c r="B1011" s="29">
        <f>IF(1=1,Rohdaten!H1011,"x"&amp;Rohdaten!H1011)</f>
        <v>0</v>
      </c>
      <c r="C1011" s="29">
        <f>IF(101,Rohdaten!F1011,-Rohdaten!F1011)</f>
        <v>0</v>
      </c>
      <c r="E1011" s="32">
        <f>Rohdaten!J1011</f>
        <v>0</v>
      </c>
      <c r="F1011" s="32" t="e">
        <f>AVERAGE(Rohdaten!L1011,Rohdaten!X1011,Rohdaten!AD1011)</f>
        <v>#DIV/0!</v>
      </c>
      <c r="G1011" s="29" t="e">
        <f t="array" ref="G1011">AVERAGE(IF(Rohdaten!E1011='turnwise standard'!$A$5:$A$99,'turnwise standard'!$F$5:$F$99))</f>
        <v>#DIV/0!</v>
      </c>
      <c r="H1011" s="29" t="b">
        <f>IF(ISERROR(G1011),1&lt;0,E1011-G1011&gt;eval!$B$6)</f>
        <v>0</v>
      </c>
      <c r="I1011" s="32" t="e">
        <f>Rohdaten!L1011-G1011</f>
        <v>#DIV/0!</v>
      </c>
      <c r="J1011" s="32">
        <f t="shared" si="221"/>
        <v>0</v>
      </c>
      <c r="K1011" s="32">
        <f t="shared" si="222"/>
        <v>0</v>
      </c>
      <c r="V1011" s="31" t="e">
        <f t="array" ref="V1011">AVERAGE(IF(Rohdaten!E1011='turnwise standard'!$A$5:$A$99,'turnwise standard'!$P$5:$P$99))</f>
        <v>#DIV/0!</v>
      </c>
      <c r="AF1011" s="32">
        <f>(AC1011)/((AE1011+0.0000000000000000001)/charge/constants!$B$3)</f>
        <v>0</v>
      </c>
      <c r="AG1011" s="32">
        <f>SQRT(AC1011+1)/((AE1011+0.0000000000000000001)/charge/constants!$B$3)</f>
        <v>4.8066000000000004</v>
      </c>
      <c r="AH1011" s="32">
        <f>AF1011/eval!$E$18</f>
        <v>0</v>
      </c>
      <c r="AI1011" s="32">
        <f>AG1011/eval!$E$18</f>
        <v>5.8210958603810132</v>
      </c>
      <c r="AR1011" s="32" t="e">
        <f t="shared" si="223"/>
        <v>#DIV/0!</v>
      </c>
      <c r="AT1011" s="32">
        <f>(AP1011)/((AS1011+0.0000000000000000001)/charge/constants!$B$3)</f>
        <v>0</v>
      </c>
      <c r="AU1011" s="32">
        <f>SQRT(AP1011+1)/((AS1011+0.0000000000000000001)/charge/constants!$B$3)</f>
        <v>4.8066000000000004</v>
      </c>
      <c r="AV1011" s="32">
        <f>AT1011/eval!$E$18</f>
        <v>0</v>
      </c>
      <c r="AW1011" s="32">
        <f>AU1011/eval!$E$18</f>
        <v>5.8210958603810132</v>
      </c>
      <c r="BC1011" s="32" t="e">
        <f>Rohdaten!AD1011-G1011</f>
        <v>#DIV/0!</v>
      </c>
      <c r="BF1011" s="33">
        <f>Rohdaten!AF1011/eval!$B$7</f>
        <v>0</v>
      </c>
    </row>
    <row r="1012" spans="2:58" x14ac:dyDescent="0.2">
      <c r="B1012" s="29">
        <f>IF(1=1,Rohdaten!H1012,"x"&amp;Rohdaten!H1012)</f>
        <v>0</v>
      </c>
      <c r="C1012" s="29">
        <f>IF(101,Rohdaten!F1012,-Rohdaten!F1012)</f>
        <v>0</v>
      </c>
      <c r="E1012" s="32">
        <f>Rohdaten!J1012</f>
        <v>0</v>
      </c>
      <c r="F1012" s="32" t="e">
        <f>AVERAGE(Rohdaten!L1012,Rohdaten!X1012,Rohdaten!AD1012)</f>
        <v>#DIV/0!</v>
      </c>
      <c r="G1012" s="29" t="e">
        <f t="array" ref="G1012">AVERAGE(IF(Rohdaten!E1012='turnwise standard'!$A$5:$A$99,'turnwise standard'!$F$5:$F$99))</f>
        <v>#DIV/0!</v>
      </c>
      <c r="H1012" s="29" t="b">
        <f>IF(ISERROR(G1012),1&lt;0,E1012-G1012&gt;eval!$B$6)</f>
        <v>0</v>
      </c>
      <c r="I1012" s="32" t="e">
        <f>Rohdaten!L1012-G1012</f>
        <v>#DIV/0!</v>
      </c>
      <c r="J1012" s="32">
        <f t="shared" si="221"/>
        <v>0</v>
      </c>
      <c r="K1012" s="32">
        <f t="shared" si="222"/>
        <v>0</v>
      </c>
      <c r="V1012" s="31" t="e">
        <f t="array" ref="V1012">AVERAGE(IF(Rohdaten!E1012='turnwise standard'!$A$5:$A$99,'turnwise standard'!$P$5:$P$99))</f>
        <v>#DIV/0!</v>
      </c>
      <c r="AF1012" s="32">
        <f>(AC1012)/((AE1012+0.0000000000000000001)/charge/constants!$B$3)</f>
        <v>0</v>
      </c>
      <c r="AG1012" s="32">
        <f>SQRT(AC1012+1)/((AE1012+0.0000000000000000001)/charge/constants!$B$3)</f>
        <v>4.8066000000000004</v>
      </c>
      <c r="AH1012" s="32">
        <f>AF1012/eval!$E$18</f>
        <v>0</v>
      </c>
      <c r="AI1012" s="32">
        <f>AG1012/eval!$E$18</f>
        <v>5.8210958603810132</v>
      </c>
      <c r="AR1012" s="32" t="e">
        <f t="shared" si="223"/>
        <v>#DIV/0!</v>
      </c>
      <c r="AT1012" s="32">
        <f>(AP1012)/((AS1012+0.0000000000000000001)/charge/constants!$B$3)</f>
        <v>0</v>
      </c>
      <c r="AU1012" s="32">
        <f>SQRT(AP1012+1)/((AS1012+0.0000000000000000001)/charge/constants!$B$3)</f>
        <v>4.8066000000000004</v>
      </c>
      <c r="AV1012" s="32">
        <f>AT1012/eval!$E$18</f>
        <v>0</v>
      </c>
      <c r="AW1012" s="32">
        <f>AU1012/eval!$E$18</f>
        <v>5.8210958603810132</v>
      </c>
      <c r="BC1012" s="32" t="e">
        <f>Rohdaten!AD1012-G1012</f>
        <v>#DIV/0!</v>
      </c>
      <c r="BF1012" s="33">
        <f>Rohdaten!AF1012/eval!$B$7</f>
        <v>0</v>
      </c>
    </row>
    <row r="1013" spans="2:58" x14ac:dyDescent="0.2">
      <c r="B1013" s="29">
        <f>IF(1=1,Rohdaten!H1013,"x"&amp;Rohdaten!H1013)</f>
        <v>0</v>
      </c>
      <c r="C1013" s="29">
        <f>IF(101,Rohdaten!F1013,-Rohdaten!F1013)</f>
        <v>0</v>
      </c>
      <c r="E1013" s="32">
        <f>Rohdaten!J1013</f>
        <v>0</v>
      </c>
      <c r="F1013" s="32" t="e">
        <f>AVERAGE(Rohdaten!L1013,Rohdaten!X1013,Rohdaten!AD1013)</f>
        <v>#DIV/0!</v>
      </c>
      <c r="G1013" s="29" t="e">
        <f t="array" ref="G1013">AVERAGE(IF(Rohdaten!E1013='turnwise standard'!$A$5:$A$99,'turnwise standard'!$F$5:$F$99))</f>
        <v>#DIV/0!</v>
      </c>
      <c r="H1013" s="29" t="b">
        <f>IF(ISERROR(G1013),1&lt;0,E1013-G1013&gt;eval!$B$6)</f>
        <v>0</v>
      </c>
      <c r="I1013" s="32" t="e">
        <f>Rohdaten!L1013-G1013</f>
        <v>#DIV/0!</v>
      </c>
      <c r="J1013" s="32">
        <f t="shared" si="221"/>
        <v>0</v>
      </c>
      <c r="K1013" s="32">
        <f t="shared" si="222"/>
        <v>0</v>
      </c>
      <c r="V1013" s="31" t="e">
        <f t="array" ref="V1013">AVERAGE(IF(Rohdaten!E1013='turnwise standard'!$A$5:$A$99,'turnwise standard'!$P$5:$P$99))</f>
        <v>#DIV/0!</v>
      </c>
      <c r="AF1013" s="32">
        <f>(AC1013)/((AE1013+0.0000000000000000001)/charge/constants!$B$3)</f>
        <v>0</v>
      </c>
      <c r="AG1013" s="32">
        <f>SQRT(AC1013+1)/((AE1013+0.0000000000000000001)/charge/constants!$B$3)</f>
        <v>4.8066000000000004</v>
      </c>
      <c r="AH1013" s="32">
        <f>AF1013/eval!$E$18</f>
        <v>0</v>
      </c>
      <c r="AI1013" s="32">
        <f>AG1013/eval!$E$18</f>
        <v>5.8210958603810132</v>
      </c>
      <c r="AR1013" s="32" t="e">
        <f t="shared" si="223"/>
        <v>#DIV/0!</v>
      </c>
      <c r="AT1013" s="32">
        <f>(AP1013)/((AS1013+0.0000000000000000001)/charge/constants!$B$3)</f>
        <v>0</v>
      </c>
      <c r="AU1013" s="32">
        <f>SQRT(AP1013+1)/((AS1013+0.0000000000000000001)/charge/constants!$B$3)</f>
        <v>4.8066000000000004</v>
      </c>
      <c r="AV1013" s="32">
        <f>AT1013/eval!$E$18</f>
        <v>0</v>
      </c>
      <c r="AW1013" s="32">
        <f>AU1013/eval!$E$18</f>
        <v>5.8210958603810132</v>
      </c>
      <c r="BC1013" s="32" t="e">
        <f>Rohdaten!AD1013-G1013</f>
        <v>#DIV/0!</v>
      </c>
      <c r="BF1013" s="33">
        <f>Rohdaten!AF1013/eval!$B$7</f>
        <v>0</v>
      </c>
    </row>
    <row r="1014" spans="2:58" x14ac:dyDescent="0.2">
      <c r="B1014" s="29">
        <f>IF(1=1,Rohdaten!H1014,"x"&amp;Rohdaten!H1014)</f>
        <v>0</v>
      </c>
      <c r="C1014" s="29">
        <f>IF(101,Rohdaten!F1014,-Rohdaten!F1014)</f>
        <v>0</v>
      </c>
      <c r="E1014" s="32">
        <f>Rohdaten!J1014</f>
        <v>0</v>
      </c>
      <c r="F1014" s="32" t="e">
        <f>AVERAGE(Rohdaten!L1014,Rohdaten!X1014,Rohdaten!AD1014)</f>
        <v>#DIV/0!</v>
      </c>
      <c r="G1014" s="29" t="e">
        <f t="array" ref="G1014">AVERAGE(IF(Rohdaten!E1014='turnwise standard'!$A$5:$A$99,'turnwise standard'!$F$5:$F$99))</f>
        <v>#DIV/0!</v>
      </c>
      <c r="H1014" s="29" t="b">
        <f>IF(ISERROR(G1014),1&lt;0,E1014-G1014&gt;eval!$B$6)</f>
        <v>0</v>
      </c>
      <c r="I1014" s="32" t="e">
        <f>Rohdaten!L1014-G1014</f>
        <v>#DIV/0!</v>
      </c>
      <c r="J1014" s="32">
        <f t="shared" si="221"/>
        <v>0</v>
      </c>
      <c r="K1014" s="32">
        <f t="shared" si="222"/>
        <v>0</v>
      </c>
      <c r="V1014" s="31" t="e">
        <f t="array" ref="V1014">AVERAGE(IF(Rohdaten!E1014='turnwise standard'!$A$5:$A$99,'turnwise standard'!$P$5:$P$99))</f>
        <v>#DIV/0!</v>
      </c>
      <c r="AF1014" s="32">
        <f>(AC1014)/((AE1014+0.0000000000000000001)/charge/constants!$B$3)</f>
        <v>0</v>
      </c>
      <c r="AG1014" s="32">
        <f>SQRT(AC1014+1)/((AE1014+0.0000000000000000001)/charge/constants!$B$3)</f>
        <v>4.8066000000000004</v>
      </c>
      <c r="AH1014" s="32">
        <f>AF1014/eval!$E$18</f>
        <v>0</v>
      </c>
      <c r="AI1014" s="32">
        <f>AG1014/eval!$E$18</f>
        <v>5.8210958603810132</v>
      </c>
      <c r="AR1014" s="32" t="e">
        <f t="shared" si="223"/>
        <v>#DIV/0!</v>
      </c>
      <c r="AT1014" s="32">
        <f>(AP1014)/((AS1014+0.0000000000000000001)/charge/constants!$B$3)</f>
        <v>0</v>
      </c>
      <c r="AU1014" s="32">
        <f>SQRT(AP1014+1)/((AS1014+0.0000000000000000001)/charge/constants!$B$3)</f>
        <v>4.8066000000000004</v>
      </c>
      <c r="AV1014" s="32">
        <f>AT1014/eval!$E$18</f>
        <v>0</v>
      </c>
      <c r="AW1014" s="32">
        <f>AU1014/eval!$E$18</f>
        <v>5.8210958603810132</v>
      </c>
      <c r="BC1014" s="32" t="e">
        <f>Rohdaten!AD1014-G1014</f>
        <v>#DIV/0!</v>
      </c>
      <c r="BF1014" s="33">
        <f>Rohdaten!AF1014/eval!$B$7</f>
        <v>0</v>
      </c>
    </row>
    <row r="1015" spans="2:58" x14ac:dyDescent="0.2">
      <c r="B1015" s="29">
        <f>IF(1=1,Rohdaten!H1015,"x"&amp;Rohdaten!H1015)</f>
        <v>0</v>
      </c>
      <c r="C1015" s="29">
        <f>IF(101,Rohdaten!F1015,-Rohdaten!F1015)</f>
        <v>0</v>
      </c>
      <c r="E1015" s="32">
        <f>Rohdaten!J1015</f>
        <v>0</v>
      </c>
      <c r="F1015" s="32" t="e">
        <f>AVERAGE(Rohdaten!L1015,Rohdaten!X1015,Rohdaten!AD1015)</f>
        <v>#DIV/0!</v>
      </c>
      <c r="G1015" s="29" t="e">
        <f t="array" ref="G1015">AVERAGE(IF(Rohdaten!E1015='turnwise standard'!$A$5:$A$99,'turnwise standard'!$F$5:$F$99))</f>
        <v>#DIV/0!</v>
      </c>
      <c r="H1015" s="29" t="b">
        <f>IF(ISERROR(G1015),1&lt;0,E1015-G1015&gt;eval!$B$6)</f>
        <v>0</v>
      </c>
      <c r="I1015" s="32" t="e">
        <f>Rohdaten!L1015-G1015</f>
        <v>#DIV/0!</v>
      </c>
      <c r="J1015" s="32">
        <f t="shared" si="221"/>
        <v>0</v>
      </c>
      <c r="K1015" s="32">
        <f t="shared" si="222"/>
        <v>0</v>
      </c>
      <c r="V1015" s="31" t="e">
        <f t="array" ref="V1015">AVERAGE(IF(Rohdaten!E1015='turnwise standard'!$A$5:$A$99,'turnwise standard'!$P$5:$P$99))</f>
        <v>#DIV/0!</v>
      </c>
      <c r="AF1015" s="32">
        <f>(AC1015)/((AE1015+0.0000000000000000001)/charge/constants!$B$3)</f>
        <v>0</v>
      </c>
      <c r="AG1015" s="32">
        <f>SQRT(AC1015+1)/((AE1015+0.0000000000000000001)/charge/constants!$B$3)</f>
        <v>4.8066000000000004</v>
      </c>
      <c r="AH1015" s="32">
        <f>AF1015/eval!$E$18</f>
        <v>0</v>
      </c>
      <c r="AI1015" s="32">
        <f>AG1015/eval!$E$18</f>
        <v>5.8210958603810132</v>
      </c>
      <c r="AR1015" s="32" t="e">
        <f t="shared" si="223"/>
        <v>#DIV/0!</v>
      </c>
      <c r="AT1015" s="32">
        <f>(AP1015)/((AS1015+0.0000000000000000001)/charge/constants!$B$3)</f>
        <v>0</v>
      </c>
      <c r="AU1015" s="32">
        <f>SQRT(AP1015+1)/((AS1015+0.0000000000000000001)/charge/constants!$B$3)</f>
        <v>4.8066000000000004</v>
      </c>
      <c r="AV1015" s="32">
        <f>AT1015/eval!$E$18</f>
        <v>0</v>
      </c>
      <c r="AW1015" s="32">
        <f>AU1015/eval!$E$18</f>
        <v>5.8210958603810132</v>
      </c>
      <c r="BC1015" s="32" t="e">
        <f>Rohdaten!AD1015-G1015</f>
        <v>#DIV/0!</v>
      </c>
      <c r="BF1015" s="33">
        <f>Rohdaten!AF1015/eval!$B$7</f>
        <v>0</v>
      </c>
    </row>
    <row r="1016" spans="2:58" x14ac:dyDescent="0.2">
      <c r="B1016" s="29">
        <f>IF(1=1,Rohdaten!H1016,"x"&amp;Rohdaten!H1016)</f>
        <v>0</v>
      </c>
      <c r="C1016" s="29">
        <f>IF(101,Rohdaten!F1016,-Rohdaten!F1016)</f>
        <v>0</v>
      </c>
      <c r="E1016" s="32">
        <f>Rohdaten!J1016</f>
        <v>0</v>
      </c>
      <c r="F1016" s="32" t="e">
        <f>AVERAGE(Rohdaten!L1016,Rohdaten!X1016,Rohdaten!AD1016)</f>
        <v>#DIV/0!</v>
      </c>
      <c r="G1016" s="29" t="e">
        <f t="array" ref="G1016">AVERAGE(IF(Rohdaten!E1016='turnwise standard'!$A$5:$A$99,'turnwise standard'!$F$5:$F$99))</f>
        <v>#DIV/0!</v>
      </c>
      <c r="H1016" s="29" t="b">
        <f>IF(ISERROR(G1016),1&lt;0,E1016-G1016&gt;eval!$B$6)</f>
        <v>0</v>
      </c>
      <c r="I1016" s="32" t="e">
        <f>Rohdaten!L1016-G1016</f>
        <v>#DIV/0!</v>
      </c>
      <c r="J1016" s="32">
        <f t="shared" si="221"/>
        <v>0</v>
      </c>
      <c r="K1016" s="32">
        <f t="shared" si="222"/>
        <v>0</v>
      </c>
      <c r="V1016" s="31" t="e">
        <f t="array" ref="V1016">AVERAGE(IF(Rohdaten!E1016='turnwise standard'!$A$5:$A$99,'turnwise standard'!$P$5:$P$99))</f>
        <v>#DIV/0!</v>
      </c>
      <c r="AF1016" s="32">
        <f>(AC1016)/((AE1016+0.0000000000000000001)/charge/constants!$B$3)</f>
        <v>0</v>
      </c>
      <c r="AG1016" s="32">
        <f>SQRT(AC1016+1)/((AE1016+0.0000000000000000001)/charge/constants!$B$3)</f>
        <v>4.8066000000000004</v>
      </c>
      <c r="AH1016" s="32">
        <f>AF1016/eval!$E$18</f>
        <v>0</v>
      </c>
      <c r="AI1016" s="32">
        <f>AG1016/eval!$E$18</f>
        <v>5.8210958603810132</v>
      </c>
      <c r="AR1016" s="32" t="e">
        <f t="shared" si="223"/>
        <v>#DIV/0!</v>
      </c>
      <c r="AT1016" s="32">
        <f>(AP1016)/((AS1016+0.0000000000000000001)/charge/constants!$B$3)</f>
        <v>0</v>
      </c>
      <c r="AU1016" s="32">
        <f>SQRT(AP1016+1)/((AS1016+0.0000000000000000001)/charge/constants!$B$3)</f>
        <v>4.8066000000000004</v>
      </c>
      <c r="AV1016" s="32">
        <f>AT1016/eval!$E$18</f>
        <v>0</v>
      </c>
      <c r="AW1016" s="32">
        <f>AU1016/eval!$E$18</f>
        <v>5.8210958603810132</v>
      </c>
      <c r="BC1016" s="32" t="e">
        <f>Rohdaten!AD1016-G1016</f>
        <v>#DIV/0!</v>
      </c>
      <c r="BF1016" s="33">
        <f>Rohdaten!AF1016/eval!$B$7</f>
        <v>0</v>
      </c>
    </row>
    <row r="1017" spans="2:58" x14ac:dyDescent="0.2">
      <c r="B1017" s="29">
        <f>IF(1=1,Rohdaten!H1017,"x"&amp;Rohdaten!H1017)</f>
        <v>0</v>
      </c>
      <c r="C1017" s="29">
        <f>IF(101,Rohdaten!F1017,-Rohdaten!F1017)</f>
        <v>0</v>
      </c>
      <c r="E1017" s="32">
        <f>Rohdaten!J1017</f>
        <v>0</v>
      </c>
      <c r="F1017" s="32" t="e">
        <f>AVERAGE(Rohdaten!L1017,Rohdaten!X1017,Rohdaten!AD1017)</f>
        <v>#DIV/0!</v>
      </c>
      <c r="G1017" s="29" t="e">
        <f t="array" ref="G1017">AVERAGE(IF(Rohdaten!E1017='turnwise standard'!$A$5:$A$99,'turnwise standard'!$F$5:$F$99))</f>
        <v>#DIV/0!</v>
      </c>
      <c r="H1017" s="29" t="b">
        <f>IF(ISERROR(G1017),1&lt;0,E1017-G1017&gt;eval!$B$6)</f>
        <v>0</v>
      </c>
      <c r="I1017" s="32" t="e">
        <f>Rohdaten!L1017-G1017</f>
        <v>#DIV/0!</v>
      </c>
      <c r="J1017" s="32">
        <f t="shared" si="221"/>
        <v>0</v>
      </c>
      <c r="K1017" s="32">
        <f t="shared" si="222"/>
        <v>0</v>
      </c>
      <c r="V1017" s="31" t="e">
        <f t="array" ref="V1017">AVERAGE(IF(Rohdaten!E1017='turnwise standard'!$A$5:$A$99,'turnwise standard'!$P$5:$P$99))</f>
        <v>#DIV/0!</v>
      </c>
      <c r="AF1017" s="32">
        <f>(AC1017)/((AE1017+0.0000000000000000001)/charge/constants!$B$3)</f>
        <v>0</v>
      </c>
      <c r="AG1017" s="32">
        <f>SQRT(AC1017+1)/((AE1017+0.0000000000000000001)/charge/constants!$B$3)</f>
        <v>4.8066000000000004</v>
      </c>
      <c r="AH1017" s="32">
        <f>AF1017/eval!$E$18</f>
        <v>0</v>
      </c>
      <c r="AI1017" s="32">
        <f>AG1017/eval!$E$18</f>
        <v>5.8210958603810132</v>
      </c>
      <c r="AR1017" s="32" t="e">
        <f t="shared" si="223"/>
        <v>#DIV/0!</v>
      </c>
      <c r="AT1017" s="32">
        <f>(AP1017)/((AS1017+0.0000000000000000001)/charge/constants!$B$3)</f>
        <v>0</v>
      </c>
      <c r="AU1017" s="32">
        <f>SQRT(AP1017+1)/((AS1017+0.0000000000000000001)/charge/constants!$B$3)</f>
        <v>4.8066000000000004</v>
      </c>
      <c r="AV1017" s="32">
        <f>AT1017/eval!$E$18</f>
        <v>0</v>
      </c>
      <c r="AW1017" s="32">
        <f>AU1017/eval!$E$18</f>
        <v>5.8210958603810132</v>
      </c>
      <c r="BC1017" s="32" t="e">
        <f>Rohdaten!AD1017-G1017</f>
        <v>#DIV/0!</v>
      </c>
      <c r="BF1017" s="33">
        <f>Rohdaten!AF1017/eval!$B$7</f>
        <v>0</v>
      </c>
    </row>
    <row r="1018" spans="2:58" x14ac:dyDescent="0.2">
      <c r="B1018" s="29">
        <f>IF(1=1,Rohdaten!H1018,"x"&amp;Rohdaten!H1018)</f>
        <v>0</v>
      </c>
      <c r="C1018" s="29">
        <f>IF(101,Rohdaten!F1018,-Rohdaten!F1018)</f>
        <v>0</v>
      </c>
      <c r="E1018" s="32">
        <f>Rohdaten!J1018</f>
        <v>0</v>
      </c>
      <c r="F1018" s="32" t="e">
        <f>AVERAGE(Rohdaten!L1018,Rohdaten!X1018,Rohdaten!AD1018)</f>
        <v>#DIV/0!</v>
      </c>
      <c r="G1018" s="29" t="e">
        <f t="array" ref="G1018">AVERAGE(IF(Rohdaten!E1018='turnwise standard'!$A$5:$A$99,'turnwise standard'!$F$5:$F$99))</f>
        <v>#DIV/0!</v>
      </c>
      <c r="H1018" s="29" t="b">
        <f>IF(ISERROR(G1018),1&lt;0,E1018-G1018&gt;eval!$B$6)</f>
        <v>0</v>
      </c>
      <c r="I1018" s="32" t="e">
        <f>Rohdaten!L1018-G1018</f>
        <v>#DIV/0!</v>
      </c>
      <c r="J1018" s="32">
        <f t="shared" si="221"/>
        <v>0</v>
      </c>
      <c r="K1018" s="32">
        <f t="shared" si="222"/>
        <v>0</v>
      </c>
      <c r="V1018" s="31" t="e">
        <f t="array" ref="V1018">AVERAGE(IF(Rohdaten!E1018='turnwise standard'!$A$5:$A$99,'turnwise standard'!$P$5:$P$99))</f>
        <v>#DIV/0!</v>
      </c>
      <c r="AF1018" s="32">
        <f>(AC1018)/((AE1018+0.0000000000000000001)/charge/constants!$B$3)</f>
        <v>0</v>
      </c>
      <c r="AG1018" s="32">
        <f>SQRT(AC1018+1)/((AE1018+0.0000000000000000001)/charge/constants!$B$3)</f>
        <v>4.8066000000000004</v>
      </c>
      <c r="AH1018" s="32">
        <f>AF1018/eval!$E$18</f>
        <v>0</v>
      </c>
      <c r="AI1018" s="32">
        <f>AG1018/eval!$E$18</f>
        <v>5.8210958603810132</v>
      </c>
      <c r="AR1018" s="32" t="e">
        <f t="shared" si="223"/>
        <v>#DIV/0!</v>
      </c>
      <c r="AT1018" s="32">
        <f>(AP1018)/((AS1018+0.0000000000000000001)/charge/constants!$B$3)</f>
        <v>0</v>
      </c>
      <c r="AU1018" s="32">
        <f>SQRT(AP1018+1)/((AS1018+0.0000000000000000001)/charge/constants!$B$3)</f>
        <v>4.8066000000000004</v>
      </c>
      <c r="AV1018" s="32">
        <f>AT1018/eval!$E$18</f>
        <v>0</v>
      </c>
      <c r="AW1018" s="32">
        <f>AU1018/eval!$E$18</f>
        <v>5.8210958603810132</v>
      </c>
      <c r="BC1018" s="32" t="e">
        <f>Rohdaten!AD1018-G1018</f>
        <v>#DIV/0!</v>
      </c>
      <c r="BF1018" s="33">
        <f>Rohdaten!AF1018/eval!$B$7</f>
        <v>0</v>
      </c>
    </row>
    <row r="1019" spans="2:58" x14ac:dyDescent="0.2">
      <c r="B1019" s="29">
        <f>IF(1=1,Rohdaten!H1019,"x"&amp;Rohdaten!H1019)</f>
        <v>0</v>
      </c>
      <c r="C1019" s="29">
        <f>IF(101,Rohdaten!F1019,-Rohdaten!F1019)</f>
        <v>0</v>
      </c>
      <c r="E1019" s="32">
        <f>Rohdaten!J1019</f>
        <v>0</v>
      </c>
      <c r="F1019" s="32" t="e">
        <f>AVERAGE(Rohdaten!L1019,Rohdaten!X1019,Rohdaten!AD1019)</f>
        <v>#DIV/0!</v>
      </c>
      <c r="G1019" s="29" t="e">
        <f t="array" ref="G1019">AVERAGE(IF(Rohdaten!E1019='turnwise standard'!$A$5:$A$99,'turnwise standard'!$F$5:$F$99))</f>
        <v>#DIV/0!</v>
      </c>
      <c r="H1019" s="29" t="b">
        <f>IF(ISERROR(G1019),1&lt;0,E1019-G1019&gt;eval!$B$6)</f>
        <v>0</v>
      </c>
      <c r="I1019" s="32" t="e">
        <f>Rohdaten!L1019-G1019</f>
        <v>#DIV/0!</v>
      </c>
      <c r="J1019" s="32">
        <f t="shared" si="221"/>
        <v>0</v>
      </c>
      <c r="K1019" s="32">
        <f t="shared" si="222"/>
        <v>0</v>
      </c>
      <c r="V1019" s="31" t="e">
        <f t="array" ref="V1019">AVERAGE(IF(Rohdaten!E1019='turnwise standard'!$A$5:$A$99,'turnwise standard'!$P$5:$P$99))</f>
        <v>#DIV/0!</v>
      </c>
      <c r="AF1019" s="32">
        <f>(AC1019)/((AE1019+0.0000000000000000001)/charge/constants!$B$3)</f>
        <v>0</v>
      </c>
      <c r="AG1019" s="32">
        <f>SQRT(AC1019+1)/((AE1019+0.0000000000000000001)/charge/constants!$B$3)</f>
        <v>4.8066000000000004</v>
      </c>
      <c r="AH1019" s="32">
        <f>AF1019/eval!$E$18</f>
        <v>0</v>
      </c>
      <c r="AI1019" s="32">
        <f>AG1019/eval!$E$18</f>
        <v>5.8210958603810132</v>
      </c>
      <c r="AR1019" s="32" t="e">
        <f t="shared" si="223"/>
        <v>#DIV/0!</v>
      </c>
      <c r="AT1019" s="32">
        <f>(AP1019)/((AS1019+0.0000000000000000001)/charge/constants!$B$3)</f>
        <v>0</v>
      </c>
      <c r="AU1019" s="32">
        <f>SQRT(AP1019+1)/((AS1019+0.0000000000000000001)/charge/constants!$B$3)</f>
        <v>4.8066000000000004</v>
      </c>
      <c r="AV1019" s="32">
        <f>AT1019/eval!$E$18</f>
        <v>0</v>
      </c>
      <c r="AW1019" s="32">
        <f>AU1019/eval!$E$18</f>
        <v>5.8210958603810132</v>
      </c>
      <c r="BC1019" s="32" t="e">
        <f>Rohdaten!AD1019-G1019</f>
        <v>#DIV/0!</v>
      </c>
      <c r="BF1019" s="33">
        <f>Rohdaten!AF1019/eval!$B$7</f>
        <v>0</v>
      </c>
    </row>
    <row r="1020" spans="2:58" x14ac:dyDescent="0.2">
      <c r="B1020" s="29">
        <f>IF(1=1,Rohdaten!H1020,"x"&amp;Rohdaten!H1020)</f>
        <v>0</v>
      </c>
      <c r="C1020" s="29">
        <f>IF(101,Rohdaten!F1020,-Rohdaten!F1020)</f>
        <v>0</v>
      </c>
      <c r="E1020" s="32">
        <f>Rohdaten!J1020</f>
        <v>0</v>
      </c>
      <c r="F1020" s="32" t="e">
        <f>AVERAGE(Rohdaten!L1020,Rohdaten!X1020,Rohdaten!AD1020)</f>
        <v>#DIV/0!</v>
      </c>
      <c r="G1020" s="29" t="e">
        <f t="array" ref="G1020">AVERAGE(IF(Rohdaten!E1020='turnwise standard'!$A$5:$A$99,'turnwise standard'!$F$5:$F$99))</f>
        <v>#DIV/0!</v>
      </c>
      <c r="H1020" s="29" t="b">
        <f>IF(ISERROR(G1020),1&lt;0,E1020-G1020&gt;eval!$B$6)</f>
        <v>0</v>
      </c>
      <c r="I1020" s="32" t="e">
        <f>Rohdaten!L1020-G1020</f>
        <v>#DIV/0!</v>
      </c>
      <c r="J1020" s="32">
        <f t="shared" si="221"/>
        <v>0</v>
      </c>
      <c r="K1020" s="32">
        <f t="shared" si="222"/>
        <v>0</v>
      </c>
      <c r="V1020" s="31" t="e">
        <f t="array" ref="V1020">AVERAGE(IF(Rohdaten!E1020='turnwise standard'!$A$5:$A$99,'turnwise standard'!$P$5:$P$99))</f>
        <v>#DIV/0!</v>
      </c>
      <c r="AF1020" s="32">
        <f>(AC1020)/((AE1020+0.0000000000000000001)/charge/constants!$B$3)</f>
        <v>0</v>
      </c>
      <c r="AG1020" s="32">
        <f>SQRT(AC1020+1)/((AE1020+0.0000000000000000001)/charge/constants!$B$3)</f>
        <v>4.8066000000000004</v>
      </c>
      <c r="AH1020" s="32">
        <f>AF1020/eval!$E$18</f>
        <v>0</v>
      </c>
      <c r="AI1020" s="32">
        <f>AG1020/eval!$E$18</f>
        <v>5.8210958603810132</v>
      </c>
      <c r="AR1020" s="32" t="e">
        <f t="shared" si="223"/>
        <v>#DIV/0!</v>
      </c>
      <c r="AT1020" s="32">
        <f>(AP1020)/((AS1020+0.0000000000000000001)/charge/constants!$B$3)</f>
        <v>0</v>
      </c>
      <c r="AU1020" s="32">
        <f>SQRT(AP1020+1)/((AS1020+0.0000000000000000001)/charge/constants!$B$3)</f>
        <v>4.8066000000000004</v>
      </c>
      <c r="AV1020" s="32">
        <f>AT1020/eval!$E$18</f>
        <v>0</v>
      </c>
      <c r="AW1020" s="32">
        <f>AU1020/eval!$E$18</f>
        <v>5.8210958603810132</v>
      </c>
      <c r="BC1020" s="32" t="e">
        <f>Rohdaten!AD1020-G1020</f>
        <v>#DIV/0!</v>
      </c>
      <c r="BF1020" s="33">
        <f>Rohdaten!AF1020/eval!$B$7</f>
        <v>0</v>
      </c>
    </row>
    <row r="1021" spans="2:58" x14ac:dyDescent="0.2">
      <c r="B1021" s="29">
        <f>IF(1=1,Rohdaten!H1021,"x"&amp;Rohdaten!H1021)</f>
        <v>0</v>
      </c>
      <c r="C1021" s="29">
        <f>IF(101,Rohdaten!F1021,-Rohdaten!F1021)</f>
        <v>0</v>
      </c>
      <c r="E1021" s="32">
        <f>Rohdaten!J1021</f>
        <v>0</v>
      </c>
      <c r="F1021" s="32" t="e">
        <f>AVERAGE(Rohdaten!L1021,Rohdaten!X1021,Rohdaten!AD1021)</f>
        <v>#DIV/0!</v>
      </c>
      <c r="G1021" s="29" t="e">
        <f t="array" ref="G1021">AVERAGE(IF(Rohdaten!E1021='turnwise standard'!$A$5:$A$99,'turnwise standard'!$F$5:$F$99))</f>
        <v>#DIV/0!</v>
      </c>
      <c r="H1021" s="29" t="b">
        <f>IF(ISERROR(G1021),1&lt;0,E1021-G1021&gt;eval!$B$6)</f>
        <v>0</v>
      </c>
      <c r="I1021" s="32" t="e">
        <f>Rohdaten!L1021-G1021</f>
        <v>#DIV/0!</v>
      </c>
      <c r="J1021" s="32">
        <f t="shared" si="221"/>
        <v>0</v>
      </c>
      <c r="K1021" s="32">
        <f t="shared" si="222"/>
        <v>0</v>
      </c>
      <c r="V1021" s="31" t="e">
        <f t="array" ref="V1021">AVERAGE(IF(Rohdaten!E1021='turnwise standard'!$A$5:$A$99,'turnwise standard'!$P$5:$P$99))</f>
        <v>#DIV/0!</v>
      </c>
      <c r="AF1021" s="32">
        <f>(AC1021)/((AE1021+0.0000000000000000001)/charge/constants!$B$3)</f>
        <v>0</v>
      </c>
      <c r="AG1021" s="32">
        <f>SQRT(AC1021+1)/((AE1021+0.0000000000000000001)/charge/constants!$B$3)</f>
        <v>4.8066000000000004</v>
      </c>
      <c r="AH1021" s="32">
        <f>AF1021/eval!$E$18</f>
        <v>0</v>
      </c>
      <c r="AI1021" s="32">
        <f>AG1021/eval!$E$18</f>
        <v>5.8210958603810132</v>
      </c>
      <c r="AR1021" s="32" t="e">
        <f t="shared" si="223"/>
        <v>#DIV/0!</v>
      </c>
      <c r="AT1021" s="32">
        <f>(AP1021)/((AS1021+0.0000000000000000001)/charge/constants!$B$3)</f>
        <v>0</v>
      </c>
      <c r="AU1021" s="32">
        <f>SQRT(AP1021+1)/((AS1021+0.0000000000000000001)/charge/constants!$B$3)</f>
        <v>4.8066000000000004</v>
      </c>
      <c r="AV1021" s="32">
        <f>AT1021/eval!$E$18</f>
        <v>0</v>
      </c>
      <c r="AW1021" s="32">
        <f>AU1021/eval!$E$18</f>
        <v>5.8210958603810132</v>
      </c>
      <c r="BC1021" s="32" t="e">
        <f>Rohdaten!AD1021-G1021</f>
        <v>#DIV/0!</v>
      </c>
      <c r="BF1021" s="33">
        <f>Rohdaten!AF1021/eval!$B$7</f>
        <v>0</v>
      </c>
    </row>
    <row r="1022" spans="2:58" x14ac:dyDescent="0.2">
      <c r="B1022" s="29">
        <f>IF(1=1,Rohdaten!H1022,"x"&amp;Rohdaten!H1022)</f>
        <v>0</v>
      </c>
      <c r="C1022" s="29">
        <f>IF(101,Rohdaten!F1022,-Rohdaten!F1022)</f>
        <v>0</v>
      </c>
      <c r="E1022" s="32">
        <f>Rohdaten!J1022</f>
        <v>0</v>
      </c>
      <c r="F1022" s="32" t="e">
        <f>AVERAGE(Rohdaten!L1022,Rohdaten!X1022,Rohdaten!AD1022)</f>
        <v>#DIV/0!</v>
      </c>
      <c r="G1022" s="29" t="e">
        <f t="array" ref="G1022">AVERAGE(IF(Rohdaten!E1022='turnwise standard'!$A$5:$A$99,'turnwise standard'!$F$5:$F$99))</f>
        <v>#DIV/0!</v>
      </c>
      <c r="H1022" s="29" t="b">
        <f>IF(ISERROR(G1022),1&lt;0,E1022-G1022&gt;eval!$B$6)</f>
        <v>0</v>
      </c>
      <c r="I1022" s="32" t="e">
        <f>Rohdaten!L1022-G1022</f>
        <v>#DIV/0!</v>
      </c>
      <c r="J1022" s="32">
        <f t="shared" si="221"/>
        <v>0</v>
      </c>
      <c r="K1022" s="32">
        <f t="shared" si="222"/>
        <v>0</v>
      </c>
      <c r="V1022" s="31" t="e">
        <f t="array" ref="V1022">AVERAGE(IF(Rohdaten!E1022='turnwise standard'!$A$5:$A$99,'turnwise standard'!$P$5:$P$99))</f>
        <v>#DIV/0!</v>
      </c>
      <c r="AF1022" s="32">
        <f>(AC1022)/((AE1022+0.0000000000000000001)/charge/constants!$B$3)</f>
        <v>0</v>
      </c>
      <c r="AG1022" s="32">
        <f>SQRT(AC1022+1)/((AE1022+0.0000000000000000001)/charge/constants!$B$3)</f>
        <v>4.8066000000000004</v>
      </c>
      <c r="AH1022" s="32">
        <f>AF1022/eval!$E$18</f>
        <v>0</v>
      </c>
      <c r="AI1022" s="32">
        <f>AG1022/eval!$E$18</f>
        <v>5.8210958603810132</v>
      </c>
      <c r="AR1022" s="32" t="e">
        <f t="shared" si="223"/>
        <v>#DIV/0!</v>
      </c>
      <c r="AT1022" s="32">
        <f>(AP1022)/((AS1022+0.0000000000000000001)/charge/constants!$B$3)</f>
        <v>0</v>
      </c>
      <c r="AU1022" s="32">
        <f>SQRT(AP1022+1)/((AS1022+0.0000000000000000001)/charge/constants!$B$3)</f>
        <v>4.8066000000000004</v>
      </c>
      <c r="AV1022" s="32">
        <f>AT1022/eval!$E$18</f>
        <v>0</v>
      </c>
      <c r="AW1022" s="32">
        <f>AU1022/eval!$E$18</f>
        <v>5.8210958603810132</v>
      </c>
      <c r="BC1022" s="32" t="e">
        <f>Rohdaten!AD1022-G1022</f>
        <v>#DIV/0!</v>
      </c>
      <c r="BF1022" s="33">
        <f>Rohdaten!AF1022/eval!$B$7</f>
        <v>0</v>
      </c>
    </row>
    <row r="1023" spans="2:58" x14ac:dyDescent="0.2">
      <c r="B1023" s="29">
        <f>IF(1=1,Rohdaten!H1023,"x"&amp;Rohdaten!H1023)</f>
        <v>0</v>
      </c>
      <c r="C1023" s="29">
        <f>IF(101,Rohdaten!F1023,-Rohdaten!F1023)</f>
        <v>0</v>
      </c>
      <c r="E1023" s="32">
        <f>Rohdaten!J1023</f>
        <v>0</v>
      </c>
      <c r="F1023" s="32" t="e">
        <f>AVERAGE(Rohdaten!L1023,Rohdaten!X1023,Rohdaten!AD1023)</f>
        <v>#DIV/0!</v>
      </c>
      <c r="G1023" s="29" t="e">
        <f t="array" ref="G1023">AVERAGE(IF(Rohdaten!E1023='turnwise standard'!$A$5:$A$99,'turnwise standard'!$F$5:$F$99))</f>
        <v>#DIV/0!</v>
      </c>
      <c r="H1023" s="29" t="b">
        <f>IF(ISERROR(G1023),1&lt;0,E1023-G1023&gt;eval!$B$6)</f>
        <v>0</v>
      </c>
      <c r="I1023" s="32" t="e">
        <f>Rohdaten!L1023-G1023</f>
        <v>#DIV/0!</v>
      </c>
      <c r="J1023" s="32">
        <f t="shared" si="221"/>
        <v>0</v>
      </c>
      <c r="K1023" s="32">
        <f t="shared" si="222"/>
        <v>0</v>
      </c>
      <c r="V1023" s="31" t="e">
        <f t="array" ref="V1023">AVERAGE(IF(Rohdaten!E1023='turnwise standard'!$A$5:$A$99,'turnwise standard'!$P$5:$P$99))</f>
        <v>#DIV/0!</v>
      </c>
      <c r="AF1023" s="32">
        <f>(AC1023)/((AE1023+0.0000000000000000001)/charge/constants!$B$3)</f>
        <v>0</v>
      </c>
      <c r="AG1023" s="32">
        <f>SQRT(AC1023+1)/((AE1023+0.0000000000000000001)/charge/constants!$B$3)</f>
        <v>4.8066000000000004</v>
      </c>
      <c r="AH1023" s="32">
        <f>AF1023/eval!$E$18</f>
        <v>0</v>
      </c>
      <c r="AI1023" s="32">
        <f>AG1023/eval!$E$18</f>
        <v>5.8210958603810132</v>
      </c>
      <c r="AR1023" s="32" t="e">
        <f t="shared" si="223"/>
        <v>#DIV/0!</v>
      </c>
      <c r="AT1023" s="32">
        <f>(AP1023)/((AS1023+0.0000000000000000001)/charge/constants!$B$3)</f>
        <v>0</v>
      </c>
      <c r="AU1023" s="32">
        <f>SQRT(AP1023+1)/((AS1023+0.0000000000000000001)/charge/constants!$B$3)</f>
        <v>4.8066000000000004</v>
      </c>
      <c r="AV1023" s="32">
        <f>AT1023/eval!$E$18</f>
        <v>0</v>
      </c>
      <c r="AW1023" s="32">
        <f>AU1023/eval!$E$18</f>
        <v>5.8210958603810132</v>
      </c>
      <c r="BC1023" s="32" t="e">
        <f>Rohdaten!AD1023-G1023</f>
        <v>#DIV/0!</v>
      </c>
      <c r="BF1023" s="33">
        <f>Rohdaten!AF1023/eval!$B$7</f>
        <v>0</v>
      </c>
    </row>
    <row r="1024" spans="2:58" x14ac:dyDescent="0.2">
      <c r="B1024" s="29">
        <f>IF(1=1,Rohdaten!H1024,"x"&amp;Rohdaten!H1024)</f>
        <v>0</v>
      </c>
      <c r="C1024" s="29">
        <f>IF(101,Rohdaten!F1024,-Rohdaten!F1024)</f>
        <v>0</v>
      </c>
      <c r="E1024" s="32">
        <f>Rohdaten!J1024</f>
        <v>0</v>
      </c>
      <c r="F1024" s="32" t="e">
        <f>AVERAGE(Rohdaten!L1024,Rohdaten!X1024,Rohdaten!AD1024)</f>
        <v>#DIV/0!</v>
      </c>
      <c r="G1024" s="29" t="e">
        <f t="array" ref="G1024">AVERAGE(IF(Rohdaten!E1024='turnwise standard'!$A$5:$A$99,'turnwise standard'!$F$5:$F$99))</f>
        <v>#DIV/0!</v>
      </c>
      <c r="H1024" s="29" t="b">
        <f>IF(ISERROR(G1024),1&lt;0,E1024-G1024&gt;eval!$B$6)</f>
        <v>0</v>
      </c>
      <c r="I1024" s="32" t="e">
        <f>Rohdaten!L1024-G1024</f>
        <v>#DIV/0!</v>
      </c>
      <c r="J1024" s="32">
        <f t="shared" si="221"/>
        <v>0</v>
      </c>
      <c r="K1024" s="32">
        <f t="shared" si="222"/>
        <v>0</v>
      </c>
      <c r="V1024" s="31" t="e">
        <f t="array" ref="V1024">AVERAGE(IF(Rohdaten!E1024='turnwise standard'!$A$5:$A$99,'turnwise standard'!$P$5:$P$99))</f>
        <v>#DIV/0!</v>
      </c>
      <c r="AF1024" s="32">
        <f>(AC1024)/((AE1024+0.0000000000000000001)/charge/constants!$B$3)</f>
        <v>0</v>
      </c>
      <c r="AG1024" s="32">
        <f>SQRT(AC1024+1)/((AE1024+0.0000000000000000001)/charge/constants!$B$3)</f>
        <v>4.8066000000000004</v>
      </c>
      <c r="AH1024" s="32">
        <f>AF1024/eval!$E$18</f>
        <v>0</v>
      </c>
      <c r="AI1024" s="32">
        <f>AG1024/eval!$E$18</f>
        <v>5.8210958603810132</v>
      </c>
      <c r="AR1024" s="32" t="e">
        <f t="shared" si="223"/>
        <v>#DIV/0!</v>
      </c>
      <c r="AT1024" s="32">
        <f>(AP1024)/((AS1024+0.0000000000000000001)/charge/constants!$B$3)</f>
        <v>0</v>
      </c>
      <c r="AU1024" s="32">
        <f>SQRT(AP1024+1)/((AS1024+0.0000000000000000001)/charge/constants!$B$3)</f>
        <v>4.8066000000000004</v>
      </c>
      <c r="AV1024" s="32">
        <f>AT1024/eval!$E$18</f>
        <v>0</v>
      </c>
      <c r="AW1024" s="32">
        <f>AU1024/eval!$E$18</f>
        <v>5.8210958603810132</v>
      </c>
      <c r="BC1024" s="32" t="e">
        <f>Rohdaten!AD1024-G1024</f>
        <v>#DIV/0!</v>
      </c>
      <c r="BF1024" s="33">
        <f>Rohdaten!AF1024/eval!$B$7</f>
        <v>0</v>
      </c>
    </row>
    <row r="1025" spans="2:58" x14ac:dyDescent="0.2">
      <c r="B1025" s="29">
        <f>IF(1=1,Rohdaten!H1025,"x"&amp;Rohdaten!H1025)</f>
        <v>0</v>
      </c>
      <c r="C1025" s="29">
        <f>IF(101,Rohdaten!F1025,-Rohdaten!F1025)</f>
        <v>0</v>
      </c>
      <c r="E1025" s="32">
        <f>Rohdaten!J1025</f>
        <v>0</v>
      </c>
      <c r="F1025" s="32" t="e">
        <f>AVERAGE(Rohdaten!L1025,Rohdaten!X1025,Rohdaten!AD1025)</f>
        <v>#DIV/0!</v>
      </c>
      <c r="G1025" s="29" t="e">
        <f t="array" ref="G1025">AVERAGE(IF(Rohdaten!E1025='turnwise standard'!$A$5:$A$99,'turnwise standard'!$F$5:$F$99))</f>
        <v>#DIV/0!</v>
      </c>
      <c r="H1025" s="29" t="b">
        <f>IF(ISERROR(G1025),1&lt;0,E1025-G1025&gt;eval!$B$6)</f>
        <v>0</v>
      </c>
      <c r="I1025" s="32" t="e">
        <f>Rohdaten!L1025-G1025</f>
        <v>#DIV/0!</v>
      </c>
      <c r="J1025" s="32">
        <f t="shared" si="221"/>
        <v>0</v>
      </c>
      <c r="K1025" s="32">
        <f t="shared" si="222"/>
        <v>0</v>
      </c>
      <c r="V1025" s="31" t="e">
        <f t="array" ref="V1025">AVERAGE(IF(Rohdaten!E1025='turnwise standard'!$A$5:$A$99,'turnwise standard'!$P$5:$P$99))</f>
        <v>#DIV/0!</v>
      </c>
      <c r="AF1025" s="32">
        <f>(AC1025)/((AE1025+0.0000000000000000001)/charge/constants!$B$3)</f>
        <v>0</v>
      </c>
      <c r="AG1025" s="32">
        <f>SQRT(AC1025+1)/((AE1025+0.0000000000000000001)/charge/constants!$B$3)</f>
        <v>4.8066000000000004</v>
      </c>
      <c r="AH1025" s="32">
        <f>AF1025/eval!$E$18</f>
        <v>0</v>
      </c>
      <c r="AI1025" s="32">
        <f>AG1025/eval!$E$18</f>
        <v>5.8210958603810132</v>
      </c>
      <c r="AR1025" s="32" t="e">
        <f t="shared" si="223"/>
        <v>#DIV/0!</v>
      </c>
      <c r="AT1025" s="32">
        <f>(AP1025)/((AS1025+0.0000000000000000001)/charge/constants!$B$3)</f>
        <v>0</v>
      </c>
      <c r="AU1025" s="32">
        <f>SQRT(AP1025+1)/((AS1025+0.0000000000000000001)/charge/constants!$B$3)</f>
        <v>4.8066000000000004</v>
      </c>
      <c r="AV1025" s="32">
        <f>AT1025/eval!$E$18</f>
        <v>0</v>
      </c>
      <c r="AW1025" s="32">
        <f>AU1025/eval!$E$18</f>
        <v>5.8210958603810132</v>
      </c>
      <c r="BC1025" s="32" t="e">
        <f>Rohdaten!AD1025-G1025</f>
        <v>#DIV/0!</v>
      </c>
      <c r="BF1025" s="33">
        <f>Rohdaten!AF1025/eval!$B$7</f>
        <v>0</v>
      </c>
    </row>
    <row r="1026" spans="2:58" x14ac:dyDescent="0.2">
      <c r="B1026" s="29">
        <f>IF(1=1,Rohdaten!H1026,"x"&amp;Rohdaten!H1026)</f>
        <v>0</v>
      </c>
      <c r="C1026" s="29">
        <f>IF(101,Rohdaten!F1026,-Rohdaten!F1026)</f>
        <v>0</v>
      </c>
      <c r="E1026" s="32">
        <f>Rohdaten!J1026</f>
        <v>0</v>
      </c>
      <c r="F1026" s="32" t="e">
        <f>AVERAGE(Rohdaten!L1026,Rohdaten!X1026,Rohdaten!AD1026)</f>
        <v>#DIV/0!</v>
      </c>
      <c r="G1026" s="29" t="e">
        <f t="array" ref="G1026">AVERAGE(IF(Rohdaten!E1026='turnwise standard'!$A$5:$A$99,'turnwise standard'!$F$5:$F$99))</f>
        <v>#DIV/0!</v>
      </c>
      <c r="H1026" s="29" t="b">
        <f>IF(ISERROR(G1026),1&lt;0,E1026-G1026&gt;eval!$B$6)</f>
        <v>0</v>
      </c>
      <c r="I1026" s="32" t="e">
        <f>Rohdaten!L1026-G1026</f>
        <v>#DIV/0!</v>
      </c>
      <c r="J1026" s="32">
        <f t="shared" si="221"/>
        <v>0</v>
      </c>
      <c r="K1026" s="32">
        <f t="shared" si="222"/>
        <v>0</v>
      </c>
      <c r="V1026" s="31" t="e">
        <f t="array" ref="V1026">AVERAGE(IF(Rohdaten!E1026='turnwise standard'!$A$5:$A$99,'turnwise standard'!$P$5:$P$99))</f>
        <v>#DIV/0!</v>
      </c>
      <c r="AF1026" s="32">
        <f>(AC1026)/((AE1026+0.0000000000000000001)/charge/constants!$B$3)</f>
        <v>0</v>
      </c>
      <c r="AG1026" s="32">
        <f>SQRT(AC1026+1)/((AE1026+0.0000000000000000001)/charge/constants!$B$3)</f>
        <v>4.8066000000000004</v>
      </c>
      <c r="AH1026" s="32">
        <f>AF1026/eval!$E$18</f>
        <v>0</v>
      </c>
      <c r="AI1026" s="32">
        <f>AG1026/eval!$E$18</f>
        <v>5.8210958603810132</v>
      </c>
      <c r="AR1026" s="32" t="e">
        <f t="shared" si="223"/>
        <v>#DIV/0!</v>
      </c>
      <c r="AT1026" s="32">
        <f>(AP1026)/((AS1026+0.0000000000000000001)/charge/constants!$B$3)</f>
        <v>0</v>
      </c>
      <c r="AU1026" s="32">
        <f>SQRT(AP1026+1)/((AS1026+0.0000000000000000001)/charge/constants!$B$3)</f>
        <v>4.8066000000000004</v>
      </c>
      <c r="AV1026" s="32">
        <f>AT1026/eval!$E$18</f>
        <v>0</v>
      </c>
      <c r="AW1026" s="32">
        <f>AU1026/eval!$E$18</f>
        <v>5.8210958603810132</v>
      </c>
      <c r="BC1026" s="32" t="e">
        <f>Rohdaten!AD1026-G1026</f>
        <v>#DIV/0!</v>
      </c>
      <c r="BF1026" s="33">
        <f>Rohdaten!AF1026/eval!$B$7</f>
        <v>0</v>
      </c>
    </row>
    <row r="1027" spans="2:58" x14ac:dyDescent="0.2">
      <c r="B1027" s="29">
        <f>IF(1=1,Rohdaten!H1027,"x"&amp;Rohdaten!H1027)</f>
        <v>0</v>
      </c>
      <c r="C1027" s="29">
        <f>IF(101,Rohdaten!F1027,-Rohdaten!F1027)</f>
        <v>0</v>
      </c>
      <c r="E1027" s="32">
        <f>Rohdaten!J1027</f>
        <v>0</v>
      </c>
      <c r="F1027" s="32" t="e">
        <f>AVERAGE(Rohdaten!L1027,Rohdaten!X1027,Rohdaten!AD1027)</f>
        <v>#DIV/0!</v>
      </c>
      <c r="G1027" s="29" t="e">
        <f t="array" ref="G1027">AVERAGE(IF(Rohdaten!E1027='turnwise standard'!$A$5:$A$99,'turnwise standard'!$F$5:$F$99))</f>
        <v>#DIV/0!</v>
      </c>
      <c r="H1027" s="29" t="b">
        <f>IF(ISERROR(G1027),1&lt;0,E1027-G1027&gt;eval!$B$6)</f>
        <v>0</v>
      </c>
      <c r="I1027" s="32" t="e">
        <f>Rohdaten!L1027-G1027</f>
        <v>#DIV/0!</v>
      </c>
      <c r="J1027" s="32">
        <f t="shared" ref="J1027:J1090" si="224">BP1027</f>
        <v>0</v>
      </c>
      <c r="K1027" s="32">
        <f t="shared" ref="K1027:K1090" si="225">IF(OR(ISERROR(J1027),H1027),I1027,J1027)</f>
        <v>0</v>
      </c>
      <c r="V1027" s="31" t="e">
        <f t="array" ref="V1027">AVERAGE(IF(Rohdaten!E1027='turnwise standard'!$A$5:$A$99,'turnwise standard'!$P$5:$P$99))</f>
        <v>#DIV/0!</v>
      </c>
      <c r="AF1027" s="32">
        <f>(AC1027)/((AE1027+0.0000000000000000001)/charge/constants!$B$3)</f>
        <v>0</v>
      </c>
      <c r="AG1027" s="32">
        <f>SQRT(AC1027+1)/((AE1027+0.0000000000000000001)/charge/constants!$B$3)</f>
        <v>4.8066000000000004</v>
      </c>
      <c r="AH1027" s="32">
        <f>AF1027/eval!$E$18</f>
        <v>0</v>
      </c>
      <c r="AI1027" s="32">
        <f>AG1027/eval!$E$18</f>
        <v>5.8210958603810132</v>
      </c>
      <c r="AR1027" s="32" t="e">
        <f t="shared" si="223"/>
        <v>#DIV/0!</v>
      </c>
      <c r="AT1027" s="32">
        <f>(AP1027)/((AS1027+0.0000000000000000001)/charge/constants!$B$3)</f>
        <v>0</v>
      </c>
      <c r="AU1027" s="32">
        <f>SQRT(AP1027+1)/((AS1027+0.0000000000000000001)/charge/constants!$B$3)</f>
        <v>4.8066000000000004</v>
      </c>
      <c r="AV1027" s="32">
        <f>AT1027/eval!$E$18</f>
        <v>0</v>
      </c>
      <c r="AW1027" s="32">
        <f>AU1027/eval!$E$18</f>
        <v>5.8210958603810132</v>
      </c>
      <c r="BC1027" s="32" t="e">
        <f>Rohdaten!AD1027-G1027</f>
        <v>#DIV/0!</v>
      </c>
      <c r="BF1027" s="33">
        <f>Rohdaten!AF1027/eval!$B$7</f>
        <v>0</v>
      </c>
    </row>
    <row r="1028" spans="2:58" x14ac:dyDescent="0.2">
      <c r="B1028" s="29">
        <f>IF(1=1,Rohdaten!H1028,"x"&amp;Rohdaten!H1028)</f>
        <v>0</v>
      </c>
      <c r="C1028" s="29">
        <f>IF(101,Rohdaten!F1028,-Rohdaten!F1028)</f>
        <v>0</v>
      </c>
      <c r="E1028" s="32">
        <f>Rohdaten!J1028</f>
        <v>0</v>
      </c>
      <c r="F1028" s="32" t="e">
        <f>AVERAGE(Rohdaten!L1028,Rohdaten!X1028,Rohdaten!AD1028)</f>
        <v>#DIV/0!</v>
      </c>
      <c r="G1028" s="29" t="e">
        <f t="array" ref="G1028">AVERAGE(IF(Rohdaten!E1028='turnwise standard'!$A$5:$A$99,'turnwise standard'!$F$5:$F$99))</f>
        <v>#DIV/0!</v>
      </c>
      <c r="H1028" s="29" t="b">
        <f>IF(ISERROR(G1028),1&lt;0,E1028-G1028&gt;eval!$B$6)</f>
        <v>0</v>
      </c>
      <c r="I1028" s="32" t="e">
        <f>Rohdaten!L1028-G1028</f>
        <v>#DIV/0!</v>
      </c>
      <c r="J1028" s="32">
        <f t="shared" si="224"/>
        <v>0</v>
      </c>
      <c r="K1028" s="32">
        <f t="shared" si="225"/>
        <v>0</v>
      </c>
      <c r="V1028" s="31" t="e">
        <f t="array" ref="V1028">AVERAGE(IF(Rohdaten!E1028='turnwise standard'!$A$5:$A$99,'turnwise standard'!$P$5:$P$99))</f>
        <v>#DIV/0!</v>
      </c>
      <c r="AF1028" s="32">
        <f>(AC1028)/((AE1028+0.0000000000000000001)/charge/constants!$B$3)</f>
        <v>0</v>
      </c>
      <c r="AG1028" s="32">
        <f>SQRT(AC1028+1)/((AE1028+0.0000000000000000001)/charge/constants!$B$3)</f>
        <v>4.8066000000000004</v>
      </c>
      <c r="AH1028" s="32">
        <f>AF1028/eval!$E$18</f>
        <v>0</v>
      </c>
      <c r="AI1028" s="32">
        <f>AG1028/eval!$E$18</f>
        <v>5.8210958603810132</v>
      </c>
      <c r="AR1028" s="32" t="e">
        <f t="shared" ref="AR1028:AR1091" si="226">AP1028/AQ1028</f>
        <v>#DIV/0!</v>
      </c>
      <c r="AT1028" s="32">
        <f>(AP1028)/((AS1028+0.0000000000000000001)/charge/constants!$B$3)</f>
        <v>0</v>
      </c>
      <c r="AU1028" s="32">
        <f>SQRT(AP1028+1)/((AS1028+0.0000000000000000001)/charge/constants!$B$3)</f>
        <v>4.8066000000000004</v>
      </c>
      <c r="AV1028" s="32">
        <f>AT1028/eval!$E$18</f>
        <v>0</v>
      </c>
      <c r="AW1028" s="32">
        <f>AU1028/eval!$E$18</f>
        <v>5.8210958603810132</v>
      </c>
      <c r="BC1028" s="32" t="e">
        <f>Rohdaten!AD1028-G1028</f>
        <v>#DIV/0!</v>
      </c>
      <c r="BF1028" s="33">
        <f>Rohdaten!AF1028/eval!$B$7</f>
        <v>0</v>
      </c>
    </row>
    <row r="1029" spans="2:58" x14ac:dyDescent="0.2">
      <c r="B1029" s="29">
        <f>IF(1=1,Rohdaten!H1029,"x"&amp;Rohdaten!H1029)</f>
        <v>0</v>
      </c>
      <c r="C1029" s="29">
        <f>IF(101,Rohdaten!F1029,-Rohdaten!F1029)</f>
        <v>0</v>
      </c>
      <c r="E1029" s="32">
        <f>Rohdaten!J1029</f>
        <v>0</v>
      </c>
      <c r="F1029" s="32" t="e">
        <f>AVERAGE(Rohdaten!L1029,Rohdaten!X1029,Rohdaten!AD1029)</f>
        <v>#DIV/0!</v>
      </c>
      <c r="G1029" s="29" t="e">
        <f t="array" ref="G1029">AVERAGE(IF(Rohdaten!E1029='turnwise standard'!$A$5:$A$99,'turnwise standard'!$F$5:$F$99))</f>
        <v>#DIV/0!</v>
      </c>
      <c r="H1029" s="29" t="b">
        <f>IF(ISERROR(G1029),1&lt;0,E1029-G1029&gt;eval!$B$6)</f>
        <v>0</v>
      </c>
      <c r="I1029" s="32" t="e">
        <f>Rohdaten!L1029-G1029</f>
        <v>#DIV/0!</v>
      </c>
      <c r="J1029" s="32">
        <f t="shared" si="224"/>
        <v>0</v>
      </c>
      <c r="K1029" s="32">
        <f t="shared" si="225"/>
        <v>0</v>
      </c>
      <c r="V1029" s="31" t="e">
        <f t="array" ref="V1029">AVERAGE(IF(Rohdaten!E1029='turnwise standard'!$A$5:$A$99,'turnwise standard'!$P$5:$P$99))</f>
        <v>#DIV/0!</v>
      </c>
      <c r="AF1029" s="32">
        <f>(AC1029)/((AE1029+0.0000000000000000001)/charge/constants!$B$3)</f>
        <v>0</v>
      </c>
      <c r="AG1029" s="32">
        <f>SQRT(AC1029+1)/((AE1029+0.0000000000000000001)/charge/constants!$B$3)</f>
        <v>4.8066000000000004</v>
      </c>
      <c r="AH1029" s="32">
        <f>AF1029/eval!$E$18</f>
        <v>0</v>
      </c>
      <c r="AI1029" s="32">
        <f>AG1029/eval!$E$18</f>
        <v>5.8210958603810132</v>
      </c>
      <c r="AR1029" s="32" t="e">
        <f t="shared" si="226"/>
        <v>#DIV/0!</v>
      </c>
      <c r="AT1029" s="32">
        <f>(AP1029)/((AS1029+0.0000000000000000001)/charge/constants!$B$3)</f>
        <v>0</v>
      </c>
      <c r="AU1029" s="32">
        <f>SQRT(AP1029+1)/((AS1029+0.0000000000000000001)/charge/constants!$B$3)</f>
        <v>4.8066000000000004</v>
      </c>
      <c r="AV1029" s="32">
        <f>AT1029/eval!$E$18</f>
        <v>0</v>
      </c>
      <c r="AW1029" s="32">
        <f>AU1029/eval!$E$18</f>
        <v>5.8210958603810132</v>
      </c>
      <c r="BC1029" s="32" t="e">
        <f>Rohdaten!AD1029-G1029</f>
        <v>#DIV/0!</v>
      </c>
      <c r="BF1029" s="33">
        <f>Rohdaten!AF1029/eval!$B$7</f>
        <v>0</v>
      </c>
    </row>
    <row r="1030" spans="2:58" x14ac:dyDescent="0.2">
      <c r="B1030" s="29">
        <f>IF(1=1,Rohdaten!H1030,"x"&amp;Rohdaten!H1030)</f>
        <v>0</v>
      </c>
      <c r="C1030" s="29">
        <f>IF(101,Rohdaten!F1030,-Rohdaten!F1030)</f>
        <v>0</v>
      </c>
      <c r="E1030" s="32">
        <f>Rohdaten!J1030</f>
        <v>0</v>
      </c>
      <c r="F1030" s="32" t="e">
        <f>AVERAGE(Rohdaten!L1030,Rohdaten!X1030,Rohdaten!AD1030)</f>
        <v>#DIV/0!</v>
      </c>
      <c r="G1030" s="29" t="e">
        <f t="array" ref="G1030">AVERAGE(IF(Rohdaten!E1030='turnwise standard'!$A$5:$A$99,'turnwise standard'!$F$5:$F$99))</f>
        <v>#DIV/0!</v>
      </c>
      <c r="H1030" s="29" t="b">
        <f>IF(ISERROR(G1030),1&lt;0,E1030-G1030&gt;eval!$B$6)</f>
        <v>0</v>
      </c>
      <c r="I1030" s="32" t="e">
        <f>Rohdaten!L1030-G1030</f>
        <v>#DIV/0!</v>
      </c>
      <c r="J1030" s="32">
        <f t="shared" si="224"/>
        <v>0</v>
      </c>
      <c r="K1030" s="32">
        <f t="shared" si="225"/>
        <v>0</v>
      </c>
      <c r="V1030" s="31" t="e">
        <f t="array" ref="V1030">AVERAGE(IF(Rohdaten!E1030='turnwise standard'!$A$5:$A$99,'turnwise standard'!$P$5:$P$99))</f>
        <v>#DIV/0!</v>
      </c>
      <c r="AF1030" s="32">
        <f>(AC1030)/((AE1030+0.0000000000000000001)/charge/constants!$B$3)</f>
        <v>0</v>
      </c>
      <c r="AG1030" s="32">
        <f>SQRT(AC1030+1)/((AE1030+0.0000000000000000001)/charge/constants!$B$3)</f>
        <v>4.8066000000000004</v>
      </c>
      <c r="AH1030" s="32">
        <f>AF1030/eval!$E$18</f>
        <v>0</v>
      </c>
      <c r="AI1030" s="32">
        <f>AG1030/eval!$E$18</f>
        <v>5.8210958603810132</v>
      </c>
      <c r="AR1030" s="32" t="e">
        <f t="shared" si="226"/>
        <v>#DIV/0!</v>
      </c>
      <c r="AT1030" s="32">
        <f>(AP1030)/((AS1030+0.0000000000000000001)/charge/constants!$B$3)</f>
        <v>0</v>
      </c>
      <c r="AU1030" s="32">
        <f>SQRT(AP1030+1)/((AS1030+0.0000000000000000001)/charge/constants!$B$3)</f>
        <v>4.8066000000000004</v>
      </c>
      <c r="AV1030" s="32">
        <f>AT1030/eval!$E$18</f>
        <v>0</v>
      </c>
      <c r="AW1030" s="32">
        <f>AU1030/eval!$E$18</f>
        <v>5.8210958603810132</v>
      </c>
      <c r="BC1030" s="32" t="e">
        <f>Rohdaten!AD1030-G1030</f>
        <v>#DIV/0!</v>
      </c>
      <c r="BF1030" s="33">
        <f>Rohdaten!AF1030/eval!$B$7</f>
        <v>0</v>
      </c>
    </row>
    <row r="1031" spans="2:58" x14ac:dyDescent="0.2">
      <c r="B1031" s="29">
        <f>IF(1=1,Rohdaten!H1031,"x"&amp;Rohdaten!H1031)</f>
        <v>0</v>
      </c>
      <c r="C1031" s="29">
        <f>IF(101,Rohdaten!F1031,-Rohdaten!F1031)</f>
        <v>0</v>
      </c>
      <c r="E1031" s="32">
        <f>Rohdaten!J1031</f>
        <v>0</v>
      </c>
      <c r="F1031" s="32" t="e">
        <f>AVERAGE(Rohdaten!L1031,Rohdaten!X1031,Rohdaten!AD1031)</f>
        <v>#DIV/0!</v>
      </c>
      <c r="G1031" s="29" t="e">
        <f t="array" ref="G1031">AVERAGE(IF(Rohdaten!E1031='turnwise standard'!$A$5:$A$99,'turnwise standard'!$F$5:$F$99))</f>
        <v>#DIV/0!</v>
      </c>
      <c r="H1031" s="29" t="b">
        <f>IF(ISERROR(G1031),1&lt;0,E1031-G1031&gt;eval!$B$6)</f>
        <v>0</v>
      </c>
      <c r="I1031" s="32" t="e">
        <f>Rohdaten!L1031-G1031</f>
        <v>#DIV/0!</v>
      </c>
      <c r="J1031" s="32">
        <f t="shared" si="224"/>
        <v>0</v>
      </c>
      <c r="K1031" s="32">
        <f t="shared" si="225"/>
        <v>0</v>
      </c>
      <c r="V1031" s="31" t="e">
        <f t="array" ref="V1031">AVERAGE(IF(Rohdaten!E1031='turnwise standard'!$A$5:$A$99,'turnwise standard'!$P$5:$P$99))</f>
        <v>#DIV/0!</v>
      </c>
      <c r="AF1031" s="32">
        <f>(AC1031)/((AE1031+0.0000000000000000001)/charge/constants!$B$3)</f>
        <v>0</v>
      </c>
      <c r="AG1031" s="32">
        <f>SQRT(AC1031+1)/((AE1031+0.0000000000000000001)/charge/constants!$B$3)</f>
        <v>4.8066000000000004</v>
      </c>
      <c r="AH1031" s="32">
        <f>AF1031/eval!$E$18</f>
        <v>0</v>
      </c>
      <c r="AI1031" s="32">
        <f>AG1031/eval!$E$18</f>
        <v>5.8210958603810132</v>
      </c>
      <c r="AR1031" s="32" t="e">
        <f t="shared" si="226"/>
        <v>#DIV/0!</v>
      </c>
      <c r="AT1031" s="32">
        <f>(AP1031)/((AS1031+0.0000000000000000001)/charge/constants!$B$3)</f>
        <v>0</v>
      </c>
      <c r="AU1031" s="32">
        <f>SQRT(AP1031+1)/((AS1031+0.0000000000000000001)/charge/constants!$B$3)</f>
        <v>4.8066000000000004</v>
      </c>
      <c r="AV1031" s="32">
        <f>AT1031/eval!$E$18</f>
        <v>0</v>
      </c>
      <c r="AW1031" s="32">
        <f>AU1031/eval!$E$18</f>
        <v>5.8210958603810132</v>
      </c>
      <c r="BC1031" s="32" t="e">
        <f>Rohdaten!AD1031-G1031</f>
        <v>#DIV/0!</v>
      </c>
      <c r="BF1031" s="33">
        <f>Rohdaten!AF1031/eval!$B$7</f>
        <v>0</v>
      </c>
    </row>
    <row r="1032" spans="2:58" x14ac:dyDescent="0.2">
      <c r="B1032" s="29">
        <f>IF(1=1,Rohdaten!H1032,"x"&amp;Rohdaten!H1032)</f>
        <v>0</v>
      </c>
      <c r="C1032" s="29">
        <f>IF(101,Rohdaten!F1032,-Rohdaten!F1032)</f>
        <v>0</v>
      </c>
      <c r="E1032" s="32">
        <f>Rohdaten!J1032</f>
        <v>0</v>
      </c>
      <c r="F1032" s="32" t="e">
        <f>AVERAGE(Rohdaten!L1032,Rohdaten!X1032,Rohdaten!AD1032)</f>
        <v>#DIV/0!</v>
      </c>
      <c r="G1032" s="29" t="e">
        <f t="array" ref="G1032">AVERAGE(IF(Rohdaten!E1032='turnwise standard'!$A$5:$A$99,'turnwise standard'!$F$5:$F$99))</f>
        <v>#DIV/0!</v>
      </c>
      <c r="H1032" s="29" t="b">
        <f>IF(ISERROR(G1032),1&lt;0,E1032-G1032&gt;eval!$B$6)</f>
        <v>0</v>
      </c>
      <c r="I1032" s="32" t="e">
        <f>Rohdaten!L1032-G1032</f>
        <v>#DIV/0!</v>
      </c>
      <c r="J1032" s="32">
        <f t="shared" si="224"/>
        <v>0</v>
      </c>
      <c r="K1032" s="32">
        <f t="shared" si="225"/>
        <v>0</v>
      </c>
      <c r="V1032" s="31" t="e">
        <f t="array" ref="V1032">AVERAGE(IF(Rohdaten!E1032='turnwise standard'!$A$5:$A$99,'turnwise standard'!$P$5:$P$99))</f>
        <v>#DIV/0!</v>
      </c>
      <c r="AF1032" s="32">
        <f>(AC1032)/((AE1032+0.0000000000000000001)/charge/constants!$B$3)</f>
        <v>0</v>
      </c>
      <c r="AG1032" s="32">
        <f>SQRT(AC1032+1)/((AE1032+0.0000000000000000001)/charge/constants!$B$3)</f>
        <v>4.8066000000000004</v>
      </c>
      <c r="AH1032" s="32">
        <f>AF1032/eval!$E$18</f>
        <v>0</v>
      </c>
      <c r="AI1032" s="32">
        <f>AG1032/eval!$E$18</f>
        <v>5.8210958603810132</v>
      </c>
      <c r="AR1032" s="32" t="e">
        <f t="shared" si="226"/>
        <v>#DIV/0!</v>
      </c>
      <c r="AT1032" s="32">
        <f>(AP1032)/((AS1032+0.0000000000000000001)/charge/constants!$B$3)</f>
        <v>0</v>
      </c>
      <c r="AU1032" s="32">
        <f>SQRT(AP1032+1)/((AS1032+0.0000000000000000001)/charge/constants!$B$3)</f>
        <v>4.8066000000000004</v>
      </c>
      <c r="AV1032" s="32">
        <f>AT1032/eval!$E$18</f>
        <v>0</v>
      </c>
      <c r="AW1032" s="32">
        <f>AU1032/eval!$E$18</f>
        <v>5.8210958603810132</v>
      </c>
      <c r="BC1032" s="32" t="e">
        <f>Rohdaten!AD1032-G1032</f>
        <v>#DIV/0!</v>
      </c>
      <c r="BF1032" s="33">
        <f>Rohdaten!AF1032/eval!$B$7</f>
        <v>0</v>
      </c>
    </row>
    <row r="1033" spans="2:58" x14ac:dyDescent="0.2">
      <c r="B1033" s="29">
        <f>IF(1=1,Rohdaten!H1033,"x"&amp;Rohdaten!H1033)</f>
        <v>0</v>
      </c>
      <c r="C1033" s="29">
        <f>IF(101,Rohdaten!F1033,-Rohdaten!F1033)</f>
        <v>0</v>
      </c>
      <c r="E1033" s="32">
        <f>Rohdaten!J1033</f>
        <v>0</v>
      </c>
      <c r="F1033" s="32" t="e">
        <f>AVERAGE(Rohdaten!L1033,Rohdaten!X1033,Rohdaten!AD1033)</f>
        <v>#DIV/0!</v>
      </c>
      <c r="G1033" s="29" t="e">
        <f t="array" ref="G1033">AVERAGE(IF(Rohdaten!E1033='turnwise standard'!$A$5:$A$99,'turnwise standard'!$F$5:$F$99))</f>
        <v>#DIV/0!</v>
      </c>
      <c r="H1033" s="29" t="b">
        <f>IF(ISERROR(G1033),1&lt;0,E1033-G1033&gt;eval!$B$6)</f>
        <v>0</v>
      </c>
      <c r="I1033" s="32" t="e">
        <f>Rohdaten!L1033-G1033</f>
        <v>#DIV/0!</v>
      </c>
      <c r="J1033" s="32">
        <f t="shared" si="224"/>
        <v>0</v>
      </c>
      <c r="K1033" s="32">
        <f t="shared" si="225"/>
        <v>0</v>
      </c>
      <c r="V1033" s="31" t="e">
        <f t="array" ref="V1033">AVERAGE(IF(Rohdaten!E1033='turnwise standard'!$A$5:$A$99,'turnwise standard'!$P$5:$P$99))</f>
        <v>#DIV/0!</v>
      </c>
      <c r="AF1033" s="32">
        <f>(AC1033)/((AE1033+0.0000000000000000001)/charge/constants!$B$3)</f>
        <v>0</v>
      </c>
      <c r="AG1033" s="32">
        <f>SQRT(AC1033+1)/((AE1033+0.0000000000000000001)/charge/constants!$B$3)</f>
        <v>4.8066000000000004</v>
      </c>
      <c r="AH1033" s="32">
        <f>AF1033/eval!$E$18</f>
        <v>0</v>
      </c>
      <c r="AI1033" s="32">
        <f>AG1033/eval!$E$18</f>
        <v>5.8210958603810132</v>
      </c>
      <c r="AR1033" s="32" t="e">
        <f t="shared" si="226"/>
        <v>#DIV/0!</v>
      </c>
      <c r="AT1033" s="32">
        <f>(AP1033)/((AS1033+0.0000000000000000001)/charge/constants!$B$3)</f>
        <v>0</v>
      </c>
      <c r="AU1033" s="32">
        <f>SQRT(AP1033+1)/((AS1033+0.0000000000000000001)/charge/constants!$B$3)</f>
        <v>4.8066000000000004</v>
      </c>
      <c r="AV1033" s="32">
        <f>AT1033/eval!$E$18</f>
        <v>0</v>
      </c>
      <c r="AW1033" s="32">
        <f>AU1033/eval!$E$18</f>
        <v>5.8210958603810132</v>
      </c>
      <c r="BC1033" s="32" t="e">
        <f>Rohdaten!AD1033-G1033</f>
        <v>#DIV/0!</v>
      </c>
      <c r="BF1033" s="33">
        <f>Rohdaten!AF1033/eval!$B$7</f>
        <v>0</v>
      </c>
    </row>
    <row r="1034" spans="2:58" x14ac:dyDescent="0.2">
      <c r="B1034" s="29">
        <f>IF(1=1,Rohdaten!H1034,"x"&amp;Rohdaten!H1034)</f>
        <v>0</v>
      </c>
      <c r="C1034" s="29">
        <f>IF(101,Rohdaten!F1034,-Rohdaten!F1034)</f>
        <v>0</v>
      </c>
      <c r="E1034" s="32">
        <f>Rohdaten!J1034</f>
        <v>0</v>
      </c>
      <c r="F1034" s="32" t="e">
        <f>AVERAGE(Rohdaten!L1034,Rohdaten!X1034,Rohdaten!AD1034)</f>
        <v>#DIV/0!</v>
      </c>
      <c r="G1034" s="29" t="e">
        <f t="array" ref="G1034">AVERAGE(IF(Rohdaten!E1034='turnwise standard'!$A$5:$A$99,'turnwise standard'!$F$5:$F$99))</f>
        <v>#DIV/0!</v>
      </c>
      <c r="H1034" s="29" t="b">
        <f>IF(ISERROR(G1034),1&lt;0,E1034-G1034&gt;eval!$B$6)</f>
        <v>0</v>
      </c>
      <c r="I1034" s="32" t="e">
        <f>Rohdaten!L1034-G1034</f>
        <v>#DIV/0!</v>
      </c>
      <c r="J1034" s="32">
        <f t="shared" si="224"/>
        <v>0</v>
      </c>
      <c r="K1034" s="32">
        <f t="shared" si="225"/>
        <v>0</v>
      </c>
      <c r="V1034" s="31" t="e">
        <f t="array" ref="V1034">AVERAGE(IF(Rohdaten!E1034='turnwise standard'!$A$5:$A$99,'turnwise standard'!$P$5:$P$99))</f>
        <v>#DIV/0!</v>
      </c>
      <c r="AF1034" s="32">
        <f>(AC1034)/((AE1034+0.0000000000000000001)/charge/constants!$B$3)</f>
        <v>0</v>
      </c>
      <c r="AG1034" s="32">
        <f>SQRT(AC1034+1)/((AE1034+0.0000000000000000001)/charge/constants!$B$3)</f>
        <v>4.8066000000000004</v>
      </c>
      <c r="AH1034" s="32">
        <f>AF1034/eval!$E$18</f>
        <v>0</v>
      </c>
      <c r="AI1034" s="32">
        <f>AG1034/eval!$E$18</f>
        <v>5.8210958603810132</v>
      </c>
      <c r="AR1034" s="32" t="e">
        <f t="shared" si="226"/>
        <v>#DIV/0!</v>
      </c>
      <c r="AT1034" s="32">
        <f>(AP1034)/((AS1034+0.0000000000000000001)/charge/constants!$B$3)</f>
        <v>0</v>
      </c>
      <c r="AU1034" s="32">
        <f>SQRT(AP1034+1)/((AS1034+0.0000000000000000001)/charge/constants!$B$3)</f>
        <v>4.8066000000000004</v>
      </c>
      <c r="AV1034" s="32">
        <f>AT1034/eval!$E$18</f>
        <v>0</v>
      </c>
      <c r="AW1034" s="32">
        <f>AU1034/eval!$E$18</f>
        <v>5.8210958603810132</v>
      </c>
      <c r="BC1034" s="32" t="e">
        <f>Rohdaten!AD1034-G1034</f>
        <v>#DIV/0!</v>
      </c>
      <c r="BF1034" s="33">
        <f>Rohdaten!AF1034/eval!$B$7</f>
        <v>0</v>
      </c>
    </row>
    <row r="1035" spans="2:58" x14ac:dyDescent="0.2">
      <c r="B1035" s="29">
        <f>IF(1=1,Rohdaten!H1035,"x"&amp;Rohdaten!H1035)</f>
        <v>0</v>
      </c>
      <c r="C1035" s="29">
        <f>IF(101,Rohdaten!F1035,-Rohdaten!F1035)</f>
        <v>0</v>
      </c>
      <c r="E1035" s="32">
        <f>Rohdaten!J1035</f>
        <v>0</v>
      </c>
      <c r="F1035" s="32" t="e">
        <f>AVERAGE(Rohdaten!L1035,Rohdaten!X1035,Rohdaten!AD1035)</f>
        <v>#DIV/0!</v>
      </c>
      <c r="G1035" s="29" t="e">
        <f t="array" ref="G1035">AVERAGE(IF(Rohdaten!E1035='turnwise standard'!$A$5:$A$99,'turnwise standard'!$F$5:$F$99))</f>
        <v>#DIV/0!</v>
      </c>
      <c r="H1035" s="29" t="b">
        <f>IF(ISERROR(G1035),1&lt;0,E1035-G1035&gt;eval!$B$6)</f>
        <v>0</v>
      </c>
      <c r="I1035" s="32" t="e">
        <f>Rohdaten!L1035-G1035</f>
        <v>#DIV/0!</v>
      </c>
      <c r="J1035" s="32">
        <f t="shared" si="224"/>
        <v>0</v>
      </c>
      <c r="K1035" s="32">
        <f t="shared" si="225"/>
        <v>0</v>
      </c>
      <c r="V1035" s="31" t="e">
        <f t="array" ref="V1035">AVERAGE(IF(Rohdaten!E1035='turnwise standard'!$A$5:$A$99,'turnwise standard'!$P$5:$P$99))</f>
        <v>#DIV/0!</v>
      </c>
      <c r="AF1035" s="32">
        <f>(AC1035)/((AE1035+0.0000000000000000001)/charge/constants!$B$3)</f>
        <v>0</v>
      </c>
      <c r="AG1035" s="32">
        <f>SQRT(AC1035+1)/((AE1035+0.0000000000000000001)/charge/constants!$B$3)</f>
        <v>4.8066000000000004</v>
      </c>
      <c r="AH1035" s="32">
        <f>AF1035/eval!$E$18</f>
        <v>0</v>
      </c>
      <c r="AI1035" s="32">
        <f>AG1035/eval!$E$18</f>
        <v>5.8210958603810132</v>
      </c>
      <c r="AR1035" s="32" t="e">
        <f t="shared" si="226"/>
        <v>#DIV/0!</v>
      </c>
      <c r="AT1035" s="32">
        <f>(AP1035)/((AS1035+0.0000000000000000001)/charge/constants!$B$3)</f>
        <v>0</v>
      </c>
      <c r="AU1035" s="32">
        <f>SQRT(AP1035+1)/((AS1035+0.0000000000000000001)/charge/constants!$B$3)</f>
        <v>4.8066000000000004</v>
      </c>
      <c r="AV1035" s="32">
        <f>AT1035/eval!$E$18</f>
        <v>0</v>
      </c>
      <c r="AW1035" s="32">
        <f>AU1035/eval!$E$18</f>
        <v>5.8210958603810132</v>
      </c>
      <c r="BC1035" s="32" t="e">
        <f>Rohdaten!AD1035-G1035</f>
        <v>#DIV/0!</v>
      </c>
      <c r="BF1035" s="33">
        <f>Rohdaten!AF1035/eval!$B$7</f>
        <v>0</v>
      </c>
    </row>
    <row r="1036" spans="2:58" x14ac:dyDescent="0.2">
      <c r="B1036" s="29">
        <f>IF(1=1,Rohdaten!H1036,"x"&amp;Rohdaten!H1036)</f>
        <v>0</v>
      </c>
      <c r="C1036" s="29">
        <f>IF(101,Rohdaten!F1036,-Rohdaten!F1036)</f>
        <v>0</v>
      </c>
      <c r="E1036" s="32">
        <f>Rohdaten!J1036</f>
        <v>0</v>
      </c>
      <c r="F1036" s="32" t="e">
        <f>AVERAGE(Rohdaten!L1036,Rohdaten!X1036,Rohdaten!AD1036)</f>
        <v>#DIV/0!</v>
      </c>
      <c r="G1036" s="29" t="e">
        <f t="array" ref="G1036">AVERAGE(IF(Rohdaten!E1036='turnwise standard'!$A$5:$A$99,'turnwise standard'!$F$5:$F$99))</f>
        <v>#DIV/0!</v>
      </c>
      <c r="H1036" s="29" t="b">
        <f>IF(ISERROR(G1036),1&lt;0,E1036-G1036&gt;eval!$B$6)</f>
        <v>0</v>
      </c>
      <c r="I1036" s="32" t="e">
        <f>Rohdaten!L1036-G1036</f>
        <v>#DIV/0!</v>
      </c>
      <c r="J1036" s="32">
        <f t="shared" si="224"/>
        <v>0</v>
      </c>
      <c r="K1036" s="32">
        <f t="shared" si="225"/>
        <v>0</v>
      </c>
      <c r="V1036" s="31" t="e">
        <f t="array" ref="V1036">AVERAGE(IF(Rohdaten!E1036='turnwise standard'!$A$5:$A$99,'turnwise standard'!$P$5:$P$99))</f>
        <v>#DIV/0!</v>
      </c>
      <c r="AF1036" s="32">
        <f>(AC1036)/((AE1036+0.0000000000000000001)/charge/constants!$B$3)</f>
        <v>0</v>
      </c>
      <c r="AG1036" s="32">
        <f>SQRT(AC1036+1)/((AE1036+0.0000000000000000001)/charge/constants!$B$3)</f>
        <v>4.8066000000000004</v>
      </c>
      <c r="AH1036" s="32">
        <f>AF1036/eval!$E$18</f>
        <v>0</v>
      </c>
      <c r="AI1036" s="32">
        <f>AG1036/eval!$E$18</f>
        <v>5.8210958603810132</v>
      </c>
      <c r="AR1036" s="32" t="e">
        <f t="shared" si="226"/>
        <v>#DIV/0!</v>
      </c>
      <c r="AT1036" s="32">
        <f>(AP1036)/((AS1036+0.0000000000000000001)/charge/constants!$B$3)</f>
        <v>0</v>
      </c>
      <c r="AU1036" s="32">
        <f>SQRT(AP1036+1)/((AS1036+0.0000000000000000001)/charge/constants!$B$3)</f>
        <v>4.8066000000000004</v>
      </c>
      <c r="AV1036" s="32">
        <f>AT1036/eval!$E$18</f>
        <v>0</v>
      </c>
      <c r="AW1036" s="32">
        <f>AU1036/eval!$E$18</f>
        <v>5.8210958603810132</v>
      </c>
      <c r="BC1036" s="32" t="e">
        <f>Rohdaten!AD1036-G1036</f>
        <v>#DIV/0!</v>
      </c>
      <c r="BF1036" s="33">
        <f>Rohdaten!AF1036/eval!$B$7</f>
        <v>0</v>
      </c>
    </row>
    <row r="1037" spans="2:58" x14ac:dyDescent="0.2">
      <c r="B1037" s="29">
        <f>IF(1=1,Rohdaten!H1037,"x"&amp;Rohdaten!H1037)</f>
        <v>0</v>
      </c>
      <c r="C1037" s="29">
        <f>IF(101,Rohdaten!F1037,-Rohdaten!F1037)</f>
        <v>0</v>
      </c>
      <c r="E1037" s="32">
        <f>Rohdaten!J1037</f>
        <v>0</v>
      </c>
      <c r="F1037" s="32" t="e">
        <f>AVERAGE(Rohdaten!L1037,Rohdaten!X1037,Rohdaten!AD1037)</f>
        <v>#DIV/0!</v>
      </c>
      <c r="G1037" s="29" t="e">
        <f t="array" ref="G1037">AVERAGE(IF(Rohdaten!E1037='turnwise standard'!$A$5:$A$99,'turnwise standard'!$F$5:$F$99))</f>
        <v>#DIV/0!</v>
      </c>
      <c r="H1037" s="29" t="b">
        <f>IF(ISERROR(G1037),1&lt;0,E1037-G1037&gt;eval!$B$6)</f>
        <v>0</v>
      </c>
      <c r="I1037" s="32" t="e">
        <f>Rohdaten!L1037-G1037</f>
        <v>#DIV/0!</v>
      </c>
      <c r="J1037" s="32">
        <f t="shared" si="224"/>
        <v>0</v>
      </c>
      <c r="K1037" s="32">
        <f t="shared" si="225"/>
        <v>0</v>
      </c>
      <c r="V1037" s="31" t="e">
        <f t="array" ref="V1037">AVERAGE(IF(Rohdaten!E1037='turnwise standard'!$A$5:$A$99,'turnwise standard'!$P$5:$P$99))</f>
        <v>#DIV/0!</v>
      </c>
      <c r="AF1037" s="32">
        <f>(AC1037)/((AE1037+0.0000000000000000001)/charge/constants!$B$3)</f>
        <v>0</v>
      </c>
      <c r="AG1037" s="32">
        <f>SQRT(AC1037+1)/((AE1037+0.0000000000000000001)/charge/constants!$B$3)</f>
        <v>4.8066000000000004</v>
      </c>
      <c r="AH1037" s="32">
        <f>AF1037/eval!$E$18</f>
        <v>0</v>
      </c>
      <c r="AI1037" s="32">
        <f>AG1037/eval!$E$18</f>
        <v>5.8210958603810132</v>
      </c>
      <c r="AR1037" s="32" t="e">
        <f t="shared" si="226"/>
        <v>#DIV/0!</v>
      </c>
      <c r="AT1037" s="32">
        <f>(AP1037)/((AS1037+0.0000000000000000001)/charge/constants!$B$3)</f>
        <v>0</v>
      </c>
      <c r="AU1037" s="32">
        <f>SQRT(AP1037+1)/((AS1037+0.0000000000000000001)/charge/constants!$B$3)</f>
        <v>4.8066000000000004</v>
      </c>
      <c r="AV1037" s="32">
        <f>AT1037/eval!$E$18</f>
        <v>0</v>
      </c>
      <c r="AW1037" s="32">
        <f>AU1037/eval!$E$18</f>
        <v>5.8210958603810132</v>
      </c>
      <c r="BC1037" s="32" t="e">
        <f>Rohdaten!AD1037-G1037</f>
        <v>#DIV/0!</v>
      </c>
      <c r="BF1037" s="33">
        <f>Rohdaten!AF1037/eval!$B$7</f>
        <v>0</v>
      </c>
    </row>
    <row r="1038" spans="2:58" x14ac:dyDescent="0.2">
      <c r="B1038" s="29">
        <f>IF(1=1,Rohdaten!H1038,"x"&amp;Rohdaten!H1038)</f>
        <v>0</v>
      </c>
      <c r="C1038" s="29">
        <f>IF(101,Rohdaten!F1038,-Rohdaten!F1038)</f>
        <v>0</v>
      </c>
      <c r="E1038" s="32">
        <f>Rohdaten!J1038</f>
        <v>0</v>
      </c>
      <c r="F1038" s="32" t="e">
        <f>AVERAGE(Rohdaten!L1038,Rohdaten!X1038,Rohdaten!AD1038)</f>
        <v>#DIV/0!</v>
      </c>
      <c r="G1038" s="29" t="e">
        <f t="array" ref="G1038">AVERAGE(IF(Rohdaten!E1038='turnwise standard'!$A$5:$A$99,'turnwise standard'!$F$5:$F$99))</f>
        <v>#DIV/0!</v>
      </c>
      <c r="H1038" s="29" t="b">
        <f>IF(ISERROR(G1038),1&lt;0,E1038-G1038&gt;eval!$B$6)</f>
        <v>0</v>
      </c>
      <c r="I1038" s="32" t="e">
        <f>Rohdaten!L1038-G1038</f>
        <v>#DIV/0!</v>
      </c>
      <c r="J1038" s="32">
        <f t="shared" si="224"/>
        <v>0</v>
      </c>
      <c r="K1038" s="32">
        <f t="shared" si="225"/>
        <v>0</v>
      </c>
      <c r="V1038" s="31" t="e">
        <f t="array" ref="V1038">AVERAGE(IF(Rohdaten!E1038='turnwise standard'!$A$5:$A$99,'turnwise standard'!$P$5:$P$99))</f>
        <v>#DIV/0!</v>
      </c>
      <c r="AF1038" s="32">
        <f>(AC1038)/((AE1038+0.0000000000000000001)/charge/constants!$B$3)</f>
        <v>0</v>
      </c>
      <c r="AG1038" s="32">
        <f>SQRT(AC1038+1)/((AE1038+0.0000000000000000001)/charge/constants!$B$3)</f>
        <v>4.8066000000000004</v>
      </c>
      <c r="AH1038" s="32">
        <f>AF1038/eval!$E$18</f>
        <v>0</v>
      </c>
      <c r="AI1038" s="32">
        <f>AG1038/eval!$E$18</f>
        <v>5.8210958603810132</v>
      </c>
      <c r="AR1038" s="32" t="e">
        <f t="shared" si="226"/>
        <v>#DIV/0!</v>
      </c>
      <c r="AT1038" s="32">
        <f>(AP1038)/((AS1038+0.0000000000000000001)/charge/constants!$B$3)</f>
        <v>0</v>
      </c>
      <c r="AU1038" s="32">
        <f>SQRT(AP1038+1)/((AS1038+0.0000000000000000001)/charge/constants!$B$3)</f>
        <v>4.8066000000000004</v>
      </c>
      <c r="AV1038" s="32">
        <f>AT1038/eval!$E$18</f>
        <v>0</v>
      </c>
      <c r="AW1038" s="32">
        <f>AU1038/eval!$E$18</f>
        <v>5.8210958603810132</v>
      </c>
      <c r="BC1038" s="32" t="e">
        <f>Rohdaten!AD1038-G1038</f>
        <v>#DIV/0!</v>
      </c>
      <c r="BF1038" s="33">
        <f>Rohdaten!AF1038/eval!$B$7</f>
        <v>0</v>
      </c>
    </row>
    <row r="1039" spans="2:58" x14ac:dyDescent="0.2">
      <c r="B1039" s="29">
        <f>IF(1=1,Rohdaten!H1039,"x"&amp;Rohdaten!H1039)</f>
        <v>0</v>
      </c>
      <c r="C1039" s="29">
        <f>IF(101,Rohdaten!F1039,-Rohdaten!F1039)</f>
        <v>0</v>
      </c>
      <c r="E1039" s="32">
        <f>Rohdaten!J1039</f>
        <v>0</v>
      </c>
      <c r="F1039" s="32" t="e">
        <f>AVERAGE(Rohdaten!L1039,Rohdaten!X1039,Rohdaten!AD1039)</f>
        <v>#DIV/0!</v>
      </c>
      <c r="G1039" s="29" t="e">
        <f t="array" ref="G1039">AVERAGE(IF(Rohdaten!E1039='turnwise standard'!$A$5:$A$99,'turnwise standard'!$F$5:$F$99))</f>
        <v>#DIV/0!</v>
      </c>
      <c r="H1039" s="29" t="b">
        <f>IF(ISERROR(G1039),1&lt;0,E1039-G1039&gt;eval!$B$6)</f>
        <v>0</v>
      </c>
      <c r="I1039" s="32" t="e">
        <f>Rohdaten!L1039-G1039</f>
        <v>#DIV/0!</v>
      </c>
      <c r="J1039" s="32">
        <f t="shared" si="224"/>
        <v>0</v>
      </c>
      <c r="K1039" s="32">
        <f t="shared" si="225"/>
        <v>0</v>
      </c>
      <c r="V1039" s="31" t="e">
        <f t="array" ref="V1039">AVERAGE(IF(Rohdaten!E1039='turnwise standard'!$A$5:$A$99,'turnwise standard'!$P$5:$P$99))</f>
        <v>#DIV/0!</v>
      </c>
      <c r="AF1039" s="32">
        <f>(AC1039)/((AE1039+0.0000000000000000001)/charge/constants!$B$3)</f>
        <v>0</v>
      </c>
      <c r="AG1039" s="32">
        <f>SQRT(AC1039+1)/((AE1039+0.0000000000000000001)/charge/constants!$B$3)</f>
        <v>4.8066000000000004</v>
      </c>
      <c r="AH1039" s="32">
        <f>AF1039/eval!$E$18</f>
        <v>0</v>
      </c>
      <c r="AI1039" s="32">
        <f>AG1039/eval!$E$18</f>
        <v>5.8210958603810132</v>
      </c>
      <c r="AR1039" s="32" t="e">
        <f t="shared" si="226"/>
        <v>#DIV/0!</v>
      </c>
      <c r="AT1039" s="32">
        <f>(AP1039)/((AS1039+0.0000000000000000001)/charge/constants!$B$3)</f>
        <v>0</v>
      </c>
      <c r="AU1039" s="32">
        <f>SQRT(AP1039+1)/((AS1039+0.0000000000000000001)/charge/constants!$B$3)</f>
        <v>4.8066000000000004</v>
      </c>
      <c r="AV1039" s="32">
        <f>AT1039/eval!$E$18</f>
        <v>0</v>
      </c>
      <c r="AW1039" s="32">
        <f>AU1039/eval!$E$18</f>
        <v>5.8210958603810132</v>
      </c>
      <c r="BC1039" s="32" t="e">
        <f>Rohdaten!AD1039-G1039</f>
        <v>#DIV/0!</v>
      </c>
      <c r="BF1039" s="33">
        <f>Rohdaten!AF1039/eval!$B$7</f>
        <v>0</v>
      </c>
    </row>
    <row r="1040" spans="2:58" x14ac:dyDescent="0.2">
      <c r="B1040" s="29">
        <f>IF(1=1,Rohdaten!H1040,"x"&amp;Rohdaten!H1040)</f>
        <v>0</v>
      </c>
      <c r="C1040" s="29">
        <f>IF(101,Rohdaten!F1040,-Rohdaten!F1040)</f>
        <v>0</v>
      </c>
      <c r="E1040" s="32">
        <f>Rohdaten!J1040</f>
        <v>0</v>
      </c>
      <c r="F1040" s="32" t="e">
        <f>AVERAGE(Rohdaten!L1040,Rohdaten!X1040,Rohdaten!AD1040)</f>
        <v>#DIV/0!</v>
      </c>
      <c r="G1040" s="29" t="e">
        <f t="array" ref="G1040">AVERAGE(IF(Rohdaten!E1040='turnwise standard'!$A$5:$A$99,'turnwise standard'!$F$5:$F$99))</f>
        <v>#DIV/0!</v>
      </c>
      <c r="H1040" s="29" t="b">
        <f>IF(ISERROR(G1040),1&lt;0,E1040-G1040&gt;eval!$B$6)</f>
        <v>0</v>
      </c>
      <c r="I1040" s="32" t="e">
        <f>Rohdaten!L1040-G1040</f>
        <v>#DIV/0!</v>
      </c>
      <c r="J1040" s="32">
        <f t="shared" si="224"/>
        <v>0</v>
      </c>
      <c r="K1040" s="32">
        <f t="shared" si="225"/>
        <v>0</v>
      </c>
      <c r="V1040" s="31" t="e">
        <f t="array" ref="V1040">AVERAGE(IF(Rohdaten!E1040='turnwise standard'!$A$5:$A$99,'turnwise standard'!$P$5:$P$99))</f>
        <v>#DIV/0!</v>
      </c>
      <c r="AF1040" s="32">
        <f>(AC1040)/((AE1040+0.0000000000000000001)/charge/constants!$B$3)</f>
        <v>0</v>
      </c>
      <c r="AG1040" s="32">
        <f>SQRT(AC1040+1)/((AE1040+0.0000000000000000001)/charge/constants!$B$3)</f>
        <v>4.8066000000000004</v>
      </c>
      <c r="AH1040" s="32">
        <f>AF1040/eval!$E$18</f>
        <v>0</v>
      </c>
      <c r="AI1040" s="32">
        <f>AG1040/eval!$E$18</f>
        <v>5.8210958603810132</v>
      </c>
      <c r="AR1040" s="32" t="e">
        <f t="shared" si="226"/>
        <v>#DIV/0!</v>
      </c>
      <c r="AT1040" s="32">
        <f>(AP1040)/((AS1040+0.0000000000000000001)/charge/constants!$B$3)</f>
        <v>0</v>
      </c>
      <c r="AU1040" s="32">
        <f>SQRT(AP1040+1)/((AS1040+0.0000000000000000001)/charge/constants!$B$3)</f>
        <v>4.8066000000000004</v>
      </c>
      <c r="AV1040" s="32">
        <f>AT1040/eval!$E$18</f>
        <v>0</v>
      </c>
      <c r="AW1040" s="32">
        <f>AU1040/eval!$E$18</f>
        <v>5.8210958603810132</v>
      </c>
      <c r="BC1040" s="32" t="e">
        <f>Rohdaten!AD1040-G1040</f>
        <v>#DIV/0!</v>
      </c>
      <c r="BF1040" s="33">
        <f>Rohdaten!AF1040/eval!$B$7</f>
        <v>0</v>
      </c>
    </row>
    <row r="1041" spans="2:58" x14ac:dyDescent="0.2">
      <c r="B1041" s="29">
        <f>IF(1=1,Rohdaten!H1041,"x"&amp;Rohdaten!H1041)</f>
        <v>0</v>
      </c>
      <c r="C1041" s="29">
        <f>IF(101,Rohdaten!F1041,-Rohdaten!F1041)</f>
        <v>0</v>
      </c>
      <c r="E1041" s="32">
        <f>Rohdaten!J1041</f>
        <v>0</v>
      </c>
      <c r="F1041" s="32" t="e">
        <f>AVERAGE(Rohdaten!L1041,Rohdaten!X1041,Rohdaten!AD1041)</f>
        <v>#DIV/0!</v>
      </c>
      <c r="G1041" s="29" t="e">
        <f t="array" ref="G1041">AVERAGE(IF(Rohdaten!E1041='turnwise standard'!$A$5:$A$99,'turnwise standard'!$F$5:$F$99))</f>
        <v>#DIV/0!</v>
      </c>
      <c r="H1041" s="29" t="b">
        <f>IF(ISERROR(G1041),1&lt;0,E1041-G1041&gt;eval!$B$6)</f>
        <v>0</v>
      </c>
      <c r="I1041" s="32" t="e">
        <f>Rohdaten!L1041-G1041</f>
        <v>#DIV/0!</v>
      </c>
      <c r="J1041" s="32">
        <f t="shared" si="224"/>
        <v>0</v>
      </c>
      <c r="K1041" s="32">
        <f t="shared" si="225"/>
        <v>0</v>
      </c>
      <c r="V1041" s="31" t="e">
        <f t="array" ref="V1041">AVERAGE(IF(Rohdaten!E1041='turnwise standard'!$A$5:$A$99,'turnwise standard'!$P$5:$P$99))</f>
        <v>#DIV/0!</v>
      </c>
      <c r="AF1041" s="32">
        <f>(AC1041)/((AE1041+0.0000000000000000001)/charge/constants!$B$3)</f>
        <v>0</v>
      </c>
      <c r="AG1041" s="32">
        <f>SQRT(AC1041+1)/((AE1041+0.0000000000000000001)/charge/constants!$B$3)</f>
        <v>4.8066000000000004</v>
      </c>
      <c r="AH1041" s="32">
        <f>AF1041/eval!$E$18</f>
        <v>0</v>
      </c>
      <c r="AI1041" s="32">
        <f>AG1041/eval!$E$18</f>
        <v>5.8210958603810132</v>
      </c>
      <c r="AR1041" s="32" t="e">
        <f t="shared" si="226"/>
        <v>#DIV/0!</v>
      </c>
      <c r="AT1041" s="32">
        <f>(AP1041)/((AS1041+0.0000000000000000001)/charge/constants!$B$3)</f>
        <v>0</v>
      </c>
      <c r="AU1041" s="32">
        <f>SQRT(AP1041+1)/((AS1041+0.0000000000000000001)/charge/constants!$B$3)</f>
        <v>4.8066000000000004</v>
      </c>
      <c r="AV1041" s="32">
        <f>AT1041/eval!$E$18</f>
        <v>0</v>
      </c>
      <c r="AW1041" s="32">
        <f>AU1041/eval!$E$18</f>
        <v>5.8210958603810132</v>
      </c>
      <c r="BC1041" s="32" t="e">
        <f>Rohdaten!AD1041-G1041</f>
        <v>#DIV/0!</v>
      </c>
      <c r="BF1041" s="33">
        <f>Rohdaten!AF1041/eval!$B$7</f>
        <v>0</v>
      </c>
    </row>
    <row r="1042" spans="2:58" x14ac:dyDescent="0.2">
      <c r="B1042" s="29">
        <f>IF(1=1,Rohdaten!H1042,"x"&amp;Rohdaten!H1042)</f>
        <v>0</v>
      </c>
      <c r="C1042" s="29">
        <f>IF(101,Rohdaten!F1042,-Rohdaten!F1042)</f>
        <v>0</v>
      </c>
      <c r="E1042" s="32">
        <f>Rohdaten!J1042</f>
        <v>0</v>
      </c>
      <c r="F1042" s="32" t="e">
        <f>AVERAGE(Rohdaten!L1042,Rohdaten!X1042,Rohdaten!AD1042)</f>
        <v>#DIV/0!</v>
      </c>
      <c r="G1042" s="29" t="e">
        <f t="array" ref="G1042">AVERAGE(IF(Rohdaten!E1042='turnwise standard'!$A$5:$A$99,'turnwise standard'!$F$5:$F$99))</f>
        <v>#DIV/0!</v>
      </c>
      <c r="H1042" s="29" t="b">
        <f>IF(ISERROR(G1042),1&lt;0,E1042-G1042&gt;eval!$B$6)</f>
        <v>0</v>
      </c>
      <c r="I1042" s="32" t="e">
        <f>Rohdaten!L1042-G1042</f>
        <v>#DIV/0!</v>
      </c>
      <c r="J1042" s="32">
        <f t="shared" si="224"/>
        <v>0</v>
      </c>
      <c r="K1042" s="32">
        <f t="shared" si="225"/>
        <v>0</v>
      </c>
      <c r="V1042" s="31" t="e">
        <f t="array" ref="V1042">AVERAGE(IF(Rohdaten!E1042='turnwise standard'!$A$5:$A$99,'turnwise standard'!$P$5:$P$99))</f>
        <v>#DIV/0!</v>
      </c>
      <c r="AF1042" s="32">
        <f>(AC1042)/((AE1042+0.0000000000000000001)/charge/constants!$B$3)</f>
        <v>0</v>
      </c>
      <c r="AG1042" s="32">
        <f>SQRT(AC1042+1)/((AE1042+0.0000000000000000001)/charge/constants!$B$3)</f>
        <v>4.8066000000000004</v>
      </c>
      <c r="AH1042" s="32">
        <f>AF1042/eval!$E$18</f>
        <v>0</v>
      </c>
      <c r="AI1042" s="32">
        <f>AG1042/eval!$E$18</f>
        <v>5.8210958603810132</v>
      </c>
      <c r="AR1042" s="32" t="e">
        <f t="shared" si="226"/>
        <v>#DIV/0!</v>
      </c>
      <c r="AT1042" s="32">
        <f>(AP1042)/((AS1042+0.0000000000000000001)/charge/constants!$B$3)</f>
        <v>0</v>
      </c>
      <c r="AU1042" s="32">
        <f>SQRT(AP1042+1)/((AS1042+0.0000000000000000001)/charge/constants!$B$3)</f>
        <v>4.8066000000000004</v>
      </c>
      <c r="AV1042" s="32">
        <f>AT1042/eval!$E$18</f>
        <v>0</v>
      </c>
      <c r="AW1042" s="32">
        <f>AU1042/eval!$E$18</f>
        <v>5.8210958603810132</v>
      </c>
      <c r="BC1042" s="32" t="e">
        <f>Rohdaten!AD1042-G1042</f>
        <v>#DIV/0!</v>
      </c>
      <c r="BF1042" s="33">
        <f>Rohdaten!AF1042/eval!$B$7</f>
        <v>0</v>
      </c>
    </row>
    <row r="1043" spans="2:58" x14ac:dyDescent="0.2">
      <c r="B1043" s="29">
        <f>IF(1=1,Rohdaten!H1043,"x"&amp;Rohdaten!H1043)</f>
        <v>0</v>
      </c>
      <c r="C1043" s="29">
        <f>IF(101,Rohdaten!F1043,-Rohdaten!F1043)</f>
        <v>0</v>
      </c>
      <c r="E1043" s="32">
        <f>Rohdaten!J1043</f>
        <v>0</v>
      </c>
      <c r="F1043" s="32" t="e">
        <f>AVERAGE(Rohdaten!L1043,Rohdaten!X1043,Rohdaten!AD1043)</f>
        <v>#DIV/0!</v>
      </c>
      <c r="G1043" s="29" t="e">
        <f t="array" ref="G1043">AVERAGE(IF(Rohdaten!E1043='turnwise standard'!$A$5:$A$99,'turnwise standard'!$F$5:$F$99))</f>
        <v>#DIV/0!</v>
      </c>
      <c r="H1043" s="29" t="b">
        <f>IF(ISERROR(G1043),1&lt;0,E1043-G1043&gt;eval!$B$6)</f>
        <v>0</v>
      </c>
      <c r="I1043" s="32" t="e">
        <f>Rohdaten!L1043-G1043</f>
        <v>#DIV/0!</v>
      </c>
      <c r="J1043" s="32">
        <f t="shared" si="224"/>
        <v>0</v>
      </c>
      <c r="K1043" s="32">
        <f t="shared" si="225"/>
        <v>0</v>
      </c>
      <c r="V1043" s="31" t="e">
        <f t="array" ref="V1043">AVERAGE(IF(Rohdaten!E1043='turnwise standard'!$A$5:$A$99,'turnwise standard'!$P$5:$P$99))</f>
        <v>#DIV/0!</v>
      </c>
      <c r="AF1043" s="32">
        <f>(AC1043)/((AE1043+0.0000000000000000001)/charge/constants!$B$3)</f>
        <v>0</v>
      </c>
      <c r="AG1043" s="32">
        <f>SQRT(AC1043+1)/((AE1043+0.0000000000000000001)/charge/constants!$B$3)</f>
        <v>4.8066000000000004</v>
      </c>
      <c r="AH1043" s="32">
        <f>AF1043/eval!$E$18</f>
        <v>0</v>
      </c>
      <c r="AI1043" s="32">
        <f>AG1043/eval!$E$18</f>
        <v>5.8210958603810132</v>
      </c>
      <c r="AR1043" s="32" t="e">
        <f t="shared" si="226"/>
        <v>#DIV/0!</v>
      </c>
      <c r="AT1043" s="32">
        <f>(AP1043)/((AS1043+0.0000000000000000001)/charge/constants!$B$3)</f>
        <v>0</v>
      </c>
      <c r="AU1043" s="32">
        <f>SQRT(AP1043+1)/((AS1043+0.0000000000000000001)/charge/constants!$B$3)</f>
        <v>4.8066000000000004</v>
      </c>
      <c r="AV1043" s="32">
        <f>AT1043/eval!$E$18</f>
        <v>0</v>
      </c>
      <c r="AW1043" s="32">
        <f>AU1043/eval!$E$18</f>
        <v>5.8210958603810132</v>
      </c>
      <c r="BC1043" s="32" t="e">
        <f>Rohdaten!AD1043-G1043</f>
        <v>#DIV/0!</v>
      </c>
      <c r="BF1043" s="33">
        <f>Rohdaten!AF1043/eval!$B$7</f>
        <v>0</v>
      </c>
    </row>
    <row r="1044" spans="2:58" x14ac:dyDescent="0.2">
      <c r="B1044" s="29">
        <f>IF(1=1,Rohdaten!H1044,"x"&amp;Rohdaten!H1044)</f>
        <v>0</v>
      </c>
      <c r="C1044" s="29">
        <f>IF(101,Rohdaten!F1044,-Rohdaten!F1044)</f>
        <v>0</v>
      </c>
      <c r="E1044" s="32">
        <f>Rohdaten!J1044</f>
        <v>0</v>
      </c>
      <c r="F1044" s="32" t="e">
        <f>AVERAGE(Rohdaten!L1044,Rohdaten!X1044,Rohdaten!AD1044)</f>
        <v>#DIV/0!</v>
      </c>
      <c r="G1044" s="29" t="e">
        <f t="array" ref="G1044">AVERAGE(IF(Rohdaten!E1044='turnwise standard'!$A$5:$A$99,'turnwise standard'!$F$5:$F$99))</f>
        <v>#DIV/0!</v>
      </c>
      <c r="H1044" s="29" t="b">
        <f>IF(ISERROR(G1044),1&lt;0,E1044-G1044&gt;eval!$B$6)</f>
        <v>0</v>
      </c>
      <c r="I1044" s="32" t="e">
        <f>Rohdaten!L1044-G1044</f>
        <v>#DIV/0!</v>
      </c>
      <c r="J1044" s="32">
        <f t="shared" si="224"/>
        <v>0</v>
      </c>
      <c r="K1044" s="32">
        <f t="shared" si="225"/>
        <v>0</v>
      </c>
      <c r="V1044" s="31" t="e">
        <f t="array" ref="V1044">AVERAGE(IF(Rohdaten!E1044='turnwise standard'!$A$5:$A$99,'turnwise standard'!$P$5:$P$99))</f>
        <v>#DIV/0!</v>
      </c>
      <c r="AF1044" s="32">
        <f>(AC1044)/((AE1044+0.0000000000000000001)/charge/constants!$B$3)</f>
        <v>0</v>
      </c>
      <c r="AG1044" s="32">
        <f>SQRT(AC1044+1)/((AE1044+0.0000000000000000001)/charge/constants!$B$3)</f>
        <v>4.8066000000000004</v>
      </c>
      <c r="AH1044" s="32">
        <f>AF1044/eval!$E$18</f>
        <v>0</v>
      </c>
      <c r="AI1044" s="32">
        <f>AG1044/eval!$E$18</f>
        <v>5.8210958603810132</v>
      </c>
      <c r="AR1044" s="32" t="e">
        <f t="shared" si="226"/>
        <v>#DIV/0!</v>
      </c>
      <c r="AT1044" s="32">
        <f>(AP1044)/((AS1044+0.0000000000000000001)/charge/constants!$B$3)</f>
        <v>0</v>
      </c>
      <c r="AU1044" s="32">
        <f>SQRT(AP1044+1)/((AS1044+0.0000000000000000001)/charge/constants!$B$3)</f>
        <v>4.8066000000000004</v>
      </c>
      <c r="AV1044" s="32">
        <f>AT1044/eval!$E$18</f>
        <v>0</v>
      </c>
      <c r="AW1044" s="32">
        <f>AU1044/eval!$E$18</f>
        <v>5.8210958603810132</v>
      </c>
      <c r="BC1044" s="32" t="e">
        <f>Rohdaten!AD1044-G1044</f>
        <v>#DIV/0!</v>
      </c>
      <c r="BF1044" s="33">
        <f>Rohdaten!AF1044/eval!$B$7</f>
        <v>0</v>
      </c>
    </row>
    <row r="1045" spans="2:58" x14ac:dyDescent="0.2">
      <c r="B1045" s="29">
        <f>IF(1=1,Rohdaten!H1045,"x"&amp;Rohdaten!H1045)</f>
        <v>0</v>
      </c>
      <c r="C1045" s="29">
        <f>IF(101,Rohdaten!F1045,-Rohdaten!F1045)</f>
        <v>0</v>
      </c>
      <c r="E1045" s="32">
        <f>Rohdaten!J1045</f>
        <v>0</v>
      </c>
      <c r="F1045" s="32" t="e">
        <f>AVERAGE(Rohdaten!L1045,Rohdaten!X1045,Rohdaten!AD1045)</f>
        <v>#DIV/0!</v>
      </c>
      <c r="G1045" s="29" t="e">
        <f t="array" ref="G1045">AVERAGE(IF(Rohdaten!E1045='turnwise standard'!$A$5:$A$99,'turnwise standard'!$F$5:$F$99))</f>
        <v>#DIV/0!</v>
      </c>
      <c r="H1045" s="29" t="b">
        <f>IF(ISERROR(G1045),1&lt;0,E1045-G1045&gt;eval!$B$6)</f>
        <v>0</v>
      </c>
      <c r="I1045" s="32" t="e">
        <f>Rohdaten!L1045-G1045</f>
        <v>#DIV/0!</v>
      </c>
      <c r="J1045" s="32">
        <f t="shared" si="224"/>
        <v>0</v>
      </c>
      <c r="K1045" s="32">
        <f t="shared" si="225"/>
        <v>0</v>
      </c>
      <c r="V1045" s="31" t="e">
        <f t="array" ref="V1045">AVERAGE(IF(Rohdaten!E1045='turnwise standard'!$A$5:$A$99,'turnwise standard'!$P$5:$P$99))</f>
        <v>#DIV/0!</v>
      </c>
      <c r="AF1045" s="32">
        <f>(AC1045)/((AE1045+0.0000000000000000001)/charge/constants!$B$3)</f>
        <v>0</v>
      </c>
      <c r="AG1045" s="32">
        <f>SQRT(AC1045+1)/((AE1045+0.0000000000000000001)/charge/constants!$B$3)</f>
        <v>4.8066000000000004</v>
      </c>
      <c r="AH1045" s="32">
        <f>AF1045/eval!$E$18</f>
        <v>0</v>
      </c>
      <c r="AI1045" s="32">
        <f>AG1045/eval!$E$18</f>
        <v>5.8210958603810132</v>
      </c>
      <c r="AR1045" s="32" t="e">
        <f t="shared" si="226"/>
        <v>#DIV/0!</v>
      </c>
      <c r="AT1045" s="32">
        <f>(AP1045)/((AS1045+0.0000000000000000001)/charge/constants!$B$3)</f>
        <v>0</v>
      </c>
      <c r="AU1045" s="32">
        <f>SQRT(AP1045+1)/((AS1045+0.0000000000000000001)/charge/constants!$B$3)</f>
        <v>4.8066000000000004</v>
      </c>
      <c r="AV1045" s="32">
        <f>AT1045/eval!$E$18</f>
        <v>0</v>
      </c>
      <c r="AW1045" s="32">
        <f>AU1045/eval!$E$18</f>
        <v>5.8210958603810132</v>
      </c>
      <c r="BC1045" s="32" t="e">
        <f>Rohdaten!AD1045-G1045</f>
        <v>#DIV/0!</v>
      </c>
      <c r="BF1045" s="33">
        <f>Rohdaten!AF1045/eval!$B$7</f>
        <v>0</v>
      </c>
    </row>
    <row r="1046" spans="2:58" x14ac:dyDescent="0.2">
      <c r="B1046" s="29">
        <f>IF(1=1,Rohdaten!H1046,"x"&amp;Rohdaten!H1046)</f>
        <v>0</v>
      </c>
      <c r="C1046" s="29">
        <f>IF(101,Rohdaten!F1046,-Rohdaten!F1046)</f>
        <v>0</v>
      </c>
      <c r="E1046" s="32">
        <f>Rohdaten!J1046</f>
        <v>0</v>
      </c>
      <c r="F1046" s="32" t="e">
        <f>AVERAGE(Rohdaten!L1046,Rohdaten!X1046,Rohdaten!AD1046)</f>
        <v>#DIV/0!</v>
      </c>
      <c r="G1046" s="29" t="e">
        <f t="array" ref="G1046">AVERAGE(IF(Rohdaten!E1046='turnwise standard'!$A$5:$A$99,'turnwise standard'!$F$5:$F$99))</f>
        <v>#DIV/0!</v>
      </c>
      <c r="H1046" s="29" t="b">
        <f>IF(ISERROR(G1046),1&lt;0,E1046-G1046&gt;eval!$B$6)</f>
        <v>0</v>
      </c>
      <c r="I1046" s="32" t="e">
        <f>Rohdaten!L1046-G1046</f>
        <v>#DIV/0!</v>
      </c>
      <c r="J1046" s="32">
        <f t="shared" si="224"/>
        <v>0</v>
      </c>
      <c r="K1046" s="32">
        <f t="shared" si="225"/>
        <v>0</v>
      </c>
      <c r="V1046" s="31" t="e">
        <f t="array" ref="V1046">AVERAGE(IF(Rohdaten!E1046='turnwise standard'!$A$5:$A$99,'turnwise standard'!$P$5:$P$99))</f>
        <v>#DIV/0!</v>
      </c>
      <c r="AF1046" s="32">
        <f>(AC1046)/((AE1046+0.0000000000000000001)/charge/constants!$B$3)</f>
        <v>0</v>
      </c>
      <c r="AG1046" s="32">
        <f>SQRT(AC1046+1)/((AE1046+0.0000000000000000001)/charge/constants!$B$3)</f>
        <v>4.8066000000000004</v>
      </c>
      <c r="AH1046" s="32">
        <f>AF1046/eval!$E$18</f>
        <v>0</v>
      </c>
      <c r="AI1046" s="32">
        <f>AG1046/eval!$E$18</f>
        <v>5.8210958603810132</v>
      </c>
      <c r="AR1046" s="32" t="e">
        <f t="shared" si="226"/>
        <v>#DIV/0!</v>
      </c>
      <c r="AT1046" s="32">
        <f>(AP1046)/((AS1046+0.0000000000000000001)/charge/constants!$B$3)</f>
        <v>0</v>
      </c>
      <c r="AU1046" s="32">
        <f>SQRT(AP1046+1)/((AS1046+0.0000000000000000001)/charge/constants!$B$3)</f>
        <v>4.8066000000000004</v>
      </c>
      <c r="AV1046" s="32">
        <f>AT1046/eval!$E$18</f>
        <v>0</v>
      </c>
      <c r="AW1046" s="32">
        <f>AU1046/eval!$E$18</f>
        <v>5.8210958603810132</v>
      </c>
      <c r="BC1046" s="32" t="e">
        <f>Rohdaten!AD1046-G1046</f>
        <v>#DIV/0!</v>
      </c>
      <c r="BF1046" s="33">
        <f>Rohdaten!AF1046/eval!$B$7</f>
        <v>0</v>
      </c>
    </row>
    <row r="1047" spans="2:58" x14ac:dyDescent="0.2">
      <c r="B1047" s="29">
        <f>IF(1=1,Rohdaten!H1047,"x"&amp;Rohdaten!H1047)</f>
        <v>0</v>
      </c>
      <c r="C1047" s="29">
        <f>IF(101,Rohdaten!F1047,-Rohdaten!F1047)</f>
        <v>0</v>
      </c>
      <c r="E1047" s="32">
        <f>Rohdaten!J1047</f>
        <v>0</v>
      </c>
      <c r="F1047" s="32" t="e">
        <f>AVERAGE(Rohdaten!L1047,Rohdaten!X1047,Rohdaten!AD1047)</f>
        <v>#DIV/0!</v>
      </c>
      <c r="G1047" s="29" t="e">
        <f t="array" ref="G1047">AVERAGE(IF(Rohdaten!E1047='turnwise standard'!$A$5:$A$99,'turnwise standard'!$F$5:$F$99))</f>
        <v>#DIV/0!</v>
      </c>
      <c r="H1047" s="29" t="b">
        <f>IF(ISERROR(G1047),1&lt;0,E1047-G1047&gt;eval!$B$6)</f>
        <v>0</v>
      </c>
      <c r="I1047" s="32" t="e">
        <f>Rohdaten!L1047-G1047</f>
        <v>#DIV/0!</v>
      </c>
      <c r="J1047" s="32">
        <f t="shared" si="224"/>
        <v>0</v>
      </c>
      <c r="K1047" s="32">
        <f t="shared" si="225"/>
        <v>0</v>
      </c>
      <c r="V1047" s="31" t="e">
        <f t="array" ref="V1047">AVERAGE(IF(Rohdaten!E1047='turnwise standard'!$A$5:$A$99,'turnwise standard'!$P$5:$P$99))</f>
        <v>#DIV/0!</v>
      </c>
      <c r="AF1047" s="32">
        <f>(AC1047)/((AE1047+0.0000000000000000001)/charge/constants!$B$3)</f>
        <v>0</v>
      </c>
      <c r="AG1047" s="32">
        <f>SQRT(AC1047+1)/((AE1047+0.0000000000000000001)/charge/constants!$B$3)</f>
        <v>4.8066000000000004</v>
      </c>
      <c r="AH1047" s="32">
        <f>AF1047/eval!$E$18</f>
        <v>0</v>
      </c>
      <c r="AI1047" s="32">
        <f>AG1047/eval!$E$18</f>
        <v>5.8210958603810132</v>
      </c>
      <c r="AR1047" s="32" t="e">
        <f t="shared" si="226"/>
        <v>#DIV/0!</v>
      </c>
      <c r="AT1047" s="32">
        <f>(AP1047)/((AS1047+0.0000000000000000001)/charge/constants!$B$3)</f>
        <v>0</v>
      </c>
      <c r="AU1047" s="32">
        <f>SQRT(AP1047+1)/((AS1047+0.0000000000000000001)/charge/constants!$B$3)</f>
        <v>4.8066000000000004</v>
      </c>
      <c r="AV1047" s="32">
        <f>AT1047/eval!$E$18</f>
        <v>0</v>
      </c>
      <c r="AW1047" s="32">
        <f>AU1047/eval!$E$18</f>
        <v>5.8210958603810132</v>
      </c>
      <c r="BC1047" s="32" t="e">
        <f>Rohdaten!AD1047-G1047</f>
        <v>#DIV/0!</v>
      </c>
      <c r="BF1047" s="33">
        <f>Rohdaten!AF1047/eval!$B$7</f>
        <v>0</v>
      </c>
    </row>
    <row r="1048" spans="2:58" x14ac:dyDescent="0.2">
      <c r="B1048" s="29">
        <f>IF(1=1,Rohdaten!H1048,"x"&amp;Rohdaten!H1048)</f>
        <v>0</v>
      </c>
      <c r="C1048" s="29">
        <f>IF(101,Rohdaten!F1048,-Rohdaten!F1048)</f>
        <v>0</v>
      </c>
      <c r="E1048" s="32">
        <f>Rohdaten!J1048</f>
        <v>0</v>
      </c>
      <c r="F1048" s="32" t="e">
        <f>AVERAGE(Rohdaten!L1048,Rohdaten!X1048,Rohdaten!AD1048)</f>
        <v>#DIV/0!</v>
      </c>
      <c r="G1048" s="29" t="e">
        <f t="array" ref="G1048">AVERAGE(IF(Rohdaten!E1048='turnwise standard'!$A$5:$A$99,'turnwise standard'!$F$5:$F$99))</f>
        <v>#DIV/0!</v>
      </c>
      <c r="H1048" s="29" t="b">
        <f>IF(ISERROR(G1048),1&lt;0,E1048-G1048&gt;eval!$B$6)</f>
        <v>0</v>
      </c>
      <c r="I1048" s="32" t="e">
        <f>Rohdaten!L1048-G1048</f>
        <v>#DIV/0!</v>
      </c>
      <c r="J1048" s="32">
        <f t="shared" si="224"/>
        <v>0</v>
      </c>
      <c r="K1048" s="32">
        <f t="shared" si="225"/>
        <v>0</v>
      </c>
      <c r="V1048" s="31" t="e">
        <f t="array" ref="V1048">AVERAGE(IF(Rohdaten!E1048='turnwise standard'!$A$5:$A$99,'turnwise standard'!$P$5:$P$99))</f>
        <v>#DIV/0!</v>
      </c>
      <c r="AF1048" s="32">
        <f>(AC1048)/((AE1048+0.0000000000000000001)/charge/constants!$B$3)</f>
        <v>0</v>
      </c>
      <c r="AG1048" s="32">
        <f>SQRT(AC1048+1)/((AE1048+0.0000000000000000001)/charge/constants!$B$3)</f>
        <v>4.8066000000000004</v>
      </c>
      <c r="AH1048" s="32">
        <f>AF1048/eval!$E$18</f>
        <v>0</v>
      </c>
      <c r="AI1048" s="32">
        <f>AG1048/eval!$E$18</f>
        <v>5.8210958603810132</v>
      </c>
      <c r="AR1048" s="32" t="e">
        <f t="shared" si="226"/>
        <v>#DIV/0!</v>
      </c>
      <c r="AT1048" s="32">
        <f>(AP1048)/((AS1048+0.0000000000000000001)/charge/constants!$B$3)</f>
        <v>0</v>
      </c>
      <c r="AU1048" s="32">
        <f>SQRT(AP1048+1)/((AS1048+0.0000000000000000001)/charge/constants!$B$3)</f>
        <v>4.8066000000000004</v>
      </c>
      <c r="AV1048" s="32">
        <f>AT1048/eval!$E$18</f>
        <v>0</v>
      </c>
      <c r="AW1048" s="32">
        <f>AU1048/eval!$E$18</f>
        <v>5.8210958603810132</v>
      </c>
      <c r="BC1048" s="32" t="e">
        <f>Rohdaten!AD1048-G1048</f>
        <v>#DIV/0!</v>
      </c>
      <c r="BF1048" s="33">
        <f>Rohdaten!AF1048/eval!$B$7</f>
        <v>0</v>
      </c>
    </row>
    <row r="1049" spans="2:58" x14ac:dyDescent="0.2">
      <c r="B1049" s="29">
        <f>IF(1=1,Rohdaten!H1049,"x"&amp;Rohdaten!H1049)</f>
        <v>0</v>
      </c>
      <c r="C1049" s="29">
        <f>IF(101,Rohdaten!F1049,-Rohdaten!F1049)</f>
        <v>0</v>
      </c>
      <c r="E1049" s="32">
        <f>Rohdaten!J1049</f>
        <v>0</v>
      </c>
      <c r="F1049" s="32" t="e">
        <f>AVERAGE(Rohdaten!L1049,Rohdaten!X1049,Rohdaten!AD1049)</f>
        <v>#DIV/0!</v>
      </c>
      <c r="G1049" s="29" t="e">
        <f t="array" ref="G1049">AVERAGE(IF(Rohdaten!E1049='turnwise standard'!$A$5:$A$99,'turnwise standard'!$F$5:$F$99))</f>
        <v>#DIV/0!</v>
      </c>
      <c r="H1049" s="29" t="b">
        <f>IF(ISERROR(G1049),1&lt;0,E1049-G1049&gt;eval!$B$6)</f>
        <v>0</v>
      </c>
      <c r="I1049" s="32" t="e">
        <f>Rohdaten!L1049-G1049</f>
        <v>#DIV/0!</v>
      </c>
      <c r="J1049" s="32">
        <f t="shared" si="224"/>
        <v>0</v>
      </c>
      <c r="K1049" s="32">
        <f t="shared" si="225"/>
        <v>0</v>
      </c>
      <c r="V1049" s="31" t="e">
        <f t="array" ref="V1049">AVERAGE(IF(Rohdaten!E1049='turnwise standard'!$A$5:$A$99,'turnwise standard'!$P$5:$P$99))</f>
        <v>#DIV/0!</v>
      </c>
      <c r="AF1049" s="32">
        <f>(AC1049)/((AE1049+0.0000000000000000001)/charge/constants!$B$3)</f>
        <v>0</v>
      </c>
      <c r="AG1049" s="32">
        <f>SQRT(AC1049+1)/((AE1049+0.0000000000000000001)/charge/constants!$B$3)</f>
        <v>4.8066000000000004</v>
      </c>
      <c r="AH1049" s="32">
        <f>AF1049/eval!$E$18</f>
        <v>0</v>
      </c>
      <c r="AI1049" s="32">
        <f>AG1049/eval!$E$18</f>
        <v>5.8210958603810132</v>
      </c>
      <c r="AR1049" s="32" t="e">
        <f t="shared" si="226"/>
        <v>#DIV/0!</v>
      </c>
      <c r="AT1049" s="32">
        <f>(AP1049)/((AS1049+0.0000000000000000001)/charge/constants!$B$3)</f>
        <v>0</v>
      </c>
      <c r="AU1049" s="32">
        <f>SQRT(AP1049+1)/((AS1049+0.0000000000000000001)/charge/constants!$B$3)</f>
        <v>4.8066000000000004</v>
      </c>
      <c r="AV1049" s="32">
        <f>AT1049/eval!$E$18</f>
        <v>0</v>
      </c>
      <c r="AW1049" s="32">
        <f>AU1049/eval!$E$18</f>
        <v>5.8210958603810132</v>
      </c>
      <c r="BC1049" s="32" t="e">
        <f>Rohdaten!AD1049-G1049</f>
        <v>#DIV/0!</v>
      </c>
      <c r="BF1049" s="33">
        <f>Rohdaten!AF1049/eval!$B$7</f>
        <v>0</v>
      </c>
    </row>
    <row r="1050" spans="2:58" x14ac:dyDescent="0.2">
      <c r="B1050" s="29">
        <f>IF(1=1,Rohdaten!H1050,"x"&amp;Rohdaten!H1050)</f>
        <v>0</v>
      </c>
      <c r="C1050" s="29">
        <f>IF(101,Rohdaten!F1050,-Rohdaten!F1050)</f>
        <v>0</v>
      </c>
      <c r="E1050" s="32">
        <f>Rohdaten!J1050</f>
        <v>0</v>
      </c>
      <c r="F1050" s="32" t="e">
        <f>AVERAGE(Rohdaten!L1050,Rohdaten!X1050,Rohdaten!AD1050)</f>
        <v>#DIV/0!</v>
      </c>
      <c r="G1050" s="29" t="e">
        <f t="array" ref="G1050">AVERAGE(IF(Rohdaten!E1050='turnwise standard'!$A$5:$A$99,'turnwise standard'!$F$5:$F$99))</f>
        <v>#DIV/0!</v>
      </c>
      <c r="H1050" s="29" t="b">
        <f>IF(ISERROR(G1050),1&lt;0,E1050-G1050&gt;eval!$B$6)</f>
        <v>0</v>
      </c>
      <c r="I1050" s="32" t="e">
        <f>Rohdaten!L1050-G1050</f>
        <v>#DIV/0!</v>
      </c>
      <c r="J1050" s="32">
        <f t="shared" si="224"/>
        <v>0</v>
      </c>
      <c r="K1050" s="32">
        <f t="shared" si="225"/>
        <v>0</v>
      </c>
      <c r="V1050" s="31" t="e">
        <f t="array" ref="V1050">AVERAGE(IF(Rohdaten!E1050='turnwise standard'!$A$5:$A$99,'turnwise standard'!$P$5:$P$99))</f>
        <v>#DIV/0!</v>
      </c>
      <c r="AF1050" s="32">
        <f>(AC1050)/((AE1050+0.0000000000000000001)/charge/constants!$B$3)</f>
        <v>0</v>
      </c>
      <c r="AG1050" s="32">
        <f>SQRT(AC1050+1)/((AE1050+0.0000000000000000001)/charge/constants!$B$3)</f>
        <v>4.8066000000000004</v>
      </c>
      <c r="AH1050" s="32">
        <f>AF1050/eval!$E$18</f>
        <v>0</v>
      </c>
      <c r="AI1050" s="32">
        <f>AG1050/eval!$E$18</f>
        <v>5.8210958603810132</v>
      </c>
      <c r="AR1050" s="32" t="e">
        <f t="shared" si="226"/>
        <v>#DIV/0!</v>
      </c>
      <c r="AT1050" s="32">
        <f>(AP1050)/((AS1050+0.0000000000000000001)/charge/constants!$B$3)</f>
        <v>0</v>
      </c>
      <c r="AU1050" s="32">
        <f>SQRT(AP1050+1)/((AS1050+0.0000000000000000001)/charge/constants!$B$3)</f>
        <v>4.8066000000000004</v>
      </c>
      <c r="AV1050" s="32">
        <f>AT1050/eval!$E$18</f>
        <v>0</v>
      </c>
      <c r="AW1050" s="32">
        <f>AU1050/eval!$E$18</f>
        <v>5.8210958603810132</v>
      </c>
      <c r="BC1050" s="32" t="e">
        <f>Rohdaten!AD1050-G1050</f>
        <v>#DIV/0!</v>
      </c>
      <c r="BF1050" s="33">
        <f>Rohdaten!AF1050/eval!$B$7</f>
        <v>0</v>
      </c>
    </row>
    <row r="1051" spans="2:58" x14ac:dyDescent="0.2">
      <c r="B1051" s="29">
        <f>IF(1=1,Rohdaten!H1051,"x"&amp;Rohdaten!H1051)</f>
        <v>0</v>
      </c>
      <c r="C1051" s="29">
        <f>IF(101,Rohdaten!F1051,-Rohdaten!F1051)</f>
        <v>0</v>
      </c>
      <c r="E1051" s="32">
        <f>Rohdaten!J1051</f>
        <v>0</v>
      </c>
      <c r="F1051" s="32" t="e">
        <f>AVERAGE(Rohdaten!L1051,Rohdaten!X1051,Rohdaten!AD1051)</f>
        <v>#DIV/0!</v>
      </c>
      <c r="G1051" s="29" t="e">
        <f t="array" ref="G1051">AVERAGE(IF(Rohdaten!E1051='turnwise standard'!$A$5:$A$99,'turnwise standard'!$F$5:$F$99))</f>
        <v>#DIV/0!</v>
      </c>
      <c r="H1051" s="29" t="b">
        <f>IF(ISERROR(G1051),1&lt;0,E1051-G1051&gt;eval!$B$6)</f>
        <v>0</v>
      </c>
      <c r="I1051" s="32" t="e">
        <f>Rohdaten!L1051-G1051</f>
        <v>#DIV/0!</v>
      </c>
      <c r="J1051" s="32">
        <f t="shared" si="224"/>
        <v>0</v>
      </c>
      <c r="K1051" s="32">
        <f t="shared" si="225"/>
        <v>0</v>
      </c>
      <c r="V1051" s="31" t="e">
        <f t="array" ref="V1051">AVERAGE(IF(Rohdaten!E1051='turnwise standard'!$A$5:$A$99,'turnwise standard'!$P$5:$P$99))</f>
        <v>#DIV/0!</v>
      </c>
      <c r="AF1051" s="32">
        <f>(AC1051)/((AE1051+0.0000000000000000001)/charge/constants!$B$3)</f>
        <v>0</v>
      </c>
      <c r="AG1051" s="32">
        <f>SQRT(AC1051+1)/((AE1051+0.0000000000000000001)/charge/constants!$B$3)</f>
        <v>4.8066000000000004</v>
      </c>
      <c r="AH1051" s="32">
        <f>AF1051/eval!$E$18</f>
        <v>0</v>
      </c>
      <c r="AI1051" s="32">
        <f>AG1051/eval!$E$18</f>
        <v>5.8210958603810132</v>
      </c>
      <c r="AR1051" s="32" t="e">
        <f t="shared" si="226"/>
        <v>#DIV/0!</v>
      </c>
      <c r="AT1051" s="32">
        <f>(AP1051)/((AS1051+0.0000000000000000001)/charge/constants!$B$3)</f>
        <v>0</v>
      </c>
      <c r="AU1051" s="32">
        <f>SQRT(AP1051+1)/((AS1051+0.0000000000000000001)/charge/constants!$B$3)</f>
        <v>4.8066000000000004</v>
      </c>
      <c r="AV1051" s="32">
        <f>AT1051/eval!$E$18</f>
        <v>0</v>
      </c>
      <c r="AW1051" s="32">
        <f>AU1051/eval!$E$18</f>
        <v>5.8210958603810132</v>
      </c>
      <c r="BC1051" s="32" t="e">
        <f>Rohdaten!AD1051-G1051</f>
        <v>#DIV/0!</v>
      </c>
      <c r="BF1051" s="33">
        <f>Rohdaten!AF1051/eval!$B$7</f>
        <v>0</v>
      </c>
    </row>
    <row r="1052" spans="2:58" x14ac:dyDescent="0.2">
      <c r="B1052" s="29">
        <f>IF(1=1,Rohdaten!H1052,"x"&amp;Rohdaten!H1052)</f>
        <v>0</v>
      </c>
      <c r="C1052" s="29">
        <f>IF(101,Rohdaten!F1052,-Rohdaten!F1052)</f>
        <v>0</v>
      </c>
      <c r="E1052" s="32">
        <f>Rohdaten!J1052</f>
        <v>0</v>
      </c>
      <c r="F1052" s="32" t="e">
        <f>AVERAGE(Rohdaten!L1052,Rohdaten!X1052,Rohdaten!AD1052)</f>
        <v>#DIV/0!</v>
      </c>
      <c r="G1052" s="29" t="e">
        <f t="array" ref="G1052">AVERAGE(IF(Rohdaten!E1052='turnwise standard'!$A$5:$A$99,'turnwise standard'!$F$5:$F$99))</f>
        <v>#DIV/0!</v>
      </c>
      <c r="H1052" s="29" t="b">
        <f>IF(ISERROR(G1052),1&lt;0,E1052-G1052&gt;eval!$B$6)</f>
        <v>0</v>
      </c>
      <c r="I1052" s="32" t="e">
        <f>Rohdaten!L1052-G1052</f>
        <v>#DIV/0!</v>
      </c>
      <c r="J1052" s="32">
        <f t="shared" si="224"/>
        <v>0</v>
      </c>
      <c r="K1052" s="32">
        <f t="shared" si="225"/>
        <v>0</v>
      </c>
      <c r="V1052" s="31" t="e">
        <f t="array" ref="V1052">AVERAGE(IF(Rohdaten!E1052='turnwise standard'!$A$5:$A$99,'turnwise standard'!$P$5:$P$99))</f>
        <v>#DIV/0!</v>
      </c>
      <c r="AF1052" s="32">
        <f>(AC1052)/((AE1052+0.0000000000000000001)/charge/constants!$B$3)</f>
        <v>0</v>
      </c>
      <c r="AG1052" s="32">
        <f>SQRT(AC1052+1)/((AE1052+0.0000000000000000001)/charge/constants!$B$3)</f>
        <v>4.8066000000000004</v>
      </c>
      <c r="AH1052" s="32">
        <f>AF1052/eval!$E$18</f>
        <v>0</v>
      </c>
      <c r="AI1052" s="32">
        <f>AG1052/eval!$E$18</f>
        <v>5.8210958603810132</v>
      </c>
      <c r="AR1052" s="32" t="e">
        <f t="shared" si="226"/>
        <v>#DIV/0!</v>
      </c>
      <c r="AT1052" s="32">
        <f>(AP1052)/((AS1052+0.0000000000000000001)/charge/constants!$B$3)</f>
        <v>0</v>
      </c>
      <c r="AU1052" s="32">
        <f>SQRT(AP1052+1)/((AS1052+0.0000000000000000001)/charge/constants!$B$3)</f>
        <v>4.8066000000000004</v>
      </c>
      <c r="AV1052" s="32">
        <f>AT1052/eval!$E$18</f>
        <v>0</v>
      </c>
      <c r="AW1052" s="32">
        <f>AU1052/eval!$E$18</f>
        <v>5.8210958603810132</v>
      </c>
      <c r="BC1052" s="32" t="e">
        <f>Rohdaten!AD1052-G1052</f>
        <v>#DIV/0!</v>
      </c>
      <c r="BF1052" s="33">
        <f>Rohdaten!AF1052/eval!$B$7</f>
        <v>0</v>
      </c>
    </row>
    <row r="1053" spans="2:58" x14ac:dyDescent="0.2">
      <c r="B1053" s="29">
        <f>IF(1=1,Rohdaten!H1053,"x"&amp;Rohdaten!H1053)</f>
        <v>0</v>
      </c>
      <c r="C1053" s="29">
        <f>IF(101,Rohdaten!F1053,-Rohdaten!F1053)</f>
        <v>0</v>
      </c>
      <c r="E1053" s="32">
        <f>Rohdaten!J1053</f>
        <v>0</v>
      </c>
      <c r="F1053" s="32" t="e">
        <f>AVERAGE(Rohdaten!L1053,Rohdaten!X1053,Rohdaten!AD1053)</f>
        <v>#DIV/0!</v>
      </c>
      <c r="G1053" s="29" t="e">
        <f t="array" ref="G1053">AVERAGE(IF(Rohdaten!E1053='turnwise standard'!$A$5:$A$99,'turnwise standard'!$F$5:$F$99))</f>
        <v>#DIV/0!</v>
      </c>
      <c r="H1053" s="29" t="b">
        <f>IF(ISERROR(G1053),1&lt;0,E1053-G1053&gt;eval!$B$6)</f>
        <v>0</v>
      </c>
      <c r="I1053" s="32" t="e">
        <f>Rohdaten!L1053-G1053</f>
        <v>#DIV/0!</v>
      </c>
      <c r="J1053" s="32">
        <f t="shared" si="224"/>
        <v>0</v>
      </c>
      <c r="K1053" s="32">
        <f t="shared" si="225"/>
        <v>0</v>
      </c>
      <c r="V1053" s="31" t="e">
        <f t="array" ref="V1053">AVERAGE(IF(Rohdaten!E1053='turnwise standard'!$A$5:$A$99,'turnwise standard'!$P$5:$P$99))</f>
        <v>#DIV/0!</v>
      </c>
      <c r="AF1053" s="32">
        <f>(AC1053)/((AE1053+0.0000000000000000001)/charge/constants!$B$3)</f>
        <v>0</v>
      </c>
      <c r="AG1053" s="32">
        <f>SQRT(AC1053+1)/((AE1053+0.0000000000000000001)/charge/constants!$B$3)</f>
        <v>4.8066000000000004</v>
      </c>
      <c r="AH1053" s="32">
        <f>AF1053/eval!$E$18</f>
        <v>0</v>
      </c>
      <c r="AI1053" s="32">
        <f>AG1053/eval!$E$18</f>
        <v>5.8210958603810132</v>
      </c>
      <c r="AR1053" s="32" t="e">
        <f t="shared" si="226"/>
        <v>#DIV/0!</v>
      </c>
      <c r="AT1053" s="32">
        <f>(AP1053)/((AS1053+0.0000000000000000001)/charge/constants!$B$3)</f>
        <v>0</v>
      </c>
      <c r="AU1053" s="32">
        <f>SQRT(AP1053+1)/((AS1053+0.0000000000000000001)/charge/constants!$B$3)</f>
        <v>4.8066000000000004</v>
      </c>
      <c r="AV1053" s="32">
        <f>AT1053/eval!$E$18</f>
        <v>0</v>
      </c>
      <c r="AW1053" s="32">
        <f>AU1053/eval!$E$18</f>
        <v>5.8210958603810132</v>
      </c>
      <c r="BC1053" s="32" t="e">
        <f>Rohdaten!AD1053-G1053</f>
        <v>#DIV/0!</v>
      </c>
      <c r="BF1053" s="33">
        <f>Rohdaten!AF1053/eval!$B$7</f>
        <v>0</v>
      </c>
    </row>
    <row r="1054" spans="2:58" x14ac:dyDescent="0.2">
      <c r="B1054" s="29">
        <f>IF(1=1,Rohdaten!H1054,"x"&amp;Rohdaten!H1054)</f>
        <v>0</v>
      </c>
      <c r="C1054" s="29">
        <f>IF(101,Rohdaten!F1054,-Rohdaten!F1054)</f>
        <v>0</v>
      </c>
      <c r="E1054" s="32">
        <f>Rohdaten!J1054</f>
        <v>0</v>
      </c>
      <c r="F1054" s="32" t="e">
        <f>AVERAGE(Rohdaten!L1054,Rohdaten!X1054,Rohdaten!AD1054)</f>
        <v>#DIV/0!</v>
      </c>
      <c r="G1054" s="29" t="e">
        <f t="array" ref="G1054">AVERAGE(IF(Rohdaten!E1054='turnwise standard'!$A$5:$A$99,'turnwise standard'!$F$5:$F$99))</f>
        <v>#DIV/0!</v>
      </c>
      <c r="H1054" s="29" t="b">
        <f>IF(ISERROR(G1054),1&lt;0,E1054-G1054&gt;eval!$B$6)</f>
        <v>0</v>
      </c>
      <c r="I1054" s="32" t="e">
        <f>Rohdaten!L1054-G1054</f>
        <v>#DIV/0!</v>
      </c>
      <c r="J1054" s="32">
        <f t="shared" si="224"/>
        <v>0</v>
      </c>
      <c r="K1054" s="32">
        <f t="shared" si="225"/>
        <v>0</v>
      </c>
      <c r="V1054" s="31" t="e">
        <f t="array" ref="V1054">AVERAGE(IF(Rohdaten!E1054='turnwise standard'!$A$5:$A$99,'turnwise standard'!$P$5:$P$99))</f>
        <v>#DIV/0!</v>
      </c>
      <c r="AF1054" s="32">
        <f>(AC1054)/((AE1054+0.0000000000000000001)/charge/constants!$B$3)</f>
        <v>0</v>
      </c>
      <c r="AG1054" s="32">
        <f>SQRT(AC1054+1)/((AE1054+0.0000000000000000001)/charge/constants!$B$3)</f>
        <v>4.8066000000000004</v>
      </c>
      <c r="AH1054" s="32">
        <f>AF1054/eval!$E$18</f>
        <v>0</v>
      </c>
      <c r="AI1054" s="32">
        <f>AG1054/eval!$E$18</f>
        <v>5.8210958603810132</v>
      </c>
      <c r="AR1054" s="32" t="e">
        <f t="shared" si="226"/>
        <v>#DIV/0!</v>
      </c>
      <c r="AT1054" s="32">
        <f>(AP1054)/((AS1054+0.0000000000000000001)/charge/constants!$B$3)</f>
        <v>0</v>
      </c>
      <c r="AU1054" s="32">
        <f>SQRT(AP1054+1)/((AS1054+0.0000000000000000001)/charge/constants!$B$3)</f>
        <v>4.8066000000000004</v>
      </c>
      <c r="AV1054" s="32">
        <f>AT1054/eval!$E$18</f>
        <v>0</v>
      </c>
      <c r="AW1054" s="32">
        <f>AU1054/eval!$E$18</f>
        <v>5.8210958603810132</v>
      </c>
      <c r="BC1054" s="32" t="e">
        <f>Rohdaten!AD1054-G1054</f>
        <v>#DIV/0!</v>
      </c>
      <c r="BF1054" s="33">
        <f>Rohdaten!AF1054/eval!$B$7</f>
        <v>0</v>
      </c>
    </row>
    <row r="1055" spans="2:58" x14ac:dyDescent="0.2">
      <c r="B1055" s="29">
        <f>IF(1=1,Rohdaten!H1055,"x"&amp;Rohdaten!H1055)</f>
        <v>0</v>
      </c>
      <c r="C1055" s="29">
        <f>IF(101,Rohdaten!F1055,-Rohdaten!F1055)</f>
        <v>0</v>
      </c>
      <c r="E1055" s="32">
        <f>Rohdaten!J1055</f>
        <v>0</v>
      </c>
      <c r="F1055" s="32" t="e">
        <f>AVERAGE(Rohdaten!L1055,Rohdaten!X1055,Rohdaten!AD1055)</f>
        <v>#DIV/0!</v>
      </c>
      <c r="G1055" s="29" t="e">
        <f t="array" ref="G1055">AVERAGE(IF(Rohdaten!E1055='turnwise standard'!$A$5:$A$99,'turnwise standard'!$F$5:$F$99))</f>
        <v>#DIV/0!</v>
      </c>
      <c r="H1055" s="29" t="b">
        <f>IF(ISERROR(G1055),1&lt;0,E1055-G1055&gt;eval!$B$6)</f>
        <v>0</v>
      </c>
      <c r="I1055" s="32" t="e">
        <f>Rohdaten!L1055-G1055</f>
        <v>#DIV/0!</v>
      </c>
      <c r="J1055" s="32">
        <f t="shared" si="224"/>
        <v>0</v>
      </c>
      <c r="K1055" s="32">
        <f t="shared" si="225"/>
        <v>0</v>
      </c>
      <c r="V1055" s="31" t="e">
        <f t="array" ref="V1055">AVERAGE(IF(Rohdaten!E1055='turnwise standard'!$A$5:$A$99,'turnwise standard'!$P$5:$P$99))</f>
        <v>#DIV/0!</v>
      </c>
      <c r="AF1055" s="32">
        <f>(AC1055)/((AE1055+0.0000000000000000001)/charge/constants!$B$3)</f>
        <v>0</v>
      </c>
      <c r="AG1055" s="32">
        <f>SQRT(AC1055+1)/((AE1055+0.0000000000000000001)/charge/constants!$B$3)</f>
        <v>4.8066000000000004</v>
      </c>
      <c r="AH1055" s="32">
        <f>AF1055/eval!$E$18</f>
        <v>0</v>
      </c>
      <c r="AI1055" s="32">
        <f>AG1055/eval!$E$18</f>
        <v>5.8210958603810132</v>
      </c>
      <c r="AR1055" s="32" t="e">
        <f t="shared" si="226"/>
        <v>#DIV/0!</v>
      </c>
      <c r="AT1055" s="32">
        <f>(AP1055)/((AS1055+0.0000000000000000001)/charge/constants!$B$3)</f>
        <v>0</v>
      </c>
      <c r="AU1055" s="32">
        <f>SQRT(AP1055+1)/((AS1055+0.0000000000000000001)/charge/constants!$B$3)</f>
        <v>4.8066000000000004</v>
      </c>
      <c r="AV1055" s="32">
        <f>AT1055/eval!$E$18</f>
        <v>0</v>
      </c>
      <c r="AW1055" s="32">
        <f>AU1055/eval!$E$18</f>
        <v>5.8210958603810132</v>
      </c>
      <c r="BC1055" s="32" t="e">
        <f>Rohdaten!AD1055-G1055</f>
        <v>#DIV/0!</v>
      </c>
      <c r="BF1055" s="33">
        <f>Rohdaten!AF1055/eval!$B$7</f>
        <v>0</v>
      </c>
    </row>
    <row r="1056" spans="2:58" x14ac:dyDescent="0.2">
      <c r="B1056" s="29">
        <f>IF(1=1,Rohdaten!H1056,"x"&amp;Rohdaten!H1056)</f>
        <v>0</v>
      </c>
      <c r="C1056" s="29">
        <f>IF(101,Rohdaten!F1056,-Rohdaten!F1056)</f>
        <v>0</v>
      </c>
      <c r="E1056" s="32">
        <f>Rohdaten!J1056</f>
        <v>0</v>
      </c>
      <c r="F1056" s="32" t="e">
        <f>AVERAGE(Rohdaten!L1056,Rohdaten!X1056,Rohdaten!AD1056)</f>
        <v>#DIV/0!</v>
      </c>
      <c r="G1056" s="29" t="e">
        <f t="array" ref="G1056">AVERAGE(IF(Rohdaten!E1056='turnwise standard'!$A$5:$A$99,'turnwise standard'!$F$5:$F$99))</f>
        <v>#DIV/0!</v>
      </c>
      <c r="H1056" s="29" t="b">
        <f>IF(ISERROR(G1056),1&lt;0,E1056-G1056&gt;eval!$B$6)</f>
        <v>0</v>
      </c>
      <c r="I1056" s="32" t="e">
        <f>Rohdaten!L1056-G1056</f>
        <v>#DIV/0!</v>
      </c>
      <c r="J1056" s="32">
        <f t="shared" si="224"/>
        <v>0</v>
      </c>
      <c r="K1056" s="32">
        <f t="shared" si="225"/>
        <v>0</v>
      </c>
      <c r="V1056" s="31" t="e">
        <f t="array" ref="V1056">AVERAGE(IF(Rohdaten!E1056='turnwise standard'!$A$5:$A$99,'turnwise standard'!$P$5:$P$99))</f>
        <v>#DIV/0!</v>
      </c>
      <c r="AF1056" s="32">
        <f>(AC1056)/((AE1056+0.0000000000000000001)/charge/constants!$B$3)</f>
        <v>0</v>
      </c>
      <c r="AG1056" s="32">
        <f>SQRT(AC1056+1)/((AE1056+0.0000000000000000001)/charge/constants!$B$3)</f>
        <v>4.8066000000000004</v>
      </c>
      <c r="AH1056" s="32">
        <f>AF1056/eval!$E$18</f>
        <v>0</v>
      </c>
      <c r="AI1056" s="32">
        <f>AG1056/eval!$E$18</f>
        <v>5.8210958603810132</v>
      </c>
      <c r="AR1056" s="32" t="e">
        <f t="shared" si="226"/>
        <v>#DIV/0!</v>
      </c>
      <c r="AT1056" s="32">
        <f>(AP1056)/((AS1056+0.0000000000000000001)/charge/constants!$B$3)</f>
        <v>0</v>
      </c>
      <c r="AU1056" s="32">
        <f>SQRT(AP1056+1)/((AS1056+0.0000000000000000001)/charge/constants!$B$3)</f>
        <v>4.8066000000000004</v>
      </c>
      <c r="AV1056" s="32">
        <f>AT1056/eval!$E$18</f>
        <v>0</v>
      </c>
      <c r="AW1056" s="32">
        <f>AU1056/eval!$E$18</f>
        <v>5.8210958603810132</v>
      </c>
      <c r="BC1056" s="32" t="e">
        <f>Rohdaten!AD1056-G1056</f>
        <v>#DIV/0!</v>
      </c>
      <c r="BF1056" s="33">
        <f>Rohdaten!AF1056/eval!$B$7</f>
        <v>0</v>
      </c>
    </row>
    <row r="1057" spans="2:58" x14ac:dyDescent="0.2">
      <c r="B1057" s="29">
        <f>IF(1=1,Rohdaten!H1057,"x"&amp;Rohdaten!H1057)</f>
        <v>0</v>
      </c>
      <c r="C1057" s="29">
        <f>IF(101,Rohdaten!F1057,-Rohdaten!F1057)</f>
        <v>0</v>
      </c>
      <c r="E1057" s="32">
        <f>Rohdaten!J1057</f>
        <v>0</v>
      </c>
      <c r="F1057" s="32" t="e">
        <f>AVERAGE(Rohdaten!L1057,Rohdaten!X1057,Rohdaten!AD1057)</f>
        <v>#DIV/0!</v>
      </c>
      <c r="G1057" s="29" t="e">
        <f t="array" ref="G1057">AVERAGE(IF(Rohdaten!E1057='turnwise standard'!$A$5:$A$99,'turnwise standard'!$F$5:$F$99))</f>
        <v>#DIV/0!</v>
      </c>
      <c r="H1057" s="29" t="b">
        <f>IF(ISERROR(G1057),1&lt;0,E1057-G1057&gt;eval!$B$6)</f>
        <v>0</v>
      </c>
      <c r="I1057" s="32" t="e">
        <f>Rohdaten!L1057-G1057</f>
        <v>#DIV/0!</v>
      </c>
      <c r="J1057" s="32">
        <f t="shared" si="224"/>
        <v>0</v>
      </c>
      <c r="K1057" s="32">
        <f t="shared" si="225"/>
        <v>0</v>
      </c>
      <c r="V1057" s="31" t="e">
        <f t="array" ref="V1057">AVERAGE(IF(Rohdaten!E1057='turnwise standard'!$A$5:$A$99,'turnwise standard'!$P$5:$P$99))</f>
        <v>#DIV/0!</v>
      </c>
      <c r="AF1057" s="32">
        <f>(AC1057)/((AE1057+0.0000000000000000001)/charge/constants!$B$3)</f>
        <v>0</v>
      </c>
      <c r="AG1057" s="32">
        <f>SQRT(AC1057+1)/((AE1057+0.0000000000000000001)/charge/constants!$B$3)</f>
        <v>4.8066000000000004</v>
      </c>
      <c r="AH1057" s="32">
        <f>AF1057/eval!$E$18</f>
        <v>0</v>
      </c>
      <c r="AI1057" s="32">
        <f>AG1057/eval!$E$18</f>
        <v>5.8210958603810132</v>
      </c>
      <c r="AR1057" s="32" t="e">
        <f t="shared" si="226"/>
        <v>#DIV/0!</v>
      </c>
      <c r="AT1057" s="32">
        <f>(AP1057)/((AS1057+0.0000000000000000001)/charge/constants!$B$3)</f>
        <v>0</v>
      </c>
      <c r="AU1057" s="32">
        <f>SQRT(AP1057+1)/((AS1057+0.0000000000000000001)/charge/constants!$B$3)</f>
        <v>4.8066000000000004</v>
      </c>
      <c r="AV1057" s="32">
        <f>AT1057/eval!$E$18</f>
        <v>0</v>
      </c>
      <c r="AW1057" s="32">
        <f>AU1057/eval!$E$18</f>
        <v>5.8210958603810132</v>
      </c>
      <c r="BC1057" s="32" t="e">
        <f>Rohdaten!AD1057-G1057</f>
        <v>#DIV/0!</v>
      </c>
      <c r="BF1057" s="33">
        <f>Rohdaten!AF1057/eval!$B$7</f>
        <v>0</v>
      </c>
    </row>
    <row r="1058" spans="2:58" x14ac:dyDescent="0.2">
      <c r="B1058" s="29">
        <f>IF(1=1,Rohdaten!H1058,"x"&amp;Rohdaten!H1058)</f>
        <v>0</v>
      </c>
      <c r="C1058" s="29">
        <f>IF(101,Rohdaten!F1058,-Rohdaten!F1058)</f>
        <v>0</v>
      </c>
      <c r="E1058" s="32">
        <f>Rohdaten!J1058</f>
        <v>0</v>
      </c>
      <c r="F1058" s="32" t="e">
        <f>AVERAGE(Rohdaten!L1058,Rohdaten!X1058,Rohdaten!AD1058)</f>
        <v>#DIV/0!</v>
      </c>
      <c r="G1058" s="29" t="e">
        <f t="array" ref="G1058">AVERAGE(IF(Rohdaten!E1058='turnwise standard'!$A$5:$A$99,'turnwise standard'!$F$5:$F$99))</f>
        <v>#DIV/0!</v>
      </c>
      <c r="H1058" s="29" t="b">
        <f>IF(ISERROR(G1058),1&lt;0,E1058-G1058&gt;eval!$B$6)</f>
        <v>0</v>
      </c>
      <c r="I1058" s="32" t="e">
        <f>Rohdaten!L1058-G1058</f>
        <v>#DIV/0!</v>
      </c>
      <c r="J1058" s="32">
        <f t="shared" si="224"/>
        <v>0</v>
      </c>
      <c r="K1058" s="32">
        <f t="shared" si="225"/>
        <v>0</v>
      </c>
      <c r="V1058" s="31" t="e">
        <f t="array" ref="V1058">AVERAGE(IF(Rohdaten!E1058='turnwise standard'!$A$5:$A$99,'turnwise standard'!$P$5:$P$99))</f>
        <v>#DIV/0!</v>
      </c>
      <c r="AF1058" s="32">
        <f>(AC1058)/((AE1058+0.0000000000000000001)/charge/constants!$B$3)</f>
        <v>0</v>
      </c>
      <c r="AG1058" s="32">
        <f>SQRT(AC1058+1)/((AE1058+0.0000000000000000001)/charge/constants!$B$3)</f>
        <v>4.8066000000000004</v>
      </c>
      <c r="AH1058" s="32">
        <f>AF1058/eval!$E$18</f>
        <v>0</v>
      </c>
      <c r="AI1058" s="32">
        <f>AG1058/eval!$E$18</f>
        <v>5.8210958603810132</v>
      </c>
      <c r="AR1058" s="32" t="e">
        <f t="shared" si="226"/>
        <v>#DIV/0!</v>
      </c>
      <c r="AT1058" s="32">
        <f>(AP1058)/((AS1058+0.0000000000000000001)/charge/constants!$B$3)</f>
        <v>0</v>
      </c>
      <c r="AU1058" s="32">
        <f>SQRT(AP1058+1)/((AS1058+0.0000000000000000001)/charge/constants!$B$3)</f>
        <v>4.8066000000000004</v>
      </c>
      <c r="AV1058" s="32">
        <f>AT1058/eval!$E$18</f>
        <v>0</v>
      </c>
      <c r="AW1058" s="32">
        <f>AU1058/eval!$E$18</f>
        <v>5.8210958603810132</v>
      </c>
      <c r="BC1058" s="32" t="e">
        <f>Rohdaten!AD1058-G1058</f>
        <v>#DIV/0!</v>
      </c>
      <c r="BF1058" s="33">
        <f>Rohdaten!AF1058/eval!$B$7</f>
        <v>0</v>
      </c>
    </row>
    <row r="1059" spans="2:58" x14ac:dyDescent="0.2">
      <c r="B1059" s="29">
        <f>IF(1=1,Rohdaten!H1059,"x"&amp;Rohdaten!H1059)</f>
        <v>0</v>
      </c>
      <c r="C1059" s="29">
        <f>IF(101,Rohdaten!F1059,-Rohdaten!F1059)</f>
        <v>0</v>
      </c>
      <c r="E1059" s="32">
        <f>Rohdaten!J1059</f>
        <v>0</v>
      </c>
      <c r="F1059" s="32" t="e">
        <f>AVERAGE(Rohdaten!L1059,Rohdaten!X1059,Rohdaten!AD1059)</f>
        <v>#DIV/0!</v>
      </c>
      <c r="G1059" s="29" t="e">
        <f t="array" ref="G1059">AVERAGE(IF(Rohdaten!E1059='turnwise standard'!$A$5:$A$99,'turnwise standard'!$F$5:$F$99))</f>
        <v>#DIV/0!</v>
      </c>
      <c r="H1059" s="29" t="b">
        <f>IF(ISERROR(G1059),1&lt;0,E1059-G1059&gt;eval!$B$6)</f>
        <v>0</v>
      </c>
      <c r="I1059" s="32" t="e">
        <f>Rohdaten!L1059-G1059</f>
        <v>#DIV/0!</v>
      </c>
      <c r="J1059" s="32">
        <f t="shared" si="224"/>
        <v>0</v>
      </c>
      <c r="K1059" s="32">
        <f t="shared" si="225"/>
        <v>0</v>
      </c>
      <c r="V1059" s="31" t="e">
        <f t="array" ref="V1059">AVERAGE(IF(Rohdaten!E1059='turnwise standard'!$A$5:$A$99,'turnwise standard'!$P$5:$P$99))</f>
        <v>#DIV/0!</v>
      </c>
      <c r="AF1059" s="32">
        <f>(AC1059)/((AE1059+0.0000000000000000001)/charge/constants!$B$3)</f>
        <v>0</v>
      </c>
      <c r="AG1059" s="32">
        <f>SQRT(AC1059+1)/((AE1059+0.0000000000000000001)/charge/constants!$B$3)</f>
        <v>4.8066000000000004</v>
      </c>
      <c r="AH1059" s="32">
        <f>AF1059/eval!$E$18</f>
        <v>0</v>
      </c>
      <c r="AI1059" s="32">
        <f>AG1059/eval!$E$18</f>
        <v>5.8210958603810132</v>
      </c>
      <c r="AR1059" s="32" t="e">
        <f t="shared" si="226"/>
        <v>#DIV/0!</v>
      </c>
      <c r="AT1059" s="32">
        <f>(AP1059)/((AS1059+0.0000000000000000001)/charge/constants!$B$3)</f>
        <v>0</v>
      </c>
      <c r="AU1059" s="32">
        <f>SQRT(AP1059+1)/((AS1059+0.0000000000000000001)/charge/constants!$B$3)</f>
        <v>4.8066000000000004</v>
      </c>
      <c r="AV1059" s="32">
        <f>AT1059/eval!$E$18</f>
        <v>0</v>
      </c>
      <c r="AW1059" s="32">
        <f>AU1059/eval!$E$18</f>
        <v>5.8210958603810132</v>
      </c>
      <c r="BC1059" s="32" t="e">
        <f>Rohdaten!AD1059-G1059</f>
        <v>#DIV/0!</v>
      </c>
      <c r="BF1059" s="33">
        <f>Rohdaten!AF1059/eval!$B$7</f>
        <v>0</v>
      </c>
    </row>
    <row r="1060" spans="2:58" x14ac:dyDescent="0.2">
      <c r="B1060" s="29">
        <f>IF(1=1,Rohdaten!H1060,"x"&amp;Rohdaten!H1060)</f>
        <v>0</v>
      </c>
      <c r="C1060" s="29">
        <f>IF(101,Rohdaten!F1060,-Rohdaten!F1060)</f>
        <v>0</v>
      </c>
      <c r="E1060" s="32">
        <f>Rohdaten!J1060</f>
        <v>0</v>
      </c>
      <c r="F1060" s="32" t="e">
        <f>AVERAGE(Rohdaten!L1060,Rohdaten!X1060,Rohdaten!AD1060)</f>
        <v>#DIV/0!</v>
      </c>
      <c r="G1060" s="29" t="e">
        <f t="array" ref="G1060">AVERAGE(IF(Rohdaten!E1060='turnwise standard'!$A$5:$A$99,'turnwise standard'!$F$5:$F$99))</f>
        <v>#DIV/0!</v>
      </c>
      <c r="H1060" s="29" t="b">
        <f>IF(ISERROR(G1060),1&lt;0,E1060-G1060&gt;eval!$B$6)</f>
        <v>0</v>
      </c>
      <c r="I1060" s="32" t="e">
        <f>Rohdaten!L1060-G1060</f>
        <v>#DIV/0!</v>
      </c>
      <c r="J1060" s="32">
        <f t="shared" si="224"/>
        <v>0</v>
      </c>
      <c r="K1060" s="32">
        <f t="shared" si="225"/>
        <v>0</v>
      </c>
      <c r="V1060" s="31" t="e">
        <f t="array" ref="V1060">AVERAGE(IF(Rohdaten!E1060='turnwise standard'!$A$5:$A$99,'turnwise standard'!$P$5:$P$99))</f>
        <v>#DIV/0!</v>
      </c>
      <c r="AF1060" s="32">
        <f>(AC1060)/((AE1060+0.0000000000000000001)/charge/constants!$B$3)</f>
        <v>0</v>
      </c>
      <c r="AG1060" s="32">
        <f>SQRT(AC1060+1)/((AE1060+0.0000000000000000001)/charge/constants!$B$3)</f>
        <v>4.8066000000000004</v>
      </c>
      <c r="AH1060" s="32">
        <f>AF1060/eval!$E$18</f>
        <v>0</v>
      </c>
      <c r="AI1060" s="32">
        <f>AG1060/eval!$E$18</f>
        <v>5.8210958603810132</v>
      </c>
      <c r="AR1060" s="32" t="e">
        <f t="shared" si="226"/>
        <v>#DIV/0!</v>
      </c>
      <c r="AT1060" s="32">
        <f>(AP1060)/((AS1060+0.0000000000000000001)/charge/constants!$B$3)</f>
        <v>0</v>
      </c>
      <c r="AU1060" s="32">
        <f>SQRT(AP1060+1)/((AS1060+0.0000000000000000001)/charge/constants!$B$3)</f>
        <v>4.8066000000000004</v>
      </c>
      <c r="AV1060" s="32">
        <f>AT1060/eval!$E$18</f>
        <v>0</v>
      </c>
      <c r="AW1060" s="32">
        <f>AU1060/eval!$E$18</f>
        <v>5.8210958603810132</v>
      </c>
      <c r="BC1060" s="32" t="e">
        <f>Rohdaten!AD1060-G1060</f>
        <v>#DIV/0!</v>
      </c>
      <c r="BF1060" s="33">
        <f>Rohdaten!AF1060/eval!$B$7</f>
        <v>0</v>
      </c>
    </row>
    <row r="1061" spans="2:58" x14ac:dyDescent="0.2">
      <c r="B1061" s="29">
        <f>IF(1=1,Rohdaten!H1061,"x"&amp;Rohdaten!H1061)</f>
        <v>0</v>
      </c>
      <c r="C1061" s="29">
        <f>IF(101,Rohdaten!F1061,-Rohdaten!F1061)</f>
        <v>0</v>
      </c>
      <c r="E1061" s="32">
        <f>Rohdaten!J1061</f>
        <v>0</v>
      </c>
      <c r="F1061" s="32" t="e">
        <f>AVERAGE(Rohdaten!L1061,Rohdaten!X1061,Rohdaten!AD1061)</f>
        <v>#DIV/0!</v>
      </c>
      <c r="G1061" s="29" t="e">
        <f t="array" ref="G1061">AVERAGE(IF(Rohdaten!E1061='turnwise standard'!$A$5:$A$99,'turnwise standard'!$F$5:$F$99))</f>
        <v>#DIV/0!</v>
      </c>
      <c r="H1061" s="29" t="b">
        <f>IF(ISERROR(G1061),1&lt;0,E1061-G1061&gt;eval!$B$6)</f>
        <v>0</v>
      </c>
      <c r="I1061" s="32" t="e">
        <f>Rohdaten!L1061-G1061</f>
        <v>#DIV/0!</v>
      </c>
      <c r="J1061" s="32">
        <f t="shared" si="224"/>
        <v>0</v>
      </c>
      <c r="K1061" s="32">
        <f t="shared" si="225"/>
        <v>0</v>
      </c>
      <c r="V1061" s="31" t="e">
        <f t="array" ref="V1061">AVERAGE(IF(Rohdaten!E1061='turnwise standard'!$A$5:$A$99,'turnwise standard'!$P$5:$P$99))</f>
        <v>#DIV/0!</v>
      </c>
      <c r="AF1061" s="32">
        <f>(AC1061)/((AE1061+0.0000000000000000001)/charge/constants!$B$3)</f>
        <v>0</v>
      </c>
      <c r="AG1061" s="32">
        <f>SQRT(AC1061+1)/((AE1061+0.0000000000000000001)/charge/constants!$B$3)</f>
        <v>4.8066000000000004</v>
      </c>
      <c r="AH1061" s="32">
        <f>AF1061/eval!$E$18</f>
        <v>0</v>
      </c>
      <c r="AI1061" s="32">
        <f>AG1061/eval!$E$18</f>
        <v>5.8210958603810132</v>
      </c>
      <c r="AR1061" s="32" t="e">
        <f t="shared" si="226"/>
        <v>#DIV/0!</v>
      </c>
      <c r="AT1061" s="32">
        <f>(AP1061)/((AS1061+0.0000000000000000001)/charge/constants!$B$3)</f>
        <v>0</v>
      </c>
      <c r="AU1061" s="32">
        <f>SQRT(AP1061+1)/((AS1061+0.0000000000000000001)/charge/constants!$B$3)</f>
        <v>4.8066000000000004</v>
      </c>
      <c r="AV1061" s="32">
        <f>AT1061/eval!$E$18</f>
        <v>0</v>
      </c>
      <c r="AW1061" s="32">
        <f>AU1061/eval!$E$18</f>
        <v>5.8210958603810132</v>
      </c>
      <c r="BC1061" s="32" t="e">
        <f>Rohdaten!AD1061-G1061</f>
        <v>#DIV/0!</v>
      </c>
      <c r="BF1061" s="33">
        <f>Rohdaten!AF1061/eval!$B$7</f>
        <v>0</v>
      </c>
    </row>
    <row r="1062" spans="2:58" x14ac:dyDescent="0.2">
      <c r="B1062" s="29">
        <f>IF(1=1,Rohdaten!H1062,"x"&amp;Rohdaten!H1062)</f>
        <v>0</v>
      </c>
      <c r="C1062" s="29">
        <f>IF(101,Rohdaten!F1062,-Rohdaten!F1062)</f>
        <v>0</v>
      </c>
      <c r="E1062" s="32">
        <f>Rohdaten!J1062</f>
        <v>0</v>
      </c>
      <c r="F1062" s="32" t="e">
        <f>AVERAGE(Rohdaten!L1062,Rohdaten!X1062,Rohdaten!AD1062)</f>
        <v>#DIV/0!</v>
      </c>
      <c r="G1062" s="29" t="e">
        <f t="array" ref="G1062">AVERAGE(IF(Rohdaten!E1062='turnwise standard'!$A$5:$A$99,'turnwise standard'!$F$5:$F$99))</f>
        <v>#DIV/0!</v>
      </c>
      <c r="H1062" s="29" t="b">
        <f>IF(ISERROR(G1062),1&lt;0,E1062-G1062&gt;eval!$B$6)</f>
        <v>0</v>
      </c>
      <c r="I1062" s="32" t="e">
        <f>Rohdaten!L1062-G1062</f>
        <v>#DIV/0!</v>
      </c>
      <c r="J1062" s="32">
        <f t="shared" si="224"/>
        <v>0</v>
      </c>
      <c r="K1062" s="32">
        <f t="shared" si="225"/>
        <v>0</v>
      </c>
      <c r="V1062" s="31" t="e">
        <f t="array" ref="V1062">AVERAGE(IF(Rohdaten!E1062='turnwise standard'!$A$5:$A$99,'turnwise standard'!$P$5:$P$99))</f>
        <v>#DIV/0!</v>
      </c>
      <c r="AF1062" s="32">
        <f>(AC1062)/((AE1062+0.0000000000000000001)/charge/constants!$B$3)</f>
        <v>0</v>
      </c>
      <c r="AG1062" s="32">
        <f>SQRT(AC1062+1)/((AE1062+0.0000000000000000001)/charge/constants!$B$3)</f>
        <v>4.8066000000000004</v>
      </c>
      <c r="AH1062" s="32">
        <f>AF1062/eval!$E$18</f>
        <v>0</v>
      </c>
      <c r="AI1062" s="32">
        <f>AG1062/eval!$E$18</f>
        <v>5.8210958603810132</v>
      </c>
      <c r="AR1062" s="32" t="e">
        <f t="shared" si="226"/>
        <v>#DIV/0!</v>
      </c>
      <c r="AT1062" s="32">
        <f>(AP1062)/((AS1062+0.0000000000000000001)/charge/constants!$B$3)</f>
        <v>0</v>
      </c>
      <c r="AU1062" s="32">
        <f>SQRT(AP1062+1)/((AS1062+0.0000000000000000001)/charge/constants!$B$3)</f>
        <v>4.8066000000000004</v>
      </c>
      <c r="AV1062" s="32">
        <f>AT1062/eval!$E$18</f>
        <v>0</v>
      </c>
      <c r="AW1062" s="32">
        <f>AU1062/eval!$E$18</f>
        <v>5.8210958603810132</v>
      </c>
      <c r="BC1062" s="32" t="e">
        <f>Rohdaten!AD1062-G1062</f>
        <v>#DIV/0!</v>
      </c>
      <c r="BF1062" s="33">
        <f>Rohdaten!AF1062/eval!$B$7</f>
        <v>0</v>
      </c>
    </row>
    <row r="1063" spans="2:58" x14ac:dyDescent="0.2">
      <c r="B1063" s="29">
        <f>IF(1=1,Rohdaten!H1063,"x"&amp;Rohdaten!H1063)</f>
        <v>0</v>
      </c>
      <c r="C1063" s="29">
        <f>IF(101,Rohdaten!F1063,-Rohdaten!F1063)</f>
        <v>0</v>
      </c>
      <c r="E1063" s="32">
        <f>Rohdaten!J1063</f>
        <v>0</v>
      </c>
      <c r="F1063" s="32" t="e">
        <f>AVERAGE(Rohdaten!L1063,Rohdaten!X1063,Rohdaten!AD1063)</f>
        <v>#DIV/0!</v>
      </c>
      <c r="G1063" s="29" t="e">
        <f t="array" ref="G1063">AVERAGE(IF(Rohdaten!E1063='turnwise standard'!$A$5:$A$99,'turnwise standard'!$F$5:$F$99))</f>
        <v>#DIV/0!</v>
      </c>
      <c r="H1063" s="29" t="b">
        <f>IF(ISERROR(G1063),1&lt;0,E1063-G1063&gt;eval!$B$6)</f>
        <v>0</v>
      </c>
      <c r="I1063" s="32" t="e">
        <f>Rohdaten!L1063-G1063</f>
        <v>#DIV/0!</v>
      </c>
      <c r="J1063" s="32">
        <f t="shared" si="224"/>
        <v>0</v>
      </c>
      <c r="K1063" s="32">
        <f t="shared" si="225"/>
        <v>0</v>
      </c>
      <c r="V1063" s="31" t="e">
        <f t="array" ref="V1063">AVERAGE(IF(Rohdaten!E1063='turnwise standard'!$A$5:$A$99,'turnwise standard'!$P$5:$P$99))</f>
        <v>#DIV/0!</v>
      </c>
      <c r="AF1063" s="32">
        <f>(AC1063)/((AE1063+0.0000000000000000001)/charge/constants!$B$3)</f>
        <v>0</v>
      </c>
      <c r="AG1063" s="32">
        <f>SQRT(AC1063+1)/((AE1063+0.0000000000000000001)/charge/constants!$B$3)</f>
        <v>4.8066000000000004</v>
      </c>
      <c r="AH1063" s="32">
        <f>AF1063/eval!$E$18</f>
        <v>0</v>
      </c>
      <c r="AI1063" s="32">
        <f>AG1063/eval!$E$18</f>
        <v>5.8210958603810132</v>
      </c>
      <c r="AR1063" s="32" t="e">
        <f t="shared" si="226"/>
        <v>#DIV/0!</v>
      </c>
      <c r="AT1063" s="32">
        <f>(AP1063)/((AS1063+0.0000000000000000001)/charge/constants!$B$3)</f>
        <v>0</v>
      </c>
      <c r="AU1063" s="32">
        <f>SQRT(AP1063+1)/((AS1063+0.0000000000000000001)/charge/constants!$B$3)</f>
        <v>4.8066000000000004</v>
      </c>
      <c r="AV1063" s="32">
        <f>AT1063/eval!$E$18</f>
        <v>0</v>
      </c>
      <c r="AW1063" s="32">
        <f>AU1063/eval!$E$18</f>
        <v>5.8210958603810132</v>
      </c>
      <c r="BC1063" s="32" t="e">
        <f>Rohdaten!AD1063-G1063</f>
        <v>#DIV/0!</v>
      </c>
      <c r="BF1063" s="33">
        <f>Rohdaten!AF1063/eval!$B$7</f>
        <v>0</v>
      </c>
    </row>
    <row r="1064" spans="2:58" x14ac:dyDescent="0.2">
      <c r="B1064" s="29">
        <f>IF(1=1,Rohdaten!H1064,"x"&amp;Rohdaten!H1064)</f>
        <v>0</v>
      </c>
      <c r="C1064" s="29">
        <f>IF(101,Rohdaten!F1064,-Rohdaten!F1064)</f>
        <v>0</v>
      </c>
      <c r="E1064" s="32">
        <f>Rohdaten!J1064</f>
        <v>0</v>
      </c>
      <c r="F1064" s="32" t="e">
        <f>AVERAGE(Rohdaten!L1064,Rohdaten!X1064,Rohdaten!AD1064)</f>
        <v>#DIV/0!</v>
      </c>
      <c r="G1064" s="29" t="e">
        <f t="array" ref="G1064">AVERAGE(IF(Rohdaten!E1064='turnwise standard'!$A$5:$A$99,'turnwise standard'!$F$5:$F$99))</f>
        <v>#DIV/0!</v>
      </c>
      <c r="H1064" s="29" t="b">
        <f>IF(ISERROR(G1064),1&lt;0,E1064-G1064&gt;eval!$B$6)</f>
        <v>0</v>
      </c>
      <c r="I1064" s="32" t="e">
        <f>Rohdaten!L1064-G1064</f>
        <v>#DIV/0!</v>
      </c>
      <c r="J1064" s="32">
        <f t="shared" si="224"/>
        <v>0</v>
      </c>
      <c r="K1064" s="32">
        <f t="shared" si="225"/>
        <v>0</v>
      </c>
      <c r="V1064" s="31" t="e">
        <f t="array" ref="V1064">AVERAGE(IF(Rohdaten!E1064='turnwise standard'!$A$5:$A$99,'turnwise standard'!$P$5:$P$99))</f>
        <v>#DIV/0!</v>
      </c>
      <c r="AF1064" s="32">
        <f>(AC1064)/((AE1064+0.0000000000000000001)/charge/constants!$B$3)</f>
        <v>0</v>
      </c>
      <c r="AG1064" s="32">
        <f>SQRT(AC1064+1)/((AE1064+0.0000000000000000001)/charge/constants!$B$3)</f>
        <v>4.8066000000000004</v>
      </c>
      <c r="AH1064" s="32">
        <f>AF1064/eval!$E$18</f>
        <v>0</v>
      </c>
      <c r="AI1064" s="32">
        <f>AG1064/eval!$E$18</f>
        <v>5.8210958603810132</v>
      </c>
      <c r="AR1064" s="32" t="e">
        <f t="shared" si="226"/>
        <v>#DIV/0!</v>
      </c>
      <c r="AT1064" s="32">
        <f>(AP1064)/((AS1064+0.0000000000000000001)/charge/constants!$B$3)</f>
        <v>0</v>
      </c>
      <c r="AU1064" s="32">
        <f>SQRT(AP1064+1)/((AS1064+0.0000000000000000001)/charge/constants!$B$3)</f>
        <v>4.8066000000000004</v>
      </c>
      <c r="AV1064" s="32">
        <f>AT1064/eval!$E$18</f>
        <v>0</v>
      </c>
      <c r="AW1064" s="32">
        <f>AU1064/eval!$E$18</f>
        <v>5.8210958603810132</v>
      </c>
      <c r="BC1064" s="32" t="e">
        <f>Rohdaten!AD1064-G1064</f>
        <v>#DIV/0!</v>
      </c>
      <c r="BF1064" s="33">
        <f>Rohdaten!AF1064/eval!$B$7</f>
        <v>0</v>
      </c>
    </row>
    <row r="1065" spans="2:58" x14ac:dyDescent="0.2">
      <c r="B1065" s="29">
        <f>IF(1=1,Rohdaten!H1065,"x"&amp;Rohdaten!H1065)</f>
        <v>0</v>
      </c>
      <c r="C1065" s="29">
        <f>IF(101,Rohdaten!F1065,-Rohdaten!F1065)</f>
        <v>0</v>
      </c>
      <c r="E1065" s="32">
        <f>Rohdaten!J1065</f>
        <v>0</v>
      </c>
      <c r="F1065" s="32" t="e">
        <f>AVERAGE(Rohdaten!L1065,Rohdaten!X1065,Rohdaten!AD1065)</f>
        <v>#DIV/0!</v>
      </c>
      <c r="G1065" s="29" t="e">
        <f t="array" ref="G1065">AVERAGE(IF(Rohdaten!E1065='turnwise standard'!$A$5:$A$99,'turnwise standard'!$F$5:$F$99))</f>
        <v>#DIV/0!</v>
      </c>
      <c r="H1065" s="29" t="b">
        <f>IF(ISERROR(G1065),1&lt;0,E1065-G1065&gt;eval!$B$6)</f>
        <v>0</v>
      </c>
      <c r="I1065" s="32" t="e">
        <f>Rohdaten!L1065-G1065</f>
        <v>#DIV/0!</v>
      </c>
      <c r="J1065" s="32">
        <f t="shared" si="224"/>
        <v>0</v>
      </c>
      <c r="K1065" s="32">
        <f t="shared" si="225"/>
        <v>0</v>
      </c>
      <c r="V1065" s="31" t="e">
        <f t="array" ref="V1065">AVERAGE(IF(Rohdaten!E1065='turnwise standard'!$A$5:$A$99,'turnwise standard'!$P$5:$P$99))</f>
        <v>#DIV/0!</v>
      </c>
      <c r="AF1065" s="32">
        <f>(AC1065)/((AE1065+0.0000000000000000001)/charge/constants!$B$3)</f>
        <v>0</v>
      </c>
      <c r="AG1065" s="32">
        <f>SQRT(AC1065+1)/((AE1065+0.0000000000000000001)/charge/constants!$B$3)</f>
        <v>4.8066000000000004</v>
      </c>
      <c r="AH1065" s="32">
        <f>AF1065/eval!$E$18</f>
        <v>0</v>
      </c>
      <c r="AI1065" s="32">
        <f>AG1065/eval!$E$18</f>
        <v>5.8210958603810132</v>
      </c>
      <c r="AR1065" s="32" t="e">
        <f t="shared" si="226"/>
        <v>#DIV/0!</v>
      </c>
      <c r="AT1065" s="32">
        <f>(AP1065)/((AS1065+0.0000000000000000001)/charge/constants!$B$3)</f>
        <v>0</v>
      </c>
      <c r="AU1065" s="32">
        <f>SQRT(AP1065+1)/((AS1065+0.0000000000000000001)/charge/constants!$B$3)</f>
        <v>4.8066000000000004</v>
      </c>
      <c r="AV1065" s="32">
        <f>AT1065/eval!$E$18</f>
        <v>0</v>
      </c>
      <c r="AW1065" s="32">
        <f>AU1065/eval!$E$18</f>
        <v>5.8210958603810132</v>
      </c>
      <c r="BC1065" s="32" t="e">
        <f>Rohdaten!AD1065-G1065</f>
        <v>#DIV/0!</v>
      </c>
      <c r="BF1065" s="33">
        <f>Rohdaten!AF1065/eval!$B$7</f>
        <v>0</v>
      </c>
    </row>
    <row r="1066" spans="2:58" x14ac:dyDescent="0.2">
      <c r="B1066" s="29">
        <f>IF(1=1,Rohdaten!H1066,"x"&amp;Rohdaten!H1066)</f>
        <v>0</v>
      </c>
      <c r="C1066" s="29">
        <f>IF(101,Rohdaten!F1066,-Rohdaten!F1066)</f>
        <v>0</v>
      </c>
      <c r="E1066" s="32">
        <f>Rohdaten!J1066</f>
        <v>0</v>
      </c>
      <c r="F1066" s="32" t="e">
        <f>AVERAGE(Rohdaten!L1066,Rohdaten!X1066,Rohdaten!AD1066)</f>
        <v>#DIV/0!</v>
      </c>
      <c r="G1066" s="29" t="e">
        <f t="array" ref="G1066">AVERAGE(IF(Rohdaten!E1066='turnwise standard'!$A$5:$A$99,'turnwise standard'!$F$5:$F$99))</f>
        <v>#DIV/0!</v>
      </c>
      <c r="H1066" s="29" t="b">
        <f>IF(ISERROR(G1066),1&lt;0,E1066-G1066&gt;eval!$B$6)</f>
        <v>0</v>
      </c>
      <c r="I1066" s="32" t="e">
        <f>Rohdaten!L1066-G1066</f>
        <v>#DIV/0!</v>
      </c>
      <c r="J1066" s="32">
        <f t="shared" si="224"/>
        <v>0</v>
      </c>
      <c r="K1066" s="32">
        <f t="shared" si="225"/>
        <v>0</v>
      </c>
      <c r="V1066" s="31" t="e">
        <f t="array" ref="V1066">AVERAGE(IF(Rohdaten!E1066='turnwise standard'!$A$5:$A$99,'turnwise standard'!$P$5:$P$99))</f>
        <v>#DIV/0!</v>
      </c>
      <c r="AF1066" s="32">
        <f>(AC1066)/((AE1066+0.0000000000000000001)/charge/constants!$B$3)</f>
        <v>0</v>
      </c>
      <c r="AG1066" s="32">
        <f>SQRT(AC1066+1)/((AE1066+0.0000000000000000001)/charge/constants!$B$3)</f>
        <v>4.8066000000000004</v>
      </c>
      <c r="AH1066" s="32">
        <f>AF1066/eval!$E$18</f>
        <v>0</v>
      </c>
      <c r="AI1066" s="32">
        <f>AG1066/eval!$E$18</f>
        <v>5.8210958603810132</v>
      </c>
      <c r="AR1066" s="32" t="e">
        <f t="shared" si="226"/>
        <v>#DIV/0!</v>
      </c>
      <c r="AT1066" s="32">
        <f>(AP1066)/((AS1066+0.0000000000000000001)/charge/constants!$B$3)</f>
        <v>0</v>
      </c>
      <c r="AU1066" s="32">
        <f>SQRT(AP1066+1)/((AS1066+0.0000000000000000001)/charge/constants!$B$3)</f>
        <v>4.8066000000000004</v>
      </c>
      <c r="AV1066" s="32">
        <f>AT1066/eval!$E$18</f>
        <v>0</v>
      </c>
      <c r="AW1066" s="32">
        <f>AU1066/eval!$E$18</f>
        <v>5.8210958603810132</v>
      </c>
      <c r="BC1066" s="32" t="e">
        <f>Rohdaten!AD1066-G1066</f>
        <v>#DIV/0!</v>
      </c>
      <c r="BF1066" s="33">
        <f>Rohdaten!AF1066/eval!$B$7</f>
        <v>0</v>
      </c>
    </row>
    <row r="1067" spans="2:58" x14ac:dyDescent="0.2">
      <c r="B1067" s="29">
        <f>IF(1=1,Rohdaten!H1067,"x"&amp;Rohdaten!H1067)</f>
        <v>0</v>
      </c>
      <c r="C1067" s="29">
        <f>IF(101,Rohdaten!F1067,-Rohdaten!F1067)</f>
        <v>0</v>
      </c>
      <c r="E1067" s="32">
        <f>Rohdaten!J1067</f>
        <v>0</v>
      </c>
      <c r="F1067" s="32" t="e">
        <f>AVERAGE(Rohdaten!L1067,Rohdaten!X1067,Rohdaten!AD1067)</f>
        <v>#DIV/0!</v>
      </c>
      <c r="G1067" s="29" t="e">
        <f t="array" ref="G1067">AVERAGE(IF(Rohdaten!E1067='turnwise standard'!$A$5:$A$99,'turnwise standard'!$F$5:$F$99))</f>
        <v>#DIV/0!</v>
      </c>
      <c r="H1067" s="29" t="b">
        <f>IF(ISERROR(G1067),1&lt;0,E1067-G1067&gt;eval!$B$6)</f>
        <v>0</v>
      </c>
      <c r="I1067" s="32" t="e">
        <f>Rohdaten!L1067-G1067</f>
        <v>#DIV/0!</v>
      </c>
      <c r="J1067" s="32">
        <f t="shared" si="224"/>
        <v>0</v>
      </c>
      <c r="K1067" s="32">
        <f t="shared" si="225"/>
        <v>0</v>
      </c>
      <c r="V1067" s="31" t="e">
        <f t="array" ref="V1067">AVERAGE(IF(Rohdaten!E1067='turnwise standard'!$A$5:$A$99,'turnwise standard'!$P$5:$P$99))</f>
        <v>#DIV/0!</v>
      </c>
      <c r="AF1067" s="32">
        <f>(AC1067)/((AE1067+0.0000000000000000001)/charge/constants!$B$3)</f>
        <v>0</v>
      </c>
      <c r="AG1067" s="32">
        <f>SQRT(AC1067+1)/((AE1067+0.0000000000000000001)/charge/constants!$B$3)</f>
        <v>4.8066000000000004</v>
      </c>
      <c r="AH1067" s="32">
        <f>AF1067/eval!$E$18</f>
        <v>0</v>
      </c>
      <c r="AI1067" s="32">
        <f>AG1067/eval!$E$18</f>
        <v>5.8210958603810132</v>
      </c>
      <c r="AR1067" s="32" t="e">
        <f t="shared" si="226"/>
        <v>#DIV/0!</v>
      </c>
      <c r="AT1067" s="32">
        <f>(AP1067)/((AS1067+0.0000000000000000001)/charge/constants!$B$3)</f>
        <v>0</v>
      </c>
      <c r="AU1067" s="32">
        <f>SQRT(AP1067+1)/((AS1067+0.0000000000000000001)/charge/constants!$B$3)</f>
        <v>4.8066000000000004</v>
      </c>
      <c r="AV1067" s="32">
        <f>AT1067/eval!$E$18</f>
        <v>0</v>
      </c>
      <c r="AW1067" s="32">
        <f>AU1067/eval!$E$18</f>
        <v>5.8210958603810132</v>
      </c>
      <c r="BC1067" s="32" t="e">
        <f>Rohdaten!AD1067-G1067</f>
        <v>#DIV/0!</v>
      </c>
      <c r="BF1067" s="33">
        <f>Rohdaten!AF1067/eval!$B$7</f>
        <v>0</v>
      </c>
    </row>
    <row r="1068" spans="2:58" x14ac:dyDescent="0.2">
      <c r="B1068" s="29">
        <f>IF(1=1,Rohdaten!H1068,"x"&amp;Rohdaten!H1068)</f>
        <v>0</v>
      </c>
      <c r="C1068" s="29">
        <f>IF(101,Rohdaten!F1068,-Rohdaten!F1068)</f>
        <v>0</v>
      </c>
      <c r="E1068" s="32">
        <f>Rohdaten!J1068</f>
        <v>0</v>
      </c>
      <c r="F1068" s="32" t="e">
        <f>AVERAGE(Rohdaten!L1068,Rohdaten!X1068,Rohdaten!AD1068)</f>
        <v>#DIV/0!</v>
      </c>
      <c r="G1068" s="29" t="e">
        <f t="array" ref="G1068">AVERAGE(IF(Rohdaten!E1068='turnwise standard'!$A$5:$A$99,'turnwise standard'!$F$5:$F$99))</f>
        <v>#DIV/0!</v>
      </c>
      <c r="H1068" s="29" t="b">
        <f>IF(ISERROR(G1068),1&lt;0,E1068-G1068&gt;eval!$B$6)</f>
        <v>0</v>
      </c>
      <c r="I1068" s="32" t="e">
        <f>Rohdaten!L1068-G1068</f>
        <v>#DIV/0!</v>
      </c>
      <c r="J1068" s="32">
        <f t="shared" si="224"/>
        <v>0</v>
      </c>
      <c r="K1068" s="32">
        <f t="shared" si="225"/>
        <v>0</v>
      </c>
      <c r="V1068" s="31" t="e">
        <f t="array" ref="V1068">AVERAGE(IF(Rohdaten!E1068='turnwise standard'!$A$5:$A$99,'turnwise standard'!$P$5:$P$99))</f>
        <v>#DIV/0!</v>
      </c>
      <c r="AF1068" s="32">
        <f>(AC1068)/((AE1068+0.0000000000000000001)/charge/constants!$B$3)</f>
        <v>0</v>
      </c>
      <c r="AG1068" s="32">
        <f>SQRT(AC1068+1)/((AE1068+0.0000000000000000001)/charge/constants!$B$3)</f>
        <v>4.8066000000000004</v>
      </c>
      <c r="AH1068" s="32">
        <f>AF1068/eval!$E$18</f>
        <v>0</v>
      </c>
      <c r="AI1068" s="32">
        <f>AG1068/eval!$E$18</f>
        <v>5.8210958603810132</v>
      </c>
      <c r="AR1068" s="32" t="e">
        <f t="shared" si="226"/>
        <v>#DIV/0!</v>
      </c>
      <c r="AT1068" s="32">
        <f>(AP1068)/((AS1068+0.0000000000000000001)/charge/constants!$B$3)</f>
        <v>0</v>
      </c>
      <c r="AU1068" s="32">
        <f>SQRT(AP1068+1)/((AS1068+0.0000000000000000001)/charge/constants!$B$3)</f>
        <v>4.8066000000000004</v>
      </c>
      <c r="AV1068" s="32">
        <f>AT1068/eval!$E$18</f>
        <v>0</v>
      </c>
      <c r="AW1068" s="32">
        <f>AU1068/eval!$E$18</f>
        <v>5.8210958603810132</v>
      </c>
      <c r="BC1068" s="32" t="e">
        <f>Rohdaten!AD1068-G1068</f>
        <v>#DIV/0!</v>
      </c>
      <c r="BF1068" s="33">
        <f>Rohdaten!AF1068/eval!$B$7</f>
        <v>0</v>
      </c>
    </row>
    <row r="1069" spans="2:58" x14ac:dyDescent="0.2">
      <c r="B1069" s="29">
        <f>IF(1=1,Rohdaten!H1069,"x"&amp;Rohdaten!H1069)</f>
        <v>0</v>
      </c>
      <c r="C1069" s="29">
        <f>IF(101,Rohdaten!F1069,-Rohdaten!F1069)</f>
        <v>0</v>
      </c>
      <c r="E1069" s="32">
        <f>Rohdaten!J1069</f>
        <v>0</v>
      </c>
      <c r="F1069" s="32" t="e">
        <f>AVERAGE(Rohdaten!L1069,Rohdaten!X1069,Rohdaten!AD1069)</f>
        <v>#DIV/0!</v>
      </c>
      <c r="G1069" s="29" t="e">
        <f t="array" ref="G1069">AVERAGE(IF(Rohdaten!E1069='turnwise standard'!$A$5:$A$99,'turnwise standard'!$F$5:$F$99))</f>
        <v>#DIV/0!</v>
      </c>
      <c r="H1069" s="29" t="b">
        <f>IF(ISERROR(G1069),1&lt;0,E1069-G1069&gt;eval!$B$6)</f>
        <v>0</v>
      </c>
      <c r="I1069" s="32" t="e">
        <f>Rohdaten!L1069-G1069</f>
        <v>#DIV/0!</v>
      </c>
      <c r="J1069" s="32">
        <f t="shared" si="224"/>
        <v>0</v>
      </c>
      <c r="K1069" s="32">
        <f t="shared" si="225"/>
        <v>0</v>
      </c>
      <c r="V1069" s="31" t="e">
        <f t="array" ref="V1069">AVERAGE(IF(Rohdaten!E1069='turnwise standard'!$A$5:$A$99,'turnwise standard'!$P$5:$P$99))</f>
        <v>#DIV/0!</v>
      </c>
      <c r="AF1069" s="32">
        <f>(AC1069)/((AE1069+0.0000000000000000001)/charge/constants!$B$3)</f>
        <v>0</v>
      </c>
      <c r="AG1069" s="32">
        <f>SQRT(AC1069+1)/((AE1069+0.0000000000000000001)/charge/constants!$B$3)</f>
        <v>4.8066000000000004</v>
      </c>
      <c r="AH1069" s="32">
        <f>AF1069/eval!$E$18</f>
        <v>0</v>
      </c>
      <c r="AI1069" s="32">
        <f>AG1069/eval!$E$18</f>
        <v>5.8210958603810132</v>
      </c>
      <c r="AR1069" s="32" t="e">
        <f t="shared" si="226"/>
        <v>#DIV/0!</v>
      </c>
      <c r="AT1069" s="32">
        <f>(AP1069)/((AS1069+0.0000000000000000001)/charge/constants!$B$3)</f>
        <v>0</v>
      </c>
      <c r="AU1069" s="32">
        <f>SQRT(AP1069+1)/((AS1069+0.0000000000000000001)/charge/constants!$B$3)</f>
        <v>4.8066000000000004</v>
      </c>
      <c r="AV1069" s="32">
        <f>AT1069/eval!$E$18</f>
        <v>0</v>
      </c>
      <c r="AW1069" s="32">
        <f>AU1069/eval!$E$18</f>
        <v>5.8210958603810132</v>
      </c>
      <c r="BC1069" s="32" t="e">
        <f>Rohdaten!AD1069-G1069</f>
        <v>#DIV/0!</v>
      </c>
      <c r="BF1069" s="33">
        <f>Rohdaten!AF1069/eval!$B$7</f>
        <v>0</v>
      </c>
    </row>
    <row r="1070" spans="2:58" x14ac:dyDescent="0.2">
      <c r="B1070" s="29">
        <f>IF(1=1,Rohdaten!H1070,"x"&amp;Rohdaten!H1070)</f>
        <v>0</v>
      </c>
      <c r="C1070" s="29">
        <f>IF(101,Rohdaten!F1070,-Rohdaten!F1070)</f>
        <v>0</v>
      </c>
      <c r="E1070" s="32">
        <f>Rohdaten!J1070</f>
        <v>0</v>
      </c>
      <c r="F1070" s="32" t="e">
        <f>AVERAGE(Rohdaten!L1070,Rohdaten!X1070,Rohdaten!AD1070)</f>
        <v>#DIV/0!</v>
      </c>
      <c r="G1070" s="29" t="e">
        <f t="array" ref="G1070">AVERAGE(IF(Rohdaten!E1070='turnwise standard'!$A$5:$A$99,'turnwise standard'!$F$5:$F$99))</f>
        <v>#DIV/0!</v>
      </c>
      <c r="H1070" s="29" t="b">
        <f>IF(ISERROR(G1070),1&lt;0,E1070-G1070&gt;eval!$B$6)</f>
        <v>0</v>
      </c>
      <c r="I1070" s="32" t="e">
        <f>Rohdaten!L1070-G1070</f>
        <v>#DIV/0!</v>
      </c>
      <c r="J1070" s="32">
        <f t="shared" si="224"/>
        <v>0</v>
      </c>
      <c r="K1070" s="32">
        <f t="shared" si="225"/>
        <v>0</v>
      </c>
      <c r="V1070" s="31" t="e">
        <f t="array" ref="V1070">AVERAGE(IF(Rohdaten!E1070='turnwise standard'!$A$5:$A$99,'turnwise standard'!$P$5:$P$99))</f>
        <v>#DIV/0!</v>
      </c>
      <c r="AF1070" s="32">
        <f>(AC1070)/((AE1070+0.0000000000000000001)/charge/constants!$B$3)</f>
        <v>0</v>
      </c>
      <c r="AG1070" s="32">
        <f>SQRT(AC1070+1)/((AE1070+0.0000000000000000001)/charge/constants!$B$3)</f>
        <v>4.8066000000000004</v>
      </c>
      <c r="AH1070" s="32">
        <f>AF1070/eval!$E$18</f>
        <v>0</v>
      </c>
      <c r="AI1070" s="32">
        <f>AG1070/eval!$E$18</f>
        <v>5.8210958603810132</v>
      </c>
      <c r="AR1070" s="32" t="e">
        <f t="shared" si="226"/>
        <v>#DIV/0!</v>
      </c>
      <c r="AT1070" s="32">
        <f>(AP1070)/((AS1070+0.0000000000000000001)/charge/constants!$B$3)</f>
        <v>0</v>
      </c>
      <c r="AU1070" s="32">
        <f>SQRT(AP1070+1)/((AS1070+0.0000000000000000001)/charge/constants!$B$3)</f>
        <v>4.8066000000000004</v>
      </c>
      <c r="AV1070" s="32">
        <f>AT1070/eval!$E$18</f>
        <v>0</v>
      </c>
      <c r="AW1070" s="32">
        <f>AU1070/eval!$E$18</f>
        <v>5.8210958603810132</v>
      </c>
      <c r="BC1070" s="32" t="e">
        <f>Rohdaten!AD1070-G1070</f>
        <v>#DIV/0!</v>
      </c>
      <c r="BF1070" s="33">
        <f>Rohdaten!AF1070/eval!$B$7</f>
        <v>0</v>
      </c>
    </row>
    <row r="1071" spans="2:58" x14ac:dyDescent="0.2">
      <c r="B1071" s="29">
        <f>IF(1=1,Rohdaten!H1071,"x"&amp;Rohdaten!H1071)</f>
        <v>0</v>
      </c>
      <c r="C1071" s="29">
        <f>IF(101,Rohdaten!F1071,-Rohdaten!F1071)</f>
        <v>0</v>
      </c>
      <c r="E1071" s="32">
        <f>Rohdaten!J1071</f>
        <v>0</v>
      </c>
      <c r="F1071" s="32" t="e">
        <f>AVERAGE(Rohdaten!L1071,Rohdaten!X1071,Rohdaten!AD1071)</f>
        <v>#DIV/0!</v>
      </c>
      <c r="G1071" s="29" t="e">
        <f t="array" ref="G1071">AVERAGE(IF(Rohdaten!E1071='turnwise standard'!$A$5:$A$99,'turnwise standard'!$F$5:$F$99))</f>
        <v>#DIV/0!</v>
      </c>
      <c r="H1071" s="29" t="b">
        <f>IF(ISERROR(G1071),1&lt;0,E1071-G1071&gt;eval!$B$6)</f>
        <v>0</v>
      </c>
      <c r="I1071" s="32" t="e">
        <f>Rohdaten!L1071-G1071</f>
        <v>#DIV/0!</v>
      </c>
      <c r="J1071" s="32">
        <f t="shared" si="224"/>
        <v>0</v>
      </c>
      <c r="K1071" s="32">
        <f t="shared" si="225"/>
        <v>0</v>
      </c>
      <c r="V1071" s="31" t="e">
        <f t="array" ref="V1071">AVERAGE(IF(Rohdaten!E1071='turnwise standard'!$A$5:$A$99,'turnwise standard'!$P$5:$P$99))</f>
        <v>#DIV/0!</v>
      </c>
      <c r="AF1071" s="32">
        <f>(AC1071)/((AE1071+0.0000000000000000001)/charge/constants!$B$3)</f>
        <v>0</v>
      </c>
      <c r="AG1071" s="32">
        <f>SQRT(AC1071+1)/((AE1071+0.0000000000000000001)/charge/constants!$B$3)</f>
        <v>4.8066000000000004</v>
      </c>
      <c r="AH1071" s="32">
        <f>AF1071/eval!$E$18</f>
        <v>0</v>
      </c>
      <c r="AI1071" s="32">
        <f>AG1071/eval!$E$18</f>
        <v>5.8210958603810132</v>
      </c>
      <c r="AR1071" s="32" t="e">
        <f t="shared" si="226"/>
        <v>#DIV/0!</v>
      </c>
      <c r="AT1071" s="32">
        <f>(AP1071)/((AS1071+0.0000000000000000001)/charge/constants!$B$3)</f>
        <v>0</v>
      </c>
      <c r="AU1071" s="32">
        <f>SQRT(AP1071+1)/((AS1071+0.0000000000000000001)/charge/constants!$B$3)</f>
        <v>4.8066000000000004</v>
      </c>
      <c r="AV1071" s="32">
        <f>AT1071/eval!$E$18</f>
        <v>0</v>
      </c>
      <c r="AW1071" s="32">
        <f>AU1071/eval!$E$18</f>
        <v>5.8210958603810132</v>
      </c>
      <c r="BC1071" s="32" t="e">
        <f>Rohdaten!AD1071-G1071</f>
        <v>#DIV/0!</v>
      </c>
      <c r="BF1071" s="33">
        <f>Rohdaten!AF1071/eval!$B$7</f>
        <v>0</v>
      </c>
    </row>
    <row r="1072" spans="2:58" x14ac:dyDescent="0.2">
      <c r="B1072" s="29">
        <f>IF(1=1,Rohdaten!H1072,"x"&amp;Rohdaten!H1072)</f>
        <v>0</v>
      </c>
      <c r="C1072" s="29">
        <f>IF(101,Rohdaten!F1072,-Rohdaten!F1072)</f>
        <v>0</v>
      </c>
      <c r="E1072" s="32">
        <f>Rohdaten!J1072</f>
        <v>0</v>
      </c>
      <c r="F1072" s="32" t="e">
        <f>AVERAGE(Rohdaten!L1072,Rohdaten!X1072,Rohdaten!AD1072)</f>
        <v>#DIV/0!</v>
      </c>
      <c r="G1072" s="29" t="e">
        <f t="array" ref="G1072">AVERAGE(IF(Rohdaten!E1072='turnwise standard'!$A$5:$A$99,'turnwise standard'!$F$5:$F$99))</f>
        <v>#DIV/0!</v>
      </c>
      <c r="H1072" s="29" t="b">
        <f>IF(ISERROR(G1072),1&lt;0,E1072-G1072&gt;eval!$B$6)</f>
        <v>0</v>
      </c>
      <c r="I1072" s="32" t="e">
        <f>Rohdaten!L1072-G1072</f>
        <v>#DIV/0!</v>
      </c>
      <c r="J1072" s="32">
        <f t="shared" si="224"/>
        <v>0</v>
      </c>
      <c r="K1072" s="32">
        <f t="shared" si="225"/>
        <v>0</v>
      </c>
      <c r="V1072" s="31" t="e">
        <f t="array" ref="V1072">AVERAGE(IF(Rohdaten!E1072='turnwise standard'!$A$5:$A$99,'turnwise standard'!$P$5:$P$99))</f>
        <v>#DIV/0!</v>
      </c>
      <c r="AF1072" s="32">
        <f>(AC1072)/((AE1072+0.0000000000000000001)/charge/constants!$B$3)</f>
        <v>0</v>
      </c>
      <c r="AG1072" s="32">
        <f>SQRT(AC1072+1)/((AE1072+0.0000000000000000001)/charge/constants!$B$3)</f>
        <v>4.8066000000000004</v>
      </c>
      <c r="AH1072" s="32">
        <f>AF1072/eval!$E$18</f>
        <v>0</v>
      </c>
      <c r="AI1072" s="32">
        <f>AG1072/eval!$E$18</f>
        <v>5.8210958603810132</v>
      </c>
      <c r="AR1072" s="32" t="e">
        <f t="shared" si="226"/>
        <v>#DIV/0!</v>
      </c>
      <c r="AT1072" s="32">
        <f>(AP1072)/((AS1072+0.0000000000000000001)/charge/constants!$B$3)</f>
        <v>0</v>
      </c>
      <c r="AU1072" s="32">
        <f>SQRT(AP1072+1)/((AS1072+0.0000000000000000001)/charge/constants!$B$3)</f>
        <v>4.8066000000000004</v>
      </c>
      <c r="AV1072" s="32">
        <f>AT1072/eval!$E$18</f>
        <v>0</v>
      </c>
      <c r="AW1072" s="32">
        <f>AU1072/eval!$E$18</f>
        <v>5.8210958603810132</v>
      </c>
      <c r="BC1072" s="32" t="e">
        <f>Rohdaten!AD1072-G1072</f>
        <v>#DIV/0!</v>
      </c>
      <c r="BF1072" s="33">
        <f>Rohdaten!AF1072/eval!$B$7</f>
        <v>0</v>
      </c>
    </row>
    <row r="1073" spans="2:58" x14ac:dyDescent="0.2">
      <c r="B1073" s="29">
        <f>IF(1=1,Rohdaten!H1073,"x"&amp;Rohdaten!H1073)</f>
        <v>0</v>
      </c>
      <c r="C1073" s="29">
        <f>IF(101,Rohdaten!F1073,-Rohdaten!F1073)</f>
        <v>0</v>
      </c>
      <c r="E1073" s="32">
        <f>Rohdaten!J1073</f>
        <v>0</v>
      </c>
      <c r="F1073" s="32" t="e">
        <f>AVERAGE(Rohdaten!L1073,Rohdaten!X1073,Rohdaten!AD1073)</f>
        <v>#DIV/0!</v>
      </c>
      <c r="G1073" s="29" t="e">
        <f t="array" ref="G1073">AVERAGE(IF(Rohdaten!E1073='turnwise standard'!$A$5:$A$99,'turnwise standard'!$F$5:$F$99))</f>
        <v>#DIV/0!</v>
      </c>
      <c r="H1073" s="29" t="b">
        <f>IF(ISERROR(G1073),1&lt;0,E1073-G1073&gt;eval!$B$6)</f>
        <v>0</v>
      </c>
      <c r="I1073" s="32" t="e">
        <f>Rohdaten!L1073-G1073</f>
        <v>#DIV/0!</v>
      </c>
      <c r="J1073" s="32">
        <f t="shared" si="224"/>
        <v>0</v>
      </c>
      <c r="K1073" s="32">
        <f t="shared" si="225"/>
        <v>0</v>
      </c>
      <c r="V1073" s="31" t="e">
        <f t="array" ref="V1073">AVERAGE(IF(Rohdaten!E1073='turnwise standard'!$A$5:$A$99,'turnwise standard'!$P$5:$P$99))</f>
        <v>#DIV/0!</v>
      </c>
      <c r="AF1073" s="32">
        <f>(AC1073)/((AE1073+0.0000000000000000001)/charge/constants!$B$3)</f>
        <v>0</v>
      </c>
      <c r="AG1073" s="32">
        <f>SQRT(AC1073+1)/((AE1073+0.0000000000000000001)/charge/constants!$B$3)</f>
        <v>4.8066000000000004</v>
      </c>
      <c r="AH1073" s="32">
        <f>AF1073/eval!$E$18</f>
        <v>0</v>
      </c>
      <c r="AI1073" s="32">
        <f>AG1073/eval!$E$18</f>
        <v>5.8210958603810132</v>
      </c>
      <c r="AR1073" s="32" t="e">
        <f t="shared" si="226"/>
        <v>#DIV/0!</v>
      </c>
      <c r="AT1073" s="32">
        <f>(AP1073)/((AS1073+0.0000000000000000001)/charge/constants!$B$3)</f>
        <v>0</v>
      </c>
      <c r="AU1073" s="32">
        <f>SQRT(AP1073+1)/((AS1073+0.0000000000000000001)/charge/constants!$B$3)</f>
        <v>4.8066000000000004</v>
      </c>
      <c r="AV1073" s="32">
        <f>AT1073/eval!$E$18</f>
        <v>0</v>
      </c>
      <c r="AW1073" s="32">
        <f>AU1073/eval!$E$18</f>
        <v>5.8210958603810132</v>
      </c>
      <c r="BC1073" s="32" t="e">
        <f>Rohdaten!AD1073-G1073</f>
        <v>#DIV/0!</v>
      </c>
      <c r="BF1073" s="33">
        <f>Rohdaten!AF1073/eval!$B$7</f>
        <v>0</v>
      </c>
    </row>
    <row r="1074" spans="2:58" x14ac:dyDescent="0.2">
      <c r="B1074" s="29">
        <f>IF(1=1,Rohdaten!H1074,"x"&amp;Rohdaten!H1074)</f>
        <v>0</v>
      </c>
      <c r="C1074" s="29">
        <f>IF(101,Rohdaten!F1074,-Rohdaten!F1074)</f>
        <v>0</v>
      </c>
      <c r="E1074" s="32">
        <f>Rohdaten!J1074</f>
        <v>0</v>
      </c>
      <c r="F1074" s="32" t="e">
        <f>AVERAGE(Rohdaten!L1074,Rohdaten!X1074,Rohdaten!AD1074)</f>
        <v>#DIV/0!</v>
      </c>
      <c r="G1074" s="29" t="e">
        <f t="array" ref="G1074">AVERAGE(IF(Rohdaten!E1074='turnwise standard'!$A$5:$A$99,'turnwise standard'!$F$5:$F$99))</f>
        <v>#DIV/0!</v>
      </c>
      <c r="H1074" s="29" t="b">
        <f>IF(ISERROR(G1074),1&lt;0,E1074-G1074&gt;eval!$B$6)</f>
        <v>0</v>
      </c>
      <c r="I1074" s="32" t="e">
        <f>Rohdaten!L1074-G1074</f>
        <v>#DIV/0!</v>
      </c>
      <c r="J1074" s="32">
        <f t="shared" si="224"/>
        <v>0</v>
      </c>
      <c r="K1074" s="32">
        <f t="shared" si="225"/>
        <v>0</v>
      </c>
      <c r="V1074" s="31" t="e">
        <f t="array" ref="V1074">AVERAGE(IF(Rohdaten!E1074='turnwise standard'!$A$5:$A$99,'turnwise standard'!$P$5:$P$99))</f>
        <v>#DIV/0!</v>
      </c>
      <c r="AF1074" s="32">
        <f>(AC1074)/((AE1074+0.0000000000000000001)/charge/constants!$B$3)</f>
        <v>0</v>
      </c>
      <c r="AG1074" s="32">
        <f>SQRT(AC1074+1)/((AE1074+0.0000000000000000001)/charge/constants!$B$3)</f>
        <v>4.8066000000000004</v>
      </c>
      <c r="AH1074" s="32">
        <f>AF1074/eval!$E$18</f>
        <v>0</v>
      </c>
      <c r="AI1074" s="32">
        <f>AG1074/eval!$E$18</f>
        <v>5.8210958603810132</v>
      </c>
      <c r="AR1074" s="32" t="e">
        <f t="shared" si="226"/>
        <v>#DIV/0!</v>
      </c>
      <c r="AT1074" s="32">
        <f>(AP1074)/((AS1074+0.0000000000000000001)/charge/constants!$B$3)</f>
        <v>0</v>
      </c>
      <c r="AU1074" s="32">
        <f>SQRT(AP1074+1)/((AS1074+0.0000000000000000001)/charge/constants!$B$3)</f>
        <v>4.8066000000000004</v>
      </c>
      <c r="AV1074" s="32">
        <f>AT1074/eval!$E$18</f>
        <v>0</v>
      </c>
      <c r="AW1074" s="32">
        <f>AU1074/eval!$E$18</f>
        <v>5.8210958603810132</v>
      </c>
      <c r="BC1074" s="32" t="e">
        <f>Rohdaten!AD1074-G1074</f>
        <v>#DIV/0!</v>
      </c>
      <c r="BF1074" s="33">
        <f>Rohdaten!AF1074/eval!$B$7</f>
        <v>0</v>
      </c>
    </row>
    <row r="1075" spans="2:58" x14ac:dyDescent="0.2">
      <c r="B1075" s="29">
        <f>IF(1=1,Rohdaten!H1075,"x"&amp;Rohdaten!H1075)</f>
        <v>0</v>
      </c>
      <c r="C1075" s="29">
        <f>IF(101,Rohdaten!F1075,-Rohdaten!F1075)</f>
        <v>0</v>
      </c>
      <c r="E1075" s="32">
        <f>Rohdaten!J1075</f>
        <v>0</v>
      </c>
      <c r="F1075" s="32" t="e">
        <f>AVERAGE(Rohdaten!L1075,Rohdaten!X1075,Rohdaten!AD1075)</f>
        <v>#DIV/0!</v>
      </c>
      <c r="G1075" s="29" t="e">
        <f t="array" ref="G1075">AVERAGE(IF(Rohdaten!E1075='turnwise standard'!$A$5:$A$99,'turnwise standard'!$F$5:$F$99))</f>
        <v>#DIV/0!</v>
      </c>
      <c r="H1075" s="29" t="b">
        <f>IF(ISERROR(G1075),1&lt;0,E1075-G1075&gt;eval!$B$6)</f>
        <v>0</v>
      </c>
      <c r="I1075" s="32" t="e">
        <f>Rohdaten!L1075-G1075</f>
        <v>#DIV/0!</v>
      </c>
      <c r="J1075" s="32">
        <f t="shared" si="224"/>
        <v>0</v>
      </c>
      <c r="K1075" s="32">
        <f t="shared" si="225"/>
        <v>0</v>
      </c>
      <c r="V1075" s="31" t="e">
        <f t="array" ref="V1075">AVERAGE(IF(Rohdaten!E1075='turnwise standard'!$A$5:$A$99,'turnwise standard'!$P$5:$P$99))</f>
        <v>#DIV/0!</v>
      </c>
      <c r="AF1075" s="32">
        <f>(AC1075)/((AE1075+0.0000000000000000001)/charge/constants!$B$3)</f>
        <v>0</v>
      </c>
      <c r="AG1075" s="32">
        <f>SQRT(AC1075+1)/((AE1075+0.0000000000000000001)/charge/constants!$B$3)</f>
        <v>4.8066000000000004</v>
      </c>
      <c r="AH1075" s="32">
        <f>AF1075/eval!$E$18</f>
        <v>0</v>
      </c>
      <c r="AI1075" s="32">
        <f>AG1075/eval!$E$18</f>
        <v>5.8210958603810132</v>
      </c>
      <c r="AR1075" s="32" t="e">
        <f t="shared" si="226"/>
        <v>#DIV/0!</v>
      </c>
      <c r="AT1075" s="32">
        <f>(AP1075)/((AS1075+0.0000000000000000001)/charge/constants!$B$3)</f>
        <v>0</v>
      </c>
      <c r="AU1075" s="32">
        <f>SQRT(AP1075+1)/((AS1075+0.0000000000000000001)/charge/constants!$B$3)</f>
        <v>4.8066000000000004</v>
      </c>
      <c r="AV1075" s="32">
        <f>AT1075/eval!$E$18</f>
        <v>0</v>
      </c>
      <c r="AW1075" s="32">
        <f>AU1075/eval!$E$18</f>
        <v>5.8210958603810132</v>
      </c>
      <c r="BC1075" s="32" t="e">
        <f>Rohdaten!AD1075-G1075</f>
        <v>#DIV/0!</v>
      </c>
      <c r="BF1075" s="33">
        <f>Rohdaten!AF1075/eval!$B$7</f>
        <v>0</v>
      </c>
    </row>
    <row r="1076" spans="2:58" x14ac:dyDescent="0.2">
      <c r="B1076" s="29">
        <f>IF(1=1,Rohdaten!H1076,"x"&amp;Rohdaten!H1076)</f>
        <v>0</v>
      </c>
      <c r="C1076" s="29">
        <f>IF(101,Rohdaten!F1076,-Rohdaten!F1076)</f>
        <v>0</v>
      </c>
      <c r="E1076" s="32">
        <f>Rohdaten!J1076</f>
        <v>0</v>
      </c>
      <c r="F1076" s="32" t="e">
        <f>AVERAGE(Rohdaten!L1076,Rohdaten!X1076,Rohdaten!AD1076)</f>
        <v>#DIV/0!</v>
      </c>
      <c r="G1076" s="29" t="e">
        <f t="array" ref="G1076">AVERAGE(IF(Rohdaten!E1076='turnwise standard'!$A$5:$A$99,'turnwise standard'!$F$5:$F$99))</f>
        <v>#DIV/0!</v>
      </c>
      <c r="H1076" s="29" t="b">
        <f>IF(ISERROR(G1076),1&lt;0,E1076-G1076&gt;eval!$B$6)</f>
        <v>0</v>
      </c>
      <c r="I1076" s="32" t="e">
        <f>Rohdaten!L1076-G1076</f>
        <v>#DIV/0!</v>
      </c>
      <c r="J1076" s="32">
        <f t="shared" si="224"/>
        <v>0</v>
      </c>
      <c r="K1076" s="32">
        <f t="shared" si="225"/>
        <v>0</v>
      </c>
      <c r="V1076" s="31" t="e">
        <f t="array" ref="V1076">AVERAGE(IF(Rohdaten!E1076='turnwise standard'!$A$5:$A$99,'turnwise standard'!$P$5:$P$99))</f>
        <v>#DIV/0!</v>
      </c>
      <c r="AF1076" s="32">
        <f>(AC1076)/((AE1076+0.0000000000000000001)/charge/constants!$B$3)</f>
        <v>0</v>
      </c>
      <c r="AG1076" s="32">
        <f>SQRT(AC1076+1)/((AE1076+0.0000000000000000001)/charge/constants!$B$3)</f>
        <v>4.8066000000000004</v>
      </c>
      <c r="AH1076" s="32">
        <f>AF1076/eval!$E$18</f>
        <v>0</v>
      </c>
      <c r="AI1076" s="32">
        <f>AG1076/eval!$E$18</f>
        <v>5.8210958603810132</v>
      </c>
      <c r="AR1076" s="32" t="e">
        <f t="shared" si="226"/>
        <v>#DIV/0!</v>
      </c>
      <c r="AT1076" s="32">
        <f>(AP1076)/((AS1076+0.0000000000000000001)/charge/constants!$B$3)</f>
        <v>0</v>
      </c>
      <c r="AU1076" s="32">
        <f>SQRT(AP1076+1)/((AS1076+0.0000000000000000001)/charge/constants!$B$3)</f>
        <v>4.8066000000000004</v>
      </c>
      <c r="AV1076" s="32">
        <f>AT1076/eval!$E$18</f>
        <v>0</v>
      </c>
      <c r="AW1076" s="32">
        <f>AU1076/eval!$E$18</f>
        <v>5.8210958603810132</v>
      </c>
      <c r="BC1076" s="32" t="e">
        <f>Rohdaten!AD1076-G1076</f>
        <v>#DIV/0!</v>
      </c>
      <c r="BF1076" s="33">
        <f>Rohdaten!AF1076/eval!$B$7</f>
        <v>0</v>
      </c>
    </row>
    <row r="1077" spans="2:58" x14ac:dyDescent="0.2">
      <c r="B1077" s="29">
        <f>IF(1=1,Rohdaten!H1077,"x"&amp;Rohdaten!H1077)</f>
        <v>0</v>
      </c>
      <c r="C1077" s="29">
        <f>IF(101,Rohdaten!F1077,-Rohdaten!F1077)</f>
        <v>0</v>
      </c>
      <c r="E1077" s="32">
        <f>Rohdaten!J1077</f>
        <v>0</v>
      </c>
      <c r="F1077" s="32" t="e">
        <f>AVERAGE(Rohdaten!L1077,Rohdaten!X1077,Rohdaten!AD1077)</f>
        <v>#DIV/0!</v>
      </c>
      <c r="G1077" s="29" t="e">
        <f t="array" ref="G1077">AVERAGE(IF(Rohdaten!E1077='turnwise standard'!$A$5:$A$99,'turnwise standard'!$F$5:$F$99))</f>
        <v>#DIV/0!</v>
      </c>
      <c r="H1077" s="29" t="b">
        <f>IF(ISERROR(G1077),1&lt;0,E1077-G1077&gt;eval!$B$6)</f>
        <v>0</v>
      </c>
      <c r="I1077" s="32" t="e">
        <f>Rohdaten!L1077-G1077</f>
        <v>#DIV/0!</v>
      </c>
      <c r="J1077" s="32">
        <f t="shared" si="224"/>
        <v>0</v>
      </c>
      <c r="K1077" s="32">
        <f t="shared" si="225"/>
        <v>0</v>
      </c>
      <c r="V1077" s="31" t="e">
        <f t="array" ref="V1077">AVERAGE(IF(Rohdaten!E1077='turnwise standard'!$A$5:$A$99,'turnwise standard'!$P$5:$P$99))</f>
        <v>#DIV/0!</v>
      </c>
      <c r="AF1077" s="32">
        <f>(AC1077)/((AE1077+0.0000000000000000001)/charge/constants!$B$3)</f>
        <v>0</v>
      </c>
      <c r="AG1077" s="32">
        <f>SQRT(AC1077+1)/((AE1077+0.0000000000000000001)/charge/constants!$B$3)</f>
        <v>4.8066000000000004</v>
      </c>
      <c r="AH1077" s="32">
        <f>AF1077/eval!$E$18</f>
        <v>0</v>
      </c>
      <c r="AI1077" s="32">
        <f>AG1077/eval!$E$18</f>
        <v>5.8210958603810132</v>
      </c>
      <c r="AR1077" s="32" t="e">
        <f t="shared" si="226"/>
        <v>#DIV/0!</v>
      </c>
      <c r="AT1077" s="32">
        <f>(AP1077)/((AS1077+0.0000000000000000001)/charge/constants!$B$3)</f>
        <v>0</v>
      </c>
      <c r="AU1077" s="32">
        <f>SQRT(AP1077+1)/((AS1077+0.0000000000000000001)/charge/constants!$B$3)</f>
        <v>4.8066000000000004</v>
      </c>
      <c r="AV1077" s="32">
        <f>AT1077/eval!$E$18</f>
        <v>0</v>
      </c>
      <c r="AW1077" s="32">
        <f>AU1077/eval!$E$18</f>
        <v>5.8210958603810132</v>
      </c>
      <c r="BC1077" s="32" t="e">
        <f>Rohdaten!AD1077-G1077</f>
        <v>#DIV/0!</v>
      </c>
      <c r="BF1077" s="33">
        <f>Rohdaten!AF1077/eval!$B$7</f>
        <v>0</v>
      </c>
    </row>
    <row r="1078" spans="2:58" x14ac:dyDescent="0.2">
      <c r="B1078" s="29">
        <f>IF(1=1,Rohdaten!H1078,"x"&amp;Rohdaten!H1078)</f>
        <v>0</v>
      </c>
      <c r="C1078" s="29">
        <f>IF(101,Rohdaten!F1078,-Rohdaten!F1078)</f>
        <v>0</v>
      </c>
      <c r="E1078" s="32">
        <f>Rohdaten!J1078</f>
        <v>0</v>
      </c>
      <c r="F1078" s="32" t="e">
        <f>AVERAGE(Rohdaten!L1078,Rohdaten!X1078,Rohdaten!AD1078)</f>
        <v>#DIV/0!</v>
      </c>
      <c r="G1078" s="29" t="e">
        <f t="array" ref="G1078">AVERAGE(IF(Rohdaten!E1078='turnwise standard'!$A$5:$A$99,'turnwise standard'!$F$5:$F$99))</f>
        <v>#DIV/0!</v>
      </c>
      <c r="H1078" s="29" t="b">
        <f>IF(ISERROR(G1078),1&lt;0,E1078-G1078&gt;eval!$B$6)</f>
        <v>0</v>
      </c>
      <c r="I1078" s="32" t="e">
        <f>Rohdaten!L1078-G1078</f>
        <v>#DIV/0!</v>
      </c>
      <c r="J1078" s="32">
        <f t="shared" si="224"/>
        <v>0</v>
      </c>
      <c r="K1078" s="32">
        <f t="shared" si="225"/>
        <v>0</v>
      </c>
      <c r="V1078" s="31" t="e">
        <f t="array" ref="V1078">AVERAGE(IF(Rohdaten!E1078='turnwise standard'!$A$5:$A$99,'turnwise standard'!$P$5:$P$99))</f>
        <v>#DIV/0!</v>
      </c>
      <c r="AF1078" s="32">
        <f>(AC1078)/((AE1078+0.0000000000000000001)/charge/constants!$B$3)</f>
        <v>0</v>
      </c>
      <c r="AG1078" s="32">
        <f>SQRT(AC1078+1)/((AE1078+0.0000000000000000001)/charge/constants!$B$3)</f>
        <v>4.8066000000000004</v>
      </c>
      <c r="AH1078" s="32">
        <f>AF1078/eval!$E$18</f>
        <v>0</v>
      </c>
      <c r="AI1078" s="32">
        <f>AG1078/eval!$E$18</f>
        <v>5.8210958603810132</v>
      </c>
      <c r="AR1078" s="32" t="e">
        <f t="shared" si="226"/>
        <v>#DIV/0!</v>
      </c>
      <c r="AT1078" s="32">
        <f>(AP1078)/((AS1078+0.0000000000000000001)/charge/constants!$B$3)</f>
        <v>0</v>
      </c>
      <c r="AU1078" s="32">
        <f>SQRT(AP1078+1)/((AS1078+0.0000000000000000001)/charge/constants!$B$3)</f>
        <v>4.8066000000000004</v>
      </c>
      <c r="AV1078" s="32">
        <f>AT1078/eval!$E$18</f>
        <v>0</v>
      </c>
      <c r="AW1078" s="32">
        <f>AU1078/eval!$E$18</f>
        <v>5.8210958603810132</v>
      </c>
      <c r="BC1078" s="32" t="e">
        <f>Rohdaten!AD1078-G1078</f>
        <v>#DIV/0!</v>
      </c>
      <c r="BF1078" s="33">
        <f>Rohdaten!AF1078/eval!$B$7</f>
        <v>0</v>
      </c>
    </row>
    <row r="1079" spans="2:58" x14ac:dyDescent="0.2">
      <c r="B1079" s="29">
        <f>IF(1=1,Rohdaten!H1079,"x"&amp;Rohdaten!H1079)</f>
        <v>0</v>
      </c>
      <c r="C1079" s="29">
        <f>IF(101,Rohdaten!F1079,-Rohdaten!F1079)</f>
        <v>0</v>
      </c>
      <c r="E1079" s="32">
        <f>Rohdaten!J1079</f>
        <v>0</v>
      </c>
      <c r="F1079" s="32" t="e">
        <f>AVERAGE(Rohdaten!L1079,Rohdaten!X1079,Rohdaten!AD1079)</f>
        <v>#DIV/0!</v>
      </c>
      <c r="G1079" s="29" t="e">
        <f t="array" ref="G1079">AVERAGE(IF(Rohdaten!E1079='turnwise standard'!$A$5:$A$99,'turnwise standard'!$F$5:$F$99))</f>
        <v>#DIV/0!</v>
      </c>
      <c r="H1079" s="29" t="b">
        <f>IF(ISERROR(G1079),1&lt;0,E1079-G1079&gt;eval!$B$6)</f>
        <v>0</v>
      </c>
      <c r="I1079" s="32" t="e">
        <f>Rohdaten!L1079-G1079</f>
        <v>#DIV/0!</v>
      </c>
      <c r="J1079" s="32">
        <f t="shared" si="224"/>
        <v>0</v>
      </c>
      <c r="K1079" s="32">
        <f t="shared" si="225"/>
        <v>0</v>
      </c>
      <c r="V1079" s="31" t="e">
        <f t="array" ref="V1079">AVERAGE(IF(Rohdaten!E1079='turnwise standard'!$A$5:$A$99,'turnwise standard'!$P$5:$P$99))</f>
        <v>#DIV/0!</v>
      </c>
      <c r="AF1079" s="32">
        <f>(AC1079)/((AE1079+0.0000000000000000001)/charge/constants!$B$3)</f>
        <v>0</v>
      </c>
      <c r="AG1079" s="32">
        <f>SQRT(AC1079+1)/((AE1079+0.0000000000000000001)/charge/constants!$B$3)</f>
        <v>4.8066000000000004</v>
      </c>
      <c r="AH1079" s="32">
        <f>AF1079/eval!$E$18</f>
        <v>0</v>
      </c>
      <c r="AI1079" s="32">
        <f>AG1079/eval!$E$18</f>
        <v>5.8210958603810132</v>
      </c>
      <c r="AR1079" s="32" t="e">
        <f t="shared" si="226"/>
        <v>#DIV/0!</v>
      </c>
      <c r="AT1079" s="32">
        <f>(AP1079)/((AS1079+0.0000000000000000001)/charge/constants!$B$3)</f>
        <v>0</v>
      </c>
      <c r="AU1079" s="32">
        <f>SQRT(AP1079+1)/((AS1079+0.0000000000000000001)/charge/constants!$B$3)</f>
        <v>4.8066000000000004</v>
      </c>
      <c r="AV1079" s="32">
        <f>AT1079/eval!$E$18</f>
        <v>0</v>
      </c>
      <c r="AW1079" s="32">
        <f>AU1079/eval!$E$18</f>
        <v>5.8210958603810132</v>
      </c>
      <c r="BC1079" s="32" t="e">
        <f>Rohdaten!AD1079-G1079</f>
        <v>#DIV/0!</v>
      </c>
      <c r="BF1079" s="33">
        <f>Rohdaten!AF1079/eval!$B$7</f>
        <v>0</v>
      </c>
    </row>
    <row r="1080" spans="2:58" x14ac:dyDescent="0.2">
      <c r="B1080" s="29">
        <f>IF(1=1,Rohdaten!H1080,"x"&amp;Rohdaten!H1080)</f>
        <v>0</v>
      </c>
      <c r="C1080" s="29">
        <f>IF(101,Rohdaten!F1080,-Rohdaten!F1080)</f>
        <v>0</v>
      </c>
      <c r="E1080" s="32">
        <f>Rohdaten!J1080</f>
        <v>0</v>
      </c>
      <c r="F1080" s="32" t="e">
        <f>AVERAGE(Rohdaten!L1080,Rohdaten!X1080,Rohdaten!AD1080)</f>
        <v>#DIV/0!</v>
      </c>
      <c r="G1080" s="29" t="e">
        <f t="array" ref="G1080">AVERAGE(IF(Rohdaten!E1080='turnwise standard'!$A$5:$A$99,'turnwise standard'!$F$5:$F$99))</f>
        <v>#DIV/0!</v>
      </c>
      <c r="H1080" s="29" t="b">
        <f>IF(ISERROR(G1080),1&lt;0,E1080-G1080&gt;eval!$B$6)</f>
        <v>0</v>
      </c>
      <c r="I1080" s="32" t="e">
        <f>Rohdaten!L1080-G1080</f>
        <v>#DIV/0!</v>
      </c>
      <c r="J1080" s="32">
        <f t="shared" si="224"/>
        <v>0</v>
      </c>
      <c r="K1080" s="32">
        <f t="shared" si="225"/>
        <v>0</v>
      </c>
      <c r="V1080" s="31" t="e">
        <f t="array" ref="V1080">AVERAGE(IF(Rohdaten!E1080='turnwise standard'!$A$5:$A$99,'turnwise standard'!$P$5:$P$99))</f>
        <v>#DIV/0!</v>
      </c>
      <c r="AF1080" s="32">
        <f>(AC1080)/((AE1080+0.0000000000000000001)/charge/constants!$B$3)</f>
        <v>0</v>
      </c>
      <c r="AG1080" s="32">
        <f>SQRT(AC1080+1)/((AE1080+0.0000000000000000001)/charge/constants!$B$3)</f>
        <v>4.8066000000000004</v>
      </c>
      <c r="AH1080" s="32">
        <f>AF1080/eval!$E$18</f>
        <v>0</v>
      </c>
      <c r="AI1080" s="32">
        <f>AG1080/eval!$E$18</f>
        <v>5.8210958603810132</v>
      </c>
      <c r="AR1080" s="32" t="e">
        <f t="shared" si="226"/>
        <v>#DIV/0!</v>
      </c>
      <c r="AT1080" s="32">
        <f>(AP1080)/((AS1080+0.0000000000000000001)/charge/constants!$B$3)</f>
        <v>0</v>
      </c>
      <c r="AU1080" s="32">
        <f>SQRT(AP1080+1)/((AS1080+0.0000000000000000001)/charge/constants!$B$3)</f>
        <v>4.8066000000000004</v>
      </c>
      <c r="AV1080" s="32">
        <f>AT1080/eval!$E$18</f>
        <v>0</v>
      </c>
      <c r="AW1080" s="32">
        <f>AU1080/eval!$E$18</f>
        <v>5.8210958603810132</v>
      </c>
      <c r="BC1080" s="32" t="e">
        <f>Rohdaten!AD1080-G1080</f>
        <v>#DIV/0!</v>
      </c>
      <c r="BF1080" s="33">
        <f>Rohdaten!AF1080/eval!$B$7</f>
        <v>0</v>
      </c>
    </row>
    <row r="1081" spans="2:58" x14ac:dyDescent="0.2">
      <c r="B1081" s="29">
        <f>IF(1=1,Rohdaten!H1081,"x"&amp;Rohdaten!H1081)</f>
        <v>0</v>
      </c>
      <c r="C1081" s="29">
        <f>IF(101,Rohdaten!F1081,-Rohdaten!F1081)</f>
        <v>0</v>
      </c>
      <c r="E1081" s="32">
        <f>Rohdaten!J1081</f>
        <v>0</v>
      </c>
      <c r="F1081" s="32" t="e">
        <f>AVERAGE(Rohdaten!L1081,Rohdaten!X1081,Rohdaten!AD1081)</f>
        <v>#DIV/0!</v>
      </c>
      <c r="G1081" s="29" t="e">
        <f t="array" ref="G1081">AVERAGE(IF(Rohdaten!E1081='turnwise standard'!$A$5:$A$99,'turnwise standard'!$F$5:$F$99))</f>
        <v>#DIV/0!</v>
      </c>
      <c r="H1081" s="29" t="b">
        <f>IF(ISERROR(G1081),1&lt;0,E1081-G1081&gt;eval!$B$6)</f>
        <v>0</v>
      </c>
      <c r="I1081" s="32" t="e">
        <f>Rohdaten!L1081-G1081</f>
        <v>#DIV/0!</v>
      </c>
      <c r="J1081" s="32">
        <f t="shared" si="224"/>
        <v>0</v>
      </c>
      <c r="K1081" s="32">
        <f t="shared" si="225"/>
        <v>0</v>
      </c>
      <c r="V1081" s="31" t="e">
        <f t="array" ref="V1081">AVERAGE(IF(Rohdaten!E1081='turnwise standard'!$A$5:$A$99,'turnwise standard'!$P$5:$P$99))</f>
        <v>#DIV/0!</v>
      </c>
      <c r="AF1081" s="32">
        <f>(AC1081)/((AE1081+0.0000000000000000001)/charge/constants!$B$3)</f>
        <v>0</v>
      </c>
      <c r="AG1081" s="32">
        <f>SQRT(AC1081+1)/((AE1081+0.0000000000000000001)/charge/constants!$B$3)</f>
        <v>4.8066000000000004</v>
      </c>
      <c r="AH1081" s="32">
        <f>AF1081/eval!$E$18</f>
        <v>0</v>
      </c>
      <c r="AI1081" s="32">
        <f>AG1081/eval!$E$18</f>
        <v>5.8210958603810132</v>
      </c>
      <c r="AR1081" s="32" t="e">
        <f t="shared" si="226"/>
        <v>#DIV/0!</v>
      </c>
      <c r="AT1081" s="32">
        <f>(AP1081)/((AS1081+0.0000000000000000001)/charge/constants!$B$3)</f>
        <v>0</v>
      </c>
      <c r="AU1081" s="32">
        <f>SQRT(AP1081+1)/((AS1081+0.0000000000000000001)/charge/constants!$B$3)</f>
        <v>4.8066000000000004</v>
      </c>
      <c r="AV1081" s="32">
        <f>AT1081/eval!$E$18</f>
        <v>0</v>
      </c>
      <c r="AW1081" s="32">
        <f>AU1081/eval!$E$18</f>
        <v>5.8210958603810132</v>
      </c>
      <c r="BC1081" s="32" t="e">
        <f>Rohdaten!AD1081-G1081</f>
        <v>#DIV/0!</v>
      </c>
      <c r="BF1081" s="33">
        <f>Rohdaten!AF1081/eval!$B$7</f>
        <v>0</v>
      </c>
    </row>
    <row r="1082" spans="2:58" x14ac:dyDescent="0.2">
      <c r="B1082" s="29">
        <f>IF(1=1,Rohdaten!H1082,"x"&amp;Rohdaten!H1082)</f>
        <v>0</v>
      </c>
      <c r="C1082" s="29">
        <f>IF(101,Rohdaten!F1082,-Rohdaten!F1082)</f>
        <v>0</v>
      </c>
      <c r="E1082" s="32">
        <f>Rohdaten!J1082</f>
        <v>0</v>
      </c>
      <c r="F1082" s="32" t="e">
        <f>AVERAGE(Rohdaten!L1082,Rohdaten!X1082,Rohdaten!AD1082)</f>
        <v>#DIV/0!</v>
      </c>
      <c r="G1082" s="29" t="e">
        <f t="array" ref="G1082">AVERAGE(IF(Rohdaten!E1082='turnwise standard'!$A$5:$A$99,'turnwise standard'!$F$5:$F$99))</f>
        <v>#DIV/0!</v>
      </c>
      <c r="H1082" s="29" t="b">
        <f>IF(ISERROR(G1082),1&lt;0,E1082-G1082&gt;eval!$B$6)</f>
        <v>0</v>
      </c>
      <c r="I1082" s="32" t="e">
        <f>Rohdaten!L1082-G1082</f>
        <v>#DIV/0!</v>
      </c>
      <c r="J1082" s="32">
        <f t="shared" si="224"/>
        <v>0</v>
      </c>
      <c r="K1082" s="32">
        <f t="shared" si="225"/>
        <v>0</v>
      </c>
      <c r="V1082" s="31" t="e">
        <f t="array" ref="V1082">AVERAGE(IF(Rohdaten!E1082='turnwise standard'!$A$5:$A$99,'turnwise standard'!$P$5:$P$99))</f>
        <v>#DIV/0!</v>
      </c>
      <c r="AF1082" s="32">
        <f>(AC1082)/((AE1082+0.0000000000000000001)/charge/constants!$B$3)</f>
        <v>0</v>
      </c>
      <c r="AG1082" s="32">
        <f>SQRT(AC1082+1)/((AE1082+0.0000000000000000001)/charge/constants!$B$3)</f>
        <v>4.8066000000000004</v>
      </c>
      <c r="AH1082" s="32">
        <f>AF1082/eval!$E$18</f>
        <v>0</v>
      </c>
      <c r="AI1082" s="32">
        <f>AG1082/eval!$E$18</f>
        <v>5.8210958603810132</v>
      </c>
      <c r="AR1082" s="32" t="e">
        <f t="shared" si="226"/>
        <v>#DIV/0!</v>
      </c>
      <c r="AT1082" s="32">
        <f>(AP1082)/((AS1082+0.0000000000000000001)/charge/constants!$B$3)</f>
        <v>0</v>
      </c>
      <c r="AU1082" s="32">
        <f>SQRT(AP1082+1)/((AS1082+0.0000000000000000001)/charge/constants!$B$3)</f>
        <v>4.8066000000000004</v>
      </c>
      <c r="AV1082" s="32">
        <f>AT1082/eval!$E$18</f>
        <v>0</v>
      </c>
      <c r="AW1082" s="32">
        <f>AU1082/eval!$E$18</f>
        <v>5.8210958603810132</v>
      </c>
      <c r="BC1082" s="32" t="e">
        <f>Rohdaten!AD1082-G1082</f>
        <v>#DIV/0!</v>
      </c>
      <c r="BF1082" s="33">
        <f>Rohdaten!AF1082/eval!$B$7</f>
        <v>0</v>
      </c>
    </row>
    <row r="1083" spans="2:58" x14ac:dyDescent="0.2">
      <c r="B1083" s="29">
        <f>IF(1=1,Rohdaten!H1083,"x"&amp;Rohdaten!H1083)</f>
        <v>0</v>
      </c>
      <c r="C1083" s="29">
        <f>IF(101,Rohdaten!F1083,-Rohdaten!F1083)</f>
        <v>0</v>
      </c>
      <c r="E1083" s="32">
        <f>Rohdaten!J1083</f>
        <v>0</v>
      </c>
      <c r="F1083" s="32" t="e">
        <f>AVERAGE(Rohdaten!L1083,Rohdaten!X1083,Rohdaten!AD1083)</f>
        <v>#DIV/0!</v>
      </c>
      <c r="G1083" s="29" t="e">
        <f t="array" ref="G1083">AVERAGE(IF(Rohdaten!E1083='turnwise standard'!$A$5:$A$99,'turnwise standard'!$F$5:$F$99))</f>
        <v>#DIV/0!</v>
      </c>
      <c r="H1083" s="29" t="b">
        <f>IF(ISERROR(G1083),1&lt;0,E1083-G1083&gt;eval!$B$6)</f>
        <v>0</v>
      </c>
      <c r="I1083" s="32" t="e">
        <f>Rohdaten!L1083-G1083</f>
        <v>#DIV/0!</v>
      </c>
      <c r="J1083" s="32">
        <f t="shared" si="224"/>
        <v>0</v>
      </c>
      <c r="K1083" s="32">
        <f t="shared" si="225"/>
        <v>0</v>
      </c>
      <c r="V1083" s="31" t="e">
        <f t="array" ref="V1083">AVERAGE(IF(Rohdaten!E1083='turnwise standard'!$A$5:$A$99,'turnwise standard'!$P$5:$P$99))</f>
        <v>#DIV/0!</v>
      </c>
      <c r="AF1083" s="32">
        <f>(AC1083)/((AE1083+0.0000000000000000001)/charge/constants!$B$3)</f>
        <v>0</v>
      </c>
      <c r="AG1083" s="32">
        <f>SQRT(AC1083+1)/((AE1083+0.0000000000000000001)/charge/constants!$B$3)</f>
        <v>4.8066000000000004</v>
      </c>
      <c r="AH1083" s="32">
        <f>AF1083/eval!$E$18</f>
        <v>0</v>
      </c>
      <c r="AI1083" s="32">
        <f>AG1083/eval!$E$18</f>
        <v>5.8210958603810132</v>
      </c>
      <c r="AR1083" s="32" t="e">
        <f t="shared" si="226"/>
        <v>#DIV/0!</v>
      </c>
      <c r="AT1083" s="32">
        <f>(AP1083)/((AS1083+0.0000000000000000001)/charge/constants!$B$3)</f>
        <v>0</v>
      </c>
      <c r="AU1083" s="32">
        <f>SQRT(AP1083+1)/((AS1083+0.0000000000000000001)/charge/constants!$B$3)</f>
        <v>4.8066000000000004</v>
      </c>
      <c r="AV1083" s="32">
        <f>AT1083/eval!$E$18</f>
        <v>0</v>
      </c>
      <c r="AW1083" s="32">
        <f>AU1083/eval!$E$18</f>
        <v>5.8210958603810132</v>
      </c>
      <c r="BC1083" s="32" t="e">
        <f>Rohdaten!AD1083-G1083</f>
        <v>#DIV/0!</v>
      </c>
      <c r="BF1083" s="33">
        <f>Rohdaten!AF1083/eval!$B$7</f>
        <v>0</v>
      </c>
    </row>
    <row r="1084" spans="2:58" x14ac:dyDescent="0.2">
      <c r="B1084" s="29">
        <f>IF(1=1,Rohdaten!H1084,"x"&amp;Rohdaten!H1084)</f>
        <v>0</v>
      </c>
      <c r="C1084" s="29">
        <f>IF(101,Rohdaten!F1084,-Rohdaten!F1084)</f>
        <v>0</v>
      </c>
      <c r="E1084" s="32">
        <f>Rohdaten!J1084</f>
        <v>0</v>
      </c>
      <c r="F1084" s="32" t="e">
        <f>AVERAGE(Rohdaten!L1084,Rohdaten!X1084,Rohdaten!AD1084)</f>
        <v>#DIV/0!</v>
      </c>
      <c r="G1084" s="29" t="e">
        <f t="array" ref="G1084">AVERAGE(IF(Rohdaten!E1084='turnwise standard'!$A$5:$A$99,'turnwise standard'!$F$5:$F$99))</f>
        <v>#DIV/0!</v>
      </c>
      <c r="H1084" s="29" t="b">
        <f>IF(ISERROR(G1084),1&lt;0,E1084-G1084&gt;eval!$B$6)</f>
        <v>0</v>
      </c>
      <c r="I1084" s="32" t="e">
        <f>Rohdaten!L1084-G1084</f>
        <v>#DIV/0!</v>
      </c>
      <c r="J1084" s="32">
        <f t="shared" si="224"/>
        <v>0</v>
      </c>
      <c r="K1084" s="32">
        <f t="shared" si="225"/>
        <v>0</v>
      </c>
      <c r="V1084" s="31" t="e">
        <f t="array" ref="V1084">AVERAGE(IF(Rohdaten!E1084='turnwise standard'!$A$5:$A$99,'turnwise standard'!$P$5:$P$99))</f>
        <v>#DIV/0!</v>
      </c>
      <c r="AF1084" s="32">
        <f>(AC1084)/((AE1084+0.0000000000000000001)/charge/constants!$B$3)</f>
        <v>0</v>
      </c>
      <c r="AG1084" s="32">
        <f>SQRT(AC1084+1)/((AE1084+0.0000000000000000001)/charge/constants!$B$3)</f>
        <v>4.8066000000000004</v>
      </c>
      <c r="AH1084" s="32">
        <f>AF1084/eval!$E$18</f>
        <v>0</v>
      </c>
      <c r="AI1084" s="32">
        <f>AG1084/eval!$E$18</f>
        <v>5.8210958603810132</v>
      </c>
      <c r="AR1084" s="32" t="e">
        <f t="shared" si="226"/>
        <v>#DIV/0!</v>
      </c>
      <c r="AT1084" s="32">
        <f>(AP1084)/((AS1084+0.0000000000000000001)/charge/constants!$B$3)</f>
        <v>0</v>
      </c>
      <c r="AU1084" s="32">
        <f>SQRT(AP1084+1)/((AS1084+0.0000000000000000001)/charge/constants!$B$3)</f>
        <v>4.8066000000000004</v>
      </c>
      <c r="AV1084" s="32">
        <f>AT1084/eval!$E$18</f>
        <v>0</v>
      </c>
      <c r="AW1084" s="32">
        <f>AU1084/eval!$E$18</f>
        <v>5.8210958603810132</v>
      </c>
      <c r="BC1084" s="32" t="e">
        <f>Rohdaten!AD1084-G1084</f>
        <v>#DIV/0!</v>
      </c>
      <c r="BF1084" s="33">
        <f>Rohdaten!AF1084/eval!$B$7</f>
        <v>0</v>
      </c>
    </row>
    <row r="1085" spans="2:58" x14ac:dyDescent="0.2">
      <c r="B1085" s="29">
        <f>IF(1=1,Rohdaten!H1085,"x"&amp;Rohdaten!H1085)</f>
        <v>0</v>
      </c>
      <c r="C1085" s="29">
        <f>IF(101,Rohdaten!F1085,-Rohdaten!F1085)</f>
        <v>0</v>
      </c>
      <c r="E1085" s="32">
        <f>Rohdaten!J1085</f>
        <v>0</v>
      </c>
      <c r="F1085" s="32" t="e">
        <f>AVERAGE(Rohdaten!L1085,Rohdaten!X1085,Rohdaten!AD1085)</f>
        <v>#DIV/0!</v>
      </c>
      <c r="G1085" s="29" t="e">
        <f t="array" ref="G1085">AVERAGE(IF(Rohdaten!E1085='turnwise standard'!$A$5:$A$99,'turnwise standard'!$F$5:$F$99))</f>
        <v>#DIV/0!</v>
      </c>
      <c r="H1085" s="29" t="b">
        <f>IF(ISERROR(G1085),1&lt;0,E1085-G1085&gt;eval!$B$6)</f>
        <v>0</v>
      </c>
      <c r="I1085" s="32" t="e">
        <f>Rohdaten!L1085-G1085</f>
        <v>#DIV/0!</v>
      </c>
      <c r="J1085" s="32">
        <f t="shared" si="224"/>
        <v>0</v>
      </c>
      <c r="K1085" s="32">
        <f t="shared" si="225"/>
        <v>0</v>
      </c>
      <c r="V1085" s="31" t="e">
        <f t="array" ref="V1085">AVERAGE(IF(Rohdaten!E1085='turnwise standard'!$A$5:$A$99,'turnwise standard'!$P$5:$P$99))</f>
        <v>#DIV/0!</v>
      </c>
      <c r="AF1085" s="32">
        <f>(AC1085)/((AE1085+0.0000000000000000001)/charge/constants!$B$3)</f>
        <v>0</v>
      </c>
      <c r="AG1085" s="32">
        <f>SQRT(AC1085+1)/((AE1085+0.0000000000000000001)/charge/constants!$B$3)</f>
        <v>4.8066000000000004</v>
      </c>
      <c r="AH1085" s="32">
        <f>AF1085/eval!$E$18</f>
        <v>0</v>
      </c>
      <c r="AI1085" s="32">
        <f>AG1085/eval!$E$18</f>
        <v>5.8210958603810132</v>
      </c>
      <c r="AR1085" s="32" t="e">
        <f t="shared" si="226"/>
        <v>#DIV/0!</v>
      </c>
      <c r="AT1085" s="32">
        <f>(AP1085)/((AS1085+0.0000000000000000001)/charge/constants!$B$3)</f>
        <v>0</v>
      </c>
      <c r="AU1085" s="32">
        <f>SQRT(AP1085+1)/((AS1085+0.0000000000000000001)/charge/constants!$B$3)</f>
        <v>4.8066000000000004</v>
      </c>
      <c r="AV1085" s="32">
        <f>AT1085/eval!$E$18</f>
        <v>0</v>
      </c>
      <c r="AW1085" s="32">
        <f>AU1085/eval!$E$18</f>
        <v>5.8210958603810132</v>
      </c>
      <c r="BC1085" s="32" t="e">
        <f>Rohdaten!AD1085-G1085</f>
        <v>#DIV/0!</v>
      </c>
      <c r="BF1085" s="33">
        <f>Rohdaten!AF1085/eval!$B$7</f>
        <v>0</v>
      </c>
    </row>
    <row r="1086" spans="2:58" x14ac:dyDescent="0.2">
      <c r="B1086" s="29">
        <f>IF(1=1,Rohdaten!H1086,"x"&amp;Rohdaten!H1086)</f>
        <v>0</v>
      </c>
      <c r="C1086" s="29">
        <f>IF(101,Rohdaten!F1086,-Rohdaten!F1086)</f>
        <v>0</v>
      </c>
      <c r="E1086" s="32">
        <f>Rohdaten!J1086</f>
        <v>0</v>
      </c>
      <c r="F1086" s="32" t="e">
        <f>AVERAGE(Rohdaten!L1086,Rohdaten!X1086,Rohdaten!AD1086)</f>
        <v>#DIV/0!</v>
      </c>
      <c r="G1086" s="29" t="e">
        <f t="array" ref="G1086">AVERAGE(IF(Rohdaten!E1086='turnwise standard'!$A$5:$A$99,'turnwise standard'!$F$5:$F$99))</f>
        <v>#DIV/0!</v>
      </c>
      <c r="H1086" s="29" t="b">
        <f>IF(ISERROR(G1086),1&lt;0,E1086-G1086&gt;eval!$B$6)</f>
        <v>0</v>
      </c>
      <c r="I1086" s="32" t="e">
        <f>Rohdaten!L1086-G1086</f>
        <v>#DIV/0!</v>
      </c>
      <c r="J1086" s="32">
        <f t="shared" si="224"/>
        <v>0</v>
      </c>
      <c r="K1086" s="32">
        <f t="shared" si="225"/>
        <v>0</v>
      </c>
      <c r="V1086" s="31" t="e">
        <f t="array" ref="V1086">AVERAGE(IF(Rohdaten!E1086='turnwise standard'!$A$5:$A$99,'turnwise standard'!$P$5:$P$99))</f>
        <v>#DIV/0!</v>
      </c>
      <c r="AF1086" s="32">
        <f>(AC1086)/((AE1086+0.0000000000000000001)/charge/constants!$B$3)</f>
        <v>0</v>
      </c>
      <c r="AG1086" s="32">
        <f>SQRT(AC1086+1)/((AE1086+0.0000000000000000001)/charge/constants!$B$3)</f>
        <v>4.8066000000000004</v>
      </c>
      <c r="AH1086" s="32">
        <f>AF1086/eval!$E$18</f>
        <v>0</v>
      </c>
      <c r="AI1086" s="32">
        <f>AG1086/eval!$E$18</f>
        <v>5.8210958603810132</v>
      </c>
      <c r="AR1086" s="32" t="e">
        <f t="shared" si="226"/>
        <v>#DIV/0!</v>
      </c>
      <c r="AT1086" s="32">
        <f>(AP1086)/((AS1086+0.0000000000000000001)/charge/constants!$B$3)</f>
        <v>0</v>
      </c>
      <c r="AU1086" s="32">
        <f>SQRT(AP1086+1)/((AS1086+0.0000000000000000001)/charge/constants!$B$3)</f>
        <v>4.8066000000000004</v>
      </c>
      <c r="AV1086" s="32">
        <f>AT1086/eval!$E$18</f>
        <v>0</v>
      </c>
      <c r="AW1086" s="32">
        <f>AU1086/eval!$E$18</f>
        <v>5.8210958603810132</v>
      </c>
      <c r="BC1086" s="32" t="e">
        <f>Rohdaten!AD1086-G1086</f>
        <v>#DIV/0!</v>
      </c>
      <c r="BF1086" s="33">
        <f>Rohdaten!AF1086/eval!$B$7</f>
        <v>0</v>
      </c>
    </row>
    <row r="1087" spans="2:58" x14ac:dyDescent="0.2">
      <c r="B1087" s="29">
        <f>IF(1=1,Rohdaten!H1087,"x"&amp;Rohdaten!H1087)</f>
        <v>0</v>
      </c>
      <c r="C1087" s="29">
        <f>IF(101,Rohdaten!F1087,-Rohdaten!F1087)</f>
        <v>0</v>
      </c>
      <c r="E1087" s="32">
        <f>Rohdaten!J1087</f>
        <v>0</v>
      </c>
      <c r="F1087" s="32" t="e">
        <f>AVERAGE(Rohdaten!L1087,Rohdaten!X1087,Rohdaten!AD1087)</f>
        <v>#DIV/0!</v>
      </c>
      <c r="G1087" s="29" t="e">
        <f t="array" ref="G1087">AVERAGE(IF(Rohdaten!E1087='turnwise standard'!$A$5:$A$99,'turnwise standard'!$F$5:$F$99))</f>
        <v>#DIV/0!</v>
      </c>
      <c r="H1087" s="29" t="b">
        <f>IF(ISERROR(G1087),1&lt;0,E1087-G1087&gt;eval!$B$6)</f>
        <v>0</v>
      </c>
      <c r="I1087" s="32" t="e">
        <f>Rohdaten!L1087-G1087</f>
        <v>#DIV/0!</v>
      </c>
      <c r="J1087" s="32">
        <f t="shared" si="224"/>
        <v>0</v>
      </c>
      <c r="K1087" s="32">
        <f t="shared" si="225"/>
        <v>0</v>
      </c>
      <c r="V1087" s="31" t="e">
        <f t="array" ref="V1087">AVERAGE(IF(Rohdaten!E1087='turnwise standard'!$A$5:$A$99,'turnwise standard'!$P$5:$P$99))</f>
        <v>#DIV/0!</v>
      </c>
      <c r="AF1087" s="32">
        <f>(AC1087)/((AE1087+0.0000000000000000001)/charge/constants!$B$3)</f>
        <v>0</v>
      </c>
      <c r="AG1087" s="32">
        <f>SQRT(AC1087+1)/((AE1087+0.0000000000000000001)/charge/constants!$B$3)</f>
        <v>4.8066000000000004</v>
      </c>
      <c r="AH1087" s="32">
        <f>AF1087/eval!$E$18</f>
        <v>0</v>
      </c>
      <c r="AI1087" s="32">
        <f>AG1087/eval!$E$18</f>
        <v>5.8210958603810132</v>
      </c>
      <c r="AR1087" s="32" t="e">
        <f t="shared" si="226"/>
        <v>#DIV/0!</v>
      </c>
      <c r="AT1087" s="32">
        <f>(AP1087)/((AS1087+0.0000000000000000001)/charge/constants!$B$3)</f>
        <v>0</v>
      </c>
      <c r="AU1087" s="32">
        <f>SQRT(AP1087+1)/((AS1087+0.0000000000000000001)/charge/constants!$B$3)</f>
        <v>4.8066000000000004</v>
      </c>
      <c r="AV1087" s="32">
        <f>AT1087/eval!$E$18</f>
        <v>0</v>
      </c>
      <c r="AW1087" s="32">
        <f>AU1087/eval!$E$18</f>
        <v>5.8210958603810132</v>
      </c>
      <c r="BC1087" s="32" t="e">
        <f>Rohdaten!AD1087-G1087</f>
        <v>#DIV/0!</v>
      </c>
      <c r="BF1087" s="33">
        <f>Rohdaten!AF1087/eval!$B$7</f>
        <v>0</v>
      </c>
    </row>
    <row r="1088" spans="2:58" x14ac:dyDescent="0.2">
      <c r="B1088" s="29">
        <f>IF(1=1,Rohdaten!H1088,"x"&amp;Rohdaten!H1088)</f>
        <v>0</v>
      </c>
      <c r="C1088" s="29">
        <f>IF(101,Rohdaten!F1088,-Rohdaten!F1088)</f>
        <v>0</v>
      </c>
      <c r="E1088" s="32">
        <f>Rohdaten!J1088</f>
        <v>0</v>
      </c>
      <c r="F1088" s="32" t="e">
        <f>AVERAGE(Rohdaten!L1088,Rohdaten!X1088,Rohdaten!AD1088)</f>
        <v>#DIV/0!</v>
      </c>
      <c r="G1088" s="29" t="e">
        <f t="array" ref="G1088">AVERAGE(IF(Rohdaten!E1088='turnwise standard'!$A$5:$A$99,'turnwise standard'!$F$5:$F$99))</f>
        <v>#DIV/0!</v>
      </c>
      <c r="H1088" s="29" t="b">
        <f>IF(ISERROR(G1088),1&lt;0,E1088-G1088&gt;eval!$B$6)</f>
        <v>0</v>
      </c>
      <c r="I1088" s="32" t="e">
        <f>Rohdaten!L1088-G1088</f>
        <v>#DIV/0!</v>
      </c>
      <c r="J1088" s="32">
        <f t="shared" si="224"/>
        <v>0</v>
      </c>
      <c r="K1088" s="32">
        <f t="shared" si="225"/>
        <v>0</v>
      </c>
      <c r="V1088" s="31" t="e">
        <f t="array" ref="V1088">AVERAGE(IF(Rohdaten!E1088='turnwise standard'!$A$5:$A$99,'turnwise standard'!$P$5:$P$99))</f>
        <v>#DIV/0!</v>
      </c>
      <c r="AF1088" s="32">
        <f>(AC1088)/((AE1088+0.0000000000000000001)/charge/constants!$B$3)</f>
        <v>0</v>
      </c>
      <c r="AG1088" s="32">
        <f>SQRT(AC1088+1)/((AE1088+0.0000000000000000001)/charge/constants!$B$3)</f>
        <v>4.8066000000000004</v>
      </c>
      <c r="AH1088" s="32">
        <f>AF1088/eval!$E$18</f>
        <v>0</v>
      </c>
      <c r="AI1088" s="32">
        <f>AG1088/eval!$E$18</f>
        <v>5.8210958603810132</v>
      </c>
      <c r="AR1088" s="32" t="e">
        <f t="shared" si="226"/>
        <v>#DIV/0!</v>
      </c>
      <c r="AT1088" s="32">
        <f>(AP1088)/((AS1088+0.0000000000000000001)/charge/constants!$B$3)</f>
        <v>0</v>
      </c>
      <c r="AU1088" s="32">
        <f>SQRT(AP1088+1)/((AS1088+0.0000000000000000001)/charge/constants!$B$3)</f>
        <v>4.8066000000000004</v>
      </c>
      <c r="AV1088" s="32">
        <f>AT1088/eval!$E$18</f>
        <v>0</v>
      </c>
      <c r="AW1088" s="32">
        <f>AU1088/eval!$E$18</f>
        <v>5.8210958603810132</v>
      </c>
      <c r="BC1088" s="32" t="e">
        <f>Rohdaten!AD1088-G1088</f>
        <v>#DIV/0!</v>
      </c>
      <c r="BF1088" s="33">
        <f>Rohdaten!AF1088/eval!$B$7</f>
        <v>0</v>
      </c>
    </row>
    <row r="1089" spans="2:58" x14ac:dyDescent="0.2">
      <c r="B1089" s="29">
        <f>IF(1=1,Rohdaten!H1089,"x"&amp;Rohdaten!H1089)</f>
        <v>0</v>
      </c>
      <c r="C1089" s="29">
        <f>IF(101,Rohdaten!F1089,-Rohdaten!F1089)</f>
        <v>0</v>
      </c>
      <c r="E1089" s="32">
        <f>Rohdaten!J1089</f>
        <v>0</v>
      </c>
      <c r="F1089" s="32" t="e">
        <f>AVERAGE(Rohdaten!L1089,Rohdaten!X1089,Rohdaten!AD1089)</f>
        <v>#DIV/0!</v>
      </c>
      <c r="G1089" s="29" t="e">
        <f t="array" ref="G1089">AVERAGE(IF(Rohdaten!E1089='turnwise standard'!$A$5:$A$99,'turnwise standard'!$F$5:$F$99))</f>
        <v>#DIV/0!</v>
      </c>
      <c r="H1089" s="29" t="b">
        <f>IF(ISERROR(G1089),1&lt;0,E1089-G1089&gt;eval!$B$6)</f>
        <v>0</v>
      </c>
      <c r="I1089" s="32" t="e">
        <f>Rohdaten!L1089-G1089</f>
        <v>#DIV/0!</v>
      </c>
      <c r="J1089" s="32">
        <f t="shared" si="224"/>
        <v>0</v>
      </c>
      <c r="K1089" s="32">
        <f t="shared" si="225"/>
        <v>0</v>
      </c>
      <c r="V1089" s="31" t="e">
        <f t="array" ref="V1089">AVERAGE(IF(Rohdaten!E1089='turnwise standard'!$A$5:$A$99,'turnwise standard'!$P$5:$P$99))</f>
        <v>#DIV/0!</v>
      </c>
      <c r="AF1089" s="32">
        <f>(AC1089)/((AE1089+0.0000000000000000001)/charge/constants!$B$3)</f>
        <v>0</v>
      </c>
      <c r="AG1089" s="32">
        <f>SQRT(AC1089+1)/((AE1089+0.0000000000000000001)/charge/constants!$B$3)</f>
        <v>4.8066000000000004</v>
      </c>
      <c r="AH1089" s="32">
        <f>AF1089/eval!$E$18</f>
        <v>0</v>
      </c>
      <c r="AI1089" s="32">
        <f>AG1089/eval!$E$18</f>
        <v>5.8210958603810132</v>
      </c>
      <c r="AR1089" s="32" t="e">
        <f t="shared" si="226"/>
        <v>#DIV/0!</v>
      </c>
      <c r="AT1089" s="32">
        <f>(AP1089)/((AS1089+0.0000000000000000001)/charge/constants!$B$3)</f>
        <v>0</v>
      </c>
      <c r="AU1089" s="32">
        <f>SQRT(AP1089+1)/((AS1089+0.0000000000000000001)/charge/constants!$B$3)</f>
        <v>4.8066000000000004</v>
      </c>
      <c r="AV1089" s="32">
        <f>AT1089/eval!$E$18</f>
        <v>0</v>
      </c>
      <c r="AW1089" s="32">
        <f>AU1089/eval!$E$18</f>
        <v>5.8210958603810132</v>
      </c>
      <c r="BC1089" s="32" t="e">
        <f>Rohdaten!AD1089-G1089</f>
        <v>#DIV/0!</v>
      </c>
      <c r="BF1089" s="33">
        <f>Rohdaten!AF1089/eval!$B$7</f>
        <v>0</v>
      </c>
    </row>
    <row r="1090" spans="2:58" x14ac:dyDescent="0.2">
      <c r="B1090" s="29">
        <f>IF(1=1,Rohdaten!H1090,"x"&amp;Rohdaten!H1090)</f>
        <v>0</v>
      </c>
      <c r="C1090" s="29">
        <f>IF(101,Rohdaten!F1090,-Rohdaten!F1090)</f>
        <v>0</v>
      </c>
      <c r="E1090" s="32">
        <f>Rohdaten!J1090</f>
        <v>0</v>
      </c>
      <c r="F1090" s="32" t="e">
        <f>AVERAGE(Rohdaten!L1090,Rohdaten!X1090,Rohdaten!AD1090)</f>
        <v>#DIV/0!</v>
      </c>
      <c r="G1090" s="29" t="e">
        <f t="array" ref="G1090">AVERAGE(IF(Rohdaten!E1090='turnwise standard'!$A$5:$A$99,'turnwise standard'!$F$5:$F$99))</f>
        <v>#DIV/0!</v>
      </c>
      <c r="H1090" s="29" t="b">
        <f>IF(ISERROR(G1090),1&lt;0,E1090-G1090&gt;eval!$B$6)</f>
        <v>0</v>
      </c>
      <c r="I1090" s="32" t="e">
        <f>Rohdaten!L1090-G1090</f>
        <v>#DIV/0!</v>
      </c>
      <c r="J1090" s="32">
        <f t="shared" si="224"/>
        <v>0</v>
      </c>
      <c r="K1090" s="32">
        <f t="shared" si="225"/>
        <v>0</v>
      </c>
      <c r="V1090" s="31" t="e">
        <f t="array" ref="V1090">AVERAGE(IF(Rohdaten!E1090='turnwise standard'!$A$5:$A$99,'turnwise standard'!$P$5:$P$99))</f>
        <v>#DIV/0!</v>
      </c>
      <c r="AF1090" s="32">
        <f>(AC1090)/((AE1090+0.0000000000000000001)/charge/constants!$B$3)</f>
        <v>0</v>
      </c>
      <c r="AG1090" s="32">
        <f>SQRT(AC1090+1)/((AE1090+0.0000000000000000001)/charge/constants!$B$3)</f>
        <v>4.8066000000000004</v>
      </c>
      <c r="AH1090" s="32">
        <f>AF1090/eval!$E$18</f>
        <v>0</v>
      </c>
      <c r="AI1090" s="32">
        <f>AG1090/eval!$E$18</f>
        <v>5.8210958603810132</v>
      </c>
      <c r="AR1090" s="32" t="e">
        <f t="shared" si="226"/>
        <v>#DIV/0!</v>
      </c>
      <c r="AT1090" s="32">
        <f>(AP1090)/((AS1090+0.0000000000000000001)/charge/constants!$B$3)</f>
        <v>0</v>
      </c>
      <c r="AU1090" s="32">
        <f>SQRT(AP1090+1)/((AS1090+0.0000000000000000001)/charge/constants!$B$3)</f>
        <v>4.8066000000000004</v>
      </c>
      <c r="AV1090" s="32">
        <f>AT1090/eval!$E$18</f>
        <v>0</v>
      </c>
      <c r="AW1090" s="32">
        <f>AU1090/eval!$E$18</f>
        <v>5.8210958603810132</v>
      </c>
      <c r="BC1090" s="32" t="e">
        <f>Rohdaten!AD1090-G1090</f>
        <v>#DIV/0!</v>
      </c>
      <c r="BF1090" s="33">
        <f>Rohdaten!AF1090/eval!$B$7</f>
        <v>0</v>
      </c>
    </row>
    <row r="1091" spans="2:58" x14ac:dyDescent="0.2">
      <c r="B1091" s="29">
        <f>IF(1=1,Rohdaten!H1091,"x"&amp;Rohdaten!H1091)</f>
        <v>0</v>
      </c>
      <c r="C1091" s="29">
        <f>IF(101,Rohdaten!F1091,-Rohdaten!F1091)</f>
        <v>0</v>
      </c>
      <c r="E1091" s="32">
        <f>Rohdaten!J1091</f>
        <v>0</v>
      </c>
      <c r="F1091" s="32" t="e">
        <f>AVERAGE(Rohdaten!L1091,Rohdaten!X1091,Rohdaten!AD1091)</f>
        <v>#DIV/0!</v>
      </c>
      <c r="G1091" s="29" t="e">
        <f t="array" ref="G1091">AVERAGE(IF(Rohdaten!E1091='turnwise standard'!$A$5:$A$99,'turnwise standard'!$F$5:$F$99))</f>
        <v>#DIV/0!</v>
      </c>
      <c r="H1091" s="29" t="b">
        <f>IF(ISERROR(G1091),1&lt;0,E1091-G1091&gt;eval!$B$6)</f>
        <v>0</v>
      </c>
      <c r="I1091" s="32" t="e">
        <f>Rohdaten!L1091-G1091</f>
        <v>#DIV/0!</v>
      </c>
      <c r="J1091" s="32">
        <f t="shared" ref="J1091:J1154" si="227">BP1091</f>
        <v>0</v>
      </c>
      <c r="K1091" s="32">
        <f t="shared" ref="K1091:K1154" si="228">IF(OR(ISERROR(J1091),H1091),I1091,J1091)</f>
        <v>0</v>
      </c>
      <c r="V1091" s="31" t="e">
        <f t="array" ref="V1091">AVERAGE(IF(Rohdaten!E1091='turnwise standard'!$A$5:$A$99,'turnwise standard'!$P$5:$P$99))</f>
        <v>#DIV/0!</v>
      </c>
      <c r="AF1091" s="32">
        <f>(AC1091)/((AE1091+0.0000000000000000001)/charge/constants!$B$3)</f>
        <v>0</v>
      </c>
      <c r="AG1091" s="32">
        <f>SQRT(AC1091+1)/((AE1091+0.0000000000000000001)/charge/constants!$B$3)</f>
        <v>4.8066000000000004</v>
      </c>
      <c r="AH1091" s="32">
        <f>AF1091/eval!$E$18</f>
        <v>0</v>
      </c>
      <c r="AI1091" s="32">
        <f>AG1091/eval!$E$18</f>
        <v>5.8210958603810132</v>
      </c>
      <c r="AR1091" s="32" t="e">
        <f t="shared" si="226"/>
        <v>#DIV/0!</v>
      </c>
      <c r="AT1091" s="32">
        <f>(AP1091)/((AS1091+0.0000000000000000001)/charge/constants!$B$3)</f>
        <v>0</v>
      </c>
      <c r="AU1091" s="32">
        <f>SQRT(AP1091+1)/((AS1091+0.0000000000000000001)/charge/constants!$B$3)</f>
        <v>4.8066000000000004</v>
      </c>
      <c r="AV1091" s="32">
        <f>AT1091/eval!$E$18</f>
        <v>0</v>
      </c>
      <c r="AW1091" s="32">
        <f>AU1091/eval!$E$18</f>
        <v>5.8210958603810132</v>
      </c>
      <c r="BC1091" s="32" t="e">
        <f>Rohdaten!AD1091-G1091</f>
        <v>#DIV/0!</v>
      </c>
      <c r="BF1091" s="33">
        <f>Rohdaten!AF1091/eval!$B$7</f>
        <v>0</v>
      </c>
    </row>
    <row r="1092" spans="2:58" x14ac:dyDescent="0.2">
      <c r="B1092" s="29">
        <f>IF(1=1,Rohdaten!H1092,"x"&amp;Rohdaten!H1092)</f>
        <v>0</v>
      </c>
      <c r="C1092" s="29">
        <f>IF(101,Rohdaten!F1092,-Rohdaten!F1092)</f>
        <v>0</v>
      </c>
      <c r="E1092" s="32">
        <f>Rohdaten!J1092</f>
        <v>0</v>
      </c>
      <c r="F1092" s="32" t="e">
        <f>AVERAGE(Rohdaten!L1092,Rohdaten!X1092,Rohdaten!AD1092)</f>
        <v>#DIV/0!</v>
      </c>
      <c r="G1092" s="29" t="e">
        <f t="array" ref="G1092">AVERAGE(IF(Rohdaten!E1092='turnwise standard'!$A$5:$A$99,'turnwise standard'!$F$5:$F$99))</f>
        <v>#DIV/0!</v>
      </c>
      <c r="H1092" s="29" t="b">
        <f>IF(ISERROR(G1092),1&lt;0,E1092-G1092&gt;eval!$B$6)</f>
        <v>0</v>
      </c>
      <c r="I1092" s="32" t="e">
        <f>Rohdaten!L1092-G1092</f>
        <v>#DIV/0!</v>
      </c>
      <c r="J1092" s="32">
        <f t="shared" si="227"/>
        <v>0</v>
      </c>
      <c r="K1092" s="32">
        <f t="shared" si="228"/>
        <v>0</v>
      </c>
      <c r="V1092" s="31" t="e">
        <f t="array" ref="V1092">AVERAGE(IF(Rohdaten!E1092='turnwise standard'!$A$5:$A$99,'turnwise standard'!$P$5:$P$99))</f>
        <v>#DIV/0!</v>
      </c>
      <c r="AF1092" s="32">
        <f>(AC1092)/((AE1092+0.0000000000000000001)/charge/constants!$B$3)</f>
        <v>0</v>
      </c>
      <c r="AG1092" s="32">
        <f>SQRT(AC1092+1)/((AE1092+0.0000000000000000001)/charge/constants!$B$3)</f>
        <v>4.8066000000000004</v>
      </c>
      <c r="AH1092" s="32">
        <f>AF1092/eval!$E$18</f>
        <v>0</v>
      </c>
      <c r="AI1092" s="32">
        <f>AG1092/eval!$E$18</f>
        <v>5.8210958603810132</v>
      </c>
      <c r="AR1092" s="32" t="e">
        <f t="shared" ref="AR1092:AR1155" si="229">AP1092/AQ1092</f>
        <v>#DIV/0!</v>
      </c>
      <c r="AT1092" s="32">
        <f>(AP1092)/((AS1092+0.0000000000000000001)/charge/constants!$B$3)</f>
        <v>0</v>
      </c>
      <c r="AU1092" s="32">
        <f>SQRT(AP1092+1)/((AS1092+0.0000000000000000001)/charge/constants!$B$3)</f>
        <v>4.8066000000000004</v>
      </c>
      <c r="AV1092" s="32">
        <f>AT1092/eval!$E$18</f>
        <v>0</v>
      </c>
      <c r="AW1092" s="32">
        <f>AU1092/eval!$E$18</f>
        <v>5.8210958603810132</v>
      </c>
      <c r="BC1092" s="32" t="e">
        <f>Rohdaten!AD1092-G1092</f>
        <v>#DIV/0!</v>
      </c>
      <c r="BF1092" s="33">
        <f>Rohdaten!AF1092/eval!$B$7</f>
        <v>0</v>
      </c>
    </row>
    <row r="1093" spans="2:58" x14ac:dyDescent="0.2">
      <c r="B1093" s="29">
        <f>IF(1=1,Rohdaten!H1093,"x"&amp;Rohdaten!H1093)</f>
        <v>0</v>
      </c>
      <c r="C1093" s="29">
        <f>IF(101,Rohdaten!F1093,-Rohdaten!F1093)</f>
        <v>0</v>
      </c>
      <c r="E1093" s="32">
        <f>Rohdaten!J1093</f>
        <v>0</v>
      </c>
      <c r="F1093" s="32" t="e">
        <f>AVERAGE(Rohdaten!L1093,Rohdaten!X1093,Rohdaten!AD1093)</f>
        <v>#DIV/0!</v>
      </c>
      <c r="G1093" s="29" t="e">
        <f t="array" ref="G1093">AVERAGE(IF(Rohdaten!E1093='turnwise standard'!$A$5:$A$99,'turnwise standard'!$F$5:$F$99))</f>
        <v>#DIV/0!</v>
      </c>
      <c r="H1093" s="29" t="b">
        <f>IF(ISERROR(G1093),1&lt;0,E1093-G1093&gt;eval!$B$6)</f>
        <v>0</v>
      </c>
      <c r="I1093" s="32" t="e">
        <f>Rohdaten!L1093-G1093</f>
        <v>#DIV/0!</v>
      </c>
      <c r="J1093" s="32">
        <f t="shared" si="227"/>
        <v>0</v>
      </c>
      <c r="K1093" s="32">
        <f t="shared" si="228"/>
        <v>0</v>
      </c>
      <c r="V1093" s="31" t="e">
        <f t="array" ref="V1093">AVERAGE(IF(Rohdaten!E1093='turnwise standard'!$A$5:$A$99,'turnwise standard'!$P$5:$P$99))</f>
        <v>#DIV/0!</v>
      </c>
      <c r="AF1093" s="32">
        <f>(AC1093)/((AE1093+0.0000000000000000001)/charge/constants!$B$3)</f>
        <v>0</v>
      </c>
      <c r="AG1093" s="32">
        <f>SQRT(AC1093+1)/((AE1093+0.0000000000000000001)/charge/constants!$B$3)</f>
        <v>4.8066000000000004</v>
      </c>
      <c r="AH1093" s="32">
        <f>AF1093/eval!$E$18</f>
        <v>0</v>
      </c>
      <c r="AI1093" s="32">
        <f>AG1093/eval!$E$18</f>
        <v>5.8210958603810132</v>
      </c>
      <c r="AR1093" s="32" t="e">
        <f t="shared" si="229"/>
        <v>#DIV/0!</v>
      </c>
      <c r="AT1093" s="32">
        <f>(AP1093)/((AS1093+0.0000000000000000001)/charge/constants!$B$3)</f>
        <v>0</v>
      </c>
      <c r="AU1093" s="32">
        <f>SQRT(AP1093+1)/((AS1093+0.0000000000000000001)/charge/constants!$B$3)</f>
        <v>4.8066000000000004</v>
      </c>
      <c r="AV1093" s="32">
        <f>AT1093/eval!$E$18</f>
        <v>0</v>
      </c>
      <c r="AW1093" s="32">
        <f>AU1093/eval!$E$18</f>
        <v>5.8210958603810132</v>
      </c>
      <c r="BC1093" s="32" t="e">
        <f>Rohdaten!AD1093-G1093</f>
        <v>#DIV/0!</v>
      </c>
      <c r="BF1093" s="33">
        <f>Rohdaten!AF1093/eval!$B$7</f>
        <v>0</v>
      </c>
    </row>
    <row r="1094" spans="2:58" x14ac:dyDescent="0.2">
      <c r="B1094" s="29">
        <f>IF(1=1,Rohdaten!H1094,"x"&amp;Rohdaten!H1094)</f>
        <v>0</v>
      </c>
      <c r="C1094" s="29">
        <f>IF(101,Rohdaten!F1094,-Rohdaten!F1094)</f>
        <v>0</v>
      </c>
      <c r="E1094" s="32">
        <f>Rohdaten!J1094</f>
        <v>0</v>
      </c>
      <c r="F1094" s="32" t="e">
        <f>AVERAGE(Rohdaten!L1094,Rohdaten!X1094,Rohdaten!AD1094)</f>
        <v>#DIV/0!</v>
      </c>
      <c r="G1094" s="29" t="e">
        <f t="array" ref="G1094">AVERAGE(IF(Rohdaten!E1094='turnwise standard'!$A$5:$A$99,'turnwise standard'!$F$5:$F$99))</f>
        <v>#DIV/0!</v>
      </c>
      <c r="H1094" s="29" t="b">
        <f>IF(ISERROR(G1094),1&lt;0,E1094-G1094&gt;eval!$B$6)</f>
        <v>0</v>
      </c>
      <c r="I1094" s="32" t="e">
        <f>Rohdaten!L1094-G1094</f>
        <v>#DIV/0!</v>
      </c>
      <c r="J1094" s="32">
        <f t="shared" si="227"/>
        <v>0</v>
      </c>
      <c r="K1094" s="32">
        <f t="shared" si="228"/>
        <v>0</v>
      </c>
      <c r="V1094" s="31" t="e">
        <f t="array" ref="V1094">AVERAGE(IF(Rohdaten!E1094='turnwise standard'!$A$5:$A$99,'turnwise standard'!$P$5:$P$99))</f>
        <v>#DIV/0!</v>
      </c>
      <c r="AF1094" s="32">
        <f>(AC1094)/((AE1094+0.0000000000000000001)/charge/constants!$B$3)</f>
        <v>0</v>
      </c>
      <c r="AG1094" s="32">
        <f>SQRT(AC1094+1)/((AE1094+0.0000000000000000001)/charge/constants!$B$3)</f>
        <v>4.8066000000000004</v>
      </c>
      <c r="AH1094" s="32">
        <f>AF1094/eval!$E$18</f>
        <v>0</v>
      </c>
      <c r="AI1094" s="32">
        <f>AG1094/eval!$E$18</f>
        <v>5.8210958603810132</v>
      </c>
      <c r="AR1094" s="32" t="e">
        <f t="shared" si="229"/>
        <v>#DIV/0!</v>
      </c>
      <c r="AT1094" s="32">
        <f>(AP1094)/((AS1094+0.0000000000000000001)/charge/constants!$B$3)</f>
        <v>0</v>
      </c>
      <c r="AU1094" s="32">
        <f>SQRT(AP1094+1)/((AS1094+0.0000000000000000001)/charge/constants!$B$3)</f>
        <v>4.8066000000000004</v>
      </c>
      <c r="AV1094" s="32">
        <f>AT1094/eval!$E$18</f>
        <v>0</v>
      </c>
      <c r="AW1094" s="32">
        <f>AU1094/eval!$E$18</f>
        <v>5.8210958603810132</v>
      </c>
      <c r="BC1094" s="32" t="e">
        <f>Rohdaten!AD1094-G1094</f>
        <v>#DIV/0!</v>
      </c>
      <c r="BF1094" s="33">
        <f>Rohdaten!AF1094/eval!$B$7</f>
        <v>0</v>
      </c>
    </row>
    <row r="1095" spans="2:58" x14ac:dyDescent="0.2">
      <c r="B1095" s="29">
        <f>IF(1=1,Rohdaten!H1095,"x"&amp;Rohdaten!H1095)</f>
        <v>0</v>
      </c>
      <c r="C1095" s="29">
        <f>IF(101,Rohdaten!F1095,-Rohdaten!F1095)</f>
        <v>0</v>
      </c>
      <c r="E1095" s="32">
        <f>Rohdaten!J1095</f>
        <v>0</v>
      </c>
      <c r="F1095" s="32" t="e">
        <f>AVERAGE(Rohdaten!L1095,Rohdaten!X1095,Rohdaten!AD1095)</f>
        <v>#DIV/0!</v>
      </c>
      <c r="G1095" s="29" t="e">
        <f t="array" ref="G1095">AVERAGE(IF(Rohdaten!E1095='turnwise standard'!$A$5:$A$99,'turnwise standard'!$F$5:$F$99))</f>
        <v>#DIV/0!</v>
      </c>
      <c r="H1095" s="29" t="b">
        <f>IF(ISERROR(G1095),1&lt;0,E1095-G1095&gt;eval!$B$6)</f>
        <v>0</v>
      </c>
      <c r="I1095" s="32" t="e">
        <f>Rohdaten!L1095-G1095</f>
        <v>#DIV/0!</v>
      </c>
      <c r="J1095" s="32">
        <f t="shared" si="227"/>
        <v>0</v>
      </c>
      <c r="K1095" s="32">
        <f t="shared" si="228"/>
        <v>0</v>
      </c>
      <c r="V1095" s="31" t="e">
        <f t="array" ref="V1095">AVERAGE(IF(Rohdaten!E1095='turnwise standard'!$A$5:$A$99,'turnwise standard'!$P$5:$P$99))</f>
        <v>#DIV/0!</v>
      </c>
      <c r="AF1095" s="32">
        <f>(AC1095)/((AE1095+0.0000000000000000001)/charge/constants!$B$3)</f>
        <v>0</v>
      </c>
      <c r="AG1095" s="32">
        <f>SQRT(AC1095+1)/((AE1095+0.0000000000000000001)/charge/constants!$B$3)</f>
        <v>4.8066000000000004</v>
      </c>
      <c r="AH1095" s="32">
        <f>AF1095/eval!$E$18</f>
        <v>0</v>
      </c>
      <c r="AI1095" s="32">
        <f>AG1095/eval!$E$18</f>
        <v>5.8210958603810132</v>
      </c>
      <c r="AR1095" s="32" t="e">
        <f t="shared" si="229"/>
        <v>#DIV/0!</v>
      </c>
      <c r="AT1095" s="32">
        <f>(AP1095)/((AS1095+0.0000000000000000001)/charge/constants!$B$3)</f>
        <v>0</v>
      </c>
      <c r="AU1095" s="32">
        <f>SQRT(AP1095+1)/((AS1095+0.0000000000000000001)/charge/constants!$B$3)</f>
        <v>4.8066000000000004</v>
      </c>
      <c r="AV1095" s="32">
        <f>AT1095/eval!$E$18</f>
        <v>0</v>
      </c>
      <c r="AW1095" s="32">
        <f>AU1095/eval!$E$18</f>
        <v>5.8210958603810132</v>
      </c>
      <c r="BC1095" s="32" t="e">
        <f>Rohdaten!AD1095-G1095</f>
        <v>#DIV/0!</v>
      </c>
      <c r="BF1095" s="33">
        <f>Rohdaten!AF1095/eval!$B$7</f>
        <v>0</v>
      </c>
    </row>
    <row r="1096" spans="2:58" x14ac:dyDescent="0.2">
      <c r="B1096" s="29">
        <f>IF(1=1,Rohdaten!H1096,"x"&amp;Rohdaten!H1096)</f>
        <v>0</v>
      </c>
      <c r="C1096" s="29">
        <f>IF(101,Rohdaten!F1096,-Rohdaten!F1096)</f>
        <v>0</v>
      </c>
      <c r="E1096" s="32">
        <f>Rohdaten!J1096</f>
        <v>0</v>
      </c>
      <c r="F1096" s="32" t="e">
        <f>AVERAGE(Rohdaten!L1096,Rohdaten!X1096,Rohdaten!AD1096)</f>
        <v>#DIV/0!</v>
      </c>
      <c r="G1096" s="29" t="e">
        <f t="array" ref="G1096">AVERAGE(IF(Rohdaten!E1096='turnwise standard'!$A$5:$A$99,'turnwise standard'!$F$5:$F$99))</f>
        <v>#DIV/0!</v>
      </c>
      <c r="H1096" s="29" t="b">
        <f>IF(ISERROR(G1096),1&lt;0,E1096-G1096&gt;eval!$B$6)</f>
        <v>0</v>
      </c>
      <c r="I1096" s="32" t="e">
        <f>Rohdaten!L1096-G1096</f>
        <v>#DIV/0!</v>
      </c>
      <c r="J1096" s="32">
        <f t="shared" si="227"/>
        <v>0</v>
      </c>
      <c r="K1096" s="32">
        <f t="shared" si="228"/>
        <v>0</v>
      </c>
      <c r="V1096" s="31" t="e">
        <f t="array" ref="V1096">AVERAGE(IF(Rohdaten!E1096='turnwise standard'!$A$5:$A$99,'turnwise standard'!$P$5:$P$99))</f>
        <v>#DIV/0!</v>
      </c>
      <c r="AF1096" s="32">
        <f>(AC1096)/((AE1096+0.0000000000000000001)/charge/constants!$B$3)</f>
        <v>0</v>
      </c>
      <c r="AG1096" s="32">
        <f>SQRT(AC1096+1)/((AE1096+0.0000000000000000001)/charge/constants!$B$3)</f>
        <v>4.8066000000000004</v>
      </c>
      <c r="AH1096" s="32">
        <f>AF1096/eval!$E$18</f>
        <v>0</v>
      </c>
      <c r="AI1096" s="32">
        <f>AG1096/eval!$E$18</f>
        <v>5.8210958603810132</v>
      </c>
      <c r="AR1096" s="32" t="e">
        <f t="shared" si="229"/>
        <v>#DIV/0!</v>
      </c>
      <c r="AT1096" s="32">
        <f>(AP1096)/((AS1096+0.0000000000000000001)/charge/constants!$B$3)</f>
        <v>0</v>
      </c>
      <c r="AU1096" s="32">
        <f>SQRT(AP1096+1)/((AS1096+0.0000000000000000001)/charge/constants!$B$3)</f>
        <v>4.8066000000000004</v>
      </c>
      <c r="AV1096" s="32">
        <f>AT1096/eval!$E$18</f>
        <v>0</v>
      </c>
      <c r="AW1096" s="32">
        <f>AU1096/eval!$E$18</f>
        <v>5.8210958603810132</v>
      </c>
      <c r="BC1096" s="32" t="e">
        <f>Rohdaten!AD1096-G1096</f>
        <v>#DIV/0!</v>
      </c>
      <c r="BF1096" s="33">
        <f>Rohdaten!AF1096/eval!$B$7</f>
        <v>0</v>
      </c>
    </row>
    <row r="1097" spans="2:58" x14ac:dyDescent="0.2">
      <c r="B1097" s="29">
        <f>IF(1=1,Rohdaten!H1097,"x"&amp;Rohdaten!H1097)</f>
        <v>0</v>
      </c>
      <c r="C1097" s="29">
        <f>IF(101,Rohdaten!F1097,-Rohdaten!F1097)</f>
        <v>0</v>
      </c>
      <c r="E1097" s="32">
        <f>Rohdaten!J1097</f>
        <v>0</v>
      </c>
      <c r="F1097" s="32" t="e">
        <f>AVERAGE(Rohdaten!L1097,Rohdaten!X1097,Rohdaten!AD1097)</f>
        <v>#DIV/0!</v>
      </c>
      <c r="G1097" s="29" t="e">
        <f t="array" ref="G1097">AVERAGE(IF(Rohdaten!E1097='turnwise standard'!$A$5:$A$99,'turnwise standard'!$F$5:$F$99))</f>
        <v>#DIV/0!</v>
      </c>
      <c r="H1097" s="29" t="b">
        <f>IF(ISERROR(G1097),1&lt;0,E1097-G1097&gt;eval!$B$6)</f>
        <v>0</v>
      </c>
      <c r="I1097" s="32" t="e">
        <f>Rohdaten!L1097-G1097</f>
        <v>#DIV/0!</v>
      </c>
      <c r="J1097" s="32">
        <f t="shared" si="227"/>
        <v>0</v>
      </c>
      <c r="K1097" s="32">
        <f t="shared" si="228"/>
        <v>0</v>
      </c>
      <c r="V1097" s="31" t="e">
        <f t="array" ref="V1097">AVERAGE(IF(Rohdaten!E1097='turnwise standard'!$A$5:$A$99,'turnwise standard'!$P$5:$P$99))</f>
        <v>#DIV/0!</v>
      </c>
      <c r="AF1097" s="32">
        <f>(AC1097)/((AE1097+0.0000000000000000001)/charge/constants!$B$3)</f>
        <v>0</v>
      </c>
      <c r="AG1097" s="32">
        <f>SQRT(AC1097+1)/((AE1097+0.0000000000000000001)/charge/constants!$B$3)</f>
        <v>4.8066000000000004</v>
      </c>
      <c r="AH1097" s="32">
        <f>AF1097/eval!$E$18</f>
        <v>0</v>
      </c>
      <c r="AI1097" s="32">
        <f>AG1097/eval!$E$18</f>
        <v>5.8210958603810132</v>
      </c>
      <c r="AR1097" s="32" t="e">
        <f t="shared" si="229"/>
        <v>#DIV/0!</v>
      </c>
      <c r="AT1097" s="32">
        <f>(AP1097)/((AS1097+0.0000000000000000001)/charge/constants!$B$3)</f>
        <v>0</v>
      </c>
      <c r="AU1097" s="32">
        <f>SQRT(AP1097+1)/((AS1097+0.0000000000000000001)/charge/constants!$B$3)</f>
        <v>4.8066000000000004</v>
      </c>
      <c r="AV1097" s="32">
        <f>AT1097/eval!$E$18</f>
        <v>0</v>
      </c>
      <c r="AW1097" s="32">
        <f>AU1097/eval!$E$18</f>
        <v>5.8210958603810132</v>
      </c>
      <c r="BC1097" s="32" t="e">
        <f>Rohdaten!AD1097-G1097</f>
        <v>#DIV/0!</v>
      </c>
      <c r="BF1097" s="33">
        <f>Rohdaten!AF1097/eval!$B$7</f>
        <v>0</v>
      </c>
    </row>
    <row r="1098" spans="2:58" x14ac:dyDescent="0.2">
      <c r="B1098" s="29">
        <f>IF(1=1,Rohdaten!H1098,"x"&amp;Rohdaten!H1098)</f>
        <v>0</v>
      </c>
      <c r="C1098" s="29">
        <f>IF(101,Rohdaten!F1098,-Rohdaten!F1098)</f>
        <v>0</v>
      </c>
      <c r="E1098" s="32">
        <f>Rohdaten!J1098</f>
        <v>0</v>
      </c>
      <c r="F1098" s="32" t="e">
        <f>AVERAGE(Rohdaten!L1098,Rohdaten!X1098,Rohdaten!AD1098)</f>
        <v>#DIV/0!</v>
      </c>
      <c r="G1098" s="29" t="e">
        <f t="array" ref="G1098">AVERAGE(IF(Rohdaten!E1098='turnwise standard'!$A$5:$A$99,'turnwise standard'!$F$5:$F$99))</f>
        <v>#DIV/0!</v>
      </c>
      <c r="H1098" s="29" t="b">
        <f>IF(ISERROR(G1098),1&lt;0,E1098-G1098&gt;eval!$B$6)</f>
        <v>0</v>
      </c>
      <c r="I1098" s="32" t="e">
        <f>Rohdaten!L1098-G1098</f>
        <v>#DIV/0!</v>
      </c>
      <c r="J1098" s="32">
        <f t="shared" si="227"/>
        <v>0</v>
      </c>
      <c r="K1098" s="32">
        <f t="shared" si="228"/>
        <v>0</v>
      </c>
      <c r="V1098" s="31" t="e">
        <f t="array" ref="V1098">AVERAGE(IF(Rohdaten!E1098='turnwise standard'!$A$5:$A$99,'turnwise standard'!$P$5:$P$99))</f>
        <v>#DIV/0!</v>
      </c>
      <c r="AF1098" s="32">
        <f>(AC1098)/((AE1098+0.0000000000000000001)/charge/constants!$B$3)</f>
        <v>0</v>
      </c>
      <c r="AG1098" s="32">
        <f>SQRT(AC1098+1)/((AE1098+0.0000000000000000001)/charge/constants!$B$3)</f>
        <v>4.8066000000000004</v>
      </c>
      <c r="AH1098" s="32">
        <f>AF1098/eval!$E$18</f>
        <v>0</v>
      </c>
      <c r="AI1098" s="32">
        <f>AG1098/eval!$E$18</f>
        <v>5.8210958603810132</v>
      </c>
      <c r="AR1098" s="32" t="e">
        <f t="shared" si="229"/>
        <v>#DIV/0!</v>
      </c>
      <c r="AT1098" s="32">
        <f>(AP1098)/((AS1098+0.0000000000000000001)/charge/constants!$B$3)</f>
        <v>0</v>
      </c>
      <c r="AU1098" s="32">
        <f>SQRT(AP1098+1)/((AS1098+0.0000000000000000001)/charge/constants!$B$3)</f>
        <v>4.8066000000000004</v>
      </c>
      <c r="AV1098" s="32">
        <f>AT1098/eval!$E$18</f>
        <v>0</v>
      </c>
      <c r="AW1098" s="32">
        <f>AU1098/eval!$E$18</f>
        <v>5.8210958603810132</v>
      </c>
      <c r="BC1098" s="32" t="e">
        <f>Rohdaten!AD1098-G1098</f>
        <v>#DIV/0!</v>
      </c>
      <c r="BF1098" s="33">
        <f>Rohdaten!AF1098/eval!$B$7</f>
        <v>0</v>
      </c>
    </row>
    <row r="1099" spans="2:58" x14ac:dyDescent="0.2">
      <c r="B1099" s="29">
        <f>IF(1=1,Rohdaten!H1099,"x"&amp;Rohdaten!H1099)</f>
        <v>0</v>
      </c>
      <c r="C1099" s="29">
        <f>IF(101,Rohdaten!F1099,-Rohdaten!F1099)</f>
        <v>0</v>
      </c>
      <c r="E1099" s="32">
        <f>Rohdaten!J1099</f>
        <v>0</v>
      </c>
      <c r="F1099" s="32" t="e">
        <f>AVERAGE(Rohdaten!L1099,Rohdaten!X1099,Rohdaten!AD1099)</f>
        <v>#DIV/0!</v>
      </c>
      <c r="G1099" s="29" t="e">
        <f t="array" ref="G1099">AVERAGE(IF(Rohdaten!E1099='turnwise standard'!$A$5:$A$99,'turnwise standard'!$F$5:$F$99))</f>
        <v>#DIV/0!</v>
      </c>
      <c r="H1099" s="29" t="b">
        <f>IF(ISERROR(G1099),1&lt;0,E1099-G1099&gt;eval!$B$6)</f>
        <v>0</v>
      </c>
      <c r="I1099" s="32" t="e">
        <f>Rohdaten!L1099-G1099</f>
        <v>#DIV/0!</v>
      </c>
      <c r="J1099" s="32">
        <f t="shared" si="227"/>
        <v>0</v>
      </c>
      <c r="K1099" s="32">
        <f t="shared" si="228"/>
        <v>0</v>
      </c>
      <c r="V1099" s="31" t="e">
        <f t="array" ref="V1099">AVERAGE(IF(Rohdaten!E1099='turnwise standard'!$A$5:$A$99,'turnwise standard'!$P$5:$P$99))</f>
        <v>#DIV/0!</v>
      </c>
      <c r="AF1099" s="32">
        <f>(AC1099)/((AE1099+0.0000000000000000001)/charge/constants!$B$3)</f>
        <v>0</v>
      </c>
      <c r="AG1099" s="32">
        <f>SQRT(AC1099+1)/((AE1099+0.0000000000000000001)/charge/constants!$B$3)</f>
        <v>4.8066000000000004</v>
      </c>
      <c r="AH1099" s="32">
        <f>AF1099/eval!$E$18</f>
        <v>0</v>
      </c>
      <c r="AI1099" s="32">
        <f>AG1099/eval!$E$18</f>
        <v>5.8210958603810132</v>
      </c>
      <c r="AR1099" s="32" t="e">
        <f t="shared" si="229"/>
        <v>#DIV/0!</v>
      </c>
      <c r="AT1099" s="32">
        <f>(AP1099)/((AS1099+0.0000000000000000001)/charge/constants!$B$3)</f>
        <v>0</v>
      </c>
      <c r="AU1099" s="32">
        <f>SQRT(AP1099+1)/((AS1099+0.0000000000000000001)/charge/constants!$B$3)</f>
        <v>4.8066000000000004</v>
      </c>
      <c r="AV1099" s="32">
        <f>AT1099/eval!$E$18</f>
        <v>0</v>
      </c>
      <c r="AW1099" s="32">
        <f>AU1099/eval!$E$18</f>
        <v>5.8210958603810132</v>
      </c>
      <c r="BC1099" s="32" t="e">
        <f>Rohdaten!AD1099-G1099</f>
        <v>#DIV/0!</v>
      </c>
      <c r="BF1099" s="33">
        <f>Rohdaten!AF1099/eval!$B$7</f>
        <v>0</v>
      </c>
    </row>
    <row r="1100" spans="2:58" x14ac:dyDescent="0.2">
      <c r="B1100" s="29">
        <f>IF(1=1,Rohdaten!H1100,"x"&amp;Rohdaten!H1100)</f>
        <v>0</v>
      </c>
      <c r="C1100" s="29">
        <f>IF(101,Rohdaten!F1100,-Rohdaten!F1100)</f>
        <v>0</v>
      </c>
      <c r="E1100" s="32">
        <f>Rohdaten!J1100</f>
        <v>0</v>
      </c>
      <c r="F1100" s="32" t="e">
        <f>AVERAGE(Rohdaten!L1100,Rohdaten!X1100,Rohdaten!AD1100)</f>
        <v>#DIV/0!</v>
      </c>
      <c r="G1100" s="29" t="e">
        <f t="array" ref="G1100">AVERAGE(IF(Rohdaten!E1100='turnwise standard'!$A$5:$A$99,'turnwise standard'!$F$5:$F$99))</f>
        <v>#DIV/0!</v>
      </c>
      <c r="H1100" s="29" t="b">
        <f>IF(ISERROR(G1100),1&lt;0,E1100-G1100&gt;eval!$B$6)</f>
        <v>0</v>
      </c>
      <c r="I1100" s="32" t="e">
        <f>Rohdaten!L1100-G1100</f>
        <v>#DIV/0!</v>
      </c>
      <c r="J1100" s="32">
        <f t="shared" si="227"/>
        <v>0</v>
      </c>
      <c r="K1100" s="32">
        <f t="shared" si="228"/>
        <v>0</v>
      </c>
      <c r="V1100" s="31" t="e">
        <f t="array" ref="V1100">AVERAGE(IF(Rohdaten!E1100='turnwise standard'!$A$5:$A$99,'turnwise standard'!$P$5:$P$99))</f>
        <v>#DIV/0!</v>
      </c>
      <c r="AF1100" s="32">
        <f>(AC1100)/((AE1100+0.0000000000000000001)/charge/constants!$B$3)</f>
        <v>0</v>
      </c>
      <c r="AG1100" s="32">
        <f>SQRT(AC1100+1)/((AE1100+0.0000000000000000001)/charge/constants!$B$3)</f>
        <v>4.8066000000000004</v>
      </c>
      <c r="AH1100" s="32">
        <f>AF1100/eval!$E$18</f>
        <v>0</v>
      </c>
      <c r="AI1100" s="32">
        <f>AG1100/eval!$E$18</f>
        <v>5.8210958603810132</v>
      </c>
      <c r="AR1100" s="32" t="e">
        <f t="shared" si="229"/>
        <v>#DIV/0!</v>
      </c>
      <c r="AT1100" s="32">
        <f>(AP1100)/((AS1100+0.0000000000000000001)/charge/constants!$B$3)</f>
        <v>0</v>
      </c>
      <c r="AU1100" s="32">
        <f>SQRT(AP1100+1)/((AS1100+0.0000000000000000001)/charge/constants!$B$3)</f>
        <v>4.8066000000000004</v>
      </c>
      <c r="AV1100" s="32">
        <f>AT1100/eval!$E$18</f>
        <v>0</v>
      </c>
      <c r="AW1100" s="32">
        <f>AU1100/eval!$E$18</f>
        <v>5.8210958603810132</v>
      </c>
      <c r="BC1100" s="32" t="e">
        <f>Rohdaten!AD1100-G1100</f>
        <v>#DIV/0!</v>
      </c>
      <c r="BF1100" s="33">
        <f>Rohdaten!AF1100/eval!$B$7</f>
        <v>0</v>
      </c>
    </row>
    <row r="1101" spans="2:58" x14ac:dyDescent="0.2">
      <c r="B1101" s="29">
        <f>IF(1=1,Rohdaten!H1101,"x"&amp;Rohdaten!H1101)</f>
        <v>0</v>
      </c>
      <c r="C1101" s="29">
        <f>IF(101,Rohdaten!F1101,-Rohdaten!F1101)</f>
        <v>0</v>
      </c>
      <c r="E1101" s="32">
        <f>Rohdaten!J1101</f>
        <v>0</v>
      </c>
      <c r="F1101" s="32" t="e">
        <f>AVERAGE(Rohdaten!L1101,Rohdaten!X1101,Rohdaten!AD1101)</f>
        <v>#DIV/0!</v>
      </c>
      <c r="G1101" s="29" t="e">
        <f t="array" ref="G1101">AVERAGE(IF(Rohdaten!E1101='turnwise standard'!$A$5:$A$99,'turnwise standard'!$F$5:$F$99))</f>
        <v>#DIV/0!</v>
      </c>
      <c r="H1101" s="29" t="b">
        <f>IF(ISERROR(G1101),1&lt;0,E1101-G1101&gt;eval!$B$6)</f>
        <v>0</v>
      </c>
      <c r="I1101" s="32" t="e">
        <f>Rohdaten!L1101-G1101</f>
        <v>#DIV/0!</v>
      </c>
      <c r="J1101" s="32">
        <f t="shared" si="227"/>
        <v>0</v>
      </c>
      <c r="K1101" s="32">
        <f t="shared" si="228"/>
        <v>0</v>
      </c>
      <c r="V1101" s="31" t="e">
        <f t="array" ref="V1101">AVERAGE(IF(Rohdaten!E1101='turnwise standard'!$A$5:$A$99,'turnwise standard'!$P$5:$P$99))</f>
        <v>#DIV/0!</v>
      </c>
      <c r="AF1101" s="32">
        <f>(AC1101)/((AE1101+0.0000000000000000001)/charge/constants!$B$3)</f>
        <v>0</v>
      </c>
      <c r="AG1101" s="32">
        <f>SQRT(AC1101+1)/((AE1101+0.0000000000000000001)/charge/constants!$B$3)</f>
        <v>4.8066000000000004</v>
      </c>
      <c r="AH1101" s="32">
        <f>AF1101/eval!$E$18</f>
        <v>0</v>
      </c>
      <c r="AI1101" s="32">
        <f>AG1101/eval!$E$18</f>
        <v>5.8210958603810132</v>
      </c>
      <c r="AR1101" s="32" t="e">
        <f t="shared" si="229"/>
        <v>#DIV/0!</v>
      </c>
      <c r="AT1101" s="32">
        <f>(AP1101)/((AS1101+0.0000000000000000001)/charge/constants!$B$3)</f>
        <v>0</v>
      </c>
      <c r="AU1101" s="32">
        <f>SQRT(AP1101+1)/((AS1101+0.0000000000000000001)/charge/constants!$B$3)</f>
        <v>4.8066000000000004</v>
      </c>
      <c r="AV1101" s="32">
        <f>AT1101/eval!$E$18</f>
        <v>0</v>
      </c>
      <c r="AW1101" s="32">
        <f>AU1101/eval!$E$18</f>
        <v>5.8210958603810132</v>
      </c>
      <c r="BC1101" s="32" t="e">
        <f>Rohdaten!AD1101-G1101</f>
        <v>#DIV/0!</v>
      </c>
      <c r="BF1101" s="33">
        <f>Rohdaten!AF1101/eval!$B$7</f>
        <v>0</v>
      </c>
    </row>
    <row r="1102" spans="2:58" x14ac:dyDescent="0.2">
      <c r="B1102" s="29">
        <f>IF(1=1,Rohdaten!H1102,"x"&amp;Rohdaten!H1102)</f>
        <v>0</v>
      </c>
      <c r="C1102" s="29">
        <f>IF(101,Rohdaten!F1102,-Rohdaten!F1102)</f>
        <v>0</v>
      </c>
      <c r="E1102" s="32">
        <f>Rohdaten!J1102</f>
        <v>0</v>
      </c>
      <c r="F1102" s="32" t="e">
        <f>AVERAGE(Rohdaten!L1102,Rohdaten!X1102,Rohdaten!AD1102)</f>
        <v>#DIV/0!</v>
      </c>
      <c r="G1102" s="29" t="e">
        <f t="array" ref="G1102">AVERAGE(IF(Rohdaten!E1102='turnwise standard'!$A$5:$A$99,'turnwise standard'!$F$5:$F$99))</f>
        <v>#DIV/0!</v>
      </c>
      <c r="H1102" s="29" t="b">
        <f>IF(ISERROR(G1102),1&lt;0,E1102-G1102&gt;eval!$B$6)</f>
        <v>0</v>
      </c>
      <c r="I1102" s="32" t="e">
        <f>Rohdaten!L1102-G1102</f>
        <v>#DIV/0!</v>
      </c>
      <c r="J1102" s="32">
        <f t="shared" si="227"/>
        <v>0</v>
      </c>
      <c r="K1102" s="32">
        <f t="shared" si="228"/>
        <v>0</v>
      </c>
      <c r="V1102" s="31" t="e">
        <f t="array" ref="V1102">AVERAGE(IF(Rohdaten!E1102='turnwise standard'!$A$5:$A$99,'turnwise standard'!$P$5:$P$99))</f>
        <v>#DIV/0!</v>
      </c>
      <c r="AF1102" s="32">
        <f>(AC1102)/((AE1102+0.0000000000000000001)/charge/constants!$B$3)</f>
        <v>0</v>
      </c>
      <c r="AG1102" s="32">
        <f>SQRT(AC1102+1)/((AE1102+0.0000000000000000001)/charge/constants!$B$3)</f>
        <v>4.8066000000000004</v>
      </c>
      <c r="AH1102" s="32">
        <f>AF1102/eval!$E$18</f>
        <v>0</v>
      </c>
      <c r="AI1102" s="32">
        <f>AG1102/eval!$E$18</f>
        <v>5.8210958603810132</v>
      </c>
      <c r="AR1102" s="32" t="e">
        <f t="shared" si="229"/>
        <v>#DIV/0!</v>
      </c>
      <c r="AT1102" s="32">
        <f>(AP1102)/((AS1102+0.0000000000000000001)/charge/constants!$B$3)</f>
        <v>0</v>
      </c>
      <c r="AU1102" s="32">
        <f>SQRT(AP1102+1)/((AS1102+0.0000000000000000001)/charge/constants!$B$3)</f>
        <v>4.8066000000000004</v>
      </c>
      <c r="AV1102" s="32">
        <f>AT1102/eval!$E$18</f>
        <v>0</v>
      </c>
      <c r="AW1102" s="32">
        <f>AU1102/eval!$E$18</f>
        <v>5.8210958603810132</v>
      </c>
      <c r="BC1102" s="32" t="e">
        <f>Rohdaten!AD1102-G1102</f>
        <v>#DIV/0!</v>
      </c>
      <c r="BF1102" s="33">
        <f>Rohdaten!AF1102/eval!$B$7</f>
        <v>0</v>
      </c>
    </row>
    <row r="1103" spans="2:58" x14ac:dyDescent="0.2">
      <c r="B1103" s="29">
        <f>IF(1=1,Rohdaten!H1103,"x"&amp;Rohdaten!H1103)</f>
        <v>0</v>
      </c>
      <c r="C1103" s="29">
        <f>IF(101,Rohdaten!F1103,-Rohdaten!F1103)</f>
        <v>0</v>
      </c>
      <c r="E1103" s="32">
        <f>Rohdaten!J1103</f>
        <v>0</v>
      </c>
      <c r="F1103" s="32" t="e">
        <f>AVERAGE(Rohdaten!L1103,Rohdaten!X1103,Rohdaten!AD1103)</f>
        <v>#DIV/0!</v>
      </c>
      <c r="G1103" s="29" t="e">
        <f t="array" ref="G1103">AVERAGE(IF(Rohdaten!E1103='turnwise standard'!$A$5:$A$99,'turnwise standard'!$F$5:$F$99))</f>
        <v>#DIV/0!</v>
      </c>
      <c r="H1103" s="29" t="b">
        <f>IF(ISERROR(G1103),1&lt;0,E1103-G1103&gt;eval!$B$6)</f>
        <v>0</v>
      </c>
      <c r="I1103" s="32" t="e">
        <f>Rohdaten!L1103-G1103</f>
        <v>#DIV/0!</v>
      </c>
      <c r="J1103" s="32">
        <f t="shared" si="227"/>
        <v>0</v>
      </c>
      <c r="K1103" s="32">
        <f t="shared" si="228"/>
        <v>0</v>
      </c>
      <c r="V1103" s="31" t="e">
        <f t="array" ref="V1103">AVERAGE(IF(Rohdaten!E1103='turnwise standard'!$A$5:$A$99,'turnwise standard'!$P$5:$P$99))</f>
        <v>#DIV/0!</v>
      </c>
      <c r="AF1103" s="32">
        <f>(AC1103)/((AE1103+0.0000000000000000001)/charge/constants!$B$3)</f>
        <v>0</v>
      </c>
      <c r="AG1103" s="32">
        <f>SQRT(AC1103+1)/((AE1103+0.0000000000000000001)/charge/constants!$B$3)</f>
        <v>4.8066000000000004</v>
      </c>
      <c r="AH1103" s="32">
        <f>AF1103/eval!$E$18</f>
        <v>0</v>
      </c>
      <c r="AI1103" s="32">
        <f>AG1103/eval!$E$18</f>
        <v>5.8210958603810132</v>
      </c>
      <c r="AR1103" s="32" t="e">
        <f t="shared" si="229"/>
        <v>#DIV/0!</v>
      </c>
      <c r="AT1103" s="32">
        <f>(AP1103)/((AS1103+0.0000000000000000001)/charge/constants!$B$3)</f>
        <v>0</v>
      </c>
      <c r="AU1103" s="32">
        <f>SQRT(AP1103+1)/((AS1103+0.0000000000000000001)/charge/constants!$B$3)</f>
        <v>4.8066000000000004</v>
      </c>
      <c r="AV1103" s="32">
        <f>AT1103/eval!$E$18</f>
        <v>0</v>
      </c>
      <c r="AW1103" s="32">
        <f>AU1103/eval!$E$18</f>
        <v>5.8210958603810132</v>
      </c>
      <c r="BC1103" s="32" t="e">
        <f>Rohdaten!AD1103-G1103</f>
        <v>#DIV/0!</v>
      </c>
      <c r="BF1103" s="33">
        <f>Rohdaten!AF1103/eval!$B$7</f>
        <v>0</v>
      </c>
    </row>
    <row r="1104" spans="2:58" x14ac:dyDescent="0.2">
      <c r="B1104" s="29">
        <f>IF(1=1,Rohdaten!H1104,"x"&amp;Rohdaten!H1104)</f>
        <v>0</v>
      </c>
      <c r="C1104" s="29">
        <f>IF(101,Rohdaten!F1104,-Rohdaten!F1104)</f>
        <v>0</v>
      </c>
      <c r="E1104" s="32">
        <f>Rohdaten!J1104</f>
        <v>0</v>
      </c>
      <c r="F1104" s="32" t="e">
        <f>AVERAGE(Rohdaten!L1104,Rohdaten!X1104,Rohdaten!AD1104)</f>
        <v>#DIV/0!</v>
      </c>
      <c r="G1104" s="29" t="e">
        <f t="array" ref="G1104">AVERAGE(IF(Rohdaten!E1104='turnwise standard'!$A$5:$A$99,'turnwise standard'!$F$5:$F$99))</f>
        <v>#DIV/0!</v>
      </c>
      <c r="H1104" s="29" t="b">
        <f>IF(ISERROR(G1104),1&lt;0,E1104-G1104&gt;eval!$B$6)</f>
        <v>0</v>
      </c>
      <c r="I1104" s="32" t="e">
        <f>Rohdaten!L1104-G1104</f>
        <v>#DIV/0!</v>
      </c>
      <c r="J1104" s="32">
        <f t="shared" si="227"/>
        <v>0</v>
      </c>
      <c r="K1104" s="32">
        <f t="shared" si="228"/>
        <v>0</v>
      </c>
      <c r="V1104" s="31" t="e">
        <f t="array" ref="V1104">AVERAGE(IF(Rohdaten!E1104='turnwise standard'!$A$5:$A$99,'turnwise standard'!$P$5:$P$99))</f>
        <v>#DIV/0!</v>
      </c>
      <c r="AF1104" s="32">
        <f>(AC1104)/((AE1104+0.0000000000000000001)/charge/constants!$B$3)</f>
        <v>0</v>
      </c>
      <c r="AG1104" s="32">
        <f>SQRT(AC1104+1)/((AE1104+0.0000000000000000001)/charge/constants!$B$3)</f>
        <v>4.8066000000000004</v>
      </c>
      <c r="AH1104" s="32">
        <f>AF1104/eval!$E$18</f>
        <v>0</v>
      </c>
      <c r="AI1104" s="32">
        <f>AG1104/eval!$E$18</f>
        <v>5.8210958603810132</v>
      </c>
      <c r="AR1104" s="32" t="e">
        <f t="shared" si="229"/>
        <v>#DIV/0!</v>
      </c>
      <c r="AT1104" s="32">
        <f>(AP1104)/((AS1104+0.0000000000000000001)/charge/constants!$B$3)</f>
        <v>0</v>
      </c>
      <c r="AU1104" s="32">
        <f>SQRT(AP1104+1)/((AS1104+0.0000000000000000001)/charge/constants!$B$3)</f>
        <v>4.8066000000000004</v>
      </c>
      <c r="AV1104" s="32">
        <f>AT1104/eval!$E$18</f>
        <v>0</v>
      </c>
      <c r="AW1104" s="32">
        <f>AU1104/eval!$E$18</f>
        <v>5.8210958603810132</v>
      </c>
      <c r="BC1104" s="32" t="e">
        <f>Rohdaten!AD1104-G1104</f>
        <v>#DIV/0!</v>
      </c>
      <c r="BF1104" s="33">
        <f>Rohdaten!AF1104/eval!$B$7</f>
        <v>0</v>
      </c>
    </row>
    <row r="1105" spans="2:58" x14ac:dyDescent="0.2">
      <c r="B1105" s="29">
        <f>IF(1=1,Rohdaten!H1105,"x"&amp;Rohdaten!H1105)</f>
        <v>0</v>
      </c>
      <c r="C1105" s="29">
        <f>IF(101,Rohdaten!F1105,-Rohdaten!F1105)</f>
        <v>0</v>
      </c>
      <c r="E1105" s="32">
        <f>Rohdaten!J1105</f>
        <v>0</v>
      </c>
      <c r="F1105" s="32" t="e">
        <f>AVERAGE(Rohdaten!L1105,Rohdaten!X1105,Rohdaten!AD1105)</f>
        <v>#DIV/0!</v>
      </c>
      <c r="G1105" s="29" t="e">
        <f t="array" ref="G1105">AVERAGE(IF(Rohdaten!E1105='turnwise standard'!$A$5:$A$99,'turnwise standard'!$F$5:$F$99))</f>
        <v>#DIV/0!</v>
      </c>
      <c r="H1105" s="29" t="b">
        <f>IF(ISERROR(G1105),1&lt;0,E1105-G1105&gt;eval!$B$6)</f>
        <v>0</v>
      </c>
      <c r="I1105" s="32" t="e">
        <f>Rohdaten!L1105-G1105</f>
        <v>#DIV/0!</v>
      </c>
      <c r="J1105" s="32">
        <f t="shared" si="227"/>
        <v>0</v>
      </c>
      <c r="K1105" s="32">
        <f t="shared" si="228"/>
        <v>0</v>
      </c>
      <c r="V1105" s="31" t="e">
        <f t="array" ref="V1105">AVERAGE(IF(Rohdaten!E1105='turnwise standard'!$A$5:$A$99,'turnwise standard'!$P$5:$P$99))</f>
        <v>#DIV/0!</v>
      </c>
      <c r="AF1105" s="32">
        <f>(AC1105)/((AE1105+0.0000000000000000001)/charge/constants!$B$3)</f>
        <v>0</v>
      </c>
      <c r="AG1105" s="32">
        <f>SQRT(AC1105+1)/((AE1105+0.0000000000000000001)/charge/constants!$B$3)</f>
        <v>4.8066000000000004</v>
      </c>
      <c r="AH1105" s="32">
        <f>AF1105/eval!$E$18</f>
        <v>0</v>
      </c>
      <c r="AI1105" s="32">
        <f>AG1105/eval!$E$18</f>
        <v>5.8210958603810132</v>
      </c>
      <c r="AR1105" s="32" t="e">
        <f t="shared" si="229"/>
        <v>#DIV/0!</v>
      </c>
      <c r="AT1105" s="32">
        <f>(AP1105)/((AS1105+0.0000000000000000001)/charge/constants!$B$3)</f>
        <v>0</v>
      </c>
      <c r="AU1105" s="32">
        <f>SQRT(AP1105+1)/((AS1105+0.0000000000000000001)/charge/constants!$B$3)</f>
        <v>4.8066000000000004</v>
      </c>
      <c r="AV1105" s="32">
        <f>AT1105/eval!$E$18</f>
        <v>0</v>
      </c>
      <c r="AW1105" s="32">
        <f>AU1105/eval!$E$18</f>
        <v>5.8210958603810132</v>
      </c>
      <c r="BC1105" s="32" t="e">
        <f>Rohdaten!AD1105-G1105</f>
        <v>#DIV/0!</v>
      </c>
      <c r="BF1105" s="33">
        <f>Rohdaten!AF1105/eval!$B$7</f>
        <v>0</v>
      </c>
    </row>
    <row r="1106" spans="2:58" x14ac:dyDescent="0.2">
      <c r="B1106" s="29">
        <f>IF(1=1,Rohdaten!H1106,"x"&amp;Rohdaten!H1106)</f>
        <v>0</v>
      </c>
      <c r="C1106" s="29">
        <f>IF(101,Rohdaten!F1106,-Rohdaten!F1106)</f>
        <v>0</v>
      </c>
      <c r="E1106" s="32">
        <f>Rohdaten!J1106</f>
        <v>0</v>
      </c>
      <c r="F1106" s="32" t="e">
        <f>AVERAGE(Rohdaten!L1106,Rohdaten!X1106,Rohdaten!AD1106)</f>
        <v>#DIV/0!</v>
      </c>
      <c r="G1106" s="29" t="e">
        <f t="array" ref="G1106">AVERAGE(IF(Rohdaten!E1106='turnwise standard'!$A$5:$A$99,'turnwise standard'!$F$5:$F$99))</f>
        <v>#DIV/0!</v>
      </c>
      <c r="H1106" s="29" t="b">
        <f>IF(ISERROR(G1106),1&lt;0,E1106-G1106&gt;eval!$B$6)</f>
        <v>0</v>
      </c>
      <c r="I1106" s="32" t="e">
        <f>Rohdaten!L1106-G1106</f>
        <v>#DIV/0!</v>
      </c>
      <c r="J1106" s="32">
        <f t="shared" si="227"/>
        <v>0</v>
      </c>
      <c r="K1106" s="32">
        <f t="shared" si="228"/>
        <v>0</v>
      </c>
      <c r="V1106" s="31" t="e">
        <f t="array" ref="V1106">AVERAGE(IF(Rohdaten!E1106='turnwise standard'!$A$5:$A$99,'turnwise standard'!$P$5:$P$99))</f>
        <v>#DIV/0!</v>
      </c>
      <c r="AF1106" s="32">
        <f>(AC1106)/((AE1106+0.0000000000000000001)/charge/constants!$B$3)</f>
        <v>0</v>
      </c>
      <c r="AG1106" s="32">
        <f>SQRT(AC1106+1)/((AE1106+0.0000000000000000001)/charge/constants!$B$3)</f>
        <v>4.8066000000000004</v>
      </c>
      <c r="AH1106" s="32">
        <f>AF1106/eval!$E$18</f>
        <v>0</v>
      </c>
      <c r="AI1106" s="32">
        <f>AG1106/eval!$E$18</f>
        <v>5.8210958603810132</v>
      </c>
      <c r="AR1106" s="32" t="e">
        <f t="shared" si="229"/>
        <v>#DIV/0!</v>
      </c>
      <c r="AT1106" s="32">
        <f>(AP1106)/((AS1106+0.0000000000000000001)/charge/constants!$B$3)</f>
        <v>0</v>
      </c>
      <c r="AU1106" s="32">
        <f>SQRT(AP1106+1)/((AS1106+0.0000000000000000001)/charge/constants!$B$3)</f>
        <v>4.8066000000000004</v>
      </c>
      <c r="AV1106" s="32">
        <f>AT1106/eval!$E$18</f>
        <v>0</v>
      </c>
      <c r="AW1106" s="32">
        <f>AU1106/eval!$E$18</f>
        <v>5.8210958603810132</v>
      </c>
      <c r="BC1106" s="32" t="e">
        <f>Rohdaten!AD1106-G1106</f>
        <v>#DIV/0!</v>
      </c>
      <c r="BF1106" s="33">
        <f>Rohdaten!AF1106/eval!$B$7</f>
        <v>0</v>
      </c>
    </row>
    <row r="1107" spans="2:58" x14ac:dyDescent="0.2">
      <c r="B1107" s="29">
        <f>IF(1=1,Rohdaten!H1107,"x"&amp;Rohdaten!H1107)</f>
        <v>0</v>
      </c>
      <c r="C1107" s="29">
        <f>IF(101,Rohdaten!F1107,-Rohdaten!F1107)</f>
        <v>0</v>
      </c>
      <c r="E1107" s="32">
        <f>Rohdaten!J1107</f>
        <v>0</v>
      </c>
      <c r="F1107" s="32" t="e">
        <f>AVERAGE(Rohdaten!L1107,Rohdaten!X1107,Rohdaten!AD1107)</f>
        <v>#DIV/0!</v>
      </c>
      <c r="G1107" s="29" t="e">
        <f t="array" ref="G1107">AVERAGE(IF(Rohdaten!E1107='turnwise standard'!$A$5:$A$99,'turnwise standard'!$F$5:$F$99))</f>
        <v>#DIV/0!</v>
      </c>
      <c r="H1107" s="29" t="b">
        <f>IF(ISERROR(G1107),1&lt;0,E1107-G1107&gt;eval!$B$6)</f>
        <v>0</v>
      </c>
      <c r="I1107" s="32" t="e">
        <f>Rohdaten!L1107-G1107</f>
        <v>#DIV/0!</v>
      </c>
      <c r="J1107" s="32">
        <f t="shared" si="227"/>
        <v>0</v>
      </c>
      <c r="K1107" s="32">
        <f t="shared" si="228"/>
        <v>0</v>
      </c>
      <c r="V1107" s="31" t="e">
        <f t="array" ref="V1107">AVERAGE(IF(Rohdaten!E1107='turnwise standard'!$A$5:$A$99,'turnwise standard'!$P$5:$P$99))</f>
        <v>#DIV/0!</v>
      </c>
      <c r="AF1107" s="32">
        <f>(AC1107)/((AE1107+0.0000000000000000001)/charge/constants!$B$3)</f>
        <v>0</v>
      </c>
      <c r="AG1107" s="32">
        <f>SQRT(AC1107+1)/((AE1107+0.0000000000000000001)/charge/constants!$B$3)</f>
        <v>4.8066000000000004</v>
      </c>
      <c r="AH1107" s="32">
        <f>AF1107/eval!$E$18</f>
        <v>0</v>
      </c>
      <c r="AI1107" s="32">
        <f>AG1107/eval!$E$18</f>
        <v>5.8210958603810132</v>
      </c>
      <c r="AR1107" s="32" t="e">
        <f t="shared" si="229"/>
        <v>#DIV/0!</v>
      </c>
      <c r="AT1107" s="32">
        <f>(AP1107)/((AS1107+0.0000000000000000001)/charge/constants!$B$3)</f>
        <v>0</v>
      </c>
      <c r="AU1107" s="32">
        <f>SQRT(AP1107+1)/((AS1107+0.0000000000000000001)/charge/constants!$B$3)</f>
        <v>4.8066000000000004</v>
      </c>
      <c r="AV1107" s="32">
        <f>AT1107/eval!$E$18</f>
        <v>0</v>
      </c>
      <c r="AW1107" s="32">
        <f>AU1107/eval!$E$18</f>
        <v>5.8210958603810132</v>
      </c>
      <c r="BC1107" s="32" t="e">
        <f>Rohdaten!AD1107-G1107</f>
        <v>#DIV/0!</v>
      </c>
      <c r="BF1107" s="33">
        <f>Rohdaten!AF1107/eval!$B$7</f>
        <v>0</v>
      </c>
    </row>
    <row r="1108" spans="2:58" x14ac:dyDescent="0.2">
      <c r="B1108" s="29">
        <f>IF(1=1,Rohdaten!H1108,"x"&amp;Rohdaten!H1108)</f>
        <v>0</v>
      </c>
      <c r="C1108" s="29">
        <f>IF(101,Rohdaten!F1108,-Rohdaten!F1108)</f>
        <v>0</v>
      </c>
      <c r="E1108" s="32">
        <f>Rohdaten!J1108</f>
        <v>0</v>
      </c>
      <c r="F1108" s="32" t="e">
        <f>AVERAGE(Rohdaten!L1108,Rohdaten!X1108,Rohdaten!AD1108)</f>
        <v>#DIV/0!</v>
      </c>
      <c r="G1108" s="29" t="e">
        <f t="array" ref="G1108">AVERAGE(IF(Rohdaten!E1108='turnwise standard'!$A$5:$A$99,'turnwise standard'!$F$5:$F$99))</f>
        <v>#DIV/0!</v>
      </c>
      <c r="H1108" s="29" t="b">
        <f>IF(ISERROR(G1108),1&lt;0,E1108-G1108&gt;eval!$B$6)</f>
        <v>0</v>
      </c>
      <c r="I1108" s="32" t="e">
        <f>Rohdaten!L1108-G1108</f>
        <v>#DIV/0!</v>
      </c>
      <c r="J1108" s="32">
        <f t="shared" si="227"/>
        <v>0</v>
      </c>
      <c r="K1108" s="32">
        <f t="shared" si="228"/>
        <v>0</v>
      </c>
      <c r="V1108" s="31" t="e">
        <f t="array" ref="V1108">AVERAGE(IF(Rohdaten!E1108='turnwise standard'!$A$5:$A$99,'turnwise standard'!$P$5:$P$99))</f>
        <v>#DIV/0!</v>
      </c>
      <c r="AF1108" s="32">
        <f>(AC1108)/((AE1108+0.0000000000000000001)/charge/constants!$B$3)</f>
        <v>0</v>
      </c>
      <c r="AG1108" s="32">
        <f>SQRT(AC1108+1)/((AE1108+0.0000000000000000001)/charge/constants!$B$3)</f>
        <v>4.8066000000000004</v>
      </c>
      <c r="AH1108" s="32">
        <f>AF1108/eval!$E$18</f>
        <v>0</v>
      </c>
      <c r="AI1108" s="32">
        <f>AG1108/eval!$E$18</f>
        <v>5.8210958603810132</v>
      </c>
      <c r="AR1108" s="32" t="e">
        <f t="shared" si="229"/>
        <v>#DIV/0!</v>
      </c>
      <c r="AT1108" s="32">
        <f>(AP1108)/((AS1108+0.0000000000000000001)/charge/constants!$B$3)</f>
        <v>0</v>
      </c>
      <c r="AU1108" s="32">
        <f>SQRT(AP1108+1)/((AS1108+0.0000000000000000001)/charge/constants!$B$3)</f>
        <v>4.8066000000000004</v>
      </c>
      <c r="AV1108" s="32">
        <f>AT1108/eval!$E$18</f>
        <v>0</v>
      </c>
      <c r="AW1108" s="32">
        <f>AU1108/eval!$E$18</f>
        <v>5.8210958603810132</v>
      </c>
      <c r="BC1108" s="32" t="e">
        <f>Rohdaten!AD1108-G1108</f>
        <v>#DIV/0!</v>
      </c>
      <c r="BF1108" s="33">
        <f>Rohdaten!AF1108/eval!$B$7</f>
        <v>0</v>
      </c>
    </row>
    <row r="1109" spans="2:58" x14ac:dyDescent="0.2">
      <c r="B1109" s="29">
        <f>IF(1=1,Rohdaten!H1109,"x"&amp;Rohdaten!H1109)</f>
        <v>0</v>
      </c>
      <c r="C1109" s="29">
        <f>IF(101,Rohdaten!F1109,-Rohdaten!F1109)</f>
        <v>0</v>
      </c>
      <c r="E1109" s="32">
        <f>Rohdaten!J1109</f>
        <v>0</v>
      </c>
      <c r="F1109" s="32" t="e">
        <f>AVERAGE(Rohdaten!L1109,Rohdaten!X1109,Rohdaten!AD1109)</f>
        <v>#DIV/0!</v>
      </c>
      <c r="G1109" s="29" t="e">
        <f t="array" ref="G1109">AVERAGE(IF(Rohdaten!E1109='turnwise standard'!$A$5:$A$99,'turnwise standard'!$F$5:$F$99))</f>
        <v>#DIV/0!</v>
      </c>
      <c r="H1109" s="29" t="b">
        <f>IF(ISERROR(G1109),1&lt;0,E1109-G1109&gt;eval!$B$6)</f>
        <v>0</v>
      </c>
      <c r="I1109" s="32" t="e">
        <f>Rohdaten!L1109-G1109</f>
        <v>#DIV/0!</v>
      </c>
      <c r="J1109" s="32">
        <f t="shared" si="227"/>
        <v>0</v>
      </c>
      <c r="K1109" s="32">
        <f t="shared" si="228"/>
        <v>0</v>
      </c>
      <c r="V1109" s="31" t="e">
        <f t="array" ref="V1109">AVERAGE(IF(Rohdaten!E1109='turnwise standard'!$A$5:$A$99,'turnwise standard'!$P$5:$P$99))</f>
        <v>#DIV/0!</v>
      </c>
      <c r="AF1109" s="32">
        <f>(AC1109)/((AE1109+0.0000000000000000001)/charge/constants!$B$3)</f>
        <v>0</v>
      </c>
      <c r="AG1109" s="32">
        <f>SQRT(AC1109+1)/((AE1109+0.0000000000000000001)/charge/constants!$B$3)</f>
        <v>4.8066000000000004</v>
      </c>
      <c r="AH1109" s="32">
        <f>AF1109/eval!$E$18</f>
        <v>0</v>
      </c>
      <c r="AI1109" s="32">
        <f>AG1109/eval!$E$18</f>
        <v>5.8210958603810132</v>
      </c>
      <c r="AR1109" s="32" t="e">
        <f t="shared" si="229"/>
        <v>#DIV/0!</v>
      </c>
      <c r="AT1109" s="32">
        <f>(AP1109)/((AS1109+0.0000000000000000001)/charge/constants!$B$3)</f>
        <v>0</v>
      </c>
      <c r="AU1109" s="32">
        <f>SQRT(AP1109+1)/((AS1109+0.0000000000000000001)/charge/constants!$B$3)</f>
        <v>4.8066000000000004</v>
      </c>
      <c r="AV1109" s="32">
        <f>AT1109/eval!$E$18</f>
        <v>0</v>
      </c>
      <c r="AW1109" s="32">
        <f>AU1109/eval!$E$18</f>
        <v>5.8210958603810132</v>
      </c>
      <c r="BC1109" s="32" t="e">
        <f>Rohdaten!AD1109-G1109</f>
        <v>#DIV/0!</v>
      </c>
      <c r="BF1109" s="33">
        <f>Rohdaten!AF1109/eval!$B$7</f>
        <v>0</v>
      </c>
    </row>
    <row r="1110" spans="2:58" x14ac:dyDescent="0.2">
      <c r="B1110" s="29">
        <f>IF(1=1,Rohdaten!H1110,"x"&amp;Rohdaten!H1110)</f>
        <v>0</v>
      </c>
      <c r="C1110" s="29">
        <f>IF(101,Rohdaten!F1110,-Rohdaten!F1110)</f>
        <v>0</v>
      </c>
      <c r="E1110" s="32">
        <f>Rohdaten!J1110</f>
        <v>0</v>
      </c>
      <c r="F1110" s="32" t="e">
        <f>AVERAGE(Rohdaten!L1110,Rohdaten!X1110,Rohdaten!AD1110)</f>
        <v>#DIV/0!</v>
      </c>
      <c r="G1110" s="29" t="e">
        <f t="array" ref="G1110">AVERAGE(IF(Rohdaten!E1110='turnwise standard'!$A$5:$A$99,'turnwise standard'!$F$5:$F$99))</f>
        <v>#DIV/0!</v>
      </c>
      <c r="H1110" s="29" t="b">
        <f>IF(ISERROR(G1110),1&lt;0,E1110-G1110&gt;eval!$B$6)</f>
        <v>0</v>
      </c>
      <c r="I1110" s="32" t="e">
        <f>Rohdaten!L1110-G1110</f>
        <v>#DIV/0!</v>
      </c>
      <c r="J1110" s="32">
        <f t="shared" si="227"/>
        <v>0</v>
      </c>
      <c r="K1110" s="32">
        <f t="shared" si="228"/>
        <v>0</v>
      </c>
      <c r="V1110" s="31" t="e">
        <f t="array" ref="V1110">AVERAGE(IF(Rohdaten!E1110='turnwise standard'!$A$5:$A$99,'turnwise standard'!$P$5:$P$99))</f>
        <v>#DIV/0!</v>
      </c>
      <c r="AF1110" s="32">
        <f>(AC1110)/((AE1110+0.0000000000000000001)/charge/constants!$B$3)</f>
        <v>0</v>
      </c>
      <c r="AG1110" s="32">
        <f>SQRT(AC1110+1)/((AE1110+0.0000000000000000001)/charge/constants!$B$3)</f>
        <v>4.8066000000000004</v>
      </c>
      <c r="AH1110" s="32">
        <f>AF1110/eval!$E$18</f>
        <v>0</v>
      </c>
      <c r="AI1110" s="32">
        <f>AG1110/eval!$E$18</f>
        <v>5.8210958603810132</v>
      </c>
      <c r="AR1110" s="32" t="e">
        <f t="shared" si="229"/>
        <v>#DIV/0!</v>
      </c>
      <c r="AT1110" s="32">
        <f>(AP1110)/((AS1110+0.0000000000000000001)/charge/constants!$B$3)</f>
        <v>0</v>
      </c>
      <c r="AU1110" s="32">
        <f>SQRT(AP1110+1)/((AS1110+0.0000000000000000001)/charge/constants!$B$3)</f>
        <v>4.8066000000000004</v>
      </c>
      <c r="AV1110" s="32">
        <f>AT1110/eval!$E$18</f>
        <v>0</v>
      </c>
      <c r="AW1110" s="32">
        <f>AU1110/eval!$E$18</f>
        <v>5.8210958603810132</v>
      </c>
      <c r="BC1110" s="32" t="e">
        <f>Rohdaten!AD1110-G1110</f>
        <v>#DIV/0!</v>
      </c>
      <c r="BF1110" s="33">
        <f>Rohdaten!AF1110/eval!$B$7</f>
        <v>0</v>
      </c>
    </row>
    <row r="1111" spans="2:58" x14ac:dyDescent="0.2">
      <c r="B1111" s="29">
        <f>IF(1=1,Rohdaten!H1111,"x"&amp;Rohdaten!H1111)</f>
        <v>0</v>
      </c>
      <c r="C1111" s="29">
        <f>IF(101,Rohdaten!F1111,-Rohdaten!F1111)</f>
        <v>0</v>
      </c>
      <c r="E1111" s="32">
        <f>Rohdaten!J1111</f>
        <v>0</v>
      </c>
      <c r="F1111" s="32" t="e">
        <f>AVERAGE(Rohdaten!L1111,Rohdaten!X1111,Rohdaten!AD1111)</f>
        <v>#DIV/0!</v>
      </c>
      <c r="G1111" s="29" t="e">
        <f t="array" ref="G1111">AVERAGE(IF(Rohdaten!E1111='turnwise standard'!$A$5:$A$99,'turnwise standard'!$F$5:$F$99))</f>
        <v>#DIV/0!</v>
      </c>
      <c r="H1111" s="29" t="b">
        <f>IF(ISERROR(G1111),1&lt;0,E1111-G1111&gt;eval!$B$6)</f>
        <v>0</v>
      </c>
      <c r="I1111" s="32" t="e">
        <f>Rohdaten!L1111-G1111</f>
        <v>#DIV/0!</v>
      </c>
      <c r="J1111" s="32">
        <f t="shared" si="227"/>
        <v>0</v>
      </c>
      <c r="K1111" s="32">
        <f t="shared" si="228"/>
        <v>0</v>
      </c>
      <c r="V1111" s="31" t="e">
        <f t="array" ref="V1111">AVERAGE(IF(Rohdaten!E1111='turnwise standard'!$A$5:$A$99,'turnwise standard'!$P$5:$P$99))</f>
        <v>#DIV/0!</v>
      </c>
      <c r="AF1111" s="32">
        <f>(AC1111)/((AE1111+0.0000000000000000001)/charge/constants!$B$3)</f>
        <v>0</v>
      </c>
      <c r="AG1111" s="32">
        <f>SQRT(AC1111+1)/((AE1111+0.0000000000000000001)/charge/constants!$B$3)</f>
        <v>4.8066000000000004</v>
      </c>
      <c r="AH1111" s="32">
        <f>AF1111/eval!$E$18</f>
        <v>0</v>
      </c>
      <c r="AI1111" s="32">
        <f>AG1111/eval!$E$18</f>
        <v>5.8210958603810132</v>
      </c>
      <c r="AR1111" s="32" t="e">
        <f t="shared" si="229"/>
        <v>#DIV/0!</v>
      </c>
      <c r="AT1111" s="32">
        <f>(AP1111)/((AS1111+0.0000000000000000001)/charge/constants!$B$3)</f>
        <v>0</v>
      </c>
      <c r="AU1111" s="32">
        <f>SQRT(AP1111+1)/((AS1111+0.0000000000000000001)/charge/constants!$B$3)</f>
        <v>4.8066000000000004</v>
      </c>
      <c r="AV1111" s="32">
        <f>AT1111/eval!$E$18</f>
        <v>0</v>
      </c>
      <c r="AW1111" s="32">
        <f>AU1111/eval!$E$18</f>
        <v>5.8210958603810132</v>
      </c>
      <c r="BC1111" s="32" t="e">
        <f>Rohdaten!AD1111-G1111</f>
        <v>#DIV/0!</v>
      </c>
      <c r="BF1111" s="33">
        <f>Rohdaten!AF1111/eval!$B$7</f>
        <v>0</v>
      </c>
    </row>
    <row r="1112" spans="2:58" x14ac:dyDescent="0.2">
      <c r="B1112" s="29">
        <f>IF(1=1,Rohdaten!H1112,"x"&amp;Rohdaten!H1112)</f>
        <v>0</v>
      </c>
      <c r="C1112" s="29">
        <f>IF(101,Rohdaten!F1112,-Rohdaten!F1112)</f>
        <v>0</v>
      </c>
      <c r="E1112" s="32">
        <f>Rohdaten!J1112</f>
        <v>0</v>
      </c>
      <c r="F1112" s="32" t="e">
        <f>AVERAGE(Rohdaten!L1112,Rohdaten!X1112,Rohdaten!AD1112)</f>
        <v>#DIV/0!</v>
      </c>
      <c r="G1112" s="29" t="e">
        <f t="array" ref="G1112">AVERAGE(IF(Rohdaten!E1112='turnwise standard'!$A$5:$A$99,'turnwise standard'!$F$5:$F$99))</f>
        <v>#DIV/0!</v>
      </c>
      <c r="H1112" s="29" t="b">
        <f>IF(ISERROR(G1112),1&lt;0,E1112-G1112&gt;eval!$B$6)</f>
        <v>0</v>
      </c>
      <c r="I1112" s="32" t="e">
        <f>Rohdaten!L1112-G1112</f>
        <v>#DIV/0!</v>
      </c>
      <c r="J1112" s="32">
        <f t="shared" si="227"/>
        <v>0</v>
      </c>
      <c r="K1112" s="32">
        <f t="shared" si="228"/>
        <v>0</v>
      </c>
      <c r="V1112" s="31" t="e">
        <f t="array" ref="V1112">AVERAGE(IF(Rohdaten!E1112='turnwise standard'!$A$5:$A$99,'turnwise standard'!$P$5:$P$99))</f>
        <v>#DIV/0!</v>
      </c>
      <c r="AF1112" s="32">
        <f>(AC1112)/((AE1112+0.0000000000000000001)/charge/constants!$B$3)</f>
        <v>0</v>
      </c>
      <c r="AG1112" s="32">
        <f>SQRT(AC1112+1)/((AE1112+0.0000000000000000001)/charge/constants!$B$3)</f>
        <v>4.8066000000000004</v>
      </c>
      <c r="AH1112" s="32">
        <f>AF1112/eval!$E$18</f>
        <v>0</v>
      </c>
      <c r="AI1112" s="32">
        <f>AG1112/eval!$E$18</f>
        <v>5.8210958603810132</v>
      </c>
      <c r="AR1112" s="32" t="e">
        <f t="shared" si="229"/>
        <v>#DIV/0!</v>
      </c>
      <c r="AT1112" s="32">
        <f>(AP1112)/((AS1112+0.0000000000000000001)/charge/constants!$B$3)</f>
        <v>0</v>
      </c>
      <c r="AU1112" s="32">
        <f>SQRT(AP1112+1)/((AS1112+0.0000000000000000001)/charge/constants!$B$3)</f>
        <v>4.8066000000000004</v>
      </c>
      <c r="AV1112" s="32">
        <f>AT1112/eval!$E$18</f>
        <v>0</v>
      </c>
      <c r="AW1112" s="32">
        <f>AU1112/eval!$E$18</f>
        <v>5.8210958603810132</v>
      </c>
      <c r="BC1112" s="32" t="e">
        <f>Rohdaten!AD1112-G1112</f>
        <v>#DIV/0!</v>
      </c>
      <c r="BF1112" s="33">
        <f>Rohdaten!AF1112/eval!$B$7</f>
        <v>0</v>
      </c>
    </row>
    <row r="1113" spans="2:58" x14ac:dyDescent="0.2">
      <c r="B1113" s="29">
        <f>IF(1=1,Rohdaten!H1113,"x"&amp;Rohdaten!H1113)</f>
        <v>0</v>
      </c>
      <c r="C1113" s="29">
        <f>IF(101,Rohdaten!F1113,-Rohdaten!F1113)</f>
        <v>0</v>
      </c>
      <c r="E1113" s="32">
        <f>Rohdaten!J1113</f>
        <v>0</v>
      </c>
      <c r="F1113" s="32" t="e">
        <f>AVERAGE(Rohdaten!L1113,Rohdaten!X1113,Rohdaten!AD1113)</f>
        <v>#DIV/0!</v>
      </c>
      <c r="G1113" s="29" t="e">
        <f t="array" ref="G1113">AVERAGE(IF(Rohdaten!E1113='turnwise standard'!$A$5:$A$99,'turnwise standard'!$F$5:$F$99))</f>
        <v>#DIV/0!</v>
      </c>
      <c r="H1113" s="29" t="b">
        <f>IF(ISERROR(G1113),1&lt;0,E1113-G1113&gt;eval!$B$6)</f>
        <v>0</v>
      </c>
      <c r="I1113" s="32" t="e">
        <f>Rohdaten!L1113-G1113</f>
        <v>#DIV/0!</v>
      </c>
      <c r="J1113" s="32">
        <f t="shared" si="227"/>
        <v>0</v>
      </c>
      <c r="K1113" s="32">
        <f t="shared" si="228"/>
        <v>0</v>
      </c>
      <c r="V1113" s="31" t="e">
        <f t="array" ref="V1113">AVERAGE(IF(Rohdaten!E1113='turnwise standard'!$A$5:$A$99,'turnwise standard'!$P$5:$P$99))</f>
        <v>#DIV/0!</v>
      </c>
      <c r="AF1113" s="32">
        <f>(AC1113)/((AE1113+0.0000000000000000001)/charge/constants!$B$3)</f>
        <v>0</v>
      </c>
      <c r="AG1113" s="32">
        <f>SQRT(AC1113+1)/((AE1113+0.0000000000000000001)/charge/constants!$B$3)</f>
        <v>4.8066000000000004</v>
      </c>
      <c r="AH1113" s="32">
        <f>AF1113/eval!$E$18</f>
        <v>0</v>
      </c>
      <c r="AI1113" s="32">
        <f>AG1113/eval!$E$18</f>
        <v>5.8210958603810132</v>
      </c>
      <c r="AR1113" s="32" t="e">
        <f t="shared" si="229"/>
        <v>#DIV/0!</v>
      </c>
      <c r="AT1113" s="32">
        <f>(AP1113)/((AS1113+0.0000000000000000001)/charge/constants!$B$3)</f>
        <v>0</v>
      </c>
      <c r="AU1113" s="32">
        <f>SQRT(AP1113+1)/((AS1113+0.0000000000000000001)/charge/constants!$B$3)</f>
        <v>4.8066000000000004</v>
      </c>
      <c r="AV1113" s="32">
        <f>AT1113/eval!$E$18</f>
        <v>0</v>
      </c>
      <c r="AW1113" s="32">
        <f>AU1113/eval!$E$18</f>
        <v>5.8210958603810132</v>
      </c>
      <c r="BC1113" s="32" t="e">
        <f>Rohdaten!AD1113-G1113</f>
        <v>#DIV/0!</v>
      </c>
      <c r="BF1113" s="33">
        <f>Rohdaten!AF1113/eval!$B$7</f>
        <v>0</v>
      </c>
    </row>
    <row r="1114" spans="2:58" x14ac:dyDescent="0.2">
      <c r="B1114" s="29">
        <f>IF(1=1,Rohdaten!H1114,"x"&amp;Rohdaten!H1114)</f>
        <v>0</v>
      </c>
      <c r="C1114" s="29">
        <f>IF(101,Rohdaten!F1114,-Rohdaten!F1114)</f>
        <v>0</v>
      </c>
      <c r="E1114" s="32">
        <f>Rohdaten!J1114</f>
        <v>0</v>
      </c>
      <c r="F1114" s="32" t="e">
        <f>AVERAGE(Rohdaten!L1114,Rohdaten!X1114,Rohdaten!AD1114)</f>
        <v>#DIV/0!</v>
      </c>
      <c r="G1114" s="29" t="e">
        <f t="array" ref="G1114">AVERAGE(IF(Rohdaten!E1114='turnwise standard'!$A$5:$A$99,'turnwise standard'!$F$5:$F$99))</f>
        <v>#DIV/0!</v>
      </c>
      <c r="H1114" s="29" t="b">
        <f>IF(ISERROR(G1114),1&lt;0,E1114-G1114&gt;eval!$B$6)</f>
        <v>0</v>
      </c>
      <c r="I1114" s="32" t="e">
        <f>Rohdaten!L1114-G1114</f>
        <v>#DIV/0!</v>
      </c>
      <c r="J1114" s="32">
        <f t="shared" si="227"/>
        <v>0</v>
      </c>
      <c r="K1114" s="32">
        <f t="shared" si="228"/>
        <v>0</v>
      </c>
      <c r="V1114" s="31" t="e">
        <f t="array" ref="V1114">AVERAGE(IF(Rohdaten!E1114='turnwise standard'!$A$5:$A$99,'turnwise standard'!$P$5:$P$99))</f>
        <v>#DIV/0!</v>
      </c>
      <c r="AF1114" s="32">
        <f>(AC1114)/((AE1114+0.0000000000000000001)/charge/constants!$B$3)</f>
        <v>0</v>
      </c>
      <c r="AG1114" s="32">
        <f>SQRT(AC1114+1)/((AE1114+0.0000000000000000001)/charge/constants!$B$3)</f>
        <v>4.8066000000000004</v>
      </c>
      <c r="AH1114" s="32">
        <f>AF1114/eval!$E$18</f>
        <v>0</v>
      </c>
      <c r="AI1114" s="32">
        <f>AG1114/eval!$E$18</f>
        <v>5.8210958603810132</v>
      </c>
      <c r="AR1114" s="32" t="e">
        <f t="shared" si="229"/>
        <v>#DIV/0!</v>
      </c>
      <c r="AT1114" s="32">
        <f>(AP1114)/((AS1114+0.0000000000000000001)/charge/constants!$B$3)</f>
        <v>0</v>
      </c>
      <c r="AU1114" s="32">
        <f>SQRT(AP1114+1)/((AS1114+0.0000000000000000001)/charge/constants!$B$3)</f>
        <v>4.8066000000000004</v>
      </c>
      <c r="AV1114" s="32">
        <f>AT1114/eval!$E$18</f>
        <v>0</v>
      </c>
      <c r="AW1114" s="32">
        <f>AU1114/eval!$E$18</f>
        <v>5.8210958603810132</v>
      </c>
      <c r="BC1114" s="32" t="e">
        <f>Rohdaten!AD1114-G1114</f>
        <v>#DIV/0!</v>
      </c>
      <c r="BF1114" s="33">
        <f>Rohdaten!AF1114/eval!$B$7</f>
        <v>0</v>
      </c>
    </row>
    <row r="1115" spans="2:58" x14ac:dyDescent="0.2">
      <c r="B1115" s="29">
        <f>IF(1=1,Rohdaten!H1115,"x"&amp;Rohdaten!H1115)</f>
        <v>0</v>
      </c>
      <c r="C1115" s="29">
        <f>IF(101,Rohdaten!F1115,-Rohdaten!F1115)</f>
        <v>0</v>
      </c>
      <c r="E1115" s="32">
        <f>Rohdaten!J1115</f>
        <v>0</v>
      </c>
      <c r="F1115" s="32" t="e">
        <f>AVERAGE(Rohdaten!L1115,Rohdaten!X1115,Rohdaten!AD1115)</f>
        <v>#DIV/0!</v>
      </c>
      <c r="G1115" s="29" t="e">
        <f t="array" ref="G1115">AVERAGE(IF(Rohdaten!E1115='turnwise standard'!$A$5:$A$99,'turnwise standard'!$F$5:$F$99))</f>
        <v>#DIV/0!</v>
      </c>
      <c r="H1115" s="29" t="b">
        <f>IF(ISERROR(G1115),1&lt;0,E1115-G1115&gt;eval!$B$6)</f>
        <v>0</v>
      </c>
      <c r="I1115" s="32" t="e">
        <f>Rohdaten!L1115-G1115</f>
        <v>#DIV/0!</v>
      </c>
      <c r="J1115" s="32">
        <f t="shared" si="227"/>
        <v>0</v>
      </c>
      <c r="K1115" s="32">
        <f t="shared" si="228"/>
        <v>0</v>
      </c>
      <c r="V1115" s="31" t="e">
        <f t="array" ref="V1115">AVERAGE(IF(Rohdaten!E1115='turnwise standard'!$A$5:$A$99,'turnwise standard'!$P$5:$P$99))</f>
        <v>#DIV/0!</v>
      </c>
      <c r="AF1115" s="32">
        <f>(AC1115)/((AE1115+0.0000000000000000001)/charge/constants!$B$3)</f>
        <v>0</v>
      </c>
      <c r="AG1115" s="32">
        <f>SQRT(AC1115+1)/((AE1115+0.0000000000000000001)/charge/constants!$B$3)</f>
        <v>4.8066000000000004</v>
      </c>
      <c r="AH1115" s="32">
        <f>AF1115/eval!$E$18</f>
        <v>0</v>
      </c>
      <c r="AI1115" s="32">
        <f>AG1115/eval!$E$18</f>
        <v>5.8210958603810132</v>
      </c>
      <c r="AR1115" s="32" t="e">
        <f t="shared" si="229"/>
        <v>#DIV/0!</v>
      </c>
      <c r="AT1115" s="32">
        <f>(AP1115)/((AS1115+0.0000000000000000001)/charge/constants!$B$3)</f>
        <v>0</v>
      </c>
      <c r="AU1115" s="32">
        <f>SQRT(AP1115+1)/((AS1115+0.0000000000000000001)/charge/constants!$B$3)</f>
        <v>4.8066000000000004</v>
      </c>
      <c r="AV1115" s="32">
        <f>AT1115/eval!$E$18</f>
        <v>0</v>
      </c>
      <c r="AW1115" s="32">
        <f>AU1115/eval!$E$18</f>
        <v>5.8210958603810132</v>
      </c>
      <c r="BC1115" s="32" t="e">
        <f>Rohdaten!AD1115-G1115</f>
        <v>#DIV/0!</v>
      </c>
      <c r="BF1115" s="33">
        <f>Rohdaten!AF1115/eval!$B$7</f>
        <v>0</v>
      </c>
    </row>
    <row r="1116" spans="2:58" x14ac:dyDescent="0.2">
      <c r="B1116" s="29">
        <f>IF(1=1,Rohdaten!H1116,"x"&amp;Rohdaten!H1116)</f>
        <v>0</v>
      </c>
      <c r="C1116" s="29">
        <f>IF(101,Rohdaten!F1116,-Rohdaten!F1116)</f>
        <v>0</v>
      </c>
      <c r="E1116" s="32">
        <f>Rohdaten!J1116</f>
        <v>0</v>
      </c>
      <c r="F1116" s="32" t="e">
        <f>AVERAGE(Rohdaten!L1116,Rohdaten!X1116,Rohdaten!AD1116)</f>
        <v>#DIV/0!</v>
      </c>
      <c r="G1116" s="29" t="e">
        <f t="array" ref="G1116">AVERAGE(IF(Rohdaten!E1116='turnwise standard'!$A$5:$A$99,'turnwise standard'!$F$5:$F$99))</f>
        <v>#DIV/0!</v>
      </c>
      <c r="H1116" s="29" t="b">
        <f>IF(ISERROR(G1116),1&lt;0,E1116-G1116&gt;eval!$B$6)</f>
        <v>0</v>
      </c>
      <c r="I1116" s="32" t="e">
        <f>Rohdaten!L1116-G1116</f>
        <v>#DIV/0!</v>
      </c>
      <c r="J1116" s="32">
        <f t="shared" si="227"/>
        <v>0</v>
      </c>
      <c r="K1116" s="32">
        <f t="shared" si="228"/>
        <v>0</v>
      </c>
      <c r="V1116" s="31" t="e">
        <f t="array" ref="V1116">AVERAGE(IF(Rohdaten!E1116='turnwise standard'!$A$5:$A$99,'turnwise standard'!$P$5:$P$99))</f>
        <v>#DIV/0!</v>
      </c>
      <c r="AF1116" s="32">
        <f>(AC1116)/((AE1116+0.0000000000000000001)/charge/constants!$B$3)</f>
        <v>0</v>
      </c>
      <c r="AG1116" s="32">
        <f>SQRT(AC1116+1)/((AE1116+0.0000000000000000001)/charge/constants!$B$3)</f>
        <v>4.8066000000000004</v>
      </c>
      <c r="AH1116" s="32">
        <f>AF1116/eval!$E$18</f>
        <v>0</v>
      </c>
      <c r="AI1116" s="32">
        <f>AG1116/eval!$E$18</f>
        <v>5.8210958603810132</v>
      </c>
      <c r="AR1116" s="32" t="e">
        <f t="shared" si="229"/>
        <v>#DIV/0!</v>
      </c>
      <c r="AT1116" s="32">
        <f>(AP1116)/((AS1116+0.0000000000000000001)/charge/constants!$B$3)</f>
        <v>0</v>
      </c>
      <c r="AU1116" s="32">
        <f>SQRT(AP1116+1)/((AS1116+0.0000000000000000001)/charge/constants!$B$3)</f>
        <v>4.8066000000000004</v>
      </c>
      <c r="AV1116" s="32">
        <f>AT1116/eval!$E$18</f>
        <v>0</v>
      </c>
      <c r="AW1116" s="32">
        <f>AU1116/eval!$E$18</f>
        <v>5.8210958603810132</v>
      </c>
      <c r="BC1116" s="32" t="e">
        <f>Rohdaten!AD1116-G1116</f>
        <v>#DIV/0!</v>
      </c>
      <c r="BF1116" s="33">
        <f>Rohdaten!AF1116/eval!$B$7</f>
        <v>0</v>
      </c>
    </row>
    <row r="1117" spans="2:58" x14ac:dyDescent="0.2">
      <c r="B1117" s="29">
        <f>IF(1=1,Rohdaten!H1117,"x"&amp;Rohdaten!H1117)</f>
        <v>0</v>
      </c>
      <c r="C1117" s="29">
        <f>IF(101,Rohdaten!F1117,-Rohdaten!F1117)</f>
        <v>0</v>
      </c>
      <c r="E1117" s="32">
        <f>Rohdaten!J1117</f>
        <v>0</v>
      </c>
      <c r="F1117" s="32" t="e">
        <f>AVERAGE(Rohdaten!L1117,Rohdaten!X1117,Rohdaten!AD1117)</f>
        <v>#DIV/0!</v>
      </c>
      <c r="G1117" s="29" t="e">
        <f t="array" ref="G1117">AVERAGE(IF(Rohdaten!E1117='turnwise standard'!$A$5:$A$99,'turnwise standard'!$F$5:$F$99))</f>
        <v>#DIV/0!</v>
      </c>
      <c r="H1117" s="29" t="b">
        <f>IF(ISERROR(G1117),1&lt;0,E1117-G1117&gt;eval!$B$6)</f>
        <v>0</v>
      </c>
      <c r="I1117" s="32" t="e">
        <f>Rohdaten!L1117-G1117</f>
        <v>#DIV/0!</v>
      </c>
      <c r="J1117" s="32">
        <f t="shared" si="227"/>
        <v>0</v>
      </c>
      <c r="K1117" s="32">
        <f t="shared" si="228"/>
        <v>0</v>
      </c>
      <c r="V1117" s="31" t="e">
        <f t="array" ref="V1117">AVERAGE(IF(Rohdaten!E1117='turnwise standard'!$A$5:$A$99,'turnwise standard'!$P$5:$P$99))</f>
        <v>#DIV/0!</v>
      </c>
      <c r="AF1117" s="32">
        <f>(AC1117)/((AE1117+0.0000000000000000001)/charge/constants!$B$3)</f>
        <v>0</v>
      </c>
      <c r="AG1117" s="32">
        <f>SQRT(AC1117+1)/((AE1117+0.0000000000000000001)/charge/constants!$B$3)</f>
        <v>4.8066000000000004</v>
      </c>
      <c r="AH1117" s="32">
        <f>AF1117/eval!$E$18</f>
        <v>0</v>
      </c>
      <c r="AI1117" s="32">
        <f>AG1117/eval!$E$18</f>
        <v>5.8210958603810132</v>
      </c>
      <c r="AR1117" s="32" t="e">
        <f t="shared" si="229"/>
        <v>#DIV/0!</v>
      </c>
      <c r="AT1117" s="32">
        <f>(AP1117)/((AS1117+0.0000000000000000001)/charge/constants!$B$3)</f>
        <v>0</v>
      </c>
      <c r="AU1117" s="32">
        <f>SQRT(AP1117+1)/((AS1117+0.0000000000000000001)/charge/constants!$B$3)</f>
        <v>4.8066000000000004</v>
      </c>
      <c r="AV1117" s="32">
        <f>AT1117/eval!$E$18</f>
        <v>0</v>
      </c>
      <c r="AW1117" s="32">
        <f>AU1117/eval!$E$18</f>
        <v>5.8210958603810132</v>
      </c>
      <c r="BC1117" s="32" t="e">
        <f>Rohdaten!AD1117-G1117</f>
        <v>#DIV/0!</v>
      </c>
      <c r="BF1117" s="33">
        <f>Rohdaten!AF1117/eval!$B$7</f>
        <v>0</v>
      </c>
    </row>
    <row r="1118" spans="2:58" x14ac:dyDescent="0.2">
      <c r="B1118" s="29">
        <f>IF(1=1,Rohdaten!H1118,"x"&amp;Rohdaten!H1118)</f>
        <v>0</v>
      </c>
      <c r="C1118" s="29">
        <f>IF(101,Rohdaten!F1118,-Rohdaten!F1118)</f>
        <v>0</v>
      </c>
      <c r="E1118" s="32">
        <f>Rohdaten!J1118</f>
        <v>0</v>
      </c>
      <c r="F1118" s="32" t="e">
        <f>AVERAGE(Rohdaten!L1118,Rohdaten!X1118,Rohdaten!AD1118)</f>
        <v>#DIV/0!</v>
      </c>
      <c r="G1118" s="29" t="e">
        <f t="array" ref="G1118">AVERAGE(IF(Rohdaten!E1118='turnwise standard'!$A$5:$A$99,'turnwise standard'!$F$5:$F$99))</f>
        <v>#DIV/0!</v>
      </c>
      <c r="H1118" s="29" t="b">
        <f>IF(ISERROR(G1118),1&lt;0,E1118-G1118&gt;eval!$B$6)</f>
        <v>0</v>
      </c>
      <c r="I1118" s="32" t="e">
        <f>Rohdaten!L1118-G1118</f>
        <v>#DIV/0!</v>
      </c>
      <c r="J1118" s="32">
        <f t="shared" si="227"/>
        <v>0</v>
      </c>
      <c r="K1118" s="32">
        <f t="shared" si="228"/>
        <v>0</v>
      </c>
      <c r="V1118" s="31" t="e">
        <f t="array" ref="V1118">AVERAGE(IF(Rohdaten!E1118='turnwise standard'!$A$5:$A$99,'turnwise standard'!$P$5:$P$99))</f>
        <v>#DIV/0!</v>
      </c>
      <c r="AF1118" s="32">
        <f>(AC1118)/((AE1118+0.0000000000000000001)/charge/constants!$B$3)</f>
        <v>0</v>
      </c>
      <c r="AG1118" s="32">
        <f>SQRT(AC1118+1)/((AE1118+0.0000000000000000001)/charge/constants!$B$3)</f>
        <v>4.8066000000000004</v>
      </c>
      <c r="AH1118" s="32">
        <f>AF1118/eval!$E$18</f>
        <v>0</v>
      </c>
      <c r="AI1118" s="32">
        <f>AG1118/eval!$E$18</f>
        <v>5.8210958603810132</v>
      </c>
      <c r="AR1118" s="32" t="e">
        <f t="shared" si="229"/>
        <v>#DIV/0!</v>
      </c>
      <c r="AT1118" s="32">
        <f>(AP1118)/((AS1118+0.0000000000000000001)/charge/constants!$B$3)</f>
        <v>0</v>
      </c>
      <c r="AU1118" s="32">
        <f>SQRT(AP1118+1)/((AS1118+0.0000000000000000001)/charge/constants!$B$3)</f>
        <v>4.8066000000000004</v>
      </c>
      <c r="AV1118" s="32">
        <f>AT1118/eval!$E$18</f>
        <v>0</v>
      </c>
      <c r="AW1118" s="32">
        <f>AU1118/eval!$E$18</f>
        <v>5.8210958603810132</v>
      </c>
      <c r="BC1118" s="32" t="e">
        <f>Rohdaten!AD1118-G1118</f>
        <v>#DIV/0!</v>
      </c>
      <c r="BF1118" s="33">
        <f>Rohdaten!AF1118/eval!$B$7</f>
        <v>0</v>
      </c>
    </row>
    <row r="1119" spans="2:58" x14ac:dyDescent="0.2">
      <c r="B1119" s="29">
        <f>IF(1=1,Rohdaten!H1119,"x"&amp;Rohdaten!H1119)</f>
        <v>0</v>
      </c>
      <c r="C1119" s="29">
        <f>IF(101,Rohdaten!F1119,-Rohdaten!F1119)</f>
        <v>0</v>
      </c>
      <c r="E1119" s="32">
        <f>Rohdaten!J1119</f>
        <v>0</v>
      </c>
      <c r="F1119" s="32" t="e">
        <f>AVERAGE(Rohdaten!L1119,Rohdaten!X1119,Rohdaten!AD1119)</f>
        <v>#DIV/0!</v>
      </c>
      <c r="G1119" s="29" t="e">
        <f t="array" ref="G1119">AVERAGE(IF(Rohdaten!E1119='turnwise standard'!$A$5:$A$99,'turnwise standard'!$F$5:$F$99))</f>
        <v>#DIV/0!</v>
      </c>
      <c r="H1119" s="29" t="b">
        <f>IF(ISERROR(G1119),1&lt;0,E1119-G1119&gt;eval!$B$6)</f>
        <v>0</v>
      </c>
      <c r="I1119" s="32" t="e">
        <f>Rohdaten!L1119-G1119</f>
        <v>#DIV/0!</v>
      </c>
      <c r="J1119" s="32">
        <f t="shared" si="227"/>
        <v>0</v>
      </c>
      <c r="K1119" s="32">
        <f t="shared" si="228"/>
        <v>0</v>
      </c>
      <c r="V1119" s="31" t="e">
        <f t="array" ref="V1119">AVERAGE(IF(Rohdaten!E1119='turnwise standard'!$A$5:$A$99,'turnwise standard'!$P$5:$P$99))</f>
        <v>#DIV/0!</v>
      </c>
      <c r="AF1119" s="32">
        <f>(AC1119)/((AE1119+0.0000000000000000001)/charge/constants!$B$3)</f>
        <v>0</v>
      </c>
      <c r="AG1119" s="32">
        <f>SQRT(AC1119+1)/((AE1119+0.0000000000000000001)/charge/constants!$B$3)</f>
        <v>4.8066000000000004</v>
      </c>
      <c r="AH1119" s="32">
        <f>AF1119/eval!$E$18</f>
        <v>0</v>
      </c>
      <c r="AI1119" s="32">
        <f>AG1119/eval!$E$18</f>
        <v>5.8210958603810132</v>
      </c>
      <c r="AR1119" s="32" t="e">
        <f t="shared" si="229"/>
        <v>#DIV/0!</v>
      </c>
      <c r="AT1119" s="32">
        <f>(AP1119)/((AS1119+0.0000000000000000001)/charge/constants!$B$3)</f>
        <v>0</v>
      </c>
      <c r="AU1119" s="32">
        <f>SQRT(AP1119+1)/((AS1119+0.0000000000000000001)/charge/constants!$B$3)</f>
        <v>4.8066000000000004</v>
      </c>
      <c r="AV1119" s="32">
        <f>AT1119/eval!$E$18</f>
        <v>0</v>
      </c>
      <c r="AW1119" s="32">
        <f>AU1119/eval!$E$18</f>
        <v>5.8210958603810132</v>
      </c>
      <c r="BC1119" s="32" t="e">
        <f>Rohdaten!AD1119-G1119</f>
        <v>#DIV/0!</v>
      </c>
      <c r="BF1119" s="33">
        <f>Rohdaten!AF1119/eval!$B$7</f>
        <v>0</v>
      </c>
    </row>
    <row r="1120" spans="2:58" x14ac:dyDescent="0.2">
      <c r="B1120" s="29">
        <f>IF(1=1,Rohdaten!H1120,"x"&amp;Rohdaten!H1120)</f>
        <v>0</v>
      </c>
      <c r="C1120" s="29">
        <f>IF(101,Rohdaten!F1120,-Rohdaten!F1120)</f>
        <v>0</v>
      </c>
      <c r="E1120" s="32">
        <f>Rohdaten!J1120</f>
        <v>0</v>
      </c>
      <c r="F1120" s="32" t="e">
        <f>AVERAGE(Rohdaten!L1120,Rohdaten!X1120,Rohdaten!AD1120)</f>
        <v>#DIV/0!</v>
      </c>
      <c r="G1120" s="29" t="e">
        <f t="array" ref="G1120">AVERAGE(IF(Rohdaten!E1120='turnwise standard'!$A$5:$A$99,'turnwise standard'!$F$5:$F$99))</f>
        <v>#DIV/0!</v>
      </c>
      <c r="H1120" s="29" t="b">
        <f>IF(ISERROR(G1120),1&lt;0,E1120-G1120&gt;eval!$B$6)</f>
        <v>0</v>
      </c>
      <c r="I1120" s="32" t="e">
        <f>Rohdaten!L1120-G1120</f>
        <v>#DIV/0!</v>
      </c>
      <c r="J1120" s="32">
        <f t="shared" si="227"/>
        <v>0</v>
      </c>
      <c r="K1120" s="32">
        <f t="shared" si="228"/>
        <v>0</v>
      </c>
      <c r="V1120" s="31" t="e">
        <f t="array" ref="V1120">AVERAGE(IF(Rohdaten!E1120='turnwise standard'!$A$5:$A$99,'turnwise standard'!$P$5:$P$99))</f>
        <v>#DIV/0!</v>
      </c>
      <c r="AF1120" s="32">
        <f>(AC1120)/((AE1120+0.0000000000000000001)/charge/constants!$B$3)</f>
        <v>0</v>
      </c>
      <c r="AG1120" s="32">
        <f>SQRT(AC1120+1)/((AE1120+0.0000000000000000001)/charge/constants!$B$3)</f>
        <v>4.8066000000000004</v>
      </c>
      <c r="AH1120" s="32">
        <f>AF1120/eval!$E$18</f>
        <v>0</v>
      </c>
      <c r="AI1120" s="32">
        <f>AG1120/eval!$E$18</f>
        <v>5.8210958603810132</v>
      </c>
      <c r="AR1120" s="32" t="e">
        <f t="shared" si="229"/>
        <v>#DIV/0!</v>
      </c>
      <c r="AT1120" s="32">
        <f>(AP1120)/((AS1120+0.0000000000000000001)/charge/constants!$B$3)</f>
        <v>0</v>
      </c>
      <c r="AU1120" s="32">
        <f>SQRT(AP1120+1)/((AS1120+0.0000000000000000001)/charge/constants!$B$3)</f>
        <v>4.8066000000000004</v>
      </c>
      <c r="AV1120" s="32">
        <f>AT1120/eval!$E$18</f>
        <v>0</v>
      </c>
      <c r="AW1120" s="32">
        <f>AU1120/eval!$E$18</f>
        <v>5.8210958603810132</v>
      </c>
      <c r="BC1120" s="32" t="e">
        <f>Rohdaten!AD1120-G1120</f>
        <v>#DIV/0!</v>
      </c>
      <c r="BF1120" s="33">
        <f>Rohdaten!AF1120/eval!$B$7</f>
        <v>0</v>
      </c>
    </row>
    <row r="1121" spans="2:58" x14ac:dyDescent="0.2">
      <c r="B1121" s="29">
        <f>IF(1=1,Rohdaten!H1121,"x"&amp;Rohdaten!H1121)</f>
        <v>0</v>
      </c>
      <c r="C1121" s="29">
        <f>IF(101,Rohdaten!F1121,-Rohdaten!F1121)</f>
        <v>0</v>
      </c>
      <c r="E1121" s="32">
        <f>Rohdaten!J1121</f>
        <v>0</v>
      </c>
      <c r="F1121" s="32" t="e">
        <f>AVERAGE(Rohdaten!L1121,Rohdaten!X1121,Rohdaten!AD1121)</f>
        <v>#DIV/0!</v>
      </c>
      <c r="G1121" s="29" t="e">
        <f t="array" ref="G1121">AVERAGE(IF(Rohdaten!E1121='turnwise standard'!$A$5:$A$99,'turnwise standard'!$F$5:$F$99))</f>
        <v>#DIV/0!</v>
      </c>
      <c r="H1121" s="29" t="b">
        <f>IF(ISERROR(G1121),1&lt;0,E1121-G1121&gt;eval!$B$6)</f>
        <v>0</v>
      </c>
      <c r="I1121" s="32" t="e">
        <f>Rohdaten!L1121-G1121</f>
        <v>#DIV/0!</v>
      </c>
      <c r="J1121" s="32">
        <f t="shared" si="227"/>
        <v>0</v>
      </c>
      <c r="K1121" s="32">
        <f t="shared" si="228"/>
        <v>0</v>
      </c>
      <c r="V1121" s="31" t="e">
        <f t="array" ref="V1121">AVERAGE(IF(Rohdaten!E1121='turnwise standard'!$A$5:$A$99,'turnwise standard'!$P$5:$P$99))</f>
        <v>#DIV/0!</v>
      </c>
      <c r="AF1121" s="32">
        <f>(AC1121)/((AE1121+0.0000000000000000001)/charge/constants!$B$3)</f>
        <v>0</v>
      </c>
      <c r="AG1121" s="32">
        <f>SQRT(AC1121+1)/((AE1121+0.0000000000000000001)/charge/constants!$B$3)</f>
        <v>4.8066000000000004</v>
      </c>
      <c r="AH1121" s="32">
        <f>AF1121/eval!$E$18</f>
        <v>0</v>
      </c>
      <c r="AI1121" s="32">
        <f>AG1121/eval!$E$18</f>
        <v>5.8210958603810132</v>
      </c>
      <c r="AR1121" s="32" t="e">
        <f t="shared" si="229"/>
        <v>#DIV/0!</v>
      </c>
      <c r="AT1121" s="32">
        <f>(AP1121)/((AS1121+0.0000000000000000001)/charge/constants!$B$3)</f>
        <v>0</v>
      </c>
      <c r="AU1121" s="32">
        <f>SQRT(AP1121+1)/((AS1121+0.0000000000000000001)/charge/constants!$B$3)</f>
        <v>4.8066000000000004</v>
      </c>
      <c r="AV1121" s="32">
        <f>AT1121/eval!$E$18</f>
        <v>0</v>
      </c>
      <c r="AW1121" s="32">
        <f>AU1121/eval!$E$18</f>
        <v>5.8210958603810132</v>
      </c>
      <c r="BC1121" s="32" t="e">
        <f>Rohdaten!AD1121-G1121</f>
        <v>#DIV/0!</v>
      </c>
      <c r="BF1121" s="33">
        <f>Rohdaten!AF1121/eval!$B$7</f>
        <v>0</v>
      </c>
    </row>
    <row r="1122" spans="2:58" x14ac:dyDescent="0.2">
      <c r="B1122" s="29">
        <f>IF(1=1,Rohdaten!H1122,"x"&amp;Rohdaten!H1122)</f>
        <v>0</v>
      </c>
      <c r="C1122" s="29">
        <f>IF(101,Rohdaten!F1122,-Rohdaten!F1122)</f>
        <v>0</v>
      </c>
      <c r="E1122" s="32">
        <f>Rohdaten!J1122</f>
        <v>0</v>
      </c>
      <c r="F1122" s="32" t="e">
        <f>AVERAGE(Rohdaten!L1122,Rohdaten!X1122,Rohdaten!AD1122)</f>
        <v>#DIV/0!</v>
      </c>
      <c r="G1122" s="29" t="e">
        <f t="array" ref="G1122">AVERAGE(IF(Rohdaten!E1122='turnwise standard'!$A$5:$A$99,'turnwise standard'!$F$5:$F$99))</f>
        <v>#DIV/0!</v>
      </c>
      <c r="H1122" s="29" t="b">
        <f>IF(ISERROR(G1122),1&lt;0,E1122-G1122&gt;eval!$B$6)</f>
        <v>0</v>
      </c>
      <c r="I1122" s="32" t="e">
        <f>Rohdaten!L1122-G1122</f>
        <v>#DIV/0!</v>
      </c>
      <c r="J1122" s="32">
        <f t="shared" si="227"/>
        <v>0</v>
      </c>
      <c r="K1122" s="32">
        <f t="shared" si="228"/>
        <v>0</v>
      </c>
      <c r="V1122" s="31" t="e">
        <f t="array" ref="V1122">AVERAGE(IF(Rohdaten!E1122='turnwise standard'!$A$5:$A$99,'turnwise standard'!$P$5:$P$99))</f>
        <v>#DIV/0!</v>
      </c>
      <c r="AF1122" s="32">
        <f>(AC1122)/((AE1122+0.0000000000000000001)/charge/constants!$B$3)</f>
        <v>0</v>
      </c>
      <c r="AG1122" s="32">
        <f>SQRT(AC1122+1)/((AE1122+0.0000000000000000001)/charge/constants!$B$3)</f>
        <v>4.8066000000000004</v>
      </c>
      <c r="AH1122" s="32">
        <f>AF1122/eval!$E$18</f>
        <v>0</v>
      </c>
      <c r="AI1122" s="32">
        <f>AG1122/eval!$E$18</f>
        <v>5.8210958603810132</v>
      </c>
      <c r="AR1122" s="32" t="e">
        <f t="shared" si="229"/>
        <v>#DIV/0!</v>
      </c>
      <c r="AT1122" s="32">
        <f>(AP1122)/((AS1122+0.0000000000000000001)/charge/constants!$B$3)</f>
        <v>0</v>
      </c>
      <c r="AU1122" s="32">
        <f>SQRT(AP1122+1)/((AS1122+0.0000000000000000001)/charge/constants!$B$3)</f>
        <v>4.8066000000000004</v>
      </c>
      <c r="AV1122" s="32">
        <f>AT1122/eval!$E$18</f>
        <v>0</v>
      </c>
      <c r="AW1122" s="32">
        <f>AU1122/eval!$E$18</f>
        <v>5.8210958603810132</v>
      </c>
      <c r="BC1122" s="32" t="e">
        <f>Rohdaten!AD1122-G1122</f>
        <v>#DIV/0!</v>
      </c>
      <c r="BF1122" s="33">
        <f>Rohdaten!AF1122/eval!$B$7</f>
        <v>0</v>
      </c>
    </row>
    <row r="1123" spans="2:58" x14ac:dyDescent="0.2">
      <c r="B1123" s="29">
        <f>IF(1=1,Rohdaten!H1123,"x"&amp;Rohdaten!H1123)</f>
        <v>0</v>
      </c>
      <c r="C1123" s="29">
        <f>IF(101,Rohdaten!F1123,-Rohdaten!F1123)</f>
        <v>0</v>
      </c>
      <c r="E1123" s="32">
        <f>Rohdaten!J1123</f>
        <v>0</v>
      </c>
      <c r="F1123" s="32" t="e">
        <f>AVERAGE(Rohdaten!L1123,Rohdaten!X1123,Rohdaten!AD1123)</f>
        <v>#DIV/0!</v>
      </c>
      <c r="G1123" s="29" t="e">
        <f t="array" ref="G1123">AVERAGE(IF(Rohdaten!E1123='turnwise standard'!$A$5:$A$99,'turnwise standard'!$F$5:$F$99))</f>
        <v>#DIV/0!</v>
      </c>
      <c r="H1123" s="29" t="b">
        <f>IF(ISERROR(G1123),1&lt;0,E1123-G1123&gt;eval!$B$6)</f>
        <v>0</v>
      </c>
      <c r="I1123" s="32" t="e">
        <f>Rohdaten!L1123-G1123</f>
        <v>#DIV/0!</v>
      </c>
      <c r="J1123" s="32">
        <f t="shared" si="227"/>
        <v>0</v>
      </c>
      <c r="K1123" s="32">
        <f t="shared" si="228"/>
        <v>0</v>
      </c>
      <c r="V1123" s="31" t="e">
        <f t="array" ref="V1123">AVERAGE(IF(Rohdaten!E1123='turnwise standard'!$A$5:$A$99,'turnwise standard'!$P$5:$P$99))</f>
        <v>#DIV/0!</v>
      </c>
      <c r="AF1123" s="32">
        <f>(AC1123)/((AE1123+0.0000000000000000001)/charge/constants!$B$3)</f>
        <v>0</v>
      </c>
      <c r="AG1123" s="32">
        <f>SQRT(AC1123+1)/((AE1123+0.0000000000000000001)/charge/constants!$B$3)</f>
        <v>4.8066000000000004</v>
      </c>
      <c r="AH1123" s="32">
        <f>AF1123/eval!$E$18</f>
        <v>0</v>
      </c>
      <c r="AI1123" s="32">
        <f>AG1123/eval!$E$18</f>
        <v>5.8210958603810132</v>
      </c>
      <c r="AR1123" s="32" t="e">
        <f t="shared" si="229"/>
        <v>#DIV/0!</v>
      </c>
      <c r="AT1123" s="32">
        <f>(AP1123)/((AS1123+0.0000000000000000001)/charge/constants!$B$3)</f>
        <v>0</v>
      </c>
      <c r="AU1123" s="32">
        <f>SQRT(AP1123+1)/((AS1123+0.0000000000000000001)/charge/constants!$B$3)</f>
        <v>4.8066000000000004</v>
      </c>
      <c r="AV1123" s="32">
        <f>AT1123/eval!$E$18</f>
        <v>0</v>
      </c>
      <c r="AW1123" s="32">
        <f>AU1123/eval!$E$18</f>
        <v>5.8210958603810132</v>
      </c>
      <c r="BC1123" s="32" t="e">
        <f>Rohdaten!AD1123-G1123</f>
        <v>#DIV/0!</v>
      </c>
      <c r="BF1123" s="33">
        <f>Rohdaten!AF1123/eval!$B$7</f>
        <v>0</v>
      </c>
    </row>
    <row r="1124" spans="2:58" x14ac:dyDescent="0.2">
      <c r="B1124" s="29">
        <f>IF(1=1,Rohdaten!H1124,"x"&amp;Rohdaten!H1124)</f>
        <v>0</v>
      </c>
      <c r="C1124" s="29">
        <f>IF(101,Rohdaten!F1124,-Rohdaten!F1124)</f>
        <v>0</v>
      </c>
      <c r="E1124" s="32">
        <f>Rohdaten!J1124</f>
        <v>0</v>
      </c>
      <c r="F1124" s="32" t="e">
        <f>AVERAGE(Rohdaten!L1124,Rohdaten!X1124,Rohdaten!AD1124)</f>
        <v>#DIV/0!</v>
      </c>
      <c r="G1124" s="29" t="e">
        <f t="array" ref="G1124">AVERAGE(IF(Rohdaten!E1124='turnwise standard'!$A$5:$A$99,'turnwise standard'!$F$5:$F$99))</f>
        <v>#DIV/0!</v>
      </c>
      <c r="H1124" s="29" t="b">
        <f>IF(ISERROR(G1124),1&lt;0,E1124-G1124&gt;eval!$B$6)</f>
        <v>0</v>
      </c>
      <c r="I1124" s="32" t="e">
        <f>Rohdaten!L1124-G1124</f>
        <v>#DIV/0!</v>
      </c>
      <c r="J1124" s="32">
        <f t="shared" si="227"/>
        <v>0</v>
      </c>
      <c r="K1124" s="32">
        <f t="shared" si="228"/>
        <v>0</v>
      </c>
      <c r="V1124" s="31" t="e">
        <f t="array" ref="V1124">AVERAGE(IF(Rohdaten!E1124='turnwise standard'!$A$5:$A$99,'turnwise standard'!$P$5:$P$99))</f>
        <v>#DIV/0!</v>
      </c>
      <c r="AF1124" s="32">
        <f>(AC1124)/((AE1124+0.0000000000000000001)/charge/constants!$B$3)</f>
        <v>0</v>
      </c>
      <c r="AG1124" s="32">
        <f>SQRT(AC1124+1)/((AE1124+0.0000000000000000001)/charge/constants!$B$3)</f>
        <v>4.8066000000000004</v>
      </c>
      <c r="AH1124" s="32">
        <f>AF1124/eval!$E$18</f>
        <v>0</v>
      </c>
      <c r="AI1124" s="32">
        <f>AG1124/eval!$E$18</f>
        <v>5.8210958603810132</v>
      </c>
      <c r="AR1124" s="32" t="e">
        <f t="shared" si="229"/>
        <v>#DIV/0!</v>
      </c>
      <c r="AT1124" s="32">
        <f>(AP1124)/((AS1124+0.0000000000000000001)/charge/constants!$B$3)</f>
        <v>0</v>
      </c>
      <c r="AU1124" s="32">
        <f>SQRT(AP1124+1)/((AS1124+0.0000000000000000001)/charge/constants!$B$3)</f>
        <v>4.8066000000000004</v>
      </c>
      <c r="AV1124" s="32">
        <f>AT1124/eval!$E$18</f>
        <v>0</v>
      </c>
      <c r="AW1124" s="32">
        <f>AU1124/eval!$E$18</f>
        <v>5.8210958603810132</v>
      </c>
      <c r="BC1124" s="32" t="e">
        <f>Rohdaten!AD1124-G1124</f>
        <v>#DIV/0!</v>
      </c>
      <c r="BF1124" s="33">
        <f>Rohdaten!AF1124/eval!$B$7</f>
        <v>0</v>
      </c>
    </row>
    <row r="1125" spans="2:58" x14ac:dyDescent="0.2">
      <c r="B1125" s="29">
        <f>IF(1=1,Rohdaten!H1125,"x"&amp;Rohdaten!H1125)</f>
        <v>0</v>
      </c>
      <c r="C1125" s="29">
        <f>IF(101,Rohdaten!F1125,-Rohdaten!F1125)</f>
        <v>0</v>
      </c>
      <c r="E1125" s="32">
        <f>Rohdaten!J1125</f>
        <v>0</v>
      </c>
      <c r="F1125" s="32" t="e">
        <f>AVERAGE(Rohdaten!L1125,Rohdaten!X1125,Rohdaten!AD1125)</f>
        <v>#DIV/0!</v>
      </c>
      <c r="G1125" s="29" t="e">
        <f t="array" ref="G1125">AVERAGE(IF(Rohdaten!E1125='turnwise standard'!$A$5:$A$99,'turnwise standard'!$F$5:$F$99))</f>
        <v>#DIV/0!</v>
      </c>
      <c r="H1125" s="29" t="b">
        <f>IF(ISERROR(G1125),1&lt;0,E1125-G1125&gt;eval!$B$6)</f>
        <v>0</v>
      </c>
      <c r="I1125" s="32" t="e">
        <f>Rohdaten!L1125-G1125</f>
        <v>#DIV/0!</v>
      </c>
      <c r="J1125" s="32">
        <f t="shared" si="227"/>
        <v>0</v>
      </c>
      <c r="K1125" s="32">
        <f t="shared" si="228"/>
        <v>0</v>
      </c>
      <c r="V1125" s="31" t="e">
        <f t="array" ref="V1125">AVERAGE(IF(Rohdaten!E1125='turnwise standard'!$A$5:$A$99,'turnwise standard'!$P$5:$P$99))</f>
        <v>#DIV/0!</v>
      </c>
      <c r="AF1125" s="32">
        <f>(AC1125)/((AE1125+0.0000000000000000001)/charge/constants!$B$3)</f>
        <v>0</v>
      </c>
      <c r="AG1125" s="32">
        <f>SQRT(AC1125+1)/((AE1125+0.0000000000000000001)/charge/constants!$B$3)</f>
        <v>4.8066000000000004</v>
      </c>
      <c r="AH1125" s="32">
        <f>AF1125/eval!$E$18</f>
        <v>0</v>
      </c>
      <c r="AI1125" s="32">
        <f>AG1125/eval!$E$18</f>
        <v>5.8210958603810132</v>
      </c>
      <c r="AR1125" s="32" t="e">
        <f t="shared" si="229"/>
        <v>#DIV/0!</v>
      </c>
      <c r="AT1125" s="32">
        <f>(AP1125)/((AS1125+0.0000000000000000001)/charge/constants!$B$3)</f>
        <v>0</v>
      </c>
      <c r="AU1125" s="32">
        <f>SQRT(AP1125+1)/((AS1125+0.0000000000000000001)/charge/constants!$B$3)</f>
        <v>4.8066000000000004</v>
      </c>
      <c r="AV1125" s="32">
        <f>AT1125/eval!$E$18</f>
        <v>0</v>
      </c>
      <c r="AW1125" s="32">
        <f>AU1125/eval!$E$18</f>
        <v>5.8210958603810132</v>
      </c>
      <c r="BC1125" s="32" t="e">
        <f>Rohdaten!AD1125-G1125</f>
        <v>#DIV/0!</v>
      </c>
      <c r="BF1125" s="33">
        <f>Rohdaten!AF1125/eval!$B$7</f>
        <v>0</v>
      </c>
    </row>
    <row r="1126" spans="2:58" x14ac:dyDescent="0.2">
      <c r="B1126" s="29">
        <f>IF(1=1,Rohdaten!H1126,"x"&amp;Rohdaten!H1126)</f>
        <v>0</v>
      </c>
      <c r="C1126" s="29">
        <f>IF(101,Rohdaten!F1126,-Rohdaten!F1126)</f>
        <v>0</v>
      </c>
      <c r="E1126" s="32">
        <f>Rohdaten!J1126</f>
        <v>0</v>
      </c>
      <c r="F1126" s="32" t="e">
        <f>AVERAGE(Rohdaten!L1126,Rohdaten!X1126,Rohdaten!AD1126)</f>
        <v>#DIV/0!</v>
      </c>
      <c r="G1126" s="29" t="e">
        <f t="array" ref="G1126">AVERAGE(IF(Rohdaten!E1126='turnwise standard'!$A$5:$A$99,'turnwise standard'!$F$5:$F$99))</f>
        <v>#DIV/0!</v>
      </c>
      <c r="H1126" s="29" t="b">
        <f>IF(ISERROR(G1126),1&lt;0,E1126-G1126&gt;eval!$B$6)</f>
        <v>0</v>
      </c>
      <c r="I1126" s="32" t="e">
        <f>Rohdaten!L1126-G1126</f>
        <v>#DIV/0!</v>
      </c>
      <c r="J1126" s="32">
        <f t="shared" si="227"/>
        <v>0</v>
      </c>
      <c r="K1126" s="32">
        <f t="shared" si="228"/>
        <v>0</v>
      </c>
      <c r="V1126" s="31" t="e">
        <f t="array" ref="V1126">AVERAGE(IF(Rohdaten!E1126='turnwise standard'!$A$5:$A$99,'turnwise standard'!$P$5:$P$99))</f>
        <v>#DIV/0!</v>
      </c>
      <c r="AF1126" s="32">
        <f>(AC1126)/((AE1126+0.0000000000000000001)/charge/constants!$B$3)</f>
        <v>0</v>
      </c>
      <c r="AG1126" s="32">
        <f>SQRT(AC1126+1)/((AE1126+0.0000000000000000001)/charge/constants!$B$3)</f>
        <v>4.8066000000000004</v>
      </c>
      <c r="AH1126" s="32">
        <f>AF1126/eval!$E$18</f>
        <v>0</v>
      </c>
      <c r="AI1126" s="32">
        <f>AG1126/eval!$E$18</f>
        <v>5.8210958603810132</v>
      </c>
      <c r="AR1126" s="32" t="e">
        <f t="shared" si="229"/>
        <v>#DIV/0!</v>
      </c>
      <c r="AT1126" s="32">
        <f>(AP1126)/((AS1126+0.0000000000000000001)/charge/constants!$B$3)</f>
        <v>0</v>
      </c>
      <c r="AU1126" s="32">
        <f>SQRT(AP1126+1)/((AS1126+0.0000000000000000001)/charge/constants!$B$3)</f>
        <v>4.8066000000000004</v>
      </c>
      <c r="AV1126" s="32">
        <f>AT1126/eval!$E$18</f>
        <v>0</v>
      </c>
      <c r="AW1126" s="32">
        <f>AU1126/eval!$E$18</f>
        <v>5.8210958603810132</v>
      </c>
      <c r="BC1126" s="32" t="e">
        <f>Rohdaten!AD1126-G1126</f>
        <v>#DIV/0!</v>
      </c>
      <c r="BF1126" s="33">
        <f>Rohdaten!AF1126/eval!$B$7</f>
        <v>0</v>
      </c>
    </row>
    <row r="1127" spans="2:58" x14ac:dyDescent="0.2">
      <c r="B1127" s="29">
        <f>IF(1=1,Rohdaten!H1127,"x"&amp;Rohdaten!H1127)</f>
        <v>0</v>
      </c>
      <c r="C1127" s="29">
        <f>IF(101,Rohdaten!F1127,-Rohdaten!F1127)</f>
        <v>0</v>
      </c>
      <c r="E1127" s="32">
        <f>Rohdaten!J1127</f>
        <v>0</v>
      </c>
      <c r="F1127" s="32" t="e">
        <f>AVERAGE(Rohdaten!L1127,Rohdaten!X1127,Rohdaten!AD1127)</f>
        <v>#DIV/0!</v>
      </c>
      <c r="G1127" s="29" t="e">
        <f t="array" ref="G1127">AVERAGE(IF(Rohdaten!E1127='turnwise standard'!$A$5:$A$99,'turnwise standard'!$F$5:$F$99))</f>
        <v>#DIV/0!</v>
      </c>
      <c r="H1127" s="29" t="b">
        <f>IF(ISERROR(G1127),1&lt;0,E1127-G1127&gt;eval!$B$6)</f>
        <v>0</v>
      </c>
      <c r="I1127" s="32" t="e">
        <f>Rohdaten!L1127-G1127</f>
        <v>#DIV/0!</v>
      </c>
      <c r="J1127" s="32">
        <f t="shared" si="227"/>
        <v>0</v>
      </c>
      <c r="K1127" s="32">
        <f t="shared" si="228"/>
        <v>0</v>
      </c>
      <c r="V1127" s="31" t="e">
        <f t="array" ref="V1127">AVERAGE(IF(Rohdaten!E1127='turnwise standard'!$A$5:$A$99,'turnwise standard'!$P$5:$P$99))</f>
        <v>#DIV/0!</v>
      </c>
      <c r="AF1127" s="32">
        <f>(AC1127)/((AE1127+0.0000000000000000001)/charge/constants!$B$3)</f>
        <v>0</v>
      </c>
      <c r="AG1127" s="32">
        <f>SQRT(AC1127+1)/((AE1127+0.0000000000000000001)/charge/constants!$B$3)</f>
        <v>4.8066000000000004</v>
      </c>
      <c r="AH1127" s="32">
        <f>AF1127/eval!$E$18</f>
        <v>0</v>
      </c>
      <c r="AI1127" s="32">
        <f>AG1127/eval!$E$18</f>
        <v>5.8210958603810132</v>
      </c>
      <c r="AR1127" s="32" t="e">
        <f t="shared" si="229"/>
        <v>#DIV/0!</v>
      </c>
      <c r="AT1127" s="32">
        <f>(AP1127)/((AS1127+0.0000000000000000001)/charge/constants!$B$3)</f>
        <v>0</v>
      </c>
      <c r="AU1127" s="32">
        <f>SQRT(AP1127+1)/((AS1127+0.0000000000000000001)/charge/constants!$B$3)</f>
        <v>4.8066000000000004</v>
      </c>
      <c r="AV1127" s="32">
        <f>AT1127/eval!$E$18</f>
        <v>0</v>
      </c>
      <c r="AW1127" s="32">
        <f>AU1127/eval!$E$18</f>
        <v>5.8210958603810132</v>
      </c>
      <c r="BC1127" s="32" t="e">
        <f>Rohdaten!AD1127-G1127</f>
        <v>#DIV/0!</v>
      </c>
      <c r="BF1127" s="33">
        <f>Rohdaten!AF1127/eval!$B$7</f>
        <v>0</v>
      </c>
    </row>
    <row r="1128" spans="2:58" x14ac:dyDescent="0.2">
      <c r="B1128" s="29">
        <f>IF(1=1,Rohdaten!H1128,"x"&amp;Rohdaten!H1128)</f>
        <v>0</v>
      </c>
      <c r="C1128" s="29">
        <f>IF(101,Rohdaten!F1128,-Rohdaten!F1128)</f>
        <v>0</v>
      </c>
      <c r="E1128" s="32">
        <f>Rohdaten!J1128</f>
        <v>0</v>
      </c>
      <c r="F1128" s="32" t="e">
        <f>AVERAGE(Rohdaten!L1128,Rohdaten!X1128,Rohdaten!AD1128)</f>
        <v>#DIV/0!</v>
      </c>
      <c r="G1128" s="29" t="e">
        <f t="array" ref="G1128">AVERAGE(IF(Rohdaten!E1128='turnwise standard'!$A$5:$A$99,'turnwise standard'!$F$5:$F$99))</f>
        <v>#DIV/0!</v>
      </c>
      <c r="H1128" s="29" t="b">
        <f>IF(ISERROR(G1128),1&lt;0,E1128-G1128&gt;eval!$B$6)</f>
        <v>0</v>
      </c>
      <c r="I1128" s="32" t="e">
        <f>Rohdaten!L1128-G1128</f>
        <v>#DIV/0!</v>
      </c>
      <c r="J1128" s="32">
        <f t="shared" si="227"/>
        <v>0</v>
      </c>
      <c r="K1128" s="32">
        <f t="shared" si="228"/>
        <v>0</v>
      </c>
      <c r="V1128" s="31" t="e">
        <f t="array" ref="V1128">AVERAGE(IF(Rohdaten!E1128='turnwise standard'!$A$5:$A$99,'turnwise standard'!$P$5:$P$99))</f>
        <v>#DIV/0!</v>
      </c>
      <c r="AF1128" s="32">
        <f>(AC1128)/((AE1128+0.0000000000000000001)/charge/constants!$B$3)</f>
        <v>0</v>
      </c>
      <c r="AG1128" s="32">
        <f>SQRT(AC1128+1)/((AE1128+0.0000000000000000001)/charge/constants!$B$3)</f>
        <v>4.8066000000000004</v>
      </c>
      <c r="AH1128" s="32">
        <f>AF1128/eval!$E$18</f>
        <v>0</v>
      </c>
      <c r="AI1128" s="32">
        <f>AG1128/eval!$E$18</f>
        <v>5.8210958603810132</v>
      </c>
      <c r="AR1128" s="32" t="e">
        <f t="shared" si="229"/>
        <v>#DIV/0!</v>
      </c>
      <c r="AT1128" s="32">
        <f>(AP1128)/((AS1128+0.0000000000000000001)/charge/constants!$B$3)</f>
        <v>0</v>
      </c>
      <c r="AU1128" s="32">
        <f>SQRT(AP1128+1)/((AS1128+0.0000000000000000001)/charge/constants!$B$3)</f>
        <v>4.8066000000000004</v>
      </c>
      <c r="AV1128" s="32">
        <f>AT1128/eval!$E$18</f>
        <v>0</v>
      </c>
      <c r="AW1128" s="32">
        <f>AU1128/eval!$E$18</f>
        <v>5.8210958603810132</v>
      </c>
      <c r="BC1128" s="32" t="e">
        <f>Rohdaten!AD1128-G1128</f>
        <v>#DIV/0!</v>
      </c>
      <c r="BF1128" s="33">
        <f>Rohdaten!AF1128/eval!$B$7</f>
        <v>0</v>
      </c>
    </row>
    <row r="1129" spans="2:58" x14ac:dyDescent="0.2">
      <c r="B1129" s="29">
        <f>IF(1=1,Rohdaten!H1129,"x"&amp;Rohdaten!H1129)</f>
        <v>0</v>
      </c>
      <c r="C1129" s="29">
        <f>IF(101,Rohdaten!F1129,-Rohdaten!F1129)</f>
        <v>0</v>
      </c>
      <c r="E1129" s="32">
        <f>Rohdaten!J1129</f>
        <v>0</v>
      </c>
      <c r="F1129" s="32" t="e">
        <f>AVERAGE(Rohdaten!L1129,Rohdaten!X1129,Rohdaten!AD1129)</f>
        <v>#DIV/0!</v>
      </c>
      <c r="G1129" s="29" t="e">
        <f t="array" ref="G1129">AVERAGE(IF(Rohdaten!E1129='turnwise standard'!$A$5:$A$99,'turnwise standard'!$F$5:$F$99))</f>
        <v>#DIV/0!</v>
      </c>
      <c r="H1129" s="29" t="b">
        <f>IF(ISERROR(G1129),1&lt;0,E1129-G1129&gt;eval!$B$6)</f>
        <v>0</v>
      </c>
      <c r="I1129" s="32" t="e">
        <f>Rohdaten!L1129-G1129</f>
        <v>#DIV/0!</v>
      </c>
      <c r="J1129" s="32">
        <f t="shared" si="227"/>
        <v>0</v>
      </c>
      <c r="K1129" s="32">
        <f t="shared" si="228"/>
        <v>0</v>
      </c>
      <c r="V1129" s="31" t="e">
        <f t="array" ref="V1129">AVERAGE(IF(Rohdaten!E1129='turnwise standard'!$A$5:$A$99,'turnwise standard'!$P$5:$P$99))</f>
        <v>#DIV/0!</v>
      </c>
      <c r="AF1129" s="32">
        <f>(AC1129)/((AE1129+0.0000000000000000001)/charge/constants!$B$3)</f>
        <v>0</v>
      </c>
      <c r="AG1129" s="32">
        <f>SQRT(AC1129+1)/((AE1129+0.0000000000000000001)/charge/constants!$B$3)</f>
        <v>4.8066000000000004</v>
      </c>
      <c r="AH1129" s="32">
        <f>AF1129/eval!$E$18</f>
        <v>0</v>
      </c>
      <c r="AI1129" s="32">
        <f>AG1129/eval!$E$18</f>
        <v>5.8210958603810132</v>
      </c>
      <c r="AR1129" s="32" t="e">
        <f t="shared" si="229"/>
        <v>#DIV/0!</v>
      </c>
      <c r="AT1129" s="32">
        <f>(AP1129)/((AS1129+0.0000000000000000001)/charge/constants!$B$3)</f>
        <v>0</v>
      </c>
      <c r="AU1129" s="32">
        <f>SQRT(AP1129+1)/((AS1129+0.0000000000000000001)/charge/constants!$B$3)</f>
        <v>4.8066000000000004</v>
      </c>
      <c r="AV1129" s="32">
        <f>AT1129/eval!$E$18</f>
        <v>0</v>
      </c>
      <c r="AW1129" s="32">
        <f>AU1129/eval!$E$18</f>
        <v>5.8210958603810132</v>
      </c>
      <c r="BC1129" s="32" t="e">
        <f>Rohdaten!AD1129-G1129</f>
        <v>#DIV/0!</v>
      </c>
      <c r="BF1129" s="33">
        <f>Rohdaten!AF1129/eval!$B$7</f>
        <v>0</v>
      </c>
    </row>
    <row r="1130" spans="2:58" x14ac:dyDescent="0.2">
      <c r="B1130" s="29">
        <f>IF(1=1,Rohdaten!H1130,"x"&amp;Rohdaten!H1130)</f>
        <v>0</v>
      </c>
      <c r="C1130" s="29">
        <f>IF(101,Rohdaten!F1130,-Rohdaten!F1130)</f>
        <v>0</v>
      </c>
      <c r="E1130" s="32">
        <f>Rohdaten!J1130</f>
        <v>0</v>
      </c>
      <c r="F1130" s="32" t="e">
        <f>AVERAGE(Rohdaten!L1130,Rohdaten!X1130,Rohdaten!AD1130)</f>
        <v>#DIV/0!</v>
      </c>
      <c r="G1130" s="29" t="e">
        <f t="array" ref="G1130">AVERAGE(IF(Rohdaten!E1130='turnwise standard'!$A$5:$A$99,'turnwise standard'!$F$5:$F$99))</f>
        <v>#DIV/0!</v>
      </c>
      <c r="H1130" s="29" t="b">
        <f>IF(ISERROR(G1130),1&lt;0,E1130-G1130&gt;eval!$B$6)</f>
        <v>0</v>
      </c>
      <c r="I1130" s="32" t="e">
        <f>Rohdaten!L1130-G1130</f>
        <v>#DIV/0!</v>
      </c>
      <c r="J1130" s="32">
        <f t="shared" si="227"/>
        <v>0</v>
      </c>
      <c r="K1130" s="32">
        <f t="shared" si="228"/>
        <v>0</v>
      </c>
      <c r="V1130" s="31" t="e">
        <f t="array" ref="V1130">AVERAGE(IF(Rohdaten!E1130='turnwise standard'!$A$5:$A$99,'turnwise standard'!$P$5:$P$99))</f>
        <v>#DIV/0!</v>
      </c>
      <c r="AF1130" s="32">
        <f>(AC1130)/((AE1130+0.0000000000000000001)/charge/constants!$B$3)</f>
        <v>0</v>
      </c>
      <c r="AG1130" s="32">
        <f>SQRT(AC1130+1)/((AE1130+0.0000000000000000001)/charge/constants!$B$3)</f>
        <v>4.8066000000000004</v>
      </c>
      <c r="AH1130" s="32">
        <f>AF1130/eval!$E$18</f>
        <v>0</v>
      </c>
      <c r="AI1130" s="32">
        <f>AG1130/eval!$E$18</f>
        <v>5.8210958603810132</v>
      </c>
      <c r="AR1130" s="32" t="e">
        <f t="shared" si="229"/>
        <v>#DIV/0!</v>
      </c>
      <c r="AT1130" s="32">
        <f>(AP1130)/((AS1130+0.0000000000000000001)/charge/constants!$B$3)</f>
        <v>0</v>
      </c>
      <c r="AU1130" s="32">
        <f>SQRT(AP1130+1)/((AS1130+0.0000000000000000001)/charge/constants!$B$3)</f>
        <v>4.8066000000000004</v>
      </c>
      <c r="AV1130" s="32">
        <f>AT1130/eval!$E$18</f>
        <v>0</v>
      </c>
      <c r="AW1130" s="32">
        <f>AU1130/eval!$E$18</f>
        <v>5.8210958603810132</v>
      </c>
      <c r="BC1130" s="32" t="e">
        <f>Rohdaten!AD1130-G1130</f>
        <v>#DIV/0!</v>
      </c>
      <c r="BF1130" s="33">
        <f>Rohdaten!AF1130/eval!$B$7</f>
        <v>0</v>
      </c>
    </row>
    <row r="1131" spans="2:58" x14ac:dyDescent="0.2">
      <c r="B1131" s="29">
        <f>IF(1=1,Rohdaten!H1131,"x"&amp;Rohdaten!H1131)</f>
        <v>0</v>
      </c>
      <c r="C1131" s="29">
        <f>IF(101,Rohdaten!F1131,-Rohdaten!F1131)</f>
        <v>0</v>
      </c>
      <c r="E1131" s="32">
        <f>Rohdaten!J1131</f>
        <v>0</v>
      </c>
      <c r="F1131" s="32" t="e">
        <f>AVERAGE(Rohdaten!L1131,Rohdaten!X1131,Rohdaten!AD1131)</f>
        <v>#DIV/0!</v>
      </c>
      <c r="G1131" s="29" t="e">
        <f t="array" ref="G1131">AVERAGE(IF(Rohdaten!E1131='turnwise standard'!$A$5:$A$99,'turnwise standard'!$F$5:$F$99))</f>
        <v>#DIV/0!</v>
      </c>
      <c r="H1131" s="29" t="b">
        <f>IF(ISERROR(G1131),1&lt;0,E1131-G1131&gt;eval!$B$6)</f>
        <v>0</v>
      </c>
      <c r="I1131" s="32" t="e">
        <f>Rohdaten!L1131-G1131</f>
        <v>#DIV/0!</v>
      </c>
      <c r="J1131" s="32">
        <f t="shared" si="227"/>
        <v>0</v>
      </c>
      <c r="K1131" s="32">
        <f t="shared" si="228"/>
        <v>0</v>
      </c>
      <c r="V1131" s="31" t="e">
        <f t="array" ref="V1131">AVERAGE(IF(Rohdaten!E1131='turnwise standard'!$A$5:$A$99,'turnwise standard'!$P$5:$P$99))</f>
        <v>#DIV/0!</v>
      </c>
      <c r="AF1131" s="32">
        <f>(AC1131)/((AE1131+0.0000000000000000001)/charge/constants!$B$3)</f>
        <v>0</v>
      </c>
      <c r="AG1131" s="32">
        <f>SQRT(AC1131+1)/((AE1131+0.0000000000000000001)/charge/constants!$B$3)</f>
        <v>4.8066000000000004</v>
      </c>
      <c r="AH1131" s="32">
        <f>AF1131/eval!$E$18</f>
        <v>0</v>
      </c>
      <c r="AI1131" s="32">
        <f>AG1131/eval!$E$18</f>
        <v>5.8210958603810132</v>
      </c>
      <c r="AR1131" s="32" t="e">
        <f t="shared" si="229"/>
        <v>#DIV/0!</v>
      </c>
      <c r="AT1131" s="32">
        <f>(AP1131)/((AS1131+0.0000000000000000001)/charge/constants!$B$3)</f>
        <v>0</v>
      </c>
      <c r="AU1131" s="32">
        <f>SQRT(AP1131+1)/((AS1131+0.0000000000000000001)/charge/constants!$B$3)</f>
        <v>4.8066000000000004</v>
      </c>
      <c r="AV1131" s="32">
        <f>AT1131/eval!$E$18</f>
        <v>0</v>
      </c>
      <c r="AW1131" s="32">
        <f>AU1131/eval!$E$18</f>
        <v>5.8210958603810132</v>
      </c>
      <c r="BC1131" s="32" t="e">
        <f>Rohdaten!AD1131-G1131</f>
        <v>#DIV/0!</v>
      </c>
      <c r="BF1131" s="33">
        <f>Rohdaten!AF1131/eval!$B$7</f>
        <v>0</v>
      </c>
    </row>
    <row r="1132" spans="2:58" x14ac:dyDescent="0.2">
      <c r="B1132" s="29">
        <f>IF(1=1,Rohdaten!H1132,"x"&amp;Rohdaten!H1132)</f>
        <v>0</v>
      </c>
      <c r="C1132" s="29">
        <f>IF(101,Rohdaten!F1132,-Rohdaten!F1132)</f>
        <v>0</v>
      </c>
      <c r="E1132" s="32">
        <f>Rohdaten!J1132</f>
        <v>0</v>
      </c>
      <c r="F1132" s="32" t="e">
        <f>AVERAGE(Rohdaten!L1132,Rohdaten!X1132,Rohdaten!AD1132)</f>
        <v>#DIV/0!</v>
      </c>
      <c r="G1132" s="29" t="e">
        <f t="array" ref="G1132">AVERAGE(IF(Rohdaten!E1132='turnwise standard'!$A$5:$A$99,'turnwise standard'!$F$5:$F$99))</f>
        <v>#DIV/0!</v>
      </c>
      <c r="H1132" s="29" t="b">
        <f>IF(ISERROR(G1132),1&lt;0,E1132-G1132&gt;eval!$B$6)</f>
        <v>0</v>
      </c>
      <c r="I1132" s="32" t="e">
        <f>Rohdaten!L1132-G1132</f>
        <v>#DIV/0!</v>
      </c>
      <c r="J1132" s="32">
        <f t="shared" si="227"/>
        <v>0</v>
      </c>
      <c r="K1132" s="32">
        <f t="shared" si="228"/>
        <v>0</v>
      </c>
      <c r="V1132" s="31" t="e">
        <f t="array" ref="V1132">AVERAGE(IF(Rohdaten!E1132='turnwise standard'!$A$5:$A$99,'turnwise standard'!$P$5:$P$99))</f>
        <v>#DIV/0!</v>
      </c>
      <c r="AF1132" s="32">
        <f>(AC1132)/((AE1132+0.0000000000000000001)/charge/constants!$B$3)</f>
        <v>0</v>
      </c>
      <c r="AG1132" s="32">
        <f>SQRT(AC1132+1)/((AE1132+0.0000000000000000001)/charge/constants!$B$3)</f>
        <v>4.8066000000000004</v>
      </c>
      <c r="AH1132" s="32">
        <f>AF1132/eval!$E$18</f>
        <v>0</v>
      </c>
      <c r="AI1132" s="32">
        <f>AG1132/eval!$E$18</f>
        <v>5.8210958603810132</v>
      </c>
      <c r="AR1132" s="32" t="e">
        <f t="shared" si="229"/>
        <v>#DIV/0!</v>
      </c>
      <c r="AT1132" s="32">
        <f>(AP1132)/((AS1132+0.0000000000000000001)/charge/constants!$B$3)</f>
        <v>0</v>
      </c>
      <c r="AU1132" s="32">
        <f>SQRT(AP1132+1)/((AS1132+0.0000000000000000001)/charge/constants!$B$3)</f>
        <v>4.8066000000000004</v>
      </c>
      <c r="AV1132" s="32">
        <f>AT1132/eval!$E$18</f>
        <v>0</v>
      </c>
      <c r="AW1132" s="32">
        <f>AU1132/eval!$E$18</f>
        <v>5.8210958603810132</v>
      </c>
      <c r="BC1132" s="32" t="e">
        <f>Rohdaten!AD1132-G1132</f>
        <v>#DIV/0!</v>
      </c>
      <c r="BF1132" s="33">
        <f>Rohdaten!AF1132/eval!$B$7</f>
        <v>0</v>
      </c>
    </row>
    <row r="1133" spans="2:58" x14ac:dyDescent="0.2">
      <c r="B1133" s="29">
        <f>IF(1=1,Rohdaten!H1133,"x"&amp;Rohdaten!H1133)</f>
        <v>0</v>
      </c>
      <c r="C1133" s="29">
        <f>IF(101,Rohdaten!F1133,-Rohdaten!F1133)</f>
        <v>0</v>
      </c>
      <c r="E1133" s="32">
        <f>Rohdaten!J1133</f>
        <v>0</v>
      </c>
      <c r="F1133" s="32" t="e">
        <f>AVERAGE(Rohdaten!L1133,Rohdaten!X1133,Rohdaten!AD1133)</f>
        <v>#DIV/0!</v>
      </c>
      <c r="G1133" s="29" t="e">
        <f t="array" ref="G1133">AVERAGE(IF(Rohdaten!E1133='turnwise standard'!$A$5:$A$99,'turnwise standard'!$F$5:$F$99))</f>
        <v>#DIV/0!</v>
      </c>
      <c r="H1133" s="29" t="b">
        <f>IF(ISERROR(G1133),1&lt;0,E1133-G1133&gt;eval!$B$6)</f>
        <v>0</v>
      </c>
      <c r="I1133" s="32" t="e">
        <f>Rohdaten!L1133-G1133</f>
        <v>#DIV/0!</v>
      </c>
      <c r="J1133" s="32">
        <f t="shared" si="227"/>
        <v>0</v>
      </c>
      <c r="K1133" s="32">
        <f t="shared" si="228"/>
        <v>0</v>
      </c>
      <c r="V1133" s="31" t="e">
        <f t="array" ref="V1133">AVERAGE(IF(Rohdaten!E1133='turnwise standard'!$A$5:$A$99,'turnwise standard'!$P$5:$P$99))</f>
        <v>#DIV/0!</v>
      </c>
      <c r="AF1133" s="32">
        <f>(AC1133)/((AE1133+0.0000000000000000001)/charge/constants!$B$3)</f>
        <v>0</v>
      </c>
      <c r="AG1133" s="32">
        <f>SQRT(AC1133+1)/((AE1133+0.0000000000000000001)/charge/constants!$B$3)</f>
        <v>4.8066000000000004</v>
      </c>
      <c r="AH1133" s="32">
        <f>AF1133/eval!$E$18</f>
        <v>0</v>
      </c>
      <c r="AI1133" s="32">
        <f>AG1133/eval!$E$18</f>
        <v>5.8210958603810132</v>
      </c>
      <c r="AR1133" s="32" t="e">
        <f t="shared" si="229"/>
        <v>#DIV/0!</v>
      </c>
      <c r="AT1133" s="32">
        <f>(AP1133)/((AS1133+0.0000000000000000001)/charge/constants!$B$3)</f>
        <v>0</v>
      </c>
      <c r="AU1133" s="32">
        <f>SQRT(AP1133+1)/((AS1133+0.0000000000000000001)/charge/constants!$B$3)</f>
        <v>4.8066000000000004</v>
      </c>
      <c r="AV1133" s="32">
        <f>AT1133/eval!$E$18</f>
        <v>0</v>
      </c>
      <c r="AW1133" s="32">
        <f>AU1133/eval!$E$18</f>
        <v>5.8210958603810132</v>
      </c>
      <c r="BC1133" s="32" t="e">
        <f>Rohdaten!AD1133-G1133</f>
        <v>#DIV/0!</v>
      </c>
      <c r="BF1133" s="33">
        <f>Rohdaten!AF1133/eval!$B$7</f>
        <v>0</v>
      </c>
    </row>
    <row r="1134" spans="2:58" x14ac:dyDescent="0.2">
      <c r="B1134" s="29">
        <f>IF(1=1,Rohdaten!H1134,"x"&amp;Rohdaten!H1134)</f>
        <v>0</v>
      </c>
      <c r="C1134" s="29">
        <f>IF(101,Rohdaten!F1134,-Rohdaten!F1134)</f>
        <v>0</v>
      </c>
      <c r="E1134" s="32">
        <f>Rohdaten!J1134</f>
        <v>0</v>
      </c>
      <c r="F1134" s="32" t="e">
        <f>AVERAGE(Rohdaten!L1134,Rohdaten!X1134,Rohdaten!AD1134)</f>
        <v>#DIV/0!</v>
      </c>
      <c r="G1134" s="29" t="e">
        <f t="array" ref="G1134">AVERAGE(IF(Rohdaten!E1134='turnwise standard'!$A$5:$A$99,'turnwise standard'!$F$5:$F$99))</f>
        <v>#DIV/0!</v>
      </c>
      <c r="H1134" s="29" t="b">
        <f>IF(ISERROR(G1134),1&lt;0,E1134-G1134&gt;eval!$B$6)</f>
        <v>0</v>
      </c>
      <c r="I1134" s="32" t="e">
        <f>Rohdaten!L1134-G1134</f>
        <v>#DIV/0!</v>
      </c>
      <c r="J1134" s="32">
        <f t="shared" si="227"/>
        <v>0</v>
      </c>
      <c r="K1134" s="32">
        <f t="shared" si="228"/>
        <v>0</v>
      </c>
      <c r="V1134" s="31" t="e">
        <f t="array" ref="V1134">AVERAGE(IF(Rohdaten!E1134='turnwise standard'!$A$5:$A$99,'turnwise standard'!$P$5:$P$99))</f>
        <v>#DIV/0!</v>
      </c>
      <c r="AF1134" s="32">
        <f>(AC1134)/((AE1134+0.0000000000000000001)/charge/constants!$B$3)</f>
        <v>0</v>
      </c>
      <c r="AG1134" s="32">
        <f>SQRT(AC1134+1)/((AE1134+0.0000000000000000001)/charge/constants!$B$3)</f>
        <v>4.8066000000000004</v>
      </c>
      <c r="AH1134" s="32">
        <f>AF1134/eval!$E$18</f>
        <v>0</v>
      </c>
      <c r="AI1134" s="32">
        <f>AG1134/eval!$E$18</f>
        <v>5.8210958603810132</v>
      </c>
      <c r="AR1134" s="32" t="e">
        <f t="shared" si="229"/>
        <v>#DIV/0!</v>
      </c>
      <c r="AT1134" s="32">
        <f>(AP1134)/((AS1134+0.0000000000000000001)/charge/constants!$B$3)</f>
        <v>0</v>
      </c>
      <c r="AU1134" s="32">
        <f>SQRT(AP1134+1)/((AS1134+0.0000000000000000001)/charge/constants!$B$3)</f>
        <v>4.8066000000000004</v>
      </c>
      <c r="AV1134" s="32">
        <f>AT1134/eval!$E$18</f>
        <v>0</v>
      </c>
      <c r="AW1134" s="32">
        <f>AU1134/eval!$E$18</f>
        <v>5.8210958603810132</v>
      </c>
      <c r="BC1134" s="32" t="e">
        <f>Rohdaten!AD1134-G1134</f>
        <v>#DIV/0!</v>
      </c>
      <c r="BF1134" s="33">
        <f>Rohdaten!AF1134/eval!$B$7</f>
        <v>0</v>
      </c>
    </row>
    <row r="1135" spans="2:58" x14ac:dyDescent="0.2">
      <c r="B1135" s="29">
        <f>IF(1=1,Rohdaten!H1135,"x"&amp;Rohdaten!H1135)</f>
        <v>0</v>
      </c>
      <c r="C1135" s="29">
        <f>IF(101,Rohdaten!F1135,-Rohdaten!F1135)</f>
        <v>0</v>
      </c>
      <c r="E1135" s="32">
        <f>Rohdaten!J1135</f>
        <v>0</v>
      </c>
      <c r="F1135" s="32" t="e">
        <f>AVERAGE(Rohdaten!L1135,Rohdaten!X1135,Rohdaten!AD1135)</f>
        <v>#DIV/0!</v>
      </c>
      <c r="G1135" s="29" t="e">
        <f t="array" ref="G1135">AVERAGE(IF(Rohdaten!E1135='turnwise standard'!$A$5:$A$99,'turnwise standard'!$F$5:$F$99))</f>
        <v>#DIV/0!</v>
      </c>
      <c r="H1135" s="29" t="b">
        <f>IF(ISERROR(G1135),1&lt;0,E1135-G1135&gt;eval!$B$6)</f>
        <v>0</v>
      </c>
      <c r="I1135" s="32" t="e">
        <f>Rohdaten!L1135-G1135</f>
        <v>#DIV/0!</v>
      </c>
      <c r="J1135" s="32">
        <f t="shared" si="227"/>
        <v>0</v>
      </c>
      <c r="K1135" s="32">
        <f t="shared" si="228"/>
        <v>0</v>
      </c>
      <c r="V1135" s="31" t="e">
        <f t="array" ref="V1135">AVERAGE(IF(Rohdaten!E1135='turnwise standard'!$A$5:$A$99,'turnwise standard'!$P$5:$P$99))</f>
        <v>#DIV/0!</v>
      </c>
      <c r="AF1135" s="32">
        <f>(AC1135)/((AE1135+0.0000000000000000001)/charge/constants!$B$3)</f>
        <v>0</v>
      </c>
      <c r="AG1135" s="32">
        <f>SQRT(AC1135+1)/((AE1135+0.0000000000000000001)/charge/constants!$B$3)</f>
        <v>4.8066000000000004</v>
      </c>
      <c r="AH1135" s="32">
        <f>AF1135/eval!$E$18</f>
        <v>0</v>
      </c>
      <c r="AI1135" s="32">
        <f>AG1135/eval!$E$18</f>
        <v>5.8210958603810132</v>
      </c>
      <c r="AR1135" s="32" t="e">
        <f t="shared" si="229"/>
        <v>#DIV/0!</v>
      </c>
      <c r="AT1135" s="32">
        <f>(AP1135)/((AS1135+0.0000000000000000001)/charge/constants!$B$3)</f>
        <v>0</v>
      </c>
      <c r="AU1135" s="32">
        <f>SQRT(AP1135+1)/((AS1135+0.0000000000000000001)/charge/constants!$B$3)</f>
        <v>4.8066000000000004</v>
      </c>
      <c r="AV1135" s="32">
        <f>AT1135/eval!$E$18</f>
        <v>0</v>
      </c>
      <c r="AW1135" s="32">
        <f>AU1135/eval!$E$18</f>
        <v>5.8210958603810132</v>
      </c>
      <c r="BC1135" s="32" t="e">
        <f>Rohdaten!AD1135-G1135</f>
        <v>#DIV/0!</v>
      </c>
      <c r="BF1135" s="33">
        <f>Rohdaten!AF1135/eval!$B$7</f>
        <v>0</v>
      </c>
    </row>
    <row r="1136" spans="2:58" x14ac:dyDescent="0.2">
      <c r="B1136" s="29">
        <f>IF(1=1,Rohdaten!H1136,"x"&amp;Rohdaten!H1136)</f>
        <v>0</v>
      </c>
      <c r="C1136" s="29">
        <f>IF(101,Rohdaten!F1136,-Rohdaten!F1136)</f>
        <v>0</v>
      </c>
      <c r="E1136" s="32">
        <f>Rohdaten!J1136</f>
        <v>0</v>
      </c>
      <c r="F1136" s="32" t="e">
        <f>AVERAGE(Rohdaten!L1136,Rohdaten!X1136,Rohdaten!AD1136)</f>
        <v>#DIV/0!</v>
      </c>
      <c r="G1136" s="29" t="e">
        <f t="array" ref="G1136">AVERAGE(IF(Rohdaten!E1136='turnwise standard'!$A$5:$A$99,'turnwise standard'!$F$5:$F$99))</f>
        <v>#DIV/0!</v>
      </c>
      <c r="H1136" s="29" t="b">
        <f>IF(ISERROR(G1136),1&lt;0,E1136-G1136&gt;eval!$B$6)</f>
        <v>0</v>
      </c>
      <c r="I1136" s="32" t="e">
        <f>Rohdaten!L1136-G1136</f>
        <v>#DIV/0!</v>
      </c>
      <c r="J1136" s="32">
        <f t="shared" si="227"/>
        <v>0</v>
      </c>
      <c r="K1136" s="32">
        <f t="shared" si="228"/>
        <v>0</v>
      </c>
      <c r="V1136" s="31" t="e">
        <f t="array" ref="V1136">AVERAGE(IF(Rohdaten!E1136='turnwise standard'!$A$5:$A$99,'turnwise standard'!$P$5:$P$99))</f>
        <v>#DIV/0!</v>
      </c>
      <c r="AF1136" s="32">
        <f>(AC1136)/((AE1136+0.0000000000000000001)/charge/constants!$B$3)</f>
        <v>0</v>
      </c>
      <c r="AG1136" s="32">
        <f>SQRT(AC1136+1)/((AE1136+0.0000000000000000001)/charge/constants!$B$3)</f>
        <v>4.8066000000000004</v>
      </c>
      <c r="AH1136" s="32">
        <f>AF1136/eval!$E$18</f>
        <v>0</v>
      </c>
      <c r="AI1136" s="32">
        <f>AG1136/eval!$E$18</f>
        <v>5.8210958603810132</v>
      </c>
      <c r="AR1136" s="32" t="e">
        <f t="shared" si="229"/>
        <v>#DIV/0!</v>
      </c>
      <c r="AT1136" s="32">
        <f>(AP1136)/((AS1136+0.0000000000000000001)/charge/constants!$B$3)</f>
        <v>0</v>
      </c>
      <c r="AU1136" s="32">
        <f>SQRT(AP1136+1)/((AS1136+0.0000000000000000001)/charge/constants!$B$3)</f>
        <v>4.8066000000000004</v>
      </c>
      <c r="AV1136" s="32">
        <f>AT1136/eval!$E$18</f>
        <v>0</v>
      </c>
      <c r="AW1136" s="32">
        <f>AU1136/eval!$E$18</f>
        <v>5.8210958603810132</v>
      </c>
      <c r="BC1136" s="32" t="e">
        <f>Rohdaten!AD1136-G1136</f>
        <v>#DIV/0!</v>
      </c>
      <c r="BF1136" s="33">
        <f>Rohdaten!AF1136/eval!$B$7</f>
        <v>0</v>
      </c>
    </row>
    <row r="1137" spans="2:58" x14ac:dyDescent="0.2">
      <c r="B1137" s="29">
        <f>IF(1=1,Rohdaten!H1137,"x"&amp;Rohdaten!H1137)</f>
        <v>0</v>
      </c>
      <c r="C1137" s="29">
        <f>IF(101,Rohdaten!F1137,-Rohdaten!F1137)</f>
        <v>0</v>
      </c>
      <c r="E1137" s="32">
        <f>Rohdaten!J1137</f>
        <v>0</v>
      </c>
      <c r="F1137" s="32" t="e">
        <f>AVERAGE(Rohdaten!L1137,Rohdaten!X1137,Rohdaten!AD1137)</f>
        <v>#DIV/0!</v>
      </c>
      <c r="G1137" s="29" t="e">
        <f t="array" ref="G1137">AVERAGE(IF(Rohdaten!E1137='turnwise standard'!$A$5:$A$99,'turnwise standard'!$F$5:$F$99))</f>
        <v>#DIV/0!</v>
      </c>
      <c r="H1137" s="29" t="b">
        <f>IF(ISERROR(G1137),1&lt;0,E1137-G1137&gt;eval!$B$6)</f>
        <v>0</v>
      </c>
      <c r="I1137" s="32" t="e">
        <f>Rohdaten!L1137-G1137</f>
        <v>#DIV/0!</v>
      </c>
      <c r="J1137" s="32">
        <f t="shared" si="227"/>
        <v>0</v>
      </c>
      <c r="K1137" s="32">
        <f t="shared" si="228"/>
        <v>0</v>
      </c>
      <c r="V1137" s="31" t="e">
        <f t="array" ref="V1137">AVERAGE(IF(Rohdaten!E1137='turnwise standard'!$A$5:$A$99,'turnwise standard'!$P$5:$P$99))</f>
        <v>#DIV/0!</v>
      </c>
      <c r="AF1137" s="32">
        <f>(AC1137)/((AE1137+0.0000000000000000001)/charge/constants!$B$3)</f>
        <v>0</v>
      </c>
      <c r="AG1137" s="32">
        <f>SQRT(AC1137+1)/((AE1137+0.0000000000000000001)/charge/constants!$B$3)</f>
        <v>4.8066000000000004</v>
      </c>
      <c r="AH1137" s="32">
        <f>AF1137/eval!$E$18</f>
        <v>0</v>
      </c>
      <c r="AI1137" s="32">
        <f>AG1137/eval!$E$18</f>
        <v>5.8210958603810132</v>
      </c>
      <c r="AR1137" s="32" t="e">
        <f t="shared" si="229"/>
        <v>#DIV/0!</v>
      </c>
      <c r="AT1137" s="32">
        <f>(AP1137)/((AS1137+0.0000000000000000001)/charge/constants!$B$3)</f>
        <v>0</v>
      </c>
      <c r="AU1137" s="32">
        <f>SQRT(AP1137+1)/((AS1137+0.0000000000000000001)/charge/constants!$B$3)</f>
        <v>4.8066000000000004</v>
      </c>
      <c r="AV1137" s="32">
        <f>AT1137/eval!$E$18</f>
        <v>0</v>
      </c>
      <c r="AW1137" s="32">
        <f>AU1137/eval!$E$18</f>
        <v>5.8210958603810132</v>
      </c>
      <c r="BC1137" s="32" t="e">
        <f>Rohdaten!AD1137-G1137</f>
        <v>#DIV/0!</v>
      </c>
      <c r="BF1137" s="33">
        <f>Rohdaten!AF1137/eval!$B$7</f>
        <v>0</v>
      </c>
    </row>
    <row r="1138" spans="2:58" x14ac:dyDescent="0.2">
      <c r="B1138" s="29">
        <f>IF(1=1,Rohdaten!H1138,"x"&amp;Rohdaten!H1138)</f>
        <v>0</v>
      </c>
      <c r="C1138" s="29">
        <f>IF(101,Rohdaten!F1138,-Rohdaten!F1138)</f>
        <v>0</v>
      </c>
      <c r="E1138" s="32">
        <f>Rohdaten!J1138</f>
        <v>0</v>
      </c>
      <c r="F1138" s="32" t="e">
        <f>AVERAGE(Rohdaten!L1138,Rohdaten!X1138,Rohdaten!AD1138)</f>
        <v>#DIV/0!</v>
      </c>
      <c r="G1138" s="29" t="e">
        <f t="array" ref="G1138">AVERAGE(IF(Rohdaten!E1138='turnwise standard'!$A$5:$A$99,'turnwise standard'!$F$5:$F$99))</f>
        <v>#DIV/0!</v>
      </c>
      <c r="H1138" s="29" t="b">
        <f>IF(ISERROR(G1138),1&lt;0,E1138-G1138&gt;eval!$B$6)</f>
        <v>0</v>
      </c>
      <c r="I1138" s="32" t="e">
        <f>Rohdaten!L1138-G1138</f>
        <v>#DIV/0!</v>
      </c>
      <c r="J1138" s="32">
        <f t="shared" si="227"/>
        <v>0</v>
      </c>
      <c r="K1138" s="32">
        <f t="shared" si="228"/>
        <v>0</v>
      </c>
      <c r="V1138" s="31" t="e">
        <f t="array" ref="V1138">AVERAGE(IF(Rohdaten!E1138='turnwise standard'!$A$5:$A$99,'turnwise standard'!$P$5:$P$99))</f>
        <v>#DIV/0!</v>
      </c>
      <c r="AF1138" s="32">
        <f>(AC1138)/((AE1138+0.0000000000000000001)/charge/constants!$B$3)</f>
        <v>0</v>
      </c>
      <c r="AG1138" s="32">
        <f>SQRT(AC1138+1)/((AE1138+0.0000000000000000001)/charge/constants!$B$3)</f>
        <v>4.8066000000000004</v>
      </c>
      <c r="AH1138" s="32">
        <f>AF1138/eval!$E$18</f>
        <v>0</v>
      </c>
      <c r="AI1138" s="32">
        <f>AG1138/eval!$E$18</f>
        <v>5.8210958603810132</v>
      </c>
      <c r="AR1138" s="32" t="e">
        <f t="shared" si="229"/>
        <v>#DIV/0!</v>
      </c>
      <c r="AT1138" s="32">
        <f>(AP1138)/((AS1138+0.0000000000000000001)/charge/constants!$B$3)</f>
        <v>0</v>
      </c>
      <c r="AU1138" s="32">
        <f>SQRT(AP1138+1)/((AS1138+0.0000000000000000001)/charge/constants!$B$3)</f>
        <v>4.8066000000000004</v>
      </c>
      <c r="AV1138" s="32">
        <f>AT1138/eval!$E$18</f>
        <v>0</v>
      </c>
      <c r="AW1138" s="32">
        <f>AU1138/eval!$E$18</f>
        <v>5.8210958603810132</v>
      </c>
      <c r="BC1138" s="32" t="e">
        <f>Rohdaten!AD1138-G1138</f>
        <v>#DIV/0!</v>
      </c>
      <c r="BF1138" s="33">
        <f>Rohdaten!AF1138/eval!$B$7</f>
        <v>0</v>
      </c>
    </row>
    <row r="1139" spans="2:58" x14ac:dyDescent="0.2">
      <c r="B1139" s="29">
        <f>IF(1=1,Rohdaten!H1139,"x"&amp;Rohdaten!H1139)</f>
        <v>0</v>
      </c>
      <c r="C1139" s="29">
        <f>IF(101,Rohdaten!F1139,-Rohdaten!F1139)</f>
        <v>0</v>
      </c>
      <c r="E1139" s="32">
        <f>Rohdaten!J1139</f>
        <v>0</v>
      </c>
      <c r="F1139" s="32" t="e">
        <f>AVERAGE(Rohdaten!L1139,Rohdaten!X1139,Rohdaten!AD1139)</f>
        <v>#DIV/0!</v>
      </c>
      <c r="G1139" s="29" t="e">
        <f t="array" ref="G1139">AVERAGE(IF(Rohdaten!E1139='turnwise standard'!$A$5:$A$99,'turnwise standard'!$F$5:$F$99))</f>
        <v>#DIV/0!</v>
      </c>
      <c r="H1139" s="29" t="b">
        <f>IF(ISERROR(G1139),1&lt;0,E1139-G1139&gt;eval!$B$6)</f>
        <v>0</v>
      </c>
      <c r="I1139" s="32" t="e">
        <f>Rohdaten!L1139-G1139</f>
        <v>#DIV/0!</v>
      </c>
      <c r="J1139" s="32">
        <f t="shared" si="227"/>
        <v>0</v>
      </c>
      <c r="K1139" s="32">
        <f t="shared" si="228"/>
        <v>0</v>
      </c>
      <c r="V1139" s="31" t="e">
        <f t="array" ref="V1139">AVERAGE(IF(Rohdaten!E1139='turnwise standard'!$A$5:$A$99,'turnwise standard'!$P$5:$P$99))</f>
        <v>#DIV/0!</v>
      </c>
      <c r="AF1139" s="32">
        <f>(AC1139)/((AE1139+0.0000000000000000001)/charge/constants!$B$3)</f>
        <v>0</v>
      </c>
      <c r="AG1139" s="32">
        <f>SQRT(AC1139+1)/((AE1139+0.0000000000000000001)/charge/constants!$B$3)</f>
        <v>4.8066000000000004</v>
      </c>
      <c r="AH1139" s="32">
        <f>AF1139/eval!$E$18</f>
        <v>0</v>
      </c>
      <c r="AI1139" s="32">
        <f>AG1139/eval!$E$18</f>
        <v>5.8210958603810132</v>
      </c>
      <c r="AR1139" s="32" t="e">
        <f t="shared" si="229"/>
        <v>#DIV/0!</v>
      </c>
      <c r="AT1139" s="32">
        <f>(AP1139)/((AS1139+0.0000000000000000001)/charge/constants!$B$3)</f>
        <v>0</v>
      </c>
      <c r="AU1139" s="32">
        <f>SQRT(AP1139+1)/((AS1139+0.0000000000000000001)/charge/constants!$B$3)</f>
        <v>4.8066000000000004</v>
      </c>
      <c r="AV1139" s="32">
        <f>AT1139/eval!$E$18</f>
        <v>0</v>
      </c>
      <c r="AW1139" s="32">
        <f>AU1139/eval!$E$18</f>
        <v>5.8210958603810132</v>
      </c>
      <c r="BC1139" s="32" t="e">
        <f>Rohdaten!AD1139-G1139</f>
        <v>#DIV/0!</v>
      </c>
      <c r="BF1139" s="33">
        <f>Rohdaten!AF1139/eval!$B$7</f>
        <v>0</v>
      </c>
    </row>
    <row r="1140" spans="2:58" x14ac:dyDescent="0.2">
      <c r="B1140" s="29">
        <f>IF(1=1,Rohdaten!H1140,"x"&amp;Rohdaten!H1140)</f>
        <v>0</v>
      </c>
      <c r="C1140" s="29">
        <f>IF(101,Rohdaten!F1140,-Rohdaten!F1140)</f>
        <v>0</v>
      </c>
      <c r="E1140" s="32">
        <f>Rohdaten!J1140</f>
        <v>0</v>
      </c>
      <c r="F1140" s="32" t="e">
        <f>AVERAGE(Rohdaten!L1140,Rohdaten!X1140,Rohdaten!AD1140)</f>
        <v>#DIV/0!</v>
      </c>
      <c r="G1140" s="29" t="e">
        <f t="array" ref="G1140">AVERAGE(IF(Rohdaten!E1140='turnwise standard'!$A$5:$A$99,'turnwise standard'!$F$5:$F$99))</f>
        <v>#DIV/0!</v>
      </c>
      <c r="H1140" s="29" t="b">
        <f>IF(ISERROR(G1140),1&lt;0,E1140-G1140&gt;eval!$B$6)</f>
        <v>0</v>
      </c>
      <c r="I1140" s="32" t="e">
        <f>Rohdaten!L1140-G1140</f>
        <v>#DIV/0!</v>
      </c>
      <c r="J1140" s="32">
        <f t="shared" si="227"/>
        <v>0</v>
      </c>
      <c r="K1140" s="32">
        <f t="shared" si="228"/>
        <v>0</v>
      </c>
      <c r="V1140" s="31" t="e">
        <f t="array" ref="V1140">AVERAGE(IF(Rohdaten!E1140='turnwise standard'!$A$5:$A$99,'turnwise standard'!$P$5:$P$99))</f>
        <v>#DIV/0!</v>
      </c>
      <c r="AF1140" s="32">
        <f>(AC1140)/((AE1140+0.0000000000000000001)/charge/constants!$B$3)</f>
        <v>0</v>
      </c>
      <c r="AG1140" s="32">
        <f>SQRT(AC1140+1)/((AE1140+0.0000000000000000001)/charge/constants!$B$3)</f>
        <v>4.8066000000000004</v>
      </c>
      <c r="AH1140" s="32">
        <f>AF1140/eval!$E$18</f>
        <v>0</v>
      </c>
      <c r="AI1140" s="32">
        <f>AG1140/eval!$E$18</f>
        <v>5.8210958603810132</v>
      </c>
      <c r="AR1140" s="32" t="e">
        <f t="shared" si="229"/>
        <v>#DIV/0!</v>
      </c>
      <c r="AT1140" s="32">
        <f>(AP1140)/((AS1140+0.0000000000000000001)/charge/constants!$B$3)</f>
        <v>0</v>
      </c>
      <c r="AU1140" s="32">
        <f>SQRT(AP1140+1)/((AS1140+0.0000000000000000001)/charge/constants!$B$3)</f>
        <v>4.8066000000000004</v>
      </c>
      <c r="AV1140" s="32">
        <f>AT1140/eval!$E$18</f>
        <v>0</v>
      </c>
      <c r="AW1140" s="32">
        <f>AU1140/eval!$E$18</f>
        <v>5.8210958603810132</v>
      </c>
      <c r="BC1140" s="32" t="e">
        <f>Rohdaten!AD1140-G1140</f>
        <v>#DIV/0!</v>
      </c>
      <c r="BF1140" s="33">
        <f>Rohdaten!AF1140/eval!$B$7</f>
        <v>0</v>
      </c>
    </row>
    <row r="1141" spans="2:58" x14ac:dyDescent="0.2">
      <c r="B1141" s="29">
        <f>IF(1=1,Rohdaten!H1141,"x"&amp;Rohdaten!H1141)</f>
        <v>0</v>
      </c>
      <c r="C1141" s="29">
        <f>IF(101,Rohdaten!F1141,-Rohdaten!F1141)</f>
        <v>0</v>
      </c>
      <c r="E1141" s="32">
        <f>Rohdaten!J1141</f>
        <v>0</v>
      </c>
      <c r="F1141" s="32" t="e">
        <f>AVERAGE(Rohdaten!L1141,Rohdaten!X1141,Rohdaten!AD1141)</f>
        <v>#DIV/0!</v>
      </c>
      <c r="G1141" s="29" t="e">
        <f t="array" ref="G1141">AVERAGE(IF(Rohdaten!E1141='turnwise standard'!$A$5:$A$99,'turnwise standard'!$F$5:$F$99))</f>
        <v>#DIV/0!</v>
      </c>
      <c r="H1141" s="29" t="b">
        <f>IF(ISERROR(G1141),1&lt;0,E1141-G1141&gt;eval!$B$6)</f>
        <v>0</v>
      </c>
      <c r="I1141" s="32" t="e">
        <f>Rohdaten!L1141-G1141</f>
        <v>#DIV/0!</v>
      </c>
      <c r="J1141" s="32">
        <f t="shared" si="227"/>
        <v>0</v>
      </c>
      <c r="K1141" s="32">
        <f t="shared" si="228"/>
        <v>0</v>
      </c>
      <c r="V1141" s="31" t="e">
        <f t="array" ref="V1141">AVERAGE(IF(Rohdaten!E1141='turnwise standard'!$A$5:$A$99,'turnwise standard'!$P$5:$P$99))</f>
        <v>#DIV/0!</v>
      </c>
      <c r="AF1141" s="32">
        <f>(AC1141)/((AE1141+0.0000000000000000001)/charge/constants!$B$3)</f>
        <v>0</v>
      </c>
      <c r="AG1141" s="32">
        <f>SQRT(AC1141+1)/((AE1141+0.0000000000000000001)/charge/constants!$B$3)</f>
        <v>4.8066000000000004</v>
      </c>
      <c r="AH1141" s="32">
        <f>AF1141/eval!$E$18</f>
        <v>0</v>
      </c>
      <c r="AI1141" s="32">
        <f>AG1141/eval!$E$18</f>
        <v>5.8210958603810132</v>
      </c>
      <c r="AR1141" s="32" t="e">
        <f t="shared" si="229"/>
        <v>#DIV/0!</v>
      </c>
      <c r="AT1141" s="32">
        <f>(AP1141)/((AS1141+0.0000000000000000001)/charge/constants!$B$3)</f>
        <v>0</v>
      </c>
      <c r="AU1141" s="32">
        <f>SQRT(AP1141+1)/((AS1141+0.0000000000000000001)/charge/constants!$B$3)</f>
        <v>4.8066000000000004</v>
      </c>
      <c r="AV1141" s="32">
        <f>AT1141/eval!$E$18</f>
        <v>0</v>
      </c>
      <c r="AW1141" s="32">
        <f>AU1141/eval!$E$18</f>
        <v>5.8210958603810132</v>
      </c>
      <c r="BC1141" s="32" t="e">
        <f>Rohdaten!AD1141-G1141</f>
        <v>#DIV/0!</v>
      </c>
      <c r="BF1141" s="33">
        <f>Rohdaten!AF1141/eval!$B$7</f>
        <v>0</v>
      </c>
    </row>
    <row r="1142" spans="2:58" x14ac:dyDescent="0.2">
      <c r="B1142" s="29">
        <f>IF(1=1,Rohdaten!H1142,"x"&amp;Rohdaten!H1142)</f>
        <v>0</v>
      </c>
      <c r="C1142" s="29">
        <f>IF(101,Rohdaten!F1142,-Rohdaten!F1142)</f>
        <v>0</v>
      </c>
      <c r="E1142" s="32">
        <f>Rohdaten!J1142</f>
        <v>0</v>
      </c>
      <c r="F1142" s="32" t="e">
        <f>AVERAGE(Rohdaten!L1142,Rohdaten!X1142,Rohdaten!AD1142)</f>
        <v>#DIV/0!</v>
      </c>
      <c r="G1142" s="29" t="e">
        <f t="array" ref="G1142">AVERAGE(IF(Rohdaten!E1142='turnwise standard'!$A$5:$A$99,'turnwise standard'!$F$5:$F$99))</f>
        <v>#DIV/0!</v>
      </c>
      <c r="H1142" s="29" t="b">
        <f>IF(ISERROR(G1142),1&lt;0,E1142-G1142&gt;eval!$B$6)</f>
        <v>0</v>
      </c>
      <c r="I1142" s="32" t="e">
        <f>Rohdaten!L1142-G1142</f>
        <v>#DIV/0!</v>
      </c>
      <c r="J1142" s="32">
        <f t="shared" si="227"/>
        <v>0</v>
      </c>
      <c r="K1142" s="32">
        <f t="shared" si="228"/>
        <v>0</v>
      </c>
      <c r="V1142" s="31" t="e">
        <f t="array" ref="V1142">AVERAGE(IF(Rohdaten!E1142='turnwise standard'!$A$5:$A$99,'turnwise standard'!$P$5:$P$99))</f>
        <v>#DIV/0!</v>
      </c>
      <c r="AF1142" s="32">
        <f>(AC1142)/((AE1142+0.0000000000000000001)/charge/constants!$B$3)</f>
        <v>0</v>
      </c>
      <c r="AG1142" s="32">
        <f>SQRT(AC1142+1)/((AE1142+0.0000000000000000001)/charge/constants!$B$3)</f>
        <v>4.8066000000000004</v>
      </c>
      <c r="AH1142" s="32">
        <f>AF1142/eval!$E$18</f>
        <v>0</v>
      </c>
      <c r="AI1142" s="32">
        <f>AG1142/eval!$E$18</f>
        <v>5.8210958603810132</v>
      </c>
      <c r="AR1142" s="32" t="e">
        <f t="shared" si="229"/>
        <v>#DIV/0!</v>
      </c>
      <c r="AT1142" s="32">
        <f>(AP1142)/((AS1142+0.0000000000000000001)/charge/constants!$B$3)</f>
        <v>0</v>
      </c>
      <c r="AU1142" s="32">
        <f>SQRT(AP1142+1)/((AS1142+0.0000000000000000001)/charge/constants!$B$3)</f>
        <v>4.8066000000000004</v>
      </c>
      <c r="AV1142" s="32">
        <f>AT1142/eval!$E$18</f>
        <v>0</v>
      </c>
      <c r="AW1142" s="32">
        <f>AU1142/eval!$E$18</f>
        <v>5.8210958603810132</v>
      </c>
      <c r="BC1142" s="32" t="e">
        <f>Rohdaten!AD1142-G1142</f>
        <v>#DIV/0!</v>
      </c>
      <c r="BF1142" s="33">
        <f>Rohdaten!AF1142/eval!$B$7</f>
        <v>0</v>
      </c>
    </row>
    <row r="1143" spans="2:58" x14ac:dyDescent="0.2">
      <c r="B1143" s="29">
        <f>IF(1=1,Rohdaten!H1143,"x"&amp;Rohdaten!H1143)</f>
        <v>0</v>
      </c>
      <c r="C1143" s="29">
        <f>IF(101,Rohdaten!F1143,-Rohdaten!F1143)</f>
        <v>0</v>
      </c>
      <c r="E1143" s="32">
        <f>Rohdaten!J1143</f>
        <v>0</v>
      </c>
      <c r="F1143" s="32" t="e">
        <f>AVERAGE(Rohdaten!L1143,Rohdaten!X1143,Rohdaten!AD1143)</f>
        <v>#DIV/0!</v>
      </c>
      <c r="G1143" s="29" t="e">
        <f t="array" ref="G1143">AVERAGE(IF(Rohdaten!E1143='turnwise standard'!$A$5:$A$99,'turnwise standard'!$F$5:$F$99))</f>
        <v>#DIV/0!</v>
      </c>
      <c r="H1143" s="29" t="b">
        <f>IF(ISERROR(G1143),1&lt;0,E1143-G1143&gt;eval!$B$6)</f>
        <v>0</v>
      </c>
      <c r="I1143" s="32" t="e">
        <f>Rohdaten!L1143-G1143</f>
        <v>#DIV/0!</v>
      </c>
      <c r="J1143" s="32">
        <f t="shared" si="227"/>
        <v>0</v>
      </c>
      <c r="K1143" s="32">
        <f t="shared" si="228"/>
        <v>0</v>
      </c>
      <c r="V1143" s="31" t="e">
        <f t="array" ref="V1143">AVERAGE(IF(Rohdaten!E1143='turnwise standard'!$A$5:$A$99,'turnwise standard'!$P$5:$P$99))</f>
        <v>#DIV/0!</v>
      </c>
      <c r="AF1143" s="32">
        <f>(AC1143)/((AE1143+0.0000000000000000001)/charge/constants!$B$3)</f>
        <v>0</v>
      </c>
      <c r="AG1143" s="32">
        <f>SQRT(AC1143+1)/((AE1143+0.0000000000000000001)/charge/constants!$B$3)</f>
        <v>4.8066000000000004</v>
      </c>
      <c r="AH1143" s="32">
        <f>AF1143/eval!$E$18</f>
        <v>0</v>
      </c>
      <c r="AI1143" s="32">
        <f>AG1143/eval!$E$18</f>
        <v>5.8210958603810132</v>
      </c>
      <c r="AR1143" s="32" t="e">
        <f t="shared" si="229"/>
        <v>#DIV/0!</v>
      </c>
      <c r="AT1143" s="32">
        <f>(AP1143)/((AS1143+0.0000000000000000001)/charge/constants!$B$3)</f>
        <v>0</v>
      </c>
      <c r="AU1143" s="32">
        <f>SQRT(AP1143+1)/((AS1143+0.0000000000000000001)/charge/constants!$B$3)</f>
        <v>4.8066000000000004</v>
      </c>
      <c r="AV1143" s="32">
        <f>AT1143/eval!$E$18</f>
        <v>0</v>
      </c>
      <c r="AW1143" s="32">
        <f>AU1143/eval!$E$18</f>
        <v>5.8210958603810132</v>
      </c>
      <c r="BC1143" s="32" t="e">
        <f>Rohdaten!AD1143-G1143</f>
        <v>#DIV/0!</v>
      </c>
      <c r="BF1143" s="33">
        <f>Rohdaten!AF1143/eval!$B$7</f>
        <v>0</v>
      </c>
    </row>
    <row r="1144" spans="2:58" x14ac:dyDescent="0.2">
      <c r="B1144" s="29">
        <f>IF(1=1,Rohdaten!H1144,"x"&amp;Rohdaten!H1144)</f>
        <v>0</v>
      </c>
      <c r="C1144" s="29">
        <f>IF(101,Rohdaten!F1144,-Rohdaten!F1144)</f>
        <v>0</v>
      </c>
      <c r="E1144" s="32">
        <f>Rohdaten!J1144</f>
        <v>0</v>
      </c>
      <c r="F1144" s="32" t="e">
        <f>AVERAGE(Rohdaten!L1144,Rohdaten!X1144,Rohdaten!AD1144)</f>
        <v>#DIV/0!</v>
      </c>
      <c r="G1144" s="29" t="e">
        <f t="array" ref="G1144">AVERAGE(IF(Rohdaten!E1144='turnwise standard'!$A$5:$A$99,'turnwise standard'!$F$5:$F$99))</f>
        <v>#DIV/0!</v>
      </c>
      <c r="H1144" s="29" t="b">
        <f>IF(ISERROR(G1144),1&lt;0,E1144-G1144&gt;eval!$B$6)</f>
        <v>0</v>
      </c>
      <c r="I1144" s="32" t="e">
        <f>Rohdaten!L1144-G1144</f>
        <v>#DIV/0!</v>
      </c>
      <c r="J1144" s="32">
        <f t="shared" si="227"/>
        <v>0</v>
      </c>
      <c r="K1144" s="32">
        <f t="shared" si="228"/>
        <v>0</v>
      </c>
      <c r="V1144" s="31" t="e">
        <f t="array" ref="V1144">AVERAGE(IF(Rohdaten!E1144='turnwise standard'!$A$5:$A$99,'turnwise standard'!$P$5:$P$99))</f>
        <v>#DIV/0!</v>
      </c>
      <c r="AF1144" s="32">
        <f>(AC1144)/((AE1144+0.0000000000000000001)/charge/constants!$B$3)</f>
        <v>0</v>
      </c>
      <c r="AG1144" s="32">
        <f>SQRT(AC1144+1)/((AE1144+0.0000000000000000001)/charge/constants!$B$3)</f>
        <v>4.8066000000000004</v>
      </c>
      <c r="AH1144" s="32">
        <f>AF1144/eval!$E$18</f>
        <v>0</v>
      </c>
      <c r="AI1144" s="32">
        <f>AG1144/eval!$E$18</f>
        <v>5.8210958603810132</v>
      </c>
      <c r="AR1144" s="32" t="e">
        <f t="shared" si="229"/>
        <v>#DIV/0!</v>
      </c>
      <c r="AT1144" s="32">
        <f>(AP1144)/((AS1144+0.0000000000000000001)/charge/constants!$B$3)</f>
        <v>0</v>
      </c>
      <c r="AU1144" s="32">
        <f>SQRT(AP1144+1)/((AS1144+0.0000000000000000001)/charge/constants!$B$3)</f>
        <v>4.8066000000000004</v>
      </c>
      <c r="AV1144" s="32">
        <f>AT1144/eval!$E$18</f>
        <v>0</v>
      </c>
      <c r="AW1144" s="32">
        <f>AU1144/eval!$E$18</f>
        <v>5.8210958603810132</v>
      </c>
      <c r="BC1144" s="32" t="e">
        <f>Rohdaten!AD1144-G1144</f>
        <v>#DIV/0!</v>
      </c>
      <c r="BF1144" s="33">
        <f>Rohdaten!AF1144/eval!$B$7</f>
        <v>0</v>
      </c>
    </row>
    <row r="1145" spans="2:58" x14ac:dyDescent="0.2">
      <c r="B1145" s="29">
        <f>IF(1=1,Rohdaten!H1145,"x"&amp;Rohdaten!H1145)</f>
        <v>0</v>
      </c>
      <c r="C1145" s="29">
        <f>IF(101,Rohdaten!F1145,-Rohdaten!F1145)</f>
        <v>0</v>
      </c>
      <c r="E1145" s="32">
        <f>Rohdaten!J1145</f>
        <v>0</v>
      </c>
      <c r="F1145" s="32" t="e">
        <f>AVERAGE(Rohdaten!L1145,Rohdaten!X1145,Rohdaten!AD1145)</f>
        <v>#DIV/0!</v>
      </c>
      <c r="G1145" s="29" t="e">
        <f t="array" ref="G1145">AVERAGE(IF(Rohdaten!E1145='turnwise standard'!$A$5:$A$99,'turnwise standard'!$F$5:$F$99))</f>
        <v>#DIV/0!</v>
      </c>
      <c r="H1145" s="29" t="b">
        <f>IF(ISERROR(G1145),1&lt;0,E1145-G1145&gt;eval!$B$6)</f>
        <v>0</v>
      </c>
      <c r="I1145" s="32" t="e">
        <f>Rohdaten!L1145-G1145</f>
        <v>#DIV/0!</v>
      </c>
      <c r="J1145" s="32">
        <f t="shared" si="227"/>
        <v>0</v>
      </c>
      <c r="K1145" s="32">
        <f t="shared" si="228"/>
        <v>0</v>
      </c>
      <c r="V1145" s="31" t="e">
        <f t="array" ref="V1145">AVERAGE(IF(Rohdaten!E1145='turnwise standard'!$A$5:$A$99,'turnwise standard'!$P$5:$P$99))</f>
        <v>#DIV/0!</v>
      </c>
      <c r="AF1145" s="32">
        <f>(AC1145)/((AE1145+0.0000000000000000001)/charge/constants!$B$3)</f>
        <v>0</v>
      </c>
      <c r="AG1145" s="32">
        <f>SQRT(AC1145+1)/((AE1145+0.0000000000000000001)/charge/constants!$B$3)</f>
        <v>4.8066000000000004</v>
      </c>
      <c r="AH1145" s="32">
        <f>AF1145/eval!$E$18</f>
        <v>0</v>
      </c>
      <c r="AI1145" s="32">
        <f>AG1145/eval!$E$18</f>
        <v>5.8210958603810132</v>
      </c>
      <c r="AR1145" s="32" t="e">
        <f t="shared" si="229"/>
        <v>#DIV/0!</v>
      </c>
      <c r="AT1145" s="32">
        <f>(AP1145)/((AS1145+0.0000000000000000001)/charge/constants!$B$3)</f>
        <v>0</v>
      </c>
      <c r="AU1145" s="32">
        <f>SQRT(AP1145+1)/((AS1145+0.0000000000000000001)/charge/constants!$B$3)</f>
        <v>4.8066000000000004</v>
      </c>
      <c r="AV1145" s="32">
        <f>AT1145/eval!$E$18</f>
        <v>0</v>
      </c>
      <c r="AW1145" s="32">
        <f>AU1145/eval!$E$18</f>
        <v>5.8210958603810132</v>
      </c>
      <c r="BC1145" s="32" t="e">
        <f>Rohdaten!AD1145-G1145</f>
        <v>#DIV/0!</v>
      </c>
      <c r="BF1145" s="33">
        <f>Rohdaten!AF1145/eval!$B$7</f>
        <v>0</v>
      </c>
    </row>
    <row r="1146" spans="2:58" x14ac:dyDescent="0.2">
      <c r="B1146" s="29">
        <f>IF(1=1,Rohdaten!H1146,"x"&amp;Rohdaten!H1146)</f>
        <v>0</v>
      </c>
      <c r="C1146" s="29">
        <f>IF(101,Rohdaten!F1146,-Rohdaten!F1146)</f>
        <v>0</v>
      </c>
      <c r="E1146" s="32">
        <f>Rohdaten!J1146</f>
        <v>0</v>
      </c>
      <c r="F1146" s="32" t="e">
        <f>AVERAGE(Rohdaten!L1146,Rohdaten!X1146,Rohdaten!AD1146)</f>
        <v>#DIV/0!</v>
      </c>
      <c r="G1146" s="29" t="e">
        <f t="array" ref="G1146">AVERAGE(IF(Rohdaten!E1146='turnwise standard'!$A$5:$A$99,'turnwise standard'!$F$5:$F$99))</f>
        <v>#DIV/0!</v>
      </c>
      <c r="H1146" s="29" t="b">
        <f>IF(ISERROR(G1146),1&lt;0,E1146-G1146&gt;eval!$B$6)</f>
        <v>0</v>
      </c>
      <c r="I1146" s="32" t="e">
        <f>Rohdaten!L1146-G1146</f>
        <v>#DIV/0!</v>
      </c>
      <c r="J1146" s="32">
        <f t="shared" si="227"/>
        <v>0</v>
      </c>
      <c r="K1146" s="32">
        <f t="shared" si="228"/>
        <v>0</v>
      </c>
      <c r="V1146" s="31" t="e">
        <f t="array" ref="V1146">AVERAGE(IF(Rohdaten!E1146='turnwise standard'!$A$5:$A$99,'turnwise standard'!$P$5:$P$99))</f>
        <v>#DIV/0!</v>
      </c>
      <c r="AF1146" s="32">
        <f>(AC1146)/((AE1146+0.0000000000000000001)/charge/constants!$B$3)</f>
        <v>0</v>
      </c>
      <c r="AG1146" s="32">
        <f>SQRT(AC1146+1)/((AE1146+0.0000000000000000001)/charge/constants!$B$3)</f>
        <v>4.8066000000000004</v>
      </c>
      <c r="AH1146" s="32">
        <f>AF1146/eval!$E$18</f>
        <v>0</v>
      </c>
      <c r="AI1146" s="32">
        <f>AG1146/eval!$E$18</f>
        <v>5.8210958603810132</v>
      </c>
      <c r="AR1146" s="32" t="e">
        <f t="shared" si="229"/>
        <v>#DIV/0!</v>
      </c>
      <c r="AT1146" s="32">
        <f>(AP1146)/((AS1146+0.0000000000000000001)/charge/constants!$B$3)</f>
        <v>0</v>
      </c>
      <c r="AU1146" s="32">
        <f>SQRT(AP1146+1)/((AS1146+0.0000000000000000001)/charge/constants!$B$3)</f>
        <v>4.8066000000000004</v>
      </c>
      <c r="AV1146" s="32">
        <f>AT1146/eval!$E$18</f>
        <v>0</v>
      </c>
      <c r="AW1146" s="32">
        <f>AU1146/eval!$E$18</f>
        <v>5.8210958603810132</v>
      </c>
      <c r="BC1146" s="32" t="e">
        <f>Rohdaten!AD1146-G1146</f>
        <v>#DIV/0!</v>
      </c>
      <c r="BF1146" s="33">
        <f>Rohdaten!AF1146/eval!$B$7</f>
        <v>0</v>
      </c>
    </row>
    <row r="1147" spans="2:58" x14ac:dyDescent="0.2">
      <c r="B1147" s="29">
        <f>IF(1=1,Rohdaten!H1147,"x"&amp;Rohdaten!H1147)</f>
        <v>0</v>
      </c>
      <c r="C1147" s="29">
        <f>IF(101,Rohdaten!F1147,-Rohdaten!F1147)</f>
        <v>0</v>
      </c>
      <c r="E1147" s="32">
        <f>Rohdaten!J1147</f>
        <v>0</v>
      </c>
      <c r="F1147" s="32" t="e">
        <f>AVERAGE(Rohdaten!L1147,Rohdaten!X1147,Rohdaten!AD1147)</f>
        <v>#DIV/0!</v>
      </c>
      <c r="G1147" s="29" t="e">
        <f t="array" ref="G1147">AVERAGE(IF(Rohdaten!E1147='turnwise standard'!$A$5:$A$99,'turnwise standard'!$F$5:$F$99))</f>
        <v>#DIV/0!</v>
      </c>
      <c r="H1147" s="29" t="b">
        <f>IF(ISERROR(G1147),1&lt;0,E1147-G1147&gt;eval!$B$6)</f>
        <v>0</v>
      </c>
      <c r="I1147" s="32" t="e">
        <f>Rohdaten!L1147-G1147</f>
        <v>#DIV/0!</v>
      </c>
      <c r="J1147" s="32">
        <f t="shared" si="227"/>
        <v>0</v>
      </c>
      <c r="K1147" s="32">
        <f t="shared" si="228"/>
        <v>0</v>
      </c>
      <c r="V1147" s="31" t="e">
        <f t="array" ref="V1147">AVERAGE(IF(Rohdaten!E1147='turnwise standard'!$A$5:$A$99,'turnwise standard'!$P$5:$P$99))</f>
        <v>#DIV/0!</v>
      </c>
      <c r="AF1147" s="32">
        <f>(AC1147)/((AE1147+0.0000000000000000001)/charge/constants!$B$3)</f>
        <v>0</v>
      </c>
      <c r="AG1147" s="32">
        <f>SQRT(AC1147+1)/((AE1147+0.0000000000000000001)/charge/constants!$B$3)</f>
        <v>4.8066000000000004</v>
      </c>
      <c r="AH1147" s="32">
        <f>AF1147/eval!$E$18</f>
        <v>0</v>
      </c>
      <c r="AI1147" s="32">
        <f>AG1147/eval!$E$18</f>
        <v>5.8210958603810132</v>
      </c>
      <c r="AR1147" s="32" t="e">
        <f t="shared" si="229"/>
        <v>#DIV/0!</v>
      </c>
      <c r="AT1147" s="32">
        <f>(AP1147)/((AS1147+0.0000000000000000001)/charge/constants!$B$3)</f>
        <v>0</v>
      </c>
      <c r="AU1147" s="32">
        <f>SQRT(AP1147+1)/((AS1147+0.0000000000000000001)/charge/constants!$B$3)</f>
        <v>4.8066000000000004</v>
      </c>
      <c r="AV1147" s="32">
        <f>AT1147/eval!$E$18</f>
        <v>0</v>
      </c>
      <c r="AW1147" s="32">
        <f>AU1147/eval!$E$18</f>
        <v>5.8210958603810132</v>
      </c>
      <c r="BC1147" s="32" t="e">
        <f>Rohdaten!AD1147-G1147</f>
        <v>#DIV/0!</v>
      </c>
      <c r="BF1147" s="33">
        <f>Rohdaten!AF1147/eval!$B$7</f>
        <v>0</v>
      </c>
    </row>
    <row r="1148" spans="2:58" x14ac:dyDescent="0.2">
      <c r="B1148" s="29">
        <f>IF(1=1,Rohdaten!H1148,"x"&amp;Rohdaten!H1148)</f>
        <v>0</v>
      </c>
      <c r="C1148" s="29">
        <f>IF(101,Rohdaten!F1148,-Rohdaten!F1148)</f>
        <v>0</v>
      </c>
      <c r="E1148" s="32">
        <f>Rohdaten!J1148</f>
        <v>0</v>
      </c>
      <c r="F1148" s="32" t="e">
        <f>AVERAGE(Rohdaten!L1148,Rohdaten!X1148,Rohdaten!AD1148)</f>
        <v>#DIV/0!</v>
      </c>
      <c r="G1148" s="29" t="e">
        <f t="array" ref="G1148">AVERAGE(IF(Rohdaten!E1148='turnwise standard'!$A$5:$A$99,'turnwise standard'!$F$5:$F$99))</f>
        <v>#DIV/0!</v>
      </c>
      <c r="H1148" s="29" t="b">
        <f>IF(ISERROR(G1148),1&lt;0,E1148-G1148&gt;eval!$B$6)</f>
        <v>0</v>
      </c>
      <c r="I1148" s="32" t="e">
        <f>Rohdaten!L1148-G1148</f>
        <v>#DIV/0!</v>
      </c>
      <c r="J1148" s="32">
        <f t="shared" si="227"/>
        <v>0</v>
      </c>
      <c r="K1148" s="32">
        <f t="shared" si="228"/>
        <v>0</v>
      </c>
      <c r="V1148" s="31" t="e">
        <f t="array" ref="V1148">AVERAGE(IF(Rohdaten!E1148='turnwise standard'!$A$5:$A$99,'turnwise standard'!$P$5:$P$99))</f>
        <v>#DIV/0!</v>
      </c>
      <c r="AF1148" s="32">
        <f>(AC1148)/((AE1148+0.0000000000000000001)/charge/constants!$B$3)</f>
        <v>0</v>
      </c>
      <c r="AG1148" s="32">
        <f>SQRT(AC1148+1)/((AE1148+0.0000000000000000001)/charge/constants!$B$3)</f>
        <v>4.8066000000000004</v>
      </c>
      <c r="AH1148" s="32">
        <f>AF1148/eval!$E$18</f>
        <v>0</v>
      </c>
      <c r="AI1148" s="32">
        <f>AG1148/eval!$E$18</f>
        <v>5.8210958603810132</v>
      </c>
      <c r="AR1148" s="32" t="e">
        <f t="shared" si="229"/>
        <v>#DIV/0!</v>
      </c>
      <c r="AT1148" s="32">
        <f>(AP1148)/((AS1148+0.0000000000000000001)/charge/constants!$B$3)</f>
        <v>0</v>
      </c>
      <c r="AU1148" s="32">
        <f>SQRT(AP1148+1)/((AS1148+0.0000000000000000001)/charge/constants!$B$3)</f>
        <v>4.8066000000000004</v>
      </c>
      <c r="AV1148" s="32">
        <f>AT1148/eval!$E$18</f>
        <v>0</v>
      </c>
      <c r="AW1148" s="32">
        <f>AU1148/eval!$E$18</f>
        <v>5.8210958603810132</v>
      </c>
      <c r="BC1148" s="32" t="e">
        <f>Rohdaten!AD1148-G1148</f>
        <v>#DIV/0!</v>
      </c>
      <c r="BF1148" s="33">
        <f>Rohdaten!AF1148/eval!$B$7</f>
        <v>0</v>
      </c>
    </row>
    <row r="1149" spans="2:58" x14ac:dyDescent="0.2">
      <c r="B1149" s="29">
        <f>IF(1=1,Rohdaten!H1149,"x"&amp;Rohdaten!H1149)</f>
        <v>0</v>
      </c>
      <c r="C1149" s="29">
        <f>IF(101,Rohdaten!F1149,-Rohdaten!F1149)</f>
        <v>0</v>
      </c>
      <c r="E1149" s="32">
        <f>Rohdaten!J1149</f>
        <v>0</v>
      </c>
      <c r="F1149" s="32" t="e">
        <f>AVERAGE(Rohdaten!L1149,Rohdaten!X1149,Rohdaten!AD1149)</f>
        <v>#DIV/0!</v>
      </c>
      <c r="G1149" s="29" t="e">
        <f t="array" ref="G1149">AVERAGE(IF(Rohdaten!E1149='turnwise standard'!$A$5:$A$99,'turnwise standard'!$F$5:$F$99))</f>
        <v>#DIV/0!</v>
      </c>
      <c r="H1149" s="29" t="b">
        <f>IF(ISERROR(G1149),1&lt;0,E1149-G1149&gt;eval!$B$6)</f>
        <v>0</v>
      </c>
      <c r="I1149" s="32" t="e">
        <f>Rohdaten!L1149-G1149</f>
        <v>#DIV/0!</v>
      </c>
      <c r="J1149" s="32">
        <f t="shared" si="227"/>
        <v>0</v>
      </c>
      <c r="K1149" s="32">
        <f t="shared" si="228"/>
        <v>0</v>
      </c>
      <c r="V1149" s="31" t="e">
        <f t="array" ref="V1149">AVERAGE(IF(Rohdaten!E1149='turnwise standard'!$A$5:$A$99,'turnwise standard'!$P$5:$P$99))</f>
        <v>#DIV/0!</v>
      </c>
      <c r="AF1149" s="32">
        <f>(AC1149)/((AE1149+0.0000000000000000001)/charge/constants!$B$3)</f>
        <v>0</v>
      </c>
      <c r="AG1149" s="32">
        <f>SQRT(AC1149+1)/((AE1149+0.0000000000000000001)/charge/constants!$B$3)</f>
        <v>4.8066000000000004</v>
      </c>
      <c r="AH1149" s="32">
        <f>AF1149/eval!$E$18</f>
        <v>0</v>
      </c>
      <c r="AI1149" s="32">
        <f>AG1149/eval!$E$18</f>
        <v>5.8210958603810132</v>
      </c>
      <c r="AR1149" s="32" t="e">
        <f t="shared" si="229"/>
        <v>#DIV/0!</v>
      </c>
      <c r="AT1149" s="32">
        <f>(AP1149)/((AS1149+0.0000000000000000001)/charge/constants!$B$3)</f>
        <v>0</v>
      </c>
      <c r="AU1149" s="32">
        <f>SQRT(AP1149+1)/((AS1149+0.0000000000000000001)/charge/constants!$B$3)</f>
        <v>4.8066000000000004</v>
      </c>
      <c r="AV1149" s="32">
        <f>AT1149/eval!$E$18</f>
        <v>0</v>
      </c>
      <c r="AW1149" s="32">
        <f>AU1149/eval!$E$18</f>
        <v>5.8210958603810132</v>
      </c>
      <c r="BC1149" s="32" t="e">
        <f>Rohdaten!AD1149-G1149</f>
        <v>#DIV/0!</v>
      </c>
      <c r="BF1149" s="33">
        <f>Rohdaten!AF1149/eval!$B$7</f>
        <v>0</v>
      </c>
    </row>
    <row r="1150" spans="2:58" x14ac:dyDescent="0.2">
      <c r="B1150" s="29">
        <f>IF(1=1,Rohdaten!H1150,"x"&amp;Rohdaten!H1150)</f>
        <v>0</v>
      </c>
      <c r="C1150" s="29">
        <f>IF(101,Rohdaten!F1150,-Rohdaten!F1150)</f>
        <v>0</v>
      </c>
      <c r="E1150" s="32">
        <f>Rohdaten!J1150</f>
        <v>0</v>
      </c>
      <c r="F1150" s="32" t="e">
        <f>AVERAGE(Rohdaten!L1150,Rohdaten!X1150,Rohdaten!AD1150)</f>
        <v>#DIV/0!</v>
      </c>
      <c r="G1150" s="29" t="e">
        <f t="array" ref="G1150">AVERAGE(IF(Rohdaten!E1150='turnwise standard'!$A$5:$A$99,'turnwise standard'!$F$5:$F$99))</f>
        <v>#DIV/0!</v>
      </c>
      <c r="H1150" s="29" t="b">
        <f>IF(ISERROR(G1150),1&lt;0,E1150-G1150&gt;eval!$B$6)</f>
        <v>0</v>
      </c>
      <c r="I1150" s="32" t="e">
        <f>Rohdaten!L1150-G1150</f>
        <v>#DIV/0!</v>
      </c>
      <c r="J1150" s="32">
        <f t="shared" si="227"/>
        <v>0</v>
      </c>
      <c r="K1150" s="32">
        <f t="shared" si="228"/>
        <v>0</v>
      </c>
      <c r="V1150" s="31" t="e">
        <f t="array" ref="V1150">AVERAGE(IF(Rohdaten!E1150='turnwise standard'!$A$5:$A$99,'turnwise standard'!$P$5:$P$99))</f>
        <v>#DIV/0!</v>
      </c>
      <c r="AF1150" s="32">
        <f>(AC1150)/((AE1150+0.0000000000000000001)/charge/constants!$B$3)</f>
        <v>0</v>
      </c>
      <c r="AG1150" s="32">
        <f>SQRT(AC1150+1)/((AE1150+0.0000000000000000001)/charge/constants!$B$3)</f>
        <v>4.8066000000000004</v>
      </c>
      <c r="AH1150" s="32">
        <f>AF1150/eval!$E$18</f>
        <v>0</v>
      </c>
      <c r="AI1150" s="32">
        <f>AG1150/eval!$E$18</f>
        <v>5.8210958603810132</v>
      </c>
      <c r="AR1150" s="32" t="e">
        <f t="shared" si="229"/>
        <v>#DIV/0!</v>
      </c>
      <c r="AT1150" s="32">
        <f>(AP1150)/((AS1150+0.0000000000000000001)/charge/constants!$B$3)</f>
        <v>0</v>
      </c>
      <c r="AU1150" s="32">
        <f>SQRT(AP1150+1)/((AS1150+0.0000000000000000001)/charge/constants!$B$3)</f>
        <v>4.8066000000000004</v>
      </c>
      <c r="AV1150" s="32">
        <f>AT1150/eval!$E$18</f>
        <v>0</v>
      </c>
      <c r="AW1150" s="32">
        <f>AU1150/eval!$E$18</f>
        <v>5.8210958603810132</v>
      </c>
      <c r="BC1150" s="32" t="e">
        <f>Rohdaten!AD1150-G1150</f>
        <v>#DIV/0!</v>
      </c>
      <c r="BF1150" s="33">
        <f>Rohdaten!AF1150/eval!$B$7</f>
        <v>0</v>
      </c>
    </row>
    <row r="1151" spans="2:58" x14ac:dyDescent="0.2">
      <c r="B1151" s="29">
        <f>IF(1=1,Rohdaten!H1151,"x"&amp;Rohdaten!H1151)</f>
        <v>0</v>
      </c>
      <c r="C1151" s="29">
        <f>IF(101,Rohdaten!F1151,-Rohdaten!F1151)</f>
        <v>0</v>
      </c>
      <c r="E1151" s="32">
        <f>Rohdaten!J1151</f>
        <v>0</v>
      </c>
      <c r="F1151" s="32" t="e">
        <f>AVERAGE(Rohdaten!L1151,Rohdaten!X1151,Rohdaten!AD1151)</f>
        <v>#DIV/0!</v>
      </c>
      <c r="G1151" s="29" t="e">
        <f t="array" ref="G1151">AVERAGE(IF(Rohdaten!E1151='turnwise standard'!$A$5:$A$99,'turnwise standard'!$F$5:$F$99))</f>
        <v>#DIV/0!</v>
      </c>
      <c r="H1151" s="29" t="b">
        <f>IF(ISERROR(G1151),1&lt;0,E1151-G1151&gt;eval!$B$6)</f>
        <v>0</v>
      </c>
      <c r="I1151" s="32" t="e">
        <f>Rohdaten!L1151-G1151</f>
        <v>#DIV/0!</v>
      </c>
      <c r="J1151" s="32">
        <f t="shared" si="227"/>
        <v>0</v>
      </c>
      <c r="K1151" s="32">
        <f t="shared" si="228"/>
        <v>0</v>
      </c>
      <c r="V1151" s="31" t="e">
        <f t="array" ref="V1151">AVERAGE(IF(Rohdaten!E1151='turnwise standard'!$A$5:$A$99,'turnwise standard'!$P$5:$P$99))</f>
        <v>#DIV/0!</v>
      </c>
      <c r="AF1151" s="32">
        <f>(AC1151)/((AE1151+0.0000000000000000001)/charge/constants!$B$3)</f>
        <v>0</v>
      </c>
      <c r="AG1151" s="32">
        <f>SQRT(AC1151+1)/((AE1151+0.0000000000000000001)/charge/constants!$B$3)</f>
        <v>4.8066000000000004</v>
      </c>
      <c r="AH1151" s="32">
        <f>AF1151/eval!$E$18</f>
        <v>0</v>
      </c>
      <c r="AI1151" s="32">
        <f>AG1151/eval!$E$18</f>
        <v>5.8210958603810132</v>
      </c>
      <c r="AR1151" s="32" t="e">
        <f t="shared" si="229"/>
        <v>#DIV/0!</v>
      </c>
      <c r="AT1151" s="32">
        <f>(AP1151)/((AS1151+0.0000000000000000001)/charge/constants!$B$3)</f>
        <v>0</v>
      </c>
      <c r="AU1151" s="32">
        <f>SQRT(AP1151+1)/((AS1151+0.0000000000000000001)/charge/constants!$B$3)</f>
        <v>4.8066000000000004</v>
      </c>
      <c r="AV1151" s="32">
        <f>AT1151/eval!$E$18</f>
        <v>0</v>
      </c>
      <c r="AW1151" s="32">
        <f>AU1151/eval!$E$18</f>
        <v>5.8210958603810132</v>
      </c>
      <c r="BC1151" s="32" t="e">
        <f>Rohdaten!AD1151-G1151</f>
        <v>#DIV/0!</v>
      </c>
      <c r="BF1151" s="33">
        <f>Rohdaten!AF1151/eval!$B$7</f>
        <v>0</v>
      </c>
    </row>
    <row r="1152" spans="2:58" x14ac:dyDescent="0.2">
      <c r="B1152" s="29">
        <f>IF(1=1,Rohdaten!H1152,"x"&amp;Rohdaten!H1152)</f>
        <v>0</v>
      </c>
      <c r="C1152" s="29">
        <f>IF(101,Rohdaten!F1152,-Rohdaten!F1152)</f>
        <v>0</v>
      </c>
      <c r="E1152" s="32">
        <f>Rohdaten!J1152</f>
        <v>0</v>
      </c>
      <c r="F1152" s="32" t="e">
        <f>AVERAGE(Rohdaten!L1152,Rohdaten!X1152,Rohdaten!AD1152)</f>
        <v>#DIV/0!</v>
      </c>
      <c r="G1152" s="29" t="e">
        <f t="array" ref="G1152">AVERAGE(IF(Rohdaten!E1152='turnwise standard'!$A$5:$A$99,'turnwise standard'!$F$5:$F$99))</f>
        <v>#DIV/0!</v>
      </c>
      <c r="H1152" s="29" t="b">
        <f>IF(ISERROR(G1152),1&lt;0,E1152-G1152&gt;eval!$B$6)</f>
        <v>0</v>
      </c>
      <c r="I1152" s="32" t="e">
        <f>Rohdaten!L1152-G1152</f>
        <v>#DIV/0!</v>
      </c>
      <c r="J1152" s="32">
        <f t="shared" si="227"/>
        <v>0</v>
      </c>
      <c r="K1152" s="32">
        <f t="shared" si="228"/>
        <v>0</v>
      </c>
      <c r="V1152" s="31" t="e">
        <f t="array" ref="V1152">AVERAGE(IF(Rohdaten!E1152='turnwise standard'!$A$5:$A$99,'turnwise standard'!$P$5:$P$99))</f>
        <v>#DIV/0!</v>
      </c>
      <c r="AF1152" s="32">
        <f>(AC1152)/((AE1152+0.0000000000000000001)/charge/constants!$B$3)</f>
        <v>0</v>
      </c>
      <c r="AG1152" s="32">
        <f>SQRT(AC1152+1)/((AE1152+0.0000000000000000001)/charge/constants!$B$3)</f>
        <v>4.8066000000000004</v>
      </c>
      <c r="AH1152" s="32">
        <f>AF1152/eval!$E$18</f>
        <v>0</v>
      </c>
      <c r="AI1152" s="32">
        <f>AG1152/eval!$E$18</f>
        <v>5.8210958603810132</v>
      </c>
      <c r="AR1152" s="32" t="e">
        <f t="shared" si="229"/>
        <v>#DIV/0!</v>
      </c>
      <c r="AT1152" s="32">
        <f>(AP1152)/((AS1152+0.0000000000000000001)/charge/constants!$B$3)</f>
        <v>0</v>
      </c>
      <c r="AU1152" s="32">
        <f>SQRT(AP1152+1)/((AS1152+0.0000000000000000001)/charge/constants!$B$3)</f>
        <v>4.8066000000000004</v>
      </c>
      <c r="AV1152" s="32">
        <f>AT1152/eval!$E$18</f>
        <v>0</v>
      </c>
      <c r="AW1152" s="32">
        <f>AU1152/eval!$E$18</f>
        <v>5.8210958603810132</v>
      </c>
      <c r="BC1152" s="32" t="e">
        <f>Rohdaten!AD1152-G1152</f>
        <v>#DIV/0!</v>
      </c>
      <c r="BF1152" s="33">
        <f>Rohdaten!AF1152/eval!$B$7</f>
        <v>0</v>
      </c>
    </row>
    <row r="1153" spans="2:58" x14ac:dyDescent="0.2">
      <c r="B1153" s="29">
        <f>IF(1=1,Rohdaten!H1153,"x"&amp;Rohdaten!H1153)</f>
        <v>0</v>
      </c>
      <c r="C1153" s="29">
        <f>IF(101,Rohdaten!F1153,-Rohdaten!F1153)</f>
        <v>0</v>
      </c>
      <c r="E1153" s="32">
        <f>Rohdaten!J1153</f>
        <v>0</v>
      </c>
      <c r="F1153" s="32" t="e">
        <f>AVERAGE(Rohdaten!L1153,Rohdaten!X1153,Rohdaten!AD1153)</f>
        <v>#DIV/0!</v>
      </c>
      <c r="G1153" s="29" t="e">
        <f t="array" ref="G1153">AVERAGE(IF(Rohdaten!E1153='turnwise standard'!$A$5:$A$99,'turnwise standard'!$F$5:$F$99))</f>
        <v>#DIV/0!</v>
      </c>
      <c r="H1153" s="29" t="b">
        <f>IF(ISERROR(G1153),1&lt;0,E1153-G1153&gt;eval!$B$6)</f>
        <v>0</v>
      </c>
      <c r="I1153" s="32" t="e">
        <f>Rohdaten!L1153-G1153</f>
        <v>#DIV/0!</v>
      </c>
      <c r="J1153" s="32">
        <f t="shared" si="227"/>
        <v>0</v>
      </c>
      <c r="K1153" s="32">
        <f t="shared" si="228"/>
        <v>0</v>
      </c>
      <c r="V1153" s="31" t="e">
        <f t="array" ref="V1153">AVERAGE(IF(Rohdaten!E1153='turnwise standard'!$A$5:$A$99,'turnwise standard'!$P$5:$P$99))</f>
        <v>#DIV/0!</v>
      </c>
      <c r="AF1153" s="32">
        <f>(AC1153)/((AE1153+0.0000000000000000001)/charge/constants!$B$3)</f>
        <v>0</v>
      </c>
      <c r="AG1153" s="32">
        <f>SQRT(AC1153+1)/((AE1153+0.0000000000000000001)/charge/constants!$B$3)</f>
        <v>4.8066000000000004</v>
      </c>
      <c r="AH1153" s="32">
        <f>AF1153/eval!$E$18</f>
        <v>0</v>
      </c>
      <c r="AI1153" s="32">
        <f>AG1153/eval!$E$18</f>
        <v>5.8210958603810132</v>
      </c>
      <c r="AR1153" s="32" t="e">
        <f t="shared" si="229"/>
        <v>#DIV/0!</v>
      </c>
      <c r="AT1153" s="32">
        <f>(AP1153)/((AS1153+0.0000000000000000001)/charge/constants!$B$3)</f>
        <v>0</v>
      </c>
      <c r="AU1153" s="32">
        <f>SQRT(AP1153+1)/((AS1153+0.0000000000000000001)/charge/constants!$B$3)</f>
        <v>4.8066000000000004</v>
      </c>
      <c r="AV1153" s="32">
        <f>AT1153/eval!$E$18</f>
        <v>0</v>
      </c>
      <c r="AW1153" s="32">
        <f>AU1153/eval!$E$18</f>
        <v>5.8210958603810132</v>
      </c>
      <c r="BC1153" s="32" t="e">
        <f>Rohdaten!AD1153-G1153</f>
        <v>#DIV/0!</v>
      </c>
      <c r="BF1153" s="33">
        <f>Rohdaten!AF1153/eval!$B$7</f>
        <v>0</v>
      </c>
    </row>
    <row r="1154" spans="2:58" x14ac:dyDescent="0.2">
      <c r="B1154" s="29">
        <f>IF(1=1,Rohdaten!H1154,"x"&amp;Rohdaten!H1154)</f>
        <v>0</v>
      </c>
      <c r="C1154" s="29">
        <f>IF(101,Rohdaten!F1154,-Rohdaten!F1154)</f>
        <v>0</v>
      </c>
      <c r="E1154" s="32">
        <f>Rohdaten!J1154</f>
        <v>0</v>
      </c>
      <c r="F1154" s="32" t="e">
        <f>AVERAGE(Rohdaten!L1154,Rohdaten!X1154,Rohdaten!AD1154)</f>
        <v>#DIV/0!</v>
      </c>
      <c r="G1154" s="29" t="e">
        <f t="array" ref="G1154">AVERAGE(IF(Rohdaten!E1154='turnwise standard'!$A$5:$A$99,'turnwise standard'!$F$5:$F$99))</f>
        <v>#DIV/0!</v>
      </c>
      <c r="H1154" s="29" t="b">
        <f>IF(ISERROR(G1154),1&lt;0,E1154-G1154&gt;eval!$B$6)</f>
        <v>0</v>
      </c>
      <c r="I1154" s="32" t="e">
        <f>Rohdaten!L1154-G1154</f>
        <v>#DIV/0!</v>
      </c>
      <c r="J1154" s="32">
        <f t="shared" si="227"/>
        <v>0</v>
      </c>
      <c r="K1154" s="32">
        <f t="shared" si="228"/>
        <v>0</v>
      </c>
      <c r="V1154" s="31" t="e">
        <f t="array" ref="V1154">AVERAGE(IF(Rohdaten!E1154='turnwise standard'!$A$5:$A$99,'turnwise standard'!$P$5:$P$99))</f>
        <v>#DIV/0!</v>
      </c>
      <c r="AF1154" s="32">
        <f>(AC1154)/((AE1154+0.0000000000000000001)/charge/constants!$B$3)</f>
        <v>0</v>
      </c>
      <c r="AG1154" s="32">
        <f>SQRT(AC1154+1)/((AE1154+0.0000000000000000001)/charge/constants!$B$3)</f>
        <v>4.8066000000000004</v>
      </c>
      <c r="AH1154" s="32">
        <f>AF1154/eval!$E$18</f>
        <v>0</v>
      </c>
      <c r="AI1154" s="32">
        <f>AG1154/eval!$E$18</f>
        <v>5.8210958603810132</v>
      </c>
      <c r="AR1154" s="32" t="e">
        <f t="shared" si="229"/>
        <v>#DIV/0!</v>
      </c>
      <c r="AT1154" s="32">
        <f>(AP1154)/((AS1154+0.0000000000000000001)/charge/constants!$B$3)</f>
        <v>0</v>
      </c>
      <c r="AU1154" s="32">
        <f>SQRT(AP1154+1)/((AS1154+0.0000000000000000001)/charge/constants!$B$3)</f>
        <v>4.8066000000000004</v>
      </c>
      <c r="AV1154" s="32">
        <f>AT1154/eval!$E$18</f>
        <v>0</v>
      </c>
      <c r="AW1154" s="32">
        <f>AU1154/eval!$E$18</f>
        <v>5.8210958603810132</v>
      </c>
      <c r="BC1154" s="32" t="e">
        <f>Rohdaten!AD1154-G1154</f>
        <v>#DIV/0!</v>
      </c>
      <c r="BF1154" s="33">
        <f>Rohdaten!AF1154/eval!$B$7</f>
        <v>0</v>
      </c>
    </row>
    <row r="1155" spans="2:58" x14ac:dyDescent="0.2">
      <c r="B1155" s="29">
        <f>IF(1=1,Rohdaten!H1155,"x"&amp;Rohdaten!H1155)</f>
        <v>0</v>
      </c>
      <c r="C1155" s="29">
        <f>IF(101,Rohdaten!F1155,-Rohdaten!F1155)</f>
        <v>0</v>
      </c>
      <c r="E1155" s="32">
        <f>Rohdaten!J1155</f>
        <v>0</v>
      </c>
      <c r="F1155" s="32" t="e">
        <f>AVERAGE(Rohdaten!L1155,Rohdaten!X1155,Rohdaten!AD1155)</f>
        <v>#DIV/0!</v>
      </c>
      <c r="G1155" s="29" t="e">
        <f t="array" ref="G1155">AVERAGE(IF(Rohdaten!E1155='turnwise standard'!$A$5:$A$99,'turnwise standard'!$F$5:$F$99))</f>
        <v>#DIV/0!</v>
      </c>
      <c r="H1155" s="29" t="b">
        <f>IF(ISERROR(G1155),1&lt;0,E1155-G1155&gt;eval!$B$6)</f>
        <v>0</v>
      </c>
      <c r="I1155" s="32" t="e">
        <f>Rohdaten!L1155-G1155</f>
        <v>#DIV/0!</v>
      </c>
      <c r="J1155" s="32">
        <f t="shared" ref="J1155:J1218" si="230">BP1155</f>
        <v>0</v>
      </c>
      <c r="K1155" s="32">
        <f t="shared" ref="K1155:K1218" si="231">IF(OR(ISERROR(J1155),H1155),I1155,J1155)</f>
        <v>0</v>
      </c>
      <c r="V1155" s="31" t="e">
        <f t="array" ref="V1155">AVERAGE(IF(Rohdaten!E1155='turnwise standard'!$A$5:$A$99,'turnwise standard'!$P$5:$P$99))</f>
        <v>#DIV/0!</v>
      </c>
      <c r="AF1155" s="32">
        <f>(AC1155)/((AE1155+0.0000000000000000001)/charge/constants!$B$3)</f>
        <v>0</v>
      </c>
      <c r="AG1155" s="32">
        <f>SQRT(AC1155+1)/((AE1155+0.0000000000000000001)/charge/constants!$B$3)</f>
        <v>4.8066000000000004</v>
      </c>
      <c r="AH1155" s="32">
        <f>AF1155/eval!$E$18</f>
        <v>0</v>
      </c>
      <c r="AI1155" s="32">
        <f>AG1155/eval!$E$18</f>
        <v>5.8210958603810132</v>
      </c>
      <c r="AR1155" s="32" t="e">
        <f t="shared" si="229"/>
        <v>#DIV/0!</v>
      </c>
      <c r="AT1155" s="32">
        <f>(AP1155)/((AS1155+0.0000000000000000001)/charge/constants!$B$3)</f>
        <v>0</v>
      </c>
      <c r="AU1155" s="32">
        <f>SQRT(AP1155+1)/((AS1155+0.0000000000000000001)/charge/constants!$B$3)</f>
        <v>4.8066000000000004</v>
      </c>
      <c r="AV1155" s="32">
        <f>AT1155/eval!$E$18</f>
        <v>0</v>
      </c>
      <c r="AW1155" s="32">
        <f>AU1155/eval!$E$18</f>
        <v>5.8210958603810132</v>
      </c>
      <c r="BC1155" s="32" t="e">
        <f>Rohdaten!AD1155-G1155</f>
        <v>#DIV/0!</v>
      </c>
      <c r="BF1155" s="33">
        <f>Rohdaten!AF1155/eval!$B$7</f>
        <v>0</v>
      </c>
    </row>
    <row r="1156" spans="2:58" x14ac:dyDescent="0.2">
      <c r="B1156" s="29">
        <f>IF(1=1,Rohdaten!H1156,"x"&amp;Rohdaten!H1156)</f>
        <v>0</v>
      </c>
      <c r="C1156" s="29">
        <f>IF(101,Rohdaten!F1156,-Rohdaten!F1156)</f>
        <v>0</v>
      </c>
      <c r="E1156" s="32">
        <f>Rohdaten!J1156</f>
        <v>0</v>
      </c>
      <c r="F1156" s="32" t="e">
        <f>AVERAGE(Rohdaten!L1156,Rohdaten!X1156,Rohdaten!AD1156)</f>
        <v>#DIV/0!</v>
      </c>
      <c r="G1156" s="29" t="e">
        <f t="array" ref="G1156">AVERAGE(IF(Rohdaten!E1156='turnwise standard'!$A$5:$A$99,'turnwise standard'!$F$5:$F$99))</f>
        <v>#DIV/0!</v>
      </c>
      <c r="H1156" s="29" t="b">
        <f>IF(ISERROR(G1156),1&lt;0,E1156-G1156&gt;eval!$B$6)</f>
        <v>0</v>
      </c>
      <c r="I1156" s="32" t="e">
        <f>Rohdaten!L1156-G1156</f>
        <v>#DIV/0!</v>
      </c>
      <c r="J1156" s="32">
        <f t="shared" si="230"/>
        <v>0</v>
      </c>
      <c r="K1156" s="32">
        <f t="shared" si="231"/>
        <v>0</v>
      </c>
      <c r="V1156" s="31" t="e">
        <f t="array" ref="V1156">AVERAGE(IF(Rohdaten!E1156='turnwise standard'!$A$5:$A$99,'turnwise standard'!$P$5:$P$99))</f>
        <v>#DIV/0!</v>
      </c>
      <c r="AF1156" s="32">
        <f>(AC1156)/((AE1156+0.0000000000000000001)/charge/constants!$B$3)</f>
        <v>0</v>
      </c>
      <c r="AG1156" s="32">
        <f>SQRT(AC1156+1)/((AE1156+0.0000000000000000001)/charge/constants!$B$3)</f>
        <v>4.8066000000000004</v>
      </c>
      <c r="AH1156" s="32">
        <f>AF1156/eval!$E$18</f>
        <v>0</v>
      </c>
      <c r="AI1156" s="32">
        <f>AG1156/eval!$E$18</f>
        <v>5.8210958603810132</v>
      </c>
      <c r="AR1156" s="32" t="e">
        <f t="shared" ref="AR1156:AR1219" si="232">AP1156/AQ1156</f>
        <v>#DIV/0!</v>
      </c>
      <c r="AT1156" s="32">
        <f>(AP1156)/((AS1156+0.0000000000000000001)/charge/constants!$B$3)</f>
        <v>0</v>
      </c>
      <c r="AU1156" s="32">
        <f>SQRT(AP1156+1)/((AS1156+0.0000000000000000001)/charge/constants!$B$3)</f>
        <v>4.8066000000000004</v>
      </c>
      <c r="AV1156" s="32">
        <f>AT1156/eval!$E$18</f>
        <v>0</v>
      </c>
      <c r="AW1156" s="32">
        <f>AU1156/eval!$E$18</f>
        <v>5.8210958603810132</v>
      </c>
      <c r="BC1156" s="32" t="e">
        <f>Rohdaten!AD1156-G1156</f>
        <v>#DIV/0!</v>
      </c>
      <c r="BF1156" s="33">
        <f>Rohdaten!AF1156/eval!$B$7</f>
        <v>0</v>
      </c>
    </row>
    <row r="1157" spans="2:58" x14ac:dyDescent="0.2">
      <c r="B1157" s="29">
        <f>IF(1=1,Rohdaten!H1157,"x"&amp;Rohdaten!H1157)</f>
        <v>0</v>
      </c>
      <c r="C1157" s="29">
        <f>IF(101,Rohdaten!F1157,-Rohdaten!F1157)</f>
        <v>0</v>
      </c>
      <c r="E1157" s="32">
        <f>Rohdaten!J1157</f>
        <v>0</v>
      </c>
      <c r="F1157" s="32" t="e">
        <f>AVERAGE(Rohdaten!L1157,Rohdaten!X1157,Rohdaten!AD1157)</f>
        <v>#DIV/0!</v>
      </c>
      <c r="G1157" s="29" t="e">
        <f t="array" ref="G1157">AVERAGE(IF(Rohdaten!E1157='turnwise standard'!$A$5:$A$99,'turnwise standard'!$F$5:$F$99))</f>
        <v>#DIV/0!</v>
      </c>
      <c r="H1157" s="29" t="b">
        <f>IF(ISERROR(G1157),1&lt;0,E1157-G1157&gt;eval!$B$6)</f>
        <v>0</v>
      </c>
      <c r="I1157" s="32" t="e">
        <f>Rohdaten!L1157-G1157</f>
        <v>#DIV/0!</v>
      </c>
      <c r="J1157" s="32">
        <f t="shared" si="230"/>
        <v>0</v>
      </c>
      <c r="K1157" s="32">
        <f t="shared" si="231"/>
        <v>0</v>
      </c>
      <c r="V1157" s="31" t="e">
        <f t="array" ref="V1157">AVERAGE(IF(Rohdaten!E1157='turnwise standard'!$A$5:$A$99,'turnwise standard'!$P$5:$P$99))</f>
        <v>#DIV/0!</v>
      </c>
      <c r="AF1157" s="32">
        <f>(AC1157)/((AE1157+0.0000000000000000001)/charge/constants!$B$3)</f>
        <v>0</v>
      </c>
      <c r="AG1157" s="32">
        <f>SQRT(AC1157+1)/((AE1157+0.0000000000000000001)/charge/constants!$B$3)</f>
        <v>4.8066000000000004</v>
      </c>
      <c r="AH1157" s="32">
        <f>AF1157/eval!$E$18</f>
        <v>0</v>
      </c>
      <c r="AI1157" s="32">
        <f>AG1157/eval!$E$18</f>
        <v>5.8210958603810132</v>
      </c>
      <c r="AR1157" s="32" t="e">
        <f t="shared" si="232"/>
        <v>#DIV/0!</v>
      </c>
      <c r="AT1157" s="32">
        <f>(AP1157)/((AS1157+0.0000000000000000001)/charge/constants!$B$3)</f>
        <v>0</v>
      </c>
      <c r="AU1157" s="32">
        <f>SQRT(AP1157+1)/((AS1157+0.0000000000000000001)/charge/constants!$B$3)</f>
        <v>4.8066000000000004</v>
      </c>
      <c r="AV1157" s="32">
        <f>AT1157/eval!$E$18</f>
        <v>0</v>
      </c>
      <c r="AW1157" s="32">
        <f>AU1157/eval!$E$18</f>
        <v>5.8210958603810132</v>
      </c>
      <c r="BC1157" s="32" t="e">
        <f>Rohdaten!AD1157-G1157</f>
        <v>#DIV/0!</v>
      </c>
      <c r="BF1157" s="33">
        <f>Rohdaten!AF1157/eval!$B$7</f>
        <v>0</v>
      </c>
    </row>
    <row r="1158" spans="2:58" x14ac:dyDescent="0.2">
      <c r="B1158" s="29">
        <f>IF(1=1,Rohdaten!H1158,"x"&amp;Rohdaten!H1158)</f>
        <v>0</v>
      </c>
      <c r="C1158" s="29">
        <f>IF(101,Rohdaten!F1158,-Rohdaten!F1158)</f>
        <v>0</v>
      </c>
      <c r="E1158" s="32">
        <f>Rohdaten!J1158</f>
        <v>0</v>
      </c>
      <c r="F1158" s="32" t="e">
        <f>AVERAGE(Rohdaten!L1158,Rohdaten!X1158,Rohdaten!AD1158)</f>
        <v>#DIV/0!</v>
      </c>
      <c r="G1158" s="29" t="e">
        <f t="array" ref="G1158">AVERAGE(IF(Rohdaten!E1158='turnwise standard'!$A$5:$A$99,'turnwise standard'!$F$5:$F$99))</f>
        <v>#DIV/0!</v>
      </c>
      <c r="H1158" s="29" t="b">
        <f>IF(ISERROR(G1158),1&lt;0,E1158-G1158&gt;eval!$B$6)</f>
        <v>0</v>
      </c>
      <c r="I1158" s="32" t="e">
        <f>Rohdaten!L1158-G1158</f>
        <v>#DIV/0!</v>
      </c>
      <c r="J1158" s="32">
        <f t="shared" si="230"/>
        <v>0</v>
      </c>
      <c r="K1158" s="32">
        <f t="shared" si="231"/>
        <v>0</v>
      </c>
      <c r="V1158" s="31" t="e">
        <f t="array" ref="V1158">AVERAGE(IF(Rohdaten!E1158='turnwise standard'!$A$5:$A$99,'turnwise standard'!$P$5:$P$99))</f>
        <v>#DIV/0!</v>
      </c>
      <c r="AF1158" s="32">
        <f>(AC1158)/((AE1158+0.0000000000000000001)/charge/constants!$B$3)</f>
        <v>0</v>
      </c>
      <c r="AG1158" s="32">
        <f>SQRT(AC1158+1)/((AE1158+0.0000000000000000001)/charge/constants!$B$3)</f>
        <v>4.8066000000000004</v>
      </c>
      <c r="AH1158" s="32">
        <f>AF1158/eval!$E$18</f>
        <v>0</v>
      </c>
      <c r="AI1158" s="32">
        <f>AG1158/eval!$E$18</f>
        <v>5.8210958603810132</v>
      </c>
      <c r="AR1158" s="32" t="e">
        <f t="shared" si="232"/>
        <v>#DIV/0!</v>
      </c>
      <c r="AT1158" s="32">
        <f>(AP1158)/((AS1158+0.0000000000000000001)/charge/constants!$B$3)</f>
        <v>0</v>
      </c>
      <c r="AU1158" s="32">
        <f>SQRT(AP1158+1)/((AS1158+0.0000000000000000001)/charge/constants!$B$3)</f>
        <v>4.8066000000000004</v>
      </c>
      <c r="AV1158" s="32">
        <f>AT1158/eval!$E$18</f>
        <v>0</v>
      </c>
      <c r="AW1158" s="32">
        <f>AU1158/eval!$E$18</f>
        <v>5.8210958603810132</v>
      </c>
      <c r="BC1158" s="32" t="e">
        <f>Rohdaten!AD1158-G1158</f>
        <v>#DIV/0!</v>
      </c>
      <c r="BF1158" s="33">
        <f>Rohdaten!AF1158/eval!$B$7</f>
        <v>0</v>
      </c>
    </row>
    <row r="1159" spans="2:58" x14ac:dyDescent="0.2">
      <c r="B1159" s="29">
        <f>IF(1=1,Rohdaten!H1159,"x"&amp;Rohdaten!H1159)</f>
        <v>0</v>
      </c>
      <c r="C1159" s="29">
        <f>IF(101,Rohdaten!F1159,-Rohdaten!F1159)</f>
        <v>0</v>
      </c>
      <c r="E1159" s="32">
        <f>Rohdaten!J1159</f>
        <v>0</v>
      </c>
      <c r="F1159" s="32" t="e">
        <f>AVERAGE(Rohdaten!L1159,Rohdaten!X1159,Rohdaten!AD1159)</f>
        <v>#DIV/0!</v>
      </c>
      <c r="G1159" s="29" t="e">
        <f t="array" ref="G1159">AVERAGE(IF(Rohdaten!E1159='turnwise standard'!$A$5:$A$99,'turnwise standard'!$F$5:$F$99))</f>
        <v>#DIV/0!</v>
      </c>
      <c r="H1159" s="29" t="b">
        <f>IF(ISERROR(G1159),1&lt;0,E1159-G1159&gt;eval!$B$6)</f>
        <v>0</v>
      </c>
      <c r="I1159" s="32" t="e">
        <f>Rohdaten!L1159-G1159</f>
        <v>#DIV/0!</v>
      </c>
      <c r="J1159" s="32">
        <f t="shared" si="230"/>
        <v>0</v>
      </c>
      <c r="K1159" s="32">
        <f t="shared" si="231"/>
        <v>0</v>
      </c>
      <c r="V1159" s="31" t="e">
        <f t="array" ref="V1159">AVERAGE(IF(Rohdaten!E1159='turnwise standard'!$A$5:$A$99,'turnwise standard'!$P$5:$P$99))</f>
        <v>#DIV/0!</v>
      </c>
      <c r="AF1159" s="32">
        <f>(AC1159)/((AE1159+0.0000000000000000001)/charge/constants!$B$3)</f>
        <v>0</v>
      </c>
      <c r="AG1159" s="32">
        <f>SQRT(AC1159+1)/((AE1159+0.0000000000000000001)/charge/constants!$B$3)</f>
        <v>4.8066000000000004</v>
      </c>
      <c r="AH1159" s="32">
        <f>AF1159/eval!$E$18</f>
        <v>0</v>
      </c>
      <c r="AI1159" s="32">
        <f>AG1159/eval!$E$18</f>
        <v>5.8210958603810132</v>
      </c>
      <c r="AR1159" s="32" t="e">
        <f t="shared" si="232"/>
        <v>#DIV/0!</v>
      </c>
      <c r="AT1159" s="32">
        <f>(AP1159)/((AS1159+0.0000000000000000001)/charge/constants!$B$3)</f>
        <v>0</v>
      </c>
      <c r="AU1159" s="32">
        <f>SQRT(AP1159+1)/((AS1159+0.0000000000000000001)/charge/constants!$B$3)</f>
        <v>4.8066000000000004</v>
      </c>
      <c r="AV1159" s="32">
        <f>AT1159/eval!$E$18</f>
        <v>0</v>
      </c>
      <c r="AW1159" s="32">
        <f>AU1159/eval!$E$18</f>
        <v>5.8210958603810132</v>
      </c>
      <c r="BC1159" s="32" t="e">
        <f>Rohdaten!AD1159-G1159</f>
        <v>#DIV/0!</v>
      </c>
      <c r="BF1159" s="33">
        <f>Rohdaten!AF1159/eval!$B$7</f>
        <v>0</v>
      </c>
    </row>
    <row r="1160" spans="2:58" x14ac:dyDescent="0.2">
      <c r="B1160" s="29">
        <f>IF(1=1,Rohdaten!H1160,"x"&amp;Rohdaten!H1160)</f>
        <v>0</v>
      </c>
      <c r="C1160" s="29">
        <f>IF(101,Rohdaten!F1160,-Rohdaten!F1160)</f>
        <v>0</v>
      </c>
      <c r="E1160" s="32">
        <f>Rohdaten!J1160</f>
        <v>0</v>
      </c>
      <c r="F1160" s="32" t="e">
        <f>AVERAGE(Rohdaten!L1160,Rohdaten!X1160,Rohdaten!AD1160)</f>
        <v>#DIV/0!</v>
      </c>
      <c r="G1160" s="29" t="e">
        <f t="array" ref="G1160">AVERAGE(IF(Rohdaten!E1160='turnwise standard'!$A$5:$A$99,'turnwise standard'!$F$5:$F$99))</f>
        <v>#DIV/0!</v>
      </c>
      <c r="H1160" s="29" t="b">
        <f>IF(ISERROR(G1160),1&lt;0,E1160-G1160&gt;eval!$B$6)</f>
        <v>0</v>
      </c>
      <c r="I1160" s="32" t="e">
        <f>Rohdaten!L1160-G1160</f>
        <v>#DIV/0!</v>
      </c>
      <c r="J1160" s="32">
        <f t="shared" si="230"/>
        <v>0</v>
      </c>
      <c r="K1160" s="32">
        <f t="shared" si="231"/>
        <v>0</v>
      </c>
      <c r="V1160" s="31" t="e">
        <f t="array" ref="V1160">AVERAGE(IF(Rohdaten!E1160='turnwise standard'!$A$5:$A$99,'turnwise standard'!$P$5:$P$99))</f>
        <v>#DIV/0!</v>
      </c>
      <c r="AF1160" s="32">
        <f>(AC1160)/((AE1160+0.0000000000000000001)/charge/constants!$B$3)</f>
        <v>0</v>
      </c>
      <c r="AG1160" s="32">
        <f>SQRT(AC1160+1)/((AE1160+0.0000000000000000001)/charge/constants!$B$3)</f>
        <v>4.8066000000000004</v>
      </c>
      <c r="AH1160" s="32">
        <f>AF1160/eval!$E$18</f>
        <v>0</v>
      </c>
      <c r="AI1160" s="32">
        <f>AG1160/eval!$E$18</f>
        <v>5.8210958603810132</v>
      </c>
      <c r="AR1160" s="32" t="e">
        <f t="shared" si="232"/>
        <v>#DIV/0!</v>
      </c>
      <c r="AT1160" s="32">
        <f>(AP1160)/((AS1160+0.0000000000000000001)/charge/constants!$B$3)</f>
        <v>0</v>
      </c>
      <c r="AU1160" s="32">
        <f>SQRT(AP1160+1)/((AS1160+0.0000000000000000001)/charge/constants!$B$3)</f>
        <v>4.8066000000000004</v>
      </c>
      <c r="AV1160" s="32">
        <f>AT1160/eval!$E$18</f>
        <v>0</v>
      </c>
      <c r="AW1160" s="32">
        <f>AU1160/eval!$E$18</f>
        <v>5.8210958603810132</v>
      </c>
      <c r="BC1160" s="32" t="e">
        <f>Rohdaten!AD1160-G1160</f>
        <v>#DIV/0!</v>
      </c>
      <c r="BF1160" s="33">
        <f>Rohdaten!AF1160/eval!$B$7</f>
        <v>0</v>
      </c>
    </row>
    <row r="1161" spans="2:58" x14ac:dyDescent="0.2">
      <c r="B1161" s="29">
        <f>IF(1=1,Rohdaten!H1161,"x"&amp;Rohdaten!H1161)</f>
        <v>0</v>
      </c>
      <c r="C1161" s="29">
        <f>IF(101,Rohdaten!F1161,-Rohdaten!F1161)</f>
        <v>0</v>
      </c>
      <c r="E1161" s="32">
        <f>Rohdaten!J1161</f>
        <v>0</v>
      </c>
      <c r="F1161" s="32" t="e">
        <f>AVERAGE(Rohdaten!L1161,Rohdaten!X1161,Rohdaten!AD1161)</f>
        <v>#DIV/0!</v>
      </c>
      <c r="G1161" s="29" t="e">
        <f t="array" ref="G1161">AVERAGE(IF(Rohdaten!E1161='turnwise standard'!$A$5:$A$99,'turnwise standard'!$F$5:$F$99))</f>
        <v>#DIV/0!</v>
      </c>
      <c r="H1161" s="29" t="b">
        <f>IF(ISERROR(G1161),1&lt;0,E1161-G1161&gt;eval!$B$6)</f>
        <v>0</v>
      </c>
      <c r="I1161" s="32" t="e">
        <f>Rohdaten!L1161-G1161</f>
        <v>#DIV/0!</v>
      </c>
      <c r="J1161" s="32">
        <f t="shared" si="230"/>
        <v>0</v>
      </c>
      <c r="K1161" s="32">
        <f t="shared" si="231"/>
        <v>0</v>
      </c>
      <c r="V1161" s="31" t="e">
        <f t="array" ref="V1161">AVERAGE(IF(Rohdaten!E1161='turnwise standard'!$A$5:$A$99,'turnwise standard'!$P$5:$P$99))</f>
        <v>#DIV/0!</v>
      </c>
      <c r="AF1161" s="32">
        <f>(AC1161)/((AE1161+0.0000000000000000001)/charge/constants!$B$3)</f>
        <v>0</v>
      </c>
      <c r="AG1161" s="32">
        <f>SQRT(AC1161+1)/((AE1161+0.0000000000000000001)/charge/constants!$B$3)</f>
        <v>4.8066000000000004</v>
      </c>
      <c r="AH1161" s="32">
        <f>AF1161/eval!$E$18</f>
        <v>0</v>
      </c>
      <c r="AI1161" s="32">
        <f>AG1161/eval!$E$18</f>
        <v>5.8210958603810132</v>
      </c>
      <c r="AR1161" s="32" t="e">
        <f t="shared" si="232"/>
        <v>#DIV/0!</v>
      </c>
      <c r="AT1161" s="32">
        <f>(AP1161)/((AS1161+0.0000000000000000001)/charge/constants!$B$3)</f>
        <v>0</v>
      </c>
      <c r="AU1161" s="32">
        <f>SQRT(AP1161+1)/((AS1161+0.0000000000000000001)/charge/constants!$B$3)</f>
        <v>4.8066000000000004</v>
      </c>
      <c r="AV1161" s="32">
        <f>AT1161/eval!$E$18</f>
        <v>0</v>
      </c>
      <c r="AW1161" s="32">
        <f>AU1161/eval!$E$18</f>
        <v>5.8210958603810132</v>
      </c>
      <c r="BC1161" s="32" t="e">
        <f>Rohdaten!AD1161-G1161</f>
        <v>#DIV/0!</v>
      </c>
      <c r="BF1161" s="33">
        <f>Rohdaten!AF1161/eval!$B$7</f>
        <v>0</v>
      </c>
    </row>
    <row r="1162" spans="2:58" x14ac:dyDescent="0.2">
      <c r="B1162" s="29">
        <f>IF(1=1,Rohdaten!H1162,"x"&amp;Rohdaten!H1162)</f>
        <v>0</v>
      </c>
      <c r="C1162" s="29">
        <f>IF(101,Rohdaten!F1162,-Rohdaten!F1162)</f>
        <v>0</v>
      </c>
      <c r="E1162" s="32">
        <f>Rohdaten!J1162</f>
        <v>0</v>
      </c>
      <c r="F1162" s="32" t="e">
        <f>AVERAGE(Rohdaten!L1162,Rohdaten!X1162,Rohdaten!AD1162)</f>
        <v>#DIV/0!</v>
      </c>
      <c r="G1162" s="29" t="e">
        <f t="array" ref="G1162">AVERAGE(IF(Rohdaten!E1162='turnwise standard'!$A$5:$A$99,'turnwise standard'!$F$5:$F$99))</f>
        <v>#DIV/0!</v>
      </c>
      <c r="H1162" s="29" t="b">
        <f>IF(ISERROR(G1162),1&lt;0,E1162-G1162&gt;eval!$B$6)</f>
        <v>0</v>
      </c>
      <c r="I1162" s="32" t="e">
        <f>Rohdaten!L1162-G1162</f>
        <v>#DIV/0!</v>
      </c>
      <c r="J1162" s="32">
        <f t="shared" si="230"/>
        <v>0</v>
      </c>
      <c r="K1162" s="32">
        <f t="shared" si="231"/>
        <v>0</v>
      </c>
      <c r="V1162" s="31" t="e">
        <f t="array" ref="V1162">AVERAGE(IF(Rohdaten!E1162='turnwise standard'!$A$5:$A$99,'turnwise standard'!$P$5:$P$99))</f>
        <v>#DIV/0!</v>
      </c>
      <c r="AF1162" s="32">
        <f>(AC1162)/((AE1162+0.0000000000000000001)/charge/constants!$B$3)</f>
        <v>0</v>
      </c>
      <c r="AG1162" s="32">
        <f>SQRT(AC1162+1)/((AE1162+0.0000000000000000001)/charge/constants!$B$3)</f>
        <v>4.8066000000000004</v>
      </c>
      <c r="AH1162" s="32">
        <f>AF1162/eval!$E$18</f>
        <v>0</v>
      </c>
      <c r="AI1162" s="32">
        <f>AG1162/eval!$E$18</f>
        <v>5.8210958603810132</v>
      </c>
      <c r="AR1162" s="32" t="e">
        <f t="shared" si="232"/>
        <v>#DIV/0!</v>
      </c>
      <c r="AT1162" s="32">
        <f>(AP1162)/((AS1162+0.0000000000000000001)/charge/constants!$B$3)</f>
        <v>0</v>
      </c>
      <c r="AU1162" s="32">
        <f>SQRT(AP1162+1)/((AS1162+0.0000000000000000001)/charge/constants!$B$3)</f>
        <v>4.8066000000000004</v>
      </c>
      <c r="AV1162" s="32">
        <f>AT1162/eval!$E$18</f>
        <v>0</v>
      </c>
      <c r="AW1162" s="32">
        <f>AU1162/eval!$E$18</f>
        <v>5.8210958603810132</v>
      </c>
      <c r="BC1162" s="32" t="e">
        <f>Rohdaten!AD1162-G1162</f>
        <v>#DIV/0!</v>
      </c>
      <c r="BF1162" s="33">
        <f>Rohdaten!AF1162/eval!$B$7</f>
        <v>0</v>
      </c>
    </row>
    <row r="1163" spans="2:58" x14ac:dyDescent="0.2">
      <c r="B1163" s="29">
        <f>IF(1=1,Rohdaten!H1163,"x"&amp;Rohdaten!H1163)</f>
        <v>0</v>
      </c>
      <c r="C1163" s="29">
        <f>IF(101,Rohdaten!F1163,-Rohdaten!F1163)</f>
        <v>0</v>
      </c>
      <c r="E1163" s="32">
        <f>Rohdaten!J1163</f>
        <v>0</v>
      </c>
      <c r="F1163" s="32" t="e">
        <f>AVERAGE(Rohdaten!L1163,Rohdaten!X1163,Rohdaten!AD1163)</f>
        <v>#DIV/0!</v>
      </c>
      <c r="G1163" s="29" t="e">
        <f t="array" ref="G1163">AVERAGE(IF(Rohdaten!E1163='turnwise standard'!$A$5:$A$99,'turnwise standard'!$F$5:$F$99))</f>
        <v>#DIV/0!</v>
      </c>
      <c r="H1163" s="29" t="b">
        <f>IF(ISERROR(G1163),1&lt;0,E1163-G1163&gt;eval!$B$6)</f>
        <v>0</v>
      </c>
      <c r="I1163" s="32" t="e">
        <f>Rohdaten!L1163-G1163</f>
        <v>#DIV/0!</v>
      </c>
      <c r="J1163" s="32">
        <f t="shared" si="230"/>
        <v>0</v>
      </c>
      <c r="K1163" s="32">
        <f t="shared" si="231"/>
        <v>0</v>
      </c>
      <c r="V1163" s="31" t="e">
        <f t="array" ref="V1163">AVERAGE(IF(Rohdaten!E1163='turnwise standard'!$A$5:$A$99,'turnwise standard'!$P$5:$P$99))</f>
        <v>#DIV/0!</v>
      </c>
      <c r="AF1163" s="32">
        <f>(AC1163)/((AE1163+0.0000000000000000001)/charge/constants!$B$3)</f>
        <v>0</v>
      </c>
      <c r="AG1163" s="32">
        <f>SQRT(AC1163+1)/((AE1163+0.0000000000000000001)/charge/constants!$B$3)</f>
        <v>4.8066000000000004</v>
      </c>
      <c r="AH1163" s="32">
        <f>AF1163/eval!$E$18</f>
        <v>0</v>
      </c>
      <c r="AI1163" s="32">
        <f>AG1163/eval!$E$18</f>
        <v>5.8210958603810132</v>
      </c>
      <c r="AR1163" s="32" t="e">
        <f t="shared" si="232"/>
        <v>#DIV/0!</v>
      </c>
      <c r="AT1163" s="32">
        <f>(AP1163)/((AS1163+0.0000000000000000001)/charge/constants!$B$3)</f>
        <v>0</v>
      </c>
      <c r="AU1163" s="32">
        <f>SQRT(AP1163+1)/((AS1163+0.0000000000000000001)/charge/constants!$B$3)</f>
        <v>4.8066000000000004</v>
      </c>
      <c r="AV1163" s="32">
        <f>AT1163/eval!$E$18</f>
        <v>0</v>
      </c>
      <c r="AW1163" s="32">
        <f>AU1163/eval!$E$18</f>
        <v>5.8210958603810132</v>
      </c>
      <c r="BC1163" s="32" t="e">
        <f>Rohdaten!AD1163-G1163</f>
        <v>#DIV/0!</v>
      </c>
      <c r="BF1163" s="33">
        <f>Rohdaten!AF1163/eval!$B$7</f>
        <v>0</v>
      </c>
    </row>
    <row r="1164" spans="2:58" x14ac:dyDescent="0.2">
      <c r="B1164" s="29">
        <f>IF(1=1,Rohdaten!H1164,"x"&amp;Rohdaten!H1164)</f>
        <v>0</v>
      </c>
      <c r="C1164" s="29">
        <f>IF(101,Rohdaten!F1164,-Rohdaten!F1164)</f>
        <v>0</v>
      </c>
      <c r="E1164" s="32">
        <f>Rohdaten!J1164</f>
        <v>0</v>
      </c>
      <c r="F1164" s="32" t="e">
        <f>AVERAGE(Rohdaten!L1164,Rohdaten!X1164,Rohdaten!AD1164)</f>
        <v>#DIV/0!</v>
      </c>
      <c r="G1164" s="29" t="e">
        <f t="array" ref="G1164">AVERAGE(IF(Rohdaten!E1164='turnwise standard'!$A$5:$A$99,'turnwise standard'!$F$5:$F$99))</f>
        <v>#DIV/0!</v>
      </c>
      <c r="H1164" s="29" t="b">
        <f>IF(ISERROR(G1164),1&lt;0,E1164-G1164&gt;eval!$B$6)</f>
        <v>0</v>
      </c>
      <c r="I1164" s="32" t="e">
        <f>Rohdaten!L1164-G1164</f>
        <v>#DIV/0!</v>
      </c>
      <c r="J1164" s="32">
        <f t="shared" si="230"/>
        <v>0</v>
      </c>
      <c r="K1164" s="32">
        <f t="shared" si="231"/>
        <v>0</v>
      </c>
      <c r="V1164" s="31" t="e">
        <f t="array" ref="V1164">AVERAGE(IF(Rohdaten!E1164='turnwise standard'!$A$5:$A$99,'turnwise standard'!$P$5:$P$99))</f>
        <v>#DIV/0!</v>
      </c>
      <c r="AF1164" s="32">
        <f>(AC1164)/((AE1164+0.0000000000000000001)/charge/constants!$B$3)</f>
        <v>0</v>
      </c>
      <c r="AG1164" s="32">
        <f>SQRT(AC1164+1)/((AE1164+0.0000000000000000001)/charge/constants!$B$3)</f>
        <v>4.8066000000000004</v>
      </c>
      <c r="AH1164" s="32">
        <f>AF1164/eval!$E$18</f>
        <v>0</v>
      </c>
      <c r="AI1164" s="32">
        <f>AG1164/eval!$E$18</f>
        <v>5.8210958603810132</v>
      </c>
      <c r="AR1164" s="32" t="e">
        <f t="shared" si="232"/>
        <v>#DIV/0!</v>
      </c>
      <c r="AT1164" s="32">
        <f>(AP1164)/((AS1164+0.0000000000000000001)/charge/constants!$B$3)</f>
        <v>0</v>
      </c>
      <c r="AU1164" s="32">
        <f>SQRT(AP1164+1)/((AS1164+0.0000000000000000001)/charge/constants!$B$3)</f>
        <v>4.8066000000000004</v>
      </c>
      <c r="AV1164" s="32">
        <f>AT1164/eval!$E$18</f>
        <v>0</v>
      </c>
      <c r="AW1164" s="32">
        <f>AU1164/eval!$E$18</f>
        <v>5.8210958603810132</v>
      </c>
      <c r="BC1164" s="32" t="e">
        <f>Rohdaten!AD1164-G1164</f>
        <v>#DIV/0!</v>
      </c>
      <c r="BF1164" s="33">
        <f>Rohdaten!AF1164/eval!$B$7</f>
        <v>0</v>
      </c>
    </row>
    <row r="1165" spans="2:58" x14ac:dyDescent="0.2">
      <c r="B1165" s="29">
        <f>IF(1=1,Rohdaten!H1165,"x"&amp;Rohdaten!H1165)</f>
        <v>0</v>
      </c>
      <c r="C1165" s="29">
        <f>IF(101,Rohdaten!F1165,-Rohdaten!F1165)</f>
        <v>0</v>
      </c>
      <c r="E1165" s="32">
        <f>Rohdaten!J1165</f>
        <v>0</v>
      </c>
      <c r="F1165" s="32" t="e">
        <f>AVERAGE(Rohdaten!L1165,Rohdaten!X1165,Rohdaten!AD1165)</f>
        <v>#DIV/0!</v>
      </c>
      <c r="G1165" s="29" t="e">
        <f t="array" ref="G1165">AVERAGE(IF(Rohdaten!E1165='turnwise standard'!$A$5:$A$99,'turnwise standard'!$F$5:$F$99))</f>
        <v>#DIV/0!</v>
      </c>
      <c r="H1165" s="29" t="b">
        <f>IF(ISERROR(G1165),1&lt;0,E1165-G1165&gt;eval!$B$6)</f>
        <v>0</v>
      </c>
      <c r="I1165" s="32" t="e">
        <f>Rohdaten!L1165-G1165</f>
        <v>#DIV/0!</v>
      </c>
      <c r="J1165" s="32">
        <f t="shared" si="230"/>
        <v>0</v>
      </c>
      <c r="K1165" s="32">
        <f t="shared" si="231"/>
        <v>0</v>
      </c>
      <c r="V1165" s="31" t="e">
        <f t="array" ref="V1165">AVERAGE(IF(Rohdaten!E1165='turnwise standard'!$A$5:$A$99,'turnwise standard'!$P$5:$P$99))</f>
        <v>#DIV/0!</v>
      </c>
      <c r="AF1165" s="32">
        <f>(AC1165)/((AE1165+0.0000000000000000001)/charge/constants!$B$3)</f>
        <v>0</v>
      </c>
      <c r="AG1165" s="32">
        <f>SQRT(AC1165+1)/((AE1165+0.0000000000000000001)/charge/constants!$B$3)</f>
        <v>4.8066000000000004</v>
      </c>
      <c r="AH1165" s="32">
        <f>AF1165/eval!$E$18</f>
        <v>0</v>
      </c>
      <c r="AI1165" s="32">
        <f>AG1165/eval!$E$18</f>
        <v>5.8210958603810132</v>
      </c>
      <c r="AR1165" s="32" t="e">
        <f t="shared" si="232"/>
        <v>#DIV/0!</v>
      </c>
      <c r="AT1165" s="32">
        <f>(AP1165)/((AS1165+0.0000000000000000001)/charge/constants!$B$3)</f>
        <v>0</v>
      </c>
      <c r="AU1165" s="32">
        <f>SQRT(AP1165+1)/((AS1165+0.0000000000000000001)/charge/constants!$B$3)</f>
        <v>4.8066000000000004</v>
      </c>
      <c r="AV1165" s="32">
        <f>AT1165/eval!$E$18</f>
        <v>0</v>
      </c>
      <c r="AW1165" s="32">
        <f>AU1165/eval!$E$18</f>
        <v>5.8210958603810132</v>
      </c>
      <c r="BC1165" s="32" t="e">
        <f>Rohdaten!AD1165-G1165</f>
        <v>#DIV/0!</v>
      </c>
      <c r="BF1165" s="33">
        <f>Rohdaten!AF1165/eval!$B$7</f>
        <v>0</v>
      </c>
    </row>
    <row r="1166" spans="2:58" x14ac:dyDescent="0.2">
      <c r="B1166" s="29">
        <f>IF(1=1,Rohdaten!H1166,"x"&amp;Rohdaten!H1166)</f>
        <v>0</v>
      </c>
      <c r="C1166" s="29">
        <f>IF(101,Rohdaten!F1166,-Rohdaten!F1166)</f>
        <v>0</v>
      </c>
      <c r="E1166" s="32">
        <f>Rohdaten!J1166</f>
        <v>0</v>
      </c>
      <c r="F1166" s="32" t="e">
        <f>AVERAGE(Rohdaten!L1166,Rohdaten!X1166,Rohdaten!AD1166)</f>
        <v>#DIV/0!</v>
      </c>
      <c r="G1166" s="29" t="e">
        <f t="array" ref="G1166">AVERAGE(IF(Rohdaten!E1166='turnwise standard'!$A$5:$A$99,'turnwise standard'!$F$5:$F$99))</f>
        <v>#DIV/0!</v>
      </c>
      <c r="H1166" s="29" t="b">
        <f>IF(ISERROR(G1166),1&lt;0,E1166-G1166&gt;eval!$B$6)</f>
        <v>0</v>
      </c>
      <c r="I1166" s="32" t="e">
        <f>Rohdaten!L1166-G1166</f>
        <v>#DIV/0!</v>
      </c>
      <c r="J1166" s="32">
        <f t="shared" si="230"/>
        <v>0</v>
      </c>
      <c r="K1166" s="32">
        <f t="shared" si="231"/>
        <v>0</v>
      </c>
      <c r="V1166" s="31" t="e">
        <f t="array" ref="V1166">AVERAGE(IF(Rohdaten!E1166='turnwise standard'!$A$5:$A$99,'turnwise standard'!$P$5:$P$99))</f>
        <v>#DIV/0!</v>
      </c>
      <c r="AF1166" s="32">
        <f>(AC1166)/((AE1166+0.0000000000000000001)/charge/constants!$B$3)</f>
        <v>0</v>
      </c>
      <c r="AG1166" s="32">
        <f>SQRT(AC1166+1)/((AE1166+0.0000000000000000001)/charge/constants!$B$3)</f>
        <v>4.8066000000000004</v>
      </c>
      <c r="AH1166" s="32">
        <f>AF1166/eval!$E$18</f>
        <v>0</v>
      </c>
      <c r="AI1166" s="32">
        <f>AG1166/eval!$E$18</f>
        <v>5.8210958603810132</v>
      </c>
      <c r="AR1166" s="32" t="e">
        <f t="shared" si="232"/>
        <v>#DIV/0!</v>
      </c>
      <c r="AT1166" s="32">
        <f>(AP1166)/((AS1166+0.0000000000000000001)/charge/constants!$B$3)</f>
        <v>0</v>
      </c>
      <c r="AU1166" s="32">
        <f>SQRT(AP1166+1)/((AS1166+0.0000000000000000001)/charge/constants!$B$3)</f>
        <v>4.8066000000000004</v>
      </c>
      <c r="AV1166" s="32">
        <f>AT1166/eval!$E$18</f>
        <v>0</v>
      </c>
      <c r="AW1166" s="32">
        <f>AU1166/eval!$E$18</f>
        <v>5.8210958603810132</v>
      </c>
      <c r="BC1166" s="32" t="e">
        <f>Rohdaten!AD1166-G1166</f>
        <v>#DIV/0!</v>
      </c>
      <c r="BF1166" s="33">
        <f>Rohdaten!AF1166/eval!$B$7</f>
        <v>0</v>
      </c>
    </row>
    <row r="1167" spans="2:58" x14ac:dyDescent="0.2">
      <c r="B1167" s="29">
        <f>IF(1=1,Rohdaten!H1167,"x"&amp;Rohdaten!H1167)</f>
        <v>0</v>
      </c>
      <c r="C1167" s="29">
        <f>IF(101,Rohdaten!F1167,-Rohdaten!F1167)</f>
        <v>0</v>
      </c>
      <c r="E1167" s="32">
        <f>Rohdaten!J1167</f>
        <v>0</v>
      </c>
      <c r="F1167" s="32" t="e">
        <f>AVERAGE(Rohdaten!L1167,Rohdaten!X1167,Rohdaten!AD1167)</f>
        <v>#DIV/0!</v>
      </c>
      <c r="G1167" s="29" t="e">
        <f t="array" ref="G1167">AVERAGE(IF(Rohdaten!E1167='turnwise standard'!$A$5:$A$99,'turnwise standard'!$F$5:$F$99))</f>
        <v>#DIV/0!</v>
      </c>
      <c r="H1167" s="29" t="b">
        <f>IF(ISERROR(G1167),1&lt;0,E1167-G1167&gt;eval!$B$6)</f>
        <v>0</v>
      </c>
      <c r="I1167" s="32" t="e">
        <f>Rohdaten!L1167-G1167</f>
        <v>#DIV/0!</v>
      </c>
      <c r="J1167" s="32">
        <f t="shared" si="230"/>
        <v>0</v>
      </c>
      <c r="K1167" s="32">
        <f t="shared" si="231"/>
        <v>0</v>
      </c>
      <c r="V1167" s="31" t="e">
        <f t="array" ref="V1167">AVERAGE(IF(Rohdaten!E1167='turnwise standard'!$A$5:$A$99,'turnwise standard'!$P$5:$P$99))</f>
        <v>#DIV/0!</v>
      </c>
      <c r="AF1167" s="32">
        <f>(AC1167)/((AE1167+0.0000000000000000001)/charge/constants!$B$3)</f>
        <v>0</v>
      </c>
      <c r="AG1167" s="32">
        <f>SQRT(AC1167+1)/((AE1167+0.0000000000000000001)/charge/constants!$B$3)</f>
        <v>4.8066000000000004</v>
      </c>
      <c r="AH1167" s="32">
        <f>AF1167/eval!$E$18</f>
        <v>0</v>
      </c>
      <c r="AI1167" s="32">
        <f>AG1167/eval!$E$18</f>
        <v>5.8210958603810132</v>
      </c>
      <c r="AR1167" s="32" t="e">
        <f t="shared" si="232"/>
        <v>#DIV/0!</v>
      </c>
      <c r="AT1167" s="32">
        <f>(AP1167)/((AS1167+0.0000000000000000001)/charge/constants!$B$3)</f>
        <v>0</v>
      </c>
      <c r="AU1167" s="32">
        <f>SQRT(AP1167+1)/((AS1167+0.0000000000000000001)/charge/constants!$B$3)</f>
        <v>4.8066000000000004</v>
      </c>
      <c r="AV1167" s="32">
        <f>AT1167/eval!$E$18</f>
        <v>0</v>
      </c>
      <c r="AW1167" s="32">
        <f>AU1167/eval!$E$18</f>
        <v>5.8210958603810132</v>
      </c>
      <c r="BC1167" s="32" t="e">
        <f>Rohdaten!AD1167-G1167</f>
        <v>#DIV/0!</v>
      </c>
      <c r="BF1167" s="33">
        <f>Rohdaten!AF1167/eval!$B$7</f>
        <v>0</v>
      </c>
    </row>
    <row r="1168" spans="2:58" x14ac:dyDescent="0.2">
      <c r="B1168" s="29">
        <f>IF(1=1,Rohdaten!H1168,"x"&amp;Rohdaten!H1168)</f>
        <v>0</v>
      </c>
      <c r="C1168" s="29">
        <f>IF(101,Rohdaten!F1168,-Rohdaten!F1168)</f>
        <v>0</v>
      </c>
      <c r="E1168" s="32">
        <f>Rohdaten!J1168</f>
        <v>0</v>
      </c>
      <c r="F1168" s="32" t="e">
        <f>AVERAGE(Rohdaten!L1168,Rohdaten!X1168,Rohdaten!AD1168)</f>
        <v>#DIV/0!</v>
      </c>
      <c r="G1168" s="29" t="e">
        <f t="array" ref="G1168">AVERAGE(IF(Rohdaten!E1168='turnwise standard'!$A$5:$A$99,'turnwise standard'!$F$5:$F$99))</f>
        <v>#DIV/0!</v>
      </c>
      <c r="H1168" s="29" t="b">
        <f>IF(ISERROR(G1168),1&lt;0,E1168-G1168&gt;eval!$B$6)</f>
        <v>0</v>
      </c>
      <c r="I1168" s="32" t="e">
        <f>Rohdaten!L1168-G1168</f>
        <v>#DIV/0!</v>
      </c>
      <c r="J1168" s="32">
        <f t="shared" si="230"/>
        <v>0</v>
      </c>
      <c r="K1168" s="32">
        <f t="shared" si="231"/>
        <v>0</v>
      </c>
      <c r="V1168" s="31" t="e">
        <f t="array" ref="V1168">AVERAGE(IF(Rohdaten!E1168='turnwise standard'!$A$5:$A$99,'turnwise standard'!$P$5:$P$99))</f>
        <v>#DIV/0!</v>
      </c>
      <c r="AF1168" s="32">
        <f>(AC1168)/((AE1168+0.0000000000000000001)/charge/constants!$B$3)</f>
        <v>0</v>
      </c>
      <c r="AG1168" s="32">
        <f>SQRT(AC1168+1)/((AE1168+0.0000000000000000001)/charge/constants!$B$3)</f>
        <v>4.8066000000000004</v>
      </c>
      <c r="AH1168" s="32">
        <f>AF1168/eval!$E$18</f>
        <v>0</v>
      </c>
      <c r="AI1168" s="32">
        <f>AG1168/eval!$E$18</f>
        <v>5.8210958603810132</v>
      </c>
      <c r="AR1168" s="32" t="e">
        <f t="shared" si="232"/>
        <v>#DIV/0!</v>
      </c>
      <c r="AT1168" s="32">
        <f>(AP1168)/((AS1168+0.0000000000000000001)/charge/constants!$B$3)</f>
        <v>0</v>
      </c>
      <c r="AU1168" s="32">
        <f>SQRT(AP1168+1)/((AS1168+0.0000000000000000001)/charge/constants!$B$3)</f>
        <v>4.8066000000000004</v>
      </c>
      <c r="AV1168" s="32">
        <f>AT1168/eval!$E$18</f>
        <v>0</v>
      </c>
      <c r="AW1168" s="32">
        <f>AU1168/eval!$E$18</f>
        <v>5.8210958603810132</v>
      </c>
      <c r="BC1168" s="32" t="e">
        <f>Rohdaten!AD1168-G1168</f>
        <v>#DIV/0!</v>
      </c>
      <c r="BF1168" s="33">
        <f>Rohdaten!AF1168/eval!$B$7</f>
        <v>0</v>
      </c>
    </row>
    <row r="1169" spans="2:58" x14ac:dyDescent="0.2">
      <c r="B1169" s="29">
        <f>IF(1=1,Rohdaten!H1169,"x"&amp;Rohdaten!H1169)</f>
        <v>0</v>
      </c>
      <c r="C1169" s="29">
        <f>IF(101,Rohdaten!F1169,-Rohdaten!F1169)</f>
        <v>0</v>
      </c>
      <c r="E1169" s="32">
        <f>Rohdaten!J1169</f>
        <v>0</v>
      </c>
      <c r="F1169" s="32" t="e">
        <f>AVERAGE(Rohdaten!L1169,Rohdaten!X1169,Rohdaten!AD1169)</f>
        <v>#DIV/0!</v>
      </c>
      <c r="G1169" s="29" t="e">
        <f t="array" ref="G1169">AVERAGE(IF(Rohdaten!E1169='turnwise standard'!$A$5:$A$99,'turnwise standard'!$F$5:$F$99))</f>
        <v>#DIV/0!</v>
      </c>
      <c r="H1169" s="29" t="b">
        <f>IF(ISERROR(G1169),1&lt;0,E1169-G1169&gt;eval!$B$6)</f>
        <v>0</v>
      </c>
      <c r="I1169" s="32" t="e">
        <f>Rohdaten!L1169-G1169</f>
        <v>#DIV/0!</v>
      </c>
      <c r="J1169" s="32">
        <f t="shared" si="230"/>
        <v>0</v>
      </c>
      <c r="K1169" s="32">
        <f t="shared" si="231"/>
        <v>0</v>
      </c>
      <c r="V1169" s="31" t="e">
        <f t="array" ref="V1169">AVERAGE(IF(Rohdaten!E1169='turnwise standard'!$A$5:$A$99,'turnwise standard'!$P$5:$P$99))</f>
        <v>#DIV/0!</v>
      </c>
      <c r="AF1169" s="32">
        <f>(AC1169)/((AE1169+0.0000000000000000001)/charge/constants!$B$3)</f>
        <v>0</v>
      </c>
      <c r="AG1169" s="32">
        <f>SQRT(AC1169+1)/((AE1169+0.0000000000000000001)/charge/constants!$B$3)</f>
        <v>4.8066000000000004</v>
      </c>
      <c r="AH1169" s="32">
        <f>AF1169/eval!$E$18</f>
        <v>0</v>
      </c>
      <c r="AI1169" s="32">
        <f>AG1169/eval!$E$18</f>
        <v>5.8210958603810132</v>
      </c>
      <c r="AR1169" s="32" t="e">
        <f t="shared" si="232"/>
        <v>#DIV/0!</v>
      </c>
      <c r="AT1169" s="32">
        <f>(AP1169)/((AS1169+0.0000000000000000001)/charge/constants!$B$3)</f>
        <v>0</v>
      </c>
      <c r="AU1169" s="32">
        <f>SQRT(AP1169+1)/((AS1169+0.0000000000000000001)/charge/constants!$B$3)</f>
        <v>4.8066000000000004</v>
      </c>
      <c r="AV1169" s="32">
        <f>AT1169/eval!$E$18</f>
        <v>0</v>
      </c>
      <c r="AW1169" s="32">
        <f>AU1169/eval!$E$18</f>
        <v>5.8210958603810132</v>
      </c>
      <c r="BC1169" s="32" t="e">
        <f>Rohdaten!AD1169-G1169</f>
        <v>#DIV/0!</v>
      </c>
      <c r="BF1169" s="33">
        <f>Rohdaten!AF1169/eval!$B$7</f>
        <v>0</v>
      </c>
    </row>
    <row r="1170" spans="2:58" x14ac:dyDescent="0.2">
      <c r="B1170" s="29">
        <f>IF(1=1,Rohdaten!H1170,"x"&amp;Rohdaten!H1170)</f>
        <v>0</v>
      </c>
      <c r="C1170" s="29">
        <f>IF(101,Rohdaten!F1170,-Rohdaten!F1170)</f>
        <v>0</v>
      </c>
      <c r="E1170" s="32">
        <f>Rohdaten!J1170</f>
        <v>0</v>
      </c>
      <c r="F1170" s="32" t="e">
        <f>AVERAGE(Rohdaten!L1170,Rohdaten!X1170,Rohdaten!AD1170)</f>
        <v>#DIV/0!</v>
      </c>
      <c r="G1170" s="29" t="e">
        <f t="array" ref="G1170">AVERAGE(IF(Rohdaten!E1170='turnwise standard'!$A$5:$A$99,'turnwise standard'!$F$5:$F$99))</f>
        <v>#DIV/0!</v>
      </c>
      <c r="H1170" s="29" t="b">
        <f>IF(ISERROR(G1170),1&lt;0,E1170-G1170&gt;eval!$B$6)</f>
        <v>0</v>
      </c>
      <c r="I1170" s="32" t="e">
        <f>Rohdaten!L1170-G1170</f>
        <v>#DIV/0!</v>
      </c>
      <c r="J1170" s="32">
        <f t="shared" si="230"/>
        <v>0</v>
      </c>
      <c r="K1170" s="32">
        <f t="shared" si="231"/>
        <v>0</v>
      </c>
      <c r="V1170" s="31" t="e">
        <f t="array" ref="V1170">AVERAGE(IF(Rohdaten!E1170='turnwise standard'!$A$5:$A$99,'turnwise standard'!$P$5:$P$99))</f>
        <v>#DIV/0!</v>
      </c>
      <c r="AF1170" s="32">
        <f>(AC1170)/((AE1170+0.0000000000000000001)/charge/constants!$B$3)</f>
        <v>0</v>
      </c>
      <c r="AG1170" s="32">
        <f>SQRT(AC1170+1)/((AE1170+0.0000000000000000001)/charge/constants!$B$3)</f>
        <v>4.8066000000000004</v>
      </c>
      <c r="AH1170" s="32">
        <f>AF1170/eval!$E$18</f>
        <v>0</v>
      </c>
      <c r="AI1170" s="32">
        <f>AG1170/eval!$E$18</f>
        <v>5.8210958603810132</v>
      </c>
      <c r="AR1170" s="32" t="e">
        <f t="shared" si="232"/>
        <v>#DIV/0!</v>
      </c>
      <c r="AT1170" s="32">
        <f>(AP1170)/((AS1170+0.0000000000000000001)/charge/constants!$B$3)</f>
        <v>0</v>
      </c>
      <c r="AU1170" s="32">
        <f>SQRT(AP1170+1)/((AS1170+0.0000000000000000001)/charge/constants!$B$3)</f>
        <v>4.8066000000000004</v>
      </c>
      <c r="AV1170" s="32">
        <f>AT1170/eval!$E$18</f>
        <v>0</v>
      </c>
      <c r="AW1170" s="32">
        <f>AU1170/eval!$E$18</f>
        <v>5.8210958603810132</v>
      </c>
      <c r="BC1170" s="32" t="e">
        <f>Rohdaten!AD1170-G1170</f>
        <v>#DIV/0!</v>
      </c>
      <c r="BF1170" s="33">
        <f>Rohdaten!AF1170/eval!$B$7</f>
        <v>0</v>
      </c>
    </row>
    <row r="1171" spans="2:58" x14ac:dyDescent="0.2">
      <c r="B1171" s="29">
        <f>IF(1=1,Rohdaten!H1171,"x"&amp;Rohdaten!H1171)</f>
        <v>0</v>
      </c>
      <c r="C1171" s="29">
        <f>IF(101,Rohdaten!F1171,-Rohdaten!F1171)</f>
        <v>0</v>
      </c>
      <c r="E1171" s="32">
        <f>Rohdaten!J1171</f>
        <v>0</v>
      </c>
      <c r="F1171" s="32" t="e">
        <f>AVERAGE(Rohdaten!L1171,Rohdaten!X1171,Rohdaten!AD1171)</f>
        <v>#DIV/0!</v>
      </c>
      <c r="G1171" s="29" t="e">
        <f t="array" ref="G1171">AVERAGE(IF(Rohdaten!E1171='turnwise standard'!$A$5:$A$99,'turnwise standard'!$F$5:$F$99))</f>
        <v>#DIV/0!</v>
      </c>
      <c r="H1171" s="29" t="b">
        <f>IF(ISERROR(G1171),1&lt;0,E1171-G1171&gt;eval!$B$6)</f>
        <v>0</v>
      </c>
      <c r="I1171" s="32" t="e">
        <f>Rohdaten!L1171-G1171</f>
        <v>#DIV/0!</v>
      </c>
      <c r="J1171" s="32">
        <f t="shared" si="230"/>
        <v>0</v>
      </c>
      <c r="K1171" s="32">
        <f t="shared" si="231"/>
        <v>0</v>
      </c>
      <c r="V1171" s="31" t="e">
        <f t="array" ref="V1171">AVERAGE(IF(Rohdaten!E1171='turnwise standard'!$A$5:$A$99,'turnwise standard'!$P$5:$P$99))</f>
        <v>#DIV/0!</v>
      </c>
      <c r="AF1171" s="32">
        <f>(AC1171)/((AE1171+0.0000000000000000001)/charge/constants!$B$3)</f>
        <v>0</v>
      </c>
      <c r="AG1171" s="32">
        <f>SQRT(AC1171+1)/((AE1171+0.0000000000000000001)/charge/constants!$B$3)</f>
        <v>4.8066000000000004</v>
      </c>
      <c r="AH1171" s="32">
        <f>AF1171/eval!$E$18</f>
        <v>0</v>
      </c>
      <c r="AI1171" s="32">
        <f>AG1171/eval!$E$18</f>
        <v>5.8210958603810132</v>
      </c>
      <c r="AR1171" s="32" t="e">
        <f t="shared" si="232"/>
        <v>#DIV/0!</v>
      </c>
      <c r="AT1171" s="32">
        <f>(AP1171)/((AS1171+0.0000000000000000001)/charge/constants!$B$3)</f>
        <v>0</v>
      </c>
      <c r="AU1171" s="32">
        <f>SQRT(AP1171+1)/((AS1171+0.0000000000000000001)/charge/constants!$B$3)</f>
        <v>4.8066000000000004</v>
      </c>
      <c r="AV1171" s="32">
        <f>AT1171/eval!$E$18</f>
        <v>0</v>
      </c>
      <c r="AW1171" s="32">
        <f>AU1171/eval!$E$18</f>
        <v>5.8210958603810132</v>
      </c>
      <c r="BC1171" s="32" t="e">
        <f>Rohdaten!AD1171-G1171</f>
        <v>#DIV/0!</v>
      </c>
      <c r="BF1171" s="33">
        <f>Rohdaten!AF1171/eval!$B$7</f>
        <v>0</v>
      </c>
    </row>
    <row r="1172" spans="2:58" x14ac:dyDescent="0.2">
      <c r="B1172" s="29">
        <f>IF(1=1,Rohdaten!H1172,"x"&amp;Rohdaten!H1172)</f>
        <v>0</v>
      </c>
      <c r="C1172" s="29">
        <f>IF(101,Rohdaten!F1172,-Rohdaten!F1172)</f>
        <v>0</v>
      </c>
      <c r="E1172" s="32">
        <f>Rohdaten!J1172</f>
        <v>0</v>
      </c>
      <c r="F1172" s="32" t="e">
        <f>AVERAGE(Rohdaten!L1172,Rohdaten!X1172,Rohdaten!AD1172)</f>
        <v>#DIV/0!</v>
      </c>
      <c r="G1172" s="29" t="e">
        <f t="array" ref="G1172">AVERAGE(IF(Rohdaten!E1172='turnwise standard'!$A$5:$A$99,'turnwise standard'!$F$5:$F$99))</f>
        <v>#DIV/0!</v>
      </c>
      <c r="H1172" s="29" t="b">
        <f>IF(ISERROR(G1172),1&lt;0,E1172-G1172&gt;eval!$B$6)</f>
        <v>0</v>
      </c>
      <c r="I1172" s="32" t="e">
        <f>Rohdaten!L1172-G1172</f>
        <v>#DIV/0!</v>
      </c>
      <c r="J1172" s="32">
        <f t="shared" si="230"/>
        <v>0</v>
      </c>
      <c r="K1172" s="32">
        <f t="shared" si="231"/>
        <v>0</v>
      </c>
      <c r="V1172" s="31" t="e">
        <f t="array" ref="V1172">AVERAGE(IF(Rohdaten!E1172='turnwise standard'!$A$5:$A$99,'turnwise standard'!$P$5:$P$99))</f>
        <v>#DIV/0!</v>
      </c>
      <c r="AF1172" s="32">
        <f>(AC1172)/((AE1172+0.0000000000000000001)/charge/constants!$B$3)</f>
        <v>0</v>
      </c>
      <c r="AG1172" s="32">
        <f>SQRT(AC1172+1)/((AE1172+0.0000000000000000001)/charge/constants!$B$3)</f>
        <v>4.8066000000000004</v>
      </c>
      <c r="AH1172" s="32">
        <f>AF1172/eval!$E$18</f>
        <v>0</v>
      </c>
      <c r="AI1172" s="32">
        <f>AG1172/eval!$E$18</f>
        <v>5.8210958603810132</v>
      </c>
      <c r="AR1172" s="32" t="e">
        <f t="shared" si="232"/>
        <v>#DIV/0!</v>
      </c>
      <c r="AT1172" s="32">
        <f>(AP1172)/((AS1172+0.0000000000000000001)/charge/constants!$B$3)</f>
        <v>0</v>
      </c>
      <c r="AU1172" s="32">
        <f>SQRT(AP1172+1)/((AS1172+0.0000000000000000001)/charge/constants!$B$3)</f>
        <v>4.8066000000000004</v>
      </c>
      <c r="AV1172" s="32">
        <f>AT1172/eval!$E$18</f>
        <v>0</v>
      </c>
      <c r="AW1172" s="32">
        <f>AU1172/eval!$E$18</f>
        <v>5.8210958603810132</v>
      </c>
      <c r="BC1172" s="32" t="e">
        <f>Rohdaten!AD1172-G1172</f>
        <v>#DIV/0!</v>
      </c>
      <c r="BF1172" s="33">
        <f>Rohdaten!AF1172/eval!$B$7</f>
        <v>0</v>
      </c>
    </row>
    <row r="1173" spans="2:58" x14ac:dyDescent="0.2">
      <c r="B1173" s="29">
        <f>IF(1=1,Rohdaten!H1173,"x"&amp;Rohdaten!H1173)</f>
        <v>0</v>
      </c>
      <c r="C1173" s="29">
        <f>IF(101,Rohdaten!F1173,-Rohdaten!F1173)</f>
        <v>0</v>
      </c>
      <c r="E1173" s="32">
        <f>Rohdaten!J1173</f>
        <v>0</v>
      </c>
      <c r="F1173" s="32" t="e">
        <f>AVERAGE(Rohdaten!L1173,Rohdaten!X1173,Rohdaten!AD1173)</f>
        <v>#DIV/0!</v>
      </c>
      <c r="G1173" s="29" t="e">
        <f t="array" ref="G1173">AVERAGE(IF(Rohdaten!E1173='turnwise standard'!$A$5:$A$99,'turnwise standard'!$F$5:$F$99))</f>
        <v>#DIV/0!</v>
      </c>
      <c r="H1173" s="29" t="b">
        <f>IF(ISERROR(G1173),1&lt;0,E1173-G1173&gt;eval!$B$6)</f>
        <v>0</v>
      </c>
      <c r="I1173" s="32" t="e">
        <f>Rohdaten!L1173-G1173</f>
        <v>#DIV/0!</v>
      </c>
      <c r="J1173" s="32">
        <f t="shared" si="230"/>
        <v>0</v>
      </c>
      <c r="K1173" s="32">
        <f t="shared" si="231"/>
        <v>0</v>
      </c>
      <c r="V1173" s="31" t="e">
        <f t="array" ref="V1173">AVERAGE(IF(Rohdaten!E1173='turnwise standard'!$A$5:$A$99,'turnwise standard'!$P$5:$P$99))</f>
        <v>#DIV/0!</v>
      </c>
      <c r="AF1173" s="32">
        <f>(AC1173)/((AE1173+0.0000000000000000001)/charge/constants!$B$3)</f>
        <v>0</v>
      </c>
      <c r="AG1173" s="32">
        <f>SQRT(AC1173+1)/((AE1173+0.0000000000000000001)/charge/constants!$B$3)</f>
        <v>4.8066000000000004</v>
      </c>
      <c r="AH1173" s="32">
        <f>AF1173/eval!$E$18</f>
        <v>0</v>
      </c>
      <c r="AI1173" s="32">
        <f>AG1173/eval!$E$18</f>
        <v>5.8210958603810132</v>
      </c>
      <c r="AR1173" s="32" t="e">
        <f t="shared" si="232"/>
        <v>#DIV/0!</v>
      </c>
      <c r="AT1173" s="32">
        <f>(AP1173)/((AS1173+0.0000000000000000001)/charge/constants!$B$3)</f>
        <v>0</v>
      </c>
      <c r="AU1173" s="32">
        <f>SQRT(AP1173+1)/((AS1173+0.0000000000000000001)/charge/constants!$B$3)</f>
        <v>4.8066000000000004</v>
      </c>
      <c r="AV1173" s="32">
        <f>AT1173/eval!$E$18</f>
        <v>0</v>
      </c>
      <c r="AW1173" s="32">
        <f>AU1173/eval!$E$18</f>
        <v>5.8210958603810132</v>
      </c>
      <c r="BC1173" s="32" t="e">
        <f>Rohdaten!AD1173-G1173</f>
        <v>#DIV/0!</v>
      </c>
      <c r="BF1173" s="33">
        <f>Rohdaten!AF1173/eval!$B$7</f>
        <v>0</v>
      </c>
    </row>
    <row r="1174" spans="2:58" x14ac:dyDescent="0.2">
      <c r="B1174" s="29">
        <f>IF(1=1,Rohdaten!H1174,"x"&amp;Rohdaten!H1174)</f>
        <v>0</v>
      </c>
      <c r="C1174" s="29">
        <f>IF(101,Rohdaten!F1174,-Rohdaten!F1174)</f>
        <v>0</v>
      </c>
      <c r="E1174" s="32">
        <f>Rohdaten!J1174</f>
        <v>0</v>
      </c>
      <c r="F1174" s="32" t="e">
        <f>AVERAGE(Rohdaten!L1174,Rohdaten!X1174,Rohdaten!AD1174)</f>
        <v>#DIV/0!</v>
      </c>
      <c r="G1174" s="29" t="e">
        <f t="array" ref="G1174">AVERAGE(IF(Rohdaten!E1174='turnwise standard'!$A$5:$A$99,'turnwise standard'!$F$5:$F$99))</f>
        <v>#DIV/0!</v>
      </c>
      <c r="H1174" s="29" t="b">
        <f>IF(ISERROR(G1174),1&lt;0,E1174-G1174&gt;eval!$B$6)</f>
        <v>0</v>
      </c>
      <c r="I1174" s="32" t="e">
        <f>Rohdaten!L1174-G1174</f>
        <v>#DIV/0!</v>
      </c>
      <c r="J1174" s="32">
        <f t="shared" si="230"/>
        <v>0</v>
      </c>
      <c r="K1174" s="32">
        <f t="shared" si="231"/>
        <v>0</v>
      </c>
      <c r="V1174" s="31" t="e">
        <f t="array" ref="V1174">AVERAGE(IF(Rohdaten!E1174='turnwise standard'!$A$5:$A$99,'turnwise standard'!$P$5:$P$99))</f>
        <v>#DIV/0!</v>
      </c>
      <c r="AF1174" s="32">
        <f>(AC1174)/((AE1174+0.0000000000000000001)/charge/constants!$B$3)</f>
        <v>0</v>
      </c>
      <c r="AG1174" s="32">
        <f>SQRT(AC1174+1)/((AE1174+0.0000000000000000001)/charge/constants!$B$3)</f>
        <v>4.8066000000000004</v>
      </c>
      <c r="AH1174" s="32">
        <f>AF1174/eval!$E$18</f>
        <v>0</v>
      </c>
      <c r="AI1174" s="32">
        <f>AG1174/eval!$E$18</f>
        <v>5.8210958603810132</v>
      </c>
      <c r="AR1174" s="32" t="e">
        <f t="shared" si="232"/>
        <v>#DIV/0!</v>
      </c>
      <c r="AT1174" s="32">
        <f>(AP1174)/((AS1174+0.0000000000000000001)/charge/constants!$B$3)</f>
        <v>0</v>
      </c>
      <c r="AU1174" s="32">
        <f>SQRT(AP1174+1)/((AS1174+0.0000000000000000001)/charge/constants!$B$3)</f>
        <v>4.8066000000000004</v>
      </c>
      <c r="AV1174" s="32">
        <f>AT1174/eval!$E$18</f>
        <v>0</v>
      </c>
      <c r="AW1174" s="32">
        <f>AU1174/eval!$E$18</f>
        <v>5.8210958603810132</v>
      </c>
      <c r="BC1174" s="32" t="e">
        <f>Rohdaten!AD1174-G1174</f>
        <v>#DIV/0!</v>
      </c>
      <c r="BF1174" s="33">
        <f>Rohdaten!AF1174/eval!$B$7</f>
        <v>0</v>
      </c>
    </row>
    <row r="1175" spans="2:58" x14ac:dyDescent="0.2">
      <c r="B1175" s="29">
        <f>IF(1=1,Rohdaten!H1175,"x"&amp;Rohdaten!H1175)</f>
        <v>0</v>
      </c>
      <c r="C1175" s="29">
        <f>IF(101,Rohdaten!F1175,-Rohdaten!F1175)</f>
        <v>0</v>
      </c>
      <c r="E1175" s="32">
        <f>Rohdaten!J1175</f>
        <v>0</v>
      </c>
      <c r="F1175" s="32" t="e">
        <f>AVERAGE(Rohdaten!L1175,Rohdaten!X1175,Rohdaten!AD1175)</f>
        <v>#DIV/0!</v>
      </c>
      <c r="G1175" s="29" t="e">
        <f t="array" ref="G1175">AVERAGE(IF(Rohdaten!E1175='turnwise standard'!$A$5:$A$99,'turnwise standard'!$F$5:$F$99))</f>
        <v>#DIV/0!</v>
      </c>
      <c r="H1175" s="29" t="b">
        <f>IF(ISERROR(G1175),1&lt;0,E1175-G1175&gt;eval!$B$6)</f>
        <v>0</v>
      </c>
      <c r="I1175" s="32" t="e">
        <f>Rohdaten!L1175-G1175</f>
        <v>#DIV/0!</v>
      </c>
      <c r="J1175" s="32">
        <f t="shared" si="230"/>
        <v>0</v>
      </c>
      <c r="K1175" s="32">
        <f t="shared" si="231"/>
        <v>0</v>
      </c>
      <c r="V1175" s="31" t="e">
        <f t="array" ref="V1175">AVERAGE(IF(Rohdaten!E1175='turnwise standard'!$A$5:$A$99,'turnwise standard'!$P$5:$P$99))</f>
        <v>#DIV/0!</v>
      </c>
      <c r="AF1175" s="32">
        <f>(AC1175)/((AE1175+0.0000000000000000001)/charge/constants!$B$3)</f>
        <v>0</v>
      </c>
      <c r="AG1175" s="32">
        <f>SQRT(AC1175+1)/((AE1175+0.0000000000000000001)/charge/constants!$B$3)</f>
        <v>4.8066000000000004</v>
      </c>
      <c r="AH1175" s="32">
        <f>AF1175/eval!$E$18</f>
        <v>0</v>
      </c>
      <c r="AI1175" s="32">
        <f>AG1175/eval!$E$18</f>
        <v>5.8210958603810132</v>
      </c>
      <c r="AR1175" s="32" t="e">
        <f t="shared" si="232"/>
        <v>#DIV/0!</v>
      </c>
      <c r="AT1175" s="32">
        <f>(AP1175)/((AS1175+0.0000000000000000001)/charge/constants!$B$3)</f>
        <v>0</v>
      </c>
      <c r="AU1175" s="32">
        <f>SQRT(AP1175+1)/((AS1175+0.0000000000000000001)/charge/constants!$B$3)</f>
        <v>4.8066000000000004</v>
      </c>
      <c r="AV1175" s="32">
        <f>AT1175/eval!$E$18</f>
        <v>0</v>
      </c>
      <c r="AW1175" s="32">
        <f>AU1175/eval!$E$18</f>
        <v>5.8210958603810132</v>
      </c>
      <c r="BC1175" s="32" t="e">
        <f>Rohdaten!AD1175-G1175</f>
        <v>#DIV/0!</v>
      </c>
      <c r="BF1175" s="33">
        <f>Rohdaten!AF1175/eval!$B$7</f>
        <v>0</v>
      </c>
    </row>
    <row r="1176" spans="2:58" x14ac:dyDescent="0.2">
      <c r="B1176" s="29">
        <f>IF(1=1,Rohdaten!H1176,"x"&amp;Rohdaten!H1176)</f>
        <v>0</v>
      </c>
      <c r="C1176" s="29">
        <f>IF(101,Rohdaten!F1176,-Rohdaten!F1176)</f>
        <v>0</v>
      </c>
      <c r="E1176" s="32">
        <f>Rohdaten!J1176</f>
        <v>0</v>
      </c>
      <c r="F1176" s="32" t="e">
        <f>AVERAGE(Rohdaten!L1176,Rohdaten!X1176,Rohdaten!AD1176)</f>
        <v>#DIV/0!</v>
      </c>
      <c r="G1176" s="29" t="e">
        <f t="array" ref="G1176">AVERAGE(IF(Rohdaten!E1176='turnwise standard'!$A$5:$A$99,'turnwise standard'!$F$5:$F$99))</f>
        <v>#DIV/0!</v>
      </c>
      <c r="H1176" s="29" t="b">
        <f>IF(ISERROR(G1176),1&lt;0,E1176-G1176&gt;eval!$B$6)</f>
        <v>0</v>
      </c>
      <c r="I1176" s="32" t="e">
        <f>Rohdaten!L1176-G1176</f>
        <v>#DIV/0!</v>
      </c>
      <c r="J1176" s="32">
        <f t="shared" si="230"/>
        <v>0</v>
      </c>
      <c r="K1176" s="32">
        <f t="shared" si="231"/>
        <v>0</v>
      </c>
      <c r="V1176" s="31" t="e">
        <f t="array" ref="V1176">AVERAGE(IF(Rohdaten!E1176='turnwise standard'!$A$5:$A$99,'turnwise standard'!$P$5:$P$99))</f>
        <v>#DIV/0!</v>
      </c>
      <c r="AF1176" s="32">
        <f>(AC1176)/((AE1176+0.0000000000000000001)/charge/constants!$B$3)</f>
        <v>0</v>
      </c>
      <c r="AG1176" s="32">
        <f>SQRT(AC1176+1)/((AE1176+0.0000000000000000001)/charge/constants!$B$3)</f>
        <v>4.8066000000000004</v>
      </c>
      <c r="AH1176" s="32">
        <f>AF1176/eval!$E$18</f>
        <v>0</v>
      </c>
      <c r="AI1176" s="32">
        <f>AG1176/eval!$E$18</f>
        <v>5.8210958603810132</v>
      </c>
      <c r="AR1176" s="32" t="e">
        <f t="shared" si="232"/>
        <v>#DIV/0!</v>
      </c>
      <c r="AT1176" s="32">
        <f>(AP1176)/((AS1176+0.0000000000000000001)/charge/constants!$B$3)</f>
        <v>0</v>
      </c>
      <c r="AU1176" s="32">
        <f>SQRT(AP1176+1)/((AS1176+0.0000000000000000001)/charge/constants!$B$3)</f>
        <v>4.8066000000000004</v>
      </c>
      <c r="AV1176" s="32">
        <f>AT1176/eval!$E$18</f>
        <v>0</v>
      </c>
      <c r="AW1176" s="32">
        <f>AU1176/eval!$E$18</f>
        <v>5.8210958603810132</v>
      </c>
      <c r="BC1176" s="32" t="e">
        <f>Rohdaten!AD1176-G1176</f>
        <v>#DIV/0!</v>
      </c>
      <c r="BF1176" s="33">
        <f>Rohdaten!AF1176/eval!$B$7</f>
        <v>0</v>
      </c>
    </row>
    <row r="1177" spans="2:58" x14ac:dyDescent="0.2">
      <c r="B1177" s="29">
        <f>IF(1=1,Rohdaten!H1177,"x"&amp;Rohdaten!H1177)</f>
        <v>0</v>
      </c>
      <c r="C1177" s="29">
        <f>IF(101,Rohdaten!F1177,-Rohdaten!F1177)</f>
        <v>0</v>
      </c>
      <c r="E1177" s="32">
        <f>Rohdaten!J1177</f>
        <v>0</v>
      </c>
      <c r="F1177" s="32" t="e">
        <f>AVERAGE(Rohdaten!L1177,Rohdaten!X1177,Rohdaten!AD1177)</f>
        <v>#DIV/0!</v>
      </c>
      <c r="G1177" s="29" t="e">
        <f t="array" ref="G1177">AVERAGE(IF(Rohdaten!E1177='turnwise standard'!$A$5:$A$99,'turnwise standard'!$F$5:$F$99))</f>
        <v>#DIV/0!</v>
      </c>
      <c r="H1177" s="29" t="b">
        <f>IF(ISERROR(G1177),1&lt;0,E1177-G1177&gt;eval!$B$6)</f>
        <v>0</v>
      </c>
      <c r="I1177" s="32" t="e">
        <f>Rohdaten!L1177-G1177</f>
        <v>#DIV/0!</v>
      </c>
      <c r="J1177" s="32">
        <f t="shared" si="230"/>
        <v>0</v>
      </c>
      <c r="K1177" s="32">
        <f t="shared" si="231"/>
        <v>0</v>
      </c>
      <c r="V1177" s="31" t="e">
        <f t="array" ref="V1177">AVERAGE(IF(Rohdaten!E1177='turnwise standard'!$A$5:$A$99,'turnwise standard'!$P$5:$P$99))</f>
        <v>#DIV/0!</v>
      </c>
      <c r="AF1177" s="32">
        <f>(AC1177)/((AE1177+0.0000000000000000001)/charge/constants!$B$3)</f>
        <v>0</v>
      </c>
      <c r="AG1177" s="32">
        <f>SQRT(AC1177+1)/((AE1177+0.0000000000000000001)/charge/constants!$B$3)</f>
        <v>4.8066000000000004</v>
      </c>
      <c r="AH1177" s="32">
        <f>AF1177/eval!$E$18</f>
        <v>0</v>
      </c>
      <c r="AI1177" s="32">
        <f>AG1177/eval!$E$18</f>
        <v>5.8210958603810132</v>
      </c>
      <c r="AR1177" s="32" t="e">
        <f t="shared" si="232"/>
        <v>#DIV/0!</v>
      </c>
      <c r="AT1177" s="32">
        <f>(AP1177)/((AS1177+0.0000000000000000001)/charge/constants!$B$3)</f>
        <v>0</v>
      </c>
      <c r="AU1177" s="32">
        <f>SQRT(AP1177+1)/((AS1177+0.0000000000000000001)/charge/constants!$B$3)</f>
        <v>4.8066000000000004</v>
      </c>
      <c r="AV1177" s="32">
        <f>AT1177/eval!$E$18</f>
        <v>0</v>
      </c>
      <c r="AW1177" s="32">
        <f>AU1177/eval!$E$18</f>
        <v>5.8210958603810132</v>
      </c>
      <c r="BC1177" s="32" t="e">
        <f>Rohdaten!AD1177-G1177</f>
        <v>#DIV/0!</v>
      </c>
      <c r="BF1177" s="33">
        <f>Rohdaten!AF1177/eval!$B$7</f>
        <v>0</v>
      </c>
    </row>
    <row r="1178" spans="2:58" x14ac:dyDescent="0.2">
      <c r="B1178" s="29">
        <f>IF(1=1,Rohdaten!H1178,"x"&amp;Rohdaten!H1178)</f>
        <v>0</v>
      </c>
      <c r="C1178" s="29">
        <f>IF(101,Rohdaten!F1178,-Rohdaten!F1178)</f>
        <v>0</v>
      </c>
      <c r="E1178" s="32">
        <f>Rohdaten!J1178</f>
        <v>0</v>
      </c>
      <c r="F1178" s="32" t="e">
        <f>AVERAGE(Rohdaten!L1178,Rohdaten!X1178,Rohdaten!AD1178)</f>
        <v>#DIV/0!</v>
      </c>
      <c r="G1178" s="29" t="e">
        <f t="array" ref="G1178">AVERAGE(IF(Rohdaten!E1178='turnwise standard'!$A$5:$A$99,'turnwise standard'!$F$5:$F$99))</f>
        <v>#DIV/0!</v>
      </c>
      <c r="H1178" s="29" t="b">
        <f>IF(ISERROR(G1178),1&lt;0,E1178-G1178&gt;eval!$B$6)</f>
        <v>0</v>
      </c>
      <c r="I1178" s="32" t="e">
        <f>Rohdaten!L1178-G1178</f>
        <v>#DIV/0!</v>
      </c>
      <c r="J1178" s="32">
        <f t="shared" si="230"/>
        <v>0</v>
      </c>
      <c r="K1178" s="32">
        <f t="shared" si="231"/>
        <v>0</v>
      </c>
      <c r="V1178" s="31" t="e">
        <f t="array" ref="V1178">AVERAGE(IF(Rohdaten!E1178='turnwise standard'!$A$5:$A$99,'turnwise standard'!$P$5:$P$99))</f>
        <v>#DIV/0!</v>
      </c>
      <c r="AF1178" s="32">
        <f>(AC1178)/((AE1178+0.0000000000000000001)/charge/constants!$B$3)</f>
        <v>0</v>
      </c>
      <c r="AG1178" s="32">
        <f>SQRT(AC1178+1)/((AE1178+0.0000000000000000001)/charge/constants!$B$3)</f>
        <v>4.8066000000000004</v>
      </c>
      <c r="AH1178" s="32">
        <f>AF1178/eval!$E$18</f>
        <v>0</v>
      </c>
      <c r="AI1178" s="32">
        <f>AG1178/eval!$E$18</f>
        <v>5.8210958603810132</v>
      </c>
      <c r="AR1178" s="32" t="e">
        <f t="shared" si="232"/>
        <v>#DIV/0!</v>
      </c>
      <c r="AT1178" s="32">
        <f>(AP1178)/((AS1178+0.0000000000000000001)/charge/constants!$B$3)</f>
        <v>0</v>
      </c>
      <c r="AU1178" s="32">
        <f>SQRT(AP1178+1)/((AS1178+0.0000000000000000001)/charge/constants!$B$3)</f>
        <v>4.8066000000000004</v>
      </c>
      <c r="AV1178" s="32">
        <f>AT1178/eval!$E$18</f>
        <v>0</v>
      </c>
      <c r="AW1178" s="32">
        <f>AU1178/eval!$E$18</f>
        <v>5.8210958603810132</v>
      </c>
      <c r="BC1178" s="32" t="e">
        <f>Rohdaten!AD1178-G1178</f>
        <v>#DIV/0!</v>
      </c>
      <c r="BF1178" s="33">
        <f>Rohdaten!AF1178/eval!$B$7</f>
        <v>0</v>
      </c>
    </row>
    <row r="1179" spans="2:58" x14ac:dyDescent="0.2">
      <c r="B1179" s="29">
        <f>IF(1=1,Rohdaten!H1179,"x"&amp;Rohdaten!H1179)</f>
        <v>0</v>
      </c>
      <c r="C1179" s="29">
        <f>IF(101,Rohdaten!F1179,-Rohdaten!F1179)</f>
        <v>0</v>
      </c>
      <c r="E1179" s="32">
        <f>Rohdaten!J1179</f>
        <v>0</v>
      </c>
      <c r="F1179" s="32" t="e">
        <f>AVERAGE(Rohdaten!L1179,Rohdaten!X1179,Rohdaten!AD1179)</f>
        <v>#DIV/0!</v>
      </c>
      <c r="G1179" s="29" t="e">
        <f t="array" ref="G1179">AVERAGE(IF(Rohdaten!E1179='turnwise standard'!$A$5:$A$99,'turnwise standard'!$F$5:$F$99))</f>
        <v>#DIV/0!</v>
      </c>
      <c r="H1179" s="29" t="b">
        <f>IF(ISERROR(G1179),1&lt;0,E1179-G1179&gt;eval!$B$6)</f>
        <v>0</v>
      </c>
      <c r="I1179" s="32" t="e">
        <f>Rohdaten!L1179-G1179</f>
        <v>#DIV/0!</v>
      </c>
      <c r="J1179" s="32">
        <f t="shared" si="230"/>
        <v>0</v>
      </c>
      <c r="K1179" s="32">
        <f t="shared" si="231"/>
        <v>0</v>
      </c>
      <c r="V1179" s="31" t="e">
        <f t="array" ref="V1179">AVERAGE(IF(Rohdaten!E1179='turnwise standard'!$A$5:$A$99,'turnwise standard'!$P$5:$P$99))</f>
        <v>#DIV/0!</v>
      </c>
      <c r="AF1179" s="32">
        <f>(AC1179)/((AE1179+0.0000000000000000001)/charge/constants!$B$3)</f>
        <v>0</v>
      </c>
      <c r="AG1179" s="32">
        <f>SQRT(AC1179+1)/((AE1179+0.0000000000000000001)/charge/constants!$B$3)</f>
        <v>4.8066000000000004</v>
      </c>
      <c r="AH1179" s="32">
        <f>AF1179/eval!$E$18</f>
        <v>0</v>
      </c>
      <c r="AI1179" s="32">
        <f>AG1179/eval!$E$18</f>
        <v>5.8210958603810132</v>
      </c>
      <c r="AR1179" s="32" t="e">
        <f t="shared" si="232"/>
        <v>#DIV/0!</v>
      </c>
      <c r="AT1179" s="32">
        <f>(AP1179)/((AS1179+0.0000000000000000001)/charge/constants!$B$3)</f>
        <v>0</v>
      </c>
      <c r="AU1179" s="32">
        <f>SQRT(AP1179+1)/((AS1179+0.0000000000000000001)/charge/constants!$B$3)</f>
        <v>4.8066000000000004</v>
      </c>
      <c r="AV1179" s="32">
        <f>AT1179/eval!$E$18</f>
        <v>0</v>
      </c>
      <c r="AW1179" s="32">
        <f>AU1179/eval!$E$18</f>
        <v>5.8210958603810132</v>
      </c>
      <c r="BC1179" s="32" t="e">
        <f>Rohdaten!AD1179-G1179</f>
        <v>#DIV/0!</v>
      </c>
      <c r="BF1179" s="33">
        <f>Rohdaten!AF1179/eval!$B$7</f>
        <v>0</v>
      </c>
    </row>
    <row r="1180" spans="2:58" x14ac:dyDescent="0.2">
      <c r="B1180" s="29">
        <f>IF(1=1,Rohdaten!H1180,"x"&amp;Rohdaten!H1180)</f>
        <v>0</v>
      </c>
      <c r="C1180" s="29">
        <f>IF(101,Rohdaten!F1180,-Rohdaten!F1180)</f>
        <v>0</v>
      </c>
      <c r="E1180" s="32">
        <f>Rohdaten!J1180</f>
        <v>0</v>
      </c>
      <c r="F1180" s="32" t="e">
        <f>AVERAGE(Rohdaten!L1180,Rohdaten!X1180,Rohdaten!AD1180)</f>
        <v>#DIV/0!</v>
      </c>
      <c r="G1180" s="29" t="e">
        <f t="array" ref="G1180">AVERAGE(IF(Rohdaten!E1180='turnwise standard'!$A$5:$A$99,'turnwise standard'!$F$5:$F$99))</f>
        <v>#DIV/0!</v>
      </c>
      <c r="H1180" s="29" t="b">
        <f>IF(ISERROR(G1180),1&lt;0,E1180-G1180&gt;eval!$B$6)</f>
        <v>0</v>
      </c>
      <c r="I1180" s="32" t="e">
        <f>Rohdaten!L1180-G1180</f>
        <v>#DIV/0!</v>
      </c>
      <c r="J1180" s="32">
        <f t="shared" si="230"/>
        <v>0</v>
      </c>
      <c r="K1180" s="32">
        <f t="shared" si="231"/>
        <v>0</v>
      </c>
      <c r="V1180" s="31" t="e">
        <f t="array" ref="V1180">AVERAGE(IF(Rohdaten!E1180='turnwise standard'!$A$5:$A$99,'turnwise standard'!$P$5:$P$99))</f>
        <v>#DIV/0!</v>
      </c>
      <c r="AF1180" s="32">
        <f>(AC1180)/((AE1180+0.0000000000000000001)/charge/constants!$B$3)</f>
        <v>0</v>
      </c>
      <c r="AG1180" s="32">
        <f>SQRT(AC1180+1)/((AE1180+0.0000000000000000001)/charge/constants!$B$3)</f>
        <v>4.8066000000000004</v>
      </c>
      <c r="AH1180" s="32">
        <f>AF1180/eval!$E$18</f>
        <v>0</v>
      </c>
      <c r="AI1180" s="32">
        <f>AG1180/eval!$E$18</f>
        <v>5.8210958603810132</v>
      </c>
      <c r="AR1180" s="32" t="e">
        <f t="shared" si="232"/>
        <v>#DIV/0!</v>
      </c>
      <c r="AT1180" s="32">
        <f>(AP1180)/((AS1180+0.0000000000000000001)/charge/constants!$B$3)</f>
        <v>0</v>
      </c>
      <c r="AU1180" s="32">
        <f>SQRT(AP1180+1)/((AS1180+0.0000000000000000001)/charge/constants!$B$3)</f>
        <v>4.8066000000000004</v>
      </c>
      <c r="AV1180" s="32">
        <f>AT1180/eval!$E$18</f>
        <v>0</v>
      </c>
      <c r="AW1180" s="32">
        <f>AU1180/eval!$E$18</f>
        <v>5.8210958603810132</v>
      </c>
      <c r="BC1180" s="32" t="e">
        <f>Rohdaten!AD1180-G1180</f>
        <v>#DIV/0!</v>
      </c>
      <c r="BF1180" s="33">
        <f>Rohdaten!AF1180/eval!$B$7</f>
        <v>0</v>
      </c>
    </row>
    <row r="1181" spans="2:58" x14ac:dyDescent="0.2">
      <c r="B1181" s="29">
        <f>IF(1=1,Rohdaten!H1181,"x"&amp;Rohdaten!H1181)</f>
        <v>0</v>
      </c>
      <c r="C1181" s="29">
        <f>IF(101,Rohdaten!F1181,-Rohdaten!F1181)</f>
        <v>0</v>
      </c>
      <c r="E1181" s="32">
        <f>Rohdaten!J1181</f>
        <v>0</v>
      </c>
      <c r="F1181" s="32" t="e">
        <f>AVERAGE(Rohdaten!L1181,Rohdaten!X1181,Rohdaten!AD1181)</f>
        <v>#DIV/0!</v>
      </c>
      <c r="G1181" s="29" t="e">
        <f t="array" ref="G1181">AVERAGE(IF(Rohdaten!E1181='turnwise standard'!$A$5:$A$99,'turnwise standard'!$F$5:$F$99))</f>
        <v>#DIV/0!</v>
      </c>
      <c r="H1181" s="29" t="b">
        <f>IF(ISERROR(G1181),1&lt;0,E1181-G1181&gt;eval!$B$6)</f>
        <v>0</v>
      </c>
      <c r="I1181" s="32" t="e">
        <f>Rohdaten!L1181-G1181</f>
        <v>#DIV/0!</v>
      </c>
      <c r="J1181" s="32">
        <f t="shared" si="230"/>
        <v>0</v>
      </c>
      <c r="K1181" s="32">
        <f t="shared" si="231"/>
        <v>0</v>
      </c>
      <c r="V1181" s="31" t="e">
        <f t="array" ref="V1181">AVERAGE(IF(Rohdaten!E1181='turnwise standard'!$A$5:$A$99,'turnwise standard'!$P$5:$P$99))</f>
        <v>#DIV/0!</v>
      </c>
      <c r="AF1181" s="32">
        <f>(AC1181)/((AE1181+0.0000000000000000001)/charge/constants!$B$3)</f>
        <v>0</v>
      </c>
      <c r="AG1181" s="32">
        <f>SQRT(AC1181+1)/((AE1181+0.0000000000000000001)/charge/constants!$B$3)</f>
        <v>4.8066000000000004</v>
      </c>
      <c r="AH1181" s="32">
        <f>AF1181/eval!$E$18</f>
        <v>0</v>
      </c>
      <c r="AI1181" s="32">
        <f>AG1181/eval!$E$18</f>
        <v>5.8210958603810132</v>
      </c>
      <c r="AR1181" s="32" t="e">
        <f t="shared" si="232"/>
        <v>#DIV/0!</v>
      </c>
      <c r="AT1181" s="32">
        <f>(AP1181)/((AS1181+0.0000000000000000001)/charge/constants!$B$3)</f>
        <v>0</v>
      </c>
      <c r="AU1181" s="32">
        <f>SQRT(AP1181+1)/((AS1181+0.0000000000000000001)/charge/constants!$B$3)</f>
        <v>4.8066000000000004</v>
      </c>
      <c r="AV1181" s="32">
        <f>AT1181/eval!$E$18</f>
        <v>0</v>
      </c>
      <c r="AW1181" s="32">
        <f>AU1181/eval!$E$18</f>
        <v>5.8210958603810132</v>
      </c>
      <c r="BC1181" s="32" t="e">
        <f>Rohdaten!AD1181-G1181</f>
        <v>#DIV/0!</v>
      </c>
      <c r="BF1181" s="33">
        <f>Rohdaten!AF1181/eval!$B$7</f>
        <v>0</v>
      </c>
    </row>
    <row r="1182" spans="2:58" x14ac:dyDescent="0.2">
      <c r="B1182" s="29">
        <f>IF(1=1,Rohdaten!H1182,"x"&amp;Rohdaten!H1182)</f>
        <v>0</v>
      </c>
      <c r="C1182" s="29">
        <f>IF(101,Rohdaten!F1182,-Rohdaten!F1182)</f>
        <v>0</v>
      </c>
      <c r="E1182" s="32">
        <f>Rohdaten!J1182</f>
        <v>0</v>
      </c>
      <c r="F1182" s="32" t="e">
        <f>AVERAGE(Rohdaten!L1182,Rohdaten!X1182,Rohdaten!AD1182)</f>
        <v>#DIV/0!</v>
      </c>
      <c r="G1182" s="29" t="e">
        <f t="array" ref="G1182">AVERAGE(IF(Rohdaten!E1182='turnwise standard'!$A$5:$A$99,'turnwise standard'!$F$5:$F$99))</f>
        <v>#DIV/0!</v>
      </c>
      <c r="H1182" s="29" t="b">
        <f>IF(ISERROR(G1182),1&lt;0,E1182-G1182&gt;eval!$B$6)</f>
        <v>0</v>
      </c>
      <c r="I1182" s="32" t="e">
        <f>Rohdaten!L1182-G1182</f>
        <v>#DIV/0!</v>
      </c>
      <c r="J1182" s="32">
        <f t="shared" si="230"/>
        <v>0</v>
      </c>
      <c r="K1182" s="32">
        <f t="shared" si="231"/>
        <v>0</v>
      </c>
      <c r="V1182" s="31" t="e">
        <f t="array" ref="V1182">AVERAGE(IF(Rohdaten!E1182='turnwise standard'!$A$5:$A$99,'turnwise standard'!$P$5:$P$99))</f>
        <v>#DIV/0!</v>
      </c>
      <c r="AF1182" s="32">
        <f>(AC1182)/((AE1182+0.0000000000000000001)/charge/constants!$B$3)</f>
        <v>0</v>
      </c>
      <c r="AG1182" s="32">
        <f>SQRT(AC1182+1)/((AE1182+0.0000000000000000001)/charge/constants!$B$3)</f>
        <v>4.8066000000000004</v>
      </c>
      <c r="AH1182" s="32">
        <f>AF1182/eval!$E$18</f>
        <v>0</v>
      </c>
      <c r="AI1182" s="32">
        <f>AG1182/eval!$E$18</f>
        <v>5.8210958603810132</v>
      </c>
      <c r="AR1182" s="32" t="e">
        <f t="shared" si="232"/>
        <v>#DIV/0!</v>
      </c>
      <c r="AT1182" s="32">
        <f>(AP1182)/((AS1182+0.0000000000000000001)/charge/constants!$B$3)</f>
        <v>0</v>
      </c>
      <c r="AU1182" s="32">
        <f>SQRT(AP1182+1)/((AS1182+0.0000000000000000001)/charge/constants!$B$3)</f>
        <v>4.8066000000000004</v>
      </c>
      <c r="AV1182" s="32">
        <f>AT1182/eval!$E$18</f>
        <v>0</v>
      </c>
      <c r="AW1182" s="32">
        <f>AU1182/eval!$E$18</f>
        <v>5.8210958603810132</v>
      </c>
      <c r="BC1182" s="32" t="e">
        <f>Rohdaten!AD1182-G1182</f>
        <v>#DIV/0!</v>
      </c>
      <c r="BF1182" s="33">
        <f>Rohdaten!AF1182/eval!$B$7</f>
        <v>0</v>
      </c>
    </row>
    <row r="1183" spans="2:58" x14ac:dyDescent="0.2">
      <c r="B1183" s="29">
        <f>IF(1=1,Rohdaten!H1183,"x"&amp;Rohdaten!H1183)</f>
        <v>0</v>
      </c>
      <c r="C1183" s="29">
        <f>IF(101,Rohdaten!F1183,-Rohdaten!F1183)</f>
        <v>0</v>
      </c>
      <c r="E1183" s="32">
        <f>Rohdaten!J1183</f>
        <v>0</v>
      </c>
      <c r="F1183" s="32" t="e">
        <f>AVERAGE(Rohdaten!L1183,Rohdaten!X1183,Rohdaten!AD1183)</f>
        <v>#DIV/0!</v>
      </c>
      <c r="G1183" s="29" t="e">
        <f t="array" ref="G1183">AVERAGE(IF(Rohdaten!E1183='turnwise standard'!$A$5:$A$99,'turnwise standard'!$F$5:$F$99))</f>
        <v>#DIV/0!</v>
      </c>
      <c r="H1183" s="29" t="b">
        <f>IF(ISERROR(G1183),1&lt;0,E1183-G1183&gt;eval!$B$6)</f>
        <v>0</v>
      </c>
      <c r="I1183" s="32" t="e">
        <f>Rohdaten!L1183-G1183</f>
        <v>#DIV/0!</v>
      </c>
      <c r="J1183" s="32">
        <f t="shared" si="230"/>
        <v>0</v>
      </c>
      <c r="K1183" s="32">
        <f t="shared" si="231"/>
        <v>0</v>
      </c>
      <c r="V1183" s="31" t="e">
        <f t="array" ref="V1183">AVERAGE(IF(Rohdaten!E1183='turnwise standard'!$A$5:$A$99,'turnwise standard'!$P$5:$P$99))</f>
        <v>#DIV/0!</v>
      </c>
      <c r="AF1183" s="32">
        <f>(AC1183)/((AE1183+0.0000000000000000001)/charge/constants!$B$3)</f>
        <v>0</v>
      </c>
      <c r="AG1183" s="32">
        <f>SQRT(AC1183+1)/((AE1183+0.0000000000000000001)/charge/constants!$B$3)</f>
        <v>4.8066000000000004</v>
      </c>
      <c r="AH1183" s="32">
        <f>AF1183/eval!$E$18</f>
        <v>0</v>
      </c>
      <c r="AI1183" s="32">
        <f>AG1183/eval!$E$18</f>
        <v>5.8210958603810132</v>
      </c>
      <c r="AR1183" s="32" t="e">
        <f t="shared" si="232"/>
        <v>#DIV/0!</v>
      </c>
      <c r="AT1183" s="32">
        <f>(AP1183)/((AS1183+0.0000000000000000001)/charge/constants!$B$3)</f>
        <v>0</v>
      </c>
      <c r="AU1183" s="32">
        <f>SQRT(AP1183+1)/((AS1183+0.0000000000000000001)/charge/constants!$B$3)</f>
        <v>4.8066000000000004</v>
      </c>
      <c r="AV1183" s="32">
        <f>AT1183/eval!$E$18</f>
        <v>0</v>
      </c>
      <c r="AW1183" s="32">
        <f>AU1183/eval!$E$18</f>
        <v>5.8210958603810132</v>
      </c>
      <c r="BC1183" s="32" t="e">
        <f>Rohdaten!AD1183-G1183</f>
        <v>#DIV/0!</v>
      </c>
      <c r="BF1183" s="33">
        <f>Rohdaten!AF1183/eval!$B$7</f>
        <v>0</v>
      </c>
    </row>
    <row r="1184" spans="2:58" x14ac:dyDescent="0.2">
      <c r="B1184" s="29">
        <f>IF(1=1,Rohdaten!H1184,"x"&amp;Rohdaten!H1184)</f>
        <v>0</v>
      </c>
      <c r="C1184" s="29">
        <f>IF(101,Rohdaten!F1184,-Rohdaten!F1184)</f>
        <v>0</v>
      </c>
      <c r="E1184" s="32">
        <f>Rohdaten!J1184</f>
        <v>0</v>
      </c>
      <c r="F1184" s="32" t="e">
        <f>AVERAGE(Rohdaten!L1184,Rohdaten!X1184,Rohdaten!AD1184)</f>
        <v>#DIV/0!</v>
      </c>
      <c r="G1184" s="29" t="e">
        <f t="array" ref="G1184">AVERAGE(IF(Rohdaten!E1184='turnwise standard'!$A$5:$A$99,'turnwise standard'!$F$5:$F$99))</f>
        <v>#DIV/0!</v>
      </c>
      <c r="H1184" s="29" t="b">
        <f>IF(ISERROR(G1184),1&lt;0,E1184-G1184&gt;eval!$B$6)</f>
        <v>0</v>
      </c>
      <c r="I1184" s="32" t="e">
        <f>Rohdaten!L1184-G1184</f>
        <v>#DIV/0!</v>
      </c>
      <c r="J1184" s="32">
        <f t="shared" si="230"/>
        <v>0</v>
      </c>
      <c r="K1184" s="32">
        <f t="shared" si="231"/>
        <v>0</v>
      </c>
      <c r="V1184" s="31" t="e">
        <f t="array" ref="V1184">AVERAGE(IF(Rohdaten!E1184='turnwise standard'!$A$5:$A$99,'turnwise standard'!$P$5:$P$99))</f>
        <v>#DIV/0!</v>
      </c>
      <c r="AF1184" s="32">
        <f>(AC1184)/((AE1184+0.0000000000000000001)/charge/constants!$B$3)</f>
        <v>0</v>
      </c>
      <c r="AG1184" s="32">
        <f>SQRT(AC1184+1)/((AE1184+0.0000000000000000001)/charge/constants!$B$3)</f>
        <v>4.8066000000000004</v>
      </c>
      <c r="AH1184" s="32">
        <f>AF1184/eval!$E$18</f>
        <v>0</v>
      </c>
      <c r="AI1184" s="32">
        <f>AG1184/eval!$E$18</f>
        <v>5.8210958603810132</v>
      </c>
      <c r="AR1184" s="32" t="e">
        <f t="shared" si="232"/>
        <v>#DIV/0!</v>
      </c>
      <c r="AT1184" s="32">
        <f>(AP1184)/((AS1184+0.0000000000000000001)/charge/constants!$B$3)</f>
        <v>0</v>
      </c>
      <c r="AU1184" s="32">
        <f>SQRT(AP1184+1)/((AS1184+0.0000000000000000001)/charge/constants!$B$3)</f>
        <v>4.8066000000000004</v>
      </c>
      <c r="AV1184" s="32">
        <f>AT1184/eval!$E$18</f>
        <v>0</v>
      </c>
      <c r="AW1184" s="32">
        <f>AU1184/eval!$E$18</f>
        <v>5.8210958603810132</v>
      </c>
      <c r="BC1184" s="32" t="e">
        <f>Rohdaten!AD1184-G1184</f>
        <v>#DIV/0!</v>
      </c>
      <c r="BF1184" s="33">
        <f>Rohdaten!AF1184/eval!$B$7</f>
        <v>0</v>
      </c>
    </row>
    <row r="1185" spans="2:58" x14ac:dyDescent="0.2">
      <c r="B1185" s="29">
        <f>IF(1=1,Rohdaten!H1185,"x"&amp;Rohdaten!H1185)</f>
        <v>0</v>
      </c>
      <c r="C1185" s="29">
        <f>IF(101,Rohdaten!F1185,-Rohdaten!F1185)</f>
        <v>0</v>
      </c>
      <c r="E1185" s="32">
        <f>Rohdaten!J1185</f>
        <v>0</v>
      </c>
      <c r="F1185" s="32" t="e">
        <f>AVERAGE(Rohdaten!L1185,Rohdaten!X1185,Rohdaten!AD1185)</f>
        <v>#DIV/0!</v>
      </c>
      <c r="G1185" s="29" t="e">
        <f t="array" ref="G1185">AVERAGE(IF(Rohdaten!E1185='turnwise standard'!$A$5:$A$99,'turnwise standard'!$F$5:$F$99))</f>
        <v>#DIV/0!</v>
      </c>
      <c r="H1185" s="29" t="b">
        <f>IF(ISERROR(G1185),1&lt;0,E1185-G1185&gt;eval!$B$6)</f>
        <v>0</v>
      </c>
      <c r="I1185" s="32" t="e">
        <f>Rohdaten!L1185-G1185</f>
        <v>#DIV/0!</v>
      </c>
      <c r="J1185" s="32">
        <f t="shared" si="230"/>
        <v>0</v>
      </c>
      <c r="K1185" s="32">
        <f t="shared" si="231"/>
        <v>0</v>
      </c>
      <c r="V1185" s="31" t="e">
        <f t="array" ref="V1185">AVERAGE(IF(Rohdaten!E1185='turnwise standard'!$A$5:$A$99,'turnwise standard'!$P$5:$P$99))</f>
        <v>#DIV/0!</v>
      </c>
      <c r="AF1185" s="32">
        <f>(AC1185)/((AE1185+0.0000000000000000001)/charge/constants!$B$3)</f>
        <v>0</v>
      </c>
      <c r="AG1185" s="32">
        <f>SQRT(AC1185+1)/((AE1185+0.0000000000000000001)/charge/constants!$B$3)</f>
        <v>4.8066000000000004</v>
      </c>
      <c r="AH1185" s="32">
        <f>AF1185/eval!$E$18</f>
        <v>0</v>
      </c>
      <c r="AI1185" s="32">
        <f>AG1185/eval!$E$18</f>
        <v>5.8210958603810132</v>
      </c>
      <c r="AR1185" s="32" t="e">
        <f t="shared" si="232"/>
        <v>#DIV/0!</v>
      </c>
      <c r="AT1185" s="32">
        <f>(AP1185)/((AS1185+0.0000000000000000001)/charge/constants!$B$3)</f>
        <v>0</v>
      </c>
      <c r="AU1185" s="32">
        <f>SQRT(AP1185+1)/((AS1185+0.0000000000000000001)/charge/constants!$B$3)</f>
        <v>4.8066000000000004</v>
      </c>
      <c r="AV1185" s="32">
        <f>AT1185/eval!$E$18</f>
        <v>0</v>
      </c>
      <c r="AW1185" s="32">
        <f>AU1185/eval!$E$18</f>
        <v>5.8210958603810132</v>
      </c>
      <c r="BC1185" s="32" t="e">
        <f>Rohdaten!AD1185-G1185</f>
        <v>#DIV/0!</v>
      </c>
      <c r="BF1185" s="33">
        <f>Rohdaten!AF1185/eval!$B$7</f>
        <v>0</v>
      </c>
    </row>
    <row r="1186" spans="2:58" x14ac:dyDescent="0.2">
      <c r="B1186" s="29">
        <f>IF(1=1,Rohdaten!H1186,"x"&amp;Rohdaten!H1186)</f>
        <v>0</v>
      </c>
      <c r="C1186" s="29">
        <f>IF(101,Rohdaten!F1186,-Rohdaten!F1186)</f>
        <v>0</v>
      </c>
      <c r="E1186" s="32">
        <f>Rohdaten!J1186</f>
        <v>0</v>
      </c>
      <c r="F1186" s="32" t="e">
        <f>AVERAGE(Rohdaten!L1186,Rohdaten!X1186,Rohdaten!AD1186)</f>
        <v>#DIV/0!</v>
      </c>
      <c r="G1186" s="29" t="e">
        <f t="array" ref="G1186">AVERAGE(IF(Rohdaten!E1186='turnwise standard'!$A$5:$A$99,'turnwise standard'!$F$5:$F$99))</f>
        <v>#DIV/0!</v>
      </c>
      <c r="H1186" s="29" t="b">
        <f>IF(ISERROR(G1186),1&lt;0,E1186-G1186&gt;eval!$B$6)</f>
        <v>0</v>
      </c>
      <c r="I1186" s="32" t="e">
        <f>Rohdaten!L1186-G1186</f>
        <v>#DIV/0!</v>
      </c>
      <c r="J1186" s="32">
        <f t="shared" si="230"/>
        <v>0</v>
      </c>
      <c r="K1186" s="32">
        <f t="shared" si="231"/>
        <v>0</v>
      </c>
      <c r="V1186" s="31" t="e">
        <f t="array" ref="V1186">AVERAGE(IF(Rohdaten!E1186='turnwise standard'!$A$5:$A$99,'turnwise standard'!$P$5:$P$99))</f>
        <v>#DIV/0!</v>
      </c>
      <c r="AF1186" s="32">
        <f>(AC1186)/((AE1186+0.0000000000000000001)/charge/constants!$B$3)</f>
        <v>0</v>
      </c>
      <c r="AG1186" s="32">
        <f>SQRT(AC1186+1)/((AE1186+0.0000000000000000001)/charge/constants!$B$3)</f>
        <v>4.8066000000000004</v>
      </c>
      <c r="AH1186" s="32">
        <f>AF1186/eval!$E$18</f>
        <v>0</v>
      </c>
      <c r="AI1186" s="32">
        <f>AG1186/eval!$E$18</f>
        <v>5.8210958603810132</v>
      </c>
      <c r="AR1186" s="32" t="e">
        <f t="shared" si="232"/>
        <v>#DIV/0!</v>
      </c>
      <c r="AT1186" s="32">
        <f>(AP1186)/((AS1186+0.0000000000000000001)/charge/constants!$B$3)</f>
        <v>0</v>
      </c>
      <c r="AU1186" s="32">
        <f>SQRT(AP1186+1)/((AS1186+0.0000000000000000001)/charge/constants!$B$3)</f>
        <v>4.8066000000000004</v>
      </c>
      <c r="AV1186" s="32">
        <f>AT1186/eval!$E$18</f>
        <v>0</v>
      </c>
      <c r="AW1186" s="32">
        <f>AU1186/eval!$E$18</f>
        <v>5.8210958603810132</v>
      </c>
      <c r="BC1186" s="32" t="e">
        <f>Rohdaten!AD1186-G1186</f>
        <v>#DIV/0!</v>
      </c>
      <c r="BF1186" s="33">
        <f>Rohdaten!AF1186/eval!$B$7</f>
        <v>0</v>
      </c>
    </row>
    <row r="1187" spans="2:58" x14ac:dyDescent="0.2">
      <c r="B1187" s="29">
        <f>IF(1=1,Rohdaten!H1187,"x"&amp;Rohdaten!H1187)</f>
        <v>0</v>
      </c>
      <c r="C1187" s="29">
        <f>IF(101,Rohdaten!F1187,-Rohdaten!F1187)</f>
        <v>0</v>
      </c>
      <c r="E1187" s="32">
        <f>Rohdaten!J1187</f>
        <v>0</v>
      </c>
      <c r="F1187" s="32" t="e">
        <f>AVERAGE(Rohdaten!L1187,Rohdaten!X1187,Rohdaten!AD1187)</f>
        <v>#DIV/0!</v>
      </c>
      <c r="G1187" s="29" t="e">
        <f t="array" ref="G1187">AVERAGE(IF(Rohdaten!E1187='turnwise standard'!$A$5:$A$99,'turnwise standard'!$F$5:$F$99))</f>
        <v>#DIV/0!</v>
      </c>
      <c r="H1187" s="29" t="b">
        <f>IF(ISERROR(G1187),1&lt;0,E1187-G1187&gt;eval!$B$6)</f>
        <v>0</v>
      </c>
      <c r="I1187" s="32" t="e">
        <f>Rohdaten!L1187-G1187</f>
        <v>#DIV/0!</v>
      </c>
      <c r="J1187" s="32">
        <f t="shared" si="230"/>
        <v>0</v>
      </c>
      <c r="K1187" s="32">
        <f t="shared" si="231"/>
        <v>0</v>
      </c>
      <c r="V1187" s="31" t="e">
        <f t="array" ref="V1187">AVERAGE(IF(Rohdaten!E1187='turnwise standard'!$A$5:$A$99,'turnwise standard'!$P$5:$P$99))</f>
        <v>#DIV/0!</v>
      </c>
      <c r="AF1187" s="32">
        <f>(AC1187)/((AE1187+0.0000000000000000001)/charge/constants!$B$3)</f>
        <v>0</v>
      </c>
      <c r="AG1187" s="32">
        <f>SQRT(AC1187+1)/((AE1187+0.0000000000000000001)/charge/constants!$B$3)</f>
        <v>4.8066000000000004</v>
      </c>
      <c r="AH1187" s="32">
        <f>AF1187/eval!$E$18</f>
        <v>0</v>
      </c>
      <c r="AI1187" s="32">
        <f>AG1187/eval!$E$18</f>
        <v>5.8210958603810132</v>
      </c>
      <c r="AR1187" s="32" t="e">
        <f t="shared" si="232"/>
        <v>#DIV/0!</v>
      </c>
      <c r="AT1187" s="32">
        <f>(AP1187)/((AS1187+0.0000000000000000001)/charge/constants!$B$3)</f>
        <v>0</v>
      </c>
      <c r="AU1187" s="32">
        <f>SQRT(AP1187+1)/((AS1187+0.0000000000000000001)/charge/constants!$B$3)</f>
        <v>4.8066000000000004</v>
      </c>
      <c r="AV1187" s="32">
        <f>AT1187/eval!$E$18</f>
        <v>0</v>
      </c>
      <c r="AW1187" s="32">
        <f>AU1187/eval!$E$18</f>
        <v>5.8210958603810132</v>
      </c>
      <c r="BC1187" s="32" t="e">
        <f>Rohdaten!AD1187-G1187</f>
        <v>#DIV/0!</v>
      </c>
      <c r="BF1187" s="33">
        <f>Rohdaten!AF1187/eval!$B$7</f>
        <v>0</v>
      </c>
    </row>
    <row r="1188" spans="2:58" x14ac:dyDescent="0.2">
      <c r="B1188" s="29">
        <f>IF(1=1,Rohdaten!H1188,"x"&amp;Rohdaten!H1188)</f>
        <v>0</v>
      </c>
      <c r="C1188" s="29">
        <f>IF(101,Rohdaten!F1188,-Rohdaten!F1188)</f>
        <v>0</v>
      </c>
      <c r="E1188" s="32">
        <f>Rohdaten!J1188</f>
        <v>0</v>
      </c>
      <c r="F1188" s="32" t="e">
        <f>AVERAGE(Rohdaten!L1188,Rohdaten!X1188,Rohdaten!AD1188)</f>
        <v>#DIV/0!</v>
      </c>
      <c r="G1188" s="29" t="e">
        <f t="array" ref="G1188">AVERAGE(IF(Rohdaten!E1188='turnwise standard'!$A$5:$A$99,'turnwise standard'!$F$5:$F$99))</f>
        <v>#DIV/0!</v>
      </c>
      <c r="H1188" s="29" t="b">
        <f>IF(ISERROR(G1188),1&lt;0,E1188-G1188&gt;eval!$B$6)</f>
        <v>0</v>
      </c>
      <c r="I1188" s="32" t="e">
        <f>Rohdaten!L1188-G1188</f>
        <v>#DIV/0!</v>
      </c>
      <c r="J1188" s="32">
        <f t="shared" si="230"/>
        <v>0</v>
      </c>
      <c r="K1188" s="32">
        <f t="shared" si="231"/>
        <v>0</v>
      </c>
      <c r="V1188" s="31" t="e">
        <f t="array" ref="V1188">AVERAGE(IF(Rohdaten!E1188='turnwise standard'!$A$5:$A$99,'turnwise standard'!$P$5:$P$99))</f>
        <v>#DIV/0!</v>
      </c>
      <c r="AF1188" s="32">
        <f>(AC1188)/((AE1188+0.0000000000000000001)/charge/constants!$B$3)</f>
        <v>0</v>
      </c>
      <c r="AG1188" s="32">
        <f>SQRT(AC1188+1)/((AE1188+0.0000000000000000001)/charge/constants!$B$3)</f>
        <v>4.8066000000000004</v>
      </c>
      <c r="AH1188" s="32">
        <f>AF1188/eval!$E$18</f>
        <v>0</v>
      </c>
      <c r="AI1188" s="32">
        <f>AG1188/eval!$E$18</f>
        <v>5.8210958603810132</v>
      </c>
      <c r="AR1188" s="32" t="e">
        <f t="shared" si="232"/>
        <v>#DIV/0!</v>
      </c>
      <c r="AT1188" s="32">
        <f>(AP1188)/((AS1188+0.0000000000000000001)/charge/constants!$B$3)</f>
        <v>0</v>
      </c>
      <c r="AU1188" s="32">
        <f>SQRT(AP1188+1)/((AS1188+0.0000000000000000001)/charge/constants!$B$3)</f>
        <v>4.8066000000000004</v>
      </c>
      <c r="AV1188" s="32">
        <f>AT1188/eval!$E$18</f>
        <v>0</v>
      </c>
      <c r="AW1188" s="32">
        <f>AU1188/eval!$E$18</f>
        <v>5.8210958603810132</v>
      </c>
      <c r="BC1188" s="32" t="e">
        <f>Rohdaten!AD1188-G1188</f>
        <v>#DIV/0!</v>
      </c>
      <c r="BF1188" s="33">
        <f>Rohdaten!AF1188/eval!$B$7</f>
        <v>0</v>
      </c>
    </row>
    <row r="1189" spans="2:58" x14ac:dyDescent="0.2">
      <c r="B1189" s="29">
        <f>IF(1=1,Rohdaten!H1189,"x"&amp;Rohdaten!H1189)</f>
        <v>0</v>
      </c>
      <c r="C1189" s="29">
        <f>IF(101,Rohdaten!F1189,-Rohdaten!F1189)</f>
        <v>0</v>
      </c>
      <c r="E1189" s="32">
        <f>Rohdaten!J1189</f>
        <v>0</v>
      </c>
      <c r="F1189" s="32" t="e">
        <f>AVERAGE(Rohdaten!L1189,Rohdaten!X1189,Rohdaten!AD1189)</f>
        <v>#DIV/0!</v>
      </c>
      <c r="G1189" s="29" t="e">
        <f t="array" ref="G1189">AVERAGE(IF(Rohdaten!E1189='turnwise standard'!$A$5:$A$99,'turnwise standard'!$F$5:$F$99))</f>
        <v>#DIV/0!</v>
      </c>
      <c r="H1189" s="29" t="b">
        <f>IF(ISERROR(G1189),1&lt;0,E1189-G1189&gt;eval!$B$6)</f>
        <v>0</v>
      </c>
      <c r="I1189" s="32" t="e">
        <f>Rohdaten!L1189-G1189</f>
        <v>#DIV/0!</v>
      </c>
      <c r="J1189" s="32">
        <f t="shared" si="230"/>
        <v>0</v>
      </c>
      <c r="K1189" s="32">
        <f t="shared" si="231"/>
        <v>0</v>
      </c>
      <c r="V1189" s="31" t="e">
        <f t="array" ref="V1189">AVERAGE(IF(Rohdaten!E1189='turnwise standard'!$A$5:$A$99,'turnwise standard'!$P$5:$P$99))</f>
        <v>#DIV/0!</v>
      </c>
      <c r="AF1189" s="32">
        <f>(AC1189)/((AE1189+0.0000000000000000001)/charge/constants!$B$3)</f>
        <v>0</v>
      </c>
      <c r="AG1189" s="32">
        <f>SQRT(AC1189+1)/((AE1189+0.0000000000000000001)/charge/constants!$B$3)</f>
        <v>4.8066000000000004</v>
      </c>
      <c r="AH1189" s="32">
        <f>AF1189/eval!$E$18</f>
        <v>0</v>
      </c>
      <c r="AI1189" s="32">
        <f>AG1189/eval!$E$18</f>
        <v>5.8210958603810132</v>
      </c>
      <c r="AR1189" s="32" t="e">
        <f t="shared" si="232"/>
        <v>#DIV/0!</v>
      </c>
      <c r="AT1189" s="32">
        <f>(AP1189)/((AS1189+0.0000000000000000001)/charge/constants!$B$3)</f>
        <v>0</v>
      </c>
      <c r="AU1189" s="32">
        <f>SQRT(AP1189+1)/((AS1189+0.0000000000000000001)/charge/constants!$B$3)</f>
        <v>4.8066000000000004</v>
      </c>
      <c r="AV1189" s="32">
        <f>AT1189/eval!$E$18</f>
        <v>0</v>
      </c>
      <c r="AW1189" s="32">
        <f>AU1189/eval!$E$18</f>
        <v>5.8210958603810132</v>
      </c>
      <c r="BC1189" s="32" t="e">
        <f>Rohdaten!AD1189-G1189</f>
        <v>#DIV/0!</v>
      </c>
      <c r="BF1189" s="33">
        <f>Rohdaten!AF1189/eval!$B$7</f>
        <v>0</v>
      </c>
    </row>
    <row r="1190" spans="2:58" x14ac:dyDescent="0.2">
      <c r="B1190" s="29">
        <f>IF(1=1,Rohdaten!H1190,"x"&amp;Rohdaten!H1190)</f>
        <v>0</v>
      </c>
      <c r="C1190" s="29">
        <f>IF(101,Rohdaten!F1190,-Rohdaten!F1190)</f>
        <v>0</v>
      </c>
      <c r="E1190" s="32">
        <f>Rohdaten!J1190</f>
        <v>0</v>
      </c>
      <c r="F1190" s="32" t="e">
        <f>AVERAGE(Rohdaten!L1190,Rohdaten!X1190,Rohdaten!AD1190)</f>
        <v>#DIV/0!</v>
      </c>
      <c r="G1190" s="29" t="e">
        <f t="array" ref="G1190">AVERAGE(IF(Rohdaten!E1190='turnwise standard'!$A$5:$A$99,'turnwise standard'!$F$5:$F$99))</f>
        <v>#DIV/0!</v>
      </c>
      <c r="H1190" s="29" t="b">
        <f>IF(ISERROR(G1190),1&lt;0,E1190-G1190&gt;eval!$B$6)</f>
        <v>0</v>
      </c>
      <c r="I1190" s="32" t="e">
        <f>Rohdaten!L1190-G1190</f>
        <v>#DIV/0!</v>
      </c>
      <c r="J1190" s="32">
        <f t="shared" si="230"/>
        <v>0</v>
      </c>
      <c r="K1190" s="32">
        <f t="shared" si="231"/>
        <v>0</v>
      </c>
      <c r="V1190" s="31" t="e">
        <f t="array" ref="V1190">AVERAGE(IF(Rohdaten!E1190='turnwise standard'!$A$5:$A$99,'turnwise standard'!$P$5:$P$99))</f>
        <v>#DIV/0!</v>
      </c>
      <c r="AF1190" s="32">
        <f>(AC1190)/((AE1190+0.0000000000000000001)/charge/constants!$B$3)</f>
        <v>0</v>
      </c>
      <c r="AG1190" s="32">
        <f>SQRT(AC1190+1)/((AE1190+0.0000000000000000001)/charge/constants!$B$3)</f>
        <v>4.8066000000000004</v>
      </c>
      <c r="AH1190" s="32">
        <f>AF1190/eval!$E$18</f>
        <v>0</v>
      </c>
      <c r="AI1190" s="32">
        <f>AG1190/eval!$E$18</f>
        <v>5.8210958603810132</v>
      </c>
      <c r="AR1190" s="32" t="e">
        <f t="shared" si="232"/>
        <v>#DIV/0!</v>
      </c>
      <c r="AT1190" s="32">
        <f>(AP1190)/((AS1190+0.0000000000000000001)/charge/constants!$B$3)</f>
        <v>0</v>
      </c>
      <c r="AU1190" s="32">
        <f>SQRT(AP1190+1)/((AS1190+0.0000000000000000001)/charge/constants!$B$3)</f>
        <v>4.8066000000000004</v>
      </c>
      <c r="AV1190" s="32">
        <f>AT1190/eval!$E$18</f>
        <v>0</v>
      </c>
      <c r="AW1190" s="32">
        <f>AU1190/eval!$E$18</f>
        <v>5.8210958603810132</v>
      </c>
      <c r="BC1190" s="32" t="e">
        <f>Rohdaten!AD1190-G1190</f>
        <v>#DIV/0!</v>
      </c>
      <c r="BF1190" s="33">
        <f>Rohdaten!AF1190/eval!$B$7</f>
        <v>0</v>
      </c>
    </row>
    <row r="1191" spans="2:58" x14ac:dyDescent="0.2">
      <c r="B1191" s="29">
        <f>IF(1=1,Rohdaten!H1191,"x"&amp;Rohdaten!H1191)</f>
        <v>0</v>
      </c>
      <c r="C1191" s="29">
        <f>IF(101,Rohdaten!F1191,-Rohdaten!F1191)</f>
        <v>0</v>
      </c>
      <c r="E1191" s="32">
        <f>Rohdaten!J1191</f>
        <v>0</v>
      </c>
      <c r="F1191" s="32" t="e">
        <f>AVERAGE(Rohdaten!L1191,Rohdaten!X1191,Rohdaten!AD1191)</f>
        <v>#DIV/0!</v>
      </c>
      <c r="G1191" s="29" t="e">
        <f t="array" ref="G1191">AVERAGE(IF(Rohdaten!E1191='turnwise standard'!$A$5:$A$99,'turnwise standard'!$F$5:$F$99))</f>
        <v>#DIV/0!</v>
      </c>
      <c r="H1191" s="29" t="b">
        <f>IF(ISERROR(G1191),1&lt;0,E1191-G1191&gt;eval!$B$6)</f>
        <v>0</v>
      </c>
      <c r="I1191" s="32" t="e">
        <f>Rohdaten!L1191-G1191</f>
        <v>#DIV/0!</v>
      </c>
      <c r="J1191" s="32">
        <f t="shared" si="230"/>
        <v>0</v>
      </c>
      <c r="K1191" s="32">
        <f t="shared" si="231"/>
        <v>0</v>
      </c>
      <c r="V1191" s="31" t="e">
        <f t="array" ref="V1191">AVERAGE(IF(Rohdaten!E1191='turnwise standard'!$A$5:$A$99,'turnwise standard'!$P$5:$P$99))</f>
        <v>#DIV/0!</v>
      </c>
      <c r="AF1191" s="32">
        <f>(AC1191)/((AE1191+0.0000000000000000001)/charge/constants!$B$3)</f>
        <v>0</v>
      </c>
      <c r="AG1191" s="32">
        <f>SQRT(AC1191+1)/((AE1191+0.0000000000000000001)/charge/constants!$B$3)</f>
        <v>4.8066000000000004</v>
      </c>
      <c r="AH1191" s="32">
        <f>AF1191/eval!$E$18</f>
        <v>0</v>
      </c>
      <c r="AI1191" s="32">
        <f>AG1191/eval!$E$18</f>
        <v>5.8210958603810132</v>
      </c>
      <c r="AR1191" s="32" t="e">
        <f t="shared" si="232"/>
        <v>#DIV/0!</v>
      </c>
      <c r="AT1191" s="32">
        <f>(AP1191)/((AS1191+0.0000000000000000001)/charge/constants!$B$3)</f>
        <v>0</v>
      </c>
      <c r="AU1191" s="32">
        <f>SQRT(AP1191+1)/((AS1191+0.0000000000000000001)/charge/constants!$B$3)</f>
        <v>4.8066000000000004</v>
      </c>
      <c r="AV1191" s="32">
        <f>AT1191/eval!$E$18</f>
        <v>0</v>
      </c>
      <c r="AW1191" s="32">
        <f>AU1191/eval!$E$18</f>
        <v>5.8210958603810132</v>
      </c>
      <c r="BC1191" s="32" t="e">
        <f>Rohdaten!AD1191-G1191</f>
        <v>#DIV/0!</v>
      </c>
      <c r="BF1191" s="33">
        <f>Rohdaten!AF1191/eval!$B$7</f>
        <v>0</v>
      </c>
    </row>
    <row r="1192" spans="2:58" x14ac:dyDescent="0.2">
      <c r="B1192" s="29">
        <f>IF(1=1,Rohdaten!H1192,"x"&amp;Rohdaten!H1192)</f>
        <v>0</v>
      </c>
      <c r="C1192" s="29">
        <f>IF(101,Rohdaten!F1192,-Rohdaten!F1192)</f>
        <v>0</v>
      </c>
      <c r="E1192" s="32">
        <f>Rohdaten!J1192</f>
        <v>0</v>
      </c>
      <c r="F1192" s="32" t="e">
        <f>AVERAGE(Rohdaten!L1192,Rohdaten!X1192,Rohdaten!AD1192)</f>
        <v>#DIV/0!</v>
      </c>
      <c r="G1192" s="29" t="e">
        <f t="array" ref="G1192">AVERAGE(IF(Rohdaten!E1192='turnwise standard'!$A$5:$A$99,'turnwise standard'!$F$5:$F$99))</f>
        <v>#DIV/0!</v>
      </c>
      <c r="H1192" s="29" t="b">
        <f>IF(ISERROR(G1192),1&lt;0,E1192-G1192&gt;eval!$B$6)</f>
        <v>0</v>
      </c>
      <c r="I1192" s="32" t="e">
        <f>Rohdaten!L1192-G1192</f>
        <v>#DIV/0!</v>
      </c>
      <c r="J1192" s="32">
        <f t="shared" si="230"/>
        <v>0</v>
      </c>
      <c r="K1192" s="32">
        <f t="shared" si="231"/>
        <v>0</v>
      </c>
      <c r="V1192" s="31" t="e">
        <f t="array" ref="V1192">AVERAGE(IF(Rohdaten!E1192='turnwise standard'!$A$5:$A$99,'turnwise standard'!$P$5:$P$99))</f>
        <v>#DIV/0!</v>
      </c>
      <c r="AF1192" s="32">
        <f>(AC1192)/((AE1192+0.0000000000000000001)/charge/constants!$B$3)</f>
        <v>0</v>
      </c>
      <c r="AG1192" s="32">
        <f>SQRT(AC1192+1)/((AE1192+0.0000000000000000001)/charge/constants!$B$3)</f>
        <v>4.8066000000000004</v>
      </c>
      <c r="AH1192" s="32">
        <f>AF1192/eval!$E$18</f>
        <v>0</v>
      </c>
      <c r="AI1192" s="32">
        <f>AG1192/eval!$E$18</f>
        <v>5.8210958603810132</v>
      </c>
      <c r="AR1192" s="32" t="e">
        <f t="shared" si="232"/>
        <v>#DIV/0!</v>
      </c>
      <c r="AT1192" s="32">
        <f>(AP1192)/((AS1192+0.0000000000000000001)/charge/constants!$B$3)</f>
        <v>0</v>
      </c>
      <c r="AU1192" s="32">
        <f>SQRT(AP1192+1)/((AS1192+0.0000000000000000001)/charge/constants!$B$3)</f>
        <v>4.8066000000000004</v>
      </c>
      <c r="AV1192" s="32">
        <f>AT1192/eval!$E$18</f>
        <v>0</v>
      </c>
      <c r="AW1192" s="32">
        <f>AU1192/eval!$E$18</f>
        <v>5.8210958603810132</v>
      </c>
      <c r="BC1192" s="32" t="e">
        <f>Rohdaten!AD1192-G1192</f>
        <v>#DIV/0!</v>
      </c>
      <c r="BF1192" s="33">
        <f>Rohdaten!AF1192/eval!$B$7</f>
        <v>0</v>
      </c>
    </row>
    <row r="1193" spans="2:58" x14ac:dyDescent="0.2">
      <c r="B1193" s="29">
        <f>IF(1=1,Rohdaten!H1193,"x"&amp;Rohdaten!H1193)</f>
        <v>0</v>
      </c>
      <c r="C1193" s="29">
        <f>IF(101,Rohdaten!F1193,-Rohdaten!F1193)</f>
        <v>0</v>
      </c>
      <c r="E1193" s="32">
        <f>Rohdaten!J1193</f>
        <v>0</v>
      </c>
      <c r="F1193" s="32" t="e">
        <f>AVERAGE(Rohdaten!L1193,Rohdaten!X1193,Rohdaten!AD1193)</f>
        <v>#DIV/0!</v>
      </c>
      <c r="G1193" s="29" t="e">
        <f t="array" ref="G1193">AVERAGE(IF(Rohdaten!E1193='turnwise standard'!$A$5:$A$99,'turnwise standard'!$F$5:$F$99))</f>
        <v>#DIV/0!</v>
      </c>
      <c r="H1193" s="29" t="b">
        <f>IF(ISERROR(G1193),1&lt;0,E1193-G1193&gt;eval!$B$6)</f>
        <v>0</v>
      </c>
      <c r="I1193" s="32" t="e">
        <f>Rohdaten!L1193-G1193</f>
        <v>#DIV/0!</v>
      </c>
      <c r="J1193" s="32">
        <f t="shared" si="230"/>
        <v>0</v>
      </c>
      <c r="K1193" s="32">
        <f t="shared" si="231"/>
        <v>0</v>
      </c>
      <c r="V1193" s="31" t="e">
        <f t="array" ref="V1193">AVERAGE(IF(Rohdaten!E1193='turnwise standard'!$A$5:$A$99,'turnwise standard'!$P$5:$P$99))</f>
        <v>#DIV/0!</v>
      </c>
      <c r="AF1193" s="32">
        <f>(AC1193)/((AE1193+0.0000000000000000001)/charge/constants!$B$3)</f>
        <v>0</v>
      </c>
      <c r="AG1193" s="32">
        <f>SQRT(AC1193+1)/((AE1193+0.0000000000000000001)/charge/constants!$B$3)</f>
        <v>4.8066000000000004</v>
      </c>
      <c r="AH1193" s="32">
        <f>AF1193/eval!$E$18</f>
        <v>0</v>
      </c>
      <c r="AI1193" s="32">
        <f>AG1193/eval!$E$18</f>
        <v>5.8210958603810132</v>
      </c>
      <c r="AR1193" s="32" t="e">
        <f t="shared" si="232"/>
        <v>#DIV/0!</v>
      </c>
      <c r="AT1193" s="32">
        <f>(AP1193)/((AS1193+0.0000000000000000001)/charge/constants!$B$3)</f>
        <v>0</v>
      </c>
      <c r="AU1193" s="32">
        <f>SQRT(AP1193+1)/((AS1193+0.0000000000000000001)/charge/constants!$B$3)</f>
        <v>4.8066000000000004</v>
      </c>
      <c r="AV1193" s="32">
        <f>AT1193/eval!$E$18</f>
        <v>0</v>
      </c>
      <c r="AW1193" s="32">
        <f>AU1193/eval!$E$18</f>
        <v>5.8210958603810132</v>
      </c>
      <c r="BC1193" s="32" t="e">
        <f>Rohdaten!AD1193-G1193</f>
        <v>#DIV/0!</v>
      </c>
      <c r="BF1193" s="33">
        <f>Rohdaten!AF1193/eval!$B$7</f>
        <v>0</v>
      </c>
    </row>
    <row r="1194" spans="2:58" x14ac:dyDescent="0.2">
      <c r="B1194" s="29">
        <f>IF(1=1,Rohdaten!H1194,"x"&amp;Rohdaten!H1194)</f>
        <v>0</v>
      </c>
      <c r="C1194" s="29">
        <f>IF(101,Rohdaten!F1194,-Rohdaten!F1194)</f>
        <v>0</v>
      </c>
      <c r="E1194" s="32">
        <f>Rohdaten!J1194</f>
        <v>0</v>
      </c>
      <c r="F1194" s="32" t="e">
        <f>AVERAGE(Rohdaten!L1194,Rohdaten!X1194,Rohdaten!AD1194)</f>
        <v>#DIV/0!</v>
      </c>
      <c r="G1194" s="29" t="e">
        <f t="array" ref="G1194">AVERAGE(IF(Rohdaten!E1194='turnwise standard'!$A$5:$A$99,'turnwise standard'!$F$5:$F$99))</f>
        <v>#DIV/0!</v>
      </c>
      <c r="H1194" s="29" t="b">
        <f>IF(ISERROR(G1194),1&lt;0,E1194-G1194&gt;eval!$B$6)</f>
        <v>0</v>
      </c>
      <c r="I1194" s="32" t="e">
        <f>Rohdaten!L1194-G1194</f>
        <v>#DIV/0!</v>
      </c>
      <c r="J1194" s="32">
        <f t="shared" si="230"/>
        <v>0</v>
      </c>
      <c r="K1194" s="32">
        <f t="shared" si="231"/>
        <v>0</v>
      </c>
      <c r="V1194" s="31" t="e">
        <f t="array" ref="V1194">AVERAGE(IF(Rohdaten!E1194='turnwise standard'!$A$5:$A$99,'turnwise standard'!$P$5:$P$99))</f>
        <v>#DIV/0!</v>
      </c>
      <c r="AF1194" s="32">
        <f>(AC1194)/((AE1194+0.0000000000000000001)/charge/constants!$B$3)</f>
        <v>0</v>
      </c>
      <c r="AG1194" s="32">
        <f>SQRT(AC1194+1)/((AE1194+0.0000000000000000001)/charge/constants!$B$3)</f>
        <v>4.8066000000000004</v>
      </c>
      <c r="AH1194" s="32">
        <f>AF1194/eval!$E$18</f>
        <v>0</v>
      </c>
      <c r="AI1194" s="32">
        <f>AG1194/eval!$E$18</f>
        <v>5.8210958603810132</v>
      </c>
      <c r="AR1194" s="32" t="e">
        <f t="shared" si="232"/>
        <v>#DIV/0!</v>
      </c>
      <c r="AT1194" s="32">
        <f>(AP1194)/((AS1194+0.0000000000000000001)/charge/constants!$B$3)</f>
        <v>0</v>
      </c>
      <c r="AU1194" s="32">
        <f>SQRT(AP1194+1)/((AS1194+0.0000000000000000001)/charge/constants!$B$3)</f>
        <v>4.8066000000000004</v>
      </c>
      <c r="AV1194" s="32">
        <f>AT1194/eval!$E$18</f>
        <v>0</v>
      </c>
      <c r="AW1194" s="32">
        <f>AU1194/eval!$E$18</f>
        <v>5.8210958603810132</v>
      </c>
      <c r="BC1194" s="32" t="e">
        <f>Rohdaten!AD1194-G1194</f>
        <v>#DIV/0!</v>
      </c>
      <c r="BF1194" s="33">
        <f>Rohdaten!AF1194/eval!$B$7</f>
        <v>0</v>
      </c>
    </row>
    <row r="1195" spans="2:58" x14ac:dyDescent="0.2">
      <c r="B1195" s="29">
        <f>IF(1=1,Rohdaten!H1195,"x"&amp;Rohdaten!H1195)</f>
        <v>0</v>
      </c>
      <c r="C1195" s="29">
        <f>IF(101,Rohdaten!F1195,-Rohdaten!F1195)</f>
        <v>0</v>
      </c>
      <c r="E1195" s="32">
        <f>Rohdaten!J1195</f>
        <v>0</v>
      </c>
      <c r="F1195" s="32" t="e">
        <f>AVERAGE(Rohdaten!L1195,Rohdaten!X1195,Rohdaten!AD1195)</f>
        <v>#DIV/0!</v>
      </c>
      <c r="G1195" s="29" t="e">
        <f t="array" ref="G1195">AVERAGE(IF(Rohdaten!E1195='turnwise standard'!$A$5:$A$99,'turnwise standard'!$F$5:$F$99))</f>
        <v>#DIV/0!</v>
      </c>
      <c r="H1195" s="29" t="b">
        <f>IF(ISERROR(G1195),1&lt;0,E1195-G1195&gt;eval!$B$6)</f>
        <v>0</v>
      </c>
      <c r="I1195" s="32" t="e">
        <f>Rohdaten!L1195-G1195</f>
        <v>#DIV/0!</v>
      </c>
      <c r="J1195" s="32">
        <f t="shared" si="230"/>
        <v>0</v>
      </c>
      <c r="K1195" s="32">
        <f t="shared" si="231"/>
        <v>0</v>
      </c>
      <c r="V1195" s="31" t="e">
        <f t="array" ref="V1195">AVERAGE(IF(Rohdaten!E1195='turnwise standard'!$A$5:$A$99,'turnwise standard'!$P$5:$P$99))</f>
        <v>#DIV/0!</v>
      </c>
      <c r="AF1195" s="32">
        <f>(AC1195)/((AE1195+0.0000000000000000001)/charge/constants!$B$3)</f>
        <v>0</v>
      </c>
      <c r="AG1195" s="32">
        <f>SQRT(AC1195+1)/((AE1195+0.0000000000000000001)/charge/constants!$B$3)</f>
        <v>4.8066000000000004</v>
      </c>
      <c r="AH1195" s="32">
        <f>AF1195/eval!$E$18</f>
        <v>0</v>
      </c>
      <c r="AI1195" s="32">
        <f>AG1195/eval!$E$18</f>
        <v>5.8210958603810132</v>
      </c>
      <c r="AR1195" s="32" t="e">
        <f t="shared" si="232"/>
        <v>#DIV/0!</v>
      </c>
      <c r="AT1195" s="32">
        <f>(AP1195)/((AS1195+0.0000000000000000001)/charge/constants!$B$3)</f>
        <v>0</v>
      </c>
      <c r="AU1195" s="32">
        <f>SQRT(AP1195+1)/((AS1195+0.0000000000000000001)/charge/constants!$B$3)</f>
        <v>4.8066000000000004</v>
      </c>
      <c r="AV1195" s="32">
        <f>AT1195/eval!$E$18</f>
        <v>0</v>
      </c>
      <c r="AW1195" s="32">
        <f>AU1195/eval!$E$18</f>
        <v>5.8210958603810132</v>
      </c>
      <c r="BC1195" s="32" t="e">
        <f>Rohdaten!AD1195-G1195</f>
        <v>#DIV/0!</v>
      </c>
      <c r="BF1195" s="33">
        <f>Rohdaten!AF1195/eval!$B$7</f>
        <v>0</v>
      </c>
    </row>
    <row r="1196" spans="2:58" x14ac:dyDescent="0.2">
      <c r="B1196" s="29">
        <f>IF(1=1,Rohdaten!H1196,"x"&amp;Rohdaten!H1196)</f>
        <v>0</v>
      </c>
      <c r="C1196" s="29">
        <f>IF(101,Rohdaten!F1196,-Rohdaten!F1196)</f>
        <v>0</v>
      </c>
      <c r="E1196" s="32">
        <f>Rohdaten!J1196</f>
        <v>0</v>
      </c>
      <c r="F1196" s="32" t="e">
        <f>AVERAGE(Rohdaten!L1196,Rohdaten!X1196,Rohdaten!AD1196)</f>
        <v>#DIV/0!</v>
      </c>
      <c r="G1196" s="29" t="e">
        <f t="array" ref="G1196">AVERAGE(IF(Rohdaten!E1196='turnwise standard'!$A$5:$A$99,'turnwise standard'!$F$5:$F$99))</f>
        <v>#DIV/0!</v>
      </c>
      <c r="H1196" s="29" t="b">
        <f>IF(ISERROR(G1196),1&lt;0,E1196-G1196&gt;eval!$B$6)</f>
        <v>0</v>
      </c>
      <c r="I1196" s="32" t="e">
        <f>Rohdaten!L1196-G1196</f>
        <v>#DIV/0!</v>
      </c>
      <c r="J1196" s="32">
        <f t="shared" si="230"/>
        <v>0</v>
      </c>
      <c r="K1196" s="32">
        <f t="shared" si="231"/>
        <v>0</v>
      </c>
      <c r="V1196" s="31" t="e">
        <f t="array" ref="V1196">AVERAGE(IF(Rohdaten!E1196='turnwise standard'!$A$5:$A$99,'turnwise standard'!$P$5:$P$99))</f>
        <v>#DIV/0!</v>
      </c>
      <c r="AF1196" s="32">
        <f>(AC1196)/((AE1196+0.0000000000000000001)/charge/constants!$B$3)</f>
        <v>0</v>
      </c>
      <c r="AG1196" s="32">
        <f>SQRT(AC1196+1)/((AE1196+0.0000000000000000001)/charge/constants!$B$3)</f>
        <v>4.8066000000000004</v>
      </c>
      <c r="AH1196" s="32">
        <f>AF1196/eval!$E$18</f>
        <v>0</v>
      </c>
      <c r="AI1196" s="32">
        <f>AG1196/eval!$E$18</f>
        <v>5.8210958603810132</v>
      </c>
      <c r="AR1196" s="32" t="e">
        <f t="shared" si="232"/>
        <v>#DIV/0!</v>
      </c>
      <c r="AT1196" s="32">
        <f>(AP1196)/((AS1196+0.0000000000000000001)/charge/constants!$B$3)</f>
        <v>0</v>
      </c>
      <c r="AU1196" s="32">
        <f>SQRT(AP1196+1)/((AS1196+0.0000000000000000001)/charge/constants!$B$3)</f>
        <v>4.8066000000000004</v>
      </c>
      <c r="AV1196" s="32">
        <f>AT1196/eval!$E$18</f>
        <v>0</v>
      </c>
      <c r="AW1196" s="32">
        <f>AU1196/eval!$E$18</f>
        <v>5.8210958603810132</v>
      </c>
      <c r="BC1196" s="32" t="e">
        <f>Rohdaten!AD1196-G1196</f>
        <v>#DIV/0!</v>
      </c>
      <c r="BF1196" s="33">
        <f>Rohdaten!AF1196/eval!$B$7</f>
        <v>0</v>
      </c>
    </row>
    <row r="1197" spans="2:58" x14ac:dyDescent="0.2">
      <c r="B1197" s="29">
        <f>IF(1=1,Rohdaten!H1197,"x"&amp;Rohdaten!H1197)</f>
        <v>0</v>
      </c>
      <c r="C1197" s="29">
        <f>IF(101,Rohdaten!F1197,-Rohdaten!F1197)</f>
        <v>0</v>
      </c>
      <c r="E1197" s="32">
        <f>Rohdaten!J1197</f>
        <v>0</v>
      </c>
      <c r="F1197" s="32" t="e">
        <f>AVERAGE(Rohdaten!L1197,Rohdaten!X1197,Rohdaten!AD1197)</f>
        <v>#DIV/0!</v>
      </c>
      <c r="G1197" s="29" t="e">
        <f t="array" ref="G1197">AVERAGE(IF(Rohdaten!E1197='turnwise standard'!$A$5:$A$99,'turnwise standard'!$F$5:$F$99))</f>
        <v>#DIV/0!</v>
      </c>
      <c r="H1197" s="29" t="b">
        <f>IF(ISERROR(G1197),1&lt;0,E1197-G1197&gt;eval!$B$6)</f>
        <v>0</v>
      </c>
      <c r="I1197" s="32" t="e">
        <f>Rohdaten!L1197-G1197</f>
        <v>#DIV/0!</v>
      </c>
      <c r="J1197" s="32">
        <f t="shared" si="230"/>
        <v>0</v>
      </c>
      <c r="K1197" s="32">
        <f t="shared" si="231"/>
        <v>0</v>
      </c>
      <c r="V1197" s="31" t="e">
        <f t="array" ref="V1197">AVERAGE(IF(Rohdaten!E1197='turnwise standard'!$A$5:$A$99,'turnwise standard'!$P$5:$P$99))</f>
        <v>#DIV/0!</v>
      </c>
      <c r="AF1197" s="32">
        <f>(AC1197)/((AE1197+0.0000000000000000001)/charge/constants!$B$3)</f>
        <v>0</v>
      </c>
      <c r="AG1197" s="32">
        <f>SQRT(AC1197+1)/((AE1197+0.0000000000000000001)/charge/constants!$B$3)</f>
        <v>4.8066000000000004</v>
      </c>
      <c r="AH1197" s="32">
        <f>AF1197/eval!$E$18</f>
        <v>0</v>
      </c>
      <c r="AI1197" s="32">
        <f>AG1197/eval!$E$18</f>
        <v>5.8210958603810132</v>
      </c>
      <c r="AR1197" s="32" t="e">
        <f t="shared" si="232"/>
        <v>#DIV/0!</v>
      </c>
      <c r="AT1197" s="32">
        <f>(AP1197)/((AS1197+0.0000000000000000001)/charge/constants!$B$3)</f>
        <v>0</v>
      </c>
      <c r="AU1197" s="32">
        <f>SQRT(AP1197+1)/((AS1197+0.0000000000000000001)/charge/constants!$B$3)</f>
        <v>4.8066000000000004</v>
      </c>
      <c r="AV1197" s="32">
        <f>AT1197/eval!$E$18</f>
        <v>0</v>
      </c>
      <c r="AW1197" s="32">
        <f>AU1197/eval!$E$18</f>
        <v>5.8210958603810132</v>
      </c>
      <c r="BC1197" s="32" t="e">
        <f>Rohdaten!AD1197-G1197</f>
        <v>#DIV/0!</v>
      </c>
      <c r="BF1197" s="33">
        <f>Rohdaten!AF1197/eval!$B$7</f>
        <v>0</v>
      </c>
    </row>
    <row r="1198" spans="2:58" x14ac:dyDescent="0.2">
      <c r="B1198" s="29">
        <f>IF(1=1,Rohdaten!H1198,"x"&amp;Rohdaten!H1198)</f>
        <v>0</v>
      </c>
      <c r="C1198" s="29">
        <f>IF(101,Rohdaten!F1198,-Rohdaten!F1198)</f>
        <v>0</v>
      </c>
      <c r="E1198" s="32">
        <f>Rohdaten!J1198</f>
        <v>0</v>
      </c>
      <c r="F1198" s="32" t="e">
        <f>AVERAGE(Rohdaten!L1198,Rohdaten!X1198,Rohdaten!AD1198)</f>
        <v>#DIV/0!</v>
      </c>
      <c r="G1198" s="29" t="e">
        <f t="array" ref="G1198">AVERAGE(IF(Rohdaten!E1198='turnwise standard'!$A$5:$A$99,'turnwise standard'!$F$5:$F$99))</f>
        <v>#DIV/0!</v>
      </c>
      <c r="H1198" s="29" t="b">
        <f>IF(ISERROR(G1198),1&lt;0,E1198-G1198&gt;eval!$B$6)</f>
        <v>0</v>
      </c>
      <c r="I1198" s="32" t="e">
        <f>Rohdaten!L1198-G1198</f>
        <v>#DIV/0!</v>
      </c>
      <c r="J1198" s="32">
        <f t="shared" si="230"/>
        <v>0</v>
      </c>
      <c r="K1198" s="32">
        <f t="shared" si="231"/>
        <v>0</v>
      </c>
      <c r="V1198" s="31" t="e">
        <f t="array" ref="V1198">AVERAGE(IF(Rohdaten!E1198='turnwise standard'!$A$5:$A$99,'turnwise standard'!$P$5:$P$99))</f>
        <v>#DIV/0!</v>
      </c>
      <c r="AF1198" s="32">
        <f>(AC1198)/((AE1198+0.0000000000000000001)/charge/constants!$B$3)</f>
        <v>0</v>
      </c>
      <c r="AG1198" s="32">
        <f>SQRT(AC1198+1)/((AE1198+0.0000000000000000001)/charge/constants!$B$3)</f>
        <v>4.8066000000000004</v>
      </c>
      <c r="AH1198" s="32">
        <f>AF1198/eval!$E$18</f>
        <v>0</v>
      </c>
      <c r="AI1198" s="32">
        <f>AG1198/eval!$E$18</f>
        <v>5.8210958603810132</v>
      </c>
      <c r="AR1198" s="32" t="e">
        <f t="shared" si="232"/>
        <v>#DIV/0!</v>
      </c>
      <c r="AT1198" s="32">
        <f>(AP1198)/((AS1198+0.0000000000000000001)/charge/constants!$B$3)</f>
        <v>0</v>
      </c>
      <c r="AU1198" s="32">
        <f>SQRT(AP1198+1)/((AS1198+0.0000000000000000001)/charge/constants!$B$3)</f>
        <v>4.8066000000000004</v>
      </c>
      <c r="AV1198" s="32">
        <f>AT1198/eval!$E$18</f>
        <v>0</v>
      </c>
      <c r="AW1198" s="32">
        <f>AU1198/eval!$E$18</f>
        <v>5.8210958603810132</v>
      </c>
      <c r="BC1198" s="32" t="e">
        <f>Rohdaten!AD1198-G1198</f>
        <v>#DIV/0!</v>
      </c>
      <c r="BF1198" s="33">
        <f>Rohdaten!AF1198/eval!$B$7</f>
        <v>0</v>
      </c>
    </row>
    <row r="1199" spans="2:58" x14ac:dyDescent="0.2">
      <c r="B1199" s="29">
        <f>IF(1=1,Rohdaten!H1199,"x"&amp;Rohdaten!H1199)</f>
        <v>0</v>
      </c>
      <c r="C1199" s="29">
        <f>IF(101,Rohdaten!F1199,-Rohdaten!F1199)</f>
        <v>0</v>
      </c>
      <c r="E1199" s="32">
        <f>Rohdaten!J1199</f>
        <v>0</v>
      </c>
      <c r="F1199" s="32" t="e">
        <f>AVERAGE(Rohdaten!L1199,Rohdaten!X1199,Rohdaten!AD1199)</f>
        <v>#DIV/0!</v>
      </c>
      <c r="G1199" s="29" t="e">
        <f t="array" ref="G1199">AVERAGE(IF(Rohdaten!E1199='turnwise standard'!$A$5:$A$99,'turnwise standard'!$F$5:$F$99))</f>
        <v>#DIV/0!</v>
      </c>
      <c r="H1199" s="29" t="b">
        <f>IF(ISERROR(G1199),1&lt;0,E1199-G1199&gt;eval!$B$6)</f>
        <v>0</v>
      </c>
      <c r="I1199" s="32" t="e">
        <f>Rohdaten!L1199-G1199</f>
        <v>#DIV/0!</v>
      </c>
      <c r="J1199" s="32">
        <f t="shared" si="230"/>
        <v>0</v>
      </c>
      <c r="K1199" s="32">
        <f t="shared" si="231"/>
        <v>0</v>
      </c>
      <c r="V1199" s="31" t="e">
        <f t="array" ref="V1199">AVERAGE(IF(Rohdaten!E1199='turnwise standard'!$A$5:$A$99,'turnwise standard'!$P$5:$P$99))</f>
        <v>#DIV/0!</v>
      </c>
      <c r="AF1199" s="32">
        <f>(AC1199)/((AE1199+0.0000000000000000001)/charge/constants!$B$3)</f>
        <v>0</v>
      </c>
      <c r="AG1199" s="32">
        <f>SQRT(AC1199+1)/((AE1199+0.0000000000000000001)/charge/constants!$B$3)</f>
        <v>4.8066000000000004</v>
      </c>
      <c r="AH1199" s="32">
        <f>AF1199/eval!$E$18</f>
        <v>0</v>
      </c>
      <c r="AI1199" s="32">
        <f>AG1199/eval!$E$18</f>
        <v>5.8210958603810132</v>
      </c>
      <c r="AR1199" s="32" t="e">
        <f t="shared" si="232"/>
        <v>#DIV/0!</v>
      </c>
      <c r="AT1199" s="32">
        <f>(AP1199)/((AS1199+0.0000000000000000001)/charge/constants!$B$3)</f>
        <v>0</v>
      </c>
      <c r="AU1199" s="32">
        <f>SQRT(AP1199+1)/((AS1199+0.0000000000000000001)/charge/constants!$B$3)</f>
        <v>4.8066000000000004</v>
      </c>
      <c r="AV1199" s="32">
        <f>AT1199/eval!$E$18</f>
        <v>0</v>
      </c>
      <c r="AW1199" s="32">
        <f>AU1199/eval!$E$18</f>
        <v>5.8210958603810132</v>
      </c>
      <c r="BC1199" s="32" t="e">
        <f>Rohdaten!AD1199-G1199</f>
        <v>#DIV/0!</v>
      </c>
      <c r="BF1199" s="33">
        <f>Rohdaten!AF1199/eval!$B$7</f>
        <v>0</v>
      </c>
    </row>
    <row r="1200" spans="2:58" x14ac:dyDescent="0.2">
      <c r="B1200" s="29">
        <f>IF(1=1,Rohdaten!H1200,"x"&amp;Rohdaten!H1200)</f>
        <v>0</v>
      </c>
      <c r="C1200" s="29">
        <f>IF(101,Rohdaten!F1200,-Rohdaten!F1200)</f>
        <v>0</v>
      </c>
      <c r="E1200" s="32">
        <f>Rohdaten!J1200</f>
        <v>0</v>
      </c>
      <c r="F1200" s="32" t="e">
        <f>AVERAGE(Rohdaten!L1200,Rohdaten!X1200,Rohdaten!AD1200)</f>
        <v>#DIV/0!</v>
      </c>
      <c r="G1200" s="29" t="e">
        <f t="array" ref="G1200">AVERAGE(IF(Rohdaten!E1200='turnwise standard'!$A$5:$A$99,'turnwise standard'!$F$5:$F$99))</f>
        <v>#DIV/0!</v>
      </c>
      <c r="H1200" s="29" t="b">
        <f>IF(ISERROR(G1200),1&lt;0,E1200-G1200&gt;eval!$B$6)</f>
        <v>0</v>
      </c>
      <c r="I1200" s="32" t="e">
        <f>Rohdaten!L1200-G1200</f>
        <v>#DIV/0!</v>
      </c>
      <c r="J1200" s="32">
        <f t="shared" si="230"/>
        <v>0</v>
      </c>
      <c r="K1200" s="32">
        <f t="shared" si="231"/>
        <v>0</v>
      </c>
      <c r="V1200" s="31" t="e">
        <f t="array" ref="V1200">AVERAGE(IF(Rohdaten!E1200='turnwise standard'!$A$5:$A$99,'turnwise standard'!$P$5:$P$99))</f>
        <v>#DIV/0!</v>
      </c>
      <c r="AF1200" s="32">
        <f>(AC1200)/((AE1200+0.0000000000000000001)/charge/constants!$B$3)</f>
        <v>0</v>
      </c>
      <c r="AG1200" s="32">
        <f>SQRT(AC1200+1)/((AE1200+0.0000000000000000001)/charge/constants!$B$3)</f>
        <v>4.8066000000000004</v>
      </c>
      <c r="AH1200" s="32">
        <f>AF1200/eval!$E$18</f>
        <v>0</v>
      </c>
      <c r="AI1200" s="32">
        <f>AG1200/eval!$E$18</f>
        <v>5.8210958603810132</v>
      </c>
      <c r="AR1200" s="32" t="e">
        <f t="shared" si="232"/>
        <v>#DIV/0!</v>
      </c>
      <c r="AT1200" s="32">
        <f>(AP1200)/((AS1200+0.0000000000000000001)/charge/constants!$B$3)</f>
        <v>0</v>
      </c>
      <c r="AU1200" s="32">
        <f>SQRT(AP1200+1)/((AS1200+0.0000000000000000001)/charge/constants!$B$3)</f>
        <v>4.8066000000000004</v>
      </c>
      <c r="AV1200" s="32">
        <f>AT1200/eval!$E$18</f>
        <v>0</v>
      </c>
      <c r="AW1200" s="32">
        <f>AU1200/eval!$E$18</f>
        <v>5.8210958603810132</v>
      </c>
      <c r="BC1200" s="32" t="e">
        <f>Rohdaten!AD1200-G1200</f>
        <v>#DIV/0!</v>
      </c>
      <c r="BF1200" s="33">
        <f>Rohdaten!AF1200/eval!$B$7</f>
        <v>0</v>
      </c>
    </row>
    <row r="1201" spans="2:58" x14ac:dyDescent="0.2">
      <c r="B1201" s="29">
        <f>IF(1=1,Rohdaten!H1201,"x"&amp;Rohdaten!H1201)</f>
        <v>0</v>
      </c>
      <c r="C1201" s="29">
        <f>IF(101,Rohdaten!F1201,-Rohdaten!F1201)</f>
        <v>0</v>
      </c>
      <c r="E1201" s="32">
        <f>Rohdaten!J1201</f>
        <v>0</v>
      </c>
      <c r="F1201" s="32" t="e">
        <f>AVERAGE(Rohdaten!L1201,Rohdaten!X1201,Rohdaten!AD1201)</f>
        <v>#DIV/0!</v>
      </c>
      <c r="G1201" s="29" t="e">
        <f t="array" ref="G1201">AVERAGE(IF(Rohdaten!E1201='turnwise standard'!$A$5:$A$99,'turnwise standard'!$F$5:$F$99))</f>
        <v>#DIV/0!</v>
      </c>
      <c r="H1201" s="29" t="b">
        <f>IF(ISERROR(G1201),1&lt;0,E1201-G1201&gt;eval!$B$6)</f>
        <v>0</v>
      </c>
      <c r="I1201" s="32" t="e">
        <f>Rohdaten!L1201-G1201</f>
        <v>#DIV/0!</v>
      </c>
      <c r="J1201" s="32">
        <f t="shared" si="230"/>
        <v>0</v>
      </c>
      <c r="K1201" s="32">
        <f t="shared" si="231"/>
        <v>0</v>
      </c>
      <c r="V1201" s="31" t="e">
        <f t="array" ref="V1201">AVERAGE(IF(Rohdaten!E1201='turnwise standard'!$A$5:$A$99,'turnwise standard'!$P$5:$P$99))</f>
        <v>#DIV/0!</v>
      </c>
      <c r="AF1201" s="32">
        <f>(AC1201)/((AE1201+0.0000000000000000001)/charge/constants!$B$3)</f>
        <v>0</v>
      </c>
      <c r="AG1201" s="32">
        <f>SQRT(AC1201+1)/((AE1201+0.0000000000000000001)/charge/constants!$B$3)</f>
        <v>4.8066000000000004</v>
      </c>
      <c r="AH1201" s="32">
        <f>AF1201/eval!$E$18</f>
        <v>0</v>
      </c>
      <c r="AI1201" s="32">
        <f>AG1201/eval!$E$18</f>
        <v>5.8210958603810132</v>
      </c>
      <c r="AR1201" s="32" t="e">
        <f t="shared" si="232"/>
        <v>#DIV/0!</v>
      </c>
      <c r="AT1201" s="32">
        <f>(AP1201)/((AS1201+0.0000000000000000001)/charge/constants!$B$3)</f>
        <v>0</v>
      </c>
      <c r="AU1201" s="32">
        <f>SQRT(AP1201+1)/((AS1201+0.0000000000000000001)/charge/constants!$B$3)</f>
        <v>4.8066000000000004</v>
      </c>
      <c r="AV1201" s="32">
        <f>AT1201/eval!$E$18</f>
        <v>0</v>
      </c>
      <c r="AW1201" s="32">
        <f>AU1201/eval!$E$18</f>
        <v>5.8210958603810132</v>
      </c>
      <c r="BC1201" s="32" t="e">
        <f>Rohdaten!AD1201-G1201</f>
        <v>#DIV/0!</v>
      </c>
      <c r="BF1201" s="33">
        <f>Rohdaten!AF1201/eval!$B$7</f>
        <v>0</v>
      </c>
    </row>
    <row r="1202" spans="2:58" x14ac:dyDescent="0.2">
      <c r="B1202" s="29">
        <f>IF(1=1,Rohdaten!H1202,"x"&amp;Rohdaten!H1202)</f>
        <v>0</v>
      </c>
      <c r="C1202" s="29">
        <f>IF(101,Rohdaten!F1202,-Rohdaten!F1202)</f>
        <v>0</v>
      </c>
      <c r="E1202" s="32">
        <f>Rohdaten!J1202</f>
        <v>0</v>
      </c>
      <c r="F1202" s="32" t="e">
        <f>AVERAGE(Rohdaten!L1202,Rohdaten!X1202,Rohdaten!AD1202)</f>
        <v>#DIV/0!</v>
      </c>
      <c r="G1202" s="29" t="e">
        <f t="array" ref="G1202">AVERAGE(IF(Rohdaten!E1202='turnwise standard'!$A$5:$A$99,'turnwise standard'!$F$5:$F$99))</f>
        <v>#DIV/0!</v>
      </c>
      <c r="H1202" s="29" t="b">
        <f>IF(ISERROR(G1202),1&lt;0,E1202-G1202&gt;eval!$B$6)</f>
        <v>0</v>
      </c>
      <c r="I1202" s="32" t="e">
        <f>Rohdaten!L1202-G1202</f>
        <v>#DIV/0!</v>
      </c>
      <c r="J1202" s="32">
        <f t="shared" si="230"/>
        <v>0</v>
      </c>
      <c r="K1202" s="32">
        <f t="shared" si="231"/>
        <v>0</v>
      </c>
      <c r="V1202" s="31" t="e">
        <f t="array" ref="V1202">AVERAGE(IF(Rohdaten!E1202='turnwise standard'!$A$5:$A$99,'turnwise standard'!$P$5:$P$99))</f>
        <v>#DIV/0!</v>
      </c>
      <c r="AF1202" s="32">
        <f>(AC1202)/((AE1202+0.0000000000000000001)/charge/constants!$B$3)</f>
        <v>0</v>
      </c>
      <c r="AG1202" s="32">
        <f>SQRT(AC1202+1)/((AE1202+0.0000000000000000001)/charge/constants!$B$3)</f>
        <v>4.8066000000000004</v>
      </c>
      <c r="AH1202" s="32">
        <f>AF1202/eval!$E$18</f>
        <v>0</v>
      </c>
      <c r="AI1202" s="32">
        <f>AG1202/eval!$E$18</f>
        <v>5.8210958603810132</v>
      </c>
      <c r="AR1202" s="32" t="e">
        <f t="shared" si="232"/>
        <v>#DIV/0!</v>
      </c>
      <c r="AT1202" s="32">
        <f>(AP1202)/((AS1202+0.0000000000000000001)/charge/constants!$B$3)</f>
        <v>0</v>
      </c>
      <c r="AU1202" s="32">
        <f>SQRT(AP1202+1)/((AS1202+0.0000000000000000001)/charge/constants!$B$3)</f>
        <v>4.8066000000000004</v>
      </c>
      <c r="AV1202" s="32">
        <f>AT1202/eval!$E$18</f>
        <v>0</v>
      </c>
      <c r="AW1202" s="32">
        <f>AU1202/eval!$E$18</f>
        <v>5.8210958603810132</v>
      </c>
      <c r="BC1202" s="32" t="e">
        <f>Rohdaten!AD1202-G1202</f>
        <v>#DIV/0!</v>
      </c>
      <c r="BF1202" s="33">
        <f>Rohdaten!AF1202/eval!$B$7</f>
        <v>0</v>
      </c>
    </row>
    <row r="1203" spans="2:58" x14ac:dyDescent="0.2">
      <c r="B1203" s="29">
        <f>IF(1=1,Rohdaten!H1203,"x"&amp;Rohdaten!H1203)</f>
        <v>0</v>
      </c>
      <c r="C1203" s="29">
        <f>IF(101,Rohdaten!F1203,-Rohdaten!F1203)</f>
        <v>0</v>
      </c>
      <c r="E1203" s="32">
        <f>Rohdaten!J1203</f>
        <v>0</v>
      </c>
      <c r="F1203" s="32" t="e">
        <f>AVERAGE(Rohdaten!L1203,Rohdaten!X1203,Rohdaten!AD1203)</f>
        <v>#DIV/0!</v>
      </c>
      <c r="G1203" s="29" t="e">
        <f t="array" ref="G1203">AVERAGE(IF(Rohdaten!E1203='turnwise standard'!$A$5:$A$99,'turnwise standard'!$F$5:$F$99))</f>
        <v>#DIV/0!</v>
      </c>
      <c r="H1203" s="29" t="b">
        <f>IF(ISERROR(G1203),1&lt;0,E1203-G1203&gt;eval!$B$6)</f>
        <v>0</v>
      </c>
      <c r="I1203" s="32" t="e">
        <f>Rohdaten!L1203-G1203</f>
        <v>#DIV/0!</v>
      </c>
      <c r="J1203" s="32">
        <f t="shared" si="230"/>
        <v>0</v>
      </c>
      <c r="K1203" s="32">
        <f t="shared" si="231"/>
        <v>0</v>
      </c>
      <c r="V1203" s="31" t="e">
        <f t="array" ref="V1203">AVERAGE(IF(Rohdaten!E1203='turnwise standard'!$A$5:$A$99,'turnwise standard'!$P$5:$P$99))</f>
        <v>#DIV/0!</v>
      </c>
      <c r="AF1203" s="32">
        <f>(AC1203)/((AE1203+0.0000000000000000001)/charge/constants!$B$3)</f>
        <v>0</v>
      </c>
      <c r="AG1203" s="32">
        <f>SQRT(AC1203+1)/((AE1203+0.0000000000000000001)/charge/constants!$B$3)</f>
        <v>4.8066000000000004</v>
      </c>
      <c r="AH1203" s="32">
        <f>AF1203/eval!$E$18</f>
        <v>0</v>
      </c>
      <c r="AI1203" s="32">
        <f>AG1203/eval!$E$18</f>
        <v>5.8210958603810132</v>
      </c>
      <c r="AR1203" s="32" t="e">
        <f t="shared" si="232"/>
        <v>#DIV/0!</v>
      </c>
      <c r="AT1203" s="32">
        <f>(AP1203)/((AS1203+0.0000000000000000001)/charge/constants!$B$3)</f>
        <v>0</v>
      </c>
      <c r="AU1203" s="32">
        <f>SQRT(AP1203+1)/((AS1203+0.0000000000000000001)/charge/constants!$B$3)</f>
        <v>4.8066000000000004</v>
      </c>
      <c r="AV1203" s="32">
        <f>AT1203/eval!$E$18</f>
        <v>0</v>
      </c>
      <c r="AW1203" s="32">
        <f>AU1203/eval!$E$18</f>
        <v>5.8210958603810132</v>
      </c>
      <c r="BC1203" s="32" t="e">
        <f>Rohdaten!AD1203-G1203</f>
        <v>#DIV/0!</v>
      </c>
      <c r="BF1203" s="33">
        <f>Rohdaten!AF1203/eval!$B$7</f>
        <v>0</v>
      </c>
    </row>
    <row r="1204" spans="2:58" x14ac:dyDescent="0.2">
      <c r="B1204" s="29">
        <f>IF(1=1,Rohdaten!H1204,"x"&amp;Rohdaten!H1204)</f>
        <v>0</v>
      </c>
      <c r="C1204" s="29">
        <f>IF(101,Rohdaten!F1204,-Rohdaten!F1204)</f>
        <v>0</v>
      </c>
      <c r="E1204" s="32">
        <f>Rohdaten!J1204</f>
        <v>0</v>
      </c>
      <c r="F1204" s="32" t="e">
        <f>AVERAGE(Rohdaten!L1204,Rohdaten!X1204,Rohdaten!AD1204)</f>
        <v>#DIV/0!</v>
      </c>
      <c r="G1204" s="29" t="e">
        <f t="array" ref="G1204">AVERAGE(IF(Rohdaten!E1204='turnwise standard'!$A$5:$A$99,'turnwise standard'!$F$5:$F$99))</f>
        <v>#DIV/0!</v>
      </c>
      <c r="H1204" s="29" t="b">
        <f>IF(ISERROR(G1204),1&lt;0,E1204-G1204&gt;eval!$B$6)</f>
        <v>0</v>
      </c>
      <c r="I1204" s="32" t="e">
        <f>Rohdaten!L1204-G1204</f>
        <v>#DIV/0!</v>
      </c>
      <c r="J1204" s="32">
        <f t="shared" si="230"/>
        <v>0</v>
      </c>
      <c r="K1204" s="32">
        <f t="shared" si="231"/>
        <v>0</v>
      </c>
      <c r="V1204" s="31" t="e">
        <f t="array" ref="V1204">AVERAGE(IF(Rohdaten!E1204='turnwise standard'!$A$5:$A$99,'turnwise standard'!$P$5:$P$99))</f>
        <v>#DIV/0!</v>
      </c>
      <c r="AF1204" s="32">
        <f>(AC1204)/((AE1204+0.0000000000000000001)/charge/constants!$B$3)</f>
        <v>0</v>
      </c>
      <c r="AG1204" s="32">
        <f>SQRT(AC1204+1)/((AE1204+0.0000000000000000001)/charge/constants!$B$3)</f>
        <v>4.8066000000000004</v>
      </c>
      <c r="AH1204" s="32">
        <f>AF1204/eval!$E$18</f>
        <v>0</v>
      </c>
      <c r="AI1204" s="32">
        <f>AG1204/eval!$E$18</f>
        <v>5.8210958603810132</v>
      </c>
      <c r="AR1204" s="32" t="e">
        <f t="shared" si="232"/>
        <v>#DIV/0!</v>
      </c>
      <c r="AT1204" s="32">
        <f>(AP1204)/((AS1204+0.0000000000000000001)/charge/constants!$B$3)</f>
        <v>0</v>
      </c>
      <c r="AU1204" s="32">
        <f>SQRT(AP1204+1)/((AS1204+0.0000000000000000001)/charge/constants!$B$3)</f>
        <v>4.8066000000000004</v>
      </c>
      <c r="AV1204" s="32">
        <f>AT1204/eval!$E$18</f>
        <v>0</v>
      </c>
      <c r="AW1204" s="32">
        <f>AU1204/eval!$E$18</f>
        <v>5.8210958603810132</v>
      </c>
      <c r="BC1204" s="32" t="e">
        <f>Rohdaten!AD1204-G1204</f>
        <v>#DIV/0!</v>
      </c>
      <c r="BF1204" s="33">
        <f>Rohdaten!AF1204/eval!$B$7</f>
        <v>0</v>
      </c>
    </row>
    <row r="1205" spans="2:58" x14ac:dyDescent="0.2">
      <c r="B1205" s="29">
        <f>IF(1=1,Rohdaten!H1205,"x"&amp;Rohdaten!H1205)</f>
        <v>0</v>
      </c>
      <c r="C1205" s="29">
        <f>IF(101,Rohdaten!F1205,-Rohdaten!F1205)</f>
        <v>0</v>
      </c>
      <c r="E1205" s="32">
        <f>Rohdaten!J1205</f>
        <v>0</v>
      </c>
      <c r="F1205" s="32" t="e">
        <f>AVERAGE(Rohdaten!L1205,Rohdaten!X1205,Rohdaten!AD1205)</f>
        <v>#DIV/0!</v>
      </c>
      <c r="G1205" s="29" t="e">
        <f t="array" ref="G1205">AVERAGE(IF(Rohdaten!E1205='turnwise standard'!$A$5:$A$99,'turnwise standard'!$F$5:$F$99))</f>
        <v>#DIV/0!</v>
      </c>
      <c r="H1205" s="29" t="b">
        <f>IF(ISERROR(G1205),1&lt;0,E1205-G1205&gt;eval!$B$6)</f>
        <v>0</v>
      </c>
      <c r="I1205" s="32" t="e">
        <f>Rohdaten!L1205-G1205</f>
        <v>#DIV/0!</v>
      </c>
      <c r="J1205" s="32">
        <f t="shared" si="230"/>
        <v>0</v>
      </c>
      <c r="K1205" s="32">
        <f t="shared" si="231"/>
        <v>0</v>
      </c>
      <c r="V1205" s="31" t="e">
        <f t="array" ref="V1205">AVERAGE(IF(Rohdaten!E1205='turnwise standard'!$A$5:$A$99,'turnwise standard'!$P$5:$P$99))</f>
        <v>#DIV/0!</v>
      </c>
      <c r="AF1205" s="32">
        <f>(AC1205)/((AE1205+0.0000000000000000001)/charge/constants!$B$3)</f>
        <v>0</v>
      </c>
      <c r="AG1205" s="32">
        <f>SQRT(AC1205+1)/((AE1205+0.0000000000000000001)/charge/constants!$B$3)</f>
        <v>4.8066000000000004</v>
      </c>
      <c r="AH1205" s="32">
        <f>AF1205/eval!$E$18</f>
        <v>0</v>
      </c>
      <c r="AI1205" s="32">
        <f>AG1205/eval!$E$18</f>
        <v>5.8210958603810132</v>
      </c>
      <c r="AR1205" s="32" t="e">
        <f t="shared" si="232"/>
        <v>#DIV/0!</v>
      </c>
      <c r="AT1205" s="32">
        <f>(AP1205)/((AS1205+0.0000000000000000001)/charge/constants!$B$3)</f>
        <v>0</v>
      </c>
      <c r="AU1205" s="32">
        <f>SQRT(AP1205+1)/((AS1205+0.0000000000000000001)/charge/constants!$B$3)</f>
        <v>4.8066000000000004</v>
      </c>
      <c r="AV1205" s="32">
        <f>AT1205/eval!$E$18</f>
        <v>0</v>
      </c>
      <c r="AW1205" s="32">
        <f>AU1205/eval!$E$18</f>
        <v>5.8210958603810132</v>
      </c>
      <c r="BC1205" s="32" t="e">
        <f>Rohdaten!AD1205-G1205</f>
        <v>#DIV/0!</v>
      </c>
      <c r="BF1205" s="33">
        <f>Rohdaten!AF1205/eval!$B$7</f>
        <v>0</v>
      </c>
    </row>
    <row r="1206" spans="2:58" x14ac:dyDescent="0.2">
      <c r="B1206" s="29">
        <f>IF(1=1,Rohdaten!H1206,"x"&amp;Rohdaten!H1206)</f>
        <v>0</v>
      </c>
      <c r="C1206" s="29">
        <f>IF(101,Rohdaten!F1206,-Rohdaten!F1206)</f>
        <v>0</v>
      </c>
      <c r="E1206" s="32">
        <f>Rohdaten!J1206</f>
        <v>0</v>
      </c>
      <c r="F1206" s="32" t="e">
        <f>AVERAGE(Rohdaten!L1206,Rohdaten!X1206,Rohdaten!AD1206)</f>
        <v>#DIV/0!</v>
      </c>
      <c r="G1206" s="29" t="e">
        <f t="array" ref="G1206">AVERAGE(IF(Rohdaten!E1206='turnwise standard'!$A$5:$A$99,'turnwise standard'!$F$5:$F$99))</f>
        <v>#DIV/0!</v>
      </c>
      <c r="H1206" s="29" t="b">
        <f>IF(ISERROR(G1206),1&lt;0,E1206-G1206&gt;eval!$B$6)</f>
        <v>0</v>
      </c>
      <c r="I1206" s="32" t="e">
        <f>Rohdaten!L1206-G1206</f>
        <v>#DIV/0!</v>
      </c>
      <c r="J1206" s="32">
        <f t="shared" si="230"/>
        <v>0</v>
      </c>
      <c r="K1206" s="32">
        <f t="shared" si="231"/>
        <v>0</v>
      </c>
      <c r="V1206" s="31" t="e">
        <f t="array" ref="V1206">AVERAGE(IF(Rohdaten!E1206='turnwise standard'!$A$5:$A$99,'turnwise standard'!$P$5:$P$99))</f>
        <v>#DIV/0!</v>
      </c>
      <c r="AF1206" s="32">
        <f>(AC1206)/((AE1206+0.0000000000000000001)/charge/constants!$B$3)</f>
        <v>0</v>
      </c>
      <c r="AG1206" s="32">
        <f>SQRT(AC1206+1)/((AE1206+0.0000000000000000001)/charge/constants!$B$3)</f>
        <v>4.8066000000000004</v>
      </c>
      <c r="AH1206" s="32">
        <f>AF1206/eval!$E$18</f>
        <v>0</v>
      </c>
      <c r="AI1206" s="32">
        <f>AG1206/eval!$E$18</f>
        <v>5.8210958603810132</v>
      </c>
      <c r="AR1206" s="32" t="e">
        <f t="shared" si="232"/>
        <v>#DIV/0!</v>
      </c>
      <c r="AT1206" s="32">
        <f>(AP1206)/((AS1206+0.0000000000000000001)/charge/constants!$B$3)</f>
        <v>0</v>
      </c>
      <c r="AU1206" s="32">
        <f>SQRT(AP1206+1)/((AS1206+0.0000000000000000001)/charge/constants!$B$3)</f>
        <v>4.8066000000000004</v>
      </c>
      <c r="AV1206" s="32">
        <f>AT1206/eval!$E$18</f>
        <v>0</v>
      </c>
      <c r="AW1206" s="32">
        <f>AU1206/eval!$E$18</f>
        <v>5.8210958603810132</v>
      </c>
      <c r="BC1206" s="32" t="e">
        <f>Rohdaten!AD1206-G1206</f>
        <v>#DIV/0!</v>
      </c>
      <c r="BF1206" s="33">
        <f>Rohdaten!AF1206/eval!$B$7</f>
        <v>0</v>
      </c>
    </row>
    <row r="1207" spans="2:58" x14ac:dyDescent="0.2">
      <c r="B1207" s="29">
        <f>IF(1=1,Rohdaten!H1207,"x"&amp;Rohdaten!H1207)</f>
        <v>0</v>
      </c>
      <c r="C1207" s="29">
        <f>IF(101,Rohdaten!F1207,-Rohdaten!F1207)</f>
        <v>0</v>
      </c>
      <c r="E1207" s="32">
        <f>Rohdaten!J1207</f>
        <v>0</v>
      </c>
      <c r="F1207" s="32" t="e">
        <f>AVERAGE(Rohdaten!L1207,Rohdaten!X1207,Rohdaten!AD1207)</f>
        <v>#DIV/0!</v>
      </c>
      <c r="G1207" s="29" t="e">
        <f t="array" ref="G1207">AVERAGE(IF(Rohdaten!E1207='turnwise standard'!$A$5:$A$99,'turnwise standard'!$F$5:$F$99))</f>
        <v>#DIV/0!</v>
      </c>
      <c r="H1207" s="29" t="b">
        <f>IF(ISERROR(G1207),1&lt;0,E1207-G1207&gt;eval!$B$6)</f>
        <v>0</v>
      </c>
      <c r="I1207" s="32" t="e">
        <f>Rohdaten!L1207-G1207</f>
        <v>#DIV/0!</v>
      </c>
      <c r="J1207" s="32">
        <f t="shared" si="230"/>
        <v>0</v>
      </c>
      <c r="K1207" s="32">
        <f t="shared" si="231"/>
        <v>0</v>
      </c>
      <c r="V1207" s="31" t="e">
        <f t="array" ref="V1207">AVERAGE(IF(Rohdaten!E1207='turnwise standard'!$A$5:$A$99,'turnwise standard'!$P$5:$P$99))</f>
        <v>#DIV/0!</v>
      </c>
      <c r="AF1207" s="32">
        <f>(AC1207)/((AE1207+0.0000000000000000001)/charge/constants!$B$3)</f>
        <v>0</v>
      </c>
      <c r="AG1207" s="32">
        <f>SQRT(AC1207+1)/((AE1207+0.0000000000000000001)/charge/constants!$B$3)</f>
        <v>4.8066000000000004</v>
      </c>
      <c r="AH1207" s="32">
        <f>AF1207/eval!$E$18</f>
        <v>0</v>
      </c>
      <c r="AI1207" s="32">
        <f>AG1207/eval!$E$18</f>
        <v>5.8210958603810132</v>
      </c>
      <c r="AR1207" s="32" t="e">
        <f t="shared" si="232"/>
        <v>#DIV/0!</v>
      </c>
      <c r="AT1207" s="32">
        <f>(AP1207)/((AS1207+0.0000000000000000001)/charge/constants!$B$3)</f>
        <v>0</v>
      </c>
      <c r="AU1207" s="32">
        <f>SQRT(AP1207+1)/((AS1207+0.0000000000000000001)/charge/constants!$B$3)</f>
        <v>4.8066000000000004</v>
      </c>
      <c r="AV1207" s="32">
        <f>AT1207/eval!$E$18</f>
        <v>0</v>
      </c>
      <c r="AW1207" s="32">
        <f>AU1207/eval!$E$18</f>
        <v>5.8210958603810132</v>
      </c>
      <c r="BC1207" s="32" t="e">
        <f>Rohdaten!AD1207-G1207</f>
        <v>#DIV/0!</v>
      </c>
      <c r="BF1207" s="33">
        <f>Rohdaten!AF1207/eval!$B$7</f>
        <v>0</v>
      </c>
    </row>
    <row r="1208" spans="2:58" x14ac:dyDescent="0.2">
      <c r="B1208" s="29">
        <f>IF(1=1,Rohdaten!H1208,"x"&amp;Rohdaten!H1208)</f>
        <v>0</v>
      </c>
      <c r="C1208" s="29">
        <f>IF(101,Rohdaten!F1208,-Rohdaten!F1208)</f>
        <v>0</v>
      </c>
      <c r="E1208" s="32">
        <f>Rohdaten!J1208</f>
        <v>0</v>
      </c>
      <c r="F1208" s="32" t="e">
        <f>AVERAGE(Rohdaten!L1208,Rohdaten!X1208,Rohdaten!AD1208)</f>
        <v>#DIV/0!</v>
      </c>
      <c r="G1208" s="29" t="e">
        <f t="array" ref="G1208">AVERAGE(IF(Rohdaten!E1208='turnwise standard'!$A$5:$A$99,'turnwise standard'!$F$5:$F$99))</f>
        <v>#DIV/0!</v>
      </c>
      <c r="H1208" s="29" t="b">
        <f>IF(ISERROR(G1208),1&lt;0,E1208-G1208&gt;eval!$B$6)</f>
        <v>0</v>
      </c>
      <c r="I1208" s="32" t="e">
        <f>Rohdaten!L1208-G1208</f>
        <v>#DIV/0!</v>
      </c>
      <c r="J1208" s="32">
        <f t="shared" si="230"/>
        <v>0</v>
      </c>
      <c r="K1208" s="32">
        <f t="shared" si="231"/>
        <v>0</v>
      </c>
      <c r="V1208" s="31" t="e">
        <f t="array" ref="V1208">AVERAGE(IF(Rohdaten!E1208='turnwise standard'!$A$5:$A$99,'turnwise standard'!$P$5:$P$99))</f>
        <v>#DIV/0!</v>
      </c>
      <c r="AF1208" s="32">
        <f>(AC1208)/((AE1208+0.0000000000000000001)/charge/constants!$B$3)</f>
        <v>0</v>
      </c>
      <c r="AG1208" s="32">
        <f>SQRT(AC1208+1)/((AE1208+0.0000000000000000001)/charge/constants!$B$3)</f>
        <v>4.8066000000000004</v>
      </c>
      <c r="AH1208" s="32">
        <f>AF1208/eval!$E$18</f>
        <v>0</v>
      </c>
      <c r="AI1208" s="32">
        <f>AG1208/eval!$E$18</f>
        <v>5.8210958603810132</v>
      </c>
      <c r="AR1208" s="32" t="e">
        <f t="shared" si="232"/>
        <v>#DIV/0!</v>
      </c>
      <c r="AT1208" s="32">
        <f>(AP1208)/((AS1208+0.0000000000000000001)/charge/constants!$B$3)</f>
        <v>0</v>
      </c>
      <c r="AU1208" s="32">
        <f>SQRT(AP1208+1)/((AS1208+0.0000000000000000001)/charge/constants!$B$3)</f>
        <v>4.8066000000000004</v>
      </c>
      <c r="AV1208" s="32">
        <f>AT1208/eval!$E$18</f>
        <v>0</v>
      </c>
      <c r="AW1208" s="32">
        <f>AU1208/eval!$E$18</f>
        <v>5.8210958603810132</v>
      </c>
      <c r="BC1208" s="32" t="e">
        <f>Rohdaten!AD1208-G1208</f>
        <v>#DIV/0!</v>
      </c>
      <c r="BF1208" s="33">
        <f>Rohdaten!AF1208/eval!$B$7</f>
        <v>0</v>
      </c>
    </row>
    <row r="1209" spans="2:58" x14ac:dyDescent="0.2">
      <c r="B1209" s="29">
        <f>IF(1=1,Rohdaten!H1209,"x"&amp;Rohdaten!H1209)</f>
        <v>0</v>
      </c>
      <c r="C1209" s="29">
        <f>IF(101,Rohdaten!F1209,-Rohdaten!F1209)</f>
        <v>0</v>
      </c>
      <c r="E1209" s="32">
        <f>Rohdaten!J1209</f>
        <v>0</v>
      </c>
      <c r="F1209" s="32" t="e">
        <f>AVERAGE(Rohdaten!L1209,Rohdaten!X1209,Rohdaten!AD1209)</f>
        <v>#DIV/0!</v>
      </c>
      <c r="G1209" s="29" t="e">
        <f t="array" ref="G1209">AVERAGE(IF(Rohdaten!E1209='turnwise standard'!$A$5:$A$99,'turnwise standard'!$F$5:$F$99))</f>
        <v>#DIV/0!</v>
      </c>
      <c r="H1209" s="29" t="b">
        <f>IF(ISERROR(G1209),1&lt;0,E1209-G1209&gt;eval!$B$6)</f>
        <v>0</v>
      </c>
      <c r="I1209" s="32" t="e">
        <f>Rohdaten!L1209-G1209</f>
        <v>#DIV/0!</v>
      </c>
      <c r="J1209" s="32">
        <f t="shared" si="230"/>
        <v>0</v>
      </c>
      <c r="K1209" s="32">
        <f t="shared" si="231"/>
        <v>0</v>
      </c>
      <c r="V1209" s="31" t="e">
        <f t="array" ref="V1209">AVERAGE(IF(Rohdaten!E1209='turnwise standard'!$A$5:$A$99,'turnwise standard'!$P$5:$P$99))</f>
        <v>#DIV/0!</v>
      </c>
      <c r="AF1209" s="32">
        <f>(AC1209)/((AE1209+0.0000000000000000001)/charge/constants!$B$3)</f>
        <v>0</v>
      </c>
      <c r="AG1209" s="32">
        <f>SQRT(AC1209+1)/((AE1209+0.0000000000000000001)/charge/constants!$B$3)</f>
        <v>4.8066000000000004</v>
      </c>
      <c r="AH1209" s="32">
        <f>AF1209/eval!$E$18</f>
        <v>0</v>
      </c>
      <c r="AI1209" s="32">
        <f>AG1209/eval!$E$18</f>
        <v>5.8210958603810132</v>
      </c>
      <c r="AR1209" s="32" t="e">
        <f t="shared" si="232"/>
        <v>#DIV/0!</v>
      </c>
      <c r="AT1209" s="32">
        <f>(AP1209)/((AS1209+0.0000000000000000001)/charge/constants!$B$3)</f>
        <v>0</v>
      </c>
      <c r="AU1209" s="32">
        <f>SQRT(AP1209+1)/((AS1209+0.0000000000000000001)/charge/constants!$B$3)</f>
        <v>4.8066000000000004</v>
      </c>
      <c r="AV1209" s="32">
        <f>AT1209/eval!$E$18</f>
        <v>0</v>
      </c>
      <c r="AW1209" s="32">
        <f>AU1209/eval!$E$18</f>
        <v>5.8210958603810132</v>
      </c>
      <c r="BC1209" s="32" t="e">
        <f>Rohdaten!AD1209-G1209</f>
        <v>#DIV/0!</v>
      </c>
      <c r="BF1209" s="33">
        <f>Rohdaten!AF1209/eval!$B$7</f>
        <v>0</v>
      </c>
    </row>
    <row r="1210" spans="2:58" x14ac:dyDescent="0.2">
      <c r="B1210" s="29">
        <f>IF(1=1,Rohdaten!H1210,"x"&amp;Rohdaten!H1210)</f>
        <v>0</v>
      </c>
      <c r="C1210" s="29">
        <f>IF(101,Rohdaten!F1210,-Rohdaten!F1210)</f>
        <v>0</v>
      </c>
      <c r="E1210" s="32">
        <f>Rohdaten!J1210</f>
        <v>0</v>
      </c>
      <c r="F1210" s="32" t="e">
        <f>AVERAGE(Rohdaten!L1210,Rohdaten!X1210,Rohdaten!AD1210)</f>
        <v>#DIV/0!</v>
      </c>
      <c r="G1210" s="29" t="e">
        <f t="array" ref="G1210">AVERAGE(IF(Rohdaten!E1210='turnwise standard'!$A$5:$A$99,'turnwise standard'!$F$5:$F$99))</f>
        <v>#DIV/0!</v>
      </c>
      <c r="H1210" s="29" t="b">
        <f>IF(ISERROR(G1210),1&lt;0,E1210-G1210&gt;eval!$B$6)</f>
        <v>0</v>
      </c>
      <c r="I1210" s="32" t="e">
        <f>Rohdaten!L1210-G1210</f>
        <v>#DIV/0!</v>
      </c>
      <c r="J1210" s="32">
        <f t="shared" si="230"/>
        <v>0</v>
      </c>
      <c r="K1210" s="32">
        <f t="shared" si="231"/>
        <v>0</v>
      </c>
      <c r="V1210" s="31" t="e">
        <f t="array" ref="V1210">AVERAGE(IF(Rohdaten!E1210='turnwise standard'!$A$5:$A$99,'turnwise standard'!$P$5:$P$99))</f>
        <v>#DIV/0!</v>
      </c>
      <c r="AF1210" s="32">
        <f>(AC1210)/((AE1210+0.0000000000000000001)/charge/constants!$B$3)</f>
        <v>0</v>
      </c>
      <c r="AG1210" s="32">
        <f>SQRT(AC1210+1)/((AE1210+0.0000000000000000001)/charge/constants!$B$3)</f>
        <v>4.8066000000000004</v>
      </c>
      <c r="AH1210" s="32">
        <f>AF1210/eval!$E$18</f>
        <v>0</v>
      </c>
      <c r="AI1210" s="32">
        <f>AG1210/eval!$E$18</f>
        <v>5.8210958603810132</v>
      </c>
      <c r="AR1210" s="32" t="e">
        <f t="shared" si="232"/>
        <v>#DIV/0!</v>
      </c>
      <c r="AT1210" s="32">
        <f>(AP1210)/((AS1210+0.0000000000000000001)/charge/constants!$B$3)</f>
        <v>0</v>
      </c>
      <c r="AU1210" s="32">
        <f>SQRT(AP1210+1)/((AS1210+0.0000000000000000001)/charge/constants!$B$3)</f>
        <v>4.8066000000000004</v>
      </c>
      <c r="AV1210" s="32">
        <f>AT1210/eval!$E$18</f>
        <v>0</v>
      </c>
      <c r="AW1210" s="32">
        <f>AU1210/eval!$E$18</f>
        <v>5.8210958603810132</v>
      </c>
      <c r="BC1210" s="32" t="e">
        <f>Rohdaten!AD1210-G1210</f>
        <v>#DIV/0!</v>
      </c>
      <c r="BF1210" s="33">
        <f>Rohdaten!AF1210/eval!$B$7</f>
        <v>0</v>
      </c>
    </row>
    <row r="1211" spans="2:58" x14ac:dyDescent="0.2">
      <c r="B1211" s="29">
        <f>IF(1=1,Rohdaten!H1211,"x"&amp;Rohdaten!H1211)</f>
        <v>0</v>
      </c>
      <c r="C1211" s="29">
        <f>IF(101,Rohdaten!F1211,-Rohdaten!F1211)</f>
        <v>0</v>
      </c>
      <c r="E1211" s="32">
        <f>Rohdaten!J1211</f>
        <v>0</v>
      </c>
      <c r="F1211" s="32" t="e">
        <f>AVERAGE(Rohdaten!L1211,Rohdaten!X1211,Rohdaten!AD1211)</f>
        <v>#DIV/0!</v>
      </c>
      <c r="G1211" s="29" t="e">
        <f t="array" ref="G1211">AVERAGE(IF(Rohdaten!E1211='turnwise standard'!$A$5:$A$99,'turnwise standard'!$F$5:$F$99))</f>
        <v>#DIV/0!</v>
      </c>
      <c r="H1211" s="29" t="b">
        <f>IF(ISERROR(G1211),1&lt;0,E1211-G1211&gt;eval!$B$6)</f>
        <v>0</v>
      </c>
      <c r="I1211" s="32" t="e">
        <f>Rohdaten!L1211-G1211</f>
        <v>#DIV/0!</v>
      </c>
      <c r="J1211" s="32">
        <f t="shared" si="230"/>
        <v>0</v>
      </c>
      <c r="K1211" s="32">
        <f t="shared" si="231"/>
        <v>0</v>
      </c>
      <c r="V1211" s="31" t="e">
        <f t="array" ref="V1211">AVERAGE(IF(Rohdaten!E1211='turnwise standard'!$A$5:$A$99,'turnwise standard'!$P$5:$P$99))</f>
        <v>#DIV/0!</v>
      </c>
      <c r="AF1211" s="32">
        <f>(AC1211)/((AE1211+0.0000000000000000001)/charge/constants!$B$3)</f>
        <v>0</v>
      </c>
      <c r="AG1211" s="32">
        <f>SQRT(AC1211+1)/((AE1211+0.0000000000000000001)/charge/constants!$B$3)</f>
        <v>4.8066000000000004</v>
      </c>
      <c r="AH1211" s="32">
        <f>AF1211/eval!$E$18</f>
        <v>0</v>
      </c>
      <c r="AI1211" s="32">
        <f>AG1211/eval!$E$18</f>
        <v>5.8210958603810132</v>
      </c>
      <c r="AR1211" s="32" t="e">
        <f t="shared" si="232"/>
        <v>#DIV/0!</v>
      </c>
      <c r="AT1211" s="32">
        <f>(AP1211)/((AS1211+0.0000000000000000001)/charge/constants!$B$3)</f>
        <v>0</v>
      </c>
      <c r="AU1211" s="32">
        <f>SQRT(AP1211+1)/((AS1211+0.0000000000000000001)/charge/constants!$B$3)</f>
        <v>4.8066000000000004</v>
      </c>
      <c r="AV1211" s="32">
        <f>AT1211/eval!$E$18</f>
        <v>0</v>
      </c>
      <c r="AW1211" s="32">
        <f>AU1211/eval!$E$18</f>
        <v>5.8210958603810132</v>
      </c>
      <c r="BC1211" s="32" t="e">
        <f>Rohdaten!AD1211-G1211</f>
        <v>#DIV/0!</v>
      </c>
      <c r="BF1211" s="33">
        <f>Rohdaten!AF1211/eval!$B$7</f>
        <v>0</v>
      </c>
    </row>
    <row r="1212" spans="2:58" x14ac:dyDescent="0.2">
      <c r="B1212" s="29">
        <f>IF(1=1,Rohdaten!H1212,"x"&amp;Rohdaten!H1212)</f>
        <v>0</v>
      </c>
      <c r="C1212" s="29">
        <f>IF(101,Rohdaten!F1212,-Rohdaten!F1212)</f>
        <v>0</v>
      </c>
      <c r="E1212" s="32">
        <f>Rohdaten!J1212</f>
        <v>0</v>
      </c>
      <c r="F1212" s="32" t="e">
        <f>AVERAGE(Rohdaten!L1212,Rohdaten!X1212,Rohdaten!AD1212)</f>
        <v>#DIV/0!</v>
      </c>
      <c r="G1212" s="29" t="e">
        <f t="array" ref="G1212">AVERAGE(IF(Rohdaten!E1212='turnwise standard'!$A$5:$A$99,'turnwise standard'!$F$5:$F$99))</f>
        <v>#DIV/0!</v>
      </c>
      <c r="H1212" s="29" t="b">
        <f>IF(ISERROR(G1212),1&lt;0,E1212-G1212&gt;eval!$B$6)</f>
        <v>0</v>
      </c>
      <c r="I1212" s="32" t="e">
        <f>Rohdaten!L1212-G1212</f>
        <v>#DIV/0!</v>
      </c>
      <c r="J1212" s="32">
        <f t="shared" si="230"/>
        <v>0</v>
      </c>
      <c r="K1212" s="32">
        <f t="shared" si="231"/>
        <v>0</v>
      </c>
      <c r="V1212" s="31" t="e">
        <f t="array" ref="V1212">AVERAGE(IF(Rohdaten!E1212='turnwise standard'!$A$5:$A$99,'turnwise standard'!$P$5:$P$99))</f>
        <v>#DIV/0!</v>
      </c>
      <c r="AF1212" s="32">
        <f>(AC1212)/((AE1212+0.0000000000000000001)/charge/constants!$B$3)</f>
        <v>0</v>
      </c>
      <c r="AG1212" s="32">
        <f>SQRT(AC1212+1)/((AE1212+0.0000000000000000001)/charge/constants!$B$3)</f>
        <v>4.8066000000000004</v>
      </c>
      <c r="AH1212" s="32">
        <f>AF1212/eval!$E$18</f>
        <v>0</v>
      </c>
      <c r="AI1212" s="32">
        <f>AG1212/eval!$E$18</f>
        <v>5.8210958603810132</v>
      </c>
      <c r="AR1212" s="32" t="e">
        <f t="shared" si="232"/>
        <v>#DIV/0!</v>
      </c>
      <c r="AT1212" s="32">
        <f>(AP1212)/((AS1212+0.0000000000000000001)/charge/constants!$B$3)</f>
        <v>0</v>
      </c>
      <c r="AU1212" s="32">
        <f>SQRT(AP1212+1)/((AS1212+0.0000000000000000001)/charge/constants!$B$3)</f>
        <v>4.8066000000000004</v>
      </c>
      <c r="AV1212" s="32">
        <f>AT1212/eval!$E$18</f>
        <v>0</v>
      </c>
      <c r="AW1212" s="32">
        <f>AU1212/eval!$E$18</f>
        <v>5.8210958603810132</v>
      </c>
      <c r="BC1212" s="32" t="e">
        <f>Rohdaten!AD1212-G1212</f>
        <v>#DIV/0!</v>
      </c>
      <c r="BF1212" s="33">
        <f>Rohdaten!AF1212/eval!$B$7</f>
        <v>0</v>
      </c>
    </row>
    <row r="1213" spans="2:58" x14ac:dyDescent="0.2">
      <c r="B1213" s="29">
        <f>IF(1=1,Rohdaten!H1213,"x"&amp;Rohdaten!H1213)</f>
        <v>0</v>
      </c>
      <c r="C1213" s="29">
        <f>IF(101,Rohdaten!F1213,-Rohdaten!F1213)</f>
        <v>0</v>
      </c>
      <c r="E1213" s="32">
        <f>Rohdaten!J1213</f>
        <v>0</v>
      </c>
      <c r="F1213" s="32" t="e">
        <f>AVERAGE(Rohdaten!L1213,Rohdaten!X1213,Rohdaten!AD1213)</f>
        <v>#DIV/0!</v>
      </c>
      <c r="G1213" s="29" t="e">
        <f t="array" ref="G1213">AVERAGE(IF(Rohdaten!E1213='turnwise standard'!$A$5:$A$99,'turnwise standard'!$F$5:$F$99))</f>
        <v>#DIV/0!</v>
      </c>
      <c r="H1213" s="29" t="b">
        <f>IF(ISERROR(G1213),1&lt;0,E1213-G1213&gt;eval!$B$6)</f>
        <v>0</v>
      </c>
      <c r="I1213" s="32" t="e">
        <f>Rohdaten!L1213-G1213</f>
        <v>#DIV/0!</v>
      </c>
      <c r="J1213" s="32">
        <f t="shared" si="230"/>
        <v>0</v>
      </c>
      <c r="K1213" s="32">
        <f t="shared" si="231"/>
        <v>0</v>
      </c>
      <c r="V1213" s="31" t="e">
        <f t="array" ref="V1213">AVERAGE(IF(Rohdaten!E1213='turnwise standard'!$A$5:$A$99,'turnwise standard'!$P$5:$P$99))</f>
        <v>#DIV/0!</v>
      </c>
      <c r="AF1213" s="32">
        <f>(AC1213)/((AE1213+0.0000000000000000001)/charge/constants!$B$3)</f>
        <v>0</v>
      </c>
      <c r="AG1213" s="32">
        <f>SQRT(AC1213+1)/((AE1213+0.0000000000000000001)/charge/constants!$B$3)</f>
        <v>4.8066000000000004</v>
      </c>
      <c r="AH1213" s="32">
        <f>AF1213/eval!$E$18</f>
        <v>0</v>
      </c>
      <c r="AI1213" s="32">
        <f>AG1213/eval!$E$18</f>
        <v>5.8210958603810132</v>
      </c>
      <c r="AR1213" s="32" t="e">
        <f t="shared" si="232"/>
        <v>#DIV/0!</v>
      </c>
      <c r="AT1213" s="32">
        <f>(AP1213)/((AS1213+0.0000000000000000001)/charge/constants!$B$3)</f>
        <v>0</v>
      </c>
      <c r="AU1213" s="32">
        <f>SQRT(AP1213+1)/((AS1213+0.0000000000000000001)/charge/constants!$B$3)</f>
        <v>4.8066000000000004</v>
      </c>
      <c r="AV1213" s="32">
        <f>AT1213/eval!$E$18</f>
        <v>0</v>
      </c>
      <c r="AW1213" s="32">
        <f>AU1213/eval!$E$18</f>
        <v>5.8210958603810132</v>
      </c>
      <c r="BC1213" s="32" t="e">
        <f>Rohdaten!AD1213-G1213</f>
        <v>#DIV/0!</v>
      </c>
      <c r="BF1213" s="33">
        <f>Rohdaten!AF1213/eval!$B$7</f>
        <v>0</v>
      </c>
    </row>
    <row r="1214" spans="2:58" x14ac:dyDescent="0.2">
      <c r="B1214" s="29">
        <f>IF(1=1,Rohdaten!H1214,"x"&amp;Rohdaten!H1214)</f>
        <v>0</v>
      </c>
      <c r="C1214" s="29">
        <f>IF(101,Rohdaten!F1214,-Rohdaten!F1214)</f>
        <v>0</v>
      </c>
      <c r="E1214" s="32">
        <f>Rohdaten!J1214</f>
        <v>0</v>
      </c>
      <c r="F1214" s="32" t="e">
        <f>AVERAGE(Rohdaten!L1214,Rohdaten!X1214,Rohdaten!AD1214)</f>
        <v>#DIV/0!</v>
      </c>
      <c r="G1214" s="29" t="e">
        <f t="array" ref="G1214">AVERAGE(IF(Rohdaten!E1214='turnwise standard'!$A$5:$A$99,'turnwise standard'!$F$5:$F$99))</f>
        <v>#DIV/0!</v>
      </c>
      <c r="H1214" s="29" t="b">
        <f>IF(ISERROR(G1214),1&lt;0,E1214-G1214&gt;eval!$B$6)</f>
        <v>0</v>
      </c>
      <c r="I1214" s="32" t="e">
        <f>Rohdaten!L1214-G1214</f>
        <v>#DIV/0!</v>
      </c>
      <c r="J1214" s="32">
        <f t="shared" si="230"/>
        <v>0</v>
      </c>
      <c r="K1214" s="32">
        <f t="shared" si="231"/>
        <v>0</v>
      </c>
      <c r="V1214" s="31" t="e">
        <f t="array" ref="V1214">AVERAGE(IF(Rohdaten!E1214='turnwise standard'!$A$5:$A$99,'turnwise standard'!$P$5:$P$99))</f>
        <v>#DIV/0!</v>
      </c>
      <c r="AF1214" s="32">
        <f>(AC1214)/((AE1214+0.0000000000000000001)/charge/constants!$B$3)</f>
        <v>0</v>
      </c>
      <c r="AG1214" s="32">
        <f>SQRT(AC1214+1)/((AE1214+0.0000000000000000001)/charge/constants!$B$3)</f>
        <v>4.8066000000000004</v>
      </c>
      <c r="AH1214" s="32">
        <f>AF1214/eval!$E$18</f>
        <v>0</v>
      </c>
      <c r="AI1214" s="32">
        <f>AG1214/eval!$E$18</f>
        <v>5.8210958603810132</v>
      </c>
      <c r="AR1214" s="32" t="e">
        <f t="shared" si="232"/>
        <v>#DIV/0!</v>
      </c>
      <c r="AT1214" s="32">
        <f>(AP1214)/((AS1214+0.0000000000000000001)/charge/constants!$B$3)</f>
        <v>0</v>
      </c>
      <c r="AU1214" s="32">
        <f>SQRT(AP1214+1)/((AS1214+0.0000000000000000001)/charge/constants!$B$3)</f>
        <v>4.8066000000000004</v>
      </c>
      <c r="AV1214" s="32">
        <f>AT1214/eval!$E$18</f>
        <v>0</v>
      </c>
      <c r="AW1214" s="32">
        <f>AU1214/eval!$E$18</f>
        <v>5.8210958603810132</v>
      </c>
      <c r="BC1214" s="32" t="e">
        <f>Rohdaten!AD1214-G1214</f>
        <v>#DIV/0!</v>
      </c>
      <c r="BF1214" s="33">
        <f>Rohdaten!AF1214/eval!$B$7</f>
        <v>0</v>
      </c>
    </row>
    <row r="1215" spans="2:58" x14ac:dyDescent="0.2">
      <c r="B1215" s="29">
        <f>IF(1=1,Rohdaten!H1215,"x"&amp;Rohdaten!H1215)</f>
        <v>0</v>
      </c>
      <c r="C1215" s="29">
        <f>IF(101,Rohdaten!F1215,-Rohdaten!F1215)</f>
        <v>0</v>
      </c>
      <c r="E1215" s="32">
        <f>Rohdaten!J1215</f>
        <v>0</v>
      </c>
      <c r="F1215" s="32" t="e">
        <f>AVERAGE(Rohdaten!L1215,Rohdaten!X1215,Rohdaten!AD1215)</f>
        <v>#DIV/0!</v>
      </c>
      <c r="G1215" s="29" t="e">
        <f t="array" ref="G1215">AVERAGE(IF(Rohdaten!E1215='turnwise standard'!$A$5:$A$99,'turnwise standard'!$F$5:$F$99))</f>
        <v>#DIV/0!</v>
      </c>
      <c r="H1215" s="29" t="b">
        <f>IF(ISERROR(G1215),1&lt;0,E1215-G1215&gt;eval!$B$6)</f>
        <v>0</v>
      </c>
      <c r="I1215" s="32" t="e">
        <f>Rohdaten!L1215-G1215</f>
        <v>#DIV/0!</v>
      </c>
      <c r="J1215" s="32">
        <f t="shared" si="230"/>
        <v>0</v>
      </c>
      <c r="K1215" s="32">
        <f t="shared" si="231"/>
        <v>0</v>
      </c>
      <c r="V1215" s="31" t="e">
        <f t="array" ref="V1215">AVERAGE(IF(Rohdaten!E1215='turnwise standard'!$A$5:$A$99,'turnwise standard'!$P$5:$P$99))</f>
        <v>#DIV/0!</v>
      </c>
      <c r="AF1215" s="32">
        <f>(AC1215)/((AE1215+0.0000000000000000001)/charge/constants!$B$3)</f>
        <v>0</v>
      </c>
      <c r="AG1215" s="32">
        <f>SQRT(AC1215+1)/((AE1215+0.0000000000000000001)/charge/constants!$B$3)</f>
        <v>4.8066000000000004</v>
      </c>
      <c r="AH1215" s="32">
        <f>AF1215/eval!$E$18</f>
        <v>0</v>
      </c>
      <c r="AI1215" s="32">
        <f>AG1215/eval!$E$18</f>
        <v>5.8210958603810132</v>
      </c>
      <c r="AR1215" s="32" t="e">
        <f t="shared" si="232"/>
        <v>#DIV/0!</v>
      </c>
      <c r="AT1215" s="32">
        <f>(AP1215)/((AS1215+0.0000000000000000001)/charge/constants!$B$3)</f>
        <v>0</v>
      </c>
      <c r="AU1215" s="32">
        <f>SQRT(AP1215+1)/((AS1215+0.0000000000000000001)/charge/constants!$B$3)</f>
        <v>4.8066000000000004</v>
      </c>
      <c r="AV1215" s="32">
        <f>AT1215/eval!$E$18</f>
        <v>0</v>
      </c>
      <c r="AW1215" s="32">
        <f>AU1215/eval!$E$18</f>
        <v>5.8210958603810132</v>
      </c>
      <c r="BC1215" s="32" t="e">
        <f>Rohdaten!AD1215-G1215</f>
        <v>#DIV/0!</v>
      </c>
      <c r="BF1215" s="33">
        <f>Rohdaten!AF1215/eval!$B$7</f>
        <v>0</v>
      </c>
    </row>
    <row r="1216" spans="2:58" x14ac:dyDescent="0.2">
      <c r="B1216" s="29">
        <f>IF(1=1,Rohdaten!H1216,"x"&amp;Rohdaten!H1216)</f>
        <v>0</v>
      </c>
      <c r="C1216" s="29">
        <f>IF(101,Rohdaten!F1216,-Rohdaten!F1216)</f>
        <v>0</v>
      </c>
      <c r="E1216" s="32">
        <f>Rohdaten!J1216</f>
        <v>0</v>
      </c>
      <c r="F1216" s="32" t="e">
        <f>AVERAGE(Rohdaten!L1216,Rohdaten!X1216,Rohdaten!AD1216)</f>
        <v>#DIV/0!</v>
      </c>
      <c r="G1216" s="29" t="e">
        <f t="array" ref="G1216">AVERAGE(IF(Rohdaten!E1216='turnwise standard'!$A$5:$A$99,'turnwise standard'!$F$5:$F$99))</f>
        <v>#DIV/0!</v>
      </c>
      <c r="H1216" s="29" t="b">
        <f>IF(ISERROR(G1216),1&lt;0,E1216-G1216&gt;eval!$B$6)</f>
        <v>0</v>
      </c>
      <c r="I1216" s="32" t="e">
        <f>Rohdaten!L1216-G1216</f>
        <v>#DIV/0!</v>
      </c>
      <c r="J1216" s="32">
        <f t="shared" si="230"/>
        <v>0</v>
      </c>
      <c r="K1216" s="32">
        <f t="shared" si="231"/>
        <v>0</v>
      </c>
      <c r="V1216" s="31" t="e">
        <f t="array" ref="V1216">AVERAGE(IF(Rohdaten!E1216='turnwise standard'!$A$5:$A$99,'turnwise standard'!$P$5:$P$99))</f>
        <v>#DIV/0!</v>
      </c>
      <c r="AF1216" s="32">
        <f>(AC1216)/((AE1216+0.0000000000000000001)/charge/constants!$B$3)</f>
        <v>0</v>
      </c>
      <c r="AG1216" s="32">
        <f>SQRT(AC1216+1)/((AE1216+0.0000000000000000001)/charge/constants!$B$3)</f>
        <v>4.8066000000000004</v>
      </c>
      <c r="AH1216" s="32">
        <f>AF1216/eval!$E$18</f>
        <v>0</v>
      </c>
      <c r="AI1216" s="32">
        <f>AG1216/eval!$E$18</f>
        <v>5.8210958603810132</v>
      </c>
      <c r="AR1216" s="32" t="e">
        <f t="shared" si="232"/>
        <v>#DIV/0!</v>
      </c>
      <c r="AT1216" s="32">
        <f>(AP1216)/((AS1216+0.0000000000000000001)/charge/constants!$B$3)</f>
        <v>0</v>
      </c>
      <c r="AU1216" s="32">
        <f>SQRT(AP1216+1)/((AS1216+0.0000000000000000001)/charge/constants!$B$3)</f>
        <v>4.8066000000000004</v>
      </c>
      <c r="AV1216" s="32">
        <f>AT1216/eval!$E$18</f>
        <v>0</v>
      </c>
      <c r="AW1216" s="32">
        <f>AU1216/eval!$E$18</f>
        <v>5.8210958603810132</v>
      </c>
      <c r="BC1216" s="32" t="e">
        <f>Rohdaten!AD1216-G1216</f>
        <v>#DIV/0!</v>
      </c>
      <c r="BF1216" s="33">
        <f>Rohdaten!AF1216/eval!$B$7</f>
        <v>0</v>
      </c>
    </row>
    <row r="1217" spans="2:58" x14ac:dyDescent="0.2">
      <c r="B1217" s="29">
        <f>IF(1=1,Rohdaten!H1217,"x"&amp;Rohdaten!H1217)</f>
        <v>0</v>
      </c>
      <c r="C1217" s="29">
        <f>IF(101,Rohdaten!F1217,-Rohdaten!F1217)</f>
        <v>0</v>
      </c>
      <c r="E1217" s="32">
        <f>Rohdaten!J1217</f>
        <v>0</v>
      </c>
      <c r="F1217" s="32" t="e">
        <f>AVERAGE(Rohdaten!L1217,Rohdaten!X1217,Rohdaten!AD1217)</f>
        <v>#DIV/0!</v>
      </c>
      <c r="G1217" s="29" t="e">
        <f t="array" ref="G1217">AVERAGE(IF(Rohdaten!E1217='turnwise standard'!$A$5:$A$99,'turnwise standard'!$F$5:$F$99))</f>
        <v>#DIV/0!</v>
      </c>
      <c r="H1217" s="29" t="b">
        <f>IF(ISERROR(G1217),1&lt;0,E1217-G1217&gt;eval!$B$6)</f>
        <v>0</v>
      </c>
      <c r="I1217" s="32" t="e">
        <f>Rohdaten!L1217-G1217</f>
        <v>#DIV/0!</v>
      </c>
      <c r="J1217" s="32">
        <f t="shared" si="230"/>
        <v>0</v>
      </c>
      <c r="K1217" s="32">
        <f t="shared" si="231"/>
        <v>0</v>
      </c>
      <c r="V1217" s="31" t="e">
        <f t="array" ref="V1217">AVERAGE(IF(Rohdaten!E1217='turnwise standard'!$A$5:$A$99,'turnwise standard'!$P$5:$P$99))</f>
        <v>#DIV/0!</v>
      </c>
      <c r="AF1217" s="32">
        <f>(AC1217)/((AE1217+0.0000000000000000001)/charge/constants!$B$3)</f>
        <v>0</v>
      </c>
      <c r="AG1217" s="32">
        <f>SQRT(AC1217+1)/((AE1217+0.0000000000000000001)/charge/constants!$B$3)</f>
        <v>4.8066000000000004</v>
      </c>
      <c r="AH1217" s="32">
        <f>AF1217/eval!$E$18</f>
        <v>0</v>
      </c>
      <c r="AI1217" s="32">
        <f>AG1217/eval!$E$18</f>
        <v>5.8210958603810132</v>
      </c>
      <c r="AR1217" s="32" t="e">
        <f t="shared" si="232"/>
        <v>#DIV/0!</v>
      </c>
      <c r="AT1217" s="32">
        <f>(AP1217)/((AS1217+0.0000000000000000001)/charge/constants!$B$3)</f>
        <v>0</v>
      </c>
      <c r="AU1217" s="32">
        <f>SQRT(AP1217+1)/((AS1217+0.0000000000000000001)/charge/constants!$B$3)</f>
        <v>4.8066000000000004</v>
      </c>
      <c r="AV1217" s="32">
        <f>AT1217/eval!$E$18</f>
        <v>0</v>
      </c>
      <c r="AW1217" s="32">
        <f>AU1217/eval!$E$18</f>
        <v>5.8210958603810132</v>
      </c>
      <c r="BC1217" s="32" t="e">
        <f>Rohdaten!AD1217-G1217</f>
        <v>#DIV/0!</v>
      </c>
      <c r="BF1217" s="33">
        <f>Rohdaten!AF1217/eval!$B$7</f>
        <v>0</v>
      </c>
    </row>
    <row r="1218" spans="2:58" x14ac:dyDescent="0.2">
      <c r="B1218" s="29">
        <f>IF(1=1,Rohdaten!H1218,"x"&amp;Rohdaten!H1218)</f>
        <v>0</v>
      </c>
      <c r="C1218" s="29">
        <f>IF(101,Rohdaten!F1218,-Rohdaten!F1218)</f>
        <v>0</v>
      </c>
      <c r="E1218" s="32">
        <f>Rohdaten!J1218</f>
        <v>0</v>
      </c>
      <c r="F1218" s="32" t="e">
        <f>AVERAGE(Rohdaten!L1218,Rohdaten!X1218,Rohdaten!AD1218)</f>
        <v>#DIV/0!</v>
      </c>
      <c r="G1218" s="29" t="e">
        <f t="array" ref="G1218">AVERAGE(IF(Rohdaten!E1218='turnwise standard'!$A$5:$A$99,'turnwise standard'!$F$5:$F$99))</f>
        <v>#DIV/0!</v>
      </c>
      <c r="H1218" s="29" t="b">
        <f>IF(ISERROR(G1218),1&lt;0,E1218-G1218&gt;eval!$B$6)</f>
        <v>0</v>
      </c>
      <c r="I1218" s="32" t="e">
        <f>Rohdaten!L1218-G1218</f>
        <v>#DIV/0!</v>
      </c>
      <c r="J1218" s="32">
        <f t="shared" si="230"/>
        <v>0</v>
      </c>
      <c r="K1218" s="32">
        <f t="shared" si="231"/>
        <v>0</v>
      </c>
      <c r="V1218" s="31" t="e">
        <f t="array" ref="V1218">AVERAGE(IF(Rohdaten!E1218='turnwise standard'!$A$5:$A$99,'turnwise standard'!$P$5:$P$99))</f>
        <v>#DIV/0!</v>
      </c>
      <c r="AF1218" s="32">
        <f>(AC1218)/((AE1218+0.0000000000000000001)/charge/constants!$B$3)</f>
        <v>0</v>
      </c>
      <c r="AG1218" s="32">
        <f>SQRT(AC1218+1)/((AE1218+0.0000000000000000001)/charge/constants!$B$3)</f>
        <v>4.8066000000000004</v>
      </c>
      <c r="AH1218" s="32">
        <f>AF1218/eval!$E$18</f>
        <v>0</v>
      </c>
      <c r="AI1218" s="32">
        <f>AG1218/eval!$E$18</f>
        <v>5.8210958603810132</v>
      </c>
      <c r="AR1218" s="32" t="e">
        <f t="shared" si="232"/>
        <v>#DIV/0!</v>
      </c>
      <c r="AT1218" s="32">
        <f>(AP1218)/((AS1218+0.0000000000000000001)/charge/constants!$B$3)</f>
        <v>0</v>
      </c>
      <c r="AU1218" s="32">
        <f>SQRT(AP1218+1)/((AS1218+0.0000000000000000001)/charge/constants!$B$3)</f>
        <v>4.8066000000000004</v>
      </c>
      <c r="AV1218" s="32">
        <f>AT1218/eval!$E$18</f>
        <v>0</v>
      </c>
      <c r="AW1218" s="32">
        <f>AU1218/eval!$E$18</f>
        <v>5.8210958603810132</v>
      </c>
      <c r="BC1218" s="32" t="e">
        <f>Rohdaten!AD1218-G1218</f>
        <v>#DIV/0!</v>
      </c>
      <c r="BF1218" s="33">
        <f>Rohdaten!AF1218/eval!$B$7</f>
        <v>0</v>
      </c>
    </row>
    <row r="1219" spans="2:58" x14ac:dyDescent="0.2">
      <c r="B1219" s="29">
        <f>IF(1=1,Rohdaten!H1219,"x"&amp;Rohdaten!H1219)</f>
        <v>0</v>
      </c>
      <c r="C1219" s="29">
        <f>IF(101,Rohdaten!F1219,-Rohdaten!F1219)</f>
        <v>0</v>
      </c>
      <c r="E1219" s="32">
        <f>Rohdaten!J1219</f>
        <v>0</v>
      </c>
      <c r="F1219" s="32" t="e">
        <f>AVERAGE(Rohdaten!L1219,Rohdaten!X1219,Rohdaten!AD1219)</f>
        <v>#DIV/0!</v>
      </c>
      <c r="G1219" s="29" t="e">
        <f t="array" ref="G1219">AVERAGE(IF(Rohdaten!E1219='turnwise standard'!$A$5:$A$99,'turnwise standard'!$F$5:$F$99))</f>
        <v>#DIV/0!</v>
      </c>
      <c r="H1219" s="29" t="b">
        <f>IF(ISERROR(G1219),1&lt;0,E1219-G1219&gt;eval!$B$6)</f>
        <v>0</v>
      </c>
      <c r="I1219" s="32" t="e">
        <f>Rohdaten!L1219-G1219</f>
        <v>#DIV/0!</v>
      </c>
      <c r="J1219" s="32">
        <f t="shared" ref="J1219:J1282" si="233">BP1219</f>
        <v>0</v>
      </c>
      <c r="K1219" s="32">
        <f t="shared" ref="K1219:K1282" si="234">IF(OR(ISERROR(J1219),H1219),I1219,J1219)</f>
        <v>0</v>
      </c>
      <c r="V1219" s="31" t="e">
        <f t="array" ref="V1219">AVERAGE(IF(Rohdaten!E1219='turnwise standard'!$A$5:$A$99,'turnwise standard'!$P$5:$P$99))</f>
        <v>#DIV/0!</v>
      </c>
      <c r="AF1219" s="32">
        <f>(AC1219)/((AE1219+0.0000000000000000001)/charge/constants!$B$3)</f>
        <v>0</v>
      </c>
      <c r="AG1219" s="32">
        <f>SQRT(AC1219+1)/((AE1219+0.0000000000000000001)/charge/constants!$B$3)</f>
        <v>4.8066000000000004</v>
      </c>
      <c r="AH1219" s="32">
        <f>AF1219/eval!$E$18</f>
        <v>0</v>
      </c>
      <c r="AI1219" s="32">
        <f>AG1219/eval!$E$18</f>
        <v>5.8210958603810132</v>
      </c>
      <c r="AR1219" s="32" t="e">
        <f t="shared" si="232"/>
        <v>#DIV/0!</v>
      </c>
      <c r="AT1219" s="32">
        <f>(AP1219)/((AS1219+0.0000000000000000001)/charge/constants!$B$3)</f>
        <v>0</v>
      </c>
      <c r="AU1219" s="32">
        <f>SQRT(AP1219+1)/((AS1219+0.0000000000000000001)/charge/constants!$B$3)</f>
        <v>4.8066000000000004</v>
      </c>
      <c r="AV1219" s="32">
        <f>AT1219/eval!$E$18</f>
        <v>0</v>
      </c>
      <c r="AW1219" s="32">
        <f>AU1219/eval!$E$18</f>
        <v>5.8210958603810132</v>
      </c>
      <c r="BC1219" s="32" t="e">
        <f>Rohdaten!AD1219-G1219</f>
        <v>#DIV/0!</v>
      </c>
      <c r="BF1219" s="33">
        <f>Rohdaten!AF1219/eval!$B$7</f>
        <v>0</v>
      </c>
    </row>
    <row r="1220" spans="2:58" x14ac:dyDescent="0.2">
      <c r="B1220" s="29">
        <f>IF(1=1,Rohdaten!H1220,"x"&amp;Rohdaten!H1220)</f>
        <v>0</v>
      </c>
      <c r="C1220" s="29">
        <f>IF(101,Rohdaten!F1220,-Rohdaten!F1220)</f>
        <v>0</v>
      </c>
      <c r="E1220" s="32">
        <f>Rohdaten!J1220</f>
        <v>0</v>
      </c>
      <c r="F1220" s="32" t="e">
        <f>AVERAGE(Rohdaten!L1220,Rohdaten!X1220,Rohdaten!AD1220)</f>
        <v>#DIV/0!</v>
      </c>
      <c r="G1220" s="29" t="e">
        <f t="array" ref="G1220">AVERAGE(IF(Rohdaten!E1220='turnwise standard'!$A$5:$A$99,'turnwise standard'!$F$5:$F$99))</f>
        <v>#DIV/0!</v>
      </c>
      <c r="H1220" s="29" t="b">
        <f>IF(ISERROR(G1220),1&lt;0,E1220-G1220&gt;eval!$B$6)</f>
        <v>0</v>
      </c>
      <c r="I1220" s="32" t="e">
        <f>Rohdaten!L1220-G1220</f>
        <v>#DIV/0!</v>
      </c>
      <c r="J1220" s="32">
        <f t="shared" si="233"/>
        <v>0</v>
      </c>
      <c r="K1220" s="32">
        <f t="shared" si="234"/>
        <v>0</v>
      </c>
      <c r="V1220" s="31" t="e">
        <f t="array" ref="V1220">AVERAGE(IF(Rohdaten!E1220='turnwise standard'!$A$5:$A$99,'turnwise standard'!$P$5:$P$99))</f>
        <v>#DIV/0!</v>
      </c>
      <c r="AF1220" s="32">
        <f>(AC1220)/((AE1220+0.0000000000000000001)/charge/constants!$B$3)</f>
        <v>0</v>
      </c>
      <c r="AG1220" s="32">
        <f>SQRT(AC1220+1)/((AE1220+0.0000000000000000001)/charge/constants!$B$3)</f>
        <v>4.8066000000000004</v>
      </c>
      <c r="AH1220" s="32">
        <f>AF1220/eval!$E$18</f>
        <v>0</v>
      </c>
      <c r="AI1220" s="32">
        <f>AG1220/eval!$E$18</f>
        <v>5.8210958603810132</v>
      </c>
      <c r="AR1220" s="32" t="e">
        <f t="shared" ref="AR1220:AR1283" si="235">AP1220/AQ1220</f>
        <v>#DIV/0!</v>
      </c>
      <c r="AT1220" s="32">
        <f>(AP1220)/((AS1220+0.0000000000000000001)/charge/constants!$B$3)</f>
        <v>0</v>
      </c>
      <c r="AU1220" s="32">
        <f>SQRT(AP1220+1)/((AS1220+0.0000000000000000001)/charge/constants!$B$3)</f>
        <v>4.8066000000000004</v>
      </c>
      <c r="AV1220" s="32">
        <f>AT1220/eval!$E$18</f>
        <v>0</v>
      </c>
      <c r="AW1220" s="32">
        <f>AU1220/eval!$E$18</f>
        <v>5.8210958603810132</v>
      </c>
      <c r="BC1220" s="32" t="e">
        <f>Rohdaten!AD1220-G1220</f>
        <v>#DIV/0!</v>
      </c>
      <c r="BF1220" s="33">
        <f>Rohdaten!AF1220/eval!$B$7</f>
        <v>0</v>
      </c>
    </row>
    <row r="1221" spans="2:58" x14ac:dyDescent="0.2">
      <c r="B1221" s="29">
        <f>IF(1=1,Rohdaten!H1221,"x"&amp;Rohdaten!H1221)</f>
        <v>0</v>
      </c>
      <c r="C1221" s="29">
        <f>IF(101,Rohdaten!F1221,-Rohdaten!F1221)</f>
        <v>0</v>
      </c>
      <c r="E1221" s="32">
        <f>Rohdaten!J1221</f>
        <v>0</v>
      </c>
      <c r="F1221" s="32" t="e">
        <f>AVERAGE(Rohdaten!L1221,Rohdaten!X1221,Rohdaten!AD1221)</f>
        <v>#DIV/0!</v>
      </c>
      <c r="G1221" s="29" t="e">
        <f t="array" ref="G1221">AVERAGE(IF(Rohdaten!E1221='turnwise standard'!$A$5:$A$99,'turnwise standard'!$F$5:$F$99))</f>
        <v>#DIV/0!</v>
      </c>
      <c r="H1221" s="29" t="b">
        <f>IF(ISERROR(G1221),1&lt;0,E1221-G1221&gt;eval!$B$6)</f>
        <v>0</v>
      </c>
      <c r="I1221" s="32" t="e">
        <f>Rohdaten!L1221-G1221</f>
        <v>#DIV/0!</v>
      </c>
      <c r="J1221" s="32">
        <f t="shared" si="233"/>
        <v>0</v>
      </c>
      <c r="K1221" s="32">
        <f t="shared" si="234"/>
        <v>0</v>
      </c>
      <c r="V1221" s="31" t="e">
        <f t="array" ref="V1221">AVERAGE(IF(Rohdaten!E1221='turnwise standard'!$A$5:$A$99,'turnwise standard'!$P$5:$P$99))</f>
        <v>#DIV/0!</v>
      </c>
      <c r="AF1221" s="32">
        <f>(AC1221)/((AE1221+0.0000000000000000001)/charge/constants!$B$3)</f>
        <v>0</v>
      </c>
      <c r="AG1221" s="32">
        <f>SQRT(AC1221+1)/((AE1221+0.0000000000000000001)/charge/constants!$B$3)</f>
        <v>4.8066000000000004</v>
      </c>
      <c r="AH1221" s="32">
        <f>AF1221/eval!$E$18</f>
        <v>0</v>
      </c>
      <c r="AI1221" s="32">
        <f>AG1221/eval!$E$18</f>
        <v>5.8210958603810132</v>
      </c>
      <c r="AR1221" s="32" t="e">
        <f t="shared" si="235"/>
        <v>#DIV/0!</v>
      </c>
      <c r="AT1221" s="32">
        <f>(AP1221)/((AS1221+0.0000000000000000001)/charge/constants!$B$3)</f>
        <v>0</v>
      </c>
      <c r="AU1221" s="32">
        <f>SQRT(AP1221+1)/((AS1221+0.0000000000000000001)/charge/constants!$B$3)</f>
        <v>4.8066000000000004</v>
      </c>
      <c r="AV1221" s="32">
        <f>AT1221/eval!$E$18</f>
        <v>0</v>
      </c>
      <c r="AW1221" s="32">
        <f>AU1221/eval!$E$18</f>
        <v>5.8210958603810132</v>
      </c>
      <c r="BC1221" s="32" t="e">
        <f>Rohdaten!AD1221-G1221</f>
        <v>#DIV/0!</v>
      </c>
      <c r="BF1221" s="33">
        <f>Rohdaten!AF1221/eval!$B$7</f>
        <v>0</v>
      </c>
    </row>
    <row r="1222" spans="2:58" x14ac:dyDescent="0.2">
      <c r="B1222" s="29">
        <f>IF(1=1,Rohdaten!H1222,"x"&amp;Rohdaten!H1222)</f>
        <v>0</v>
      </c>
      <c r="C1222" s="29">
        <f>IF(101,Rohdaten!F1222,-Rohdaten!F1222)</f>
        <v>0</v>
      </c>
      <c r="E1222" s="32">
        <f>Rohdaten!J1222</f>
        <v>0</v>
      </c>
      <c r="F1222" s="32" t="e">
        <f>AVERAGE(Rohdaten!L1222,Rohdaten!X1222,Rohdaten!AD1222)</f>
        <v>#DIV/0!</v>
      </c>
      <c r="G1222" s="29" t="e">
        <f t="array" ref="G1222">AVERAGE(IF(Rohdaten!E1222='turnwise standard'!$A$5:$A$99,'turnwise standard'!$F$5:$F$99))</f>
        <v>#DIV/0!</v>
      </c>
      <c r="H1222" s="29" t="b">
        <f>IF(ISERROR(G1222),1&lt;0,E1222-G1222&gt;eval!$B$6)</f>
        <v>0</v>
      </c>
      <c r="I1222" s="32" t="e">
        <f>Rohdaten!L1222-G1222</f>
        <v>#DIV/0!</v>
      </c>
      <c r="J1222" s="32">
        <f t="shared" si="233"/>
        <v>0</v>
      </c>
      <c r="K1222" s="32">
        <f t="shared" si="234"/>
        <v>0</v>
      </c>
      <c r="V1222" s="31" t="e">
        <f t="array" ref="V1222">AVERAGE(IF(Rohdaten!E1222='turnwise standard'!$A$5:$A$99,'turnwise standard'!$P$5:$P$99))</f>
        <v>#DIV/0!</v>
      </c>
      <c r="AF1222" s="32">
        <f>(AC1222)/((AE1222+0.0000000000000000001)/charge/constants!$B$3)</f>
        <v>0</v>
      </c>
      <c r="AG1222" s="32">
        <f>SQRT(AC1222+1)/((AE1222+0.0000000000000000001)/charge/constants!$B$3)</f>
        <v>4.8066000000000004</v>
      </c>
      <c r="AH1222" s="32">
        <f>AF1222/eval!$E$18</f>
        <v>0</v>
      </c>
      <c r="AI1222" s="32">
        <f>AG1222/eval!$E$18</f>
        <v>5.8210958603810132</v>
      </c>
      <c r="AR1222" s="32" t="e">
        <f t="shared" si="235"/>
        <v>#DIV/0!</v>
      </c>
      <c r="AT1222" s="32">
        <f>(AP1222)/((AS1222+0.0000000000000000001)/charge/constants!$B$3)</f>
        <v>0</v>
      </c>
      <c r="AU1222" s="32">
        <f>SQRT(AP1222+1)/((AS1222+0.0000000000000000001)/charge/constants!$B$3)</f>
        <v>4.8066000000000004</v>
      </c>
      <c r="AV1222" s="32">
        <f>AT1222/eval!$E$18</f>
        <v>0</v>
      </c>
      <c r="AW1222" s="32">
        <f>AU1222/eval!$E$18</f>
        <v>5.8210958603810132</v>
      </c>
      <c r="BC1222" s="32" t="e">
        <f>Rohdaten!AD1222-G1222</f>
        <v>#DIV/0!</v>
      </c>
      <c r="BF1222" s="33">
        <f>Rohdaten!AF1222/eval!$B$7</f>
        <v>0</v>
      </c>
    </row>
    <row r="1223" spans="2:58" x14ac:dyDescent="0.2">
      <c r="B1223" s="29">
        <f>IF(1=1,Rohdaten!H1223,"x"&amp;Rohdaten!H1223)</f>
        <v>0</v>
      </c>
      <c r="C1223" s="29">
        <f>IF(101,Rohdaten!F1223,-Rohdaten!F1223)</f>
        <v>0</v>
      </c>
      <c r="E1223" s="32">
        <f>Rohdaten!J1223</f>
        <v>0</v>
      </c>
      <c r="F1223" s="32" t="e">
        <f>AVERAGE(Rohdaten!L1223,Rohdaten!X1223,Rohdaten!AD1223)</f>
        <v>#DIV/0!</v>
      </c>
      <c r="G1223" s="29" t="e">
        <f t="array" ref="G1223">AVERAGE(IF(Rohdaten!E1223='turnwise standard'!$A$5:$A$99,'turnwise standard'!$F$5:$F$99))</f>
        <v>#DIV/0!</v>
      </c>
      <c r="H1223" s="29" t="b">
        <f>IF(ISERROR(G1223),1&lt;0,E1223-G1223&gt;eval!$B$6)</f>
        <v>0</v>
      </c>
      <c r="I1223" s="32" t="e">
        <f>Rohdaten!L1223-G1223</f>
        <v>#DIV/0!</v>
      </c>
      <c r="J1223" s="32">
        <f t="shared" si="233"/>
        <v>0</v>
      </c>
      <c r="K1223" s="32">
        <f t="shared" si="234"/>
        <v>0</v>
      </c>
      <c r="V1223" s="31" t="e">
        <f t="array" ref="V1223">AVERAGE(IF(Rohdaten!E1223='turnwise standard'!$A$5:$A$99,'turnwise standard'!$P$5:$P$99))</f>
        <v>#DIV/0!</v>
      </c>
      <c r="AF1223" s="32">
        <f>(AC1223)/((AE1223+0.0000000000000000001)/charge/constants!$B$3)</f>
        <v>0</v>
      </c>
      <c r="AG1223" s="32">
        <f>SQRT(AC1223+1)/((AE1223+0.0000000000000000001)/charge/constants!$B$3)</f>
        <v>4.8066000000000004</v>
      </c>
      <c r="AH1223" s="32">
        <f>AF1223/eval!$E$18</f>
        <v>0</v>
      </c>
      <c r="AI1223" s="32">
        <f>AG1223/eval!$E$18</f>
        <v>5.8210958603810132</v>
      </c>
      <c r="AR1223" s="32" t="e">
        <f t="shared" si="235"/>
        <v>#DIV/0!</v>
      </c>
      <c r="AT1223" s="32">
        <f>(AP1223)/((AS1223+0.0000000000000000001)/charge/constants!$B$3)</f>
        <v>0</v>
      </c>
      <c r="AU1223" s="32">
        <f>SQRT(AP1223+1)/((AS1223+0.0000000000000000001)/charge/constants!$B$3)</f>
        <v>4.8066000000000004</v>
      </c>
      <c r="AV1223" s="32">
        <f>AT1223/eval!$E$18</f>
        <v>0</v>
      </c>
      <c r="AW1223" s="32">
        <f>AU1223/eval!$E$18</f>
        <v>5.8210958603810132</v>
      </c>
      <c r="BC1223" s="32" t="e">
        <f>Rohdaten!AD1223-G1223</f>
        <v>#DIV/0!</v>
      </c>
      <c r="BF1223" s="33">
        <f>Rohdaten!AF1223/eval!$B$7</f>
        <v>0</v>
      </c>
    </row>
    <row r="1224" spans="2:58" x14ac:dyDescent="0.2">
      <c r="B1224" s="29">
        <f>IF(1=1,Rohdaten!H1224,"x"&amp;Rohdaten!H1224)</f>
        <v>0</v>
      </c>
      <c r="C1224" s="29">
        <f>IF(101,Rohdaten!F1224,-Rohdaten!F1224)</f>
        <v>0</v>
      </c>
      <c r="E1224" s="32">
        <f>Rohdaten!J1224</f>
        <v>0</v>
      </c>
      <c r="F1224" s="32" t="e">
        <f>AVERAGE(Rohdaten!L1224,Rohdaten!X1224,Rohdaten!AD1224)</f>
        <v>#DIV/0!</v>
      </c>
      <c r="G1224" s="29" t="e">
        <f t="array" ref="G1224">AVERAGE(IF(Rohdaten!E1224='turnwise standard'!$A$5:$A$99,'turnwise standard'!$F$5:$F$99))</f>
        <v>#DIV/0!</v>
      </c>
      <c r="H1224" s="29" t="b">
        <f>IF(ISERROR(G1224),1&lt;0,E1224-G1224&gt;eval!$B$6)</f>
        <v>0</v>
      </c>
      <c r="I1224" s="32" t="e">
        <f>Rohdaten!L1224-G1224</f>
        <v>#DIV/0!</v>
      </c>
      <c r="J1224" s="32">
        <f t="shared" si="233"/>
        <v>0</v>
      </c>
      <c r="K1224" s="32">
        <f t="shared" si="234"/>
        <v>0</v>
      </c>
      <c r="V1224" s="31" t="e">
        <f t="array" ref="V1224">AVERAGE(IF(Rohdaten!E1224='turnwise standard'!$A$5:$A$99,'turnwise standard'!$P$5:$P$99))</f>
        <v>#DIV/0!</v>
      </c>
      <c r="AF1224" s="32">
        <f>(AC1224)/((AE1224+0.0000000000000000001)/charge/constants!$B$3)</f>
        <v>0</v>
      </c>
      <c r="AG1224" s="32">
        <f>SQRT(AC1224+1)/((AE1224+0.0000000000000000001)/charge/constants!$B$3)</f>
        <v>4.8066000000000004</v>
      </c>
      <c r="AH1224" s="32">
        <f>AF1224/eval!$E$18</f>
        <v>0</v>
      </c>
      <c r="AI1224" s="32">
        <f>AG1224/eval!$E$18</f>
        <v>5.8210958603810132</v>
      </c>
      <c r="AR1224" s="32" t="e">
        <f t="shared" si="235"/>
        <v>#DIV/0!</v>
      </c>
      <c r="AT1224" s="32">
        <f>(AP1224)/((AS1224+0.0000000000000000001)/charge/constants!$B$3)</f>
        <v>0</v>
      </c>
      <c r="AU1224" s="32">
        <f>SQRT(AP1224+1)/((AS1224+0.0000000000000000001)/charge/constants!$B$3)</f>
        <v>4.8066000000000004</v>
      </c>
      <c r="AV1224" s="32">
        <f>AT1224/eval!$E$18</f>
        <v>0</v>
      </c>
      <c r="AW1224" s="32">
        <f>AU1224/eval!$E$18</f>
        <v>5.8210958603810132</v>
      </c>
      <c r="BC1224" s="32" t="e">
        <f>Rohdaten!AD1224-G1224</f>
        <v>#DIV/0!</v>
      </c>
      <c r="BF1224" s="33">
        <f>Rohdaten!AF1224/eval!$B$7</f>
        <v>0</v>
      </c>
    </row>
    <row r="1225" spans="2:58" x14ac:dyDescent="0.2">
      <c r="B1225" s="29">
        <f>IF(1=1,Rohdaten!H1225,"x"&amp;Rohdaten!H1225)</f>
        <v>0</v>
      </c>
      <c r="C1225" s="29">
        <f>IF(101,Rohdaten!F1225,-Rohdaten!F1225)</f>
        <v>0</v>
      </c>
      <c r="E1225" s="32">
        <f>Rohdaten!J1225</f>
        <v>0</v>
      </c>
      <c r="F1225" s="32" t="e">
        <f>AVERAGE(Rohdaten!L1225,Rohdaten!X1225,Rohdaten!AD1225)</f>
        <v>#DIV/0!</v>
      </c>
      <c r="G1225" s="29" t="e">
        <f t="array" ref="G1225">AVERAGE(IF(Rohdaten!E1225='turnwise standard'!$A$5:$A$99,'turnwise standard'!$F$5:$F$99))</f>
        <v>#DIV/0!</v>
      </c>
      <c r="H1225" s="29" t="b">
        <f>IF(ISERROR(G1225),1&lt;0,E1225-G1225&gt;eval!$B$6)</f>
        <v>0</v>
      </c>
      <c r="I1225" s="32" t="e">
        <f>Rohdaten!L1225-G1225</f>
        <v>#DIV/0!</v>
      </c>
      <c r="J1225" s="32">
        <f t="shared" si="233"/>
        <v>0</v>
      </c>
      <c r="K1225" s="32">
        <f t="shared" si="234"/>
        <v>0</v>
      </c>
      <c r="V1225" s="31" t="e">
        <f t="array" ref="V1225">AVERAGE(IF(Rohdaten!E1225='turnwise standard'!$A$5:$A$99,'turnwise standard'!$P$5:$P$99))</f>
        <v>#DIV/0!</v>
      </c>
      <c r="AF1225" s="32">
        <f>(AC1225)/((AE1225+0.0000000000000000001)/charge/constants!$B$3)</f>
        <v>0</v>
      </c>
      <c r="AG1225" s="32">
        <f>SQRT(AC1225+1)/((AE1225+0.0000000000000000001)/charge/constants!$B$3)</f>
        <v>4.8066000000000004</v>
      </c>
      <c r="AH1225" s="32">
        <f>AF1225/eval!$E$18</f>
        <v>0</v>
      </c>
      <c r="AI1225" s="32">
        <f>AG1225/eval!$E$18</f>
        <v>5.8210958603810132</v>
      </c>
      <c r="AR1225" s="32" t="e">
        <f t="shared" si="235"/>
        <v>#DIV/0!</v>
      </c>
      <c r="AT1225" s="32">
        <f>(AP1225)/((AS1225+0.0000000000000000001)/charge/constants!$B$3)</f>
        <v>0</v>
      </c>
      <c r="AU1225" s="32">
        <f>SQRT(AP1225+1)/((AS1225+0.0000000000000000001)/charge/constants!$B$3)</f>
        <v>4.8066000000000004</v>
      </c>
      <c r="AV1225" s="32">
        <f>AT1225/eval!$E$18</f>
        <v>0</v>
      </c>
      <c r="AW1225" s="32">
        <f>AU1225/eval!$E$18</f>
        <v>5.8210958603810132</v>
      </c>
      <c r="BC1225" s="32" t="e">
        <f>Rohdaten!AD1225-G1225</f>
        <v>#DIV/0!</v>
      </c>
      <c r="BF1225" s="33">
        <f>Rohdaten!AF1225/eval!$B$7</f>
        <v>0</v>
      </c>
    </row>
    <row r="1226" spans="2:58" x14ac:dyDescent="0.2">
      <c r="B1226" s="29">
        <f>IF(1=1,Rohdaten!H1226,"x"&amp;Rohdaten!H1226)</f>
        <v>0</v>
      </c>
      <c r="C1226" s="29">
        <f>IF(101,Rohdaten!F1226,-Rohdaten!F1226)</f>
        <v>0</v>
      </c>
      <c r="E1226" s="32">
        <f>Rohdaten!J1226</f>
        <v>0</v>
      </c>
      <c r="F1226" s="32" t="e">
        <f>AVERAGE(Rohdaten!L1226,Rohdaten!X1226,Rohdaten!AD1226)</f>
        <v>#DIV/0!</v>
      </c>
      <c r="G1226" s="29" t="e">
        <f t="array" ref="G1226">AVERAGE(IF(Rohdaten!E1226='turnwise standard'!$A$5:$A$99,'turnwise standard'!$F$5:$F$99))</f>
        <v>#DIV/0!</v>
      </c>
      <c r="H1226" s="29" t="b">
        <f>IF(ISERROR(G1226),1&lt;0,E1226-G1226&gt;eval!$B$6)</f>
        <v>0</v>
      </c>
      <c r="I1226" s="32" t="e">
        <f>Rohdaten!L1226-G1226</f>
        <v>#DIV/0!</v>
      </c>
      <c r="J1226" s="32">
        <f t="shared" si="233"/>
        <v>0</v>
      </c>
      <c r="K1226" s="32">
        <f t="shared" si="234"/>
        <v>0</v>
      </c>
      <c r="V1226" s="31" t="e">
        <f t="array" ref="V1226">AVERAGE(IF(Rohdaten!E1226='turnwise standard'!$A$5:$A$99,'turnwise standard'!$P$5:$P$99))</f>
        <v>#DIV/0!</v>
      </c>
      <c r="AF1226" s="32">
        <f>(AC1226)/((AE1226+0.0000000000000000001)/charge/constants!$B$3)</f>
        <v>0</v>
      </c>
      <c r="AG1226" s="32">
        <f>SQRT(AC1226+1)/((AE1226+0.0000000000000000001)/charge/constants!$B$3)</f>
        <v>4.8066000000000004</v>
      </c>
      <c r="AH1226" s="32">
        <f>AF1226/eval!$E$18</f>
        <v>0</v>
      </c>
      <c r="AI1226" s="32">
        <f>AG1226/eval!$E$18</f>
        <v>5.8210958603810132</v>
      </c>
      <c r="AR1226" s="32" t="e">
        <f t="shared" si="235"/>
        <v>#DIV/0!</v>
      </c>
      <c r="AT1226" s="32">
        <f>(AP1226)/((AS1226+0.0000000000000000001)/charge/constants!$B$3)</f>
        <v>0</v>
      </c>
      <c r="AU1226" s="32">
        <f>SQRT(AP1226+1)/((AS1226+0.0000000000000000001)/charge/constants!$B$3)</f>
        <v>4.8066000000000004</v>
      </c>
      <c r="AV1226" s="32">
        <f>AT1226/eval!$E$18</f>
        <v>0</v>
      </c>
      <c r="AW1226" s="32">
        <f>AU1226/eval!$E$18</f>
        <v>5.8210958603810132</v>
      </c>
      <c r="BC1226" s="32" t="e">
        <f>Rohdaten!AD1226-G1226</f>
        <v>#DIV/0!</v>
      </c>
      <c r="BF1226" s="33">
        <f>Rohdaten!AF1226/eval!$B$7</f>
        <v>0</v>
      </c>
    </row>
    <row r="1227" spans="2:58" x14ac:dyDescent="0.2">
      <c r="B1227" s="29">
        <f>IF(1=1,Rohdaten!H1227,"x"&amp;Rohdaten!H1227)</f>
        <v>0</v>
      </c>
      <c r="C1227" s="29">
        <f>IF(101,Rohdaten!F1227,-Rohdaten!F1227)</f>
        <v>0</v>
      </c>
      <c r="E1227" s="32">
        <f>Rohdaten!J1227</f>
        <v>0</v>
      </c>
      <c r="F1227" s="32" t="e">
        <f>AVERAGE(Rohdaten!L1227,Rohdaten!X1227,Rohdaten!AD1227)</f>
        <v>#DIV/0!</v>
      </c>
      <c r="G1227" s="29" t="e">
        <f t="array" ref="G1227">AVERAGE(IF(Rohdaten!E1227='turnwise standard'!$A$5:$A$99,'turnwise standard'!$F$5:$F$99))</f>
        <v>#DIV/0!</v>
      </c>
      <c r="H1227" s="29" t="b">
        <f>IF(ISERROR(G1227),1&lt;0,E1227-G1227&gt;eval!$B$6)</f>
        <v>0</v>
      </c>
      <c r="I1227" s="32" t="e">
        <f>Rohdaten!L1227-G1227</f>
        <v>#DIV/0!</v>
      </c>
      <c r="J1227" s="32">
        <f t="shared" si="233"/>
        <v>0</v>
      </c>
      <c r="K1227" s="32">
        <f t="shared" si="234"/>
        <v>0</v>
      </c>
      <c r="V1227" s="31" t="e">
        <f t="array" ref="V1227">AVERAGE(IF(Rohdaten!E1227='turnwise standard'!$A$5:$A$99,'turnwise standard'!$P$5:$P$99))</f>
        <v>#DIV/0!</v>
      </c>
      <c r="AF1227" s="32">
        <f>(AC1227)/((AE1227+0.0000000000000000001)/charge/constants!$B$3)</f>
        <v>0</v>
      </c>
      <c r="AG1227" s="32">
        <f>SQRT(AC1227+1)/((AE1227+0.0000000000000000001)/charge/constants!$B$3)</f>
        <v>4.8066000000000004</v>
      </c>
      <c r="AH1227" s="32">
        <f>AF1227/eval!$E$18</f>
        <v>0</v>
      </c>
      <c r="AI1227" s="32">
        <f>AG1227/eval!$E$18</f>
        <v>5.8210958603810132</v>
      </c>
      <c r="AR1227" s="32" t="e">
        <f t="shared" si="235"/>
        <v>#DIV/0!</v>
      </c>
      <c r="AT1227" s="32">
        <f>(AP1227)/((AS1227+0.0000000000000000001)/charge/constants!$B$3)</f>
        <v>0</v>
      </c>
      <c r="AU1227" s="32">
        <f>SQRT(AP1227+1)/((AS1227+0.0000000000000000001)/charge/constants!$B$3)</f>
        <v>4.8066000000000004</v>
      </c>
      <c r="AV1227" s="32">
        <f>AT1227/eval!$E$18</f>
        <v>0</v>
      </c>
      <c r="AW1227" s="32">
        <f>AU1227/eval!$E$18</f>
        <v>5.8210958603810132</v>
      </c>
      <c r="BC1227" s="32" t="e">
        <f>Rohdaten!AD1227-G1227</f>
        <v>#DIV/0!</v>
      </c>
      <c r="BF1227" s="33">
        <f>Rohdaten!AF1227/eval!$B$7</f>
        <v>0</v>
      </c>
    </row>
    <row r="1228" spans="2:58" x14ac:dyDescent="0.2">
      <c r="B1228" s="29">
        <f>IF(1=1,Rohdaten!H1228,"x"&amp;Rohdaten!H1228)</f>
        <v>0</v>
      </c>
      <c r="C1228" s="29">
        <f>IF(101,Rohdaten!F1228,-Rohdaten!F1228)</f>
        <v>0</v>
      </c>
      <c r="E1228" s="32">
        <f>Rohdaten!J1228</f>
        <v>0</v>
      </c>
      <c r="F1228" s="32" t="e">
        <f>AVERAGE(Rohdaten!L1228,Rohdaten!X1228,Rohdaten!AD1228)</f>
        <v>#DIV/0!</v>
      </c>
      <c r="G1228" s="29" t="e">
        <f t="array" ref="G1228">AVERAGE(IF(Rohdaten!E1228='turnwise standard'!$A$5:$A$99,'turnwise standard'!$F$5:$F$99))</f>
        <v>#DIV/0!</v>
      </c>
      <c r="H1228" s="29" t="b">
        <f>IF(ISERROR(G1228),1&lt;0,E1228-G1228&gt;eval!$B$6)</f>
        <v>0</v>
      </c>
      <c r="I1228" s="32" t="e">
        <f>Rohdaten!L1228-G1228</f>
        <v>#DIV/0!</v>
      </c>
      <c r="J1228" s="32">
        <f t="shared" si="233"/>
        <v>0</v>
      </c>
      <c r="K1228" s="32">
        <f t="shared" si="234"/>
        <v>0</v>
      </c>
      <c r="V1228" s="31" t="e">
        <f t="array" ref="V1228">AVERAGE(IF(Rohdaten!E1228='turnwise standard'!$A$5:$A$99,'turnwise standard'!$P$5:$P$99))</f>
        <v>#DIV/0!</v>
      </c>
      <c r="AF1228" s="32">
        <f>(AC1228)/((AE1228+0.0000000000000000001)/charge/constants!$B$3)</f>
        <v>0</v>
      </c>
      <c r="AG1228" s="32">
        <f>SQRT(AC1228+1)/((AE1228+0.0000000000000000001)/charge/constants!$B$3)</f>
        <v>4.8066000000000004</v>
      </c>
      <c r="AH1228" s="32">
        <f>AF1228/eval!$E$18</f>
        <v>0</v>
      </c>
      <c r="AI1228" s="32">
        <f>AG1228/eval!$E$18</f>
        <v>5.8210958603810132</v>
      </c>
      <c r="AR1228" s="32" t="e">
        <f t="shared" si="235"/>
        <v>#DIV/0!</v>
      </c>
      <c r="AT1228" s="32">
        <f>(AP1228)/((AS1228+0.0000000000000000001)/charge/constants!$B$3)</f>
        <v>0</v>
      </c>
      <c r="AU1228" s="32">
        <f>SQRT(AP1228+1)/((AS1228+0.0000000000000000001)/charge/constants!$B$3)</f>
        <v>4.8066000000000004</v>
      </c>
      <c r="AV1228" s="32">
        <f>AT1228/eval!$E$18</f>
        <v>0</v>
      </c>
      <c r="AW1228" s="32">
        <f>AU1228/eval!$E$18</f>
        <v>5.8210958603810132</v>
      </c>
      <c r="BC1228" s="32" t="e">
        <f>Rohdaten!AD1228-G1228</f>
        <v>#DIV/0!</v>
      </c>
      <c r="BF1228" s="33">
        <f>Rohdaten!AF1228/eval!$B$7</f>
        <v>0</v>
      </c>
    </row>
    <row r="1229" spans="2:58" x14ac:dyDescent="0.2">
      <c r="B1229" s="29">
        <f>IF(1=1,Rohdaten!H1229,"x"&amp;Rohdaten!H1229)</f>
        <v>0</v>
      </c>
      <c r="C1229" s="29">
        <f>IF(101,Rohdaten!F1229,-Rohdaten!F1229)</f>
        <v>0</v>
      </c>
      <c r="E1229" s="32">
        <f>Rohdaten!J1229</f>
        <v>0</v>
      </c>
      <c r="F1229" s="32" t="e">
        <f>AVERAGE(Rohdaten!L1229,Rohdaten!X1229,Rohdaten!AD1229)</f>
        <v>#DIV/0!</v>
      </c>
      <c r="G1229" s="29" t="e">
        <f t="array" ref="G1229">AVERAGE(IF(Rohdaten!E1229='turnwise standard'!$A$5:$A$99,'turnwise standard'!$F$5:$F$99))</f>
        <v>#DIV/0!</v>
      </c>
      <c r="H1229" s="29" t="b">
        <f>IF(ISERROR(G1229),1&lt;0,E1229-G1229&gt;eval!$B$6)</f>
        <v>0</v>
      </c>
      <c r="I1229" s="32" t="e">
        <f>Rohdaten!L1229-G1229</f>
        <v>#DIV/0!</v>
      </c>
      <c r="J1229" s="32">
        <f t="shared" si="233"/>
        <v>0</v>
      </c>
      <c r="K1229" s="32">
        <f t="shared" si="234"/>
        <v>0</v>
      </c>
      <c r="V1229" s="31" t="e">
        <f t="array" ref="V1229">AVERAGE(IF(Rohdaten!E1229='turnwise standard'!$A$5:$A$99,'turnwise standard'!$P$5:$P$99))</f>
        <v>#DIV/0!</v>
      </c>
      <c r="AF1229" s="32">
        <f>(AC1229)/((AE1229+0.0000000000000000001)/charge/constants!$B$3)</f>
        <v>0</v>
      </c>
      <c r="AG1229" s="32">
        <f>SQRT(AC1229+1)/((AE1229+0.0000000000000000001)/charge/constants!$B$3)</f>
        <v>4.8066000000000004</v>
      </c>
      <c r="AH1229" s="32">
        <f>AF1229/eval!$E$18</f>
        <v>0</v>
      </c>
      <c r="AI1229" s="32">
        <f>AG1229/eval!$E$18</f>
        <v>5.8210958603810132</v>
      </c>
      <c r="AR1229" s="32" t="e">
        <f t="shared" si="235"/>
        <v>#DIV/0!</v>
      </c>
      <c r="AT1229" s="32">
        <f>(AP1229)/((AS1229+0.0000000000000000001)/charge/constants!$B$3)</f>
        <v>0</v>
      </c>
      <c r="AU1229" s="32">
        <f>SQRT(AP1229+1)/((AS1229+0.0000000000000000001)/charge/constants!$B$3)</f>
        <v>4.8066000000000004</v>
      </c>
      <c r="AV1229" s="32">
        <f>AT1229/eval!$E$18</f>
        <v>0</v>
      </c>
      <c r="AW1229" s="32">
        <f>AU1229/eval!$E$18</f>
        <v>5.8210958603810132</v>
      </c>
      <c r="BC1229" s="32" t="e">
        <f>Rohdaten!AD1229-G1229</f>
        <v>#DIV/0!</v>
      </c>
      <c r="BF1229" s="33">
        <f>Rohdaten!AF1229/eval!$B$7</f>
        <v>0</v>
      </c>
    </row>
    <row r="1230" spans="2:58" x14ac:dyDescent="0.2">
      <c r="B1230" s="29">
        <f>IF(1=1,Rohdaten!H1230,"x"&amp;Rohdaten!H1230)</f>
        <v>0</v>
      </c>
      <c r="C1230" s="29">
        <f>IF(101,Rohdaten!F1230,-Rohdaten!F1230)</f>
        <v>0</v>
      </c>
      <c r="E1230" s="32">
        <f>Rohdaten!J1230</f>
        <v>0</v>
      </c>
      <c r="F1230" s="32" t="e">
        <f>AVERAGE(Rohdaten!L1230,Rohdaten!X1230,Rohdaten!AD1230)</f>
        <v>#DIV/0!</v>
      </c>
      <c r="G1230" s="29" t="e">
        <f t="array" ref="G1230">AVERAGE(IF(Rohdaten!E1230='turnwise standard'!$A$5:$A$99,'turnwise standard'!$F$5:$F$99))</f>
        <v>#DIV/0!</v>
      </c>
      <c r="H1230" s="29" t="b">
        <f>IF(ISERROR(G1230),1&lt;0,E1230-G1230&gt;eval!$B$6)</f>
        <v>0</v>
      </c>
      <c r="I1230" s="32" t="e">
        <f>Rohdaten!L1230-G1230</f>
        <v>#DIV/0!</v>
      </c>
      <c r="J1230" s="32">
        <f t="shared" si="233"/>
        <v>0</v>
      </c>
      <c r="K1230" s="32">
        <f t="shared" si="234"/>
        <v>0</v>
      </c>
      <c r="V1230" s="31" t="e">
        <f t="array" ref="V1230">AVERAGE(IF(Rohdaten!E1230='turnwise standard'!$A$5:$A$99,'turnwise standard'!$P$5:$P$99))</f>
        <v>#DIV/0!</v>
      </c>
      <c r="AF1230" s="32">
        <f>(AC1230)/((AE1230+0.0000000000000000001)/charge/constants!$B$3)</f>
        <v>0</v>
      </c>
      <c r="AG1230" s="32">
        <f>SQRT(AC1230+1)/((AE1230+0.0000000000000000001)/charge/constants!$B$3)</f>
        <v>4.8066000000000004</v>
      </c>
      <c r="AH1230" s="32">
        <f>AF1230/eval!$E$18</f>
        <v>0</v>
      </c>
      <c r="AI1230" s="32">
        <f>AG1230/eval!$E$18</f>
        <v>5.8210958603810132</v>
      </c>
      <c r="AR1230" s="32" t="e">
        <f t="shared" si="235"/>
        <v>#DIV/0!</v>
      </c>
      <c r="AT1230" s="32">
        <f>(AP1230)/((AS1230+0.0000000000000000001)/charge/constants!$B$3)</f>
        <v>0</v>
      </c>
      <c r="AU1230" s="32">
        <f>SQRT(AP1230+1)/((AS1230+0.0000000000000000001)/charge/constants!$B$3)</f>
        <v>4.8066000000000004</v>
      </c>
      <c r="AV1230" s="32">
        <f>AT1230/eval!$E$18</f>
        <v>0</v>
      </c>
      <c r="AW1230" s="32">
        <f>AU1230/eval!$E$18</f>
        <v>5.8210958603810132</v>
      </c>
      <c r="BC1230" s="32" t="e">
        <f>Rohdaten!AD1230-G1230</f>
        <v>#DIV/0!</v>
      </c>
      <c r="BF1230" s="33">
        <f>Rohdaten!AF1230/eval!$B$7</f>
        <v>0</v>
      </c>
    </row>
    <row r="1231" spans="2:58" x14ac:dyDescent="0.2">
      <c r="B1231" s="29">
        <f>IF(1=1,Rohdaten!H1231,"x"&amp;Rohdaten!H1231)</f>
        <v>0</v>
      </c>
      <c r="C1231" s="29">
        <f>IF(101,Rohdaten!F1231,-Rohdaten!F1231)</f>
        <v>0</v>
      </c>
      <c r="E1231" s="32">
        <f>Rohdaten!J1231</f>
        <v>0</v>
      </c>
      <c r="F1231" s="32" t="e">
        <f>AVERAGE(Rohdaten!L1231,Rohdaten!X1231,Rohdaten!AD1231)</f>
        <v>#DIV/0!</v>
      </c>
      <c r="G1231" s="29" t="e">
        <f t="array" ref="G1231">AVERAGE(IF(Rohdaten!E1231='turnwise standard'!$A$5:$A$99,'turnwise standard'!$F$5:$F$99))</f>
        <v>#DIV/0!</v>
      </c>
      <c r="H1231" s="29" t="b">
        <f>IF(ISERROR(G1231),1&lt;0,E1231-G1231&gt;eval!$B$6)</f>
        <v>0</v>
      </c>
      <c r="I1231" s="32" t="e">
        <f>Rohdaten!L1231-G1231</f>
        <v>#DIV/0!</v>
      </c>
      <c r="J1231" s="32">
        <f t="shared" si="233"/>
        <v>0</v>
      </c>
      <c r="K1231" s="32">
        <f t="shared" si="234"/>
        <v>0</v>
      </c>
      <c r="V1231" s="31" t="e">
        <f t="array" ref="V1231">AVERAGE(IF(Rohdaten!E1231='turnwise standard'!$A$5:$A$99,'turnwise standard'!$P$5:$P$99))</f>
        <v>#DIV/0!</v>
      </c>
      <c r="AF1231" s="32">
        <f>(AC1231)/((AE1231+0.0000000000000000001)/charge/constants!$B$3)</f>
        <v>0</v>
      </c>
      <c r="AG1231" s="32">
        <f>SQRT(AC1231+1)/((AE1231+0.0000000000000000001)/charge/constants!$B$3)</f>
        <v>4.8066000000000004</v>
      </c>
      <c r="AH1231" s="32">
        <f>AF1231/eval!$E$18</f>
        <v>0</v>
      </c>
      <c r="AI1231" s="32">
        <f>AG1231/eval!$E$18</f>
        <v>5.8210958603810132</v>
      </c>
      <c r="AR1231" s="32" t="e">
        <f t="shared" si="235"/>
        <v>#DIV/0!</v>
      </c>
      <c r="AT1231" s="32">
        <f>(AP1231)/((AS1231+0.0000000000000000001)/charge/constants!$B$3)</f>
        <v>0</v>
      </c>
      <c r="AU1231" s="32">
        <f>SQRT(AP1231+1)/((AS1231+0.0000000000000000001)/charge/constants!$B$3)</f>
        <v>4.8066000000000004</v>
      </c>
      <c r="AV1231" s="32">
        <f>AT1231/eval!$E$18</f>
        <v>0</v>
      </c>
      <c r="AW1231" s="32">
        <f>AU1231/eval!$E$18</f>
        <v>5.8210958603810132</v>
      </c>
      <c r="BC1231" s="32" t="e">
        <f>Rohdaten!AD1231-G1231</f>
        <v>#DIV/0!</v>
      </c>
      <c r="BF1231" s="33">
        <f>Rohdaten!AF1231/eval!$B$7</f>
        <v>0</v>
      </c>
    </row>
    <row r="1232" spans="2:58" x14ac:dyDescent="0.2">
      <c r="B1232" s="29">
        <f>IF(1=1,Rohdaten!H1232,"x"&amp;Rohdaten!H1232)</f>
        <v>0</v>
      </c>
      <c r="C1232" s="29">
        <f>IF(101,Rohdaten!F1232,-Rohdaten!F1232)</f>
        <v>0</v>
      </c>
      <c r="E1232" s="32">
        <f>Rohdaten!J1232</f>
        <v>0</v>
      </c>
      <c r="F1232" s="32" t="e">
        <f>AVERAGE(Rohdaten!L1232,Rohdaten!X1232,Rohdaten!AD1232)</f>
        <v>#DIV/0!</v>
      </c>
      <c r="G1232" s="29" t="e">
        <f t="array" ref="G1232">AVERAGE(IF(Rohdaten!E1232='turnwise standard'!$A$5:$A$99,'turnwise standard'!$F$5:$F$99))</f>
        <v>#DIV/0!</v>
      </c>
      <c r="H1232" s="29" t="b">
        <f>IF(ISERROR(G1232),1&lt;0,E1232-G1232&gt;eval!$B$6)</f>
        <v>0</v>
      </c>
      <c r="I1232" s="32" t="e">
        <f>Rohdaten!L1232-G1232</f>
        <v>#DIV/0!</v>
      </c>
      <c r="J1232" s="32">
        <f t="shared" si="233"/>
        <v>0</v>
      </c>
      <c r="K1232" s="32">
        <f t="shared" si="234"/>
        <v>0</v>
      </c>
      <c r="V1232" s="31" t="e">
        <f t="array" ref="V1232">AVERAGE(IF(Rohdaten!E1232='turnwise standard'!$A$5:$A$99,'turnwise standard'!$P$5:$P$99))</f>
        <v>#DIV/0!</v>
      </c>
      <c r="AF1232" s="32">
        <f>(AC1232)/((AE1232+0.0000000000000000001)/charge/constants!$B$3)</f>
        <v>0</v>
      </c>
      <c r="AG1232" s="32">
        <f>SQRT(AC1232+1)/((AE1232+0.0000000000000000001)/charge/constants!$B$3)</f>
        <v>4.8066000000000004</v>
      </c>
      <c r="AH1232" s="32">
        <f>AF1232/eval!$E$18</f>
        <v>0</v>
      </c>
      <c r="AI1232" s="32">
        <f>AG1232/eval!$E$18</f>
        <v>5.8210958603810132</v>
      </c>
      <c r="AR1232" s="32" t="e">
        <f t="shared" si="235"/>
        <v>#DIV/0!</v>
      </c>
      <c r="AT1232" s="32">
        <f>(AP1232)/((AS1232+0.0000000000000000001)/charge/constants!$B$3)</f>
        <v>0</v>
      </c>
      <c r="AU1232" s="32">
        <f>SQRT(AP1232+1)/((AS1232+0.0000000000000000001)/charge/constants!$B$3)</f>
        <v>4.8066000000000004</v>
      </c>
      <c r="AV1232" s="32">
        <f>AT1232/eval!$E$18</f>
        <v>0</v>
      </c>
      <c r="AW1232" s="32">
        <f>AU1232/eval!$E$18</f>
        <v>5.8210958603810132</v>
      </c>
      <c r="BC1232" s="32" t="e">
        <f>Rohdaten!AD1232-G1232</f>
        <v>#DIV/0!</v>
      </c>
      <c r="BF1232" s="33">
        <f>Rohdaten!AF1232/eval!$B$7</f>
        <v>0</v>
      </c>
    </row>
    <row r="1233" spans="2:58" x14ac:dyDescent="0.2">
      <c r="B1233" s="29">
        <f>IF(1=1,Rohdaten!H1233,"x"&amp;Rohdaten!H1233)</f>
        <v>0</v>
      </c>
      <c r="C1233" s="29">
        <f>IF(101,Rohdaten!F1233,-Rohdaten!F1233)</f>
        <v>0</v>
      </c>
      <c r="E1233" s="32">
        <f>Rohdaten!J1233</f>
        <v>0</v>
      </c>
      <c r="F1233" s="32" t="e">
        <f>AVERAGE(Rohdaten!L1233,Rohdaten!X1233,Rohdaten!AD1233)</f>
        <v>#DIV/0!</v>
      </c>
      <c r="G1233" s="29" t="e">
        <f t="array" ref="G1233">AVERAGE(IF(Rohdaten!E1233='turnwise standard'!$A$5:$A$99,'turnwise standard'!$F$5:$F$99))</f>
        <v>#DIV/0!</v>
      </c>
      <c r="H1233" s="29" t="b">
        <f>IF(ISERROR(G1233),1&lt;0,E1233-G1233&gt;eval!$B$6)</f>
        <v>0</v>
      </c>
      <c r="I1233" s="32" t="e">
        <f>Rohdaten!L1233-G1233</f>
        <v>#DIV/0!</v>
      </c>
      <c r="J1233" s="32">
        <f t="shared" si="233"/>
        <v>0</v>
      </c>
      <c r="K1233" s="32">
        <f t="shared" si="234"/>
        <v>0</v>
      </c>
      <c r="V1233" s="31" t="e">
        <f t="array" ref="V1233">AVERAGE(IF(Rohdaten!E1233='turnwise standard'!$A$5:$A$99,'turnwise standard'!$P$5:$P$99))</f>
        <v>#DIV/0!</v>
      </c>
      <c r="AF1233" s="32">
        <f>(AC1233)/((AE1233+0.0000000000000000001)/charge/constants!$B$3)</f>
        <v>0</v>
      </c>
      <c r="AG1233" s="32">
        <f>SQRT(AC1233+1)/((AE1233+0.0000000000000000001)/charge/constants!$B$3)</f>
        <v>4.8066000000000004</v>
      </c>
      <c r="AH1233" s="32">
        <f>AF1233/eval!$E$18</f>
        <v>0</v>
      </c>
      <c r="AI1233" s="32">
        <f>AG1233/eval!$E$18</f>
        <v>5.8210958603810132</v>
      </c>
      <c r="AR1233" s="32" t="e">
        <f t="shared" si="235"/>
        <v>#DIV/0!</v>
      </c>
      <c r="AT1233" s="32">
        <f>(AP1233)/((AS1233+0.0000000000000000001)/charge/constants!$B$3)</f>
        <v>0</v>
      </c>
      <c r="AU1233" s="32">
        <f>SQRT(AP1233+1)/((AS1233+0.0000000000000000001)/charge/constants!$B$3)</f>
        <v>4.8066000000000004</v>
      </c>
      <c r="AV1233" s="32">
        <f>AT1233/eval!$E$18</f>
        <v>0</v>
      </c>
      <c r="AW1233" s="32">
        <f>AU1233/eval!$E$18</f>
        <v>5.8210958603810132</v>
      </c>
      <c r="BC1233" s="32" t="e">
        <f>Rohdaten!AD1233-G1233</f>
        <v>#DIV/0!</v>
      </c>
      <c r="BF1233" s="33">
        <f>Rohdaten!AF1233/eval!$B$7</f>
        <v>0</v>
      </c>
    </row>
    <row r="1234" spans="2:58" x14ac:dyDescent="0.2">
      <c r="B1234" s="29">
        <f>IF(1=1,Rohdaten!H1234,"x"&amp;Rohdaten!H1234)</f>
        <v>0</v>
      </c>
      <c r="C1234" s="29">
        <f>IF(101,Rohdaten!F1234,-Rohdaten!F1234)</f>
        <v>0</v>
      </c>
      <c r="E1234" s="32">
        <f>Rohdaten!J1234</f>
        <v>0</v>
      </c>
      <c r="F1234" s="32" t="e">
        <f>AVERAGE(Rohdaten!L1234,Rohdaten!X1234,Rohdaten!AD1234)</f>
        <v>#DIV/0!</v>
      </c>
      <c r="G1234" s="29" t="e">
        <f t="array" ref="G1234">AVERAGE(IF(Rohdaten!E1234='turnwise standard'!$A$5:$A$99,'turnwise standard'!$F$5:$F$99))</f>
        <v>#DIV/0!</v>
      </c>
      <c r="H1234" s="29" t="b">
        <f>IF(ISERROR(G1234),1&lt;0,E1234-G1234&gt;eval!$B$6)</f>
        <v>0</v>
      </c>
      <c r="I1234" s="32" t="e">
        <f>Rohdaten!L1234-G1234</f>
        <v>#DIV/0!</v>
      </c>
      <c r="J1234" s="32">
        <f t="shared" si="233"/>
        <v>0</v>
      </c>
      <c r="K1234" s="32">
        <f t="shared" si="234"/>
        <v>0</v>
      </c>
      <c r="V1234" s="31" t="e">
        <f t="array" ref="V1234">AVERAGE(IF(Rohdaten!E1234='turnwise standard'!$A$5:$A$99,'turnwise standard'!$P$5:$P$99))</f>
        <v>#DIV/0!</v>
      </c>
      <c r="AF1234" s="32">
        <f>(AC1234)/((AE1234+0.0000000000000000001)/charge/constants!$B$3)</f>
        <v>0</v>
      </c>
      <c r="AG1234" s="32">
        <f>SQRT(AC1234+1)/((AE1234+0.0000000000000000001)/charge/constants!$B$3)</f>
        <v>4.8066000000000004</v>
      </c>
      <c r="AH1234" s="32">
        <f>AF1234/eval!$E$18</f>
        <v>0</v>
      </c>
      <c r="AI1234" s="32">
        <f>AG1234/eval!$E$18</f>
        <v>5.8210958603810132</v>
      </c>
      <c r="AR1234" s="32" t="e">
        <f t="shared" si="235"/>
        <v>#DIV/0!</v>
      </c>
      <c r="AT1234" s="32">
        <f>(AP1234)/((AS1234+0.0000000000000000001)/charge/constants!$B$3)</f>
        <v>0</v>
      </c>
      <c r="AU1234" s="32">
        <f>SQRT(AP1234+1)/((AS1234+0.0000000000000000001)/charge/constants!$B$3)</f>
        <v>4.8066000000000004</v>
      </c>
      <c r="AV1234" s="32">
        <f>AT1234/eval!$E$18</f>
        <v>0</v>
      </c>
      <c r="AW1234" s="32">
        <f>AU1234/eval!$E$18</f>
        <v>5.8210958603810132</v>
      </c>
      <c r="BC1234" s="32" t="e">
        <f>Rohdaten!AD1234-G1234</f>
        <v>#DIV/0!</v>
      </c>
      <c r="BF1234" s="33">
        <f>Rohdaten!AF1234/eval!$B$7</f>
        <v>0</v>
      </c>
    </row>
    <row r="1235" spans="2:58" x14ac:dyDescent="0.2">
      <c r="B1235" s="29">
        <f>IF(1=1,Rohdaten!H1235,"x"&amp;Rohdaten!H1235)</f>
        <v>0</v>
      </c>
      <c r="C1235" s="29">
        <f>IF(101,Rohdaten!F1235,-Rohdaten!F1235)</f>
        <v>0</v>
      </c>
      <c r="E1235" s="32">
        <f>Rohdaten!J1235</f>
        <v>0</v>
      </c>
      <c r="F1235" s="32" t="e">
        <f>AVERAGE(Rohdaten!L1235,Rohdaten!X1235,Rohdaten!AD1235)</f>
        <v>#DIV/0!</v>
      </c>
      <c r="G1235" s="29" t="e">
        <f t="array" ref="G1235">AVERAGE(IF(Rohdaten!E1235='turnwise standard'!$A$5:$A$99,'turnwise standard'!$F$5:$F$99))</f>
        <v>#DIV/0!</v>
      </c>
      <c r="H1235" s="29" t="b">
        <f>IF(ISERROR(G1235),1&lt;0,E1235-G1235&gt;eval!$B$6)</f>
        <v>0</v>
      </c>
      <c r="I1235" s="32" t="e">
        <f>Rohdaten!L1235-G1235</f>
        <v>#DIV/0!</v>
      </c>
      <c r="J1235" s="32">
        <f t="shared" si="233"/>
        <v>0</v>
      </c>
      <c r="K1235" s="32">
        <f t="shared" si="234"/>
        <v>0</v>
      </c>
      <c r="V1235" s="31" t="e">
        <f t="array" ref="V1235">AVERAGE(IF(Rohdaten!E1235='turnwise standard'!$A$5:$A$99,'turnwise standard'!$P$5:$P$99))</f>
        <v>#DIV/0!</v>
      </c>
      <c r="AF1235" s="32">
        <f>(AC1235)/((AE1235+0.0000000000000000001)/charge/constants!$B$3)</f>
        <v>0</v>
      </c>
      <c r="AG1235" s="32">
        <f>SQRT(AC1235+1)/((AE1235+0.0000000000000000001)/charge/constants!$B$3)</f>
        <v>4.8066000000000004</v>
      </c>
      <c r="AH1235" s="32">
        <f>AF1235/eval!$E$18</f>
        <v>0</v>
      </c>
      <c r="AI1235" s="32">
        <f>AG1235/eval!$E$18</f>
        <v>5.8210958603810132</v>
      </c>
      <c r="AR1235" s="32" t="e">
        <f t="shared" si="235"/>
        <v>#DIV/0!</v>
      </c>
      <c r="AT1235" s="32">
        <f>(AP1235)/((AS1235+0.0000000000000000001)/charge/constants!$B$3)</f>
        <v>0</v>
      </c>
      <c r="AU1235" s="32">
        <f>SQRT(AP1235+1)/((AS1235+0.0000000000000000001)/charge/constants!$B$3)</f>
        <v>4.8066000000000004</v>
      </c>
      <c r="AV1235" s="32">
        <f>AT1235/eval!$E$18</f>
        <v>0</v>
      </c>
      <c r="AW1235" s="32">
        <f>AU1235/eval!$E$18</f>
        <v>5.8210958603810132</v>
      </c>
      <c r="BC1235" s="32" t="e">
        <f>Rohdaten!AD1235-G1235</f>
        <v>#DIV/0!</v>
      </c>
      <c r="BF1235" s="33">
        <f>Rohdaten!AF1235/eval!$B$7</f>
        <v>0</v>
      </c>
    </row>
    <row r="1236" spans="2:58" x14ac:dyDescent="0.2">
      <c r="B1236" s="29">
        <f>IF(1=1,Rohdaten!H1236,"x"&amp;Rohdaten!H1236)</f>
        <v>0</v>
      </c>
      <c r="C1236" s="29">
        <f>IF(101,Rohdaten!F1236,-Rohdaten!F1236)</f>
        <v>0</v>
      </c>
      <c r="E1236" s="32">
        <f>Rohdaten!J1236</f>
        <v>0</v>
      </c>
      <c r="F1236" s="32" t="e">
        <f>AVERAGE(Rohdaten!L1236,Rohdaten!X1236,Rohdaten!AD1236)</f>
        <v>#DIV/0!</v>
      </c>
      <c r="G1236" s="29" t="e">
        <f t="array" ref="G1236">AVERAGE(IF(Rohdaten!E1236='turnwise standard'!$A$5:$A$99,'turnwise standard'!$F$5:$F$99))</f>
        <v>#DIV/0!</v>
      </c>
      <c r="H1236" s="29" t="b">
        <f>IF(ISERROR(G1236),1&lt;0,E1236-G1236&gt;eval!$B$6)</f>
        <v>0</v>
      </c>
      <c r="I1236" s="32" t="e">
        <f>Rohdaten!L1236-G1236</f>
        <v>#DIV/0!</v>
      </c>
      <c r="J1236" s="32">
        <f t="shared" si="233"/>
        <v>0</v>
      </c>
      <c r="K1236" s="32">
        <f t="shared" si="234"/>
        <v>0</v>
      </c>
      <c r="V1236" s="31" t="e">
        <f t="array" ref="V1236">AVERAGE(IF(Rohdaten!E1236='turnwise standard'!$A$5:$A$99,'turnwise standard'!$P$5:$P$99))</f>
        <v>#DIV/0!</v>
      </c>
      <c r="AF1236" s="32">
        <f>(AC1236)/((AE1236+0.0000000000000000001)/charge/constants!$B$3)</f>
        <v>0</v>
      </c>
      <c r="AG1236" s="32">
        <f>SQRT(AC1236+1)/((AE1236+0.0000000000000000001)/charge/constants!$B$3)</f>
        <v>4.8066000000000004</v>
      </c>
      <c r="AH1236" s="32">
        <f>AF1236/eval!$E$18</f>
        <v>0</v>
      </c>
      <c r="AI1236" s="32">
        <f>AG1236/eval!$E$18</f>
        <v>5.8210958603810132</v>
      </c>
      <c r="AR1236" s="32" t="e">
        <f t="shared" si="235"/>
        <v>#DIV/0!</v>
      </c>
      <c r="AT1236" s="32">
        <f>(AP1236)/((AS1236+0.0000000000000000001)/charge/constants!$B$3)</f>
        <v>0</v>
      </c>
      <c r="AU1236" s="32">
        <f>SQRT(AP1236+1)/((AS1236+0.0000000000000000001)/charge/constants!$B$3)</f>
        <v>4.8066000000000004</v>
      </c>
      <c r="AV1236" s="32">
        <f>AT1236/eval!$E$18</f>
        <v>0</v>
      </c>
      <c r="AW1236" s="32">
        <f>AU1236/eval!$E$18</f>
        <v>5.8210958603810132</v>
      </c>
      <c r="BC1236" s="32" t="e">
        <f>Rohdaten!AD1236-G1236</f>
        <v>#DIV/0!</v>
      </c>
      <c r="BF1236" s="33">
        <f>Rohdaten!AF1236/eval!$B$7</f>
        <v>0</v>
      </c>
    </row>
    <row r="1237" spans="2:58" x14ac:dyDescent="0.2">
      <c r="B1237" s="29">
        <f>IF(1=1,Rohdaten!H1237,"x"&amp;Rohdaten!H1237)</f>
        <v>0</v>
      </c>
      <c r="C1237" s="29">
        <f>IF(101,Rohdaten!F1237,-Rohdaten!F1237)</f>
        <v>0</v>
      </c>
      <c r="E1237" s="32">
        <f>Rohdaten!J1237</f>
        <v>0</v>
      </c>
      <c r="F1237" s="32" t="e">
        <f>AVERAGE(Rohdaten!L1237,Rohdaten!X1237,Rohdaten!AD1237)</f>
        <v>#DIV/0!</v>
      </c>
      <c r="G1237" s="29" t="e">
        <f t="array" ref="G1237">AVERAGE(IF(Rohdaten!E1237='turnwise standard'!$A$5:$A$99,'turnwise standard'!$F$5:$F$99))</f>
        <v>#DIV/0!</v>
      </c>
      <c r="H1237" s="29" t="b">
        <f>IF(ISERROR(G1237),1&lt;0,E1237-G1237&gt;eval!$B$6)</f>
        <v>0</v>
      </c>
      <c r="I1237" s="32" t="e">
        <f>Rohdaten!L1237-G1237</f>
        <v>#DIV/0!</v>
      </c>
      <c r="J1237" s="32">
        <f t="shared" si="233"/>
        <v>0</v>
      </c>
      <c r="K1237" s="32">
        <f t="shared" si="234"/>
        <v>0</v>
      </c>
      <c r="V1237" s="31" t="e">
        <f t="array" ref="V1237">AVERAGE(IF(Rohdaten!E1237='turnwise standard'!$A$5:$A$99,'turnwise standard'!$P$5:$P$99))</f>
        <v>#DIV/0!</v>
      </c>
      <c r="AF1237" s="32">
        <f>(AC1237)/((AE1237+0.0000000000000000001)/charge/constants!$B$3)</f>
        <v>0</v>
      </c>
      <c r="AG1237" s="32">
        <f>SQRT(AC1237+1)/((AE1237+0.0000000000000000001)/charge/constants!$B$3)</f>
        <v>4.8066000000000004</v>
      </c>
      <c r="AH1237" s="32">
        <f>AF1237/eval!$E$18</f>
        <v>0</v>
      </c>
      <c r="AI1237" s="32">
        <f>AG1237/eval!$E$18</f>
        <v>5.8210958603810132</v>
      </c>
      <c r="AR1237" s="32" t="e">
        <f t="shared" si="235"/>
        <v>#DIV/0!</v>
      </c>
      <c r="AT1237" s="32">
        <f>(AP1237)/((AS1237+0.0000000000000000001)/charge/constants!$B$3)</f>
        <v>0</v>
      </c>
      <c r="AU1237" s="32">
        <f>SQRT(AP1237+1)/((AS1237+0.0000000000000000001)/charge/constants!$B$3)</f>
        <v>4.8066000000000004</v>
      </c>
      <c r="AV1237" s="32">
        <f>AT1237/eval!$E$18</f>
        <v>0</v>
      </c>
      <c r="AW1237" s="32">
        <f>AU1237/eval!$E$18</f>
        <v>5.8210958603810132</v>
      </c>
      <c r="BC1237" s="32" t="e">
        <f>Rohdaten!AD1237-G1237</f>
        <v>#DIV/0!</v>
      </c>
      <c r="BF1237" s="33">
        <f>Rohdaten!AF1237/eval!$B$7</f>
        <v>0</v>
      </c>
    </row>
    <row r="1238" spans="2:58" x14ac:dyDescent="0.2">
      <c r="B1238" s="29">
        <f>IF(1=1,Rohdaten!H1238,"x"&amp;Rohdaten!H1238)</f>
        <v>0</v>
      </c>
      <c r="C1238" s="29">
        <f>IF(101,Rohdaten!F1238,-Rohdaten!F1238)</f>
        <v>0</v>
      </c>
      <c r="E1238" s="32">
        <f>Rohdaten!J1238</f>
        <v>0</v>
      </c>
      <c r="F1238" s="32" t="e">
        <f>AVERAGE(Rohdaten!L1238,Rohdaten!X1238,Rohdaten!AD1238)</f>
        <v>#DIV/0!</v>
      </c>
      <c r="G1238" s="29" t="e">
        <f t="array" ref="G1238">AVERAGE(IF(Rohdaten!E1238='turnwise standard'!$A$5:$A$99,'turnwise standard'!$F$5:$F$99))</f>
        <v>#DIV/0!</v>
      </c>
      <c r="H1238" s="29" t="b">
        <f>IF(ISERROR(G1238),1&lt;0,E1238-G1238&gt;eval!$B$6)</f>
        <v>0</v>
      </c>
      <c r="I1238" s="32" t="e">
        <f>Rohdaten!L1238-G1238</f>
        <v>#DIV/0!</v>
      </c>
      <c r="J1238" s="32">
        <f t="shared" si="233"/>
        <v>0</v>
      </c>
      <c r="K1238" s="32">
        <f t="shared" si="234"/>
        <v>0</v>
      </c>
      <c r="V1238" s="31" t="e">
        <f t="array" ref="V1238">AVERAGE(IF(Rohdaten!E1238='turnwise standard'!$A$5:$A$99,'turnwise standard'!$P$5:$P$99))</f>
        <v>#DIV/0!</v>
      </c>
      <c r="AF1238" s="32">
        <f>(AC1238)/((AE1238+0.0000000000000000001)/charge/constants!$B$3)</f>
        <v>0</v>
      </c>
      <c r="AG1238" s="32">
        <f>SQRT(AC1238+1)/((AE1238+0.0000000000000000001)/charge/constants!$B$3)</f>
        <v>4.8066000000000004</v>
      </c>
      <c r="AH1238" s="32">
        <f>AF1238/eval!$E$18</f>
        <v>0</v>
      </c>
      <c r="AI1238" s="32">
        <f>AG1238/eval!$E$18</f>
        <v>5.8210958603810132</v>
      </c>
      <c r="AR1238" s="32" t="e">
        <f t="shared" si="235"/>
        <v>#DIV/0!</v>
      </c>
      <c r="AT1238" s="32">
        <f>(AP1238)/((AS1238+0.0000000000000000001)/charge/constants!$B$3)</f>
        <v>0</v>
      </c>
      <c r="AU1238" s="32">
        <f>SQRT(AP1238+1)/((AS1238+0.0000000000000000001)/charge/constants!$B$3)</f>
        <v>4.8066000000000004</v>
      </c>
      <c r="AV1238" s="32">
        <f>AT1238/eval!$E$18</f>
        <v>0</v>
      </c>
      <c r="AW1238" s="32">
        <f>AU1238/eval!$E$18</f>
        <v>5.8210958603810132</v>
      </c>
      <c r="BC1238" s="32" t="e">
        <f>Rohdaten!AD1238-G1238</f>
        <v>#DIV/0!</v>
      </c>
      <c r="BF1238" s="33">
        <f>Rohdaten!AF1238/eval!$B$7</f>
        <v>0</v>
      </c>
    </row>
    <row r="1239" spans="2:58" x14ac:dyDescent="0.2">
      <c r="B1239" s="29">
        <f>IF(1=1,Rohdaten!H1239,"x"&amp;Rohdaten!H1239)</f>
        <v>0</v>
      </c>
      <c r="C1239" s="29">
        <f>IF(101,Rohdaten!F1239,-Rohdaten!F1239)</f>
        <v>0</v>
      </c>
      <c r="E1239" s="32">
        <f>Rohdaten!J1239</f>
        <v>0</v>
      </c>
      <c r="F1239" s="32" t="e">
        <f>AVERAGE(Rohdaten!L1239,Rohdaten!X1239,Rohdaten!AD1239)</f>
        <v>#DIV/0!</v>
      </c>
      <c r="G1239" s="29" t="e">
        <f t="array" ref="G1239">AVERAGE(IF(Rohdaten!E1239='turnwise standard'!$A$5:$A$99,'turnwise standard'!$F$5:$F$99))</f>
        <v>#DIV/0!</v>
      </c>
      <c r="H1239" s="29" t="b">
        <f>IF(ISERROR(G1239),1&lt;0,E1239-G1239&gt;eval!$B$6)</f>
        <v>0</v>
      </c>
      <c r="I1239" s="32" t="e">
        <f>Rohdaten!L1239-G1239</f>
        <v>#DIV/0!</v>
      </c>
      <c r="J1239" s="32">
        <f t="shared" si="233"/>
        <v>0</v>
      </c>
      <c r="K1239" s="32">
        <f t="shared" si="234"/>
        <v>0</v>
      </c>
      <c r="V1239" s="31" t="e">
        <f t="array" ref="V1239">AVERAGE(IF(Rohdaten!E1239='turnwise standard'!$A$5:$A$99,'turnwise standard'!$P$5:$P$99))</f>
        <v>#DIV/0!</v>
      </c>
      <c r="AF1239" s="32">
        <f>(AC1239)/((AE1239+0.0000000000000000001)/charge/constants!$B$3)</f>
        <v>0</v>
      </c>
      <c r="AG1239" s="32">
        <f>SQRT(AC1239+1)/((AE1239+0.0000000000000000001)/charge/constants!$B$3)</f>
        <v>4.8066000000000004</v>
      </c>
      <c r="AH1239" s="32">
        <f>AF1239/eval!$E$18</f>
        <v>0</v>
      </c>
      <c r="AI1239" s="32">
        <f>AG1239/eval!$E$18</f>
        <v>5.8210958603810132</v>
      </c>
      <c r="AR1239" s="32" t="e">
        <f t="shared" si="235"/>
        <v>#DIV/0!</v>
      </c>
      <c r="AT1239" s="32">
        <f>(AP1239)/((AS1239+0.0000000000000000001)/charge/constants!$B$3)</f>
        <v>0</v>
      </c>
      <c r="AU1239" s="32">
        <f>SQRT(AP1239+1)/((AS1239+0.0000000000000000001)/charge/constants!$B$3)</f>
        <v>4.8066000000000004</v>
      </c>
      <c r="AV1239" s="32">
        <f>AT1239/eval!$E$18</f>
        <v>0</v>
      </c>
      <c r="AW1239" s="32">
        <f>AU1239/eval!$E$18</f>
        <v>5.8210958603810132</v>
      </c>
      <c r="BC1239" s="32" t="e">
        <f>Rohdaten!AD1239-G1239</f>
        <v>#DIV/0!</v>
      </c>
      <c r="BF1239" s="33">
        <f>Rohdaten!AF1239/eval!$B$7</f>
        <v>0</v>
      </c>
    </row>
    <row r="1240" spans="2:58" x14ac:dyDescent="0.2">
      <c r="B1240" s="29">
        <f>IF(1=1,Rohdaten!H1240,"x"&amp;Rohdaten!H1240)</f>
        <v>0</v>
      </c>
      <c r="C1240" s="29">
        <f>IF(101,Rohdaten!F1240,-Rohdaten!F1240)</f>
        <v>0</v>
      </c>
      <c r="E1240" s="32">
        <f>Rohdaten!J1240</f>
        <v>0</v>
      </c>
      <c r="F1240" s="32" t="e">
        <f>AVERAGE(Rohdaten!L1240,Rohdaten!X1240,Rohdaten!AD1240)</f>
        <v>#DIV/0!</v>
      </c>
      <c r="G1240" s="29" t="e">
        <f t="array" ref="G1240">AVERAGE(IF(Rohdaten!E1240='turnwise standard'!$A$5:$A$99,'turnwise standard'!$F$5:$F$99))</f>
        <v>#DIV/0!</v>
      </c>
      <c r="H1240" s="29" t="b">
        <f>IF(ISERROR(G1240),1&lt;0,E1240-G1240&gt;eval!$B$6)</f>
        <v>0</v>
      </c>
      <c r="I1240" s="32" t="e">
        <f>Rohdaten!L1240-G1240</f>
        <v>#DIV/0!</v>
      </c>
      <c r="J1240" s="32">
        <f t="shared" si="233"/>
        <v>0</v>
      </c>
      <c r="K1240" s="32">
        <f t="shared" si="234"/>
        <v>0</v>
      </c>
      <c r="V1240" s="31" t="e">
        <f t="array" ref="V1240">AVERAGE(IF(Rohdaten!E1240='turnwise standard'!$A$5:$A$99,'turnwise standard'!$P$5:$P$99))</f>
        <v>#DIV/0!</v>
      </c>
      <c r="AF1240" s="32">
        <f>(AC1240)/((AE1240+0.0000000000000000001)/charge/constants!$B$3)</f>
        <v>0</v>
      </c>
      <c r="AG1240" s="32">
        <f>SQRT(AC1240+1)/((AE1240+0.0000000000000000001)/charge/constants!$B$3)</f>
        <v>4.8066000000000004</v>
      </c>
      <c r="AH1240" s="32">
        <f>AF1240/eval!$E$18</f>
        <v>0</v>
      </c>
      <c r="AI1240" s="32">
        <f>AG1240/eval!$E$18</f>
        <v>5.8210958603810132</v>
      </c>
      <c r="AR1240" s="32" t="e">
        <f t="shared" si="235"/>
        <v>#DIV/0!</v>
      </c>
      <c r="AT1240" s="32">
        <f>(AP1240)/((AS1240+0.0000000000000000001)/charge/constants!$B$3)</f>
        <v>0</v>
      </c>
      <c r="AU1240" s="32">
        <f>SQRT(AP1240+1)/((AS1240+0.0000000000000000001)/charge/constants!$B$3)</f>
        <v>4.8066000000000004</v>
      </c>
      <c r="AV1240" s="32">
        <f>AT1240/eval!$E$18</f>
        <v>0</v>
      </c>
      <c r="AW1240" s="32">
        <f>AU1240/eval!$E$18</f>
        <v>5.8210958603810132</v>
      </c>
      <c r="BC1240" s="32" t="e">
        <f>Rohdaten!AD1240-G1240</f>
        <v>#DIV/0!</v>
      </c>
      <c r="BF1240" s="33">
        <f>Rohdaten!AF1240/eval!$B$7</f>
        <v>0</v>
      </c>
    </row>
    <row r="1241" spans="2:58" x14ac:dyDescent="0.2">
      <c r="B1241" s="29">
        <f>IF(1=1,Rohdaten!H1241,"x"&amp;Rohdaten!H1241)</f>
        <v>0</v>
      </c>
      <c r="C1241" s="29">
        <f>IF(101,Rohdaten!F1241,-Rohdaten!F1241)</f>
        <v>0</v>
      </c>
      <c r="E1241" s="32">
        <f>Rohdaten!J1241</f>
        <v>0</v>
      </c>
      <c r="F1241" s="32" t="e">
        <f>AVERAGE(Rohdaten!L1241,Rohdaten!X1241,Rohdaten!AD1241)</f>
        <v>#DIV/0!</v>
      </c>
      <c r="G1241" s="29" t="e">
        <f t="array" ref="G1241">AVERAGE(IF(Rohdaten!E1241='turnwise standard'!$A$5:$A$99,'turnwise standard'!$F$5:$F$99))</f>
        <v>#DIV/0!</v>
      </c>
      <c r="H1241" s="29" t="b">
        <f>IF(ISERROR(G1241),1&lt;0,E1241-G1241&gt;eval!$B$6)</f>
        <v>0</v>
      </c>
      <c r="I1241" s="32" t="e">
        <f>Rohdaten!L1241-G1241</f>
        <v>#DIV/0!</v>
      </c>
      <c r="J1241" s="32">
        <f t="shared" si="233"/>
        <v>0</v>
      </c>
      <c r="K1241" s="32">
        <f t="shared" si="234"/>
        <v>0</v>
      </c>
      <c r="V1241" s="31" t="e">
        <f t="array" ref="V1241">AVERAGE(IF(Rohdaten!E1241='turnwise standard'!$A$5:$A$99,'turnwise standard'!$P$5:$P$99))</f>
        <v>#DIV/0!</v>
      </c>
      <c r="AF1241" s="32">
        <f>(AC1241)/((AE1241+0.0000000000000000001)/charge/constants!$B$3)</f>
        <v>0</v>
      </c>
      <c r="AG1241" s="32">
        <f>SQRT(AC1241+1)/((AE1241+0.0000000000000000001)/charge/constants!$B$3)</f>
        <v>4.8066000000000004</v>
      </c>
      <c r="AH1241" s="32">
        <f>AF1241/eval!$E$18</f>
        <v>0</v>
      </c>
      <c r="AI1241" s="32">
        <f>AG1241/eval!$E$18</f>
        <v>5.8210958603810132</v>
      </c>
      <c r="AR1241" s="32" t="e">
        <f t="shared" si="235"/>
        <v>#DIV/0!</v>
      </c>
      <c r="AT1241" s="32">
        <f>(AP1241)/((AS1241+0.0000000000000000001)/charge/constants!$B$3)</f>
        <v>0</v>
      </c>
      <c r="AU1241" s="32">
        <f>SQRT(AP1241+1)/((AS1241+0.0000000000000000001)/charge/constants!$B$3)</f>
        <v>4.8066000000000004</v>
      </c>
      <c r="AV1241" s="32">
        <f>AT1241/eval!$E$18</f>
        <v>0</v>
      </c>
      <c r="AW1241" s="32">
        <f>AU1241/eval!$E$18</f>
        <v>5.8210958603810132</v>
      </c>
      <c r="BC1241" s="32" t="e">
        <f>Rohdaten!AD1241-G1241</f>
        <v>#DIV/0!</v>
      </c>
      <c r="BF1241" s="33">
        <f>Rohdaten!AF1241/eval!$B$7</f>
        <v>0</v>
      </c>
    </row>
    <row r="1242" spans="2:58" x14ac:dyDescent="0.2">
      <c r="B1242" s="29">
        <f>IF(1=1,Rohdaten!H1242,"x"&amp;Rohdaten!H1242)</f>
        <v>0</v>
      </c>
      <c r="C1242" s="29">
        <f>IF(101,Rohdaten!F1242,-Rohdaten!F1242)</f>
        <v>0</v>
      </c>
      <c r="E1242" s="32">
        <f>Rohdaten!J1242</f>
        <v>0</v>
      </c>
      <c r="F1242" s="32" t="e">
        <f>AVERAGE(Rohdaten!L1242,Rohdaten!X1242,Rohdaten!AD1242)</f>
        <v>#DIV/0!</v>
      </c>
      <c r="G1242" s="29" t="e">
        <f t="array" ref="G1242">AVERAGE(IF(Rohdaten!E1242='turnwise standard'!$A$5:$A$99,'turnwise standard'!$F$5:$F$99))</f>
        <v>#DIV/0!</v>
      </c>
      <c r="H1242" s="29" t="b">
        <f>IF(ISERROR(G1242),1&lt;0,E1242-G1242&gt;eval!$B$6)</f>
        <v>0</v>
      </c>
      <c r="I1242" s="32" t="e">
        <f>Rohdaten!L1242-G1242</f>
        <v>#DIV/0!</v>
      </c>
      <c r="J1242" s="32">
        <f t="shared" si="233"/>
        <v>0</v>
      </c>
      <c r="K1242" s="32">
        <f t="shared" si="234"/>
        <v>0</v>
      </c>
      <c r="V1242" s="31" t="e">
        <f t="array" ref="V1242">AVERAGE(IF(Rohdaten!E1242='turnwise standard'!$A$5:$A$99,'turnwise standard'!$P$5:$P$99))</f>
        <v>#DIV/0!</v>
      </c>
      <c r="AF1242" s="32">
        <f>(AC1242)/((AE1242+0.0000000000000000001)/charge/constants!$B$3)</f>
        <v>0</v>
      </c>
      <c r="AG1242" s="32">
        <f>SQRT(AC1242+1)/((AE1242+0.0000000000000000001)/charge/constants!$B$3)</f>
        <v>4.8066000000000004</v>
      </c>
      <c r="AH1242" s="32">
        <f>AF1242/eval!$E$18</f>
        <v>0</v>
      </c>
      <c r="AI1242" s="32">
        <f>AG1242/eval!$E$18</f>
        <v>5.8210958603810132</v>
      </c>
      <c r="AR1242" s="32" t="e">
        <f t="shared" si="235"/>
        <v>#DIV/0!</v>
      </c>
      <c r="AT1242" s="32">
        <f>(AP1242)/((AS1242+0.0000000000000000001)/charge/constants!$B$3)</f>
        <v>0</v>
      </c>
      <c r="AU1242" s="32">
        <f>SQRT(AP1242+1)/((AS1242+0.0000000000000000001)/charge/constants!$B$3)</f>
        <v>4.8066000000000004</v>
      </c>
      <c r="AV1242" s="32">
        <f>AT1242/eval!$E$18</f>
        <v>0</v>
      </c>
      <c r="AW1242" s="32">
        <f>AU1242/eval!$E$18</f>
        <v>5.8210958603810132</v>
      </c>
      <c r="BC1242" s="32" t="e">
        <f>Rohdaten!AD1242-G1242</f>
        <v>#DIV/0!</v>
      </c>
      <c r="BF1242" s="33">
        <f>Rohdaten!AF1242/eval!$B$7</f>
        <v>0</v>
      </c>
    </row>
    <row r="1243" spans="2:58" x14ac:dyDescent="0.2">
      <c r="B1243" s="29">
        <f>IF(1=1,Rohdaten!H1243,"x"&amp;Rohdaten!H1243)</f>
        <v>0</v>
      </c>
      <c r="C1243" s="29">
        <f>IF(101,Rohdaten!F1243,-Rohdaten!F1243)</f>
        <v>0</v>
      </c>
      <c r="E1243" s="32">
        <f>Rohdaten!J1243</f>
        <v>0</v>
      </c>
      <c r="F1243" s="32" t="e">
        <f>AVERAGE(Rohdaten!L1243,Rohdaten!X1243,Rohdaten!AD1243)</f>
        <v>#DIV/0!</v>
      </c>
      <c r="G1243" s="29" t="e">
        <f t="array" ref="G1243">AVERAGE(IF(Rohdaten!E1243='turnwise standard'!$A$5:$A$99,'turnwise standard'!$F$5:$F$99))</f>
        <v>#DIV/0!</v>
      </c>
      <c r="H1243" s="29" t="b">
        <f>IF(ISERROR(G1243),1&lt;0,E1243-G1243&gt;eval!$B$6)</f>
        <v>0</v>
      </c>
      <c r="I1243" s="32" t="e">
        <f>Rohdaten!L1243-G1243</f>
        <v>#DIV/0!</v>
      </c>
      <c r="J1243" s="32">
        <f t="shared" si="233"/>
        <v>0</v>
      </c>
      <c r="K1243" s="32">
        <f t="shared" si="234"/>
        <v>0</v>
      </c>
      <c r="V1243" s="31" t="e">
        <f t="array" ref="V1243">AVERAGE(IF(Rohdaten!E1243='turnwise standard'!$A$5:$A$99,'turnwise standard'!$P$5:$P$99))</f>
        <v>#DIV/0!</v>
      </c>
      <c r="AF1243" s="32">
        <f>(AC1243)/((AE1243+0.0000000000000000001)/charge/constants!$B$3)</f>
        <v>0</v>
      </c>
      <c r="AG1243" s="32">
        <f>SQRT(AC1243+1)/((AE1243+0.0000000000000000001)/charge/constants!$B$3)</f>
        <v>4.8066000000000004</v>
      </c>
      <c r="AH1243" s="32">
        <f>AF1243/eval!$E$18</f>
        <v>0</v>
      </c>
      <c r="AI1243" s="32">
        <f>AG1243/eval!$E$18</f>
        <v>5.8210958603810132</v>
      </c>
      <c r="AR1243" s="32" t="e">
        <f t="shared" si="235"/>
        <v>#DIV/0!</v>
      </c>
      <c r="AT1243" s="32">
        <f>(AP1243)/((AS1243+0.0000000000000000001)/charge/constants!$B$3)</f>
        <v>0</v>
      </c>
      <c r="AU1243" s="32">
        <f>SQRT(AP1243+1)/((AS1243+0.0000000000000000001)/charge/constants!$B$3)</f>
        <v>4.8066000000000004</v>
      </c>
      <c r="AV1243" s="32">
        <f>AT1243/eval!$E$18</f>
        <v>0</v>
      </c>
      <c r="AW1243" s="32">
        <f>AU1243/eval!$E$18</f>
        <v>5.8210958603810132</v>
      </c>
      <c r="BC1243" s="32" t="e">
        <f>Rohdaten!AD1243-G1243</f>
        <v>#DIV/0!</v>
      </c>
      <c r="BF1243" s="33">
        <f>Rohdaten!AF1243/eval!$B$7</f>
        <v>0</v>
      </c>
    </row>
    <row r="1244" spans="2:58" x14ac:dyDescent="0.2">
      <c r="B1244" s="29">
        <f>IF(1=1,Rohdaten!H1244,"x"&amp;Rohdaten!H1244)</f>
        <v>0</v>
      </c>
      <c r="C1244" s="29">
        <f>IF(101,Rohdaten!F1244,-Rohdaten!F1244)</f>
        <v>0</v>
      </c>
      <c r="E1244" s="32">
        <f>Rohdaten!J1244</f>
        <v>0</v>
      </c>
      <c r="F1244" s="32" t="e">
        <f>AVERAGE(Rohdaten!L1244,Rohdaten!X1244,Rohdaten!AD1244)</f>
        <v>#DIV/0!</v>
      </c>
      <c r="G1244" s="29" t="e">
        <f t="array" ref="G1244">AVERAGE(IF(Rohdaten!E1244='turnwise standard'!$A$5:$A$99,'turnwise standard'!$F$5:$F$99))</f>
        <v>#DIV/0!</v>
      </c>
      <c r="H1244" s="29" t="b">
        <f>IF(ISERROR(G1244),1&lt;0,E1244-G1244&gt;eval!$B$6)</f>
        <v>0</v>
      </c>
      <c r="I1244" s="32" t="e">
        <f>Rohdaten!L1244-G1244</f>
        <v>#DIV/0!</v>
      </c>
      <c r="J1244" s="32">
        <f t="shared" si="233"/>
        <v>0</v>
      </c>
      <c r="K1244" s="32">
        <f t="shared" si="234"/>
        <v>0</v>
      </c>
      <c r="V1244" s="31" t="e">
        <f t="array" ref="V1244">AVERAGE(IF(Rohdaten!E1244='turnwise standard'!$A$5:$A$99,'turnwise standard'!$P$5:$P$99))</f>
        <v>#DIV/0!</v>
      </c>
      <c r="AF1244" s="32">
        <f>(AC1244)/((AE1244+0.0000000000000000001)/charge/constants!$B$3)</f>
        <v>0</v>
      </c>
      <c r="AG1244" s="32">
        <f>SQRT(AC1244+1)/((AE1244+0.0000000000000000001)/charge/constants!$B$3)</f>
        <v>4.8066000000000004</v>
      </c>
      <c r="AH1244" s="32">
        <f>AF1244/eval!$E$18</f>
        <v>0</v>
      </c>
      <c r="AI1244" s="32">
        <f>AG1244/eval!$E$18</f>
        <v>5.8210958603810132</v>
      </c>
      <c r="AR1244" s="32" t="e">
        <f t="shared" si="235"/>
        <v>#DIV/0!</v>
      </c>
      <c r="AT1244" s="32">
        <f>(AP1244)/((AS1244+0.0000000000000000001)/charge/constants!$B$3)</f>
        <v>0</v>
      </c>
      <c r="AU1244" s="32">
        <f>SQRT(AP1244+1)/((AS1244+0.0000000000000000001)/charge/constants!$B$3)</f>
        <v>4.8066000000000004</v>
      </c>
      <c r="AV1244" s="32">
        <f>AT1244/eval!$E$18</f>
        <v>0</v>
      </c>
      <c r="AW1244" s="32">
        <f>AU1244/eval!$E$18</f>
        <v>5.8210958603810132</v>
      </c>
      <c r="BC1244" s="32" t="e">
        <f>Rohdaten!AD1244-G1244</f>
        <v>#DIV/0!</v>
      </c>
      <c r="BF1244" s="33">
        <f>Rohdaten!AF1244/eval!$B$7</f>
        <v>0</v>
      </c>
    </row>
    <row r="1245" spans="2:58" x14ac:dyDescent="0.2">
      <c r="B1245" s="29">
        <f>IF(1=1,Rohdaten!H1245,"x"&amp;Rohdaten!H1245)</f>
        <v>0</v>
      </c>
      <c r="C1245" s="29">
        <f>IF(101,Rohdaten!F1245,-Rohdaten!F1245)</f>
        <v>0</v>
      </c>
      <c r="E1245" s="32">
        <f>Rohdaten!J1245</f>
        <v>0</v>
      </c>
      <c r="F1245" s="32" t="e">
        <f>AVERAGE(Rohdaten!L1245,Rohdaten!X1245,Rohdaten!AD1245)</f>
        <v>#DIV/0!</v>
      </c>
      <c r="G1245" s="29" t="e">
        <f t="array" ref="G1245">AVERAGE(IF(Rohdaten!E1245='turnwise standard'!$A$5:$A$99,'turnwise standard'!$F$5:$F$99))</f>
        <v>#DIV/0!</v>
      </c>
      <c r="H1245" s="29" t="b">
        <f>IF(ISERROR(G1245),1&lt;0,E1245-G1245&gt;eval!$B$6)</f>
        <v>0</v>
      </c>
      <c r="I1245" s="32" t="e">
        <f>Rohdaten!L1245-G1245</f>
        <v>#DIV/0!</v>
      </c>
      <c r="J1245" s="32">
        <f t="shared" si="233"/>
        <v>0</v>
      </c>
      <c r="K1245" s="32">
        <f t="shared" si="234"/>
        <v>0</v>
      </c>
      <c r="V1245" s="31" t="e">
        <f t="array" ref="V1245">AVERAGE(IF(Rohdaten!E1245='turnwise standard'!$A$5:$A$99,'turnwise standard'!$P$5:$P$99))</f>
        <v>#DIV/0!</v>
      </c>
      <c r="AF1245" s="32">
        <f>(AC1245)/((AE1245+0.0000000000000000001)/charge/constants!$B$3)</f>
        <v>0</v>
      </c>
      <c r="AG1245" s="32">
        <f>SQRT(AC1245+1)/((AE1245+0.0000000000000000001)/charge/constants!$B$3)</f>
        <v>4.8066000000000004</v>
      </c>
      <c r="AH1245" s="32">
        <f>AF1245/eval!$E$18</f>
        <v>0</v>
      </c>
      <c r="AI1245" s="32">
        <f>AG1245/eval!$E$18</f>
        <v>5.8210958603810132</v>
      </c>
      <c r="AR1245" s="32" t="e">
        <f t="shared" si="235"/>
        <v>#DIV/0!</v>
      </c>
      <c r="AT1245" s="32">
        <f>(AP1245)/((AS1245+0.0000000000000000001)/charge/constants!$B$3)</f>
        <v>0</v>
      </c>
      <c r="AU1245" s="32">
        <f>SQRT(AP1245+1)/((AS1245+0.0000000000000000001)/charge/constants!$B$3)</f>
        <v>4.8066000000000004</v>
      </c>
      <c r="AV1245" s="32">
        <f>AT1245/eval!$E$18</f>
        <v>0</v>
      </c>
      <c r="AW1245" s="32">
        <f>AU1245/eval!$E$18</f>
        <v>5.8210958603810132</v>
      </c>
      <c r="BC1245" s="32" t="e">
        <f>Rohdaten!AD1245-G1245</f>
        <v>#DIV/0!</v>
      </c>
      <c r="BF1245" s="33">
        <f>Rohdaten!AF1245/eval!$B$7</f>
        <v>0</v>
      </c>
    </row>
    <row r="1246" spans="2:58" x14ac:dyDescent="0.2">
      <c r="B1246" s="29">
        <f>IF(1=1,Rohdaten!H1246,"x"&amp;Rohdaten!H1246)</f>
        <v>0</v>
      </c>
      <c r="C1246" s="29">
        <f>IF(101,Rohdaten!F1246,-Rohdaten!F1246)</f>
        <v>0</v>
      </c>
      <c r="E1246" s="32">
        <f>Rohdaten!J1246</f>
        <v>0</v>
      </c>
      <c r="F1246" s="32" t="e">
        <f>AVERAGE(Rohdaten!L1246,Rohdaten!X1246,Rohdaten!AD1246)</f>
        <v>#DIV/0!</v>
      </c>
      <c r="G1246" s="29" t="e">
        <f t="array" ref="G1246">AVERAGE(IF(Rohdaten!E1246='turnwise standard'!$A$5:$A$99,'turnwise standard'!$F$5:$F$99))</f>
        <v>#DIV/0!</v>
      </c>
      <c r="H1246" s="29" t="b">
        <f>IF(ISERROR(G1246),1&lt;0,E1246-G1246&gt;eval!$B$6)</f>
        <v>0</v>
      </c>
      <c r="I1246" s="32" t="e">
        <f>Rohdaten!L1246-G1246</f>
        <v>#DIV/0!</v>
      </c>
      <c r="J1246" s="32">
        <f t="shared" si="233"/>
        <v>0</v>
      </c>
      <c r="K1246" s="32">
        <f t="shared" si="234"/>
        <v>0</v>
      </c>
      <c r="V1246" s="31" t="e">
        <f t="array" ref="V1246">AVERAGE(IF(Rohdaten!E1246='turnwise standard'!$A$5:$A$99,'turnwise standard'!$P$5:$P$99))</f>
        <v>#DIV/0!</v>
      </c>
      <c r="AF1246" s="32">
        <f>(AC1246)/((AE1246+0.0000000000000000001)/charge/constants!$B$3)</f>
        <v>0</v>
      </c>
      <c r="AG1246" s="32">
        <f>SQRT(AC1246+1)/((AE1246+0.0000000000000000001)/charge/constants!$B$3)</f>
        <v>4.8066000000000004</v>
      </c>
      <c r="AH1246" s="32">
        <f>AF1246/eval!$E$18</f>
        <v>0</v>
      </c>
      <c r="AI1246" s="32">
        <f>AG1246/eval!$E$18</f>
        <v>5.8210958603810132</v>
      </c>
      <c r="AR1246" s="32" t="e">
        <f t="shared" si="235"/>
        <v>#DIV/0!</v>
      </c>
      <c r="AT1246" s="32">
        <f>(AP1246)/((AS1246+0.0000000000000000001)/charge/constants!$B$3)</f>
        <v>0</v>
      </c>
      <c r="AU1246" s="32">
        <f>SQRT(AP1246+1)/((AS1246+0.0000000000000000001)/charge/constants!$B$3)</f>
        <v>4.8066000000000004</v>
      </c>
      <c r="AV1246" s="32">
        <f>AT1246/eval!$E$18</f>
        <v>0</v>
      </c>
      <c r="AW1246" s="32">
        <f>AU1246/eval!$E$18</f>
        <v>5.8210958603810132</v>
      </c>
      <c r="BC1246" s="32" t="e">
        <f>Rohdaten!AD1246-G1246</f>
        <v>#DIV/0!</v>
      </c>
      <c r="BF1246" s="33">
        <f>Rohdaten!AF1246/eval!$B$7</f>
        <v>0</v>
      </c>
    </row>
    <row r="1247" spans="2:58" x14ac:dyDescent="0.2">
      <c r="B1247" s="29">
        <f>IF(1=1,Rohdaten!H1247,"x"&amp;Rohdaten!H1247)</f>
        <v>0</v>
      </c>
      <c r="C1247" s="29">
        <f>IF(101,Rohdaten!F1247,-Rohdaten!F1247)</f>
        <v>0</v>
      </c>
      <c r="E1247" s="32">
        <f>Rohdaten!J1247</f>
        <v>0</v>
      </c>
      <c r="F1247" s="32" t="e">
        <f>AVERAGE(Rohdaten!L1247,Rohdaten!X1247,Rohdaten!AD1247)</f>
        <v>#DIV/0!</v>
      </c>
      <c r="G1247" s="29" t="e">
        <f t="array" ref="G1247">AVERAGE(IF(Rohdaten!E1247='turnwise standard'!$A$5:$A$99,'turnwise standard'!$F$5:$F$99))</f>
        <v>#DIV/0!</v>
      </c>
      <c r="H1247" s="29" t="b">
        <f>IF(ISERROR(G1247),1&lt;0,E1247-G1247&gt;eval!$B$6)</f>
        <v>0</v>
      </c>
      <c r="I1247" s="32" t="e">
        <f>Rohdaten!L1247-G1247</f>
        <v>#DIV/0!</v>
      </c>
      <c r="J1247" s="32">
        <f t="shared" si="233"/>
        <v>0</v>
      </c>
      <c r="K1247" s="32">
        <f t="shared" si="234"/>
        <v>0</v>
      </c>
      <c r="V1247" s="31" t="e">
        <f t="array" ref="V1247">AVERAGE(IF(Rohdaten!E1247='turnwise standard'!$A$5:$A$99,'turnwise standard'!$P$5:$P$99))</f>
        <v>#DIV/0!</v>
      </c>
      <c r="AF1247" s="32">
        <f>(AC1247)/((AE1247+0.0000000000000000001)/charge/constants!$B$3)</f>
        <v>0</v>
      </c>
      <c r="AG1247" s="32">
        <f>SQRT(AC1247+1)/((AE1247+0.0000000000000000001)/charge/constants!$B$3)</f>
        <v>4.8066000000000004</v>
      </c>
      <c r="AH1247" s="32">
        <f>AF1247/eval!$E$18</f>
        <v>0</v>
      </c>
      <c r="AI1247" s="32">
        <f>AG1247/eval!$E$18</f>
        <v>5.8210958603810132</v>
      </c>
      <c r="AR1247" s="32" t="e">
        <f t="shared" si="235"/>
        <v>#DIV/0!</v>
      </c>
      <c r="AT1247" s="32">
        <f>(AP1247)/((AS1247+0.0000000000000000001)/charge/constants!$B$3)</f>
        <v>0</v>
      </c>
      <c r="AU1247" s="32">
        <f>SQRT(AP1247+1)/((AS1247+0.0000000000000000001)/charge/constants!$B$3)</f>
        <v>4.8066000000000004</v>
      </c>
      <c r="AV1247" s="32">
        <f>AT1247/eval!$E$18</f>
        <v>0</v>
      </c>
      <c r="AW1247" s="32">
        <f>AU1247/eval!$E$18</f>
        <v>5.8210958603810132</v>
      </c>
      <c r="BC1247" s="32" t="e">
        <f>Rohdaten!AD1247-G1247</f>
        <v>#DIV/0!</v>
      </c>
      <c r="BF1247" s="33">
        <f>Rohdaten!AF1247/eval!$B$7</f>
        <v>0</v>
      </c>
    </row>
    <row r="1248" spans="2:58" x14ac:dyDescent="0.2">
      <c r="B1248" s="29">
        <f>IF(1=1,Rohdaten!H1248,"x"&amp;Rohdaten!H1248)</f>
        <v>0</v>
      </c>
      <c r="C1248" s="29">
        <f>IF(101,Rohdaten!F1248,-Rohdaten!F1248)</f>
        <v>0</v>
      </c>
      <c r="E1248" s="32">
        <f>Rohdaten!J1248</f>
        <v>0</v>
      </c>
      <c r="F1248" s="32" t="e">
        <f>AVERAGE(Rohdaten!L1248,Rohdaten!X1248,Rohdaten!AD1248)</f>
        <v>#DIV/0!</v>
      </c>
      <c r="G1248" s="29" t="e">
        <f t="array" ref="G1248">AVERAGE(IF(Rohdaten!E1248='turnwise standard'!$A$5:$A$99,'turnwise standard'!$F$5:$F$99))</f>
        <v>#DIV/0!</v>
      </c>
      <c r="H1248" s="29" t="b">
        <f>IF(ISERROR(G1248),1&lt;0,E1248-G1248&gt;eval!$B$6)</f>
        <v>0</v>
      </c>
      <c r="I1248" s="32" t="e">
        <f>Rohdaten!L1248-G1248</f>
        <v>#DIV/0!</v>
      </c>
      <c r="J1248" s="32">
        <f t="shared" si="233"/>
        <v>0</v>
      </c>
      <c r="K1248" s="32">
        <f t="shared" si="234"/>
        <v>0</v>
      </c>
      <c r="V1248" s="31" t="e">
        <f t="array" ref="V1248">AVERAGE(IF(Rohdaten!E1248='turnwise standard'!$A$5:$A$99,'turnwise standard'!$P$5:$P$99))</f>
        <v>#DIV/0!</v>
      </c>
      <c r="AF1248" s="32">
        <f>(AC1248)/((AE1248+0.0000000000000000001)/charge/constants!$B$3)</f>
        <v>0</v>
      </c>
      <c r="AG1248" s="32">
        <f>SQRT(AC1248+1)/((AE1248+0.0000000000000000001)/charge/constants!$B$3)</f>
        <v>4.8066000000000004</v>
      </c>
      <c r="AH1248" s="32">
        <f>AF1248/eval!$E$18</f>
        <v>0</v>
      </c>
      <c r="AI1248" s="32">
        <f>AG1248/eval!$E$18</f>
        <v>5.8210958603810132</v>
      </c>
      <c r="AR1248" s="32" t="e">
        <f t="shared" si="235"/>
        <v>#DIV/0!</v>
      </c>
      <c r="AT1248" s="32">
        <f>(AP1248)/((AS1248+0.0000000000000000001)/charge/constants!$B$3)</f>
        <v>0</v>
      </c>
      <c r="AU1248" s="32">
        <f>SQRT(AP1248+1)/((AS1248+0.0000000000000000001)/charge/constants!$B$3)</f>
        <v>4.8066000000000004</v>
      </c>
      <c r="AV1248" s="32">
        <f>AT1248/eval!$E$18</f>
        <v>0</v>
      </c>
      <c r="AW1248" s="32">
        <f>AU1248/eval!$E$18</f>
        <v>5.8210958603810132</v>
      </c>
      <c r="BC1248" s="32" t="e">
        <f>Rohdaten!AD1248-G1248</f>
        <v>#DIV/0!</v>
      </c>
      <c r="BF1248" s="33">
        <f>Rohdaten!AF1248/eval!$B$7</f>
        <v>0</v>
      </c>
    </row>
    <row r="1249" spans="2:58" x14ac:dyDescent="0.2">
      <c r="B1249" s="29">
        <f>IF(1=1,Rohdaten!H1249,"x"&amp;Rohdaten!H1249)</f>
        <v>0</v>
      </c>
      <c r="C1249" s="29">
        <f>IF(101,Rohdaten!F1249,-Rohdaten!F1249)</f>
        <v>0</v>
      </c>
      <c r="E1249" s="32">
        <f>Rohdaten!J1249</f>
        <v>0</v>
      </c>
      <c r="F1249" s="32" t="e">
        <f>AVERAGE(Rohdaten!L1249,Rohdaten!X1249,Rohdaten!AD1249)</f>
        <v>#DIV/0!</v>
      </c>
      <c r="G1249" s="29" t="e">
        <f t="array" ref="G1249">AVERAGE(IF(Rohdaten!E1249='turnwise standard'!$A$5:$A$99,'turnwise standard'!$F$5:$F$99))</f>
        <v>#DIV/0!</v>
      </c>
      <c r="H1249" s="29" t="b">
        <f>IF(ISERROR(G1249),1&lt;0,E1249-G1249&gt;eval!$B$6)</f>
        <v>0</v>
      </c>
      <c r="I1249" s="32" t="e">
        <f>Rohdaten!L1249-G1249</f>
        <v>#DIV/0!</v>
      </c>
      <c r="J1249" s="32">
        <f t="shared" si="233"/>
        <v>0</v>
      </c>
      <c r="K1249" s="32">
        <f t="shared" si="234"/>
        <v>0</v>
      </c>
      <c r="V1249" s="31" t="e">
        <f t="array" ref="V1249">AVERAGE(IF(Rohdaten!E1249='turnwise standard'!$A$5:$A$99,'turnwise standard'!$P$5:$P$99))</f>
        <v>#DIV/0!</v>
      </c>
      <c r="AF1249" s="32">
        <f>(AC1249)/((AE1249+0.0000000000000000001)/charge/constants!$B$3)</f>
        <v>0</v>
      </c>
      <c r="AG1249" s="32">
        <f>SQRT(AC1249+1)/((AE1249+0.0000000000000000001)/charge/constants!$B$3)</f>
        <v>4.8066000000000004</v>
      </c>
      <c r="AH1249" s="32">
        <f>AF1249/eval!$E$18</f>
        <v>0</v>
      </c>
      <c r="AI1249" s="32">
        <f>AG1249/eval!$E$18</f>
        <v>5.8210958603810132</v>
      </c>
      <c r="AR1249" s="32" t="e">
        <f t="shared" si="235"/>
        <v>#DIV/0!</v>
      </c>
      <c r="AT1249" s="32">
        <f>(AP1249)/((AS1249+0.0000000000000000001)/charge/constants!$B$3)</f>
        <v>0</v>
      </c>
      <c r="AU1249" s="32">
        <f>SQRT(AP1249+1)/((AS1249+0.0000000000000000001)/charge/constants!$B$3)</f>
        <v>4.8066000000000004</v>
      </c>
      <c r="AV1249" s="32">
        <f>AT1249/eval!$E$18</f>
        <v>0</v>
      </c>
      <c r="AW1249" s="32">
        <f>AU1249/eval!$E$18</f>
        <v>5.8210958603810132</v>
      </c>
      <c r="BC1249" s="32" t="e">
        <f>Rohdaten!AD1249-G1249</f>
        <v>#DIV/0!</v>
      </c>
      <c r="BF1249" s="33">
        <f>Rohdaten!AF1249/eval!$B$7</f>
        <v>0</v>
      </c>
    </row>
    <row r="1250" spans="2:58" x14ac:dyDescent="0.2">
      <c r="B1250" s="29">
        <f>IF(1=1,Rohdaten!H1250,"x"&amp;Rohdaten!H1250)</f>
        <v>0</v>
      </c>
      <c r="C1250" s="29">
        <f>IF(101,Rohdaten!F1250,-Rohdaten!F1250)</f>
        <v>0</v>
      </c>
      <c r="E1250" s="32">
        <f>Rohdaten!J1250</f>
        <v>0</v>
      </c>
      <c r="F1250" s="32" t="e">
        <f>AVERAGE(Rohdaten!L1250,Rohdaten!X1250,Rohdaten!AD1250)</f>
        <v>#DIV/0!</v>
      </c>
      <c r="G1250" s="29" t="e">
        <f t="array" ref="G1250">AVERAGE(IF(Rohdaten!E1250='turnwise standard'!$A$5:$A$99,'turnwise standard'!$F$5:$F$99))</f>
        <v>#DIV/0!</v>
      </c>
      <c r="H1250" s="29" t="b">
        <f>IF(ISERROR(G1250),1&lt;0,E1250-G1250&gt;eval!$B$6)</f>
        <v>0</v>
      </c>
      <c r="I1250" s="32" t="e">
        <f>Rohdaten!L1250-G1250</f>
        <v>#DIV/0!</v>
      </c>
      <c r="J1250" s="32">
        <f t="shared" si="233"/>
        <v>0</v>
      </c>
      <c r="K1250" s="32">
        <f t="shared" si="234"/>
        <v>0</v>
      </c>
      <c r="V1250" s="31" t="e">
        <f t="array" ref="V1250">AVERAGE(IF(Rohdaten!E1250='turnwise standard'!$A$5:$A$99,'turnwise standard'!$P$5:$P$99))</f>
        <v>#DIV/0!</v>
      </c>
      <c r="AF1250" s="32">
        <f>(AC1250)/((AE1250+0.0000000000000000001)/charge/constants!$B$3)</f>
        <v>0</v>
      </c>
      <c r="AG1250" s="32">
        <f>SQRT(AC1250+1)/((AE1250+0.0000000000000000001)/charge/constants!$B$3)</f>
        <v>4.8066000000000004</v>
      </c>
      <c r="AH1250" s="32">
        <f>AF1250/eval!$E$18</f>
        <v>0</v>
      </c>
      <c r="AI1250" s="32">
        <f>AG1250/eval!$E$18</f>
        <v>5.8210958603810132</v>
      </c>
      <c r="AR1250" s="32" t="e">
        <f t="shared" si="235"/>
        <v>#DIV/0!</v>
      </c>
      <c r="AT1250" s="32">
        <f>(AP1250)/((AS1250+0.0000000000000000001)/charge/constants!$B$3)</f>
        <v>0</v>
      </c>
      <c r="AU1250" s="32">
        <f>SQRT(AP1250+1)/((AS1250+0.0000000000000000001)/charge/constants!$B$3)</f>
        <v>4.8066000000000004</v>
      </c>
      <c r="AV1250" s="32">
        <f>AT1250/eval!$E$18</f>
        <v>0</v>
      </c>
      <c r="AW1250" s="32">
        <f>AU1250/eval!$E$18</f>
        <v>5.8210958603810132</v>
      </c>
      <c r="BC1250" s="32" t="e">
        <f>Rohdaten!AD1250-G1250</f>
        <v>#DIV/0!</v>
      </c>
      <c r="BF1250" s="33">
        <f>Rohdaten!AF1250/eval!$B$7</f>
        <v>0</v>
      </c>
    </row>
    <row r="1251" spans="2:58" x14ac:dyDescent="0.2">
      <c r="B1251" s="29">
        <f>IF(1=1,Rohdaten!H1251,"x"&amp;Rohdaten!H1251)</f>
        <v>0</v>
      </c>
      <c r="C1251" s="29">
        <f>IF(101,Rohdaten!F1251,-Rohdaten!F1251)</f>
        <v>0</v>
      </c>
      <c r="E1251" s="32">
        <f>Rohdaten!J1251</f>
        <v>0</v>
      </c>
      <c r="F1251" s="32" t="e">
        <f>AVERAGE(Rohdaten!L1251,Rohdaten!X1251,Rohdaten!AD1251)</f>
        <v>#DIV/0!</v>
      </c>
      <c r="G1251" s="29" t="e">
        <f t="array" ref="G1251">AVERAGE(IF(Rohdaten!E1251='turnwise standard'!$A$5:$A$99,'turnwise standard'!$F$5:$F$99))</f>
        <v>#DIV/0!</v>
      </c>
      <c r="H1251" s="29" t="b">
        <f>IF(ISERROR(G1251),1&lt;0,E1251-G1251&gt;eval!$B$6)</f>
        <v>0</v>
      </c>
      <c r="I1251" s="32" t="e">
        <f>Rohdaten!L1251-G1251</f>
        <v>#DIV/0!</v>
      </c>
      <c r="J1251" s="32">
        <f t="shared" si="233"/>
        <v>0</v>
      </c>
      <c r="K1251" s="32">
        <f t="shared" si="234"/>
        <v>0</v>
      </c>
      <c r="V1251" s="31" t="e">
        <f t="array" ref="V1251">AVERAGE(IF(Rohdaten!E1251='turnwise standard'!$A$5:$A$99,'turnwise standard'!$P$5:$P$99))</f>
        <v>#DIV/0!</v>
      </c>
      <c r="AF1251" s="32">
        <f>(AC1251)/((AE1251+0.0000000000000000001)/charge/constants!$B$3)</f>
        <v>0</v>
      </c>
      <c r="AG1251" s="32">
        <f>SQRT(AC1251+1)/((AE1251+0.0000000000000000001)/charge/constants!$B$3)</f>
        <v>4.8066000000000004</v>
      </c>
      <c r="AH1251" s="32">
        <f>AF1251/eval!$E$18</f>
        <v>0</v>
      </c>
      <c r="AI1251" s="32">
        <f>AG1251/eval!$E$18</f>
        <v>5.8210958603810132</v>
      </c>
      <c r="AR1251" s="32" t="e">
        <f t="shared" si="235"/>
        <v>#DIV/0!</v>
      </c>
      <c r="AT1251" s="32">
        <f>(AP1251)/((AS1251+0.0000000000000000001)/charge/constants!$B$3)</f>
        <v>0</v>
      </c>
      <c r="AU1251" s="32">
        <f>SQRT(AP1251+1)/((AS1251+0.0000000000000000001)/charge/constants!$B$3)</f>
        <v>4.8066000000000004</v>
      </c>
      <c r="AV1251" s="32">
        <f>AT1251/eval!$E$18</f>
        <v>0</v>
      </c>
      <c r="AW1251" s="32">
        <f>AU1251/eval!$E$18</f>
        <v>5.8210958603810132</v>
      </c>
      <c r="BC1251" s="32" t="e">
        <f>Rohdaten!AD1251-G1251</f>
        <v>#DIV/0!</v>
      </c>
      <c r="BF1251" s="33">
        <f>Rohdaten!AF1251/eval!$B$7</f>
        <v>0</v>
      </c>
    </row>
    <row r="1252" spans="2:58" x14ac:dyDescent="0.2">
      <c r="B1252" s="29">
        <f>IF(1=1,Rohdaten!H1252,"x"&amp;Rohdaten!H1252)</f>
        <v>0</v>
      </c>
      <c r="C1252" s="29">
        <f>IF(101,Rohdaten!F1252,-Rohdaten!F1252)</f>
        <v>0</v>
      </c>
      <c r="E1252" s="32">
        <f>Rohdaten!J1252</f>
        <v>0</v>
      </c>
      <c r="F1252" s="32" t="e">
        <f>AVERAGE(Rohdaten!L1252,Rohdaten!X1252,Rohdaten!AD1252)</f>
        <v>#DIV/0!</v>
      </c>
      <c r="G1252" s="29" t="e">
        <f t="array" ref="G1252">AVERAGE(IF(Rohdaten!E1252='turnwise standard'!$A$5:$A$99,'turnwise standard'!$F$5:$F$99))</f>
        <v>#DIV/0!</v>
      </c>
      <c r="H1252" s="29" t="b">
        <f>IF(ISERROR(G1252),1&lt;0,E1252-G1252&gt;eval!$B$6)</f>
        <v>0</v>
      </c>
      <c r="I1252" s="32" t="e">
        <f>Rohdaten!L1252-G1252</f>
        <v>#DIV/0!</v>
      </c>
      <c r="J1252" s="32">
        <f t="shared" si="233"/>
        <v>0</v>
      </c>
      <c r="K1252" s="32">
        <f t="shared" si="234"/>
        <v>0</v>
      </c>
      <c r="V1252" s="31" t="e">
        <f t="array" ref="V1252">AVERAGE(IF(Rohdaten!E1252='turnwise standard'!$A$5:$A$99,'turnwise standard'!$P$5:$P$99))</f>
        <v>#DIV/0!</v>
      </c>
      <c r="AF1252" s="32">
        <f>(AC1252)/((AE1252+0.0000000000000000001)/charge/constants!$B$3)</f>
        <v>0</v>
      </c>
      <c r="AG1252" s="32">
        <f>SQRT(AC1252+1)/((AE1252+0.0000000000000000001)/charge/constants!$B$3)</f>
        <v>4.8066000000000004</v>
      </c>
      <c r="AH1252" s="32">
        <f>AF1252/eval!$E$18</f>
        <v>0</v>
      </c>
      <c r="AI1252" s="32">
        <f>AG1252/eval!$E$18</f>
        <v>5.8210958603810132</v>
      </c>
      <c r="AR1252" s="32" t="e">
        <f t="shared" si="235"/>
        <v>#DIV/0!</v>
      </c>
      <c r="AT1252" s="32">
        <f>(AP1252)/((AS1252+0.0000000000000000001)/charge/constants!$B$3)</f>
        <v>0</v>
      </c>
      <c r="AU1252" s="32">
        <f>SQRT(AP1252+1)/((AS1252+0.0000000000000000001)/charge/constants!$B$3)</f>
        <v>4.8066000000000004</v>
      </c>
      <c r="AV1252" s="32">
        <f>AT1252/eval!$E$18</f>
        <v>0</v>
      </c>
      <c r="AW1252" s="32">
        <f>AU1252/eval!$E$18</f>
        <v>5.8210958603810132</v>
      </c>
      <c r="BC1252" s="32" t="e">
        <f>Rohdaten!AD1252-G1252</f>
        <v>#DIV/0!</v>
      </c>
      <c r="BF1252" s="33">
        <f>Rohdaten!AF1252/eval!$B$7</f>
        <v>0</v>
      </c>
    </row>
    <row r="1253" spans="2:58" x14ac:dyDescent="0.2">
      <c r="B1253" s="29">
        <f>IF(1=1,Rohdaten!H1253,"x"&amp;Rohdaten!H1253)</f>
        <v>0</v>
      </c>
      <c r="C1253" s="29">
        <f>IF(101,Rohdaten!F1253,-Rohdaten!F1253)</f>
        <v>0</v>
      </c>
      <c r="E1253" s="32">
        <f>Rohdaten!J1253</f>
        <v>0</v>
      </c>
      <c r="F1253" s="32" t="e">
        <f>AVERAGE(Rohdaten!L1253,Rohdaten!X1253,Rohdaten!AD1253)</f>
        <v>#DIV/0!</v>
      </c>
      <c r="G1253" s="29" t="e">
        <f t="array" ref="G1253">AVERAGE(IF(Rohdaten!E1253='turnwise standard'!$A$5:$A$99,'turnwise standard'!$F$5:$F$99))</f>
        <v>#DIV/0!</v>
      </c>
      <c r="H1253" s="29" t="b">
        <f>IF(ISERROR(G1253),1&lt;0,E1253-G1253&gt;eval!$B$6)</f>
        <v>0</v>
      </c>
      <c r="I1253" s="32" t="e">
        <f>Rohdaten!L1253-G1253</f>
        <v>#DIV/0!</v>
      </c>
      <c r="J1253" s="32">
        <f t="shared" si="233"/>
        <v>0</v>
      </c>
      <c r="K1253" s="32">
        <f t="shared" si="234"/>
        <v>0</v>
      </c>
      <c r="V1253" s="31" t="e">
        <f t="array" ref="V1253">AVERAGE(IF(Rohdaten!E1253='turnwise standard'!$A$5:$A$99,'turnwise standard'!$P$5:$P$99))</f>
        <v>#DIV/0!</v>
      </c>
      <c r="AF1253" s="32">
        <f>(AC1253)/((AE1253+0.0000000000000000001)/charge/constants!$B$3)</f>
        <v>0</v>
      </c>
      <c r="AG1253" s="32">
        <f>SQRT(AC1253+1)/((AE1253+0.0000000000000000001)/charge/constants!$B$3)</f>
        <v>4.8066000000000004</v>
      </c>
      <c r="AH1253" s="32">
        <f>AF1253/eval!$E$18</f>
        <v>0</v>
      </c>
      <c r="AI1253" s="32">
        <f>AG1253/eval!$E$18</f>
        <v>5.8210958603810132</v>
      </c>
      <c r="AR1253" s="32" t="e">
        <f t="shared" si="235"/>
        <v>#DIV/0!</v>
      </c>
      <c r="AT1253" s="32">
        <f>(AP1253)/((AS1253+0.0000000000000000001)/charge/constants!$B$3)</f>
        <v>0</v>
      </c>
      <c r="AU1253" s="32">
        <f>SQRT(AP1253+1)/((AS1253+0.0000000000000000001)/charge/constants!$B$3)</f>
        <v>4.8066000000000004</v>
      </c>
      <c r="AV1253" s="32">
        <f>AT1253/eval!$E$18</f>
        <v>0</v>
      </c>
      <c r="AW1253" s="32">
        <f>AU1253/eval!$E$18</f>
        <v>5.8210958603810132</v>
      </c>
      <c r="BC1253" s="32" t="e">
        <f>Rohdaten!AD1253-G1253</f>
        <v>#DIV/0!</v>
      </c>
      <c r="BF1253" s="33">
        <f>Rohdaten!AF1253/eval!$B$7</f>
        <v>0</v>
      </c>
    </row>
    <row r="1254" spans="2:58" x14ac:dyDescent="0.2">
      <c r="B1254" s="29">
        <f>IF(1=1,Rohdaten!H1254,"x"&amp;Rohdaten!H1254)</f>
        <v>0</v>
      </c>
      <c r="C1254" s="29">
        <f>IF(101,Rohdaten!F1254,-Rohdaten!F1254)</f>
        <v>0</v>
      </c>
      <c r="E1254" s="32">
        <f>Rohdaten!J1254</f>
        <v>0</v>
      </c>
      <c r="F1254" s="32" t="e">
        <f>AVERAGE(Rohdaten!L1254,Rohdaten!X1254,Rohdaten!AD1254)</f>
        <v>#DIV/0!</v>
      </c>
      <c r="G1254" s="29" t="e">
        <f t="array" ref="G1254">AVERAGE(IF(Rohdaten!E1254='turnwise standard'!$A$5:$A$99,'turnwise standard'!$F$5:$F$99))</f>
        <v>#DIV/0!</v>
      </c>
      <c r="H1254" s="29" t="b">
        <f>IF(ISERROR(G1254),1&lt;0,E1254-G1254&gt;eval!$B$6)</f>
        <v>0</v>
      </c>
      <c r="I1254" s="32" t="e">
        <f>Rohdaten!L1254-G1254</f>
        <v>#DIV/0!</v>
      </c>
      <c r="J1254" s="32">
        <f t="shared" si="233"/>
        <v>0</v>
      </c>
      <c r="K1254" s="32">
        <f t="shared" si="234"/>
        <v>0</v>
      </c>
      <c r="V1254" s="31" t="e">
        <f t="array" ref="V1254">AVERAGE(IF(Rohdaten!E1254='turnwise standard'!$A$5:$A$99,'turnwise standard'!$P$5:$P$99))</f>
        <v>#DIV/0!</v>
      </c>
      <c r="AF1254" s="32">
        <f>(AC1254)/((AE1254+0.0000000000000000001)/charge/constants!$B$3)</f>
        <v>0</v>
      </c>
      <c r="AG1254" s="32">
        <f>SQRT(AC1254+1)/((AE1254+0.0000000000000000001)/charge/constants!$B$3)</f>
        <v>4.8066000000000004</v>
      </c>
      <c r="AH1254" s="32">
        <f>AF1254/eval!$E$18</f>
        <v>0</v>
      </c>
      <c r="AI1254" s="32">
        <f>AG1254/eval!$E$18</f>
        <v>5.8210958603810132</v>
      </c>
      <c r="AR1254" s="32" t="e">
        <f t="shared" si="235"/>
        <v>#DIV/0!</v>
      </c>
      <c r="AT1254" s="32">
        <f>(AP1254)/((AS1254+0.0000000000000000001)/charge/constants!$B$3)</f>
        <v>0</v>
      </c>
      <c r="AU1254" s="32">
        <f>SQRT(AP1254+1)/((AS1254+0.0000000000000000001)/charge/constants!$B$3)</f>
        <v>4.8066000000000004</v>
      </c>
      <c r="AV1254" s="32">
        <f>AT1254/eval!$E$18</f>
        <v>0</v>
      </c>
      <c r="AW1254" s="32">
        <f>AU1254/eval!$E$18</f>
        <v>5.8210958603810132</v>
      </c>
      <c r="BC1254" s="32" t="e">
        <f>Rohdaten!AD1254-G1254</f>
        <v>#DIV/0!</v>
      </c>
      <c r="BF1254" s="33">
        <f>Rohdaten!AF1254/eval!$B$7</f>
        <v>0</v>
      </c>
    </row>
    <row r="1255" spans="2:58" x14ac:dyDescent="0.2">
      <c r="B1255" s="29">
        <f>IF(1=1,Rohdaten!H1255,"x"&amp;Rohdaten!H1255)</f>
        <v>0</v>
      </c>
      <c r="C1255" s="29">
        <f>IF(101,Rohdaten!F1255,-Rohdaten!F1255)</f>
        <v>0</v>
      </c>
      <c r="E1255" s="32">
        <f>Rohdaten!J1255</f>
        <v>0</v>
      </c>
      <c r="F1255" s="32" t="e">
        <f>AVERAGE(Rohdaten!L1255,Rohdaten!X1255,Rohdaten!AD1255)</f>
        <v>#DIV/0!</v>
      </c>
      <c r="G1255" s="29" t="e">
        <f t="array" ref="G1255">AVERAGE(IF(Rohdaten!E1255='turnwise standard'!$A$5:$A$99,'turnwise standard'!$F$5:$F$99))</f>
        <v>#DIV/0!</v>
      </c>
      <c r="H1255" s="29" t="b">
        <f>IF(ISERROR(G1255),1&lt;0,E1255-G1255&gt;eval!$B$6)</f>
        <v>0</v>
      </c>
      <c r="I1255" s="32" t="e">
        <f>Rohdaten!L1255-G1255</f>
        <v>#DIV/0!</v>
      </c>
      <c r="J1255" s="32">
        <f t="shared" si="233"/>
        <v>0</v>
      </c>
      <c r="K1255" s="32">
        <f t="shared" si="234"/>
        <v>0</v>
      </c>
      <c r="V1255" s="31" t="e">
        <f t="array" ref="V1255">AVERAGE(IF(Rohdaten!E1255='turnwise standard'!$A$5:$A$99,'turnwise standard'!$P$5:$P$99))</f>
        <v>#DIV/0!</v>
      </c>
      <c r="AF1255" s="32">
        <f>(AC1255)/((AE1255+0.0000000000000000001)/charge/constants!$B$3)</f>
        <v>0</v>
      </c>
      <c r="AG1255" s="32">
        <f>SQRT(AC1255+1)/((AE1255+0.0000000000000000001)/charge/constants!$B$3)</f>
        <v>4.8066000000000004</v>
      </c>
      <c r="AH1255" s="32">
        <f>AF1255/eval!$E$18</f>
        <v>0</v>
      </c>
      <c r="AI1255" s="32">
        <f>AG1255/eval!$E$18</f>
        <v>5.8210958603810132</v>
      </c>
      <c r="AR1255" s="32" t="e">
        <f t="shared" si="235"/>
        <v>#DIV/0!</v>
      </c>
      <c r="AT1255" s="32">
        <f>(AP1255)/((AS1255+0.0000000000000000001)/charge/constants!$B$3)</f>
        <v>0</v>
      </c>
      <c r="AU1255" s="32">
        <f>SQRT(AP1255+1)/((AS1255+0.0000000000000000001)/charge/constants!$B$3)</f>
        <v>4.8066000000000004</v>
      </c>
      <c r="AV1255" s="32">
        <f>AT1255/eval!$E$18</f>
        <v>0</v>
      </c>
      <c r="AW1255" s="32">
        <f>AU1255/eval!$E$18</f>
        <v>5.8210958603810132</v>
      </c>
      <c r="BC1255" s="32" t="e">
        <f>Rohdaten!AD1255-G1255</f>
        <v>#DIV/0!</v>
      </c>
      <c r="BF1255" s="33">
        <f>Rohdaten!AF1255/eval!$B$7</f>
        <v>0</v>
      </c>
    </row>
    <row r="1256" spans="2:58" x14ac:dyDescent="0.2">
      <c r="B1256" s="29">
        <f>IF(1=1,Rohdaten!H1256,"x"&amp;Rohdaten!H1256)</f>
        <v>0</v>
      </c>
      <c r="C1256" s="29">
        <f>IF(101,Rohdaten!F1256,-Rohdaten!F1256)</f>
        <v>0</v>
      </c>
      <c r="E1256" s="32">
        <f>Rohdaten!J1256</f>
        <v>0</v>
      </c>
      <c r="F1256" s="32" t="e">
        <f>AVERAGE(Rohdaten!L1256,Rohdaten!X1256,Rohdaten!AD1256)</f>
        <v>#DIV/0!</v>
      </c>
      <c r="G1256" s="29" t="e">
        <f t="array" ref="G1256">AVERAGE(IF(Rohdaten!E1256='turnwise standard'!$A$5:$A$99,'turnwise standard'!$F$5:$F$99))</f>
        <v>#DIV/0!</v>
      </c>
      <c r="H1256" s="29" t="b">
        <f>IF(ISERROR(G1256),1&lt;0,E1256-G1256&gt;eval!$B$6)</f>
        <v>0</v>
      </c>
      <c r="I1256" s="32" t="e">
        <f>Rohdaten!L1256-G1256</f>
        <v>#DIV/0!</v>
      </c>
      <c r="J1256" s="32">
        <f t="shared" si="233"/>
        <v>0</v>
      </c>
      <c r="K1256" s="32">
        <f t="shared" si="234"/>
        <v>0</v>
      </c>
      <c r="V1256" s="31" t="e">
        <f t="array" ref="V1256">AVERAGE(IF(Rohdaten!E1256='turnwise standard'!$A$5:$A$99,'turnwise standard'!$P$5:$P$99))</f>
        <v>#DIV/0!</v>
      </c>
      <c r="AF1256" s="32">
        <f>(AC1256)/((AE1256+0.0000000000000000001)/charge/constants!$B$3)</f>
        <v>0</v>
      </c>
      <c r="AG1256" s="32">
        <f>SQRT(AC1256+1)/((AE1256+0.0000000000000000001)/charge/constants!$B$3)</f>
        <v>4.8066000000000004</v>
      </c>
      <c r="AH1256" s="32">
        <f>AF1256/eval!$E$18</f>
        <v>0</v>
      </c>
      <c r="AI1256" s="32">
        <f>AG1256/eval!$E$18</f>
        <v>5.8210958603810132</v>
      </c>
      <c r="AR1256" s="32" t="e">
        <f t="shared" si="235"/>
        <v>#DIV/0!</v>
      </c>
      <c r="AT1256" s="32">
        <f>(AP1256)/((AS1256+0.0000000000000000001)/charge/constants!$B$3)</f>
        <v>0</v>
      </c>
      <c r="AU1256" s="32">
        <f>SQRT(AP1256+1)/((AS1256+0.0000000000000000001)/charge/constants!$B$3)</f>
        <v>4.8066000000000004</v>
      </c>
      <c r="AV1256" s="32">
        <f>AT1256/eval!$E$18</f>
        <v>0</v>
      </c>
      <c r="AW1256" s="32">
        <f>AU1256/eval!$E$18</f>
        <v>5.8210958603810132</v>
      </c>
      <c r="BC1256" s="32" t="e">
        <f>Rohdaten!AD1256-G1256</f>
        <v>#DIV/0!</v>
      </c>
      <c r="BF1256" s="33">
        <f>Rohdaten!AF1256/eval!$B$7</f>
        <v>0</v>
      </c>
    </row>
    <row r="1257" spans="2:58" x14ac:dyDescent="0.2">
      <c r="B1257" s="29">
        <f>IF(1=1,Rohdaten!H1257,"x"&amp;Rohdaten!H1257)</f>
        <v>0</v>
      </c>
      <c r="C1257" s="29">
        <f>IF(101,Rohdaten!F1257,-Rohdaten!F1257)</f>
        <v>0</v>
      </c>
      <c r="E1257" s="32">
        <f>Rohdaten!J1257</f>
        <v>0</v>
      </c>
      <c r="F1257" s="32" t="e">
        <f>AVERAGE(Rohdaten!L1257,Rohdaten!X1257,Rohdaten!AD1257)</f>
        <v>#DIV/0!</v>
      </c>
      <c r="G1257" s="29" t="e">
        <f t="array" ref="G1257">AVERAGE(IF(Rohdaten!E1257='turnwise standard'!$A$5:$A$99,'turnwise standard'!$F$5:$F$99))</f>
        <v>#DIV/0!</v>
      </c>
      <c r="H1257" s="29" t="b">
        <f>IF(ISERROR(G1257),1&lt;0,E1257-G1257&gt;eval!$B$6)</f>
        <v>0</v>
      </c>
      <c r="I1257" s="32" t="e">
        <f>Rohdaten!L1257-G1257</f>
        <v>#DIV/0!</v>
      </c>
      <c r="J1257" s="32">
        <f t="shared" si="233"/>
        <v>0</v>
      </c>
      <c r="K1257" s="32">
        <f t="shared" si="234"/>
        <v>0</v>
      </c>
      <c r="V1257" s="31" t="e">
        <f t="array" ref="V1257">AVERAGE(IF(Rohdaten!E1257='turnwise standard'!$A$5:$A$99,'turnwise standard'!$P$5:$P$99))</f>
        <v>#DIV/0!</v>
      </c>
      <c r="AF1257" s="32">
        <f>(AC1257)/((AE1257+0.0000000000000000001)/charge/constants!$B$3)</f>
        <v>0</v>
      </c>
      <c r="AG1257" s="32">
        <f>SQRT(AC1257+1)/((AE1257+0.0000000000000000001)/charge/constants!$B$3)</f>
        <v>4.8066000000000004</v>
      </c>
      <c r="AH1257" s="32">
        <f>AF1257/eval!$E$18</f>
        <v>0</v>
      </c>
      <c r="AI1257" s="32">
        <f>AG1257/eval!$E$18</f>
        <v>5.8210958603810132</v>
      </c>
      <c r="AR1257" s="32" t="e">
        <f t="shared" si="235"/>
        <v>#DIV/0!</v>
      </c>
      <c r="AT1257" s="32">
        <f>(AP1257)/((AS1257+0.0000000000000000001)/charge/constants!$B$3)</f>
        <v>0</v>
      </c>
      <c r="AU1257" s="32">
        <f>SQRT(AP1257+1)/((AS1257+0.0000000000000000001)/charge/constants!$B$3)</f>
        <v>4.8066000000000004</v>
      </c>
      <c r="AV1257" s="32">
        <f>AT1257/eval!$E$18</f>
        <v>0</v>
      </c>
      <c r="AW1257" s="32">
        <f>AU1257/eval!$E$18</f>
        <v>5.8210958603810132</v>
      </c>
      <c r="BC1257" s="32" t="e">
        <f>Rohdaten!AD1257-G1257</f>
        <v>#DIV/0!</v>
      </c>
      <c r="BF1257" s="33">
        <f>Rohdaten!AF1257/eval!$B$7</f>
        <v>0</v>
      </c>
    </row>
    <row r="1258" spans="2:58" x14ac:dyDescent="0.2">
      <c r="B1258" s="29">
        <f>IF(1=1,Rohdaten!H1258,"x"&amp;Rohdaten!H1258)</f>
        <v>0</v>
      </c>
      <c r="C1258" s="29">
        <f>IF(101,Rohdaten!F1258,-Rohdaten!F1258)</f>
        <v>0</v>
      </c>
      <c r="E1258" s="32">
        <f>Rohdaten!J1258</f>
        <v>0</v>
      </c>
      <c r="F1258" s="32" t="e">
        <f>AVERAGE(Rohdaten!L1258,Rohdaten!X1258,Rohdaten!AD1258)</f>
        <v>#DIV/0!</v>
      </c>
      <c r="G1258" s="29" t="e">
        <f t="array" ref="G1258">AVERAGE(IF(Rohdaten!E1258='turnwise standard'!$A$5:$A$99,'turnwise standard'!$F$5:$F$99))</f>
        <v>#DIV/0!</v>
      </c>
      <c r="H1258" s="29" t="b">
        <f>IF(ISERROR(G1258),1&lt;0,E1258-G1258&gt;eval!$B$6)</f>
        <v>0</v>
      </c>
      <c r="I1258" s="32" t="e">
        <f>Rohdaten!L1258-G1258</f>
        <v>#DIV/0!</v>
      </c>
      <c r="J1258" s="32">
        <f t="shared" si="233"/>
        <v>0</v>
      </c>
      <c r="K1258" s="32">
        <f t="shared" si="234"/>
        <v>0</v>
      </c>
      <c r="V1258" s="31" t="e">
        <f t="array" ref="V1258">AVERAGE(IF(Rohdaten!E1258='turnwise standard'!$A$5:$A$99,'turnwise standard'!$P$5:$P$99))</f>
        <v>#DIV/0!</v>
      </c>
      <c r="AF1258" s="32">
        <f>(AC1258)/((AE1258+0.0000000000000000001)/charge/constants!$B$3)</f>
        <v>0</v>
      </c>
      <c r="AG1258" s="32">
        <f>SQRT(AC1258+1)/((AE1258+0.0000000000000000001)/charge/constants!$B$3)</f>
        <v>4.8066000000000004</v>
      </c>
      <c r="AH1258" s="32">
        <f>AF1258/eval!$E$18</f>
        <v>0</v>
      </c>
      <c r="AI1258" s="32">
        <f>AG1258/eval!$E$18</f>
        <v>5.8210958603810132</v>
      </c>
      <c r="AR1258" s="32" t="e">
        <f t="shared" si="235"/>
        <v>#DIV/0!</v>
      </c>
      <c r="AT1258" s="32">
        <f>(AP1258)/((AS1258+0.0000000000000000001)/charge/constants!$B$3)</f>
        <v>0</v>
      </c>
      <c r="AU1258" s="32">
        <f>SQRT(AP1258+1)/((AS1258+0.0000000000000000001)/charge/constants!$B$3)</f>
        <v>4.8066000000000004</v>
      </c>
      <c r="AV1258" s="32">
        <f>AT1258/eval!$E$18</f>
        <v>0</v>
      </c>
      <c r="AW1258" s="32">
        <f>AU1258/eval!$E$18</f>
        <v>5.8210958603810132</v>
      </c>
      <c r="BC1258" s="32" t="e">
        <f>Rohdaten!AD1258-G1258</f>
        <v>#DIV/0!</v>
      </c>
      <c r="BF1258" s="33">
        <f>Rohdaten!AF1258/eval!$B$7</f>
        <v>0</v>
      </c>
    </row>
    <row r="1259" spans="2:58" x14ac:dyDescent="0.2">
      <c r="B1259" s="29">
        <f>IF(1=1,Rohdaten!H1259,"x"&amp;Rohdaten!H1259)</f>
        <v>0</v>
      </c>
      <c r="C1259" s="29">
        <f>IF(101,Rohdaten!F1259,-Rohdaten!F1259)</f>
        <v>0</v>
      </c>
      <c r="E1259" s="32">
        <f>Rohdaten!J1259</f>
        <v>0</v>
      </c>
      <c r="F1259" s="32" t="e">
        <f>AVERAGE(Rohdaten!L1259,Rohdaten!X1259,Rohdaten!AD1259)</f>
        <v>#DIV/0!</v>
      </c>
      <c r="G1259" s="29" t="e">
        <f t="array" ref="G1259">AVERAGE(IF(Rohdaten!E1259='turnwise standard'!$A$5:$A$99,'turnwise standard'!$F$5:$F$99))</f>
        <v>#DIV/0!</v>
      </c>
      <c r="H1259" s="29" t="b">
        <f>IF(ISERROR(G1259),1&lt;0,E1259-G1259&gt;eval!$B$6)</f>
        <v>0</v>
      </c>
      <c r="I1259" s="32" t="e">
        <f>Rohdaten!L1259-G1259</f>
        <v>#DIV/0!</v>
      </c>
      <c r="J1259" s="32">
        <f t="shared" si="233"/>
        <v>0</v>
      </c>
      <c r="K1259" s="32">
        <f t="shared" si="234"/>
        <v>0</v>
      </c>
      <c r="V1259" s="31" t="e">
        <f t="array" ref="V1259">AVERAGE(IF(Rohdaten!E1259='turnwise standard'!$A$5:$A$99,'turnwise standard'!$P$5:$P$99))</f>
        <v>#DIV/0!</v>
      </c>
      <c r="AF1259" s="32">
        <f>(AC1259)/((AE1259+0.0000000000000000001)/charge/constants!$B$3)</f>
        <v>0</v>
      </c>
      <c r="AG1259" s="32">
        <f>SQRT(AC1259+1)/((AE1259+0.0000000000000000001)/charge/constants!$B$3)</f>
        <v>4.8066000000000004</v>
      </c>
      <c r="AH1259" s="32">
        <f>AF1259/eval!$E$18</f>
        <v>0</v>
      </c>
      <c r="AI1259" s="32">
        <f>AG1259/eval!$E$18</f>
        <v>5.8210958603810132</v>
      </c>
      <c r="AR1259" s="32" t="e">
        <f t="shared" si="235"/>
        <v>#DIV/0!</v>
      </c>
      <c r="AT1259" s="32">
        <f>(AP1259)/((AS1259+0.0000000000000000001)/charge/constants!$B$3)</f>
        <v>0</v>
      </c>
      <c r="AU1259" s="32">
        <f>SQRT(AP1259+1)/((AS1259+0.0000000000000000001)/charge/constants!$B$3)</f>
        <v>4.8066000000000004</v>
      </c>
      <c r="AV1259" s="32">
        <f>AT1259/eval!$E$18</f>
        <v>0</v>
      </c>
      <c r="AW1259" s="32">
        <f>AU1259/eval!$E$18</f>
        <v>5.8210958603810132</v>
      </c>
      <c r="BC1259" s="32" t="e">
        <f>Rohdaten!AD1259-G1259</f>
        <v>#DIV/0!</v>
      </c>
      <c r="BF1259" s="33">
        <f>Rohdaten!AF1259/eval!$B$7</f>
        <v>0</v>
      </c>
    </row>
    <row r="1260" spans="2:58" x14ac:dyDescent="0.2">
      <c r="B1260" s="29">
        <f>IF(1=1,Rohdaten!H1260,"x"&amp;Rohdaten!H1260)</f>
        <v>0</v>
      </c>
      <c r="C1260" s="29">
        <f>IF(101,Rohdaten!F1260,-Rohdaten!F1260)</f>
        <v>0</v>
      </c>
      <c r="E1260" s="32">
        <f>Rohdaten!J1260</f>
        <v>0</v>
      </c>
      <c r="F1260" s="32" t="e">
        <f>AVERAGE(Rohdaten!L1260,Rohdaten!X1260,Rohdaten!AD1260)</f>
        <v>#DIV/0!</v>
      </c>
      <c r="G1260" s="29" t="e">
        <f t="array" ref="G1260">AVERAGE(IF(Rohdaten!E1260='turnwise standard'!$A$5:$A$99,'turnwise standard'!$F$5:$F$99))</f>
        <v>#DIV/0!</v>
      </c>
      <c r="H1260" s="29" t="b">
        <f>IF(ISERROR(G1260),1&lt;0,E1260-G1260&gt;eval!$B$6)</f>
        <v>0</v>
      </c>
      <c r="I1260" s="32" t="e">
        <f>Rohdaten!L1260-G1260</f>
        <v>#DIV/0!</v>
      </c>
      <c r="J1260" s="32">
        <f t="shared" si="233"/>
        <v>0</v>
      </c>
      <c r="K1260" s="32">
        <f t="shared" si="234"/>
        <v>0</v>
      </c>
      <c r="V1260" s="31" t="e">
        <f t="array" ref="V1260">AVERAGE(IF(Rohdaten!E1260='turnwise standard'!$A$5:$A$99,'turnwise standard'!$P$5:$P$99))</f>
        <v>#DIV/0!</v>
      </c>
      <c r="AF1260" s="32">
        <f>(AC1260)/((AE1260+0.0000000000000000001)/charge/constants!$B$3)</f>
        <v>0</v>
      </c>
      <c r="AG1260" s="32">
        <f>SQRT(AC1260+1)/((AE1260+0.0000000000000000001)/charge/constants!$B$3)</f>
        <v>4.8066000000000004</v>
      </c>
      <c r="AH1260" s="32">
        <f>AF1260/eval!$E$18</f>
        <v>0</v>
      </c>
      <c r="AI1260" s="32">
        <f>AG1260/eval!$E$18</f>
        <v>5.8210958603810132</v>
      </c>
      <c r="AR1260" s="32" t="e">
        <f t="shared" si="235"/>
        <v>#DIV/0!</v>
      </c>
      <c r="AT1260" s="32">
        <f>(AP1260)/((AS1260+0.0000000000000000001)/charge/constants!$B$3)</f>
        <v>0</v>
      </c>
      <c r="AU1260" s="32">
        <f>SQRT(AP1260+1)/((AS1260+0.0000000000000000001)/charge/constants!$B$3)</f>
        <v>4.8066000000000004</v>
      </c>
      <c r="AV1260" s="32">
        <f>AT1260/eval!$E$18</f>
        <v>0</v>
      </c>
      <c r="AW1260" s="32">
        <f>AU1260/eval!$E$18</f>
        <v>5.8210958603810132</v>
      </c>
      <c r="BC1260" s="32" t="e">
        <f>Rohdaten!AD1260-G1260</f>
        <v>#DIV/0!</v>
      </c>
      <c r="BF1260" s="33">
        <f>Rohdaten!AF1260/eval!$B$7</f>
        <v>0</v>
      </c>
    </row>
    <row r="1261" spans="2:58" x14ac:dyDescent="0.2">
      <c r="B1261" s="29">
        <f>IF(1=1,Rohdaten!H1261,"x"&amp;Rohdaten!H1261)</f>
        <v>0</v>
      </c>
      <c r="C1261" s="29">
        <f>IF(101,Rohdaten!F1261,-Rohdaten!F1261)</f>
        <v>0</v>
      </c>
      <c r="E1261" s="32">
        <f>Rohdaten!J1261</f>
        <v>0</v>
      </c>
      <c r="F1261" s="32" t="e">
        <f>AVERAGE(Rohdaten!L1261,Rohdaten!X1261,Rohdaten!AD1261)</f>
        <v>#DIV/0!</v>
      </c>
      <c r="G1261" s="29" t="e">
        <f t="array" ref="G1261">AVERAGE(IF(Rohdaten!E1261='turnwise standard'!$A$5:$A$99,'turnwise standard'!$F$5:$F$99))</f>
        <v>#DIV/0!</v>
      </c>
      <c r="H1261" s="29" t="b">
        <f>IF(ISERROR(G1261),1&lt;0,E1261-G1261&gt;eval!$B$6)</f>
        <v>0</v>
      </c>
      <c r="I1261" s="32" t="e">
        <f>Rohdaten!L1261-G1261</f>
        <v>#DIV/0!</v>
      </c>
      <c r="J1261" s="32">
        <f t="shared" si="233"/>
        <v>0</v>
      </c>
      <c r="K1261" s="32">
        <f t="shared" si="234"/>
        <v>0</v>
      </c>
      <c r="V1261" s="31" t="e">
        <f t="array" ref="V1261">AVERAGE(IF(Rohdaten!E1261='turnwise standard'!$A$5:$A$99,'turnwise standard'!$P$5:$P$99))</f>
        <v>#DIV/0!</v>
      </c>
      <c r="AF1261" s="32">
        <f>(AC1261)/((AE1261+0.0000000000000000001)/charge/constants!$B$3)</f>
        <v>0</v>
      </c>
      <c r="AG1261" s="32">
        <f>SQRT(AC1261+1)/((AE1261+0.0000000000000000001)/charge/constants!$B$3)</f>
        <v>4.8066000000000004</v>
      </c>
      <c r="AH1261" s="32">
        <f>AF1261/eval!$E$18</f>
        <v>0</v>
      </c>
      <c r="AI1261" s="32">
        <f>AG1261/eval!$E$18</f>
        <v>5.8210958603810132</v>
      </c>
      <c r="AR1261" s="32" t="e">
        <f t="shared" si="235"/>
        <v>#DIV/0!</v>
      </c>
      <c r="AT1261" s="32">
        <f>(AP1261)/((AS1261+0.0000000000000000001)/charge/constants!$B$3)</f>
        <v>0</v>
      </c>
      <c r="AU1261" s="32">
        <f>SQRT(AP1261+1)/((AS1261+0.0000000000000000001)/charge/constants!$B$3)</f>
        <v>4.8066000000000004</v>
      </c>
      <c r="AV1261" s="32">
        <f>AT1261/eval!$E$18</f>
        <v>0</v>
      </c>
      <c r="AW1261" s="32">
        <f>AU1261/eval!$E$18</f>
        <v>5.8210958603810132</v>
      </c>
      <c r="BC1261" s="32" t="e">
        <f>Rohdaten!AD1261-G1261</f>
        <v>#DIV/0!</v>
      </c>
      <c r="BF1261" s="33">
        <f>Rohdaten!AF1261/eval!$B$7</f>
        <v>0</v>
      </c>
    </row>
    <row r="1262" spans="2:58" x14ac:dyDescent="0.2">
      <c r="B1262" s="29">
        <f>IF(1=1,Rohdaten!H1262,"x"&amp;Rohdaten!H1262)</f>
        <v>0</v>
      </c>
      <c r="C1262" s="29">
        <f>IF(101,Rohdaten!F1262,-Rohdaten!F1262)</f>
        <v>0</v>
      </c>
      <c r="E1262" s="32">
        <f>Rohdaten!J1262</f>
        <v>0</v>
      </c>
      <c r="F1262" s="32" t="e">
        <f>AVERAGE(Rohdaten!L1262,Rohdaten!X1262,Rohdaten!AD1262)</f>
        <v>#DIV/0!</v>
      </c>
      <c r="G1262" s="29" t="e">
        <f t="array" ref="G1262">AVERAGE(IF(Rohdaten!E1262='turnwise standard'!$A$5:$A$99,'turnwise standard'!$F$5:$F$99))</f>
        <v>#DIV/0!</v>
      </c>
      <c r="H1262" s="29" t="b">
        <f>IF(ISERROR(G1262),1&lt;0,E1262-G1262&gt;eval!$B$6)</f>
        <v>0</v>
      </c>
      <c r="I1262" s="32" t="e">
        <f>Rohdaten!L1262-G1262</f>
        <v>#DIV/0!</v>
      </c>
      <c r="J1262" s="32">
        <f t="shared" si="233"/>
        <v>0</v>
      </c>
      <c r="K1262" s="32">
        <f t="shared" si="234"/>
        <v>0</v>
      </c>
      <c r="V1262" s="31" t="e">
        <f t="array" ref="V1262">AVERAGE(IF(Rohdaten!E1262='turnwise standard'!$A$5:$A$99,'turnwise standard'!$P$5:$P$99))</f>
        <v>#DIV/0!</v>
      </c>
      <c r="AF1262" s="32">
        <f>(AC1262)/((AE1262+0.0000000000000000001)/charge/constants!$B$3)</f>
        <v>0</v>
      </c>
      <c r="AG1262" s="32">
        <f>SQRT(AC1262+1)/((AE1262+0.0000000000000000001)/charge/constants!$B$3)</f>
        <v>4.8066000000000004</v>
      </c>
      <c r="AH1262" s="32">
        <f>AF1262/eval!$E$18</f>
        <v>0</v>
      </c>
      <c r="AI1262" s="32">
        <f>AG1262/eval!$E$18</f>
        <v>5.8210958603810132</v>
      </c>
      <c r="AR1262" s="32" t="e">
        <f t="shared" si="235"/>
        <v>#DIV/0!</v>
      </c>
      <c r="AT1262" s="32">
        <f>(AP1262)/((AS1262+0.0000000000000000001)/charge/constants!$B$3)</f>
        <v>0</v>
      </c>
      <c r="AU1262" s="32">
        <f>SQRT(AP1262+1)/((AS1262+0.0000000000000000001)/charge/constants!$B$3)</f>
        <v>4.8066000000000004</v>
      </c>
      <c r="AV1262" s="32">
        <f>AT1262/eval!$E$18</f>
        <v>0</v>
      </c>
      <c r="AW1262" s="32">
        <f>AU1262/eval!$E$18</f>
        <v>5.8210958603810132</v>
      </c>
      <c r="BC1262" s="32" t="e">
        <f>Rohdaten!AD1262-G1262</f>
        <v>#DIV/0!</v>
      </c>
      <c r="BF1262" s="33">
        <f>Rohdaten!AF1262/eval!$B$7</f>
        <v>0</v>
      </c>
    </row>
    <row r="1263" spans="2:58" x14ac:dyDescent="0.2">
      <c r="B1263" s="29">
        <f>IF(1=1,Rohdaten!H1263,"x"&amp;Rohdaten!H1263)</f>
        <v>0</v>
      </c>
      <c r="C1263" s="29">
        <f>IF(101,Rohdaten!F1263,-Rohdaten!F1263)</f>
        <v>0</v>
      </c>
      <c r="E1263" s="32">
        <f>Rohdaten!J1263</f>
        <v>0</v>
      </c>
      <c r="F1263" s="32" t="e">
        <f>AVERAGE(Rohdaten!L1263,Rohdaten!X1263,Rohdaten!AD1263)</f>
        <v>#DIV/0!</v>
      </c>
      <c r="G1263" s="29" t="e">
        <f t="array" ref="G1263">AVERAGE(IF(Rohdaten!E1263='turnwise standard'!$A$5:$A$99,'turnwise standard'!$F$5:$F$99))</f>
        <v>#DIV/0!</v>
      </c>
      <c r="H1263" s="29" t="b">
        <f>IF(ISERROR(G1263),1&lt;0,E1263-G1263&gt;eval!$B$6)</f>
        <v>0</v>
      </c>
      <c r="I1263" s="32" t="e">
        <f>Rohdaten!L1263-G1263</f>
        <v>#DIV/0!</v>
      </c>
      <c r="J1263" s="32">
        <f t="shared" si="233"/>
        <v>0</v>
      </c>
      <c r="K1263" s="32">
        <f t="shared" si="234"/>
        <v>0</v>
      </c>
      <c r="V1263" s="31" t="e">
        <f t="array" ref="V1263">AVERAGE(IF(Rohdaten!E1263='turnwise standard'!$A$5:$A$99,'turnwise standard'!$P$5:$P$99))</f>
        <v>#DIV/0!</v>
      </c>
      <c r="AF1263" s="32">
        <f>(AC1263)/((AE1263+0.0000000000000000001)/charge/constants!$B$3)</f>
        <v>0</v>
      </c>
      <c r="AG1263" s="32">
        <f>SQRT(AC1263+1)/((AE1263+0.0000000000000000001)/charge/constants!$B$3)</f>
        <v>4.8066000000000004</v>
      </c>
      <c r="AH1263" s="32">
        <f>AF1263/eval!$E$18</f>
        <v>0</v>
      </c>
      <c r="AI1263" s="32">
        <f>AG1263/eval!$E$18</f>
        <v>5.8210958603810132</v>
      </c>
      <c r="AR1263" s="32" t="e">
        <f t="shared" si="235"/>
        <v>#DIV/0!</v>
      </c>
      <c r="AT1263" s="32">
        <f>(AP1263)/((AS1263+0.0000000000000000001)/charge/constants!$B$3)</f>
        <v>0</v>
      </c>
      <c r="AU1263" s="32">
        <f>SQRT(AP1263+1)/((AS1263+0.0000000000000000001)/charge/constants!$B$3)</f>
        <v>4.8066000000000004</v>
      </c>
      <c r="AV1263" s="32">
        <f>AT1263/eval!$E$18</f>
        <v>0</v>
      </c>
      <c r="AW1263" s="32">
        <f>AU1263/eval!$E$18</f>
        <v>5.8210958603810132</v>
      </c>
      <c r="BC1263" s="32" t="e">
        <f>Rohdaten!AD1263-G1263</f>
        <v>#DIV/0!</v>
      </c>
      <c r="BF1263" s="33">
        <f>Rohdaten!AF1263/eval!$B$7</f>
        <v>0</v>
      </c>
    </row>
    <row r="1264" spans="2:58" x14ac:dyDescent="0.2">
      <c r="B1264" s="29">
        <f>IF(1=1,Rohdaten!H1264,"x"&amp;Rohdaten!H1264)</f>
        <v>0</v>
      </c>
      <c r="C1264" s="29">
        <f>IF(101,Rohdaten!F1264,-Rohdaten!F1264)</f>
        <v>0</v>
      </c>
      <c r="E1264" s="32">
        <f>Rohdaten!J1264</f>
        <v>0</v>
      </c>
      <c r="F1264" s="32" t="e">
        <f>AVERAGE(Rohdaten!L1264,Rohdaten!X1264,Rohdaten!AD1264)</f>
        <v>#DIV/0!</v>
      </c>
      <c r="G1264" s="29" t="e">
        <f t="array" ref="G1264">AVERAGE(IF(Rohdaten!E1264='turnwise standard'!$A$5:$A$99,'turnwise standard'!$F$5:$F$99))</f>
        <v>#DIV/0!</v>
      </c>
      <c r="H1264" s="29" t="b">
        <f>IF(ISERROR(G1264),1&lt;0,E1264-G1264&gt;eval!$B$6)</f>
        <v>0</v>
      </c>
      <c r="I1264" s="32" t="e">
        <f>Rohdaten!L1264-G1264</f>
        <v>#DIV/0!</v>
      </c>
      <c r="J1264" s="32">
        <f t="shared" si="233"/>
        <v>0</v>
      </c>
      <c r="K1264" s="32">
        <f t="shared" si="234"/>
        <v>0</v>
      </c>
      <c r="V1264" s="31" t="e">
        <f t="array" ref="V1264">AVERAGE(IF(Rohdaten!E1264='turnwise standard'!$A$5:$A$99,'turnwise standard'!$P$5:$P$99))</f>
        <v>#DIV/0!</v>
      </c>
      <c r="AF1264" s="32">
        <f>(AC1264)/((AE1264+0.0000000000000000001)/charge/constants!$B$3)</f>
        <v>0</v>
      </c>
      <c r="AG1264" s="32">
        <f>SQRT(AC1264+1)/((AE1264+0.0000000000000000001)/charge/constants!$B$3)</f>
        <v>4.8066000000000004</v>
      </c>
      <c r="AH1264" s="32">
        <f>AF1264/eval!$E$18</f>
        <v>0</v>
      </c>
      <c r="AI1264" s="32">
        <f>AG1264/eval!$E$18</f>
        <v>5.8210958603810132</v>
      </c>
      <c r="AR1264" s="32" t="e">
        <f t="shared" si="235"/>
        <v>#DIV/0!</v>
      </c>
      <c r="AT1264" s="32">
        <f>(AP1264)/((AS1264+0.0000000000000000001)/charge/constants!$B$3)</f>
        <v>0</v>
      </c>
      <c r="AU1264" s="32">
        <f>SQRT(AP1264+1)/((AS1264+0.0000000000000000001)/charge/constants!$B$3)</f>
        <v>4.8066000000000004</v>
      </c>
      <c r="AV1264" s="32">
        <f>AT1264/eval!$E$18</f>
        <v>0</v>
      </c>
      <c r="AW1264" s="32">
        <f>AU1264/eval!$E$18</f>
        <v>5.8210958603810132</v>
      </c>
      <c r="BC1264" s="32" t="e">
        <f>Rohdaten!AD1264-G1264</f>
        <v>#DIV/0!</v>
      </c>
      <c r="BF1264" s="33">
        <f>Rohdaten!AF1264/eval!$B$7</f>
        <v>0</v>
      </c>
    </row>
    <row r="1265" spans="2:58" x14ac:dyDescent="0.2">
      <c r="B1265" s="29">
        <f>IF(1=1,Rohdaten!H1265,"x"&amp;Rohdaten!H1265)</f>
        <v>0</v>
      </c>
      <c r="C1265" s="29">
        <f>IF(101,Rohdaten!F1265,-Rohdaten!F1265)</f>
        <v>0</v>
      </c>
      <c r="E1265" s="32">
        <f>Rohdaten!J1265</f>
        <v>0</v>
      </c>
      <c r="F1265" s="32" t="e">
        <f>AVERAGE(Rohdaten!L1265,Rohdaten!X1265,Rohdaten!AD1265)</f>
        <v>#DIV/0!</v>
      </c>
      <c r="G1265" s="29" t="e">
        <f t="array" ref="G1265">AVERAGE(IF(Rohdaten!E1265='turnwise standard'!$A$5:$A$99,'turnwise standard'!$F$5:$F$99))</f>
        <v>#DIV/0!</v>
      </c>
      <c r="H1265" s="29" t="b">
        <f>IF(ISERROR(G1265),1&lt;0,E1265-G1265&gt;eval!$B$6)</f>
        <v>0</v>
      </c>
      <c r="I1265" s="32" t="e">
        <f>Rohdaten!L1265-G1265</f>
        <v>#DIV/0!</v>
      </c>
      <c r="J1265" s="32">
        <f t="shared" si="233"/>
        <v>0</v>
      </c>
      <c r="K1265" s="32">
        <f t="shared" si="234"/>
        <v>0</v>
      </c>
      <c r="V1265" s="31" t="e">
        <f t="array" ref="V1265">AVERAGE(IF(Rohdaten!E1265='turnwise standard'!$A$5:$A$99,'turnwise standard'!$P$5:$P$99))</f>
        <v>#DIV/0!</v>
      </c>
      <c r="AF1265" s="32">
        <f>(AC1265)/((AE1265+0.0000000000000000001)/charge/constants!$B$3)</f>
        <v>0</v>
      </c>
      <c r="AG1265" s="32">
        <f>SQRT(AC1265+1)/((AE1265+0.0000000000000000001)/charge/constants!$B$3)</f>
        <v>4.8066000000000004</v>
      </c>
      <c r="AH1265" s="32">
        <f>AF1265/eval!$E$18</f>
        <v>0</v>
      </c>
      <c r="AI1265" s="32">
        <f>AG1265/eval!$E$18</f>
        <v>5.8210958603810132</v>
      </c>
      <c r="AR1265" s="32" t="e">
        <f t="shared" si="235"/>
        <v>#DIV/0!</v>
      </c>
      <c r="AT1265" s="32">
        <f>(AP1265)/((AS1265+0.0000000000000000001)/charge/constants!$B$3)</f>
        <v>0</v>
      </c>
      <c r="AU1265" s="32">
        <f>SQRT(AP1265+1)/((AS1265+0.0000000000000000001)/charge/constants!$B$3)</f>
        <v>4.8066000000000004</v>
      </c>
      <c r="AV1265" s="32">
        <f>AT1265/eval!$E$18</f>
        <v>0</v>
      </c>
      <c r="AW1265" s="32">
        <f>AU1265/eval!$E$18</f>
        <v>5.8210958603810132</v>
      </c>
      <c r="BC1265" s="32" t="e">
        <f>Rohdaten!AD1265-G1265</f>
        <v>#DIV/0!</v>
      </c>
      <c r="BF1265" s="33">
        <f>Rohdaten!AF1265/eval!$B$7</f>
        <v>0</v>
      </c>
    </row>
    <row r="1266" spans="2:58" x14ac:dyDescent="0.2">
      <c r="B1266" s="29">
        <f>IF(1=1,Rohdaten!H1266,"x"&amp;Rohdaten!H1266)</f>
        <v>0</v>
      </c>
      <c r="C1266" s="29">
        <f>IF(101,Rohdaten!F1266,-Rohdaten!F1266)</f>
        <v>0</v>
      </c>
      <c r="E1266" s="32">
        <f>Rohdaten!J1266</f>
        <v>0</v>
      </c>
      <c r="F1266" s="32" t="e">
        <f>AVERAGE(Rohdaten!L1266,Rohdaten!X1266,Rohdaten!AD1266)</f>
        <v>#DIV/0!</v>
      </c>
      <c r="G1266" s="29" t="e">
        <f t="array" ref="G1266">AVERAGE(IF(Rohdaten!E1266='turnwise standard'!$A$5:$A$99,'turnwise standard'!$F$5:$F$99))</f>
        <v>#DIV/0!</v>
      </c>
      <c r="H1266" s="29" t="b">
        <f>IF(ISERROR(G1266),1&lt;0,E1266-G1266&gt;eval!$B$6)</f>
        <v>0</v>
      </c>
      <c r="I1266" s="32" t="e">
        <f>Rohdaten!L1266-G1266</f>
        <v>#DIV/0!</v>
      </c>
      <c r="J1266" s="32">
        <f t="shared" si="233"/>
        <v>0</v>
      </c>
      <c r="K1266" s="32">
        <f t="shared" si="234"/>
        <v>0</v>
      </c>
      <c r="V1266" s="31" t="e">
        <f t="array" ref="V1266">AVERAGE(IF(Rohdaten!E1266='turnwise standard'!$A$5:$A$99,'turnwise standard'!$P$5:$P$99))</f>
        <v>#DIV/0!</v>
      </c>
      <c r="AF1266" s="32">
        <f>(AC1266)/((AE1266+0.0000000000000000001)/charge/constants!$B$3)</f>
        <v>0</v>
      </c>
      <c r="AG1266" s="32">
        <f>SQRT(AC1266+1)/((AE1266+0.0000000000000000001)/charge/constants!$B$3)</f>
        <v>4.8066000000000004</v>
      </c>
      <c r="AH1266" s="32">
        <f>AF1266/eval!$E$18</f>
        <v>0</v>
      </c>
      <c r="AI1266" s="32">
        <f>AG1266/eval!$E$18</f>
        <v>5.8210958603810132</v>
      </c>
      <c r="AR1266" s="32" t="e">
        <f t="shared" si="235"/>
        <v>#DIV/0!</v>
      </c>
      <c r="AT1266" s="32">
        <f>(AP1266)/((AS1266+0.0000000000000000001)/charge/constants!$B$3)</f>
        <v>0</v>
      </c>
      <c r="AU1266" s="32">
        <f>SQRT(AP1266+1)/((AS1266+0.0000000000000000001)/charge/constants!$B$3)</f>
        <v>4.8066000000000004</v>
      </c>
      <c r="AV1266" s="32">
        <f>AT1266/eval!$E$18</f>
        <v>0</v>
      </c>
      <c r="AW1266" s="32">
        <f>AU1266/eval!$E$18</f>
        <v>5.8210958603810132</v>
      </c>
      <c r="BC1266" s="32" t="e">
        <f>Rohdaten!AD1266-G1266</f>
        <v>#DIV/0!</v>
      </c>
      <c r="BF1266" s="33">
        <f>Rohdaten!AF1266/eval!$B$7</f>
        <v>0</v>
      </c>
    </row>
    <row r="1267" spans="2:58" x14ac:dyDescent="0.2">
      <c r="B1267" s="29">
        <f>IF(1=1,Rohdaten!H1267,"x"&amp;Rohdaten!H1267)</f>
        <v>0</v>
      </c>
      <c r="C1267" s="29">
        <f>IF(101,Rohdaten!F1267,-Rohdaten!F1267)</f>
        <v>0</v>
      </c>
      <c r="E1267" s="32">
        <f>Rohdaten!J1267</f>
        <v>0</v>
      </c>
      <c r="F1267" s="32" t="e">
        <f>AVERAGE(Rohdaten!L1267,Rohdaten!X1267,Rohdaten!AD1267)</f>
        <v>#DIV/0!</v>
      </c>
      <c r="G1267" s="29" t="e">
        <f t="array" ref="G1267">AVERAGE(IF(Rohdaten!E1267='turnwise standard'!$A$5:$A$99,'turnwise standard'!$F$5:$F$99))</f>
        <v>#DIV/0!</v>
      </c>
      <c r="H1267" s="29" t="b">
        <f>IF(ISERROR(G1267),1&lt;0,E1267-G1267&gt;eval!$B$6)</f>
        <v>0</v>
      </c>
      <c r="I1267" s="32" t="e">
        <f>Rohdaten!L1267-G1267</f>
        <v>#DIV/0!</v>
      </c>
      <c r="J1267" s="32">
        <f t="shared" si="233"/>
        <v>0</v>
      </c>
      <c r="K1267" s="32">
        <f t="shared" si="234"/>
        <v>0</v>
      </c>
      <c r="V1267" s="31" t="e">
        <f t="array" ref="V1267">AVERAGE(IF(Rohdaten!E1267='turnwise standard'!$A$5:$A$99,'turnwise standard'!$P$5:$P$99))</f>
        <v>#DIV/0!</v>
      </c>
      <c r="AF1267" s="32">
        <f>(AC1267)/((AE1267+0.0000000000000000001)/charge/constants!$B$3)</f>
        <v>0</v>
      </c>
      <c r="AG1267" s="32">
        <f>SQRT(AC1267+1)/((AE1267+0.0000000000000000001)/charge/constants!$B$3)</f>
        <v>4.8066000000000004</v>
      </c>
      <c r="AH1267" s="32">
        <f>AF1267/eval!$E$18</f>
        <v>0</v>
      </c>
      <c r="AI1267" s="32">
        <f>AG1267/eval!$E$18</f>
        <v>5.8210958603810132</v>
      </c>
      <c r="AR1267" s="32" t="e">
        <f t="shared" si="235"/>
        <v>#DIV/0!</v>
      </c>
      <c r="AT1267" s="32">
        <f>(AP1267)/((AS1267+0.0000000000000000001)/charge/constants!$B$3)</f>
        <v>0</v>
      </c>
      <c r="AU1267" s="32">
        <f>SQRT(AP1267+1)/((AS1267+0.0000000000000000001)/charge/constants!$B$3)</f>
        <v>4.8066000000000004</v>
      </c>
      <c r="AV1267" s="32">
        <f>AT1267/eval!$E$18</f>
        <v>0</v>
      </c>
      <c r="AW1267" s="32">
        <f>AU1267/eval!$E$18</f>
        <v>5.8210958603810132</v>
      </c>
      <c r="BC1267" s="32" t="e">
        <f>Rohdaten!AD1267-G1267</f>
        <v>#DIV/0!</v>
      </c>
      <c r="BF1267" s="33">
        <f>Rohdaten!AF1267/eval!$B$7</f>
        <v>0</v>
      </c>
    </row>
    <row r="1268" spans="2:58" x14ac:dyDescent="0.2">
      <c r="B1268" s="29">
        <f>IF(1=1,Rohdaten!H1268,"x"&amp;Rohdaten!H1268)</f>
        <v>0</v>
      </c>
      <c r="C1268" s="29">
        <f>IF(101,Rohdaten!F1268,-Rohdaten!F1268)</f>
        <v>0</v>
      </c>
      <c r="E1268" s="32">
        <f>Rohdaten!J1268</f>
        <v>0</v>
      </c>
      <c r="F1268" s="32" t="e">
        <f>AVERAGE(Rohdaten!L1268,Rohdaten!X1268,Rohdaten!AD1268)</f>
        <v>#DIV/0!</v>
      </c>
      <c r="G1268" s="29" t="e">
        <f t="array" ref="G1268">AVERAGE(IF(Rohdaten!E1268='turnwise standard'!$A$5:$A$99,'turnwise standard'!$F$5:$F$99))</f>
        <v>#DIV/0!</v>
      </c>
      <c r="H1268" s="29" t="b">
        <f>IF(ISERROR(G1268),1&lt;0,E1268-G1268&gt;eval!$B$6)</f>
        <v>0</v>
      </c>
      <c r="I1268" s="32" t="e">
        <f>Rohdaten!L1268-G1268</f>
        <v>#DIV/0!</v>
      </c>
      <c r="J1268" s="32">
        <f t="shared" si="233"/>
        <v>0</v>
      </c>
      <c r="K1268" s="32">
        <f t="shared" si="234"/>
        <v>0</v>
      </c>
      <c r="V1268" s="31" t="e">
        <f t="array" ref="V1268">AVERAGE(IF(Rohdaten!E1268='turnwise standard'!$A$5:$A$99,'turnwise standard'!$P$5:$P$99))</f>
        <v>#DIV/0!</v>
      </c>
      <c r="AF1268" s="32">
        <f>(AC1268)/((AE1268+0.0000000000000000001)/charge/constants!$B$3)</f>
        <v>0</v>
      </c>
      <c r="AG1268" s="32">
        <f>SQRT(AC1268+1)/((AE1268+0.0000000000000000001)/charge/constants!$B$3)</f>
        <v>4.8066000000000004</v>
      </c>
      <c r="AH1268" s="32">
        <f>AF1268/eval!$E$18</f>
        <v>0</v>
      </c>
      <c r="AI1268" s="32">
        <f>AG1268/eval!$E$18</f>
        <v>5.8210958603810132</v>
      </c>
      <c r="AR1268" s="32" t="e">
        <f t="shared" si="235"/>
        <v>#DIV/0!</v>
      </c>
      <c r="AT1268" s="32">
        <f>(AP1268)/((AS1268+0.0000000000000000001)/charge/constants!$B$3)</f>
        <v>0</v>
      </c>
      <c r="AU1268" s="32">
        <f>SQRT(AP1268+1)/((AS1268+0.0000000000000000001)/charge/constants!$B$3)</f>
        <v>4.8066000000000004</v>
      </c>
      <c r="AV1268" s="32">
        <f>AT1268/eval!$E$18</f>
        <v>0</v>
      </c>
      <c r="AW1268" s="32">
        <f>AU1268/eval!$E$18</f>
        <v>5.8210958603810132</v>
      </c>
      <c r="BC1268" s="32" t="e">
        <f>Rohdaten!AD1268-G1268</f>
        <v>#DIV/0!</v>
      </c>
      <c r="BF1268" s="33">
        <f>Rohdaten!AF1268/eval!$B$7</f>
        <v>0</v>
      </c>
    </row>
    <row r="1269" spans="2:58" x14ac:dyDescent="0.2">
      <c r="B1269" s="29">
        <f>IF(1=1,Rohdaten!H1269,"x"&amp;Rohdaten!H1269)</f>
        <v>0</v>
      </c>
      <c r="C1269" s="29">
        <f>IF(101,Rohdaten!F1269,-Rohdaten!F1269)</f>
        <v>0</v>
      </c>
      <c r="E1269" s="32">
        <f>Rohdaten!J1269</f>
        <v>0</v>
      </c>
      <c r="F1269" s="32" t="e">
        <f>AVERAGE(Rohdaten!L1269,Rohdaten!X1269,Rohdaten!AD1269)</f>
        <v>#DIV/0!</v>
      </c>
      <c r="G1269" s="29" t="e">
        <f t="array" ref="G1269">AVERAGE(IF(Rohdaten!E1269='turnwise standard'!$A$5:$A$99,'turnwise standard'!$F$5:$F$99))</f>
        <v>#DIV/0!</v>
      </c>
      <c r="H1269" s="29" t="b">
        <f>IF(ISERROR(G1269),1&lt;0,E1269-G1269&gt;eval!$B$6)</f>
        <v>0</v>
      </c>
      <c r="I1269" s="32" t="e">
        <f>Rohdaten!L1269-G1269</f>
        <v>#DIV/0!</v>
      </c>
      <c r="J1269" s="32">
        <f t="shared" si="233"/>
        <v>0</v>
      </c>
      <c r="K1269" s="32">
        <f t="shared" si="234"/>
        <v>0</v>
      </c>
      <c r="V1269" s="31" t="e">
        <f t="array" ref="V1269">AVERAGE(IF(Rohdaten!E1269='turnwise standard'!$A$5:$A$99,'turnwise standard'!$P$5:$P$99))</f>
        <v>#DIV/0!</v>
      </c>
      <c r="AF1269" s="32">
        <f>(AC1269)/((AE1269+0.0000000000000000001)/charge/constants!$B$3)</f>
        <v>0</v>
      </c>
      <c r="AG1269" s="32">
        <f>SQRT(AC1269+1)/((AE1269+0.0000000000000000001)/charge/constants!$B$3)</f>
        <v>4.8066000000000004</v>
      </c>
      <c r="AH1269" s="32">
        <f>AF1269/eval!$E$18</f>
        <v>0</v>
      </c>
      <c r="AI1269" s="32">
        <f>AG1269/eval!$E$18</f>
        <v>5.8210958603810132</v>
      </c>
      <c r="AR1269" s="32" t="e">
        <f t="shared" si="235"/>
        <v>#DIV/0!</v>
      </c>
      <c r="AT1269" s="32">
        <f>(AP1269)/((AS1269+0.0000000000000000001)/charge/constants!$B$3)</f>
        <v>0</v>
      </c>
      <c r="AU1269" s="32">
        <f>SQRT(AP1269+1)/((AS1269+0.0000000000000000001)/charge/constants!$B$3)</f>
        <v>4.8066000000000004</v>
      </c>
      <c r="AV1269" s="32">
        <f>AT1269/eval!$E$18</f>
        <v>0</v>
      </c>
      <c r="AW1269" s="32">
        <f>AU1269/eval!$E$18</f>
        <v>5.8210958603810132</v>
      </c>
      <c r="BC1269" s="32" t="e">
        <f>Rohdaten!AD1269-G1269</f>
        <v>#DIV/0!</v>
      </c>
      <c r="BF1269" s="33">
        <f>Rohdaten!AF1269/eval!$B$7</f>
        <v>0</v>
      </c>
    </row>
    <row r="1270" spans="2:58" x14ac:dyDescent="0.2">
      <c r="B1270" s="29">
        <f>IF(1=1,Rohdaten!H1270,"x"&amp;Rohdaten!H1270)</f>
        <v>0</v>
      </c>
      <c r="C1270" s="29">
        <f>IF(101,Rohdaten!F1270,-Rohdaten!F1270)</f>
        <v>0</v>
      </c>
      <c r="E1270" s="32">
        <f>Rohdaten!J1270</f>
        <v>0</v>
      </c>
      <c r="F1270" s="32" t="e">
        <f>AVERAGE(Rohdaten!L1270,Rohdaten!X1270,Rohdaten!AD1270)</f>
        <v>#DIV/0!</v>
      </c>
      <c r="G1270" s="29" t="e">
        <f t="array" ref="G1270">AVERAGE(IF(Rohdaten!E1270='turnwise standard'!$A$5:$A$99,'turnwise standard'!$F$5:$F$99))</f>
        <v>#DIV/0!</v>
      </c>
      <c r="H1270" s="29" t="b">
        <f>IF(ISERROR(G1270),1&lt;0,E1270-G1270&gt;eval!$B$6)</f>
        <v>0</v>
      </c>
      <c r="I1270" s="32" t="e">
        <f>Rohdaten!L1270-G1270</f>
        <v>#DIV/0!</v>
      </c>
      <c r="J1270" s="32">
        <f t="shared" si="233"/>
        <v>0</v>
      </c>
      <c r="K1270" s="32">
        <f t="shared" si="234"/>
        <v>0</v>
      </c>
      <c r="V1270" s="31" t="e">
        <f t="array" ref="V1270">AVERAGE(IF(Rohdaten!E1270='turnwise standard'!$A$5:$A$99,'turnwise standard'!$P$5:$P$99))</f>
        <v>#DIV/0!</v>
      </c>
      <c r="AF1270" s="32">
        <f>(AC1270)/((AE1270+0.0000000000000000001)/charge/constants!$B$3)</f>
        <v>0</v>
      </c>
      <c r="AG1270" s="32">
        <f>SQRT(AC1270+1)/((AE1270+0.0000000000000000001)/charge/constants!$B$3)</f>
        <v>4.8066000000000004</v>
      </c>
      <c r="AH1270" s="32">
        <f>AF1270/eval!$E$18</f>
        <v>0</v>
      </c>
      <c r="AI1270" s="32">
        <f>AG1270/eval!$E$18</f>
        <v>5.8210958603810132</v>
      </c>
      <c r="AR1270" s="32" t="e">
        <f t="shared" si="235"/>
        <v>#DIV/0!</v>
      </c>
      <c r="AT1270" s="32">
        <f>(AP1270)/((AS1270+0.0000000000000000001)/charge/constants!$B$3)</f>
        <v>0</v>
      </c>
      <c r="AU1270" s="32">
        <f>SQRT(AP1270+1)/((AS1270+0.0000000000000000001)/charge/constants!$B$3)</f>
        <v>4.8066000000000004</v>
      </c>
      <c r="AV1270" s="32">
        <f>AT1270/eval!$E$18</f>
        <v>0</v>
      </c>
      <c r="AW1270" s="32">
        <f>AU1270/eval!$E$18</f>
        <v>5.8210958603810132</v>
      </c>
      <c r="BC1270" s="32" t="e">
        <f>Rohdaten!AD1270-G1270</f>
        <v>#DIV/0!</v>
      </c>
      <c r="BF1270" s="33">
        <f>Rohdaten!AF1270/eval!$B$7</f>
        <v>0</v>
      </c>
    </row>
    <row r="1271" spans="2:58" x14ac:dyDescent="0.2">
      <c r="B1271" s="29">
        <f>IF(1=1,Rohdaten!H1271,"x"&amp;Rohdaten!H1271)</f>
        <v>0</v>
      </c>
      <c r="C1271" s="29">
        <f>IF(101,Rohdaten!F1271,-Rohdaten!F1271)</f>
        <v>0</v>
      </c>
      <c r="E1271" s="32">
        <f>Rohdaten!J1271</f>
        <v>0</v>
      </c>
      <c r="F1271" s="32" t="e">
        <f>AVERAGE(Rohdaten!L1271,Rohdaten!X1271,Rohdaten!AD1271)</f>
        <v>#DIV/0!</v>
      </c>
      <c r="G1271" s="29" t="e">
        <f t="array" ref="G1271">AVERAGE(IF(Rohdaten!E1271='turnwise standard'!$A$5:$A$99,'turnwise standard'!$F$5:$F$99))</f>
        <v>#DIV/0!</v>
      </c>
      <c r="H1271" s="29" t="b">
        <f>IF(ISERROR(G1271),1&lt;0,E1271-G1271&gt;eval!$B$6)</f>
        <v>0</v>
      </c>
      <c r="I1271" s="32" t="e">
        <f>Rohdaten!L1271-G1271</f>
        <v>#DIV/0!</v>
      </c>
      <c r="J1271" s="32">
        <f t="shared" si="233"/>
        <v>0</v>
      </c>
      <c r="K1271" s="32">
        <f t="shared" si="234"/>
        <v>0</v>
      </c>
      <c r="V1271" s="31" t="e">
        <f t="array" ref="V1271">AVERAGE(IF(Rohdaten!E1271='turnwise standard'!$A$5:$A$99,'turnwise standard'!$P$5:$P$99))</f>
        <v>#DIV/0!</v>
      </c>
      <c r="AF1271" s="32">
        <f>(AC1271)/((AE1271+0.0000000000000000001)/charge/constants!$B$3)</f>
        <v>0</v>
      </c>
      <c r="AG1271" s="32">
        <f>SQRT(AC1271+1)/((AE1271+0.0000000000000000001)/charge/constants!$B$3)</f>
        <v>4.8066000000000004</v>
      </c>
      <c r="AH1271" s="32">
        <f>AF1271/eval!$E$18</f>
        <v>0</v>
      </c>
      <c r="AI1271" s="32">
        <f>AG1271/eval!$E$18</f>
        <v>5.8210958603810132</v>
      </c>
      <c r="AR1271" s="32" t="e">
        <f t="shared" si="235"/>
        <v>#DIV/0!</v>
      </c>
      <c r="AT1271" s="32">
        <f>(AP1271)/((AS1271+0.0000000000000000001)/charge/constants!$B$3)</f>
        <v>0</v>
      </c>
      <c r="AU1271" s="32">
        <f>SQRT(AP1271+1)/((AS1271+0.0000000000000000001)/charge/constants!$B$3)</f>
        <v>4.8066000000000004</v>
      </c>
      <c r="AV1271" s="32">
        <f>AT1271/eval!$E$18</f>
        <v>0</v>
      </c>
      <c r="AW1271" s="32">
        <f>AU1271/eval!$E$18</f>
        <v>5.8210958603810132</v>
      </c>
      <c r="BC1271" s="32" t="e">
        <f>Rohdaten!AD1271-G1271</f>
        <v>#DIV/0!</v>
      </c>
      <c r="BF1271" s="33">
        <f>Rohdaten!AF1271/eval!$B$7</f>
        <v>0</v>
      </c>
    </row>
    <row r="1272" spans="2:58" x14ac:dyDescent="0.2">
      <c r="B1272" s="29">
        <f>IF(1=1,Rohdaten!H1272,"x"&amp;Rohdaten!H1272)</f>
        <v>0</v>
      </c>
      <c r="C1272" s="29">
        <f>IF(101,Rohdaten!F1272,-Rohdaten!F1272)</f>
        <v>0</v>
      </c>
      <c r="E1272" s="32">
        <f>Rohdaten!J1272</f>
        <v>0</v>
      </c>
      <c r="F1272" s="32" t="e">
        <f>AVERAGE(Rohdaten!L1272,Rohdaten!X1272,Rohdaten!AD1272)</f>
        <v>#DIV/0!</v>
      </c>
      <c r="G1272" s="29" t="e">
        <f t="array" ref="G1272">AVERAGE(IF(Rohdaten!E1272='turnwise standard'!$A$5:$A$99,'turnwise standard'!$F$5:$F$99))</f>
        <v>#DIV/0!</v>
      </c>
      <c r="H1272" s="29" t="b">
        <f>IF(ISERROR(G1272),1&lt;0,E1272-G1272&gt;eval!$B$6)</f>
        <v>0</v>
      </c>
      <c r="I1272" s="32" t="e">
        <f>Rohdaten!L1272-G1272</f>
        <v>#DIV/0!</v>
      </c>
      <c r="J1272" s="32">
        <f t="shared" si="233"/>
        <v>0</v>
      </c>
      <c r="K1272" s="32">
        <f t="shared" si="234"/>
        <v>0</v>
      </c>
      <c r="V1272" s="31" t="e">
        <f t="array" ref="V1272">AVERAGE(IF(Rohdaten!E1272='turnwise standard'!$A$5:$A$99,'turnwise standard'!$P$5:$P$99))</f>
        <v>#DIV/0!</v>
      </c>
      <c r="AF1272" s="32">
        <f>(AC1272)/((AE1272+0.0000000000000000001)/charge/constants!$B$3)</f>
        <v>0</v>
      </c>
      <c r="AG1272" s="32">
        <f>SQRT(AC1272+1)/((AE1272+0.0000000000000000001)/charge/constants!$B$3)</f>
        <v>4.8066000000000004</v>
      </c>
      <c r="AH1272" s="32">
        <f>AF1272/eval!$E$18</f>
        <v>0</v>
      </c>
      <c r="AI1272" s="32">
        <f>AG1272/eval!$E$18</f>
        <v>5.8210958603810132</v>
      </c>
      <c r="AR1272" s="32" t="e">
        <f t="shared" si="235"/>
        <v>#DIV/0!</v>
      </c>
      <c r="AT1272" s="32">
        <f>(AP1272)/((AS1272+0.0000000000000000001)/charge/constants!$B$3)</f>
        <v>0</v>
      </c>
      <c r="AU1272" s="32">
        <f>SQRT(AP1272+1)/((AS1272+0.0000000000000000001)/charge/constants!$B$3)</f>
        <v>4.8066000000000004</v>
      </c>
      <c r="AV1272" s="32">
        <f>AT1272/eval!$E$18</f>
        <v>0</v>
      </c>
      <c r="AW1272" s="32">
        <f>AU1272/eval!$E$18</f>
        <v>5.8210958603810132</v>
      </c>
      <c r="BC1272" s="32" t="e">
        <f>Rohdaten!AD1272-G1272</f>
        <v>#DIV/0!</v>
      </c>
      <c r="BF1272" s="33">
        <f>Rohdaten!AF1272/eval!$B$7</f>
        <v>0</v>
      </c>
    </row>
    <row r="1273" spans="2:58" x14ac:dyDescent="0.2">
      <c r="B1273" s="29">
        <f>IF(1=1,Rohdaten!H1273,"x"&amp;Rohdaten!H1273)</f>
        <v>0</v>
      </c>
      <c r="C1273" s="29">
        <f>IF(101,Rohdaten!F1273,-Rohdaten!F1273)</f>
        <v>0</v>
      </c>
      <c r="E1273" s="32">
        <f>Rohdaten!J1273</f>
        <v>0</v>
      </c>
      <c r="F1273" s="32" t="e">
        <f>AVERAGE(Rohdaten!L1273,Rohdaten!X1273,Rohdaten!AD1273)</f>
        <v>#DIV/0!</v>
      </c>
      <c r="G1273" s="29" t="e">
        <f t="array" ref="G1273">AVERAGE(IF(Rohdaten!E1273='turnwise standard'!$A$5:$A$99,'turnwise standard'!$F$5:$F$99))</f>
        <v>#DIV/0!</v>
      </c>
      <c r="H1273" s="29" t="b">
        <f>IF(ISERROR(G1273),1&lt;0,E1273-G1273&gt;eval!$B$6)</f>
        <v>0</v>
      </c>
      <c r="I1273" s="32" t="e">
        <f>Rohdaten!L1273-G1273</f>
        <v>#DIV/0!</v>
      </c>
      <c r="J1273" s="32">
        <f t="shared" si="233"/>
        <v>0</v>
      </c>
      <c r="K1273" s="32">
        <f t="shared" si="234"/>
        <v>0</v>
      </c>
      <c r="V1273" s="31" t="e">
        <f t="array" ref="V1273">AVERAGE(IF(Rohdaten!E1273='turnwise standard'!$A$5:$A$99,'turnwise standard'!$P$5:$P$99))</f>
        <v>#DIV/0!</v>
      </c>
      <c r="AF1273" s="32">
        <f>(AC1273)/((AE1273+0.0000000000000000001)/charge/constants!$B$3)</f>
        <v>0</v>
      </c>
      <c r="AG1273" s="32">
        <f>SQRT(AC1273+1)/((AE1273+0.0000000000000000001)/charge/constants!$B$3)</f>
        <v>4.8066000000000004</v>
      </c>
      <c r="AH1273" s="32">
        <f>AF1273/eval!$E$18</f>
        <v>0</v>
      </c>
      <c r="AI1273" s="32">
        <f>AG1273/eval!$E$18</f>
        <v>5.8210958603810132</v>
      </c>
      <c r="AR1273" s="32" t="e">
        <f t="shared" si="235"/>
        <v>#DIV/0!</v>
      </c>
      <c r="AT1273" s="32">
        <f>(AP1273)/((AS1273+0.0000000000000000001)/charge/constants!$B$3)</f>
        <v>0</v>
      </c>
      <c r="AU1273" s="32">
        <f>SQRT(AP1273+1)/((AS1273+0.0000000000000000001)/charge/constants!$B$3)</f>
        <v>4.8066000000000004</v>
      </c>
      <c r="AV1273" s="32">
        <f>AT1273/eval!$E$18</f>
        <v>0</v>
      </c>
      <c r="AW1273" s="32">
        <f>AU1273/eval!$E$18</f>
        <v>5.8210958603810132</v>
      </c>
      <c r="BC1273" s="32" t="e">
        <f>Rohdaten!AD1273-G1273</f>
        <v>#DIV/0!</v>
      </c>
      <c r="BF1273" s="33">
        <f>Rohdaten!AF1273/eval!$B$7</f>
        <v>0</v>
      </c>
    </row>
    <row r="1274" spans="2:58" x14ac:dyDescent="0.2">
      <c r="B1274" s="29">
        <f>IF(1=1,Rohdaten!H1274,"x"&amp;Rohdaten!H1274)</f>
        <v>0</v>
      </c>
      <c r="C1274" s="29">
        <f>IF(101,Rohdaten!F1274,-Rohdaten!F1274)</f>
        <v>0</v>
      </c>
      <c r="E1274" s="32">
        <f>Rohdaten!J1274</f>
        <v>0</v>
      </c>
      <c r="F1274" s="32" t="e">
        <f>AVERAGE(Rohdaten!L1274,Rohdaten!X1274,Rohdaten!AD1274)</f>
        <v>#DIV/0!</v>
      </c>
      <c r="G1274" s="29" t="e">
        <f t="array" ref="G1274">AVERAGE(IF(Rohdaten!E1274='turnwise standard'!$A$5:$A$99,'turnwise standard'!$F$5:$F$99))</f>
        <v>#DIV/0!</v>
      </c>
      <c r="H1274" s="29" t="b">
        <f>IF(ISERROR(G1274),1&lt;0,E1274-G1274&gt;eval!$B$6)</f>
        <v>0</v>
      </c>
      <c r="I1274" s="32" t="e">
        <f>Rohdaten!L1274-G1274</f>
        <v>#DIV/0!</v>
      </c>
      <c r="J1274" s="32">
        <f t="shared" si="233"/>
        <v>0</v>
      </c>
      <c r="K1274" s="32">
        <f t="shared" si="234"/>
        <v>0</v>
      </c>
      <c r="V1274" s="31" t="e">
        <f t="array" ref="V1274">AVERAGE(IF(Rohdaten!E1274='turnwise standard'!$A$5:$A$99,'turnwise standard'!$P$5:$P$99))</f>
        <v>#DIV/0!</v>
      </c>
      <c r="AF1274" s="32">
        <f>(AC1274)/((AE1274+0.0000000000000000001)/charge/constants!$B$3)</f>
        <v>0</v>
      </c>
      <c r="AG1274" s="32">
        <f>SQRT(AC1274+1)/((AE1274+0.0000000000000000001)/charge/constants!$B$3)</f>
        <v>4.8066000000000004</v>
      </c>
      <c r="AH1274" s="32">
        <f>AF1274/eval!$E$18</f>
        <v>0</v>
      </c>
      <c r="AI1274" s="32">
        <f>AG1274/eval!$E$18</f>
        <v>5.8210958603810132</v>
      </c>
      <c r="AR1274" s="32" t="e">
        <f t="shared" si="235"/>
        <v>#DIV/0!</v>
      </c>
      <c r="AT1274" s="32">
        <f>(AP1274)/((AS1274+0.0000000000000000001)/charge/constants!$B$3)</f>
        <v>0</v>
      </c>
      <c r="AU1274" s="32">
        <f>SQRT(AP1274+1)/((AS1274+0.0000000000000000001)/charge/constants!$B$3)</f>
        <v>4.8066000000000004</v>
      </c>
      <c r="AV1274" s="32">
        <f>AT1274/eval!$E$18</f>
        <v>0</v>
      </c>
      <c r="AW1274" s="32">
        <f>AU1274/eval!$E$18</f>
        <v>5.8210958603810132</v>
      </c>
      <c r="BC1274" s="32" t="e">
        <f>Rohdaten!AD1274-G1274</f>
        <v>#DIV/0!</v>
      </c>
      <c r="BF1274" s="33">
        <f>Rohdaten!AF1274/eval!$B$7</f>
        <v>0</v>
      </c>
    </row>
    <row r="1275" spans="2:58" x14ac:dyDescent="0.2">
      <c r="B1275" s="29">
        <f>IF(1=1,Rohdaten!H1275,"x"&amp;Rohdaten!H1275)</f>
        <v>0</v>
      </c>
      <c r="C1275" s="29">
        <f>IF(101,Rohdaten!F1275,-Rohdaten!F1275)</f>
        <v>0</v>
      </c>
      <c r="E1275" s="32">
        <f>Rohdaten!J1275</f>
        <v>0</v>
      </c>
      <c r="F1275" s="32" t="e">
        <f>AVERAGE(Rohdaten!L1275,Rohdaten!X1275,Rohdaten!AD1275)</f>
        <v>#DIV/0!</v>
      </c>
      <c r="G1275" s="29" t="e">
        <f t="array" ref="G1275">AVERAGE(IF(Rohdaten!E1275='turnwise standard'!$A$5:$A$99,'turnwise standard'!$F$5:$F$99))</f>
        <v>#DIV/0!</v>
      </c>
      <c r="H1275" s="29" t="b">
        <f>IF(ISERROR(G1275),1&lt;0,E1275-G1275&gt;eval!$B$6)</f>
        <v>0</v>
      </c>
      <c r="I1275" s="32" t="e">
        <f>Rohdaten!L1275-G1275</f>
        <v>#DIV/0!</v>
      </c>
      <c r="J1275" s="32">
        <f t="shared" si="233"/>
        <v>0</v>
      </c>
      <c r="K1275" s="32">
        <f t="shared" si="234"/>
        <v>0</v>
      </c>
      <c r="V1275" s="31" t="e">
        <f t="array" ref="V1275">AVERAGE(IF(Rohdaten!E1275='turnwise standard'!$A$5:$A$99,'turnwise standard'!$P$5:$P$99))</f>
        <v>#DIV/0!</v>
      </c>
      <c r="AF1275" s="32">
        <f>(AC1275)/((AE1275+0.0000000000000000001)/charge/constants!$B$3)</f>
        <v>0</v>
      </c>
      <c r="AG1275" s="32">
        <f>SQRT(AC1275+1)/((AE1275+0.0000000000000000001)/charge/constants!$B$3)</f>
        <v>4.8066000000000004</v>
      </c>
      <c r="AH1275" s="32">
        <f>AF1275/eval!$E$18</f>
        <v>0</v>
      </c>
      <c r="AI1275" s="32">
        <f>AG1275/eval!$E$18</f>
        <v>5.8210958603810132</v>
      </c>
      <c r="AR1275" s="32" t="e">
        <f t="shared" si="235"/>
        <v>#DIV/0!</v>
      </c>
      <c r="AT1275" s="32">
        <f>(AP1275)/((AS1275+0.0000000000000000001)/charge/constants!$B$3)</f>
        <v>0</v>
      </c>
      <c r="AU1275" s="32">
        <f>SQRT(AP1275+1)/((AS1275+0.0000000000000000001)/charge/constants!$B$3)</f>
        <v>4.8066000000000004</v>
      </c>
      <c r="AV1275" s="32">
        <f>AT1275/eval!$E$18</f>
        <v>0</v>
      </c>
      <c r="AW1275" s="32">
        <f>AU1275/eval!$E$18</f>
        <v>5.8210958603810132</v>
      </c>
      <c r="BC1275" s="32" t="e">
        <f>Rohdaten!AD1275-G1275</f>
        <v>#DIV/0!</v>
      </c>
      <c r="BF1275" s="33">
        <f>Rohdaten!AF1275/eval!$B$7</f>
        <v>0</v>
      </c>
    </row>
    <row r="1276" spans="2:58" x14ac:dyDescent="0.2">
      <c r="B1276" s="29">
        <f>IF(1=1,Rohdaten!H1276,"x"&amp;Rohdaten!H1276)</f>
        <v>0</v>
      </c>
      <c r="C1276" s="29">
        <f>IF(101,Rohdaten!F1276,-Rohdaten!F1276)</f>
        <v>0</v>
      </c>
      <c r="E1276" s="32">
        <f>Rohdaten!J1276</f>
        <v>0</v>
      </c>
      <c r="F1276" s="32" t="e">
        <f>AVERAGE(Rohdaten!L1276,Rohdaten!X1276,Rohdaten!AD1276)</f>
        <v>#DIV/0!</v>
      </c>
      <c r="G1276" s="29" t="e">
        <f t="array" ref="G1276">AVERAGE(IF(Rohdaten!E1276='turnwise standard'!$A$5:$A$99,'turnwise standard'!$F$5:$F$99))</f>
        <v>#DIV/0!</v>
      </c>
      <c r="H1276" s="29" t="b">
        <f>IF(ISERROR(G1276),1&lt;0,E1276-G1276&gt;eval!$B$6)</f>
        <v>0</v>
      </c>
      <c r="I1276" s="32" t="e">
        <f>Rohdaten!L1276-G1276</f>
        <v>#DIV/0!</v>
      </c>
      <c r="J1276" s="32">
        <f t="shared" si="233"/>
        <v>0</v>
      </c>
      <c r="K1276" s="32">
        <f t="shared" si="234"/>
        <v>0</v>
      </c>
      <c r="V1276" s="31" t="e">
        <f t="array" ref="V1276">AVERAGE(IF(Rohdaten!E1276='turnwise standard'!$A$5:$A$99,'turnwise standard'!$P$5:$P$99))</f>
        <v>#DIV/0!</v>
      </c>
      <c r="AF1276" s="32">
        <f>(AC1276)/((AE1276+0.0000000000000000001)/charge/constants!$B$3)</f>
        <v>0</v>
      </c>
      <c r="AG1276" s="32">
        <f>SQRT(AC1276+1)/((AE1276+0.0000000000000000001)/charge/constants!$B$3)</f>
        <v>4.8066000000000004</v>
      </c>
      <c r="AH1276" s="32">
        <f>AF1276/eval!$E$18</f>
        <v>0</v>
      </c>
      <c r="AI1276" s="32">
        <f>AG1276/eval!$E$18</f>
        <v>5.8210958603810132</v>
      </c>
      <c r="AR1276" s="32" t="e">
        <f t="shared" si="235"/>
        <v>#DIV/0!</v>
      </c>
      <c r="AT1276" s="32">
        <f>(AP1276)/((AS1276+0.0000000000000000001)/charge/constants!$B$3)</f>
        <v>0</v>
      </c>
      <c r="AU1276" s="32">
        <f>SQRT(AP1276+1)/((AS1276+0.0000000000000000001)/charge/constants!$B$3)</f>
        <v>4.8066000000000004</v>
      </c>
      <c r="AV1276" s="32">
        <f>AT1276/eval!$E$18</f>
        <v>0</v>
      </c>
      <c r="AW1276" s="32">
        <f>AU1276/eval!$E$18</f>
        <v>5.8210958603810132</v>
      </c>
      <c r="BC1276" s="32" t="e">
        <f>Rohdaten!AD1276-G1276</f>
        <v>#DIV/0!</v>
      </c>
      <c r="BF1276" s="33">
        <f>Rohdaten!AF1276/eval!$B$7</f>
        <v>0</v>
      </c>
    </row>
    <row r="1277" spans="2:58" x14ac:dyDescent="0.2">
      <c r="B1277" s="29">
        <f>IF(1=1,Rohdaten!H1277,"x"&amp;Rohdaten!H1277)</f>
        <v>0</v>
      </c>
      <c r="C1277" s="29">
        <f>IF(101,Rohdaten!F1277,-Rohdaten!F1277)</f>
        <v>0</v>
      </c>
      <c r="E1277" s="32">
        <f>Rohdaten!J1277</f>
        <v>0</v>
      </c>
      <c r="F1277" s="32" t="e">
        <f>AVERAGE(Rohdaten!L1277,Rohdaten!X1277,Rohdaten!AD1277)</f>
        <v>#DIV/0!</v>
      </c>
      <c r="G1277" s="29" t="e">
        <f t="array" ref="G1277">AVERAGE(IF(Rohdaten!E1277='turnwise standard'!$A$5:$A$99,'turnwise standard'!$F$5:$F$99))</f>
        <v>#DIV/0!</v>
      </c>
      <c r="H1277" s="29" t="b">
        <f>IF(ISERROR(G1277),1&lt;0,E1277-G1277&gt;eval!$B$6)</f>
        <v>0</v>
      </c>
      <c r="I1277" s="32" t="e">
        <f>Rohdaten!L1277-G1277</f>
        <v>#DIV/0!</v>
      </c>
      <c r="J1277" s="32">
        <f t="shared" si="233"/>
        <v>0</v>
      </c>
      <c r="K1277" s="32">
        <f t="shared" si="234"/>
        <v>0</v>
      </c>
      <c r="V1277" s="31" t="e">
        <f t="array" ref="V1277">AVERAGE(IF(Rohdaten!E1277='turnwise standard'!$A$5:$A$99,'turnwise standard'!$P$5:$P$99))</f>
        <v>#DIV/0!</v>
      </c>
      <c r="AF1277" s="32">
        <f>(AC1277)/((AE1277+0.0000000000000000001)/charge/constants!$B$3)</f>
        <v>0</v>
      </c>
      <c r="AG1277" s="32">
        <f>SQRT(AC1277+1)/((AE1277+0.0000000000000000001)/charge/constants!$B$3)</f>
        <v>4.8066000000000004</v>
      </c>
      <c r="AH1277" s="32">
        <f>AF1277/eval!$E$18</f>
        <v>0</v>
      </c>
      <c r="AI1277" s="32">
        <f>AG1277/eval!$E$18</f>
        <v>5.8210958603810132</v>
      </c>
      <c r="AR1277" s="32" t="e">
        <f t="shared" si="235"/>
        <v>#DIV/0!</v>
      </c>
      <c r="AT1277" s="32">
        <f>(AP1277)/((AS1277+0.0000000000000000001)/charge/constants!$B$3)</f>
        <v>0</v>
      </c>
      <c r="AU1277" s="32">
        <f>SQRT(AP1277+1)/((AS1277+0.0000000000000000001)/charge/constants!$B$3)</f>
        <v>4.8066000000000004</v>
      </c>
      <c r="AV1277" s="32">
        <f>AT1277/eval!$E$18</f>
        <v>0</v>
      </c>
      <c r="AW1277" s="32">
        <f>AU1277/eval!$E$18</f>
        <v>5.8210958603810132</v>
      </c>
      <c r="BC1277" s="32" t="e">
        <f>Rohdaten!AD1277-G1277</f>
        <v>#DIV/0!</v>
      </c>
      <c r="BF1277" s="33">
        <f>Rohdaten!AF1277/eval!$B$7</f>
        <v>0</v>
      </c>
    </row>
    <row r="1278" spans="2:58" x14ac:dyDescent="0.2">
      <c r="B1278" s="29">
        <f>IF(1=1,Rohdaten!H1278,"x"&amp;Rohdaten!H1278)</f>
        <v>0</v>
      </c>
      <c r="C1278" s="29">
        <f>IF(101,Rohdaten!F1278,-Rohdaten!F1278)</f>
        <v>0</v>
      </c>
      <c r="E1278" s="32">
        <f>Rohdaten!J1278</f>
        <v>0</v>
      </c>
      <c r="F1278" s="32" t="e">
        <f>AVERAGE(Rohdaten!L1278,Rohdaten!X1278,Rohdaten!AD1278)</f>
        <v>#DIV/0!</v>
      </c>
      <c r="G1278" s="29" t="e">
        <f t="array" ref="G1278">AVERAGE(IF(Rohdaten!E1278='turnwise standard'!$A$5:$A$99,'turnwise standard'!$F$5:$F$99))</f>
        <v>#DIV/0!</v>
      </c>
      <c r="H1278" s="29" t="b">
        <f>IF(ISERROR(G1278),1&lt;0,E1278-G1278&gt;eval!$B$6)</f>
        <v>0</v>
      </c>
      <c r="I1278" s="32" t="e">
        <f>Rohdaten!L1278-G1278</f>
        <v>#DIV/0!</v>
      </c>
      <c r="J1278" s="32">
        <f t="shared" si="233"/>
        <v>0</v>
      </c>
      <c r="K1278" s="32">
        <f t="shared" si="234"/>
        <v>0</v>
      </c>
      <c r="V1278" s="31" t="e">
        <f t="array" ref="V1278">AVERAGE(IF(Rohdaten!E1278='turnwise standard'!$A$5:$A$99,'turnwise standard'!$P$5:$P$99))</f>
        <v>#DIV/0!</v>
      </c>
      <c r="AF1278" s="32">
        <f>(AC1278)/((AE1278+0.0000000000000000001)/charge/constants!$B$3)</f>
        <v>0</v>
      </c>
      <c r="AG1278" s="32">
        <f>SQRT(AC1278+1)/((AE1278+0.0000000000000000001)/charge/constants!$B$3)</f>
        <v>4.8066000000000004</v>
      </c>
      <c r="AH1278" s="32">
        <f>AF1278/eval!$E$18</f>
        <v>0</v>
      </c>
      <c r="AI1278" s="32">
        <f>AG1278/eval!$E$18</f>
        <v>5.8210958603810132</v>
      </c>
      <c r="AR1278" s="32" t="e">
        <f t="shared" si="235"/>
        <v>#DIV/0!</v>
      </c>
      <c r="AT1278" s="32">
        <f>(AP1278)/((AS1278+0.0000000000000000001)/charge/constants!$B$3)</f>
        <v>0</v>
      </c>
      <c r="AU1278" s="32">
        <f>SQRT(AP1278+1)/((AS1278+0.0000000000000000001)/charge/constants!$B$3)</f>
        <v>4.8066000000000004</v>
      </c>
      <c r="AV1278" s="32">
        <f>AT1278/eval!$E$18</f>
        <v>0</v>
      </c>
      <c r="AW1278" s="32">
        <f>AU1278/eval!$E$18</f>
        <v>5.8210958603810132</v>
      </c>
      <c r="BC1278" s="32" t="e">
        <f>Rohdaten!AD1278-G1278</f>
        <v>#DIV/0!</v>
      </c>
      <c r="BF1278" s="33">
        <f>Rohdaten!AF1278/eval!$B$7</f>
        <v>0</v>
      </c>
    </row>
    <row r="1279" spans="2:58" x14ac:dyDescent="0.2">
      <c r="B1279" s="29">
        <f>IF(1=1,Rohdaten!H1279,"x"&amp;Rohdaten!H1279)</f>
        <v>0</v>
      </c>
      <c r="C1279" s="29">
        <f>IF(101,Rohdaten!F1279,-Rohdaten!F1279)</f>
        <v>0</v>
      </c>
      <c r="E1279" s="32">
        <f>Rohdaten!J1279</f>
        <v>0</v>
      </c>
      <c r="F1279" s="32" t="e">
        <f>AVERAGE(Rohdaten!L1279,Rohdaten!X1279,Rohdaten!AD1279)</f>
        <v>#DIV/0!</v>
      </c>
      <c r="G1279" s="29" t="e">
        <f t="array" ref="G1279">AVERAGE(IF(Rohdaten!E1279='turnwise standard'!$A$5:$A$99,'turnwise standard'!$F$5:$F$99))</f>
        <v>#DIV/0!</v>
      </c>
      <c r="H1279" s="29" t="b">
        <f>IF(ISERROR(G1279),1&lt;0,E1279-G1279&gt;eval!$B$6)</f>
        <v>0</v>
      </c>
      <c r="I1279" s="32" t="e">
        <f>Rohdaten!L1279-G1279</f>
        <v>#DIV/0!</v>
      </c>
      <c r="J1279" s="32">
        <f t="shared" si="233"/>
        <v>0</v>
      </c>
      <c r="K1279" s="32">
        <f t="shared" si="234"/>
        <v>0</v>
      </c>
      <c r="V1279" s="31" t="e">
        <f t="array" ref="V1279">AVERAGE(IF(Rohdaten!E1279='turnwise standard'!$A$5:$A$99,'turnwise standard'!$P$5:$P$99))</f>
        <v>#DIV/0!</v>
      </c>
      <c r="AF1279" s="32">
        <f>(AC1279)/((AE1279+0.0000000000000000001)/charge/constants!$B$3)</f>
        <v>0</v>
      </c>
      <c r="AG1279" s="32">
        <f>SQRT(AC1279+1)/((AE1279+0.0000000000000000001)/charge/constants!$B$3)</f>
        <v>4.8066000000000004</v>
      </c>
      <c r="AH1279" s="32">
        <f>AF1279/eval!$E$18</f>
        <v>0</v>
      </c>
      <c r="AI1279" s="32">
        <f>AG1279/eval!$E$18</f>
        <v>5.8210958603810132</v>
      </c>
      <c r="AR1279" s="32" t="e">
        <f t="shared" si="235"/>
        <v>#DIV/0!</v>
      </c>
      <c r="AT1279" s="32">
        <f>(AP1279)/((AS1279+0.0000000000000000001)/charge/constants!$B$3)</f>
        <v>0</v>
      </c>
      <c r="AU1279" s="32">
        <f>SQRT(AP1279+1)/((AS1279+0.0000000000000000001)/charge/constants!$B$3)</f>
        <v>4.8066000000000004</v>
      </c>
      <c r="AV1279" s="32">
        <f>AT1279/eval!$E$18</f>
        <v>0</v>
      </c>
      <c r="AW1279" s="32">
        <f>AU1279/eval!$E$18</f>
        <v>5.8210958603810132</v>
      </c>
      <c r="BC1279" s="32" t="e">
        <f>Rohdaten!AD1279-G1279</f>
        <v>#DIV/0!</v>
      </c>
      <c r="BF1279" s="33">
        <f>Rohdaten!AF1279/eval!$B$7</f>
        <v>0</v>
      </c>
    </row>
    <row r="1280" spans="2:58" x14ac:dyDescent="0.2">
      <c r="B1280" s="29">
        <f>IF(1=1,Rohdaten!H1280,"x"&amp;Rohdaten!H1280)</f>
        <v>0</v>
      </c>
      <c r="C1280" s="29">
        <f>IF(101,Rohdaten!F1280,-Rohdaten!F1280)</f>
        <v>0</v>
      </c>
      <c r="E1280" s="32">
        <f>Rohdaten!J1280</f>
        <v>0</v>
      </c>
      <c r="F1280" s="32" t="e">
        <f>AVERAGE(Rohdaten!L1280,Rohdaten!X1280,Rohdaten!AD1280)</f>
        <v>#DIV/0!</v>
      </c>
      <c r="G1280" s="29" t="e">
        <f t="array" ref="G1280">AVERAGE(IF(Rohdaten!E1280='turnwise standard'!$A$5:$A$99,'turnwise standard'!$F$5:$F$99))</f>
        <v>#DIV/0!</v>
      </c>
      <c r="H1280" s="29" t="b">
        <f>IF(ISERROR(G1280),1&lt;0,E1280-G1280&gt;eval!$B$6)</f>
        <v>0</v>
      </c>
      <c r="I1280" s="32" t="e">
        <f>Rohdaten!L1280-G1280</f>
        <v>#DIV/0!</v>
      </c>
      <c r="J1280" s="32">
        <f t="shared" si="233"/>
        <v>0</v>
      </c>
      <c r="K1280" s="32">
        <f t="shared" si="234"/>
        <v>0</v>
      </c>
      <c r="V1280" s="31" t="e">
        <f t="array" ref="V1280">AVERAGE(IF(Rohdaten!E1280='turnwise standard'!$A$5:$A$99,'turnwise standard'!$P$5:$P$99))</f>
        <v>#DIV/0!</v>
      </c>
      <c r="AF1280" s="32">
        <f>(AC1280)/((AE1280+0.0000000000000000001)/charge/constants!$B$3)</f>
        <v>0</v>
      </c>
      <c r="AG1280" s="32">
        <f>SQRT(AC1280+1)/((AE1280+0.0000000000000000001)/charge/constants!$B$3)</f>
        <v>4.8066000000000004</v>
      </c>
      <c r="AH1280" s="32">
        <f>AF1280/eval!$E$18</f>
        <v>0</v>
      </c>
      <c r="AI1280" s="32">
        <f>AG1280/eval!$E$18</f>
        <v>5.8210958603810132</v>
      </c>
      <c r="AR1280" s="32" t="e">
        <f t="shared" si="235"/>
        <v>#DIV/0!</v>
      </c>
      <c r="AT1280" s="32">
        <f>(AP1280)/((AS1280+0.0000000000000000001)/charge/constants!$B$3)</f>
        <v>0</v>
      </c>
      <c r="AU1280" s="32">
        <f>SQRT(AP1280+1)/((AS1280+0.0000000000000000001)/charge/constants!$B$3)</f>
        <v>4.8066000000000004</v>
      </c>
      <c r="AV1280" s="32">
        <f>AT1280/eval!$E$18</f>
        <v>0</v>
      </c>
      <c r="AW1280" s="32">
        <f>AU1280/eval!$E$18</f>
        <v>5.8210958603810132</v>
      </c>
      <c r="BC1280" s="32" t="e">
        <f>Rohdaten!AD1280-G1280</f>
        <v>#DIV/0!</v>
      </c>
      <c r="BF1280" s="33">
        <f>Rohdaten!AF1280/eval!$B$7</f>
        <v>0</v>
      </c>
    </row>
    <row r="1281" spans="2:58" x14ac:dyDescent="0.2">
      <c r="B1281" s="29">
        <f>IF(1=1,Rohdaten!H1281,"x"&amp;Rohdaten!H1281)</f>
        <v>0</v>
      </c>
      <c r="C1281" s="29">
        <f>IF(101,Rohdaten!F1281,-Rohdaten!F1281)</f>
        <v>0</v>
      </c>
      <c r="E1281" s="32">
        <f>Rohdaten!J1281</f>
        <v>0</v>
      </c>
      <c r="F1281" s="32" t="e">
        <f>AVERAGE(Rohdaten!L1281,Rohdaten!X1281,Rohdaten!AD1281)</f>
        <v>#DIV/0!</v>
      </c>
      <c r="G1281" s="29" t="e">
        <f t="array" ref="G1281">AVERAGE(IF(Rohdaten!E1281='turnwise standard'!$A$5:$A$99,'turnwise standard'!$F$5:$F$99))</f>
        <v>#DIV/0!</v>
      </c>
      <c r="H1281" s="29" t="b">
        <f>IF(ISERROR(G1281),1&lt;0,E1281-G1281&gt;eval!$B$6)</f>
        <v>0</v>
      </c>
      <c r="I1281" s="32" t="e">
        <f>Rohdaten!L1281-G1281</f>
        <v>#DIV/0!</v>
      </c>
      <c r="J1281" s="32">
        <f t="shared" si="233"/>
        <v>0</v>
      </c>
      <c r="K1281" s="32">
        <f t="shared" si="234"/>
        <v>0</v>
      </c>
      <c r="V1281" s="31" t="e">
        <f t="array" ref="V1281">AVERAGE(IF(Rohdaten!E1281='turnwise standard'!$A$5:$A$99,'turnwise standard'!$P$5:$P$99))</f>
        <v>#DIV/0!</v>
      </c>
      <c r="AF1281" s="32">
        <f>(AC1281)/((AE1281+0.0000000000000000001)/charge/constants!$B$3)</f>
        <v>0</v>
      </c>
      <c r="AG1281" s="32">
        <f>SQRT(AC1281+1)/((AE1281+0.0000000000000000001)/charge/constants!$B$3)</f>
        <v>4.8066000000000004</v>
      </c>
      <c r="AH1281" s="32">
        <f>AF1281/eval!$E$18</f>
        <v>0</v>
      </c>
      <c r="AI1281" s="32">
        <f>AG1281/eval!$E$18</f>
        <v>5.8210958603810132</v>
      </c>
      <c r="AR1281" s="32" t="e">
        <f t="shared" si="235"/>
        <v>#DIV/0!</v>
      </c>
      <c r="AT1281" s="32">
        <f>(AP1281)/((AS1281+0.0000000000000000001)/charge/constants!$B$3)</f>
        <v>0</v>
      </c>
      <c r="AU1281" s="32">
        <f>SQRT(AP1281+1)/((AS1281+0.0000000000000000001)/charge/constants!$B$3)</f>
        <v>4.8066000000000004</v>
      </c>
      <c r="AV1281" s="32">
        <f>AT1281/eval!$E$18</f>
        <v>0</v>
      </c>
      <c r="AW1281" s="32">
        <f>AU1281/eval!$E$18</f>
        <v>5.8210958603810132</v>
      </c>
      <c r="BC1281" s="32" t="e">
        <f>Rohdaten!AD1281-G1281</f>
        <v>#DIV/0!</v>
      </c>
      <c r="BF1281" s="33">
        <f>Rohdaten!AF1281/eval!$B$7</f>
        <v>0</v>
      </c>
    </row>
    <row r="1282" spans="2:58" x14ac:dyDescent="0.2">
      <c r="B1282" s="29">
        <f>IF(1=1,Rohdaten!H1282,"x"&amp;Rohdaten!H1282)</f>
        <v>0</v>
      </c>
      <c r="C1282" s="29">
        <f>IF(101,Rohdaten!F1282,-Rohdaten!F1282)</f>
        <v>0</v>
      </c>
      <c r="E1282" s="32">
        <f>Rohdaten!J1282</f>
        <v>0</v>
      </c>
      <c r="F1282" s="32" t="e">
        <f>AVERAGE(Rohdaten!L1282,Rohdaten!X1282,Rohdaten!AD1282)</f>
        <v>#DIV/0!</v>
      </c>
      <c r="G1282" s="29" t="e">
        <f t="array" ref="G1282">AVERAGE(IF(Rohdaten!E1282='turnwise standard'!$A$5:$A$99,'turnwise standard'!$F$5:$F$99))</f>
        <v>#DIV/0!</v>
      </c>
      <c r="H1282" s="29" t="b">
        <f>IF(ISERROR(G1282),1&lt;0,E1282-G1282&gt;eval!$B$6)</f>
        <v>0</v>
      </c>
      <c r="I1282" s="32" t="e">
        <f>Rohdaten!L1282-G1282</f>
        <v>#DIV/0!</v>
      </c>
      <c r="J1282" s="32">
        <f t="shared" si="233"/>
        <v>0</v>
      </c>
      <c r="K1282" s="32">
        <f t="shared" si="234"/>
        <v>0</v>
      </c>
      <c r="V1282" s="31" t="e">
        <f t="array" ref="V1282">AVERAGE(IF(Rohdaten!E1282='turnwise standard'!$A$5:$A$99,'turnwise standard'!$P$5:$P$99))</f>
        <v>#DIV/0!</v>
      </c>
      <c r="AF1282" s="32">
        <f>(AC1282)/((AE1282+0.0000000000000000001)/charge/constants!$B$3)</f>
        <v>0</v>
      </c>
      <c r="AG1282" s="32">
        <f>SQRT(AC1282+1)/((AE1282+0.0000000000000000001)/charge/constants!$B$3)</f>
        <v>4.8066000000000004</v>
      </c>
      <c r="AH1282" s="32">
        <f>AF1282/eval!$E$18</f>
        <v>0</v>
      </c>
      <c r="AI1282" s="32">
        <f>AG1282/eval!$E$18</f>
        <v>5.8210958603810132</v>
      </c>
      <c r="AR1282" s="32" t="e">
        <f t="shared" si="235"/>
        <v>#DIV/0!</v>
      </c>
      <c r="AT1282" s="32">
        <f>(AP1282)/((AS1282+0.0000000000000000001)/charge/constants!$B$3)</f>
        <v>0</v>
      </c>
      <c r="AU1282" s="32">
        <f>SQRT(AP1282+1)/((AS1282+0.0000000000000000001)/charge/constants!$B$3)</f>
        <v>4.8066000000000004</v>
      </c>
      <c r="AV1282" s="32">
        <f>AT1282/eval!$E$18</f>
        <v>0</v>
      </c>
      <c r="AW1282" s="32">
        <f>AU1282/eval!$E$18</f>
        <v>5.8210958603810132</v>
      </c>
      <c r="BC1282" s="32" t="e">
        <f>Rohdaten!AD1282-G1282</f>
        <v>#DIV/0!</v>
      </c>
      <c r="BF1282" s="33">
        <f>Rohdaten!AF1282/eval!$B$7</f>
        <v>0</v>
      </c>
    </row>
    <row r="1283" spans="2:58" x14ac:dyDescent="0.2">
      <c r="B1283" s="29">
        <f>IF(1=1,Rohdaten!H1283,"x"&amp;Rohdaten!H1283)</f>
        <v>0</v>
      </c>
      <c r="C1283" s="29">
        <f>IF(101,Rohdaten!F1283,-Rohdaten!F1283)</f>
        <v>0</v>
      </c>
      <c r="E1283" s="32">
        <f>Rohdaten!J1283</f>
        <v>0</v>
      </c>
      <c r="F1283" s="32" t="e">
        <f>AVERAGE(Rohdaten!L1283,Rohdaten!X1283,Rohdaten!AD1283)</f>
        <v>#DIV/0!</v>
      </c>
      <c r="G1283" s="29" t="e">
        <f t="array" ref="G1283">AVERAGE(IF(Rohdaten!E1283='turnwise standard'!$A$5:$A$99,'turnwise standard'!$F$5:$F$99))</f>
        <v>#DIV/0!</v>
      </c>
      <c r="H1283" s="29" t="b">
        <f>IF(ISERROR(G1283),1&lt;0,E1283-G1283&gt;eval!$B$6)</f>
        <v>0</v>
      </c>
      <c r="I1283" s="32" t="e">
        <f>Rohdaten!L1283-G1283</f>
        <v>#DIV/0!</v>
      </c>
      <c r="J1283" s="32">
        <f t="shared" ref="J1283:J1336" si="236">BP1283</f>
        <v>0</v>
      </c>
      <c r="K1283" s="32">
        <f t="shared" ref="K1283:K1336" si="237">IF(OR(ISERROR(J1283),H1283),I1283,J1283)</f>
        <v>0</v>
      </c>
      <c r="V1283" s="31" t="e">
        <f t="array" ref="V1283">AVERAGE(IF(Rohdaten!E1283='turnwise standard'!$A$5:$A$99,'turnwise standard'!$P$5:$P$99))</f>
        <v>#DIV/0!</v>
      </c>
      <c r="AF1283" s="32">
        <f>(AC1283)/((AE1283+0.0000000000000000001)/charge/constants!$B$3)</f>
        <v>0</v>
      </c>
      <c r="AG1283" s="32">
        <f>SQRT(AC1283+1)/((AE1283+0.0000000000000000001)/charge/constants!$B$3)</f>
        <v>4.8066000000000004</v>
      </c>
      <c r="AH1283" s="32">
        <f>AF1283/eval!$E$18</f>
        <v>0</v>
      </c>
      <c r="AI1283" s="32">
        <f>AG1283/eval!$E$18</f>
        <v>5.8210958603810132</v>
      </c>
      <c r="AR1283" s="32" t="e">
        <f t="shared" si="235"/>
        <v>#DIV/0!</v>
      </c>
      <c r="AT1283" s="32">
        <f>(AP1283)/((AS1283+0.0000000000000000001)/charge/constants!$B$3)</f>
        <v>0</v>
      </c>
      <c r="AU1283" s="32">
        <f>SQRT(AP1283+1)/((AS1283+0.0000000000000000001)/charge/constants!$B$3)</f>
        <v>4.8066000000000004</v>
      </c>
      <c r="AV1283" s="32">
        <f>AT1283/eval!$E$18</f>
        <v>0</v>
      </c>
      <c r="AW1283" s="32">
        <f>AU1283/eval!$E$18</f>
        <v>5.8210958603810132</v>
      </c>
      <c r="BC1283" s="32" t="e">
        <f>Rohdaten!AD1283-G1283</f>
        <v>#DIV/0!</v>
      </c>
      <c r="BF1283" s="33">
        <f>Rohdaten!AF1283/eval!$B$7</f>
        <v>0</v>
      </c>
    </row>
    <row r="1284" spans="2:58" x14ac:dyDescent="0.2">
      <c r="B1284" s="29">
        <f>IF(1=1,Rohdaten!H1284,"x"&amp;Rohdaten!H1284)</f>
        <v>0</v>
      </c>
      <c r="C1284" s="29">
        <f>IF(101,Rohdaten!F1284,-Rohdaten!F1284)</f>
        <v>0</v>
      </c>
      <c r="E1284" s="32">
        <f>Rohdaten!J1284</f>
        <v>0</v>
      </c>
      <c r="F1284" s="32" t="e">
        <f>AVERAGE(Rohdaten!L1284,Rohdaten!X1284,Rohdaten!AD1284)</f>
        <v>#DIV/0!</v>
      </c>
      <c r="G1284" s="29" t="e">
        <f t="array" ref="G1284">AVERAGE(IF(Rohdaten!E1284='turnwise standard'!$A$5:$A$99,'turnwise standard'!$F$5:$F$99))</f>
        <v>#DIV/0!</v>
      </c>
      <c r="H1284" s="29" t="b">
        <f>IF(ISERROR(G1284),1&lt;0,E1284-G1284&gt;eval!$B$6)</f>
        <v>0</v>
      </c>
      <c r="I1284" s="32" t="e">
        <f>Rohdaten!L1284-G1284</f>
        <v>#DIV/0!</v>
      </c>
      <c r="J1284" s="32">
        <f t="shared" si="236"/>
        <v>0</v>
      </c>
      <c r="K1284" s="32">
        <f t="shared" si="237"/>
        <v>0</v>
      </c>
      <c r="V1284" s="31" t="e">
        <f t="array" ref="V1284">AVERAGE(IF(Rohdaten!E1284='turnwise standard'!$A$5:$A$99,'turnwise standard'!$P$5:$P$99))</f>
        <v>#DIV/0!</v>
      </c>
      <c r="AF1284" s="32">
        <f>(AC1284)/((AE1284+0.0000000000000000001)/charge/constants!$B$3)</f>
        <v>0</v>
      </c>
      <c r="AG1284" s="32">
        <f>SQRT(AC1284+1)/((AE1284+0.0000000000000000001)/charge/constants!$B$3)</f>
        <v>4.8066000000000004</v>
      </c>
      <c r="AH1284" s="32">
        <f>AF1284/eval!$E$18</f>
        <v>0</v>
      </c>
      <c r="AI1284" s="32">
        <f>AG1284/eval!$E$18</f>
        <v>5.8210958603810132</v>
      </c>
      <c r="AR1284" s="32" t="e">
        <f t="shared" ref="AR1284:AR1336" si="238">AP1284/AQ1284</f>
        <v>#DIV/0!</v>
      </c>
      <c r="AT1284" s="32">
        <f>(AP1284)/((AS1284+0.0000000000000000001)/charge/constants!$B$3)</f>
        <v>0</v>
      </c>
      <c r="AU1284" s="32">
        <f>SQRT(AP1284+1)/((AS1284+0.0000000000000000001)/charge/constants!$B$3)</f>
        <v>4.8066000000000004</v>
      </c>
      <c r="AV1284" s="32">
        <f>AT1284/eval!$E$18</f>
        <v>0</v>
      </c>
      <c r="AW1284" s="32">
        <f>AU1284/eval!$E$18</f>
        <v>5.8210958603810132</v>
      </c>
      <c r="BC1284" s="32" t="e">
        <f>Rohdaten!AD1284-G1284</f>
        <v>#DIV/0!</v>
      </c>
      <c r="BF1284" s="33">
        <f>Rohdaten!AF1284/eval!$B$7</f>
        <v>0</v>
      </c>
    </row>
    <row r="1285" spans="2:58" x14ac:dyDescent="0.2">
      <c r="B1285" s="29">
        <f>IF(1=1,Rohdaten!H1285,"x"&amp;Rohdaten!H1285)</f>
        <v>0</v>
      </c>
      <c r="C1285" s="29">
        <f>IF(101,Rohdaten!F1285,-Rohdaten!F1285)</f>
        <v>0</v>
      </c>
      <c r="E1285" s="32">
        <f>Rohdaten!J1285</f>
        <v>0</v>
      </c>
      <c r="F1285" s="32" t="e">
        <f>AVERAGE(Rohdaten!L1285,Rohdaten!X1285,Rohdaten!AD1285)</f>
        <v>#DIV/0!</v>
      </c>
      <c r="G1285" s="29" t="e">
        <f t="array" ref="G1285">AVERAGE(IF(Rohdaten!E1285='turnwise standard'!$A$5:$A$99,'turnwise standard'!$F$5:$F$99))</f>
        <v>#DIV/0!</v>
      </c>
      <c r="H1285" s="29" t="b">
        <f>IF(ISERROR(G1285),1&lt;0,E1285-G1285&gt;eval!$B$6)</f>
        <v>0</v>
      </c>
      <c r="I1285" s="32" t="e">
        <f>Rohdaten!L1285-G1285</f>
        <v>#DIV/0!</v>
      </c>
      <c r="J1285" s="32">
        <f t="shared" si="236"/>
        <v>0</v>
      </c>
      <c r="K1285" s="32">
        <f t="shared" si="237"/>
        <v>0</v>
      </c>
      <c r="V1285" s="31" t="e">
        <f t="array" ref="V1285">AVERAGE(IF(Rohdaten!E1285='turnwise standard'!$A$5:$A$99,'turnwise standard'!$P$5:$P$99))</f>
        <v>#DIV/0!</v>
      </c>
      <c r="AF1285" s="32">
        <f>(AC1285)/((AE1285+0.0000000000000000001)/charge/constants!$B$3)</f>
        <v>0</v>
      </c>
      <c r="AG1285" s="32">
        <f>SQRT(AC1285+1)/((AE1285+0.0000000000000000001)/charge/constants!$B$3)</f>
        <v>4.8066000000000004</v>
      </c>
      <c r="AH1285" s="32">
        <f>AF1285/eval!$E$18</f>
        <v>0</v>
      </c>
      <c r="AI1285" s="32">
        <f>AG1285/eval!$E$18</f>
        <v>5.8210958603810132</v>
      </c>
      <c r="AR1285" s="32" t="e">
        <f t="shared" si="238"/>
        <v>#DIV/0!</v>
      </c>
      <c r="AT1285" s="32">
        <f>(AP1285)/((AS1285+0.0000000000000000001)/charge/constants!$B$3)</f>
        <v>0</v>
      </c>
      <c r="AU1285" s="32">
        <f>SQRT(AP1285+1)/((AS1285+0.0000000000000000001)/charge/constants!$B$3)</f>
        <v>4.8066000000000004</v>
      </c>
      <c r="AV1285" s="32">
        <f>AT1285/eval!$E$18</f>
        <v>0</v>
      </c>
      <c r="AW1285" s="32">
        <f>AU1285/eval!$E$18</f>
        <v>5.8210958603810132</v>
      </c>
      <c r="BC1285" s="32" t="e">
        <f>Rohdaten!AD1285-G1285</f>
        <v>#DIV/0!</v>
      </c>
      <c r="BF1285" s="33">
        <f>Rohdaten!AF1285/eval!$B$7</f>
        <v>0</v>
      </c>
    </row>
    <row r="1286" spans="2:58" x14ac:dyDescent="0.2">
      <c r="B1286" s="29">
        <f>IF(1=1,Rohdaten!H1286,"x"&amp;Rohdaten!H1286)</f>
        <v>0</v>
      </c>
      <c r="C1286" s="29">
        <f>IF(101,Rohdaten!F1286,-Rohdaten!F1286)</f>
        <v>0</v>
      </c>
      <c r="E1286" s="32">
        <f>Rohdaten!J1286</f>
        <v>0</v>
      </c>
      <c r="F1286" s="32" t="e">
        <f>AVERAGE(Rohdaten!L1286,Rohdaten!X1286,Rohdaten!AD1286)</f>
        <v>#DIV/0!</v>
      </c>
      <c r="G1286" s="29" t="e">
        <f t="array" ref="G1286">AVERAGE(IF(Rohdaten!E1286='turnwise standard'!$A$5:$A$99,'turnwise standard'!$F$5:$F$99))</f>
        <v>#DIV/0!</v>
      </c>
      <c r="H1286" s="29" t="b">
        <f>IF(ISERROR(G1286),1&lt;0,E1286-G1286&gt;eval!$B$6)</f>
        <v>0</v>
      </c>
      <c r="I1286" s="32" t="e">
        <f>Rohdaten!L1286-G1286</f>
        <v>#DIV/0!</v>
      </c>
      <c r="J1286" s="32">
        <f t="shared" si="236"/>
        <v>0</v>
      </c>
      <c r="K1286" s="32">
        <f t="shared" si="237"/>
        <v>0</v>
      </c>
      <c r="V1286" s="31" t="e">
        <f t="array" ref="V1286">AVERAGE(IF(Rohdaten!E1286='turnwise standard'!$A$5:$A$99,'turnwise standard'!$P$5:$P$99))</f>
        <v>#DIV/0!</v>
      </c>
      <c r="AF1286" s="32">
        <f>(AC1286)/((AE1286+0.0000000000000000001)/charge/constants!$B$3)</f>
        <v>0</v>
      </c>
      <c r="AG1286" s="32">
        <f>SQRT(AC1286+1)/((AE1286+0.0000000000000000001)/charge/constants!$B$3)</f>
        <v>4.8066000000000004</v>
      </c>
      <c r="AH1286" s="32">
        <f>AF1286/eval!$E$18</f>
        <v>0</v>
      </c>
      <c r="AI1286" s="32">
        <f>AG1286/eval!$E$18</f>
        <v>5.8210958603810132</v>
      </c>
      <c r="AR1286" s="32" t="e">
        <f t="shared" si="238"/>
        <v>#DIV/0!</v>
      </c>
      <c r="AT1286" s="32">
        <f>(AP1286)/((AS1286+0.0000000000000000001)/charge/constants!$B$3)</f>
        <v>0</v>
      </c>
      <c r="AU1286" s="32">
        <f>SQRT(AP1286+1)/((AS1286+0.0000000000000000001)/charge/constants!$B$3)</f>
        <v>4.8066000000000004</v>
      </c>
      <c r="AV1286" s="32">
        <f>AT1286/eval!$E$18</f>
        <v>0</v>
      </c>
      <c r="AW1286" s="32">
        <f>AU1286/eval!$E$18</f>
        <v>5.8210958603810132</v>
      </c>
      <c r="BC1286" s="32" t="e">
        <f>Rohdaten!AD1286-G1286</f>
        <v>#DIV/0!</v>
      </c>
      <c r="BF1286" s="33">
        <f>Rohdaten!AF1286/eval!$B$7</f>
        <v>0</v>
      </c>
    </row>
    <row r="1287" spans="2:58" x14ac:dyDescent="0.2">
      <c r="B1287" s="29">
        <f>IF(1=1,Rohdaten!H1287,"x"&amp;Rohdaten!H1287)</f>
        <v>0</v>
      </c>
      <c r="C1287" s="29">
        <f>IF(101,Rohdaten!F1287,-Rohdaten!F1287)</f>
        <v>0</v>
      </c>
      <c r="E1287" s="32">
        <f>Rohdaten!J1287</f>
        <v>0</v>
      </c>
      <c r="F1287" s="32" t="e">
        <f>AVERAGE(Rohdaten!L1287,Rohdaten!X1287,Rohdaten!AD1287)</f>
        <v>#DIV/0!</v>
      </c>
      <c r="G1287" s="29" t="e">
        <f t="array" ref="G1287">AVERAGE(IF(Rohdaten!E1287='turnwise standard'!$A$5:$A$99,'turnwise standard'!$F$5:$F$99))</f>
        <v>#DIV/0!</v>
      </c>
      <c r="H1287" s="29" t="b">
        <f>IF(ISERROR(G1287),1&lt;0,E1287-G1287&gt;eval!$B$6)</f>
        <v>0</v>
      </c>
      <c r="I1287" s="32" t="e">
        <f>Rohdaten!L1287-G1287</f>
        <v>#DIV/0!</v>
      </c>
      <c r="J1287" s="32">
        <f t="shared" si="236"/>
        <v>0</v>
      </c>
      <c r="K1287" s="32">
        <f t="shared" si="237"/>
        <v>0</v>
      </c>
      <c r="V1287" s="31" t="e">
        <f t="array" ref="V1287">AVERAGE(IF(Rohdaten!E1287='turnwise standard'!$A$5:$A$99,'turnwise standard'!$P$5:$P$99))</f>
        <v>#DIV/0!</v>
      </c>
      <c r="AF1287" s="32">
        <f>(AC1287)/((AE1287+0.0000000000000000001)/charge/constants!$B$3)</f>
        <v>0</v>
      </c>
      <c r="AG1287" s="32">
        <f>SQRT(AC1287+1)/((AE1287+0.0000000000000000001)/charge/constants!$B$3)</f>
        <v>4.8066000000000004</v>
      </c>
      <c r="AH1287" s="32">
        <f>AF1287/eval!$E$18</f>
        <v>0</v>
      </c>
      <c r="AI1287" s="32">
        <f>AG1287/eval!$E$18</f>
        <v>5.8210958603810132</v>
      </c>
      <c r="AR1287" s="32" t="e">
        <f t="shared" si="238"/>
        <v>#DIV/0!</v>
      </c>
      <c r="AT1287" s="32">
        <f>(AP1287)/((AS1287+0.0000000000000000001)/charge/constants!$B$3)</f>
        <v>0</v>
      </c>
      <c r="AU1287" s="32">
        <f>SQRT(AP1287+1)/((AS1287+0.0000000000000000001)/charge/constants!$B$3)</f>
        <v>4.8066000000000004</v>
      </c>
      <c r="AV1287" s="32">
        <f>AT1287/eval!$E$18</f>
        <v>0</v>
      </c>
      <c r="AW1287" s="32">
        <f>AU1287/eval!$E$18</f>
        <v>5.8210958603810132</v>
      </c>
      <c r="BC1287" s="32" t="e">
        <f>Rohdaten!AD1287-G1287</f>
        <v>#DIV/0!</v>
      </c>
      <c r="BF1287" s="33">
        <f>Rohdaten!AF1287/eval!$B$7</f>
        <v>0</v>
      </c>
    </row>
    <row r="1288" spans="2:58" x14ac:dyDescent="0.2">
      <c r="B1288" s="29">
        <f>IF(1=1,Rohdaten!H1288,"x"&amp;Rohdaten!H1288)</f>
        <v>0</v>
      </c>
      <c r="C1288" s="29">
        <f>IF(101,Rohdaten!F1288,-Rohdaten!F1288)</f>
        <v>0</v>
      </c>
      <c r="E1288" s="32">
        <f>Rohdaten!J1288</f>
        <v>0</v>
      </c>
      <c r="F1288" s="32" t="e">
        <f>AVERAGE(Rohdaten!L1288,Rohdaten!X1288,Rohdaten!AD1288)</f>
        <v>#DIV/0!</v>
      </c>
      <c r="G1288" s="29" t="e">
        <f t="array" ref="G1288">AVERAGE(IF(Rohdaten!E1288='turnwise standard'!$A$5:$A$99,'turnwise standard'!$F$5:$F$99))</f>
        <v>#DIV/0!</v>
      </c>
      <c r="H1288" s="29" t="b">
        <f>IF(ISERROR(G1288),1&lt;0,E1288-G1288&gt;eval!$B$6)</f>
        <v>0</v>
      </c>
      <c r="I1288" s="32" t="e">
        <f>Rohdaten!L1288-G1288</f>
        <v>#DIV/0!</v>
      </c>
      <c r="J1288" s="32">
        <f t="shared" si="236"/>
        <v>0</v>
      </c>
      <c r="K1288" s="32">
        <f t="shared" si="237"/>
        <v>0</v>
      </c>
      <c r="V1288" s="31" t="e">
        <f t="array" ref="V1288">AVERAGE(IF(Rohdaten!E1288='turnwise standard'!$A$5:$A$99,'turnwise standard'!$P$5:$P$99))</f>
        <v>#DIV/0!</v>
      </c>
      <c r="AF1288" s="32">
        <f>(AC1288)/((AE1288+0.0000000000000000001)/charge/constants!$B$3)</f>
        <v>0</v>
      </c>
      <c r="AG1288" s="32">
        <f>SQRT(AC1288+1)/((AE1288+0.0000000000000000001)/charge/constants!$B$3)</f>
        <v>4.8066000000000004</v>
      </c>
      <c r="AH1288" s="32">
        <f>AF1288/eval!$E$18</f>
        <v>0</v>
      </c>
      <c r="AI1288" s="32">
        <f>AG1288/eval!$E$18</f>
        <v>5.8210958603810132</v>
      </c>
      <c r="AR1288" s="32" t="e">
        <f t="shared" si="238"/>
        <v>#DIV/0!</v>
      </c>
      <c r="AT1288" s="32">
        <f>(AP1288)/((AS1288+0.0000000000000000001)/charge/constants!$B$3)</f>
        <v>0</v>
      </c>
      <c r="AU1288" s="32">
        <f>SQRT(AP1288+1)/((AS1288+0.0000000000000000001)/charge/constants!$B$3)</f>
        <v>4.8066000000000004</v>
      </c>
      <c r="AV1288" s="32">
        <f>AT1288/eval!$E$18</f>
        <v>0</v>
      </c>
      <c r="AW1288" s="32">
        <f>AU1288/eval!$E$18</f>
        <v>5.8210958603810132</v>
      </c>
      <c r="BC1288" s="32" t="e">
        <f>Rohdaten!AD1288-G1288</f>
        <v>#DIV/0!</v>
      </c>
      <c r="BF1288" s="33">
        <f>Rohdaten!AF1288/eval!$B$7</f>
        <v>0</v>
      </c>
    </row>
    <row r="1289" spans="2:58" x14ac:dyDescent="0.2">
      <c r="B1289" s="29">
        <f>IF(1=1,Rohdaten!H1289,"x"&amp;Rohdaten!H1289)</f>
        <v>0</v>
      </c>
      <c r="C1289" s="29">
        <f>IF(101,Rohdaten!F1289,-Rohdaten!F1289)</f>
        <v>0</v>
      </c>
      <c r="E1289" s="32">
        <f>Rohdaten!J1289</f>
        <v>0</v>
      </c>
      <c r="F1289" s="32" t="e">
        <f>AVERAGE(Rohdaten!L1289,Rohdaten!X1289,Rohdaten!AD1289)</f>
        <v>#DIV/0!</v>
      </c>
      <c r="G1289" s="29" t="e">
        <f t="array" ref="G1289">AVERAGE(IF(Rohdaten!E1289='turnwise standard'!$A$5:$A$99,'turnwise standard'!$F$5:$F$99))</f>
        <v>#DIV/0!</v>
      </c>
      <c r="H1289" s="29" t="b">
        <f>IF(ISERROR(G1289),1&lt;0,E1289-G1289&gt;eval!$B$6)</f>
        <v>0</v>
      </c>
      <c r="I1289" s="32" t="e">
        <f>Rohdaten!L1289-G1289</f>
        <v>#DIV/0!</v>
      </c>
      <c r="J1289" s="32">
        <f t="shared" si="236"/>
        <v>0</v>
      </c>
      <c r="K1289" s="32">
        <f t="shared" si="237"/>
        <v>0</v>
      </c>
      <c r="V1289" s="31" t="e">
        <f t="array" ref="V1289">AVERAGE(IF(Rohdaten!E1289='turnwise standard'!$A$5:$A$99,'turnwise standard'!$P$5:$P$99))</f>
        <v>#DIV/0!</v>
      </c>
      <c r="AF1289" s="32">
        <f>(AC1289)/((AE1289+0.0000000000000000001)/charge/constants!$B$3)</f>
        <v>0</v>
      </c>
      <c r="AG1289" s="32">
        <f>SQRT(AC1289+1)/((AE1289+0.0000000000000000001)/charge/constants!$B$3)</f>
        <v>4.8066000000000004</v>
      </c>
      <c r="AH1289" s="32">
        <f>AF1289/eval!$E$18</f>
        <v>0</v>
      </c>
      <c r="AI1289" s="32">
        <f>AG1289/eval!$E$18</f>
        <v>5.8210958603810132</v>
      </c>
      <c r="AR1289" s="32" t="e">
        <f t="shared" si="238"/>
        <v>#DIV/0!</v>
      </c>
      <c r="AT1289" s="32">
        <f>(AP1289)/((AS1289+0.0000000000000000001)/charge/constants!$B$3)</f>
        <v>0</v>
      </c>
      <c r="AU1289" s="32">
        <f>SQRT(AP1289+1)/((AS1289+0.0000000000000000001)/charge/constants!$B$3)</f>
        <v>4.8066000000000004</v>
      </c>
      <c r="AV1289" s="32">
        <f>AT1289/eval!$E$18</f>
        <v>0</v>
      </c>
      <c r="AW1289" s="32">
        <f>AU1289/eval!$E$18</f>
        <v>5.8210958603810132</v>
      </c>
      <c r="BC1289" s="32" t="e">
        <f>Rohdaten!AD1289-G1289</f>
        <v>#DIV/0!</v>
      </c>
      <c r="BF1289" s="33">
        <f>Rohdaten!AF1289/eval!$B$7</f>
        <v>0</v>
      </c>
    </row>
    <row r="1290" spans="2:58" x14ac:dyDescent="0.2">
      <c r="B1290" s="29">
        <f>IF(1=1,Rohdaten!H1290,"x"&amp;Rohdaten!H1290)</f>
        <v>0</v>
      </c>
      <c r="C1290" s="29">
        <f>IF(101,Rohdaten!F1290,-Rohdaten!F1290)</f>
        <v>0</v>
      </c>
      <c r="E1290" s="32">
        <f>Rohdaten!J1290</f>
        <v>0</v>
      </c>
      <c r="F1290" s="32" t="e">
        <f>AVERAGE(Rohdaten!L1290,Rohdaten!X1290,Rohdaten!AD1290)</f>
        <v>#DIV/0!</v>
      </c>
      <c r="G1290" s="29" t="e">
        <f t="array" ref="G1290">AVERAGE(IF(Rohdaten!E1290='turnwise standard'!$A$5:$A$99,'turnwise standard'!$F$5:$F$99))</f>
        <v>#DIV/0!</v>
      </c>
      <c r="H1290" s="29" t="b">
        <f>IF(ISERROR(G1290),1&lt;0,E1290-G1290&gt;eval!$B$6)</f>
        <v>0</v>
      </c>
      <c r="I1290" s="32" t="e">
        <f>Rohdaten!L1290-G1290</f>
        <v>#DIV/0!</v>
      </c>
      <c r="J1290" s="32">
        <f t="shared" si="236"/>
        <v>0</v>
      </c>
      <c r="K1290" s="32">
        <f t="shared" si="237"/>
        <v>0</v>
      </c>
      <c r="V1290" s="31" t="e">
        <f t="array" ref="V1290">AVERAGE(IF(Rohdaten!E1290='turnwise standard'!$A$5:$A$99,'turnwise standard'!$P$5:$P$99))</f>
        <v>#DIV/0!</v>
      </c>
      <c r="AF1290" s="32">
        <f>(AC1290)/((AE1290+0.0000000000000000001)/charge/constants!$B$3)</f>
        <v>0</v>
      </c>
      <c r="AG1290" s="32">
        <f>SQRT(AC1290+1)/((AE1290+0.0000000000000000001)/charge/constants!$B$3)</f>
        <v>4.8066000000000004</v>
      </c>
      <c r="AH1290" s="32">
        <f>AF1290/eval!$E$18</f>
        <v>0</v>
      </c>
      <c r="AI1290" s="32">
        <f>AG1290/eval!$E$18</f>
        <v>5.8210958603810132</v>
      </c>
      <c r="AR1290" s="32" t="e">
        <f t="shared" si="238"/>
        <v>#DIV/0!</v>
      </c>
      <c r="AT1290" s="32">
        <f>(AP1290)/((AS1290+0.0000000000000000001)/charge/constants!$B$3)</f>
        <v>0</v>
      </c>
      <c r="AU1290" s="32">
        <f>SQRT(AP1290+1)/((AS1290+0.0000000000000000001)/charge/constants!$B$3)</f>
        <v>4.8066000000000004</v>
      </c>
      <c r="AV1290" s="32">
        <f>AT1290/eval!$E$18</f>
        <v>0</v>
      </c>
      <c r="AW1290" s="32">
        <f>AU1290/eval!$E$18</f>
        <v>5.8210958603810132</v>
      </c>
      <c r="BC1290" s="32" t="e">
        <f>Rohdaten!AD1290-G1290</f>
        <v>#DIV/0!</v>
      </c>
      <c r="BF1290" s="33">
        <f>Rohdaten!AF1290/eval!$B$7</f>
        <v>0</v>
      </c>
    </row>
    <row r="1291" spans="2:58" x14ac:dyDescent="0.2">
      <c r="B1291" s="29">
        <f>IF(1=1,Rohdaten!H1291,"x"&amp;Rohdaten!H1291)</f>
        <v>0</v>
      </c>
      <c r="C1291" s="29">
        <f>IF(101,Rohdaten!F1291,-Rohdaten!F1291)</f>
        <v>0</v>
      </c>
      <c r="E1291" s="32">
        <f>Rohdaten!J1291</f>
        <v>0</v>
      </c>
      <c r="F1291" s="32" t="e">
        <f>AVERAGE(Rohdaten!L1291,Rohdaten!X1291,Rohdaten!AD1291)</f>
        <v>#DIV/0!</v>
      </c>
      <c r="G1291" s="29" t="e">
        <f t="array" ref="G1291">AVERAGE(IF(Rohdaten!E1291='turnwise standard'!$A$5:$A$99,'turnwise standard'!$F$5:$F$99))</f>
        <v>#DIV/0!</v>
      </c>
      <c r="H1291" s="29" t="b">
        <f>IF(ISERROR(G1291),1&lt;0,E1291-G1291&gt;eval!$B$6)</f>
        <v>0</v>
      </c>
      <c r="I1291" s="32" t="e">
        <f>Rohdaten!L1291-G1291</f>
        <v>#DIV/0!</v>
      </c>
      <c r="J1291" s="32">
        <f t="shared" si="236"/>
        <v>0</v>
      </c>
      <c r="K1291" s="32">
        <f t="shared" si="237"/>
        <v>0</v>
      </c>
      <c r="V1291" s="31" t="e">
        <f t="array" ref="V1291">AVERAGE(IF(Rohdaten!E1291='turnwise standard'!$A$5:$A$99,'turnwise standard'!$P$5:$P$99))</f>
        <v>#DIV/0!</v>
      </c>
      <c r="AF1291" s="32">
        <f>(AC1291)/((AE1291+0.0000000000000000001)/charge/constants!$B$3)</f>
        <v>0</v>
      </c>
      <c r="AG1291" s="32">
        <f>SQRT(AC1291+1)/((AE1291+0.0000000000000000001)/charge/constants!$B$3)</f>
        <v>4.8066000000000004</v>
      </c>
      <c r="AH1291" s="32">
        <f>AF1291/eval!$E$18</f>
        <v>0</v>
      </c>
      <c r="AI1291" s="32">
        <f>AG1291/eval!$E$18</f>
        <v>5.8210958603810132</v>
      </c>
      <c r="AR1291" s="32" t="e">
        <f t="shared" si="238"/>
        <v>#DIV/0!</v>
      </c>
      <c r="AT1291" s="32">
        <f>(AP1291)/((AS1291+0.0000000000000000001)/charge/constants!$B$3)</f>
        <v>0</v>
      </c>
      <c r="AU1291" s="32">
        <f>SQRT(AP1291+1)/((AS1291+0.0000000000000000001)/charge/constants!$B$3)</f>
        <v>4.8066000000000004</v>
      </c>
      <c r="AV1291" s="32">
        <f>AT1291/eval!$E$18</f>
        <v>0</v>
      </c>
      <c r="AW1291" s="32">
        <f>AU1291/eval!$E$18</f>
        <v>5.8210958603810132</v>
      </c>
      <c r="BC1291" s="32" t="e">
        <f>Rohdaten!AD1291-G1291</f>
        <v>#DIV/0!</v>
      </c>
      <c r="BF1291" s="33">
        <f>Rohdaten!AF1291/eval!$B$7</f>
        <v>0</v>
      </c>
    </row>
    <row r="1292" spans="2:58" x14ac:dyDescent="0.2">
      <c r="B1292" s="29">
        <f>IF(1=1,Rohdaten!H1292,"x"&amp;Rohdaten!H1292)</f>
        <v>0</v>
      </c>
      <c r="C1292" s="29">
        <f>IF(101,Rohdaten!F1292,-Rohdaten!F1292)</f>
        <v>0</v>
      </c>
      <c r="E1292" s="32">
        <f>Rohdaten!J1292</f>
        <v>0</v>
      </c>
      <c r="F1292" s="32" t="e">
        <f>AVERAGE(Rohdaten!L1292,Rohdaten!X1292,Rohdaten!AD1292)</f>
        <v>#DIV/0!</v>
      </c>
      <c r="G1292" s="29" t="e">
        <f t="array" ref="G1292">AVERAGE(IF(Rohdaten!E1292='turnwise standard'!$A$5:$A$99,'turnwise standard'!$F$5:$F$99))</f>
        <v>#DIV/0!</v>
      </c>
      <c r="H1292" s="29" t="b">
        <f>IF(ISERROR(G1292),1&lt;0,E1292-G1292&gt;eval!$B$6)</f>
        <v>0</v>
      </c>
      <c r="I1292" s="32" t="e">
        <f>Rohdaten!L1292-G1292</f>
        <v>#DIV/0!</v>
      </c>
      <c r="J1292" s="32">
        <f t="shared" si="236"/>
        <v>0</v>
      </c>
      <c r="K1292" s="32">
        <f t="shared" si="237"/>
        <v>0</v>
      </c>
      <c r="V1292" s="31" t="e">
        <f t="array" ref="V1292">AVERAGE(IF(Rohdaten!E1292='turnwise standard'!$A$5:$A$99,'turnwise standard'!$P$5:$P$99))</f>
        <v>#DIV/0!</v>
      </c>
      <c r="AF1292" s="32">
        <f>(AC1292)/((AE1292+0.0000000000000000001)/charge/constants!$B$3)</f>
        <v>0</v>
      </c>
      <c r="AG1292" s="32">
        <f>SQRT(AC1292+1)/((AE1292+0.0000000000000000001)/charge/constants!$B$3)</f>
        <v>4.8066000000000004</v>
      </c>
      <c r="AH1292" s="32">
        <f>AF1292/eval!$E$18</f>
        <v>0</v>
      </c>
      <c r="AI1292" s="32">
        <f>AG1292/eval!$E$18</f>
        <v>5.8210958603810132</v>
      </c>
      <c r="AR1292" s="32" t="e">
        <f t="shared" si="238"/>
        <v>#DIV/0!</v>
      </c>
      <c r="AT1292" s="32">
        <f>(AP1292)/((AS1292+0.0000000000000000001)/charge/constants!$B$3)</f>
        <v>0</v>
      </c>
      <c r="AU1292" s="32">
        <f>SQRT(AP1292+1)/((AS1292+0.0000000000000000001)/charge/constants!$B$3)</f>
        <v>4.8066000000000004</v>
      </c>
      <c r="AV1292" s="32">
        <f>AT1292/eval!$E$18</f>
        <v>0</v>
      </c>
      <c r="AW1292" s="32">
        <f>AU1292/eval!$E$18</f>
        <v>5.8210958603810132</v>
      </c>
      <c r="BC1292" s="32" t="e">
        <f>Rohdaten!AD1292-G1292</f>
        <v>#DIV/0!</v>
      </c>
      <c r="BF1292" s="33">
        <f>Rohdaten!AF1292/eval!$B$7</f>
        <v>0</v>
      </c>
    </row>
    <row r="1293" spans="2:58" x14ac:dyDescent="0.2">
      <c r="B1293" s="29">
        <f>IF(1=1,Rohdaten!H1293,"x"&amp;Rohdaten!H1293)</f>
        <v>0</v>
      </c>
      <c r="C1293" s="29">
        <f>IF(101,Rohdaten!F1293,-Rohdaten!F1293)</f>
        <v>0</v>
      </c>
      <c r="E1293" s="32">
        <f>Rohdaten!J1293</f>
        <v>0</v>
      </c>
      <c r="F1293" s="32" t="e">
        <f>AVERAGE(Rohdaten!L1293,Rohdaten!X1293,Rohdaten!AD1293)</f>
        <v>#DIV/0!</v>
      </c>
      <c r="G1293" s="29" t="e">
        <f t="array" ref="G1293">AVERAGE(IF(Rohdaten!E1293='turnwise standard'!$A$5:$A$99,'turnwise standard'!$F$5:$F$99))</f>
        <v>#DIV/0!</v>
      </c>
      <c r="H1293" s="29" t="b">
        <f>IF(ISERROR(G1293),1&lt;0,E1293-G1293&gt;eval!$B$6)</f>
        <v>0</v>
      </c>
      <c r="I1293" s="32" t="e">
        <f>Rohdaten!L1293-G1293</f>
        <v>#DIV/0!</v>
      </c>
      <c r="J1293" s="32">
        <f t="shared" si="236"/>
        <v>0</v>
      </c>
      <c r="K1293" s="32">
        <f t="shared" si="237"/>
        <v>0</v>
      </c>
      <c r="V1293" s="31" t="e">
        <f t="array" ref="V1293">AVERAGE(IF(Rohdaten!E1293='turnwise standard'!$A$5:$A$99,'turnwise standard'!$P$5:$P$99))</f>
        <v>#DIV/0!</v>
      </c>
      <c r="AF1293" s="32">
        <f>(AC1293)/((AE1293+0.0000000000000000001)/charge/constants!$B$3)</f>
        <v>0</v>
      </c>
      <c r="AG1293" s="32">
        <f>SQRT(AC1293+1)/((AE1293+0.0000000000000000001)/charge/constants!$B$3)</f>
        <v>4.8066000000000004</v>
      </c>
      <c r="AH1293" s="32">
        <f>AF1293/eval!$E$18</f>
        <v>0</v>
      </c>
      <c r="AI1293" s="32">
        <f>AG1293/eval!$E$18</f>
        <v>5.8210958603810132</v>
      </c>
      <c r="AR1293" s="32" t="e">
        <f t="shared" si="238"/>
        <v>#DIV/0!</v>
      </c>
      <c r="AT1293" s="32">
        <f>(AP1293)/((AS1293+0.0000000000000000001)/charge/constants!$B$3)</f>
        <v>0</v>
      </c>
      <c r="AU1293" s="32">
        <f>SQRT(AP1293+1)/((AS1293+0.0000000000000000001)/charge/constants!$B$3)</f>
        <v>4.8066000000000004</v>
      </c>
      <c r="AV1293" s="32">
        <f>AT1293/eval!$E$18</f>
        <v>0</v>
      </c>
      <c r="AW1293" s="32">
        <f>AU1293/eval!$E$18</f>
        <v>5.8210958603810132</v>
      </c>
      <c r="BC1293" s="32" t="e">
        <f>Rohdaten!AD1293-G1293</f>
        <v>#DIV/0!</v>
      </c>
      <c r="BF1293" s="33">
        <f>Rohdaten!AF1293/eval!$B$7</f>
        <v>0</v>
      </c>
    </row>
    <row r="1294" spans="2:58" x14ac:dyDescent="0.2">
      <c r="B1294" s="29">
        <f>IF(1=1,Rohdaten!H1294,"x"&amp;Rohdaten!H1294)</f>
        <v>0</v>
      </c>
      <c r="C1294" s="29">
        <f>IF(101,Rohdaten!F1294,-Rohdaten!F1294)</f>
        <v>0</v>
      </c>
      <c r="E1294" s="32">
        <f>Rohdaten!J1294</f>
        <v>0</v>
      </c>
      <c r="F1294" s="32" t="e">
        <f>AVERAGE(Rohdaten!L1294,Rohdaten!X1294,Rohdaten!AD1294)</f>
        <v>#DIV/0!</v>
      </c>
      <c r="G1294" s="29" t="e">
        <f t="array" ref="G1294">AVERAGE(IF(Rohdaten!E1294='turnwise standard'!$A$5:$A$99,'turnwise standard'!$F$5:$F$99))</f>
        <v>#DIV/0!</v>
      </c>
      <c r="H1294" s="29" t="b">
        <f>IF(ISERROR(G1294),1&lt;0,E1294-G1294&gt;eval!$B$6)</f>
        <v>0</v>
      </c>
      <c r="I1294" s="32" t="e">
        <f>Rohdaten!L1294-G1294</f>
        <v>#DIV/0!</v>
      </c>
      <c r="J1294" s="32">
        <f t="shared" si="236"/>
        <v>0</v>
      </c>
      <c r="K1294" s="32">
        <f t="shared" si="237"/>
        <v>0</v>
      </c>
      <c r="V1294" s="31" t="e">
        <f t="array" ref="V1294">AVERAGE(IF(Rohdaten!E1294='turnwise standard'!$A$5:$A$99,'turnwise standard'!$P$5:$P$99))</f>
        <v>#DIV/0!</v>
      </c>
      <c r="AF1294" s="32">
        <f>(AC1294)/((AE1294+0.0000000000000000001)/charge/constants!$B$3)</f>
        <v>0</v>
      </c>
      <c r="AG1294" s="32">
        <f>SQRT(AC1294+1)/((AE1294+0.0000000000000000001)/charge/constants!$B$3)</f>
        <v>4.8066000000000004</v>
      </c>
      <c r="AH1294" s="32">
        <f>AF1294/eval!$E$18</f>
        <v>0</v>
      </c>
      <c r="AI1294" s="32">
        <f>AG1294/eval!$E$18</f>
        <v>5.8210958603810132</v>
      </c>
      <c r="AR1294" s="32" t="e">
        <f t="shared" si="238"/>
        <v>#DIV/0!</v>
      </c>
      <c r="AT1294" s="32">
        <f>(AP1294)/((AS1294+0.0000000000000000001)/charge/constants!$B$3)</f>
        <v>0</v>
      </c>
      <c r="AU1294" s="32">
        <f>SQRT(AP1294+1)/((AS1294+0.0000000000000000001)/charge/constants!$B$3)</f>
        <v>4.8066000000000004</v>
      </c>
      <c r="AV1294" s="32">
        <f>AT1294/eval!$E$18</f>
        <v>0</v>
      </c>
      <c r="AW1294" s="32">
        <f>AU1294/eval!$E$18</f>
        <v>5.8210958603810132</v>
      </c>
      <c r="BC1294" s="32" t="e">
        <f>Rohdaten!AD1294-G1294</f>
        <v>#DIV/0!</v>
      </c>
      <c r="BF1294" s="33">
        <f>Rohdaten!AF1294/eval!$B$7</f>
        <v>0</v>
      </c>
    </row>
    <row r="1295" spans="2:58" x14ac:dyDescent="0.2">
      <c r="B1295" s="29">
        <f>IF(1=1,Rohdaten!H1295,"x"&amp;Rohdaten!H1295)</f>
        <v>0</v>
      </c>
      <c r="C1295" s="29">
        <f>IF(101,Rohdaten!F1295,-Rohdaten!F1295)</f>
        <v>0</v>
      </c>
      <c r="E1295" s="32">
        <f>Rohdaten!J1295</f>
        <v>0</v>
      </c>
      <c r="F1295" s="32" t="e">
        <f>AVERAGE(Rohdaten!L1295,Rohdaten!X1295,Rohdaten!AD1295)</f>
        <v>#DIV/0!</v>
      </c>
      <c r="G1295" s="29" t="e">
        <f t="array" ref="G1295">AVERAGE(IF(Rohdaten!E1295='turnwise standard'!$A$5:$A$99,'turnwise standard'!$F$5:$F$99))</f>
        <v>#DIV/0!</v>
      </c>
      <c r="H1295" s="29" t="b">
        <f>IF(ISERROR(G1295),1&lt;0,E1295-G1295&gt;eval!$B$6)</f>
        <v>0</v>
      </c>
      <c r="I1295" s="32" t="e">
        <f>Rohdaten!L1295-G1295</f>
        <v>#DIV/0!</v>
      </c>
      <c r="J1295" s="32">
        <f t="shared" si="236"/>
        <v>0</v>
      </c>
      <c r="K1295" s="32">
        <f t="shared" si="237"/>
        <v>0</v>
      </c>
      <c r="V1295" s="31" t="e">
        <f t="array" ref="V1295">AVERAGE(IF(Rohdaten!E1295='turnwise standard'!$A$5:$A$99,'turnwise standard'!$P$5:$P$99))</f>
        <v>#DIV/0!</v>
      </c>
      <c r="AF1295" s="32">
        <f>(AC1295)/((AE1295+0.0000000000000000001)/charge/constants!$B$3)</f>
        <v>0</v>
      </c>
      <c r="AG1295" s="32">
        <f>SQRT(AC1295+1)/((AE1295+0.0000000000000000001)/charge/constants!$B$3)</f>
        <v>4.8066000000000004</v>
      </c>
      <c r="AH1295" s="32">
        <f>AF1295/eval!$E$18</f>
        <v>0</v>
      </c>
      <c r="AI1295" s="32">
        <f>AG1295/eval!$E$18</f>
        <v>5.8210958603810132</v>
      </c>
      <c r="AR1295" s="32" t="e">
        <f t="shared" si="238"/>
        <v>#DIV/0!</v>
      </c>
      <c r="AT1295" s="32">
        <f>(AP1295)/((AS1295+0.0000000000000000001)/charge/constants!$B$3)</f>
        <v>0</v>
      </c>
      <c r="AU1295" s="32">
        <f>SQRT(AP1295+1)/((AS1295+0.0000000000000000001)/charge/constants!$B$3)</f>
        <v>4.8066000000000004</v>
      </c>
      <c r="AV1295" s="32">
        <f>AT1295/eval!$E$18</f>
        <v>0</v>
      </c>
      <c r="AW1295" s="32">
        <f>AU1295/eval!$E$18</f>
        <v>5.8210958603810132</v>
      </c>
      <c r="BC1295" s="32" t="e">
        <f>Rohdaten!AD1295-G1295</f>
        <v>#DIV/0!</v>
      </c>
      <c r="BF1295" s="33">
        <f>Rohdaten!AF1295/eval!$B$7</f>
        <v>0</v>
      </c>
    </row>
    <row r="1296" spans="2:58" x14ac:dyDescent="0.2">
      <c r="B1296" s="29">
        <f>IF(1=1,Rohdaten!H1296,"x"&amp;Rohdaten!H1296)</f>
        <v>0</v>
      </c>
      <c r="C1296" s="29">
        <f>IF(101,Rohdaten!F1296,-Rohdaten!F1296)</f>
        <v>0</v>
      </c>
      <c r="E1296" s="32">
        <f>Rohdaten!J1296</f>
        <v>0</v>
      </c>
      <c r="F1296" s="32" t="e">
        <f>AVERAGE(Rohdaten!L1296,Rohdaten!X1296,Rohdaten!AD1296)</f>
        <v>#DIV/0!</v>
      </c>
      <c r="G1296" s="29" t="e">
        <f t="array" ref="G1296">AVERAGE(IF(Rohdaten!E1296='turnwise standard'!$A$5:$A$99,'turnwise standard'!$F$5:$F$99))</f>
        <v>#DIV/0!</v>
      </c>
      <c r="H1296" s="29" t="b">
        <f>IF(ISERROR(G1296),1&lt;0,E1296-G1296&gt;eval!$B$6)</f>
        <v>0</v>
      </c>
      <c r="I1296" s="32" t="e">
        <f>Rohdaten!L1296-G1296</f>
        <v>#DIV/0!</v>
      </c>
      <c r="J1296" s="32">
        <f t="shared" si="236"/>
        <v>0</v>
      </c>
      <c r="K1296" s="32">
        <f t="shared" si="237"/>
        <v>0</v>
      </c>
      <c r="V1296" s="31" t="e">
        <f t="array" ref="V1296">AVERAGE(IF(Rohdaten!E1296='turnwise standard'!$A$5:$A$99,'turnwise standard'!$P$5:$P$99))</f>
        <v>#DIV/0!</v>
      </c>
      <c r="AF1296" s="32">
        <f>(AC1296)/((AE1296+0.0000000000000000001)/charge/constants!$B$3)</f>
        <v>0</v>
      </c>
      <c r="AG1296" s="32">
        <f>SQRT(AC1296+1)/((AE1296+0.0000000000000000001)/charge/constants!$B$3)</f>
        <v>4.8066000000000004</v>
      </c>
      <c r="AH1296" s="32">
        <f>AF1296/eval!$E$18</f>
        <v>0</v>
      </c>
      <c r="AI1296" s="32">
        <f>AG1296/eval!$E$18</f>
        <v>5.8210958603810132</v>
      </c>
      <c r="AR1296" s="32" t="e">
        <f t="shared" si="238"/>
        <v>#DIV/0!</v>
      </c>
      <c r="AT1296" s="32">
        <f>(AP1296)/((AS1296+0.0000000000000000001)/charge/constants!$B$3)</f>
        <v>0</v>
      </c>
      <c r="AU1296" s="32">
        <f>SQRT(AP1296+1)/((AS1296+0.0000000000000000001)/charge/constants!$B$3)</f>
        <v>4.8066000000000004</v>
      </c>
      <c r="AV1296" s="32">
        <f>AT1296/eval!$E$18</f>
        <v>0</v>
      </c>
      <c r="AW1296" s="32">
        <f>AU1296/eval!$E$18</f>
        <v>5.8210958603810132</v>
      </c>
      <c r="BC1296" s="32" t="e">
        <f>Rohdaten!AD1296-G1296</f>
        <v>#DIV/0!</v>
      </c>
      <c r="BF1296" s="33">
        <f>Rohdaten!AF1296/eval!$B$7</f>
        <v>0</v>
      </c>
    </row>
    <row r="1297" spans="2:58" x14ac:dyDescent="0.2">
      <c r="B1297" s="29">
        <f>IF(1=1,Rohdaten!H1297,"x"&amp;Rohdaten!H1297)</f>
        <v>0</v>
      </c>
      <c r="C1297" s="29">
        <f>IF(101,Rohdaten!F1297,-Rohdaten!F1297)</f>
        <v>0</v>
      </c>
      <c r="E1297" s="32">
        <f>Rohdaten!J1297</f>
        <v>0</v>
      </c>
      <c r="F1297" s="32" t="e">
        <f>AVERAGE(Rohdaten!L1297,Rohdaten!X1297,Rohdaten!AD1297)</f>
        <v>#DIV/0!</v>
      </c>
      <c r="G1297" s="29" t="e">
        <f t="array" ref="G1297">AVERAGE(IF(Rohdaten!E1297='turnwise standard'!$A$5:$A$99,'turnwise standard'!$F$5:$F$99))</f>
        <v>#DIV/0!</v>
      </c>
      <c r="H1297" s="29" t="b">
        <f>IF(ISERROR(G1297),1&lt;0,E1297-G1297&gt;eval!$B$6)</f>
        <v>0</v>
      </c>
      <c r="I1297" s="32" t="e">
        <f>Rohdaten!L1297-G1297</f>
        <v>#DIV/0!</v>
      </c>
      <c r="J1297" s="32">
        <f t="shared" si="236"/>
        <v>0</v>
      </c>
      <c r="K1297" s="32">
        <f t="shared" si="237"/>
        <v>0</v>
      </c>
      <c r="V1297" s="31" t="e">
        <f t="array" ref="V1297">AVERAGE(IF(Rohdaten!E1297='turnwise standard'!$A$5:$A$99,'turnwise standard'!$P$5:$P$99))</f>
        <v>#DIV/0!</v>
      </c>
      <c r="AF1297" s="32">
        <f>(AC1297)/((AE1297+0.0000000000000000001)/charge/constants!$B$3)</f>
        <v>0</v>
      </c>
      <c r="AG1297" s="32">
        <f>SQRT(AC1297+1)/((AE1297+0.0000000000000000001)/charge/constants!$B$3)</f>
        <v>4.8066000000000004</v>
      </c>
      <c r="AH1297" s="32">
        <f>AF1297/eval!$E$18</f>
        <v>0</v>
      </c>
      <c r="AI1297" s="32">
        <f>AG1297/eval!$E$18</f>
        <v>5.8210958603810132</v>
      </c>
      <c r="AR1297" s="32" t="e">
        <f t="shared" si="238"/>
        <v>#DIV/0!</v>
      </c>
      <c r="AT1297" s="32">
        <f>(AP1297)/((AS1297+0.0000000000000000001)/charge/constants!$B$3)</f>
        <v>0</v>
      </c>
      <c r="AU1297" s="32">
        <f>SQRT(AP1297+1)/((AS1297+0.0000000000000000001)/charge/constants!$B$3)</f>
        <v>4.8066000000000004</v>
      </c>
      <c r="AV1297" s="32">
        <f>AT1297/eval!$E$18</f>
        <v>0</v>
      </c>
      <c r="AW1297" s="32">
        <f>AU1297/eval!$E$18</f>
        <v>5.8210958603810132</v>
      </c>
      <c r="BC1297" s="32" t="e">
        <f>Rohdaten!AD1297-G1297</f>
        <v>#DIV/0!</v>
      </c>
      <c r="BF1297" s="33">
        <f>Rohdaten!AF1297/eval!$B$7</f>
        <v>0</v>
      </c>
    </row>
    <row r="1298" spans="2:58" x14ac:dyDescent="0.2">
      <c r="B1298" s="29">
        <f>IF(1=1,Rohdaten!H1298,"x"&amp;Rohdaten!H1298)</f>
        <v>0</v>
      </c>
      <c r="C1298" s="29">
        <f>IF(101,Rohdaten!F1298,-Rohdaten!F1298)</f>
        <v>0</v>
      </c>
      <c r="E1298" s="32">
        <f>Rohdaten!J1298</f>
        <v>0</v>
      </c>
      <c r="F1298" s="32" t="e">
        <f>AVERAGE(Rohdaten!L1298,Rohdaten!X1298,Rohdaten!AD1298)</f>
        <v>#DIV/0!</v>
      </c>
      <c r="G1298" s="29" t="e">
        <f t="array" ref="G1298">AVERAGE(IF(Rohdaten!E1298='turnwise standard'!$A$5:$A$99,'turnwise standard'!$F$5:$F$99))</f>
        <v>#DIV/0!</v>
      </c>
      <c r="H1298" s="29" t="b">
        <f>IF(ISERROR(G1298),1&lt;0,E1298-G1298&gt;eval!$B$6)</f>
        <v>0</v>
      </c>
      <c r="I1298" s="32" t="e">
        <f>Rohdaten!L1298-G1298</f>
        <v>#DIV/0!</v>
      </c>
      <c r="J1298" s="32">
        <f t="shared" si="236"/>
        <v>0</v>
      </c>
      <c r="K1298" s="32">
        <f t="shared" si="237"/>
        <v>0</v>
      </c>
      <c r="V1298" s="31" t="e">
        <f t="array" ref="V1298">AVERAGE(IF(Rohdaten!E1298='turnwise standard'!$A$5:$A$99,'turnwise standard'!$P$5:$P$99))</f>
        <v>#DIV/0!</v>
      </c>
      <c r="AF1298" s="32">
        <f>(AC1298)/((AE1298+0.0000000000000000001)/charge/constants!$B$3)</f>
        <v>0</v>
      </c>
      <c r="AG1298" s="32">
        <f>SQRT(AC1298+1)/((AE1298+0.0000000000000000001)/charge/constants!$B$3)</f>
        <v>4.8066000000000004</v>
      </c>
      <c r="AH1298" s="32">
        <f>AF1298/eval!$E$18</f>
        <v>0</v>
      </c>
      <c r="AI1298" s="32">
        <f>AG1298/eval!$E$18</f>
        <v>5.8210958603810132</v>
      </c>
      <c r="AR1298" s="32" t="e">
        <f t="shared" si="238"/>
        <v>#DIV/0!</v>
      </c>
      <c r="AT1298" s="32">
        <f>(AP1298)/((AS1298+0.0000000000000000001)/charge/constants!$B$3)</f>
        <v>0</v>
      </c>
      <c r="AU1298" s="32">
        <f>SQRT(AP1298+1)/((AS1298+0.0000000000000000001)/charge/constants!$B$3)</f>
        <v>4.8066000000000004</v>
      </c>
      <c r="AV1298" s="32">
        <f>AT1298/eval!$E$18</f>
        <v>0</v>
      </c>
      <c r="AW1298" s="32">
        <f>AU1298/eval!$E$18</f>
        <v>5.8210958603810132</v>
      </c>
      <c r="BC1298" s="32" t="e">
        <f>Rohdaten!AD1298-G1298</f>
        <v>#DIV/0!</v>
      </c>
      <c r="BF1298" s="33">
        <f>Rohdaten!AF1298/eval!$B$7</f>
        <v>0</v>
      </c>
    </row>
    <row r="1299" spans="2:58" x14ac:dyDescent="0.2">
      <c r="B1299" s="29">
        <f>IF(1=1,Rohdaten!H1299,"x"&amp;Rohdaten!H1299)</f>
        <v>0</v>
      </c>
      <c r="C1299" s="29">
        <f>IF(101,Rohdaten!F1299,-Rohdaten!F1299)</f>
        <v>0</v>
      </c>
      <c r="E1299" s="32">
        <f>Rohdaten!J1299</f>
        <v>0</v>
      </c>
      <c r="F1299" s="32" t="e">
        <f>AVERAGE(Rohdaten!L1299,Rohdaten!X1299,Rohdaten!AD1299)</f>
        <v>#DIV/0!</v>
      </c>
      <c r="G1299" s="29" t="e">
        <f t="array" ref="G1299">AVERAGE(IF(Rohdaten!E1299='turnwise standard'!$A$5:$A$99,'turnwise standard'!$F$5:$F$99))</f>
        <v>#DIV/0!</v>
      </c>
      <c r="H1299" s="29" t="b">
        <f>IF(ISERROR(G1299),1&lt;0,E1299-G1299&gt;eval!$B$6)</f>
        <v>0</v>
      </c>
      <c r="I1299" s="32" t="e">
        <f>Rohdaten!L1299-G1299</f>
        <v>#DIV/0!</v>
      </c>
      <c r="J1299" s="32">
        <f t="shared" si="236"/>
        <v>0</v>
      </c>
      <c r="K1299" s="32">
        <f t="shared" si="237"/>
        <v>0</v>
      </c>
      <c r="V1299" s="31" t="e">
        <f t="array" ref="V1299">AVERAGE(IF(Rohdaten!E1299='turnwise standard'!$A$5:$A$99,'turnwise standard'!$P$5:$P$99))</f>
        <v>#DIV/0!</v>
      </c>
      <c r="AF1299" s="32">
        <f>(AC1299)/((AE1299+0.0000000000000000001)/charge/constants!$B$3)</f>
        <v>0</v>
      </c>
      <c r="AG1299" s="32">
        <f>SQRT(AC1299+1)/((AE1299+0.0000000000000000001)/charge/constants!$B$3)</f>
        <v>4.8066000000000004</v>
      </c>
      <c r="AH1299" s="32">
        <f>AF1299/eval!$E$18</f>
        <v>0</v>
      </c>
      <c r="AI1299" s="32">
        <f>AG1299/eval!$E$18</f>
        <v>5.8210958603810132</v>
      </c>
      <c r="AR1299" s="32" t="e">
        <f t="shared" si="238"/>
        <v>#DIV/0!</v>
      </c>
      <c r="AT1299" s="32">
        <f>(AP1299)/((AS1299+0.0000000000000000001)/charge/constants!$B$3)</f>
        <v>0</v>
      </c>
      <c r="AU1299" s="32">
        <f>SQRT(AP1299+1)/((AS1299+0.0000000000000000001)/charge/constants!$B$3)</f>
        <v>4.8066000000000004</v>
      </c>
      <c r="AV1299" s="32">
        <f>AT1299/eval!$E$18</f>
        <v>0</v>
      </c>
      <c r="AW1299" s="32">
        <f>AU1299/eval!$E$18</f>
        <v>5.8210958603810132</v>
      </c>
      <c r="BC1299" s="32" t="e">
        <f>Rohdaten!AD1299-G1299</f>
        <v>#DIV/0!</v>
      </c>
      <c r="BF1299" s="33">
        <f>Rohdaten!AF1299/eval!$B$7</f>
        <v>0</v>
      </c>
    </row>
    <row r="1300" spans="2:58" x14ac:dyDescent="0.2">
      <c r="B1300" s="29">
        <f>IF(1=1,Rohdaten!H1300,"x"&amp;Rohdaten!H1300)</f>
        <v>0</v>
      </c>
      <c r="C1300" s="29">
        <f>IF(101,Rohdaten!F1300,-Rohdaten!F1300)</f>
        <v>0</v>
      </c>
      <c r="E1300" s="32">
        <f>Rohdaten!J1300</f>
        <v>0</v>
      </c>
      <c r="F1300" s="32" t="e">
        <f>AVERAGE(Rohdaten!L1300,Rohdaten!X1300,Rohdaten!AD1300)</f>
        <v>#DIV/0!</v>
      </c>
      <c r="G1300" s="29" t="e">
        <f t="array" ref="G1300">AVERAGE(IF(Rohdaten!E1300='turnwise standard'!$A$5:$A$99,'turnwise standard'!$F$5:$F$99))</f>
        <v>#DIV/0!</v>
      </c>
      <c r="H1300" s="29" t="b">
        <f>IF(ISERROR(G1300),1&lt;0,E1300-G1300&gt;eval!$B$6)</f>
        <v>0</v>
      </c>
      <c r="I1300" s="32" t="e">
        <f>Rohdaten!L1300-G1300</f>
        <v>#DIV/0!</v>
      </c>
      <c r="J1300" s="32">
        <f t="shared" si="236"/>
        <v>0</v>
      </c>
      <c r="K1300" s="32">
        <f t="shared" si="237"/>
        <v>0</v>
      </c>
      <c r="V1300" s="31" t="e">
        <f t="array" ref="V1300">AVERAGE(IF(Rohdaten!E1300='turnwise standard'!$A$5:$A$99,'turnwise standard'!$P$5:$P$99))</f>
        <v>#DIV/0!</v>
      </c>
      <c r="AF1300" s="32">
        <f>(AC1300)/((AE1300+0.0000000000000000001)/charge/constants!$B$3)</f>
        <v>0</v>
      </c>
      <c r="AG1300" s="32">
        <f>SQRT(AC1300+1)/((AE1300+0.0000000000000000001)/charge/constants!$B$3)</f>
        <v>4.8066000000000004</v>
      </c>
      <c r="AH1300" s="32">
        <f>AF1300/eval!$E$18</f>
        <v>0</v>
      </c>
      <c r="AI1300" s="32">
        <f>AG1300/eval!$E$18</f>
        <v>5.8210958603810132</v>
      </c>
      <c r="AR1300" s="32" t="e">
        <f t="shared" si="238"/>
        <v>#DIV/0!</v>
      </c>
      <c r="AT1300" s="32">
        <f>(AP1300)/((AS1300+0.0000000000000000001)/charge/constants!$B$3)</f>
        <v>0</v>
      </c>
      <c r="AU1300" s="32">
        <f>SQRT(AP1300+1)/((AS1300+0.0000000000000000001)/charge/constants!$B$3)</f>
        <v>4.8066000000000004</v>
      </c>
      <c r="AV1300" s="32">
        <f>AT1300/eval!$E$18</f>
        <v>0</v>
      </c>
      <c r="AW1300" s="32">
        <f>AU1300/eval!$E$18</f>
        <v>5.8210958603810132</v>
      </c>
      <c r="BC1300" s="32" t="e">
        <f>Rohdaten!AD1300-G1300</f>
        <v>#DIV/0!</v>
      </c>
      <c r="BF1300" s="33">
        <f>Rohdaten!AF1300/eval!$B$7</f>
        <v>0</v>
      </c>
    </row>
    <row r="1301" spans="2:58" x14ac:dyDescent="0.2">
      <c r="B1301" s="29">
        <f>IF(1=1,Rohdaten!H1301,"x"&amp;Rohdaten!H1301)</f>
        <v>0</v>
      </c>
      <c r="C1301" s="29">
        <f>IF(101,Rohdaten!F1301,-Rohdaten!F1301)</f>
        <v>0</v>
      </c>
      <c r="E1301" s="32">
        <f>Rohdaten!J1301</f>
        <v>0</v>
      </c>
      <c r="F1301" s="32" t="e">
        <f>AVERAGE(Rohdaten!L1301,Rohdaten!X1301,Rohdaten!AD1301)</f>
        <v>#DIV/0!</v>
      </c>
      <c r="G1301" s="29" t="e">
        <f t="array" ref="G1301">AVERAGE(IF(Rohdaten!E1301='turnwise standard'!$A$5:$A$99,'turnwise standard'!$F$5:$F$99))</f>
        <v>#DIV/0!</v>
      </c>
      <c r="H1301" s="29" t="b">
        <f>IF(ISERROR(G1301),1&lt;0,E1301-G1301&gt;eval!$B$6)</f>
        <v>0</v>
      </c>
      <c r="I1301" s="32" t="e">
        <f>Rohdaten!L1301-G1301</f>
        <v>#DIV/0!</v>
      </c>
      <c r="J1301" s="32">
        <f t="shared" si="236"/>
        <v>0</v>
      </c>
      <c r="K1301" s="32">
        <f t="shared" si="237"/>
        <v>0</v>
      </c>
      <c r="V1301" s="31" t="e">
        <f t="array" ref="V1301">AVERAGE(IF(Rohdaten!E1301='turnwise standard'!$A$5:$A$99,'turnwise standard'!$P$5:$P$99))</f>
        <v>#DIV/0!</v>
      </c>
      <c r="AF1301" s="32">
        <f>(AC1301)/((AE1301+0.0000000000000000001)/charge/constants!$B$3)</f>
        <v>0</v>
      </c>
      <c r="AG1301" s="32">
        <f>SQRT(AC1301+1)/((AE1301+0.0000000000000000001)/charge/constants!$B$3)</f>
        <v>4.8066000000000004</v>
      </c>
      <c r="AH1301" s="32">
        <f>AF1301/eval!$E$18</f>
        <v>0</v>
      </c>
      <c r="AI1301" s="32">
        <f>AG1301/eval!$E$18</f>
        <v>5.8210958603810132</v>
      </c>
      <c r="AR1301" s="32" t="e">
        <f t="shared" si="238"/>
        <v>#DIV/0!</v>
      </c>
      <c r="AT1301" s="32">
        <f>(AP1301)/((AS1301+0.0000000000000000001)/charge/constants!$B$3)</f>
        <v>0</v>
      </c>
      <c r="AU1301" s="32">
        <f>SQRT(AP1301+1)/((AS1301+0.0000000000000000001)/charge/constants!$B$3)</f>
        <v>4.8066000000000004</v>
      </c>
      <c r="AV1301" s="32">
        <f>AT1301/eval!$E$18</f>
        <v>0</v>
      </c>
      <c r="AW1301" s="32">
        <f>AU1301/eval!$E$18</f>
        <v>5.8210958603810132</v>
      </c>
      <c r="BC1301" s="32" t="e">
        <f>Rohdaten!AD1301-G1301</f>
        <v>#DIV/0!</v>
      </c>
      <c r="BF1301" s="33">
        <f>Rohdaten!AF1301/eval!$B$7</f>
        <v>0</v>
      </c>
    </row>
    <row r="1302" spans="2:58" x14ac:dyDescent="0.2">
      <c r="B1302" s="29">
        <f>IF(1=1,Rohdaten!H1302,"x"&amp;Rohdaten!H1302)</f>
        <v>0</v>
      </c>
      <c r="C1302" s="29">
        <f>IF(101,Rohdaten!F1302,-Rohdaten!F1302)</f>
        <v>0</v>
      </c>
      <c r="E1302" s="32">
        <f>Rohdaten!J1302</f>
        <v>0</v>
      </c>
      <c r="F1302" s="32" t="e">
        <f>AVERAGE(Rohdaten!L1302,Rohdaten!X1302,Rohdaten!AD1302)</f>
        <v>#DIV/0!</v>
      </c>
      <c r="G1302" s="29" t="e">
        <f t="array" ref="G1302">AVERAGE(IF(Rohdaten!E1302='turnwise standard'!$A$5:$A$99,'turnwise standard'!$F$5:$F$99))</f>
        <v>#DIV/0!</v>
      </c>
      <c r="H1302" s="29" t="b">
        <f>IF(ISERROR(G1302),1&lt;0,E1302-G1302&gt;eval!$B$6)</f>
        <v>0</v>
      </c>
      <c r="I1302" s="32" t="e">
        <f>Rohdaten!L1302-G1302</f>
        <v>#DIV/0!</v>
      </c>
      <c r="J1302" s="32">
        <f t="shared" si="236"/>
        <v>0</v>
      </c>
      <c r="K1302" s="32">
        <f t="shared" si="237"/>
        <v>0</v>
      </c>
      <c r="V1302" s="31" t="e">
        <f t="array" ref="V1302">AVERAGE(IF(Rohdaten!E1302='turnwise standard'!$A$5:$A$99,'turnwise standard'!$P$5:$P$99))</f>
        <v>#DIV/0!</v>
      </c>
      <c r="AF1302" s="32">
        <f>(AC1302)/((AE1302+0.0000000000000000001)/charge/constants!$B$3)</f>
        <v>0</v>
      </c>
      <c r="AG1302" s="32">
        <f>SQRT(AC1302+1)/((AE1302+0.0000000000000000001)/charge/constants!$B$3)</f>
        <v>4.8066000000000004</v>
      </c>
      <c r="AH1302" s="32">
        <f>AF1302/eval!$E$18</f>
        <v>0</v>
      </c>
      <c r="AI1302" s="32">
        <f>AG1302/eval!$E$18</f>
        <v>5.8210958603810132</v>
      </c>
      <c r="AR1302" s="32" t="e">
        <f t="shared" si="238"/>
        <v>#DIV/0!</v>
      </c>
      <c r="AT1302" s="32">
        <f>(AP1302)/((AS1302+0.0000000000000000001)/charge/constants!$B$3)</f>
        <v>0</v>
      </c>
      <c r="AU1302" s="32">
        <f>SQRT(AP1302+1)/((AS1302+0.0000000000000000001)/charge/constants!$B$3)</f>
        <v>4.8066000000000004</v>
      </c>
      <c r="AV1302" s="32">
        <f>AT1302/eval!$E$18</f>
        <v>0</v>
      </c>
      <c r="AW1302" s="32">
        <f>AU1302/eval!$E$18</f>
        <v>5.8210958603810132</v>
      </c>
      <c r="BC1302" s="32" t="e">
        <f>Rohdaten!AD1302-G1302</f>
        <v>#DIV/0!</v>
      </c>
      <c r="BF1302" s="33">
        <f>Rohdaten!AF1302/eval!$B$7</f>
        <v>0</v>
      </c>
    </row>
    <row r="1303" spans="2:58" x14ac:dyDescent="0.2">
      <c r="B1303" s="29">
        <f>IF(1=1,Rohdaten!H1303,"x"&amp;Rohdaten!H1303)</f>
        <v>0</v>
      </c>
      <c r="C1303" s="29">
        <f>IF(101,Rohdaten!F1303,-Rohdaten!F1303)</f>
        <v>0</v>
      </c>
      <c r="E1303" s="32">
        <f>Rohdaten!J1303</f>
        <v>0</v>
      </c>
      <c r="F1303" s="32" t="e">
        <f>AVERAGE(Rohdaten!L1303,Rohdaten!X1303,Rohdaten!AD1303)</f>
        <v>#DIV/0!</v>
      </c>
      <c r="G1303" s="29" t="e">
        <f t="array" ref="G1303">AVERAGE(IF(Rohdaten!E1303='turnwise standard'!$A$5:$A$99,'turnwise standard'!$F$5:$F$99))</f>
        <v>#DIV/0!</v>
      </c>
      <c r="H1303" s="29" t="b">
        <f>IF(ISERROR(G1303),1&lt;0,E1303-G1303&gt;eval!$B$6)</f>
        <v>0</v>
      </c>
      <c r="I1303" s="32" t="e">
        <f>Rohdaten!L1303-G1303</f>
        <v>#DIV/0!</v>
      </c>
      <c r="J1303" s="32">
        <f t="shared" si="236"/>
        <v>0</v>
      </c>
      <c r="K1303" s="32">
        <f t="shared" si="237"/>
        <v>0</v>
      </c>
      <c r="V1303" s="31" t="e">
        <f t="array" ref="V1303">AVERAGE(IF(Rohdaten!E1303='turnwise standard'!$A$5:$A$99,'turnwise standard'!$P$5:$P$99))</f>
        <v>#DIV/0!</v>
      </c>
      <c r="AF1303" s="32">
        <f>(AC1303)/((AE1303+0.0000000000000000001)/charge/constants!$B$3)</f>
        <v>0</v>
      </c>
      <c r="AG1303" s="32">
        <f>SQRT(AC1303+1)/((AE1303+0.0000000000000000001)/charge/constants!$B$3)</f>
        <v>4.8066000000000004</v>
      </c>
      <c r="AH1303" s="32">
        <f>AF1303/eval!$E$18</f>
        <v>0</v>
      </c>
      <c r="AI1303" s="32">
        <f>AG1303/eval!$E$18</f>
        <v>5.8210958603810132</v>
      </c>
      <c r="AR1303" s="32" t="e">
        <f t="shared" si="238"/>
        <v>#DIV/0!</v>
      </c>
      <c r="AT1303" s="32">
        <f>(AP1303)/((AS1303+0.0000000000000000001)/charge/constants!$B$3)</f>
        <v>0</v>
      </c>
      <c r="AU1303" s="32">
        <f>SQRT(AP1303+1)/((AS1303+0.0000000000000000001)/charge/constants!$B$3)</f>
        <v>4.8066000000000004</v>
      </c>
      <c r="AV1303" s="32">
        <f>AT1303/eval!$E$18</f>
        <v>0</v>
      </c>
      <c r="AW1303" s="32">
        <f>AU1303/eval!$E$18</f>
        <v>5.8210958603810132</v>
      </c>
      <c r="BC1303" s="32" t="e">
        <f>Rohdaten!AD1303-G1303</f>
        <v>#DIV/0!</v>
      </c>
      <c r="BF1303" s="33">
        <f>Rohdaten!AF1303/eval!$B$7</f>
        <v>0</v>
      </c>
    </row>
    <row r="1304" spans="2:58" x14ac:dyDescent="0.2">
      <c r="B1304" s="29">
        <f>IF(1=1,Rohdaten!H1304,"x"&amp;Rohdaten!H1304)</f>
        <v>0</v>
      </c>
      <c r="C1304" s="29">
        <f>IF(101,Rohdaten!F1304,-Rohdaten!F1304)</f>
        <v>0</v>
      </c>
      <c r="E1304" s="32">
        <f>Rohdaten!J1304</f>
        <v>0</v>
      </c>
      <c r="F1304" s="32" t="e">
        <f>AVERAGE(Rohdaten!L1304,Rohdaten!X1304,Rohdaten!AD1304)</f>
        <v>#DIV/0!</v>
      </c>
      <c r="G1304" s="29" t="e">
        <f t="array" ref="G1304">AVERAGE(IF(Rohdaten!E1304='turnwise standard'!$A$5:$A$99,'turnwise standard'!$F$5:$F$99))</f>
        <v>#DIV/0!</v>
      </c>
      <c r="H1304" s="29" t="b">
        <f>IF(ISERROR(G1304),1&lt;0,E1304-G1304&gt;eval!$B$6)</f>
        <v>0</v>
      </c>
      <c r="I1304" s="32" t="e">
        <f>Rohdaten!L1304-G1304</f>
        <v>#DIV/0!</v>
      </c>
      <c r="J1304" s="32">
        <f t="shared" si="236"/>
        <v>0</v>
      </c>
      <c r="K1304" s="32">
        <f t="shared" si="237"/>
        <v>0</v>
      </c>
      <c r="V1304" s="31" t="e">
        <f t="array" ref="V1304">AVERAGE(IF(Rohdaten!E1304='turnwise standard'!$A$5:$A$99,'turnwise standard'!$P$5:$P$99))</f>
        <v>#DIV/0!</v>
      </c>
      <c r="AF1304" s="32">
        <f>(AC1304)/((AE1304+0.0000000000000000001)/charge/constants!$B$3)</f>
        <v>0</v>
      </c>
      <c r="AG1304" s="32">
        <f>SQRT(AC1304+1)/((AE1304+0.0000000000000000001)/charge/constants!$B$3)</f>
        <v>4.8066000000000004</v>
      </c>
      <c r="AH1304" s="32">
        <f>AF1304/eval!$E$18</f>
        <v>0</v>
      </c>
      <c r="AI1304" s="32">
        <f>AG1304/eval!$E$18</f>
        <v>5.8210958603810132</v>
      </c>
      <c r="AR1304" s="32" t="e">
        <f t="shared" si="238"/>
        <v>#DIV/0!</v>
      </c>
      <c r="AT1304" s="32">
        <f>(AP1304)/((AS1304+0.0000000000000000001)/charge/constants!$B$3)</f>
        <v>0</v>
      </c>
      <c r="AU1304" s="32">
        <f>SQRT(AP1304+1)/((AS1304+0.0000000000000000001)/charge/constants!$B$3)</f>
        <v>4.8066000000000004</v>
      </c>
      <c r="AV1304" s="32">
        <f>AT1304/eval!$E$18</f>
        <v>0</v>
      </c>
      <c r="AW1304" s="32">
        <f>AU1304/eval!$E$18</f>
        <v>5.8210958603810132</v>
      </c>
      <c r="BC1304" s="32" t="e">
        <f>Rohdaten!AD1304-G1304</f>
        <v>#DIV/0!</v>
      </c>
      <c r="BF1304" s="33">
        <f>Rohdaten!AF1304/eval!$B$7</f>
        <v>0</v>
      </c>
    </row>
    <row r="1305" spans="2:58" x14ac:dyDescent="0.2">
      <c r="B1305" s="29">
        <f>IF(1=1,Rohdaten!H1305,"x"&amp;Rohdaten!H1305)</f>
        <v>0</v>
      </c>
      <c r="C1305" s="29">
        <f>IF(101,Rohdaten!F1305,-Rohdaten!F1305)</f>
        <v>0</v>
      </c>
      <c r="E1305" s="32">
        <f>Rohdaten!J1305</f>
        <v>0</v>
      </c>
      <c r="F1305" s="32" t="e">
        <f>AVERAGE(Rohdaten!L1305,Rohdaten!X1305,Rohdaten!AD1305)</f>
        <v>#DIV/0!</v>
      </c>
      <c r="G1305" s="29" t="e">
        <f t="array" ref="G1305">AVERAGE(IF(Rohdaten!E1305='turnwise standard'!$A$5:$A$99,'turnwise standard'!$F$5:$F$99))</f>
        <v>#DIV/0!</v>
      </c>
      <c r="H1305" s="29" t="b">
        <f>IF(ISERROR(G1305),1&lt;0,E1305-G1305&gt;eval!$B$6)</f>
        <v>0</v>
      </c>
      <c r="I1305" s="32" t="e">
        <f>Rohdaten!L1305-G1305</f>
        <v>#DIV/0!</v>
      </c>
      <c r="J1305" s="32">
        <f t="shared" si="236"/>
        <v>0</v>
      </c>
      <c r="K1305" s="32">
        <f t="shared" si="237"/>
        <v>0</v>
      </c>
      <c r="V1305" s="31" t="e">
        <f t="array" ref="V1305">AVERAGE(IF(Rohdaten!E1305='turnwise standard'!$A$5:$A$99,'turnwise standard'!$P$5:$P$99))</f>
        <v>#DIV/0!</v>
      </c>
      <c r="AF1305" s="32">
        <f>(AC1305)/((AE1305+0.0000000000000000001)/charge/constants!$B$3)</f>
        <v>0</v>
      </c>
      <c r="AG1305" s="32">
        <f>SQRT(AC1305+1)/((AE1305+0.0000000000000000001)/charge/constants!$B$3)</f>
        <v>4.8066000000000004</v>
      </c>
      <c r="AH1305" s="32">
        <f>AF1305/eval!$E$18</f>
        <v>0</v>
      </c>
      <c r="AI1305" s="32">
        <f>AG1305/eval!$E$18</f>
        <v>5.8210958603810132</v>
      </c>
      <c r="AR1305" s="32" t="e">
        <f t="shared" si="238"/>
        <v>#DIV/0!</v>
      </c>
      <c r="AT1305" s="32">
        <f>(AP1305)/((AS1305+0.0000000000000000001)/charge/constants!$B$3)</f>
        <v>0</v>
      </c>
      <c r="AU1305" s="32">
        <f>SQRT(AP1305+1)/((AS1305+0.0000000000000000001)/charge/constants!$B$3)</f>
        <v>4.8066000000000004</v>
      </c>
      <c r="AV1305" s="32">
        <f>AT1305/eval!$E$18</f>
        <v>0</v>
      </c>
      <c r="AW1305" s="32">
        <f>AU1305/eval!$E$18</f>
        <v>5.8210958603810132</v>
      </c>
      <c r="BC1305" s="32" t="e">
        <f>Rohdaten!AD1305-G1305</f>
        <v>#DIV/0!</v>
      </c>
      <c r="BF1305" s="33">
        <f>Rohdaten!AF1305/eval!$B$7</f>
        <v>0</v>
      </c>
    </row>
    <row r="1306" spans="2:58" x14ac:dyDescent="0.2">
      <c r="B1306" s="29">
        <f>IF(1=1,Rohdaten!H1306,"x"&amp;Rohdaten!H1306)</f>
        <v>0</v>
      </c>
      <c r="C1306" s="29">
        <f>IF(101,Rohdaten!F1306,-Rohdaten!F1306)</f>
        <v>0</v>
      </c>
      <c r="E1306" s="32">
        <f>Rohdaten!J1306</f>
        <v>0</v>
      </c>
      <c r="F1306" s="32" t="e">
        <f>AVERAGE(Rohdaten!L1306,Rohdaten!X1306,Rohdaten!AD1306)</f>
        <v>#DIV/0!</v>
      </c>
      <c r="G1306" s="29" t="e">
        <f t="array" ref="G1306">AVERAGE(IF(Rohdaten!E1306='turnwise standard'!$A$5:$A$99,'turnwise standard'!$F$5:$F$99))</f>
        <v>#DIV/0!</v>
      </c>
      <c r="H1306" s="29" t="b">
        <f>IF(ISERROR(G1306),1&lt;0,E1306-G1306&gt;eval!$B$6)</f>
        <v>0</v>
      </c>
      <c r="I1306" s="32" t="e">
        <f>Rohdaten!L1306-G1306</f>
        <v>#DIV/0!</v>
      </c>
      <c r="J1306" s="32">
        <f t="shared" si="236"/>
        <v>0</v>
      </c>
      <c r="K1306" s="32">
        <f t="shared" si="237"/>
        <v>0</v>
      </c>
      <c r="V1306" s="31" t="e">
        <f t="array" ref="V1306">AVERAGE(IF(Rohdaten!E1306='turnwise standard'!$A$5:$A$99,'turnwise standard'!$P$5:$P$99))</f>
        <v>#DIV/0!</v>
      </c>
      <c r="AF1306" s="32">
        <f>(AC1306)/((AE1306+0.0000000000000000001)/charge/constants!$B$3)</f>
        <v>0</v>
      </c>
      <c r="AG1306" s="32">
        <f>SQRT(AC1306+1)/((AE1306+0.0000000000000000001)/charge/constants!$B$3)</f>
        <v>4.8066000000000004</v>
      </c>
      <c r="AH1306" s="32">
        <f>AF1306/eval!$E$18</f>
        <v>0</v>
      </c>
      <c r="AI1306" s="32">
        <f>AG1306/eval!$E$18</f>
        <v>5.8210958603810132</v>
      </c>
      <c r="AR1306" s="32" t="e">
        <f t="shared" si="238"/>
        <v>#DIV/0!</v>
      </c>
      <c r="AT1306" s="32">
        <f>(AP1306)/((AS1306+0.0000000000000000001)/charge/constants!$B$3)</f>
        <v>0</v>
      </c>
      <c r="AU1306" s="32">
        <f>SQRT(AP1306+1)/((AS1306+0.0000000000000000001)/charge/constants!$B$3)</f>
        <v>4.8066000000000004</v>
      </c>
      <c r="AV1306" s="32">
        <f>AT1306/eval!$E$18</f>
        <v>0</v>
      </c>
      <c r="AW1306" s="32">
        <f>AU1306/eval!$E$18</f>
        <v>5.8210958603810132</v>
      </c>
      <c r="BC1306" s="32" t="e">
        <f>Rohdaten!AD1306-G1306</f>
        <v>#DIV/0!</v>
      </c>
      <c r="BF1306" s="33">
        <f>Rohdaten!AF1306/eval!$B$7</f>
        <v>0</v>
      </c>
    </row>
    <row r="1307" spans="2:58" x14ac:dyDescent="0.2">
      <c r="B1307" s="29">
        <f>IF(1=1,Rohdaten!H1307,"x"&amp;Rohdaten!H1307)</f>
        <v>0</v>
      </c>
      <c r="C1307" s="29">
        <f>IF(101,Rohdaten!F1307,-Rohdaten!F1307)</f>
        <v>0</v>
      </c>
      <c r="E1307" s="32">
        <f>Rohdaten!J1307</f>
        <v>0</v>
      </c>
      <c r="F1307" s="32" t="e">
        <f>AVERAGE(Rohdaten!L1307,Rohdaten!X1307,Rohdaten!AD1307)</f>
        <v>#DIV/0!</v>
      </c>
      <c r="G1307" s="29" t="e">
        <f t="array" ref="G1307">AVERAGE(IF(Rohdaten!E1307='turnwise standard'!$A$5:$A$99,'turnwise standard'!$F$5:$F$99))</f>
        <v>#DIV/0!</v>
      </c>
      <c r="H1307" s="29" t="b">
        <f>IF(ISERROR(G1307),1&lt;0,E1307-G1307&gt;eval!$B$6)</f>
        <v>0</v>
      </c>
      <c r="I1307" s="32" t="e">
        <f>Rohdaten!L1307-G1307</f>
        <v>#DIV/0!</v>
      </c>
      <c r="J1307" s="32">
        <f t="shared" si="236"/>
        <v>0</v>
      </c>
      <c r="K1307" s="32">
        <f t="shared" si="237"/>
        <v>0</v>
      </c>
      <c r="V1307" s="31" t="e">
        <f t="array" ref="V1307">AVERAGE(IF(Rohdaten!E1307='turnwise standard'!$A$5:$A$99,'turnwise standard'!$P$5:$P$99))</f>
        <v>#DIV/0!</v>
      </c>
      <c r="AF1307" s="32">
        <f>(AC1307)/((AE1307+0.0000000000000000001)/charge/constants!$B$3)</f>
        <v>0</v>
      </c>
      <c r="AG1307" s="32">
        <f>SQRT(AC1307+1)/((AE1307+0.0000000000000000001)/charge/constants!$B$3)</f>
        <v>4.8066000000000004</v>
      </c>
      <c r="AH1307" s="32">
        <f>AF1307/eval!$E$18</f>
        <v>0</v>
      </c>
      <c r="AI1307" s="32">
        <f>AG1307/eval!$E$18</f>
        <v>5.8210958603810132</v>
      </c>
      <c r="AR1307" s="32" t="e">
        <f t="shared" si="238"/>
        <v>#DIV/0!</v>
      </c>
      <c r="AT1307" s="32">
        <f>(AP1307)/((AS1307+0.0000000000000000001)/charge/constants!$B$3)</f>
        <v>0</v>
      </c>
      <c r="AU1307" s="32">
        <f>SQRT(AP1307+1)/((AS1307+0.0000000000000000001)/charge/constants!$B$3)</f>
        <v>4.8066000000000004</v>
      </c>
      <c r="AV1307" s="32">
        <f>AT1307/eval!$E$18</f>
        <v>0</v>
      </c>
      <c r="AW1307" s="32">
        <f>AU1307/eval!$E$18</f>
        <v>5.8210958603810132</v>
      </c>
      <c r="BC1307" s="32" t="e">
        <f>Rohdaten!AD1307-G1307</f>
        <v>#DIV/0!</v>
      </c>
      <c r="BF1307" s="33">
        <f>Rohdaten!AF1307/eval!$B$7</f>
        <v>0</v>
      </c>
    </row>
    <row r="1308" spans="2:58" x14ac:dyDescent="0.2">
      <c r="B1308" s="29">
        <f>IF(1=1,Rohdaten!H1308,"x"&amp;Rohdaten!H1308)</f>
        <v>0</v>
      </c>
      <c r="C1308" s="29">
        <f>IF(101,Rohdaten!F1308,-Rohdaten!F1308)</f>
        <v>0</v>
      </c>
      <c r="E1308" s="32">
        <f>Rohdaten!J1308</f>
        <v>0</v>
      </c>
      <c r="F1308" s="32" t="e">
        <f>AVERAGE(Rohdaten!L1308,Rohdaten!X1308,Rohdaten!AD1308)</f>
        <v>#DIV/0!</v>
      </c>
      <c r="G1308" s="29" t="e">
        <f t="array" ref="G1308">AVERAGE(IF(Rohdaten!E1308='turnwise standard'!$A$5:$A$99,'turnwise standard'!$F$5:$F$99))</f>
        <v>#DIV/0!</v>
      </c>
      <c r="H1308" s="29" t="b">
        <f>IF(ISERROR(G1308),1&lt;0,E1308-G1308&gt;eval!$B$6)</f>
        <v>0</v>
      </c>
      <c r="I1308" s="32" t="e">
        <f>Rohdaten!L1308-G1308</f>
        <v>#DIV/0!</v>
      </c>
      <c r="J1308" s="32">
        <f t="shared" si="236"/>
        <v>0</v>
      </c>
      <c r="K1308" s="32">
        <f t="shared" si="237"/>
        <v>0</v>
      </c>
      <c r="V1308" s="31" t="e">
        <f t="array" ref="V1308">AVERAGE(IF(Rohdaten!E1308='turnwise standard'!$A$5:$A$99,'turnwise standard'!$P$5:$P$99))</f>
        <v>#DIV/0!</v>
      </c>
      <c r="AF1308" s="32">
        <f>(AC1308)/((AE1308+0.0000000000000000001)/charge/constants!$B$3)</f>
        <v>0</v>
      </c>
      <c r="AG1308" s="32">
        <f>SQRT(AC1308+1)/((AE1308+0.0000000000000000001)/charge/constants!$B$3)</f>
        <v>4.8066000000000004</v>
      </c>
      <c r="AH1308" s="32">
        <f>AF1308/eval!$E$18</f>
        <v>0</v>
      </c>
      <c r="AI1308" s="32">
        <f>AG1308/eval!$E$18</f>
        <v>5.8210958603810132</v>
      </c>
      <c r="AR1308" s="32" t="e">
        <f t="shared" si="238"/>
        <v>#DIV/0!</v>
      </c>
      <c r="AT1308" s="32">
        <f>(AP1308)/((AS1308+0.0000000000000000001)/charge/constants!$B$3)</f>
        <v>0</v>
      </c>
      <c r="AU1308" s="32">
        <f>SQRT(AP1308+1)/((AS1308+0.0000000000000000001)/charge/constants!$B$3)</f>
        <v>4.8066000000000004</v>
      </c>
      <c r="AV1308" s="32">
        <f>AT1308/eval!$E$18</f>
        <v>0</v>
      </c>
      <c r="AW1308" s="32">
        <f>AU1308/eval!$E$18</f>
        <v>5.8210958603810132</v>
      </c>
      <c r="BC1308" s="32" t="e">
        <f>Rohdaten!AD1308-G1308</f>
        <v>#DIV/0!</v>
      </c>
      <c r="BF1308" s="33">
        <f>Rohdaten!AF1308/eval!$B$7</f>
        <v>0</v>
      </c>
    </row>
    <row r="1309" spans="2:58" x14ac:dyDescent="0.2">
      <c r="B1309" s="29">
        <f>IF(1=1,Rohdaten!H1309,"x"&amp;Rohdaten!H1309)</f>
        <v>0</v>
      </c>
      <c r="C1309" s="29">
        <f>IF(101,Rohdaten!F1309,-Rohdaten!F1309)</f>
        <v>0</v>
      </c>
      <c r="E1309" s="32">
        <f>Rohdaten!J1309</f>
        <v>0</v>
      </c>
      <c r="F1309" s="32" t="e">
        <f>AVERAGE(Rohdaten!L1309,Rohdaten!X1309,Rohdaten!AD1309)</f>
        <v>#DIV/0!</v>
      </c>
      <c r="G1309" s="29" t="e">
        <f t="array" ref="G1309">AVERAGE(IF(Rohdaten!E1309='turnwise standard'!$A$5:$A$99,'turnwise standard'!$F$5:$F$99))</f>
        <v>#DIV/0!</v>
      </c>
      <c r="H1309" s="29" t="b">
        <f>IF(ISERROR(G1309),1&lt;0,E1309-G1309&gt;eval!$B$6)</f>
        <v>0</v>
      </c>
      <c r="I1309" s="32" t="e">
        <f>Rohdaten!L1309-G1309</f>
        <v>#DIV/0!</v>
      </c>
      <c r="J1309" s="32">
        <f t="shared" si="236"/>
        <v>0</v>
      </c>
      <c r="K1309" s="32">
        <f t="shared" si="237"/>
        <v>0</v>
      </c>
      <c r="V1309" s="31" t="e">
        <f t="array" ref="V1309">AVERAGE(IF(Rohdaten!E1309='turnwise standard'!$A$5:$A$99,'turnwise standard'!$P$5:$P$99))</f>
        <v>#DIV/0!</v>
      </c>
      <c r="AF1309" s="32">
        <f>(AC1309)/((AE1309+0.0000000000000000001)/charge/constants!$B$3)</f>
        <v>0</v>
      </c>
      <c r="AG1309" s="32">
        <f>SQRT(AC1309+1)/((AE1309+0.0000000000000000001)/charge/constants!$B$3)</f>
        <v>4.8066000000000004</v>
      </c>
      <c r="AH1309" s="32">
        <f>AF1309/eval!$E$18</f>
        <v>0</v>
      </c>
      <c r="AI1309" s="32">
        <f>AG1309/eval!$E$18</f>
        <v>5.8210958603810132</v>
      </c>
      <c r="AR1309" s="32" t="e">
        <f t="shared" si="238"/>
        <v>#DIV/0!</v>
      </c>
      <c r="AT1309" s="32">
        <f>(AP1309)/((AS1309+0.0000000000000000001)/charge/constants!$B$3)</f>
        <v>0</v>
      </c>
      <c r="AU1309" s="32">
        <f>SQRT(AP1309+1)/((AS1309+0.0000000000000000001)/charge/constants!$B$3)</f>
        <v>4.8066000000000004</v>
      </c>
      <c r="AV1309" s="32">
        <f>AT1309/eval!$E$18</f>
        <v>0</v>
      </c>
      <c r="AW1309" s="32">
        <f>AU1309/eval!$E$18</f>
        <v>5.8210958603810132</v>
      </c>
      <c r="BC1309" s="32" t="e">
        <f>Rohdaten!AD1309-G1309</f>
        <v>#DIV/0!</v>
      </c>
      <c r="BF1309" s="33">
        <f>Rohdaten!AF1309/eval!$B$7</f>
        <v>0</v>
      </c>
    </row>
    <row r="1310" spans="2:58" x14ac:dyDescent="0.2">
      <c r="B1310" s="29">
        <f>IF(1=1,Rohdaten!H1310,"x"&amp;Rohdaten!H1310)</f>
        <v>0</v>
      </c>
      <c r="C1310" s="29">
        <f>IF(101,Rohdaten!F1310,-Rohdaten!F1310)</f>
        <v>0</v>
      </c>
      <c r="E1310" s="32">
        <f>Rohdaten!J1310</f>
        <v>0</v>
      </c>
      <c r="F1310" s="32" t="e">
        <f>AVERAGE(Rohdaten!L1310,Rohdaten!X1310,Rohdaten!AD1310)</f>
        <v>#DIV/0!</v>
      </c>
      <c r="G1310" s="29" t="e">
        <f t="array" ref="G1310">AVERAGE(IF(Rohdaten!E1310='turnwise standard'!$A$5:$A$99,'turnwise standard'!$F$5:$F$99))</f>
        <v>#DIV/0!</v>
      </c>
      <c r="H1310" s="29" t="b">
        <f>IF(ISERROR(G1310),1&lt;0,E1310-G1310&gt;eval!$B$6)</f>
        <v>0</v>
      </c>
      <c r="I1310" s="32" t="e">
        <f>Rohdaten!L1310-G1310</f>
        <v>#DIV/0!</v>
      </c>
      <c r="J1310" s="32">
        <f t="shared" si="236"/>
        <v>0</v>
      </c>
      <c r="K1310" s="32">
        <f t="shared" si="237"/>
        <v>0</v>
      </c>
      <c r="V1310" s="31" t="e">
        <f t="array" ref="V1310">AVERAGE(IF(Rohdaten!E1310='turnwise standard'!$A$5:$A$99,'turnwise standard'!$P$5:$P$99))</f>
        <v>#DIV/0!</v>
      </c>
      <c r="AF1310" s="32">
        <f>(AC1310)/((AE1310+0.0000000000000000001)/charge/constants!$B$3)</f>
        <v>0</v>
      </c>
      <c r="AG1310" s="32">
        <f>SQRT(AC1310+1)/((AE1310+0.0000000000000000001)/charge/constants!$B$3)</f>
        <v>4.8066000000000004</v>
      </c>
      <c r="AH1310" s="32">
        <f>AF1310/eval!$E$18</f>
        <v>0</v>
      </c>
      <c r="AI1310" s="32">
        <f>AG1310/eval!$E$18</f>
        <v>5.8210958603810132</v>
      </c>
      <c r="AR1310" s="32" t="e">
        <f t="shared" si="238"/>
        <v>#DIV/0!</v>
      </c>
      <c r="AT1310" s="32">
        <f>(AP1310)/((AS1310+0.0000000000000000001)/charge/constants!$B$3)</f>
        <v>0</v>
      </c>
      <c r="AU1310" s="32">
        <f>SQRT(AP1310+1)/((AS1310+0.0000000000000000001)/charge/constants!$B$3)</f>
        <v>4.8066000000000004</v>
      </c>
      <c r="AV1310" s="32">
        <f>AT1310/eval!$E$18</f>
        <v>0</v>
      </c>
      <c r="AW1310" s="32">
        <f>AU1310/eval!$E$18</f>
        <v>5.8210958603810132</v>
      </c>
      <c r="BC1310" s="32" t="e">
        <f>Rohdaten!AD1310-G1310</f>
        <v>#DIV/0!</v>
      </c>
      <c r="BF1310" s="33">
        <f>Rohdaten!AF1310/eval!$B$7</f>
        <v>0</v>
      </c>
    </row>
    <row r="1311" spans="2:58" x14ac:dyDescent="0.2">
      <c r="B1311" s="29">
        <f>IF(1=1,Rohdaten!H1311,"x"&amp;Rohdaten!H1311)</f>
        <v>0</v>
      </c>
      <c r="C1311" s="29">
        <f>IF(101,Rohdaten!F1311,-Rohdaten!F1311)</f>
        <v>0</v>
      </c>
      <c r="E1311" s="32">
        <f>Rohdaten!J1311</f>
        <v>0</v>
      </c>
      <c r="F1311" s="32" t="e">
        <f>AVERAGE(Rohdaten!L1311,Rohdaten!X1311,Rohdaten!AD1311)</f>
        <v>#DIV/0!</v>
      </c>
      <c r="G1311" s="29" t="e">
        <f t="array" ref="G1311">AVERAGE(IF(Rohdaten!E1311='turnwise standard'!$A$5:$A$99,'turnwise standard'!$F$5:$F$99))</f>
        <v>#DIV/0!</v>
      </c>
      <c r="H1311" s="29" t="b">
        <f>IF(ISERROR(G1311),1&lt;0,E1311-G1311&gt;eval!$B$6)</f>
        <v>0</v>
      </c>
      <c r="I1311" s="32" t="e">
        <f>Rohdaten!L1311-G1311</f>
        <v>#DIV/0!</v>
      </c>
      <c r="J1311" s="32">
        <f t="shared" si="236"/>
        <v>0</v>
      </c>
      <c r="K1311" s="32">
        <f t="shared" si="237"/>
        <v>0</v>
      </c>
      <c r="V1311" s="31" t="e">
        <f t="array" ref="V1311">AVERAGE(IF(Rohdaten!E1311='turnwise standard'!$A$5:$A$99,'turnwise standard'!$P$5:$P$99))</f>
        <v>#DIV/0!</v>
      </c>
      <c r="AF1311" s="32">
        <f>(AC1311)/((AE1311+0.0000000000000000001)/charge/constants!$B$3)</f>
        <v>0</v>
      </c>
      <c r="AG1311" s="32">
        <f>SQRT(AC1311+1)/((AE1311+0.0000000000000000001)/charge/constants!$B$3)</f>
        <v>4.8066000000000004</v>
      </c>
      <c r="AH1311" s="32">
        <f>AF1311/eval!$E$18</f>
        <v>0</v>
      </c>
      <c r="AI1311" s="32">
        <f>AG1311/eval!$E$18</f>
        <v>5.8210958603810132</v>
      </c>
      <c r="AR1311" s="32" t="e">
        <f t="shared" si="238"/>
        <v>#DIV/0!</v>
      </c>
      <c r="AT1311" s="32">
        <f>(AP1311)/((AS1311+0.0000000000000000001)/charge/constants!$B$3)</f>
        <v>0</v>
      </c>
      <c r="AU1311" s="32">
        <f>SQRT(AP1311+1)/((AS1311+0.0000000000000000001)/charge/constants!$B$3)</f>
        <v>4.8066000000000004</v>
      </c>
      <c r="AV1311" s="32">
        <f>AT1311/eval!$E$18</f>
        <v>0</v>
      </c>
      <c r="AW1311" s="32">
        <f>AU1311/eval!$E$18</f>
        <v>5.8210958603810132</v>
      </c>
      <c r="BC1311" s="32" t="e">
        <f>Rohdaten!AD1311-G1311</f>
        <v>#DIV/0!</v>
      </c>
      <c r="BF1311" s="33">
        <f>Rohdaten!AF1311/eval!$B$7</f>
        <v>0</v>
      </c>
    </row>
    <row r="1312" spans="2:58" x14ac:dyDescent="0.2">
      <c r="B1312" s="29">
        <f>IF(1=1,Rohdaten!H1312,"x"&amp;Rohdaten!H1312)</f>
        <v>0</v>
      </c>
      <c r="C1312" s="29">
        <f>IF(101,Rohdaten!F1312,-Rohdaten!F1312)</f>
        <v>0</v>
      </c>
      <c r="E1312" s="32">
        <f>Rohdaten!J1312</f>
        <v>0</v>
      </c>
      <c r="F1312" s="32" t="e">
        <f>AVERAGE(Rohdaten!L1312,Rohdaten!X1312,Rohdaten!AD1312)</f>
        <v>#DIV/0!</v>
      </c>
      <c r="G1312" s="29" t="e">
        <f t="array" ref="G1312">AVERAGE(IF(Rohdaten!E1312='turnwise standard'!$A$5:$A$99,'turnwise standard'!$F$5:$F$99))</f>
        <v>#DIV/0!</v>
      </c>
      <c r="H1312" s="29" t="b">
        <f>IF(ISERROR(G1312),1&lt;0,E1312-G1312&gt;eval!$B$6)</f>
        <v>0</v>
      </c>
      <c r="I1312" s="32" t="e">
        <f>Rohdaten!L1312-G1312</f>
        <v>#DIV/0!</v>
      </c>
      <c r="J1312" s="32">
        <f t="shared" si="236"/>
        <v>0</v>
      </c>
      <c r="K1312" s="32">
        <f t="shared" si="237"/>
        <v>0</v>
      </c>
      <c r="V1312" s="31" t="e">
        <f t="array" ref="V1312">AVERAGE(IF(Rohdaten!E1312='turnwise standard'!$A$5:$A$99,'turnwise standard'!$P$5:$P$99))</f>
        <v>#DIV/0!</v>
      </c>
      <c r="AF1312" s="32">
        <f>(AC1312)/((AE1312+0.0000000000000000001)/charge/constants!$B$3)</f>
        <v>0</v>
      </c>
      <c r="AG1312" s="32">
        <f>SQRT(AC1312+1)/((AE1312+0.0000000000000000001)/charge/constants!$B$3)</f>
        <v>4.8066000000000004</v>
      </c>
      <c r="AH1312" s="32">
        <f>AF1312/eval!$E$18</f>
        <v>0</v>
      </c>
      <c r="AI1312" s="32">
        <f>AG1312/eval!$E$18</f>
        <v>5.8210958603810132</v>
      </c>
      <c r="AR1312" s="32" t="e">
        <f t="shared" si="238"/>
        <v>#DIV/0!</v>
      </c>
      <c r="AT1312" s="32">
        <f>(AP1312)/((AS1312+0.0000000000000000001)/charge/constants!$B$3)</f>
        <v>0</v>
      </c>
      <c r="AU1312" s="32">
        <f>SQRT(AP1312+1)/((AS1312+0.0000000000000000001)/charge/constants!$B$3)</f>
        <v>4.8066000000000004</v>
      </c>
      <c r="AV1312" s="32">
        <f>AT1312/eval!$E$18</f>
        <v>0</v>
      </c>
      <c r="AW1312" s="32">
        <f>AU1312/eval!$E$18</f>
        <v>5.8210958603810132</v>
      </c>
      <c r="BC1312" s="32" t="e">
        <f>Rohdaten!AD1312-G1312</f>
        <v>#DIV/0!</v>
      </c>
      <c r="BF1312" s="33">
        <f>Rohdaten!AF1312/eval!$B$7</f>
        <v>0</v>
      </c>
    </row>
    <row r="1313" spans="2:58" x14ac:dyDescent="0.2">
      <c r="B1313" s="29">
        <f>IF(1=1,Rohdaten!H1313,"x"&amp;Rohdaten!H1313)</f>
        <v>0</v>
      </c>
      <c r="C1313" s="29">
        <f>IF(101,Rohdaten!F1313,-Rohdaten!F1313)</f>
        <v>0</v>
      </c>
      <c r="E1313" s="32">
        <f>Rohdaten!J1313</f>
        <v>0</v>
      </c>
      <c r="F1313" s="32" t="e">
        <f>AVERAGE(Rohdaten!L1313,Rohdaten!X1313,Rohdaten!AD1313)</f>
        <v>#DIV/0!</v>
      </c>
      <c r="G1313" s="29" t="e">
        <f t="array" ref="G1313">AVERAGE(IF(Rohdaten!E1313='turnwise standard'!$A$5:$A$99,'turnwise standard'!$F$5:$F$99))</f>
        <v>#DIV/0!</v>
      </c>
      <c r="H1313" s="29" t="b">
        <f>IF(ISERROR(G1313),1&lt;0,E1313-G1313&gt;eval!$B$6)</f>
        <v>0</v>
      </c>
      <c r="I1313" s="32" t="e">
        <f>Rohdaten!L1313-G1313</f>
        <v>#DIV/0!</v>
      </c>
      <c r="J1313" s="32">
        <f t="shared" si="236"/>
        <v>0</v>
      </c>
      <c r="K1313" s="32">
        <f t="shared" si="237"/>
        <v>0</v>
      </c>
      <c r="V1313" s="31" t="e">
        <f t="array" ref="V1313">AVERAGE(IF(Rohdaten!E1313='turnwise standard'!$A$5:$A$99,'turnwise standard'!$P$5:$P$99))</f>
        <v>#DIV/0!</v>
      </c>
      <c r="AF1313" s="32">
        <f>(AC1313)/((AE1313+0.0000000000000000001)/charge/constants!$B$3)</f>
        <v>0</v>
      </c>
      <c r="AG1313" s="32">
        <f>SQRT(AC1313+1)/((AE1313+0.0000000000000000001)/charge/constants!$B$3)</f>
        <v>4.8066000000000004</v>
      </c>
      <c r="AH1313" s="32">
        <f>AF1313/eval!$E$18</f>
        <v>0</v>
      </c>
      <c r="AI1313" s="32">
        <f>AG1313/eval!$E$18</f>
        <v>5.8210958603810132</v>
      </c>
      <c r="AR1313" s="32" t="e">
        <f t="shared" si="238"/>
        <v>#DIV/0!</v>
      </c>
      <c r="AT1313" s="32">
        <f>(AP1313)/((AS1313+0.0000000000000000001)/charge/constants!$B$3)</f>
        <v>0</v>
      </c>
      <c r="AU1313" s="32">
        <f>SQRT(AP1313+1)/((AS1313+0.0000000000000000001)/charge/constants!$B$3)</f>
        <v>4.8066000000000004</v>
      </c>
      <c r="AV1313" s="32">
        <f>AT1313/eval!$E$18</f>
        <v>0</v>
      </c>
      <c r="AW1313" s="32">
        <f>AU1313/eval!$E$18</f>
        <v>5.8210958603810132</v>
      </c>
      <c r="BC1313" s="32" t="e">
        <f>Rohdaten!AD1313-G1313</f>
        <v>#DIV/0!</v>
      </c>
      <c r="BF1313" s="33">
        <f>Rohdaten!AF1313/eval!$B$7</f>
        <v>0</v>
      </c>
    </row>
    <row r="1314" spans="2:58" x14ac:dyDescent="0.2">
      <c r="B1314" s="29">
        <f>IF(1=1,Rohdaten!H1314,"x"&amp;Rohdaten!H1314)</f>
        <v>0</v>
      </c>
      <c r="C1314" s="29">
        <f>IF(101,Rohdaten!F1314,-Rohdaten!F1314)</f>
        <v>0</v>
      </c>
      <c r="E1314" s="32">
        <f>Rohdaten!J1314</f>
        <v>0</v>
      </c>
      <c r="F1314" s="32" t="e">
        <f>AVERAGE(Rohdaten!L1314,Rohdaten!X1314,Rohdaten!AD1314)</f>
        <v>#DIV/0!</v>
      </c>
      <c r="G1314" s="29" t="e">
        <f t="array" ref="G1314">AVERAGE(IF(Rohdaten!E1314='turnwise standard'!$A$5:$A$99,'turnwise standard'!$F$5:$F$99))</f>
        <v>#DIV/0!</v>
      </c>
      <c r="H1314" s="29" t="b">
        <f>IF(ISERROR(G1314),1&lt;0,E1314-G1314&gt;eval!$B$6)</f>
        <v>0</v>
      </c>
      <c r="I1314" s="32" t="e">
        <f>Rohdaten!L1314-G1314</f>
        <v>#DIV/0!</v>
      </c>
      <c r="J1314" s="32">
        <f t="shared" si="236"/>
        <v>0</v>
      </c>
      <c r="K1314" s="32">
        <f t="shared" si="237"/>
        <v>0</v>
      </c>
      <c r="V1314" s="31" t="e">
        <f t="array" ref="V1314">AVERAGE(IF(Rohdaten!E1314='turnwise standard'!$A$5:$A$99,'turnwise standard'!$P$5:$P$99))</f>
        <v>#DIV/0!</v>
      </c>
      <c r="AF1314" s="32">
        <f>(AC1314)/((AE1314+0.0000000000000000001)/charge/constants!$B$3)</f>
        <v>0</v>
      </c>
      <c r="AG1314" s="32">
        <f>SQRT(AC1314+1)/((AE1314+0.0000000000000000001)/charge/constants!$B$3)</f>
        <v>4.8066000000000004</v>
      </c>
      <c r="AH1314" s="32">
        <f>AF1314/eval!$E$18</f>
        <v>0</v>
      </c>
      <c r="AI1314" s="32">
        <f>AG1314/eval!$E$18</f>
        <v>5.8210958603810132</v>
      </c>
      <c r="AR1314" s="32" t="e">
        <f t="shared" si="238"/>
        <v>#DIV/0!</v>
      </c>
      <c r="AT1314" s="32">
        <f>(AP1314)/((AS1314+0.0000000000000000001)/charge/constants!$B$3)</f>
        <v>0</v>
      </c>
      <c r="AU1314" s="32">
        <f>SQRT(AP1314+1)/((AS1314+0.0000000000000000001)/charge/constants!$B$3)</f>
        <v>4.8066000000000004</v>
      </c>
      <c r="AV1314" s="32">
        <f>AT1314/eval!$E$18</f>
        <v>0</v>
      </c>
      <c r="AW1314" s="32">
        <f>AU1314/eval!$E$18</f>
        <v>5.8210958603810132</v>
      </c>
      <c r="BC1314" s="32" t="e">
        <f>Rohdaten!AD1314-G1314</f>
        <v>#DIV/0!</v>
      </c>
      <c r="BF1314" s="33">
        <f>Rohdaten!AF1314/eval!$B$7</f>
        <v>0</v>
      </c>
    </row>
    <row r="1315" spans="2:58" x14ac:dyDescent="0.2">
      <c r="B1315" s="29">
        <f>IF(1=1,Rohdaten!H1315,"x"&amp;Rohdaten!H1315)</f>
        <v>0</v>
      </c>
      <c r="C1315" s="29">
        <f>IF(101,Rohdaten!F1315,-Rohdaten!F1315)</f>
        <v>0</v>
      </c>
      <c r="E1315" s="32">
        <f>Rohdaten!J1315</f>
        <v>0</v>
      </c>
      <c r="F1315" s="32" t="e">
        <f>AVERAGE(Rohdaten!L1315,Rohdaten!X1315,Rohdaten!AD1315)</f>
        <v>#DIV/0!</v>
      </c>
      <c r="G1315" s="29" t="e">
        <f t="array" ref="G1315">AVERAGE(IF(Rohdaten!E1315='turnwise standard'!$A$5:$A$99,'turnwise standard'!$F$5:$F$99))</f>
        <v>#DIV/0!</v>
      </c>
      <c r="H1315" s="29" t="b">
        <f>IF(ISERROR(G1315),1&lt;0,E1315-G1315&gt;eval!$B$6)</f>
        <v>0</v>
      </c>
      <c r="I1315" s="32" t="e">
        <f>Rohdaten!L1315-G1315</f>
        <v>#DIV/0!</v>
      </c>
      <c r="J1315" s="32">
        <f t="shared" si="236"/>
        <v>0</v>
      </c>
      <c r="K1315" s="32">
        <f t="shared" si="237"/>
        <v>0</v>
      </c>
      <c r="V1315" s="31" t="e">
        <f t="array" ref="V1315">AVERAGE(IF(Rohdaten!E1315='turnwise standard'!$A$5:$A$99,'turnwise standard'!$P$5:$P$99))</f>
        <v>#DIV/0!</v>
      </c>
      <c r="AF1315" s="32">
        <f>(AC1315)/((AE1315+0.0000000000000000001)/charge/constants!$B$3)</f>
        <v>0</v>
      </c>
      <c r="AG1315" s="32">
        <f>SQRT(AC1315+1)/((AE1315+0.0000000000000000001)/charge/constants!$B$3)</f>
        <v>4.8066000000000004</v>
      </c>
      <c r="AH1315" s="32">
        <f>AF1315/eval!$E$18</f>
        <v>0</v>
      </c>
      <c r="AI1315" s="32">
        <f>AG1315/eval!$E$18</f>
        <v>5.8210958603810132</v>
      </c>
      <c r="AR1315" s="32" t="e">
        <f t="shared" si="238"/>
        <v>#DIV/0!</v>
      </c>
      <c r="AT1315" s="32">
        <f>(AP1315)/((AS1315+0.0000000000000000001)/charge/constants!$B$3)</f>
        <v>0</v>
      </c>
      <c r="AU1315" s="32">
        <f>SQRT(AP1315+1)/((AS1315+0.0000000000000000001)/charge/constants!$B$3)</f>
        <v>4.8066000000000004</v>
      </c>
      <c r="AV1315" s="32">
        <f>AT1315/eval!$E$18</f>
        <v>0</v>
      </c>
      <c r="AW1315" s="32">
        <f>AU1315/eval!$E$18</f>
        <v>5.8210958603810132</v>
      </c>
      <c r="BC1315" s="32" t="e">
        <f>Rohdaten!AD1315-G1315</f>
        <v>#DIV/0!</v>
      </c>
      <c r="BF1315" s="33">
        <f>Rohdaten!AF1315/eval!$B$7</f>
        <v>0</v>
      </c>
    </row>
    <row r="1316" spans="2:58" x14ac:dyDescent="0.2">
      <c r="B1316" s="29">
        <f>IF(1=1,Rohdaten!H1316,"x"&amp;Rohdaten!H1316)</f>
        <v>0</v>
      </c>
      <c r="C1316" s="29">
        <f>IF(101,Rohdaten!F1316,-Rohdaten!F1316)</f>
        <v>0</v>
      </c>
      <c r="E1316" s="32">
        <f>Rohdaten!J1316</f>
        <v>0</v>
      </c>
      <c r="F1316" s="32" t="e">
        <f>AVERAGE(Rohdaten!L1316,Rohdaten!X1316,Rohdaten!AD1316)</f>
        <v>#DIV/0!</v>
      </c>
      <c r="G1316" s="29" t="e">
        <f t="array" ref="G1316">AVERAGE(IF(Rohdaten!E1316='turnwise standard'!$A$5:$A$99,'turnwise standard'!$F$5:$F$99))</f>
        <v>#DIV/0!</v>
      </c>
      <c r="H1316" s="29" t="b">
        <f>IF(ISERROR(G1316),1&lt;0,E1316-G1316&gt;eval!$B$6)</f>
        <v>0</v>
      </c>
      <c r="I1316" s="32" t="e">
        <f>Rohdaten!L1316-G1316</f>
        <v>#DIV/0!</v>
      </c>
      <c r="J1316" s="32">
        <f t="shared" si="236"/>
        <v>0</v>
      </c>
      <c r="K1316" s="32">
        <f t="shared" si="237"/>
        <v>0</v>
      </c>
      <c r="V1316" s="31" t="e">
        <f t="array" ref="V1316">AVERAGE(IF(Rohdaten!E1316='turnwise standard'!$A$5:$A$99,'turnwise standard'!$P$5:$P$99))</f>
        <v>#DIV/0!</v>
      </c>
      <c r="AF1316" s="32">
        <f>(AC1316)/((AE1316+0.0000000000000000001)/charge/constants!$B$3)</f>
        <v>0</v>
      </c>
      <c r="AG1316" s="32">
        <f>SQRT(AC1316+1)/((AE1316+0.0000000000000000001)/charge/constants!$B$3)</f>
        <v>4.8066000000000004</v>
      </c>
      <c r="AH1316" s="32">
        <f>AF1316/eval!$E$18</f>
        <v>0</v>
      </c>
      <c r="AI1316" s="32">
        <f>AG1316/eval!$E$18</f>
        <v>5.8210958603810132</v>
      </c>
      <c r="AR1316" s="32" t="e">
        <f t="shared" si="238"/>
        <v>#DIV/0!</v>
      </c>
      <c r="AT1316" s="32">
        <f>(AP1316)/((AS1316+0.0000000000000000001)/charge/constants!$B$3)</f>
        <v>0</v>
      </c>
      <c r="AU1316" s="32">
        <f>SQRT(AP1316+1)/((AS1316+0.0000000000000000001)/charge/constants!$B$3)</f>
        <v>4.8066000000000004</v>
      </c>
      <c r="AV1316" s="32">
        <f>AT1316/eval!$E$18</f>
        <v>0</v>
      </c>
      <c r="AW1316" s="32">
        <f>AU1316/eval!$E$18</f>
        <v>5.8210958603810132</v>
      </c>
      <c r="BC1316" s="32" t="e">
        <f>Rohdaten!AD1316-G1316</f>
        <v>#DIV/0!</v>
      </c>
      <c r="BF1316" s="33">
        <f>Rohdaten!AF1316/eval!$B$7</f>
        <v>0</v>
      </c>
    </row>
    <row r="1317" spans="2:58" x14ac:dyDescent="0.2">
      <c r="B1317" s="29">
        <f>IF(1=1,Rohdaten!H1317,"x"&amp;Rohdaten!H1317)</f>
        <v>0</v>
      </c>
      <c r="C1317" s="29">
        <f>IF(101,Rohdaten!F1317,-Rohdaten!F1317)</f>
        <v>0</v>
      </c>
      <c r="E1317" s="32">
        <f>Rohdaten!J1317</f>
        <v>0</v>
      </c>
      <c r="F1317" s="32" t="e">
        <f>AVERAGE(Rohdaten!L1317,Rohdaten!X1317,Rohdaten!AD1317)</f>
        <v>#DIV/0!</v>
      </c>
      <c r="G1317" s="29" t="e">
        <f t="array" ref="G1317">AVERAGE(IF(Rohdaten!E1317='turnwise standard'!$A$5:$A$99,'turnwise standard'!$F$5:$F$99))</f>
        <v>#DIV/0!</v>
      </c>
      <c r="H1317" s="29" t="b">
        <f>IF(ISERROR(G1317),1&lt;0,E1317-G1317&gt;eval!$B$6)</f>
        <v>0</v>
      </c>
      <c r="I1317" s="32" t="e">
        <f>Rohdaten!L1317-G1317</f>
        <v>#DIV/0!</v>
      </c>
      <c r="J1317" s="32">
        <f t="shared" si="236"/>
        <v>0</v>
      </c>
      <c r="K1317" s="32">
        <f t="shared" si="237"/>
        <v>0</v>
      </c>
      <c r="V1317" s="31" t="e">
        <f t="array" ref="V1317">AVERAGE(IF(Rohdaten!E1317='turnwise standard'!$A$5:$A$99,'turnwise standard'!$P$5:$P$99))</f>
        <v>#DIV/0!</v>
      </c>
      <c r="AF1317" s="32">
        <f>(AC1317)/((AE1317+0.0000000000000000001)/charge/constants!$B$3)</f>
        <v>0</v>
      </c>
      <c r="AG1317" s="32">
        <f>SQRT(AC1317+1)/((AE1317+0.0000000000000000001)/charge/constants!$B$3)</f>
        <v>4.8066000000000004</v>
      </c>
      <c r="AH1317" s="32">
        <f>AF1317/eval!$E$18</f>
        <v>0</v>
      </c>
      <c r="AI1317" s="32">
        <f>AG1317/eval!$E$18</f>
        <v>5.8210958603810132</v>
      </c>
      <c r="AR1317" s="32" t="e">
        <f t="shared" si="238"/>
        <v>#DIV/0!</v>
      </c>
      <c r="AT1317" s="32">
        <f>(AP1317)/((AS1317+0.0000000000000000001)/charge/constants!$B$3)</f>
        <v>0</v>
      </c>
      <c r="AU1317" s="32">
        <f>SQRT(AP1317+1)/((AS1317+0.0000000000000000001)/charge/constants!$B$3)</f>
        <v>4.8066000000000004</v>
      </c>
      <c r="AV1317" s="32">
        <f>AT1317/eval!$E$18</f>
        <v>0</v>
      </c>
      <c r="AW1317" s="32">
        <f>AU1317/eval!$E$18</f>
        <v>5.8210958603810132</v>
      </c>
      <c r="BC1317" s="32" t="e">
        <f>Rohdaten!AD1317-G1317</f>
        <v>#DIV/0!</v>
      </c>
      <c r="BF1317" s="33">
        <f>Rohdaten!AF1317/eval!$B$7</f>
        <v>0</v>
      </c>
    </row>
    <row r="1318" spans="2:58" x14ac:dyDescent="0.2">
      <c r="B1318" s="29">
        <f>IF(1=1,Rohdaten!H1318,"x"&amp;Rohdaten!H1318)</f>
        <v>0</v>
      </c>
      <c r="C1318" s="29">
        <f>IF(101,Rohdaten!F1318,-Rohdaten!F1318)</f>
        <v>0</v>
      </c>
      <c r="E1318" s="32">
        <f>Rohdaten!J1318</f>
        <v>0</v>
      </c>
      <c r="F1318" s="32" t="e">
        <f>AVERAGE(Rohdaten!L1318,Rohdaten!X1318,Rohdaten!AD1318)</f>
        <v>#DIV/0!</v>
      </c>
      <c r="G1318" s="29" t="e">
        <f t="array" ref="G1318">AVERAGE(IF(Rohdaten!E1318='turnwise standard'!$A$5:$A$99,'turnwise standard'!$F$5:$F$99))</f>
        <v>#DIV/0!</v>
      </c>
      <c r="H1318" s="29" t="b">
        <f>IF(ISERROR(G1318),1&lt;0,E1318-G1318&gt;eval!$B$6)</f>
        <v>0</v>
      </c>
      <c r="I1318" s="32" t="e">
        <f>Rohdaten!L1318-G1318</f>
        <v>#DIV/0!</v>
      </c>
      <c r="J1318" s="32">
        <f t="shared" si="236"/>
        <v>0</v>
      </c>
      <c r="K1318" s="32">
        <f t="shared" si="237"/>
        <v>0</v>
      </c>
      <c r="V1318" s="31" t="e">
        <f t="array" ref="V1318">AVERAGE(IF(Rohdaten!E1318='turnwise standard'!$A$5:$A$99,'turnwise standard'!$P$5:$P$99))</f>
        <v>#DIV/0!</v>
      </c>
      <c r="AF1318" s="32">
        <f>(AC1318)/((AE1318+0.0000000000000000001)/charge/constants!$B$3)</f>
        <v>0</v>
      </c>
      <c r="AG1318" s="32">
        <f>SQRT(AC1318+1)/((AE1318+0.0000000000000000001)/charge/constants!$B$3)</f>
        <v>4.8066000000000004</v>
      </c>
      <c r="AH1318" s="32">
        <f>AF1318/eval!$E$18</f>
        <v>0</v>
      </c>
      <c r="AI1318" s="32">
        <f>AG1318/eval!$E$18</f>
        <v>5.8210958603810132</v>
      </c>
      <c r="AR1318" s="32" t="e">
        <f t="shared" si="238"/>
        <v>#DIV/0!</v>
      </c>
      <c r="AT1318" s="32">
        <f>(AP1318)/((AS1318+0.0000000000000000001)/charge/constants!$B$3)</f>
        <v>0</v>
      </c>
      <c r="AU1318" s="32">
        <f>SQRT(AP1318+1)/((AS1318+0.0000000000000000001)/charge/constants!$B$3)</f>
        <v>4.8066000000000004</v>
      </c>
      <c r="AV1318" s="32">
        <f>AT1318/eval!$E$18</f>
        <v>0</v>
      </c>
      <c r="AW1318" s="32">
        <f>AU1318/eval!$E$18</f>
        <v>5.8210958603810132</v>
      </c>
      <c r="BC1318" s="32" t="e">
        <f>Rohdaten!AD1318-G1318</f>
        <v>#DIV/0!</v>
      </c>
      <c r="BF1318" s="33">
        <f>Rohdaten!AF1318/eval!$B$7</f>
        <v>0</v>
      </c>
    </row>
    <row r="1319" spans="2:58" x14ac:dyDescent="0.2">
      <c r="B1319" s="29">
        <f>IF(1=1,Rohdaten!H1319,"x"&amp;Rohdaten!H1319)</f>
        <v>0</v>
      </c>
      <c r="C1319" s="29">
        <f>IF(101,Rohdaten!F1319,-Rohdaten!F1319)</f>
        <v>0</v>
      </c>
      <c r="E1319" s="32">
        <f>Rohdaten!J1319</f>
        <v>0</v>
      </c>
      <c r="F1319" s="32" t="e">
        <f>AVERAGE(Rohdaten!L1319,Rohdaten!X1319,Rohdaten!AD1319)</f>
        <v>#DIV/0!</v>
      </c>
      <c r="G1319" s="29" t="e">
        <f t="array" ref="G1319">AVERAGE(IF(Rohdaten!E1319='turnwise standard'!$A$5:$A$99,'turnwise standard'!$F$5:$F$99))</f>
        <v>#DIV/0!</v>
      </c>
      <c r="H1319" s="29" t="b">
        <f>IF(ISERROR(G1319),1&lt;0,E1319-G1319&gt;eval!$B$6)</f>
        <v>0</v>
      </c>
      <c r="I1319" s="32" t="e">
        <f>Rohdaten!L1319-G1319</f>
        <v>#DIV/0!</v>
      </c>
      <c r="J1319" s="32">
        <f t="shared" si="236"/>
        <v>0</v>
      </c>
      <c r="K1319" s="32">
        <f t="shared" si="237"/>
        <v>0</v>
      </c>
      <c r="V1319" s="31" t="e">
        <f t="array" ref="V1319">AVERAGE(IF(Rohdaten!E1319='turnwise standard'!$A$5:$A$99,'turnwise standard'!$P$5:$P$99))</f>
        <v>#DIV/0!</v>
      </c>
      <c r="AF1319" s="32">
        <f>(AC1319)/((AE1319+0.0000000000000000001)/charge/constants!$B$3)</f>
        <v>0</v>
      </c>
      <c r="AG1319" s="32">
        <f>SQRT(AC1319+1)/((AE1319+0.0000000000000000001)/charge/constants!$B$3)</f>
        <v>4.8066000000000004</v>
      </c>
      <c r="AH1319" s="32">
        <f>AF1319/eval!$E$18</f>
        <v>0</v>
      </c>
      <c r="AI1319" s="32">
        <f>AG1319/eval!$E$18</f>
        <v>5.8210958603810132</v>
      </c>
      <c r="AR1319" s="32" t="e">
        <f t="shared" si="238"/>
        <v>#DIV/0!</v>
      </c>
      <c r="AT1319" s="32">
        <f>(AP1319)/((AS1319+0.0000000000000000001)/charge/constants!$B$3)</f>
        <v>0</v>
      </c>
      <c r="AU1319" s="32">
        <f>SQRT(AP1319+1)/((AS1319+0.0000000000000000001)/charge/constants!$B$3)</f>
        <v>4.8066000000000004</v>
      </c>
      <c r="AV1319" s="32">
        <f>AT1319/eval!$E$18</f>
        <v>0</v>
      </c>
      <c r="AW1319" s="32">
        <f>AU1319/eval!$E$18</f>
        <v>5.8210958603810132</v>
      </c>
      <c r="BC1319" s="32" t="e">
        <f>Rohdaten!AD1319-G1319</f>
        <v>#DIV/0!</v>
      </c>
      <c r="BF1319" s="33">
        <f>Rohdaten!AF1319/eval!$B$7</f>
        <v>0</v>
      </c>
    </row>
    <row r="1320" spans="2:58" x14ac:dyDescent="0.2">
      <c r="B1320" s="29">
        <f>IF(1=1,Rohdaten!H1320,"x"&amp;Rohdaten!H1320)</f>
        <v>0</v>
      </c>
      <c r="C1320" s="29">
        <f>IF(101,Rohdaten!F1320,-Rohdaten!F1320)</f>
        <v>0</v>
      </c>
      <c r="E1320" s="32">
        <f>Rohdaten!J1320</f>
        <v>0</v>
      </c>
      <c r="F1320" s="32" t="e">
        <f>AVERAGE(Rohdaten!L1320,Rohdaten!X1320,Rohdaten!AD1320)</f>
        <v>#DIV/0!</v>
      </c>
      <c r="G1320" s="29" t="e">
        <f t="array" ref="G1320">AVERAGE(IF(Rohdaten!E1320='turnwise standard'!$A$5:$A$99,'turnwise standard'!$F$5:$F$99))</f>
        <v>#DIV/0!</v>
      </c>
      <c r="H1320" s="29" t="b">
        <f>IF(ISERROR(G1320),1&lt;0,E1320-G1320&gt;eval!$B$6)</f>
        <v>0</v>
      </c>
      <c r="I1320" s="32" t="e">
        <f>Rohdaten!L1320-G1320</f>
        <v>#DIV/0!</v>
      </c>
      <c r="J1320" s="32">
        <f t="shared" si="236"/>
        <v>0</v>
      </c>
      <c r="K1320" s="32">
        <f t="shared" si="237"/>
        <v>0</v>
      </c>
      <c r="V1320" s="31" t="e">
        <f t="array" ref="V1320">AVERAGE(IF(Rohdaten!E1320='turnwise standard'!$A$5:$A$99,'turnwise standard'!$P$5:$P$99))</f>
        <v>#DIV/0!</v>
      </c>
      <c r="AF1320" s="32">
        <f>(AC1320)/((AE1320+0.0000000000000000001)/charge/constants!$B$3)</f>
        <v>0</v>
      </c>
      <c r="AG1320" s="32">
        <f>SQRT(AC1320+1)/((AE1320+0.0000000000000000001)/charge/constants!$B$3)</f>
        <v>4.8066000000000004</v>
      </c>
      <c r="AH1320" s="32">
        <f>AF1320/eval!$E$18</f>
        <v>0</v>
      </c>
      <c r="AI1320" s="32">
        <f>AG1320/eval!$E$18</f>
        <v>5.8210958603810132</v>
      </c>
      <c r="AR1320" s="32" t="e">
        <f t="shared" si="238"/>
        <v>#DIV/0!</v>
      </c>
      <c r="AT1320" s="32">
        <f>(AP1320)/((AS1320+0.0000000000000000001)/charge/constants!$B$3)</f>
        <v>0</v>
      </c>
      <c r="AU1320" s="32">
        <f>SQRT(AP1320+1)/((AS1320+0.0000000000000000001)/charge/constants!$B$3)</f>
        <v>4.8066000000000004</v>
      </c>
      <c r="AV1320" s="32">
        <f>AT1320/eval!$E$18</f>
        <v>0</v>
      </c>
      <c r="AW1320" s="32">
        <f>AU1320/eval!$E$18</f>
        <v>5.8210958603810132</v>
      </c>
      <c r="BC1320" s="32" t="e">
        <f>Rohdaten!AD1320-G1320</f>
        <v>#DIV/0!</v>
      </c>
      <c r="BF1320" s="33">
        <f>Rohdaten!AF1320/eval!$B$7</f>
        <v>0</v>
      </c>
    </row>
    <row r="1321" spans="2:58" x14ac:dyDescent="0.2">
      <c r="B1321" s="29">
        <f>IF(1=1,Rohdaten!H1321,"x"&amp;Rohdaten!H1321)</f>
        <v>0</v>
      </c>
      <c r="C1321" s="29">
        <f>IF(101,Rohdaten!F1321,-Rohdaten!F1321)</f>
        <v>0</v>
      </c>
      <c r="E1321" s="32">
        <f>Rohdaten!J1321</f>
        <v>0</v>
      </c>
      <c r="F1321" s="32" t="e">
        <f>AVERAGE(Rohdaten!L1321,Rohdaten!X1321,Rohdaten!AD1321)</f>
        <v>#DIV/0!</v>
      </c>
      <c r="G1321" s="29" t="e">
        <f t="array" ref="G1321">AVERAGE(IF(Rohdaten!E1321='turnwise standard'!$A$5:$A$99,'turnwise standard'!$F$5:$F$99))</f>
        <v>#DIV/0!</v>
      </c>
      <c r="H1321" s="29" t="b">
        <f>IF(ISERROR(G1321),1&lt;0,E1321-G1321&gt;eval!$B$6)</f>
        <v>0</v>
      </c>
      <c r="I1321" s="32" t="e">
        <f>Rohdaten!L1321-G1321</f>
        <v>#DIV/0!</v>
      </c>
      <c r="J1321" s="32">
        <f t="shared" si="236"/>
        <v>0</v>
      </c>
      <c r="K1321" s="32">
        <f t="shared" si="237"/>
        <v>0</v>
      </c>
      <c r="V1321" s="31" t="e">
        <f t="array" ref="V1321">AVERAGE(IF(Rohdaten!E1321='turnwise standard'!$A$5:$A$99,'turnwise standard'!$P$5:$P$99))</f>
        <v>#DIV/0!</v>
      </c>
      <c r="AF1321" s="32">
        <f>(AC1321)/((AE1321+0.0000000000000000001)/charge/constants!$B$3)</f>
        <v>0</v>
      </c>
      <c r="AG1321" s="32">
        <f>SQRT(AC1321+1)/((AE1321+0.0000000000000000001)/charge/constants!$B$3)</f>
        <v>4.8066000000000004</v>
      </c>
      <c r="AH1321" s="32">
        <f>AF1321/eval!$E$18</f>
        <v>0</v>
      </c>
      <c r="AI1321" s="32">
        <f>AG1321/eval!$E$18</f>
        <v>5.8210958603810132</v>
      </c>
      <c r="AR1321" s="32" t="e">
        <f t="shared" si="238"/>
        <v>#DIV/0!</v>
      </c>
      <c r="AT1321" s="32">
        <f>(AP1321)/((AS1321+0.0000000000000000001)/charge/constants!$B$3)</f>
        <v>0</v>
      </c>
      <c r="AU1321" s="32">
        <f>SQRT(AP1321+1)/((AS1321+0.0000000000000000001)/charge/constants!$B$3)</f>
        <v>4.8066000000000004</v>
      </c>
      <c r="AV1321" s="32">
        <f>AT1321/eval!$E$18</f>
        <v>0</v>
      </c>
      <c r="AW1321" s="32">
        <f>AU1321/eval!$E$18</f>
        <v>5.8210958603810132</v>
      </c>
      <c r="BC1321" s="32" t="e">
        <f>Rohdaten!AD1321-G1321</f>
        <v>#DIV/0!</v>
      </c>
      <c r="BF1321" s="33">
        <f>Rohdaten!AF1321/eval!$B$7</f>
        <v>0</v>
      </c>
    </row>
    <row r="1322" spans="2:58" x14ac:dyDescent="0.2">
      <c r="B1322" s="29">
        <f>IF(1=1,Rohdaten!H1322,"x"&amp;Rohdaten!H1322)</f>
        <v>0</v>
      </c>
      <c r="C1322" s="29">
        <f>IF(101,Rohdaten!F1322,-Rohdaten!F1322)</f>
        <v>0</v>
      </c>
      <c r="E1322" s="32">
        <f>Rohdaten!J1322</f>
        <v>0</v>
      </c>
      <c r="F1322" s="32" t="e">
        <f>AVERAGE(Rohdaten!L1322,Rohdaten!X1322,Rohdaten!AD1322)</f>
        <v>#DIV/0!</v>
      </c>
      <c r="G1322" s="29" t="e">
        <f t="array" ref="G1322">AVERAGE(IF(Rohdaten!E1322='turnwise standard'!$A$5:$A$99,'turnwise standard'!$F$5:$F$99))</f>
        <v>#DIV/0!</v>
      </c>
      <c r="H1322" s="29" t="b">
        <f>IF(ISERROR(G1322),1&lt;0,E1322-G1322&gt;eval!$B$6)</f>
        <v>0</v>
      </c>
      <c r="I1322" s="32" t="e">
        <f>Rohdaten!L1322-G1322</f>
        <v>#DIV/0!</v>
      </c>
      <c r="J1322" s="32">
        <f t="shared" si="236"/>
        <v>0</v>
      </c>
      <c r="K1322" s="32">
        <f t="shared" si="237"/>
        <v>0</v>
      </c>
      <c r="V1322" s="31" t="e">
        <f t="array" ref="V1322">AVERAGE(IF(Rohdaten!E1322='turnwise standard'!$A$5:$A$99,'turnwise standard'!$P$5:$P$99))</f>
        <v>#DIV/0!</v>
      </c>
      <c r="AF1322" s="32">
        <f>(AC1322)/((AE1322+0.0000000000000000001)/charge/constants!$B$3)</f>
        <v>0</v>
      </c>
      <c r="AG1322" s="32">
        <f>SQRT(AC1322+1)/((AE1322+0.0000000000000000001)/charge/constants!$B$3)</f>
        <v>4.8066000000000004</v>
      </c>
      <c r="AH1322" s="32">
        <f>AF1322/eval!$E$18</f>
        <v>0</v>
      </c>
      <c r="AI1322" s="32">
        <f>AG1322/eval!$E$18</f>
        <v>5.8210958603810132</v>
      </c>
      <c r="AR1322" s="32" t="e">
        <f t="shared" si="238"/>
        <v>#DIV/0!</v>
      </c>
      <c r="AT1322" s="32">
        <f>(AP1322)/((AS1322+0.0000000000000000001)/charge/constants!$B$3)</f>
        <v>0</v>
      </c>
      <c r="AU1322" s="32">
        <f>SQRT(AP1322+1)/((AS1322+0.0000000000000000001)/charge/constants!$B$3)</f>
        <v>4.8066000000000004</v>
      </c>
      <c r="AV1322" s="32">
        <f>AT1322/eval!$E$18</f>
        <v>0</v>
      </c>
      <c r="AW1322" s="32">
        <f>AU1322/eval!$E$18</f>
        <v>5.8210958603810132</v>
      </c>
      <c r="BC1322" s="32" t="e">
        <f>Rohdaten!AD1322-G1322</f>
        <v>#DIV/0!</v>
      </c>
      <c r="BF1322" s="33">
        <f>Rohdaten!AF1322/eval!$B$7</f>
        <v>0</v>
      </c>
    </row>
    <row r="1323" spans="2:58" x14ac:dyDescent="0.2">
      <c r="B1323" s="29">
        <f>IF(1=1,Rohdaten!H1323,"x"&amp;Rohdaten!H1323)</f>
        <v>0</v>
      </c>
      <c r="C1323" s="29">
        <f>IF(101,Rohdaten!F1323,-Rohdaten!F1323)</f>
        <v>0</v>
      </c>
      <c r="E1323" s="32">
        <f>Rohdaten!J1323</f>
        <v>0</v>
      </c>
      <c r="F1323" s="32" t="e">
        <f>AVERAGE(Rohdaten!L1323,Rohdaten!X1323,Rohdaten!AD1323)</f>
        <v>#DIV/0!</v>
      </c>
      <c r="G1323" s="29" t="e">
        <f t="array" ref="G1323">AVERAGE(IF(Rohdaten!E1323='turnwise standard'!$A$5:$A$99,'turnwise standard'!$F$5:$F$99))</f>
        <v>#DIV/0!</v>
      </c>
      <c r="H1323" s="29" t="b">
        <f>IF(ISERROR(G1323),1&lt;0,E1323-G1323&gt;eval!$B$6)</f>
        <v>0</v>
      </c>
      <c r="I1323" s="32" t="e">
        <f>Rohdaten!L1323-G1323</f>
        <v>#DIV/0!</v>
      </c>
      <c r="J1323" s="32">
        <f t="shared" si="236"/>
        <v>0</v>
      </c>
      <c r="K1323" s="32">
        <f t="shared" si="237"/>
        <v>0</v>
      </c>
      <c r="V1323" s="31" t="e">
        <f t="array" ref="V1323">AVERAGE(IF(Rohdaten!E1323='turnwise standard'!$A$5:$A$99,'turnwise standard'!$P$5:$P$99))</f>
        <v>#DIV/0!</v>
      </c>
      <c r="AF1323" s="32">
        <f>(AC1323)/((AE1323+0.0000000000000000001)/charge/constants!$B$3)</f>
        <v>0</v>
      </c>
      <c r="AG1323" s="32">
        <f>SQRT(AC1323+1)/((AE1323+0.0000000000000000001)/charge/constants!$B$3)</f>
        <v>4.8066000000000004</v>
      </c>
      <c r="AH1323" s="32">
        <f>AF1323/eval!$E$18</f>
        <v>0</v>
      </c>
      <c r="AI1323" s="32">
        <f>AG1323/eval!$E$18</f>
        <v>5.8210958603810132</v>
      </c>
      <c r="AR1323" s="32" t="e">
        <f t="shared" si="238"/>
        <v>#DIV/0!</v>
      </c>
      <c r="AT1323" s="32">
        <f>(AP1323)/((AS1323+0.0000000000000000001)/charge/constants!$B$3)</f>
        <v>0</v>
      </c>
      <c r="AU1323" s="32">
        <f>SQRT(AP1323+1)/((AS1323+0.0000000000000000001)/charge/constants!$B$3)</f>
        <v>4.8066000000000004</v>
      </c>
      <c r="AV1323" s="32">
        <f>AT1323/eval!$E$18</f>
        <v>0</v>
      </c>
      <c r="AW1323" s="32">
        <f>AU1323/eval!$E$18</f>
        <v>5.8210958603810132</v>
      </c>
      <c r="BC1323" s="32" t="e">
        <f>Rohdaten!AD1323-G1323</f>
        <v>#DIV/0!</v>
      </c>
      <c r="BF1323" s="33">
        <f>Rohdaten!AF1323/eval!$B$7</f>
        <v>0</v>
      </c>
    </row>
    <row r="1324" spans="2:58" x14ac:dyDescent="0.2">
      <c r="B1324" s="29">
        <f>IF(1=1,Rohdaten!H1324,"x"&amp;Rohdaten!H1324)</f>
        <v>0</v>
      </c>
      <c r="C1324" s="29">
        <f>IF(101,Rohdaten!F1324,-Rohdaten!F1324)</f>
        <v>0</v>
      </c>
      <c r="E1324" s="32">
        <f>Rohdaten!J1324</f>
        <v>0</v>
      </c>
      <c r="F1324" s="32" t="e">
        <f>AVERAGE(Rohdaten!L1324,Rohdaten!X1324,Rohdaten!AD1324)</f>
        <v>#DIV/0!</v>
      </c>
      <c r="G1324" s="29" t="e">
        <f t="array" ref="G1324">AVERAGE(IF(Rohdaten!E1324='turnwise standard'!$A$5:$A$99,'turnwise standard'!$F$5:$F$99))</f>
        <v>#DIV/0!</v>
      </c>
      <c r="H1324" s="29" t="b">
        <f>IF(ISERROR(G1324),1&lt;0,E1324-G1324&gt;eval!$B$6)</f>
        <v>0</v>
      </c>
      <c r="I1324" s="32" t="e">
        <f>Rohdaten!L1324-G1324</f>
        <v>#DIV/0!</v>
      </c>
      <c r="J1324" s="32">
        <f t="shared" si="236"/>
        <v>0</v>
      </c>
      <c r="K1324" s="32">
        <f t="shared" si="237"/>
        <v>0</v>
      </c>
      <c r="V1324" s="31" t="e">
        <f t="array" ref="V1324">AVERAGE(IF(Rohdaten!E1324='turnwise standard'!$A$5:$A$99,'turnwise standard'!$P$5:$P$99))</f>
        <v>#DIV/0!</v>
      </c>
      <c r="AF1324" s="32">
        <f>(AC1324)/((AE1324+0.0000000000000000001)/charge/constants!$B$3)</f>
        <v>0</v>
      </c>
      <c r="AG1324" s="32">
        <f>SQRT(AC1324+1)/((AE1324+0.0000000000000000001)/charge/constants!$B$3)</f>
        <v>4.8066000000000004</v>
      </c>
      <c r="AH1324" s="32">
        <f>AF1324/eval!$E$18</f>
        <v>0</v>
      </c>
      <c r="AI1324" s="32">
        <f>AG1324/eval!$E$18</f>
        <v>5.8210958603810132</v>
      </c>
      <c r="AR1324" s="32" t="e">
        <f t="shared" si="238"/>
        <v>#DIV/0!</v>
      </c>
      <c r="AT1324" s="32">
        <f>(AP1324)/((AS1324+0.0000000000000000001)/charge/constants!$B$3)</f>
        <v>0</v>
      </c>
      <c r="AU1324" s="32">
        <f>SQRT(AP1324+1)/((AS1324+0.0000000000000000001)/charge/constants!$B$3)</f>
        <v>4.8066000000000004</v>
      </c>
      <c r="AV1324" s="32">
        <f>AT1324/eval!$E$18</f>
        <v>0</v>
      </c>
      <c r="AW1324" s="32">
        <f>AU1324/eval!$E$18</f>
        <v>5.8210958603810132</v>
      </c>
      <c r="BC1324" s="32" t="e">
        <f>Rohdaten!AD1324-G1324</f>
        <v>#DIV/0!</v>
      </c>
      <c r="BF1324" s="33">
        <f>Rohdaten!AF1324/eval!$B$7</f>
        <v>0</v>
      </c>
    </row>
    <row r="1325" spans="2:58" x14ac:dyDescent="0.2">
      <c r="B1325" s="29">
        <f>IF(1=1,Rohdaten!H1325,"x"&amp;Rohdaten!H1325)</f>
        <v>0</v>
      </c>
      <c r="C1325" s="29">
        <f>IF(101,Rohdaten!F1325,-Rohdaten!F1325)</f>
        <v>0</v>
      </c>
      <c r="E1325" s="32">
        <f>Rohdaten!J1325</f>
        <v>0</v>
      </c>
      <c r="F1325" s="32" t="e">
        <f>AVERAGE(Rohdaten!L1325,Rohdaten!X1325,Rohdaten!AD1325)</f>
        <v>#DIV/0!</v>
      </c>
      <c r="G1325" s="29" t="e">
        <f t="array" ref="G1325">AVERAGE(IF(Rohdaten!E1325='turnwise standard'!$A$5:$A$99,'turnwise standard'!$F$5:$F$99))</f>
        <v>#DIV/0!</v>
      </c>
      <c r="H1325" s="29" t="b">
        <f>IF(ISERROR(G1325),1&lt;0,E1325-G1325&gt;eval!$B$6)</f>
        <v>0</v>
      </c>
      <c r="I1325" s="32" t="e">
        <f>Rohdaten!L1325-G1325</f>
        <v>#DIV/0!</v>
      </c>
      <c r="J1325" s="32">
        <f t="shared" si="236"/>
        <v>0</v>
      </c>
      <c r="K1325" s="32">
        <f t="shared" si="237"/>
        <v>0</v>
      </c>
      <c r="V1325" s="31" t="e">
        <f t="array" ref="V1325">AVERAGE(IF(Rohdaten!E1325='turnwise standard'!$A$5:$A$99,'turnwise standard'!$P$5:$P$99))</f>
        <v>#DIV/0!</v>
      </c>
      <c r="AF1325" s="32">
        <f>(AC1325)/((AE1325+0.0000000000000000001)/charge/constants!$B$3)</f>
        <v>0</v>
      </c>
      <c r="AG1325" s="32">
        <f>SQRT(AC1325+1)/((AE1325+0.0000000000000000001)/charge/constants!$B$3)</f>
        <v>4.8066000000000004</v>
      </c>
      <c r="AH1325" s="32">
        <f>AF1325/eval!$E$18</f>
        <v>0</v>
      </c>
      <c r="AI1325" s="32">
        <f>AG1325/eval!$E$18</f>
        <v>5.8210958603810132</v>
      </c>
      <c r="AR1325" s="32" t="e">
        <f t="shared" si="238"/>
        <v>#DIV/0!</v>
      </c>
      <c r="AT1325" s="32">
        <f>(AP1325)/((AS1325+0.0000000000000000001)/charge/constants!$B$3)</f>
        <v>0</v>
      </c>
      <c r="AU1325" s="32">
        <f>SQRT(AP1325+1)/((AS1325+0.0000000000000000001)/charge/constants!$B$3)</f>
        <v>4.8066000000000004</v>
      </c>
      <c r="AV1325" s="32">
        <f>AT1325/eval!$E$18</f>
        <v>0</v>
      </c>
      <c r="AW1325" s="32">
        <f>AU1325/eval!$E$18</f>
        <v>5.8210958603810132</v>
      </c>
      <c r="BC1325" s="32" t="e">
        <f>Rohdaten!AD1325-G1325</f>
        <v>#DIV/0!</v>
      </c>
      <c r="BF1325" s="33">
        <f>Rohdaten!AF1325/eval!$B$7</f>
        <v>0</v>
      </c>
    </row>
    <row r="1326" spans="2:58" x14ac:dyDescent="0.2">
      <c r="B1326" s="29">
        <f>IF(1=1,Rohdaten!H1326,"x"&amp;Rohdaten!H1326)</f>
        <v>0</v>
      </c>
      <c r="C1326" s="29">
        <f>IF(101,Rohdaten!F1326,-Rohdaten!F1326)</f>
        <v>0</v>
      </c>
      <c r="E1326" s="32">
        <f>Rohdaten!J1326</f>
        <v>0</v>
      </c>
      <c r="F1326" s="32" t="e">
        <f>AVERAGE(Rohdaten!L1326,Rohdaten!X1326,Rohdaten!AD1326)</f>
        <v>#DIV/0!</v>
      </c>
      <c r="G1326" s="29" t="e">
        <f t="array" ref="G1326">AVERAGE(IF(Rohdaten!E1326='turnwise standard'!$A$5:$A$99,'turnwise standard'!$F$5:$F$99))</f>
        <v>#DIV/0!</v>
      </c>
      <c r="H1326" s="29" t="b">
        <f>IF(ISERROR(G1326),1&lt;0,E1326-G1326&gt;eval!$B$6)</f>
        <v>0</v>
      </c>
      <c r="I1326" s="32" t="e">
        <f>Rohdaten!L1326-G1326</f>
        <v>#DIV/0!</v>
      </c>
      <c r="J1326" s="32">
        <f t="shared" si="236"/>
        <v>0</v>
      </c>
      <c r="K1326" s="32">
        <f t="shared" si="237"/>
        <v>0</v>
      </c>
      <c r="V1326" s="31" t="e">
        <f t="array" ref="V1326">AVERAGE(IF(Rohdaten!E1326='turnwise standard'!$A$5:$A$99,'turnwise standard'!$P$5:$P$99))</f>
        <v>#DIV/0!</v>
      </c>
      <c r="AF1326" s="32">
        <f>(AC1326)/((AE1326+0.0000000000000000001)/charge/constants!$B$3)</f>
        <v>0</v>
      </c>
      <c r="AG1326" s="32">
        <f>SQRT(AC1326+1)/((AE1326+0.0000000000000000001)/charge/constants!$B$3)</f>
        <v>4.8066000000000004</v>
      </c>
      <c r="AH1326" s="32">
        <f>AF1326/eval!$E$18</f>
        <v>0</v>
      </c>
      <c r="AI1326" s="32">
        <f>AG1326/eval!$E$18</f>
        <v>5.8210958603810132</v>
      </c>
      <c r="AR1326" s="32" t="e">
        <f t="shared" si="238"/>
        <v>#DIV/0!</v>
      </c>
      <c r="AT1326" s="32">
        <f>(AP1326)/((AS1326+0.0000000000000000001)/charge/constants!$B$3)</f>
        <v>0</v>
      </c>
      <c r="AU1326" s="32">
        <f>SQRT(AP1326+1)/((AS1326+0.0000000000000000001)/charge/constants!$B$3)</f>
        <v>4.8066000000000004</v>
      </c>
      <c r="AV1326" s="32">
        <f>AT1326/eval!$E$18</f>
        <v>0</v>
      </c>
      <c r="AW1326" s="32">
        <f>AU1326/eval!$E$18</f>
        <v>5.8210958603810132</v>
      </c>
      <c r="BC1326" s="32" t="e">
        <f>Rohdaten!AD1326-G1326</f>
        <v>#DIV/0!</v>
      </c>
      <c r="BF1326" s="33">
        <f>Rohdaten!AF1326/eval!$B$7</f>
        <v>0</v>
      </c>
    </row>
    <row r="1327" spans="2:58" x14ac:dyDescent="0.2">
      <c r="B1327" s="29">
        <f>IF(1=1,Rohdaten!H1327,"x"&amp;Rohdaten!H1327)</f>
        <v>0</v>
      </c>
      <c r="C1327" s="29">
        <f>IF(101,Rohdaten!F1327,-Rohdaten!F1327)</f>
        <v>0</v>
      </c>
      <c r="E1327" s="32">
        <f>Rohdaten!J1327</f>
        <v>0</v>
      </c>
      <c r="F1327" s="32" t="e">
        <f>AVERAGE(Rohdaten!L1327,Rohdaten!X1327,Rohdaten!AD1327)</f>
        <v>#DIV/0!</v>
      </c>
      <c r="G1327" s="29" t="e">
        <f t="array" ref="G1327">AVERAGE(IF(Rohdaten!E1327='turnwise standard'!$A$5:$A$99,'turnwise standard'!$F$5:$F$99))</f>
        <v>#DIV/0!</v>
      </c>
      <c r="H1327" s="29" t="b">
        <f>IF(ISERROR(G1327),1&lt;0,E1327-G1327&gt;eval!$B$6)</f>
        <v>0</v>
      </c>
      <c r="I1327" s="32" t="e">
        <f>Rohdaten!L1327-G1327</f>
        <v>#DIV/0!</v>
      </c>
      <c r="J1327" s="32">
        <f t="shared" si="236"/>
        <v>0</v>
      </c>
      <c r="K1327" s="32">
        <f t="shared" si="237"/>
        <v>0</v>
      </c>
      <c r="V1327" s="31" t="e">
        <f t="array" ref="V1327">AVERAGE(IF(Rohdaten!E1327='turnwise standard'!$A$5:$A$99,'turnwise standard'!$P$5:$P$99))</f>
        <v>#DIV/0!</v>
      </c>
      <c r="AF1327" s="32">
        <f>(AC1327)/((AE1327+0.0000000000000000001)/charge/constants!$B$3)</f>
        <v>0</v>
      </c>
      <c r="AG1327" s="32">
        <f>SQRT(AC1327+1)/((AE1327+0.0000000000000000001)/charge/constants!$B$3)</f>
        <v>4.8066000000000004</v>
      </c>
      <c r="AH1327" s="32">
        <f>AF1327/eval!$E$18</f>
        <v>0</v>
      </c>
      <c r="AI1327" s="32">
        <f>AG1327/eval!$E$18</f>
        <v>5.8210958603810132</v>
      </c>
      <c r="AR1327" s="32" t="e">
        <f t="shared" si="238"/>
        <v>#DIV/0!</v>
      </c>
      <c r="AT1327" s="32">
        <f>(AP1327)/((AS1327+0.0000000000000000001)/charge/constants!$B$3)</f>
        <v>0</v>
      </c>
      <c r="AU1327" s="32">
        <f>SQRT(AP1327+1)/((AS1327+0.0000000000000000001)/charge/constants!$B$3)</f>
        <v>4.8066000000000004</v>
      </c>
      <c r="AV1327" s="32">
        <f>AT1327/eval!$E$18</f>
        <v>0</v>
      </c>
      <c r="AW1327" s="32">
        <f>AU1327/eval!$E$18</f>
        <v>5.8210958603810132</v>
      </c>
      <c r="BC1327" s="32" t="e">
        <f>Rohdaten!AD1327-G1327</f>
        <v>#DIV/0!</v>
      </c>
      <c r="BF1327" s="33">
        <f>Rohdaten!AF1327/eval!$B$7</f>
        <v>0</v>
      </c>
    </row>
    <row r="1328" spans="2:58" x14ac:dyDescent="0.2">
      <c r="B1328" s="29">
        <f>IF(1=1,Rohdaten!H1328,"x"&amp;Rohdaten!H1328)</f>
        <v>0</v>
      </c>
      <c r="C1328" s="29">
        <f>IF(101,Rohdaten!F1328,-Rohdaten!F1328)</f>
        <v>0</v>
      </c>
      <c r="E1328" s="32">
        <f>Rohdaten!J1328</f>
        <v>0</v>
      </c>
      <c r="F1328" s="32" t="e">
        <f>AVERAGE(Rohdaten!L1328,Rohdaten!X1328,Rohdaten!AD1328)</f>
        <v>#DIV/0!</v>
      </c>
      <c r="G1328" s="29" t="e">
        <f t="array" ref="G1328">AVERAGE(IF(Rohdaten!E1328='turnwise standard'!$A$5:$A$99,'turnwise standard'!$F$5:$F$99))</f>
        <v>#DIV/0!</v>
      </c>
      <c r="H1328" s="29" t="b">
        <f>IF(ISERROR(G1328),1&lt;0,E1328-G1328&gt;eval!$B$6)</f>
        <v>0</v>
      </c>
      <c r="I1328" s="32" t="e">
        <f>Rohdaten!L1328-G1328</f>
        <v>#DIV/0!</v>
      </c>
      <c r="J1328" s="32">
        <f t="shared" si="236"/>
        <v>0</v>
      </c>
      <c r="K1328" s="32">
        <f t="shared" si="237"/>
        <v>0</v>
      </c>
      <c r="V1328" s="31" t="e">
        <f t="array" ref="V1328">AVERAGE(IF(Rohdaten!E1328='turnwise standard'!$A$5:$A$99,'turnwise standard'!$P$5:$P$99))</f>
        <v>#DIV/0!</v>
      </c>
      <c r="AF1328" s="32">
        <f>(AC1328)/((AE1328+0.0000000000000000001)/charge/constants!$B$3)</f>
        <v>0</v>
      </c>
      <c r="AG1328" s="32">
        <f>SQRT(AC1328+1)/((AE1328+0.0000000000000000001)/charge/constants!$B$3)</f>
        <v>4.8066000000000004</v>
      </c>
      <c r="AH1328" s="32">
        <f>AF1328/eval!$E$18</f>
        <v>0</v>
      </c>
      <c r="AI1328" s="32">
        <f>AG1328/eval!$E$18</f>
        <v>5.8210958603810132</v>
      </c>
      <c r="AR1328" s="32" t="e">
        <f t="shared" si="238"/>
        <v>#DIV/0!</v>
      </c>
      <c r="AT1328" s="32">
        <f>(AP1328)/((AS1328+0.0000000000000000001)/charge/constants!$B$3)</f>
        <v>0</v>
      </c>
      <c r="AU1328" s="32">
        <f>SQRT(AP1328+1)/((AS1328+0.0000000000000000001)/charge/constants!$B$3)</f>
        <v>4.8066000000000004</v>
      </c>
      <c r="AV1328" s="32">
        <f>AT1328/eval!$E$18</f>
        <v>0</v>
      </c>
      <c r="AW1328" s="32">
        <f>AU1328/eval!$E$18</f>
        <v>5.8210958603810132</v>
      </c>
      <c r="BC1328" s="32" t="e">
        <f>Rohdaten!AD1328-G1328</f>
        <v>#DIV/0!</v>
      </c>
      <c r="BF1328" s="33">
        <f>Rohdaten!AF1328/eval!$B$7</f>
        <v>0</v>
      </c>
    </row>
    <row r="1329" spans="2:58" x14ac:dyDescent="0.2">
      <c r="B1329" s="29">
        <f>IF(1=1,Rohdaten!H1329,"x"&amp;Rohdaten!H1329)</f>
        <v>0</v>
      </c>
      <c r="C1329" s="29">
        <f>IF(101,Rohdaten!F1329,-Rohdaten!F1329)</f>
        <v>0</v>
      </c>
      <c r="E1329" s="32">
        <f>Rohdaten!J1329</f>
        <v>0</v>
      </c>
      <c r="F1329" s="32" t="e">
        <f>AVERAGE(Rohdaten!L1329,Rohdaten!X1329,Rohdaten!AD1329)</f>
        <v>#DIV/0!</v>
      </c>
      <c r="G1329" s="29" t="e">
        <f t="array" ref="G1329">AVERAGE(IF(Rohdaten!E1329='turnwise standard'!$A$5:$A$99,'turnwise standard'!$F$5:$F$99))</f>
        <v>#DIV/0!</v>
      </c>
      <c r="H1329" s="29" t="b">
        <f>IF(ISERROR(G1329),1&lt;0,E1329-G1329&gt;eval!$B$6)</f>
        <v>0</v>
      </c>
      <c r="I1329" s="32" t="e">
        <f>Rohdaten!L1329-G1329</f>
        <v>#DIV/0!</v>
      </c>
      <c r="J1329" s="32">
        <f t="shared" si="236"/>
        <v>0</v>
      </c>
      <c r="K1329" s="32">
        <f t="shared" si="237"/>
        <v>0</v>
      </c>
      <c r="V1329" s="31" t="e">
        <f t="array" ref="V1329">AVERAGE(IF(Rohdaten!E1329='turnwise standard'!$A$5:$A$99,'turnwise standard'!$P$5:$P$99))</f>
        <v>#DIV/0!</v>
      </c>
      <c r="AF1329" s="32">
        <f>(AC1329)/((AE1329+0.0000000000000000001)/charge/constants!$B$3)</f>
        <v>0</v>
      </c>
      <c r="AG1329" s="32">
        <f>SQRT(AC1329+1)/((AE1329+0.0000000000000000001)/charge/constants!$B$3)</f>
        <v>4.8066000000000004</v>
      </c>
      <c r="AH1329" s="32">
        <f>AF1329/eval!$E$18</f>
        <v>0</v>
      </c>
      <c r="AI1329" s="32">
        <f>AG1329/eval!$E$18</f>
        <v>5.8210958603810132</v>
      </c>
      <c r="AR1329" s="32" t="e">
        <f t="shared" si="238"/>
        <v>#DIV/0!</v>
      </c>
      <c r="AT1329" s="32">
        <f>(AP1329)/((AS1329+0.0000000000000000001)/charge/constants!$B$3)</f>
        <v>0</v>
      </c>
      <c r="AU1329" s="32">
        <f>SQRT(AP1329+1)/((AS1329+0.0000000000000000001)/charge/constants!$B$3)</f>
        <v>4.8066000000000004</v>
      </c>
      <c r="AV1329" s="32">
        <f>AT1329/eval!$E$18</f>
        <v>0</v>
      </c>
      <c r="AW1329" s="32">
        <f>AU1329/eval!$E$18</f>
        <v>5.8210958603810132</v>
      </c>
      <c r="BC1329" s="32" t="e">
        <f>Rohdaten!AD1329-G1329</f>
        <v>#DIV/0!</v>
      </c>
      <c r="BF1329" s="33">
        <f>Rohdaten!AF1329/eval!$B$7</f>
        <v>0</v>
      </c>
    </row>
    <row r="1330" spans="2:58" x14ac:dyDescent="0.2">
      <c r="B1330" s="29">
        <f>IF(1=1,Rohdaten!H1330,"x"&amp;Rohdaten!H1330)</f>
        <v>0</v>
      </c>
      <c r="C1330" s="29">
        <f>IF(101,Rohdaten!F1330,-Rohdaten!F1330)</f>
        <v>0</v>
      </c>
      <c r="E1330" s="32">
        <f>Rohdaten!J1330</f>
        <v>0</v>
      </c>
      <c r="F1330" s="32" t="e">
        <f>AVERAGE(Rohdaten!L1330,Rohdaten!X1330,Rohdaten!AD1330)</f>
        <v>#DIV/0!</v>
      </c>
      <c r="G1330" s="29" t="e">
        <f t="array" ref="G1330">AVERAGE(IF(Rohdaten!E1330='turnwise standard'!$A$5:$A$99,'turnwise standard'!$F$5:$F$99))</f>
        <v>#DIV/0!</v>
      </c>
      <c r="H1330" s="29" t="b">
        <f>IF(ISERROR(G1330),1&lt;0,E1330-G1330&gt;eval!$B$6)</f>
        <v>0</v>
      </c>
      <c r="I1330" s="32" t="e">
        <f>Rohdaten!L1330-G1330</f>
        <v>#DIV/0!</v>
      </c>
      <c r="J1330" s="32">
        <f t="shared" si="236"/>
        <v>0</v>
      </c>
      <c r="K1330" s="32">
        <f t="shared" si="237"/>
        <v>0</v>
      </c>
      <c r="V1330" s="31" t="e">
        <f t="array" ref="V1330">AVERAGE(IF(Rohdaten!E1330='turnwise standard'!$A$5:$A$99,'turnwise standard'!$P$5:$P$99))</f>
        <v>#DIV/0!</v>
      </c>
      <c r="AF1330" s="32">
        <f>(AC1330)/((AE1330+0.0000000000000000001)/charge/constants!$B$3)</f>
        <v>0</v>
      </c>
      <c r="AG1330" s="32">
        <f>SQRT(AC1330+1)/((AE1330+0.0000000000000000001)/charge/constants!$B$3)</f>
        <v>4.8066000000000004</v>
      </c>
      <c r="AH1330" s="32">
        <f>AF1330/eval!$E$18</f>
        <v>0</v>
      </c>
      <c r="AI1330" s="32">
        <f>AG1330/eval!$E$18</f>
        <v>5.8210958603810132</v>
      </c>
      <c r="AR1330" s="32" t="e">
        <f t="shared" si="238"/>
        <v>#DIV/0!</v>
      </c>
      <c r="AT1330" s="32">
        <f>(AP1330)/((AS1330+0.0000000000000000001)/charge/constants!$B$3)</f>
        <v>0</v>
      </c>
      <c r="AU1330" s="32">
        <f>SQRT(AP1330+1)/((AS1330+0.0000000000000000001)/charge/constants!$B$3)</f>
        <v>4.8066000000000004</v>
      </c>
      <c r="AV1330" s="32">
        <f>AT1330/eval!$E$18</f>
        <v>0</v>
      </c>
      <c r="AW1330" s="32">
        <f>AU1330/eval!$E$18</f>
        <v>5.8210958603810132</v>
      </c>
      <c r="BC1330" s="32" t="e">
        <f>Rohdaten!AD1330-G1330</f>
        <v>#DIV/0!</v>
      </c>
      <c r="BF1330" s="33">
        <f>Rohdaten!AF1330/eval!$B$7</f>
        <v>0</v>
      </c>
    </row>
    <row r="1331" spans="2:58" x14ac:dyDescent="0.2">
      <c r="B1331" s="29">
        <f>IF(1=1,Rohdaten!H1331,"x"&amp;Rohdaten!H1331)</f>
        <v>0</v>
      </c>
      <c r="C1331" s="29">
        <f>IF(101,Rohdaten!F1331,-Rohdaten!F1331)</f>
        <v>0</v>
      </c>
      <c r="E1331" s="32">
        <f>Rohdaten!J1331</f>
        <v>0</v>
      </c>
      <c r="F1331" s="32" t="e">
        <f>AVERAGE(Rohdaten!L1331,Rohdaten!X1331,Rohdaten!AD1331)</f>
        <v>#DIV/0!</v>
      </c>
      <c r="G1331" s="29" t="e">
        <f t="array" ref="G1331">AVERAGE(IF(Rohdaten!E1331='turnwise standard'!$A$5:$A$99,'turnwise standard'!$F$5:$F$99))</f>
        <v>#DIV/0!</v>
      </c>
      <c r="H1331" s="29" t="b">
        <f>IF(ISERROR(G1331),1&lt;0,E1331-G1331&gt;eval!$B$6)</f>
        <v>0</v>
      </c>
      <c r="I1331" s="32" t="e">
        <f>Rohdaten!L1331-G1331</f>
        <v>#DIV/0!</v>
      </c>
      <c r="J1331" s="32">
        <f t="shared" si="236"/>
        <v>0</v>
      </c>
      <c r="K1331" s="32">
        <f t="shared" si="237"/>
        <v>0</v>
      </c>
      <c r="V1331" s="31" t="e">
        <f t="array" ref="V1331">AVERAGE(IF(Rohdaten!E1331='turnwise standard'!$A$5:$A$99,'turnwise standard'!$P$5:$P$99))</f>
        <v>#DIV/0!</v>
      </c>
      <c r="AF1331" s="32">
        <f>(AC1331)/((AE1331+0.0000000000000000001)/charge/constants!$B$3)</f>
        <v>0</v>
      </c>
      <c r="AG1331" s="32">
        <f>SQRT(AC1331+1)/((AE1331+0.0000000000000000001)/charge/constants!$B$3)</f>
        <v>4.8066000000000004</v>
      </c>
      <c r="AH1331" s="32">
        <f>AF1331/eval!$E$18</f>
        <v>0</v>
      </c>
      <c r="AI1331" s="32">
        <f>AG1331/eval!$E$18</f>
        <v>5.8210958603810132</v>
      </c>
      <c r="AR1331" s="32" t="e">
        <f t="shared" si="238"/>
        <v>#DIV/0!</v>
      </c>
      <c r="AT1331" s="32">
        <f>(AP1331)/((AS1331+0.0000000000000000001)/charge/constants!$B$3)</f>
        <v>0</v>
      </c>
      <c r="AU1331" s="32">
        <f>SQRT(AP1331+1)/((AS1331+0.0000000000000000001)/charge/constants!$B$3)</f>
        <v>4.8066000000000004</v>
      </c>
      <c r="AV1331" s="32">
        <f>AT1331/eval!$E$18</f>
        <v>0</v>
      </c>
      <c r="AW1331" s="32">
        <f>AU1331/eval!$E$18</f>
        <v>5.8210958603810132</v>
      </c>
      <c r="BC1331" s="32" t="e">
        <f>Rohdaten!AD1331-G1331</f>
        <v>#DIV/0!</v>
      </c>
      <c r="BF1331" s="33">
        <f>Rohdaten!AF1331/eval!$B$7</f>
        <v>0</v>
      </c>
    </row>
    <row r="1332" spans="2:58" x14ac:dyDescent="0.2">
      <c r="B1332" s="29">
        <f>IF(1=1,Rohdaten!H1332,"x"&amp;Rohdaten!H1332)</f>
        <v>0</v>
      </c>
      <c r="C1332" s="29">
        <f>IF(101,Rohdaten!F1332,-Rohdaten!F1332)</f>
        <v>0</v>
      </c>
      <c r="E1332" s="32">
        <f>Rohdaten!J1332</f>
        <v>0</v>
      </c>
      <c r="F1332" s="32" t="e">
        <f>AVERAGE(Rohdaten!L1332,Rohdaten!X1332,Rohdaten!AD1332)</f>
        <v>#DIV/0!</v>
      </c>
      <c r="G1332" s="29" t="e">
        <f t="array" ref="G1332">AVERAGE(IF(Rohdaten!E1332='turnwise standard'!$A$5:$A$99,'turnwise standard'!$F$5:$F$99))</f>
        <v>#DIV/0!</v>
      </c>
      <c r="H1332" s="29" t="b">
        <f>IF(ISERROR(G1332),1&lt;0,E1332-G1332&gt;eval!$B$6)</f>
        <v>0</v>
      </c>
      <c r="I1332" s="32" t="e">
        <f>Rohdaten!L1332-G1332</f>
        <v>#DIV/0!</v>
      </c>
      <c r="J1332" s="32">
        <f t="shared" si="236"/>
        <v>0</v>
      </c>
      <c r="K1332" s="32">
        <f t="shared" si="237"/>
        <v>0</v>
      </c>
      <c r="V1332" s="31" t="e">
        <f t="array" ref="V1332">AVERAGE(IF(Rohdaten!E1332='turnwise standard'!$A$5:$A$99,'turnwise standard'!$P$5:$P$99))</f>
        <v>#DIV/0!</v>
      </c>
      <c r="AF1332" s="32">
        <f>(AC1332)/((AE1332+0.0000000000000000001)/charge/constants!$B$3)</f>
        <v>0</v>
      </c>
      <c r="AG1332" s="32">
        <f>SQRT(AC1332+1)/((AE1332+0.0000000000000000001)/charge/constants!$B$3)</f>
        <v>4.8066000000000004</v>
      </c>
      <c r="AH1332" s="32">
        <f>AF1332/eval!$E$18</f>
        <v>0</v>
      </c>
      <c r="AI1332" s="32">
        <f>AG1332/eval!$E$18</f>
        <v>5.8210958603810132</v>
      </c>
      <c r="AR1332" s="32" t="e">
        <f t="shared" si="238"/>
        <v>#DIV/0!</v>
      </c>
      <c r="AT1332" s="32">
        <f>(AP1332)/((AS1332+0.0000000000000000001)/charge/constants!$B$3)</f>
        <v>0</v>
      </c>
      <c r="AU1332" s="32">
        <f>SQRT(AP1332+1)/((AS1332+0.0000000000000000001)/charge/constants!$B$3)</f>
        <v>4.8066000000000004</v>
      </c>
      <c r="AV1332" s="32">
        <f>AT1332/eval!$E$18</f>
        <v>0</v>
      </c>
      <c r="AW1332" s="32">
        <f>AU1332/eval!$E$18</f>
        <v>5.8210958603810132</v>
      </c>
      <c r="BC1332" s="32" t="e">
        <f>Rohdaten!AD1332-G1332</f>
        <v>#DIV/0!</v>
      </c>
      <c r="BF1332" s="33">
        <f>Rohdaten!AF1332/eval!$B$7</f>
        <v>0</v>
      </c>
    </row>
    <row r="1333" spans="2:58" x14ac:dyDescent="0.2">
      <c r="B1333" s="29">
        <f>IF(1=1,Rohdaten!H1333,"x"&amp;Rohdaten!H1333)</f>
        <v>0</v>
      </c>
      <c r="C1333" s="29">
        <f>IF(101,Rohdaten!F1333,-Rohdaten!F1333)</f>
        <v>0</v>
      </c>
      <c r="E1333" s="32">
        <f>Rohdaten!J1333</f>
        <v>0</v>
      </c>
      <c r="F1333" s="32" t="e">
        <f>AVERAGE(Rohdaten!L1333,Rohdaten!X1333,Rohdaten!AD1333)</f>
        <v>#DIV/0!</v>
      </c>
      <c r="G1333" s="29" t="e">
        <f t="array" ref="G1333">AVERAGE(IF(Rohdaten!E1333='turnwise standard'!$A$5:$A$99,'turnwise standard'!$F$5:$F$99))</f>
        <v>#DIV/0!</v>
      </c>
      <c r="H1333" s="29" t="b">
        <f>IF(ISERROR(G1333),1&lt;0,E1333-G1333&gt;eval!$B$6)</f>
        <v>0</v>
      </c>
      <c r="I1333" s="32" t="e">
        <f>Rohdaten!L1333-G1333</f>
        <v>#DIV/0!</v>
      </c>
      <c r="J1333" s="32">
        <f t="shared" si="236"/>
        <v>0</v>
      </c>
      <c r="K1333" s="32">
        <f t="shared" si="237"/>
        <v>0</v>
      </c>
      <c r="V1333" s="31" t="e">
        <f t="array" ref="V1333">AVERAGE(IF(Rohdaten!E1333='turnwise standard'!$A$5:$A$99,'turnwise standard'!$P$5:$P$99))</f>
        <v>#DIV/0!</v>
      </c>
      <c r="AF1333" s="32">
        <f>(AC1333)/((AE1333+0.0000000000000000001)/charge/constants!$B$3)</f>
        <v>0</v>
      </c>
      <c r="AG1333" s="32">
        <f>SQRT(AC1333+1)/((AE1333+0.0000000000000000001)/charge/constants!$B$3)</f>
        <v>4.8066000000000004</v>
      </c>
      <c r="AH1333" s="32">
        <f>AF1333/eval!$E$18</f>
        <v>0</v>
      </c>
      <c r="AI1333" s="32">
        <f>AG1333/eval!$E$18</f>
        <v>5.8210958603810132</v>
      </c>
      <c r="AR1333" s="32" t="e">
        <f t="shared" si="238"/>
        <v>#DIV/0!</v>
      </c>
      <c r="AT1333" s="32">
        <f>(AP1333)/((AS1333+0.0000000000000000001)/charge/constants!$B$3)</f>
        <v>0</v>
      </c>
      <c r="AU1333" s="32">
        <f>SQRT(AP1333+1)/((AS1333+0.0000000000000000001)/charge/constants!$B$3)</f>
        <v>4.8066000000000004</v>
      </c>
      <c r="AV1333" s="32">
        <f>AT1333/eval!$E$18</f>
        <v>0</v>
      </c>
      <c r="AW1333" s="32">
        <f>AU1333/eval!$E$18</f>
        <v>5.8210958603810132</v>
      </c>
      <c r="BC1333" s="32" t="e">
        <f>Rohdaten!AD1333-G1333</f>
        <v>#DIV/0!</v>
      </c>
      <c r="BF1333" s="33">
        <f>Rohdaten!AF1333/eval!$B$7</f>
        <v>0</v>
      </c>
    </row>
    <row r="1334" spans="2:58" x14ac:dyDescent="0.2">
      <c r="B1334" s="29">
        <f>IF(1=1,Rohdaten!H1334,"x"&amp;Rohdaten!H1334)</f>
        <v>0</v>
      </c>
      <c r="C1334" s="29">
        <f>IF(101,Rohdaten!F1334,-Rohdaten!F1334)</f>
        <v>0</v>
      </c>
      <c r="E1334" s="32">
        <f>Rohdaten!J1334</f>
        <v>0</v>
      </c>
      <c r="F1334" s="32" t="e">
        <f>AVERAGE(Rohdaten!L1334,Rohdaten!X1334,Rohdaten!AD1334)</f>
        <v>#DIV/0!</v>
      </c>
      <c r="G1334" s="29" t="e">
        <f t="array" ref="G1334">AVERAGE(IF(Rohdaten!E1334='turnwise standard'!$A$5:$A$99,'turnwise standard'!$F$5:$F$99))</f>
        <v>#DIV/0!</v>
      </c>
      <c r="H1334" s="29" t="b">
        <f>IF(ISERROR(G1334),1&lt;0,E1334-G1334&gt;eval!$B$6)</f>
        <v>0</v>
      </c>
      <c r="I1334" s="32" t="e">
        <f>Rohdaten!L1334-G1334</f>
        <v>#DIV/0!</v>
      </c>
      <c r="J1334" s="32">
        <f t="shared" si="236"/>
        <v>0</v>
      </c>
      <c r="K1334" s="32">
        <f t="shared" si="237"/>
        <v>0</v>
      </c>
      <c r="V1334" s="31" t="e">
        <f t="array" ref="V1334">AVERAGE(IF(Rohdaten!E1334='turnwise standard'!$A$5:$A$99,'turnwise standard'!$P$5:$P$99))</f>
        <v>#DIV/0!</v>
      </c>
      <c r="AF1334" s="32">
        <f>(AC1334)/((AE1334+0.0000000000000000001)/charge/constants!$B$3)</f>
        <v>0</v>
      </c>
      <c r="AG1334" s="32">
        <f>SQRT(AC1334+1)/((AE1334+0.0000000000000000001)/charge/constants!$B$3)</f>
        <v>4.8066000000000004</v>
      </c>
      <c r="AH1334" s="32">
        <f>AF1334/eval!$E$18</f>
        <v>0</v>
      </c>
      <c r="AI1334" s="32">
        <f>AG1334/eval!$E$18</f>
        <v>5.8210958603810132</v>
      </c>
      <c r="AR1334" s="32" t="e">
        <f t="shared" si="238"/>
        <v>#DIV/0!</v>
      </c>
      <c r="AT1334" s="32">
        <f>(AP1334)/((AS1334+0.0000000000000000001)/charge/constants!$B$3)</f>
        <v>0</v>
      </c>
      <c r="AU1334" s="32">
        <f>SQRT(AP1334+1)/((AS1334+0.0000000000000000001)/charge/constants!$B$3)</f>
        <v>4.8066000000000004</v>
      </c>
      <c r="AV1334" s="32">
        <f>AT1334/eval!$E$18</f>
        <v>0</v>
      </c>
      <c r="AW1334" s="32">
        <f>AU1334/eval!$E$18</f>
        <v>5.8210958603810132</v>
      </c>
      <c r="BC1334" s="32" t="e">
        <f>Rohdaten!AD1334-G1334</f>
        <v>#DIV/0!</v>
      </c>
      <c r="BF1334" s="33">
        <f>Rohdaten!AF1334/eval!$B$7</f>
        <v>0</v>
      </c>
    </row>
    <row r="1335" spans="2:58" x14ac:dyDescent="0.2">
      <c r="B1335" s="29">
        <f>IF(1=1,Rohdaten!H1335,"x"&amp;Rohdaten!H1335)</f>
        <v>0</v>
      </c>
      <c r="C1335" s="29">
        <f>IF(101,Rohdaten!F1335,-Rohdaten!F1335)</f>
        <v>0</v>
      </c>
      <c r="E1335" s="32">
        <f>Rohdaten!J1335</f>
        <v>0</v>
      </c>
      <c r="F1335" s="32" t="e">
        <f>AVERAGE(Rohdaten!L1335,Rohdaten!X1335,Rohdaten!AD1335)</f>
        <v>#DIV/0!</v>
      </c>
      <c r="G1335" s="29" t="e">
        <f t="array" ref="G1335">AVERAGE(IF(Rohdaten!E1335='turnwise standard'!$A$5:$A$99,'turnwise standard'!$F$5:$F$99))</f>
        <v>#DIV/0!</v>
      </c>
      <c r="H1335" s="29" t="b">
        <f>IF(ISERROR(G1335),1&lt;0,E1335-G1335&gt;eval!$B$6)</f>
        <v>0</v>
      </c>
      <c r="I1335" s="32" t="e">
        <f>Rohdaten!L1335-G1335</f>
        <v>#DIV/0!</v>
      </c>
      <c r="J1335" s="32">
        <f t="shared" si="236"/>
        <v>0</v>
      </c>
      <c r="K1335" s="32">
        <f t="shared" si="237"/>
        <v>0</v>
      </c>
      <c r="V1335" s="31" t="e">
        <f t="array" ref="V1335">AVERAGE(IF(Rohdaten!E1335='turnwise standard'!$A$5:$A$99,'turnwise standard'!$P$5:$P$99))</f>
        <v>#DIV/0!</v>
      </c>
      <c r="AF1335" s="32">
        <f>(AC1335)/((AE1335+0.0000000000000000001)/charge/constants!$B$3)</f>
        <v>0</v>
      </c>
      <c r="AG1335" s="32">
        <f>SQRT(AC1335+1)/((AE1335+0.0000000000000000001)/charge/constants!$B$3)</f>
        <v>4.8066000000000004</v>
      </c>
      <c r="AH1335" s="32">
        <f>AF1335/eval!$E$18</f>
        <v>0</v>
      </c>
      <c r="AI1335" s="32">
        <f>AG1335/eval!$E$18</f>
        <v>5.8210958603810132</v>
      </c>
      <c r="AR1335" s="32" t="e">
        <f t="shared" si="238"/>
        <v>#DIV/0!</v>
      </c>
      <c r="AT1335" s="32">
        <f>(AP1335)/((AS1335+0.0000000000000000001)/charge/constants!$B$3)</f>
        <v>0</v>
      </c>
      <c r="AU1335" s="32">
        <f>SQRT(AP1335+1)/((AS1335+0.0000000000000000001)/charge/constants!$B$3)</f>
        <v>4.8066000000000004</v>
      </c>
      <c r="AV1335" s="32">
        <f>AT1335/eval!$E$18</f>
        <v>0</v>
      </c>
      <c r="AW1335" s="32">
        <f>AU1335/eval!$E$18</f>
        <v>5.8210958603810132</v>
      </c>
      <c r="BC1335" s="32" t="e">
        <f>Rohdaten!AD1335-G1335</f>
        <v>#DIV/0!</v>
      </c>
      <c r="BF1335" s="33">
        <f>Rohdaten!AF1335/eval!$B$7</f>
        <v>0</v>
      </c>
    </row>
    <row r="1336" spans="2:58" x14ac:dyDescent="0.2">
      <c r="B1336" s="29">
        <f>IF(1=1,Rohdaten!H1336,"x"&amp;Rohdaten!H1336)</f>
        <v>0</v>
      </c>
      <c r="C1336" s="29">
        <f>IF(101,Rohdaten!F1336,-Rohdaten!F1336)</f>
        <v>0</v>
      </c>
      <c r="E1336" s="32">
        <f>Rohdaten!J1336</f>
        <v>0</v>
      </c>
      <c r="F1336" s="32" t="e">
        <f>AVERAGE(Rohdaten!L1336,Rohdaten!X1336,Rohdaten!AD1336)</f>
        <v>#DIV/0!</v>
      </c>
      <c r="G1336" s="29" t="e">
        <f t="array" ref="G1336">AVERAGE(IF(Rohdaten!E1336='turnwise standard'!$A$5:$A$99,'turnwise standard'!$F$5:$F$99))</f>
        <v>#DIV/0!</v>
      </c>
      <c r="H1336" s="29" t="b">
        <f>IF(ISERROR(G1336),1&lt;0,E1336-G1336&gt;eval!$B$6)</f>
        <v>0</v>
      </c>
      <c r="I1336" s="32" t="e">
        <f>Rohdaten!L1336-G1336</f>
        <v>#DIV/0!</v>
      </c>
      <c r="J1336" s="32">
        <f t="shared" si="236"/>
        <v>0</v>
      </c>
      <c r="K1336" s="32">
        <f t="shared" si="237"/>
        <v>0</v>
      </c>
      <c r="V1336" s="31" t="e">
        <f t="array" ref="V1336">AVERAGE(IF(Rohdaten!E1336='turnwise standard'!$A$5:$A$99,'turnwise standard'!$P$5:$P$99))</f>
        <v>#DIV/0!</v>
      </c>
      <c r="AF1336" s="32">
        <f>(AC1336)/((AE1336+0.0000000000000000001)/charge/constants!$B$3)</f>
        <v>0</v>
      </c>
      <c r="AG1336" s="32">
        <f>SQRT(AC1336+1)/((AE1336+0.0000000000000000001)/charge/constants!$B$3)</f>
        <v>4.8066000000000004</v>
      </c>
      <c r="AH1336" s="32">
        <f>AF1336/eval!$E$18</f>
        <v>0</v>
      </c>
      <c r="AI1336" s="32">
        <f>AG1336/eval!$E$18</f>
        <v>5.8210958603810132</v>
      </c>
      <c r="AR1336" s="32" t="e">
        <f t="shared" si="238"/>
        <v>#DIV/0!</v>
      </c>
      <c r="AT1336" s="32">
        <f>(AP1336)/((AS1336+0.0000000000000000001)/charge/constants!$B$3)</f>
        <v>0</v>
      </c>
      <c r="AU1336" s="32">
        <f>SQRT(AP1336+1)/((AS1336+0.0000000000000000001)/charge/constants!$B$3)</f>
        <v>4.8066000000000004</v>
      </c>
      <c r="AV1336" s="32">
        <f>AT1336/eval!$E$18</f>
        <v>0</v>
      </c>
      <c r="AW1336" s="32">
        <f>AU1336/eval!$E$18</f>
        <v>5.8210958603810132</v>
      </c>
      <c r="BC1336" s="32" t="e">
        <f>Rohdaten!AD1336-G1336</f>
        <v>#DIV/0!</v>
      </c>
      <c r="BF1336" s="33">
        <f>Rohdaten!AF1336/eval!$B$7</f>
        <v>0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zoomScale="85" zoomScaleNormal="85" zoomScalePageLayoutView="85" workbookViewId="0">
      <selection activeCell="F49" sqref="F49"/>
    </sheetView>
  </sheetViews>
  <sheetFormatPr baseColWidth="10" defaultColWidth="8.42578125" defaultRowHeight="12.75" x14ac:dyDescent="0.2"/>
  <cols>
    <col min="1" max="1" width="11.42578125" style="35" customWidth="1"/>
    <col min="2" max="2" width="22.42578125" style="35" customWidth="1"/>
    <col min="3" max="3" width="7" style="35" customWidth="1"/>
    <col min="4" max="4" width="28.85546875" style="35" customWidth="1"/>
    <col min="5" max="5" width="11.42578125" style="35" customWidth="1"/>
    <col min="6" max="6" width="17.85546875" style="35" customWidth="1"/>
    <col min="7" max="7" width="10" style="35" customWidth="1"/>
    <col min="8" max="8" width="24.42578125" style="35" customWidth="1"/>
    <col min="9" max="9" width="14.42578125" style="35" customWidth="1"/>
    <col min="10" max="10" width="6.42578125" style="35" customWidth="1"/>
    <col min="11" max="11" width="5.42578125" style="35" customWidth="1"/>
    <col min="12" max="12" width="9" style="35" customWidth="1"/>
    <col min="13" max="13" width="11.42578125" style="141" customWidth="1"/>
    <col min="14" max="15" width="8.42578125" style="35"/>
    <col min="16" max="16" width="8.85546875" style="35" customWidth="1"/>
    <col min="17" max="17" width="11.42578125" style="35" customWidth="1"/>
    <col min="18" max="16384" width="8.42578125" style="35"/>
  </cols>
  <sheetData>
    <row r="1" spans="1:19" x14ac:dyDescent="0.2">
      <c r="A1" s="37"/>
      <c r="B1" s="41" t="s">
        <v>482</v>
      </c>
    </row>
    <row r="2" spans="1:19" x14ac:dyDescent="0.2">
      <c r="A2" s="37"/>
    </row>
    <row r="3" spans="1:19" x14ac:dyDescent="0.2">
      <c r="A3" s="37"/>
    </row>
    <row r="4" spans="1:19" x14ac:dyDescent="0.2">
      <c r="A4" s="37"/>
    </row>
    <row r="5" spans="1:19" ht="15" x14ac:dyDescent="0.3">
      <c r="A5" s="36" t="s">
        <v>128</v>
      </c>
      <c r="B5" s="35" t="s">
        <v>129</v>
      </c>
      <c r="C5" s="35" t="s">
        <v>130</v>
      </c>
      <c r="D5" s="35" t="s">
        <v>41</v>
      </c>
      <c r="E5" s="35" t="s">
        <v>131</v>
      </c>
      <c r="F5" s="37" t="s">
        <v>132</v>
      </c>
      <c r="G5" s="35" t="s">
        <v>133</v>
      </c>
      <c r="H5" s="38" t="s">
        <v>129</v>
      </c>
      <c r="I5" s="39" t="s">
        <v>134</v>
      </c>
      <c r="J5" s="39" t="s">
        <v>135</v>
      </c>
      <c r="K5" s="39" t="s">
        <v>136</v>
      </c>
      <c r="L5" s="39" t="s">
        <v>137</v>
      </c>
      <c r="M5" s="141" t="s">
        <v>138</v>
      </c>
      <c r="N5" s="35" t="s">
        <v>139</v>
      </c>
      <c r="O5" s="39" t="s">
        <v>140</v>
      </c>
      <c r="P5" s="39"/>
      <c r="Q5" s="39" t="s">
        <v>132</v>
      </c>
      <c r="R5" s="39" t="s">
        <v>132</v>
      </c>
    </row>
    <row r="6" spans="1:19" ht="15" x14ac:dyDescent="0.2">
      <c r="A6" s="136" t="s">
        <v>128</v>
      </c>
      <c r="B6" s="35" t="s">
        <v>129</v>
      </c>
      <c r="C6" s="35" t="s">
        <v>130</v>
      </c>
      <c r="D6" s="35" t="s">
        <v>41</v>
      </c>
      <c r="E6" s="35" t="s">
        <v>131</v>
      </c>
      <c r="F6" s="35" t="s">
        <v>132</v>
      </c>
      <c r="G6" s="37" t="s">
        <v>133</v>
      </c>
      <c r="H6" s="35" t="s">
        <v>129</v>
      </c>
      <c r="I6" s="35" t="s">
        <v>134</v>
      </c>
      <c r="J6" s="35" t="s">
        <v>135</v>
      </c>
      <c r="K6" s="35" t="s">
        <v>136</v>
      </c>
      <c r="L6" s="35" t="s">
        <v>137</v>
      </c>
      <c r="M6" s="141" t="s">
        <v>138</v>
      </c>
      <c r="N6" s="35" t="s">
        <v>141</v>
      </c>
      <c r="O6" s="39" t="s">
        <v>140</v>
      </c>
      <c r="P6" s="39" t="s">
        <v>142</v>
      </c>
      <c r="Q6" s="40" t="s">
        <v>132</v>
      </c>
      <c r="R6" s="39" t="s">
        <v>132</v>
      </c>
    </row>
    <row r="7" spans="1:19" ht="15" x14ac:dyDescent="0.2">
      <c r="A7" s="136">
        <v>0</v>
      </c>
      <c r="B7" s="147" t="s">
        <v>369</v>
      </c>
      <c r="C7" s="165" t="s">
        <v>143</v>
      </c>
      <c r="D7" s="170" t="s">
        <v>369</v>
      </c>
      <c r="E7" s="37" t="s">
        <v>144</v>
      </c>
      <c r="F7" s="197"/>
      <c r="G7" s="35">
        <f t="shared" ref="G7:G46" si="0">A7</f>
        <v>0</v>
      </c>
      <c r="H7" s="35" t="str">
        <f t="shared" ref="H7:H46" si="1">B7</f>
        <v>OldC</v>
      </c>
      <c r="I7">
        <v>0</v>
      </c>
      <c r="J7">
        <v>1</v>
      </c>
      <c r="K7">
        <v>0</v>
      </c>
      <c r="L7" t="s">
        <v>382</v>
      </c>
      <c r="M7">
        <v>0</v>
      </c>
      <c r="N7">
        <v>0</v>
      </c>
      <c r="O7">
        <v>3</v>
      </c>
      <c r="P7" s="168" t="s">
        <v>390</v>
      </c>
      <c r="Q7" s="42">
        <f>F7</f>
        <v>0</v>
      </c>
      <c r="R7" s="35" t="s">
        <v>145</v>
      </c>
      <c r="S7" s="43" t="e">
        <f>VLOOKUP(B7,$A$52:$D$134,3,0)</f>
        <v>#N/A</v>
      </c>
    </row>
    <row r="8" spans="1:19" ht="15" x14ac:dyDescent="0.2">
      <c r="A8" s="136">
        <v>1</v>
      </c>
      <c r="B8" s="41" t="s">
        <v>369</v>
      </c>
      <c r="C8" s="165" t="s">
        <v>143</v>
      </c>
      <c r="D8" s="170" t="s">
        <v>369</v>
      </c>
      <c r="E8" s="35" t="s">
        <v>144</v>
      </c>
      <c r="F8" s="197"/>
      <c r="G8" s="35">
        <f t="shared" si="0"/>
        <v>1</v>
      </c>
      <c r="H8" s="35" t="str">
        <f t="shared" si="1"/>
        <v>OldC</v>
      </c>
      <c r="I8">
        <v>0</v>
      </c>
      <c r="J8">
        <v>1</v>
      </c>
      <c r="K8">
        <v>0</v>
      </c>
      <c r="L8" t="s">
        <v>382</v>
      </c>
      <c r="M8">
        <v>0</v>
      </c>
      <c r="N8">
        <v>0</v>
      </c>
      <c r="O8">
        <v>3</v>
      </c>
      <c r="P8" s="168" t="s">
        <v>390</v>
      </c>
      <c r="Q8" s="42">
        <f t="shared" ref="Q8:Q46" si="2">F8</f>
        <v>0</v>
      </c>
      <c r="R8" s="35" t="s">
        <v>145</v>
      </c>
      <c r="S8" s="43" t="e">
        <f>VLOOKUP(B8,$A$52:$D$134,3,0)</f>
        <v>#N/A</v>
      </c>
    </row>
    <row r="9" spans="1:19" ht="15" x14ac:dyDescent="0.2">
      <c r="A9" s="136">
        <v>2</v>
      </c>
      <c r="B9" s="119"/>
      <c r="C9" s="165" t="s">
        <v>143</v>
      </c>
      <c r="D9" s="170"/>
      <c r="E9" s="35" t="s">
        <v>144</v>
      </c>
      <c r="F9" s="197"/>
      <c r="G9" s="35">
        <f t="shared" si="0"/>
        <v>2</v>
      </c>
      <c r="H9" s="35">
        <f t="shared" si="1"/>
        <v>0</v>
      </c>
      <c r="I9">
        <v>1</v>
      </c>
      <c r="J9">
        <v>1</v>
      </c>
      <c r="K9">
        <v>4</v>
      </c>
      <c r="L9" t="s">
        <v>382</v>
      </c>
      <c r="M9">
        <v>0</v>
      </c>
      <c r="N9" t="s">
        <v>380</v>
      </c>
      <c r="O9">
        <v>3</v>
      </c>
      <c r="P9" s="168" t="s">
        <v>390</v>
      </c>
      <c r="Q9" s="42">
        <f t="shared" si="2"/>
        <v>0</v>
      </c>
      <c r="R9" s="35" t="s">
        <v>145</v>
      </c>
      <c r="S9" s="43" t="e">
        <f>VLOOKUP(B9,$A$52:$D$134,3,0)</f>
        <v>#N/A</v>
      </c>
    </row>
    <row r="10" spans="1:19" ht="15" x14ac:dyDescent="0.2">
      <c r="A10" s="136">
        <v>3</v>
      </c>
      <c r="B10" s="119"/>
      <c r="C10" s="165" t="s">
        <v>143</v>
      </c>
      <c r="D10" s="170"/>
      <c r="E10" s="35" t="s">
        <v>144</v>
      </c>
      <c r="F10" s="197"/>
      <c r="G10" s="35">
        <f t="shared" si="0"/>
        <v>3</v>
      </c>
      <c r="H10" s="35">
        <f>B10</f>
        <v>0</v>
      </c>
      <c r="I10">
        <v>1</v>
      </c>
      <c r="J10">
        <v>1</v>
      </c>
      <c r="K10">
        <v>4</v>
      </c>
      <c r="L10" t="s">
        <v>382</v>
      </c>
      <c r="M10"/>
      <c r="N10" t="s">
        <v>380</v>
      </c>
      <c r="O10">
        <v>3</v>
      </c>
      <c r="P10" s="168" t="s">
        <v>390</v>
      </c>
      <c r="Q10" s="42">
        <f t="shared" si="2"/>
        <v>0</v>
      </c>
      <c r="R10" s="35" t="s">
        <v>145</v>
      </c>
      <c r="S10" s="43" t="e">
        <f>VLOOKUP(B11,$A$52:$D$134,3,0)</f>
        <v>#N/A</v>
      </c>
    </row>
    <row r="11" spans="1:19" ht="15" x14ac:dyDescent="0.2">
      <c r="A11" s="136">
        <v>4</v>
      </c>
      <c r="B11" s="119"/>
      <c r="C11" s="165" t="s">
        <v>143</v>
      </c>
      <c r="D11" s="170"/>
      <c r="E11" s="37" t="s">
        <v>144</v>
      </c>
      <c r="F11" s="197"/>
      <c r="G11" s="35">
        <f t="shared" si="0"/>
        <v>4</v>
      </c>
      <c r="H11" s="35">
        <f>B11</f>
        <v>0</v>
      </c>
      <c r="I11">
        <v>1</v>
      </c>
      <c r="J11">
        <v>1</v>
      </c>
      <c r="K11">
        <v>4</v>
      </c>
      <c r="L11" t="s">
        <v>382</v>
      </c>
      <c r="M11"/>
      <c r="N11" t="s">
        <v>380</v>
      </c>
      <c r="O11">
        <v>3</v>
      </c>
      <c r="P11" s="168" t="s">
        <v>390</v>
      </c>
      <c r="Q11" s="42">
        <f t="shared" si="2"/>
        <v>0</v>
      </c>
      <c r="R11" s="35" t="s">
        <v>145</v>
      </c>
      <c r="S11" s="43" t="e">
        <f>VLOOKUP(#REF!,$A$52:$D$134,3,0)</f>
        <v>#REF!</v>
      </c>
    </row>
    <row r="12" spans="1:19" ht="15" x14ac:dyDescent="0.2">
      <c r="A12" s="136">
        <v>5</v>
      </c>
      <c r="B12" s="119"/>
      <c r="C12" s="165" t="s">
        <v>143</v>
      </c>
      <c r="D12" s="170"/>
      <c r="E12" s="35" t="s">
        <v>144</v>
      </c>
      <c r="F12" s="197"/>
      <c r="G12" s="35">
        <f t="shared" si="0"/>
        <v>5</v>
      </c>
      <c r="H12" s="35">
        <f>B12</f>
        <v>0</v>
      </c>
      <c r="I12">
        <v>1</v>
      </c>
      <c r="J12">
        <v>1</v>
      </c>
      <c r="K12">
        <v>4</v>
      </c>
      <c r="L12" t="s">
        <v>382</v>
      </c>
      <c r="M12"/>
      <c r="N12" t="s">
        <v>380</v>
      </c>
      <c r="O12">
        <v>3</v>
      </c>
      <c r="P12" s="168" t="s">
        <v>390</v>
      </c>
      <c r="Q12" s="42">
        <f t="shared" si="2"/>
        <v>0</v>
      </c>
      <c r="R12" s="35" t="s">
        <v>145</v>
      </c>
      <c r="S12" s="43" t="e">
        <f>NA()</f>
        <v>#N/A</v>
      </c>
    </row>
    <row r="13" spans="1:19" ht="15" x14ac:dyDescent="0.2">
      <c r="A13" s="136">
        <v>6</v>
      </c>
      <c r="B13" s="41"/>
      <c r="C13" s="165" t="s">
        <v>143</v>
      </c>
      <c r="D13" s="170"/>
      <c r="E13" s="35" t="s">
        <v>144</v>
      </c>
      <c r="F13" s="197"/>
      <c r="G13" s="35">
        <f t="shared" si="0"/>
        <v>6</v>
      </c>
      <c r="H13" s="35">
        <f>B13</f>
        <v>0</v>
      </c>
      <c r="I13">
        <v>1</v>
      </c>
      <c r="J13">
        <v>1</v>
      </c>
      <c r="K13">
        <v>4</v>
      </c>
      <c r="L13" t="s">
        <v>483</v>
      </c>
      <c r="M13">
        <v>0</v>
      </c>
      <c r="N13" t="s">
        <v>380</v>
      </c>
      <c r="O13">
        <v>3</v>
      </c>
      <c r="P13" s="168" t="s">
        <v>390</v>
      </c>
      <c r="Q13" s="42">
        <f t="shared" si="2"/>
        <v>0</v>
      </c>
      <c r="R13" s="35" t="s">
        <v>145</v>
      </c>
      <c r="S13" s="43" t="e">
        <f>VLOOKUP(B13,$A$52:$D$134,3,0)</f>
        <v>#N/A</v>
      </c>
    </row>
    <row r="14" spans="1:19" ht="15" x14ac:dyDescent="0.2">
      <c r="A14" s="136">
        <v>7</v>
      </c>
      <c r="B14" s="41" t="s">
        <v>471</v>
      </c>
      <c r="C14" s="165" t="s">
        <v>143</v>
      </c>
      <c r="D14" s="170" t="str">
        <f>"MS_St60k_U"</f>
        <v>MS_St60k_U</v>
      </c>
      <c r="E14" s="35" t="s">
        <v>144</v>
      </c>
      <c r="F14" s="197"/>
      <c r="G14" s="35">
        <f t="shared" si="0"/>
        <v>7</v>
      </c>
      <c r="H14" s="35" t="str">
        <f t="shared" si="1"/>
        <v>St60k_U_D100-a</v>
      </c>
      <c r="I14">
        <v>1</v>
      </c>
      <c r="J14">
        <v>1</v>
      </c>
      <c r="K14">
        <v>4</v>
      </c>
      <c r="L14" t="s">
        <v>382</v>
      </c>
      <c r="M14"/>
      <c r="N14" t="s">
        <v>380</v>
      </c>
      <c r="O14">
        <v>3</v>
      </c>
      <c r="P14" s="168" t="s">
        <v>390</v>
      </c>
      <c r="Q14" s="42">
        <f t="shared" si="2"/>
        <v>0</v>
      </c>
      <c r="R14" s="35" t="s">
        <v>145</v>
      </c>
      <c r="S14" s="43" t="e">
        <f>VLOOKUP(B14,$A$52:$D$134,3,0)</f>
        <v>#N/A</v>
      </c>
    </row>
    <row r="15" spans="1:19" ht="15" x14ac:dyDescent="0.2">
      <c r="A15" s="136">
        <v>8</v>
      </c>
      <c r="B15" s="41" t="s">
        <v>472</v>
      </c>
      <c r="C15" s="165" t="s">
        <v>143</v>
      </c>
      <c r="D15" s="170" t="str">
        <f>"MS_St60k_U"</f>
        <v>MS_St60k_U</v>
      </c>
      <c r="E15" s="35" t="s">
        <v>144</v>
      </c>
      <c r="F15" s="197"/>
      <c r="G15" s="35">
        <f t="shared" si="0"/>
        <v>8</v>
      </c>
      <c r="H15" s="35" t="str">
        <f t="shared" si="1"/>
        <v>St60k_U_D100-b</v>
      </c>
      <c r="I15">
        <v>1</v>
      </c>
      <c r="J15">
        <v>1</v>
      </c>
      <c r="K15">
        <v>4</v>
      </c>
      <c r="L15" t="s">
        <v>382</v>
      </c>
      <c r="M15"/>
      <c r="N15" t="s">
        <v>380</v>
      </c>
      <c r="O15">
        <v>3</v>
      </c>
      <c r="P15" s="168" t="s">
        <v>390</v>
      </c>
      <c r="Q15" s="42">
        <f t="shared" si="2"/>
        <v>0</v>
      </c>
      <c r="R15" s="35" t="s">
        <v>145</v>
      </c>
      <c r="S15" s="43" t="e">
        <f>VLOOKUP(B15,$A$52:$D$134,3,0)</f>
        <v>#N/A</v>
      </c>
    </row>
    <row r="16" spans="1:19" ht="15" x14ac:dyDescent="0.2">
      <c r="A16" s="136">
        <v>9</v>
      </c>
      <c r="B16" s="41" t="s">
        <v>473</v>
      </c>
      <c r="C16" s="165" t="s">
        <v>143</v>
      </c>
      <c r="D16" s="170" t="str">
        <f>"MS_St60k_U"</f>
        <v>MS_St60k_U</v>
      </c>
      <c r="E16" s="35" t="s">
        <v>144</v>
      </c>
      <c r="F16" s="197"/>
      <c r="G16" s="35">
        <f t="shared" si="0"/>
        <v>9</v>
      </c>
      <c r="H16" s="35" t="str">
        <f t="shared" si="1"/>
        <v>St60k_U_D100-c</v>
      </c>
      <c r="I16">
        <v>1</v>
      </c>
      <c r="J16">
        <v>1</v>
      </c>
      <c r="K16">
        <v>4</v>
      </c>
      <c r="L16" t="s">
        <v>382</v>
      </c>
      <c r="M16"/>
      <c r="N16" t="s">
        <v>380</v>
      </c>
      <c r="O16">
        <v>3</v>
      </c>
      <c r="P16" s="168" t="s">
        <v>390</v>
      </c>
      <c r="Q16" s="42">
        <f t="shared" si="2"/>
        <v>0</v>
      </c>
      <c r="R16" s="35" t="s">
        <v>145</v>
      </c>
      <c r="S16" s="43" t="e">
        <f>VLOOKUP(B16,$A$52:$D$134,3,0)</f>
        <v>#N/A</v>
      </c>
    </row>
    <row r="17" spans="1:19" ht="15" x14ac:dyDescent="0.2">
      <c r="A17" s="136">
        <v>10</v>
      </c>
      <c r="B17" s="170" t="s">
        <v>474</v>
      </c>
      <c r="C17" s="165" t="s">
        <v>143</v>
      </c>
      <c r="D17" s="170" t="s">
        <v>84</v>
      </c>
      <c r="E17" s="35" t="s">
        <v>144</v>
      </c>
      <c r="F17" s="197"/>
      <c r="G17" s="35">
        <f t="shared" si="0"/>
        <v>10</v>
      </c>
      <c r="H17" s="35" t="str">
        <f t="shared" si="1"/>
        <v>Vienna-KkU D30 + Fe02</v>
      </c>
      <c r="I17">
        <v>1</v>
      </c>
      <c r="J17">
        <v>1</v>
      </c>
      <c r="K17">
        <v>3</v>
      </c>
      <c r="L17" t="s">
        <v>382</v>
      </c>
      <c r="M17">
        <v>100</v>
      </c>
      <c r="N17" s="139">
        <v>7.0000000000000004E-11</v>
      </c>
      <c r="O17">
        <v>2</v>
      </c>
      <c r="P17" s="168" t="s">
        <v>390</v>
      </c>
      <c r="Q17" s="42">
        <f t="shared" si="2"/>
        <v>0</v>
      </c>
      <c r="R17" s="35" t="s">
        <v>145</v>
      </c>
      <c r="S17" s="43" t="e">
        <f>VLOOKUP(B12,$A$52:$D$134,3,0)</f>
        <v>#N/A</v>
      </c>
    </row>
    <row r="18" spans="1:19" ht="15" x14ac:dyDescent="0.2">
      <c r="A18" s="136">
        <v>11</v>
      </c>
      <c r="B18" s="41" t="s">
        <v>475</v>
      </c>
      <c r="C18" s="165" t="s">
        <v>143</v>
      </c>
      <c r="D18" s="170" t="str">
        <f>"MS_St60e_U"</f>
        <v>MS_St60e_U</v>
      </c>
      <c r="E18" s="35" t="s">
        <v>144</v>
      </c>
      <c r="F18" s="197"/>
      <c r="G18" s="35">
        <f t="shared" si="0"/>
        <v>11</v>
      </c>
      <c r="H18" s="35" t="str">
        <f t="shared" si="1"/>
        <v>St60e_U_D100-a</v>
      </c>
      <c r="I18">
        <v>1</v>
      </c>
      <c r="J18">
        <v>1</v>
      </c>
      <c r="K18">
        <v>4</v>
      </c>
      <c r="L18" t="s">
        <v>382</v>
      </c>
      <c r="M18"/>
      <c r="N18" t="s">
        <v>380</v>
      </c>
      <c r="O18">
        <v>3</v>
      </c>
      <c r="P18" s="168" t="s">
        <v>390</v>
      </c>
      <c r="Q18" s="42">
        <f t="shared" si="2"/>
        <v>0</v>
      </c>
      <c r="R18" s="35" t="s">
        <v>145</v>
      </c>
      <c r="S18" s="43" t="e">
        <f t="shared" ref="S18:S25" si="3">VLOOKUP(B18,$A$52:$D$134,3,0)</f>
        <v>#N/A</v>
      </c>
    </row>
    <row r="19" spans="1:19" ht="15" x14ac:dyDescent="0.2">
      <c r="A19" s="136">
        <v>12</v>
      </c>
      <c r="B19" s="41" t="s">
        <v>476</v>
      </c>
      <c r="C19" s="165" t="s">
        <v>143</v>
      </c>
      <c r="D19" s="170" t="str">
        <f>"MS_St60e_U"</f>
        <v>MS_St60e_U</v>
      </c>
      <c r="E19" s="35" t="s">
        <v>144</v>
      </c>
      <c r="F19" s="197"/>
      <c r="G19" s="35">
        <f t="shared" si="0"/>
        <v>12</v>
      </c>
      <c r="H19" s="35" t="str">
        <f t="shared" si="1"/>
        <v>St60e_U_D100-b</v>
      </c>
      <c r="I19">
        <v>1</v>
      </c>
      <c r="J19">
        <v>1</v>
      </c>
      <c r="K19">
        <v>4</v>
      </c>
      <c r="L19" t="s">
        <v>382</v>
      </c>
      <c r="M19"/>
      <c r="N19" t="s">
        <v>380</v>
      </c>
      <c r="O19">
        <v>3</v>
      </c>
      <c r="P19" s="168" t="s">
        <v>390</v>
      </c>
      <c r="Q19" s="42">
        <f t="shared" si="2"/>
        <v>0</v>
      </c>
      <c r="R19" s="35" t="s">
        <v>145</v>
      </c>
      <c r="S19" s="43" t="e">
        <f t="shared" si="3"/>
        <v>#N/A</v>
      </c>
    </row>
    <row r="20" spans="1:19" ht="15" x14ac:dyDescent="0.2">
      <c r="A20" s="136">
        <v>13</v>
      </c>
      <c r="B20" s="41" t="s">
        <v>477</v>
      </c>
      <c r="C20" s="165" t="s">
        <v>143</v>
      </c>
      <c r="D20" s="170" t="str">
        <f>"MS_St60e_U"</f>
        <v>MS_St60e_U</v>
      </c>
      <c r="E20" s="35" t="s">
        <v>144</v>
      </c>
      <c r="F20" s="197"/>
      <c r="G20" s="35">
        <f t="shared" si="0"/>
        <v>13</v>
      </c>
      <c r="H20" s="35" t="str">
        <f t="shared" si="1"/>
        <v>St60e_U_D100-c</v>
      </c>
      <c r="I20">
        <v>1</v>
      </c>
      <c r="J20">
        <v>1</v>
      </c>
      <c r="K20">
        <v>4</v>
      </c>
      <c r="L20" t="s">
        <v>382</v>
      </c>
      <c r="M20"/>
      <c r="N20" t="s">
        <v>380</v>
      </c>
      <c r="O20">
        <v>3</v>
      </c>
      <c r="P20" s="168" t="s">
        <v>390</v>
      </c>
      <c r="Q20" s="42">
        <f t="shared" si="2"/>
        <v>0</v>
      </c>
      <c r="R20" s="35" t="s">
        <v>145</v>
      </c>
      <c r="S20" s="43" t="e">
        <f t="shared" si="3"/>
        <v>#N/A</v>
      </c>
    </row>
    <row r="21" spans="1:19" ht="15" x14ac:dyDescent="0.2">
      <c r="A21" s="136">
        <v>14</v>
      </c>
      <c r="B21" s="41" t="s">
        <v>478</v>
      </c>
      <c r="C21" s="165" t="s">
        <v>143</v>
      </c>
      <c r="D21" s="170" t="str">
        <f>"MS_St60w_U"</f>
        <v>MS_St60w_U</v>
      </c>
      <c r="E21" s="35" t="s">
        <v>144</v>
      </c>
      <c r="F21" s="197"/>
      <c r="G21" s="35">
        <f t="shared" si="0"/>
        <v>14</v>
      </c>
      <c r="H21" s="35" t="str">
        <f t="shared" si="1"/>
        <v>St60w_U_D100-a</v>
      </c>
      <c r="I21">
        <v>1</v>
      </c>
      <c r="J21">
        <v>1</v>
      </c>
      <c r="K21">
        <v>4</v>
      </c>
      <c r="L21" t="s">
        <v>382</v>
      </c>
      <c r="M21"/>
      <c r="N21" t="s">
        <v>380</v>
      </c>
      <c r="O21">
        <v>3</v>
      </c>
      <c r="P21" s="168" t="s">
        <v>390</v>
      </c>
      <c r="Q21" s="42">
        <f t="shared" si="2"/>
        <v>0</v>
      </c>
      <c r="R21" s="35" t="s">
        <v>145</v>
      </c>
      <c r="S21" s="43" t="e">
        <f t="shared" si="3"/>
        <v>#N/A</v>
      </c>
    </row>
    <row r="22" spans="1:19" ht="15" x14ac:dyDescent="0.2">
      <c r="A22" s="136">
        <v>15</v>
      </c>
      <c r="B22" s="170" t="s">
        <v>405</v>
      </c>
      <c r="C22" s="165" t="s">
        <v>143</v>
      </c>
      <c r="D22" s="170" t="s">
        <v>276</v>
      </c>
      <c r="E22" s="35" t="s">
        <v>144</v>
      </c>
      <c r="F22" s="197"/>
      <c r="G22" s="35">
        <f t="shared" si="0"/>
        <v>15</v>
      </c>
      <c r="H22" s="35" t="str">
        <f t="shared" si="1"/>
        <v>Vienna US8 D30-3</v>
      </c>
      <c r="I22">
        <v>1</v>
      </c>
      <c r="J22">
        <v>1</v>
      </c>
      <c r="K22">
        <v>3</v>
      </c>
      <c r="L22" t="s">
        <v>382</v>
      </c>
      <c r="M22">
        <v>30</v>
      </c>
      <c r="N22" s="139">
        <v>1E-8</v>
      </c>
      <c r="O22">
        <v>2</v>
      </c>
      <c r="P22" s="168" t="s">
        <v>390</v>
      </c>
      <c r="Q22" s="42">
        <f t="shared" si="2"/>
        <v>0</v>
      </c>
      <c r="R22" s="35" t="s">
        <v>145</v>
      </c>
      <c r="S22" s="43" t="e">
        <f t="shared" si="3"/>
        <v>#N/A</v>
      </c>
    </row>
    <row r="23" spans="1:19" ht="15" x14ac:dyDescent="0.2">
      <c r="A23" s="136">
        <v>16</v>
      </c>
      <c r="B23" s="41" t="s">
        <v>479</v>
      </c>
      <c r="C23" s="165" t="s">
        <v>143</v>
      </c>
      <c r="D23" s="170" t="str">
        <f>"MS_St60w_U"</f>
        <v>MS_St60w_U</v>
      </c>
      <c r="E23" s="35" t="s">
        <v>144</v>
      </c>
      <c r="F23" s="197"/>
      <c r="G23" s="35">
        <f t="shared" si="0"/>
        <v>16</v>
      </c>
      <c r="H23" s="35" t="str">
        <f t="shared" si="1"/>
        <v>St60w_U_D100-b</v>
      </c>
      <c r="I23">
        <v>1</v>
      </c>
      <c r="J23">
        <v>1</v>
      </c>
      <c r="K23">
        <v>4</v>
      </c>
      <c r="L23" t="s">
        <v>382</v>
      </c>
      <c r="M23"/>
      <c r="N23" t="s">
        <v>380</v>
      </c>
      <c r="O23">
        <v>3</v>
      </c>
      <c r="P23" s="168" t="s">
        <v>390</v>
      </c>
      <c r="Q23" s="42">
        <f t="shared" si="2"/>
        <v>0</v>
      </c>
      <c r="R23" s="35" t="s">
        <v>145</v>
      </c>
      <c r="S23" s="43" t="e">
        <f t="shared" si="3"/>
        <v>#N/A</v>
      </c>
    </row>
    <row r="24" spans="1:19" ht="15" x14ac:dyDescent="0.2">
      <c r="A24" s="136">
        <v>17</v>
      </c>
      <c r="B24" s="41" t="s">
        <v>480</v>
      </c>
      <c r="C24" s="165" t="s">
        <v>143</v>
      </c>
      <c r="D24" s="170" t="str">
        <f>"MS_St60w_U"</f>
        <v>MS_St60w_U</v>
      </c>
      <c r="E24" s="35" t="s">
        <v>144</v>
      </c>
      <c r="F24" s="197"/>
      <c r="G24" s="35">
        <f t="shared" si="0"/>
        <v>17</v>
      </c>
      <c r="H24" s="35" t="str">
        <f t="shared" si="1"/>
        <v>St60w_U_D100-c</v>
      </c>
      <c r="I24">
        <v>1</v>
      </c>
      <c r="J24">
        <v>1</v>
      </c>
      <c r="K24">
        <v>4</v>
      </c>
      <c r="L24" t="s">
        <v>382</v>
      </c>
      <c r="M24"/>
      <c r="N24" t="s">
        <v>380</v>
      </c>
      <c r="O24">
        <v>3</v>
      </c>
      <c r="P24" s="168" t="s">
        <v>390</v>
      </c>
      <c r="Q24" s="42">
        <f t="shared" si="2"/>
        <v>0</v>
      </c>
      <c r="R24" s="35" t="s">
        <v>145</v>
      </c>
      <c r="S24" s="43" t="e">
        <f t="shared" si="3"/>
        <v>#N/A</v>
      </c>
    </row>
    <row r="25" spans="1:19" ht="15" x14ac:dyDescent="0.2">
      <c r="A25" s="136">
        <v>18</v>
      </c>
      <c r="B25" s="41" t="s">
        <v>481</v>
      </c>
      <c r="C25" s="165" t="s">
        <v>143</v>
      </c>
      <c r="D25" s="170" t="str">
        <f>"MS_"&amp;B25</f>
        <v>MS_Blank_20091102</v>
      </c>
      <c r="E25" s="35" t="s">
        <v>144</v>
      </c>
      <c r="F25" s="197"/>
      <c r="G25" s="35">
        <f t="shared" si="0"/>
        <v>18</v>
      </c>
      <c r="H25" s="35" t="str">
        <f t="shared" si="1"/>
        <v>Blank_20091102</v>
      </c>
      <c r="I25">
        <v>1</v>
      </c>
      <c r="J25">
        <v>1</v>
      </c>
      <c r="K25">
        <v>4</v>
      </c>
      <c r="L25" t="s">
        <v>382</v>
      </c>
      <c r="M25"/>
      <c r="N25" t="s">
        <v>380</v>
      </c>
      <c r="O25">
        <v>3</v>
      </c>
      <c r="P25" s="168" t="s">
        <v>390</v>
      </c>
      <c r="Q25" s="42">
        <f t="shared" si="2"/>
        <v>0</v>
      </c>
      <c r="R25" s="35" t="s">
        <v>145</v>
      </c>
      <c r="S25" s="43" t="e">
        <f t="shared" si="3"/>
        <v>#N/A</v>
      </c>
    </row>
    <row r="26" spans="1:19" ht="15" x14ac:dyDescent="0.2">
      <c r="A26" s="136">
        <v>19</v>
      </c>
      <c r="B26" s="41"/>
      <c r="C26" s="165" t="s">
        <v>143</v>
      </c>
      <c r="D26" s="138"/>
      <c r="E26" s="35" t="s">
        <v>144</v>
      </c>
      <c r="F26" s="197"/>
      <c r="G26" s="35">
        <f t="shared" si="0"/>
        <v>19</v>
      </c>
      <c r="H26" s="35">
        <f t="shared" si="1"/>
        <v>0</v>
      </c>
      <c r="I26">
        <v>1</v>
      </c>
      <c r="J26">
        <v>1</v>
      </c>
      <c r="K26">
        <v>4</v>
      </c>
      <c r="L26" t="s">
        <v>382</v>
      </c>
      <c r="M26"/>
      <c r="N26" t="s">
        <v>380</v>
      </c>
      <c r="O26">
        <v>3</v>
      </c>
      <c r="P26" s="168" t="s">
        <v>390</v>
      </c>
      <c r="Q26" s="42">
        <f t="shared" si="2"/>
        <v>0</v>
      </c>
      <c r="R26" s="35" t="s">
        <v>145</v>
      </c>
      <c r="S26" s="43" t="e">
        <f>VLOOKUP(B29,$A$52:$D$134,3,0)</f>
        <v>#N/A</v>
      </c>
    </row>
    <row r="27" spans="1:19" ht="15" x14ac:dyDescent="0.2">
      <c r="A27" s="136">
        <v>20</v>
      </c>
      <c r="B27" s="41"/>
      <c r="C27" s="165" t="s">
        <v>143</v>
      </c>
      <c r="D27" s="138"/>
      <c r="E27" s="35" t="s">
        <v>144</v>
      </c>
      <c r="F27" s="197"/>
      <c r="G27" s="35">
        <f t="shared" si="0"/>
        <v>20</v>
      </c>
      <c r="H27" s="35">
        <f t="shared" si="1"/>
        <v>0</v>
      </c>
      <c r="I27">
        <v>1</v>
      </c>
      <c r="J27">
        <v>1</v>
      </c>
      <c r="K27">
        <v>4</v>
      </c>
      <c r="L27" t="s">
        <v>382</v>
      </c>
      <c r="M27"/>
      <c r="N27" t="s">
        <v>380</v>
      </c>
      <c r="O27">
        <v>3</v>
      </c>
      <c r="P27" s="168" t="s">
        <v>390</v>
      </c>
      <c r="Q27" s="42">
        <f t="shared" si="2"/>
        <v>0</v>
      </c>
      <c r="R27" s="35" t="s">
        <v>145</v>
      </c>
      <c r="S27" s="43" t="e">
        <f>VLOOKUP(B27,$A$52:$D$134,3,0)</f>
        <v>#N/A</v>
      </c>
    </row>
    <row r="28" spans="1:19" ht="15" x14ac:dyDescent="0.2">
      <c r="A28" s="136">
        <v>21</v>
      </c>
      <c r="B28" s="41"/>
      <c r="C28" s="165" t="s">
        <v>143</v>
      </c>
      <c r="D28" s="138"/>
      <c r="E28" s="35" t="s">
        <v>144</v>
      </c>
      <c r="F28" s="197"/>
      <c r="G28" s="35">
        <f t="shared" si="0"/>
        <v>21</v>
      </c>
      <c r="H28" s="35">
        <f>B29</f>
        <v>0</v>
      </c>
      <c r="I28">
        <v>1</v>
      </c>
      <c r="J28">
        <v>1</v>
      </c>
      <c r="K28">
        <v>4</v>
      </c>
      <c r="L28" t="s">
        <v>382</v>
      </c>
      <c r="M28"/>
      <c r="N28" t="s">
        <v>380</v>
      </c>
      <c r="O28">
        <v>3</v>
      </c>
      <c r="P28" s="168" t="s">
        <v>390</v>
      </c>
      <c r="Q28" s="42">
        <f t="shared" si="2"/>
        <v>0</v>
      </c>
      <c r="R28" s="35" t="s">
        <v>146</v>
      </c>
      <c r="S28" s="43" t="e">
        <f>NA()</f>
        <v>#N/A</v>
      </c>
    </row>
    <row r="29" spans="1:19" ht="15" x14ac:dyDescent="0.2">
      <c r="A29" s="136">
        <v>22</v>
      </c>
      <c r="B29" s="41"/>
      <c r="C29" s="165" t="s">
        <v>143</v>
      </c>
      <c r="D29" s="138"/>
      <c r="E29" s="35" t="s">
        <v>144</v>
      </c>
      <c r="F29" s="197"/>
      <c r="G29" s="35">
        <f t="shared" si="0"/>
        <v>22</v>
      </c>
      <c r="H29" s="35">
        <f>B30</f>
        <v>0</v>
      </c>
      <c r="I29">
        <v>1</v>
      </c>
      <c r="J29">
        <v>1</v>
      </c>
      <c r="K29">
        <v>4</v>
      </c>
      <c r="L29" t="s">
        <v>382</v>
      </c>
      <c r="M29"/>
      <c r="N29" t="s">
        <v>380</v>
      </c>
      <c r="O29">
        <v>3</v>
      </c>
      <c r="P29" s="168" t="s">
        <v>390</v>
      </c>
      <c r="Q29" s="42">
        <f t="shared" si="2"/>
        <v>0</v>
      </c>
      <c r="R29" s="35" t="s">
        <v>145</v>
      </c>
      <c r="S29" s="43" t="e">
        <f>VLOOKUP(#REF!,$A$52:$D$134,3,0)</f>
        <v>#REF!</v>
      </c>
    </row>
    <row r="30" spans="1:19" ht="15" x14ac:dyDescent="0.2">
      <c r="A30" s="136">
        <v>23</v>
      </c>
      <c r="B30" s="41"/>
      <c r="C30" s="165" t="s">
        <v>143</v>
      </c>
      <c r="D30" s="138"/>
      <c r="E30" s="35" t="s">
        <v>144</v>
      </c>
      <c r="F30" s="197"/>
      <c r="G30" s="35">
        <f t="shared" si="0"/>
        <v>23</v>
      </c>
      <c r="H30" s="35">
        <f t="shared" si="1"/>
        <v>0</v>
      </c>
      <c r="I30">
        <v>1</v>
      </c>
      <c r="J30">
        <v>1</v>
      </c>
      <c r="K30">
        <v>4</v>
      </c>
      <c r="L30" t="s">
        <v>382</v>
      </c>
      <c r="M30"/>
      <c r="N30" t="s">
        <v>380</v>
      </c>
      <c r="O30">
        <v>3</v>
      </c>
      <c r="P30" s="168" t="s">
        <v>390</v>
      </c>
      <c r="Q30" s="42">
        <f t="shared" si="2"/>
        <v>0</v>
      </c>
      <c r="R30" s="35" t="s">
        <v>145</v>
      </c>
      <c r="S30" s="43" t="e">
        <f t="shared" ref="S30:S46" si="4">VLOOKUP(B30,$A$52:$D$134,3,0)</f>
        <v>#N/A</v>
      </c>
    </row>
    <row r="31" spans="1:19" ht="15" x14ac:dyDescent="0.2">
      <c r="A31" s="136">
        <v>24</v>
      </c>
      <c r="B31" s="41"/>
      <c r="C31" s="165" t="s">
        <v>143</v>
      </c>
      <c r="D31" s="138"/>
      <c r="E31" s="35" t="s">
        <v>144</v>
      </c>
      <c r="F31" s="197"/>
      <c r="G31" s="35">
        <f t="shared" si="0"/>
        <v>24</v>
      </c>
      <c r="H31" s="35">
        <f t="shared" si="1"/>
        <v>0</v>
      </c>
      <c r="I31">
        <v>1</v>
      </c>
      <c r="J31">
        <v>1</v>
      </c>
      <c r="K31">
        <v>4</v>
      </c>
      <c r="L31" t="s">
        <v>382</v>
      </c>
      <c r="M31"/>
      <c r="N31" t="s">
        <v>380</v>
      </c>
      <c r="O31">
        <v>3</v>
      </c>
      <c r="P31" s="168" t="s">
        <v>390</v>
      </c>
      <c r="Q31" s="42">
        <f t="shared" si="2"/>
        <v>0</v>
      </c>
      <c r="R31" s="35" t="s">
        <v>145</v>
      </c>
      <c r="S31" s="43" t="e">
        <f t="shared" si="4"/>
        <v>#N/A</v>
      </c>
    </row>
    <row r="32" spans="1:19" ht="15" x14ac:dyDescent="0.2">
      <c r="A32" s="136">
        <v>25</v>
      </c>
      <c r="B32" s="170"/>
      <c r="C32" s="165" t="s">
        <v>143</v>
      </c>
      <c r="D32" s="170"/>
      <c r="E32" s="35" t="s">
        <v>144</v>
      </c>
      <c r="F32" s="197"/>
      <c r="G32" s="35">
        <f t="shared" si="0"/>
        <v>25</v>
      </c>
      <c r="H32" s="35">
        <f t="shared" si="1"/>
        <v>0</v>
      </c>
      <c r="I32">
        <v>1</v>
      </c>
      <c r="J32">
        <v>1</v>
      </c>
      <c r="K32">
        <v>3</v>
      </c>
      <c r="L32" t="s">
        <v>382</v>
      </c>
      <c r="M32">
        <v>30</v>
      </c>
      <c r="N32" s="139">
        <v>1E-8</v>
      </c>
      <c r="O32">
        <v>2</v>
      </c>
      <c r="P32" s="168" t="s">
        <v>390</v>
      </c>
      <c r="Q32" s="42">
        <f t="shared" si="2"/>
        <v>0</v>
      </c>
      <c r="R32" s="35" t="s">
        <v>145</v>
      </c>
      <c r="S32" s="43" t="e">
        <f t="shared" si="4"/>
        <v>#N/A</v>
      </c>
    </row>
    <row r="33" spans="1:19" ht="15" x14ac:dyDescent="0.2">
      <c r="A33" s="136">
        <v>26</v>
      </c>
      <c r="B33" s="41"/>
      <c r="C33" s="165" t="s">
        <v>143</v>
      </c>
      <c r="D33" s="138"/>
      <c r="E33" s="35" t="s">
        <v>144</v>
      </c>
      <c r="F33" s="197"/>
      <c r="G33" s="35">
        <f t="shared" si="0"/>
        <v>26</v>
      </c>
      <c r="H33" s="35">
        <f t="shared" si="1"/>
        <v>0</v>
      </c>
      <c r="I33">
        <v>1</v>
      </c>
      <c r="J33">
        <v>1</v>
      </c>
      <c r="K33">
        <v>4</v>
      </c>
      <c r="L33" t="s">
        <v>382</v>
      </c>
      <c r="M33"/>
      <c r="N33" t="s">
        <v>380</v>
      </c>
      <c r="O33">
        <v>3</v>
      </c>
      <c r="P33" s="168" t="s">
        <v>390</v>
      </c>
      <c r="Q33" s="42">
        <f t="shared" si="2"/>
        <v>0</v>
      </c>
      <c r="R33" s="35" t="s">
        <v>145</v>
      </c>
      <c r="S33" s="43" t="e">
        <f t="shared" si="4"/>
        <v>#N/A</v>
      </c>
    </row>
    <row r="34" spans="1:19" ht="15" x14ac:dyDescent="0.2">
      <c r="A34" s="136">
        <v>27</v>
      </c>
      <c r="B34" s="41"/>
      <c r="C34" s="165" t="s">
        <v>143</v>
      </c>
      <c r="D34" s="138"/>
      <c r="E34" s="35" t="s">
        <v>144</v>
      </c>
      <c r="F34" s="197"/>
      <c r="G34" s="35">
        <f t="shared" si="0"/>
        <v>27</v>
      </c>
      <c r="H34" s="35">
        <f t="shared" si="1"/>
        <v>0</v>
      </c>
      <c r="I34">
        <v>1</v>
      </c>
      <c r="J34">
        <v>1</v>
      </c>
      <c r="K34">
        <v>4</v>
      </c>
      <c r="L34" t="s">
        <v>382</v>
      </c>
      <c r="M34"/>
      <c r="N34" t="s">
        <v>380</v>
      </c>
      <c r="O34">
        <v>3</v>
      </c>
      <c r="P34" s="168" t="s">
        <v>390</v>
      </c>
      <c r="Q34" s="42">
        <f t="shared" si="2"/>
        <v>0</v>
      </c>
      <c r="R34" s="35" t="s">
        <v>145</v>
      </c>
      <c r="S34" s="43" t="e">
        <f t="shared" si="4"/>
        <v>#N/A</v>
      </c>
    </row>
    <row r="35" spans="1:19" ht="15" x14ac:dyDescent="0.2">
      <c r="A35" s="136">
        <v>28</v>
      </c>
      <c r="B35" s="41"/>
      <c r="C35" s="165" t="s">
        <v>143</v>
      </c>
      <c r="D35" s="170"/>
      <c r="E35" s="35" t="s">
        <v>144</v>
      </c>
      <c r="F35" s="197"/>
      <c r="G35" s="35">
        <f t="shared" si="0"/>
        <v>28</v>
      </c>
      <c r="H35" s="35">
        <f t="shared" si="1"/>
        <v>0</v>
      </c>
      <c r="I35">
        <v>1</v>
      </c>
      <c r="J35">
        <v>1</v>
      </c>
      <c r="K35">
        <v>4</v>
      </c>
      <c r="L35" t="s">
        <v>382</v>
      </c>
      <c r="M35"/>
      <c r="N35" t="s">
        <v>380</v>
      </c>
      <c r="O35">
        <v>3</v>
      </c>
      <c r="P35" s="168" t="s">
        <v>390</v>
      </c>
      <c r="Q35" s="42">
        <f t="shared" si="2"/>
        <v>0</v>
      </c>
      <c r="R35" s="35" t="s">
        <v>145</v>
      </c>
      <c r="S35" s="43" t="e">
        <f t="shared" si="4"/>
        <v>#N/A</v>
      </c>
    </row>
    <row r="36" spans="1:19" ht="15" x14ac:dyDescent="0.2">
      <c r="A36" s="136">
        <v>29</v>
      </c>
      <c r="B36" s="41"/>
      <c r="C36" s="165" t="s">
        <v>143</v>
      </c>
      <c r="D36" s="170"/>
      <c r="E36" s="35" t="s">
        <v>144</v>
      </c>
      <c r="F36" s="197"/>
      <c r="G36" s="35">
        <f t="shared" si="0"/>
        <v>29</v>
      </c>
      <c r="H36" s="35">
        <f t="shared" si="1"/>
        <v>0</v>
      </c>
      <c r="I36">
        <v>1</v>
      </c>
      <c r="J36">
        <v>1</v>
      </c>
      <c r="K36">
        <v>4</v>
      </c>
      <c r="L36" t="s">
        <v>382</v>
      </c>
      <c r="M36"/>
      <c r="N36" t="s">
        <v>380</v>
      </c>
      <c r="O36">
        <v>3</v>
      </c>
      <c r="P36" s="168" t="s">
        <v>390</v>
      </c>
      <c r="Q36" s="42">
        <f t="shared" si="2"/>
        <v>0</v>
      </c>
      <c r="R36" s="35" t="s">
        <v>145</v>
      </c>
      <c r="S36" s="43" t="e">
        <f t="shared" si="4"/>
        <v>#N/A</v>
      </c>
    </row>
    <row r="37" spans="1:19" ht="15" x14ac:dyDescent="0.2">
      <c r="A37" s="136">
        <v>30</v>
      </c>
      <c r="B37" s="170"/>
      <c r="C37" s="165" t="s">
        <v>143</v>
      </c>
      <c r="D37" s="170"/>
      <c r="E37" s="35" t="s">
        <v>144</v>
      </c>
      <c r="F37" s="197"/>
      <c r="G37" s="35">
        <f t="shared" si="0"/>
        <v>30</v>
      </c>
      <c r="H37" s="35">
        <f t="shared" si="1"/>
        <v>0</v>
      </c>
      <c r="I37">
        <v>1</v>
      </c>
      <c r="J37">
        <v>1</v>
      </c>
      <c r="K37">
        <v>3</v>
      </c>
      <c r="L37" t="s">
        <v>382</v>
      </c>
      <c r="M37">
        <v>100</v>
      </c>
      <c r="N37" s="139">
        <v>7.0000000000000004E-11</v>
      </c>
      <c r="O37">
        <v>2</v>
      </c>
      <c r="P37" s="168" t="s">
        <v>390</v>
      </c>
      <c r="Q37" s="42">
        <f t="shared" si="2"/>
        <v>0</v>
      </c>
      <c r="R37" s="35" t="s">
        <v>145</v>
      </c>
      <c r="S37" s="43" t="e">
        <f t="shared" si="4"/>
        <v>#N/A</v>
      </c>
    </row>
    <row r="38" spans="1:19" ht="15" x14ac:dyDescent="0.2">
      <c r="A38" s="136">
        <v>31</v>
      </c>
      <c r="B38" s="41"/>
      <c r="C38" s="165" t="s">
        <v>143</v>
      </c>
      <c r="D38" s="170"/>
      <c r="E38" s="35" t="s">
        <v>144</v>
      </c>
      <c r="F38" s="197"/>
      <c r="G38" s="35">
        <f t="shared" si="0"/>
        <v>31</v>
      </c>
      <c r="H38" s="35">
        <f t="shared" si="1"/>
        <v>0</v>
      </c>
      <c r="I38">
        <v>1</v>
      </c>
      <c r="J38">
        <v>1</v>
      </c>
      <c r="K38">
        <v>4</v>
      </c>
      <c r="L38" t="s">
        <v>483</v>
      </c>
      <c r="M38">
        <v>0</v>
      </c>
      <c r="N38" t="s">
        <v>380</v>
      </c>
      <c r="O38">
        <v>3</v>
      </c>
      <c r="P38" s="168" t="s">
        <v>390</v>
      </c>
      <c r="Q38" s="42">
        <f t="shared" si="2"/>
        <v>0</v>
      </c>
      <c r="R38" s="35" t="s">
        <v>145</v>
      </c>
      <c r="S38" s="43" t="e">
        <f t="shared" si="4"/>
        <v>#N/A</v>
      </c>
    </row>
    <row r="39" spans="1:19" ht="15" x14ac:dyDescent="0.2">
      <c r="A39" s="136">
        <v>32</v>
      </c>
      <c r="B39" s="41"/>
      <c r="C39" s="165" t="s">
        <v>143</v>
      </c>
      <c r="D39" s="170"/>
      <c r="E39" s="35" t="s">
        <v>144</v>
      </c>
      <c r="F39" s="197"/>
      <c r="G39" s="35">
        <f t="shared" si="0"/>
        <v>32</v>
      </c>
      <c r="H39" s="35">
        <f t="shared" si="1"/>
        <v>0</v>
      </c>
      <c r="I39">
        <v>1</v>
      </c>
      <c r="J39">
        <v>1</v>
      </c>
      <c r="K39">
        <v>3</v>
      </c>
      <c r="L39" t="s">
        <v>483</v>
      </c>
      <c r="M39">
        <v>0</v>
      </c>
      <c r="N39" t="s">
        <v>380</v>
      </c>
      <c r="O39">
        <v>3</v>
      </c>
      <c r="P39" s="168" t="s">
        <v>390</v>
      </c>
      <c r="Q39" s="42">
        <f t="shared" si="2"/>
        <v>0</v>
      </c>
      <c r="R39" s="35" t="s">
        <v>145</v>
      </c>
      <c r="S39" s="43" t="e">
        <f t="shared" si="4"/>
        <v>#N/A</v>
      </c>
    </row>
    <row r="40" spans="1:19" ht="15" x14ac:dyDescent="0.2">
      <c r="A40" s="136">
        <v>33</v>
      </c>
      <c r="B40" s="41"/>
      <c r="C40" s="165" t="s">
        <v>143</v>
      </c>
      <c r="D40" s="170"/>
      <c r="E40" s="35" t="s">
        <v>144</v>
      </c>
      <c r="F40" s="197"/>
      <c r="G40" s="35">
        <f t="shared" si="0"/>
        <v>33</v>
      </c>
      <c r="H40" s="35">
        <f t="shared" si="1"/>
        <v>0</v>
      </c>
      <c r="I40">
        <v>1</v>
      </c>
      <c r="J40">
        <v>1</v>
      </c>
      <c r="K40">
        <v>3</v>
      </c>
      <c r="L40" t="s">
        <v>483</v>
      </c>
      <c r="M40">
        <v>0</v>
      </c>
      <c r="N40" t="s">
        <v>380</v>
      </c>
      <c r="O40">
        <v>3</v>
      </c>
      <c r="P40" s="168" t="s">
        <v>390</v>
      </c>
      <c r="Q40" s="42">
        <f t="shared" si="2"/>
        <v>0</v>
      </c>
      <c r="R40" s="35" t="s">
        <v>145</v>
      </c>
      <c r="S40" s="43" t="e">
        <f t="shared" si="4"/>
        <v>#N/A</v>
      </c>
    </row>
    <row r="41" spans="1:19" ht="15" x14ac:dyDescent="0.2">
      <c r="A41" s="136">
        <v>34</v>
      </c>
      <c r="B41" s="41"/>
      <c r="C41" s="165" t="s">
        <v>143</v>
      </c>
      <c r="D41" s="170"/>
      <c r="E41" s="35" t="s">
        <v>144</v>
      </c>
      <c r="F41" s="197"/>
      <c r="G41" s="35">
        <f t="shared" si="0"/>
        <v>34</v>
      </c>
      <c r="H41" s="35">
        <f t="shared" si="1"/>
        <v>0</v>
      </c>
      <c r="I41">
        <v>1</v>
      </c>
      <c r="J41">
        <v>1</v>
      </c>
      <c r="K41">
        <v>3</v>
      </c>
      <c r="L41" t="s">
        <v>483</v>
      </c>
      <c r="M41">
        <v>0</v>
      </c>
      <c r="N41" t="s">
        <v>380</v>
      </c>
      <c r="O41">
        <v>3</v>
      </c>
      <c r="P41" s="168" t="s">
        <v>390</v>
      </c>
      <c r="Q41" s="42">
        <f t="shared" si="2"/>
        <v>0</v>
      </c>
      <c r="R41" s="35" t="s">
        <v>145</v>
      </c>
      <c r="S41" s="43" t="e">
        <f t="shared" si="4"/>
        <v>#N/A</v>
      </c>
    </row>
    <row r="42" spans="1:19" ht="15" x14ac:dyDescent="0.2">
      <c r="A42" s="136">
        <v>35</v>
      </c>
      <c r="B42" s="170"/>
      <c r="C42" s="165" t="s">
        <v>143</v>
      </c>
      <c r="D42" s="170"/>
      <c r="E42" s="35" t="s">
        <v>144</v>
      </c>
      <c r="F42" s="197"/>
      <c r="G42" s="35">
        <f t="shared" si="0"/>
        <v>35</v>
      </c>
      <c r="H42" s="35">
        <f>B42</f>
        <v>0</v>
      </c>
      <c r="I42">
        <v>1</v>
      </c>
      <c r="J42">
        <v>1</v>
      </c>
      <c r="K42">
        <v>3</v>
      </c>
      <c r="L42" t="s">
        <v>382</v>
      </c>
      <c r="M42">
        <v>30</v>
      </c>
      <c r="N42" s="139">
        <v>1E-8</v>
      </c>
      <c r="O42">
        <v>2</v>
      </c>
      <c r="P42" s="168" t="s">
        <v>390</v>
      </c>
      <c r="Q42" s="42">
        <f t="shared" si="2"/>
        <v>0</v>
      </c>
      <c r="R42" s="35" t="s">
        <v>145</v>
      </c>
      <c r="S42" s="43" t="e">
        <f>VLOOKUP(B42,$A$52:$D$134,3,0)</f>
        <v>#N/A</v>
      </c>
    </row>
    <row r="43" spans="1:19" ht="15" x14ac:dyDescent="0.2">
      <c r="A43" s="136">
        <v>36</v>
      </c>
      <c r="B43" s="41"/>
      <c r="C43" s="165" t="s">
        <v>143</v>
      </c>
      <c r="D43" s="170"/>
      <c r="E43" s="35" t="s">
        <v>144</v>
      </c>
      <c r="F43" s="197"/>
      <c r="G43" s="35">
        <f t="shared" si="0"/>
        <v>36</v>
      </c>
      <c r="H43" s="35">
        <f>B43</f>
        <v>0</v>
      </c>
      <c r="I43">
        <v>1</v>
      </c>
      <c r="J43">
        <v>1</v>
      </c>
      <c r="K43">
        <v>3</v>
      </c>
      <c r="L43" t="s">
        <v>483</v>
      </c>
      <c r="M43">
        <v>0</v>
      </c>
      <c r="N43" t="s">
        <v>380</v>
      </c>
      <c r="O43">
        <v>3</v>
      </c>
      <c r="P43" s="168" t="s">
        <v>390</v>
      </c>
      <c r="Q43" s="42">
        <f t="shared" si="2"/>
        <v>0</v>
      </c>
      <c r="R43" s="35" t="s">
        <v>145</v>
      </c>
      <c r="S43" s="43" t="e">
        <f>VLOOKUP(B43,$A$52:$D$134,3,0)</f>
        <v>#N/A</v>
      </c>
    </row>
    <row r="44" spans="1:19" ht="15" x14ac:dyDescent="0.2">
      <c r="A44" s="136">
        <v>37</v>
      </c>
      <c r="B44" s="41"/>
      <c r="C44" s="165" t="s">
        <v>143</v>
      </c>
      <c r="D44" s="170"/>
      <c r="E44" s="35" t="s">
        <v>144</v>
      </c>
      <c r="F44" s="197"/>
      <c r="G44" s="35">
        <f t="shared" si="0"/>
        <v>37</v>
      </c>
      <c r="H44" s="35">
        <f t="shared" si="1"/>
        <v>0</v>
      </c>
      <c r="I44">
        <v>1</v>
      </c>
      <c r="J44">
        <v>1</v>
      </c>
      <c r="K44">
        <v>3</v>
      </c>
      <c r="L44" t="s">
        <v>483</v>
      </c>
      <c r="M44">
        <v>0</v>
      </c>
      <c r="N44" t="s">
        <v>380</v>
      </c>
      <c r="O44">
        <v>3</v>
      </c>
      <c r="P44" s="168" t="s">
        <v>390</v>
      </c>
      <c r="Q44" s="42">
        <f t="shared" si="2"/>
        <v>0</v>
      </c>
      <c r="R44" s="35" t="s">
        <v>145</v>
      </c>
      <c r="S44" s="43" t="e">
        <f t="shared" si="4"/>
        <v>#N/A</v>
      </c>
    </row>
    <row r="45" spans="1:19" ht="15" x14ac:dyDescent="0.2">
      <c r="A45" s="136">
        <v>38</v>
      </c>
      <c r="B45" s="41"/>
      <c r="C45" s="165" t="s">
        <v>143</v>
      </c>
      <c r="D45" s="170"/>
      <c r="E45" s="35" t="s">
        <v>144</v>
      </c>
      <c r="F45" s="197"/>
      <c r="G45" s="35">
        <f t="shared" si="0"/>
        <v>38</v>
      </c>
      <c r="H45" s="35">
        <f t="shared" si="1"/>
        <v>0</v>
      </c>
      <c r="I45">
        <v>0</v>
      </c>
      <c r="J45">
        <v>1</v>
      </c>
      <c r="K45">
        <v>4</v>
      </c>
      <c r="L45" t="s">
        <v>483</v>
      </c>
      <c r="M45">
        <v>0</v>
      </c>
      <c r="N45" t="s">
        <v>380</v>
      </c>
      <c r="O45">
        <v>3</v>
      </c>
      <c r="P45" s="168" t="s">
        <v>390</v>
      </c>
      <c r="Q45" s="42">
        <f t="shared" si="2"/>
        <v>0</v>
      </c>
      <c r="R45" s="35" t="s">
        <v>145</v>
      </c>
      <c r="S45" s="43" t="e">
        <f t="shared" si="4"/>
        <v>#N/A</v>
      </c>
    </row>
    <row r="46" spans="1:19" ht="15" x14ac:dyDescent="0.2">
      <c r="A46" s="136">
        <v>39</v>
      </c>
      <c r="B46" s="41"/>
      <c r="C46" s="165" t="s">
        <v>143</v>
      </c>
      <c r="D46" s="170"/>
      <c r="E46" s="35" t="s">
        <v>144</v>
      </c>
      <c r="F46" s="197"/>
      <c r="G46" s="35">
        <f t="shared" si="0"/>
        <v>39</v>
      </c>
      <c r="H46" s="35">
        <f t="shared" si="1"/>
        <v>0</v>
      </c>
      <c r="I46">
        <v>0</v>
      </c>
      <c r="J46">
        <v>1</v>
      </c>
      <c r="K46">
        <v>4</v>
      </c>
      <c r="L46" t="s">
        <v>483</v>
      </c>
      <c r="M46">
        <v>0</v>
      </c>
      <c r="N46" t="s">
        <v>380</v>
      </c>
      <c r="O46">
        <v>3</v>
      </c>
      <c r="P46" s="168" t="s">
        <v>390</v>
      </c>
      <c r="Q46" s="42">
        <f t="shared" si="2"/>
        <v>0</v>
      </c>
      <c r="R46" s="35" t="s">
        <v>145</v>
      </c>
      <c r="S46" s="39" t="e">
        <f t="shared" si="4"/>
        <v>#N/A</v>
      </c>
    </row>
    <row r="47" spans="1:19" x14ac:dyDescent="0.2">
      <c r="A47" s="137"/>
      <c r="B47" s="37"/>
      <c r="F47" s="142"/>
    </row>
    <row r="48" spans="1:19" ht="15" x14ac:dyDescent="0.25">
      <c r="A48" s="44"/>
      <c r="B48" s="44"/>
      <c r="C48" s="45"/>
      <c r="D48" s="45"/>
      <c r="E48" s="46"/>
      <c r="F48" s="46"/>
    </row>
    <row r="49" spans="1:14" ht="15" x14ac:dyDescent="0.25">
      <c r="A49" s="47"/>
      <c r="B49" s="47"/>
      <c r="C49" s="45"/>
      <c r="D49" s="45"/>
      <c r="E49" s="46"/>
      <c r="F49" s="46"/>
      <c r="N49" s="48"/>
    </row>
    <row r="50" spans="1:14" ht="15" x14ac:dyDescent="0.25">
      <c r="A50" s="47"/>
      <c r="B50" s="47"/>
      <c r="C50" s="45"/>
      <c r="D50" s="45"/>
      <c r="E50" s="46"/>
      <c r="F50" s="46"/>
      <c r="N50" s="48"/>
    </row>
    <row r="51" spans="1:14" ht="15" x14ac:dyDescent="0.25">
      <c r="A51" s="47"/>
      <c r="B51" s="47"/>
      <c r="C51" s="45"/>
      <c r="D51" s="45"/>
      <c r="E51" s="46"/>
      <c r="F51" s="46"/>
      <c r="N51" s="48"/>
    </row>
    <row r="52" spans="1:14" ht="15" x14ac:dyDescent="0.25">
      <c r="A52" s="47"/>
      <c r="B52" s="47"/>
      <c r="C52" s="49"/>
      <c r="D52" s="49"/>
      <c r="E52" s="46"/>
      <c r="F52" s="46"/>
    </row>
    <row r="53" spans="1:14" ht="15" x14ac:dyDescent="0.25">
      <c r="A53" s="47"/>
      <c r="B53" s="47"/>
      <c r="C53" s="49"/>
      <c r="D53" s="49"/>
      <c r="E53" s="46"/>
      <c r="F53" s="46"/>
    </row>
    <row r="54" spans="1:14" ht="15" x14ac:dyDescent="0.25">
      <c r="A54" s="47"/>
      <c r="B54" s="47"/>
      <c r="C54" s="49"/>
      <c r="D54" s="49"/>
      <c r="E54" s="46"/>
      <c r="F54" s="46"/>
    </row>
    <row r="55" spans="1:14" ht="15" x14ac:dyDescent="0.25">
      <c r="A55" s="47"/>
      <c r="B55" s="47"/>
      <c r="C55" s="49"/>
      <c r="D55" s="49"/>
      <c r="E55" s="46"/>
      <c r="F55" s="46"/>
    </row>
    <row r="56" spans="1:14" ht="15" x14ac:dyDescent="0.25">
      <c r="A56" s="47"/>
      <c r="B56" s="47"/>
      <c r="C56" s="49"/>
      <c r="D56" s="49"/>
      <c r="E56" s="46"/>
      <c r="F56" s="46"/>
    </row>
    <row r="57" spans="1:14" ht="15" x14ac:dyDescent="0.25">
      <c r="A57" s="47"/>
      <c r="B57" s="47"/>
      <c r="C57" s="49"/>
      <c r="D57" s="49"/>
      <c r="E57" s="46"/>
      <c r="F57" s="46"/>
    </row>
    <row r="58" spans="1:14" ht="15" x14ac:dyDescent="0.25">
      <c r="A58" s="47"/>
      <c r="B58" s="47"/>
      <c r="C58" s="49"/>
      <c r="D58" s="49"/>
      <c r="E58" s="46"/>
      <c r="F58" s="46"/>
    </row>
    <row r="59" spans="1:14" ht="15" x14ac:dyDescent="0.25">
      <c r="A59" s="47"/>
      <c r="B59" s="47"/>
      <c r="C59" s="49"/>
      <c r="D59" s="49"/>
      <c r="E59" s="46"/>
      <c r="F59" s="46"/>
    </row>
    <row r="60" spans="1:14" ht="15" x14ac:dyDescent="0.25">
      <c r="A60" s="47"/>
      <c r="B60" s="47"/>
      <c r="C60" s="49"/>
      <c r="D60" s="49"/>
      <c r="E60" s="46"/>
      <c r="F60" s="46"/>
    </row>
    <row r="61" spans="1:14" ht="15" x14ac:dyDescent="0.25">
      <c r="A61" s="47"/>
      <c r="B61" s="47"/>
      <c r="C61" s="49"/>
      <c r="D61" s="49"/>
      <c r="E61" s="46"/>
      <c r="F61" s="46"/>
    </row>
    <row r="62" spans="1:14" ht="15" x14ac:dyDescent="0.25">
      <c r="A62" s="47"/>
      <c r="B62" s="47"/>
      <c r="C62" s="49"/>
      <c r="D62" s="49"/>
      <c r="E62" s="46"/>
      <c r="F62" s="46"/>
    </row>
    <row r="63" spans="1:14" ht="15" x14ac:dyDescent="0.25">
      <c r="A63" s="47"/>
      <c r="B63" s="47"/>
      <c r="C63" s="49"/>
      <c r="D63" s="49"/>
      <c r="E63" s="46"/>
      <c r="F63" s="46"/>
    </row>
    <row r="64" spans="1:14" ht="15" x14ac:dyDescent="0.25">
      <c r="A64" s="47"/>
      <c r="B64" s="47"/>
      <c r="C64" s="49"/>
      <c r="D64" s="49"/>
      <c r="E64" s="46"/>
      <c r="F64" s="46"/>
    </row>
    <row r="65" spans="1:6" ht="15" x14ac:dyDescent="0.25">
      <c r="A65" s="47"/>
      <c r="B65" s="47"/>
      <c r="C65" s="49"/>
      <c r="D65" s="49"/>
      <c r="E65" s="46"/>
      <c r="F65" s="46"/>
    </row>
    <row r="66" spans="1:6" ht="15" x14ac:dyDescent="0.25">
      <c r="A66" s="47"/>
      <c r="B66" s="47"/>
      <c r="C66" s="49"/>
      <c r="D66" s="49"/>
      <c r="E66" s="46"/>
      <c r="F66" s="46"/>
    </row>
    <row r="67" spans="1:6" ht="15" x14ac:dyDescent="0.25">
      <c r="A67" s="47"/>
      <c r="B67" s="47"/>
      <c r="C67" s="49"/>
      <c r="D67" s="49"/>
      <c r="E67" s="46"/>
      <c r="F67" s="46"/>
    </row>
    <row r="68" spans="1:6" ht="15" x14ac:dyDescent="0.25">
      <c r="A68" s="47"/>
      <c r="B68" s="47"/>
      <c r="C68" s="49"/>
      <c r="D68" s="49"/>
      <c r="E68" s="46"/>
      <c r="F68" s="46"/>
    </row>
    <row r="69" spans="1:6" ht="15" x14ac:dyDescent="0.25">
      <c r="A69" s="47"/>
      <c r="B69" s="47"/>
      <c r="C69" s="49"/>
      <c r="D69" s="49"/>
      <c r="E69" s="46"/>
      <c r="F69" s="46"/>
    </row>
    <row r="70" spans="1:6" ht="15" x14ac:dyDescent="0.25">
      <c r="A70" s="47"/>
      <c r="B70" s="47"/>
      <c r="C70" s="49"/>
      <c r="D70" s="49"/>
      <c r="E70" s="46"/>
      <c r="F70" s="46"/>
    </row>
    <row r="71" spans="1:6" ht="15" x14ac:dyDescent="0.25">
      <c r="A71" s="47"/>
      <c r="B71" s="47"/>
      <c r="C71" s="49"/>
      <c r="D71" s="49"/>
      <c r="E71" s="46"/>
      <c r="F71" s="46"/>
    </row>
    <row r="72" spans="1:6" ht="15" x14ac:dyDescent="0.25">
      <c r="A72" s="47"/>
      <c r="B72" s="47"/>
      <c r="C72" s="49"/>
      <c r="D72" s="49"/>
      <c r="E72" s="46"/>
      <c r="F72" s="46"/>
    </row>
    <row r="73" spans="1:6" ht="15" x14ac:dyDescent="0.25">
      <c r="A73" s="47"/>
      <c r="B73" s="47"/>
      <c r="C73" s="49"/>
      <c r="D73" s="49"/>
      <c r="E73" s="46"/>
      <c r="F73" s="46"/>
    </row>
    <row r="74" spans="1:6" ht="15" x14ac:dyDescent="0.25">
      <c r="A74" s="47"/>
      <c r="B74" s="47"/>
      <c r="C74" s="49"/>
      <c r="D74" s="49"/>
      <c r="E74" s="46"/>
      <c r="F74" s="46"/>
    </row>
    <row r="75" spans="1:6" ht="15" x14ac:dyDescent="0.25">
      <c r="A75" s="47"/>
      <c r="B75" s="47"/>
      <c r="C75" s="49"/>
      <c r="D75" s="49"/>
      <c r="E75" s="46"/>
      <c r="F75" s="46"/>
    </row>
    <row r="76" spans="1:6" ht="15" x14ac:dyDescent="0.25">
      <c r="A76" s="47"/>
      <c r="B76" s="47"/>
      <c r="C76" s="49"/>
      <c r="D76" s="49"/>
      <c r="E76" s="46"/>
      <c r="F76" s="46"/>
    </row>
    <row r="77" spans="1:6" ht="15" x14ac:dyDescent="0.25">
      <c r="A77" s="47"/>
      <c r="B77" s="47"/>
      <c r="C77" s="49"/>
      <c r="D77" s="49"/>
      <c r="E77" s="46"/>
      <c r="F77" s="46"/>
    </row>
    <row r="78" spans="1:6" ht="15" x14ac:dyDescent="0.25">
      <c r="A78" s="47"/>
      <c r="B78" s="47"/>
      <c r="C78" s="49"/>
      <c r="D78" s="49"/>
      <c r="E78" s="46"/>
      <c r="F78" s="46"/>
    </row>
    <row r="79" spans="1:6" ht="15" x14ac:dyDescent="0.25">
      <c r="A79" s="47"/>
      <c r="B79" s="47"/>
      <c r="C79" s="49"/>
      <c r="D79" s="49"/>
      <c r="E79" s="46"/>
      <c r="F79" s="46"/>
    </row>
    <row r="80" spans="1:6" ht="15" x14ac:dyDescent="0.25">
      <c r="A80" s="47"/>
      <c r="B80" s="47"/>
      <c r="C80" s="49"/>
      <c r="D80" s="49"/>
      <c r="E80" s="46"/>
      <c r="F80" s="46"/>
    </row>
    <row r="81" spans="1:6" ht="15" x14ac:dyDescent="0.25">
      <c r="A81" s="47"/>
      <c r="B81" s="47"/>
      <c r="C81" s="49"/>
      <c r="D81" s="49"/>
      <c r="E81" s="46"/>
      <c r="F81" s="46"/>
    </row>
    <row r="82" spans="1:6" ht="15" x14ac:dyDescent="0.25">
      <c r="A82" s="47"/>
      <c r="B82" s="47"/>
      <c r="C82" s="49"/>
      <c r="D82" s="49"/>
      <c r="E82" s="46"/>
      <c r="F82" s="46"/>
    </row>
    <row r="83" spans="1:6" ht="15" x14ac:dyDescent="0.25">
      <c r="A83" s="47"/>
      <c r="B83" s="47"/>
      <c r="C83" s="49"/>
      <c r="D83" s="49"/>
      <c r="E83" s="46"/>
      <c r="F83" s="46"/>
    </row>
    <row r="84" spans="1:6" ht="15" x14ac:dyDescent="0.25">
      <c r="A84" s="47"/>
      <c r="B84" s="47"/>
      <c r="C84" s="49"/>
      <c r="D84" s="49"/>
      <c r="E84" s="46"/>
      <c r="F84" s="46"/>
    </row>
    <row r="85" spans="1:6" ht="15" x14ac:dyDescent="0.25">
      <c r="A85" s="47"/>
      <c r="B85" s="47"/>
      <c r="C85" s="49"/>
      <c r="D85" s="49"/>
      <c r="E85" s="46"/>
      <c r="F85" s="46"/>
    </row>
    <row r="86" spans="1:6" ht="15" x14ac:dyDescent="0.25">
      <c r="A86" s="47"/>
      <c r="B86" s="47"/>
      <c r="C86" s="49"/>
      <c r="D86" s="49"/>
      <c r="E86" s="46"/>
      <c r="F86" s="46"/>
    </row>
    <row r="87" spans="1:6" ht="15" x14ac:dyDescent="0.25">
      <c r="A87" s="47"/>
      <c r="B87" s="47"/>
      <c r="C87" s="49"/>
      <c r="D87" s="49"/>
      <c r="E87" s="46"/>
      <c r="F87" s="46"/>
    </row>
    <row r="88" spans="1:6" ht="15" x14ac:dyDescent="0.25">
      <c r="A88" s="47"/>
      <c r="B88" s="47"/>
      <c r="C88" s="49"/>
      <c r="D88" s="49"/>
      <c r="E88" s="46"/>
      <c r="F88" s="46"/>
    </row>
    <row r="89" spans="1:6" ht="15" x14ac:dyDescent="0.25">
      <c r="A89" s="47"/>
      <c r="B89" s="47"/>
      <c r="C89" s="49"/>
      <c r="D89" s="49"/>
      <c r="E89" s="46"/>
      <c r="F89" s="46"/>
    </row>
    <row r="90" spans="1:6" ht="15" x14ac:dyDescent="0.25">
      <c r="A90" s="47"/>
      <c r="B90" s="47"/>
      <c r="C90" s="49"/>
      <c r="D90" s="49"/>
      <c r="E90" s="46"/>
      <c r="F90" s="46"/>
    </row>
    <row r="91" spans="1:6" ht="15" x14ac:dyDescent="0.25">
      <c r="A91" s="47"/>
      <c r="B91" s="47"/>
      <c r="C91" s="49"/>
      <c r="D91" s="49"/>
      <c r="E91" s="46"/>
      <c r="F91" s="46"/>
    </row>
    <row r="92" spans="1:6" ht="15" x14ac:dyDescent="0.25">
      <c r="A92" s="47"/>
      <c r="B92" s="47"/>
      <c r="C92" s="49"/>
      <c r="D92" s="49"/>
      <c r="E92" s="46"/>
      <c r="F92" s="46"/>
    </row>
    <row r="93" spans="1:6" ht="15" x14ac:dyDescent="0.25">
      <c r="A93" s="47"/>
      <c r="B93" s="47"/>
      <c r="C93" s="49"/>
      <c r="D93" s="49"/>
      <c r="E93" s="46"/>
      <c r="F93" s="46"/>
    </row>
    <row r="94" spans="1:6" ht="15" x14ac:dyDescent="0.25">
      <c r="A94" s="47"/>
      <c r="B94" s="47"/>
      <c r="C94" s="49"/>
      <c r="D94" s="49"/>
      <c r="E94" s="46"/>
      <c r="F94" s="46"/>
    </row>
    <row r="95" spans="1:6" ht="15" x14ac:dyDescent="0.25">
      <c r="A95" s="47"/>
      <c r="B95" s="47"/>
      <c r="C95" s="49"/>
      <c r="D95" s="49"/>
      <c r="E95" s="46"/>
      <c r="F95" s="46"/>
    </row>
    <row r="96" spans="1:6" ht="15" x14ac:dyDescent="0.25">
      <c r="A96" s="47"/>
      <c r="B96" s="47"/>
      <c r="C96" s="49"/>
      <c r="D96" s="49"/>
      <c r="E96" s="46"/>
      <c r="F96" s="46"/>
    </row>
    <row r="97" spans="1:6" ht="15" x14ac:dyDescent="0.25">
      <c r="A97" s="47"/>
      <c r="B97" s="47"/>
      <c r="C97" s="49"/>
      <c r="D97" s="49"/>
      <c r="E97" s="46"/>
      <c r="F97" s="46"/>
    </row>
    <row r="98" spans="1:6" ht="15" x14ac:dyDescent="0.25">
      <c r="A98" s="47"/>
      <c r="B98" s="47"/>
      <c r="C98" s="49"/>
      <c r="D98" s="49"/>
      <c r="E98" s="46"/>
      <c r="F98" s="46"/>
    </row>
    <row r="99" spans="1:6" ht="15" x14ac:dyDescent="0.25">
      <c r="A99" s="47"/>
      <c r="B99" s="47"/>
      <c r="C99" s="49"/>
      <c r="D99" s="49"/>
      <c r="E99" s="46"/>
      <c r="F99" s="46"/>
    </row>
    <row r="100" spans="1:6" ht="15" x14ac:dyDescent="0.25">
      <c r="A100" s="47"/>
      <c r="B100" s="47"/>
      <c r="C100" s="49"/>
      <c r="D100" s="49"/>
      <c r="E100" s="46"/>
      <c r="F100" s="46"/>
    </row>
    <row r="101" spans="1:6" ht="15" x14ac:dyDescent="0.25">
      <c r="A101" s="47"/>
      <c r="B101" s="47"/>
      <c r="C101" s="49"/>
      <c r="D101" s="49"/>
      <c r="E101" s="46"/>
      <c r="F101" s="46"/>
    </row>
    <row r="102" spans="1:6" ht="15" x14ac:dyDescent="0.25">
      <c r="A102" s="47"/>
      <c r="B102" s="47"/>
      <c r="C102" s="49"/>
      <c r="D102" s="49"/>
      <c r="E102" s="46"/>
      <c r="F102" s="46"/>
    </row>
    <row r="103" spans="1:6" ht="15" x14ac:dyDescent="0.25">
      <c r="A103" s="47"/>
      <c r="B103" s="47"/>
      <c r="C103" s="49"/>
      <c r="D103" s="49"/>
      <c r="E103" s="46"/>
      <c r="F103" s="46"/>
    </row>
    <row r="104" spans="1:6" ht="15" x14ac:dyDescent="0.25">
      <c r="A104" s="47"/>
      <c r="B104" s="47"/>
      <c r="C104" s="49"/>
      <c r="D104" s="49"/>
      <c r="E104" s="46"/>
      <c r="F104" s="46"/>
    </row>
    <row r="105" spans="1:6" ht="15" x14ac:dyDescent="0.25">
      <c r="A105" s="47"/>
      <c r="B105" s="47"/>
      <c r="C105" s="49"/>
      <c r="D105" s="49"/>
      <c r="E105" s="46"/>
      <c r="F105" s="46"/>
    </row>
    <row r="106" spans="1:6" ht="15" x14ac:dyDescent="0.25">
      <c r="A106" s="47"/>
      <c r="B106" s="47"/>
      <c r="C106" s="49"/>
      <c r="D106" s="49"/>
      <c r="E106" s="46"/>
      <c r="F106" s="46"/>
    </row>
    <row r="107" spans="1:6" ht="15" x14ac:dyDescent="0.25">
      <c r="A107" s="47"/>
      <c r="B107" s="47"/>
      <c r="C107" s="49"/>
      <c r="D107" s="49"/>
      <c r="E107" s="46"/>
      <c r="F107" s="46"/>
    </row>
    <row r="108" spans="1:6" ht="15" x14ac:dyDescent="0.25">
      <c r="A108" s="47"/>
      <c r="B108" s="47"/>
      <c r="C108" s="49"/>
      <c r="D108" s="49"/>
      <c r="E108" s="46"/>
      <c r="F108" s="46"/>
    </row>
    <row r="109" spans="1:6" ht="15" x14ac:dyDescent="0.25">
      <c r="A109" s="47"/>
      <c r="B109" s="47"/>
      <c r="C109" s="49"/>
      <c r="D109" s="49"/>
      <c r="E109" s="46"/>
      <c r="F109" s="46"/>
    </row>
    <row r="110" spans="1:6" ht="15" x14ac:dyDescent="0.25">
      <c r="A110" s="47"/>
      <c r="B110" s="47"/>
      <c r="C110" s="49"/>
      <c r="D110" s="49"/>
      <c r="E110" s="46"/>
      <c r="F110" s="46"/>
    </row>
    <row r="111" spans="1:6" ht="15" x14ac:dyDescent="0.25">
      <c r="A111" s="47"/>
      <c r="B111" s="47"/>
      <c r="C111" s="49"/>
      <c r="D111" s="49"/>
      <c r="E111" s="46"/>
      <c r="F111" s="46"/>
    </row>
    <row r="112" spans="1:6" ht="15" x14ac:dyDescent="0.25">
      <c r="A112" s="47"/>
      <c r="B112" s="47"/>
      <c r="C112" s="49"/>
      <c r="D112" s="49"/>
      <c r="E112" s="46"/>
      <c r="F112" s="46"/>
    </row>
    <row r="113" spans="1:6" ht="15" x14ac:dyDescent="0.25">
      <c r="A113" s="47"/>
      <c r="B113" s="47"/>
      <c r="C113" s="49"/>
      <c r="D113" s="49"/>
      <c r="E113" s="46"/>
      <c r="F113" s="46"/>
    </row>
    <row r="114" spans="1:6" ht="15" x14ac:dyDescent="0.25">
      <c r="A114" s="47"/>
      <c r="B114" s="47"/>
      <c r="C114" s="49"/>
      <c r="D114" s="49"/>
      <c r="E114" s="46"/>
      <c r="F114" s="46"/>
    </row>
    <row r="115" spans="1:6" ht="15" x14ac:dyDescent="0.25">
      <c r="A115" s="47"/>
      <c r="B115" s="47"/>
      <c r="C115" s="49"/>
      <c r="D115" s="49"/>
      <c r="E115" s="46"/>
      <c r="F115" s="46"/>
    </row>
    <row r="116" spans="1:6" ht="15" x14ac:dyDescent="0.25">
      <c r="A116" s="47"/>
      <c r="B116" s="47"/>
      <c r="C116" s="49"/>
      <c r="D116" s="49"/>
      <c r="E116" s="46"/>
      <c r="F116" s="46"/>
    </row>
    <row r="117" spans="1:6" ht="15" x14ac:dyDescent="0.25">
      <c r="A117" s="47"/>
      <c r="B117" s="47"/>
      <c r="C117" s="49"/>
      <c r="D117" s="49"/>
      <c r="E117" s="46"/>
      <c r="F117" s="46"/>
    </row>
    <row r="118" spans="1:6" ht="15" x14ac:dyDescent="0.25">
      <c r="A118" s="47"/>
      <c r="B118" s="47"/>
      <c r="C118" s="49"/>
      <c r="D118" s="49"/>
      <c r="E118" s="46"/>
      <c r="F118" s="46"/>
    </row>
    <row r="119" spans="1:6" ht="15" x14ac:dyDescent="0.25">
      <c r="A119" s="47"/>
      <c r="B119" s="47"/>
      <c r="C119" s="49"/>
      <c r="D119" s="49"/>
      <c r="E119" s="46"/>
      <c r="F119" s="46"/>
    </row>
    <row r="120" spans="1:6" ht="15" x14ac:dyDescent="0.25">
      <c r="A120" s="47"/>
      <c r="B120" s="47"/>
      <c r="C120" s="49"/>
      <c r="D120" s="49"/>
      <c r="E120" s="46"/>
      <c r="F120" s="46"/>
    </row>
    <row r="121" spans="1:6" ht="15" x14ac:dyDescent="0.25">
      <c r="A121" s="47"/>
      <c r="B121" s="47"/>
      <c r="C121" s="49"/>
      <c r="D121" s="49"/>
      <c r="E121" s="46"/>
      <c r="F121" s="46"/>
    </row>
    <row r="122" spans="1:6" ht="15" x14ac:dyDescent="0.25">
      <c r="A122" s="47"/>
      <c r="B122" s="47"/>
      <c r="C122" s="49"/>
      <c r="D122" s="49"/>
      <c r="E122" s="46"/>
      <c r="F122" s="46"/>
    </row>
    <row r="123" spans="1:6" ht="15" x14ac:dyDescent="0.25">
      <c r="A123" s="47"/>
      <c r="B123" s="47"/>
      <c r="C123" s="49"/>
      <c r="D123" s="49"/>
      <c r="E123" s="46"/>
      <c r="F123" s="46"/>
    </row>
    <row r="124" spans="1:6" ht="15" x14ac:dyDescent="0.25">
      <c r="A124" s="47"/>
      <c r="B124" s="47"/>
      <c r="C124" s="49"/>
      <c r="D124" s="49"/>
      <c r="E124" s="46"/>
      <c r="F124" s="46"/>
    </row>
    <row r="125" spans="1:6" ht="15" x14ac:dyDescent="0.25">
      <c r="A125" s="47"/>
      <c r="B125" s="47"/>
      <c r="C125" s="49"/>
      <c r="D125" s="49"/>
      <c r="E125" s="46"/>
      <c r="F125" s="46"/>
    </row>
    <row r="126" spans="1:6" ht="15" x14ac:dyDescent="0.25">
      <c r="A126" s="47"/>
      <c r="B126" s="47"/>
      <c r="C126" s="49"/>
      <c r="D126" s="49"/>
      <c r="E126" s="46"/>
      <c r="F126" s="46"/>
    </row>
    <row r="127" spans="1:6" ht="15" x14ac:dyDescent="0.25">
      <c r="A127" s="47"/>
      <c r="B127" s="47"/>
      <c r="C127" s="49"/>
      <c r="D127" s="49"/>
      <c r="E127" s="46"/>
      <c r="F127" s="46"/>
    </row>
    <row r="128" spans="1:6" ht="15" x14ac:dyDescent="0.25">
      <c r="A128" s="47"/>
      <c r="B128" s="47"/>
      <c r="C128" s="49"/>
      <c r="D128" s="49"/>
      <c r="E128" s="46"/>
      <c r="F128" s="46"/>
    </row>
    <row r="129" spans="1:6" ht="15" x14ac:dyDescent="0.25">
      <c r="A129" s="47"/>
      <c r="B129" s="47"/>
      <c r="C129" s="49"/>
      <c r="D129" s="49"/>
      <c r="E129" s="46"/>
      <c r="F129" s="46"/>
    </row>
    <row r="130" spans="1:6" ht="15" x14ac:dyDescent="0.25">
      <c r="A130" s="47"/>
      <c r="B130" s="47"/>
      <c r="C130" s="49"/>
      <c r="D130" s="49"/>
      <c r="E130" s="46"/>
      <c r="F130" s="46"/>
    </row>
    <row r="131" spans="1:6" ht="15" x14ac:dyDescent="0.25">
      <c r="A131" s="47"/>
      <c r="B131" s="47"/>
      <c r="C131" s="49"/>
      <c r="D131" s="49"/>
      <c r="E131" s="46"/>
      <c r="F131" s="46"/>
    </row>
    <row r="132" spans="1:6" ht="15" x14ac:dyDescent="0.25">
      <c r="A132" s="47"/>
      <c r="B132" s="47"/>
      <c r="C132" s="49"/>
      <c r="D132" s="49"/>
      <c r="E132" s="46"/>
      <c r="F132" s="46"/>
    </row>
    <row r="133" spans="1:6" ht="15" x14ac:dyDescent="0.25">
      <c r="A133" s="47"/>
      <c r="B133" s="47"/>
      <c r="C133" s="49"/>
      <c r="D133" s="49"/>
      <c r="E133" s="46"/>
      <c r="F133" s="46"/>
    </row>
    <row r="134" spans="1:6" ht="15" x14ac:dyDescent="0.25">
      <c r="A134" s="47"/>
      <c r="B134" s="47"/>
      <c r="C134" s="49"/>
      <c r="D134" s="49"/>
      <c r="E134" s="46"/>
      <c r="F134" s="4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"/>
  <sheetViews>
    <sheetView zoomScale="80" zoomScaleNormal="80" zoomScalePageLayoutView="80" workbookViewId="0">
      <selection activeCell="D5" sqref="D5:D44"/>
    </sheetView>
  </sheetViews>
  <sheetFormatPr baseColWidth="10" defaultColWidth="11.42578125" defaultRowHeight="12.75" x14ac:dyDescent="0.2"/>
  <cols>
    <col min="4" max="4" width="17.5703125" customWidth="1"/>
    <col min="6" max="6" width="17.85546875" customWidth="1"/>
    <col min="8" max="8" width="14.140625" customWidth="1"/>
  </cols>
  <sheetData>
    <row r="3" spans="1:16" ht="15" x14ac:dyDescent="0.2">
      <c r="A3" s="119"/>
    </row>
    <row r="4" spans="1:16" ht="15" x14ac:dyDescent="0.3">
      <c r="A4" s="169" t="s">
        <v>128</v>
      </c>
      <c r="B4" s="147" t="s">
        <v>129</v>
      </c>
      <c r="C4" t="s">
        <v>130</v>
      </c>
      <c r="D4" s="147" t="s">
        <v>41</v>
      </c>
      <c r="E4" t="s">
        <v>131</v>
      </c>
      <c r="F4" s="147"/>
      <c r="P4" s="168"/>
    </row>
    <row r="5" spans="1:16" ht="15" x14ac:dyDescent="0.3">
      <c r="A5" s="169">
        <v>0</v>
      </c>
      <c r="B5" s="170" t="s">
        <v>369</v>
      </c>
      <c r="C5" t="s">
        <v>143</v>
      </c>
      <c r="D5" s="170" t="s">
        <v>369</v>
      </c>
      <c r="E5" t="s">
        <v>144</v>
      </c>
      <c r="F5" s="171"/>
      <c r="P5" s="168"/>
    </row>
    <row r="6" spans="1:16" ht="15" x14ac:dyDescent="0.3">
      <c r="A6" s="169">
        <v>1</v>
      </c>
      <c r="B6" s="170" t="s">
        <v>369</v>
      </c>
      <c r="C6" t="s">
        <v>143</v>
      </c>
      <c r="D6" s="170" t="s">
        <v>369</v>
      </c>
      <c r="E6" t="s">
        <v>144</v>
      </c>
      <c r="F6" s="171"/>
      <c r="P6" s="168"/>
    </row>
    <row r="7" spans="1:16" ht="15" x14ac:dyDescent="0.3">
      <c r="A7" s="169">
        <v>2</v>
      </c>
      <c r="B7" s="170" t="s">
        <v>391</v>
      </c>
      <c r="C7" t="s">
        <v>143</v>
      </c>
      <c r="D7" s="170" t="str">
        <f>"peat03_"&amp;B7</f>
        <v>peat03_B2_U</v>
      </c>
      <c r="E7" t="s">
        <v>144</v>
      </c>
      <c r="F7" s="171"/>
      <c r="P7" s="168"/>
    </row>
    <row r="8" spans="1:16" ht="15" x14ac:dyDescent="0.3">
      <c r="A8" s="169">
        <v>3</v>
      </c>
      <c r="B8" s="170" t="s">
        <v>392</v>
      </c>
      <c r="C8" t="s">
        <v>143</v>
      </c>
      <c r="D8" s="170" t="str">
        <f t="shared" ref="D8:D34" si="0">"peat03_"&amp;B8</f>
        <v>peat03_32_U</v>
      </c>
      <c r="E8" t="s">
        <v>144</v>
      </c>
      <c r="F8" s="171"/>
      <c r="P8" s="168"/>
    </row>
    <row r="9" spans="1:16" ht="15" x14ac:dyDescent="0.3">
      <c r="A9" s="169">
        <v>4</v>
      </c>
      <c r="B9" s="170" t="s">
        <v>393</v>
      </c>
      <c r="C9" t="s">
        <v>143</v>
      </c>
      <c r="D9" s="170" t="str">
        <f t="shared" si="0"/>
        <v>peat03_31_U</v>
      </c>
      <c r="E9" t="s">
        <v>144</v>
      </c>
      <c r="F9" s="171"/>
      <c r="P9" s="168"/>
    </row>
    <row r="10" spans="1:16" ht="15" x14ac:dyDescent="0.3">
      <c r="A10" s="169">
        <v>5</v>
      </c>
      <c r="B10" s="170" t="s">
        <v>394</v>
      </c>
      <c r="C10" t="s">
        <v>143</v>
      </c>
      <c r="D10" s="170" t="str">
        <f t="shared" si="0"/>
        <v>peat03_30_U</v>
      </c>
      <c r="E10" t="s">
        <v>144</v>
      </c>
      <c r="F10" s="171"/>
      <c r="P10" s="168"/>
    </row>
    <row r="11" spans="1:16" ht="15" x14ac:dyDescent="0.3">
      <c r="A11" s="169">
        <v>6</v>
      </c>
      <c r="B11" s="170" t="s">
        <v>395</v>
      </c>
      <c r="C11" t="s">
        <v>143</v>
      </c>
      <c r="D11" s="170" t="str">
        <f t="shared" si="0"/>
        <v>peat03_28_U</v>
      </c>
      <c r="E11" t="s">
        <v>144</v>
      </c>
      <c r="F11" s="171"/>
      <c r="P11" s="168"/>
    </row>
    <row r="12" spans="1:16" ht="15" x14ac:dyDescent="0.3">
      <c r="A12" s="169">
        <v>7</v>
      </c>
      <c r="B12" s="170" t="s">
        <v>396</v>
      </c>
      <c r="C12" t="s">
        <v>143</v>
      </c>
      <c r="D12" s="170" t="str">
        <f t="shared" si="0"/>
        <v>peat03_26_U</v>
      </c>
      <c r="E12" t="s">
        <v>144</v>
      </c>
      <c r="F12" s="171"/>
      <c r="P12" s="168"/>
    </row>
    <row r="13" spans="1:16" ht="15" x14ac:dyDescent="0.3">
      <c r="A13" s="169">
        <v>8</v>
      </c>
      <c r="B13" s="170" t="s">
        <v>397</v>
      </c>
      <c r="C13" t="s">
        <v>143</v>
      </c>
      <c r="D13" s="170" t="str">
        <f t="shared" si="0"/>
        <v>peat03_24_U</v>
      </c>
      <c r="E13" t="s">
        <v>144</v>
      </c>
      <c r="F13" s="171"/>
      <c r="P13" s="168"/>
    </row>
    <row r="14" spans="1:16" ht="15" x14ac:dyDescent="0.3">
      <c r="A14" s="169">
        <v>9</v>
      </c>
      <c r="B14" s="170" t="s">
        <v>398</v>
      </c>
      <c r="C14" t="s">
        <v>143</v>
      </c>
      <c r="D14" s="170" t="str">
        <f t="shared" si="0"/>
        <v>peat03_23_U</v>
      </c>
      <c r="E14" t="s">
        <v>144</v>
      </c>
      <c r="F14" s="171"/>
      <c r="N14" s="139"/>
      <c r="P14" s="168"/>
    </row>
    <row r="15" spans="1:16" ht="15" x14ac:dyDescent="0.3">
      <c r="A15" s="169">
        <v>10</v>
      </c>
      <c r="B15" s="170" t="s">
        <v>399</v>
      </c>
      <c r="C15" t="s">
        <v>143</v>
      </c>
      <c r="D15" s="170" t="s">
        <v>400</v>
      </c>
      <c r="E15" t="s">
        <v>144</v>
      </c>
      <c r="F15" s="171"/>
      <c r="P15" s="168"/>
    </row>
    <row r="16" spans="1:16" ht="15" x14ac:dyDescent="0.3">
      <c r="A16" s="169">
        <v>11</v>
      </c>
      <c r="B16" s="170" t="s">
        <v>401</v>
      </c>
      <c r="C16" t="s">
        <v>143</v>
      </c>
      <c r="D16" s="170" t="str">
        <f t="shared" si="0"/>
        <v>peat03_22_U</v>
      </c>
      <c r="E16" t="s">
        <v>144</v>
      </c>
      <c r="F16" s="171"/>
      <c r="P16" s="168"/>
    </row>
    <row r="17" spans="1:16" ht="15" x14ac:dyDescent="0.3">
      <c r="A17" s="169">
        <v>12</v>
      </c>
      <c r="B17" s="170" t="s">
        <v>402</v>
      </c>
      <c r="C17" t="s">
        <v>143</v>
      </c>
      <c r="D17" s="170" t="str">
        <f t="shared" si="0"/>
        <v>peat03_21_U</v>
      </c>
      <c r="E17" t="s">
        <v>144</v>
      </c>
      <c r="F17" s="171"/>
      <c r="P17" s="168"/>
    </row>
    <row r="18" spans="1:16" ht="15" x14ac:dyDescent="0.3">
      <c r="A18" s="169">
        <v>13</v>
      </c>
      <c r="B18" s="170" t="s">
        <v>403</v>
      </c>
      <c r="C18" t="s">
        <v>143</v>
      </c>
      <c r="D18" s="170" t="str">
        <f t="shared" si="0"/>
        <v>peat03_20_U</v>
      </c>
      <c r="E18" t="s">
        <v>144</v>
      </c>
      <c r="F18" s="171"/>
      <c r="P18" s="168"/>
    </row>
    <row r="19" spans="1:16" ht="15" x14ac:dyDescent="0.3">
      <c r="A19" s="169">
        <v>14</v>
      </c>
      <c r="B19" s="170" t="s">
        <v>404</v>
      </c>
      <c r="C19" t="s">
        <v>143</v>
      </c>
      <c r="D19" s="170" t="str">
        <f t="shared" si="0"/>
        <v>peat03_19_U</v>
      </c>
      <c r="E19" t="s">
        <v>144</v>
      </c>
      <c r="F19" s="171"/>
      <c r="N19" s="139"/>
      <c r="P19" s="168"/>
    </row>
    <row r="20" spans="1:16" ht="15" x14ac:dyDescent="0.3">
      <c r="A20" s="169">
        <v>15</v>
      </c>
      <c r="B20" s="170" t="s">
        <v>405</v>
      </c>
      <c r="C20" t="s">
        <v>143</v>
      </c>
      <c r="D20" s="170" t="s">
        <v>406</v>
      </c>
      <c r="E20" t="s">
        <v>144</v>
      </c>
      <c r="F20" s="171"/>
      <c r="P20" s="168"/>
    </row>
    <row r="21" spans="1:16" ht="15" x14ac:dyDescent="0.3">
      <c r="A21" s="169">
        <v>16</v>
      </c>
      <c r="B21" s="170" t="s">
        <v>407</v>
      </c>
      <c r="C21" t="s">
        <v>143</v>
      </c>
      <c r="D21" s="170" t="str">
        <f t="shared" si="0"/>
        <v>peat03_18_U</v>
      </c>
      <c r="E21" t="s">
        <v>144</v>
      </c>
      <c r="F21" s="171"/>
      <c r="P21" s="168"/>
    </row>
    <row r="22" spans="1:16" ht="15" x14ac:dyDescent="0.3">
      <c r="A22" s="169">
        <v>17</v>
      </c>
      <c r="B22" s="170" t="s">
        <v>408</v>
      </c>
      <c r="C22" t="s">
        <v>143</v>
      </c>
      <c r="D22" s="170" t="str">
        <f t="shared" si="0"/>
        <v>peat03_17_U</v>
      </c>
      <c r="E22" t="s">
        <v>144</v>
      </c>
      <c r="F22" s="171"/>
      <c r="P22" s="168"/>
    </row>
    <row r="23" spans="1:16" ht="15" x14ac:dyDescent="0.3">
      <c r="A23" s="169">
        <v>18</v>
      </c>
      <c r="B23" s="170" t="s">
        <v>409</v>
      </c>
      <c r="C23" t="s">
        <v>143</v>
      </c>
      <c r="D23" s="170" t="str">
        <f t="shared" si="0"/>
        <v>peat03_16_U</v>
      </c>
      <c r="E23" t="s">
        <v>144</v>
      </c>
      <c r="F23" s="171"/>
      <c r="P23" s="168"/>
    </row>
    <row r="24" spans="1:16" ht="15" x14ac:dyDescent="0.3">
      <c r="A24" s="169">
        <v>19</v>
      </c>
      <c r="B24" s="170" t="s">
        <v>410</v>
      </c>
      <c r="C24" t="s">
        <v>143</v>
      </c>
      <c r="D24" s="170" t="str">
        <f t="shared" si="0"/>
        <v>peat03_15_U</v>
      </c>
      <c r="E24" t="s">
        <v>144</v>
      </c>
      <c r="F24" s="171"/>
      <c r="P24" s="168"/>
    </row>
    <row r="25" spans="1:16" ht="15" x14ac:dyDescent="0.3">
      <c r="A25" s="169">
        <v>20</v>
      </c>
      <c r="B25" s="170" t="s">
        <v>411</v>
      </c>
      <c r="C25" t="s">
        <v>143</v>
      </c>
      <c r="D25" s="170" t="str">
        <f t="shared" si="0"/>
        <v>peat03_B6_U</v>
      </c>
      <c r="E25" t="s">
        <v>144</v>
      </c>
      <c r="F25" s="171"/>
      <c r="P25" s="168"/>
    </row>
    <row r="26" spans="1:16" ht="15" x14ac:dyDescent="0.3">
      <c r="A26" s="169">
        <v>21</v>
      </c>
      <c r="B26" s="170" t="s">
        <v>412</v>
      </c>
      <c r="C26" t="s">
        <v>143</v>
      </c>
      <c r="D26" s="170" t="str">
        <f t="shared" si="0"/>
        <v>peat03_14_U</v>
      </c>
      <c r="E26" t="s">
        <v>144</v>
      </c>
      <c r="F26" s="171"/>
      <c r="P26" s="168"/>
    </row>
    <row r="27" spans="1:16" ht="15" x14ac:dyDescent="0.3">
      <c r="A27" s="169">
        <v>22</v>
      </c>
      <c r="B27" s="170" t="s">
        <v>413</v>
      </c>
      <c r="C27" t="s">
        <v>143</v>
      </c>
      <c r="D27" s="170" t="str">
        <f t="shared" si="0"/>
        <v>peat03_13_U</v>
      </c>
      <c r="E27" t="s">
        <v>144</v>
      </c>
      <c r="F27" s="171"/>
      <c r="P27" s="168"/>
    </row>
    <row r="28" spans="1:16" ht="15" x14ac:dyDescent="0.3">
      <c r="A28" s="169">
        <v>23</v>
      </c>
      <c r="B28" s="170" t="s">
        <v>414</v>
      </c>
      <c r="C28" t="s">
        <v>143</v>
      </c>
      <c r="D28" s="170" t="str">
        <f t="shared" si="0"/>
        <v>peat03_12_U</v>
      </c>
      <c r="E28" t="s">
        <v>144</v>
      </c>
      <c r="F28" s="171"/>
      <c r="P28" s="168"/>
    </row>
    <row r="29" spans="1:16" ht="15" x14ac:dyDescent="0.3">
      <c r="A29" s="169">
        <v>24</v>
      </c>
      <c r="B29" s="170" t="s">
        <v>415</v>
      </c>
      <c r="C29" t="s">
        <v>143</v>
      </c>
      <c r="D29" s="170" t="str">
        <f t="shared" si="0"/>
        <v>peat03_11_U</v>
      </c>
      <c r="E29" t="s">
        <v>144</v>
      </c>
      <c r="F29" s="171"/>
      <c r="N29" s="139"/>
      <c r="P29" s="168"/>
    </row>
    <row r="30" spans="1:16" ht="15" x14ac:dyDescent="0.3">
      <c r="A30" s="169">
        <v>25</v>
      </c>
      <c r="B30" s="170" t="s">
        <v>405</v>
      </c>
      <c r="C30" t="s">
        <v>143</v>
      </c>
      <c r="D30" s="170" t="s">
        <v>406</v>
      </c>
      <c r="E30" t="s">
        <v>144</v>
      </c>
      <c r="F30" s="171"/>
      <c r="P30" s="168"/>
    </row>
    <row r="31" spans="1:16" ht="15" x14ac:dyDescent="0.3">
      <c r="A31" s="169">
        <v>26</v>
      </c>
      <c r="B31" s="170" t="s">
        <v>416</v>
      </c>
      <c r="C31" t="s">
        <v>143</v>
      </c>
      <c r="D31" s="170" t="str">
        <f t="shared" si="0"/>
        <v>peat03_10_U</v>
      </c>
      <c r="E31" t="s">
        <v>144</v>
      </c>
      <c r="F31" s="171"/>
      <c r="P31" s="168"/>
    </row>
    <row r="32" spans="1:16" ht="15" x14ac:dyDescent="0.3">
      <c r="A32" s="169">
        <v>27</v>
      </c>
      <c r="B32" s="170" t="s">
        <v>417</v>
      </c>
      <c r="C32" t="s">
        <v>143</v>
      </c>
      <c r="D32" s="170" t="str">
        <f t="shared" si="0"/>
        <v>peat03_8_U</v>
      </c>
      <c r="E32" t="s">
        <v>144</v>
      </c>
      <c r="F32" s="171"/>
      <c r="P32" s="168"/>
    </row>
    <row r="33" spans="1:16" ht="15" x14ac:dyDescent="0.3">
      <c r="A33" s="169">
        <v>28</v>
      </c>
      <c r="B33" s="170" t="s">
        <v>418</v>
      </c>
      <c r="C33" t="s">
        <v>143</v>
      </c>
      <c r="D33" s="170" t="str">
        <f t="shared" si="0"/>
        <v>peat03_B3_U</v>
      </c>
      <c r="E33" t="s">
        <v>144</v>
      </c>
      <c r="F33" s="171"/>
      <c r="P33" s="168"/>
    </row>
    <row r="34" spans="1:16" ht="15" x14ac:dyDescent="0.3">
      <c r="A34" s="169">
        <v>29</v>
      </c>
      <c r="B34" s="170" t="s">
        <v>419</v>
      </c>
      <c r="C34" t="s">
        <v>143</v>
      </c>
      <c r="D34" s="170" t="str">
        <f t="shared" si="0"/>
        <v>peat03_6_U</v>
      </c>
      <c r="E34" t="s">
        <v>144</v>
      </c>
      <c r="F34" s="171"/>
      <c r="N34" s="139"/>
      <c r="P34" s="168"/>
    </row>
    <row r="35" spans="1:16" ht="15" x14ac:dyDescent="0.3">
      <c r="A35" s="169">
        <v>30</v>
      </c>
      <c r="B35" s="170" t="s">
        <v>399</v>
      </c>
      <c r="C35" t="s">
        <v>143</v>
      </c>
      <c r="D35" s="170" t="s">
        <v>400</v>
      </c>
      <c r="E35" t="s">
        <v>144</v>
      </c>
      <c r="F35" s="171"/>
      <c r="P35" s="168"/>
    </row>
    <row r="36" spans="1:16" ht="15" x14ac:dyDescent="0.3">
      <c r="A36" s="169">
        <v>31</v>
      </c>
      <c r="B36" s="170" t="s">
        <v>420</v>
      </c>
      <c r="C36" t="s">
        <v>143</v>
      </c>
      <c r="D36" s="170" t="str">
        <f>B36</f>
        <v>4_U</v>
      </c>
      <c r="E36" t="s">
        <v>144</v>
      </c>
      <c r="F36" s="171"/>
      <c r="P36" s="168"/>
    </row>
    <row r="37" spans="1:16" ht="15" x14ac:dyDescent="0.3">
      <c r="A37" s="169">
        <v>32</v>
      </c>
      <c r="B37" s="170" t="s">
        <v>421</v>
      </c>
      <c r="C37" t="s">
        <v>143</v>
      </c>
      <c r="D37" s="170" t="str">
        <f>"AS_"&amp;B37</f>
        <v>AS_TR04_5U</v>
      </c>
      <c r="E37" t="s">
        <v>144</v>
      </c>
      <c r="F37" s="171"/>
      <c r="P37" s="168"/>
    </row>
    <row r="38" spans="1:16" ht="15" x14ac:dyDescent="0.3">
      <c r="A38" s="169">
        <v>33</v>
      </c>
      <c r="B38" s="170" t="s">
        <v>422</v>
      </c>
      <c r="C38" t="s">
        <v>143</v>
      </c>
      <c r="D38" s="170" t="str">
        <f>"AS_"&amp;B38</f>
        <v>AS_TR04_6U</v>
      </c>
      <c r="E38" t="s">
        <v>144</v>
      </c>
      <c r="F38" s="171"/>
      <c r="P38" s="168"/>
    </row>
    <row r="39" spans="1:16" ht="15" x14ac:dyDescent="0.3">
      <c r="A39" s="169">
        <v>34</v>
      </c>
      <c r="B39" s="170" t="s">
        <v>423</v>
      </c>
      <c r="C39" t="s">
        <v>143</v>
      </c>
      <c r="D39" s="170" t="str">
        <f>"AS_"&amp;B39</f>
        <v>AS_TR04_7U</v>
      </c>
      <c r="E39" t="s">
        <v>144</v>
      </c>
      <c r="F39" s="171"/>
      <c r="N39" s="139"/>
      <c r="P39" s="168"/>
    </row>
    <row r="40" spans="1:16" ht="15" x14ac:dyDescent="0.3">
      <c r="A40" s="169">
        <v>35</v>
      </c>
      <c r="B40" s="170" t="s">
        <v>405</v>
      </c>
      <c r="C40" t="s">
        <v>143</v>
      </c>
      <c r="D40" s="170" t="s">
        <v>400</v>
      </c>
      <c r="E40" t="s">
        <v>144</v>
      </c>
      <c r="F40" s="171"/>
      <c r="P40" s="168"/>
    </row>
    <row r="41" spans="1:16" ht="15" x14ac:dyDescent="0.3">
      <c r="A41" s="169">
        <v>36</v>
      </c>
      <c r="B41" s="170" t="s">
        <v>424</v>
      </c>
      <c r="C41" t="s">
        <v>143</v>
      </c>
      <c r="D41" s="170" t="str">
        <f>"AS_"&amp;B41</f>
        <v>AS_TR13_4U</v>
      </c>
      <c r="E41" t="s">
        <v>144</v>
      </c>
      <c r="F41" s="171"/>
      <c r="P41" s="168"/>
    </row>
    <row r="42" spans="1:16" ht="15" x14ac:dyDescent="0.3">
      <c r="A42" s="169">
        <v>37</v>
      </c>
      <c r="B42" s="170" t="s">
        <v>425</v>
      </c>
      <c r="C42" t="s">
        <v>143</v>
      </c>
      <c r="D42" s="170" t="str">
        <f>"AS_"&amp;B42</f>
        <v>AS_TR13_5U</v>
      </c>
      <c r="E42" t="s">
        <v>144</v>
      </c>
      <c r="F42" s="171"/>
      <c r="P42" s="168"/>
    </row>
    <row r="43" spans="1:16" ht="15" x14ac:dyDescent="0.3">
      <c r="A43" s="169">
        <v>38</v>
      </c>
      <c r="B43" s="170" t="s">
        <v>389</v>
      </c>
      <c r="C43" t="s">
        <v>143</v>
      </c>
      <c r="D43" s="170" t="s">
        <v>389</v>
      </c>
      <c r="E43" t="s">
        <v>144</v>
      </c>
      <c r="F43" s="171"/>
      <c r="P43" s="168"/>
    </row>
    <row r="44" spans="1:16" ht="15" x14ac:dyDescent="0.3">
      <c r="A44" s="169">
        <v>39</v>
      </c>
      <c r="B44" s="170" t="s">
        <v>389</v>
      </c>
      <c r="C44" t="s">
        <v>143</v>
      </c>
      <c r="D44" s="170" t="s">
        <v>389</v>
      </c>
      <c r="E44" t="s">
        <v>144</v>
      </c>
      <c r="F44" s="171"/>
    </row>
  </sheetData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7"/>
  <sheetViews>
    <sheetView zoomScale="85" zoomScaleNormal="85" zoomScalePageLayoutView="85" workbookViewId="0">
      <pane xSplit="4695" ySplit="900" activePane="bottomRight"/>
      <selection pane="topRight"/>
      <selection pane="bottomLeft"/>
      <selection pane="bottomRight" activeCell="C40" sqref="C40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50" customWidth="1"/>
    <col min="3" max="3" width="3" style="29" customWidth="1"/>
    <col min="4" max="4" width="19.42578125" style="51" customWidth="1"/>
    <col min="5" max="5" width="4.42578125" style="50" customWidth="1"/>
    <col min="6" max="6" width="9.42578125" style="52" customWidth="1"/>
    <col min="7" max="7" width="0" style="53" hidden="1" customWidth="1"/>
    <col min="8" max="8" width="7.42578125" style="54" customWidth="1"/>
    <col min="9" max="9" width="0" style="53" hidden="1" customWidth="1"/>
    <col min="10" max="10" width="7.42578125" style="54" customWidth="1"/>
    <col min="11" max="11" width="10.42578125" style="53" customWidth="1"/>
    <col min="12" max="12" width="7.42578125" style="53" customWidth="1"/>
    <col min="13" max="13" width="5.42578125" style="53" customWidth="1"/>
    <col min="14" max="14" width="8" style="29" customWidth="1"/>
    <col min="15" max="15" width="9.42578125" style="29" customWidth="1"/>
    <col min="16" max="16" width="6.42578125" style="55" customWidth="1"/>
    <col min="17" max="17" width="8.42578125" style="55" customWidth="1"/>
    <col min="18" max="19" width="9.42578125" style="55" customWidth="1"/>
    <col min="20" max="20" width="8.42578125" style="55" customWidth="1"/>
    <col min="21" max="22" width="8.42578125" style="32" customWidth="1"/>
    <col min="23" max="23" width="9.42578125" style="56" customWidth="1"/>
    <col min="24" max="24" width="10.42578125" style="32" customWidth="1"/>
    <col min="25" max="25" width="10.42578125" style="57" customWidth="1"/>
    <col min="26" max="26" width="6.42578125" style="57" customWidth="1"/>
    <col min="27" max="27" width="7.42578125" style="32" customWidth="1"/>
    <col min="28" max="29" width="9.42578125" style="29" customWidth="1"/>
    <col min="30" max="30" width="9.42578125" style="31" customWidth="1"/>
    <col min="31" max="32" width="8.42578125" style="29" customWidth="1"/>
    <col min="33" max="16384" width="11.42578125" style="29"/>
  </cols>
  <sheetData>
    <row r="1" spans="1:37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50" t="s">
        <v>149</v>
      </c>
      <c r="F1" s="52" t="s">
        <v>150</v>
      </c>
      <c r="G1" s="53" t="s">
        <v>151</v>
      </c>
      <c r="H1" s="54" t="s">
        <v>152</v>
      </c>
      <c r="I1" s="53" t="s">
        <v>153</v>
      </c>
      <c r="J1" s="54" t="s">
        <v>154</v>
      </c>
      <c r="K1" s="53" t="s">
        <v>155</v>
      </c>
      <c r="L1" s="53" t="s">
        <v>156</v>
      </c>
      <c r="N1" s="29" t="s">
        <v>157</v>
      </c>
      <c r="O1" s="29" t="s">
        <v>158</v>
      </c>
      <c r="P1" s="55" t="s">
        <v>159</v>
      </c>
      <c r="Q1" s="55" t="s">
        <v>160</v>
      </c>
      <c r="R1" s="55" t="s">
        <v>126</v>
      </c>
      <c r="S1" s="55" t="s">
        <v>161</v>
      </c>
      <c r="T1" s="55" t="s">
        <v>126</v>
      </c>
      <c r="U1" s="32" t="s">
        <v>162</v>
      </c>
      <c r="V1" s="32" t="s">
        <v>163</v>
      </c>
      <c r="W1" s="56" t="s">
        <v>164</v>
      </c>
      <c r="X1" s="32" t="s">
        <v>165</v>
      </c>
      <c r="Y1" s="57" t="s">
        <v>166</v>
      </c>
      <c r="Z1" s="57" t="s">
        <v>167</v>
      </c>
      <c r="AB1" s="29" t="s">
        <v>165</v>
      </c>
      <c r="AC1" s="29" t="s">
        <v>166</v>
      </c>
      <c r="AD1" s="31" t="s">
        <v>167</v>
      </c>
      <c r="AE1" s="29" t="s">
        <v>168</v>
      </c>
      <c r="AF1" s="29" t="s">
        <v>169</v>
      </c>
    </row>
    <row r="2" spans="1:37" x14ac:dyDescent="0.2">
      <c r="S2" s="55" t="s">
        <v>170</v>
      </c>
      <c r="W2" s="56" t="s">
        <v>171</v>
      </c>
      <c r="AB2" s="32"/>
      <c r="AC2" s="32"/>
      <c r="AE2" s="32"/>
      <c r="AF2" s="32"/>
    </row>
    <row r="3" spans="1:37" x14ac:dyDescent="0.2">
      <c r="AB3" s="32"/>
      <c r="AC3" s="32"/>
      <c r="AE3" s="32"/>
      <c r="AF3" s="32"/>
    </row>
    <row r="4" spans="1:37" x14ac:dyDescent="0.2">
      <c r="AB4" s="32"/>
      <c r="AC4" s="32"/>
      <c r="AE4" s="32"/>
      <c r="AF4" s="32"/>
    </row>
    <row r="5" spans="1:37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50">
        <f t="array" ref="E5">SUM(IF($A5=runs_catXX,1))</f>
        <v>170</v>
      </c>
      <c r="F5" s="52" t="e">
        <f t="array" ref="F5">SUM(IF($A5=runs_catXX,runs_weight*runs_ratio))/SUM(IF($A5=runs_catXX,runs_weight))</f>
        <v>#DIV/0!</v>
      </c>
      <c r="G5" s="53" t="e">
        <f t="array" ref="G5">SQRT(SUM(IF($A5=runs_catXX,(runs_weight*runs_e_ratio)^2))/SUM(IF($A5=runs_catXX,(runs_weight)^2)))</f>
        <v>#DIV/0!</v>
      </c>
      <c r="H5" s="54" t="e">
        <f t="shared" ref="H5:H44" si="1">G5/F5</f>
        <v>#DIV/0!</v>
      </c>
      <c r="I5" s="53" t="e">
        <f t="array" ref="I5">SQRT(SUM(IF(A5=runs_catXX,((runs_ratio-F5)/runs_e_ratio)^2))/((E5-1)*SUM(IF(A5=runs_catXX,1/runs_e_ratio^2))))</f>
        <v>#DIV/0!</v>
      </c>
      <c r="J5" s="54" t="e">
        <f t="shared" ref="J5:J44" si="2">I5/F5</f>
        <v>#DIV/0!</v>
      </c>
      <c r="K5" s="53" t="e">
        <f t="shared" ref="K5:K44" si="3">MAX(G5,I5)</f>
        <v>#DIV/0!</v>
      </c>
      <c r="L5" s="54" t="e">
        <f t="shared" ref="L5:L44" si="4">K5/F5</f>
        <v>#DIV/0!</v>
      </c>
      <c r="N5" s="29">
        <f t="array" ref="N5">SUM(IF($A5=runs!$C$2:$C$304,runs!M$2:M$304))</f>
        <v>400</v>
      </c>
      <c r="O5" s="29">
        <f t="array" ref="O5">SUM(IF($A5=runs!$C$2:$C$304,runs!L$2:L$304))</f>
        <v>0</v>
      </c>
      <c r="P5" s="55">
        <f t="shared" ref="P5:P44" si="5">SQRT(O5+1)</f>
        <v>1</v>
      </c>
      <c r="Q5" s="32">
        <f t="shared" ref="Q5:Q44" si="6">O5/N5</f>
        <v>0</v>
      </c>
      <c r="R5" s="32">
        <f t="shared" ref="R5:R44" si="7">P5/N5</f>
        <v>2.5000000000000001E-3</v>
      </c>
      <c r="S5" s="32" t="e">
        <f>Q5*'current calib'!$B$32-'current calib'!$B$31</f>
        <v>#VALUE!</v>
      </c>
      <c r="T5" s="32" t="e">
        <f>R5*'current calib'!$B$32</f>
        <v>#VALUE!</v>
      </c>
      <c r="U5" s="20" t="e">
        <f t="array" ref="U5">SUM(IF($A5=runs!$C$3:$C$36,runs!O$3:O$36))</f>
        <v>#DIV/0!</v>
      </c>
      <c r="V5" s="20" t="e">
        <f t="shared" ref="V5:V44" si="8">U5/N5</f>
        <v>#DIV/0!</v>
      </c>
      <c r="W5" s="58" t="e">
        <f>V5*'current calib'!$B$11-'current calib'!$B$10</f>
        <v>#DIV/0!</v>
      </c>
      <c r="X5" s="20" t="e">
        <f>O5/(U5/charge/constants!$B$3)</f>
        <v>#DIV/0!</v>
      </c>
      <c r="Y5" s="59" t="e">
        <f>P5/(U5/charge/constants!$B$3)</f>
        <v>#DIV/0!</v>
      </c>
      <c r="Z5" s="60" t="e">
        <f t="shared" ref="Z5:Z44" si="9">Y5/X5</f>
        <v>#DIV/0!</v>
      </c>
      <c r="AA5" s="23"/>
      <c r="AB5" s="20" t="e">
        <f t="shared" ref="AB5:AB44" si="10">IF(O5/E5&gt;10,F5,X5)</f>
        <v>#DIV/0!</v>
      </c>
      <c r="AC5" s="20" t="e">
        <f t="shared" ref="AC5:AC44" si="11">IF(O5/E5&gt;10,K5,Y5)</f>
        <v>#DIV/0!</v>
      </c>
      <c r="AD5" s="60" t="e">
        <f t="shared" ref="AD5:AD44" si="12">AC5/AB5</f>
        <v>#DIV/0!</v>
      </c>
      <c r="AE5" s="20" t="e">
        <f>AB5/eval!$E$18</f>
        <v>#DIV/0!</v>
      </c>
      <c r="AF5" s="20" t="e">
        <f>AC5/eval!$E$18</f>
        <v>#DIV/0!</v>
      </c>
      <c r="AK5" s="32"/>
    </row>
    <row r="6" spans="1:37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50">
        <f t="array" ref="E6">SUM(IF($A6=runs_catXX,1))</f>
        <v>0</v>
      </c>
      <c r="F6" s="52" t="e">
        <f t="array" ref="F6">SUM(IF($A6=runs_catXX,runs_weight*runs_ratio))/SUM(IF($A6=runs_catXX,runs_weight))</f>
        <v>#DIV/0!</v>
      </c>
      <c r="G6" s="53" t="e">
        <f t="array" ref="G6">SQRT(SUM(IF($A6=runs_catXX,(runs_weight*runs_e_ratio)^2))/SUM(IF($A6=runs_catXX,(runs_weight)^2)))</f>
        <v>#DIV/0!</v>
      </c>
      <c r="H6" s="54" t="e">
        <f t="shared" si="1"/>
        <v>#DIV/0!</v>
      </c>
      <c r="I6" s="53" t="e">
        <f t="array" ref="I6">SQRT(SUM(IF(A6=runs_catXX,((runs_ratio-F6)/runs_e_ratio)^2))/((E6-1)*SUM(IF(A6=runs_catXX,1/runs_e_ratio^2))))</f>
        <v>#DIV/0!</v>
      </c>
      <c r="J6" s="54" t="e">
        <f t="shared" si="2"/>
        <v>#DIV/0!</v>
      </c>
      <c r="K6" s="53" t="e">
        <f t="shared" si="3"/>
        <v>#DIV/0!</v>
      </c>
      <c r="L6" s="54" t="e">
        <f t="shared" si="4"/>
        <v>#DIV/0!</v>
      </c>
      <c r="N6" s="29">
        <f t="array" ref="N6">SUM(IF($A6=runs!$C$2:$C$304,runs!M$2:M$304))</f>
        <v>0</v>
      </c>
      <c r="O6" s="29">
        <f t="array" ref="O6">SUM(IF($A6=runs!$C$2:$C$304,runs!L$2:L$304))</f>
        <v>0</v>
      </c>
      <c r="P6" s="55">
        <f t="shared" si="5"/>
        <v>1</v>
      </c>
      <c r="Q6" s="32" t="e">
        <f t="shared" si="6"/>
        <v>#DIV/0!</v>
      </c>
      <c r="R6" s="32" t="e">
        <f t="shared" si="7"/>
        <v>#DIV/0!</v>
      </c>
      <c r="S6" s="32" t="e">
        <f>Q6*'current calib'!$B$32-'current calib'!$B$31</f>
        <v>#DIV/0!</v>
      </c>
      <c r="T6" s="32" t="e">
        <f>R6*'current calib'!$B$32</f>
        <v>#DIV/0!</v>
      </c>
      <c r="U6" s="32">
        <f t="array" ref="U6">SUM(IF($A6=runs!$C$2:$C$304,runs!O$2:O$304))</f>
        <v>0</v>
      </c>
      <c r="V6" s="20" t="e">
        <f t="shared" si="8"/>
        <v>#DIV/0!</v>
      </c>
      <c r="W6" s="58" t="e">
        <f>V6*'current calib'!$B$11-'current calib'!$B$10</f>
        <v>#DIV/0!</v>
      </c>
      <c r="X6" s="20" t="e">
        <f>O6/(U6/charge/constants!$B$3)</f>
        <v>#DIV/0!</v>
      </c>
      <c r="Y6" s="59" t="e">
        <f>P6/(U6/charge/constants!$B$3)</f>
        <v>#DIV/0!</v>
      </c>
      <c r="Z6" s="60" t="e">
        <f t="shared" si="9"/>
        <v>#DIV/0!</v>
      </c>
      <c r="AA6" s="59"/>
      <c r="AB6" s="20" t="e">
        <f t="shared" si="10"/>
        <v>#DIV/0!</v>
      </c>
      <c r="AC6" s="20" t="e">
        <f t="shared" si="11"/>
        <v>#DIV/0!</v>
      </c>
      <c r="AD6" s="60" t="e">
        <f t="shared" si="12"/>
        <v>#DIV/0!</v>
      </c>
      <c r="AE6" s="20" t="e">
        <f>AB6/eval!$E$18</f>
        <v>#DIV/0!</v>
      </c>
      <c r="AF6" s="20" t="e">
        <f>AC6/eval!$E$18</f>
        <v>#DIV/0!</v>
      </c>
      <c r="AK6" s="32"/>
    </row>
    <row r="7" spans="1:37" x14ac:dyDescent="0.2">
      <c r="A7" s="29">
        <v>2</v>
      </c>
      <c r="B7" s="50" t="e">
        <f>VLOOKUP($A7,Rohdaten!F$3:H$1000,2,0)</f>
        <v>#N/A</v>
      </c>
      <c r="C7" s="29" t="e">
        <f>VLOOKUP($A7,Rohdaten!F$3:H$1000,3,0)</f>
        <v>#N/A</v>
      </c>
      <c r="D7" s="51" t="str">
        <f t="shared" si="0"/>
        <v>missing</v>
      </c>
      <c r="E7" s="50">
        <f t="array" ref="E7">SUM(IF($A7=runs_catXX,1))</f>
        <v>0</v>
      </c>
      <c r="F7" s="52" t="e">
        <f t="array" ref="F7">SUM(IF($A7=runs_catXX,runs_weight*runs_ratio))/SUM(IF($A7=runs_catXX,runs_weight))</f>
        <v>#DIV/0!</v>
      </c>
      <c r="G7" s="53" t="e">
        <f t="array" ref="G7">SQRT(SUM(IF($A7=runs_catXX,(runs_weight*runs_e_ratio)^2))/SUM(IF($A7=runs_catXX,(runs_weight)^2)))</f>
        <v>#DIV/0!</v>
      </c>
      <c r="H7" s="54" t="e">
        <f t="shared" si="1"/>
        <v>#DIV/0!</v>
      </c>
      <c r="I7" s="53" t="e">
        <f t="array" ref="I7">SQRT(SUM(IF(A7=runs_catXX,((runs_ratio-F7)/runs_e_ratio)^2))/((E7-1)*SUM(IF(A7=runs_catXX,1/runs_e_ratio^2))))</f>
        <v>#DIV/0!</v>
      </c>
      <c r="J7" s="54" t="e">
        <f t="shared" si="2"/>
        <v>#DIV/0!</v>
      </c>
      <c r="K7" s="53" t="e">
        <f t="shared" si="3"/>
        <v>#DIV/0!</v>
      </c>
      <c r="L7" s="54" t="e">
        <f t="shared" si="4"/>
        <v>#DIV/0!</v>
      </c>
      <c r="N7" s="29">
        <f t="array" ref="N7">SUM(IF($A7=runs!$C$2:$C$304,runs!M$2:M$304))</f>
        <v>0</v>
      </c>
      <c r="O7" s="29">
        <f t="array" ref="O7">SUM(IF($A7=runs!$C$2:$C$304,runs!L$2:L$304))</f>
        <v>0</v>
      </c>
      <c r="P7" s="55">
        <f t="shared" si="5"/>
        <v>1</v>
      </c>
      <c r="Q7" s="32" t="e">
        <f t="shared" si="6"/>
        <v>#DIV/0!</v>
      </c>
      <c r="R7" s="32" t="e">
        <f t="shared" si="7"/>
        <v>#DIV/0!</v>
      </c>
      <c r="S7" s="32" t="e">
        <f>Q7*'current calib'!$B$32-'current calib'!$B$31</f>
        <v>#DIV/0!</v>
      </c>
      <c r="T7" s="32" t="e">
        <f>R7*'current calib'!$B$32</f>
        <v>#DIV/0!</v>
      </c>
      <c r="U7" s="32">
        <f t="array" ref="U7">SUM(IF($A7=runs!$C$2:$C$304,runs!O$2:O$304))</f>
        <v>0</v>
      </c>
      <c r="V7" s="20" t="e">
        <f t="shared" si="8"/>
        <v>#DIV/0!</v>
      </c>
      <c r="W7" s="58" t="e">
        <f>V7*'current calib'!$B$11-'current calib'!$B$10</f>
        <v>#DIV/0!</v>
      </c>
      <c r="X7" s="20" t="e">
        <f>O7/(U7/charge/constants!$B$3)</f>
        <v>#DIV/0!</v>
      </c>
      <c r="Y7" s="59" t="e">
        <f>P7/(U7/charge/constants!$B$3)</f>
        <v>#DIV/0!</v>
      </c>
      <c r="Z7" s="60" t="e">
        <f t="shared" si="9"/>
        <v>#DIV/0!</v>
      </c>
      <c r="AA7" s="59"/>
      <c r="AB7" s="20" t="e">
        <f t="shared" si="10"/>
        <v>#DIV/0!</v>
      </c>
      <c r="AC7" s="20" t="e">
        <f t="shared" si="11"/>
        <v>#DIV/0!</v>
      </c>
      <c r="AD7" s="60" t="e">
        <f t="shared" si="12"/>
        <v>#DIV/0!</v>
      </c>
      <c r="AE7" s="20" t="e">
        <f>AB7/eval!$E$18</f>
        <v>#DIV/0!</v>
      </c>
      <c r="AF7" s="20" t="e">
        <f>AC7/eval!$E$18</f>
        <v>#DIV/0!</v>
      </c>
      <c r="AK7" s="32"/>
    </row>
    <row r="8" spans="1:37" x14ac:dyDescent="0.2">
      <c r="A8" s="29">
        <v>3</v>
      </c>
      <c r="B8" s="50" t="e">
        <f>VLOOKUP($A8,Rohdaten!F$3:H$1000,2,0)</f>
        <v>#N/A</v>
      </c>
      <c r="C8" s="29" t="e">
        <f>VLOOKUP($A8,Rohdaten!F$3:H$1000,3,0)</f>
        <v>#N/A</v>
      </c>
      <c r="D8" s="51" t="str">
        <f t="shared" si="0"/>
        <v>missing</v>
      </c>
      <c r="E8" s="50">
        <f t="array" ref="E8">SUM(IF($A8=runs_catXX,1))</f>
        <v>0</v>
      </c>
      <c r="F8" s="52" t="e">
        <f t="array" ref="F8">SUM(IF($A8=runs_catXX,runs_weight*runs_ratio))/SUM(IF($A8=runs_catXX,runs_weight))</f>
        <v>#DIV/0!</v>
      </c>
      <c r="G8" s="53" t="e">
        <f t="array" ref="G8">SQRT(SUM(IF($A8=runs_catXX,(runs_weight*runs_e_ratio)^2))/SUM(IF($A8=runs_catXX,(runs_weight)^2)))</f>
        <v>#DIV/0!</v>
      </c>
      <c r="H8" s="54" t="e">
        <f t="shared" si="1"/>
        <v>#DIV/0!</v>
      </c>
      <c r="I8" s="53" t="e">
        <f t="array" ref="I8">SQRT(SUM(IF(A8=runs_catXX,((runs_ratio-F8)/runs_e_ratio)^2))/((E8-1)*SUM(IF(A8=runs_catXX,1/runs_e_ratio^2))))</f>
        <v>#DIV/0!</v>
      </c>
      <c r="J8" s="54" t="e">
        <f t="shared" si="2"/>
        <v>#DIV/0!</v>
      </c>
      <c r="K8" s="53" t="e">
        <f t="shared" si="3"/>
        <v>#DIV/0!</v>
      </c>
      <c r="L8" s="54" t="e">
        <f t="shared" si="4"/>
        <v>#DIV/0!</v>
      </c>
      <c r="N8" s="29">
        <f t="array" ref="N8">SUM(IF($A8=runs!$C$2:$C$304,runs!M$2:M$304))</f>
        <v>0</v>
      </c>
      <c r="O8" s="29">
        <f t="array" ref="O8">SUM(IF($A8=runs!$C$2:$C$304,runs!L$2:L$304))</f>
        <v>0</v>
      </c>
      <c r="P8" s="55">
        <f t="shared" si="5"/>
        <v>1</v>
      </c>
      <c r="Q8" s="32" t="e">
        <f t="shared" si="6"/>
        <v>#DIV/0!</v>
      </c>
      <c r="R8" s="32" t="e">
        <f t="shared" si="7"/>
        <v>#DIV/0!</v>
      </c>
      <c r="S8" s="32" t="e">
        <f>Q8*'current calib'!$B$32-'current calib'!$B$31</f>
        <v>#DIV/0!</v>
      </c>
      <c r="T8" s="32" t="e">
        <f>R8*'current calib'!$B$32</f>
        <v>#DIV/0!</v>
      </c>
      <c r="U8" s="32">
        <f t="array" ref="U8">SUM(IF($A8=runs!$C$2:$C$304,runs!O$2:O$304))</f>
        <v>0</v>
      </c>
      <c r="V8" s="20" t="e">
        <f t="shared" si="8"/>
        <v>#DIV/0!</v>
      </c>
      <c r="W8" s="58" t="e">
        <f>V8*'current calib'!$B$11-'current calib'!$B$10</f>
        <v>#DIV/0!</v>
      </c>
      <c r="X8" s="20" t="e">
        <f>O8/(U8/charge/constants!$B$3)</f>
        <v>#DIV/0!</v>
      </c>
      <c r="Y8" s="59" t="e">
        <f>P8/(U8/charge/constants!$B$3)</f>
        <v>#DIV/0!</v>
      </c>
      <c r="Z8" s="60" t="e">
        <f t="shared" si="9"/>
        <v>#DIV/0!</v>
      </c>
      <c r="AA8" s="59"/>
      <c r="AB8" s="20" t="e">
        <f t="shared" si="10"/>
        <v>#DIV/0!</v>
      </c>
      <c r="AC8" s="20" t="e">
        <f t="shared" si="11"/>
        <v>#DIV/0!</v>
      </c>
      <c r="AD8" s="60" t="e">
        <f t="shared" si="12"/>
        <v>#DIV/0!</v>
      </c>
      <c r="AE8" s="20" t="e">
        <f>AB8/eval!$E$18</f>
        <v>#DIV/0!</v>
      </c>
      <c r="AF8" s="20" t="e">
        <f>AC8/eval!$E$18</f>
        <v>#DIV/0!</v>
      </c>
      <c r="AK8" s="32"/>
    </row>
    <row r="9" spans="1:37" x14ac:dyDescent="0.2">
      <c r="A9" s="29">
        <v>4</v>
      </c>
      <c r="B9" s="50" t="e">
        <f>VLOOKUP($A9,Rohdaten!F$3:H$1000,2,0)</f>
        <v>#N/A</v>
      </c>
      <c r="C9" s="29" t="e">
        <f>VLOOKUP($A9,Rohdaten!F$3:H$1000,3,0)</f>
        <v>#N/A</v>
      </c>
      <c r="D9" s="51" t="str">
        <f t="shared" si="0"/>
        <v>missing</v>
      </c>
      <c r="E9" s="50">
        <f t="array" ref="E9">SUM(IF($A9=runs_catXX,1))</f>
        <v>0</v>
      </c>
      <c r="F9" s="52" t="e">
        <f t="array" ref="F9">SUM(IF($A9=runs_catXX,runs_weight*runs_ratio))/SUM(IF($A9=runs_catXX,runs_weight))</f>
        <v>#DIV/0!</v>
      </c>
      <c r="G9" s="53" t="e">
        <f t="array" ref="G9">SQRT(SUM(IF($A9=runs_catXX,(runs_weight*runs_e_ratio)^2))/SUM(IF($A9=runs_catXX,(runs_weight)^2)))</f>
        <v>#DIV/0!</v>
      </c>
      <c r="H9" s="54" t="e">
        <f t="shared" si="1"/>
        <v>#DIV/0!</v>
      </c>
      <c r="I9" s="53" t="e">
        <f t="array" ref="I9">SQRT(SUM(IF(A9=runs_catXX,((runs_ratio-F9)/runs_e_ratio)^2))/((E9-1)*SUM(IF(A9=runs_catXX,1/runs_e_ratio^2))))</f>
        <v>#DIV/0!</v>
      </c>
      <c r="J9" s="54" t="e">
        <f t="shared" si="2"/>
        <v>#DIV/0!</v>
      </c>
      <c r="K9" s="53" t="e">
        <f t="shared" si="3"/>
        <v>#DIV/0!</v>
      </c>
      <c r="L9" s="54" t="e">
        <f t="shared" si="4"/>
        <v>#DIV/0!</v>
      </c>
      <c r="N9" s="29">
        <f t="array" ref="N9">SUM(IF($A9=runs!$C$2:$C$304,runs!M$2:M$304))</f>
        <v>0</v>
      </c>
      <c r="O9" s="29">
        <f t="array" ref="O9">SUM(IF($A9=runs!$C$2:$C$304,runs!L$2:L$304))</f>
        <v>0</v>
      </c>
      <c r="P9" s="55">
        <f t="shared" si="5"/>
        <v>1</v>
      </c>
      <c r="Q9" s="32" t="e">
        <f t="shared" si="6"/>
        <v>#DIV/0!</v>
      </c>
      <c r="R9" s="32" t="e">
        <f t="shared" si="7"/>
        <v>#DIV/0!</v>
      </c>
      <c r="S9" s="32" t="e">
        <f>Q9*'current calib'!$B$32-'current calib'!$B$31</f>
        <v>#DIV/0!</v>
      </c>
      <c r="T9" s="32" t="e">
        <f>R9*'current calib'!$B$32</f>
        <v>#DIV/0!</v>
      </c>
      <c r="U9" s="32">
        <f t="array" ref="U9">SUM(IF($A9=runs!$C$2:$C$304,runs!O$2:O$304))</f>
        <v>0</v>
      </c>
      <c r="V9" s="20" t="e">
        <f t="shared" si="8"/>
        <v>#DIV/0!</v>
      </c>
      <c r="W9" s="58" t="e">
        <f>V9*'current calib'!$B$11-'current calib'!$B$10</f>
        <v>#DIV/0!</v>
      </c>
      <c r="X9" s="20" t="e">
        <f>O9/(U9/charge/constants!$B$3)</f>
        <v>#DIV/0!</v>
      </c>
      <c r="Y9" s="59" t="e">
        <f>P9/(U9/charge/constants!$B$3)</f>
        <v>#DIV/0!</v>
      </c>
      <c r="Z9" s="60" t="e">
        <f t="shared" si="9"/>
        <v>#DIV/0!</v>
      </c>
      <c r="AA9" s="59"/>
      <c r="AB9" s="20" t="e">
        <f t="shared" si="10"/>
        <v>#DIV/0!</v>
      </c>
      <c r="AC9" s="20" t="e">
        <f t="shared" si="11"/>
        <v>#DIV/0!</v>
      </c>
      <c r="AD9" s="60" t="e">
        <f t="shared" si="12"/>
        <v>#DIV/0!</v>
      </c>
      <c r="AE9" s="20" t="e">
        <f>AB9/eval!$E$18</f>
        <v>#DIV/0!</v>
      </c>
      <c r="AF9" s="20" t="e">
        <f>AC9/eval!$E$18</f>
        <v>#DIV/0!</v>
      </c>
      <c r="AK9" s="32"/>
    </row>
    <row r="10" spans="1:37" x14ac:dyDescent="0.2">
      <c r="A10" s="29">
        <v>5</v>
      </c>
      <c r="B10" s="50" t="e">
        <f>VLOOKUP($A10,Rohdaten!F$3:H$1000,2,0)</f>
        <v>#N/A</v>
      </c>
      <c r="C10" s="29" t="e">
        <f>VLOOKUP($A10,Rohdaten!F$3:H$1000,3,0)</f>
        <v>#N/A</v>
      </c>
      <c r="D10" s="51" t="str">
        <f t="shared" si="0"/>
        <v>missing</v>
      </c>
      <c r="E10" s="50">
        <f t="array" ref="E10">SUM(IF($A10=runs_catXX,1))</f>
        <v>0</v>
      </c>
      <c r="F10" s="52" t="e">
        <f t="array" ref="F10">SUM(IF($A10=runs_catXX,runs_weight*runs_ratio))/SUM(IF($A10=runs_catXX,runs_weight))</f>
        <v>#DIV/0!</v>
      </c>
      <c r="G10" s="53" t="e">
        <f t="array" ref="G10">SQRT(SUM(IF($A10=runs_catXX,(runs_weight*runs_e_ratio)^2))/SUM(IF($A10=runs_catXX,(runs_weight)^2)))</f>
        <v>#DIV/0!</v>
      </c>
      <c r="H10" s="54" t="e">
        <f t="shared" si="1"/>
        <v>#DIV/0!</v>
      </c>
      <c r="I10" s="53" t="e">
        <f t="array" ref="I10">SQRT(SUM(IF(A10=runs_catXX,((runs_ratio-F10)/runs_e_ratio)^2))/((E10-1)*SUM(IF(A10=runs_catXX,1/runs_e_ratio^2))))</f>
        <v>#DIV/0!</v>
      </c>
      <c r="J10" s="54" t="e">
        <f t="shared" si="2"/>
        <v>#DIV/0!</v>
      </c>
      <c r="K10" s="53" t="e">
        <f t="shared" si="3"/>
        <v>#DIV/0!</v>
      </c>
      <c r="L10" s="54" t="e">
        <f t="shared" si="4"/>
        <v>#DIV/0!</v>
      </c>
      <c r="N10" s="29">
        <f t="array" ref="N10">SUM(IF($A10=runs!$C$2:$C$304,runs!M$2:M$304))</f>
        <v>0</v>
      </c>
      <c r="O10" s="29">
        <f t="array" ref="O10">SUM(IF($A10=runs!$C$2:$C$304,runs!L$2:L$304))</f>
        <v>0</v>
      </c>
      <c r="P10" s="55">
        <f t="shared" si="5"/>
        <v>1</v>
      </c>
      <c r="Q10" s="32" t="e">
        <f t="shared" si="6"/>
        <v>#DIV/0!</v>
      </c>
      <c r="R10" s="32" t="e">
        <f t="shared" si="7"/>
        <v>#DIV/0!</v>
      </c>
      <c r="S10" s="32" t="e">
        <f>Q10*'current calib'!$B$32-'current calib'!$B$31</f>
        <v>#DIV/0!</v>
      </c>
      <c r="T10" s="32" t="e">
        <f>R10*'current calib'!$B$32</f>
        <v>#DIV/0!</v>
      </c>
      <c r="U10" s="32">
        <f t="array" ref="U10">SUM(IF($A10=runs!$C$2:$C$304,runs!O$2:O$304))</f>
        <v>0</v>
      </c>
      <c r="V10" s="20" t="e">
        <f t="shared" si="8"/>
        <v>#DIV/0!</v>
      </c>
      <c r="W10" s="61" t="e">
        <f>V10*'current calib'!$B$11-'current calib'!$B$10</f>
        <v>#DIV/0!</v>
      </c>
      <c r="X10" s="20" t="e">
        <f>O10/(U10/charge/constants!$B$3)</f>
        <v>#DIV/0!</v>
      </c>
      <c r="Y10" s="59" t="e">
        <f>P10/(U10/charge/constants!$B$3)</f>
        <v>#DIV/0!</v>
      </c>
      <c r="Z10" s="60" t="e">
        <f t="shared" si="9"/>
        <v>#DIV/0!</v>
      </c>
      <c r="AA10" s="59"/>
      <c r="AB10" s="20" t="e">
        <f t="shared" si="10"/>
        <v>#DIV/0!</v>
      </c>
      <c r="AC10" s="20" t="e">
        <f t="shared" si="11"/>
        <v>#DIV/0!</v>
      </c>
      <c r="AD10" s="60" t="e">
        <f t="shared" si="12"/>
        <v>#DIV/0!</v>
      </c>
      <c r="AE10" s="20" t="e">
        <f>AB10/eval!$E$18</f>
        <v>#DIV/0!</v>
      </c>
      <c r="AF10" s="20" t="e">
        <f>AC10/eval!$E$18</f>
        <v>#DIV/0!</v>
      </c>
      <c r="AK10" s="32"/>
    </row>
    <row r="11" spans="1:37" x14ac:dyDescent="0.2">
      <c r="A11" s="29">
        <v>6</v>
      </c>
      <c r="B11" s="50" t="e">
        <f>VLOOKUP($A11,Rohdaten!F$3:H$1000,2,0)</f>
        <v>#N/A</v>
      </c>
      <c r="C11" s="29" t="e">
        <f>VLOOKUP($A11,Rohdaten!F$3:H$1000,3,0)</f>
        <v>#N/A</v>
      </c>
      <c r="D11" s="51" t="str">
        <f t="shared" si="0"/>
        <v>missing</v>
      </c>
      <c r="E11" s="50">
        <f t="array" ref="E11">SUM(IF($A11=runs_catXX,1))</f>
        <v>0</v>
      </c>
      <c r="F11" s="52" t="e">
        <f t="array" ref="F11">SUM(IF($A11=runs_catXX,runs_weight*runs_ratio))/SUM(IF($A11=runs_catXX,runs_weight))</f>
        <v>#DIV/0!</v>
      </c>
      <c r="G11" s="53" t="e">
        <f t="array" ref="G11">SQRT(SUM(IF($A11=runs_catXX,(runs_weight*runs_e_ratio)^2))/SUM(IF($A11=runs_catXX,(runs_weight)^2)))</f>
        <v>#DIV/0!</v>
      </c>
      <c r="H11" s="54" t="e">
        <f t="shared" si="1"/>
        <v>#DIV/0!</v>
      </c>
      <c r="I11" s="53" t="e">
        <f t="array" ref="I11">SQRT(SUM(IF(A11=runs_catXX,((runs_ratio-F11)/runs_e_ratio)^2))/((E11-1)*SUM(IF(A11=runs_catXX,1/runs_e_ratio^2))))</f>
        <v>#DIV/0!</v>
      </c>
      <c r="J11" s="54" t="e">
        <f t="shared" si="2"/>
        <v>#DIV/0!</v>
      </c>
      <c r="K11" s="53" t="e">
        <f t="shared" si="3"/>
        <v>#DIV/0!</v>
      </c>
      <c r="L11" s="54" t="e">
        <f t="shared" si="4"/>
        <v>#DIV/0!</v>
      </c>
      <c r="N11" s="29">
        <f t="array" ref="N11">SUM(IF($A11=runs!$C$2:$C$304,runs!M$2:M$304))</f>
        <v>0</v>
      </c>
      <c r="O11" s="29">
        <f t="array" ref="O11">SUM(IF($A11=runs!$C$2:$C$304,runs!L$2:L$304))</f>
        <v>0</v>
      </c>
      <c r="P11" s="55">
        <f t="shared" si="5"/>
        <v>1</v>
      </c>
      <c r="Q11" s="32" t="e">
        <f t="shared" si="6"/>
        <v>#DIV/0!</v>
      </c>
      <c r="R11" s="32" t="e">
        <f t="shared" si="7"/>
        <v>#DIV/0!</v>
      </c>
      <c r="S11" s="32" t="e">
        <f>Q11*'current calib'!$B$32-'current calib'!$B$31</f>
        <v>#DIV/0!</v>
      </c>
      <c r="T11" s="32" t="e">
        <f>R11*'current calib'!$B$32</f>
        <v>#DIV/0!</v>
      </c>
      <c r="U11" s="32">
        <f t="array" ref="U11">SUM(IF($A11=runs!$C$2:$C$304,runs!O$2:O$304))</f>
        <v>0</v>
      </c>
      <c r="V11" s="20" t="e">
        <f t="shared" si="8"/>
        <v>#DIV/0!</v>
      </c>
      <c r="W11" s="58" t="e">
        <f>V11*'current calib'!$B$11-'current calib'!$B$10</f>
        <v>#DIV/0!</v>
      </c>
      <c r="X11" s="20" t="e">
        <f>O11/(U11/charge/constants!$B$3)</f>
        <v>#DIV/0!</v>
      </c>
      <c r="Y11" s="59" t="e">
        <f>P11/(U11/charge/constants!$B$3)</f>
        <v>#DIV/0!</v>
      </c>
      <c r="Z11" s="60" t="e">
        <f t="shared" si="9"/>
        <v>#DIV/0!</v>
      </c>
      <c r="AA11" s="59"/>
      <c r="AB11" s="20" t="e">
        <f t="shared" si="10"/>
        <v>#DIV/0!</v>
      </c>
      <c r="AC11" s="20" t="e">
        <f t="shared" si="11"/>
        <v>#DIV/0!</v>
      </c>
      <c r="AD11" s="60" t="e">
        <f t="shared" si="12"/>
        <v>#DIV/0!</v>
      </c>
      <c r="AE11" s="20" t="e">
        <f>AB11/eval!$E$18</f>
        <v>#DIV/0!</v>
      </c>
      <c r="AF11" s="20" t="e">
        <f>AC11/eval!$E$18</f>
        <v>#DIV/0!</v>
      </c>
      <c r="AK11" s="32"/>
    </row>
    <row r="12" spans="1:37" x14ac:dyDescent="0.2">
      <c r="A12" s="29">
        <v>7</v>
      </c>
      <c r="B12" s="50" t="str">
        <f>VLOOKUP($A12,Rohdaten!F$3:H$1000,2,0)</f>
        <v>St60k_U_D100-a@7</v>
      </c>
      <c r="C12" s="29" t="str">
        <f>VLOOKUP($A12,Rohdaten!F$3:H$1000,3,0)</f>
        <v>MS_St60k_U</v>
      </c>
      <c r="D12" s="51" t="str">
        <f t="shared" si="0"/>
        <v>MS_St60k_U</v>
      </c>
      <c r="E12" s="50">
        <f t="array" ref="E12">SUM(IF($A12=runs_catXX,1))</f>
        <v>7</v>
      </c>
      <c r="F12" s="52">
        <f t="array" ref="F12">SUM(IF($A12=runs_catXX,runs_weight*runs_ratio))/SUM(IF($A12=runs_catXX,runs_weight))</f>
        <v>2.7044940515414644E-5</v>
      </c>
      <c r="G12" s="53">
        <f t="array" ref="G12">SQRT(SUM(IF($A12=runs_catXX,(runs_weight*runs_e_ratio)^2))/SUM(IF($A12=runs_catXX,(runs_weight)^2)))</f>
        <v>1.2947921230418104E-6</v>
      </c>
      <c r="H12" s="54">
        <f t="shared" si="1"/>
        <v>4.7875576664841449E-2</v>
      </c>
      <c r="I12" s="53">
        <f t="array" ref="I12">SQRT(SUM(IF(A12=runs_catXX,((runs_ratio-F12)/runs_e_ratio)^2))/((E12-1)*SUM(IF(A12=runs_catXX,1/runs_e_ratio^2))))</f>
        <v>1.4675527970446383E-6</v>
      </c>
      <c r="J12" s="54">
        <f t="shared" si="2"/>
        <v>5.4263487701449592E-2</v>
      </c>
      <c r="K12" s="53">
        <f t="shared" si="3"/>
        <v>1.4675527970446383E-6</v>
      </c>
      <c r="L12" s="54">
        <f t="shared" si="4"/>
        <v>5.4263487701449592E-2</v>
      </c>
      <c r="N12" s="29">
        <f t="array" ref="N12">SUM(IF($A12=runs!$C$2:$C$304,runs!M$2:M$304))</f>
        <v>2088.5043263288012</v>
      </c>
      <c r="O12" s="29">
        <f t="array" ref="O12">SUM(IF($A12=runs!$C$2:$C$304,runs!L$2:L$304))</f>
        <v>2830</v>
      </c>
      <c r="P12" s="55">
        <f t="shared" si="5"/>
        <v>53.207142377692115</v>
      </c>
      <c r="Q12" s="32">
        <f t="shared" si="6"/>
        <v>1.3550366950757575</v>
      </c>
      <c r="R12" s="32">
        <f t="shared" si="7"/>
        <v>2.547619447416721E-2</v>
      </c>
      <c r="S12" s="32" t="e">
        <f>Q12*'current calib'!$B$32-'current calib'!$B$31</f>
        <v>#VALUE!</v>
      </c>
      <c r="T12" s="32" t="e">
        <f>R12*'current calib'!$B$32</f>
        <v>#VALUE!</v>
      </c>
      <c r="U12" s="32">
        <f t="array" ref="U12">SUM(IF($A12=runs!$C$2:$C$304,runs!O$2:O$304))</f>
        <v>4.9422780217484231E-11</v>
      </c>
      <c r="V12" s="20">
        <f t="shared" si="8"/>
        <v>2.366419815100896E-14</v>
      </c>
      <c r="W12" s="58">
        <f>V12*'current calib'!$B$11-'current calib'!$B$10</f>
        <v>2.808404154849474E-3</v>
      </c>
      <c r="X12" s="20">
        <f>O12/(U12/charge/constants!$B$3)</f>
        <v>2.7523093480661374E-5</v>
      </c>
      <c r="Y12" s="59">
        <f>P12/(U12/charge/constants!$B$3)</f>
        <v>5.1746471855126476E-7</v>
      </c>
      <c r="Z12" s="60">
        <f t="shared" si="9"/>
        <v>1.8801110380809935E-2</v>
      </c>
      <c r="AA12" s="59"/>
      <c r="AB12" s="20">
        <f t="shared" si="10"/>
        <v>2.7044940515414644E-5</v>
      </c>
      <c r="AC12" s="20">
        <f t="shared" si="11"/>
        <v>1.4675527970446383E-6</v>
      </c>
      <c r="AD12" s="60">
        <f t="shared" si="12"/>
        <v>5.4263487701449592E-2</v>
      </c>
      <c r="AE12" s="20">
        <f>AB12/eval!$E$18</f>
        <v>3.2753129296910692E-5</v>
      </c>
      <c r="AF12" s="20">
        <f>AC12/eval!$E$18</f>
        <v>1.7772990287869016E-6</v>
      </c>
      <c r="AK12" s="32"/>
    </row>
    <row r="13" spans="1:37" x14ac:dyDescent="0.2">
      <c r="A13" s="29">
        <v>8</v>
      </c>
      <c r="B13" s="50" t="str">
        <f>VLOOKUP($A13,Rohdaten!F$3:H$1000,2,0)</f>
        <v>St60k_U_D100-b@8</v>
      </c>
      <c r="C13" s="29" t="str">
        <f>VLOOKUP($A13,Rohdaten!F$3:H$1000,3,0)</f>
        <v>MS_St60k_U</v>
      </c>
      <c r="D13" s="51" t="str">
        <f t="shared" si="0"/>
        <v>MS_St60k_U</v>
      </c>
      <c r="E13" s="50">
        <f t="array" ref="E13">SUM(IF($A13=runs_catXX,1))</f>
        <v>7</v>
      </c>
      <c r="F13" s="52">
        <f t="array" ref="F13">SUM(IF($A13=runs_catXX,runs_weight*runs_ratio))/SUM(IF($A13=runs_catXX,runs_weight))</f>
        <v>2.3637912271608825E-5</v>
      </c>
      <c r="G13" s="53">
        <f t="array" ref="G13">SQRT(SUM(IF($A13=runs_catXX,(runs_weight*runs_e_ratio)^2))/SUM(IF($A13=runs_catXX,(runs_weight)^2)))</f>
        <v>1.0619151699567383E-6</v>
      </c>
      <c r="H13" s="54">
        <f t="shared" si="1"/>
        <v>4.4924236868083743E-2</v>
      </c>
      <c r="I13" s="53">
        <f t="array" ref="I13">SQRT(SUM(IF(A13=runs_catXX,((runs_ratio-F13)/runs_e_ratio)^2))/((E13-1)*SUM(IF(A13=runs_catXX,1/runs_e_ratio^2))))</f>
        <v>2.4507730564004708E-6</v>
      </c>
      <c r="J13" s="54">
        <f t="shared" si="2"/>
        <v>0.10367975937299932</v>
      </c>
      <c r="K13" s="53">
        <f t="shared" si="3"/>
        <v>2.4507730564004708E-6</v>
      </c>
      <c r="L13" s="54">
        <f t="shared" si="4"/>
        <v>0.10367975937299932</v>
      </c>
      <c r="N13" s="29">
        <f t="array" ref="N13">SUM(IF($A13=runs!$C$2:$C$304,runs!M$2:M$304))</f>
        <v>2090.3584672435104</v>
      </c>
      <c r="O13" s="29">
        <f t="array" ref="O13">SUM(IF($A13=runs!$C$2:$C$304,runs!L$2:L$304))</f>
        <v>2786</v>
      </c>
      <c r="P13" s="55">
        <f t="shared" si="5"/>
        <v>52.792044855262048</v>
      </c>
      <c r="Q13" s="32">
        <f t="shared" si="6"/>
        <v>1.3327857607474425</v>
      </c>
      <c r="R13" s="32">
        <f t="shared" si="7"/>
        <v>2.5255019979839748E-2</v>
      </c>
      <c r="S13" s="32" t="e">
        <f>Q13*'current calib'!$B$32-'current calib'!$B$31</f>
        <v>#VALUE!</v>
      </c>
      <c r="T13" s="32" t="e">
        <f>R13*'current calib'!$B$32</f>
        <v>#VALUE!</v>
      </c>
      <c r="U13" s="32">
        <f t="array" ref="U13">SUM(IF($A13=runs!$C$2:$C$304,runs!O$2:O$304))</f>
        <v>5.3216845419187126E-11</v>
      </c>
      <c r="V13" s="20">
        <f t="shared" si="8"/>
        <v>2.5458238982982902E-14</v>
      </c>
      <c r="W13" s="58">
        <f>V13*'current calib'!$B$11-'current calib'!$B$10</f>
        <v>3.0213161535714928E-3</v>
      </c>
      <c r="X13" s="20">
        <f>O13/(U13/charge/constants!$B$3)</f>
        <v>2.5163437431358645E-5</v>
      </c>
      <c r="Y13" s="59">
        <f>P13/(U13/charge/constants!$B$3)</f>
        <v>4.7682315778494815E-7</v>
      </c>
      <c r="Z13" s="60">
        <f t="shared" si="9"/>
        <v>1.8949046968866491E-2</v>
      </c>
      <c r="AA13" s="59"/>
      <c r="AB13" s="20">
        <f t="shared" si="10"/>
        <v>2.3637912271608825E-5</v>
      </c>
      <c r="AC13" s="20">
        <f t="shared" si="11"/>
        <v>2.4507730564004708E-6</v>
      </c>
      <c r="AD13" s="60">
        <f t="shared" si="12"/>
        <v>0.10367975937299932</v>
      </c>
      <c r="AE13" s="20">
        <f>AB13/eval!$E$18</f>
        <v>2.8627003135753273E-5</v>
      </c>
      <c r="AF13" s="20">
        <f>AC13/eval!$E$18</f>
        <v>2.9680407966849964E-6</v>
      </c>
      <c r="AK13" s="32"/>
    </row>
    <row r="14" spans="1:37" x14ac:dyDescent="0.2">
      <c r="A14" s="29">
        <v>9</v>
      </c>
      <c r="B14" s="50" t="str">
        <f>VLOOKUP($A14,Rohdaten!F$3:H$1000,2,0)</f>
        <v>St60k_U_D100-c@9</v>
      </c>
      <c r="C14" s="29" t="str">
        <f>VLOOKUP($A14,Rohdaten!F$3:H$1000,3,0)</f>
        <v>MS_St60k_U</v>
      </c>
      <c r="D14" s="51" t="str">
        <f t="shared" si="0"/>
        <v>MS_St60k_U</v>
      </c>
      <c r="E14" s="50">
        <f t="array" ref="E14">SUM(IF($A14=runs_catXX,1))</f>
        <v>7</v>
      </c>
      <c r="F14" s="52" t="e">
        <f>SUM(IF($A14=runs_catXX,runs_weight*runs_ratio))/SUM(IF($A14=runs_catXX,runs_weight))</f>
        <v>#DIV/0!</v>
      </c>
      <c r="G14" s="53">
        <f t="array" ref="G14">SQRT(SUM(IF($A14=runs_catXX,(runs_weight*runs_e_ratio)^2))/SUM(IF($A14=runs_catXX,(runs_weight)^2)))</f>
        <v>3.3418428732967431E-7</v>
      </c>
      <c r="H14" s="54" t="e">
        <f t="shared" si="1"/>
        <v>#DIV/0!</v>
      </c>
      <c r="I14" s="53" t="e">
        <f t="array" ref="I14">SQRT(SUM(IF(A14=runs_catXX,((runs_ratio-F14)/runs_e_ratio)^2))/((E14-1)*SUM(IF(A14=runs_catXX,1/runs_e_ratio^2))))</f>
        <v>#DIV/0!</v>
      </c>
      <c r="J14" s="54" t="e">
        <f t="shared" si="2"/>
        <v>#DIV/0!</v>
      </c>
      <c r="K14" s="53" t="e">
        <f t="shared" si="3"/>
        <v>#DIV/0!</v>
      </c>
      <c r="L14" s="54" t="e">
        <f t="shared" si="4"/>
        <v>#DIV/0!</v>
      </c>
      <c r="N14" s="29">
        <f t="array" ref="N14">SUM(IF($A14=runs!$C$2:$C$304,runs!M$2:M$304))</f>
        <v>2089.6168108776269</v>
      </c>
      <c r="O14" s="29">
        <f t="array" ref="O14">SUM(IF($A14=runs!$C$2:$C$304,runs!L$2:L$304))</f>
        <v>2838</v>
      </c>
      <c r="P14" s="55">
        <f t="shared" si="5"/>
        <v>53.282267219028881</v>
      </c>
      <c r="Q14" s="32">
        <f t="shared" si="6"/>
        <v>1.3581437444543034</v>
      </c>
      <c r="R14" s="32">
        <f t="shared" si="7"/>
        <v>2.5498582774442096E-2</v>
      </c>
      <c r="S14" s="32" t="e">
        <f>Q14*'current calib'!$B$32-'current calib'!$B$31</f>
        <v>#VALUE!</v>
      </c>
      <c r="T14" s="32" t="e">
        <f>R14*'current calib'!$B$32</f>
        <v>#VALUE!</v>
      </c>
      <c r="U14" s="32">
        <f t="array" ref="U14">SUM(IF($A14=runs!$C$2:$C$304,runs!O$2:O$304))</f>
        <v>1.2092400863098745E-10</v>
      </c>
      <c r="V14" s="20">
        <f t="shared" si="8"/>
        <v>5.7868987271498872E-14</v>
      </c>
      <c r="W14" s="58">
        <f>V14*'current calib'!$B$11-'current calib'!$B$10</f>
        <v>6.8677376369619134E-3</v>
      </c>
      <c r="X14" s="20">
        <f>O14/(U14/charge/constants!$B$3)</f>
        <v>1.1280746441037504E-5</v>
      </c>
      <c r="Y14" s="59">
        <f>P14/(U14/charge/constants!$B$3)</f>
        <v>2.1179131300263188E-7</v>
      </c>
      <c r="Z14" s="60">
        <f t="shared" si="9"/>
        <v>1.8774583234330119E-2</v>
      </c>
      <c r="AA14" s="62"/>
      <c r="AB14" s="20" t="e">
        <f t="shared" si="10"/>
        <v>#DIV/0!</v>
      </c>
      <c r="AC14" s="20" t="e">
        <f t="shared" si="11"/>
        <v>#DIV/0!</v>
      </c>
      <c r="AD14" s="60" t="e">
        <f t="shared" si="12"/>
        <v>#DIV/0!</v>
      </c>
      <c r="AE14" s="20" t="e">
        <f>AB14/eval!$E$18</f>
        <v>#DIV/0!</v>
      </c>
      <c r="AF14" s="20" t="e">
        <f>AC14/eval!$E$18</f>
        <v>#DIV/0!</v>
      </c>
      <c r="AK14" s="32"/>
    </row>
    <row r="15" spans="1:37" x14ac:dyDescent="0.2">
      <c r="A15" s="29">
        <v>10</v>
      </c>
      <c r="B15" s="50" t="str">
        <f>VLOOKUP($A15,Rohdaten!F$3:H$1000,2,0)</f>
        <v>Vienna-KkU_D30+Fe02@10</v>
      </c>
      <c r="C15" s="29" t="str">
        <f>VLOOKUP($A15,Rohdaten!F$3:H$1000,3,0)</f>
        <v>Vienna-KkU</v>
      </c>
      <c r="D15" s="51" t="str">
        <f t="shared" si="0"/>
        <v>Vienna-KkU</v>
      </c>
      <c r="E15" s="50">
        <f t="array" ref="E15">SUM(IF($A15=runs_catXX,1))</f>
        <v>8</v>
      </c>
      <c r="F15" s="52">
        <f t="array" ref="F15">SUM(IF($A15=runs_catXX,runs_weight*runs_ratio))/SUM(IF($A15=runs_catXX,runs_weight))</f>
        <v>5.4949191482338586E-11</v>
      </c>
      <c r="G15" s="53">
        <f t="array" ref="G15">SQRT(SUM(IF($A15=runs_catXX,(runs_weight*runs_e_ratio)^2))/SUM(IF($A15=runs_catXX,(runs_weight)^2)))</f>
        <v>1.1618245080268712E-11</v>
      </c>
      <c r="H15" s="54">
        <f t="shared" si="1"/>
        <v>0.21143614249543552</v>
      </c>
      <c r="I15" s="53">
        <f t="array" ref="I15">SQRT(SUM(IF(A15=runs_catXX,((runs_ratio-F15)/runs_e_ratio)^2))/((E15-1)*SUM(IF(A15=runs_catXX,1/runs_e_ratio^2))))</f>
        <v>5.3216883412825079E-12</v>
      </c>
      <c r="J15" s="54">
        <f t="shared" si="2"/>
        <v>9.6847436654149327E-2</v>
      </c>
      <c r="K15" s="53">
        <f t="shared" si="3"/>
        <v>1.1618245080268712E-11</v>
      </c>
      <c r="L15" s="54">
        <f t="shared" si="4"/>
        <v>0.21143614249543552</v>
      </c>
      <c r="N15" s="29">
        <f t="array" ref="N15">SUM(IF($A15=runs!$C$2:$C$304,runs!M$2:M$304))</f>
        <v>1590.4820766378248</v>
      </c>
      <c r="O15" s="29">
        <f t="array" ref="O15">SUM(IF($A15=runs!$C$2:$C$304,runs!L$2:L$304))</f>
        <v>163</v>
      </c>
      <c r="P15" s="55">
        <f t="shared" si="5"/>
        <v>12.806248474865697</v>
      </c>
      <c r="Q15" s="32">
        <f t="shared" si="6"/>
        <v>0.10248465065671872</v>
      </c>
      <c r="R15" s="32">
        <f t="shared" si="7"/>
        <v>8.0518030746610306E-3</v>
      </c>
      <c r="S15" s="32" t="e">
        <f>Q15*'current calib'!$B$32-'current calib'!$B$31</f>
        <v>#VALUE!</v>
      </c>
      <c r="T15" s="32" t="e">
        <f>R15*'current calib'!$B$32</f>
        <v>#VALUE!</v>
      </c>
      <c r="U15" s="32">
        <f t="array" ref="U15">SUM(IF($A15=runs!$C$2:$C$304,runs!O$2:O$304))</f>
        <v>1.340173313452565E-6</v>
      </c>
      <c r="V15" s="20">
        <f t="shared" si="8"/>
        <v>8.4262082115732097E-10</v>
      </c>
      <c r="W15" s="58">
        <f>V15*'current calib'!$B$11-'current calib'!$B$10</f>
        <v>99.999999999999986</v>
      </c>
      <c r="X15" s="20">
        <f>O15/(U15/charge/constants!$B$3)</f>
        <v>5.8460782059717603E-11</v>
      </c>
      <c r="Y15" s="59">
        <f>P15/(U15/charge/constants!$B$3)</f>
        <v>4.5930263870657324E-12</v>
      </c>
      <c r="Z15" s="60">
        <f t="shared" si="9"/>
        <v>7.8565941563593228E-2</v>
      </c>
      <c r="AA15" s="62"/>
      <c r="AB15" s="20">
        <f t="shared" si="10"/>
        <v>5.4949191482338586E-11</v>
      </c>
      <c r="AC15" s="20">
        <f t="shared" si="11"/>
        <v>1.1618245080268712E-11</v>
      </c>
      <c r="AD15" s="60">
        <f t="shared" si="12"/>
        <v>0.21143614249543552</v>
      </c>
      <c r="AE15" s="20">
        <f>AB15/eval!$E$18</f>
        <v>6.6546937766638528E-11</v>
      </c>
      <c r="AF15" s="20">
        <f>AC15/eval!$E$18</f>
        <v>1.4070427816261863E-11</v>
      </c>
      <c r="AK15" s="32"/>
    </row>
    <row r="16" spans="1:37" x14ac:dyDescent="0.2">
      <c r="A16" s="29">
        <v>11</v>
      </c>
      <c r="B16" s="50" t="str">
        <f>VLOOKUP($A16,Rohdaten!F$3:H$1000,2,0)</f>
        <v>St60e_U_D100-a@11</v>
      </c>
      <c r="C16" s="29" t="str">
        <f>VLOOKUP($A16,Rohdaten!F$3:H$1000,3,0)</f>
        <v>MS_St60e_U</v>
      </c>
      <c r="D16" s="51" t="str">
        <f t="shared" si="0"/>
        <v>MS_St60e_U</v>
      </c>
      <c r="E16" s="50">
        <f t="array" ref="E16">SUM(IF($A16=runs_catXX,1))</f>
        <v>7</v>
      </c>
      <c r="F16" s="52">
        <f t="array" ref="F16">SUM(IF($A16=runs_catXX,runs_weight*runs_ratio))/SUM(IF($A16=runs_catXX,runs_weight))</f>
        <v>2.8723095361086297E-6</v>
      </c>
      <c r="G16" s="53">
        <f t="array" ref="G16">SQRT(SUM(IF($A16=runs_catXX,(runs_weight*runs_e_ratio)^2))/SUM(IF($A16=runs_catXX,(runs_weight)^2)))</f>
        <v>2.1187062022529213E-7</v>
      </c>
      <c r="H16" s="54">
        <f t="shared" si="1"/>
        <v>7.376315733447443E-2</v>
      </c>
      <c r="I16" s="53">
        <f t="array" ref="I16">SQRT(SUM(IF(A16=runs_catXX,((runs_ratio-F16)/runs_e_ratio)^2))/((E16-1)*SUM(IF(A16=runs_catXX,1/runs_e_ratio^2))))</f>
        <v>8.8470609002319826E-7</v>
      </c>
      <c r="J16" s="54">
        <f t="shared" si="2"/>
        <v>0.30801209928850054</v>
      </c>
      <c r="K16" s="53">
        <f t="shared" si="3"/>
        <v>8.8470609002319826E-7</v>
      </c>
      <c r="L16" s="54">
        <f t="shared" si="4"/>
        <v>0.30801209928850054</v>
      </c>
      <c r="N16" s="29">
        <f t="array" ref="N16">SUM(IF($A16=runs!$C$2:$C$304,runs!M$2:M$304))</f>
        <v>2089.7404202719408</v>
      </c>
      <c r="O16" s="29">
        <f t="array" ref="O16">SUM(IF($A16=runs!$C$2:$C$304,runs!L$2:L$304))</f>
        <v>527</v>
      </c>
      <c r="P16" s="55">
        <f t="shared" si="5"/>
        <v>22.978250586152114</v>
      </c>
      <c r="Q16" s="32">
        <f t="shared" si="6"/>
        <v>0.25218443156275877</v>
      </c>
      <c r="R16" s="32">
        <f t="shared" si="7"/>
        <v>1.0995743951376469E-2</v>
      </c>
      <c r="S16" s="32" t="e">
        <f>Q16*'current calib'!$B$32-'current calib'!$B$31</f>
        <v>#VALUE!</v>
      </c>
      <c r="T16" s="32" t="e">
        <f>R16*'current calib'!$B$32</f>
        <v>#VALUE!</v>
      </c>
      <c r="U16" s="32">
        <f t="array" ref="U16">SUM(IF($A16=runs!$C$2:$C$304,runs!O$2:O$304))</f>
        <v>5.6190605836141062E-11</v>
      </c>
      <c r="V16" s="20">
        <f t="shared" si="8"/>
        <v>2.6888796948679825E-14</v>
      </c>
      <c r="W16" s="58">
        <f>V16*'current calib'!$B$11-'current calib'!$B$10</f>
        <v>3.1910909715889358E-3</v>
      </c>
      <c r="X16" s="20">
        <f>O16/(U16/charge/constants!$B$3)</f>
        <v>4.5080101243022321E-6</v>
      </c>
      <c r="Y16" s="59">
        <f>P16/(U16/charge/constants!$B$3)</f>
        <v>1.9655822823743349E-7</v>
      </c>
      <c r="Z16" s="60">
        <f t="shared" si="9"/>
        <v>4.3601993522110277E-2</v>
      </c>
      <c r="AA16" s="62"/>
      <c r="AB16" s="20">
        <f t="shared" si="10"/>
        <v>2.8723095361086297E-6</v>
      </c>
      <c r="AC16" s="20">
        <f t="shared" si="11"/>
        <v>8.8470609002319826E-7</v>
      </c>
      <c r="AD16" s="60">
        <f t="shared" si="12"/>
        <v>0.30801209928850054</v>
      </c>
      <c r="AE16" s="20">
        <f>AB16/eval!$E$18</f>
        <v>3.4785480693993367E-6</v>
      </c>
      <c r="AF16" s="20">
        <f>AC16/eval!$E$18</f>
        <v>1.0714348933316505E-6</v>
      </c>
      <c r="AK16" s="32"/>
    </row>
    <row r="17" spans="1:37" x14ac:dyDescent="0.2">
      <c r="A17" s="29">
        <v>12</v>
      </c>
      <c r="B17" s="50" t="str">
        <f>VLOOKUP($A17,Rohdaten!F$3:H$1000,2,0)</f>
        <v>St60e_U_D100-b@12</v>
      </c>
      <c r="C17" s="29" t="str">
        <f>VLOOKUP($A17,Rohdaten!F$3:H$1000,3,0)</f>
        <v>MS_St60e_U</v>
      </c>
      <c r="D17" s="51" t="str">
        <f t="shared" si="0"/>
        <v>MS_St60e_U</v>
      </c>
      <c r="E17" s="50">
        <f t="array" ref="E17">SUM(IF($A17=runs_catXX,1))</f>
        <v>7</v>
      </c>
      <c r="F17" s="52">
        <f t="array" ref="F17">SUM(IF($A17=runs_catXX,runs_weight*runs_ratio))/SUM(IF($A17=runs_catXX,runs_weight))</f>
        <v>4.7188075551218728E-6</v>
      </c>
      <c r="G17" s="53">
        <f t="array" ref="G17">SQRT(SUM(IF($A17=runs_catXX,(runs_weight*runs_e_ratio)^2))/SUM(IF($A17=runs_catXX,(runs_weight)^2)))</f>
        <v>4.2086456555725965E-7</v>
      </c>
      <c r="H17" s="54">
        <f t="shared" si="1"/>
        <v>8.9188753862285863E-2</v>
      </c>
      <c r="I17" s="53">
        <f t="array" ref="I17">SQRT(SUM(IF(A17=runs_catXX,((runs_ratio-F17)/runs_e_ratio)^2))/((E17-1)*SUM(IF(A17=runs_catXX,1/runs_e_ratio^2))))</f>
        <v>5.5297102725157225E-7</v>
      </c>
      <c r="J17" s="54">
        <f t="shared" si="2"/>
        <v>0.11718448374767228</v>
      </c>
      <c r="K17" s="53">
        <f t="shared" si="3"/>
        <v>5.5297102725157225E-7</v>
      </c>
      <c r="L17" s="54">
        <f t="shared" si="4"/>
        <v>0.11718448374767228</v>
      </c>
      <c r="N17" s="29">
        <f t="array" ref="N17">SUM(IF($A17=runs!$C$2:$C$304,runs!M$2:M$304))</f>
        <v>2089.8640296662547</v>
      </c>
      <c r="O17" s="29">
        <f t="array" ref="O17">SUM(IF($A17=runs!$C$2:$C$304,runs!L$2:L$304))</f>
        <v>621</v>
      </c>
      <c r="P17" s="55">
        <f t="shared" si="5"/>
        <v>24.939927826679853</v>
      </c>
      <c r="Q17" s="32">
        <f t="shared" si="6"/>
        <v>0.2971485183651742</v>
      </c>
      <c r="R17" s="32">
        <f t="shared" si="7"/>
        <v>1.1933756202628498E-2</v>
      </c>
      <c r="S17" s="32" t="e">
        <f>Q17*'current calib'!$B$32-'current calib'!$B$31</f>
        <v>#VALUE!</v>
      </c>
      <c r="T17" s="32" t="e">
        <f>R17*'current calib'!$B$32</f>
        <v>#VALUE!</v>
      </c>
      <c r="U17" s="32">
        <f t="array" ref="U17">SUM(IF($A17=runs!$C$2:$C$304,runs!O$2:O$304))</f>
        <v>5.8442704574299393E-11</v>
      </c>
      <c r="V17" s="20">
        <f t="shared" si="8"/>
        <v>2.796483586716047E-14</v>
      </c>
      <c r="W17" s="58">
        <f>V17*'current calib'!$B$11-'current calib'!$B$10</f>
        <v>3.3187924111288142E-3</v>
      </c>
      <c r="X17" s="20">
        <f>O17/(U17/charge/constants!$B$3)</f>
        <v>5.1073929958276288E-6</v>
      </c>
      <c r="Y17" s="59">
        <f>P17/(U17/charge/constants!$B$3)</f>
        <v>2.0511757278330315E-7</v>
      </c>
      <c r="Z17" s="60">
        <f t="shared" si="9"/>
        <v>4.0160914374685754E-2</v>
      </c>
      <c r="AA17" s="62"/>
      <c r="AB17" s="20">
        <f t="shared" si="10"/>
        <v>4.7188075551218728E-6</v>
      </c>
      <c r="AC17" s="20">
        <f t="shared" si="11"/>
        <v>5.5297102725157225E-7</v>
      </c>
      <c r="AD17" s="60">
        <f t="shared" si="12"/>
        <v>0.11718448374767228</v>
      </c>
      <c r="AE17" s="20">
        <f>AB17/eval!$E$18</f>
        <v>5.7147736705893108E-6</v>
      </c>
      <c r="AF17" s="20">
        <f>AC17/eval!$E$18</f>
        <v>6.6968280232279854E-7</v>
      </c>
      <c r="AK17" s="32"/>
    </row>
    <row r="18" spans="1:37" x14ac:dyDescent="0.2">
      <c r="A18" s="29">
        <v>13</v>
      </c>
      <c r="B18" s="50" t="str">
        <f>VLOOKUP($A18,Rohdaten!F$3:H$1000,2,0)</f>
        <v>St60e_U_D100-c@13</v>
      </c>
      <c r="C18" s="29" t="str">
        <f>VLOOKUP($A18,Rohdaten!F$3:H$1000,3,0)</f>
        <v>MS_St60e_U</v>
      </c>
      <c r="D18" s="51" t="str">
        <f t="shared" si="0"/>
        <v>MS_St60e_U</v>
      </c>
      <c r="E18" s="50">
        <f t="array" ref="E18">SUM(IF($A18=runs_catXX,1))</f>
        <v>7</v>
      </c>
      <c r="F18" s="52">
        <f t="array" ref="F18">SUM(IF($A18=runs_catXX,runs_weight*runs_ratio))/SUM(IF($A18=runs_catXX,runs_weight))</f>
        <v>6.2342126516114907E-6</v>
      </c>
      <c r="G18" s="53">
        <f t="array" ref="G18">SQRT(SUM(IF($A18=runs_catXX,(runs_weight*runs_e_ratio)^2))/SUM(IF($A18=runs_catXX,(runs_weight)^2)))</f>
        <v>5.6956647484469392E-7</v>
      </c>
      <c r="H18" s="54">
        <f t="shared" si="1"/>
        <v>9.1361412687368929E-2</v>
      </c>
      <c r="I18" s="53">
        <f t="array" ref="I18">SQRT(SUM(IF(A18=runs_catXX,((runs_ratio-F18)/runs_e_ratio)^2))/((E18-1)*SUM(IF(A18=runs_catXX,1/runs_e_ratio^2))))</f>
        <v>7.1135677361715115E-7</v>
      </c>
      <c r="J18" s="54">
        <f t="shared" si="2"/>
        <v>0.11410531102644879</v>
      </c>
      <c r="K18" s="53">
        <f t="shared" si="3"/>
        <v>7.1135677361715115E-7</v>
      </c>
      <c r="L18" s="54">
        <f t="shared" si="4"/>
        <v>0.11410531102644879</v>
      </c>
      <c r="N18" s="29">
        <f t="array" ref="N18">SUM(IF($A18=runs!$C$2:$C$304,runs!M$2:M$304))</f>
        <v>2089.9876390605687</v>
      </c>
      <c r="O18" s="29">
        <f t="array" ref="O18">SUM(IF($A18=runs!$C$2:$C$304,runs!L$2:L$304))</f>
        <v>669</v>
      </c>
      <c r="P18" s="55">
        <f t="shared" si="5"/>
        <v>25.88435821108957</v>
      </c>
      <c r="Q18" s="32">
        <f t="shared" si="6"/>
        <v>0.32009758694109297</v>
      </c>
      <c r="R18" s="32">
        <f t="shared" si="7"/>
        <v>1.2384933636604839E-2</v>
      </c>
      <c r="S18" s="32" t="e">
        <f>Q18*'current calib'!$B$32-'current calib'!$B$31</f>
        <v>#VALUE!</v>
      </c>
      <c r="T18" s="32" t="e">
        <f>R18*'current calib'!$B$32</f>
        <v>#VALUE!</v>
      </c>
      <c r="U18" s="32">
        <f t="array" ref="U18">SUM(IF($A18=runs!$C$2:$C$304,runs!O$2:O$304))</f>
        <v>4.7840065542755682E-11</v>
      </c>
      <c r="V18" s="20">
        <f t="shared" si="8"/>
        <v>2.2890118892884637E-14</v>
      </c>
      <c r="W18" s="58">
        <f>V18*'current calib'!$B$11-'current calib'!$B$10</f>
        <v>2.7165384854180986E-3</v>
      </c>
      <c r="X18" s="20">
        <f>O18/(U18/charge/constants!$B$3)</f>
        <v>6.7215948881301934E-6</v>
      </c>
      <c r="Y18" s="59">
        <f>P18/(U18/charge/constants!$B$3)</f>
        <v>2.6006602366844611E-7</v>
      </c>
      <c r="Z18" s="60">
        <f t="shared" si="9"/>
        <v>3.8691118402226561E-2</v>
      </c>
      <c r="AA18" s="62"/>
      <c r="AB18" s="20">
        <f t="shared" si="10"/>
        <v>6.2342126516114907E-6</v>
      </c>
      <c r="AC18" s="20">
        <f t="shared" si="11"/>
        <v>7.1135677361715115E-7</v>
      </c>
      <c r="AD18" s="60">
        <f t="shared" si="12"/>
        <v>0.11410531102644879</v>
      </c>
      <c r="AE18" s="20">
        <f>AB18/eval!$E$18</f>
        <v>7.5500248531249924E-6</v>
      </c>
      <c r="AF18" s="20">
        <f>AC18/eval!$E$18</f>
        <v>8.6149793412324557E-7</v>
      </c>
      <c r="AK18" s="32"/>
    </row>
    <row r="19" spans="1:37" x14ac:dyDescent="0.2">
      <c r="A19" s="29">
        <v>14</v>
      </c>
      <c r="B19" s="50" t="str">
        <f>VLOOKUP($A19,Rohdaten!F$3:H$1000,2,0)</f>
        <v>St60w_U_D100-a@14</v>
      </c>
      <c r="C19" s="29" t="str">
        <f>VLOOKUP($A19,Rohdaten!F$3:H$1000,3,0)</f>
        <v>MS_St60w_U</v>
      </c>
      <c r="D19" s="51" t="str">
        <f t="shared" si="0"/>
        <v>MS_St60w_U</v>
      </c>
      <c r="E19" s="50">
        <f t="array" ref="E19">SUM(IF($A19=runs_catXX,1))</f>
        <v>7</v>
      </c>
      <c r="F19" s="52">
        <f t="array" ref="F19">SUM(IF($A19=runs_catXX,runs_weight*runs_ratio))/SUM(IF($A19=runs_catXX,runs_weight))</f>
        <v>2.564963884919057E-5</v>
      </c>
      <c r="G19" s="53">
        <f t="array" ref="G19">SQRT(SUM(IF($A19=runs_catXX,(runs_weight*runs_e_ratio)^2))/SUM(IF($A19=runs_catXX,(runs_weight)^2)))</f>
        <v>1.4531130648022616E-6</v>
      </c>
      <c r="H19" s="54">
        <f t="shared" si="1"/>
        <v>5.6652379136641048E-2</v>
      </c>
      <c r="I19" s="53">
        <f t="array" ref="I19">SQRT(SUM(IF(A19=runs_catXX,((runs_ratio-F19)/runs_e_ratio)^2))/((E19-1)*SUM(IF(A19=runs_catXX,1/runs_e_ratio^2))))</f>
        <v>2.6261998331080739E-6</v>
      </c>
      <c r="J19" s="54">
        <f t="shared" si="2"/>
        <v>0.10238740001561267</v>
      </c>
      <c r="K19" s="53">
        <f t="shared" si="3"/>
        <v>2.6261998331080739E-6</v>
      </c>
      <c r="L19" s="54">
        <f t="shared" si="4"/>
        <v>0.10238740001561267</v>
      </c>
      <c r="N19" s="29">
        <f t="array" ref="N19">SUM(IF($A19=runs!$C$2:$C$304,runs!M$2:M$304))</f>
        <v>2089.8640296662547</v>
      </c>
      <c r="O19" s="29">
        <f t="array" ref="O19">SUM(IF($A19=runs!$C$2:$C$304,runs!L$2:L$304))</f>
        <v>1811</v>
      </c>
      <c r="P19" s="55">
        <f t="shared" si="5"/>
        <v>42.567593307585526</v>
      </c>
      <c r="Q19" s="32">
        <f t="shared" si="6"/>
        <v>0.86656355355769799</v>
      </c>
      <c r="R19" s="32">
        <f t="shared" si="7"/>
        <v>2.0368594656554499E-2</v>
      </c>
      <c r="S19" s="32" t="e">
        <f>Q19*'current calib'!$B$32-'current calib'!$B$31</f>
        <v>#VALUE!</v>
      </c>
      <c r="T19" s="32" t="e">
        <f>R19*'current calib'!$B$32</f>
        <v>#VALUE!</v>
      </c>
      <c r="U19" s="32">
        <f t="array" ref="U19">SUM(IF($A19=runs!$C$2:$C$304,runs!O$2:O$304))</f>
        <v>3.1930260237313996E-11</v>
      </c>
      <c r="V19" s="20">
        <f t="shared" si="8"/>
        <v>1.5278630467845874E-14</v>
      </c>
      <c r="W19" s="58">
        <f>V19*'current calib'!$B$11-'current calib'!$B$10</f>
        <v>1.8132272647691061E-3</v>
      </c>
      <c r="X19" s="20">
        <f>O19/(U19/charge/constants!$B$3)</f>
        <v>2.7261765282537683E-5</v>
      </c>
      <c r="Y19" s="59">
        <f>P19/(U19/charge/constants!$B$3)</f>
        <v>6.4078836962668052E-7</v>
      </c>
      <c r="Z19" s="60">
        <f t="shared" si="9"/>
        <v>2.3505021152725302E-2</v>
      </c>
      <c r="AA19" s="62"/>
      <c r="AB19" s="20">
        <f t="shared" si="10"/>
        <v>2.564963884919057E-5</v>
      </c>
      <c r="AC19" s="20">
        <f t="shared" si="11"/>
        <v>2.6261998331080739E-6</v>
      </c>
      <c r="AD19" s="60">
        <f t="shared" si="12"/>
        <v>0.10238740001561267</v>
      </c>
      <c r="AE19" s="20">
        <f>AB19/eval!$E$18</f>
        <v>3.1063330946051519E-5</v>
      </c>
      <c r="AF19" s="20">
        <f>AC19/eval!$E$18</f>
        <v>3.1804936913907371E-6</v>
      </c>
      <c r="AK19" s="32"/>
    </row>
    <row r="20" spans="1:37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1" t="str">
        <f t="shared" si="0"/>
        <v>Vienna-US8</v>
      </c>
      <c r="E20" s="50">
        <f t="array" ref="E20">SUM(IF($A20=runs_catXX,1))</f>
        <v>8</v>
      </c>
      <c r="F20" s="52">
        <f t="array" ref="F20">SUM(IF($A20=runs_catXX,runs_weight*runs_ratio))/SUM(IF($A20=runs_catXX,runs_weight))</f>
        <v>8.5767864619215886E-9</v>
      </c>
      <c r="G20" s="53">
        <f t="array" ref="G20">SQRT(SUM(IF($A20=runs_catXX,(runs_weight*runs_e_ratio)^2))/SUM(IF($A20=runs_catXX,(runs_weight)^2)))</f>
        <v>4.2912377472067008E-10</v>
      </c>
      <c r="H20" s="54">
        <f t="shared" si="1"/>
        <v>5.0033165291668798E-2</v>
      </c>
      <c r="I20" s="53">
        <f t="array" ref="I20">SQRT(SUM(IF(A20=runs_catXX,((runs_ratio-F20)/runs_e_ratio)^2))/((E20-1)*SUM(IF(A20=runs_catXX,1/runs_e_ratio^2))))</f>
        <v>8.4651963960673684E-11</v>
      </c>
      <c r="J20" s="54">
        <f t="shared" si="2"/>
        <v>9.869892918111408E-3</v>
      </c>
      <c r="K20" s="53">
        <f t="shared" si="3"/>
        <v>4.2912377472067008E-10</v>
      </c>
      <c r="L20" s="54">
        <f t="shared" si="4"/>
        <v>5.0033165291668798E-2</v>
      </c>
      <c r="N20" s="29">
        <f t="array" ref="N20">SUM(IF($A20=runs!$C$2:$C$304,runs!M$2:M$304))</f>
        <v>1591.7181705809639</v>
      </c>
      <c r="O20" s="29">
        <f t="array" ref="O20">SUM(IF($A20=runs!$C$2:$C$304,runs!L$2:L$304))</f>
        <v>2762</v>
      </c>
      <c r="P20" s="55">
        <f t="shared" si="5"/>
        <v>52.564246403805697</v>
      </c>
      <c r="Q20" s="32">
        <f t="shared" si="6"/>
        <v>1.7352318086510836</v>
      </c>
      <c r="R20" s="32">
        <f t="shared" si="7"/>
        <v>3.3023588833329821E-2</v>
      </c>
      <c r="S20" s="32" t="e">
        <f>Q20*'current calib'!$B$32-'current calib'!$B$31</f>
        <v>#VALUE!</v>
      </c>
      <c r="T20" s="32" t="e">
        <f>R20*'current calib'!$B$32</f>
        <v>#VALUE!</v>
      </c>
      <c r="U20" s="32">
        <f t="array" ref="U20">SUM(IF($A20=runs!$C$2:$C$304,runs!O$2:O$304))</f>
        <v>1.5468221662114562E-7</v>
      </c>
      <c r="V20" s="20">
        <f t="shared" si="8"/>
        <v>9.7179399896332074E-11</v>
      </c>
      <c r="W20" s="58">
        <f>V20*'current calib'!$B$11-'current calib'!$B$10</f>
        <v>11.532992949647069</v>
      </c>
      <c r="X20" s="20">
        <f>O20/(U20/charge/constants!$B$3)</f>
        <v>8.5826473721382838E-9</v>
      </c>
      <c r="Y20" s="59">
        <f>P20/(U20/charge/constants!$B$3)</f>
        <v>1.6333830241348739E-10</v>
      </c>
      <c r="Z20" s="60">
        <f t="shared" si="9"/>
        <v>1.9031226069444494E-2</v>
      </c>
      <c r="AA20" s="62"/>
      <c r="AB20" s="20">
        <f t="shared" si="10"/>
        <v>8.5767864619215886E-9</v>
      </c>
      <c r="AC20" s="20">
        <f t="shared" si="11"/>
        <v>4.2912377472067008E-10</v>
      </c>
      <c r="AD20" s="60">
        <f t="shared" si="12"/>
        <v>5.0033165291668798E-2</v>
      </c>
      <c r="AE20" s="20">
        <f>AB20/eval!$E$18</f>
        <v>1.0387029536234276E-8</v>
      </c>
      <c r="AF20" s="20">
        <f>AC20/eval!$E$18</f>
        <v>5.1969596567585546E-10</v>
      </c>
      <c r="AK20" s="32"/>
    </row>
    <row r="21" spans="1:37" x14ac:dyDescent="0.2">
      <c r="A21" s="29">
        <v>16</v>
      </c>
      <c r="B21" s="50" t="str">
        <f>VLOOKUP($A21,Rohdaten!F$3:H$1000,2,0)</f>
        <v>St60w_U_D100-b@16</v>
      </c>
      <c r="C21" s="29" t="str">
        <f>VLOOKUP($A21,Rohdaten!F$3:H$1000,3,0)</f>
        <v>MS_St60w_U</v>
      </c>
      <c r="D21" s="51" t="str">
        <f t="shared" si="0"/>
        <v>MS_St60w_U</v>
      </c>
      <c r="E21" s="50">
        <f t="array" ref="E21">SUM(IF($A21=runs_catXX,1))</f>
        <v>7</v>
      </c>
      <c r="F21" s="52">
        <f t="array" ref="F21">SUM(IF($A21=runs_catXX,runs_weight*runs_ratio))/SUM(IF($A21=runs_catXX,runs_weight))</f>
        <v>1.4209707875344115E-5</v>
      </c>
      <c r="G21" s="53">
        <f t="array" ref="G21">SQRT(SUM(IF($A21=runs_catXX,(runs_weight*runs_e_ratio)^2))/SUM(IF($A21=runs_catXX,(runs_weight)^2)))</f>
        <v>5.4860740688991431E-7</v>
      </c>
      <c r="H21" s="54">
        <f t="shared" si="1"/>
        <v>3.8607929994241966E-2</v>
      </c>
      <c r="I21" s="53">
        <f t="array" ref="I21">SQRT(SUM(IF(A21=runs_catXX,((runs_ratio-F21)/runs_e_ratio)^2))/((E21-1)*SUM(IF(A21=runs_catXX,1/runs_e_ratio^2))))</f>
        <v>3.5995249730207899E-6</v>
      </c>
      <c r="J21" s="54">
        <f t="shared" si="2"/>
        <v>0.25331449489306412</v>
      </c>
      <c r="K21" s="53">
        <f t="shared" si="3"/>
        <v>3.5995249730207899E-6</v>
      </c>
      <c r="L21" s="54">
        <f t="shared" si="4"/>
        <v>0.25331449489306412</v>
      </c>
      <c r="N21" s="29">
        <f t="array" ref="N21">SUM(IF($A21=runs!$C$2:$C$304,runs!M$2:M$304))</f>
        <v>2089.7404202719404</v>
      </c>
      <c r="O21" s="29">
        <f t="array" ref="O21">SUM(IF($A21=runs!$C$2:$C$304,runs!L$2:L$304))</f>
        <v>2274</v>
      </c>
      <c r="P21" s="55">
        <f t="shared" si="5"/>
        <v>47.696960070847283</v>
      </c>
      <c r="Q21" s="32">
        <f t="shared" si="6"/>
        <v>1.0881734295516385</v>
      </c>
      <c r="R21" s="32">
        <f t="shared" si="7"/>
        <v>2.2824346798364755E-2</v>
      </c>
      <c r="S21" s="32" t="e">
        <f>Q21*'current calib'!$B$32-'current calib'!$B$31</f>
        <v>#VALUE!</v>
      </c>
      <c r="T21" s="32" t="e">
        <f>R21*'current calib'!$B$32</f>
        <v>#VALUE!</v>
      </c>
      <c r="U21" s="32">
        <f t="array" ref="U21">SUM(IF($A21=runs!$C$2:$C$304,runs!O$2:O$304))</f>
        <v>5.5539314960020514E-11</v>
      </c>
      <c r="V21" s="20">
        <f t="shared" si="8"/>
        <v>2.6577135811343075E-14</v>
      </c>
      <c r="W21" s="58">
        <f>V21*'current calib'!$B$11-'current calib'!$B$10</f>
        <v>3.1541038559716535E-3</v>
      </c>
      <c r="X21" s="20">
        <f>O21/(U21/charge/constants!$B$3)</f>
        <v>1.9680128226046746E-5</v>
      </c>
      <c r="Y21" s="59">
        <f>P21/(U21/charge/constants!$B$3)</f>
        <v>4.1278904581658143E-7</v>
      </c>
      <c r="Z21" s="60">
        <f t="shared" si="9"/>
        <v>2.0974916477945155E-2</v>
      </c>
      <c r="AA21" s="62"/>
      <c r="AB21" s="20">
        <f t="shared" si="10"/>
        <v>1.4209707875344115E-5</v>
      </c>
      <c r="AC21" s="20">
        <f t="shared" si="11"/>
        <v>3.5995249730207899E-6</v>
      </c>
      <c r="AD21" s="60">
        <f t="shared" si="12"/>
        <v>0.25331449489306412</v>
      </c>
      <c r="AE21" s="20">
        <f>AB21/eval!$E$18</f>
        <v>1.7208852762948677E-5</v>
      </c>
      <c r="AF21" s="20">
        <f>AC21/eval!$E$18</f>
        <v>4.3592518453354552E-6</v>
      </c>
      <c r="AK21" s="32"/>
    </row>
    <row r="22" spans="1:37" x14ac:dyDescent="0.2">
      <c r="A22" s="29">
        <v>17</v>
      </c>
      <c r="B22" s="50" t="str">
        <f>VLOOKUP($A22,Rohdaten!F$3:H$1000,2,0)</f>
        <v>St60w_U_D100-c@17</v>
      </c>
      <c r="C22" s="29" t="str">
        <f>VLOOKUP($A22,Rohdaten!F$3:H$1000,3,0)</f>
        <v>MS_St60w_U</v>
      </c>
      <c r="D22" s="51" t="str">
        <f t="shared" si="0"/>
        <v>MS_St60w_U</v>
      </c>
      <c r="E22" s="50">
        <f t="array" ref="E22">SUM(IF($A22=runs_catXX,1))</f>
        <v>7</v>
      </c>
      <c r="F22" s="52">
        <f t="array" ref="F22">SUM(IF($A22=runs_catXX,runs_weight*runs_ratio))/SUM(IF($A22=runs_catXX,runs_weight))</f>
        <v>2.4245411455403764E-5</v>
      </c>
      <c r="G22" s="53">
        <f t="array" ref="G22">SQRT(SUM(IF($A22=runs_catXX,(runs_weight*runs_e_ratio)^2))/SUM(IF($A22=runs_catXX,(runs_weight)^2)))</f>
        <v>1.4157558493920222E-6</v>
      </c>
      <c r="H22" s="54">
        <f t="shared" si="1"/>
        <v>5.8392733486751433E-2</v>
      </c>
      <c r="I22" s="53">
        <f t="array" ref="I22">SQRT(SUM(IF(A22=runs_catXX,((runs_ratio-F22)/runs_e_ratio)^2))/((E22-1)*SUM(IF(A22=runs_catXX,1/runs_e_ratio^2))))</f>
        <v>1.7546879206453814E-6</v>
      </c>
      <c r="J22" s="54">
        <f t="shared" si="2"/>
        <v>7.237195887035773E-2</v>
      </c>
      <c r="K22" s="53">
        <f t="shared" si="3"/>
        <v>1.7546879206453814E-6</v>
      </c>
      <c r="L22" s="54">
        <f t="shared" si="4"/>
        <v>7.237195887035773E-2</v>
      </c>
      <c r="N22" s="29">
        <f t="array" ref="N22">SUM(IF($A22=runs!$C$2:$C$304,runs!M$2:M$304))</f>
        <v>2090.3584672435104</v>
      </c>
      <c r="O22" s="29">
        <f t="array" ref="O22">SUM(IF($A22=runs!$C$2:$C$304,runs!L$2:L$304))</f>
        <v>1727</v>
      </c>
      <c r="P22" s="55">
        <f t="shared" si="5"/>
        <v>41.569219381653056</v>
      </c>
      <c r="Q22" s="32">
        <f t="shared" si="6"/>
        <v>0.82617408787179947</v>
      </c>
      <c r="R22" s="32">
        <f t="shared" si="7"/>
        <v>1.9886167866925271E-2</v>
      </c>
      <c r="S22" s="32" t="e">
        <f>Q22*'current calib'!$B$32-'current calib'!$B$31</f>
        <v>#VALUE!</v>
      </c>
      <c r="T22" s="32" t="e">
        <f>R22*'current calib'!$B$32</f>
        <v>#VALUE!</v>
      </c>
      <c r="U22" s="32">
        <f t="array" ref="U22">SUM(IF($A22=runs!$C$2:$C$304,runs!O$2:O$304))</f>
        <v>3.3194780023523379E-11</v>
      </c>
      <c r="V22" s="20">
        <f t="shared" si="8"/>
        <v>1.5879946211951045E-14</v>
      </c>
      <c r="W22" s="58">
        <f>V22*'current calib'!$B$11-'current calib'!$B$10</f>
        <v>1.8845898194326945E-3</v>
      </c>
      <c r="X22" s="20">
        <f>O22/(U22/charge/constants!$B$3)</f>
        <v>2.500693842259995E-5</v>
      </c>
      <c r="Y22" s="59">
        <f>P22/(U22/charge/constants!$B$3)</f>
        <v>6.0192177727420174E-7</v>
      </c>
      <c r="Z22" s="60">
        <f t="shared" si="9"/>
        <v>2.4070190724755681E-2</v>
      </c>
      <c r="AA22" s="62"/>
      <c r="AB22" s="20">
        <f t="shared" si="10"/>
        <v>2.4245411455403764E-5</v>
      </c>
      <c r="AC22" s="20">
        <f t="shared" si="11"/>
        <v>1.7546879206453814E-6</v>
      </c>
      <c r="AD22" s="60">
        <f t="shared" si="12"/>
        <v>7.237195887035773E-2</v>
      </c>
      <c r="AE22" s="20">
        <f>AB22/eval!$E$18</f>
        <v>2.9362722975967472E-5</v>
      </c>
      <c r="AF22" s="20">
        <f>AC22/eval!$E$18</f>
        <v>2.1250377795384257E-6</v>
      </c>
      <c r="AK22" s="32"/>
    </row>
    <row r="23" spans="1:37" x14ac:dyDescent="0.2">
      <c r="A23" s="29">
        <v>18</v>
      </c>
      <c r="B23" s="50" t="str">
        <f>VLOOKUP($A23,Rohdaten!F$3:H$1000,2,0)</f>
        <v>Blank_20091102@18</v>
      </c>
      <c r="C23" s="29" t="str">
        <f>VLOOKUP($A23,Rohdaten!F$3:H$1000,3,0)</f>
        <v>MS_Blank_20091102</v>
      </c>
      <c r="D23" s="51" t="str">
        <f t="shared" si="0"/>
        <v>MS_Blank_20091102</v>
      </c>
      <c r="E23" s="50">
        <f t="array" ref="E23">SUM(IF($A23=runs_catXX,1))</f>
        <v>7</v>
      </c>
      <c r="F23" s="52">
        <f t="array" ref="F23">SUM(IF($A23=runs_catXX,runs_weight*runs_ratio))/SUM(IF($A23=runs_catXX,runs_weight))</f>
        <v>2.9017451930291666E-7</v>
      </c>
      <c r="G23" s="53">
        <f t="array" ref="G23">SQRT(SUM(IF($A23=runs_catXX,(runs_weight*runs_e_ratio)^2))/SUM(IF($A23=runs_catXX,(runs_weight)^2)))</f>
        <v>1.973960695252384E-8</v>
      </c>
      <c r="H23" s="54">
        <f t="shared" si="1"/>
        <v>6.8026672362356627E-2</v>
      </c>
      <c r="I23" s="53">
        <f t="array" ref="I23">SQRT(SUM(IF(A23=runs_catXX,((runs_ratio-F23)/runs_e_ratio)^2))/((E23-1)*SUM(IF(A23=runs_catXX,1/runs_e_ratio^2))))</f>
        <v>7.0836098309839965E-8</v>
      </c>
      <c r="J23" s="54">
        <f t="shared" si="2"/>
        <v>0.24411550152649109</v>
      </c>
      <c r="K23" s="53">
        <f t="shared" si="3"/>
        <v>7.0836098309839965E-8</v>
      </c>
      <c r="L23" s="54">
        <f t="shared" si="4"/>
        <v>0.24411550152649109</v>
      </c>
      <c r="N23" s="29">
        <f t="array" ref="N23">SUM(IF($A23=runs!$C$2:$C$304,runs!M$2:M$304))</f>
        <v>2089.3695920889986</v>
      </c>
      <c r="O23" s="29">
        <f t="array" ref="O23">SUM(IF($A23=runs!$C$2:$C$304,runs!L$2:L$304))</f>
        <v>633</v>
      </c>
      <c r="P23" s="55">
        <f t="shared" si="5"/>
        <v>25.179356624028344</v>
      </c>
      <c r="Q23" s="32">
        <f t="shared" si="6"/>
        <v>0.30296219605987107</v>
      </c>
      <c r="R23" s="32">
        <f t="shared" si="7"/>
        <v>1.2051174057172652E-2</v>
      </c>
      <c r="S23" s="32" t="e">
        <f>Q23*'current calib'!$B$32-'current calib'!$B$31</f>
        <v>#VALUE!</v>
      </c>
      <c r="T23" s="32" t="e">
        <f>R23*'current calib'!$B$32</f>
        <v>#VALUE!</v>
      </c>
      <c r="U23" s="32">
        <f t="array" ref="U23">SUM(IF($A23=runs!$C$2:$C$304,runs!O$2:O$304))</f>
        <v>7.7210644235133947E-10</v>
      </c>
      <c r="V23" s="20">
        <f t="shared" si="8"/>
        <v>3.6954038446561776E-13</v>
      </c>
      <c r="W23" s="58">
        <f>V23*'current calib'!$B$11-'current calib'!$B$10</f>
        <v>4.3856070866853517E-2</v>
      </c>
      <c r="X23" s="20">
        <f>O23/(U23/charge/constants!$B$3)</f>
        <v>3.9406196258824955E-7</v>
      </c>
      <c r="Y23" s="59">
        <f>P23/(U23/charge/constants!$B$3)</f>
        <v>1.5674923677684126E-8</v>
      </c>
      <c r="Z23" s="60">
        <f t="shared" si="9"/>
        <v>3.9777814571924718E-2</v>
      </c>
      <c r="AA23" s="62"/>
      <c r="AB23" s="20">
        <f t="shared" si="10"/>
        <v>2.9017451930291666E-7</v>
      </c>
      <c r="AC23" s="20">
        <f t="shared" si="11"/>
        <v>7.0836098309839965E-8</v>
      </c>
      <c r="AD23" s="60">
        <f t="shared" si="12"/>
        <v>0.24411550152649109</v>
      </c>
      <c r="AE23" s="20">
        <f>AB23/eval!$E$18</f>
        <v>3.5141965070991108E-7</v>
      </c>
      <c r="AF23" s="20">
        <f>AC23/eval!$E$18</f>
        <v>8.5786984279314257E-8</v>
      </c>
      <c r="AK23" s="32"/>
    </row>
    <row r="24" spans="1:37" x14ac:dyDescent="0.2">
      <c r="A24" s="29">
        <v>19</v>
      </c>
      <c r="B24" s="50" t="e">
        <f>VLOOKUP($A24,Rohdaten!F$3:H$1000,2,0)</f>
        <v>#N/A</v>
      </c>
      <c r="C24" s="29" t="e">
        <f>VLOOKUP($A24,Rohdaten!F$3:H$1000,3,0)</f>
        <v>#N/A</v>
      </c>
      <c r="D24" s="51" t="str">
        <f t="shared" si="0"/>
        <v>missing</v>
      </c>
      <c r="E24" s="50">
        <f t="array" ref="E24">SUM(IF($A24=runs_catXX,1))</f>
        <v>0</v>
      </c>
      <c r="F24" s="52" t="e">
        <f t="array" ref="F24">SUM(IF($A24=runs_catXX,runs_weight*runs_ratio))/SUM(IF($A24=runs_catXX,runs_weight))</f>
        <v>#DIV/0!</v>
      </c>
      <c r="G24" s="53" t="e">
        <f t="array" ref="G24">SQRT(SUM(IF($A24=runs_catXX,(runs_weight*runs_e_ratio)^2))/SUM(IF($A24=runs_catXX,(runs_weight)^2)))</f>
        <v>#DIV/0!</v>
      </c>
      <c r="H24" s="54" t="e">
        <f t="shared" si="1"/>
        <v>#DIV/0!</v>
      </c>
      <c r="I24" s="53" t="e">
        <f t="array" ref="I24">SQRT(SUM(IF(A24=runs_catXX,((runs_ratio-F24)/runs_e_ratio)^2))/((E24-1)*SUM(IF(A24=runs_catXX,1/runs_e_ratio^2))))</f>
        <v>#DIV/0!</v>
      </c>
      <c r="J24" s="54" t="e">
        <f t="shared" si="2"/>
        <v>#DIV/0!</v>
      </c>
      <c r="K24" s="53" t="e">
        <f t="shared" si="3"/>
        <v>#DIV/0!</v>
      </c>
      <c r="L24" s="54" t="e">
        <f t="shared" si="4"/>
        <v>#DIV/0!</v>
      </c>
      <c r="N24" s="29">
        <f t="array" ref="N24">SUM(IF($A24=runs!$C$2:$C$304,runs!M$2:M$304))</f>
        <v>0</v>
      </c>
      <c r="O24" s="29">
        <f t="array" ref="O24">SUM(IF($A24=runs!$C$2:$C$304,runs!L$2:L$304))</f>
        <v>0</v>
      </c>
      <c r="P24" s="55">
        <f t="shared" si="5"/>
        <v>1</v>
      </c>
      <c r="Q24" s="32" t="e">
        <f t="shared" si="6"/>
        <v>#DIV/0!</v>
      </c>
      <c r="R24" s="32" t="e">
        <f t="shared" si="7"/>
        <v>#DIV/0!</v>
      </c>
      <c r="S24" s="32" t="e">
        <f>Q24*'current calib'!$B$32-'current calib'!$B$31</f>
        <v>#DIV/0!</v>
      </c>
      <c r="T24" s="32" t="e">
        <f>R24*'current calib'!$B$32</f>
        <v>#DIV/0!</v>
      </c>
      <c r="U24" s="32">
        <f t="array" ref="U24">SUM(IF($A24=runs!$C$2:$C$304,runs!O$2:O$304))</f>
        <v>0</v>
      </c>
      <c r="V24" s="20" t="e">
        <f t="shared" si="8"/>
        <v>#DIV/0!</v>
      </c>
      <c r="W24" s="58" t="e">
        <f>V24*'current calib'!$B$11-'current calib'!$B$10</f>
        <v>#DIV/0!</v>
      </c>
      <c r="X24" s="20" t="e">
        <f>O24/(U24/charge/constants!$B$3)</f>
        <v>#DIV/0!</v>
      </c>
      <c r="Y24" s="59" t="e">
        <f>P24/(U24/charge/constants!$B$3)</f>
        <v>#DIV/0!</v>
      </c>
      <c r="Z24" s="60" t="e">
        <f t="shared" si="9"/>
        <v>#DIV/0!</v>
      </c>
      <c r="AA24" s="62"/>
      <c r="AB24" s="20" t="e">
        <f t="shared" si="10"/>
        <v>#DIV/0!</v>
      </c>
      <c r="AC24" s="20" t="e">
        <f t="shared" si="11"/>
        <v>#DIV/0!</v>
      </c>
      <c r="AD24" s="60" t="e">
        <f t="shared" si="12"/>
        <v>#DIV/0!</v>
      </c>
      <c r="AE24" s="20" t="e">
        <f>AB24/eval!$E$18</f>
        <v>#DIV/0!</v>
      </c>
      <c r="AF24" s="20" t="e">
        <f>AC24/eval!$E$18</f>
        <v>#DIV/0!</v>
      </c>
      <c r="AK24" s="32"/>
    </row>
    <row r="25" spans="1:37" ht="12.75" customHeight="1" x14ac:dyDescent="0.2">
      <c r="A25" s="29">
        <v>20</v>
      </c>
      <c r="B25" s="50" t="e">
        <f>VLOOKUP($A25,Rohdaten!F$3:H$1000,2,0)</f>
        <v>#N/A</v>
      </c>
      <c r="C25" s="29" t="e">
        <f>VLOOKUP($A25,Rohdaten!F$3:H$1000,3,0)</f>
        <v>#N/A</v>
      </c>
      <c r="D25" s="51" t="str">
        <f t="shared" si="0"/>
        <v>missing</v>
      </c>
      <c r="E25" s="50">
        <f t="array" ref="E25">SUM(IF($A25=runs_catXX,1))</f>
        <v>0</v>
      </c>
      <c r="F25" s="52" t="e">
        <f t="array" ref="F25">SUM(IF($A25=runs_catXX,runs_weight*runs_ratio))/SUM(IF($A25=runs_catXX,runs_weight))</f>
        <v>#DIV/0!</v>
      </c>
      <c r="G25" s="53" t="e">
        <f t="array" ref="G25">SQRT(SUM(IF($A25=runs_catXX,(runs_weight*runs_e_ratio)^2))/SUM(IF($A25=runs_catXX,(runs_weight)^2)))</f>
        <v>#DIV/0!</v>
      </c>
      <c r="H25" s="54" t="e">
        <f t="shared" si="1"/>
        <v>#DIV/0!</v>
      </c>
      <c r="I25" s="53" t="e">
        <f t="array" ref="I25">SQRT(SUM(IF(A25=runs_catXX,((runs_ratio-F25)/runs_e_ratio)^2))/((E25-1)*SUM(IF(A25=runs_catXX,1/runs_e_ratio^2))))</f>
        <v>#DIV/0!</v>
      </c>
      <c r="J25" s="54" t="e">
        <f t="shared" si="2"/>
        <v>#DIV/0!</v>
      </c>
      <c r="K25" s="53" t="e">
        <f t="shared" si="3"/>
        <v>#DIV/0!</v>
      </c>
      <c r="L25" s="54" t="e">
        <f t="shared" si="4"/>
        <v>#DIV/0!</v>
      </c>
      <c r="N25" s="29">
        <f t="array" ref="N25">SUM(IF($A25=runs!$C$2:$C$304,runs!M$2:M$304))</f>
        <v>0</v>
      </c>
      <c r="O25" s="29">
        <f t="array" ref="O25">SUM(IF($A25=runs!$C$2:$C$304,runs!L$2:L$304))</f>
        <v>0</v>
      </c>
      <c r="P25" s="55">
        <f t="shared" si="5"/>
        <v>1</v>
      </c>
      <c r="Q25" s="32" t="e">
        <f t="shared" si="6"/>
        <v>#DIV/0!</v>
      </c>
      <c r="R25" s="32" t="e">
        <f t="shared" si="7"/>
        <v>#DIV/0!</v>
      </c>
      <c r="S25" s="32" t="e">
        <f>Q25*'current calib'!$B$32-'current calib'!$B$31</f>
        <v>#DIV/0!</v>
      </c>
      <c r="T25" s="32" t="e">
        <f>R25*'current calib'!$B$32</f>
        <v>#DIV/0!</v>
      </c>
      <c r="U25" s="32">
        <f t="array" ref="U25">SUM(IF($A25=runs!$C$2:$C$304,runs!O$2:O$304))</f>
        <v>0</v>
      </c>
      <c r="V25" s="20" t="e">
        <f t="shared" si="8"/>
        <v>#DIV/0!</v>
      </c>
      <c r="W25" s="58" t="e">
        <f>V25*'current calib'!$B$11-'current calib'!$B$10</f>
        <v>#DIV/0!</v>
      </c>
      <c r="X25" s="20" t="e">
        <f>O25/(U25/charge/constants!$B$3)</f>
        <v>#DIV/0!</v>
      </c>
      <c r="Y25" s="59" t="e">
        <f>P25/(U25/charge/constants!$B$3)</f>
        <v>#DIV/0!</v>
      </c>
      <c r="Z25" s="60" t="e">
        <f t="shared" si="9"/>
        <v>#DIV/0!</v>
      </c>
      <c r="AA25" s="62"/>
      <c r="AB25" s="20" t="e">
        <f t="shared" si="10"/>
        <v>#DIV/0!</v>
      </c>
      <c r="AC25" s="20" t="e">
        <f t="shared" si="11"/>
        <v>#DIV/0!</v>
      </c>
      <c r="AD25" s="60" t="e">
        <f t="shared" si="12"/>
        <v>#DIV/0!</v>
      </c>
      <c r="AE25" s="20" t="e">
        <f>AB25/eval!$E$18</f>
        <v>#DIV/0!</v>
      </c>
      <c r="AF25" s="20" t="e">
        <f>AC25/eval!$E$18</f>
        <v>#DIV/0!</v>
      </c>
      <c r="AK25" s="32"/>
    </row>
    <row r="26" spans="1:37" x14ac:dyDescent="0.2">
      <c r="A26" s="29">
        <v>21</v>
      </c>
      <c r="B26" s="50" t="e">
        <f>VLOOKUP($A26,Rohdaten!F$3:H$1000,2,0)</f>
        <v>#N/A</v>
      </c>
      <c r="C26" s="29" t="e">
        <f>VLOOKUP($A26,Rohdaten!F$3:H$1000,3,0)</f>
        <v>#N/A</v>
      </c>
      <c r="D26" s="51" t="str">
        <f t="shared" si="0"/>
        <v>missing</v>
      </c>
      <c r="E26" s="50">
        <f t="array" ref="E26">SUM(IF($A26=runs_catXX,1))</f>
        <v>0</v>
      </c>
      <c r="F26" s="52" t="e">
        <f t="array" ref="F26">SUM(IF($A26=runs_catXX,runs_weight*runs_ratio))/SUM(IF($A26=runs_catXX,runs_weight))</f>
        <v>#DIV/0!</v>
      </c>
      <c r="G26" s="53" t="e">
        <f t="array" ref="G26">SQRT(SUM(IF($A26=runs_catXX,(runs_weight*runs_e_ratio)^2))/SUM(IF($A26=runs_catXX,(runs_weight)^2)))</f>
        <v>#DIV/0!</v>
      </c>
      <c r="H26" s="54" t="e">
        <f t="shared" si="1"/>
        <v>#DIV/0!</v>
      </c>
      <c r="I26" s="53" t="e">
        <f t="array" ref="I26">SQRT(SUM(IF(A26=runs_catXX,((runs_ratio-F26)/runs_e_ratio)^2))/((E26-1)*SUM(IF(A26=runs_catXX,1/runs_e_ratio^2))))</f>
        <v>#DIV/0!</v>
      </c>
      <c r="J26" s="54" t="e">
        <f t="shared" si="2"/>
        <v>#DIV/0!</v>
      </c>
      <c r="K26" s="53" t="e">
        <f t="shared" si="3"/>
        <v>#DIV/0!</v>
      </c>
      <c r="L26" s="54" t="e">
        <f t="shared" si="4"/>
        <v>#DIV/0!</v>
      </c>
      <c r="N26" s="29">
        <f t="array" ref="N26">SUM(IF($A26=runs!$C$2:$C$304,runs!M$2:M$304))</f>
        <v>0</v>
      </c>
      <c r="O26" s="29">
        <f t="array" ref="O26">SUM(IF($A26=runs!$C$2:$C$304,runs!L$2:L$304))</f>
        <v>0</v>
      </c>
      <c r="P26" s="55">
        <f t="shared" si="5"/>
        <v>1</v>
      </c>
      <c r="Q26" s="32" t="e">
        <f t="shared" si="6"/>
        <v>#DIV/0!</v>
      </c>
      <c r="R26" s="32" t="e">
        <f t="shared" si="7"/>
        <v>#DIV/0!</v>
      </c>
      <c r="S26" s="32" t="e">
        <f>Q26*'current calib'!$B$32-'current calib'!$B$31</f>
        <v>#DIV/0!</v>
      </c>
      <c r="T26" s="32" t="e">
        <f>R26*'current calib'!$B$32</f>
        <v>#DIV/0!</v>
      </c>
      <c r="U26" s="32">
        <f t="array" ref="U26">SUM(IF($A26=runs!$C$2:$C$304,runs!O$2:O$304))</f>
        <v>0</v>
      </c>
      <c r="V26" s="32" t="e">
        <f t="shared" si="8"/>
        <v>#DIV/0!</v>
      </c>
      <c r="W26" s="56" t="e">
        <f>V26*'current calib'!$B$11-'current calib'!$B$10</f>
        <v>#DIV/0!</v>
      </c>
      <c r="X26" s="20" t="e">
        <f>O26/(U26/charge/constants!$B$3)</f>
        <v>#DIV/0!</v>
      </c>
      <c r="Y26" s="59" t="e">
        <f>P26/(U26/charge/constants!$B$3)</f>
        <v>#DIV/0!</v>
      </c>
      <c r="Z26" s="60" t="e">
        <f t="shared" si="9"/>
        <v>#DIV/0!</v>
      </c>
      <c r="AA26" s="55"/>
      <c r="AB26" s="20" t="e">
        <f t="shared" si="10"/>
        <v>#DIV/0!</v>
      </c>
      <c r="AC26" s="20" t="e">
        <f t="shared" si="11"/>
        <v>#DIV/0!</v>
      </c>
      <c r="AD26" s="60" t="e">
        <f t="shared" si="12"/>
        <v>#DIV/0!</v>
      </c>
      <c r="AE26" s="32" t="e">
        <f>AB26/eval!$E$18</f>
        <v>#DIV/0!</v>
      </c>
      <c r="AF26" s="32" t="e">
        <f>AC26/eval!$E$18</f>
        <v>#DIV/0!</v>
      </c>
      <c r="AK26" s="32"/>
    </row>
    <row r="27" spans="1:37" x14ac:dyDescent="0.2">
      <c r="A27" s="29">
        <v>22</v>
      </c>
      <c r="B27" s="50" t="e">
        <f>VLOOKUP($A27,Rohdaten!F$3:H$1000,2,0)</f>
        <v>#N/A</v>
      </c>
      <c r="C27" s="29" t="e">
        <f>VLOOKUP($A27,Rohdaten!F$3:H$1000,3,0)</f>
        <v>#N/A</v>
      </c>
      <c r="D27" s="51" t="str">
        <f t="shared" si="0"/>
        <v>missing</v>
      </c>
      <c r="E27" s="50">
        <f t="array" ref="E27">SUM(IF($A27=runs_catXX,1))</f>
        <v>0</v>
      </c>
      <c r="F27" s="52" t="e">
        <f t="array" ref="F27">SUM(IF($A27=runs_catXX,runs_weight*runs_ratio))/SUM(IF($A27=runs_catXX,runs_weight))</f>
        <v>#DIV/0!</v>
      </c>
      <c r="G27" s="53" t="e">
        <f t="array" ref="G27">SQRT(SUM(IF($A27=runs_catXX,(runs_weight*runs_e_ratio)^2))/SUM(IF($A27=runs_catXX,(runs_weight)^2)))</f>
        <v>#DIV/0!</v>
      </c>
      <c r="H27" s="54" t="e">
        <f t="shared" si="1"/>
        <v>#DIV/0!</v>
      </c>
      <c r="I27" s="53" t="e">
        <f t="array" ref="I27">SQRT(SUM(IF(A27=runs_catXX,((runs_ratio-F27)/runs_e_ratio)^2))/((E27-1)*SUM(IF(A27=runs_catXX,1/runs_e_ratio^2))))</f>
        <v>#DIV/0!</v>
      </c>
      <c r="J27" s="54" t="e">
        <f t="shared" si="2"/>
        <v>#DIV/0!</v>
      </c>
      <c r="K27" s="53" t="e">
        <f t="shared" si="3"/>
        <v>#DIV/0!</v>
      </c>
      <c r="L27" s="54" t="e">
        <f t="shared" si="4"/>
        <v>#DIV/0!</v>
      </c>
      <c r="N27" s="29">
        <f t="array" ref="N27">SUM(IF($A27=runs!$C$2:$C$304,runs!M$2:M$304))</f>
        <v>0</v>
      </c>
      <c r="O27" s="29">
        <f t="array" ref="O27">SUM(IF($A27=runs!$C$2:$C$304,runs!L$2:L$304))</f>
        <v>0</v>
      </c>
      <c r="P27" s="55">
        <f t="shared" si="5"/>
        <v>1</v>
      </c>
      <c r="Q27" s="32" t="e">
        <f t="shared" si="6"/>
        <v>#DIV/0!</v>
      </c>
      <c r="R27" s="32" t="e">
        <f t="shared" si="7"/>
        <v>#DIV/0!</v>
      </c>
      <c r="S27" s="32" t="e">
        <f>Q27*'current calib'!$B$32-'current calib'!$B$31</f>
        <v>#DIV/0!</v>
      </c>
      <c r="T27" s="32" t="e">
        <f>R27*'current calib'!$B$32</f>
        <v>#DIV/0!</v>
      </c>
      <c r="U27" s="32">
        <f t="array" ref="U27">SUM(IF($A27=runs!$C$2:$C$304,runs!O$2:O$304))</f>
        <v>0</v>
      </c>
      <c r="V27" s="32" t="e">
        <f t="shared" si="8"/>
        <v>#DIV/0!</v>
      </c>
      <c r="W27" s="56" t="e">
        <f>V27*'current calib'!$B$11-'current calib'!$B$10</f>
        <v>#DIV/0!</v>
      </c>
      <c r="X27" s="20" t="e">
        <f>O27/(U27/charge/constants!$B$3)</f>
        <v>#DIV/0!</v>
      </c>
      <c r="Y27" s="59" t="e">
        <f>P27/(U27/charge/constants!$B$3)</f>
        <v>#DIV/0!</v>
      </c>
      <c r="Z27" s="60" t="e">
        <f t="shared" si="9"/>
        <v>#DIV/0!</v>
      </c>
      <c r="AA27" s="55"/>
      <c r="AB27" s="20" t="e">
        <f t="shared" si="10"/>
        <v>#DIV/0!</v>
      </c>
      <c r="AC27" s="20" t="e">
        <f t="shared" si="11"/>
        <v>#DIV/0!</v>
      </c>
      <c r="AD27" s="60" t="e">
        <f t="shared" si="12"/>
        <v>#DIV/0!</v>
      </c>
      <c r="AE27" s="32" t="e">
        <f>AB27/eval!$E$18</f>
        <v>#DIV/0!</v>
      </c>
      <c r="AF27" s="32" t="e">
        <f>AC27/eval!$E$18</f>
        <v>#DIV/0!</v>
      </c>
      <c r="AK27" s="32"/>
    </row>
    <row r="28" spans="1:37" x14ac:dyDescent="0.2">
      <c r="A28" s="29">
        <v>23</v>
      </c>
      <c r="B28" s="50" t="e">
        <f>VLOOKUP($A28,Rohdaten!F$3:H$1000,2,0)</f>
        <v>#N/A</v>
      </c>
      <c r="C28" s="29" t="e">
        <f>VLOOKUP($A28,Rohdaten!F$3:H$1000,3,0)</f>
        <v>#N/A</v>
      </c>
      <c r="D28" s="51" t="str">
        <f t="shared" si="0"/>
        <v>missing</v>
      </c>
      <c r="E28" s="50">
        <f t="array" ref="E28">SUM(IF($A28=runs_catXX,1))</f>
        <v>0</v>
      </c>
      <c r="F28" s="52" t="e">
        <f t="array" ref="F28">SUM(IF($A28=runs_catXX,runs_weight*runs_ratio))/SUM(IF($A28=runs_catXX,runs_weight))</f>
        <v>#DIV/0!</v>
      </c>
      <c r="G28" s="53" t="e">
        <f t="array" ref="G28">SQRT(SUM(IF($A28=runs_catXX,(runs_weight*runs_e_ratio)^2))/SUM(IF($A28=runs_catXX,(runs_weight)^2)))</f>
        <v>#DIV/0!</v>
      </c>
      <c r="H28" s="54" t="e">
        <f t="shared" si="1"/>
        <v>#DIV/0!</v>
      </c>
      <c r="I28" s="53" t="e">
        <f t="array" ref="I28">SQRT(SUM(IF(A28=runs_catXX,((runs_ratio-F28)/runs_e_ratio)^2))/((E28-1)*SUM(IF(A28=runs_catXX,1/runs_e_ratio^2))))</f>
        <v>#DIV/0!</v>
      </c>
      <c r="J28" s="54" t="e">
        <f t="shared" si="2"/>
        <v>#DIV/0!</v>
      </c>
      <c r="K28" s="53" t="e">
        <f t="shared" si="3"/>
        <v>#DIV/0!</v>
      </c>
      <c r="L28" s="54" t="e">
        <f t="shared" si="4"/>
        <v>#DIV/0!</v>
      </c>
      <c r="N28" s="29">
        <f t="array" ref="N28">SUM(IF($A28=runs!$C$2:$C$304,runs!M$2:M$304))</f>
        <v>0</v>
      </c>
      <c r="O28" s="29">
        <f t="array" ref="O28">SUM(IF($A28=runs!$C$2:$C$304,runs!L$2:L$304))</f>
        <v>0</v>
      </c>
      <c r="P28" s="55">
        <f t="shared" si="5"/>
        <v>1</v>
      </c>
      <c r="Q28" s="32" t="e">
        <f t="shared" si="6"/>
        <v>#DIV/0!</v>
      </c>
      <c r="R28" s="32" t="e">
        <f t="shared" si="7"/>
        <v>#DIV/0!</v>
      </c>
      <c r="S28" s="32" t="e">
        <f>Q28*'current calib'!$B$32-'current calib'!$B$31</f>
        <v>#DIV/0!</v>
      </c>
      <c r="T28" s="32" t="e">
        <f>R28*'current calib'!$B$32</f>
        <v>#DIV/0!</v>
      </c>
      <c r="U28" s="32">
        <f t="array" ref="U28">SUM(IF($A28=runs!$C$2:$C$304,runs!O$2:O$304))</f>
        <v>0</v>
      </c>
      <c r="V28" s="32" t="e">
        <f t="shared" si="8"/>
        <v>#DIV/0!</v>
      </c>
      <c r="W28" s="56" t="e">
        <f>V28*'current calib'!$B$11-'current calib'!$B$10</f>
        <v>#DIV/0!</v>
      </c>
      <c r="X28" s="20" t="e">
        <f>O28/(U28/charge/constants!$B$3)</f>
        <v>#DIV/0!</v>
      </c>
      <c r="Y28" s="59" t="e">
        <f>P28/(U28/charge/constants!$B$3)</f>
        <v>#DIV/0!</v>
      </c>
      <c r="Z28" s="60" t="e">
        <f t="shared" si="9"/>
        <v>#DIV/0!</v>
      </c>
      <c r="AA28" s="55"/>
      <c r="AB28" s="20" t="e">
        <f t="shared" si="10"/>
        <v>#DIV/0!</v>
      </c>
      <c r="AC28" s="20" t="e">
        <f t="shared" si="11"/>
        <v>#DIV/0!</v>
      </c>
      <c r="AD28" s="60" t="e">
        <f t="shared" si="12"/>
        <v>#DIV/0!</v>
      </c>
      <c r="AE28" s="32" t="e">
        <f>AB28/eval!$E$18</f>
        <v>#DIV/0!</v>
      </c>
      <c r="AF28" s="32" t="e">
        <f>AC28/eval!$E$18</f>
        <v>#DIV/0!</v>
      </c>
      <c r="AK28" s="32"/>
    </row>
    <row r="29" spans="1:37" x14ac:dyDescent="0.2">
      <c r="A29" s="29">
        <v>24</v>
      </c>
      <c r="B29" s="50" t="e">
        <f>VLOOKUP($A29,Rohdaten!F$3:H$1000,2,0)</f>
        <v>#N/A</v>
      </c>
      <c r="C29" s="29" t="e">
        <f>VLOOKUP($A29,Rohdaten!F$3:H$1000,3,0)</f>
        <v>#N/A</v>
      </c>
      <c r="D29" s="51" t="str">
        <f t="shared" si="0"/>
        <v>missing</v>
      </c>
      <c r="E29" s="50">
        <f t="array" ref="E29">SUM(IF($A29=runs_catXX,1))</f>
        <v>0</v>
      </c>
      <c r="F29" s="52" t="e">
        <f t="array" ref="F29">SUM(IF($A29=runs_catXX,runs_weight*runs_ratio))/SUM(IF($A29=runs_catXX,runs_weight))</f>
        <v>#DIV/0!</v>
      </c>
      <c r="G29" s="53" t="e">
        <f t="array" ref="G29">SQRT(SUM(IF($A29=runs_catXX,(runs_weight*runs_e_ratio)^2))/SUM(IF($A29=runs_catXX,(runs_weight)^2)))</f>
        <v>#DIV/0!</v>
      </c>
      <c r="H29" s="54" t="e">
        <f t="shared" si="1"/>
        <v>#DIV/0!</v>
      </c>
      <c r="I29" s="53" t="e">
        <f t="array" ref="I29">SQRT(SUM(IF(A29=runs_catXX,((runs_ratio-F29)/runs_e_ratio)^2))/((E29-1)*SUM(IF(A29=runs_catXX,1/runs_e_ratio^2))))</f>
        <v>#DIV/0!</v>
      </c>
      <c r="J29" s="54" t="e">
        <f t="shared" si="2"/>
        <v>#DIV/0!</v>
      </c>
      <c r="K29" s="53" t="e">
        <f t="shared" si="3"/>
        <v>#DIV/0!</v>
      </c>
      <c r="L29" s="54" t="e">
        <f t="shared" si="4"/>
        <v>#DIV/0!</v>
      </c>
      <c r="N29" s="29">
        <f t="array" ref="N29">SUM(IF($A29=runs!$C$2:$C$304,runs!M$2:M$304))</f>
        <v>0</v>
      </c>
      <c r="O29" s="29">
        <f t="array" ref="O29">SUM(IF($A29=runs!$C$2:$C$304,runs!L$2:L$304))</f>
        <v>0</v>
      </c>
      <c r="P29" s="55">
        <f t="shared" si="5"/>
        <v>1</v>
      </c>
      <c r="Q29" s="32" t="e">
        <f t="shared" si="6"/>
        <v>#DIV/0!</v>
      </c>
      <c r="R29" s="32" t="e">
        <f t="shared" si="7"/>
        <v>#DIV/0!</v>
      </c>
      <c r="S29" s="32" t="e">
        <f>Q29*'current calib'!$B$32-'current calib'!$B$31</f>
        <v>#DIV/0!</v>
      </c>
      <c r="T29" s="32" t="e">
        <f>R29*'current calib'!$B$32</f>
        <v>#DIV/0!</v>
      </c>
      <c r="U29" s="32">
        <f t="array" ref="U29">SUM(IF($A29=runs!$C$2:$C$304,runs!O$2:O$304))</f>
        <v>0</v>
      </c>
      <c r="V29" s="32" t="e">
        <f t="shared" si="8"/>
        <v>#DIV/0!</v>
      </c>
      <c r="W29" s="56" t="e">
        <f>V29*'current calib'!$B$11-'current calib'!$B$10</f>
        <v>#DIV/0!</v>
      </c>
      <c r="X29" s="20" t="e">
        <f>O29/(U29/charge/constants!$B$3)</f>
        <v>#DIV/0!</v>
      </c>
      <c r="Y29" s="59" t="e">
        <f>P29/(U29/charge/constants!$B$3)</f>
        <v>#DIV/0!</v>
      </c>
      <c r="Z29" s="60" t="e">
        <f t="shared" si="9"/>
        <v>#DIV/0!</v>
      </c>
      <c r="AA29" s="55"/>
      <c r="AB29" s="20" t="e">
        <f t="shared" si="10"/>
        <v>#DIV/0!</v>
      </c>
      <c r="AC29" s="20" t="e">
        <f t="shared" si="11"/>
        <v>#DIV/0!</v>
      </c>
      <c r="AD29" s="60" t="e">
        <f t="shared" si="12"/>
        <v>#DIV/0!</v>
      </c>
      <c r="AE29" s="32" t="e">
        <f>AB29/eval!$E$18</f>
        <v>#DIV/0!</v>
      </c>
      <c r="AF29" s="32" t="e">
        <f>AC29/eval!$E$18</f>
        <v>#DIV/0!</v>
      </c>
      <c r="AK29" s="32"/>
    </row>
    <row r="30" spans="1:37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1" t="str">
        <f t="shared" si="0"/>
        <v>Vienna-US8</v>
      </c>
      <c r="E30" s="50">
        <f t="array" ref="E30">SUM(IF($A30=runs_catXX,1))</f>
        <v>1</v>
      </c>
      <c r="F30" s="52">
        <f t="array" ref="F30">SUM(IF($A30=runs_catXX,runs_weight*runs_ratio))/SUM(IF($A30=runs_catXX,runs_weight))</f>
        <v>9.7555214504668925E-9</v>
      </c>
      <c r="G30" s="53">
        <f t="array" ref="G30">SQRT(SUM(IF($A30=runs_catXX,(runs_weight*runs_e_ratio)^2))/SUM(IF($A30=runs_catXX,(runs_weight)^2)))</f>
        <v>6.5036172999640618E-10</v>
      </c>
      <c r="H30" s="54">
        <f t="shared" si="1"/>
        <v>6.6666014041236135E-2</v>
      </c>
      <c r="I30" s="53" t="e">
        <f t="array" ref="I30">SQRT(SUM(IF(A30=runs_catXX,((runs_ratio-F30)/runs_e_ratio)^2))/((E30-1)*SUM(IF(A30=runs_catXX,1/runs_e_ratio^2))))</f>
        <v>#DIV/0!</v>
      </c>
      <c r="J30" s="54" t="e">
        <f t="shared" si="2"/>
        <v>#DIV/0!</v>
      </c>
      <c r="K30" s="53" t="e">
        <f t="shared" si="3"/>
        <v>#DIV/0!</v>
      </c>
      <c r="L30" s="54" t="e">
        <f t="shared" si="4"/>
        <v>#DIV/0!</v>
      </c>
      <c r="N30" s="29">
        <f t="array" ref="N30">SUM(IF($A30=runs!$C$2:$C$304,runs!M$2:M$304))</f>
        <v>199.01112484548827</v>
      </c>
      <c r="O30" s="29">
        <f t="array" ref="O30">SUM(IF($A30=runs!$C$2:$C$304,runs!L$2:L$304))</f>
        <v>226</v>
      </c>
      <c r="P30" s="55">
        <f t="shared" si="5"/>
        <v>15.066519173319364</v>
      </c>
      <c r="Q30" s="32">
        <f t="shared" si="6"/>
        <v>1.135614906832298</v>
      </c>
      <c r="R30" s="32">
        <f t="shared" si="7"/>
        <v>7.5706919324319041E-2</v>
      </c>
      <c r="S30" s="32" t="e">
        <f>Q30*'current calib'!$B$32-'current calib'!$B$31</f>
        <v>#VALUE!</v>
      </c>
      <c r="T30" s="32" t="e">
        <f>R30*'current calib'!$B$32</f>
        <v>#VALUE!</v>
      </c>
      <c r="U30" s="32">
        <f t="array" ref="U30">SUM(IF($A30=runs!$C$2:$C$304,runs!O$2:O$304))</f>
        <v>1.1135146445175525E-8</v>
      </c>
      <c r="V30" s="32">
        <f t="shared" si="8"/>
        <v>5.5952381826999992E-11</v>
      </c>
      <c r="W30" s="56">
        <f>V30*'current calib'!$B$11-'current calib'!$B$10</f>
        <v>6.6402799957103635</v>
      </c>
      <c r="X30" s="20">
        <f>O30/(U30/charge/constants!$B$3)</f>
        <v>9.7555214504668925E-9</v>
      </c>
      <c r="Y30" s="59">
        <f>P30/(U30/charge/constants!$B$3)</f>
        <v>6.5036172999640608E-10</v>
      </c>
      <c r="Z30" s="60">
        <f t="shared" si="9"/>
        <v>6.6666014041236121E-2</v>
      </c>
      <c r="AA30" s="55"/>
      <c r="AB30" s="20">
        <f t="shared" si="10"/>
        <v>9.7555214504668925E-9</v>
      </c>
      <c r="AC30" s="20" t="e">
        <f t="shared" si="11"/>
        <v>#DIV/0!</v>
      </c>
      <c r="AD30" s="60" t="e">
        <f t="shared" si="12"/>
        <v>#DIV/0!</v>
      </c>
      <c r="AE30" s="32">
        <f>AB30/eval!$E$18</f>
        <v>1.1814551976692674E-8</v>
      </c>
      <c r="AF30" s="32" t="e">
        <f>AC30/eval!$E$18</f>
        <v>#DIV/0!</v>
      </c>
      <c r="AK30" s="32"/>
    </row>
    <row r="31" spans="1:37" x14ac:dyDescent="0.2">
      <c r="A31" s="29">
        <v>26</v>
      </c>
      <c r="B31" s="50" t="e">
        <f>VLOOKUP($A31,Rohdaten!F$3:H$1000,2,0)</f>
        <v>#N/A</v>
      </c>
      <c r="C31" s="29" t="e">
        <f>VLOOKUP($A31,Rohdaten!F$3:H$1000,3,0)</f>
        <v>#N/A</v>
      </c>
      <c r="D31" s="51" t="str">
        <f t="shared" si="0"/>
        <v>missing</v>
      </c>
      <c r="E31" s="50">
        <f t="array" ref="E31">SUM(IF($A31=runs_catXX,1))</f>
        <v>0</v>
      </c>
      <c r="F31" s="52" t="e">
        <f t="array" ref="F31">SUM(IF($A31=runs_catXX,runs_weight*runs_ratio))/SUM(IF($A31=runs_catXX,runs_weight))</f>
        <v>#DIV/0!</v>
      </c>
      <c r="G31" s="53" t="e">
        <f t="array" ref="G31">SQRT(SUM(IF($A31=runs_catXX,(runs_weight*runs_e_ratio)^2))/SUM(IF($A31=runs_catXX,(runs_weight)^2)))</f>
        <v>#DIV/0!</v>
      </c>
      <c r="H31" s="54" t="e">
        <f t="shared" si="1"/>
        <v>#DIV/0!</v>
      </c>
      <c r="I31" s="53" t="e">
        <f t="array" ref="I31">SQRT(SUM(IF(A31=runs_catXX,((runs_ratio-F31)/runs_e_ratio)^2))/((E31-1)*SUM(IF(A31=runs_catXX,1/runs_e_ratio^2))))</f>
        <v>#DIV/0!</v>
      </c>
      <c r="J31" s="54" t="e">
        <f t="shared" si="2"/>
        <v>#DIV/0!</v>
      </c>
      <c r="K31" s="53" t="e">
        <f t="shared" si="3"/>
        <v>#DIV/0!</v>
      </c>
      <c r="L31" s="54" t="e">
        <f t="shared" si="4"/>
        <v>#DIV/0!</v>
      </c>
      <c r="N31" s="29">
        <f t="array" ref="N31">SUM(IF($A31=runs!$C$2:$C$304,runs!M$2:M$304))</f>
        <v>0</v>
      </c>
      <c r="O31" s="29">
        <f t="array" ref="O31">SUM(IF($A31=runs!$C$2:$C$304,runs!L$2:L$304))</f>
        <v>0</v>
      </c>
      <c r="P31" s="55">
        <f t="shared" si="5"/>
        <v>1</v>
      </c>
      <c r="Q31" s="32" t="e">
        <f t="shared" si="6"/>
        <v>#DIV/0!</v>
      </c>
      <c r="R31" s="32" t="e">
        <f t="shared" si="7"/>
        <v>#DIV/0!</v>
      </c>
      <c r="S31" s="32" t="e">
        <f>Q31*'current calib'!$B$32-'current calib'!$B$31</f>
        <v>#DIV/0!</v>
      </c>
      <c r="T31" s="32" t="e">
        <f>R31*'current calib'!$B$32</f>
        <v>#DIV/0!</v>
      </c>
      <c r="U31" s="32">
        <f t="array" ref="U31">SUM(IF($A31=runs!$C$2:$C$304,runs!O$2:O$304))</f>
        <v>0</v>
      </c>
      <c r="V31" s="32" t="e">
        <f t="shared" si="8"/>
        <v>#DIV/0!</v>
      </c>
      <c r="W31" s="56" t="e">
        <f>V31*'current calib'!$B$11-'current calib'!$B$10</f>
        <v>#DIV/0!</v>
      </c>
      <c r="X31" s="20" t="e">
        <f>O31/(U31/charge/constants!$B$3)</f>
        <v>#DIV/0!</v>
      </c>
      <c r="Y31" s="59" t="e">
        <f>P31/(U31/charge/constants!$B$3)</f>
        <v>#DIV/0!</v>
      </c>
      <c r="Z31" s="60" t="e">
        <f t="shared" si="9"/>
        <v>#DIV/0!</v>
      </c>
      <c r="AA31" s="55"/>
      <c r="AB31" s="20" t="e">
        <f t="shared" si="10"/>
        <v>#DIV/0!</v>
      </c>
      <c r="AC31" s="20" t="e">
        <f t="shared" si="11"/>
        <v>#DIV/0!</v>
      </c>
      <c r="AD31" s="60" t="e">
        <f t="shared" si="12"/>
        <v>#DIV/0!</v>
      </c>
      <c r="AE31" s="32" t="e">
        <f>AB31/eval!$E$18</f>
        <v>#DIV/0!</v>
      </c>
      <c r="AF31" s="32" t="e">
        <f>AC31/eval!$E$18</f>
        <v>#DIV/0!</v>
      </c>
    </row>
    <row r="32" spans="1:37" x14ac:dyDescent="0.2">
      <c r="A32" s="29">
        <v>27</v>
      </c>
      <c r="B32" s="50" t="e">
        <f>VLOOKUP($A32,Rohdaten!F$3:H$1000,2,0)</f>
        <v>#N/A</v>
      </c>
      <c r="C32" s="29" t="e">
        <f>VLOOKUP($A32,Rohdaten!F$3:H$1000,3,0)</f>
        <v>#N/A</v>
      </c>
      <c r="D32" s="51" t="str">
        <f t="shared" si="0"/>
        <v>missing</v>
      </c>
      <c r="E32" s="50">
        <f t="array" ref="E32">SUM(IF($A32=runs_catXX,1))</f>
        <v>0</v>
      </c>
      <c r="F32" s="52" t="e">
        <f t="array" ref="F32">SUM(IF($A32=runs_catXX,runs_weight*runs_ratio))/SUM(IF($A32=runs_catXX,runs_weight))</f>
        <v>#DIV/0!</v>
      </c>
      <c r="G32" s="53" t="e">
        <f t="array" ref="G32">SQRT(SUM(IF($A32=runs_catXX,(runs_weight*runs_e_ratio)^2))/SUM(IF($A32=runs_catXX,(runs_weight)^2)))</f>
        <v>#DIV/0!</v>
      </c>
      <c r="H32" s="54" t="e">
        <f t="shared" si="1"/>
        <v>#DIV/0!</v>
      </c>
      <c r="I32" s="53" t="e">
        <f t="array" ref="I32">SQRT(SUM(IF(A32=runs_catXX,((runs_ratio-F32)/runs_e_ratio)^2))/((E32-1)*SUM(IF(A32=runs_catXX,1/runs_e_ratio^2))))</f>
        <v>#DIV/0!</v>
      </c>
      <c r="J32" s="54" t="e">
        <f t="shared" si="2"/>
        <v>#DIV/0!</v>
      </c>
      <c r="K32" s="53" t="e">
        <f t="shared" si="3"/>
        <v>#DIV/0!</v>
      </c>
      <c r="L32" s="54" t="e">
        <f t="shared" si="4"/>
        <v>#DIV/0!</v>
      </c>
      <c r="N32" s="29">
        <f t="array" ref="N32">SUM(IF($A32=runs!$C$2:$C$304,runs!M$2:M$304))</f>
        <v>0</v>
      </c>
      <c r="O32" s="29">
        <f t="array" ref="O32">SUM(IF($A32=runs!$C$2:$C$304,runs!L$2:L$304))</f>
        <v>0</v>
      </c>
      <c r="P32" s="55">
        <f t="shared" si="5"/>
        <v>1</v>
      </c>
      <c r="Q32" s="32" t="e">
        <f t="shared" si="6"/>
        <v>#DIV/0!</v>
      </c>
      <c r="R32" s="32" t="e">
        <f t="shared" si="7"/>
        <v>#DIV/0!</v>
      </c>
      <c r="S32" s="32" t="e">
        <f>Q32*'current calib'!$B$32-'current calib'!$B$31</f>
        <v>#DIV/0!</v>
      </c>
      <c r="T32" s="32" t="e">
        <f>R32*'current calib'!$B$32</f>
        <v>#DIV/0!</v>
      </c>
      <c r="U32" s="32">
        <f t="array" ref="U32">SUM(IF($A32=runs!$C$2:$C$304,runs!O$2:O$304))</f>
        <v>0</v>
      </c>
      <c r="V32" s="32" t="e">
        <f t="shared" si="8"/>
        <v>#DIV/0!</v>
      </c>
      <c r="W32" s="56" t="e">
        <f>V32*'current calib'!$B$11-'current calib'!$B$10</f>
        <v>#DIV/0!</v>
      </c>
      <c r="X32" s="20" t="e">
        <f>O32/(U32/charge/constants!$B$3)</f>
        <v>#DIV/0!</v>
      </c>
      <c r="Y32" s="59" t="e">
        <f>P32/(U32/charge/constants!$B$3)</f>
        <v>#DIV/0!</v>
      </c>
      <c r="Z32" s="60" t="e">
        <f t="shared" si="9"/>
        <v>#DIV/0!</v>
      </c>
      <c r="AA32" s="55"/>
      <c r="AB32" s="20" t="e">
        <f t="shared" si="10"/>
        <v>#DIV/0!</v>
      </c>
      <c r="AC32" s="20" t="e">
        <f t="shared" si="11"/>
        <v>#DIV/0!</v>
      </c>
      <c r="AD32" s="60" t="e">
        <f t="shared" si="12"/>
        <v>#DIV/0!</v>
      </c>
      <c r="AE32" s="32" t="e">
        <f>AB32/eval!$E$18</f>
        <v>#DIV/0!</v>
      </c>
      <c r="AF32" s="32" t="e">
        <f>AC32/eval!$E$18</f>
        <v>#DIV/0!</v>
      </c>
    </row>
    <row r="33" spans="1:32" x14ac:dyDescent="0.2">
      <c r="A33" s="29">
        <v>28</v>
      </c>
      <c r="B33" s="50" t="e">
        <f>VLOOKUP($A33,Rohdaten!F$3:H$1000,2,0)</f>
        <v>#N/A</v>
      </c>
      <c r="C33" s="29" t="e">
        <f>VLOOKUP($A33,Rohdaten!F$3:H$1000,3,0)</f>
        <v>#N/A</v>
      </c>
      <c r="D33" s="51" t="str">
        <f t="shared" si="0"/>
        <v>missing</v>
      </c>
      <c r="E33" s="50">
        <f t="array" ref="E33">SUM(IF($A33=runs_catXX,1))</f>
        <v>0</v>
      </c>
      <c r="F33" s="52" t="e">
        <f t="array" ref="F33">SUM(IF($A33=runs_catXX,runs_weight*runs_ratio))/SUM(IF($A33=runs_catXX,runs_weight))</f>
        <v>#DIV/0!</v>
      </c>
      <c r="G33" s="53" t="e">
        <f t="array" ref="G33">SQRT(SUM(IF($A33=runs_catXX,(runs_weight*runs_e_ratio)^2))/SUM(IF($A33=runs_catXX,(runs_weight)^2)))</f>
        <v>#DIV/0!</v>
      </c>
      <c r="H33" s="54" t="e">
        <f t="shared" si="1"/>
        <v>#DIV/0!</v>
      </c>
      <c r="I33" s="53" t="e">
        <f t="array" ref="I33">SQRT(SUM(IF(A33=runs_catXX,((runs_ratio-F33)/runs_e_ratio)^2))/((E33-1)*SUM(IF(A33=runs_catXX,1/runs_e_ratio^2))))</f>
        <v>#DIV/0!</v>
      </c>
      <c r="J33" s="54" t="e">
        <f t="shared" si="2"/>
        <v>#DIV/0!</v>
      </c>
      <c r="K33" s="53" t="e">
        <f t="shared" si="3"/>
        <v>#DIV/0!</v>
      </c>
      <c r="L33" s="54" t="e">
        <f t="shared" si="4"/>
        <v>#DIV/0!</v>
      </c>
      <c r="N33" s="29">
        <f t="array" ref="N33">SUM(IF($A33=runs!$C$2:$C$304,runs!M$2:M$304))</f>
        <v>0</v>
      </c>
      <c r="O33" s="29">
        <f t="array" ref="O33">SUM(IF($A33=runs!$C$2:$C$304,runs!L$2:L$304))</f>
        <v>0</v>
      </c>
      <c r="P33" s="55">
        <f t="shared" si="5"/>
        <v>1</v>
      </c>
      <c r="Q33" s="32" t="e">
        <f t="shared" si="6"/>
        <v>#DIV/0!</v>
      </c>
      <c r="R33" s="32" t="e">
        <f t="shared" si="7"/>
        <v>#DIV/0!</v>
      </c>
      <c r="S33" s="32" t="e">
        <f>Q33*'current calib'!$B$32-'current calib'!$B$31</f>
        <v>#DIV/0!</v>
      </c>
      <c r="T33" s="32" t="e">
        <f>R33*'current calib'!$B$32</f>
        <v>#DIV/0!</v>
      </c>
      <c r="U33" s="32">
        <f t="array" ref="U33">SUM(IF($A33=runs!$C$2:$C$304,runs!O$2:O$304))</f>
        <v>0</v>
      </c>
      <c r="V33" s="32" t="e">
        <f t="shared" si="8"/>
        <v>#DIV/0!</v>
      </c>
      <c r="W33" s="56" t="e">
        <f>V33*'current calib'!$B$11-'current calib'!$B$10</f>
        <v>#DIV/0!</v>
      </c>
      <c r="X33" s="20" t="e">
        <f>O33/(U33/charge/constants!$B$3)</f>
        <v>#DIV/0!</v>
      </c>
      <c r="Y33" s="59" t="e">
        <f>P33/(U33/charge/constants!$B$3)</f>
        <v>#DIV/0!</v>
      </c>
      <c r="Z33" s="60" t="e">
        <f t="shared" si="9"/>
        <v>#DIV/0!</v>
      </c>
      <c r="AA33" s="55"/>
      <c r="AB33" s="20" t="e">
        <f t="shared" si="10"/>
        <v>#DIV/0!</v>
      </c>
      <c r="AC33" s="20" t="e">
        <f t="shared" si="11"/>
        <v>#DIV/0!</v>
      </c>
      <c r="AD33" s="60" t="e">
        <f t="shared" si="12"/>
        <v>#DIV/0!</v>
      </c>
      <c r="AE33" s="32" t="e">
        <f>AB33/eval!$E$18</f>
        <v>#DIV/0!</v>
      </c>
      <c r="AF33" s="32" t="e">
        <f>AC33/eval!$E$18</f>
        <v>#DIV/0!</v>
      </c>
    </row>
    <row r="34" spans="1:32" x14ac:dyDescent="0.2">
      <c r="A34" s="29">
        <v>29</v>
      </c>
      <c r="B34" s="50" t="e">
        <f>VLOOKUP($A34,Rohdaten!F$3:H$1000,2,0)</f>
        <v>#N/A</v>
      </c>
      <c r="C34" s="29" t="e">
        <f>VLOOKUP($A34,Rohdaten!F$3:H$1000,3,0)</f>
        <v>#N/A</v>
      </c>
      <c r="D34" s="51" t="str">
        <f t="shared" si="0"/>
        <v>missing</v>
      </c>
      <c r="E34" s="50">
        <f t="array" ref="E34">SUM(IF($A34=runs_catXX,1))</f>
        <v>0</v>
      </c>
      <c r="F34" s="52" t="e">
        <f t="array" ref="F34">SUM(IF($A34=runs_catXX,runs_weight*runs_ratio))/SUM(IF($A34=runs_catXX,runs_weight))</f>
        <v>#DIV/0!</v>
      </c>
      <c r="G34" s="53" t="e">
        <f t="array" ref="G34">SQRT(SUM(IF($A34=runs_catXX,(runs_weight*runs_e_ratio)^2))/SUM(IF($A34=runs_catXX,(runs_weight)^2)))</f>
        <v>#DIV/0!</v>
      </c>
      <c r="H34" s="54" t="e">
        <f t="shared" si="1"/>
        <v>#DIV/0!</v>
      </c>
      <c r="I34" s="53" t="e">
        <f t="array" ref="I34">SQRT(SUM(IF(A34=runs_catXX,((runs_ratio-F34)/runs_e_ratio)^2))/((E34-1)*SUM(IF(A34=runs_catXX,1/runs_e_ratio^2))))</f>
        <v>#DIV/0!</v>
      </c>
      <c r="J34" s="54" t="e">
        <f t="shared" si="2"/>
        <v>#DIV/0!</v>
      </c>
      <c r="K34" s="53" t="e">
        <f t="shared" si="3"/>
        <v>#DIV/0!</v>
      </c>
      <c r="L34" s="54" t="e">
        <f t="shared" si="4"/>
        <v>#DIV/0!</v>
      </c>
      <c r="N34" s="29">
        <f t="array" ref="N34">SUM(IF($A34=runs!$C$2:$C$304,runs!M$2:M$304))</f>
        <v>0</v>
      </c>
      <c r="O34" s="29">
        <f t="array" ref="O34">SUM(IF($A34=runs!$C$2:$C$304,runs!L$2:L$304))</f>
        <v>0</v>
      </c>
      <c r="P34" s="55">
        <f t="shared" si="5"/>
        <v>1</v>
      </c>
      <c r="Q34" s="32" t="e">
        <f t="shared" si="6"/>
        <v>#DIV/0!</v>
      </c>
      <c r="R34" s="32" t="e">
        <f t="shared" si="7"/>
        <v>#DIV/0!</v>
      </c>
      <c r="S34" s="32" t="e">
        <f>Q34*'current calib'!$B$32-'current calib'!$B$31</f>
        <v>#DIV/0!</v>
      </c>
      <c r="T34" s="32" t="e">
        <f>R34*'current calib'!$B$32</f>
        <v>#DIV/0!</v>
      </c>
      <c r="U34" s="32">
        <f t="array" ref="U34">SUM(IF($A34=runs!$C$2:$C$304,runs!O$2:O$304))</f>
        <v>0</v>
      </c>
      <c r="V34" s="32" t="e">
        <f t="shared" si="8"/>
        <v>#DIV/0!</v>
      </c>
      <c r="W34" s="56" t="e">
        <f>V34*'current calib'!$B$11-'current calib'!$B$10</f>
        <v>#DIV/0!</v>
      </c>
      <c r="X34" s="20" t="e">
        <f>O34/(U34/charge/constants!$B$3)</f>
        <v>#DIV/0!</v>
      </c>
      <c r="Y34" s="59" t="e">
        <f>P34/(U34/charge/constants!$B$3)</f>
        <v>#DIV/0!</v>
      </c>
      <c r="Z34" s="60" t="e">
        <f t="shared" si="9"/>
        <v>#DIV/0!</v>
      </c>
      <c r="AA34" s="55"/>
      <c r="AB34" s="20" t="e">
        <f t="shared" si="10"/>
        <v>#DIV/0!</v>
      </c>
      <c r="AC34" s="20" t="e">
        <f t="shared" si="11"/>
        <v>#DIV/0!</v>
      </c>
      <c r="AD34" s="60" t="e">
        <f t="shared" si="12"/>
        <v>#DIV/0!</v>
      </c>
      <c r="AE34" s="32" t="e">
        <f>AB34/eval!$E$18</f>
        <v>#DIV/0!</v>
      </c>
      <c r="AF34" s="32" t="e">
        <f>AC34/eval!$E$18</f>
        <v>#DIV/0!</v>
      </c>
    </row>
    <row r="35" spans="1:32" x14ac:dyDescent="0.2">
      <c r="A35" s="29">
        <v>30</v>
      </c>
      <c r="B35" s="50" t="str">
        <f>VLOOKUP($A35,Rohdaten!F$3:H$1000,2,0)</f>
        <v>Vienna-KkU_D30+Fe02@30</v>
      </c>
      <c r="C35" s="29" t="str">
        <f>VLOOKUP($A35,Rohdaten!F$3:H$1000,3,0)</f>
        <v>Vienna_KkU</v>
      </c>
      <c r="D35" s="51" t="str">
        <f t="shared" si="0"/>
        <v>Vienna_KkU</v>
      </c>
      <c r="E35" s="50">
        <f t="array" ref="E35">SUM(IF($A35=runs_catXX,1))</f>
        <v>31</v>
      </c>
      <c r="F35" s="52" t="e">
        <f t="array" ref="F35">SUM(IF($A35=runs_catXX,runs_weight*runs_ratio))/SUM(IF($A35=runs_catXX,runs_weight))</f>
        <v>#VALUE!</v>
      </c>
      <c r="G35" s="53" t="e">
        <f t="array" ref="G35">SQRT(SUM(IF($A35=runs_catXX,(runs_weight*runs_e_ratio)^2))/SUM(IF($A35=runs_catXX,(runs_weight)^2)))</f>
        <v>#VALUE!</v>
      </c>
      <c r="H35" s="54" t="e">
        <f t="shared" si="1"/>
        <v>#VALUE!</v>
      </c>
      <c r="I35" s="53" t="e">
        <f t="array" ref="I35">SQRT(SUM(IF(A35=runs_catXX,((runs_ratio-F35)/runs_e_ratio)^2))/((E35-1)*SUM(IF(A35=runs_catXX,1/runs_e_ratio^2))))</f>
        <v>#VALUE!</v>
      </c>
      <c r="J35" s="54" t="e">
        <f t="shared" si="2"/>
        <v>#VALUE!</v>
      </c>
      <c r="K35" s="53" t="e">
        <f t="shared" si="3"/>
        <v>#VALUE!</v>
      </c>
      <c r="L35" s="54" t="e">
        <f t="shared" si="4"/>
        <v>#VALUE!</v>
      </c>
      <c r="N35" s="29">
        <f t="array" ref="N35">SUM(IF($A35=runs!$C$2:$C$304,runs!M$2:M$304))</f>
        <v>5772.064276885043</v>
      </c>
      <c r="O35" s="29">
        <f t="array" ref="O35">SUM(IF($A35=runs!$C$2:$C$304,runs!L$2:L$304))</f>
        <v>545</v>
      </c>
      <c r="P35" s="55">
        <f t="shared" si="5"/>
        <v>23.366642891095847</v>
      </c>
      <c r="Q35" s="32">
        <f t="shared" si="6"/>
        <v>9.4420292958711668E-2</v>
      </c>
      <c r="R35" s="32">
        <f t="shared" si="7"/>
        <v>4.0482298481447103E-3</v>
      </c>
      <c r="S35" s="32" t="e">
        <f>Q35*'current calib'!$B$32-'current calib'!$B$31</f>
        <v>#VALUE!</v>
      </c>
      <c r="T35" s="32" t="e">
        <f>R35*'current calib'!$B$32</f>
        <v>#VALUE!</v>
      </c>
      <c r="U35" s="32" t="e">
        <f t="array" ref="U35">SUM(IF($A35=runs!$C$2:$C$304,runs!O$2:O$304))</f>
        <v>#VALUE!</v>
      </c>
      <c r="V35" s="32" t="e">
        <f t="shared" si="8"/>
        <v>#VALUE!</v>
      </c>
      <c r="W35" s="56" t="e">
        <f>V35*'current calib'!$B$11-'current calib'!$B$10</f>
        <v>#VALUE!</v>
      </c>
      <c r="X35" s="20" t="e">
        <f>O35/(U35/charge/constants!$B$3)</f>
        <v>#VALUE!</v>
      </c>
      <c r="Y35" s="59" t="e">
        <f>P35/(U35/charge/constants!$B$3)</f>
        <v>#VALUE!</v>
      </c>
      <c r="Z35" s="60" t="e">
        <f t="shared" si="9"/>
        <v>#VALUE!</v>
      </c>
      <c r="AA35" s="55"/>
      <c r="AB35" s="20" t="e">
        <f t="shared" si="10"/>
        <v>#VALUE!</v>
      </c>
      <c r="AC35" s="20" t="e">
        <f t="shared" si="11"/>
        <v>#VALUE!</v>
      </c>
      <c r="AD35" s="60" t="e">
        <f t="shared" si="12"/>
        <v>#VALUE!</v>
      </c>
      <c r="AE35" s="32" t="e">
        <f>AB35/eval!$E$18</f>
        <v>#VALUE!</v>
      </c>
      <c r="AF35" s="32" t="e">
        <f>AC35/eval!$E$18</f>
        <v>#VALUE!</v>
      </c>
    </row>
    <row r="36" spans="1:32" x14ac:dyDescent="0.2">
      <c r="A36" s="29">
        <v>31</v>
      </c>
      <c r="B36" s="50" t="e">
        <f>VLOOKUP($A36,Rohdaten!F$3:H$1000,2,0)</f>
        <v>#N/A</v>
      </c>
      <c r="C36" s="29" t="e">
        <f>VLOOKUP($A36,Rohdaten!F$3:H$1000,3,0)</f>
        <v>#N/A</v>
      </c>
      <c r="D36" s="51" t="str">
        <f t="shared" si="0"/>
        <v>missing</v>
      </c>
      <c r="E36" s="50">
        <f t="array" ref="E36">SUM(IF($A36=runs_catXX,1))</f>
        <v>0</v>
      </c>
      <c r="F36" s="52" t="e">
        <f t="array" ref="F36">SUM(IF($A36=runs_catXX,runs_weight*runs_ratio))/SUM(IF($A36=runs_catXX,runs_weight))</f>
        <v>#DIV/0!</v>
      </c>
      <c r="G36" s="53" t="e">
        <f t="array" ref="G36">SQRT(SUM(IF($A36=runs_catXX,(runs_weight*runs_e_ratio)^2))/SUM(IF($A36=runs_catXX,(runs_weight)^2)))</f>
        <v>#DIV/0!</v>
      </c>
      <c r="H36" s="54" t="e">
        <f t="shared" si="1"/>
        <v>#DIV/0!</v>
      </c>
      <c r="I36" s="53" t="e">
        <f t="array" ref="I36">SQRT(SUM(IF(A36=runs_catXX,((runs_ratio-F36)/runs_e_ratio)^2))/((E36-1)*SUM(IF(A36=runs_catXX,1/runs_e_ratio^2))))</f>
        <v>#DIV/0!</v>
      </c>
      <c r="J36" s="54" t="e">
        <f t="shared" si="2"/>
        <v>#DIV/0!</v>
      </c>
      <c r="K36" s="53" t="e">
        <f t="shared" si="3"/>
        <v>#DIV/0!</v>
      </c>
      <c r="L36" s="54" t="e">
        <f t="shared" si="4"/>
        <v>#DIV/0!</v>
      </c>
      <c r="N36" s="29">
        <f t="array" ref="N36">SUM(IF($A36=runs!$C$2:$C$304,runs!M$2:M$304))</f>
        <v>0</v>
      </c>
      <c r="O36" s="29">
        <f t="array" ref="O36">SUM(IF($A36=runs!$C$2:$C$304,runs!L$2:L$304))</f>
        <v>0</v>
      </c>
      <c r="P36" s="55">
        <f t="shared" si="5"/>
        <v>1</v>
      </c>
      <c r="Q36" s="32" t="e">
        <f t="shared" si="6"/>
        <v>#DIV/0!</v>
      </c>
      <c r="R36" s="32" t="e">
        <f t="shared" si="7"/>
        <v>#DIV/0!</v>
      </c>
      <c r="S36" s="32" t="e">
        <f>Q36*'current calib'!$B$32-'current calib'!$B$31</f>
        <v>#DIV/0!</v>
      </c>
      <c r="T36" s="32" t="e">
        <f>R36*'current calib'!$B$32</f>
        <v>#DIV/0!</v>
      </c>
      <c r="U36" s="32">
        <f t="array" ref="U36">SUM(IF($A36=runs!$C$2:$C$304,runs!O$2:O$304))</f>
        <v>0</v>
      </c>
      <c r="V36" s="32" t="e">
        <f t="shared" si="8"/>
        <v>#DIV/0!</v>
      </c>
      <c r="W36" s="56" t="e">
        <f>V36*'current calib'!$B$11-'current calib'!$B$10</f>
        <v>#DIV/0!</v>
      </c>
      <c r="X36" s="20" t="e">
        <f>O36/(U36/charge/constants!$B$3)</f>
        <v>#DIV/0!</v>
      </c>
      <c r="Y36" s="59" t="e">
        <f>P36/(U36/charge/constants!$B$3)</f>
        <v>#DIV/0!</v>
      </c>
      <c r="Z36" s="60" t="e">
        <f t="shared" si="9"/>
        <v>#DIV/0!</v>
      </c>
      <c r="AA36" s="55"/>
      <c r="AB36" s="20" t="e">
        <f t="shared" si="10"/>
        <v>#DIV/0!</v>
      </c>
      <c r="AC36" s="20" t="e">
        <f t="shared" si="11"/>
        <v>#DIV/0!</v>
      </c>
      <c r="AD36" s="60" t="e">
        <f t="shared" si="12"/>
        <v>#DIV/0!</v>
      </c>
      <c r="AE36" s="32" t="e">
        <f>AB36/eval!$E$18</f>
        <v>#DIV/0!</v>
      </c>
      <c r="AF36" s="32" t="e">
        <f>AC36/eval!$E$18</f>
        <v>#DIV/0!</v>
      </c>
    </row>
    <row r="37" spans="1:32" x14ac:dyDescent="0.2">
      <c r="A37" s="29">
        <v>32</v>
      </c>
      <c r="B37" s="50" t="e">
        <f>VLOOKUP($A37,Rohdaten!F$3:H$1000,2,0)</f>
        <v>#N/A</v>
      </c>
      <c r="C37" s="29" t="e">
        <f>VLOOKUP($A37,Rohdaten!F$3:H$1000,3,0)</f>
        <v>#N/A</v>
      </c>
      <c r="D37" s="51" t="str">
        <f t="shared" si="0"/>
        <v>missing</v>
      </c>
      <c r="E37" s="50">
        <f t="array" ref="E37">SUM(IF($A37=runs_catXX,1))</f>
        <v>0</v>
      </c>
      <c r="F37" s="52" t="e">
        <f t="array" ref="F37">SUM(IF($A37=runs_catXX,runs_weight*runs_ratio))/SUM(IF($A37=runs_catXX,runs_weight))</f>
        <v>#DIV/0!</v>
      </c>
      <c r="G37" s="53" t="e">
        <f t="array" ref="G37">SQRT(SUM(IF($A37=runs_catXX,(runs_weight*runs_e_ratio)^2))/SUM(IF($A37=runs_catXX,(runs_weight)^2)))</f>
        <v>#DIV/0!</v>
      </c>
      <c r="H37" s="54" t="e">
        <f t="shared" si="1"/>
        <v>#DIV/0!</v>
      </c>
      <c r="I37" s="53" t="e">
        <f t="array" ref="I37">SQRT(SUM(IF(A37=runs_catXX,((runs_ratio-F37)/runs_e_ratio)^2))/((E37-1)*SUM(IF(A37=runs_catXX,1/runs_e_ratio^2))))</f>
        <v>#DIV/0!</v>
      </c>
      <c r="J37" s="54" t="e">
        <f t="shared" si="2"/>
        <v>#DIV/0!</v>
      </c>
      <c r="K37" s="53" t="e">
        <f t="shared" si="3"/>
        <v>#DIV/0!</v>
      </c>
      <c r="L37" s="54" t="e">
        <f t="shared" si="4"/>
        <v>#DIV/0!</v>
      </c>
      <c r="N37" s="29">
        <f t="array" ref="N37">SUM(IF($A37=runs!$C$2:$C$304,runs!M$2:M$304))</f>
        <v>0</v>
      </c>
      <c r="O37" s="29">
        <f t="array" ref="O37">SUM(IF($A37=runs!$C$2:$C$304,runs!L$2:L$304))</f>
        <v>0</v>
      </c>
      <c r="P37" s="55">
        <f t="shared" si="5"/>
        <v>1</v>
      </c>
      <c r="Q37" s="32" t="e">
        <f t="shared" si="6"/>
        <v>#DIV/0!</v>
      </c>
      <c r="R37" s="32" t="e">
        <f t="shared" si="7"/>
        <v>#DIV/0!</v>
      </c>
      <c r="S37" s="32" t="e">
        <f>Q37*'current calib'!$B$32-'current calib'!$B$31</f>
        <v>#DIV/0!</v>
      </c>
      <c r="T37" s="32" t="e">
        <f>R37*'current calib'!$B$32</f>
        <v>#DIV/0!</v>
      </c>
      <c r="U37" s="32">
        <f t="array" ref="U37">SUM(IF($A37=runs!$C$2:$C$304,runs!O$2:O$304))</f>
        <v>0</v>
      </c>
      <c r="V37" s="32" t="e">
        <f t="shared" si="8"/>
        <v>#DIV/0!</v>
      </c>
      <c r="W37" s="56" t="e">
        <f>V37*'current calib'!$B$11-'current calib'!$B$10</f>
        <v>#DIV/0!</v>
      </c>
      <c r="X37" s="20" t="e">
        <f>O37/(U37/charge/constants!$B$3)</f>
        <v>#DIV/0!</v>
      </c>
      <c r="Y37" s="59" t="e">
        <f>P37/(U37/charge/constants!$B$3)</f>
        <v>#DIV/0!</v>
      </c>
      <c r="Z37" s="60" t="e">
        <f t="shared" si="9"/>
        <v>#DIV/0!</v>
      </c>
      <c r="AA37" s="55"/>
      <c r="AB37" s="20" t="e">
        <f t="shared" si="10"/>
        <v>#DIV/0!</v>
      </c>
      <c r="AC37" s="20" t="e">
        <f t="shared" si="11"/>
        <v>#DIV/0!</v>
      </c>
      <c r="AD37" s="60" t="e">
        <f t="shared" si="12"/>
        <v>#DIV/0!</v>
      </c>
      <c r="AE37" s="32" t="e">
        <f>AB37/eval!$E$18</f>
        <v>#DIV/0!</v>
      </c>
      <c r="AF37" s="32" t="e">
        <f>AC37/eval!$E$18</f>
        <v>#DIV/0!</v>
      </c>
    </row>
    <row r="38" spans="1:32" x14ac:dyDescent="0.2">
      <c r="A38" s="29">
        <v>33</v>
      </c>
      <c r="B38" s="50" t="e">
        <f>VLOOKUP($A38,Rohdaten!F$3:H$1000,2,0)</f>
        <v>#N/A</v>
      </c>
      <c r="C38" s="29" t="e">
        <f>VLOOKUP($A38,Rohdaten!F$3:H$1000,3,0)</f>
        <v>#N/A</v>
      </c>
      <c r="D38" s="51" t="str">
        <f t="shared" si="0"/>
        <v>missing</v>
      </c>
      <c r="E38" s="50">
        <f t="array" ref="E38">SUM(IF($A38=runs_catXX,1))</f>
        <v>0</v>
      </c>
      <c r="F38" s="52" t="e">
        <f t="array" ref="F38">SUM(IF($A38=runs_catXX,runs_weight*runs_ratio))/SUM(IF($A38=runs_catXX,runs_weight))</f>
        <v>#DIV/0!</v>
      </c>
      <c r="G38" s="53" t="e">
        <f t="array" ref="G38">SQRT(SUM(IF($A38=runs_catXX,(runs_weight*runs_e_ratio)^2))/SUM(IF($A38=runs_catXX,(runs_weight)^2)))</f>
        <v>#DIV/0!</v>
      </c>
      <c r="H38" s="54" t="e">
        <f t="shared" si="1"/>
        <v>#DIV/0!</v>
      </c>
      <c r="I38" s="53" t="e">
        <f t="array" ref="I38">SQRT(SUM(IF(A38=runs_catXX,((runs_ratio-F38)/runs_e_ratio)^2))/((E38-1)*SUM(IF(A38=runs_catXX,1/runs_e_ratio^2))))</f>
        <v>#DIV/0!</v>
      </c>
      <c r="J38" s="54" t="e">
        <f t="shared" si="2"/>
        <v>#DIV/0!</v>
      </c>
      <c r="K38" s="53" t="e">
        <f t="shared" si="3"/>
        <v>#DIV/0!</v>
      </c>
      <c r="L38" s="54" t="e">
        <f t="shared" si="4"/>
        <v>#DIV/0!</v>
      </c>
      <c r="N38" s="29">
        <f t="array" ref="N38">SUM(IF($A38=runs!$C$2:$C$304,runs!M$2:M$304))</f>
        <v>0</v>
      </c>
      <c r="O38" s="29">
        <f t="array" ref="O38">SUM(IF($A38=runs!$C$2:$C$304,runs!L$2:L$304))</f>
        <v>0</v>
      </c>
      <c r="P38" s="55">
        <f t="shared" si="5"/>
        <v>1</v>
      </c>
      <c r="Q38" s="32" t="e">
        <f t="shared" si="6"/>
        <v>#DIV/0!</v>
      </c>
      <c r="R38" s="32" t="e">
        <f t="shared" si="7"/>
        <v>#DIV/0!</v>
      </c>
      <c r="S38" s="32" t="e">
        <f>Q38*'current calib'!$B$32-'current calib'!$B$31</f>
        <v>#DIV/0!</v>
      </c>
      <c r="T38" s="32" t="e">
        <f>R38*'current calib'!$B$32</f>
        <v>#DIV/0!</v>
      </c>
      <c r="U38" s="32">
        <f t="array" ref="U38">SUM(IF($A38=runs!$C$2:$C$304,runs!O$2:O$304))</f>
        <v>0</v>
      </c>
      <c r="V38" s="32" t="e">
        <f t="shared" si="8"/>
        <v>#DIV/0!</v>
      </c>
      <c r="W38" s="56" t="e">
        <f>V38*'current calib'!$B$11-'current calib'!$B$10</f>
        <v>#DIV/0!</v>
      </c>
      <c r="X38" s="20" t="e">
        <f>O38/(U38/charge/constants!$B$3)</f>
        <v>#DIV/0!</v>
      </c>
      <c r="Y38" s="59" t="e">
        <f>P38/(U38/charge/constants!$B$3)</f>
        <v>#DIV/0!</v>
      </c>
      <c r="Z38" s="60" t="e">
        <f t="shared" si="9"/>
        <v>#DIV/0!</v>
      </c>
      <c r="AA38" s="55"/>
      <c r="AB38" s="20" t="e">
        <f t="shared" si="10"/>
        <v>#DIV/0!</v>
      </c>
      <c r="AC38" s="20" t="e">
        <f t="shared" si="11"/>
        <v>#DIV/0!</v>
      </c>
      <c r="AD38" s="60" t="e">
        <f t="shared" si="12"/>
        <v>#DIV/0!</v>
      </c>
      <c r="AE38" s="32" t="e">
        <f>AB38/eval!$E$18</f>
        <v>#DIV/0!</v>
      </c>
      <c r="AF38" s="32" t="e">
        <f>AC38/eval!$E$18</f>
        <v>#DIV/0!</v>
      </c>
    </row>
    <row r="39" spans="1:32" x14ac:dyDescent="0.2">
      <c r="A39" s="29">
        <v>34</v>
      </c>
      <c r="B39" s="50" t="e">
        <f>VLOOKUP($A39,Rohdaten!F$3:H$1000,2,0)</f>
        <v>#N/A</v>
      </c>
      <c r="C39" s="29" t="e">
        <f>VLOOKUP($A39,Rohdaten!F$3:H$1000,3,0)</f>
        <v>#N/A</v>
      </c>
      <c r="D39" s="51" t="str">
        <f t="shared" si="0"/>
        <v>missing</v>
      </c>
      <c r="E39" s="50">
        <f t="array" ref="E39">SUM(IF($A39=runs_catXX,1))</f>
        <v>0</v>
      </c>
      <c r="F39" s="52" t="e">
        <f t="array" ref="F39">SUM(IF($A39=runs_catXX,runs_weight*runs_ratio))/SUM(IF($A39=runs_catXX,runs_weight))</f>
        <v>#DIV/0!</v>
      </c>
      <c r="G39" s="53" t="e">
        <f t="array" ref="G39">SQRT(SUM(IF($A39=runs_catXX,(runs_weight*runs_e_ratio)^2))/SUM(IF($A39=runs_catXX,(runs_weight)^2)))</f>
        <v>#DIV/0!</v>
      </c>
      <c r="H39" s="54" t="e">
        <f t="shared" si="1"/>
        <v>#DIV/0!</v>
      </c>
      <c r="I39" s="53" t="e">
        <f t="array" ref="I39">SQRT(SUM(IF(A39=runs_catXX,((runs_ratio-F39)/runs_e_ratio)^2))/((E39-1)*SUM(IF(A39=runs_catXX,1/runs_e_ratio^2))))</f>
        <v>#DIV/0!</v>
      </c>
      <c r="J39" s="54" t="e">
        <f t="shared" si="2"/>
        <v>#DIV/0!</v>
      </c>
      <c r="K39" s="53" t="e">
        <f t="shared" si="3"/>
        <v>#DIV/0!</v>
      </c>
      <c r="L39" s="54" t="e">
        <f t="shared" si="4"/>
        <v>#DIV/0!</v>
      </c>
      <c r="N39" s="29">
        <f t="array" ref="N39">SUM(IF($A39=runs!$C$2:$C$304,runs!M$2:M$304))</f>
        <v>0</v>
      </c>
      <c r="O39" s="29">
        <f t="array" ref="O39">SUM(IF($A39=runs!$C$2:$C$304,runs!L$2:L$304))</f>
        <v>0</v>
      </c>
      <c r="P39" s="55">
        <f t="shared" si="5"/>
        <v>1</v>
      </c>
      <c r="Q39" s="32" t="e">
        <f t="shared" si="6"/>
        <v>#DIV/0!</v>
      </c>
      <c r="R39" s="32" t="e">
        <f t="shared" si="7"/>
        <v>#DIV/0!</v>
      </c>
      <c r="S39" s="32" t="e">
        <f>Q39*'current calib'!$B$32-'current calib'!$B$31</f>
        <v>#DIV/0!</v>
      </c>
      <c r="T39" s="32" t="e">
        <f>R39*'current calib'!$B$32</f>
        <v>#DIV/0!</v>
      </c>
      <c r="U39" s="32">
        <f t="array" ref="U39">SUM(IF($A39=runs!$C$2:$C$304,runs!O$2:O$304))</f>
        <v>0</v>
      </c>
      <c r="V39" s="32" t="e">
        <f t="shared" si="8"/>
        <v>#DIV/0!</v>
      </c>
      <c r="W39" s="56" t="e">
        <f>V39*'current calib'!$B$11-'current calib'!$B$10</f>
        <v>#DIV/0!</v>
      </c>
      <c r="X39" s="20" t="e">
        <f>O39/(U39/charge/constants!$B$3)</f>
        <v>#DIV/0!</v>
      </c>
      <c r="Y39" s="59" t="e">
        <f>P39/(U39/charge/constants!$B$3)</f>
        <v>#DIV/0!</v>
      </c>
      <c r="Z39" s="60" t="e">
        <f t="shared" si="9"/>
        <v>#DIV/0!</v>
      </c>
      <c r="AA39" s="55"/>
      <c r="AB39" s="20" t="e">
        <f t="shared" si="10"/>
        <v>#DIV/0!</v>
      </c>
      <c r="AC39" s="20" t="e">
        <f t="shared" si="11"/>
        <v>#DIV/0!</v>
      </c>
      <c r="AD39" s="60" t="e">
        <f t="shared" si="12"/>
        <v>#DIV/0!</v>
      </c>
      <c r="AE39" s="32" t="e">
        <f>AB39/eval!$E$18</f>
        <v>#DIV/0!</v>
      </c>
      <c r="AF39" s="32" t="e">
        <f>AC39/eval!$E$18</f>
        <v>#DIV/0!</v>
      </c>
    </row>
    <row r="40" spans="1:32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1" t="str">
        <f t="shared" si="0"/>
        <v>Vienna-US8</v>
      </c>
      <c r="E40" s="50">
        <f t="array" ref="E40">SUM(IF($A40=runs_catXX,1))</f>
        <v>14</v>
      </c>
      <c r="F40" s="52">
        <f t="array" ref="F40">SUM(IF($A40=runs_catXX,runs_weight*runs_ratio))/SUM(IF($A40=runs_catXX,runs_weight))</f>
        <v>7.9267836658560996E-9</v>
      </c>
      <c r="G40" s="53">
        <f t="array" ref="G40">SQRT(SUM(IF($A40=runs_catXX,(runs_weight*runs_e_ratio)^2))/SUM(IF($A40=runs_catXX,(runs_weight)^2)))</f>
        <v>4.2834494786494351E-10</v>
      </c>
      <c r="H40" s="54">
        <f t="shared" si="1"/>
        <v>5.4037673528293757E-2</v>
      </c>
      <c r="I40" s="53">
        <f t="array" ref="I40">SQRT(SUM(IF(A40=runs_catXX,((runs_ratio-F40)/runs_e_ratio)^2))/((E40-1)*SUM(IF(A40=runs_catXX,1/runs_e_ratio^2))))</f>
        <v>1.032317770827724E-10</v>
      </c>
      <c r="J40" s="54">
        <f t="shared" si="2"/>
        <v>1.3023160645525611E-2</v>
      </c>
      <c r="K40" s="53">
        <f t="shared" si="3"/>
        <v>4.2834494786494351E-10</v>
      </c>
      <c r="L40" s="54">
        <f t="shared" si="4"/>
        <v>5.4037673528293757E-2</v>
      </c>
      <c r="N40" s="29">
        <f t="array" ref="N40">SUM(IF($A40=runs!$C$2:$C$304,runs!M$2:M$304))</f>
        <v>2785.5377008652658</v>
      </c>
      <c r="O40" s="29">
        <f t="array" ref="O40">SUM(IF($A40=runs!$C$2:$C$304,runs!L$2:L$304))</f>
        <v>4375</v>
      </c>
      <c r="P40" s="55">
        <f t="shared" si="5"/>
        <v>66.151341634164908</v>
      </c>
      <c r="Q40" s="32">
        <f t="shared" si="6"/>
        <v>1.5706123807410695</v>
      </c>
      <c r="R40" s="32">
        <f t="shared" si="7"/>
        <v>2.3748140839600359E-2</v>
      </c>
      <c r="S40" s="32" t="e">
        <f>Q40*'current calib'!$B$32-'current calib'!$B$31</f>
        <v>#VALUE!</v>
      </c>
      <c r="T40" s="32" t="e">
        <f>R40*'current calib'!$B$32</f>
        <v>#VALUE!</v>
      </c>
      <c r="U40" s="32">
        <f t="array" ref="U40">SUM(IF($A40=runs!$C$2:$C$304,runs!O$2:O$304))</f>
        <v>2.6471245954728278E-7</v>
      </c>
      <c r="V40" s="32">
        <f t="shared" si="8"/>
        <v>9.5031009440315841E-11</v>
      </c>
      <c r="W40" s="56">
        <f>V40*'current calib'!$B$11-'current calib'!$B$10</f>
        <v>11.278027679139575</v>
      </c>
      <c r="X40" s="20">
        <f>O40/(U40/charge/constants!$B$3)</f>
        <v>7.9440442795794575E-9</v>
      </c>
      <c r="Y40" s="59">
        <f>P40/(U40/charge/constants!$B$3)</f>
        <v>1.2011638562180438E-10</v>
      </c>
      <c r="Z40" s="60">
        <f t="shared" si="9"/>
        <v>1.5120306659237694E-2</v>
      </c>
      <c r="AA40" s="55"/>
      <c r="AB40" s="20">
        <f t="shared" si="10"/>
        <v>7.9267836658560996E-9</v>
      </c>
      <c r="AC40" s="20">
        <f t="shared" si="11"/>
        <v>4.2834494786494351E-10</v>
      </c>
      <c r="AD40" s="60">
        <f t="shared" si="12"/>
        <v>5.4037673528293757E-2</v>
      </c>
      <c r="AE40" s="32">
        <f>AB40/eval!$E$18</f>
        <v>9.599835139901547E-9</v>
      </c>
      <c r="AF40" s="32">
        <f>AC40/eval!$E$18</f>
        <v>5.1875275721544203E-10</v>
      </c>
    </row>
    <row r="41" spans="1:32" x14ac:dyDescent="0.2">
      <c r="A41" s="29">
        <v>36</v>
      </c>
      <c r="B41" s="50" t="e">
        <f>VLOOKUP($A41,Rohdaten!F$3:H$1000,2,0)</f>
        <v>#N/A</v>
      </c>
      <c r="C41" s="29" t="e">
        <f>VLOOKUP($A41,Rohdaten!F$3:H$1000,3,0)</f>
        <v>#N/A</v>
      </c>
      <c r="D41" s="51" t="str">
        <f t="shared" si="0"/>
        <v>missing</v>
      </c>
      <c r="E41" s="50">
        <f t="array" ref="E41">SUM(IF($A41=runs_catXX,1))</f>
        <v>0</v>
      </c>
      <c r="F41" s="52" t="e">
        <f t="array" ref="F41">SUM(IF($A41=runs_catXX,runs_weight*runs_ratio))/SUM(IF($A41=runs_catXX,runs_weight))</f>
        <v>#DIV/0!</v>
      </c>
      <c r="G41" s="53" t="e">
        <f t="array" ref="G41">SQRT(SUM(IF($A41=runs_catXX,(runs_weight*runs_e_ratio)^2))/SUM(IF($A41=runs_catXX,(runs_weight)^2)))</f>
        <v>#DIV/0!</v>
      </c>
      <c r="H41" s="54" t="e">
        <f t="shared" si="1"/>
        <v>#DIV/0!</v>
      </c>
      <c r="I41" s="53" t="e">
        <f t="array" ref="I41">SQRT(SUM(IF(A41=runs_catXX,((runs_ratio-F41)/runs_e_ratio)^2))/((E41-1)*SUM(IF(A41=runs_catXX,1/runs_e_ratio^2))))</f>
        <v>#DIV/0!</v>
      </c>
      <c r="J41" s="54" t="e">
        <f t="shared" si="2"/>
        <v>#DIV/0!</v>
      </c>
      <c r="K41" s="53" t="e">
        <f t="shared" si="3"/>
        <v>#DIV/0!</v>
      </c>
      <c r="L41" s="54" t="e">
        <f t="shared" si="4"/>
        <v>#DIV/0!</v>
      </c>
      <c r="N41" s="29">
        <f t="array" ref="N41">SUM(IF($A41=runs!$C$2:$C$304,runs!M$2:M$304))</f>
        <v>0</v>
      </c>
      <c r="O41" s="29">
        <f t="array" ref="O41">SUM(IF($A41=runs!$C$2:$C$304,runs!L$2:L$304))</f>
        <v>0</v>
      </c>
      <c r="P41" s="55">
        <f t="shared" si="5"/>
        <v>1</v>
      </c>
      <c r="Q41" s="32" t="e">
        <f t="shared" si="6"/>
        <v>#DIV/0!</v>
      </c>
      <c r="R41" s="32" t="e">
        <f t="shared" si="7"/>
        <v>#DIV/0!</v>
      </c>
      <c r="S41" s="32" t="e">
        <f>Q41*'current calib'!$B$32-'current calib'!$B$31</f>
        <v>#DIV/0!</v>
      </c>
      <c r="T41" s="32" t="e">
        <f>R41*'current calib'!$B$32</f>
        <v>#DIV/0!</v>
      </c>
      <c r="U41" s="32">
        <f t="array" ref="U41">SUM(IF($A41=runs!$C$2:$C$304,runs!O$2:O$304))</f>
        <v>0</v>
      </c>
      <c r="V41" s="32" t="e">
        <f t="shared" si="8"/>
        <v>#DIV/0!</v>
      </c>
      <c r="W41" s="56" t="e">
        <f>V41*'current calib'!$B$11-'current calib'!$B$10</f>
        <v>#DIV/0!</v>
      </c>
      <c r="X41" s="20" t="e">
        <f>O41/(U41/charge/constants!$B$3)</f>
        <v>#DIV/0!</v>
      </c>
      <c r="Y41" s="59" t="e">
        <f>P41/(U41/charge/constants!$B$3)</f>
        <v>#DIV/0!</v>
      </c>
      <c r="Z41" s="60" t="e">
        <f t="shared" si="9"/>
        <v>#DIV/0!</v>
      </c>
      <c r="AA41" s="55"/>
      <c r="AB41" s="20" t="e">
        <f t="shared" si="10"/>
        <v>#DIV/0!</v>
      </c>
      <c r="AC41" s="20" t="e">
        <f t="shared" si="11"/>
        <v>#DIV/0!</v>
      </c>
      <c r="AD41" s="60" t="e">
        <f t="shared" si="12"/>
        <v>#DIV/0!</v>
      </c>
      <c r="AE41" s="32" t="e">
        <f>AB41/eval!$E$18</f>
        <v>#DIV/0!</v>
      </c>
      <c r="AF41" s="32" t="e">
        <f>AC41/eval!$E$18</f>
        <v>#DIV/0!</v>
      </c>
    </row>
    <row r="42" spans="1:32" x14ac:dyDescent="0.2">
      <c r="A42" s="29">
        <v>37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50">
        <f t="array" ref="E42">SUM(IF($A42=runs_catXX,1))</f>
        <v>0</v>
      </c>
      <c r="F42" s="52" t="e">
        <f t="array" ref="F42">SUM(IF($A42=runs_catXX,runs_weight*runs_ratio))/SUM(IF($A42=runs_catXX,runs_weight))</f>
        <v>#DIV/0!</v>
      </c>
      <c r="G42" s="53" t="e">
        <f t="array" ref="G42">SQRT(SUM(IF($A42=runs_catXX,(runs_weight*runs_e_ratio)^2))/SUM(IF($A42=runs_catXX,(runs_weight)^2)))</f>
        <v>#DIV/0!</v>
      </c>
      <c r="H42" s="54" t="e">
        <f t="shared" si="1"/>
        <v>#DIV/0!</v>
      </c>
      <c r="I42" s="53" t="e">
        <f t="array" ref="I42">SQRT(SUM(IF(A42=runs_catXX,((runs_ratio-F42)/runs_e_ratio)^2))/((E42-1)*SUM(IF(A42=runs_catXX,1/runs_e_ratio^2))))</f>
        <v>#DIV/0!</v>
      </c>
      <c r="J42" s="54" t="e">
        <f t="shared" si="2"/>
        <v>#DIV/0!</v>
      </c>
      <c r="K42" s="53" t="e">
        <f t="shared" si="3"/>
        <v>#DIV/0!</v>
      </c>
      <c r="L42" s="54" t="e">
        <f t="shared" si="4"/>
        <v>#DIV/0!</v>
      </c>
      <c r="N42" s="29">
        <f t="array" ref="N42">SUM(IF($A42=runs!$C$2:$C$304,runs!M$2:M$304))</f>
        <v>0</v>
      </c>
      <c r="O42" s="29">
        <f t="array" ref="O42">SUM(IF($A42=runs!$C$2:$C$304,runs!L$2:L$304))</f>
        <v>0</v>
      </c>
      <c r="P42" s="55">
        <f t="shared" si="5"/>
        <v>1</v>
      </c>
      <c r="Q42" s="32" t="e">
        <f t="shared" si="6"/>
        <v>#DIV/0!</v>
      </c>
      <c r="R42" s="32" t="e">
        <f t="shared" si="7"/>
        <v>#DIV/0!</v>
      </c>
      <c r="S42" s="32" t="e">
        <f>Q42*'current calib'!$B$32-'current calib'!$B$31</f>
        <v>#DIV/0!</v>
      </c>
      <c r="T42" s="32" t="e">
        <f>R42*'current calib'!$B$32</f>
        <v>#DIV/0!</v>
      </c>
      <c r="U42" s="32">
        <f t="array" ref="U42">SUM(IF($A42=runs!$C$2:$C$304,runs!O$2:O$304))</f>
        <v>0</v>
      </c>
      <c r="V42" s="32" t="e">
        <f t="shared" si="8"/>
        <v>#DIV/0!</v>
      </c>
      <c r="W42" s="56" t="e">
        <f>V42*'current calib'!$B$11-'current calib'!$B$10</f>
        <v>#DIV/0!</v>
      </c>
      <c r="X42" s="20" t="e">
        <f>O42/(U42/charge/constants!$B$3)</f>
        <v>#DIV/0!</v>
      </c>
      <c r="Y42" s="59" t="e">
        <f>P42/(U42/charge/constants!$B$3)</f>
        <v>#DIV/0!</v>
      </c>
      <c r="Z42" s="60" t="e">
        <f t="shared" si="9"/>
        <v>#DIV/0!</v>
      </c>
      <c r="AA42" s="55"/>
      <c r="AB42" s="20" t="e">
        <f t="shared" si="10"/>
        <v>#DIV/0!</v>
      </c>
      <c r="AC42" s="20" t="e">
        <f t="shared" si="11"/>
        <v>#DIV/0!</v>
      </c>
      <c r="AD42" s="60" t="e">
        <f t="shared" si="12"/>
        <v>#DIV/0!</v>
      </c>
      <c r="AE42" s="32" t="e">
        <f>AB42/eval!$E$18</f>
        <v>#DIV/0!</v>
      </c>
      <c r="AF42" s="32" t="e">
        <f>AC42/eval!$E$18</f>
        <v>#DIV/0!</v>
      </c>
    </row>
    <row r="43" spans="1:32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50">
        <f t="array" ref="E43">SUM(IF($A43=runs_catXX,1))</f>
        <v>0</v>
      </c>
      <c r="F43" s="52" t="e">
        <f t="array" ref="F43">SUM(IF($A43=runs_catXX,runs_weight*runs_ratio))/SUM(IF($A43=runs_catXX,runs_weight))</f>
        <v>#DIV/0!</v>
      </c>
      <c r="G43" s="53" t="e">
        <f t="array" ref="G43">SQRT(SUM(IF($A43=runs_catXX,(runs_weight*runs_e_ratio)^2))/SUM(IF($A43=runs_catXX,(runs_weight)^2)))</f>
        <v>#DIV/0!</v>
      </c>
      <c r="H43" s="54" t="e">
        <f t="shared" si="1"/>
        <v>#DIV/0!</v>
      </c>
      <c r="I43" s="53" t="e">
        <f t="array" ref="I43">SQRT(SUM(IF(A43=runs_catXX,((runs_ratio-F43)/runs_e_ratio)^2))/((E43-1)*SUM(IF(A43=runs_catXX,1/runs_e_ratio^2))))</f>
        <v>#DIV/0!</v>
      </c>
      <c r="J43" s="54" t="e">
        <f t="shared" si="2"/>
        <v>#DIV/0!</v>
      </c>
      <c r="K43" s="53" t="e">
        <f t="shared" si="3"/>
        <v>#DIV/0!</v>
      </c>
      <c r="L43" s="54" t="e">
        <f t="shared" si="4"/>
        <v>#DIV/0!</v>
      </c>
      <c r="N43" s="29">
        <f t="array" ref="N43">SUM(IF($A43=runs!$C$2:$C$304,runs!M$2:M$304))</f>
        <v>0</v>
      </c>
      <c r="O43" s="29">
        <f t="array" ref="O43">SUM(IF($A43=runs!$C$2:$C$304,runs!L$2:L$304))</f>
        <v>0</v>
      </c>
      <c r="P43" s="55">
        <f t="shared" si="5"/>
        <v>1</v>
      </c>
      <c r="Q43" s="32" t="e">
        <f t="shared" si="6"/>
        <v>#DIV/0!</v>
      </c>
      <c r="R43" s="32" t="e">
        <f t="shared" si="7"/>
        <v>#DIV/0!</v>
      </c>
      <c r="S43" s="32" t="e">
        <f>Q43*'current calib'!$B$32-'current calib'!$B$31</f>
        <v>#DIV/0!</v>
      </c>
      <c r="T43" s="32" t="e">
        <f>R43*'current calib'!$B$32</f>
        <v>#DIV/0!</v>
      </c>
      <c r="U43" s="32">
        <f t="array" ref="U43">SUM(IF($A43=runs!$C$2:$C$304,runs!O$2:O$304))</f>
        <v>0</v>
      </c>
      <c r="V43" s="32" t="e">
        <f t="shared" si="8"/>
        <v>#DIV/0!</v>
      </c>
      <c r="W43" s="56" t="e">
        <f>V43*'current calib'!$B$11-'current calib'!$B$10</f>
        <v>#DIV/0!</v>
      </c>
      <c r="X43" s="20" t="e">
        <f>O43/(U43/charge/constants!$B$3)</f>
        <v>#DIV/0!</v>
      </c>
      <c r="Y43" s="59" t="e">
        <f>P43/(U43/charge/constants!$B$3)</f>
        <v>#DIV/0!</v>
      </c>
      <c r="Z43" s="60" t="e">
        <f t="shared" si="9"/>
        <v>#DIV/0!</v>
      </c>
      <c r="AA43" s="55"/>
      <c r="AB43" s="20" t="e">
        <f t="shared" si="10"/>
        <v>#DIV/0!</v>
      </c>
      <c r="AC43" s="20" t="e">
        <f t="shared" si="11"/>
        <v>#DIV/0!</v>
      </c>
      <c r="AD43" s="60" t="e">
        <f t="shared" si="12"/>
        <v>#DIV/0!</v>
      </c>
      <c r="AE43" s="32" t="e">
        <f>AB43/eval!$E$18</f>
        <v>#DIV/0!</v>
      </c>
      <c r="AF43" s="32" t="e">
        <f>AC43/eval!$E$18</f>
        <v>#DIV/0!</v>
      </c>
    </row>
    <row r="44" spans="1:32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1" t="str">
        <f t="shared" si="0"/>
        <v>missing</v>
      </c>
      <c r="E44" s="50">
        <f t="array" ref="E44">SUM(IF($A44=runs_catXX,1))</f>
        <v>0</v>
      </c>
      <c r="F44" s="52" t="e">
        <f t="array" ref="F44">SUM(IF($A44=runs_catXX,runs_weight*runs_ratio))/SUM(IF($A44=runs_catXX,runs_weight))</f>
        <v>#DIV/0!</v>
      </c>
      <c r="G44" s="53" t="e">
        <f t="array" ref="G44">SQRT(SUM(IF($A44=runs_catXX,(runs_weight*runs_e_ratio)^2))/SUM(IF($A44=runs_catXX,(runs_weight)^2)))</f>
        <v>#DIV/0!</v>
      </c>
      <c r="H44" s="54" t="e">
        <f t="shared" si="1"/>
        <v>#DIV/0!</v>
      </c>
      <c r="I44" s="53" t="e">
        <f t="array" ref="I44">SQRT(SUM(IF(A44=runs_catXX,((runs_ratio-F44)/runs_e_ratio)^2))/((E44-1)*SUM(IF(A44=runs_catXX,1/runs_e_ratio^2))))</f>
        <v>#DIV/0!</v>
      </c>
      <c r="J44" s="54" t="e">
        <f t="shared" si="2"/>
        <v>#DIV/0!</v>
      </c>
      <c r="K44" s="53" t="e">
        <f t="shared" si="3"/>
        <v>#DIV/0!</v>
      </c>
      <c r="L44" s="54" t="e">
        <f t="shared" si="4"/>
        <v>#DIV/0!</v>
      </c>
      <c r="N44" s="29">
        <f t="array" ref="N44">SUM(IF($A44=runs!$C$2:$C$304,runs!M$2:M$304))</f>
        <v>0</v>
      </c>
      <c r="O44" s="29">
        <f t="array" ref="O44">SUM(IF($A44=runs!$C$2:$C$304,runs!L$2:L$304))</f>
        <v>0</v>
      </c>
      <c r="P44" s="55">
        <f t="shared" si="5"/>
        <v>1</v>
      </c>
      <c r="Q44" s="32" t="e">
        <f t="shared" si="6"/>
        <v>#DIV/0!</v>
      </c>
      <c r="R44" s="32" t="e">
        <f t="shared" si="7"/>
        <v>#DIV/0!</v>
      </c>
      <c r="S44" s="32" t="e">
        <f>Q44*'current calib'!$B$32-'current calib'!$B$31</f>
        <v>#DIV/0!</v>
      </c>
      <c r="T44" s="32" t="e">
        <f>R44*'current calib'!$B$32</f>
        <v>#DIV/0!</v>
      </c>
      <c r="U44" s="32">
        <f t="array" ref="U44">SUM(IF($A44=runs!$C$2:$C$304,runs!O$2:O$304))</f>
        <v>0</v>
      </c>
      <c r="V44" s="32" t="e">
        <f t="shared" si="8"/>
        <v>#DIV/0!</v>
      </c>
      <c r="W44" s="56" t="e">
        <f>V44*'current calib'!$B$11-'current calib'!$B$10</f>
        <v>#DIV/0!</v>
      </c>
      <c r="X44" s="20" t="e">
        <f>O44/(U44/charge/constants!$B$3)</f>
        <v>#DIV/0!</v>
      </c>
      <c r="Y44" s="59" t="e">
        <f>P44/(U44/charge/constants!$B$3)</f>
        <v>#DIV/0!</v>
      </c>
      <c r="Z44" s="60" t="e">
        <f t="shared" si="9"/>
        <v>#DIV/0!</v>
      </c>
      <c r="AA44" s="55"/>
      <c r="AB44" s="20" t="e">
        <f t="shared" si="10"/>
        <v>#DIV/0!</v>
      </c>
      <c r="AC44" s="20" t="e">
        <f t="shared" si="11"/>
        <v>#DIV/0!</v>
      </c>
      <c r="AD44" s="60" t="e">
        <f t="shared" si="12"/>
        <v>#DIV/0!</v>
      </c>
      <c r="AE44" s="32" t="e">
        <f>AB44/eval!$E$18</f>
        <v>#DIV/0!</v>
      </c>
      <c r="AF44" s="32" t="e">
        <f>AC44/eval!$E$18</f>
        <v>#DIV/0!</v>
      </c>
    </row>
    <row r="45" spans="1:32" x14ac:dyDescent="0.2">
      <c r="Q45" s="32"/>
      <c r="R45" s="32"/>
      <c r="S45" s="32"/>
      <c r="T45" s="32"/>
      <c r="X45" s="20"/>
      <c r="AA45" s="55"/>
      <c r="AB45" s="32"/>
      <c r="AC45" s="32"/>
      <c r="AE45" s="32"/>
      <c r="AF45" s="32"/>
    </row>
    <row r="46" spans="1:32" x14ac:dyDescent="0.2">
      <c r="Q46" s="32"/>
      <c r="R46" s="32"/>
      <c r="S46" s="32"/>
      <c r="T46" s="32"/>
      <c r="X46" s="20"/>
      <c r="AA46" s="55"/>
      <c r="AB46" s="32"/>
      <c r="AC46" s="32"/>
      <c r="AE46" s="32"/>
      <c r="AF46" s="32"/>
    </row>
    <row r="47" spans="1:32" x14ac:dyDescent="0.2">
      <c r="AB47" s="32"/>
      <c r="AC47" s="32"/>
      <c r="AE47" s="32"/>
      <c r="AF47" s="32"/>
    </row>
    <row r="48" spans="1:32" x14ac:dyDescent="0.2">
      <c r="AB48" s="32"/>
      <c r="AC48" s="32"/>
      <c r="AE48" s="32"/>
      <c r="AF48" s="32"/>
    </row>
    <row r="49" spans="28:32" x14ac:dyDescent="0.2">
      <c r="AB49" s="32"/>
      <c r="AC49" s="32"/>
      <c r="AE49" s="32"/>
      <c r="AF49" s="32"/>
    </row>
    <row r="50" spans="28:32" x14ac:dyDescent="0.2">
      <c r="AB50" s="32"/>
      <c r="AC50" s="32"/>
      <c r="AE50" s="32"/>
      <c r="AF50" s="32"/>
    </row>
    <row r="51" spans="28:32" x14ac:dyDescent="0.2">
      <c r="AB51" s="32"/>
      <c r="AC51" s="32"/>
      <c r="AE51" s="32"/>
      <c r="AF51" s="32"/>
    </row>
    <row r="52" spans="28:32" x14ac:dyDescent="0.2">
      <c r="AB52" s="32"/>
      <c r="AC52" s="32"/>
      <c r="AE52" s="32"/>
      <c r="AF52" s="32"/>
    </row>
    <row r="53" spans="28:32" x14ac:dyDescent="0.2">
      <c r="AB53" s="32"/>
      <c r="AC53" s="32"/>
      <c r="AE53" s="32"/>
      <c r="AF53" s="32"/>
    </row>
    <row r="54" spans="28:32" x14ac:dyDescent="0.2">
      <c r="AB54" s="32"/>
      <c r="AC54" s="32"/>
      <c r="AE54" s="32"/>
      <c r="AF54" s="32"/>
    </row>
    <row r="55" spans="28:32" x14ac:dyDescent="0.2">
      <c r="AB55" s="32"/>
      <c r="AC55" s="32"/>
      <c r="AE55" s="32"/>
      <c r="AF55" s="32"/>
    </row>
    <row r="56" spans="28:32" x14ac:dyDescent="0.2">
      <c r="AB56" s="32"/>
      <c r="AC56" s="32"/>
      <c r="AE56" s="32"/>
      <c r="AF56" s="32"/>
    </row>
    <row r="57" spans="28:32" x14ac:dyDescent="0.2">
      <c r="AB57" s="32"/>
      <c r="AC57" s="32"/>
      <c r="AE57" s="32"/>
      <c r="AF57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="85" zoomScaleNormal="85" zoomScalePageLayoutView="85" workbookViewId="0">
      <pane xSplit="6" ySplit="2" topLeftCell="G4" activePane="bottomRight" state="frozen"/>
      <selection pane="topRight" activeCell="G1" sqref="G1"/>
      <selection pane="bottomLeft" activeCell="A3" sqref="A3"/>
      <selection pane="bottomRight" activeCell="G41" sqref="G41"/>
    </sheetView>
  </sheetViews>
  <sheetFormatPr baseColWidth="10" defaultColWidth="11.42578125" defaultRowHeight="12.75" x14ac:dyDescent="0.2"/>
  <cols>
    <col min="1" max="1" width="7.42578125" style="63" customWidth="1"/>
    <col min="2" max="2" width="8.42578125" style="63" customWidth="1"/>
    <col min="3" max="3" width="10.42578125" style="63" customWidth="1"/>
    <col min="4" max="4" width="12.42578125" style="63" customWidth="1"/>
    <col min="5" max="5" width="9.42578125" style="63" customWidth="1"/>
    <col min="6" max="6" width="12.42578125" style="29" customWidth="1"/>
    <col min="7" max="7" width="16.5703125" style="51" customWidth="1"/>
    <col min="8" max="8" width="7.42578125" style="29" customWidth="1"/>
    <col min="9" max="12" width="8.42578125" style="20" customWidth="1"/>
    <col min="13" max="13" width="8" style="32" customWidth="1"/>
    <col min="14" max="14" width="9.42578125" style="29" customWidth="1"/>
    <col min="15" max="15" width="5" style="55" customWidth="1"/>
    <col min="16" max="16" width="8.85546875" style="32" customWidth="1"/>
    <col min="17" max="18" width="8.42578125" style="29" customWidth="1"/>
    <col min="19" max="19" width="7" style="29" customWidth="1"/>
    <col min="20" max="21" width="8.42578125" style="29" customWidth="1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63" t="s">
        <v>172</v>
      </c>
      <c r="B1" s="63" t="s">
        <v>173</v>
      </c>
      <c r="C1" s="63" t="s">
        <v>41</v>
      </c>
      <c r="D1" s="63" t="s">
        <v>127</v>
      </c>
      <c r="F1" s="29" t="s">
        <v>174</v>
      </c>
      <c r="G1" s="51" t="s">
        <v>175</v>
      </c>
      <c r="H1" s="29" t="s">
        <v>176</v>
      </c>
      <c r="I1" s="20" t="s">
        <v>177</v>
      </c>
      <c r="J1" s="20" t="s">
        <v>151</v>
      </c>
      <c r="K1" s="20" t="s">
        <v>153</v>
      </c>
      <c r="L1" s="20" t="s">
        <v>178</v>
      </c>
      <c r="M1" s="32" t="s">
        <v>156</v>
      </c>
      <c r="N1" s="29" t="s">
        <v>158</v>
      </c>
      <c r="O1" s="55" t="s">
        <v>159</v>
      </c>
      <c r="P1" s="32" t="s">
        <v>162</v>
      </c>
      <c r="Q1" s="29" t="s">
        <v>165</v>
      </c>
      <c r="R1" s="29" t="s">
        <v>166</v>
      </c>
      <c r="T1" s="29" t="s">
        <v>179</v>
      </c>
      <c r="U1" s="29" t="s">
        <v>169</v>
      </c>
    </row>
    <row r="3" spans="1:21" x14ac:dyDescent="0.2">
      <c r="A3" s="63">
        <v>0</v>
      </c>
      <c r="B3" s="63">
        <f t="shared" ref="B3:B42" si="0">COUNTIF($C$3:$C$42,"&lt;"&amp;C3)</f>
        <v>0</v>
      </c>
      <c r="C3" s="63" t="str">
        <f>VLOOKUP(A3,targets!A5:$D$44,4,0)</f>
        <v>missing</v>
      </c>
      <c r="D3" s="64" t="e">
        <f>1/(turn.targ236!AL5^2)</f>
        <v>#DIV/0!</v>
      </c>
      <c r="E3" s="64"/>
      <c r="F3" s="34" t="str">
        <f t="shared" ref="F3:F42" si="1">VLOOKUP(A3,$B$3:$C$42,2,0)</f>
        <v>missing</v>
      </c>
      <c r="G3" s="51" t="str">
        <f t="shared" ref="G3:G42" si="2">IF(ISERROR(F3),"missing",F3)</f>
        <v>missing</v>
      </c>
      <c r="H3" s="29">
        <f t="array" ref="H3">COUNT(IF($G3=materials236!$C$3:$C$42,1))</f>
        <v>25</v>
      </c>
      <c r="I3" s="20" t="e">
        <f t="array" ref="I3">SUM(IF($G3=targ_mat_names,target_weights*targets_turn.norm))/SUM(IF($G3=targ_mat_names,target_weights))</f>
        <v>#DIV/0!</v>
      </c>
      <c r="J3" s="20" t="e">
        <f t="array" ref="J3">SQRT(SUM(IF($G3=targ_mat_names,(target_weights*targets_e_turn.norm)^2))/SUM(IF($G3=targ_mat_names,(target_weights)^2)))</f>
        <v>#DIV/0!</v>
      </c>
      <c r="K3" s="20" t="e">
        <f>SQRT(SUM(IF(G3=targ_mat_names,((targets_turn.norm-I3)/targets_e_turn.norm)^2))/((H3-1)*SUM(IF(G3=targ_mat_names,1/targets_e_turn.norm^2))))</f>
        <v>#VALUE!</v>
      </c>
      <c r="L3" s="20" t="e">
        <f t="shared" ref="L3:L42" si="3">IF(H3&gt;1,MAX(K3,J3),J3)</f>
        <v>#VALUE!</v>
      </c>
      <c r="M3" s="31" t="e">
        <f t="shared" ref="M3:M42" si="4">L3/I3</f>
        <v>#VALUE!</v>
      </c>
      <c r="N3" s="29">
        <f t="array" ref="N3">SUM(IF($G3=runs!$B$2:$B$304,runs!L$2:L$304))</f>
        <v>0</v>
      </c>
      <c r="O3" s="55">
        <f t="shared" ref="O3:O42" si="5">SQRT(N3+1)</f>
        <v>1</v>
      </c>
      <c r="P3" s="32">
        <f t="array" ref="P3">SUM(IF($G3=runs!$B$2:$B$304,runs!O$2:O$304))</f>
        <v>0</v>
      </c>
      <c r="Q3" s="32" t="e">
        <f>N3/(P3/charge/constants!$B$3)</f>
        <v>#DIV/0!</v>
      </c>
      <c r="R3" s="32" t="e">
        <f>O3/(P3/charge/constants!$B$3)</f>
        <v>#DIV/0!</v>
      </c>
      <c r="T3" s="32" t="e">
        <f>Q3/eval!$E$18</f>
        <v>#DIV/0!</v>
      </c>
      <c r="U3" s="32" t="e">
        <f>R3/eval!$E$18</f>
        <v>#DIV/0!</v>
      </c>
    </row>
    <row r="4" spans="1:21" x14ac:dyDescent="0.2">
      <c r="A4" s="63">
        <v>1</v>
      </c>
      <c r="B4" s="63">
        <f t="shared" si="0"/>
        <v>0</v>
      </c>
      <c r="C4" s="63" t="str">
        <f>VLOOKUP(A4,targets!A6:$D$44,4,0)</f>
        <v>missing</v>
      </c>
      <c r="D4" s="64" t="e">
        <f>1/(turn.targ236!AL6^2)</f>
        <v>#DIV/0!</v>
      </c>
      <c r="E4" s="64"/>
      <c r="F4" s="34" t="e">
        <f t="shared" si="1"/>
        <v>#N/A</v>
      </c>
      <c r="G4" s="51" t="str">
        <f t="shared" si="2"/>
        <v>missing</v>
      </c>
      <c r="H4" s="29">
        <f t="array" ref="H4">COUNT(IF($G4=materials236!$C$3:$C$42,1))</f>
        <v>25</v>
      </c>
      <c r="I4" s="20" t="e">
        <f t="array" ref="I4">SUM(IF($G4=targ_mat_names,target_weights*targets_turn.norm))/SUM(IF($G4=targ_mat_names,target_weights))</f>
        <v>#DIV/0!</v>
      </c>
      <c r="J4" s="20" t="e">
        <f t="array" ref="J4">SQRT(SUM(IF($G4=targ_mat_names,(target_weights*targets_e_turn.norm)^2))/SUM(IF($G4=targ_mat_names,(target_weights)^2)))</f>
        <v>#DIV/0!</v>
      </c>
      <c r="K4" s="20" t="e">
        <f t="array" ref="K4">SQRT(SUM(IF(G4=targ_mat_names,((targets_turn.norm-I4)/targets_e_turn.norm)^2))/((H4-1)*SUM(IF(G4=targ_mat_names,1/targets_e_turn.norm^2))))</f>
        <v>#DIV/0!</v>
      </c>
      <c r="L4" s="20" t="e">
        <f t="shared" si="3"/>
        <v>#DIV/0!</v>
      </c>
      <c r="M4" s="31" t="e">
        <f t="shared" si="4"/>
        <v>#DIV/0!</v>
      </c>
      <c r="N4" s="29">
        <f t="array" ref="N4">SUM(IF($G4=runs!$B$2:$B$304,runs!L$2:L$304))</f>
        <v>0</v>
      </c>
      <c r="O4" s="55">
        <f t="shared" si="5"/>
        <v>1</v>
      </c>
      <c r="P4" s="32">
        <f t="array" ref="P4">SUM(IF($G4=runs!$B$2:$B$304,runs!O$2:O$304))</f>
        <v>0</v>
      </c>
      <c r="Q4" s="32" t="e">
        <f>N4/(P4/charge/constants!$B$3)</f>
        <v>#DIV/0!</v>
      </c>
      <c r="R4" s="32" t="e">
        <f>O4/(P4/charge/constants!$B$3)</f>
        <v>#DIV/0!</v>
      </c>
      <c r="T4" s="32" t="e">
        <f>Q4/eval!$E$18</f>
        <v>#DIV/0!</v>
      </c>
      <c r="U4" s="32" t="e">
        <f>R4/eval!$E$18</f>
        <v>#DIV/0!</v>
      </c>
    </row>
    <row r="5" spans="1:21" x14ac:dyDescent="0.2">
      <c r="A5" s="63">
        <v>2</v>
      </c>
      <c r="B5" s="63">
        <f t="shared" si="0"/>
        <v>0</v>
      </c>
      <c r="C5" s="63" t="str">
        <f>VLOOKUP(A5,targets!A7:$D$44,4,0)</f>
        <v>missing</v>
      </c>
      <c r="D5" s="64" t="e">
        <f>1/(turn.targ236!AL7^2)</f>
        <v>#DIV/0!</v>
      </c>
      <c r="E5" s="64"/>
      <c r="F5" s="34" t="e">
        <f t="shared" si="1"/>
        <v>#N/A</v>
      </c>
      <c r="G5" s="51" t="str">
        <f t="shared" si="2"/>
        <v>missing</v>
      </c>
      <c r="H5" s="29">
        <f t="array" ref="H5">COUNT(IF($G5=materials236!$C$3:$C$42,1))</f>
        <v>25</v>
      </c>
      <c r="I5" s="20" t="e">
        <f t="array" ref="I5">SUM(IF($G5=targ_mat_names,target_weights*targets_turn.norm))/SUM(IF($G5=targ_mat_names,target_weights))</f>
        <v>#DIV/0!</v>
      </c>
      <c r="J5" s="20" t="e">
        <f t="array" ref="J5">SQRT(SUM(IF($G5=targ_mat_names,(target_weights*targets_e_turn.norm)^2))/SUM(IF($G5=targ_mat_names,(target_weights)^2)))</f>
        <v>#DIV/0!</v>
      </c>
      <c r="K5" s="20" t="e">
        <f t="array" ref="K5">SQRT(SUM(IF(G5=targ_mat_names,((targets_turn.norm-I5)/targets_e_turn.norm)^2))/((H5-1)*SUM(IF(G5=targ_mat_names,1/targets_e_turn.norm^2))))</f>
        <v>#DIV/0!</v>
      </c>
      <c r="L5" s="20" t="e">
        <f t="shared" si="3"/>
        <v>#DIV/0!</v>
      </c>
      <c r="M5" s="31" t="e">
        <f t="shared" si="4"/>
        <v>#DIV/0!</v>
      </c>
      <c r="N5" s="29">
        <f t="array" ref="N5">SUM(IF($G5=runs!$B$2:$B$304,runs!L$2:L$304))</f>
        <v>0</v>
      </c>
      <c r="O5" s="55">
        <f t="shared" si="5"/>
        <v>1</v>
      </c>
      <c r="P5" s="32">
        <f t="array" ref="P5">SUM(IF($G5=runs!$B$2:$B$304,runs!O$2:O$304))</f>
        <v>0</v>
      </c>
      <c r="Q5" s="32" t="e">
        <f>N5/(P5/charge/constants!$B$3)</f>
        <v>#DIV/0!</v>
      </c>
      <c r="R5" s="32" t="e">
        <f>O5/(P5/charge/constants!$B$3)</f>
        <v>#DIV/0!</v>
      </c>
      <c r="T5" s="32" t="e">
        <f>Q5/eval!$E$18</f>
        <v>#DIV/0!</v>
      </c>
      <c r="U5" s="32" t="e">
        <f>R5/eval!$E$18</f>
        <v>#DIV/0!</v>
      </c>
    </row>
    <row r="6" spans="1:21" x14ac:dyDescent="0.2">
      <c r="A6" s="63">
        <v>3</v>
      </c>
      <c r="B6" s="63">
        <f t="shared" si="0"/>
        <v>0</v>
      </c>
      <c r="C6" s="63" t="str">
        <f>VLOOKUP(A6,targets!A8:$D$44,4,0)</f>
        <v>missing</v>
      </c>
      <c r="D6" s="64" t="e">
        <f>1/(turn.targ236!AL8^2)</f>
        <v>#DIV/0!</v>
      </c>
      <c r="E6" s="64"/>
      <c r="F6" s="34" t="e">
        <f t="shared" si="1"/>
        <v>#N/A</v>
      </c>
      <c r="G6" s="51" t="str">
        <f t="shared" si="2"/>
        <v>missing</v>
      </c>
      <c r="H6" s="29">
        <f t="array" ref="H6">COUNT(IF($G6=materials236!$C$3:$C$42,1))</f>
        <v>25</v>
      </c>
      <c r="I6" s="20" t="e">
        <f t="array" ref="I6">SUM(IF($G6=targ_mat_names,target_weights*targets_turn.norm))/SUM(IF($G6=targ_mat_names,target_weights))</f>
        <v>#DIV/0!</v>
      </c>
      <c r="J6" s="20" t="e">
        <f t="array" ref="J6">SQRT(SUM(IF($G6=targ_mat_names,(target_weights*targets_e_turn.norm)^2))/SUM(IF($G6=targ_mat_names,(target_weights)^2)))</f>
        <v>#DIV/0!</v>
      </c>
      <c r="K6" s="20" t="e">
        <f t="array" ref="K6">SQRT(SUM(IF(G6=targ_mat_names,((targets_turn.norm-I6)/targets_e_turn.norm)^2))/((H6-1)*SUM(IF(G6=targ_mat_names,1/targets_e_turn.norm^2))))</f>
        <v>#DIV/0!</v>
      </c>
      <c r="L6" s="20" t="e">
        <f t="shared" si="3"/>
        <v>#DIV/0!</v>
      </c>
      <c r="M6" s="31" t="e">
        <f t="shared" si="4"/>
        <v>#DIV/0!</v>
      </c>
      <c r="N6" s="29">
        <f t="array" ref="N6">SUM(IF($G6=runs!$B$2:$B$304,runs!L$2:L$304))</f>
        <v>0</v>
      </c>
      <c r="O6" s="55">
        <f t="shared" si="5"/>
        <v>1</v>
      </c>
      <c r="P6" s="32">
        <f t="array" ref="P6">SUM(IF($G6=runs!$B$2:$B$304,runs!O$2:O$304))</f>
        <v>0</v>
      </c>
      <c r="Q6" s="32" t="e">
        <f>N6/(P6/charge/constants!$B$3)</f>
        <v>#DIV/0!</v>
      </c>
      <c r="R6" s="32" t="e">
        <f>O6/(P6/charge/constants!$B$3)</f>
        <v>#DIV/0!</v>
      </c>
      <c r="T6" s="32" t="e">
        <f>Q6/eval!$E$18</f>
        <v>#DIV/0!</v>
      </c>
      <c r="U6" s="32" t="e">
        <f>R6/eval!$E$18</f>
        <v>#DIV/0!</v>
      </c>
    </row>
    <row r="7" spans="1:21" x14ac:dyDescent="0.2">
      <c r="A7" s="63">
        <v>4</v>
      </c>
      <c r="B7" s="63">
        <f t="shared" si="0"/>
        <v>0</v>
      </c>
      <c r="C7" s="63" t="str">
        <f>VLOOKUP(A7,targets!A9:$D$44,4,0)</f>
        <v>missing</v>
      </c>
      <c r="D7" s="64" t="e">
        <f>1/(turn.targ236!AL9^2)</f>
        <v>#DIV/0!</v>
      </c>
      <c r="E7" s="64"/>
      <c r="F7" s="34" t="e">
        <f t="shared" si="1"/>
        <v>#N/A</v>
      </c>
      <c r="G7" s="51" t="str">
        <f t="shared" si="2"/>
        <v>missing</v>
      </c>
      <c r="H7" s="29">
        <f t="array" ref="H7">COUNT(IF($G7=materials236!$C$3:$C$42,1))</f>
        <v>25</v>
      </c>
      <c r="I7" s="20" t="e">
        <f t="array" ref="I7">SUM(IF($G7=targ_mat_names,target_weights*targets_turn.norm))/SUM(IF($G7=targ_mat_names,target_weights))</f>
        <v>#DIV/0!</v>
      </c>
      <c r="J7" s="20" t="e">
        <f t="array" ref="J7">SQRT(SUM(IF($G7=targ_mat_names,(target_weights*targets_e_turn.norm)^2))/SUM(IF($G7=targ_mat_names,(target_weights)^2)))</f>
        <v>#DIV/0!</v>
      </c>
      <c r="K7" s="20" t="e">
        <f t="array" ref="K7">SQRT(SUM(IF(G7=targ_mat_names,((targets_turn.norm-I7)/targets_e_turn.norm)^2))/((H7-1)*SUM(IF(G7=targ_mat_names,1/targets_e_turn.norm^2))))</f>
        <v>#DIV/0!</v>
      </c>
      <c r="L7" s="20" t="e">
        <f t="shared" si="3"/>
        <v>#DIV/0!</v>
      </c>
      <c r="M7" s="31" t="e">
        <f t="shared" si="4"/>
        <v>#DIV/0!</v>
      </c>
      <c r="N7" s="29">
        <f t="array" ref="N7">SUM(IF($G7=runs!$B$2:$B$304,runs!L$2:L$304))</f>
        <v>0</v>
      </c>
      <c r="O7" s="55">
        <f t="shared" si="5"/>
        <v>1</v>
      </c>
      <c r="P7" s="32">
        <f t="array" ref="P7">SUM(IF($G7=runs!$B$2:$B$304,runs!O$2:O$304))</f>
        <v>0</v>
      </c>
      <c r="Q7" s="32" t="e">
        <f>N7/(P7/charge/constants!$B$3)</f>
        <v>#DIV/0!</v>
      </c>
      <c r="R7" s="32" t="e">
        <f>O7/(P7/charge/constants!$B$3)</f>
        <v>#DIV/0!</v>
      </c>
      <c r="T7" s="32" t="e">
        <f>Q7/eval!$E$18</f>
        <v>#DIV/0!</v>
      </c>
      <c r="U7" s="32" t="e">
        <f>R7/eval!$E$18</f>
        <v>#DIV/0!</v>
      </c>
    </row>
    <row r="8" spans="1:21" x14ac:dyDescent="0.2">
      <c r="A8" s="63">
        <v>5</v>
      </c>
      <c r="B8" s="63">
        <f t="shared" si="0"/>
        <v>0</v>
      </c>
      <c r="C8" s="63" t="str">
        <f>VLOOKUP(A8,targets!A10:$D$44,4,0)</f>
        <v>missing</v>
      </c>
      <c r="D8" s="64" t="e">
        <f>1/(turn.targ236!AL10^2)</f>
        <v>#DIV/0!</v>
      </c>
      <c r="E8" s="64"/>
      <c r="F8" s="34" t="e">
        <f t="shared" si="1"/>
        <v>#N/A</v>
      </c>
      <c r="G8" s="51" t="str">
        <f t="shared" si="2"/>
        <v>missing</v>
      </c>
      <c r="H8" s="29">
        <f t="array" ref="H8">COUNT(IF($G8=materials236!$C$3:$C$42,1))</f>
        <v>25</v>
      </c>
      <c r="I8" s="20" t="e">
        <f t="array" ref="I8">SUM(IF($G8=targ_mat_names,target_weights*targets_turn.norm))/SUM(IF($G8=targ_mat_names,target_weights))</f>
        <v>#DIV/0!</v>
      </c>
      <c r="J8" s="20" t="e">
        <f t="array" ref="J8">SQRT(SUM(IF($G8=targ_mat_names,(target_weights*targets_e_turn.norm)^2))/SUM(IF($G8=targ_mat_names,(target_weights)^2)))</f>
        <v>#DIV/0!</v>
      </c>
      <c r="K8" s="20" t="e">
        <f t="array" ref="K8">SQRT(SUM(IF(G8=targ_mat_names,((targets_turn.norm-I8)/targets_e_turn.norm)^2))/((H8-1)*SUM(IF(G8=targ_mat_names,1/targets_e_turn.norm^2))))</f>
        <v>#DIV/0!</v>
      </c>
      <c r="L8" s="20" t="e">
        <f t="shared" si="3"/>
        <v>#DIV/0!</v>
      </c>
      <c r="M8" s="31" t="e">
        <f t="shared" si="4"/>
        <v>#DIV/0!</v>
      </c>
      <c r="N8" s="29">
        <f t="array" ref="N8">SUM(IF($G8=runs!$B$2:$B$304,runs!L$2:L$304))</f>
        <v>0</v>
      </c>
      <c r="O8" s="55">
        <f t="shared" si="5"/>
        <v>1</v>
      </c>
      <c r="P8" s="32">
        <f t="array" ref="P8">SUM(IF($G8=runs!$B$2:$B$304,runs!O$2:O$304))</f>
        <v>0</v>
      </c>
      <c r="Q8" s="32" t="e">
        <f>N8/(P8/charge/constants!$B$3)</f>
        <v>#DIV/0!</v>
      </c>
      <c r="R8" s="32" t="e">
        <f>O8/(P8/charge/constants!$B$3)</f>
        <v>#DIV/0!</v>
      </c>
      <c r="T8" s="32" t="e">
        <f>Q8/eval!$E$18</f>
        <v>#DIV/0!</v>
      </c>
      <c r="U8" s="32" t="e">
        <f>R8/eval!$E$18</f>
        <v>#DIV/0!</v>
      </c>
    </row>
    <row r="9" spans="1:21" x14ac:dyDescent="0.2">
      <c r="A9" s="63">
        <v>6</v>
      </c>
      <c r="B9" s="63">
        <f t="shared" si="0"/>
        <v>0</v>
      </c>
      <c r="C9" s="63" t="str">
        <f>VLOOKUP(A9,targets!A11:$D$44,4,0)</f>
        <v>missing</v>
      </c>
      <c r="D9" s="64" t="e">
        <f>1/(turn.targ236!AL11^2)</f>
        <v>#DIV/0!</v>
      </c>
      <c r="E9" s="64"/>
      <c r="F9" s="34" t="e">
        <f t="shared" si="1"/>
        <v>#N/A</v>
      </c>
      <c r="G9" s="51" t="str">
        <f t="shared" si="2"/>
        <v>missing</v>
      </c>
      <c r="H9" s="29">
        <f t="array" ref="H9">COUNT(IF($G9=materials236!$C$3:$C$42,1))</f>
        <v>25</v>
      </c>
      <c r="I9" s="20" t="e">
        <f t="array" ref="I9">SUM(IF($G9=targ_mat_names,target_weights*targets_turn.norm))/SUM(IF($G9=targ_mat_names,target_weights))</f>
        <v>#DIV/0!</v>
      </c>
      <c r="J9" s="20" t="e">
        <f t="array" ref="J9">SQRT(SUM(IF($G9=targ_mat_names,(target_weights*targets_e_turn.norm)^2))/SUM(IF($G9=targ_mat_names,(target_weights)^2)))</f>
        <v>#DIV/0!</v>
      </c>
      <c r="K9" s="20" t="e">
        <f t="array" ref="K9">SQRT(SUM(IF(G9=targ_mat_names,((targets_turn.norm-I9)/targets_e_turn.norm)^2))/((H9-1)*SUM(IF(G9=targ_mat_names,1/targets_e_turn.norm^2))))</f>
        <v>#DIV/0!</v>
      </c>
      <c r="L9" s="20" t="e">
        <f t="shared" si="3"/>
        <v>#DIV/0!</v>
      </c>
      <c r="M9" s="31" t="e">
        <f t="shared" si="4"/>
        <v>#DIV/0!</v>
      </c>
      <c r="N9" s="29">
        <f t="array" ref="N9">SUM(IF($G9=runs!$B$2:$B$304,runs!L$2:L$304))</f>
        <v>0</v>
      </c>
      <c r="O9" s="55">
        <f t="shared" si="5"/>
        <v>1</v>
      </c>
      <c r="P9" s="32">
        <f t="array" ref="P9">SUM(IF($G9=runs!$B$2:$B$304,runs!O$2:O$304))</f>
        <v>0</v>
      </c>
      <c r="Q9" s="32" t="e">
        <f>N9/(P9/charge/constants!$B$3)</f>
        <v>#DIV/0!</v>
      </c>
      <c r="R9" s="32" t="e">
        <f>O9/(P9/charge/constants!$B$3)</f>
        <v>#DIV/0!</v>
      </c>
      <c r="T9" s="32" t="e">
        <f>Q9/eval!$E$18</f>
        <v>#DIV/0!</v>
      </c>
      <c r="U9" s="32" t="e">
        <f>R9/eval!$E$18</f>
        <v>#DIV/0!</v>
      </c>
    </row>
    <row r="10" spans="1:21" x14ac:dyDescent="0.2">
      <c r="A10" s="63">
        <v>7</v>
      </c>
      <c r="B10" s="63">
        <f t="shared" si="0"/>
        <v>29</v>
      </c>
      <c r="C10" s="63" t="str">
        <f>VLOOKUP(A10,targets!A12:$D$44,4,0)</f>
        <v>MS_St60k_U</v>
      </c>
      <c r="D10" s="64">
        <f>1/(turn.targ236!AL12^2)</f>
        <v>356203900301.47937</v>
      </c>
      <c r="E10" s="64"/>
      <c r="F10" s="34" t="e">
        <f t="shared" si="1"/>
        <v>#N/A</v>
      </c>
      <c r="G10" s="51" t="str">
        <f t="shared" si="2"/>
        <v>missing</v>
      </c>
      <c r="H10" s="29">
        <f t="array" ref="H10">COUNT(IF($G10=materials236!$C$3:$C$42,1))</f>
        <v>25</v>
      </c>
      <c r="I10" s="20" t="e">
        <f t="array" ref="I10">SUM(IF($G10=targ_mat_names,target_weights*targets_turn.norm))/SUM(IF($G10=targ_mat_names,target_weights))</f>
        <v>#DIV/0!</v>
      </c>
      <c r="J10" s="20" t="e">
        <f t="array" ref="J10">SQRT(SUM(IF($G10=targ_mat_names,(target_weights*targets_e_turn.norm)^2))/SUM(IF($G10=targ_mat_names,(target_weights)^2)))</f>
        <v>#DIV/0!</v>
      </c>
      <c r="K10" s="20" t="e">
        <f t="array" ref="K10">SQRT(SUM(IF(G10=targ_mat_names,((targets_turn.norm-I10)/targets_e_turn.norm)^2))/((H10-1)*SUM(IF(G10=targ_mat_names,1/targets_e_turn.norm^2))))</f>
        <v>#DIV/0!</v>
      </c>
      <c r="L10" s="20" t="e">
        <f t="shared" si="3"/>
        <v>#DIV/0!</v>
      </c>
      <c r="M10" s="31" t="e">
        <f t="shared" si="4"/>
        <v>#DIV/0!</v>
      </c>
      <c r="N10" s="29">
        <f t="array" ref="N10">SUM(IF($G10=runs!$B$2:$B$304,runs!L$2:L$304))</f>
        <v>0</v>
      </c>
      <c r="O10" s="55">
        <f t="shared" si="5"/>
        <v>1</v>
      </c>
      <c r="P10" s="32">
        <f t="array" ref="P10">SUM(IF($G10=runs!$B$2:$B$304,runs!O$2:O$304))</f>
        <v>0</v>
      </c>
      <c r="Q10" s="32" t="e">
        <f>N10/(P10/charge/constants!$B$3)</f>
        <v>#DIV/0!</v>
      </c>
      <c r="R10" s="32" t="e">
        <f>O10/(P10/charge/constants!$B$3)</f>
        <v>#DIV/0!</v>
      </c>
      <c r="T10" s="32" t="e">
        <f>Q10/eval!$E$18</f>
        <v>#DIV/0!</v>
      </c>
      <c r="U10" s="32" t="e">
        <f>R10/eval!$E$18</f>
        <v>#DIV/0!</v>
      </c>
    </row>
    <row r="11" spans="1:21" x14ac:dyDescent="0.2">
      <c r="A11" s="63">
        <v>8</v>
      </c>
      <c r="B11" s="63">
        <f t="shared" si="0"/>
        <v>29</v>
      </c>
      <c r="C11" s="63" t="str">
        <f>VLOOKUP(A11,targets!A13:$D$44,4,0)</f>
        <v>MS_St60k_U</v>
      </c>
      <c r="D11" s="64">
        <f>1/(turn.targ236!AL13^2)</f>
        <v>103264309231.51521</v>
      </c>
      <c r="E11" s="64"/>
      <c r="F11" s="34" t="e">
        <f t="shared" si="1"/>
        <v>#N/A</v>
      </c>
      <c r="G11" s="51" t="str">
        <f t="shared" si="2"/>
        <v>missing</v>
      </c>
      <c r="H11" s="29">
        <f t="array" ref="H11">COUNT(IF($G11=materials236!$C$3:$C$42,1))</f>
        <v>25</v>
      </c>
      <c r="I11" s="20" t="e">
        <f t="array" ref="I11">SUM(IF($G11=targ_mat_names,target_weights*targets_turn.norm))/SUM(IF($G11=targ_mat_names,target_weights))</f>
        <v>#DIV/0!</v>
      </c>
      <c r="J11" s="20" t="e">
        <f t="array" ref="J11">SQRT(SUM(IF($G11=targ_mat_names,(target_weights*targets_e_turn.norm)^2))/SUM(IF($G11=targ_mat_names,(target_weights)^2)))</f>
        <v>#DIV/0!</v>
      </c>
      <c r="K11" s="20" t="e">
        <f t="array" ref="K11">SQRT(SUM(IF(G11=targ_mat_names,((targets_turn.norm-I11)/targets_e_turn.norm)^2))/((H11-1)*SUM(IF(G11=targ_mat_names,1/targets_e_turn.norm^2))))</f>
        <v>#DIV/0!</v>
      </c>
      <c r="L11" s="20" t="e">
        <f t="shared" si="3"/>
        <v>#DIV/0!</v>
      </c>
      <c r="M11" s="31" t="e">
        <f t="shared" si="4"/>
        <v>#DIV/0!</v>
      </c>
      <c r="N11" s="29">
        <f t="array" ref="N11">SUM(IF($G11=runs!$B$2:$B$304,runs!L$2:L$304))</f>
        <v>0</v>
      </c>
      <c r="O11" s="55">
        <f t="shared" si="5"/>
        <v>1</v>
      </c>
      <c r="P11" s="32">
        <f t="array" ref="P11">SUM(IF($G11=runs!$B$2:$B$304,runs!O$2:O$304))</f>
        <v>0</v>
      </c>
      <c r="Q11" s="32" t="e">
        <f>N11/(P11/charge/constants!$B$3)</f>
        <v>#DIV/0!</v>
      </c>
      <c r="R11" s="32" t="e">
        <f>O11/(P11/charge/constants!$B$3)</f>
        <v>#DIV/0!</v>
      </c>
      <c r="T11" s="32" t="e">
        <f>Q11/eval!$E$18</f>
        <v>#DIV/0!</v>
      </c>
      <c r="U11" s="32" t="e">
        <f>R11/eval!$E$18</f>
        <v>#DIV/0!</v>
      </c>
    </row>
    <row r="12" spans="1:21" x14ac:dyDescent="0.2">
      <c r="A12" s="63">
        <v>9</v>
      </c>
      <c r="B12" s="63">
        <f t="shared" si="0"/>
        <v>29</v>
      </c>
      <c r="C12" s="63" t="str">
        <f>VLOOKUP(A12,targets!A14:$D$44,4,0)</f>
        <v>MS_St60k_U</v>
      </c>
      <c r="D12" s="64">
        <f>1/(turn.targ236!AL14^2)</f>
        <v>180132002999.1228</v>
      </c>
      <c r="E12" s="64"/>
      <c r="F12" s="34" t="e">
        <f t="shared" si="1"/>
        <v>#N/A</v>
      </c>
      <c r="G12" s="51" t="str">
        <f t="shared" si="2"/>
        <v>missing</v>
      </c>
      <c r="H12" s="29">
        <f t="array" ref="H12">COUNT(IF($G12=materials236!$C$3:$C$42,1))</f>
        <v>25</v>
      </c>
      <c r="I12" s="20" t="e">
        <f t="array" ref="I12">SUM(IF($G12=targ_mat_names,target_weights*targets_turn.norm))/SUM(IF($G12=targ_mat_names,target_weights))</f>
        <v>#DIV/0!</v>
      </c>
      <c r="J12" s="20" t="e">
        <f t="array" ref="J12">SQRT(SUM(IF($G12=targ_mat_names,(target_weights*targets_e_turn.norm)^2))/SUM(IF($G12=targ_mat_names,(target_weights)^2)))</f>
        <v>#DIV/0!</v>
      </c>
      <c r="K12" s="20" t="e">
        <f t="array" ref="K12">SQRT(SUM(IF(G12=targ_mat_names,((targets_turn.norm-I12)/targets_e_turn.norm)^2))/((H12-1)*SUM(IF(G12=targ_mat_names,1/targets_e_turn.norm^2))))</f>
        <v>#DIV/0!</v>
      </c>
      <c r="L12" s="20" t="e">
        <f t="shared" si="3"/>
        <v>#DIV/0!</v>
      </c>
      <c r="M12" s="31" t="e">
        <f t="shared" si="4"/>
        <v>#DIV/0!</v>
      </c>
      <c r="N12" s="29">
        <f t="array" ref="N12">SUM(IF($G12=runs!$B$2:$B$304,runs!L$2:L$304))</f>
        <v>0</v>
      </c>
      <c r="O12" s="55">
        <f t="shared" si="5"/>
        <v>1</v>
      </c>
      <c r="P12" s="32">
        <f t="array" ref="P12">SUM(IF($G12=runs!$B$2:$B$304,runs!O$2:O$304))</f>
        <v>0</v>
      </c>
      <c r="Q12" s="32" t="e">
        <f>N12/(P12/charge/constants!$B$3)</f>
        <v>#DIV/0!</v>
      </c>
      <c r="R12" s="32" t="e">
        <f>O12/(P12/charge/constants!$B$3)</f>
        <v>#DIV/0!</v>
      </c>
      <c r="T12" s="32" t="e">
        <f>Q12/eval!$E$18</f>
        <v>#DIV/0!</v>
      </c>
      <c r="U12" s="32" t="e">
        <f>R12/eval!$E$18</f>
        <v>#DIV/0!</v>
      </c>
    </row>
    <row r="13" spans="1:21" x14ac:dyDescent="0.2">
      <c r="A13" s="63">
        <v>10</v>
      </c>
      <c r="B13" s="63">
        <f t="shared" si="0"/>
        <v>36</v>
      </c>
      <c r="C13" s="63" t="str">
        <f>VLOOKUP(A13,targets!A15:$D$44,4,0)</f>
        <v>Vienna-KkU</v>
      </c>
      <c r="D13" s="64">
        <f>1/(turn.targ236!AL15^2)</f>
        <v>2.1447800067322802E+22</v>
      </c>
      <c r="E13" s="64"/>
      <c r="F13" s="34" t="e">
        <f t="shared" si="1"/>
        <v>#N/A</v>
      </c>
      <c r="G13" s="51" t="str">
        <f t="shared" si="2"/>
        <v>missing</v>
      </c>
      <c r="H13" s="29">
        <f t="array" ref="H13">COUNT(IF($G13=materials236!$C$3:$C$42,1))</f>
        <v>25</v>
      </c>
      <c r="I13" s="20" t="e">
        <f t="array" ref="I13">SUM(IF($G13=targ_mat_names,target_weights*targets_turn.norm))/SUM(IF($G13=targ_mat_names,target_weights))</f>
        <v>#DIV/0!</v>
      </c>
      <c r="J13" s="20" t="e">
        <f t="array" ref="J13">SQRT(SUM(IF($G13=targ_mat_names,(target_weights*targets_e_turn.norm)^2))/SUM(IF($G13=targ_mat_names,(target_weights)^2)))</f>
        <v>#DIV/0!</v>
      </c>
      <c r="K13" s="20" t="e">
        <f t="array" ref="K13">SQRT(SUM(IF(G13=targ_mat_names,((targets_turn.norm-I13)/targets_e_turn.norm)^2))/((H13-1)*SUM(IF(G13=targ_mat_names,1/targets_e_turn.norm^2))))</f>
        <v>#DIV/0!</v>
      </c>
      <c r="L13" s="20" t="e">
        <f t="shared" si="3"/>
        <v>#DIV/0!</v>
      </c>
      <c r="M13" s="31" t="e">
        <f t="shared" si="4"/>
        <v>#DIV/0!</v>
      </c>
      <c r="N13" s="29">
        <f t="array" ref="N13">SUM(IF($G13=runs!$B$2:$B$304,runs!L$2:L$304))</f>
        <v>0</v>
      </c>
      <c r="O13" s="55">
        <f t="shared" si="5"/>
        <v>1</v>
      </c>
      <c r="P13" s="32">
        <f t="array" ref="P13">SUM(IF($G13=runs!$B$2:$B$304,runs!O$2:O$304))</f>
        <v>0</v>
      </c>
      <c r="Q13" s="32" t="e">
        <f>N13/(P13/charge/constants!$B$3)</f>
        <v>#DIV/0!</v>
      </c>
      <c r="R13" s="32" t="e">
        <f>O13/(P13/charge/constants!$B$3)</f>
        <v>#DIV/0!</v>
      </c>
      <c r="T13" s="32" t="e">
        <f>Q13/eval!$E$18</f>
        <v>#DIV/0!</v>
      </c>
      <c r="U13" s="32" t="e">
        <f>R13/eval!$E$18</f>
        <v>#DIV/0!</v>
      </c>
    </row>
    <row r="14" spans="1:21" x14ac:dyDescent="0.2">
      <c r="A14" s="63">
        <v>11</v>
      </c>
      <c r="B14" s="63">
        <f t="shared" si="0"/>
        <v>26</v>
      </c>
      <c r="C14" s="63" t="str">
        <f>VLOOKUP(A14,targets!A16:$D$44,4,0)</f>
        <v>MS_St60e_U</v>
      </c>
      <c r="D14" s="64">
        <f>1/(turn.targ236!AL16^2)</f>
        <v>863921217318.42969</v>
      </c>
      <c r="E14" s="64"/>
      <c r="F14" s="34" t="e">
        <f t="shared" si="1"/>
        <v>#N/A</v>
      </c>
      <c r="G14" s="51" t="str">
        <f t="shared" si="2"/>
        <v>missing</v>
      </c>
      <c r="H14" s="29">
        <f t="array" ref="H14">COUNT(IF($G14=materials236!$C$3:$C$42,1))</f>
        <v>25</v>
      </c>
      <c r="I14" s="20" t="e">
        <f t="array" ref="I14">SUM(IF($G14=targ_mat_names,target_weights*targets_turn.norm))/SUM(IF($G14=targ_mat_names,target_weights))</f>
        <v>#DIV/0!</v>
      </c>
      <c r="J14" s="20" t="e">
        <f t="array" ref="J14">SQRT(SUM(IF($G14=targ_mat_names,(target_weights*targets_e_turn.norm)^2))/SUM(IF($G14=targ_mat_names,(target_weights)^2)))</f>
        <v>#DIV/0!</v>
      </c>
      <c r="K14" s="20" t="e">
        <f t="array" ref="K14">SQRT(SUM(IF(G14=targ_mat_names,((targets_turn.norm-I14)/targets_e_turn.norm)^2))/((H14-1)*SUM(IF(G14=targ_mat_names,1/targets_e_turn.norm^2))))</f>
        <v>#DIV/0!</v>
      </c>
      <c r="L14" s="20" t="e">
        <f t="shared" si="3"/>
        <v>#DIV/0!</v>
      </c>
      <c r="M14" s="31" t="e">
        <f t="shared" si="4"/>
        <v>#DIV/0!</v>
      </c>
      <c r="N14" s="29">
        <f t="array" ref="N14">SUM(IF($G14=runs!$B$2:$B$304,runs!L$2:L$304))</f>
        <v>0</v>
      </c>
      <c r="O14" s="55">
        <f t="shared" si="5"/>
        <v>1</v>
      </c>
      <c r="P14" s="32">
        <f t="array" ref="P14">SUM(IF($G14=runs!$B$2:$B$304,runs!O$2:O$304))</f>
        <v>0</v>
      </c>
      <c r="Q14" s="32" t="e">
        <f>N14/(P14/charge/constants!$B$3)</f>
        <v>#DIV/0!</v>
      </c>
      <c r="R14" s="32" t="e">
        <f>O14/(P14/charge/constants!$B$3)</f>
        <v>#DIV/0!</v>
      </c>
      <c r="T14" s="32" t="e">
        <f>Q14/eval!$E$18</f>
        <v>#DIV/0!</v>
      </c>
      <c r="U14" s="32" t="e">
        <f>R14/eval!$E$18</f>
        <v>#DIV/0!</v>
      </c>
    </row>
    <row r="15" spans="1:21" x14ac:dyDescent="0.2">
      <c r="A15" s="63">
        <v>12</v>
      </c>
      <c r="B15" s="63">
        <f t="shared" si="0"/>
        <v>26</v>
      </c>
      <c r="C15" s="63" t="str">
        <f>VLOOKUP(A15,targets!A17:$D$44,4,0)</f>
        <v>MS_St60e_U</v>
      </c>
      <c r="D15" s="64">
        <f>1/(turn.targ236!AL17^2)</f>
        <v>2026121128155.1882</v>
      </c>
      <c r="E15" s="64"/>
      <c r="F15" s="34" t="e">
        <f t="shared" si="1"/>
        <v>#N/A</v>
      </c>
      <c r="G15" s="51" t="str">
        <f t="shared" si="2"/>
        <v>missing</v>
      </c>
      <c r="H15" s="29">
        <f t="array" ref="H15">COUNT(IF($G15=materials236!$C$3:$C$42,1))</f>
        <v>25</v>
      </c>
      <c r="I15" s="20" t="e">
        <f t="array" ref="I15">SUM(IF($G15=targ_mat_names,target_weights*targets_turn.norm))/SUM(IF($G15=targ_mat_names,target_weights))</f>
        <v>#DIV/0!</v>
      </c>
      <c r="J15" s="20" t="e">
        <f t="array" ref="J15">SQRT(SUM(IF($G15=targ_mat_names,(target_weights*targets_e_turn.norm)^2))/SUM(IF($G15=targ_mat_names,(target_weights)^2)))</f>
        <v>#DIV/0!</v>
      </c>
      <c r="K15" s="20" t="e">
        <f t="array" ref="K15">SQRT(SUM(IF(G15=targ_mat_names,((targets_turn.norm-I15)/targets_e_turn.norm)^2))/((H15-1)*SUM(IF(G15=targ_mat_names,1/targets_e_turn.norm^2))))</f>
        <v>#DIV/0!</v>
      </c>
      <c r="L15" s="20" t="e">
        <f t="shared" si="3"/>
        <v>#DIV/0!</v>
      </c>
      <c r="M15" s="31" t="e">
        <f t="shared" si="4"/>
        <v>#DIV/0!</v>
      </c>
      <c r="N15" s="29">
        <f t="array" ref="N15">SUM(IF($G15=runs!$B$2:$B$304,runs!L$2:L$304))</f>
        <v>0</v>
      </c>
      <c r="O15" s="55">
        <f t="shared" si="5"/>
        <v>1</v>
      </c>
      <c r="P15" s="32">
        <f t="array" ref="P15">SUM(IF($G15=runs!$B$2:$B$304,runs!O$2:O$304))</f>
        <v>0</v>
      </c>
      <c r="Q15" s="32" t="e">
        <f>N15/(P15/charge/constants!$B$3)</f>
        <v>#DIV/0!</v>
      </c>
      <c r="R15" s="32" t="e">
        <f>O15/(P15/charge/constants!$B$3)</f>
        <v>#DIV/0!</v>
      </c>
      <c r="T15" s="32" t="e">
        <f>Q15/eval!$E$18</f>
        <v>#DIV/0!</v>
      </c>
      <c r="U15" s="32" t="e">
        <f>R15/eval!$E$18</f>
        <v>#DIV/0!</v>
      </c>
    </row>
    <row r="16" spans="1:21" x14ac:dyDescent="0.2">
      <c r="A16" s="63">
        <v>13</v>
      </c>
      <c r="B16" s="63">
        <f t="shared" si="0"/>
        <v>26</v>
      </c>
      <c r="C16" s="63" t="str">
        <f>VLOOKUP(A16,targets!A18:$D$44,4,0)</f>
        <v>MS_St60e_U</v>
      </c>
      <c r="D16" s="64">
        <f>1/(turn.targ236!AL18^2)</f>
        <v>1192259180674.4729</v>
      </c>
      <c r="E16" s="64"/>
      <c r="F16" s="34" t="e">
        <f t="shared" si="1"/>
        <v>#N/A</v>
      </c>
      <c r="G16" s="51" t="str">
        <f t="shared" si="2"/>
        <v>missing</v>
      </c>
      <c r="H16" s="29">
        <f t="array" ref="H16">COUNT(IF($G16=materials236!$C$3:$C$42,1))</f>
        <v>25</v>
      </c>
      <c r="I16" s="20" t="e">
        <f t="array" ref="I16">SUM(IF($G16=targ_mat_names,target_weights*targets_turn.norm))/SUM(IF($G16=targ_mat_names,target_weights))</f>
        <v>#DIV/0!</v>
      </c>
      <c r="J16" s="20" t="e">
        <f t="array" ref="J16">SQRT(SUM(IF($G16=targ_mat_names,(target_weights*targets_e_turn.norm)^2))/SUM(IF($G16=targ_mat_names,(target_weights)^2)))</f>
        <v>#DIV/0!</v>
      </c>
      <c r="K16" s="20" t="e">
        <f t="array" ref="K16">SQRT(SUM(IF(G16=targ_mat_names,((targets_turn.norm-I16)/targets_e_turn.norm)^2))/((H16-1)*SUM(IF(G16=targ_mat_names,1/targets_e_turn.norm^2))))</f>
        <v>#DIV/0!</v>
      </c>
      <c r="L16" s="20" t="e">
        <f t="shared" si="3"/>
        <v>#DIV/0!</v>
      </c>
      <c r="M16" s="31" t="e">
        <f t="shared" si="4"/>
        <v>#DIV/0!</v>
      </c>
      <c r="N16" s="29">
        <f t="array" ref="N16">SUM(IF($G16=runs!$B$2:$B$304,runs!L$2:L$304))</f>
        <v>0</v>
      </c>
      <c r="O16" s="55">
        <f t="shared" si="5"/>
        <v>1</v>
      </c>
      <c r="P16" s="32">
        <f t="array" ref="P16">SUM(IF($G16=runs!$B$2:$B$304,runs!O$2:O$304))</f>
        <v>0</v>
      </c>
      <c r="Q16" s="32" t="e">
        <f>N16/(P16/charge/constants!$B$3)</f>
        <v>#DIV/0!</v>
      </c>
      <c r="R16" s="32" t="e">
        <f>O16/(P16/charge/constants!$B$3)</f>
        <v>#DIV/0!</v>
      </c>
      <c r="T16" s="32" t="e">
        <f>Q16/eval!$E$18</f>
        <v>#DIV/0!</v>
      </c>
      <c r="U16" s="32" t="e">
        <f>R16/eval!$E$18</f>
        <v>#DIV/0!</v>
      </c>
    </row>
    <row r="17" spans="1:21" x14ac:dyDescent="0.2">
      <c r="A17" s="63">
        <v>14</v>
      </c>
      <c r="B17" s="63">
        <f t="shared" si="0"/>
        <v>32</v>
      </c>
      <c r="C17" s="63" t="str">
        <f>VLOOKUP(A17,targets!A19:$D$44,4,0)</f>
        <v>MS_St60w_U</v>
      </c>
      <c r="D17" s="64">
        <f>1/(turn.targ236!AL19^2)</f>
        <v>84391709454.59079</v>
      </c>
      <c r="E17" s="64"/>
      <c r="F17" s="34" t="e">
        <f t="shared" si="1"/>
        <v>#N/A</v>
      </c>
      <c r="G17" s="51" t="str">
        <f t="shared" si="2"/>
        <v>missing</v>
      </c>
      <c r="H17" s="29">
        <f t="array" ref="H17">COUNT(IF($G17=materials236!$C$3:$C$42,1))</f>
        <v>25</v>
      </c>
      <c r="I17" s="20" t="e">
        <f t="array" ref="I17">SUM(IF($G17=targ_mat_names,target_weights*targets_turn.norm))/SUM(IF($G17=targ_mat_names,target_weights))</f>
        <v>#DIV/0!</v>
      </c>
      <c r="J17" s="20" t="e">
        <f t="array" ref="J17">SQRT(SUM(IF($G17=targ_mat_names,(target_weights*targets_e_turn.norm)^2))/SUM(IF($G17=targ_mat_names,(target_weights)^2)))</f>
        <v>#DIV/0!</v>
      </c>
      <c r="K17" s="20" t="e">
        <f t="array" ref="K17">SQRT(SUM(IF(G17=targ_mat_names,((targets_turn.norm-I17)/targets_e_turn.norm)^2))/((H17-1)*SUM(IF(G17=targ_mat_names,1/targets_e_turn.norm^2))))</f>
        <v>#DIV/0!</v>
      </c>
      <c r="L17" s="20" t="e">
        <f t="shared" si="3"/>
        <v>#DIV/0!</v>
      </c>
      <c r="M17" s="31" t="e">
        <f t="shared" si="4"/>
        <v>#DIV/0!</v>
      </c>
      <c r="N17" s="29">
        <f t="array" ref="N17">SUM(IF($G17=runs!$B$2:$B$304,runs!L$2:L$304))</f>
        <v>0</v>
      </c>
      <c r="O17" s="55">
        <f t="shared" si="5"/>
        <v>1</v>
      </c>
      <c r="P17" s="32">
        <f t="array" ref="P17">SUM(IF($G17=runs!$B$2:$B$304,runs!O$2:O$304))</f>
        <v>0</v>
      </c>
      <c r="Q17" s="32" t="e">
        <f>N17/(P17/charge/constants!$B$3)</f>
        <v>#DIV/0!</v>
      </c>
      <c r="R17" s="32" t="e">
        <f>O17/(P17/charge/constants!$B$3)</f>
        <v>#DIV/0!</v>
      </c>
      <c r="T17" s="32" t="e">
        <f>Q17/eval!$E$18</f>
        <v>#DIV/0!</v>
      </c>
      <c r="U17" s="32" t="e">
        <f>R17/eval!$E$18</f>
        <v>#DIV/0!</v>
      </c>
    </row>
    <row r="18" spans="1:21" x14ac:dyDescent="0.2">
      <c r="A18" s="63">
        <v>15</v>
      </c>
      <c r="B18" s="63">
        <f t="shared" si="0"/>
        <v>37</v>
      </c>
      <c r="C18" s="63" t="str">
        <f>VLOOKUP(A18,targets!A20:$D$44,4,0)</f>
        <v>Vienna-US8</v>
      </c>
      <c r="D18" s="64">
        <f>1/(turn.targ236!AL20^2)</f>
        <v>2.5895220130350096E+19</v>
      </c>
      <c r="E18" s="64"/>
      <c r="F18" s="34" t="e">
        <f t="shared" si="1"/>
        <v>#N/A</v>
      </c>
      <c r="G18" s="51" t="str">
        <f t="shared" si="2"/>
        <v>missing</v>
      </c>
      <c r="H18" s="29">
        <f t="array" ref="H18">COUNT(IF($G18=materials236!$C$3:$C$42,1))</f>
        <v>25</v>
      </c>
      <c r="I18" s="20" t="e">
        <f t="array" ref="I18">SUM(IF($G18=targ_mat_names,target_weights*targets_turn.norm))/SUM(IF($G18=targ_mat_names,target_weights))</f>
        <v>#DIV/0!</v>
      </c>
      <c r="J18" s="20" t="e">
        <f t="array" ref="J18">SQRT(SUM(IF($G18=targ_mat_names,(target_weights*targets_e_turn.norm)^2))/SUM(IF($G18=targ_mat_names,(target_weights)^2)))</f>
        <v>#DIV/0!</v>
      </c>
      <c r="K18" s="20" t="e">
        <f t="array" ref="K18">SQRT(SUM(IF(G18=targ_mat_names,((targets_turn.norm-I18)/targets_e_turn.norm)^2))/((H18-1)*SUM(IF(G18=targ_mat_names,1/targets_e_turn.norm^2))))</f>
        <v>#DIV/0!</v>
      </c>
      <c r="L18" s="20" t="e">
        <f t="shared" si="3"/>
        <v>#DIV/0!</v>
      </c>
      <c r="M18" s="31" t="e">
        <f t="shared" si="4"/>
        <v>#DIV/0!</v>
      </c>
      <c r="N18" s="29">
        <f t="array" ref="N18">SUM(IF($G18=runs!$B$2:$B$304,runs!L$2:L$304))</f>
        <v>0</v>
      </c>
      <c r="O18" s="55">
        <f t="shared" si="5"/>
        <v>1</v>
      </c>
      <c r="P18" s="32">
        <f t="array" ref="P18">SUM(IF($G18=runs!$B$2:$B$304,runs!O$2:O$304))</f>
        <v>0</v>
      </c>
      <c r="Q18" s="32" t="e">
        <f>N18/(P18/charge/constants!$B$3)</f>
        <v>#DIV/0!</v>
      </c>
      <c r="R18" s="32" t="e">
        <f>O18/(P18/charge/constants!$B$3)</f>
        <v>#DIV/0!</v>
      </c>
      <c r="T18" s="32" t="e">
        <f>Q18/eval!$E$18</f>
        <v>#DIV/0!</v>
      </c>
      <c r="U18" s="32" t="e">
        <f>R18/eval!$E$18</f>
        <v>#DIV/0!</v>
      </c>
    </row>
    <row r="19" spans="1:21" x14ac:dyDescent="0.2">
      <c r="A19" s="63">
        <v>16</v>
      </c>
      <c r="B19" s="63">
        <f t="shared" si="0"/>
        <v>32</v>
      </c>
      <c r="C19" s="63" t="str">
        <f>VLOOKUP(A19,targets!A21:$D$44,4,0)</f>
        <v>MS_St60w_U</v>
      </c>
      <c r="D19" s="64">
        <f>1/(turn.targ236!AL21^2)</f>
        <v>51588719922.86084</v>
      </c>
      <c r="E19" s="64"/>
      <c r="F19" s="34" t="e">
        <f t="shared" si="1"/>
        <v>#N/A</v>
      </c>
      <c r="G19" s="51" t="str">
        <f t="shared" si="2"/>
        <v>missing</v>
      </c>
      <c r="H19" s="29">
        <f t="array" ref="H19">COUNT(IF($G19=materials236!$C$3:$C$42,1))</f>
        <v>25</v>
      </c>
      <c r="I19" s="20" t="e">
        <f t="array" ref="I19">SUM(IF($G19=targ_mat_names,target_weights*targets_turn.norm))/SUM(IF($G19=targ_mat_names,target_weights))</f>
        <v>#DIV/0!</v>
      </c>
      <c r="J19" s="20" t="e">
        <f t="array" ref="J19">SQRT(SUM(IF($G19=targ_mat_names,(target_weights*targets_e_turn.norm)^2))/SUM(IF($G19=targ_mat_names,(target_weights)^2)))</f>
        <v>#DIV/0!</v>
      </c>
      <c r="K19" s="20" t="e">
        <f t="array" ref="K19">SQRT(SUM(IF(G19=targ_mat_names,((targets_turn.norm-I19)/targets_e_turn.norm)^2))/((H19-1)*SUM(IF(G19=targ_mat_names,1/targets_e_turn.norm^2))))</f>
        <v>#DIV/0!</v>
      </c>
      <c r="L19" s="20" t="e">
        <f t="shared" si="3"/>
        <v>#DIV/0!</v>
      </c>
      <c r="M19" s="31" t="e">
        <f t="shared" si="4"/>
        <v>#DIV/0!</v>
      </c>
      <c r="N19" s="29">
        <f t="array" ref="N19">SUM(IF($G19=runs!$B$2:$B$304,runs!L$2:L$304))</f>
        <v>0</v>
      </c>
      <c r="O19" s="55">
        <f t="shared" si="5"/>
        <v>1</v>
      </c>
      <c r="P19" s="32">
        <f t="array" ref="P19">SUM(IF($G19=runs!$B$2:$B$304,runs!O$2:O$304))</f>
        <v>0</v>
      </c>
      <c r="Q19" s="32" t="e">
        <f>N19/(P19/charge/constants!$B$3)</f>
        <v>#DIV/0!</v>
      </c>
      <c r="R19" s="32" t="e">
        <f>O19/(P19/charge/constants!$B$3)</f>
        <v>#DIV/0!</v>
      </c>
      <c r="T19" s="32" t="e">
        <f>Q19/eval!$E$18</f>
        <v>#DIV/0!</v>
      </c>
      <c r="U19" s="32" t="e">
        <f>R19/eval!$E$18</f>
        <v>#DIV/0!</v>
      </c>
    </row>
    <row r="20" spans="1:21" x14ac:dyDescent="0.2">
      <c r="A20" s="63">
        <v>17</v>
      </c>
      <c r="B20" s="63">
        <f t="shared" si="0"/>
        <v>32</v>
      </c>
      <c r="C20" s="63" t="str">
        <f>VLOOKUP(A20,targets!A22:$D$44,4,0)</f>
        <v>MS_St60w_U</v>
      </c>
      <c r="D20" s="64">
        <f>1/(turn.targ236!AL22^2)</f>
        <v>205871175811.58386</v>
      </c>
      <c r="E20" s="64"/>
      <c r="F20" s="34" t="e">
        <f t="shared" si="1"/>
        <v>#N/A</v>
      </c>
      <c r="G20" s="51" t="str">
        <f t="shared" si="2"/>
        <v>missing</v>
      </c>
      <c r="H20" s="29">
        <f t="array" ref="H20">COUNT(IF($G20=materials236!$C$3:$C$42,1))</f>
        <v>25</v>
      </c>
      <c r="I20" s="20" t="e">
        <f t="array" ref="I20">SUM(IF($G20=targ_mat_names,target_weights*targets_turn.norm))/SUM(IF($G20=targ_mat_names,target_weights))</f>
        <v>#DIV/0!</v>
      </c>
      <c r="J20" s="20" t="e">
        <f t="array" ref="J20">SQRT(SUM(IF($G20=targ_mat_names,(target_weights*targets_e_turn.norm)^2))/SUM(IF($G20=targ_mat_names,(target_weights)^2)))</f>
        <v>#DIV/0!</v>
      </c>
      <c r="K20" s="20" t="e">
        <f t="array" ref="K20">SQRT(SUM(IF(G20=targ_mat_names,((targets_turn.norm-I20)/targets_e_turn.norm)^2))/((H20-1)*SUM(IF(G20=targ_mat_names,1/targets_e_turn.norm^2))))</f>
        <v>#DIV/0!</v>
      </c>
      <c r="L20" s="20" t="e">
        <f t="shared" si="3"/>
        <v>#DIV/0!</v>
      </c>
      <c r="M20" s="31" t="e">
        <f t="shared" si="4"/>
        <v>#DIV/0!</v>
      </c>
      <c r="N20" s="29">
        <f t="array" ref="N20">SUM(IF($G20=runs!$B$2:$B$304,runs!L$2:L$304))</f>
        <v>0</v>
      </c>
      <c r="O20" s="55">
        <f t="shared" si="5"/>
        <v>1</v>
      </c>
      <c r="P20" s="32">
        <f t="array" ref="P20">SUM(IF($G20=runs!$B$2:$B$304,runs!O$2:O$304))</f>
        <v>0</v>
      </c>
      <c r="Q20" s="32" t="e">
        <f>N20/(P20/charge/constants!$B$3)</f>
        <v>#DIV/0!</v>
      </c>
      <c r="R20" s="32" t="e">
        <f>O20/(P20/charge/constants!$B$3)</f>
        <v>#DIV/0!</v>
      </c>
      <c r="T20" s="32" t="e">
        <f>Q20/eval!$E$18</f>
        <v>#DIV/0!</v>
      </c>
      <c r="U20" s="32" t="e">
        <f>R20/eval!$E$18</f>
        <v>#DIV/0!</v>
      </c>
    </row>
    <row r="21" spans="1:21" x14ac:dyDescent="0.2">
      <c r="A21" s="63">
        <v>18</v>
      </c>
      <c r="B21" s="63">
        <f t="shared" si="0"/>
        <v>25</v>
      </c>
      <c r="C21" s="63" t="str">
        <f>VLOOKUP(A21,targets!A23:$D$44,4,0)</f>
        <v>MS_Blank_20091102</v>
      </c>
      <c r="D21" s="64">
        <f>1/(turn.targ236!AL23^2)</f>
        <v>140156161010153.81</v>
      </c>
      <c r="E21" s="64"/>
      <c r="F21" s="34" t="e">
        <f t="shared" si="1"/>
        <v>#N/A</v>
      </c>
      <c r="G21" s="51" t="str">
        <f t="shared" si="2"/>
        <v>missing</v>
      </c>
      <c r="H21" s="29">
        <f t="array" ref="H21">COUNT(IF($G21=materials236!$C$3:$C$42,1))</f>
        <v>25</v>
      </c>
      <c r="I21" s="20" t="e">
        <f t="array" ref="I21">SUM(IF($G21=targ_mat_names,target_weights*targets_turn.norm))/SUM(IF($G21=targ_mat_names,target_weights))</f>
        <v>#DIV/0!</v>
      </c>
      <c r="J21" s="20" t="e">
        <f t="array" ref="J21">SQRT(SUM(IF($G21=targ_mat_names,(target_weights*targets_e_turn.norm)^2))/SUM(IF($G21=targ_mat_names,(target_weights)^2)))</f>
        <v>#DIV/0!</v>
      </c>
      <c r="K21" s="20" t="e">
        <f t="array" ref="K21">SQRT(SUM(IF(G21=targ_mat_names,((targets_turn.norm-I21)/targets_e_turn.norm)^2))/((H21-1)*SUM(IF(G21=targ_mat_names,1/targets_e_turn.norm^2))))</f>
        <v>#DIV/0!</v>
      </c>
      <c r="L21" s="20" t="e">
        <f t="shared" si="3"/>
        <v>#DIV/0!</v>
      </c>
      <c r="M21" s="31" t="e">
        <f t="shared" si="4"/>
        <v>#DIV/0!</v>
      </c>
      <c r="N21" s="29">
        <f t="array" ref="N21">SUM(IF($G21=runs!$B$2:$B$304,runs!L$2:L$304))</f>
        <v>0</v>
      </c>
      <c r="O21" s="55">
        <f t="shared" si="5"/>
        <v>1</v>
      </c>
      <c r="P21" s="32">
        <f t="array" ref="P21">SUM(IF($G21=runs!$B$2:$B$304,runs!O$2:O$304))</f>
        <v>0</v>
      </c>
      <c r="Q21" s="32" t="e">
        <f>N21/(P21/charge/constants!$B$3)</f>
        <v>#DIV/0!</v>
      </c>
      <c r="R21" s="32" t="e">
        <f>O21/(P21/charge/constants!$B$3)</f>
        <v>#DIV/0!</v>
      </c>
      <c r="T21" s="32" t="e">
        <f>Q21/eval!$E$18</f>
        <v>#DIV/0!</v>
      </c>
      <c r="U21" s="32" t="e">
        <f>R21/eval!$E$18</f>
        <v>#DIV/0!</v>
      </c>
    </row>
    <row r="22" spans="1:21" x14ac:dyDescent="0.2">
      <c r="A22" s="63">
        <v>19</v>
      </c>
      <c r="B22" s="63">
        <f t="shared" si="0"/>
        <v>0</v>
      </c>
      <c r="C22" s="63" t="str">
        <f>VLOOKUP(A22,targets!A24:$D$44,4,0)</f>
        <v>missing</v>
      </c>
      <c r="D22" s="64" t="e">
        <f>1/(turn.targ236!AL24^2)</f>
        <v>#DIV/0!</v>
      </c>
      <c r="E22" s="64"/>
      <c r="F22" s="34" t="e">
        <f t="shared" si="1"/>
        <v>#N/A</v>
      </c>
      <c r="G22" s="51" t="str">
        <f t="shared" si="2"/>
        <v>missing</v>
      </c>
      <c r="H22" s="29">
        <f t="array" ref="H22">COUNT(IF($G22=materials236!$C$3:$C$42,1))</f>
        <v>25</v>
      </c>
      <c r="I22" s="20" t="e">
        <f t="array" ref="I22">SUM(IF($G22=targ_mat_names,target_weights*targets_turn.norm))/SUM(IF($G22=targ_mat_names,target_weights))</f>
        <v>#DIV/0!</v>
      </c>
      <c r="J22" s="20" t="e">
        <f t="array" ref="J22">SQRT(SUM(IF($G22=targ_mat_names,(target_weights*targets_e_turn.norm)^2))/SUM(IF($G22=targ_mat_names,(target_weights)^2)))</f>
        <v>#DIV/0!</v>
      </c>
      <c r="K22" s="20" t="e">
        <f t="array" ref="K22">SQRT(SUM(IF(G22=targ_mat_names,((targets_turn.norm-I22)/targets_e_turn.norm)^2))/((H22-1)*SUM(IF(G22=targ_mat_names,1/targets_e_turn.norm^2))))</f>
        <v>#DIV/0!</v>
      </c>
      <c r="L22" s="20" t="e">
        <f t="shared" si="3"/>
        <v>#DIV/0!</v>
      </c>
      <c r="M22" s="31" t="e">
        <f t="shared" si="4"/>
        <v>#DIV/0!</v>
      </c>
      <c r="N22" s="29">
        <f t="array" ref="N22">SUM(IF($G22=runs!$B$2:$B$304,runs!L$2:L$304))</f>
        <v>0</v>
      </c>
      <c r="O22" s="55">
        <f t="shared" si="5"/>
        <v>1</v>
      </c>
      <c r="P22" s="32">
        <f t="array" ref="P22">SUM(IF($G22=runs!$B$2:$B$304,runs!O$2:O$304))</f>
        <v>0</v>
      </c>
      <c r="Q22" s="32" t="e">
        <f>N22/(P22/charge/constants!$B$3)</f>
        <v>#DIV/0!</v>
      </c>
      <c r="R22" s="32" t="e">
        <f>O22/(P22/charge/constants!$B$3)</f>
        <v>#DIV/0!</v>
      </c>
      <c r="T22" s="32" t="e">
        <f>Q22/eval!$E$18</f>
        <v>#DIV/0!</v>
      </c>
      <c r="U22" s="32" t="e">
        <f>R22/eval!$E$18</f>
        <v>#DIV/0!</v>
      </c>
    </row>
    <row r="23" spans="1:21" x14ac:dyDescent="0.2">
      <c r="A23" s="63">
        <v>20</v>
      </c>
      <c r="B23" s="63">
        <f t="shared" si="0"/>
        <v>0</v>
      </c>
      <c r="C23" s="63" t="str">
        <f>VLOOKUP(A23,targets!A25:$D$44,4,0)</f>
        <v>missing</v>
      </c>
      <c r="D23" s="64" t="e">
        <f>1/(turn.targ236!AL25^2)</f>
        <v>#DIV/0!</v>
      </c>
      <c r="E23" s="64"/>
      <c r="F23" s="34" t="e">
        <f t="shared" si="1"/>
        <v>#N/A</v>
      </c>
      <c r="G23" s="51" t="str">
        <f t="shared" si="2"/>
        <v>missing</v>
      </c>
      <c r="H23" s="29">
        <f t="array" ref="H23">COUNT(IF($G23=materials236!$C$3:$C$42,1))</f>
        <v>25</v>
      </c>
      <c r="I23" s="20" t="e">
        <f t="array" ref="I23">SUM(IF($G23=targ_mat_names,target_weights*targets_turn.norm))/SUM(IF($G23=targ_mat_names,target_weights))</f>
        <v>#DIV/0!</v>
      </c>
      <c r="J23" s="20" t="e">
        <f t="array" ref="J23">SQRT(SUM(IF($G23=targ_mat_names,(target_weights*targets_e_turn.norm)^2))/SUM(IF($G23=targ_mat_names,(target_weights)^2)))</f>
        <v>#DIV/0!</v>
      </c>
      <c r="K23" s="20" t="e">
        <f t="array" ref="K23">SQRT(SUM(IF(G23=targ_mat_names,((targets_turn.norm-I23)/targets_e_turn.norm)^2))/((H23-1)*SUM(IF(G23=targ_mat_names,1/targets_e_turn.norm^2))))</f>
        <v>#DIV/0!</v>
      </c>
      <c r="L23" s="20" t="e">
        <f t="shared" si="3"/>
        <v>#DIV/0!</v>
      </c>
      <c r="M23" s="31" t="e">
        <f t="shared" si="4"/>
        <v>#DIV/0!</v>
      </c>
      <c r="N23" s="29">
        <f t="array" ref="N23">SUM(IF($G23=runs!$B$2:$B$304,runs!L$2:L$304))</f>
        <v>0</v>
      </c>
      <c r="O23" s="55">
        <f t="shared" si="5"/>
        <v>1</v>
      </c>
      <c r="P23" s="32">
        <f t="array" ref="P23">SUM(IF($G23=runs!$B$2:$B$304,runs!O$2:O$304))</f>
        <v>0</v>
      </c>
      <c r="Q23" s="32" t="e">
        <f>N23/(P23/charge/constants!$B$3)</f>
        <v>#DIV/0!</v>
      </c>
      <c r="R23" s="32" t="e">
        <f>O23/(P23/charge/constants!$B$3)</f>
        <v>#DIV/0!</v>
      </c>
      <c r="T23" s="32" t="e">
        <f>Q23/eval!$E$18</f>
        <v>#DIV/0!</v>
      </c>
      <c r="U23" s="32" t="e">
        <f>R23/eval!$E$18</f>
        <v>#DIV/0!</v>
      </c>
    </row>
    <row r="24" spans="1:21" x14ac:dyDescent="0.2">
      <c r="A24" s="63">
        <v>21</v>
      </c>
      <c r="B24" s="63">
        <f t="shared" si="0"/>
        <v>0</v>
      </c>
      <c r="C24" s="63" t="str">
        <f>VLOOKUP(A24,targets!A26:$D$44,4,0)</f>
        <v>missing</v>
      </c>
      <c r="D24" s="64" t="e">
        <f>1/(turn.targ236!AL26^2)</f>
        <v>#DIV/0!</v>
      </c>
      <c r="E24" s="64"/>
      <c r="F24" s="34" t="e">
        <f t="shared" si="1"/>
        <v>#N/A</v>
      </c>
      <c r="G24" s="51" t="str">
        <f t="shared" si="2"/>
        <v>missing</v>
      </c>
      <c r="H24" s="29">
        <f t="array" ref="H24">COUNT(IF($G24=materials236!$C$3:$C$42,1))</f>
        <v>25</v>
      </c>
      <c r="I24" s="20" t="e">
        <f t="array" ref="I24">SUM(IF($G24=targ_mat_names,target_weights*targets_turn.norm))/SUM(IF($G24=targ_mat_names,target_weights))</f>
        <v>#DIV/0!</v>
      </c>
      <c r="J24" s="20" t="e">
        <f t="array" ref="J24">SQRT(SUM(IF($G24=targ_mat_names,(target_weights*targets_e_turn.norm)^2))/SUM(IF($G24=targ_mat_names,(target_weights)^2)))</f>
        <v>#DIV/0!</v>
      </c>
      <c r="K24" s="20" t="e">
        <f t="array" ref="K24">SQRT(SUM(IF(G24=targ_mat_names,((targets_turn.norm-I24)/targets_e_turn.norm)^2))/((H24-1)*SUM(IF(G24=targ_mat_names,1/targets_e_turn.norm^2))))</f>
        <v>#DIV/0!</v>
      </c>
      <c r="L24" s="20" t="e">
        <f t="shared" si="3"/>
        <v>#DIV/0!</v>
      </c>
      <c r="M24" s="31" t="e">
        <f t="shared" si="4"/>
        <v>#DIV/0!</v>
      </c>
      <c r="N24" s="29">
        <f t="array" ref="N24">SUM(IF($G24=runs!$B$2:$B$304,runs!L$2:L$304))</f>
        <v>0</v>
      </c>
      <c r="O24" s="55">
        <f t="shared" si="5"/>
        <v>1</v>
      </c>
      <c r="P24" s="32">
        <f t="array" ref="P24">SUM(IF($G24=runs!$B$2:$B$304,runs!O$2:O$304))</f>
        <v>0</v>
      </c>
      <c r="Q24" s="32" t="e">
        <f>N24/(P24/charge/constants!$B$3)</f>
        <v>#DIV/0!</v>
      </c>
      <c r="R24" s="32" t="e">
        <f>O24/(P24/charge/constants!$B$3)</f>
        <v>#DIV/0!</v>
      </c>
      <c r="T24" s="32" t="e">
        <f>Q24/eval!$E$18</f>
        <v>#DIV/0!</v>
      </c>
      <c r="U24" s="32" t="e">
        <f>R24/eval!$E$18</f>
        <v>#DIV/0!</v>
      </c>
    </row>
    <row r="25" spans="1:21" x14ac:dyDescent="0.2">
      <c r="A25" s="63">
        <v>22</v>
      </c>
      <c r="B25" s="63">
        <f t="shared" si="0"/>
        <v>0</v>
      </c>
      <c r="C25" s="63" t="str">
        <f>VLOOKUP(A25,targets!A27:$D$44,4,0)</f>
        <v>missing</v>
      </c>
      <c r="D25" s="64" t="e">
        <f>1/(turn.targ236!AL27^2)</f>
        <v>#DIV/0!</v>
      </c>
      <c r="E25" s="64"/>
      <c r="F25" s="34" t="e">
        <f t="shared" si="1"/>
        <v>#N/A</v>
      </c>
      <c r="G25" s="51" t="str">
        <f t="shared" si="2"/>
        <v>missing</v>
      </c>
      <c r="H25" s="29">
        <f t="array" ref="H25">COUNT(IF($G25=materials236!$C$3:$C$42,1))</f>
        <v>25</v>
      </c>
      <c r="I25" s="20" t="e">
        <f t="array" ref="I25">SUM(IF($G25=targ_mat_names,target_weights*targets_turn.norm))/SUM(IF($G25=targ_mat_names,target_weights))</f>
        <v>#DIV/0!</v>
      </c>
      <c r="J25" s="20" t="e">
        <f t="array" ref="J25">SQRT(SUM(IF($G25=targ_mat_names,(target_weights*targets_e_turn.norm)^2))/SUM(IF($G25=targ_mat_names,(target_weights)^2)))</f>
        <v>#DIV/0!</v>
      </c>
      <c r="K25" s="20" t="e">
        <f t="array" ref="K25">SQRT(SUM(IF(G25=targ_mat_names,((targets_turn.norm-I25)/targets_e_turn.norm)^2))/((H25-1)*SUM(IF(G25=targ_mat_names,1/targets_e_turn.norm^2))))</f>
        <v>#DIV/0!</v>
      </c>
      <c r="L25" s="20" t="e">
        <f t="shared" si="3"/>
        <v>#DIV/0!</v>
      </c>
      <c r="M25" s="31" t="e">
        <f t="shared" si="4"/>
        <v>#DIV/0!</v>
      </c>
      <c r="N25" s="29">
        <f t="array" ref="N25">SUM(IF($G25=runs!$B$2:$B$304,runs!L$2:L$304))</f>
        <v>0</v>
      </c>
      <c r="O25" s="55">
        <f t="shared" si="5"/>
        <v>1</v>
      </c>
      <c r="P25" s="32">
        <f t="array" ref="P25">SUM(IF($G25=runs!$B$2:$B$304,runs!O$2:O$304))</f>
        <v>0</v>
      </c>
      <c r="Q25" s="32" t="e">
        <f>N25/(P25/charge/constants!$B$3)</f>
        <v>#DIV/0!</v>
      </c>
      <c r="R25" s="32" t="e">
        <f>O25/(P25/charge/constants!$B$3)</f>
        <v>#DIV/0!</v>
      </c>
      <c r="T25" s="32" t="e">
        <f>Q25/eval!$E$18</f>
        <v>#DIV/0!</v>
      </c>
      <c r="U25" s="32" t="e">
        <f>R25/eval!$E$18</f>
        <v>#DIV/0!</v>
      </c>
    </row>
    <row r="26" spans="1:21" x14ac:dyDescent="0.2">
      <c r="A26" s="63">
        <v>23</v>
      </c>
      <c r="B26" s="63">
        <f t="shared" si="0"/>
        <v>0</v>
      </c>
      <c r="C26" s="63" t="str">
        <f>VLOOKUP(A26,targets!A28:$D$44,4,0)</f>
        <v>missing</v>
      </c>
      <c r="D26" s="64" t="e">
        <f>1/(turn.targ236!AL28^2)</f>
        <v>#DIV/0!</v>
      </c>
      <c r="E26" s="64"/>
      <c r="F26" s="34" t="e">
        <f t="shared" si="1"/>
        <v>#N/A</v>
      </c>
      <c r="G26" s="51" t="str">
        <f t="shared" si="2"/>
        <v>missing</v>
      </c>
      <c r="H26" s="29">
        <f t="array" ref="H26">COUNT(IF($G26=materials236!$C$3:$C$42,1))</f>
        <v>25</v>
      </c>
      <c r="I26" s="20" t="e">
        <f t="array" ref="I26">SUM(IF($G26=targ_mat_names,target_weights*targets_turn.norm))/SUM(IF($G26=targ_mat_names,target_weights))</f>
        <v>#DIV/0!</v>
      </c>
      <c r="J26" s="20" t="e">
        <f t="array" ref="J26">SQRT(SUM(IF($G26=targ_mat_names,(target_weights*targets_e_turn.norm)^2))/SUM(IF($G26=targ_mat_names,(target_weights)^2)))</f>
        <v>#DIV/0!</v>
      </c>
      <c r="K26" s="20" t="e">
        <f t="array" ref="K26">SQRT(SUM(IF(G26=targ_mat_names,((targets_turn.norm-I26)/targets_e_turn.norm)^2))/((H26-1)*SUM(IF(G26=targ_mat_names,1/targets_e_turn.norm^2))))</f>
        <v>#DIV/0!</v>
      </c>
      <c r="L26" s="20" t="e">
        <f t="shared" si="3"/>
        <v>#DIV/0!</v>
      </c>
      <c r="M26" s="31" t="e">
        <f t="shared" si="4"/>
        <v>#DIV/0!</v>
      </c>
      <c r="N26" s="29">
        <f t="array" ref="N26">SUM(IF($G26=runs!$B$2:$B$304,runs!L$2:L$304))</f>
        <v>0</v>
      </c>
      <c r="O26" s="55">
        <f t="shared" si="5"/>
        <v>1</v>
      </c>
      <c r="P26" s="32">
        <f t="array" ref="P26">SUM(IF($G26=runs!$B$2:$B$304,runs!O$2:O$304))</f>
        <v>0</v>
      </c>
      <c r="Q26" s="32" t="e">
        <f>N26/(P26/charge/constants!$B$3)</f>
        <v>#DIV/0!</v>
      </c>
      <c r="R26" s="32" t="e">
        <f>O26/(P26/charge/constants!$B$3)</f>
        <v>#DIV/0!</v>
      </c>
      <c r="T26" s="32" t="e">
        <f>Q26/eval!$E$18</f>
        <v>#DIV/0!</v>
      </c>
      <c r="U26" s="32" t="e">
        <f>R26/eval!$E$18</f>
        <v>#DIV/0!</v>
      </c>
    </row>
    <row r="27" spans="1:21" x14ac:dyDescent="0.2">
      <c r="A27" s="63">
        <v>24</v>
      </c>
      <c r="B27" s="63">
        <f t="shared" si="0"/>
        <v>0</v>
      </c>
      <c r="C27" s="63" t="str">
        <f>VLOOKUP(A27,targets!A29:$D$44,4,0)</f>
        <v>missing</v>
      </c>
      <c r="D27" s="64" t="e">
        <f>1/(turn.targ236!AL29^2)</f>
        <v>#DIV/0!</v>
      </c>
      <c r="E27" s="64"/>
      <c r="F27" s="34" t="e">
        <f t="shared" si="1"/>
        <v>#N/A</v>
      </c>
      <c r="G27" s="51" t="str">
        <f t="shared" si="2"/>
        <v>missing</v>
      </c>
      <c r="H27" s="29">
        <f t="array" ref="H27">COUNT(IF($G27=materials236!$C$3:$C$42,1))</f>
        <v>25</v>
      </c>
      <c r="I27" s="20" t="e">
        <f t="array" ref="I27">SUM(IF($G27=targ_mat_names,target_weights*targets_turn.norm))/SUM(IF($G27=targ_mat_names,target_weights))</f>
        <v>#DIV/0!</v>
      </c>
      <c r="J27" s="20" t="e">
        <f t="array" ref="J27">SQRT(SUM(IF($G27=targ_mat_names,(target_weights*targets_e_turn.norm)^2))/SUM(IF($G27=targ_mat_names,(target_weights)^2)))</f>
        <v>#DIV/0!</v>
      </c>
      <c r="K27" s="20" t="e">
        <f t="array" ref="K27">SQRT(SUM(IF(G27=targ_mat_names,((targets_turn.norm-I27)/targets_e_turn.norm)^2))/((H27-1)*SUM(IF(G27=targ_mat_names,1/targets_e_turn.norm^2))))</f>
        <v>#DIV/0!</v>
      </c>
      <c r="L27" s="20" t="e">
        <f t="shared" si="3"/>
        <v>#DIV/0!</v>
      </c>
      <c r="M27" s="31" t="e">
        <f t="shared" si="4"/>
        <v>#DIV/0!</v>
      </c>
      <c r="N27" s="29">
        <f t="array" ref="N27">SUM(IF($G27=runs!$B$2:$B$304,runs!L$2:L$304))</f>
        <v>0</v>
      </c>
      <c r="O27" s="55">
        <f t="shared" si="5"/>
        <v>1</v>
      </c>
      <c r="P27" s="32">
        <f t="array" ref="P27">SUM(IF($G27=runs!$B$2:$B$304,runs!O$2:O$304))</f>
        <v>0</v>
      </c>
      <c r="Q27" s="32" t="e">
        <f>N27/(P27/charge/constants!$B$3)</f>
        <v>#DIV/0!</v>
      </c>
      <c r="R27" s="32" t="e">
        <f>O27/(P27/charge/constants!$B$3)</f>
        <v>#DIV/0!</v>
      </c>
      <c r="T27" s="32" t="e">
        <f>Q27/eval!$E$18</f>
        <v>#DIV/0!</v>
      </c>
      <c r="U27" s="32" t="e">
        <f>R27/eval!$E$18</f>
        <v>#DIV/0!</v>
      </c>
    </row>
    <row r="28" spans="1:21" x14ac:dyDescent="0.2">
      <c r="A28" s="63">
        <v>25</v>
      </c>
      <c r="B28" s="63">
        <f t="shared" si="0"/>
        <v>37</v>
      </c>
      <c r="C28" s="63" t="str">
        <f>VLOOKUP(A28,targets!A30:$D$44,4,0)</f>
        <v>Vienna-US8</v>
      </c>
      <c r="D28" s="64">
        <f>1/(turn.targ236!AL30^2)</f>
        <v>1.7262796015146317E+18</v>
      </c>
      <c r="E28" s="64"/>
      <c r="F28" s="34" t="str">
        <f t="shared" si="1"/>
        <v>MS_Blank_20091102</v>
      </c>
      <c r="G28" s="51" t="str">
        <f t="shared" si="2"/>
        <v>MS_Blank_20091102</v>
      </c>
      <c r="H28" s="29">
        <f t="array" ref="H28">COUNT(IF($G28=materials236!$C$3:$C$42,1))</f>
        <v>1</v>
      </c>
      <c r="I28" s="20">
        <f t="array" ref="I28">SUM(IF($G28=targ_mat_names,target_weights*targets_turn.norm))/SUM(IF($G28=targ_mat_names,target_weights))</f>
        <v>3.7012698831414067E-7</v>
      </c>
      <c r="J28" s="20">
        <f t="array" ref="J28">SQRT(SUM(IF($G28=targ_mat_names,(target_weights*targets_e_turn.norm)^2))/SUM(IF($G28=targ_mat_names,(target_weights)^2)))</f>
        <v>8.4468329103867853E-8</v>
      </c>
      <c r="K28" s="20" t="e">
        <f t="array" ref="K28">SQRT(SUM(IF(G28=targ_mat_names,((targets_turn.norm-I28)/targets_e_turn.norm)^2))/((H28-1)*SUM(IF(G28=targ_mat_names,1/targets_e_turn.norm^2))))</f>
        <v>#DIV/0!</v>
      </c>
      <c r="L28" s="20">
        <f t="shared" si="3"/>
        <v>8.4468329103867853E-8</v>
      </c>
      <c r="M28" s="31">
        <f t="shared" si="4"/>
        <v>0.22821445549973354</v>
      </c>
      <c r="N28" s="29">
        <f t="array" ref="N28">SUM(IF($G28=runs!$B$2:$B$304,runs!L$2:L$304))</f>
        <v>633</v>
      </c>
      <c r="O28" s="55">
        <f t="shared" si="5"/>
        <v>25.179356624028344</v>
      </c>
      <c r="P28" s="32">
        <f t="array" ref="P28">SUM(IF($G28=runs!$B$2:$B$304,runs!O$2:O$304))</f>
        <v>7.7210644235133947E-10</v>
      </c>
      <c r="Q28" s="32">
        <f>N28/(P28/charge/constants!$B$3)</f>
        <v>3.9406196258824955E-7</v>
      </c>
      <c r="R28" s="32">
        <f>O28/(P28/charge/constants!$B$3)</f>
        <v>1.5674923677684126E-8</v>
      </c>
      <c r="T28" s="32">
        <f>Q28/eval!$E$18</f>
        <v>4.7723389904632741E-7</v>
      </c>
      <c r="U28" s="32">
        <f>R28/eval!$E$18</f>
        <v>1.8983321543701451E-8</v>
      </c>
    </row>
    <row r="29" spans="1:21" x14ac:dyDescent="0.2">
      <c r="A29" s="63">
        <v>26</v>
      </c>
      <c r="B29" s="63">
        <f t="shared" si="0"/>
        <v>0</v>
      </c>
      <c r="C29" s="63" t="str">
        <f>VLOOKUP(A29,targets!A31:$D$44,4,0)</f>
        <v>missing</v>
      </c>
      <c r="D29" s="64" t="e">
        <f>1/(turn.targ236!AL31^2)</f>
        <v>#DIV/0!</v>
      </c>
      <c r="E29" s="64"/>
      <c r="F29" s="34" t="str">
        <f t="shared" si="1"/>
        <v>MS_St60e_U</v>
      </c>
      <c r="G29" s="51" t="str">
        <f t="shared" si="2"/>
        <v>MS_St60e_U</v>
      </c>
      <c r="H29" s="29">
        <f t="array" ref="H29">COUNT(IF($G29=materials236!$C$3:$C$42,1))</f>
        <v>3</v>
      </c>
      <c r="I29" s="20">
        <f t="array" ref="I29">SUM(IF($G29=targ_mat_names,target_weights*targets_turn.norm))/SUM(IF($G29=targ_mat_names,target_weights))</f>
        <v>5.6736015354177197E-6</v>
      </c>
      <c r="J29" s="20">
        <f t="array" ref="J29">SQRT(SUM(IF($G29=targ_mat_names,(target_weights*targets_e_turn.norm)^2))/SUM(IF($G29=targ_mat_names,(target_weights)^2)))</f>
        <v>8.0670471720092299E-7</v>
      </c>
      <c r="K29" s="20">
        <f t="array" ref="K29">SQRT(SUM(IF(G29=targ_mat_names,((targets_turn.norm-I29)/targets_e_turn.norm)^2))/((H29-1)*SUM(IF(G29=targ_mat_names,1/targets_e_turn.norm^2))))</f>
        <v>1.0042107843097877E-6</v>
      </c>
      <c r="L29" s="20">
        <f t="shared" si="3"/>
        <v>1.0042107843097877E-6</v>
      </c>
      <c r="M29" s="31">
        <f t="shared" si="4"/>
        <v>0.17699705875376609</v>
      </c>
      <c r="N29" s="29">
        <f t="array" ref="N29">SUM(IF($G29=runs!$B$2:$B$304,runs!L$2:L$304))</f>
        <v>1817</v>
      </c>
      <c r="O29" s="55">
        <f t="shared" si="5"/>
        <v>42.638011210655684</v>
      </c>
      <c r="P29" s="32">
        <f t="array" ref="P29">SUM(IF($G29=runs!$B$2:$B$304,runs!O$2:O$304))</f>
        <v>1.624733759531961E-10</v>
      </c>
      <c r="Q29" s="32">
        <f>N29/(P29/charge/constants!$B$3)</f>
        <v>5.375398983840834E-6</v>
      </c>
      <c r="R29" s="32">
        <f>O29/(P29/charge/constants!$B$3)</f>
        <v>1.2613996815341366E-7</v>
      </c>
      <c r="T29" s="32">
        <f>Q29/eval!$E$18</f>
        <v>6.5099473167586614E-6</v>
      </c>
      <c r="U29" s="32">
        <f>R29/eval!$E$18</f>
        <v>1.5276345991895084E-7</v>
      </c>
    </row>
    <row r="30" spans="1:21" x14ac:dyDescent="0.2">
      <c r="A30" s="63">
        <v>27</v>
      </c>
      <c r="B30" s="63">
        <f t="shared" si="0"/>
        <v>0</v>
      </c>
      <c r="C30" s="63" t="str">
        <f>VLOOKUP(A30,targets!A32:$D$44,4,0)</f>
        <v>missing</v>
      </c>
      <c r="D30" s="64" t="e">
        <f>1/(turn.targ236!AL32^2)</f>
        <v>#DIV/0!</v>
      </c>
      <c r="E30" s="64"/>
      <c r="F30" s="34" t="e">
        <f t="shared" si="1"/>
        <v>#N/A</v>
      </c>
      <c r="G30" s="51" t="str">
        <f t="shared" si="2"/>
        <v>missing</v>
      </c>
      <c r="H30" s="29">
        <f t="array" ref="H30">COUNT(IF($G30=materials236!$C$3:$C$42,1))</f>
        <v>25</v>
      </c>
      <c r="I30" s="20" t="e">
        <f t="array" ref="I30">SUM(IF($G30=targ_mat_names,target_weights*targets_turn.norm))/SUM(IF($G30=targ_mat_names,target_weights))</f>
        <v>#DIV/0!</v>
      </c>
      <c r="J30" s="20" t="e">
        <f t="array" ref="J30">SQRT(SUM(IF($G30=targ_mat_names,(target_weights*targets_e_turn.norm)^2))/SUM(IF($G30=targ_mat_names,(target_weights)^2)))</f>
        <v>#DIV/0!</v>
      </c>
      <c r="K30" s="20" t="e">
        <f t="array" ref="K30">SQRT(SUM(IF(G30=targ_mat_names,((targets_turn.norm-I30)/targets_e_turn.norm)^2))/((H30-1)*SUM(IF(G30=targ_mat_names,1/targets_e_turn.norm^2))))</f>
        <v>#DIV/0!</v>
      </c>
      <c r="L30" s="20" t="e">
        <f t="shared" si="3"/>
        <v>#DIV/0!</v>
      </c>
      <c r="M30" s="31" t="e">
        <f t="shared" si="4"/>
        <v>#DIV/0!</v>
      </c>
      <c r="N30" s="29">
        <f t="array" ref="N30">SUM(IF($G30=runs!$B$2:$B$304,runs!L$2:L$304))</f>
        <v>0</v>
      </c>
      <c r="O30" s="55">
        <f t="shared" si="5"/>
        <v>1</v>
      </c>
      <c r="P30" s="32">
        <f t="array" ref="P30">SUM(IF($G30=runs!$B$2:$B$304,runs!O$2:O$304))</f>
        <v>0</v>
      </c>
      <c r="Q30" s="32" t="e">
        <f>N30/(P30/charge/constants!$B$3)</f>
        <v>#DIV/0!</v>
      </c>
      <c r="R30" s="32" t="e">
        <f>O30/(P30/charge/constants!$B$3)</f>
        <v>#DIV/0!</v>
      </c>
      <c r="T30" s="32" t="e">
        <f>Q30/eval!$E$18</f>
        <v>#DIV/0!</v>
      </c>
      <c r="U30" s="32" t="e">
        <f>R30/eval!$E$18</f>
        <v>#DIV/0!</v>
      </c>
    </row>
    <row r="31" spans="1:21" x14ac:dyDescent="0.2">
      <c r="A31" s="63">
        <v>28</v>
      </c>
      <c r="B31" s="63">
        <f t="shared" si="0"/>
        <v>0</v>
      </c>
      <c r="C31" s="63" t="str">
        <f>VLOOKUP(A31,targets!A33:$D$44,4,0)</f>
        <v>missing</v>
      </c>
      <c r="D31" s="64" t="e">
        <f>1/(turn.targ236!AL33^2)</f>
        <v>#DIV/0!</v>
      </c>
      <c r="E31" s="64"/>
      <c r="F31" s="34" t="e">
        <f t="shared" si="1"/>
        <v>#N/A</v>
      </c>
      <c r="G31" s="51" t="str">
        <f t="shared" si="2"/>
        <v>missing</v>
      </c>
      <c r="H31" s="29">
        <f t="array" ref="H31">COUNT(IF($G31=materials236!$C$3:$C$42,1))</f>
        <v>25</v>
      </c>
      <c r="I31" s="20" t="e">
        <f t="array" ref="I31">SUM(IF($G31=targ_mat_names,target_weights*targets_turn.norm))/SUM(IF($G31=targ_mat_names,target_weights))</f>
        <v>#DIV/0!</v>
      </c>
      <c r="J31" s="20" t="e">
        <f t="array" ref="J31">SQRT(SUM(IF($G31=targ_mat_names,(target_weights*targets_e_turn.norm)^2))/SUM(IF($G31=targ_mat_names,(target_weights)^2)))</f>
        <v>#DIV/0!</v>
      </c>
      <c r="K31" s="20" t="e">
        <f t="array" ref="K31">SQRT(SUM(IF(G31=targ_mat_names,((targets_turn.norm-I31)/targets_e_turn.norm)^2))/((H31-1)*SUM(IF(G31=targ_mat_names,1/targets_e_turn.norm^2))))</f>
        <v>#DIV/0!</v>
      </c>
      <c r="L31" s="20" t="e">
        <f t="shared" si="3"/>
        <v>#DIV/0!</v>
      </c>
      <c r="M31" s="31" t="e">
        <f t="shared" si="4"/>
        <v>#DIV/0!</v>
      </c>
      <c r="N31" s="29">
        <f t="array" ref="N31">SUM(IF($G31=runs!$B$2:$B$304,runs!L$2:L$304))</f>
        <v>0</v>
      </c>
      <c r="O31" s="55">
        <f t="shared" si="5"/>
        <v>1</v>
      </c>
      <c r="P31" s="32">
        <f t="array" ref="P31">SUM(IF($G31=runs!$B$2:$B$304,runs!O$2:O$304))</f>
        <v>0</v>
      </c>
      <c r="Q31" s="32" t="e">
        <f>N31/(P31/charge/constants!$B$3)</f>
        <v>#DIV/0!</v>
      </c>
      <c r="R31" s="32" t="e">
        <f>O31/(P31/charge/constants!$B$3)</f>
        <v>#DIV/0!</v>
      </c>
      <c r="T31" s="32" t="e">
        <f>Q31/eval!$E$18</f>
        <v>#DIV/0!</v>
      </c>
      <c r="U31" s="32" t="e">
        <f>R31/eval!$E$18</f>
        <v>#DIV/0!</v>
      </c>
    </row>
    <row r="32" spans="1:21" x14ac:dyDescent="0.2">
      <c r="A32" s="63">
        <v>29</v>
      </c>
      <c r="B32" s="63">
        <f t="shared" si="0"/>
        <v>0</v>
      </c>
      <c r="C32" s="63" t="str">
        <f>VLOOKUP(A32,targets!A34:$D$44,4,0)</f>
        <v>missing</v>
      </c>
      <c r="D32" s="64" t="e">
        <f>1/(turn.targ236!AL34^2)</f>
        <v>#DIV/0!</v>
      </c>
      <c r="E32" s="64"/>
      <c r="F32" s="34" t="str">
        <f t="shared" si="1"/>
        <v>MS_St60k_U</v>
      </c>
      <c r="G32" s="51" t="str">
        <f t="shared" si="2"/>
        <v>MS_St60k_U</v>
      </c>
      <c r="H32" s="29">
        <f t="array" ref="H32">COUNT(IF($G32=materials236!$C$3:$C$42,1))</f>
        <v>3</v>
      </c>
      <c r="I32" s="20">
        <f t="array" ref="I32">SUM(IF($G32=targ_mat_names,target_weights*targets_turn.norm))/SUM(IF($G32=targ_mat_names,target_weights))</f>
        <v>2.5856867716511814E-5</v>
      </c>
      <c r="J32" s="20">
        <f t="array" ref="J32">SQRT(SUM(IF($G32=targ_mat_names,(target_weights*targets_e_turn.norm)^2))/SUM(IF($G32=targ_mat_names,(target_weights)^2)))</f>
        <v>1.9397229628376956E-6</v>
      </c>
      <c r="K32" s="20">
        <f t="array" ref="K32">SQRT(SUM(IF(G32=targ_mat_names,((targets_turn.norm-I32)/targets_e_turn.norm)^2))/((H32-1)*SUM(IF(G32=targ_mat_names,1/targets_e_turn.norm^2))))</f>
        <v>6.9374207709112639E-6</v>
      </c>
      <c r="L32" s="20">
        <f t="shared" si="3"/>
        <v>6.9374207709112639E-6</v>
      </c>
      <c r="M32" s="31">
        <f t="shared" si="4"/>
        <v>0.26830089579957628</v>
      </c>
      <c r="N32" s="29">
        <f t="array" ref="N32">SUM(IF($G32=runs!$B$2:$B$304,runs!L$2:L$304))</f>
        <v>8454</v>
      </c>
      <c r="O32" s="55">
        <f t="shared" si="5"/>
        <v>91.951073946963774</v>
      </c>
      <c r="P32" s="32">
        <f t="array" ref="P32">SUM(IF($G32=runs!$B$2:$B$304,runs!O$2:O$304))</f>
        <v>2.2356363426765881E-10</v>
      </c>
      <c r="Q32" s="32">
        <f>N32/(P32/charge/constants!$B$3)</f>
        <v>1.8176031416339501E-5</v>
      </c>
      <c r="R32" s="32">
        <f>O32/(P32/charge/constants!$B$3)</f>
        <v>1.9769406302651643E-7</v>
      </c>
      <c r="T32" s="32">
        <f>Q32/eval!$E$18</f>
        <v>2.2012320816337768E-5</v>
      </c>
      <c r="U32" s="32">
        <f>R32/eval!$E$18</f>
        <v>2.3941998333657013E-7</v>
      </c>
    </row>
    <row r="33" spans="1:21" x14ac:dyDescent="0.2">
      <c r="A33" s="63">
        <v>30</v>
      </c>
      <c r="B33" s="63">
        <f t="shared" si="0"/>
        <v>35</v>
      </c>
      <c r="C33" s="63" t="str">
        <f>VLOOKUP(A33,targets!A35:$D$44,4,0)</f>
        <v>Vienna_KkU</v>
      </c>
      <c r="D33" s="64" t="e">
        <f>1/(turn.targ236!AL35^2)</f>
        <v>#VALUE!</v>
      </c>
      <c r="E33" s="64"/>
      <c r="F33" s="34" t="e">
        <f t="shared" si="1"/>
        <v>#N/A</v>
      </c>
      <c r="G33" s="51" t="str">
        <f t="shared" si="2"/>
        <v>missing</v>
      </c>
      <c r="H33" s="29">
        <f t="array" ref="H33">COUNT(IF($G33=materials236!$C$3:$C$42,1))</f>
        <v>25</v>
      </c>
      <c r="I33" s="20" t="e">
        <f t="array" ref="I33">SUM(IF($G33=targ_mat_names,target_weights*targets_turn.norm))/SUM(IF($G33=targ_mat_names,target_weights))</f>
        <v>#DIV/0!</v>
      </c>
      <c r="J33" s="20" t="e">
        <f t="array" ref="J33">SQRT(SUM(IF($G33=targ_mat_names,(target_weights*targets_e_turn.norm)^2))/SUM(IF($G33=targ_mat_names,(target_weights)^2)))</f>
        <v>#DIV/0!</v>
      </c>
      <c r="K33" s="20" t="e">
        <f t="array" ref="K33">SQRT(SUM(IF(G33=targ_mat_names,((targets_turn.norm-I33)/targets_e_turn.norm)^2))/((H33-1)*SUM(IF(G33=targ_mat_names,1/targets_e_turn.norm^2))))</f>
        <v>#DIV/0!</v>
      </c>
      <c r="L33" s="20" t="e">
        <f t="shared" si="3"/>
        <v>#DIV/0!</v>
      </c>
      <c r="M33" s="31" t="e">
        <f t="shared" si="4"/>
        <v>#DIV/0!</v>
      </c>
      <c r="N33" s="29">
        <f t="array" ref="N33">SUM(IF($G33=runs!$B$2:$B$304,runs!L$2:L$304))</f>
        <v>0</v>
      </c>
      <c r="O33" s="55">
        <f t="shared" si="5"/>
        <v>1</v>
      </c>
      <c r="P33" s="32">
        <f t="array" ref="P33">SUM(IF($G33=runs!$B$2:$B$304,runs!O$2:O$304))</f>
        <v>0</v>
      </c>
      <c r="Q33" s="32" t="e">
        <f>N33/(P33/charge/constants!$B$3)</f>
        <v>#DIV/0!</v>
      </c>
      <c r="R33" s="32" t="e">
        <f>O33/(P33/charge/constants!$B$3)</f>
        <v>#DIV/0!</v>
      </c>
      <c r="T33" s="32" t="e">
        <f>Q33/eval!$E$18</f>
        <v>#DIV/0!</v>
      </c>
      <c r="U33" s="32" t="e">
        <f>R33/eval!$E$18</f>
        <v>#DIV/0!</v>
      </c>
    </row>
    <row r="34" spans="1:21" x14ac:dyDescent="0.2">
      <c r="A34" s="63">
        <v>31</v>
      </c>
      <c r="B34" s="63">
        <f t="shared" si="0"/>
        <v>0</v>
      </c>
      <c r="C34" s="63" t="str">
        <f>VLOOKUP(A34,targets!A36:$D$44,4,0)</f>
        <v>missing</v>
      </c>
      <c r="D34" s="64" t="e">
        <f>1/(turn.targ236!AL36^2)</f>
        <v>#DIV/0!</v>
      </c>
      <c r="E34" s="64"/>
      <c r="F34" s="34" t="e">
        <f t="shared" si="1"/>
        <v>#N/A</v>
      </c>
      <c r="G34" s="51" t="str">
        <f t="shared" si="2"/>
        <v>missing</v>
      </c>
      <c r="H34" s="29">
        <f t="array" ref="H34">COUNT(IF($G34=materials236!$C$3:$C$42,1))</f>
        <v>25</v>
      </c>
      <c r="I34" s="20" t="e">
        <f t="array" ref="I34">SUM(IF($G34=targ_mat_names,target_weights*targets_turn.norm))/SUM(IF($G34=targ_mat_names,target_weights))</f>
        <v>#DIV/0!</v>
      </c>
      <c r="J34" s="20" t="e">
        <f t="array" ref="J34">SQRT(SUM(IF($G34=targ_mat_names,(target_weights*targets_e_turn.norm)^2))/SUM(IF($G34=targ_mat_names,(target_weights)^2)))</f>
        <v>#DIV/0!</v>
      </c>
      <c r="K34" s="20" t="e">
        <f t="array" ref="K34">SQRT(SUM(IF(G34=targ_mat_names,((targets_turn.norm-I34)/targets_e_turn.norm)^2))/((H34-1)*SUM(IF(G34=targ_mat_names,1/targets_e_turn.norm^2))))</f>
        <v>#DIV/0!</v>
      </c>
      <c r="L34" s="20" t="e">
        <f t="shared" si="3"/>
        <v>#DIV/0!</v>
      </c>
      <c r="M34" s="31" t="e">
        <f t="shared" si="4"/>
        <v>#DIV/0!</v>
      </c>
      <c r="N34" s="29">
        <f t="array" ref="N34">SUM(IF($G34=runs!$B$2:$B$304,runs!L$2:L$304))</f>
        <v>0</v>
      </c>
      <c r="O34" s="55">
        <f t="shared" si="5"/>
        <v>1</v>
      </c>
      <c r="P34" s="32">
        <f t="array" ref="P34">SUM(IF($G34=runs!$B$2:$B$304,runs!O$2:O$304))</f>
        <v>0</v>
      </c>
      <c r="Q34" s="32" t="e">
        <f>N34/(P34/charge/constants!$B$3)</f>
        <v>#DIV/0!</v>
      </c>
      <c r="R34" s="32" t="e">
        <f>O34/(P34/charge/constants!$B$3)</f>
        <v>#DIV/0!</v>
      </c>
      <c r="T34" s="32" t="e">
        <f>Q34/eval!$E$18</f>
        <v>#DIV/0!</v>
      </c>
      <c r="U34" s="32" t="e">
        <f>R34/eval!$E$18</f>
        <v>#DIV/0!</v>
      </c>
    </row>
    <row r="35" spans="1:21" x14ac:dyDescent="0.2">
      <c r="A35" s="63">
        <v>32</v>
      </c>
      <c r="B35" s="63">
        <f t="shared" si="0"/>
        <v>0</v>
      </c>
      <c r="C35" s="63" t="str">
        <f>VLOOKUP(A35,targets!A37:$D$44,4,0)</f>
        <v>missing</v>
      </c>
      <c r="D35" s="64" t="e">
        <f>1/(turn.targ236!AL37^2)</f>
        <v>#DIV/0!</v>
      </c>
      <c r="E35" s="64"/>
      <c r="F35" s="34" t="str">
        <f t="shared" si="1"/>
        <v>MS_St60w_U</v>
      </c>
      <c r="G35" s="51" t="str">
        <f t="shared" si="2"/>
        <v>MS_St60w_U</v>
      </c>
      <c r="H35" s="29">
        <f t="array" ref="H35">COUNT(IF($G35=materials236!$C$3:$C$42,1))</f>
        <v>3</v>
      </c>
      <c r="I35" s="20">
        <f t="array" ref="I35">SUM(IF($G35=targ_mat_names,target_weights*targets_turn.norm))/SUM(IF($G35=targ_mat_names,target_weights))</f>
        <v>2.765773113722632E-5</v>
      </c>
      <c r="J35" s="20">
        <f t="array" ref="J35">SQRT(SUM(IF($G35=targ_mat_names,(target_weights*targets_e_turn.norm)^2))/SUM(IF($G35=targ_mat_names,(target_weights)^2)))</f>
        <v>2.5599047376940926E-6</v>
      </c>
      <c r="K35" s="20">
        <f t="array" ref="K35">SQRT(SUM(IF(G35=targ_mat_names,((targets_turn.norm-I35)/targets_e_turn.norm)^2))/((H35-1)*SUM(IF(G35=targ_mat_names,1/targets_e_turn.norm^2))))</f>
        <v>3.3067237617570469E-6</v>
      </c>
      <c r="L35" s="20">
        <f t="shared" si="3"/>
        <v>3.3067237617570469E-6</v>
      </c>
      <c r="M35" s="31">
        <f t="shared" si="4"/>
        <v>0.11955874996941866</v>
      </c>
      <c r="N35" s="29">
        <f t="array" ref="N35">SUM(IF($G35=runs!$B$2:$B$304,runs!L$2:L$304))</f>
        <v>5812</v>
      </c>
      <c r="O35" s="55">
        <f t="shared" si="5"/>
        <v>76.243032468547582</v>
      </c>
      <c r="P35" s="32">
        <f t="array" ref="P35">SUM(IF($G35=runs!$B$2:$B$304,runs!O$2:O$304))</f>
        <v>1.2066435522085788E-10</v>
      </c>
      <c r="Q35" s="32">
        <f>N35/(P35/charge/constants!$B$3)</f>
        <v>2.3151790890414526E-5</v>
      </c>
      <c r="R35" s="32">
        <f>O35/(P35/charge/constants!$B$3)</f>
        <v>3.0371003863780087E-7</v>
      </c>
      <c r="T35" s="32">
        <f>Q35/eval!$E$18</f>
        <v>2.8038279472516714E-5</v>
      </c>
      <c r="U35" s="32">
        <f>R35/eval!$E$18</f>
        <v>3.6781201861412644E-7</v>
      </c>
    </row>
    <row r="36" spans="1:21" x14ac:dyDescent="0.2">
      <c r="A36" s="63">
        <v>33</v>
      </c>
      <c r="B36" s="63">
        <f t="shared" si="0"/>
        <v>0</v>
      </c>
      <c r="C36" s="63" t="str">
        <f>VLOOKUP(A36,targets!A38:$D$44,4,0)</f>
        <v>missing</v>
      </c>
      <c r="D36" s="64" t="e">
        <f>1/(turn.targ236!AL38^2)</f>
        <v>#DIV/0!</v>
      </c>
      <c r="E36" s="64"/>
      <c r="F36" s="34" t="e">
        <f t="shared" si="1"/>
        <v>#N/A</v>
      </c>
      <c r="G36" s="51" t="str">
        <f t="shared" si="2"/>
        <v>missing</v>
      </c>
      <c r="H36" s="29">
        <f t="array" ref="H36">COUNT(IF($G36=materials236!$C$3:$C$42,1))</f>
        <v>25</v>
      </c>
      <c r="I36" s="20" t="e">
        <f t="array" ref="I36">SUM(IF($G36=targ_mat_names,target_weights*targets_turn.norm))/SUM(IF($G36=targ_mat_names,target_weights))</f>
        <v>#DIV/0!</v>
      </c>
      <c r="J36" s="20" t="e">
        <f t="array" ref="J36">SQRT(SUM(IF($G36=targ_mat_names,(target_weights*targets_e_turn.norm)^2))/SUM(IF($G36=targ_mat_names,(target_weights)^2)))</f>
        <v>#DIV/0!</v>
      </c>
      <c r="K36" s="20" t="e">
        <f t="array" ref="K36">SQRT(SUM(IF(G36=targ_mat_names,((targets_turn.norm-I36)/targets_e_turn.norm)^2))/((H36-1)*SUM(IF(G36=targ_mat_names,1/targets_e_turn.norm^2))))</f>
        <v>#DIV/0!</v>
      </c>
      <c r="L36" s="20" t="e">
        <f t="shared" si="3"/>
        <v>#DIV/0!</v>
      </c>
      <c r="M36" s="31" t="e">
        <f t="shared" si="4"/>
        <v>#DIV/0!</v>
      </c>
      <c r="N36" s="29">
        <f t="array" ref="N36">SUM(IF($G36=runs!$B$2:$B$304,runs!L$2:L$304))</f>
        <v>0</v>
      </c>
      <c r="O36" s="55">
        <f t="shared" si="5"/>
        <v>1</v>
      </c>
      <c r="P36" s="32">
        <f t="array" ref="P36">SUM(IF($G36=runs!$B$2:$B$304,runs!O$2:O$304))</f>
        <v>0</v>
      </c>
      <c r="Q36" s="32" t="e">
        <f>N36/(P36/charge/constants!$B$3)</f>
        <v>#DIV/0!</v>
      </c>
      <c r="R36" s="32" t="e">
        <f>O36/(P36/charge/constants!$B$3)</f>
        <v>#DIV/0!</v>
      </c>
      <c r="T36" s="32" t="e">
        <f>Q36/eval!$E$18</f>
        <v>#DIV/0!</v>
      </c>
      <c r="U36" s="32" t="e">
        <f>R36/eval!$E$18</f>
        <v>#DIV/0!</v>
      </c>
    </row>
    <row r="37" spans="1:21" x14ac:dyDescent="0.2">
      <c r="A37" s="63">
        <v>34</v>
      </c>
      <c r="B37" s="63">
        <f t="shared" si="0"/>
        <v>0</v>
      </c>
      <c r="C37" s="63" t="str">
        <f>VLOOKUP(A37,targets!A39:$D$44,4,0)</f>
        <v>missing</v>
      </c>
      <c r="D37" s="64" t="e">
        <f>1/(turn.targ236!AL39^2)</f>
        <v>#DIV/0!</v>
      </c>
      <c r="E37" s="64"/>
      <c r="F37" s="34" t="e">
        <f t="shared" si="1"/>
        <v>#N/A</v>
      </c>
      <c r="G37" s="51" t="str">
        <f t="shared" si="2"/>
        <v>missing</v>
      </c>
      <c r="H37" s="29">
        <f t="array" ref="H37">COUNT(IF($G37=materials236!$C$3:$C$42,1))</f>
        <v>25</v>
      </c>
      <c r="I37" s="20" t="e">
        <f t="array" ref="I37">SUM(IF($G37=targ_mat_names,target_weights*targets_turn.norm))/SUM(IF($G37=targ_mat_names,target_weights))</f>
        <v>#DIV/0!</v>
      </c>
      <c r="J37" s="20" t="e">
        <f t="array" ref="J37">SQRT(SUM(IF($G37=targ_mat_names,(target_weights*targets_e_turn.norm)^2))/SUM(IF($G37=targ_mat_names,(target_weights)^2)))</f>
        <v>#DIV/0!</v>
      </c>
      <c r="K37" s="20" t="e">
        <f t="array" ref="K37">SQRT(SUM(IF(G37=targ_mat_names,((targets_turn.norm-I37)/targets_e_turn.norm)^2))/((H37-1)*SUM(IF(G37=targ_mat_names,1/targets_e_turn.norm^2))))</f>
        <v>#DIV/0!</v>
      </c>
      <c r="L37" s="20" t="e">
        <f t="shared" si="3"/>
        <v>#DIV/0!</v>
      </c>
      <c r="M37" s="31" t="e">
        <f t="shared" si="4"/>
        <v>#DIV/0!</v>
      </c>
      <c r="N37" s="29">
        <f t="array" ref="N37">SUM(IF($G37=runs!$B$2:$B$304,runs!L$2:L$304))</f>
        <v>0</v>
      </c>
      <c r="O37" s="55">
        <f t="shared" si="5"/>
        <v>1</v>
      </c>
      <c r="P37" s="32">
        <f t="array" ref="P37">SUM(IF($G37=runs!$B$2:$B$304,runs!O$2:O$304))</f>
        <v>0</v>
      </c>
      <c r="Q37" s="32" t="e">
        <f>N37/(P37/charge/constants!$B$3)</f>
        <v>#DIV/0!</v>
      </c>
      <c r="R37" s="32" t="e">
        <f>O37/(P37/charge/constants!$B$3)</f>
        <v>#DIV/0!</v>
      </c>
      <c r="T37" s="32" t="e">
        <f>Q37/eval!$E$18</f>
        <v>#DIV/0!</v>
      </c>
      <c r="U37" s="32" t="e">
        <f>R37/eval!$E$18</f>
        <v>#DIV/0!</v>
      </c>
    </row>
    <row r="38" spans="1:21" x14ac:dyDescent="0.2">
      <c r="A38" s="63">
        <v>35</v>
      </c>
      <c r="B38" s="63">
        <f t="shared" si="0"/>
        <v>37</v>
      </c>
      <c r="C38" s="63" t="str">
        <f>VLOOKUP(A38,targets!A40:$D$44,4,0)</f>
        <v>Vienna-US8</v>
      </c>
      <c r="D38" s="64">
        <f>1/(turn.targ236!AL40^2)</f>
        <v>4.4405330701209502E+19</v>
      </c>
      <c r="E38" s="64"/>
      <c r="F38" s="34" t="str">
        <f t="shared" si="1"/>
        <v>Vienna_KkU</v>
      </c>
      <c r="G38" s="51" t="str">
        <f t="shared" si="2"/>
        <v>Vienna_KkU</v>
      </c>
      <c r="H38" s="29">
        <f t="array" ref="H38">COUNT(IF($G38=materials236!$C$3:$C$42,1))</f>
        <v>1</v>
      </c>
      <c r="I38" s="20" t="e">
        <f t="array" ref="I38">SUM(IF($G38=targ_mat_names,target_weights*targets_turn.norm))/SUM(IF($G38=targ_mat_names,target_weights))</f>
        <v>#VALUE!</v>
      </c>
      <c r="J38" s="20" t="e">
        <f t="array" ref="J38">SQRT(SUM(IF($G38=targ_mat_names,(target_weights*targets_e_turn.norm)^2))/SUM(IF($G38=targ_mat_names,(target_weights)^2)))</f>
        <v>#VALUE!</v>
      </c>
      <c r="K38" s="20" t="e">
        <f t="array" ref="K38">SQRT(SUM(IF(G38=targ_mat_names,((targets_turn.norm-I38)/targets_e_turn.norm)^2))/((H38-1)*SUM(IF(G38=targ_mat_names,1/targets_e_turn.norm^2))))</f>
        <v>#VALUE!</v>
      </c>
      <c r="L38" s="20" t="e">
        <f t="shared" si="3"/>
        <v>#VALUE!</v>
      </c>
      <c r="M38" s="31" t="e">
        <f t="shared" si="4"/>
        <v>#VALUE!</v>
      </c>
      <c r="N38" s="29">
        <f t="array" ref="N38">SUM(IF($G38=runs!$B$2:$B$304,runs!L$2:L$304))</f>
        <v>545</v>
      </c>
      <c r="O38" s="55">
        <f t="shared" si="5"/>
        <v>23.366642891095847</v>
      </c>
      <c r="P38" s="32" t="e">
        <f t="array" ref="P38">SUM(IF($G38=runs!$B$2:$B$304,runs!O$2:O$304))</f>
        <v>#VALUE!</v>
      </c>
      <c r="Q38" s="32" t="e">
        <f>N38/(P38/charge/constants!$B$3)</f>
        <v>#VALUE!</v>
      </c>
      <c r="R38" s="32" t="e">
        <f>O38/(P38/charge/constants!$B$3)</f>
        <v>#VALUE!</v>
      </c>
      <c r="T38" s="32" t="e">
        <f>Q38/eval!$E$18</f>
        <v>#VALUE!</v>
      </c>
      <c r="U38" s="32" t="e">
        <f>R38/eval!$E$18</f>
        <v>#VALUE!</v>
      </c>
    </row>
    <row r="39" spans="1:21" x14ac:dyDescent="0.2">
      <c r="A39" s="63">
        <v>36</v>
      </c>
      <c r="B39" s="63">
        <f t="shared" si="0"/>
        <v>0</v>
      </c>
      <c r="C39" s="63" t="str">
        <f>VLOOKUP(A39,targets!A41:$D$44,4,0)</f>
        <v>missing</v>
      </c>
      <c r="D39" s="64" t="e">
        <f>1/(turn.targ236!AL41^2)</f>
        <v>#DIV/0!</v>
      </c>
      <c r="E39" s="64"/>
      <c r="F39" s="34" t="str">
        <f t="shared" si="1"/>
        <v>Vienna-KkU</v>
      </c>
      <c r="G39" s="51" t="str">
        <f t="shared" si="2"/>
        <v>Vienna-KkU</v>
      </c>
      <c r="H39" s="29">
        <f t="array" ref="H39">COUNT(IF($G39=materials236!$C$3:$C$42,1))</f>
        <v>1</v>
      </c>
      <c r="I39" s="20">
        <f t="array" ref="I39">SUM(IF($G39=targ_mat_names,target_weights*targets_turn.norm))/SUM(IF($G39=targ_mat_names,target_weights))</f>
        <v>6.561246806119761E-11</v>
      </c>
      <c r="J39" s="20">
        <f t="array" ref="J39">SQRT(SUM(IF($G39=targ_mat_names,(target_weights*targets_e_turn.norm)^2))/SUM(IF($G39=targ_mat_names,(target_weights)^2)))</f>
        <v>6.8282375842821525E-12</v>
      </c>
      <c r="K39" s="20" t="e">
        <f t="array" ref="K39">SQRT(SUM(IF(G39=targ_mat_names,((targets_turn.norm-I39)/targets_e_turn.norm)^2))/((H39-1)*SUM(IF(G39=targ_mat_names,1/targets_e_turn.norm^2))))</f>
        <v>#DIV/0!</v>
      </c>
      <c r="L39" s="20">
        <f t="shared" si="3"/>
        <v>6.8282375842821525E-12</v>
      </c>
      <c r="M39" s="31">
        <f t="shared" si="4"/>
        <v>0.10406920797299327</v>
      </c>
      <c r="N39" s="29">
        <f t="array" ref="N39">SUM(IF($G39=runs!$B$2:$B$304,runs!L$2:L$304))</f>
        <v>163</v>
      </c>
      <c r="O39" s="55">
        <f t="shared" si="5"/>
        <v>12.806248474865697</v>
      </c>
      <c r="P39" s="32">
        <f t="array" ref="P39">SUM(IF($G39=runs!$B$2:$B$304,runs!O$2:O$304))</f>
        <v>1.340173313452565E-6</v>
      </c>
      <c r="Q39" s="32">
        <f>N39/(P39/charge/constants!$B$3)</f>
        <v>5.8460782059717603E-11</v>
      </c>
      <c r="R39" s="32">
        <f>O39/(P39/charge/constants!$B$3)</f>
        <v>4.5930263870657324E-12</v>
      </c>
      <c r="T39" s="32">
        <f>Q39/eval!$E$18</f>
        <v>7.0799695510851484E-11</v>
      </c>
      <c r="U39" s="32">
        <f>R39/eval!$E$18</f>
        <v>5.5624447402257509E-12</v>
      </c>
    </row>
    <row r="40" spans="1:21" x14ac:dyDescent="0.2">
      <c r="A40" s="63">
        <v>37</v>
      </c>
      <c r="B40" s="63">
        <f t="shared" si="0"/>
        <v>0</v>
      </c>
      <c r="C40" s="63" t="str">
        <f>VLOOKUP(A40,targets!A42:$D$44,4,0)</f>
        <v>missing</v>
      </c>
      <c r="D40" s="64" t="e">
        <f>1/(turn.targ236!AL42^2)</f>
        <v>#DIV/0!</v>
      </c>
      <c r="E40" s="64"/>
      <c r="F40" s="34" t="str">
        <f t="shared" si="1"/>
        <v>Vienna-US8</v>
      </c>
      <c r="G40" s="51" t="str">
        <f t="shared" si="2"/>
        <v>Vienna-US8</v>
      </c>
      <c r="H40" s="29">
        <f t="array" ref="H40">COUNT(IF($G40=materials236!$C$3:$C$42,1))</f>
        <v>3</v>
      </c>
      <c r="I40" s="20">
        <f t="array" ref="I40">SUM(IF($G40=targ_mat_names,target_weights*targets_turn.norm))/SUM(IF($G40=targ_mat_names,target_weights))</f>
        <v>1.0085229338000227E-8</v>
      </c>
      <c r="J40" s="20">
        <f t="array" ref="J40">SQRT(SUM(IF($G40=targ_mat_names,(target_weights*targets_e_turn.norm)^2))/SUM(IF($G40=targ_mat_names,(target_weights)^2)))</f>
        <v>1.6500741426069877E-10</v>
      </c>
      <c r="K40" s="20">
        <f t="array" ref="K40">SQRT(SUM(IF(G40=targ_mat_names,((targets_turn.norm-I40)/targets_e_turn.norm)^2))/((H40-1)*SUM(IF(G40=targ_mat_names,1/targets_e_turn.norm^2))))</f>
        <v>2.0106905815291684E-10</v>
      </c>
      <c r="L40" s="20">
        <f t="shared" si="3"/>
        <v>2.0106905815291684E-10</v>
      </c>
      <c r="M40" s="31">
        <f t="shared" si="4"/>
        <v>1.9936984218624252E-2</v>
      </c>
      <c r="N40" s="29">
        <f t="array" ref="N40">SUM(IF($G40=runs!$B$2:$B$304,runs!L$2:L$304))</f>
        <v>7363</v>
      </c>
      <c r="O40" s="55">
        <f t="shared" si="5"/>
        <v>85.813751811699731</v>
      </c>
      <c r="P40" s="32">
        <f t="array" ref="P40">SUM(IF($G40=runs!$B$2:$B$304,runs!O$2:O$304))</f>
        <v>4.3052982261360387E-7</v>
      </c>
      <c r="Q40" s="32">
        <f>N40/(P40/charge/constants!$B$3)</f>
        <v>8.2203354892241821E-9</v>
      </c>
      <c r="R40" s="32">
        <f>O40/(P40/charge/constants!$B$3)</f>
        <v>9.5805762526306033E-11</v>
      </c>
      <c r="T40" s="32">
        <f>Q40/eval!$E$18</f>
        <v>9.9553449189169088E-9</v>
      </c>
      <c r="U40" s="32">
        <f>R40/eval!$E$18</f>
        <v>1.1602682304384106E-10</v>
      </c>
    </row>
    <row r="41" spans="1:21" x14ac:dyDescent="0.2">
      <c r="A41" s="63">
        <v>38</v>
      </c>
      <c r="B41" s="63">
        <f t="shared" si="0"/>
        <v>0</v>
      </c>
      <c r="C41" s="63" t="str">
        <f>VLOOKUP(A41,targets!A43:$D$44,4,0)</f>
        <v>missing</v>
      </c>
      <c r="D41" s="64" t="e">
        <f>1/(turn.targ236!AL43^2)</f>
        <v>#DIV/0!</v>
      </c>
      <c r="E41" s="64"/>
      <c r="F41" s="34" t="e">
        <f t="shared" si="1"/>
        <v>#N/A</v>
      </c>
      <c r="G41" s="51" t="str">
        <f t="shared" si="2"/>
        <v>missing</v>
      </c>
      <c r="H41" s="29">
        <f t="array" ref="H41">COUNT(IF($G41=materials236!$C$3:$C$42,1))</f>
        <v>25</v>
      </c>
      <c r="I41" s="20" t="e">
        <f t="array" ref="I41">SUM(IF($G41=targ_mat_names,target_weights*targets_turn.norm))/SUM(IF($G41=targ_mat_names,target_weights))</f>
        <v>#DIV/0!</v>
      </c>
      <c r="J41" s="20" t="e">
        <f t="array" ref="J41">SQRT(SUM(IF($G41=targ_mat_names,(target_weights*targets_e_turn.norm)^2))/SUM(IF($G41=targ_mat_names,(target_weights)^2)))</f>
        <v>#DIV/0!</v>
      </c>
      <c r="K41" s="20" t="e">
        <f t="array" ref="K41">SQRT(SUM(IF(G41=targ_mat_names,((targets_turn.norm-I41)/targets_e_turn.norm)^2))/((H41-1)*SUM(IF(G41=targ_mat_names,1/targets_e_turn.norm^2))))</f>
        <v>#DIV/0!</v>
      </c>
      <c r="L41" s="20" t="e">
        <f t="shared" si="3"/>
        <v>#DIV/0!</v>
      </c>
      <c r="M41" s="31" t="e">
        <f t="shared" si="4"/>
        <v>#DIV/0!</v>
      </c>
      <c r="N41" s="29">
        <f t="array" ref="N41">SUM(IF($G41=runs!$B$2:$B$304,runs!L$2:L$304))</f>
        <v>0</v>
      </c>
      <c r="O41" s="55">
        <f t="shared" si="5"/>
        <v>1</v>
      </c>
      <c r="P41" s="32">
        <f t="array" ref="P41">SUM(IF($G41=runs!$B$2:$B$304,runs!O$2:O$304))</f>
        <v>0</v>
      </c>
      <c r="Q41" s="32" t="e">
        <f>N41/(P41/charge/constants!$B$3)</f>
        <v>#DIV/0!</v>
      </c>
      <c r="R41" s="32" t="e">
        <f>O41/(P41/charge/constants!$B$3)</f>
        <v>#DIV/0!</v>
      </c>
      <c r="T41" s="32" t="e">
        <f>Q41/eval!$E$18</f>
        <v>#DIV/0!</v>
      </c>
      <c r="U41" s="32" t="e">
        <f>R41/eval!$E$18</f>
        <v>#DIV/0!</v>
      </c>
    </row>
    <row r="42" spans="1:21" x14ac:dyDescent="0.2">
      <c r="A42" s="63">
        <v>39</v>
      </c>
      <c r="B42" s="63">
        <f t="shared" si="0"/>
        <v>0</v>
      </c>
      <c r="C42" s="63" t="str">
        <f>VLOOKUP(A42,targets!A44:$D$44,4,0)</f>
        <v>missing</v>
      </c>
      <c r="D42" s="64" t="e">
        <f>1/(turn.targ236!AL44^2)</f>
        <v>#DIV/0!</v>
      </c>
      <c r="E42" s="64"/>
      <c r="F42" s="34" t="e">
        <f t="shared" si="1"/>
        <v>#N/A</v>
      </c>
      <c r="G42" s="51" t="str">
        <f t="shared" si="2"/>
        <v>missing</v>
      </c>
      <c r="H42" s="29">
        <f t="array" ref="H42">COUNT(IF($G42=materials236!$C$3:$C$42,1))</f>
        <v>25</v>
      </c>
      <c r="I42" s="20" t="e">
        <f t="array" ref="I42">SUM(IF($G42=targ_mat_names,target_weights*targets_turn.norm))/SUM(IF($G42=targ_mat_names,target_weights))</f>
        <v>#DIV/0!</v>
      </c>
      <c r="J42" s="20" t="e">
        <f t="array" ref="J42">SQRT(SUM(IF($G42=targ_mat_names,(target_weights*targets_e_turn.norm)^2))/SUM(IF($G42=targ_mat_names,(target_weights)^2)))</f>
        <v>#DIV/0!</v>
      </c>
      <c r="K42" s="20" t="e">
        <f t="array" ref="K42">SQRT(SUM(IF(G42=targ_mat_names,((targets_turn.norm-I42)/targets_e_turn.norm)^2))/((H42-1)*SUM(IF(G42=targ_mat_names,1/targets_e_turn.norm^2))))</f>
        <v>#DIV/0!</v>
      </c>
      <c r="L42" s="20" t="e">
        <f t="shared" si="3"/>
        <v>#DIV/0!</v>
      </c>
      <c r="M42" s="31" t="e">
        <f t="shared" si="4"/>
        <v>#DIV/0!</v>
      </c>
      <c r="N42" s="29">
        <f t="array" ref="N42">SUM(IF($G42=runs!$B$2:$B$304,runs!L$2:L$304))</f>
        <v>0</v>
      </c>
      <c r="O42" s="55">
        <f t="shared" si="5"/>
        <v>1</v>
      </c>
      <c r="P42" s="32">
        <f t="array" ref="P42">SUM(IF($G42=runs!$B$2:$B$304,runs!O$2:O$304))</f>
        <v>0</v>
      </c>
      <c r="Q42" s="32" t="e">
        <f>N42/(P42/charge/constants!$B$3)</f>
        <v>#DIV/0!</v>
      </c>
      <c r="R42" s="32" t="e">
        <f>O42/(P42/charge/constants!$B$3)</f>
        <v>#DIV/0!</v>
      </c>
      <c r="T42" s="32" t="e">
        <f>Q42/eval!$E$18</f>
        <v>#DIV/0!</v>
      </c>
      <c r="U42" s="32" t="e">
        <f>R42/eval!$E$18</f>
        <v>#DIV/0!</v>
      </c>
    </row>
    <row r="44" spans="1:21" x14ac:dyDescent="0.2">
      <c r="N44" s="29">
        <f>SUM(N9:N35)</f>
        <v>16716</v>
      </c>
      <c r="O44" s="55">
        <f>SQRT(N44+1)</f>
        <v>129.29423807734048</v>
      </c>
      <c r="P44" s="32">
        <f>SUM(P9:P35)</f>
        <v>1.2788078077930524E-9</v>
      </c>
      <c r="Q44" s="32">
        <f>N44/(P44/charge/constants!$B$3)</f>
        <v>6.2829711478429192E-6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topLeftCell="G1" zoomScale="85" zoomScaleNormal="85" zoomScalePageLayoutView="85" workbookViewId="0">
      <pane xSplit="2" ySplit="1" topLeftCell="I2" activePane="bottomRight" state="frozen"/>
      <selection activeCell="G1" sqref="G1"/>
      <selection pane="topRight" activeCell="I1" sqref="I1"/>
      <selection pane="bottomLeft" activeCell="G2" sqref="G2"/>
      <selection pane="bottomRight" activeCell="M18" sqref="M18"/>
    </sheetView>
  </sheetViews>
  <sheetFormatPr baseColWidth="10" defaultColWidth="11.42578125" defaultRowHeight="12.75" x14ac:dyDescent="0.2"/>
  <cols>
    <col min="1" max="1" width="10.42578125" style="63" customWidth="1"/>
    <col min="2" max="2" width="8.42578125" style="63" customWidth="1"/>
    <col min="3" max="3" width="16.42578125" style="63" customWidth="1"/>
    <col min="4" max="5" width="9.42578125" style="63" customWidth="1"/>
    <col min="6" max="6" width="3.42578125" style="29" customWidth="1"/>
    <col min="7" max="7" width="17" style="51" customWidth="1"/>
    <col min="8" max="8" width="4.42578125" style="29" customWidth="1"/>
    <col min="9" max="9" width="11.42578125" style="20" customWidth="1"/>
    <col min="10" max="12" width="10.42578125" style="20" customWidth="1"/>
    <col min="13" max="13" width="6.42578125" style="32" customWidth="1"/>
    <col min="14" max="14" width="11.42578125" style="18" customWidth="1"/>
    <col min="15" max="15" width="11.42578125" style="62" customWidth="1"/>
    <col min="16" max="16" width="10.42578125" style="32" customWidth="1"/>
    <col min="17" max="18" width="11.42578125" style="18"/>
    <col min="19" max="19" width="7" style="29" customWidth="1"/>
    <col min="20" max="21" width="11.42578125" style="18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63" t="s">
        <v>172</v>
      </c>
      <c r="B1" s="63" t="s">
        <v>173</v>
      </c>
      <c r="C1" s="63" t="s">
        <v>41</v>
      </c>
      <c r="D1" s="63" t="s">
        <v>127</v>
      </c>
      <c r="F1" s="29" t="s">
        <v>174</v>
      </c>
      <c r="G1" s="51" t="s">
        <v>175</v>
      </c>
      <c r="H1" s="29" t="s">
        <v>176</v>
      </c>
      <c r="I1" s="20" t="s">
        <v>177</v>
      </c>
      <c r="J1" s="20" t="s">
        <v>151</v>
      </c>
      <c r="K1" s="20" t="s">
        <v>153</v>
      </c>
      <c r="L1" s="20" t="s">
        <v>178</v>
      </c>
      <c r="N1" s="18" t="s">
        <v>158</v>
      </c>
      <c r="O1" s="62" t="s">
        <v>159</v>
      </c>
      <c r="P1" s="32" t="s">
        <v>162</v>
      </c>
      <c r="Q1" s="18" t="s">
        <v>165</v>
      </c>
      <c r="R1" s="18" t="s">
        <v>166</v>
      </c>
      <c r="T1" s="18" t="s">
        <v>179</v>
      </c>
      <c r="U1" s="18" t="s">
        <v>169</v>
      </c>
    </row>
    <row r="3" spans="1:21" x14ac:dyDescent="0.2">
      <c r="A3" s="63">
        <v>0</v>
      </c>
      <c r="B3" s="63">
        <f t="shared" ref="B3:B42" si="0">COUNTIF($C$3:$C$42,"&lt;"&amp;C3)</f>
        <v>0</v>
      </c>
      <c r="C3" s="63" t="str">
        <f>VLOOKUP(A3,targets!A5:$D$44,4,0)</f>
        <v>missing</v>
      </c>
      <c r="D3" s="64" t="e">
        <f>1/(turn.targ236!AL5^2)</f>
        <v>#DIV/0!</v>
      </c>
      <c r="E3" s="64"/>
      <c r="F3" s="34" t="str">
        <f t="shared" ref="F3:F42" si="1">VLOOKUP(A3,$B$3:$C$42,2,0)</f>
        <v>missing</v>
      </c>
      <c r="G3" s="51" t="str">
        <f t="shared" ref="G3:G42" si="2">IF(ISERROR(F3),"missing",F3)</f>
        <v>missing</v>
      </c>
      <c r="H3" s="29">
        <f t="array" ref="H3">COUNT(IF($G3=materials236!$C$3:$C$42,1))</f>
        <v>25</v>
      </c>
      <c r="I3" s="20" t="e">
        <f t="array" ref="I3">SUM(IF($G3=targ_mat_names,D$3:D$42*turn.targ233!AE$5:AE$44))/SUM(IF($G3=targ_mat_names,D$3:D$42))</f>
        <v>#DIV/0!</v>
      </c>
      <c r="J3" s="20" t="e">
        <f t="array" ref="J3">SQRT(SUM(IF($G3=targ_mat_names,($D$3:$D$42*turn.targ233!$AF$5:$AF$44)^2))/SUM(IF($G3=targ_mat_names,(materials233!$D$3:$D$42)^2)))</f>
        <v>#DIV/0!</v>
      </c>
      <c r="K3" s="20" t="e">
        <f t="array" ref="K3">SQRT(SUM(IF(G3=targ_mat_names,((turn.targ233!$AE$5:$AE$44-I3)/turn.targ233!$AF$5:$AF$44)^2))/((H3-1)*SUM(IF(G3=targ_mat_names,1/turn.targ233!$AF$5:$AF$44^2))))</f>
        <v>#DIV/0!</v>
      </c>
      <c r="L3" s="20" t="e">
        <f t="shared" ref="L3:L42" si="3">IF(H3&gt;1,MAX(K3,J3),J3)</f>
        <v>#DIV/0!</v>
      </c>
      <c r="M3" s="65"/>
      <c r="N3" s="18">
        <f t="array" ref="N3">SUM(IF($G3=runs!$B$2:$B$304,runs!AP$2:AP$304))</f>
        <v>0</v>
      </c>
      <c r="O3" s="62">
        <f t="shared" ref="O3:O42" si="4">SQRT(N3+1)</f>
        <v>1</v>
      </c>
      <c r="P3" s="20">
        <f t="array" ref="P3">SUM(IF($G3=runs!$B$2:$B$304,runs!AS$2:AS$304))</f>
        <v>0</v>
      </c>
      <c r="Q3" s="20" t="e">
        <f>N3/(P3/charge/constants!$B$3)</f>
        <v>#DIV/0!</v>
      </c>
      <c r="R3" s="20" t="e">
        <f>O3/(P3/charge/constants!$B$3)</f>
        <v>#DIV/0!</v>
      </c>
      <c r="S3" s="66"/>
      <c r="T3" s="20" t="e">
        <f>Q3/eval!$E$18</f>
        <v>#DIV/0!</v>
      </c>
      <c r="U3" s="20" t="e">
        <f>R3/eval!$E$18</f>
        <v>#DIV/0!</v>
      </c>
    </row>
    <row r="4" spans="1:21" x14ac:dyDescent="0.2">
      <c r="A4" s="63">
        <v>1</v>
      </c>
      <c r="B4" s="63">
        <f t="shared" si="0"/>
        <v>0</v>
      </c>
      <c r="C4" s="63" t="str">
        <f>VLOOKUP(A4,targets!A6:$D$44,4,0)</f>
        <v>missing</v>
      </c>
      <c r="D4" s="64" t="e">
        <f>1/(turn.targ236!AL6^2)</f>
        <v>#DIV/0!</v>
      </c>
      <c r="E4" s="64"/>
      <c r="F4" s="34" t="e">
        <f t="shared" si="1"/>
        <v>#N/A</v>
      </c>
      <c r="G4" s="51" t="str">
        <f t="shared" si="2"/>
        <v>missing</v>
      </c>
      <c r="H4" s="29">
        <f t="array" ref="H4">COUNT(IF($G4=materials236!$C$3:$C$42,1))</f>
        <v>25</v>
      </c>
      <c r="I4" s="20" t="e">
        <f t="array" ref="I4">SUM(IF($G4=targ_mat_names,D$3:D$42*turn.targ233!AE$5:AE$44))/SUM(IF($G4=targ_mat_names,D$3:D$42))</f>
        <v>#DIV/0!</v>
      </c>
      <c r="J4" s="20" t="e">
        <f t="array" ref="J4">SQRT(SUM(IF($G4=targ_mat_names,($D$3:$D$42*turn.targ233!$AF$5:$AF$44)^2))/SUM(IF($G4=targ_mat_names,(materials233!$D$3:$D$42)^2)))</f>
        <v>#DIV/0!</v>
      </c>
      <c r="K4" s="20" t="e">
        <f t="array" ref="K4">SQRT(SUM(IF(G4=targ_mat_names,((turn.targ233!$AE$5:$AE$44-I4)/turn.targ233!$AF$5:$AF$44)^2))/((H4-1)*SUM(IF(G4=targ_mat_names,1/turn.targ233!$AF$5:$AF$44^2))))</f>
        <v>#DIV/0!</v>
      </c>
      <c r="L4" s="20" t="e">
        <f t="shared" si="3"/>
        <v>#DIV/0!</v>
      </c>
      <c r="M4" s="65"/>
      <c r="N4" s="18">
        <f t="array" ref="N4">SUM(IF($G4=runs!$B$2:$B$304,runs!AP$2:AP$304))</f>
        <v>0</v>
      </c>
      <c r="O4" s="62">
        <f t="shared" si="4"/>
        <v>1</v>
      </c>
      <c r="P4" s="20">
        <f t="array" ref="P4">SUM(IF($G4=runs!$B$2:$B$304,runs!AS$2:AS$304))</f>
        <v>0</v>
      </c>
      <c r="Q4" s="20" t="e">
        <f>N4/(P4/charge/constants!$B$3)</f>
        <v>#DIV/0!</v>
      </c>
      <c r="R4" s="20" t="e">
        <f>O4/(P4/charge/constants!$B$3)</f>
        <v>#DIV/0!</v>
      </c>
      <c r="S4" s="66"/>
      <c r="T4" s="20" t="e">
        <f>Q4/eval!$E$18</f>
        <v>#DIV/0!</v>
      </c>
      <c r="U4" s="20" t="e">
        <f>R4/eval!$E$18</f>
        <v>#DIV/0!</v>
      </c>
    </row>
    <row r="5" spans="1:21" x14ac:dyDescent="0.2">
      <c r="A5" s="63">
        <v>2</v>
      </c>
      <c r="B5" s="63">
        <f t="shared" si="0"/>
        <v>0</v>
      </c>
      <c r="C5" s="63" t="str">
        <f>VLOOKUP(A5,targets!A7:$D$44,4,0)</f>
        <v>missing</v>
      </c>
      <c r="D5" s="64" t="e">
        <f>1/(turn.targ236!AL7^2)</f>
        <v>#DIV/0!</v>
      </c>
      <c r="E5" s="64"/>
      <c r="F5" s="34" t="e">
        <f t="shared" si="1"/>
        <v>#N/A</v>
      </c>
      <c r="G5" s="51" t="str">
        <f t="shared" si="2"/>
        <v>missing</v>
      </c>
      <c r="H5" s="29">
        <f t="array" ref="H5">COUNT(IF($G5=materials236!$C$3:$C$42,1))</f>
        <v>25</v>
      </c>
      <c r="I5" s="20" t="e">
        <f t="array" ref="I5">SUM(IF($G5=targ_mat_names,D$3:D$42*turn.targ233!AE$5:AE$44))/SUM(IF($G5=targ_mat_names,D$3:D$42))</f>
        <v>#DIV/0!</v>
      </c>
      <c r="J5" s="20" t="e">
        <f t="array" ref="J5">SQRT(SUM(IF($G5=targ_mat_names,($D$3:$D$42*turn.targ233!$AF$5:$AF$44)^2))/SUM(IF($G5=targ_mat_names,(materials233!$D$3:$D$42)^2)))</f>
        <v>#DIV/0!</v>
      </c>
      <c r="K5" s="20" t="e">
        <f t="array" ref="K5">SQRT(SUM(IF(G5=targ_mat_names,((turn.targ233!$AE$5:$AE$44-I5)/turn.targ233!$AF$5:$AF$44)^2))/((H5-1)*SUM(IF(G5=targ_mat_names,1/turn.targ233!$AF$5:$AF$44^2))))</f>
        <v>#DIV/0!</v>
      </c>
      <c r="L5" s="20" t="e">
        <f t="shared" si="3"/>
        <v>#DIV/0!</v>
      </c>
      <c r="M5" s="65"/>
      <c r="N5" s="18">
        <f t="array" ref="N5">SUM(IF($G5=runs!$B$2:$B$304,runs!AP$2:AP$304))</f>
        <v>0</v>
      </c>
      <c r="O5" s="62">
        <f t="shared" si="4"/>
        <v>1</v>
      </c>
      <c r="P5" s="20">
        <f t="array" ref="P5">SUM(IF($G5=runs!$B$2:$B$304,runs!AS$2:AS$304))</f>
        <v>0</v>
      </c>
      <c r="Q5" s="20" t="e">
        <f>N5/(P5/charge/constants!$B$3)</f>
        <v>#DIV/0!</v>
      </c>
      <c r="R5" s="20" t="e">
        <f>O5/(P5/charge/constants!$B$3)</f>
        <v>#DIV/0!</v>
      </c>
      <c r="S5" s="66"/>
      <c r="T5" s="20" t="e">
        <f>Q5/eval!$E$18</f>
        <v>#DIV/0!</v>
      </c>
      <c r="U5" s="20" t="e">
        <f>R5/eval!$E$18</f>
        <v>#DIV/0!</v>
      </c>
    </row>
    <row r="6" spans="1:21" x14ac:dyDescent="0.2">
      <c r="A6" s="63">
        <v>3</v>
      </c>
      <c r="B6" s="63">
        <f t="shared" si="0"/>
        <v>0</v>
      </c>
      <c r="C6" s="63" t="str">
        <f>VLOOKUP(A6,targets!A8:$D$44,4,0)</f>
        <v>missing</v>
      </c>
      <c r="D6" s="64" t="e">
        <f>1/(turn.targ236!AL8^2)</f>
        <v>#DIV/0!</v>
      </c>
      <c r="E6" s="64"/>
      <c r="F6" s="34" t="e">
        <f t="shared" si="1"/>
        <v>#N/A</v>
      </c>
      <c r="G6" s="51" t="str">
        <f t="shared" si="2"/>
        <v>missing</v>
      </c>
      <c r="H6" s="29">
        <f t="array" ref="H6">COUNT(IF($G6=materials236!$C$3:$C$42,1))</f>
        <v>25</v>
      </c>
      <c r="I6" s="20" t="e">
        <f t="array" ref="I6">SUM(IF($G6=targ_mat_names,D$3:D$42*turn.targ233!AE$5:AE$44))/SUM(IF($G6=targ_mat_names,D$3:D$42))</f>
        <v>#DIV/0!</v>
      </c>
      <c r="J6" s="20" t="e">
        <f t="array" ref="J6">SQRT(SUM(IF($G6=targ_mat_names,($D$3:$D$42*turn.targ233!$AF$5:$AF$44)^2))/SUM(IF($G6=targ_mat_names,(materials233!$D$3:$D$42)^2)))</f>
        <v>#DIV/0!</v>
      </c>
      <c r="K6" s="20" t="e">
        <f t="array" ref="K6">SQRT(SUM(IF(G6=targ_mat_names,((turn.targ233!$AE$5:$AE$44-I6)/turn.targ233!$AF$5:$AF$44)^2))/((H6-1)*SUM(IF(G6=targ_mat_names,1/turn.targ233!$AF$5:$AF$44^2))))</f>
        <v>#DIV/0!</v>
      </c>
      <c r="L6" s="20" t="e">
        <f t="shared" si="3"/>
        <v>#DIV/0!</v>
      </c>
      <c r="M6" s="65"/>
      <c r="N6" s="18">
        <f t="array" ref="N6">SUM(IF($G6=runs!$B$2:$B$304,runs!AP$2:AP$304))</f>
        <v>0</v>
      </c>
      <c r="O6" s="62">
        <f t="shared" si="4"/>
        <v>1</v>
      </c>
      <c r="P6" s="20">
        <f t="array" ref="P6">SUM(IF($G6=runs!$B$2:$B$304,runs!AS$2:AS$304))</f>
        <v>0</v>
      </c>
      <c r="Q6" s="20" t="e">
        <f>N6/(P6/charge/constants!$B$3)</f>
        <v>#DIV/0!</v>
      </c>
      <c r="R6" s="20" t="e">
        <f>O6/(P6/charge/constants!$B$3)</f>
        <v>#DIV/0!</v>
      </c>
      <c r="S6" s="66"/>
      <c r="T6" s="20" t="e">
        <f>Q6/eval!$E$18</f>
        <v>#DIV/0!</v>
      </c>
      <c r="U6" s="20" t="e">
        <f>R6/eval!$E$18</f>
        <v>#DIV/0!</v>
      </c>
    </row>
    <row r="7" spans="1:21" x14ac:dyDescent="0.2">
      <c r="A7" s="63">
        <v>4</v>
      </c>
      <c r="B7" s="63">
        <f t="shared" si="0"/>
        <v>0</v>
      </c>
      <c r="C7" s="63" t="str">
        <f>VLOOKUP(A7,targets!A9:$D$44,4,0)</f>
        <v>missing</v>
      </c>
      <c r="D7" s="64" t="e">
        <f>1/(turn.targ236!AL9^2)</f>
        <v>#DIV/0!</v>
      </c>
      <c r="E7" s="64"/>
      <c r="F7" s="34" t="e">
        <f t="shared" si="1"/>
        <v>#N/A</v>
      </c>
      <c r="G7" s="51" t="str">
        <f t="shared" si="2"/>
        <v>missing</v>
      </c>
      <c r="H7" s="29">
        <f t="array" ref="H7">COUNT(IF($G7=materials236!$C$3:$C$42,1))</f>
        <v>25</v>
      </c>
      <c r="I7" s="20" t="e">
        <f t="array" ref="I7">SUM(IF($G7=targ_mat_names,D$3:D$42*turn.targ233!AE$5:AE$44))/SUM(IF($G7=targ_mat_names,D$3:D$42))</f>
        <v>#DIV/0!</v>
      </c>
      <c r="J7" s="20" t="e">
        <f t="array" ref="J7">SQRT(SUM(IF($G7=targ_mat_names,($D$3:$D$42*turn.targ233!$AF$5:$AF$44)^2))/SUM(IF($G7=targ_mat_names,(materials233!$D$3:$D$42)^2)))</f>
        <v>#DIV/0!</v>
      </c>
      <c r="K7" s="20" t="e">
        <f t="array" ref="K7">SQRT(SUM(IF(G7=targ_mat_names,((turn.targ233!$AE$5:$AE$44-I7)/turn.targ233!$AF$5:$AF$44)^2))/((H7-1)*SUM(IF(G7=targ_mat_names,1/turn.targ233!$AF$5:$AF$44^2))))</f>
        <v>#DIV/0!</v>
      </c>
      <c r="L7" s="20" t="e">
        <f t="shared" si="3"/>
        <v>#DIV/0!</v>
      </c>
      <c r="M7" s="65"/>
      <c r="N7" s="18">
        <f t="array" ref="N7">SUM(IF($G7=runs!$B$2:$B$304,runs!AP$2:AP$304))</f>
        <v>0</v>
      </c>
      <c r="O7" s="62">
        <f t="shared" si="4"/>
        <v>1</v>
      </c>
      <c r="P7" s="20">
        <f t="array" ref="P7">SUM(IF($G7=runs!$B$2:$B$304,runs!AS$2:AS$304))</f>
        <v>0</v>
      </c>
      <c r="Q7" s="20" t="e">
        <f>N7/(P7/charge/constants!$B$3)</f>
        <v>#DIV/0!</v>
      </c>
      <c r="R7" s="20" t="e">
        <f>O7/(P7/charge/constants!$B$3)</f>
        <v>#DIV/0!</v>
      </c>
      <c r="S7" s="66"/>
      <c r="T7" s="20" t="e">
        <f>Q7/eval!$E$18</f>
        <v>#DIV/0!</v>
      </c>
      <c r="U7" s="20" t="e">
        <f>R7/eval!$E$18</f>
        <v>#DIV/0!</v>
      </c>
    </row>
    <row r="8" spans="1:21" x14ac:dyDescent="0.2">
      <c r="A8" s="63">
        <v>5</v>
      </c>
      <c r="B8" s="63">
        <f t="shared" si="0"/>
        <v>0</v>
      </c>
      <c r="C8" s="63" t="str">
        <f>VLOOKUP(A8,targets!A10:$D$44,4,0)</f>
        <v>missing</v>
      </c>
      <c r="D8" s="64" t="e">
        <f>1/(turn.targ236!AL10^2)</f>
        <v>#DIV/0!</v>
      </c>
      <c r="E8" s="64"/>
      <c r="F8" s="34" t="e">
        <f t="shared" si="1"/>
        <v>#N/A</v>
      </c>
      <c r="G8" s="51" t="str">
        <f t="shared" si="2"/>
        <v>missing</v>
      </c>
      <c r="H8" s="29">
        <f t="array" ref="H8">COUNT(IF($G8=materials236!$C$3:$C$42,1))</f>
        <v>25</v>
      </c>
      <c r="I8" s="20" t="e">
        <f t="array" ref="I8">SUM(IF($G8=targ_mat_names,D$3:D$42*turn.targ233!AE$5:AE$44))/SUM(IF($G8=targ_mat_names,D$3:D$42))</f>
        <v>#DIV/0!</v>
      </c>
      <c r="J8" s="20" t="e">
        <f t="array" ref="J8">SQRT(SUM(IF($G8=targ_mat_names,($D$3:$D$42*turn.targ233!$AF$5:$AF$44)^2))/SUM(IF($G8=targ_mat_names,(materials233!$D$3:$D$42)^2)))</f>
        <v>#DIV/0!</v>
      </c>
      <c r="K8" s="20" t="e">
        <f t="array" ref="K8">SQRT(SUM(IF(G8=targ_mat_names,((turn.targ233!$AE$5:$AE$44-I8)/turn.targ233!$AF$5:$AF$44)^2))/((H8-1)*SUM(IF(G8=targ_mat_names,1/turn.targ233!$AF$5:$AF$44^2))))</f>
        <v>#DIV/0!</v>
      </c>
      <c r="L8" s="20" t="e">
        <f t="shared" si="3"/>
        <v>#DIV/0!</v>
      </c>
      <c r="M8" s="65"/>
      <c r="N8" s="18">
        <f t="array" ref="N8">SUM(IF($G8=runs!$B$2:$B$304,runs!AP$2:AP$304))</f>
        <v>0</v>
      </c>
      <c r="O8" s="62">
        <f t="shared" si="4"/>
        <v>1</v>
      </c>
      <c r="P8" s="20">
        <f t="array" ref="P8">SUM(IF($G8=runs!$B$2:$B$304,runs!AS$2:AS$304))</f>
        <v>0</v>
      </c>
      <c r="Q8" s="20" t="e">
        <f>N8/(P8/charge/constants!$B$3)</f>
        <v>#DIV/0!</v>
      </c>
      <c r="R8" s="20" t="e">
        <f>O8/(P8/charge/constants!$B$3)</f>
        <v>#DIV/0!</v>
      </c>
      <c r="S8" s="66"/>
      <c r="T8" s="20" t="e">
        <f>Q8/eval!$E$18</f>
        <v>#DIV/0!</v>
      </c>
      <c r="U8" s="20" t="e">
        <f>R8/eval!$E$18</f>
        <v>#DIV/0!</v>
      </c>
    </row>
    <row r="9" spans="1:21" x14ac:dyDescent="0.2">
      <c r="A9" s="63">
        <v>6</v>
      </c>
      <c r="B9" s="63">
        <f t="shared" si="0"/>
        <v>0</v>
      </c>
      <c r="C9" s="63" t="str">
        <f>VLOOKUP(A9,targets!A11:$D$44,4,0)</f>
        <v>missing</v>
      </c>
      <c r="D9" s="64" t="e">
        <f>1/(turn.targ236!AL11^2)</f>
        <v>#DIV/0!</v>
      </c>
      <c r="E9" s="64"/>
      <c r="F9" s="34" t="e">
        <f t="shared" si="1"/>
        <v>#N/A</v>
      </c>
      <c r="G9" s="51" t="str">
        <f t="shared" si="2"/>
        <v>missing</v>
      </c>
      <c r="H9" s="29">
        <f t="array" ref="H9">COUNT(IF($G9=materials236!$C$3:$C$42,1))</f>
        <v>25</v>
      </c>
      <c r="I9" s="20" t="e">
        <f t="array" ref="I9">SUM(IF($G9=targ_mat_names,D$3:D$42*turn.targ233!AE$5:AE$44))/SUM(IF($G9=targ_mat_names,D$3:D$42))</f>
        <v>#DIV/0!</v>
      </c>
      <c r="J9" s="20" t="e">
        <f t="array" ref="J9">SQRT(SUM(IF($G9=targ_mat_names,($D$3:$D$42*turn.targ233!$AF$5:$AF$44)^2))/SUM(IF($G9=targ_mat_names,(materials233!$D$3:$D$42)^2)))</f>
        <v>#DIV/0!</v>
      </c>
      <c r="K9" s="20" t="e">
        <f t="array" ref="K9">SQRT(SUM(IF(G9=targ_mat_names,((turn.targ233!$AE$5:$AE$44-I9)/turn.targ233!$AF$5:$AF$44)^2))/((H9-1)*SUM(IF(G9=targ_mat_names,1/turn.targ233!$AF$5:$AF$44^2))))</f>
        <v>#DIV/0!</v>
      </c>
      <c r="L9" s="20" t="e">
        <f t="shared" si="3"/>
        <v>#DIV/0!</v>
      </c>
      <c r="M9" s="65"/>
      <c r="N9" s="18">
        <f t="array" ref="N9">SUM(IF($G9=runs!$B$2:$B$304,runs!AP$2:AP$304))</f>
        <v>0</v>
      </c>
      <c r="O9" s="62">
        <f t="shared" si="4"/>
        <v>1</v>
      </c>
      <c r="P9" s="20">
        <f t="array" ref="P9">SUM(IF($G9=runs!$B$2:$B$304,runs!AS$2:AS$304))</f>
        <v>0</v>
      </c>
      <c r="Q9" s="20" t="e">
        <f>N9/(P9/charge/constants!$B$3)</f>
        <v>#DIV/0!</v>
      </c>
      <c r="R9" s="20" t="e">
        <f>O9/(P9/charge/constants!$B$3)</f>
        <v>#DIV/0!</v>
      </c>
      <c r="S9" s="66"/>
      <c r="T9" s="20" t="e">
        <f>Q9/eval!$E$18</f>
        <v>#DIV/0!</v>
      </c>
      <c r="U9" s="20" t="e">
        <f>R9/eval!$E$18</f>
        <v>#DIV/0!</v>
      </c>
    </row>
    <row r="10" spans="1:21" x14ac:dyDescent="0.2">
      <c r="A10" s="63">
        <v>7</v>
      </c>
      <c r="B10" s="63">
        <f t="shared" si="0"/>
        <v>29</v>
      </c>
      <c r="C10" s="63" t="str">
        <f>VLOOKUP(A10,targets!A12:$D$44,4,0)</f>
        <v>MS_St60k_U</v>
      </c>
      <c r="D10" s="64">
        <f>1/(turn.targ236!AL12^2)</f>
        <v>356203900301.47937</v>
      </c>
      <c r="E10" s="64"/>
      <c r="F10" s="34" t="e">
        <f t="shared" si="1"/>
        <v>#N/A</v>
      </c>
      <c r="G10" s="51" t="str">
        <f t="shared" si="2"/>
        <v>missing</v>
      </c>
      <c r="H10" s="29">
        <f t="array" ref="H10">COUNT(IF($G10=materials236!$C$3:$C$42,1))</f>
        <v>25</v>
      </c>
      <c r="I10" s="20" t="e">
        <f t="array" ref="I10">SUM(IF($G10=targ_mat_names,D$3:D$42*turn.targ233!AE$5:AE$44))/SUM(IF($G10=targ_mat_names,D$3:D$42))</f>
        <v>#DIV/0!</v>
      </c>
      <c r="J10" s="20" t="e">
        <f t="array" ref="J10">SQRT(SUM(IF($G10=targ_mat_names,($D$3:$D$42*turn.targ233!$AF$5:$AF$44)^2))/SUM(IF($G10=targ_mat_names,(materials233!$D$3:$D$42)^2)))</f>
        <v>#DIV/0!</v>
      </c>
      <c r="K10" s="20" t="e">
        <f t="array" ref="K10">SQRT(SUM(IF(G10=targ_mat_names,((turn.targ233!$AE$5:$AE$44-I10)/turn.targ233!$AF$5:$AF$44)^2))/((H10-1)*SUM(IF(G10=targ_mat_names,1/turn.targ233!$AF$5:$AF$44^2))))</f>
        <v>#DIV/0!</v>
      </c>
      <c r="L10" s="20" t="e">
        <f t="shared" si="3"/>
        <v>#DIV/0!</v>
      </c>
      <c r="M10" s="65"/>
      <c r="N10" s="18">
        <f t="array" ref="N10">SUM(IF($G10=runs!$B$2:$B$304,runs!AP$2:AP$304))</f>
        <v>0</v>
      </c>
      <c r="O10" s="62">
        <f t="shared" si="4"/>
        <v>1</v>
      </c>
      <c r="P10" s="20">
        <f t="array" ref="P10">SUM(IF($G10=runs!$B$2:$B$304,runs!AS$2:AS$304))</f>
        <v>0</v>
      </c>
      <c r="Q10" s="20" t="e">
        <f>N10/(P10/charge/constants!$B$3)</f>
        <v>#DIV/0!</v>
      </c>
      <c r="R10" s="20" t="e">
        <f>O10/(P10/charge/constants!$B$3)</f>
        <v>#DIV/0!</v>
      </c>
      <c r="S10" s="66"/>
      <c r="T10" s="20" t="e">
        <f>Q10/eval!$E$18</f>
        <v>#DIV/0!</v>
      </c>
      <c r="U10" s="20" t="e">
        <f>R10/eval!$E$18</f>
        <v>#DIV/0!</v>
      </c>
    </row>
    <row r="11" spans="1:21" x14ac:dyDescent="0.2">
      <c r="A11" s="63">
        <v>8</v>
      </c>
      <c r="B11" s="63">
        <f t="shared" si="0"/>
        <v>29</v>
      </c>
      <c r="C11" s="63" t="str">
        <f>VLOOKUP(A11,targets!A13:$D$44,4,0)</f>
        <v>MS_St60k_U</v>
      </c>
      <c r="D11" s="64">
        <f>1/(turn.targ236!AL13^2)</f>
        <v>103264309231.51521</v>
      </c>
      <c r="E11" s="64"/>
      <c r="F11" s="34" t="e">
        <f t="shared" si="1"/>
        <v>#N/A</v>
      </c>
      <c r="G11" s="51" t="str">
        <f t="shared" si="2"/>
        <v>missing</v>
      </c>
      <c r="H11" s="29">
        <f t="array" ref="H11">COUNT(IF($G11=materials236!$C$3:$C$42,1))</f>
        <v>25</v>
      </c>
      <c r="I11" s="20" t="e">
        <f t="array" ref="I11">SUM(IF($G11=targ_mat_names,D$3:D$42*turn.targ233!AE$5:AE$44))/SUM(IF($G11=targ_mat_names,D$3:D$42))</f>
        <v>#DIV/0!</v>
      </c>
      <c r="J11" s="20" t="e">
        <f t="array" ref="J11">SQRT(SUM(IF($G11=targ_mat_names,($D$3:$D$42*turn.targ233!$AF$5:$AF$44)^2))/SUM(IF($G11=targ_mat_names,(materials233!$D$3:$D$42)^2)))</f>
        <v>#DIV/0!</v>
      </c>
      <c r="K11" s="20" t="e">
        <f t="array" ref="K11">SQRT(SUM(IF(G11=targ_mat_names,((turn.targ233!$AE$5:$AE$44-I11)/turn.targ233!$AF$5:$AF$44)^2))/((H11-1)*SUM(IF(G11=targ_mat_names,1/turn.targ233!$AF$5:$AF$44^2))))</f>
        <v>#DIV/0!</v>
      </c>
      <c r="L11" s="20" t="e">
        <f t="shared" si="3"/>
        <v>#DIV/0!</v>
      </c>
      <c r="M11" s="65"/>
      <c r="N11" s="18">
        <f t="array" ref="N11">SUM(IF($G11=runs!$B$2:$B$304,runs!AP$2:AP$304))</f>
        <v>0</v>
      </c>
      <c r="O11" s="62">
        <f t="shared" si="4"/>
        <v>1</v>
      </c>
      <c r="P11" s="20">
        <f t="array" ref="P11">SUM(IF($G11=runs!$B$2:$B$304,runs!AS$2:AS$304))</f>
        <v>0</v>
      </c>
      <c r="Q11" s="20" t="e">
        <f>N11/(P11/charge/constants!$B$3)</f>
        <v>#DIV/0!</v>
      </c>
      <c r="R11" s="20" t="e">
        <f>O11/(P11/charge/constants!$B$3)</f>
        <v>#DIV/0!</v>
      </c>
      <c r="S11" s="66"/>
      <c r="T11" s="20" t="e">
        <f>Q11/eval!$E$18</f>
        <v>#DIV/0!</v>
      </c>
      <c r="U11" s="20" t="e">
        <f>R11/eval!$E$18</f>
        <v>#DIV/0!</v>
      </c>
    </row>
    <row r="12" spans="1:21" x14ac:dyDescent="0.2">
      <c r="A12" s="63">
        <v>9</v>
      </c>
      <c r="B12" s="63">
        <f t="shared" si="0"/>
        <v>29</v>
      </c>
      <c r="C12" s="63" t="str">
        <f>VLOOKUP(A12,targets!A14:$D$44,4,0)</f>
        <v>MS_St60k_U</v>
      </c>
      <c r="D12" s="64">
        <f>1/(turn.targ236!AL14^2)</f>
        <v>180132002999.1228</v>
      </c>
      <c r="E12" s="64"/>
      <c r="F12" s="34" t="e">
        <f t="shared" si="1"/>
        <v>#N/A</v>
      </c>
      <c r="G12" s="51" t="str">
        <f t="shared" si="2"/>
        <v>missing</v>
      </c>
      <c r="H12" s="29">
        <f t="array" ref="H12">COUNT(IF($G12=materials236!$C$3:$C$42,1))</f>
        <v>25</v>
      </c>
      <c r="I12" s="20" t="e">
        <f t="array" ref="I12">SUM(IF($G12=targ_mat_names,D$3:D$42*turn.targ233!AE$5:AE$44))/SUM(IF($G12=targ_mat_names,D$3:D$42))</f>
        <v>#DIV/0!</v>
      </c>
      <c r="J12" s="20" t="e">
        <f t="array" ref="J12">SQRT(SUM(IF($G12=targ_mat_names,($D$3:$D$42*turn.targ233!$AF$5:$AF$44)^2))/SUM(IF($G12=targ_mat_names,(materials233!$D$3:$D$42)^2)))</f>
        <v>#DIV/0!</v>
      </c>
      <c r="K12" s="20" t="e">
        <f t="array" ref="K12">SQRT(SUM(IF(G12=targ_mat_names,((turn.targ233!$AE$5:$AE$44-I12)/turn.targ233!$AF$5:$AF$44)^2))/((H12-1)*SUM(IF(G12=targ_mat_names,1/turn.targ233!$AF$5:$AF$44^2))))</f>
        <v>#DIV/0!</v>
      </c>
      <c r="L12" s="20" t="e">
        <f t="shared" si="3"/>
        <v>#DIV/0!</v>
      </c>
      <c r="M12" s="65"/>
      <c r="N12" s="18">
        <f t="array" ref="N12">SUM(IF($G12=runs!$B$2:$B$304,runs!AP$2:AP$304))</f>
        <v>0</v>
      </c>
      <c r="O12" s="62">
        <f t="shared" si="4"/>
        <v>1</v>
      </c>
      <c r="P12" s="20">
        <f t="array" ref="P12">SUM(IF($G12=runs!$B$2:$B$304,runs!AS$2:AS$304))</f>
        <v>0</v>
      </c>
      <c r="Q12" s="20" t="e">
        <f>N12/(P12/charge/constants!$B$3)</f>
        <v>#DIV/0!</v>
      </c>
      <c r="R12" s="20" t="e">
        <f>O12/(P12/charge/constants!$B$3)</f>
        <v>#DIV/0!</v>
      </c>
      <c r="S12" s="66"/>
      <c r="T12" s="20" t="e">
        <f>Q12/eval!$E$18</f>
        <v>#DIV/0!</v>
      </c>
      <c r="U12" s="20" t="e">
        <f>R12/eval!$E$18</f>
        <v>#DIV/0!</v>
      </c>
    </row>
    <row r="13" spans="1:21" x14ac:dyDescent="0.2">
      <c r="A13" s="63">
        <v>10</v>
      </c>
      <c r="B13" s="63">
        <f t="shared" si="0"/>
        <v>36</v>
      </c>
      <c r="C13" s="63" t="str">
        <f>VLOOKUP(A13,targets!A15:$D$44,4,0)</f>
        <v>Vienna-KkU</v>
      </c>
      <c r="D13" s="64">
        <f>1/(turn.targ236!AL15^2)</f>
        <v>2.1447800067322802E+22</v>
      </c>
      <c r="E13" s="64"/>
      <c r="F13" s="34" t="e">
        <f t="shared" si="1"/>
        <v>#N/A</v>
      </c>
      <c r="G13" s="51" t="str">
        <f t="shared" si="2"/>
        <v>missing</v>
      </c>
      <c r="H13" s="29">
        <f t="array" ref="H13">COUNT(IF($G13=materials236!$C$3:$C$42,1))</f>
        <v>25</v>
      </c>
      <c r="I13" s="20" t="e">
        <f t="array" ref="I13">SUM(IF($G13=targ_mat_names,D$3:D$42*turn.targ233!AE$5:AE$44))/SUM(IF($G13=targ_mat_names,D$3:D$42))</f>
        <v>#DIV/0!</v>
      </c>
      <c r="J13" s="20" t="e">
        <f t="array" ref="J13">SQRT(SUM(IF($G13=targ_mat_names,($D$3:$D$42*turn.targ233!$AF$5:$AF$44)^2))/SUM(IF($G13=targ_mat_names,(materials233!$D$3:$D$42)^2)))</f>
        <v>#DIV/0!</v>
      </c>
      <c r="K13" s="20" t="e">
        <f t="array" ref="K13">SQRT(SUM(IF(G13=targ_mat_names,((turn.targ233!$AE$5:$AE$44-I13)/turn.targ233!$AF$5:$AF$44)^2))/((H13-1)*SUM(IF(G13=targ_mat_names,1/turn.targ233!$AF$5:$AF$44^2))))</f>
        <v>#DIV/0!</v>
      </c>
      <c r="L13" s="20" t="e">
        <f t="shared" si="3"/>
        <v>#DIV/0!</v>
      </c>
      <c r="M13" s="65"/>
      <c r="N13" s="18">
        <f t="array" ref="N13">SUM(IF($G13=runs!$B$2:$B$304,runs!AP$2:AP$304))</f>
        <v>0</v>
      </c>
      <c r="O13" s="62">
        <f t="shared" si="4"/>
        <v>1</v>
      </c>
      <c r="P13" s="20">
        <f t="array" ref="P13">SUM(IF($G13=runs!$B$2:$B$304,runs!AS$2:AS$304))</f>
        <v>0</v>
      </c>
      <c r="Q13" s="20" t="e">
        <f>N13/(P13/charge/constants!$B$3)</f>
        <v>#DIV/0!</v>
      </c>
      <c r="R13" s="20" t="e">
        <f>O13/(P13/charge/constants!$B$3)</f>
        <v>#DIV/0!</v>
      </c>
      <c r="S13" s="66"/>
      <c r="T13" s="20" t="e">
        <f>Q13/eval!$E$18</f>
        <v>#DIV/0!</v>
      </c>
      <c r="U13" s="20" t="e">
        <f>R13/eval!$E$18</f>
        <v>#DIV/0!</v>
      </c>
    </row>
    <row r="14" spans="1:21" x14ac:dyDescent="0.2">
      <c r="A14" s="63">
        <v>11</v>
      </c>
      <c r="B14" s="63">
        <f t="shared" si="0"/>
        <v>26</v>
      </c>
      <c r="C14" s="63" t="str">
        <f>VLOOKUP(A14,targets!A16:$D$44,4,0)</f>
        <v>MS_St60e_U</v>
      </c>
      <c r="D14" s="64">
        <f>1/(turn.targ236!AL16^2)</f>
        <v>863921217318.42969</v>
      </c>
      <c r="E14" s="64"/>
      <c r="F14" s="34" t="e">
        <f t="shared" si="1"/>
        <v>#N/A</v>
      </c>
      <c r="G14" s="51" t="str">
        <f t="shared" si="2"/>
        <v>missing</v>
      </c>
      <c r="H14" s="29">
        <f t="array" ref="H14">COUNT(IF($G14=materials236!$C$3:$C$42,1))</f>
        <v>25</v>
      </c>
      <c r="I14" s="20" t="e">
        <f t="array" ref="I14">SUM(IF($G14=targ_mat_names,D$3:D$42*turn.targ233!AE$5:AE$44))/SUM(IF($G14=targ_mat_names,D$3:D$42))</f>
        <v>#DIV/0!</v>
      </c>
      <c r="J14" s="20" t="e">
        <f t="array" ref="J14">SQRT(SUM(IF($G14=targ_mat_names,($D$3:$D$42*turn.targ233!$AF$5:$AF$44)^2))/SUM(IF($G14=targ_mat_names,(materials233!$D$3:$D$42)^2)))</f>
        <v>#DIV/0!</v>
      </c>
      <c r="K14" s="20" t="e">
        <f t="array" ref="K14">SQRT(SUM(IF(G14=targ_mat_names,((turn.targ233!$AE$5:$AE$44-I14)/turn.targ233!$AF$5:$AF$44)^2))/((H14-1)*SUM(IF(G14=targ_mat_names,1/turn.targ233!$AF$5:$AF$44^2))))</f>
        <v>#DIV/0!</v>
      </c>
      <c r="L14" s="20" t="e">
        <f t="shared" si="3"/>
        <v>#DIV/0!</v>
      </c>
      <c r="M14" s="65"/>
      <c r="N14" s="18">
        <f t="array" ref="N14">SUM(IF($G14=runs!$B$2:$B$304,runs!AP$2:AP$304))</f>
        <v>0</v>
      </c>
      <c r="O14" s="62">
        <f t="shared" si="4"/>
        <v>1</v>
      </c>
      <c r="P14" s="20">
        <f t="array" ref="P14">SUM(IF($G14=runs!$B$2:$B$304,runs!AS$2:AS$304))</f>
        <v>0</v>
      </c>
      <c r="Q14" s="20" t="e">
        <f>N14/(P14/charge/constants!$B$3)</f>
        <v>#DIV/0!</v>
      </c>
      <c r="R14" s="20" t="e">
        <f>O14/(P14/charge/constants!$B$3)</f>
        <v>#DIV/0!</v>
      </c>
      <c r="S14" s="66"/>
      <c r="T14" s="20" t="e">
        <f>Q14/eval!$E$18</f>
        <v>#DIV/0!</v>
      </c>
      <c r="U14" s="20" t="e">
        <f>R14/eval!$E$18</f>
        <v>#DIV/0!</v>
      </c>
    </row>
    <row r="15" spans="1:21" x14ac:dyDescent="0.2">
      <c r="A15" s="63">
        <v>12</v>
      </c>
      <c r="B15" s="63">
        <f t="shared" si="0"/>
        <v>26</v>
      </c>
      <c r="C15" s="63" t="str">
        <f>VLOOKUP(A15,targets!A17:$D$44,4,0)</f>
        <v>MS_St60e_U</v>
      </c>
      <c r="D15" s="64">
        <f>1/(turn.targ236!AL17^2)</f>
        <v>2026121128155.1882</v>
      </c>
      <c r="E15" s="64"/>
      <c r="F15" s="34" t="e">
        <f t="shared" si="1"/>
        <v>#N/A</v>
      </c>
      <c r="G15" s="51" t="str">
        <f t="shared" si="2"/>
        <v>missing</v>
      </c>
      <c r="H15" s="29">
        <f t="array" ref="H15">COUNT(IF($G15=materials236!$C$3:$C$42,1))</f>
        <v>25</v>
      </c>
      <c r="I15" s="20" t="e">
        <f t="array" ref="I15">SUM(IF($G15=targ_mat_names,D$3:D$42*turn.targ233!AE$5:AE$44))/SUM(IF($G15=targ_mat_names,D$3:D$42))</f>
        <v>#DIV/0!</v>
      </c>
      <c r="J15" s="20" t="e">
        <f t="array" ref="J15">SQRT(SUM(IF($G15=targ_mat_names,($D$3:$D$42*turn.targ233!$AF$5:$AF$44)^2))/SUM(IF($G15=targ_mat_names,(materials233!$D$3:$D$42)^2)))</f>
        <v>#DIV/0!</v>
      </c>
      <c r="K15" s="20" t="e">
        <f t="array" ref="K15">SQRT(SUM(IF(G15=targ_mat_names,((turn.targ233!$AE$5:$AE$44-I15)/turn.targ233!$AF$5:$AF$44)^2))/((H15-1)*SUM(IF(G15=targ_mat_names,1/turn.targ233!$AF$5:$AF$44^2))))</f>
        <v>#DIV/0!</v>
      </c>
      <c r="L15" s="20" t="e">
        <f t="shared" si="3"/>
        <v>#DIV/0!</v>
      </c>
      <c r="M15" s="65"/>
      <c r="N15" s="18">
        <f t="array" ref="N15">SUM(IF($G15=runs!$B$2:$B$304,runs!AP$2:AP$304))</f>
        <v>0</v>
      </c>
      <c r="O15" s="62">
        <f t="shared" si="4"/>
        <v>1</v>
      </c>
      <c r="P15" s="20">
        <f t="array" ref="P15">SUM(IF($G15=runs!$B$2:$B$304,runs!AS$2:AS$304))</f>
        <v>0</v>
      </c>
      <c r="Q15" s="20" t="e">
        <f>N15/(P15/charge/constants!$B$3)</f>
        <v>#DIV/0!</v>
      </c>
      <c r="R15" s="20" t="e">
        <f>O15/(P15/charge/constants!$B$3)</f>
        <v>#DIV/0!</v>
      </c>
      <c r="S15" s="66"/>
      <c r="T15" s="20" t="e">
        <f>Q15/eval!$E$18</f>
        <v>#DIV/0!</v>
      </c>
      <c r="U15" s="20" t="e">
        <f>R15/eval!$E$18</f>
        <v>#DIV/0!</v>
      </c>
    </row>
    <row r="16" spans="1:21" x14ac:dyDescent="0.2">
      <c r="A16" s="63">
        <v>13</v>
      </c>
      <c r="B16" s="63">
        <f t="shared" si="0"/>
        <v>26</v>
      </c>
      <c r="C16" s="63" t="str">
        <f>VLOOKUP(A16,targets!A18:$D$44,4,0)</f>
        <v>MS_St60e_U</v>
      </c>
      <c r="D16" s="64">
        <f>1/(turn.targ236!AL18^2)</f>
        <v>1192259180674.4729</v>
      </c>
      <c r="E16" s="64"/>
      <c r="F16" s="34" t="e">
        <f t="shared" si="1"/>
        <v>#N/A</v>
      </c>
      <c r="G16" s="51" t="str">
        <f t="shared" si="2"/>
        <v>missing</v>
      </c>
      <c r="H16" s="29">
        <f t="array" ref="H16">COUNT(IF($G16=materials236!$C$3:$C$42,1))</f>
        <v>25</v>
      </c>
      <c r="I16" s="20" t="e">
        <f t="array" ref="I16">SUM(IF($G16=targ_mat_names,D$3:D$42*turn.targ233!AE$5:AE$44))/SUM(IF($G16=targ_mat_names,D$3:D$42))</f>
        <v>#DIV/0!</v>
      </c>
      <c r="J16" s="20" t="e">
        <f t="array" ref="J16">SQRT(SUM(IF($G16=targ_mat_names,($D$3:$D$42*turn.targ233!$AF$5:$AF$44)^2))/SUM(IF($G16=targ_mat_names,(materials233!$D$3:$D$42)^2)))</f>
        <v>#DIV/0!</v>
      </c>
      <c r="K16" s="20" t="e">
        <f t="array" ref="K16">SQRT(SUM(IF(G16=targ_mat_names,((turn.targ233!$AE$5:$AE$44-I16)/turn.targ233!$AF$5:$AF$44)^2))/((H16-1)*SUM(IF(G16=targ_mat_names,1/turn.targ233!$AF$5:$AF$44^2))))</f>
        <v>#DIV/0!</v>
      </c>
      <c r="L16" s="20" t="e">
        <f t="shared" si="3"/>
        <v>#DIV/0!</v>
      </c>
      <c r="M16" s="65"/>
      <c r="N16" s="18">
        <f t="array" ref="N16">SUM(IF($G16=runs!$B$2:$B$304,runs!AP$2:AP$304))</f>
        <v>0</v>
      </c>
      <c r="O16" s="62">
        <f t="shared" si="4"/>
        <v>1</v>
      </c>
      <c r="P16" s="20">
        <f t="array" ref="P16">SUM(IF($G16=runs!$B$2:$B$304,runs!AS$2:AS$304))</f>
        <v>0</v>
      </c>
      <c r="Q16" s="20" t="e">
        <f>N16/(P16/charge/constants!$B$3)</f>
        <v>#DIV/0!</v>
      </c>
      <c r="R16" s="20" t="e">
        <f>O16/(P16/charge/constants!$B$3)</f>
        <v>#DIV/0!</v>
      </c>
      <c r="S16" s="66"/>
      <c r="T16" s="20" t="e">
        <f>Q16/eval!$E$18</f>
        <v>#DIV/0!</v>
      </c>
      <c r="U16" s="20" t="e">
        <f>R16/eval!$E$18</f>
        <v>#DIV/0!</v>
      </c>
    </row>
    <row r="17" spans="1:21" x14ac:dyDescent="0.2">
      <c r="A17" s="63">
        <v>14</v>
      </c>
      <c r="B17" s="63">
        <f t="shared" si="0"/>
        <v>32</v>
      </c>
      <c r="C17" s="63" t="str">
        <f>VLOOKUP(A17,targets!A19:$D$44,4,0)</f>
        <v>MS_St60w_U</v>
      </c>
      <c r="D17" s="64">
        <f>1/(turn.targ236!AL19^2)</f>
        <v>84391709454.59079</v>
      </c>
      <c r="E17" s="64"/>
      <c r="F17" s="34" t="e">
        <f t="shared" si="1"/>
        <v>#N/A</v>
      </c>
      <c r="G17" s="51" t="str">
        <f t="shared" si="2"/>
        <v>missing</v>
      </c>
      <c r="H17" s="29">
        <f t="array" ref="H17">COUNT(IF($G17=materials236!$C$3:$C$42,1))</f>
        <v>25</v>
      </c>
      <c r="I17" s="20" t="e">
        <f t="array" ref="I17">SUM(IF($G17=targ_mat_names,D$3:D$42*turn.targ233!AE$5:AE$44))/SUM(IF($G17=targ_mat_names,D$3:D$42))</f>
        <v>#DIV/0!</v>
      </c>
      <c r="J17" s="20" t="e">
        <f t="array" ref="J17">SQRT(SUM(IF($G17=targ_mat_names,($D$3:$D$42*turn.targ233!$AF$5:$AF$44)^2))/SUM(IF($G17=targ_mat_names,(materials233!$D$3:$D$42)^2)))</f>
        <v>#DIV/0!</v>
      </c>
      <c r="K17" s="20" t="e">
        <f t="array" ref="K17">SQRT(SUM(IF(G17=targ_mat_names,((turn.targ233!$AE$5:$AE$44-I17)/turn.targ233!$AF$5:$AF$44)^2))/((H17-1)*SUM(IF(G17=targ_mat_names,1/turn.targ233!$AF$5:$AF$44^2))))</f>
        <v>#DIV/0!</v>
      </c>
      <c r="L17" s="20" t="e">
        <f t="shared" si="3"/>
        <v>#DIV/0!</v>
      </c>
      <c r="M17" s="65"/>
      <c r="N17" s="18">
        <f t="array" ref="N17">SUM(IF($G17=runs!$B$2:$B$304,runs!AP$2:AP$304))</f>
        <v>0</v>
      </c>
      <c r="O17" s="62">
        <f t="shared" si="4"/>
        <v>1</v>
      </c>
      <c r="P17" s="20">
        <f t="array" ref="P17">SUM(IF($G17=runs!$B$2:$B$304,runs!AS$2:AS$304))</f>
        <v>0</v>
      </c>
      <c r="Q17" s="20" t="e">
        <f>N17/(P17/charge/constants!$B$3)</f>
        <v>#DIV/0!</v>
      </c>
      <c r="R17" s="20" t="e">
        <f>O17/(P17/charge/constants!$B$3)</f>
        <v>#DIV/0!</v>
      </c>
      <c r="S17" s="66"/>
      <c r="T17" s="20" t="e">
        <f>Q17/eval!$E$18</f>
        <v>#DIV/0!</v>
      </c>
      <c r="U17" s="20" t="e">
        <f>R17/eval!$E$18</f>
        <v>#DIV/0!</v>
      </c>
    </row>
    <row r="18" spans="1:21" x14ac:dyDescent="0.2">
      <c r="A18" s="63">
        <v>15</v>
      </c>
      <c r="B18" s="63">
        <f t="shared" si="0"/>
        <v>37</v>
      </c>
      <c r="C18" s="63" t="str">
        <f>VLOOKUP(A18,targets!A20:$D$44,4,0)</f>
        <v>Vienna-US8</v>
      </c>
      <c r="D18" s="64">
        <f>1/(turn.targ236!AL20^2)</f>
        <v>2.5895220130350096E+19</v>
      </c>
      <c r="E18" s="64"/>
      <c r="F18" s="34" t="e">
        <f t="shared" si="1"/>
        <v>#N/A</v>
      </c>
      <c r="G18" s="51" t="str">
        <f t="shared" si="2"/>
        <v>missing</v>
      </c>
      <c r="H18" s="29">
        <f t="array" ref="H18">COUNT(IF($G18=materials236!$C$3:$C$42,1))</f>
        <v>25</v>
      </c>
      <c r="I18" s="20" t="e">
        <f t="array" ref="I18">SUM(IF($G18=targ_mat_names,D$3:D$42*turn.targ233!AE$5:AE$44))/SUM(IF($G18=targ_mat_names,D$3:D$42))</f>
        <v>#DIV/0!</v>
      </c>
      <c r="J18" s="20" t="e">
        <f t="array" ref="J18">SQRT(SUM(IF($G18=targ_mat_names,($D$3:$D$42*turn.targ233!$AF$5:$AF$44)^2))/SUM(IF($G18=targ_mat_names,(materials233!$D$3:$D$42)^2)))</f>
        <v>#DIV/0!</v>
      </c>
      <c r="K18" s="20" t="e">
        <f t="array" ref="K18">SQRT(SUM(IF(G18=targ_mat_names,((turn.targ233!$AE$5:$AE$44-I18)/turn.targ233!$AF$5:$AF$44)^2))/((H18-1)*SUM(IF(G18=targ_mat_names,1/turn.targ233!$AF$5:$AF$44^2))))</f>
        <v>#DIV/0!</v>
      </c>
      <c r="L18" s="20" t="e">
        <f t="shared" si="3"/>
        <v>#DIV/0!</v>
      </c>
      <c r="M18" s="65"/>
      <c r="N18" s="18">
        <f t="array" ref="N18">SUM(IF($G18=runs!$B$2:$B$304,runs!AP$2:AP$304))</f>
        <v>0</v>
      </c>
      <c r="O18" s="62">
        <f t="shared" si="4"/>
        <v>1</v>
      </c>
      <c r="P18" s="20">
        <f t="array" ref="P18">SUM(IF($G18=runs!$B$2:$B$304,runs!AS$2:AS$304))</f>
        <v>0</v>
      </c>
      <c r="Q18" s="20" t="e">
        <f>N18/(P18/charge/constants!$B$3)</f>
        <v>#DIV/0!</v>
      </c>
      <c r="R18" s="20" t="e">
        <f>O18/(P18/charge/constants!$B$3)</f>
        <v>#DIV/0!</v>
      </c>
      <c r="S18" s="66"/>
      <c r="T18" s="20" t="e">
        <f>Q18/eval!$E$18</f>
        <v>#DIV/0!</v>
      </c>
      <c r="U18" s="20" t="e">
        <f>R18/eval!$E$18</f>
        <v>#DIV/0!</v>
      </c>
    </row>
    <row r="19" spans="1:21" x14ac:dyDescent="0.2">
      <c r="A19" s="63">
        <v>16</v>
      </c>
      <c r="B19" s="63">
        <f t="shared" si="0"/>
        <v>32</v>
      </c>
      <c r="C19" s="63" t="str">
        <f>VLOOKUP(A19,targets!A21:$D$44,4,0)</f>
        <v>MS_St60w_U</v>
      </c>
      <c r="D19" s="64">
        <f>1/(turn.targ236!AL21^2)</f>
        <v>51588719922.86084</v>
      </c>
      <c r="E19" s="64"/>
      <c r="F19" s="34" t="e">
        <f t="shared" si="1"/>
        <v>#N/A</v>
      </c>
      <c r="G19" s="51" t="str">
        <f t="shared" si="2"/>
        <v>missing</v>
      </c>
      <c r="H19" s="29">
        <f t="array" ref="H19">COUNT(IF($G19=materials236!$C$3:$C$42,1))</f>
        <v>25</v>
      </c>
      <c r="I19" s="20" t="e">
        <f t="array" ref="I19">SUM(IF($G19=targ_mat_names,D$3:D$42*turn.targ233!AE$5:AE$44))/SUM(IF($G19=targ_mat_names,D$3:D$42))</f>
        <v>#DIV/0!</v>
      </c>
      <c r="J19" s="20" t="e">
        <f t="array" ref="J19">SQRT(SUM(IF($G19=targ_mat_names,($D$3:$D$42*turn.targ233!$AF$5:$AF$44)^2))/SUM(IF($G19=targ_mat_names,(materials233!$D$3:$D$42)^2)))</f>
        <v>#DIV/0!</v>
      </c>
      <c r="K19" s="20" t="e">
        <f t="array" ref="K19">SQRT(SUM(IF(G19=targ_mat_names,((turn.targ233!$AE$5:$AE$44-I19)/turn.targ233!$AF$5:$AF$44)^2))/((H19-1)*SUM(IF(G19=targ_mat_names,1/turn.targ233!$AF$5:$AF$44^2))))</f>
        <v>#DIV/0!</v>
      </c>
      <c r="L19" s="20" t="e">
        <f t="shared" si="3"/>
        <v>#DIV/0!</v>
      </c>
      <c r="M19" s="65"/>
      <c r="N19" s="18">
        <f t="array" ref="N19">SUM(IF($G19=runs!$B$2:$B$304,runs!AP$2:AP$304))</f>
        <v>0</v>
      </c>
      <c r="O19" s="62">
        <f t="shared" si="4"/>
        <v>1</v>
      </c>
      <c r="P19" s="20">
        <f t="array" ref="P19">SUM(IF($G19=runs!$B$2:$B$304,runs!AS$2:AS$304))</f>
        <v>0</v>
      </c>
      <c r="Q19" s="20" t="e">
        <f>N19/(P19/charge/constants!$B$3)</f>
        <v>#DIV/0!</v>
      </c>
      <c r="R19" s="20" t="e">
        <f>O19/(P19/charge/constants!$B$3)</f>
        <v>#DIV/0!</v>
      </c>
      <c r="S19" s="66"/>
      <c r="T19" s="20" t="e">
        <f>Q19/eval!$E$18</f>
        <v>#DIV/0!</v>
      </c>
      <c r="U19" s="20" t="e">
        <f>R19/eval!$E$18</f>
        <v>#DIV/0!</v>
      </c>
    </row>
    <row r="20" spans="1:21" x14ac:dyDescent="0.2">
      <c r="A20" s="63">
        <v>17</v>
      </c>
      <c r="B20" s="63">
        <f t="shared" si="0"/>
        <v>32</v>
      </c>
      <c r="C20" s="63" t="str">
        <f>VLOOKUP(A20,targets!A22:$D$44,4,0)</f>
        <v>MS_St60w_U</v>
      </c>
      <c r="D20" s="64">
        <f>1/(turn.targ236!AL22^2)</f>
        <v>205871175811.58386</v>
      </c>
      <c r="E20" s="64"/>
      <c r="F20" s="34" t="e">
        <f t="shared" si="1"/>
        <v>#N/A</v>
      </c>
      <c r="G20" s="51" t="str">
        <f t="shared" si="2"/>
        <v>missing</v>
      </c>
      <c r="H20" s="29">
        <f t="array" ref="H20">COUNT(IF($G20=materials236!$C$3:$C$42,1))</f>
        <v>25</v>
      </c>
      <c r="I20" s="20" t="e">
        <f t="array" ref="I20">SUM(IF($G20=targ_mat_names,D$3:D$42*turn.targ233!AE$5:AE$44))/SUM(IF($G20=targ_mat_names,D$3:D$42))</f>
        <v>#DIV/0!</v>
      </c>
      <c r="J20" s="20" t="e">
        <f t="array" ref="J20">SQRT(SUM(IF($G20=targ_mat_names,($D$3:$D$42*turn.targ233!$AF$5:$AF$44)^2))/SUM(IF($G20=targ_mat_names,(materials233!$D$3:$D$42)^2)))</f>
        <v>#DIV/0!</v>
      </c>
      <c r="K20" s="20" t="e">
        <f t="array" ref="K20">SQRT(SUM(IF(G20=targ_mat_names,((turn.targ233!$AE$5:$AE$44-I20)/turn.targ233!$AF$5:$AF$44)^2))/((H20-1)*SUM(IF(G20=targ_mat_names,1/turn.targ233!$AF$5:$AF$44^2))))</f>
        <v>#DIV/0!</v>
      </c>
      <c r="L20" s="20" t="e">
        <f t="shared" si="3"/>
        <v>#DIV/0!</v>
      </c>
      <c r="M20" s="65"/>
      <c r="N20" s="18">
        <f t="array" ref="N20">SUM(IF($G20=runs!$B$2:$B$304,runs!AP$2:AP$304))</f>
        <v>0</v>
      </c>
      <c r="O20" s="62">
        <f t="shared" si="4"/>
        <v>1</v>
      </c>
      <c r="P20" s="20">
        <f t="array" ref="P20">SUM(IF($G20=runs!$B$2:$B$304,runs!AS$2:AS$304))</f>
        <v>0</v>
      </c>
      <c r="Q20" s="20" t="e">
        <f>N20/(P20/charge/constants!$B$3)</f>
        <v>#DIV/0!</v>
      </c>
      <c r="R20" s="20" t="e">
        <f>O20/(P20/charge/constants!$B$3)</f>
        <v>#DIV/0!</v>
      </c>
      <c r="S20" s="66"/>
      <c r="T20" s="20" t="e">
        <f>Q20/eval!$E$18</f>
        <v>#DIV/0!</v>
      </c>
      <c r="U20" s="20" t="e">
        <f>R20/eval!$E$18</f>
        <v>#DIV/0!</v>
      </c>
    </row>
    <row r="21" spans="1:21" x14ac:dyDescent="0.2">
      <c r="A21" s="63">
        <v>18</v>
      </c>
      <c r="B21" s="63">
        <f t="shared" si="0"/>
        <v>25</v>
      </c>
      <c r="C21" s="63" t="str">
        <f>VLOOKUP(A21,targets!A23:$D$44,4,0)</f>
        <v>MS_Blank_20091102</v>
      </c>
      <c r="D21" s="64">
        <f>1/(turn.targ236!AL23^2)</f>
        <v>140156161010153.81</v>
      </c>
      <c r="E21" s="64"/>
      <c r="F21" s="34" t="e">
        <f t="shared" si="1"/>
        <v>#N/A</v>
      </c>
      <c r="G21" s="51" t="str">
        <f t="shared" si="2"/>
        <v>missing</v>
      </c>
      <c r="H21" s="29">
        <f t="array" ref="H21">COUNT(IF($G21=materials236!$C$3:$C$42,1))</f>
        <v>25</v>
      </c>
      <c r="I21" s="20" t="e">
        <f t="array" ref="I21">SUM(IF($G21=targ_mat_names,D$3:D$42*turn.targ233!AE$5:AE$44))/SUM(IF($G21=targ_mat_names,D$3:D$42))</f>
        <v>#DIV/0!</v>
      </c>
      <c r="J21" s="20" t="e">
        <f t="array" ref="J21">SQRT(SUM(IF($G21=targ_mat_names,($D$3:$D$42*turn.targ233!$AF$5:$AF$44)^2))/SUM(IF($G21=targ_mat_names,(materials233!$D$3:$D$42)^2)))</f>
        <v>#DIV/0!</v>
      </c>
      <c r="K21" s="20" t="e">
        <f t="array" ref="K21">SQRT(SUM(IF(G21=targ_mat_names,((turn.targ233!$AE$5:$AE$44-I21)/turn.targ233!$AF$5:$AF$44)^2))/((H21-1)*SUM(IF(G21=targ_mat_names,1/turn.targ233!$AF$5:$AF$44^2))))</f>
        <v>#DIV/0!</v>
      </c>
      <c r="L21" s="20" t="e">
        <f t="shared" si="3"/>
        <v>#DIV/0!</v>
      </c>
      <c r="M21" s="65"/>
      <c r="N21" s="18">
        <f t="array" ref="N21">SUM(IF($G21=runs!$B$2:$B$304,runs!AP$2:AP$304))</f>
        <v>0</v>
      </c>
      <c r="O21" s="62">
        <f t="shared" si="4"/>
        <v>1</v>
      </c>
      <c r="P21" s="20">
        <f t="array" ref="P21">SUM(IF($G21=runs!$B$2:$B$304,runs!AS$2:AS$304))</f>
        <v>0</v>
      </c>
      <c r="Q21" s="20" t="e">
        <f>N21/(P21/charge/constants!$B$3)</f>
        <v>#DIV/0!</v>
      </c>
      <c r="R21" s="20" t="e">
        <f>O21/(P21/charge/constants!$B$3)</f>
        <v>#DIV/0!</v>
      </c>
      <c r="S21" s="66"/>
      <c r="T21" s="20" t="e">
        <f>Q21/eval!$E$18</f>
        <v>#DIV/0!</v>
      </c>
      <c r="U21" s="20" t="e">
        <f>R21/eval!$E$18</f>
        <v>#DIV/0!</v>
      </c>
    </row>
    <row r="22" spans="1:21" x14ac:dyDescent="0.2">
      <c r="A22" s="63">
        <v>19</v>
      </c>
      <c r="B22" s="63">
        <f t="shared" si="0"/>
        <v>0</v>
      </c>
      <c r="C22" s="63" t="str">
        <f>VLOOKUP(A22,targets!A24:$D$44,4,0)</f>
        <v>missing</v>
      </c>
      <c r="D22" s="64" t="e">
        <f>1/(turn.targ236!AL24^2)</f>
        <v>#DIV/0!</v>
      </c>
      <c r="E22" s="64"/>
      <c r="F22" s="34" t="e">
        <f t="shared" si="1"/>
        <v>#N/A</v>
      </c>
      <c r="G22" s="51" t="str">
        <f t="shared" si="2"/>
        <v>missing</v>
      </c>
      <c r="H22" s="29">
        <f t="array" ref="H22">COUNT(IF($G22=materials236!$C$3:$C$42,1))</f>
        <v>25</v>
      </c>
      <c r="I22" s="20" t="e">
        <f t="array" ref="I22">SUM(IF($G22=targ_mat_names,D$3:D$42*turn.targ233!AE$5:AE$44))/SUM(IF($G22=targ_mat_names,D$3:D$42))</f>
        <v>#DIV/0!</v>
      </c>
      <c r="J22" s="20" t="e">
        <f t="array" ref="J22">SQRT(SUM(IF($G22=targ_mat_names,($D$3:$D$42*turn.targ233!$AF$5:$AF$44)^2))/SUM(IF($G22=targ_mat_names,(materials233!$D$3:$D$42)^2)))</f>
        <v>#DIV/0!</v>
      </c>
      <c r="K22" s="20" t="e">
        <f t="array" ref="K22">SQRT(SUM(IF(G22=targ_mat_names,((turn.targ233!$AE$5:$AE$44-I22)/turn.targ233!$AF$5:$AF$44)^2))/((H22-1)*SUM(IF(G22=targ_mat_names,1/turn.targ233!$AF$5:$AF$44^2))))</f>
        <v>#DIV/0!</v>
      </c>
      <c r="L22" s="20" t="e">
        <f t="shared" si="3"/>
        <v>#DIV/0!</v>
      </c>
      <c r="M22" s="65"/>
      <c r="N22" s="18">
        <f t="array" ref="N22">SUM(IF($G22=runs!$B$2:$B$304,runs!AP$2:AP$304))</f>
        <v>0</v>
      </c>
      <c r="O22" s="62">
        <f t="shared" si="4"/>
        <v>1</v>
      </c>
      <c r="P22" s="20">
        <f t="array" ref="P22">SUM(IF($G22=runs!$B$2:$B$304,runs!AS$2:AS$304))</f>
        <v>0</v>
      </c>
      <c r="Q22" s="20" t="e">
        <f>N22/(P22/charge/constants!$B$3)</f>
        <v>#DIV/0!</v>
      </c>
      <c r="R22" s="20" t="e">
        <f>O22/(P22/charge/constants!$B$3)</f>
        <v>#DIV/0!</v>
      </c>
      <c r="S22" s="66"/>
      <c r="T22" s="20" t="e">
        <f>Q22/eval!$E$18</f>
        <v>#DIV/0!</v>
      </c>
      <c r="U22" s="20" t="e">
        <f>R22/eval!$E$18</f>
        <v>#DIV/0!</v>
      </c>
    </row>
    <row r="23" spans="1:21" x14ac:dyDescent="0.2">
      <c r="A23" s="63">
        <v>20</v>
      </c>
      <c r="B23" s="63">
        <f t="shared" si="0"/>
        <v>0</v>
      </c>
      <c r="C23" s="63" t="str">
        <f>VLOOKUP(A23,targets!A25:$D$44,4,0)</f>
        <v>missing</v>
      </c>
      <c r="D23" s="64" t="e">
        <f>1/(turn.targ236!AL25^2)</f>
        <v>#DIV/0!</v>
      </c>
      <c r="E23" s="64"/>
      <c r="F23" s="34" t="e">
        <f t="shared" si="1"/>
        <v>#N/A</v>
      </c>
      <c r="G23" s="51" t="str">
        <f t="shared" si="2"/>
        <v>missing</v>
      </c>
      <c r="H23" s="29">
        <f t="array" ref="H23">COUNT(IF($G23=materials236!$C$3:$C$42,1))</f>
        <v>25</v>
      </c>
      <c r="I23" s="20" t="e">
        <f t="array" ref="I23">SUM(IF($G23=targ_mat_names,D$3:D$42*turn.targ233!AE$5:AE$44))/SUM(IF($G23=targ_mat_names,D$3:D$42))</f>
        <v>#DIV/0!</v>
      </c>
      <c r="J23" s="20" t="e">
        <f t="array" ref="J23">SQRT(SUM(IF($G23=targ_mat_names,($D$3:$D$42*turn.targ233!$AF$5:$AF$44)^2))/SUM(IF($G23=targ_mat_names,(materials233!$D$3:$D$42)^2)))</f>
        <v>#DIV/0!</v>
      </c>
      <c r="K23" s="20" t="e">
        <f t="array" ref="K23">SQRT(SUM(IF(G23=targ_mat_names,((turn.targ233!$AE$5:$AE$44-I23)/turn.targ233!$AF$5:$AF$44)^2))/((H23-1)*SUM(IF(G23=targ_mat_names,1/turn.targ233!$AF$5:$AF$44^2))))</f>
        <v>#DIV/0!</v>
      </c>
      <c r="L23" s="20" t="e">
        <f t="shared" si="3"/>
        <v>#DIV/0!</v>
      </c>
      <c r="M23" s="65"/>
      <c r="N23" s="18">
        <f t="array" ref="N23">SUM(IF($G23=runs!$B$2:$B$304,runs!AP$2:AP$304))</f>
        <v>0</v>
      </c>
      <c r="O23" s="62">
        <f t="shared" si="4"/>
        <v>1</v>
      </c>
      <c r="P23" s="20">
        <f t="array" ref="P23">SUM(IF($G23=runs!$B$2:$B$304,runs!AS$2:AS$304))</f>
        <v>0</v>
      </c>
      <c r="Q23" s="20" t="e">
        <f>N23/(P23/charge/constants!$B$3)</f>
        <v>#DIV/0!</v>
      </c>
      <c r="R23" s="20" t="e">
        <f>O23/(P23/charge/constants!$B$3)</f>
        <v>#DIV/0!</v>
      </c>
      <c r="S23" s="66"/>
      <c r="T23" s="20" t="e">
        <f>Q23/eval!$E$18</f>
        <v>#DIV/0!</v>
      </c>
      <c r="U23" s="20" t="e">
        <f>R23/eval!$E$18</f>
        <v>#DIV/0!</v>
      </c>
    </row>
    <row r="24" spans="1:21" x14ac:dyDescent="0.2">
      <c r="A24" s="63">
        <v>21</v>
      </c>
      <c r="B24" s="63">
        <f t="shared" si="0"/>
        <v>0</v>
      </c>
      <c r="C24" s="63" t="str">
        <f>VLOOKUP(A24,targets!A26:$D$44,4,0)</f>
        <v>missing</v>
      </c>
      <c r="D24" s="64" t="e">
        <f>1/(turn.targ236!AL26^2)</f>
        <v>#DIV/0!</v>
      </c>
      <c r="E24" s="64"/>
      <c r="F24" s="34" t="e">
        <f t="shared" si="1"/>
        <v>#N/A</v>
      </c>
      <c r="G24" s="51" t="str">
        <f t="shared" si="2"/>
        <v>missing</v>
      </c>
      <c r="H24" s="29">
        <f t="array" ref="H24">COUNT(IF($G24=materials236!$C$3:$C$42,1))</f>
        <v>25</v>
      </c>
      <c r="I24" s="20" t="e">
        <f t="array" ref="I24">SUM(IF($G24=targ_mat_names,D$3:D$42*turn.targ233!AE$5:AE$44))/SUM(IF($G24=targ_mat_names,D$3:D$42))</f>
        <v>#DIV/0!</v>
      </c>
      <c r="J24" s="20" t="e">
        <f t="array" ref="J24">SQRT(SUM(IF($G24=targ_mat_names,($D$3:$D$42*turn.targ233!$AF$5:$AF$44)^2))/SUM(IF($G24=targ_mat_names,(materials233!$D$3:$D$42)^2)))</f>
        <v>#DIV/0!</v>
      </c>
      <c r="K24" s="20" t="e">
        <f t="array" ref="K24">SQRT(SUM(IF(G24=targ_mat_names,((turn.targ233!$AE$5:$AE$44-I24)/turn.targ233!$AF$5:$AF$44)^2))/((H24-1)*SUM(IF(G24=targ_mat_names,1/turn.targ233!$AF$5:$AF$44^2))))</f>
        <v>#DIV/0!</v>
      </c>
      <c r="L24" s="20" t="e">
        <f t="shared" si="3"/>
        <v>#DIV/0!</v>
      </c>
      <c r="M24" s="65"/>
      <c r="N24" s="18">
        <f t="array" ref="N24">SUM(IF($G24=runs!$B$2:$B$304,runs!AP$2:AP$304))</f>
        <v>0</v>
      </c>
      <c r="O24" s="62">
        <f t="shared" si="4"/>
        <v>1</v>
      </c>
      <c r="P24" s="20">
        <f t="array" ref="P24">SUM(IF($G24=runs!$B$2:$B$304,runs!AS$2:AS$304))</f>
        <v>0</v>
      </c>
      <c r="Q24" s="20" t="e">
        <f>N24/(P24/charge/constants!$B$3)</f>
        <v>#DIV/0!</v>
      </c>
      <c r="R24" s="20" t="e">
        <f>O24/(P24/charge/constants!$B$3)</f>
        <v>#DIV/0!</v>
      </c>
      <c r="S24" s="66"/>
      <c r="T24" s="20" t="e">
        <f>Q24/eval!$E$18</f>
        <v>#DIV/0!</v>
      </c>
      <c r="U24" s="20" t="e">
        <f>R24/eval!$E$18</f>
        <v>#DIV/0!</v>
      </c>
    </row>
    <row r="25" spans="1:21" x14ac:dyDescent="0.2">
      <c r="A25" s="63">
        <v>22</v>
      </c>
      <c r="B25" s="63">
        <f t="shared" si="0"/>
        <v>0</v>
      </c>
      <c r="C25" s="63" t="str">
        <f>VLOOKUP(A25,targets!A27:$D$44,4,0)</f>
        <v>missing</v>
      </c>
      <c r="D25" s="64" t="e">
        <f>1/(turn.targ236!AL27^2)</f>
        <v>#DIV/0!</v>
      </c>
      <c r="E25" s="64"/>
      <c r="F25" s="34" t="e">
        <f t="shared" si="1"/>
        <v>#N/A</v>
      </c>
      <c r="G25" s="51" t="str">
        <f t="shared" si="2"/>
        <v>missing</v>
      </c>
      <c r="H25" s="29">
        <f t="array" ref="H25">COUNT(IF($G25=materials236!$C$3:$C$42,1))</f>
        <v>25</v>
      </c>
      <c r="I25" s="20" t="e">
        <f t="array" ref="I25">SUM(IF($G25=targ_mat_names,D$3:D$42*turn.targ233!AE$5:AE$44))/SUM(IF($G25=targ_mat_names,D$3:D$42))</f>
        <v>#DIV/0!</v>
      </c>
      <c r="J25" s="20" t="e">
        <f t="array" ref="J25">SQRT(SUM(IF($G25=targ_mat_names,($D$3:$D$42*turn.targ233!$AF$5:$AF$44)^2))/SUM(IF($G25=targ_mat_names,(materials233!$D$3:$D$42)^2)))</f>
        <v>#DIV/0!</v>
      </c>
      <c r="K25" s="20" t="e">
        <f t="array" ref="K25">SQRT(SUM(IF(G25=targ_mat_names,((turn.targ233!$AE$5:$AE$44-I25)/turn.targ233!$AF$5:$AF$44)^2))/((H25-1)*SUM(IF(G25=targ_mat_names,1/turn.targ233!$AF$5:$AF$44^2))))</f>
        <v>#DIV/0!</v>
      </c>
      <c r="L25" s="20" t="e">
        <f t="shared" si="3"/>
        <v>#DIV/0!</v>
      </c>
      <c r="M25" s="65"/>
      <c r="N25" s="18">
        <f t="array" ref="N25">SUM(IF($G25=runs!$B$2:$B$304,runs!AP$2:AP$304))</f>
        <v>0</v>
      </c>
      <c r="O25" s="62">
        <f t="shared" si="4"/>
        <v>1</v>
      </c>
      <c r="P25" s="20">
        <f t="array" ref="P25">SUM(IF($G25=runs!$B$2:$B$304,runs!AS$2:AS$304))</f>
        <v>0</v>
      </c>
      <c r="Q25" s="20" t="e">
        <f>N25/(P25/charge/constants!$B$3)</f>
        <v>#DIV/0!</v>
      </c>
      <c r="R25" s="20" t="e">
        <f>O25/(P25/charge/constants!$B$3)</f>
        <v>#DIV/0!</v>
      </c>
      <c r="S25" s="66"/>
      <c r="T25" s="20" t="e">
        <f>Q25/eval!$E$18</f>
        <v>#DIV/0!</v>
      </c>
      <c r="U25" s="20" t="e">
        <f>R25/eval!$E$18</f>
        <v>#DIV/0!</v>
      </c>
    </row>
    <row r="26" spans="1:21" x14ac:dyDescent="0.2">
      <c r="A26" s="63">
        <v>23</v>
      </c>
      <c r="B26" s="63">
        <f t="shared" si="0"/>
        <v>0</v>
      </c>
      <c r="C26" s="63" t="str">
        <f>VLOOKUP(A26,targets!A28:$D$44,4,0)</f>
        <v>missing</v>
      </c>
      <c r="D26" s="64" t="e">
        <f>1/(turn.targ236!AL28^2)</f>
        <v>#DIV/0!</v>
      </c>
      <c r="E26" s="64"/>
      <c r="F26" s="34" t="e">
        <f t="shared" si="1"/>
        <v>#N/A</v>
      </c>
      <c r="G26" s="51" t="str">
        <f t="shared" si="2"/>
        <v>missing</v>
      </c>
      <c r="H26" s="29">
        <f t="array" ref="H26">COUNT(IF($G26=materials236!$C$3:$C$42,1))</f>
        <v>25</v>
      </c>
      <c r="I26" s="20" t="e">
        <f t="array" ref="I26">SUM(IF($G26=targ_mat_names,D$3:D$42*turn.targ233!AE$5:AE$44))/SUM(IF($G26=targ_mat_names,D$3:D$42))</f>
        <v>#DIV/0!</v>
      </c>
      <c r="J26" s="20" t="e">
        <f t="array" ref="J26">SQRT(SUM(IF($G26=targ_mat_names,($D$3:$D$42*turn.targ233!$AF$5:$AF$44)^2))/SUM(IF($G26=targ_mat_names,(materials233!$D$3:$D$42)^2)))</f>
        <v>#DIV/0!</v>
      </c>
      <c r="K26" s="20" t="e">
        <f t="array" ref="K26">SQRT(SUM(IF(G26=targ_mat_names,((turn.targ233!$AE$5:$AE$44-I26)/turn.targ233!$AF$5:$AF$44)^2))/((H26-1)*SUM(IF(G26=targ_mat_names,1/turn.targ233!$AF$5:$AF$44^2))))</f>
        <v>#DIV/0!</v>
      </c>
      <c r="L26" s="20" t="e">
        <f t="shared" si="3"/>
        <v>#DIV/0!</v>
      </c>
      <c r="M26" s="65"/>
      <c r="N26" s="18">
        <f t="array" ref="N26">SUM(IF($G26=runs!$B$2:$B$304,runs!AP$2:AP$304))</f>
        <v>0</v>
      </c>
      <c r="O26" s="62">
        <f t="shared" si="4"/>
        <v>1</v>
      </c>
      <c r="P26" s="20">
        <f t="array" ref="P26">SUM(IF($G26=runs!$B$2:$B$304,runs!AS$2:AS$304))</f>
        <v>0</v>
      </c>
      <c r="Q26" s="20" t="e">
        <f>N26/(P26/charge/constants!$B$3)</f>
        <v>#DIV/0!</v>
      </c>
      <c r="R26" s="20" t="e">
        <f>O26/(P26/charge/constants!$B$3)</f>
        <v>#DIV/0!</v>
      </c>
      <c r="S26" s="66"/>
      <c r="T26" s="20" t="e">
        <f>Q26/eval!$E$18</f>
        <v>#DIV/0!</v>
      </c>
      <c r="U26" s="20" t="e">
        <f>R26/eval!$E$18</f>
        <v>#DIV/0!</v>
      </c>
    </row>
    <row r="27" spans="1:21" x14ac:dyDescent="0.2">
      <c r="A27" s="63">
        <v>24</v>
      </c>
      <c r="B27" s="63">
        <f t="shared" si="0"/>
        <v>0</v>
      </c>
      <c r="C27" s="63" t="str">
        <f>VLOOKUP(A27,targets!A29:$D$44,4,0)</f>
        <v>missing</v>
      </c>
      <c r="D27" s="64" t="e">
        <f>1/(turn.targ236!AL29^2)</f>
        <v>#DIV/0!</v>
      </c>
      <c r="E27" s="64"/>
      <c r="F27" s="34" t="e">
        <f t="shared" si="1"/>
        <v>#N/A</v>
      </c>
      <c r="G27" s="51" t="str">
        <f t="shared" si="2"/>
        <v>missing</v>
      </c>
      <c r="H27" s="29">
        <f t="array" ref="H27">COUNT(IF($G27=materials236!$C$3:$C$42,1))</f>
        <v>25</v>
      </c>
      <c r="I27" s="20" t="e">
        <f t="array" ref="I27">SUM(IF($G27=targ_mat_names,D$3:D$42*turn.targ233!AE$5:AE$44))/SUM(IF($G27=targ_mat_names,D$3:D$42))</f>
        <v>#DIV/0!</v>
      </c>
      <c r="J27" s="20" t="e">
        <f t="array" ref="J27">SQRT(SUM(IF($G27=targ_mat_names,($D$3:$D$42*turn.targ233!$AF$5:$AF$44)^2))/SUM(IF($G27=targ_mat_names,(materials233!$D$3:$D$42)^2)))</f>
        <v>#DIV/0!</v>
      </c>
      <c r="K27" s="20" t="e">
        <f t="array" ref="K27">SQRT(SUM(IF(G27=targ_mat_names,((turn.targ233!$AE$5:$AE$44-I27)/turn.targ233!$AF$5:$AF$44)^2))/((H27-1)*SUM(IF(G27=targ_mat_names,1/turn.targ233!$AF$5:$AF$44^2))))</f>
        <v>#DIV/0!</v>
      </c>
      <c r="L27" s="20" t="e">
        <f t="shared" si="3"/>
        <v>#DIV/0!</v>
      </c>
      <c r="M27" s="65"/>
      <c r="N27" s="18">
        <f t="array" ref="N27">SUM(IF($G27=runs!$B$2:$B$304,runs!AP$2:AP$304))</f>
        <v>0</v>
      </c>
      <c r="O27" s="62">
        <f t="shared" si="4"/>
        <v>1</v>
      </c>
      <c r="P27" s="20">
        <f t="array" ref="P27">SUM(IF($G27=runs!$B$2:$B$304,runs!AS$2:AS$304))</f>
        <v>0</v>
      </c>
      <c r="Q27" s="20" t="e">
        <f>N27/(P27/charge/constants!$B$3)</f>
        <v>#DIV/0!</v>
      </c>
      <c r="R27" s="20" t="e">
        <f>O27/(P27/charge/constants!$B$3)</f>
        <v>#DIV/0!</v>
      </c>
      <c r="S27" s="66"/>
      <c r="T27" s="20" t="e">
        <f>Q27/eval!$E$18</f>
        <v>#DIV/0!</v>
      </c>
      <c r="U27" s="20" t="e">
        <f>R27/eval!$E$18</f>
        <v>#DIV/0!</v>
      </c>
    </row>
    <row r="28" spans="1:21" x14ac:dyDescent="0.2">
      <c r="A28" s="63">
        <v>25</v>
      </c>
      <c r="B28" s="63">
        <f t="shared" si="0"/>
        <v>37</v>
      </c>
      <c r="C28" s="63" t="str">
        <f>VLOOKUP(A28,targets!A30:$D$44,4,0)</f>
        <v>Vienna-US8</v>
      </c>
      <c r="D28" s="64">
        <f>1/(turn.targ236!AL30^2)</f>
        <v>1.7262796015146317E+18</v>
      </c>
      <c r="E28" s="64"/>
      <c r="F28" s="34" t="str">
        <f t="shared" si="1"/>
        <v>MS_Blank_20091102</v>
      </c>
      <c r="G28" s="51" t="str">
        <f t="shared" si="2"/>
        <v>MS_Blank_20091102</v>
      </c>
      <c r="H28" s="29">
        <f t="array" ref="H28">COUNT(IF($G28=materials236!$C$3:$C$42,1))</f>
        <v>1</v>
      </c>
      <c r="I28" s="20">
        <f t="array" ref="I28">SUM(IF($G28=targ_mat_names,D$3:D$42*turn.targ233!AE$5:AE$44))/SUM(IF($G28=targ_mat_names,D$3:D$42))</f>
        <v>2.0360056548180066E-8</v>
      </c>
      <c r="J28" s="20">
        <f t="array" ref="J28">SQRT(SUM(IF($G28=targ_mat_names,($D$3:$D$42*turn.targ233!$AF$5:$AF$44)^2))/SUM(IF($G28=targ_mat_names,(materials233!$D$3:$D$42)^2)))</f>
        <v>3.7055808725636034E-9</v>
      </c>
      <c r="K28" s="20" t="e">
        <f t="array" ref="K28">SQRT(SUM(IF(G28=targ_mat_names,((turn.targ233!$AE$5:$AE$44-I28)/turn.targ233!$AF$5:$AF$44)^2))/((H28-1)*SUM(IF(G28=targ_mat_names,1/turn.targ233!$AF$5:$AF$44^2))))</f>
        <v>#DIV/0!</v>
      </c>
      <c r="L28" s="20">
        <f t="shared" si="3"/>
        <v>3.7055808725636034E-9</v>
      </c>
      <c r="M28" s="65"/>
      <c r="N28" s="18">
        <f t="array" ref="N28">SUM(IF($G28=runs!$B$2:$B$304,runs!AP$2:AP$304))</f>
        <v>97</v>
      </c>
      <c r="O28" s="62">
        <f t="shared" si="4"/>
        <v>9.8994949366116654</v>
      </c>
      <c r="P28" s="20">
        <f t="array" ref="P28">SUM(IF($G28=runs!$B$2:$B$304,runs!AS$2:AS$304))</f>
        <v>2.3158132009143248E-9</v>
      </c>
      <c r="Q28" s="20">
        <f>N28/(P28/charge/constants!$B$3)</f>
        <v>2.01328932668628E-8</v>
      </c>
      <c r="R28" s="20">
        <f>O28/(P28/charge/constants!$B$3)</f>
        <v>2.0546956180891895E-9</v>
      </c>
      <c r="S28" s="66"/>
      <c r="T28" s="20">
        <f>Q28/eval!$E$18</f>
        <v>2.4382203980615782E-8</v>
      </c>
      <c r="U28" s="20">
        <f>R28/eval!$E$18</f>
        <v>2.488366029376688E-9</v>
      </c>
    </row>
    <row r="29" spans="1:21" x14ac:dyDescent="0.2">
      <c r="A29" s="63">
        <v>26</v>
      </c>
      <c r="B29" s="63">
        <f t="shared" si="0"/>
        <v>0</v>
      </c>
      <c r="C29" s="63" t="str">
        <f>VLOOKUP(A29,targets!A31:$D$44,4,0)</f>
        <v>missing</v>
      </c>
      <c r="D29" s="64" t="e">
        <f>1/(turn.targ236!AL31^2)</f>
        <v>#DIV/0!</v>
      </c>
      <c r="E29" s="64"/>
      <c r="F29" s="34" t="str">
        <f t="shared" si="1"/>
        <v>MS_St60e_U</v>
      </c>
      <c r="G29" s="51" t="str">
        <f t="shared" si="2"/>
        <v>MS_St60e_U</v>
      </c>
      <c r="H29" s="29">
        <f t="array" ref="H29">COUNT(IF($G29=materials236!$C$3:$C$42,1))</f>
        <v>3</v>
      </c>
      <c r="I29" s="20">
        <f t="array" ref="I29">SUM(IF($G29=targ_mat_names,D$3:D$42*turn.targ233!AE$5:AE$44))/SUM(IF($G29=targ_mat_names,D$3:D$42))</f>
        <v>2.1123472517580529E-8</v>
      </c>
      <c r="J29" s="20">
        <f t="array" ref="J29">SQRT(SUM(IF($G29=targ_mat_names,($D$3:$D$42*turn.targ233!$AF$5:$AF$44)^2))/SUM(IF($G29=targ_mat_names,(materials233!$D$3:$D$42)^2)))</f>
        <v>9.4760457389681524E-9</v>
      </c>
      <c r="K29" s="20">
        <f t="array" ref="K29">SQRT(SUM(IF(G29=targ_mat_names,((turn.targ233!$AE$5:$AE$44-I29)/turn.targ233!$AF$5:$AF$44)^2))/((H29-1)*SUM(IF(G29=targ_mat_names,1/turn.targ233!$AF$5:$AF$44^2))))</f>
        <v>4.5121330346347921E-9</v>
      </c>
      <c r="L29" s="20">
        <f t="shared" si="3"/>
        <v>9.4760457389681524E-9</v>
      </c>
      <c r="M29" s="65"/>
      <c r="N29" s="18">
        <f t="array" ref="N29">SUM(IF($G29=runs!$B$2:$B$304,runs!AP$2:AP$304))</f>
        <v>17</v>
      </c>
      <c r="O29" s="62">
        <f t="shared" si="4"/>
        <v>4.2426406871192848</v>
      </c>
      <c r="P29" s="20">
        <f t="array" ref="P29">SUM(IF($G29=runs!$B$2:$B$304,runs!AS$2:AS$304))</f>
        <v>4.8738090696630088E-10</v>
      </c>
      <c r="Q29" s="20">
        <f>N29/(P29/charge/constants!$B$3)</f>
        <v>1.6765572641861793E-8</v>
      </c>
      <c r="R29" s="20">
        <f>O29/(P29/charge/constants!$B$3)</f>
        <v>4.1841353313656935E-9</v>
      </c>
      <c r="S29" s="66"/>
      <c r="T29" s="20">
        <f>Q29/eval!$E$18</f>
        <v>2.0304166251083688E-8</v>
      </c>
      <c r="U29" s="20">
        <f>R29/eval!$E$18</f>
        <v>5.0672518738165804E-9</v>
      </c>
    </row>
    <row r="30" spans="1:21" x14ac:dyDescent="0.2">
      <c r="A30" s="63">
        <v>27</v>
      </c>
      <c r="B30" s="63">
        <f t="shared" si="0"/>
        <v>0</v>
      </c>
      <c r="C30" s="63" t="str">
        <f>VLOOKUP(A30,targets!A32:$D$44,4,0)</f>
        <v>missing</v>
      </c>
      <c r="D30" s="64" t="e">
        <f>1/(turn.targ236!AL32^2)</f>
        <v>#DIV/0!</v>
      </c>
      <c r="E30" s="64"/>
      <c r="F30" s="34" t="e">
        <f t="shared" si="1"/>
        <v>#N/A</v>
      </c>
      <c r="G30" s="51" t="str">
        <f t="shared" si="2"/>
        <v>missing</v>
      </c>
      <c r="H30" s="29">
        <f t="array" ref="H30">COUNT(IF($G30=materials236!$C$3:$C$42,1))</f>
        <v>25</v>
      </c>
      <c r="I30" s="20" t="e">
        <f t="array" ref="I30">SUM(IF($G30=targ_mat_names,D$3:D$42*turn.targ233!AE$5:AE$44))/SUM(IF($G30=targ_mat_names,D$3:D$42))</f>
        <v>#DIV/0!</v>
      </c>
      <c r="J30" s="20" t="e">
        <f t="array" ref="J30">SQRT(SUM(IF($G30=targ_mat_names,($D$3:$D$42*turn.targ233!$AF$5:$AF$44)^2))/SUM(IF($G30=targ_mat_names,(materials233!$D$3:$D$42)^2)))</f>
        <v>#DIV/0!</v>
      </c>
      <c r="K30" s="20" t="e">
        <f t="array" ref="K30">SQRT(SUM(IF(G30=targ_mat_names,((turn.targ233!$AE$5:$AE$44-I30)/turn.targ233!$AF$5:$AF$44)^2))/((H30-1)*SUM(IF(G30=targ_mat_names,1/turn.targ233!$AF$5:$AF$44^2))))</f>
        <v>#DIV/0!</v>
      </c>
      <c r="L30" s="20" t="e">
        <f t="shared" si="3"/>
        <v>#DIV/0!</v>
      </c>
      <c r="M30" s="65"/>
      <c r="N30" s="18">
        <f t="array" ref="N30">SUM(IF($G30=runs!$B$2:$B$304,runs!AP$2:AP$304))</f>
        <v>0</v>
      </c>
      <c r="O30" s="62">
        <f t="shared" si="4"/>
        <v>1</v>
      </c>
      <c r="P30" s="20">
        <f t="array" ref="P30">SUM(IF($G30=runs!$B$2:$B$304,runs!AS$2:AS$304))</f>
        <v>0</v>
      </c>
      <c r="Q30" s="20" t="e">
        <f>N30/(P30/charge/constants!$B$3)</f>
        <v>#DIV/0!</v>
      </c>
      <c r="R30" s="20" t="e">
        <f>O30/(P30/charge/constants!$B$3)</f>
        <v>#DIV/0!</v>
      </c>
      <c r="S30" s="66"/>
      <c r="T30" s="20" t="e">
        <f>Q30/eval!$E$18</f>
        <v>#DIV/0!</v>
      </c>
      <c r="U30" s="20" t="e">
        <f>R30/eval!$E$18</f>
        <v>#DIV/0!</v>
      </c>
    </row>
    <row r="31" spans="1:21" x14ac:dyDescent="0.2">
      <c r="A31" s="63">
        <v>28</v>
      </c>
      <c r="B31" s="63">
        <f t="shared" si="0"/>
        <v>0</v>
      </c>
      <c r="C31" s="63" t="str">
        <f>VLOOKUP(A31,targets!A33:$D$44,4,0)</f>
        <v>missing</v>
      </c>
      <c r="D31" s="64" t="e">
        <f>1/(turn.targ236!AL33^2)</f>
        <v>#DIV/0!</v>
      </c>
      <c r="E31" s="64"/>
      <c r="F31" s="34" t="e">
        <f t="shared" si="1"/>
        <v>#N/A</v>
      </c>
      <c r="G31" s="51" t="str">
        <f t="shared" si="2"/>
        <v>missing</v>
      </c>
      <c r="H31" s="29">
        <f t="array" ref="H31">COUNT(IF($G31=materials236!$C$3:$C$42,1))</f>
        <v>25</v>
      </c>
      <c r="I31" s="20" t="e">
        <f t="array" ref="I31">SUM(IF($G31=targ_mat_names,D$3:D$42*turn.targ233!AE$5:AE$44))/SUM(IF($G31=targ_mat_names,D$3:D$42))</f>
        <v>#DIV/0!</v>
      </c>
      <c r="J31" s="20" t="e">
        <f t="array" ref="J31">SQRT(SUM(IF($G31=targ_mat_names,($D$3:$D$42*turn.targ233!$AF$5:$AF$44)^2))/SUM(IF($G31=targ_mat_names,(materials233!$D$3:$D$42)^2)))</f>
        <v>#DIV/0!</v>
      </c>
      <c r="K31" s="20" t="e">
        <f t="array" ref="K31">SQRT(SUM(IF(G31=targ_mat_names,((turn.targ233!$AE$5:$AE$44-I31)/turn.targ233!$AF$5:$AF$44)^2))/((H31-1)*SUM(IF(G31=targ_mat_names,1/turn.targ233!$AF$5:$AF$44^2))))</f>
        <v>#DIV/0!</v>
      </c>
      <c r="L31" s="20" t="e">
        <f t="shared" si="3"/>
        <v>#DIV/0!</v>
      </c>
      <c r="M31" s="65"/>
      <c r="N31" s="18">
        <f t="array" ref="N31">SUM(IF($G31=runs!$B$2:$B$304,runs!AP$2:AP$304))</f>
        <v>0</v>
      </c>
      <c r="O31" s="62">
        <f t="shared" si="4"/>
        <v>1</v>
      </c>
      <c r="P31" s="20">
        <f t="array" ref="P31">SUM(IF($G31=runs!$B$2:$B$304,runs!AS$2:AS$304))</f>
        <v>0</v>
      </c>
      <c r="Q31" s="20" t="e">
        <f>N31/(P31/charge/constants!$B$3)</f>
        <v>#DIV/0!</v>
      </c>
      <c r="R31" s="20" t="e">
        <f>O31/(P31/charge/constants!$B$3)</f>
        <v>#DIV/0!</v>
      </c>
      <c r="S31" s="66"/>
      <c r="T31" s="20" t="e">
        <f>Q31/eval!$E$18</f>
        <v>#DIV/0!</v>
      </c>
      <c r="U31" s="20" t="e">
        <f>R31/eval!$E$18</f>
        <v>#DIV/0!</v>
      </c>
    </row>
    <row r="32" spans="1:21" x14ac:dyDescent="0.2">
      <c r="A32" s="63">
        <v>29</v>
      </c>
      <c r="B32" s="63">
        <f t="shared" si="0"/>
        <v>0</v>
      </c>
      <c r="C32" s="63" t="str">
        <f>VLOOKUP(A32,targets!A34:$D$44,4,0)</f>
        <v>missing</v>
      </c>
      <c r="D32" s="64" t="e">
        <f>1/(turn.targ236!AL34^2)</f>
        <v>#DIV/0!</v>
      </c>
      <c r="E32" s="64"/>
      <c r="F32" s="34" t="str">
        <f t="shared" si="1"/>
        <v>MS_St60k_U</v>
      </c>
      <c r="G32" s="51" t="str">
        <f t="shared" si="2"/>
        <v>MS_St60k_U</v>
      </c>
      <c r="H32" s="29">
        <f t="array" ref="H32">COUNT(IF($G32=materials236!$C$3:$C$42,1))</f>
        <v>3</v>
      </c>
      <c r="I32" s="20">
        <f t="array" ref="I32">SUM(IF($G32=targ_mat_names,D$3:D$42*turn.targ233!AE$5:AE$44))/SUM(IF($G32=targ_mat_names,D$3:D$42))</f>
        <v>3.3412168676176716E-8</v>
      </c>
      <c r="J32" s="20">
        <f t="array" ref="J32">SQRT(SUM(IF($G32=targ_mat_names,($D$3:$D$42*turn.targ233!$AF$5:$AF$44)^2))/SUM(IF($G32=targ_mat_names,(materials233!$D$3:$D$42)^2)))</f>
        <v>1.117223577449757E-8</v>
      </c>
      <c r="K32" s="20">
        <f t="array" ref="K32">SQRT(SUM(IF(G32=targ_mat_names,((turn.targ233!$AE$5:$AE$44-I32)/turn.targ233!$AF$5:$AF$44)^2))/((H32-1)*SUM(IF(G32=targ_mat_names,1/turn.targ233!$AF$5:$AF$44^2))))</f>
        <v>5.9570047845149662E-9</v>
      </c>
      <c r="L32" s="20">
        <f t="shared" si="3"/>
        <v>1.117223577449757E-8</v>
      </c>
      <c r="M32" s="65"/>
      <c r="N32" s="18">
        <f t="array" ref="N32">SUM(IF($G32=runs!$B$2:$B$304,runs!AP$2:AP$304))</f>
        <v>39</v>
      </c>
      <c r="O32" s="62">
        <f t="shared" si="4"/>
        <v>6.324555320336759</v>
      </c>
      <c r="P32" s="20">
        <f t="array" ref="P32">SUM(IF($G32=runs!$B$2:$B$304,runs!AS$2:AS$304))</f>
        <v>6.7060019481873596E-10</v>
      </c>
      <c r="Q32" s="20">
        <f>N32/(P32/charge/constants!$B$3)</f>
        <v>2.7953675147778621E-8</v>
      </c>
      <c r="R32" s="20">
        <f>O32/(P32/charge/constants!$B$3)</f>
        <v>4.5331939712525312E-9</v>
      </c>
      <c r="S32" s="66"/>
      <c r="T32" s="20">
        <f>Q32/eval!$E$18</f>
        <v>3.3853664271037684E-8</v>
      </c>
      <c r="U32" s="20">
        <f>R32/eval!$E$18</f>
        <v>5.489983909699637E-9</v>
      </c>
    </row>
    <row r="33" spans="1:21" x14ac:dyDescent="0.2">
      <c r="A33" s="63">
        <v>30</v>
      </c>
      <c r="B33" s="63">
        <f t="shared" si="0"/>
        <v>35</v>
      </c>
      <c r="C33" s="63" t="str">
        <f>VLOOKUP(A33,targets!A35:$D$44,4,0)</f>
        <v>Vienna_KkU</v>
      </c>
      <c r="D33" s="64" t="e">
        <f>1/(turn.targ236!AL35^2)</f>
        <v>#VALUE!</v>
      </c>
      <c r="E33" s="64"/>
      <c r="F33" s="34" t="e">
        <f t="shared" si="1"/>
        <v>#N/A</v>
      </c>
      <c r="G33" s="51" t="str">
        <f t="shared" si="2"/>
        <v>missing</v>
      </c>
      <c r="H33" s="29">
        <f t="array" ref="H33">COUNT(IF($G33=materials236!$C$3:$C$42,1))</f>
        <v>25</v>
      </c>
      <c r="I33" s="20" t="e">
        <f t="array" ref="I33">SUM(IF($G33=targ_mat_names,D$3:D$42*turn.targ233!AE$5:AE$44))/SUM(IF($G33=targ_mat_names,D$3:D$42))</f>
        <v>#DIV/0!</v>
      </c>
      <c r="J33" s="20" t="e">
        <f t="array" ref="J33">SQRT(SUM(IF($G33=targ_mat_names,($D$3:$D$42*turn.targ233!$AF$5:$AF$44)^2))/SUM(IF($G33=targ_mat_names,(materials233!$D$3:$D$42)^2)))</f>
        <v>#DIV/0!</v>
      </c>
      <c r="K33" s="20" t="e">
        <f t="array" ref="K33">SQRT(SUM(IF(G33=targ_mat_names,((turn.targ233!$AE$5:$AE$44-I33)/turn.targ233!$AF$5:$AF$44)^2))/((H33-1)*SUM(IF(G33=targ_mat_names,1/turn.targ233!$AF$5:$AF$44^2))))</f>
        <v>#DIV/0!</v>
      </c>
      <c r="L33" s="20" t="e">
        <f t="shared" si="3"/>
        <v>#DIV/0!</v>
      </c>
      <c r="M33" s="65"/>
      <c r="N33" s="18">
        <f t="array" ref="N33">SUM(IF($G33=runs!$B$2:$B$304,runs!AP$2:AP$304))</f>
        <v>0</v>
      </c>
      <c r="O33" s="62">
        <f t="shared" si="4"/>
        <v>1</v>
      </c>
      <c r="P33" s="20">
        <f t="array" ref="P33">SUM(IF($G33=runs!$B$2:$B$304,runs!AS$2:AS$304))</f>
        <v>0</v>
      </c>
      <c r="Q33" s="20" t="e">
        <f>N33/(P33/charge/constants!$B$3)</f>
        <v>#DIV/0!</v>
      </c>
      <c r="R33" s="20" t="e">
        <f>O33/(P33/charge/constants!$B$3)</f>
        <v>#DIV/0!</v>
      </c>
      <c r="S33" s="66"/>
      <c r="T33" s="20" t="e">
        <f>Q33/eval!$E$18</f>
        <v>#DIV/0!</v>
      </c>
      <c r="U33" s="20" t="e">
        <f>R33/eval!$E$18</f>
        <v>#DIV/0!</v>
      </c>
    </row>
    <row r="34" spans="1:21" x14ac:dyDescent="0.2">
      <c r="A34" s="63">
        <v>31</v>
      </c>
      <c r="B34" s="63">
        <f t="shared" si="0"/>
        <v>0</v>
      </c>
      <c r="C34" s="63" t="str">
        <f>VLOOKUP(A34,targets!A36:$D$44,4,0)</f>
        <v>missing</v>
      </c>
      <c r="D34" s="64" t="e">
        <f>1/(turn.targ236!AL36^2)</f>
        <v>#DIV/0!</v>
      </c>
      <c r="E34" s="64"/>
      <c r="F34" s="34" t="e">
        <f t="shared" si="1"/>
        <v>#N/A</v>
      </c>
      <c r="G34" s="51" t="str">
        <f t="shared" si="2"/>
        <v>missing</v>
      </c>
      <c r="H34" s="29">
        <f t="array" ref="H34">COUNT(IF($G34=materials236!$C$3:$C$42,1))</f>
        <v>25</v>
      </c>
      <c r="I34" s="20" t="e">
        <f t="array" ref="I34">SUM(IF($G34=targ_mat_names,D$3:D$42*turn.targ233!AE$5:AE$44))/SUM(IF($G34=targ_mat_names,D$3:D$42))</f>
        <v>#DIV/0!</v>
      </c>
      <c r="J34" s="20" t="e">
        <f t="array" ref="J34">SQRT(SUM(IF($G34=targ_mat_names,($D$3:$D$42*turn.targ233!$AF$5:$AF$44)^2))/SUM(IF($G34=targ_mat_names,(materials233!$D$3:$D$42)^2)))</f>
        <v>#DIV/0!</v>
      </c>
      <c r="K34" s="20" t="e">
        <f t="array" ref="K34">SQRT(SUM(IF(G34=targ_mat_names,((turn.targ233!$AE$5:$AE$44-I34)/turn.targ233!$AF$5:$AF$44)^2))/((H34-1)*SUM(IF(G34=targ_mat_names,1/turn.targ233!$AF$5:$AF$44^2))))</f>
        <v>#DIV/0!</v>
      </c>
      <c r="L34" s="20" t="e">
        <f t="shared" si="3"/>
        <v>#DIV/0!</v>
      </c>
      <c r="M34" s="65"/>
      <c r="N34" s="18">
        <f t="array" ref="N34">SUM(IF($G34=runs!$B$2:$B$304,runs!AP$2:AP$304))</f>
        <v>0</v>
      </c>
      <c r="O34" s="62">
        <f t="shared" si="4"/>
        <v>1</v>
      </c>
      <c r="P34" s="20">
        <f t="array" ref="P34">SUM(IF($G34=runs!$B$2:$B$304,runs!AS$2:AS$304))</f>
        <v>0</v>
      </c>
      <c r="Q34" s="20" t="e">
        <f>N34/(P34/charge/constants!$B$3)</f>
        <v>#DIV/0!</v>
      </c>
      <c r="R34" s="20" t="e">
        <f>O34/(P34/charge/constants!$B$3)</f>
        <v>#DIV/0!</v>
      </c>
      <c r="S34" s="66"/>
      <c r="T34" s="20" t="e">
        <f>Q34/eval!$E$18</f>
        <v>#DIV/0!</v>
      </c>
      <c r="U34" s="20" t="e">
        <f>R34/eval!$E$18</f>
        <v>#DIV/0!</v>
      </c>
    </row>
    <row r="35" spans="1:21" x14ac:dyDescent="0.2">
      <c r="A35" s="63">
        <v>32</v>
      </c>
      <c r="B35" s="63">
        <f t="shared" si="0"/>
        <v>0</v>
      </c>
      <c r="C35" s="63" t="str">
        <f>VLOOKUP(A35,targets!A37:$D$44,4,0)</f>
        <v>missing</v>
      </c>
      <c r="D35" s="64" t="e">
        <f>1/(turn.targ236!AL37^2)</f>
        <v>#DIV/0!</v>
      </c>
      <c r="E35" s="64"/>
      <c r="F35" s="34" t="str">
        <f t="shared" si="1"/>
        <v>MS_St60w_U</v>
      </c>
      <c r="G35" s="51" t="str">
        <f t="shared" si="2"/>
        <v>MS_St60w_U</v>
      </c>
      <c r="H35" s="29">
        <f t="array" ref="H35">COUNT(IF($G35=materials236!$C$3:$C$42,1))</f>
        <v>3</v>
      </c>
      <c r="I35" s="20">
        <f t="array" ref="I35">SUM(IF($G35=targ_mat_names,D$3:D$42*turn.targ233!AE$5:AE$44))/SUM(IF($G35=targ_mat_names,D$3:D$42))</f>
        <v>5.5654356220827535E-8</v>
      </c>
      <c r="J35" s="20">
        <f t="array" ref="J35">SQRT(SUM(IF($G35=targ_mat_names,($D$3:$D$42*turn.targ233!$AF$5:$AF$44)^2))/SUM(IF($G35=targ_mat_names,(materials233!$D$3:$D$42)^2)))</f>
        <v>1.946065570822905E-8</v>
      </c>
      <c r="K35" s="20">
        <f t="array" ref="K35">SQRT(SUM(IF(G35=targ_mat_names,((turn.targ233!$AE$5:$AE$44-I35)/turn.targ233!$AF$5:$AF$44)^2))/((H35-1)*SUM(IF(G35=targ_mat_names,1/turn.targ233!$AF$5:$AF$44^2))))</f>
        <v>8.5230864144062395E-9</v>
      </c>
      <c r="L35" s="20">
        <f t="shared" si="3"/>
        <v>1.946065570822905E-8</v>
      </c>
      <c r="M35" s="65"/>
      <c r="N35" s="18">
        <f t="array" ref="N35">SUM(IF($G35=runs!$B$2:$B$304,runs!AP$2:AP$304))</f>
        <v>32</v>
      </c>
      <c r="O35" s="62">
        <f t="shared" si="4"/>
        <v>5.7445626465380286</v>
      </c>
      <c r="P35" s="20">
        <f t="array" ref="P35">SUM(IF($G35=runs!$B$2:$B$304,runs!AS$2:AS$304))</f>
        <v>3.6188743394096767E-10</v>
      </c>
      <c r="Q35" s="20">
        <f>N35/(P35/charge/constants!$B$3)</f>
        <v>4.2502498173255235E-8</v>
      </c>
      <c r="R35" s="20">
        <f>O35/(P35/charge/constants!$B$3)</f>
        <v>7.6299457309572762E-9</v>
      </c>
      <c r="S35" s="66"/>
      <c r="T35" s="20">
        <f>Q35/eval!$E$18</f>
        <v>5.1473206876417347E-8</v>
      </c>
      <c r="U35" s="20">
        <f>R35/eval!$E$18</f>
        <v>9.2403456724934849E-9</v>
      </c>
    </row>
    <row r="36" spans="1:21" x14ac:dyDescent="0.2">
      <c r="A36" s="63">
        <v>33</v>
      </c>
      <c r="B36" s="63">
        <f t="shared" si="0"/>
        <v>0</v>
      </c>
      <c r="C36" s="63" t="str">
        <f>VLOOKUP(A36,targets!A38:$D$44,4,0)</f>
        <v>missing</v>
      </c>
      <c r="D36" s="64" t="e">
        <f>1/(turn.targ236!AL38^2)</f>
        <v>#DIV/0!</v>
      </c>
      <c r="E36" s="64"/>
      <c r="F36" s="34" t="e">
        <f t="shared" si="1"/>
        <v>#N/A</v>
      </c>
      <c r="G36" s="51" t="str">
        <f t="shared" si="2"/>
        <v>missing</v>
      </c>
      <c r="H36" s="29">
        <f t="array" ref="H36">COUNT(IF($G36=materials236!$C$3:$C$42,1))</f>
        <v>25</v>
      </c>
      <c r="I36" s="20" t="e">
        <f t="array" ref="I36">SUM(IF($G36=targ_mat_names,D$3:D$42*turn.targ233!AE$5:AE$44))/SUM(IF($G36=targ_mat_names,D$3:D$42))</f>
        <v>#DIV/0!</v>
      </c>
      <c r="J36" s="20" t="e">
        <f t="array" ref="J36">SQRT(SUM(IF($G36=targ_mat_names,($D$3:$D$42*turn.targ233!$AF$5:$AF$44)^2))/SUM(IF($G36=targ_mat_names,(materials233!$D$3:$D$42)^2)))</f>
        <v>#DIV/0!</v>
      </c>
      <c r="K36" s="20" t="e">
        <f t="array" ref="K36">SQRT(SUM(IF(G36=targ_mat_names,((turn.targ233!$AE$5:$AE$44-I36)/turn.targ233!$AF$5:$AF$44)^2))/((H36-1)*SUM(IF(G36=targ_mat_names,1/turn.targ233!$AF$5:$AF$44^2))))</f>
        <v>#DIV/0!</v>
      </c>
      <c r="L36" s="20" t="e">
        <f t="shared" si="3"/>
        <v>#DIV/0!</v>
      </c>
      <c r="M36" s="65"/>
      <c r="N36" s="18">
        <f t="array" ref="N36">SUM(IF($G36=runs!$B$2:$B$304,runs!AP$2:AP$304))</f>
        <v>0</v>
      </c>
      <c r="O36" s="62">
        <f t="shared" si="4"/>
        <v>1</v>
      </c>
      <c r="P36" s="20">
        <f t="array" ref="P36">SUM(IF($G36=runs!$B$2:$B$304,runs!AS$2:AS$304))</f>
        <v>0</v>
      </c>
      <c r="Q36" s="20" t="e">
        <f>N36/(P36/charge/constants!$B$3)</f>
        <v>#DIV/0!</v>
      </c>
      <c r="R36" s="20" t="e">
        <f>O36/(P36/charge/constants!$B$3)</f>
        <v>#DIV/0!</v>
      </c>
      <c r="S36" s="66"/>
      <c r="T36" s="20" t="e">
        <f>Q36/eval!$E$18</f>
        <v>#DIV/0!</v>
      </c>
      <c r="U36" s="20" t="e">
        <f>R36/eval!$E$18</f>
        <v>#DIV/0!</v>
      </c>
    </row>
    <row r="37" spans="1:21" x14ac:dyDescent="0.2">
      <c r="A37" s="63">
        <v>34</v>
      </c>
      <c r="B37" s="63">
        <f t="shared" si="0"/>
        <v>0</v>
      </c>
      <c r="C37" s="63" t="str">
        <f>VLOOKUP(A37,targets!A39:$D$44,4,0)</f>
        <v>missing</v>
      </c>
      <c r="D37" s="64" t="e">
        <f>1/(turn.targ236!AL39^2)</f>
        <v>#DIV/0!</v>
      </c>
      <c r="E37" s="64"/>
      <c r="F37" s="34" t="e">
        <f t="shared" si="1"/>
        <v>#N/A</v>
      </c>
      <c r="G37" s="51" t="str">
        <f t="shared" si="2"/>
        <v>missing</v>
      </c>
      <c r="H37" s="29">
        <f t="array" ref="H37">COUNT(IF($G37=materials236!$C$3:$C$42,1))</f>
        <v>25</v>
      </c>
      <c r="I37" s="20" t="e">
        <f t="array" ref="I37">SUM(IF($G37=targ_mat_names,D$3:D$42*turn.targ233!AE$5:AE$44))/SUM(IF($G37=targ_mat_names,D$3:D$42))</f>
        <v>#DIV/0!</v>
      </c>
      <c r="J37" s="20" t="e">
        <f t="array" ref="J37">SQRT(SUM(IF($G37=targ_mat_names,($D$3:$D$42*turn.targ233!$AF$5:$AF$44)^2))/SUM(IF($G37=targ_mat_names,(materials233!$D$3:$D$42)^2)))</f>
        <v>#DIV/0!</v>
      </c>
      <c r="K37" s="20" t="e">
        <f t="array" ref="K37">SQRT(SUM(IF(G37=targ_mat_names,((turn.targ233!$AE$5:$AE$44-I37)/turn.targ233!$AF$5:$AF$44)^2))/((H37-1)*SUM(IF(G37=targ_mat_names,1/turn.targ233!$AF$5:$AF$44^2))))</f>
        <v>#DIV/0!</v>
      </c>
      <c r="L37" s="20" t="e">
        <f t="shared" si="3"/>
        <v>#DIV/0!</v>
      </c>
      <c r="M37" s="65"/>
      <c r="N37" s="18">
        <f t="array" ref="N37">SUM(IF($G37=runs!$B$2:$B$304,runs!AP$2:AP$304))</f>
        <v>0</v>
      </c>
      <c r="O37" s="62">
        <f t="shared" si="4"/>
        <v>1</v>
      </c>
      <c r="P37" s="20">
        <f t="array" ref="P37">SUM(IF($G37=runs!$B$2:$B$304,runs!AS$2:AS$304))</f>
        <v>0</v>
      </c>
      <c r="Q37" s="20" t="e">
        <f>N37/(P37/charge/constants!$B$3)</f>
        <v>#DIV/0!</v>
      </c>
      <c r="R37" s="20" t="e">
        <f>O37/(P37/charge/constants!$B$3)</f>
        <v>#DIV/0!</v>
      </c>
      <c r="S37" s="66"/>
      <c r="T37" s="20" t="e">
        <f>Q37/eval!$E$18</f>
        <v>#DIV/0!</v>
      </c>
      <c r="U37" s="20" t="e">
        <f>R37/eval!$E$18</f>
        <v>#DIV/0!</v>
      </c>
    </row>
    <row r="38" spans="1:21" x14ac:dyDescent="0.2">
      <c r="A38" s="63">
        <v>35</v>
      </c>
      <c r="B38" s="63">
        <f t="shared" si="0"/>
        <v>37</v>
      </c>
      <c r="C38" s="63" t="str">
        <f>VLOOKUP(A38,targets!A40:$D$44,4,0)</f>
        <v>Vienna-US8</v>
      </c>
      <c r="D38" s="64">
        <f>1/(turn.targ236!AL40^2)</f>
        <v>4.4405330701209502E+19</v>
      </c>
      <c r="E38" s="64"/>
      <c r="F38" s="34" t="str">
        <f t="shared" si="1"/>
        <v>Vienna_KkU</v>
      </c>
      <c r="G38" s="51" t="str">
        <f t="shared" si="2"/>
        <v>Vienna_KkU</v>
      </c>
      <c r="H38" s="29">
        <f t="array" ref="H38">COUNT(IF($G38=materials236!$C$3:$C$42,1))</f>
        <v>1</v>
      </c>
      <c r="I38" s="20" t="e">
        <f t="array" ref="I38">SUM(IF($G38=targ_mat_names,D$3:D$42*turn.targ233!AE$5:AE$44))/SUM(IF($G38=targ_mat_names,D$3:D$42))</f>
        <v>#VALUE!</v>
      </c>
      <c r="J38" s="20" t="e">
        <f t="array" ref="J38">SQRT(SUM(IF($G38=targ_mat_names,($D$3:$D$42*turn.targ233!$AF$5:$AF$44)^2))/SUM(IF($G38=targ_mat_names,(materials233!$D$3:$D$42)^2)))</f>
        <v>#VALUE!</v>
      </c>
      <c r="K38" s="20" t="e">
        <f t="array" ref="K38">SQRT(SUM(IF(G38=targ_mat_names,((turn.targ233!$AE$5:$AE$44-I38)/turn.targ233!$AF$5:$AF$44)^2))/((H38-1)*SUM(IF(G38=targ_mat_names,1/turn.targ233!$AF$5:$AF$44^2))))</f>
        <v>#VALUE!</v>
      </c>
      <c r="L38" s="20" t="e">
        <f t="shared" si="3"/>
        <v>#VALUE!</v>
      </c>
      <c r="M38" s="65"/>
      <c r="N38" s="18">
        <f t="array" ref="N38">SUM(IF($G38=runs!$B$2:$B$304,runs!AP$2:AP$304))</f>
        <v>0</v>
      </c>
      <c r="O38" s="62">
        <f t="shared" si="4"/>
        <v>1</v>
      </c>
      <c r="P38" s="20" t="e">
        <f t="array" ref="P38">SUM(IF($G38=runs!$B$2:$B$304,runs!AS$2:AS$304))</f>
        <v>#VALUE!</v>
      </c>
      <c r="Q38" s="20" t="e">
        <f>N38/(P38/charge/constants!$B$3)</f>
        <v>#VALUE!</v>
      </c>
      <c r="R38" s="20" t="e">
        <f>O38/(P38/charge/constants!$B$3)</f>
        <v>#VALUE!</v>
      </c>
      <c r="S38" s="66"/>
      <c r="T38" s="20" t="e">
        <f>Q38/eval!$E$18</f>
        <v>#VALUE!</v>
      </c>
      <c r="U38" s="20" t="e">
        <f>R38/eval!$E$18</f>
        <v>#VALUE!</v>
      </c>
    </row>
    <row r="39" spans="1:21" x14ac:dyDescent="0.2">
      <c r="A39" s="63">
        <v>36</v>
      </c>
      <c r="B39" s="63">
        <f t="shared" si="0"/>
        <v>0</v>
      </c>
      <c r="C39" s="63" t="str">
        <f>VLOOKUP(A39,targets!A41:$D$44,4,0)</f>
        <v>missing</v>
      </c>
      <c r="D39" s="64" t="e">
        <f>1/(turn.targ236!AL41^2)</f>
        <v>#DIV/0!</v>
      </c>
      <c r="E39" s="64"/>
      <c r="F39" s="34" t="str">
        <f t="shared" si="1"/>
        <v>Vienna-KkU</v>
      </c>
      <c r="G39" s="51" t="str">
        <f t="shared" si="2"/>
        <v>Vienna-KkU</v>
      </c>
      <c r="H39" s="29">
        <f t="array" ref="H39">COUNT(IF($G39=materials236!$C$3:$C$42,1))</f>
        <v>1</v>
      </c>
      <c r="I39" s="20">
        <f t="array" ref="I39">SUM(IF($G39=targ_mat_names,D$3:D$42*turn.targ233!AE$5:AE$44))/SUM(IF($G39=targ_mat_names,D$3:D$42))</f>
        <v>0</v>
      </c>
      <c r="J39" s="20" t="e">
        <f t="array" ref="J39">SQRT(SUM(IF($G39=targ_mat_names,($D$3:$D$42*turn.targ233!$AF$5:$AF$44)^2))/SUM(IF($G39=targ_mat_names,(materials233!$D$3:$D$42)^2)))</f>
        <v>#VALUE!</v>
      </c>
      <c r="K39" s="20" t="e">
        <f t="array" ref="K39">SQRT(SUM(IF(G39=targ_mat_names,((turn.targ233!$AE$5:$AE$44-I39)/turn.targ233!$AF$5:$AF$44)^2))/((H39-1)*SUM(IF(G39=targ_mat_names,1/turn.targ233!$AF$5:$AF$44^2))))</f>
        <v>#VALUE!</v>
      </c>
      <c r="L39" s="20" t="e">
        <f t="shared" si="3"/>
        <v>#VALUE!</v>
      </c>
      <c r="M39" s="65"/>
      <c r="N39" s="18">
        <f t="array" ref="N39">SUM(IF($G39=runs!$B$2:$B$304,runs!AP$2:AP$304))</f>
        <v>0</v>
      </c>
      <c r="O39" s="62">
        <f t="shared" si="4"/>
        <v>1</v>
      </c>
      <c r="P39" s="20" t="e">
        <f t="array" ref="P39">SUM(IF($G39=runs!$B$2:$B$304,runs!AS$2:AS$304))</f>
        <v>#VALUE!</v>
      </c>
      <c r="Q39" s="20" t="e">
        <f>N39/(P39/charge/constants!$B$3)</f>
        <v>#VALUE!</v>
      </c>
      <c r="R39" s="20" t="e">
        <f>O39/(P39/charge/constants!$B$3)</f>
        <v>#VALUE!</v>
      </c>
      <c r="S39" s="66"/>
      <c r="T39" s="20" t="e">
        <f>Q39/eval!$E$18</f>
        <v>#VALUE!</v>
      </c>
      <c r="U39" s="20" t="e">
        <f>R39/eval!$E$18</f>
        <v>#VALUE!</v>
      </c>
    </row>
    <row r="40" spans="1:21" x14ac:dyDescent="0.2">
      <c r="A40" s="63">
        <v>37</v>
      </c>
      <c r="B40" s="63">
        <f t="shared" si="0"/>
        <v>0</v>
      </c>
      <c r="C40" s="63" t="str">
        <f>VLOOKUP(A40,targets!A42:$D$44,4,0)</f>
        <v>missing</v>
      </c>
      <c r="D40" s="64" t="e">
        <f>1/(turn.targ236!AL42^2)</f>
        <v>#DIV/0!</v>
      </c>
      <c r="E40" s="64"/>
      <c r="F40" s="34" t="str">
        <f t="shared" si="1"/>
        <v>Vienna-US8</v>
      </c>
      <c r="G40" s="51" t="str">
        <f t="shared" si="2"/>
        <v>Vienna-US8</v>
      </c>
      <c r="H40" s="29">
        <f t="array" ref="H40">COUNT(IF($G40=materials236!$C$3:$C$42,1))</f>
        <v>3</v>
      </c>
      <c r="I40" s="20" t="e">
        <f t="array" ref="I40">SUM(IF($G40=targ_mat_names,D$3:D$42*turn.targ233!AE$5:AE$44))/SUM(IF($G40=targ_mat_names,D$3:D$42))</f>
        <v>#VALUE!</v>
      </c>
      <c r="J40" s="20" t="e">
        <f t="array" ref="J40">SQRT(SUM(IF($G40=targ_mat_names,($D$3:$D$42*turn.targ233!$AF$5:$AF$44)^2))/SUM(IF($G40=targ_mat_names,(materials233!$D$3:$D$42)^2)))</f>
        <v>#VALUE!</v>
      </c>
      <c r="K40" s="20" t="e">
        <f t="array" ref="K40">SQRT(SUM(IF(G40=targ_mat_names,((turn.targ233!$AE$5:$AE$44-I40)/turn.targ233!$AF$5:$AF$44)^2))/((H40-1)*SUM(IF(G40=targ_mat_names,1/turn.targ233!$AF$5:$AF$44^2))))</f>
        <v>#VALUE!</v>
      </c>
      <c r="L40" s="20" t="e">
        <f t="shared" si="3"/>
        <v>#VALUE!</v>
      </c>
      <c r="M40" s="65"/>
      <c r="N40" s="18">
        <f t="array" ref="N40">SUM(IF($G40=runs!$B$2:$B$304,runs!AP$2:AP$304))</f>
        <v>0</v>
      </c>
      <c r="O40" s="62">
        <f t="shared" si="4"/>
        <v>1</v>
      </c>
      <c r="P40" s="20" t="e">
        <f t="array" ref="P40">SUM(IF($G40=runs!$B$2:$B$304,runs!AS$2:AS$304))</f>
        <v>#VALUE!</v>
      </c>
      <c r="Q40" s="20" t="e">
        <f>N40/(P40/charge/constants!$B$3)</f>
        <v>#VALUE!</v>
      </c>
      <c r="R40" s="20" t="e">
        <f>O40/(P40/charge/constants!$B$3)</f>
        <v>#VALUE!</v>
      </c>
      <c r="S40" s="66"/>
      <c r="T40" s="20" t="e">
        <f>Q40/eval!$E$18</f>
        <v>#VALUE!</v>
      </c>
      <c r="U40" s="20" t="e">
        <f>R40/eval!$E$18</f>
        <v>#VALUE!</v>
      </c>
    </row>
    <row r="41" spans="1:21" x14ac:dyDescent="0.2">
      <c r="A41" s="63">
        <v>38</v>
      </c>
      <c r="B41" s="63">
        <f t="shared" si="0"/>
        <v>0</v>
      </c>
      <c r="C41" s="63" t="str">
        <f>VLOOKUP(A41,targets!A43:$D$44,4,0)</f>
        <v>missing</v>
      </c>
      <c r="D41" s="64" t="e">
        <f>1/(turn.targ236!AL43^2)</f>
        <v>#DIV/0!</v>
      </c>
      <c r="E41" s="64"/>
      <c r="F41" s="34" t="e">
        <f t="shared" si="1"/>
        <v>#N/A</v>
      </c>
      <c r="G41" s="51" t="str">
        <f t="shared" si="2"/>
        <v>missing</v>
      </c>
      <c r="H41" s="29">
        <f t="array" ref="H41">COUNT(IF($G41=materials236!$C$3:$C$42,1))</f>
        <v>25</v>
      </c>
      <c r="I41" s="20" t="e">
        <f t="array" ref="I41">SUM(IF($G41=targ_mat_names,D$3:D$42*turn.targ233!AE$5:AE$44))/SUM(IF($G41=targ_mat_names,D$3:D$42))</f>
        <v>#DIV/0!</v>
      </c>
      <c r="J41" s="20" t="e">
        <f t="array" ref="J41">SQRT(SUM(IF($G41=targ_mat_names,($D$3:$D$42*turn.targ233!$AF$5:$AF$44)^2))/SUM(IF($G41=targ_mat_names,(materials233!$D$3:$D$42)^2)))</f>
        <v>#DIV/0!</v>
      </c>
      <c r="K41" s="20" t="e">
        <f t="array" ref="K41">SQRT(SUM(IF(G41=targ_mat_names,((turn.targ233!$AE$5:$AE$44-I41)/turn.targ233!$AF$5:$AF$44)^2))/((H41-1)*SUM(IF(G41=targ_mat_names,1/turn.targ233!$AF$5:$AF$44^2))))</f>
        <v>#DIV/0!</v>
      </c>
      <c r="L41" s="20" t="e">
        <f t="shared" si="3"/>
        <v>#DIV/0!</v>
      </c>
      <c r="M41" s="65"/>
      <c r="N41" s="18">
        <f t="array" ref="N41">SUM(IF($G41=runs!$B$2:$B$304,runs!AP$2:AP$304))</f>
        <v>0</v>
      </c>
      <c r="O41" s="62">
        <f t="shared" si="4"/>
        <v>1</v>
      </c>
      <c r="P41" s="20">
        <f t="array" ref="P41">SUM(IF($G41=runs!$B$2:$B$304,runs!AS$2:AS$304))</f>
        <v>0</v>
      </c>
      <c r="Q41" s="20" t="e">
        <f>N41/(P41/charge/constants!$B$3)</f>
        <v>#DIV/0!</v>
      </c>
      <c r="R41" s="20" t="e">
        <f>O41/(P41/charge/constants!$B$3)</f>
        <v>#DIV/0!</v>
      </c>
      <c r="S41" s="66"/>
      <c r="T41" s="20" t="e">
        <f>Q41/eval!$E$18</f>
        <v>#DIV/0!</v>
      </c>
      <c r="U41" s="20" t="e">
        <f>R41/eval!$E$18</f>
        <v>#DIV/0!</v>
      </c>
    </row>
    <row r="42" spans="1:21" x14ac:dyDescent="0.2">
      <c r="A42" s="63">
        <v>39</v>
      </c>
      <c r="B42" s="63">
        <f t="shared" si="0"/>
        <v>0</v>
      </c>
      <c r="C42" s="63" t="str">
        <f>VLOOKUP(A42,targets!A44:$D$44,4,0)</f>
        <v>missing</v>
      </c>
      <c r="D42" s="64" t="e">
        <f>1/(turn.targ236!AL44^2)</f>
        <v>#DIV/0!</v>
      </c>
      <c r="E42" s="64"/>
      <c r="F42" s="34" t="e">
        <f t="shared" si="1"/>
        <v>#N/A</v>
      </c>
      <c r="G42" s="51" t="str">
        <f t="shared" si="2"/>
        <v>missing</v>
      </c>
      <c r="H42" s="29">
        <f t="array" ref="H42">COUNT(IF($G42=materials236!$C$3:$C$42,1))</f>
        <v>25</v>
      </c>
      <c r="I42" s="20" t="e">
        <f t="array" ref="I42">SUM(IF($G42=targ_mat_names,D$3:D$42*turn.targ233!AE$5:AE$44))/SUM(IF($G42=targ_mat_names,D$3:D$42))</f>
        <v>#DIV/0!</v>
      </c>
      <c r="J42" s="20" t="e">
        <f t="array" ref="J42">SQRT(SUM(IF($G42=targ_mat_names,($D$3:$D$42*turn.targ233!$AF$5:$AF$44)^2))/SUM(IF($G42=targ_mat_names,(materials233!$D$3:$D$42)^2)))</f>
        <v>#DIV/0!</v>
      </c>
      <c r="K42" s="20" t="e">
        <f t="array" ref="K42">SQRT(SUM(IF(G42=targ_mat_names,((turn.targ233!$AE$5:$AE$44-I42)/turn.targ233!$AF$5:$AF$44)^2))/((H42-1)*SUM(IF(G42=targ_mat_names,1/turn.targ233!$AF$5:$AF$44^2))))</f>
        <v>#DIV/0!</v>
      </c>
      <c r="L42" s="20" t="e">
        <f t="shared" si="3"/>
        <v>#DIV/0!</v>
      </c>
      <c r="M42" s="65"/>
      <c r="N42" s="18">
        <f t="array" ref="N42">SUM(IF($G42=runs!$B$2:$B$304,runs!AP$2:AP$304))</f>
        <v>0</v>
      </c>
      <c r="O42" s="62">
        <f t="shared" si="4"/>
        <v>1</v>
      </c>
      <c r="P42" s="20">
        <f t="array" ref="P42">SUM(IF($G42=runs!$B$2:$B$304,runs!AS$2:AS$304))</f>
        <v>0</v>
      </c>
      <c r="Q42" s="20" t="e">
        <f>N42/(P42/charge/constants!$B$3)</f>
        <v>#DIV/0!</v>
      </c>
      <c r="R42" s="20" t="e">
        <f>O42/(P42/charge/constants!$B$3)</f>
        <v>#DIV/0!</v>
      </c>
      <c r="S42" s="66"/>
      <c r="T42" s="20" t="e">
        <f>Q42/eval!$E$18</f>
        <v>#DIV/0!</v>
      </c>
      <c r="U42" s="20" t="e">
        <f>R42/eval!$E$18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7"/>
  <sheetViews>
    <sheetView tabSelected="1" zoomScale="80" zoomScaleNormal="80" zoomScalePageLayoutView="80" workbookViewId="0">
      <pane xSplit="6" ySplit="4" topLeftCell="AG5" activePane="bottomRight" state="frozen"/>
      <selection pane="topRight" activeCell="H1" sqref="H1"/>
      <selection pane="bottomLeft" activeCell="A4" sqref="A4"/>
      <selection pane="bottomRight" activeCell="BC12" sqref="BC12"/>
    </sheetView>
  </sheetViews>
  <sheetFormatPr baseColWidth="10" defaultColWidth="11.42578125" defaultRowHeight="12.75" x14ac:dyDescent="0.2"/>
  <cols>
    <col min="1" max="1" width="9.42578125" style="29" customWidth="1"/>
    <col min="2" max="2" width="5.42578125" style="50" customWidth="1"/>
    <col min="3" max="3" width="2.42578125" style="29" customWidth="1"/>
    <col min="4" max="4" width="31" style="51" customWidth="1"/>
    <col min="5" max="5" width="16.85546875" style="51" customWidth="1"/>
    <col min="6" max="6" width="4.42578125" style="53" customWidth="1"/>
    <col min="7" max="8" width="11.42578125" style="50" customWidth="1"/>
    <col min="9" max="9" width="12" style="52" customWidth="1"/>
    <col min="10" max="10" width="9.42578125" style="67" customWidth="1"/>
    <col min="11" max="11" width="9" style="54" customWidth="1"/>
    <col min="12" max="12" width="8" style="67" customWidth="1"/>
    <col min="13" max="13" width="10.42578125" style="54" customWidth="1"/>
    <col min="14" max="14" width="10.42578125" style="53" customWidth="1"/>
    <col min="15" max="15" width="9.42578125" style="53" customWidth="1"/>
    <col min="16" max="16" width="2.85546875" style="53" customWidth="1"/>
    <col min="17" max="17" width="7.85546875" style="56" customWidth="1"/>
    <col min="18" max="18" width="9.42578125" style="29" customWidth="1"/>
    <col min="19" max="19" width="6.42578125" style="55" customWidth="1"/>
    <col min="20" max="20" width="8.42578125" style="134" customWidth="1"/>
    <col min="21" max="21" width="9.42578125" style="55" customWidth="1"/>
    <col min="22" max="22" width="10.42578125" style="55" customWidth="1"/>
    <col min="23" max="23" width="9.42578125" style="55" customWidth="1"/>
    <col min="24" max="24" width="10.85546875" style="32" customWidth="1"/>
    <col min="25" max="26" width="9.85546875" style="32" customWidth="1"/>
    <col min="27" max="28" width="9.42578125" style="32" customWidth="1"/>
    <col min="29" max="29" width="10.5703125" style="167" customWidth="1"/>
    <col min="30" max="30" width="10.140625" style="154" customWidth="1"/>
    <col min="31" max="31" width="10.42578125" style="32" customWidth="1"/>
    <col min="32" max="32" width="10.42578125" style="57" customWidth="1"/>
    <col min="33" max="34" width="9.42578125" style="57" customWidth="1"/>
    <col min="35" max="35" width="10" style="57" customWidth="1"/>
    <col min="36" max="36" width="7.42578125" style="32" customWidth="1"/>
    <col min="37" max="38" width="9.42578125" style="29" customWidth="1"/>
    <col min="39" max="39" width="9.42578125" style="31" customWidth="1"/>
    <col min="40" max="41" width="8.42578125" style="29" customWidth="1"/>
    <col min="42" max="42" width="10.42578125" style="29" customWidth="1"/>
    <col min="43" max="43" width="8.42578125" style="29" customWidth="1"/>
    <col min="44" max="44" width="12" style="29" customWidth="1"/>
    <col min="45" max="45" width="3.42578125" style="29" customWidth="1"/>
    <col min="46" max="46" width="11.42578125" style="29"/>
    <col min="47" max="47" width="3.42578125" style="29" customWidth="1"/>
    <col min="48" max="48" width="11.42578125" style="29"/>
    <col min="49" max="49" width="3.42578125" style="29" customWidth="1"/>
    <col min="50" max="50" width="11.42578125" style="29"/>
    <col min="51" max="51" width="11.42578125" style="111"/>
    <col min="52" max="52" width="11.42578125" style="29"/>
    <col min="53" max="53" width="12.28515625" style="29" customWidth="1"/>
    <col min="54" max="16384" width="11.42578125" style="29"/>
  </cols>
  <sheetData>
    <row r="1" spans="1:56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51" t="s">
        <v>132</v>
      </c>
      <c r="F1" s="53" t="s">
        <v>149</v>
      </c>
      <c r="G1" s="50" t="s">
        <v>180</v>
      </c>
      <c r="I1" s="69" t="s">
        <v>150</v>
      </c>
      <c r="J1" s="67" t="s">
        <v>151</v>
      </c>
      <c r="K1" s="54" t="s">
        <v>152</v>
      </c>
      <c r="L1" s="67" t="s">
        <v>153</v>
      </c>
      <c r="M1" s="54" t="s">
        <v>154</v>
      </c>
      <c r="N1" s="53" t="s">
        <v>155</v>
      </c>
      <c r="O1" s="70" t="s">
        <v>156</v>
      </c>
      <c r="Q1" s="56" t="s">
        <v>157</v>
      </c>
      <c r="R1" s="29" t="s">
        <v>158</v>
      </c>
      <c r="S1" s="55" t="s">
        <v>159</v>
      </c>
      <c r="T1" s="134" t="s">
        <v>160</v>
      </c>
      <c r="U1" s="55" t="s">
        <v>126</v>
      </c>
      <c r="V1" s="62" t="s">
        <v>162</v>
      </c>
      <c r="W1" s="62" t="s">
        <v>163</v>
      </c>
      <c r="X1" s="32" t="s">
        <v>162</v>
      </c>
      <c r="Y1" s="20" t="s">
        <v>358</v>
      </c>
      <c r="Z1" s="20" t="s">
        <v>360</v>
      </c>
      <c r="AA1" s="32" t="s">
        <v>163</v>
      </c>
      <c r="AB1" s="20" t="s">
        <v>374</v>
      </c>
      <c r="AC1" s="166" t="s">
        <v>161</v>
      </c>
      <c r="AD1" s="153" t="s">
        <v>375</v>
      </c>
      <c r="AE1" s="32" t="s">
        <v>165</v>
      </c>
      <c r="AF1" s="57" t="s">
        <v>166</v>
      </c>
      <c r="AG1" s="57" t="s">
        <v>167</v>
      </c>
      <c r="AH1" s="57" t="s">
        <v>168</v>
      </c>
      <c r="AI1" s="57" t="s">
        <v>169</v>
      </c>
      <c r="AK1" s="144"/>
      <c r="AO1" s="18" t="s">
        <v>439</v>
      </c>
      <c r="AR1" s="18" t="s">
        <v>385</v>
      </c>
      <c r="AS1" s="29" t="s">
        <v>151</v>
      </c>
      <c r="AT1" s="29" t="s">
        <v>181</v>
      </c>
      <c r="AU1" s="29" t="s">
        <v>153</v>
      </c>
      <c r="AW1" s="29" t="s">
        <v>126</v>
      </c>
      <c r="AX1" s="111" t="s">
        <v>182</v>
      </c>
      <c r="AZ1" s="18" t="s">
        <v>704</v>
      </c>
      <c r="BA1" s="290" t="s">
        <v>159</v>
      </c>
      <c r="BB1" s="18" t="s">
        <v>705</v>
      </c>
      <c r="BC1" s="18" t="s">
        <v>455</v>
      </c>
    </row>
    <row r="2" spans="1:56" x14ac:dyDescent="0.2">
      <c r="G2" s="71"/>
      <c r="H2" s="71"/>
      <c r="I2" s="69"/>
      <c r="O2" s="70"/>
      <c r="V2" s="62" t="s">
        <v>183</v>
      </c>
      <c r="W2" s="62" t="s">
        <v>183</v>
      </c>
      <c r="Y2" s="20" t="s">
        <v>351</v>
      </c>
      <c r="Z2" s="20"/>
      <c r="AB2" s="20" t="s">
        <v>267</v>
      </c>
      <c r="AC2" s="166" t="s">
        <v>171</v>
      </c>
      <c r="AD2" s="153"/>
      <c r="AK2" s="144" t="s">
        <v>168</v>
      </c>
      <c r="AL2" s="29" t="s">
        <v>169</v>
      </c>
      <c r="AM2" s="31" t="s">
        <v>167</v>
      </c>
      <c r="AN2" s="32"/>
      <c r="AO2" s="20" t="s">
        <v>440</v>
      </c>
      <c r="AP2" s="32"/>
      <c r="AQ2" s="32"/>
      <c r="AR2" s="32" t="s">
        <v>184</v>
      </c>
      <c r="AX2" s="111"/>
    </row>
    <row r="3" spans="1:56" x14ac:dyDescent="0.2">
      <c r="G3" s="71" t="s">
        <v>381</v>
      </c>
      <c r="H3" s="71"/>
      <c r="I3" s="69"/>
      <c r="O3" s="70"/>
      <c r="V3" s="62" t="s">
        <v>185</v>
      </c>
      <c r="AB3" s="20" t="s">
        <v>171</v>
      </c>
      <c r="AC3" s="166"/>
      <c r="AD3" s="153"/>
      <c r="AK3" s="144"/>
      <c r="AN3" s="32"/>
      <c r="AO3" s="20" t="s">
        <v>441</v>
      </c>
      <c r="AP3" s="32"/>
      <c r="AQ3" s="32"/>
      <c r="AR3" s="32"/>
      <c r="AX3" s="111"/>
    </row>
    <row r="4" spans="1:56" x14ac:dyDescent="0.2">
      <c r="G4" s="71"/>
      <c r="H4" s="71"/>
      <c r="I4" s="69"/>
      <c r="O4" s="70"/>
      <c r="V4" s="62" t="s">
        <v>356</v>
      </c>
      <c r="W4" s="62" t="s">
        <v>357</v>
      </c>
      <c r="Y4" s="20" t="s">
        <v>359</v>
      </c>
      <c r="Z4" s="20"/>
      <c r="AC4" s="166"/>
      <c r="AD4" s="153"/>
      <c r="AK4" s="145"/>
      <c r="AL4" s="32"/>
      <c r="AN4" s="32"/>
      <c r="AO4" s="20" t="s">
        <v>442</v>
      </c>
      <c r="AP4" s="32"/>
      <c r="AQ4" s="32"/>
      <c r="AR4" s="32"/>
      <c r="AX4" s="111"/>
    </row>
    <row r="5" spans="1:56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51">
        <f>wheel!Q7</f>
        <v>0</v>
      </c>
      <c r="F5" s="53">
        <f t="array" ref="F5">SUM(IF($A5=runs_catXX,1,0))</f>
        <v>170</v>
      </c>
      <c r="G5" s="138"/>
      <c r="H5" s="138"/>
      <c r="I5" s="69" t="e">
        <f t="array" ref="I5">SUM(IF($A5=runs_catXX,runs_turn.weight*runs_turn.norm))/SUM(IF($A5=runs_catXX,runs_turn.weight))</f>
        <v>#DIV/0!</v>
      </c>
      <c r="J5" s="67" t="e">
        <f t="array" ref="J5">SQRT(SUM(IF($A5=runs_catXX,(runs_turn.weight*runs_e_turn.norm)^2))/SUM(IF($A5=runs_catXX,(runs_turn.weight)))^2)</f>
        <v>#DIV/0!</v>
      </c>
      <c r="K5" s="54" t="e">
        <f t="shared" ref="K5:K44" si="1">J5/I5</f>
        <v>#DIV/0!</v>
      </c>
      <c r="L5" s="67" t="e">
        <f t="array" ref="L5">SQRT(SUM(IF(A5=runs_catXX,((runs_turn.norm-I5)/runs_e_turn.norm)^2))/((F5-1)*SUM(IF(A5=runs_catXX,1/runs_e_turn.norm^2))))</f>
        <v>#DIV/0!</v>
      </c>
      <c r="M5" s="54" t="e">
        <f t="shared" ref="M5:M44" si="2">L5/I5</f>
        <v>#DIV/0!</v>
      </c>
      <c r="N5" s="53" t="e">
        <f t="shared" ref="N5:N44" si="3">IF(ISERROR(L5),J5,MAX(J5,L5))</f>
        <v>#DIV/0!</v>
      </c>
      <c r="O5" s="72" t="e">
        <f t="shared" ref="O5:O44" si="4">N5/I5</f>
        <v>#DIV/0!</v>
      </c>
      <c r="Q5" s="56">
        <f t="array" ref="Q5">SUM(IF($A5=runs!$C$2:$C$304,runs!M$2:M$304))</f>
        <v>400</v>
      </c>
      <c r="R5" s="29">
        <f t="array" ref="R5">SUM(IF($A5=runs!$C$2:$C$304,runs!L$2:L$304))</f>
        <v>0</v>
      </c>
      <c r="S5" s="55">
        <f>SQRT(R5+1)</f>
        <v>1</v>
      </c>
      <c r="T5" s="134">
        <f>R5/Q5</f>
        <v>0</v>
      </c>
      <c r="U5" s="32">
        <f t="shared" ref="U5:U44" si="5">S5/Q5</f>
        <v>2.5000000000000001E-3</v>
      </c>
      <c r="V5" s="32" t="e">
        <f t="array" ref="V5">SUM(IF($A5=runs!$C$3:$C$304,runs!I$3:I$304*runs!M$3:M$304))</f>
        <v>#DIV/0!</v>
      </c>
      <c r="W5" s="34" t="e">
        <f t="shared" ref="W5:W44" si="6">V5/Q5</f>
        <v>#DIV/0!</v>
      </c>
      <c r="X5" s="20" t="e">
        <f t="array" ref="X5">SUM(IF($A5=runs!$C$3:$C$304,runs!O$3:O$304))</f>
        <v>#DIV/0!</v>
      </c>
      <c r="Y5" s="20" t="e">
        <f>X5/charge/constants!$B$3/constants!$B$5*238</f>
        <v>#DIV/0!</v>
      </c>
      <c r="Z5" s="20" t="e">
        <f>1/(Y5/(wheel!M7/1000000))</f>
        <v>#DIV/0!</v>
      </c>
      <c r="AA5" s="20" t="e">
        <f t="shared" ref="AA5:AA44" si="7">X5/Q5</f>
        <v>#DIV/0!</v>
      </c>
      <c r="AB5" s="19">
        <f>wheel!M7</f>
        <v>0</v>
      </c>
      <c r="AC5" s="166" t="e">
        <f>AA5*'current calib'!$B$11-'current calib'!$B$10</f>
        <v>#DIV/0!</v>
      </c>
      <c r="AD5" s="155" t="e">
        <f>AC5/AB5</f>
        <v>#DIV/0!</v>
      </c>
      <c r="AE5" s="20" t="e">
        <f>R5/(X5/charge/constants!$B$3)</f>
        <v>#DIV/0!</v>
      </c>
      <c r="AF5" s="59" t="e">
        <f>S5/(X5/charge/constants!$B$3)</f>
        <v>#DIV/0!</v>
      </c>
      <c r="AG5" s="60" t="e">
        <f t="shared" ref="AG5:AG44" si="8">AF5/AE5</f>
        <v>#DIV/0!</v>
      </c>
      <c r="AH5" s="23" t="e">
        <f>AE5/eval!$E$18</f>
        <v>#DIV/0!</v>
      </c>
      <c r="AI5" s="20" t="e">
        <f>AF5/eval!$E$18</f>
        <v>#DIV/0!</v>
      </c>
      <c r="AJ5" s="23"/>
      <c r="AK5" s="146" t="e">
        <f t="shared" ref="AK5:AK44" si="9">IF(R5/F5&gt;10,I5,AH5)</f>
        <v>#DIV/0!</v>
      </c>
      <c r="AL5" s="20" t="e">
        <f t="shared" ref="AL5:AL44" si="10">IF(R5/F5&gt;10,N5,AI5)</f>
        <v>#DIV/0!</v>
      </c>
      <c r="AM5" s="60" t="e">
        <f t="shared" ref="AM5:AM44" si="11">AL5/AK5</f>
        <v>#DIV/0!</v>
      </c>
      <c r="AN5" s="20"/>
      <c r="AO5" s="23" t="e">
        <f>AK5*(AB5/1000000/238*6.022E+23)</f>
        <v>#DIV/0!</v>
      </c>
      <c r="AP5" s="20" t="e">
        <f>AL5*(AB5/1000000/238*6.022E+23)</f>
        <v>#DIV/0!</v>
      </c>
      <c r="AQ5" s="20"/>
      <c r="AR5" s="20" t="e">
        <f t="array" ref="AR5">SUM(IF($A5=runs!$C$2:$C$304,runs!$BS$2:$BS$304*runs!$BU$2:$BU$304))/SUM(IF($A5=runs!$C$2:$C$304,runs!$BU$2:$BU$304))</f>
        <v>#DIV/0!</v>
      </c>
      <c r="AS5" s="32" t="e">
        <f t="array" ref="AS5">SQRT(SUM(IF($A5=runs_catXX,(runs!$BU$2:$BU$304*runs!$BT$2:$BT$304)^2))/SUM(IF($A5=runs_catXX,(runs!$BU$2:$BU$304)))^2)</f>
        <v>#DIV/0!</v>
      </c>
      <c r="AT5" s="21" t="e">
        <f t="shared" ref="AT5:AT44" si="12">AS5/AR5</f>
        <v>#DIV/0!</v>
      </c>
      <c r="AU5" s="32" t="e">
        <f t="array" ref="AU5">SQRT(SUM(IF(A5=runs!$C$2:$C$304,((runs!$BS$2:$BS$304-AR5)/runs!$BT$2:$BT$304)^2))/((F5-1)*SUM(IF(A5=runs_catXX,1/runs!$BT$2:$BT$304^2))))</f>
        <v>#DIV/0!</v>
      </c>
      <c r="AV5" s="21" t="e">
        <f t="shared" ref="AV5:AV44" si="13">AU5/AR5</f>
        <v>#DIV/0!</v>
      </c>
      <c r="AW5" s="32" t="e">
        <f t="shared" ref="AW5:AW44" si="14">MAX(AU5,AS5)</f>
        <v>#DIV/0!</v>
      </c>
      <c r="AX5" s="21" t="e">
        <f t="shared" ref="AX5:AX44" si="15">AW5/AR5</f>
        <v>#DIV/0!</v>
      </c>
      <c r="AY5" s="21"/>
    </row>
    <row r="6" spans="1:56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51">
        <f>wheel!Q8</f>
        <v>0</v>
      </c>
      <c r="F6" s="53">
        <f t="array" ref="F6">SUM(IF($A6=runs_catXX,1,0))</f>
        <v>0</v>
      </c>
      <c r="G6" s="138"/>
      <c r="H6" s="138"/>
      <c r="I6" s="69" t="e">
        <f t="array" ref="I6">SUM(IF($A6=runs_catXX,runs_turn.weight*runs_turn.norm))/SUM(IF($A6=runs_catXX,runs_turn.weight))</f>
        <v>#DIV/0!</v>
      </c>
      <c r="J6" s="67" t="e">
        <f t="array" ref="J6">SQRT(SUM(IF($A6=runs_catXX,(runs_turn.weight*runs_e_turn.norm)^2))/SUM(IF($A6=runs_catXX,(runs_turn.weight)))^2)</f>
        <v>#DIV/0!</v>
      </c>
      <c r="K6" s="54" t="e">
        <f t="shared" si="1"/>
        <v>#DIV/0!</v>
      </c>
      <c r="L6" s="67" t="e">
        <f t="array" ref="L6">SQRT(SUM(IF(A6=runs_catXX,((runs_turn.norm-I6)/runs_e_turn.norm)^2))/((F6-1)*SUM(IF(A6=runs_catXX,1/runs_e_turn.norm^2))))</f>
        <v>#DIV/0!</v>
      </c>
      <c r="M6" s="54" t="e">
        <f t="shared" si="2"/>
        <v>#DIV/0!</v>
      </c>
      <c r="N6" s="53" t="e">
        <f t="shared" si="3"/>
        <v>#DIV/0!</v>
      </c>
      <c r="O6" s="72" t="e">
        <f t="shared" si="4"/>
        <v>#DIV/0!</v>
      </c>
      <c r="Q6" s="56">
        <f t="array" ref="Q6">SUM(IF($A6=runs!$C$2:$C$304,runs!M$2:M$304))</f>
        <v>0</v>
      </c>
      <c r="R6" s="29">
        <f t="array" ref="R6">SUM(IF($A6=runs!$C$2:$C$304,runs!L$2:L$304))</f>
        <v>0</v>
      </c>
      <c r="S6" s="55">
        <f>SQRT(R6+1)</f>
        <v>1</v>
      </c>
      <c r="T6" s="134" t="e">
        <f>R6/Q6</f>
        <v>#DIV/0!</v>
      </c>
      <c r="U6" s="32" t="e">
        <f t="shared" si="5"/>
        <v>#DIV/0!</v>
      </c>
      <c r="V6" s="32">
        <f t="array" ref="V6">SUM(IF($A6=runs!$C$3:$C$304,runs!I$3:I$304*runs!M$3:M$304))</f>
        <v>0</v>
      </c>
      <c r="W6" s="34" t="e">
        <f t="shared" si="6"/>
        <v>#DIV/0!</v>
      </c>
      <c r="X6" s="20">
        <f t="array" ref="X6">SUM(IF($A6=runs!$C$3:$C$304,runs!O$3:O$304))</f>
        <v>0</v>
      </c>
      <c r="Y6" s="20">
        <f>X6/charge/constants!$B$3/constants!$B$5*238</f>
        <v>0</v>
      </c>
      <c r="Z6" s="20" t="e">
        <f>Y6/(wheel!M8/1000000)</f>
        <v>#DIV/0!</v>
      </c>
      <c r="AA6" s="20" t="e">
        <f t="shared" si="7"/>
        <v>#DIV/0!</v>
      </c>
      <c r="AB6" s="19">
        <f>wheel!M8</f>
        <v>0</v>
      </c>
      <c r="AC6" s="166" t="e">
        <f>AA6*'current calib'!$B$11-'current calib'!$B$10</f>
        <v>#DIV/0!</v>
      </c>
      <c r="AD6" s="155" t="e">
        <f t="shared" ref="AD6:AD44" si="16">AC6/AB6</f>
        <v>#DIV/0!</v>
      </c>
      <c r="AE6" s="20" t="e">
        <f>R6/(X6/charge/constants!$B$3)</f>
        <v>#DIV/0!</v>
      </c>
      <c r="AF6" s="59" t="e">
        <f>S6/(X6/charge/constants!$B$3)</f>
        <v>#DIV/0!</v>
      </c>
      <c r="AG6" s="60" t="e">
        <f t="shared" si="8"/>
        <v>#DIV/0!</v>
      </c>
      <c r="AH6" s="23" t="e">
        <f>AE6/eval!$E$18</f>
        <v>#DIV/0!</v>
      </c>
      <c r="AI6" s="20" t="e">
        <f>AF6/eval!$E$18</f>
        <v>#DIV/0!</v>
      </c>
      <c r="AJ6" s="18" t="s">
        <v>372</v>
      </c>
      <c r="AK6" s="146" t="e">
        <f t="shared" si="9"/>
        <v>#DIV/0!</v>
      </c>
      <c r="AL6" s="20" t="e">
        <f t="shared" si="10"/>
        <v>#DIV/0!</v>
      </c>
      <c r="AM6" s="60" t="e">
        <f t="shared" si="11"/>
        <v>#DIV/0!</v>
      </c>
      <c r="AN6" s="20"/>
      <c r="AO6" s="23" t="e">
        <f t="shared" ref="AO6:AO44" si="17">AK6*(AB6/1000000/238*6.022E+23)</f>
        <v>#DIV/0!</v>
      </c>
      <c r="AP6" s="20" t="e">
        <f t="shared" ref="AP6:AP44" si="18">AL6*(AB6/1000000/238*6.022E+23)</f>
        <v>#DIV/0!</v>
      </c>
      <c r="AQ6" s="20"/>
      <c r="AR6" s="20" t="e">
        <f t="array" ref="AR6">SUM(IF($A6=runs!$C$2:$C$304,runs!$BS$2:$BS$304*runs!$BU$2:$BU$304))/SUM(IF($A6=runs!$C$2:$C$304,runs!$BU$2:$BU$304))</f>
        <v>#DIV/0!</v>
      </c>
      <c r="AS6" s="32" t="e">
        <f t="array" ref="AS6">SQRT(SUM(IF($A6=runs_catXX,(runs!$BU$2:$BU$304*runs!$BT$2:$BT$304)^2))/SUM(IF($A6=runs_catXX,(runs!$BU$2:$BU$304)))^2)</f>
        <v>#DIV/0!</v>
      </c>
      <c r="AT6" s="21" t="e">
        <f t="shared" si="12"/>
        <v>#DIV/0!</v>
      </c>
      <c r="AU6" s="32" t="e">
        <f t="array" ref="AU6">SQRT(SUM(IF(A6=runs!$C$2:$C$304,((runs!$BS$2:$BS$304-AR6)/runs!$BT$2:$BT$304)^2))/((F6-1)*SUM(IF(A6=runs_catXX,1/runs!$BT$2:$BT$304^2))))</f>
        <v>#DIV/0!</v>
      </c>
      <c r="AV6" s="21" t="e">
        <f t="shared" si="13"/>
        <v>#DIV/0!</v>
      </c>
      <c r="AW6" s="32" t="e">
        <f t="shared" si="14"/>
        <v>#DIV/0!</v>
      </c>
      <c r="AX6" s="21" t="e">
        <f t="shared" si="15"/>
        <v>#DIV/0!</v>
      </c>
      <c r="AY6" s="21"/>
    </row>
    <row r="7" spans="1:56" x14ac:dyDescent="0.2">
      <c r="A7" s="29">
        <v>2</v>
      </c>
      <c r="B7" s="50" t="e">
        <f>VLOOKUP($A7,Rohdaten!F$3:H$1000,2,0)</f>
        <v>#N/A</v>
      </c>
      <c r="C7" s="29" t="e">
        <f>VLOOKUP($A7,Rohdaten!F$3:H$1000,3,0)</f>
        <v>#N/A</v>
      </c>
      <c r="D7" s="51" t="str">
        <f>IF(ISERROR(C7),"missing",C7)</f>
        <v>missing</v>
      </c>
      <c r="E7" s="51">
        <f>wheel!Q9</f>
        <v>0</v>
      </c>
      <c r="F7" s="53">
        <f t="array" ref="F7">SUM(IF($A7=runs_catXX,1,0))</f>
        <v>0</v>
      </c>
      <c r="G7" s="138"/>
      <c r="H7" s="138"/>
      <c r="I7" s="69" t="e">
        <f t="array" ref="I7">SUM(IF($A7=runs_catXX,runs_turn.weight*runs_turn.norm))/SUM(IF($A7=runs_catXX,runs_turn.weight))</f>
        <v>#DIV/0!</v>
      </c>
      <c r="J7" s="67" t="e">
        <f t="array" ref="J7">SQRT(SUM(IF($A7=runs_catXX,(runs_turn.weight*runs_e_turn.norm)^2))/SUM(IF($A7=runs_catXX,(runs_turn.weight)))^2)</f>
        <v>#DIV/0!</v>
      </c>
      <c r="K7" s="54" t="e">
        <f>J7/I7</f>
        <v>#DIV/0!</v>
      </c>
      <c r="L7" s="67" t="e">
        <f t="array" ref="L7">SQRT(SUM(IF(A7=runs_catXX,((runs_turn.norm-I7)/runs_e_turn.norm)^2))/((F7-1)*SUM(IF(A7=runs_catXX,1/runs_e_turn.norm^2))))</f>
        <v>#DIV/0!</v>
      </c>
      <c r="M7" s="54" t="e">
        <f>L7/I7</f>
        <v>#DIV/0!</v>
      </c>
      <c r="N7" s="53" t="e">
        <f>IF(ISERROR(L7),J7,MAX(J7,L7))</f>
        <v>#DIV/0!</v>
      </c>
      <c r="O7" s="72" t="e">
        <f>N7/I7</f>
        <v>#DIV/0!</v>
      </c>
      <c r="Q7" s="56">
        <f t="array" ref="Q7">SUM(IF($A7=runs!$C$2:$C$304,runs!M$2:M$304))</f>
        <v>0</v>
      </c>
      <c r="R7" s="29">
        <f t="array" ref="R7">SUM(IF($A7=runs!$C$2:$C$304,runs!L$2:L$304))</f>
        <v>0</v>
      </c>
      <c r="S7" s="55">
        <f>SQRT(R7+1)</f>
        <v>1</v>
      </c>
      <c r="T7" s="134" t="e">
        <f>R7/Q7</f>
        <v>#DIV/0!</v>
      </c>
      <c r="U7" s="32" t="e">
        <f>S7/Q7</f>
        <v>#DIV/0!</v>
      </c>
      <c r="V7" s="32">
        <f t="array" ref="V7">SUM(IF($A7=runs!$C$3:$C$304,runs!I$3:I$304*runs!M$3:M$304))</f>
        <v>0</v>
      </c>
      <c r="W7" s="34" t="e">
        <f>V7/Q7</f>
        <v>#DIV/0!</v>
      </c>
      <c r="X7" s="20">
        <f t="array" ref="X7">SUM(IF($A7=runs!$C$3:$C$304,runs!O$3:O$304))</f>
        <v>0</v>
      </c>
      <c r="Y7" s="20">
        <f>X7/charge/constants!$B$3/constants!$B$5*238</f>
        <v>0</v>
      </c>
      <c r="Z7" s="20" t="e">
        <f>Y7/(wheel!M9/1000000)</f>
        <v>#DIV/0!</v>
      </c>
      <c r="AA7" s="20" t="e">
        <f>X7/Q7</f>
        <v>#DIV/0!</v>
      </c>
      <c r="AB7" s="89" t="e">
        <f>#REF!</f>
        <v>#REF!</v>
      </c>
      <c r="AC7" s="166" t="e">
        <f>AA7*'current calib'!$B$11-'current calib'!$B$10</f>
        <v>#DIV/0!</v>
      </c>
      <c r="AD7" s="155" t="e">
        <f>AC7/AB7</f>
        <v>#DIV/0!</v>
      </c>
      <c r="AE7" s="20" t="e">
        <f>R7/(X7/charge/constants!$B$3)</f>
        <v>#DIV/0!</v>
      </c>
      <c r="AF7" s="59" t="e">
        <f>S7/(X7/charge/constants!$B$3)</f>
        <v>#DIV/0!</v>
      </c>
      <c r="AG7" s="60" t="e">
        <f>AF7/AE7</f>
        <v>#DIV/0!</v>
      </c>
      <c r="AH7" s="23" t="e">
        <f>AE7/eval!$E$18</f>
        <v>#DIV/0!</v>
      </c>
      <c r="AI7" s="20" t="e">
        <f>AF7/eval!$E$18</f>
        <v>#DIV/0!</v>
      </c>
      <c r="AJ7" s="18" t="s">
        <v>372</v>
      </c>
      <c r="AK7" s="146" t="e">
        <f t="shared" si="9"/>
        <v>#DIV/0!</v>
      </c>
      <c r="AL7" s="20" t="e">
        <f t="shared" si="10"/>
        <v>#DIV/0!</v>
      </c>
      <c r="AM7" s="60" t="e">
        <f>AL7/AK7</f>
        <v>#DIV/0!</v>
      </c>
      <c r="AN7" s="20"/>
      <c r="AO7" s="23" t="e">
        <f t="shared" si="17"/>
        <v>#DIV/0!</v>
      </c>
      <c r="AP7" s="20" t="e">
        <f t="shared" si="18"/>
        <v>#DIV/0!</v>
      </c>
      <c r="AQ7" s="20"/>
      <c r="AR7" s="20" t="e">
        <f t="array" ref="AR7">SUM(IF($A7=runs!$C$2:$C$304,runs!$BS$2:$BS$304*runs!$BU$2:$BU$304))/SUM(IF($A7=runs!$C$2:$C$304,runs!$BU$2:$BU$304))</f>
        <v>#DIV/0!</v>
      </c>
      <c r="AS7" s="32" t="e">
        <f t="array" ref="AS7">SQRT(SUM(IF($A7=runs_catXX,(runs!$BU$2:$BU$304*runs!$BT$2:$BT$304)^2))/SUM(IF($A7=runs_catXX,(runs!$BU$2:$BU$304)))^2)</f>
        <v>#DIV/0!</v>
      </c>
      <c r="AT7" s="21" t="e">
        <f>AS7/AR7</f>
        <v>#DIV/0!</v>
      </c>
      <c r="AU7" s="32" t="e">
        <f t="array" ref="AU7">SQRT(SUM(IF(A7=runs!$C$2:$C$304,((runs!$BS$2:$BS$304-AR7)/runs!$BT$2:$BT$304)^2))/((F7-1)*SUM(IF(A7=runs_catXX,1/runs!$BT$2:$BT$304^2))))</f>
        <v>#DIV/0!</v>
      </c>
      <c r="AV7" s="21" t="e">
        <f>AU7/AR7</f>
        <v>#DIV/0!</v>
      </c>
      <c r="AW7" s="32" t="e">
        <f>MAX(AU7,AS7)</f>
        <v>#DIV/0!</v>
      </c>
      <c r="AX7" s="21" t="e">
        <f>AW7/AR7</f>
        <v>#DIV/0!</v>
      </c>
      <c r="AY7" s="21"/>
    </row>
    <row r="8" spans="1:56" x14ac:dyDescent="0.2">
      <c r="A8" s="29">
        <v>3</v>
      </c>
      <c r="B8" s="50" t="e">
        <f>VLOOKUP($A8,Rohdaten!F$3:H$1000,2,0)</f>
        <v>#N/A</v>
      </c>
      <c r="C8" s="29" t="e">
        <f>VLOOKUP($A8,Rohdaten!F$3:H$1000,3,0)</f>
        <v>#N/A</v>
      </c>
      <c r="D8" s="51" t="str">
        <f t="shared" si="0"/>
        <v>missing</v>
      </c>
      <c r="E8" s="51">
        <f>wheel!Q10</f>
        <v>0</v>
      </c>
      <c r="F8" s="53">
        <f t="array" ref="F8">SUM(IF($A8=runs_catXX,1,0))</f>
        <v>0</v>
      </c>
      <c r="G8" s="138"/>
      <c r="H8" s="138"/>
      <c r="I8" s="69" t="e">
        <f t="array" ref="I8">SUM(IF($A8=runs_catXX,runs_turn.weight*runs_turn.norm))/SUM(IF($A8=runs_catXX,runs_turn.weight))</f>
        <v>#DIV/0!</v>
      </c>
      <c r="J8" s="67" t="e">
        <f t="array" ref="J8">SQRT(SUM(IF($A8=runs_catXX,(runs_turn.weight*runs_e_turn.norm)^2))/SUM(IF($A8=runs_catXX,(runs_turn.weight)))^2)</f>
        <v>#DIV/0!</v>
      </c>
      <c r="K8" s="54" t="e">
        <f t="shared" si="1"/>
        <v>#DIV/0!</v>
      </c>
      <c r="L8" s="67" t="e">
        <f t="array" ref="L8">SQRT(SUM(IF(A8=runs_catXX,((runs_turn.norm-I8)/runs_e_turn.norm)^2))/((F8-1)*SUM(IF(A8=runs_catXX,1/runs_e_turn.norm^2))))</f>
        <v>#DIV/0!</v>
      </c>
      <c r="M8" s="54" t="e">
        <f t="shared" si="2"/>
        <v>#DIV/0!</v>
      </c>
      <c r="N8" s="53" t="e">
        <f t="shared" si="3"/>
        <v>#DIV/0!</v>
      </c>
      <c r="O8" s="72" t="e">
        <f t="shared" si="4"/>
        <v>#DIV/0!</v>
      </c>
      <c r="Q8" s="56">
        <f t="array" ref="Q8">SUM(IF($A8=runs!$C$2:$C$304,runs!M$2:M$304))</f>
        <v>0</v>
      </c>
      <c r="R8" s="29">
        <f t="array" ref="R8">SUM(IF($A8=runs!$C$2:$C$304,runs!L$2:L$304))</f>
        <v>0</v>
      </c>
      <c r="S8" s="55">
        <f t="shared" ref="S8:S44" si="19">SQRT(R8+1)</f>
        <v>1</v>
      </c>
      <c r="T8" s="134" t="e">
        <f t="shared" ref="T8:T44" si="20">R8/Q8</f>
        <v>#DIV/0!</v>
      </c>
      <c r="U8" s="32" t="e">
        <f t="shared" si="5"/>
        <v>#DIV/0!</v>
      </c>
      <c r="V8" s="32">
        <f t="array" ref="V8">SUM(IF($A8=runs!$C$3:$C$304,runs!I$3:I$304*runs!M$3:M$304))</f>
        <v>0</v>
      </c>
      <c r="W8" s="34" t="e">
        <f t="shared" si="6"/>
        <v>#DIV/0!</v>
      </c>
      <c r="X8" s="20">
        <f t="array" ref="X8">SUM(IF($A8=runs!$C$3:$C$304,runs!O$3:O$304))</f>
        <v>0</v>
      </c>
      <c r="Y8" s="20">
        <f>X8/charge/constants!$B$3/constants!$B$5*238</f>
        <v>0</v>
      </c>
      <c r="Z8" s="20" t="e">
        <f>Y8/(wheel!M10/1000000)</f>
        <v>#DIV/0!</v>
      </c>
      <c r="AA8" s="20" t="e">
        <f t="shared" si="7"/>
        <v>#DIV/0!</v>
      </c>
      <c r="AB8" s="89" t="e">
        <f>#REF!</f>
        <v>#REF!</v>
      </c>
      <c r="AC8" s="166" t="e">
        <f>AA8*'current calib'!$B$11-'current calib'!$B$10</f>
        <v>#DIV/0!</v>
      </c>
      <c r="AD8" s="155" t="e">
        <f t="shared" si="16"/>
        <v>#DIV/0!</v>
      </c>
      <c r="AE8" s="20" t="e">
        <f>R8/(X8/charge/constants!$B$3)</f>
        <v>#DIV/0!</v>
      </c>
      <c r="AF8" s="59" t="e">
        <f>S8/(X8/charge/constants!$B$3)</f>
        <v>#DIV/0!</v>
      </c>
      <c r="AG8" s="60" t="e">
        <f t="shared" si="8"/>
        <v>#DIV/0!</v>
      </c>
      <c r="AH8" s="23" t="e">
        <f>AE8/eval!$E$18</f>
        <v>#DIV/0!</v>
      </c>
      <c r="AI8" s="20" t="e">
        <f>AF8/eval!$E$18</f>
        <v>#DIV/0!</v>
      </c>
      <c r="AJ8" s="59"/>
      <c r="AK8" s="146" t="e">
        <f t="shared" si="9"/>
        <v>#DIV/0!</v>
      </c>
      <c r="AL8" s="20" t="e">
        <f t="shared" si="10"/>
        <v>#DIV/0!</v>
      </c>
      <c r="AM8" s="60" t="e">
        <f t="shared" si="11"/>
        <v>#DIV/0!</v>
      </c>
      <c r="AN8" s="20"/>
      <c r="AO8" s="23" t="e">
        <f t="shared" si="17"/>
        <v>#DIV/0!</v>
      </c>
      <c r="AP8" s="20" t="e">
        <f t="shared" si="18"/>
        <v>#DIV/0!</v>
      </c>
      <c r="AQ8" s="20"/>
      <c r="AR8" s="20" t="e">
        <f t="array" ref="AR8">SUM(IF($A8=runs!$C$2:$C$304,runs!$BS$2:$BS$304*runs!$BU$2:$BU$304))/SUM(IF($A8=runs!$C$2:$C$304,runs!$BU$2:$BU$304))</f>
        <v>#DIV/0!</v>
      </c>
      <c r="AS8" s="32" t="e">
        <f t="array" ref="AS8">SQRT(SUM(IF($A8=runs_catXX,(runs!$BU$2:$BU$304*runs!$BT$2:$BT$304)^2))/SUM(IF($A8=runs_catXX,(runs!$BU$2:$BU$304)))^2)</f>
        <v>#DIV/0!</v>
      </c>
      <c r="AT8" s="21" t="e">
        <f t="shared" si="12"/>
        <v>#DIV/0!</v>
      </c>
      <c r="AU8" s="32" t="e">
        <f t="array" ref="AU8">SQRT(SUM(IF(A8=runs!$C$2:$C$304,((runs!$BS$2:$BS$304-AR8)/runs!$BT$2:$BT$304)^2))/((F8-1)*SUM(IF(A8=runs_catXX,1/runs!$BT$2:$BT$304^2))))</f>
        <v>#DIV/0!</v>
      </c>
      <c r="AV8" s="21" t="e">
        <f t="shared" si="13"/>
        <v>#DIV/0!</v>
      </c>
      <c r="AW8" s="32" t="e">
        <f t="shared" si="14"/>
        <v>#DIV/0!</v>
      </c>
      <c r="AX8" s="21" t="e">
        <f t="shared" si="15"/>
        <v>#DIV/0!</v>
      </c>
      <c r="AY8" s="21"/>
    </row>
    <row r="9" spans="1:56" ht="12.95" customHeight="1" x14ac:dyDescent="0.2">
      <c r="A9" s="29">
        <v>4</v>
      </c>
      <c r="B9" s="50" t="e">
        <f>VLOOKUP($A9,Rohdaten!F$3:H$1000,2,0)</f>
        <v>#N/A</v>
      </c>
      <c r="C9" s="29" t="e">
        <f>VLOOKUP($A9,Rohdaten!F$3:H$1000,3,0)</f>
        <v>#N/A</v>
      </c>
      <c r="D9" s="51" t="str">
        <f t="shared" si="0"/>
        <v>missing</v>
      </c>
      <c r="E9" s="51">
        <f>wheel!Q11</f>
        <v>0</v>
      </c>
      <c r="F9" s="53">
        <f t="array" ref="F9">SUM(IF($A9=runs_catXX,1,0))</f>
        <v>0</v>
      </c>
      <c r="G9" s="138"/>
      <c r="H9" s="138"/>
      <c r="I9" s="69" t="e">
        <f t="array" ref="I9">SUM(IF($A9=runs_catXX,runs_turn.weight*runs_turn.norm))/SUM(IF($A9=runs_catXX,runs_turn.weight))</f>
        <v>#DIV/0!</v>
      </c>
      <c r="J9" s="67" t="e">
        <f t="array" ref="J9">SQRT(SUM(IF($A9=runs_catXX,(runs_turn.weight*runs_e_turn.norm)^2))/SUM(IF($A9=runs_catXX,(runs_turn.weight)))^2)</f>
        <v>#DIV/0!</v>
      </c>
      <c r="K9" s="54" t="e">
        <f t="shared" si="1"/>
        <v>#DIV/0!</v>
      </c>
      <c r="L9" s="67" t="e">
        <f t="array" ref="L9">SQRT(SUM(IF(A9=runs_catXX,((runs_turn.norm-I9)/runs_e_turn.norm)^2))/((F9-1)*SUM(IF(A9=runs_catXX,1/runs_e_turn.norm^2))))</f>
        <v>#DIV/0!</v>
      </c>
      <c r="M9" s="54" t="e">
        <f t="shared" si="2"/>
        <v>#DIV/0!</v>
      </c>
      <c r="N9" s="53" t="e">
        <f t="shared" si="3"/>
        <v>#DIV/0!</v>
      </c>
      <c r="O9" s="72" t="e">
        <f t="shared" si="4"/>
        <v>#DIV/0!</v>
      </c>
      <c r="Q9" s="56">
        <f t="array" ref="Q9">SUM(IF($A9=runs!$C$2:$C$304,runs!M$2:M$304))</f>
        <v>0</v>
      </c>
      <c r="R9" s="29">
        <f t="array" ref="R9">SUM(IF($A9=runs!$C$2:$C$304,runs!L$2:L$304))</f>
        <v>0</v>
      </c>
      <c r="S9" s="55">
        <f t="shared" si="19"/>
        <v>1</v>
      </c>
      <c r="T9" s="134" t="e">
        <f t="shared" si="20"/>
        <v>#DIV/0!</v>
      </c>
      <c r="U9" s="32" t="e">
        <f t="shared" si="5"/>
        <v>#DIV/0!</v>
      </c>
      <c r="V9" s="32">
        <f t="array" ref="V9">SUM(IF($A9=runs!$C$3:$C$304,runs!I$3:I$304*runs!M$3:M$304))</f>
        <v>0</v>
      </c>
      <c r="W9" s="34" t="e">
        <f t="shared" si="6"/>
        <v>#DIV/0!</v>
      </c>
      <c r="X9" s="20">
        <f t="array" ref="X9">SUM(IF($A9=runs!$C$3:$C$304,runs!O$3:O$304))</f>
        <v>0</v>
      </c>
      <c r="Y9" s="20">
        <f>X9/charge/constants!$B$3/constants!$B$5*238</f>
        <v>0</v>
      </c>
      <c r="Z9" s="20" t="e">
        <f>Y9/(wheel!M11/1000000)</f>
        <v>#DIV/0!</v>
      </c>
      <c r="AA9" s="20" t="e">
        <f t="shared" si="7"/>
        <v>#DIV/0!</v>
      </c>
      <c r="AB9" s="89" t="e">
        <f>#REF!</f>
        <v>#REF!</v>
      </c>
      <c r="AC9" s="166" t="e">
        <f>AA9*'current calib'!$B$11-'current calib'!$B$10</f>
        <v>#DIV/0!</v>
      </c>
      <c r="AD9" s="155" t="e">
        <f t="shared" si="16"/>
        <v>#DIV/0!</v>
      </c>
      <c r="AE9" s="20" t="e">
        <f>R9/(X9/charge/constants!$B$3)</f>
        <v>#DIV/0!</v>
      </c>
      <c r="AF9" s="59" t="e">
        <f>S9/(X9/charge/constants!$B$3)</f>
        <v>#DIV/0!</v>
      </c>
      <c r="AG9" s="60" t="e">
        <f t="shared" si="8"/>
        <v>#DIV/0!</v>
      </c>
      <c r="AH9" s="23" t="e">
        <f>AE9/eval!$E$18</f>
        <v>#DIV/0!</v>
      </c>
      <c r="AI9" s="20" t="e">
        <f>AF9/eval!$E$18</f>
        <v>#DIV/0!</v>
      </c>
      <c r="AJ9" s="59"/>
      <c r="AK9" s="146" t="e">
        <f t="shared" si="9"/>
        <v>#DIV/0!</v>
      </c>
      <c r="AL9" s="20" t="e">
        <f t="shared" si="10"/>
        <v>#DIV/0!</v>
      </c>
      <c r="AM9" s="60" t="e">
        <f t="shared" si="11"/>
        <v>#DIV/0!</v>
      </c>
      <c r="AN9" s="20"/>
      <c r="AO9" s="23" t="e">
        <f t="shared" si="17"/>
        <v>#DIV/0!</v>
      </c>
      <c r="AP9" s="20" t="e">
        <f t="shared" si="18"/>
        <v>#DIV/0!</v>
      </c>
      <c r="AQ9" s="20"/>
      <c r="AR9" s="20" t="e">
        <f t="array" ref="AR9">SUM(IF($A9=runs!$C$2:$C$304,runs!$BS$2:$BS$304*runs!$BU$2:$BU$304))/SUM(IF($A9=runs!$C$2:$C$304,runs!$BU$2:$BU$304))</f>
        <v>#DIV/0!</v>
      </c>
      <c r="AS9" s="32" t="e">
        <f t="array" ref="AS9">SQRT(SUM(IF($A9=runs_catXX,(runs!$BU$2:$BU$304*runs!$BT$2:$BT$304)^2))/SUM(IF($A9=runs_catXX,(runs!$BU$2:$BU$304)))^2)</f>
        <v>#DIV/0!</v>
      </c>
      <c r="AT9" s="21" t="e">
        <f t="shared" si="12"/>
        <v>#DIV/0!</v>
      </c>
      <c r="AU9" s="32" t="e">
        <f t="array" ref="AU9">SQRT(SUM(IF(A9=runs!$C$2:$C$304,((runs!$BS$2:$BS$304-AR9)/runs!$BT$2:$BT$304)^2))/((F9-1)*SUM(IF(A9=runs_catXX,1/runs!$BT$2:$BT$304^2))))</f>
        <v>#DIV/0!</v>
      </c>
      <c r="AV9" s="21" t="e">
        <f t="shared" si="13"/>
        <v>#DIV/0!</v>
      </c>
      <c r="AW9" s="32" t="e">
        <f t="shared" si="14"/>
        <v>#DIV/0!</v>
      </c>
      <c r="AX9" s="21" t="e">
        <f t="shared" si="15"/>
        <v>#DIV/0!</v>
      </c>
      <c r="AY9" s="21"/>
    </row>
    <row r="10" spans="1:56" x14ac:dyDescent="0.2">
      <c r="A10" s="29">
        <v>5</v>
      </c>
      <c r="B10" s="50" t="e">
        <f>VLOOKUP($A10,Rohdaten!F$3:H$1000,2,0)</f>
        <v>#N/A</v>
      </c>
      <c r="C10" s="29" t="e">
        <f>VLOOKUP($A10,Rohdaten!F$3:H$1000,3,0)</f>
        <v>#N/A</v>
      </c>
      <c r="D10" s="51" t="str">
        <f t="shared" si="0"/>
        <v>missing</v>
      </c>
      <c r="E10" s="51">
        <f>wheel!Q12</f>
        <v>0</v>
      </c>
      <c r="F10" s="53">
        <f t="array" ref="F10">SUM(IF($A10=runs_catXX,1,0))</f>
        <v>0</v>
      </c>
      <c r="G10" s="138"/>
      <c r="H10" s="138"/>
      <c r="I10" s="69" t="e">
        <f t="array" ref="I10">SUM(IF($A10=runs_catXX,runs_turn.weight*runs_turn.norm))/SUM(IF($A10=runs_catXX,runs_turn.weight))</f>
        <v>#DIV/0!</v>
      </c>
      <c r="J10" s="67" t="e">
        <f t="array" ref="J10">SQRT(SUM(IF($A10=runs_catXX,(runs_turn.weight*runs_e_turn.norm)^2))/SUM(IF($A10=runs_catXX,(runs_turn.weight)))^2)</f>
        <v>#DIV/0!</v>
      </c>
      <c r="K10" s="54" t="e">
        <f t="shared" si="1"/>
        <v>#DIV/0!</v>
      </c>
      <c r="L10" s="67" t="e">
        <f t="array" ref="L10">SQRT(SUM(IF(A10=runs_catXX,((runs_turn.norm-I10)/runs_e_turn.norm)^2))/((F10-1)*SUM(IF(A10=runs_catXX,1/runs_e_turn.norm^2))))</f>
        <v>#DIV/0!</v>
      </c>
      <c r="M10" s="54" t="e">
        <f t="shared" si="2"/>
        <v>#DIV/0!</v>
      </c>
      <c r="N10" s="53" t="e">
        <f t="shared" si="3"/>
        <v>#DIV/0!</v>
      </c>
      <c r="O10" s="72" t="e">
        <f t="shared" si="4"/>
        <v>#DIV/0!</v>
      </c>
      <c r="Q10" s="56">
        <f t="array" ref="Q10">SUM(IF($A10=runs!$C$2:$C$304,runs!M$2:M$304))</f>
        <v>0</v>
      </c>
      <c r="R10" s="29">
        <f t="array" ref="R10">SUM(IF($A10=runs!$C$2:$C$304,runs!L$2:L$304))</f>
        <v>0</v>
      </c>
      <c r="S10" s="55">
        <f t="shared" si="19"/>
        <v>1</v>
      </c>
      <c r="T10" s="134" t="e">
        <f t="shared" si="20"/>
        <v>#DIV/0!</v>
      </c>
      <c r="U10" s="32" t="e">
        <f t="shared" si="5"/>
        <v>#DIV/0!</v>
      </c>
      <c r="V10" s="32">
        <f t="array" ref="V10">SUM(IF($A10=runs!$C$3:$C$304,runs!I$3:I$304*runs!M$3:M$304))</f>
        <v>0</v>
      </c>
      <c r="W10" s="34" t="e">
        <f t="shared" si="6"/>
        <v>#DIV/0!</v>
      </c>
      <c r="X10" s="20">
        <f t="array" ref="X10">SUM(IF($A10=runs!$C$3:$C$304,runs!O$3:O$304))</f>
        <v>0</v>
      </c>
      <c r="Y10" s="20">
        <f>X10/charge/constants!$B$3/constants!$B$5*238</f>
        <v>0</v>
      </c>
      <c r="Z10" s="20" t="e">
        <f>Y10/(wheel!M12/1000000)</f>
        <v>#DIV/0!</v>
      </c>
      <c r="AA10" s="20" t="e">
        <f t="shared" si="7"/>
        <v>#DIV/0!</v>
      </c>
      <c r="AB10" s="89" t="e">
        <f>#REF!</f>
        <v>#REF!</v>
      </c>
      <c r="AC10" s="166" t="e">
        <f>AA10*'current calib'!$B$11-'current calib'!$B$10</f>
        <v>#DIV/0!</v>
      </c>
      <c r="AD10" s="155" t="e">
        <f t="shared" si="16"/>
        <v>#DIV/0!</v>
      </c>
      <c r="AE10" s="20" t="e">
        <f>R10/(X10/charge/constants!$B$3)</f>
        <v>#DIV/0!</v>
      </c>
      <c r="AF10" s="59" t="e">
        <f>S10/(X10/charge/constants!$B$3)</f>
        <v>#DIV/0!</v>
      </c>
      <c r="AG10" s="60" t="e">
        <f t="shared" si="8"/>
        <v>#DIV/0!</v>
      </c>
      <c r="AH10" s="23" t="e">
        <f>AE10/eval!$E$18</f>
        <v>#DIV/0!</v>
      </c>
      <c r="AI10" s="20" t="e">
        <f>AF10/eval!$E$18</f>
        <v>#DIV/0!</v>
      </c>
      <c r="AJ10" s="59"/>
      <c r="AK10" s="146" t="e">
        <f t="shared" si="9"/>
        <v>#DIV/0!</v>
      </c>
      <c r="AL10" s="20" t="e">
        <f t="shared" si="10"/>
        <v>#DIV/0!</v>
      </c>
      <c r="AM10" s="60" t="e">
        <f t="shared" si="11"/>
        <v>#DIV/0!</v>
      </c>
      <c r="AN10" s="20"/>
      <c r="AO10" s="23" t="e">
        <f t="shared" si="17"/>
        <v>#DIV/0!</v>
      </c>
      <c r="AP10" s="20" t="e">
        <f t="shared" si="18"/>
        <v>#DIV/0!</v>
      </c>
      <c r="AQ10" s="20"/>
      <c r="AR10" s="20" t="e">
        <f t="array" ref="AR10">SUM(IF($A10=runs!$C$2:$C$304,runs!$BS$2:$BS$304*runs!$BU$2:$BU$304))/SUM(IF($A10=runs!$C$2:$C$304,runs!$BU$2:$BU$304))</f>
        <v>#DIV/0!</v>
      </c>
      <c r="AS10" s="32" t="e">
        <f t="array" ref="AS10">SQRT(SUM(IF($A10=runs_catXX,(runs!$BU$2:$BU$304*runs!$BT$2:$BT$304)^2))/SUM(IF($A10=runs_catXX,(runs!$BU$2:$BU$304)))^2)</f>
        <v>#DIV/0!</v>
      </c>
      <c r="AT10" s="21" t="e">
        <f t="shared" si="12"/>
        <v>#DIV/0!</v>
      </c>
      <c r="AU10" s="32" t="e">
        <f t="array" ref="AU10">SQRT(SUM(IF(A10=runs!$C$2:$C$304,((runs!$BS$2:$BS$304-AR10)/runs!$BT$2:$BT$304)^2))/((F10-1)*SUM(IF(A10=runs_catXX,1/runs!$BT$2:$BT$304^2))))</f>
        <v>#DIV/0!</v>
      </c>
      <c r="AV10" s="21" t="e">
        <f t="shared" si="13"/>
        <v>#DIV/0!</v>
      </c>
      <c r="AW10" s="32" t="e">
        <f t="shared" si="14"/>
        <v>#DIV/0!</v>
      </c>
      <c r="AX10" s="21" t="e">
        <f t="shared" si="15"/>
        <v>#DIV/0!</v>
      </c>
      <c r="AY10" s="21"/>
    </row>
    <row r="11" spans="1:56" x14ac:dyDescent="0.2">
      <c r="A11" s="29">
        <v>6</v>
      </c>
      <c r="B11" s="50" t="e">
        <f>VLOOKUP($A11,Rohdaten!F$3:H$1000,2,0)</f>
        <v>#N/A</v>
      </c>
      <c r="C11" s="29" t="e">
        <f>VLOOKUP($A11,Rohdaten!F$3:H$1000,3,0)</f>
        <v>#N/A</v>
      </c>
      <c r="D11" s="51" t="str">
        <f t="shared" si="0"/>
        <v>missing</v>
      </c>
      <c r="E11" s="51">
        <f>wheel!Q13</f>
        <v>0</v>
      </c>
      <c r="F11" s="53">
        <f t="array" ref="F11">SUM(IF($A11=runs_catXX,1,0))</f>
        <v>0</v>
      </c>
      <c r="G11" s="138"/>
      <c r="H11" s="138"/>
      <c r="I11" s="69" t="e">
        <f t="array" ref="I11">SUM(IF($A11=runs_catXX,runs_turn.weight*runs_turn.norm))/SUM(IF($A11=runs_catXX,runs_turn.weight))</f>
        <v>#DIV/0!</v>
      </c>
      <c r="J11" s="67" t="e">
        <f t="array" ref="J11">SQRT(SUM(IF($A11=runs_catXX,(runs_turn.weight*runs_e_turn.norm)^2))/SUM(IF($A11=runs_catXX,(runs_turn.weight)))^2)</f>
        <v>#DIV/0!</v>
      </c>
      <c r="K11" s="54" t="e">
        <f t="shared" si="1"/>
        <v>#DIV/0!</v>
      </c>
      <c r="L11" s="67" t="e">
        <f t="array" ref="L11">SQRT(SUM(IF(A11=runs_catXX,((runs_turn.norm-I11)/runs_e_turn.norm)^2))/((F11-1)*SUM(IF(A11=runs_catXX,1/runs_e_turn.norm^2))))</f>
        <v>#DIV/0!</v>
      </c>
      <c r="M11" s="54" t="e">
        <f t="shared" si="2"/>
        <v>#DIV/0!</v>
      </c>
      <c r="N11" s="53" t="e">
        <f t="shared" si="3"/>
        <v>#DIV/0!</v>
      </c>
      <c r="O11" s="72" t="e">
        <f t="shared" si="4"/>
        <v>#DIV/0!</v>
      </c>
      <c r="Q11" s="56">
        <f t="array" ref="Q11">SUM(IF($A11=runs!$C$2:$C$304,runs!M$2:M$304))</f>
        <v>0</v>
      </c>
      <c r="R11" s="29">
        <f t="array" ref="R11">SUM(IF($A11=runs!$C$2:$C$304,runs!L$2:L$304))</f>
        <v>0</v>
      </c>
      <c r="S11" s="55">
        <f t="shared" si="19"/>
        <v>1</v>
      </c>
      <c r="T11" s="134" t="e">
        <f t="shared" si="20"/>
        <v>#DIV/0!</v>
      </c>
      <c r="U11" s="32" t="e">
        <f t="shared" si="5"/>
        <v>#DIV/0!</v>
      </c>
      <c r="V11" s="32">
        <f t="array" ref="V11">SUM(IF($A11=runs!$C$3:$C$304,runs!I$3:I$304*runs!M$3:M$304))</f>
        <v>0</v>
      </c>
      <c r="W11" s="34" t="e">
        <f t="shared" si="6"/>
        <v>#DIV/0!</v>
      </c>
      <c r="X11" s="20">
        <f t="array" ref="X11">SUM(IF($A11=runs!$C$3:$C$304,runs!O$3:O$304))</f>
        <v>0</v>
      </c>
      <c r="Y11" s="20">
        <f>X11/charge/constants!$B$3/constants!$B$5*238</f>
        <v>0</v>
      </c>
      <c r="Z11" s="20" t="e">
        <f>Y11/(wheel!M13/1000000)</f>
        <v>#DIV/0!</v>
      </c>
      <c r="AA11" s="20" t="e">
        <f t="shared" si="7"/>
        <v>#DIV/0!</v>
      </c>
      <c r="AB11" s="89" t="e">
        <f>#REF!</f>
        <v>#REF!</v>
      </c>
      <c r="AC11" s="166" t="e">
        <f>AA11*'current calib'!$B$11-'current calib'!$B$10</f>
        <v>#DIV/0!</v>
      </c>
      <c r="AD11" s="155" t="e">
        <f t="shared" si="16"/>
        <v>#DIV/0!</v>
      </c>
      <c r="AE11" s="20" t="e">
        <f>R11/(X11/charge/constants!$B$3)</f>
        <v>#DIV/0!</v>
      </c>
      <c r="AF11" s="59" t="e">
        <f>S11/(X11/charge/constants!$B$3)</f>
        <v>#DIV/0!</v>
      </c>
      <c r="AG11" s="60" t="e">
        <f t="shared" si="8"/>
        <v>#DIV/0!</v>
      </c>
      <c r="AH11" s="23" t="e">
        <f>AE11/eval!$E$18</f>
        <v>#DIV/0!</v>
      </c>
      <c r="AI11" s="20" t="e">
        <f>AF11/eval!$E$18</f>
        <v>#DIV/0!</v>
      </c>
      <c r="AJ11" s="59"/>
      <c r="AK11" s="146" t="e">
        <f t="shared" si="9"/>
        <v>#DIV/0!</v>
      </c>
      <c r="AL11" s="20" t="e">
        <f t="shared" si="10"/>
        <v>#DIV/0!</v>
      </c>
      <c r="AM11" s="60" t="e">
        <f t="shared" si="11"/>
        <v>#DIV/0!</v>
      </c>
      <c r="AN11" s="20"/>
      <c r="AO11" s="23" t="e">
        <f t="shared" si="17"/>
        <v>#DIV/0!</v>
      </c>
      <c r="AP11" s="20" t="e">
        <f t="shared" si="18"/>
        <v>#DIV/0!</v>
      </c>
      <c r="AQ11" s="20"/>
      <c r="AR11" s="20" t="e">
        <f t="array" ref="AR11">SUM(IF($A11=runs!$C$2:$C$304,runs!$BS$2:$BS$304*runs!$BU$2:$BU$304))/SUM(IF($A11=runs!$C$2:$C$304,runs!$BU$2:$BU$304))</f>
        <v>#DIV/0!</v>
      </c>
      <c r="AS11" s="32" t="e">
        <f t="array" ref="AS11">SQRT(SUM(IF($A11=runs_catXX,(runs!$BU$2:$BU$304*runs!$BT$2:$BT$304)^2))/SUM(IF($A11=runs_catXX,(runs!$BU$2:$BU$304)))^2)</f>
        <v>#DIV/0!</v>
      </c>
      <c r="AT11" s="21" t="e">
        <f t="shared" si="12"/>
        <v>#DIV/0!</v>
      </c>
      <c r="AU11" s="32" t="e">
        <f t="array" ref="AU11">SQRT(SUM(IF(A11=runs!$C$2:$C$304,((runs!$BS$2:$BS$304-AR11)/runs!$BT$2:$BT$304)^2))/((F11-1)*SUM(IF(A11=runs_catXX,1/runs!$BT$2:$BT$304^2))))</f>
        <v>#DIV/0!</v>
      </c>
      <c r="AV11" s="21" t="e">
        <f t="shared" si="13"/>
        <v>#DIV/0!</v>
      </c>
      <c r="AW11" s="32" t="e">
        <f t="shared" si="14"/>
        <v>#DIV/0!</v>
      </c>
      <c r="AX11" s="21" t="e">
        <f t="shared" si="15"/>
        <v>#DIV/0!</v>
      </c>
      <c r="AY11" s="21"/>
    </row>
    <row r="12" spans="1:56" s="212" customFormat="1" x14ac:dyDescent="0.2">
      <c r="A12" s="212">
        <v>7</v>
      </c>
      <c r="B12" s="213" t="str">
        <f>VLOOKUP($A12,Rohdaten!F$3:H$1000,2,0)</f>
        <v>St60k_U_D100-a@7</v>
      </c>
      <c r="C12" s="212" t="str">
        <f>VLOOKUP($A12,Rohdaten!F$3:H$1000,3,0)</f>
        <v>MS_St60k_U</v>
      </c>
      <c r="D12" s="214" t="str">
        <f t="shared" si="0"/>
        <v>MS_St60k_U</v>
      </c>
      <c r="E12" s="214">
        <f>wheel!Q14</f>
        <v>0</v>
      </c>
      <c r="F12" s="215">
        <f t="array" ref="F12">SUM(IF($A12=runs_catXX,1,0))</f>
        <v>7</v>
      </c>
      <c r="G12" s="216">
        <v>1979</v>
      </c>
      <c r="H12" s="217"/>
      <c r="I12" s="218">
        <f t="array" ref="I12">SUM(IF($A12=runs_catXX,runs_turn.weight*runs_turn.norm))/SUM(IF($A12=runs_catXX,runs_turn.weight))</f>
        <v>3.2925192691850392E-5</v>
      </c>
      <c r="J12" s="219">
        <f t="array" ref="J12">SQRT(SUM(IF($A12=runs_catXX,(runs_turn.weight*runs_e_turn.norm)^2))/SUM(IF($A12=runs_catXX,(runs_turn.weight)))^2)</f>
        <v>6.2448158042490826E-7</v>
      </c>
      <c r="K12" s="220">
        <f t="shared" si="1"/>
        <v>1.8966679596061384E-2</v>
      </c>
      <c r="L12" s="219">
        <f t="array" ref="L12">SQRT(SUM(IF(A12=runs_catXX,((runs_turn.norm-I12)/runs_e_turn.norm)^2))/((F12-1)*SUM(IF(A12=runs_catXX,1/runs_e_turn.norm^2))))</f>
        <v>1.6755240453103852E-6</v>
      </c>
      <c r="M12" s="220">
        <f t="shared" si="2"/>
        <v>5.0888815169337159E-2</v>
      </c>
      <c r="N12" s="215">
        <f t="shared" si="3"/>
        <v>1.6755240453103852E-6</v>
      </c>
      <c r="O12" s="221">
        <f t="shared" si="4"/>
        <v>5.0888815169337159E-2</v>
      </c>
      <c r="P12" s="215"/>
      <c r="Q12" s="222">
        <f t="array" ref="Q12">SUM(IF($A12=runs!$C$2:$C$304,runs!M$2:M$304))</f>
        <v>2088.5043263288012</v>
      </c>
      <c r="R12" s="212">
        <f t="array" ref="R12">SUM(IF($A12=runs!$C$2:$C$304,runs!L$2:L$304))</f>
        <v>2830</v>
      </c>
      <c r="S12" s="223">
        <f t="shared" si="19"/>
        <v>53.207142377692115</v>
      </c>
      <c r="T12" s="224">
        <f t="shared" si="20"/>
        <v>1.3550366950757575</v>
      </c>
      <c r="U12" s="225">
        <f t="shared" si="5"/>
        <v>2.547619447416721E-2</v>
      </c>
      <c r="V12" s="225">
        <f t="array" ref="V12">SUM(IF($A12=runs!$C$3:$C$304,runs!I$3:I$304*runs!M$3:M$304))</f>
        <v>9.9654093502718744E-10</v>
      </c>
      <c r="W12" s="226">
        <f t="shared" si="6"/>
        <v>4.7715531275863791E-13</v>
      </c>
      <c r="X12" s="227">
        <f t="array" ref="X12">SUM(IF($A12=runs!$C$3:$C$304,runs!O$3:O$304))</f>
        <v>4.9422780217484231E-11</v>
      </c>
      <c r="Y12" s="227">
        <f>X12/charge/constants!$B$3/constants!$B$5*238</f>
        <v>4.0637351568919096E-14</v>
      </c>
      <c r="Z12" s="227" t="e">
        <f>Y12/(wheel!M14/1000000)</f>
        <v>#DIV/0!</v>
      </c>
      <c r="AA12" s="227">
        <f t="shared" si="7"/>
        <v>2.366419815100896E-14</v>
      </c>
      <c r="AB12" s="228" t="e">
        <f>#REF!</f>
        <v>#REF!</v>
      </c>
      <c r="AC12" s="229">
        <f>AA12*'current calib'!$B$11-'current calib'!$B$10</f>
        <v>2.808404154849474E-3</v>
      </c>
      <c r="AD12" s="230" t="e">
        <f t="shared" si="16"/>
        <v>#REF!</v>
      </c>
      <c r="AE12" s="227">
        <f>R12/(X12/charge/constants!$B$3)</f>
        <v>2.7523093480661374E-5</v>
      </c>
      <c r="AF12" s="231">
        <f>S12/(X12/charge/constants!$B$3)</f>
        <v>5.1746471855126476E-7</v>
      </c>
      <c r="AG12" s="232">
        <f t="shared" si="8"/>
        <v>1.8801110380809935E-2</v>
      </c>
      <c r="AH12" s="233">
        <f>AE12/eval!$E$18</f>
        <v>3.3332202705687507E-5</v>
      </c>
      <c r="AI12" s="227">
        <f>AF12/eval!$E$18</f>
        <v>6.266824223051623E-7</v>
      </c>
      <c r="AJ12" s="231"/>
      <c r="AK12" s="234">
        <f t="shared" si="9"/>
        <v>3.2925192691850392E-5</v>
      </c>
      <c r="AL12" s="227">
        <f t="shared" si="10"/>
        <v>1.6755240453103852E-6</v>
      </c>
      <c r="AM12" s="232">
        <f t="shared" si="11"/>
        <v>5.0888815169337159E-2</v>
      </c>
      <c r="AN12" s="227"/>
      <c r="AO12" s="233" t="e">
        <f t="shared" si="17"/>
        <v>#REF!</v>
      </c>
      <c r="AP12" s="227" t="e">
        <f t="shared" si="18"/>
        <v>#REF!</v>
      </c>
      <c r="AQ12" s="227"/>
      <c r="AR12" s="227" t="e">
        <f t="array" ref="AR12">SUM(IF($A12=runs!$C$2:$C$304,runs!$BS$2:$BS$304*runs!$BU$2:$BU$304))/SUM(IF($A12=runs!$C$2:$C$304,runs!$BU$2:$BU$304))</f>
        <v>#DIV/0!</v>
      </c>
      <c r="AS12" s="225" t="e">
        <f t="array" ref="AS12">SQRT(SUM(IF($A12=runs_catXX,(runs!$BU$2:$BU$304*runs!$BT$2:$BT$304)^2))/SUM(IF($A12=runs_catXX,(runs!$BU$2:$BU$304)))^2)</f>
        <v>#DIV/0!</v>
      </c>
      <c r="AT12" s="235" t="e">
        <f t="shared" si="12"/>
        <v>#DIV/0!</v>
      </c>
      <c r="AU12" s="225" t="e">
        <f t="array" ref="AU12">SQRT(SUM(IF(A12=runs!$C$2:$C$304,((runs!$BS$2:$BS$304-AR12)/runs!$BT$2:$BT$304)^2))/((F12-1)*SUM(IF(A12=runs_catXX,1/runs!$BT$2:$BT$304^2))))</f>
        <v>#DIV/0!</v>
      </c>
      <c r="AV12" s="235" t="e">
        <f t="shared" si="13"/>
        <v>#DIV/0!</v>
      </c>
      <c r="AW12" s="225" t="e">
        <f t="shared" si="14"/>
        <v>#DIV/0!</v>
      </c>
      <c r="AX12" s="235" t="e">
        <f t="shared" si="15"/>
        <v>#DIV/0!</v>
      </c>
      <c r="AY12" s="235" t="str">
        <f>D12</f>
        <v>MS_St60k_U</v>
      </c>
      <c r="AZ12" s="288">
        <f t="array" ref="AZ12">SUM(IF($AY12=$D$5:$D$44,targets_turn.norm*$BB$5:$BB$44))/SUM(IF($AY12=$D$5:D44,$BB$5:$BB$44))</f>
        <v>2.5856867716511814E-5</v>
      </c>
      <c r="BA12" s="225">
        <f>(SUM(BB12:BB14))^(-0.5)</f>
        <v>1.2503906004553132E-6</v>
      </c>
      <c r="BB12" s="225">
        <f>1/AL12^2</f>
        <v>356203900301.47937</v>
      </c>
      <c r="BC12" s="225">
        <f>($AZ$12-AK12)^2*BB12</f>
        <v>17.796380700093966</v>
      </c>
      <c r="BD12" s="225"/>
    </row>
    <row r="13" spans="1:56" s="111" customFormat="1" x14ac:dyDescent="0.2">
      <c r="A13" s="111">
        <v>8</v>
      </c>
      <c r="B13" s="236" t="str">
        <f>VLOOKUP($A13,Rohdaten!F$3:H$1000,2,0)</f>
        <v>St60k_U_D100-b@8</v>
      </c>
      <c r="C13" s="111" t="str">
        <f>VLOOKUP($A13,Rohdaten!F$3:H$1000,3,0)</f>
        <v>MS_St60k_U</v>
      </c>
      <c r="D13" s="237" t="str">
        <f t="shared" si="0"/>
        <v>MS_St60k_U</v>
      </c>
      <c r="E13" s="237">
        <f>wheel!Q15</f>
        <v>0</v>
      </c>
      <c r="F13" s="238">
        <f t="array" ref="F13">SUM(IF($A13=runs_catXX,1,0))</f>
        <v>7</v>
      </c>
      <c r="G13" s="239">
        <v>1979</v>
      </c>
      <c r="H13" s="240"/>
      <c r="I13" s="241">
        <f t="array" ref="I13">SUM(IF($A13=runs_catXX,runs_turn.weight*runs_turn.norm))/SUM(IF($A13=runs_catXX,runs_turn.weight))</f>
        <v>2.844973035890221E-5</v>
      </c>
      <c r="J13" s="242">
        <f t="array" ref="J13">SQRT(SUM(IF($A13=runs_catXX,(runs_turn.weight*runs_e_turn.norm)^2))/SUM(IF($A13=runs_catXX,(runs_turn.weight)))^2)</f>
        <v>5.5871033388149707E-7</v>
      </c>
      <c r="K13" s="243">
        <f t="shared" si="1"/>
        <v>1.9638510693535303E-2</v>
      </c>
      <c r="L13" s="242">
        <f t="array" ref="L13">SQRT(SUM(IF(A13=runs_catXX,((runs_turn.norm-I13)/runs_e_turn.norm)^2))/((F13-1)*SUM(IF(A13=runs_catXX,1/runs_e_turn.norm^2))))</f>
        <v>3.1118945919850017E-6</v>
      </c>
      <c r="M13" s="243">
        <f t="shared" si="2"/>
        <v>0.10938221743150048</v>
      </c>
      <c r="N13" s="238">
        <f t="shared" si="3"/>
        <v>3.1118945919850017E-6</v>
      </c>
      <c r="O13" s="244">
        <f t="shared" si="4"/>
        <v>0.10938221743150048</v>
      </c>
      <c r="P13" s="238"/>
      <c r="Q13" s="245">
        <f t="array" ref="Q13">SUM(IF($A13=runs!$C$2:$C$304,runs!M$2:M$304))</f>
        <v>2090.3584672435104</v>
      </c>
      <c r="R13" s="111">
        <f t="array" ref="R13">SUM(IF($A13=runs!$C$2:$C$304,runs!L$2:L$304))</f>
        <v>2786</v>
      </c>
      <c r="S13" s="112">
        <f t="shared" si="19"/>
        <v>52.792044855262048</v>
      </c>
      <c r="T13" s="246">
        <f t="shared" si="20"/>
        <v>1.3327857607474425</v>
      </c>
      <c r="U13" s="114">
        <f t="shared" si="5"/>
        <v>2.5255019979839748E-2</v>
      </c>
      <c r="V13" s="114">
        <f t="array" ref="V13">SUM(IF($A13=runs!$C$3:$C$304,runs!I$3:I$304*runs!M$3:M$304))</f>
        <v>1.0287840904889602E-9</v>
      </c>
      <c r="W13" s="247">
        <f t="shared" si="6"/>
        <v>4.9215677914113227E-13</v>
      </c>
      <c r="X13" s="248">
        <f t="array" ref="X13">SUM(IF($A13=runs!$C$3:$C$304,runs!O$3:O$304))</f>
        <v>5.3216845419187126E-11</v>
      </c>
      <c r="Y13" s="248">
        <f>X13/charge/constants!$B$3/constants!$B$5*238</f>
        <v>4.3756981035301439E-14</v>
      </c>
      <c r="Z13" s="248" t="e">
        <f>Y13/(wheel!M15/1000000)</f>
        <v>#DIV/0!</v>
      </c>
      <c r="AA13" s="248">
        <f t="shared" si="7"/>
        <v>2.5458238982982902E-14</v>
      </c>
      <c r="AB13" s="249" t="e">
        <f>#REF!</f>
        <v>#REF!</v>
      </c>
      <c r="AC13" s="250">
        <f>AA13*'current calib'!$B$11-'current calib'!$B$10</f>
        <v>3.0213161535714928E-3</v>
      </c>
      <c r="AD13" s="251" t="e">
        <f t="shared" si="16"/>
        <v>#REF!</v>
      </c>
      <c r="AE13" s="248">
        <f>R13/(X13/charge/constants!$B$3)</f>
        <v>2.5163437431358645E-5</v>
      </c>
      <c r="AF13" s="252">
        <f>S13/(X13/charge/constants!$B$3)</f>
        <v>4.7682315778494815E-7</v>
      </c>
      <c r="AG13" s="253">
        <f t="shared" si="8"/>
        <v>1.8949046968866491E-2</v>
      </c>
      <c r="AH13" s="254">
        <f>AE13/eval!$E$18</f>
        <v>3.0474510353397089E-5</v>
      </c>
      <c r="AI13" s="248">
        <f>AF13/eval!$E$18</f>
        <v>5.7746292803972962E-7</v>
      </c>
      <c r="AJ13" s="252"/>
      <c r="AK13" s="255">
        <f t="shared" si="9"/>
        <v>2.844973035890221E-5</v>
      </c>
      <c r="AL13" s="248">
        <f t="shared" si="10"/>
        <v>3.1118945919850017E-6</v>
      </c>
      <c r="AM13" s="253">
        <f t="shared" si="11"/>
        <v>0.10938221743150048</v>
      </c>
      <c r="AN13" s="248"/>
      <c r="AO13" s="254" t="e">
        <f t="shared" si="17"/>
        <v>#REF!</v>
      </c>
      <c r="AP13" s="248" t="e">
        <f t="shared" si="18"/>
        <v>#REF!</v>
      </c>
      <c r="AQ13" s="248"/>
      <c r="AR13" s="248">
        <f t="array" ref="AR13">SUM(IF($A13=runs!$C$2:$C$304,runs!$BS$2:$BS$304*runs!$BU$2:$BU$304))/SUM(IF($A13=runs!$C$2:$C$304,runs!$BU$2:$BU$304))</f>
        <v>454.47907154757473</v>
      </c>
      <c r="AS13" s="114">
        <f t="array" ref="AS13">SQRT(SUM(IF($A13=runs_catXX,(runs!$BU$2:$BU$304*runs!$BT$2:$BT$304)^2))/SUM(IF($A13=runs_catXX,(runs!$BU$2:$BU$304)))^2)</f>
        <v>128.03543192391629</v>
      </c>
      <c r="AT13" s="21">
        <f t="shared" si="12"/>
        <v>0.28171909322014532</v>
      </c>
      <c r="AU13" s="114">
        <f t="array" ref="AU13">SQRT(SUM(IF(A13=runs!$C$2:$C$304,((runs!$BS$2:$BS$304-AR13)/runs!$BT$2:$BT$304)^2))/((F13-1)*SUM(IF(A13=runs_catXX,1/runs!$BT$2:$BT$304^2))))</f>
        <v>59.984565782424511</v>
      </c>
      <c r="AV13" s="21">
        <f t="shared" si="13"/>
        <v>0.13198532020004214</v>
      </c>
      <c r="AW13" s="114">
        <f t="shared" si="14"/>
        <v>128.03543192391629</v>
      </c>
      <c r="AX13" s="21">
        <f t="shared" si="15"/>
        <v>0.28171909322014532</v>
      </c>
      <c r="AY13" s="21"/>
      <c r="AZ13" s="289" t="e">
        <f t="array" ref="AZ13">SUM(IF($AY13=$D$5:$D$44,targets_turn.norm*$BB$5:$BB$44))/SUM(IF($AY13=$D$5:D45,$BB$5:$BB$44))</f>
        <v>#N/A</v>
      </c>
      <c r="BB13" s="114">
        <f t="shared" ref="BB13:BB14" si="21">1/AL13^2</f>
        <v>103264309231.51521</v>
      </c>
      <c r="BC13" s="114">
        <f t="shared" ref="BC13:BC14" si="22">($AZ$12-AK13)^2*BB13</f>
        <v>0.6942394125053073</v>
      </c>
    </row>
    <row r="14" spans="1:56" s="256" customFormat="1" x14ac:dyDescent="0.2">
      <c r="A14" s="256">
        <v>9</v>
      </c>
      <c r="B14" s="257" t="str">
        <f>VLOOKUP($A14,Rohdaten!F$3:H$1000,2,0)</f>
        <v>St60k_U_D100-c@9</v>
      </c>
      <c r="C14" s="256" t="str">
        <f>VLOOKUP($A14,Rohdaten!F$3:H$1000,3,0)</f>
        <v>MS_St60k_U</v>
      </c>
      <c r="D14" s="258" t="str">
        <f t="shared" si="0"/>
        <v>MS_St60k_U</v>
      </c>
      <c r="E14" s="258">
        <f>wheel!Q16</f>
        <v>0</v>
      </c>
      <c r="F14" s="259">
        <f t="array" ref="F14">SUM(IF($A14=runs_catXX,1,0))</f>
        <v>7</v>
      </c>
      <c r="G14" s="260">
        <v>1979</v>
      </c>
      <c r="H14" s="261"/>
      <c r="I14" s="262">
        <f t="array" ref="I14">SUM(IF($A14=runs_catXX,runs_turn.weight*runs_turn.norm))/SUM(IF($A14=runs_catXX,runs_turn.weight))</f>
        <v>1.0393124194345074E-5</v>
      </c>
      <c r="J14" s="263">
        <f t="array" ref="J14">SQRT(SUM(IF($A14=runs_catXX,(runs_turn.weight*runs_e_turn.norm)^2))/SUM(IF($A14=runs_catXX,(runs_turn.weight)))^2)</f>
        <v>2.2342906464594762E-7</v>
      </c>
      <c r="K14" s="264">
        <f t="shared" si="1"/>
        <v>2.1497776844379091E-2</v>
      </c>
      <c r="L14" s="263">
        <f t="array" ref="L14">SQRT(SUM(IF(A14=runs_catXX,((runs_turn.norm-I14)/runs_e_turn.norm)^2))/((F14-1)*SUM(IF(A14=runs_catXX,1/runs_e_turn.norm^2))))</f>
        <v>2.3561588177617736E-6</v>
      </c>
      <c r="M14" s="264">
        <f t="shared" si="2"/>
        <v>0.22670361420714724</v>
      </c>
      <c r="N14" s="265">
        <f t="shared" si="3"/>
        <v>2.3561588177617736E-6</v>
      </c>
      <c r="O14" s="266">
        <f t="shared" si="4"/>
        <v>0.22670361420714724</v>
      </c>
      <c r="P14" s="259"/>
      <c r="Q14" s="267">
        <f t="array" ref="Q14">SUM(IF($A14=runs!$C$2:$C$304,runs!M$2:M$304))</f>
        <v>2089.6168108776269</v>
      </c>
      <c r="R14" s="256">
        <f t="array" ref="R14">SUM(IF($A14=runs!$C$2:$C$304,runs!L$2:L$304))</f>
        <v>2838</v>
      </c>
      <c r="S14" s="268">
        <f t="shared" si="19"/>
        <v>53.282267219028881</v>
      </c>
      <c r="T14" s="269">
        <f t="shared" si="20"/>
        <v>1.3581437444543034</v>
      </c>
      <c r="U14" s="270">
        <f t="shared" si="5"/>
        <v>2.5498582774442096E-2</v>
      </c>
      <c r="V14" s="270">
        <f t="array" ref="V14">SUM(IF($A14=runs!$C$3:$C$304,runs!I$3:I$304*runs!M$3:M$304))</f>
        <v>1.1369438932612946E-9</v>
      </c>
      <c r="W14" s="271">
        <f t="shared" si="6"/>
        <v>5.4409204948144765E-13</v>
      </c>
      <c r="X14" s="272">
        <f t="array" ref="X14">SUM(IF($A14=runs!$C$3:$C$304,runs!O$3:O$304))</f>
        <v>1.2092400863098745E-10</v>
      </c>
      <c r="Y14" s="272">
        <f>X14/charge/constants!$B$3/constants!$B$5*238</f>
        <v>9.9428470641196617E-14</v>
      </c>
      <c r="Z14" s="272" t="e">
        <f>Y14/(wheel!M16/1000000)</f>
        <v>#DIV/0!</v>
      </c>
      <c r="AA14" s="272">
        <f t="shared" si="7"/>
        <v>5.7868987271498872E-14</v>
      </c>
      <c r="AB14" s="273" t="e">
        <f>#REF!</f>
        <v>#REF!</v>
      </c>
      <c r="AC14" s="274">
        <f>AA14*'current calib'!$B$11-'current calib'!$B$10</f>
        <v>6.8677376369619134E-3</v>
      </c>
      <c r="AD14" s="275" t="e">
        <f t="shared" si="16"/>
        <v>#REF!</v>
      </c>
      <c r="AE14" s="272">
        <f>R14/(X14/charge/constants!$B$3)</f>
        <v>1.1280746441037504E-5</v>
      </c>
      <c r="AF14" s="276">
        <f>S14/(X14/charge/constants!$B$3)</f>
        <v>2.1179131300263188E-7</v>
      </c>
      <c r="AG14" s="277">
        <f t="shared" si="8"/>
        <v>1.8774583234330119E-2</v>
      </c>
      <c r="AH14" s="278">
        <f>AE14/eval!$E$18</f>
        <v>1.3661695670522045E-5</v>
      </c>
      <c r="AI14" s="272">
        <f>AF14/eval!$E$18</f>
        <v>2.5649264248830358E-7</v>
      </c>
      <c r="AJ14" s="279"/>
      <c r="AK14" s="280">
        <f t="shared" si="9"/>
        <v>1.0393124194345074E-5</v>
      </c>
      <c r="AL14" s="272">
        <f t="shared" si="10"/>
        <v>2.3561588177617736E-6</v>
      </c>
      <c r="AM14" s="277">
        <f t="shared" si="11"/>
        <v>0.22670361420714724</v>
      </c>
      <c r="AN14" s="272"/>
      <c r="AO14" s="278" t="e">
        <f t="shared" si="17"/>
        <v>#REF!</v>
      </c>
      <c r="AP14" s="272" t="e">
        <f t="shared" si="18"/>
        <v>#REF!</v>
      </c>
      <c r="AQ14" s="272"/>
      <c r="AR14" s="272">
        <f t="array" ref="AR14">SUM(IF($A14=runs!$C$2:$C$304,runs!$BS$2:$BS$304*runs!$BU$2:$BU$304))/SUM(IF($A14=runs!$C$2:$C$304,runs!$BU$2:$BU$304))</f>
        <v>330.41868255283708</v>
      </c>
      <c r="AS14" s="270">
        <f t="array" ref="AS14">SQRT(SUM(IF($A14=runs_catXX,(runs!$BU$2:$BU$304*runs!$BT$2:$BT$304)^2))/SUM(IF($A14=runs_catXX,(runs!$BU$2:$BU$304)))^2)</f>
        <v>87.180615359952711</v>
      </c>
      <c r="AT14" s="281">
        <f t="shared" si="12"/>
        <v>0.26384892853633268</v>
      </c>
      <c r="AU14" s="270">
        <f t="array" ref="AU14">SQRT(SUM(IF(A14=runs!$C$2:$C$304,((runs!$BS$2:$BS$304-AR14)/runs!$BT$2:$BT$304)^2))/((F14-1)*SUM(IF(A14=runs_catXX,1/runs!$BT$2:$BT$304^2))))</f>
        <v>56.332622431082768</v>
      </c>
      <c r="AV14" s="281">
        <f t="shared" si="13"/>
        <v>0.17048861158773806</v>
      </c>
      <c r="AW14" s="270">
        <f t="shared" si="14"/>
        <v>87.180615359952711</v>
      </c>
      <c r="AX14" s="281">
        <f t="shared" si="15"/>
        <v>0.26384892853633268</v>
      </c>
      <c r="AY14" s="281"/>
      <c r="AZ14" s="289" t="e">
        <f t="array" ref="AZ14">SUM(IF($AY14=$D$5:$D$44,targets_turn.norm*$BB$5:$BB$44))/SUM(IF($AY14=$D$5:D46,$BB$5:$BB$44))</f>
        <v>#N/A</v>
      </c>
      <c r="BB14" s="270">
        <f t="shared" si="21"/>
        <v>180132002999.1228</v>
      </c>
      <c r="BC14" s="114">
        <f t="shared" si="22"/>
        <v>43.074490998666967</v>
      </c>
      <c r="BD14" s="291">
        <f>SUM(BC12:BC14)/2</f>
        <v>30.78255555563312</v>
      </c>
    </row>
    <row r="15" spans="1:56" x14ac:dyDescent="0.2">
      <c r="A15" s="29">
        <v>10</v>
      </c>
      <c r="B15" s="50" t="str">
        <f>VLOOKUP($A15,Rohdaten!F$3:H$1000,2,0)</f>
        <v>Vienna-KkU_D30+Fe02@10</v>
      </c>
      <c r="C15" s="29" t="str">
        <f>VLOOKUP($A15,Rohdaten!F$3:H$1000,3,0)</f>
        <v>Vienna-KkU</v>
      </c>
      <c r="D15" s="51" t="str">
        <f t="shared" si="0"/>
        <v>Vienna-KkU</v>
      </c>
      <c r="E15" s="51">
        <f>wheel!Q17</f>
        <v>0</v>
      </c>
      <c r="F15" s="53">
        <f t="array" ref="F15">SUM(IF($A15=runs_catXX,1,0))</f>
        <v>8</v>
      </c>
      <c r="G15" s="210"/>
      <c r="H15" s="138"/>
      <c r="I15" s="69">
        <f t="array" ref="I15">SUM(IF($A15=runs_catXX,runs_turn.weight*runs_turn.norm))/SUM(IF($A15=runs_catXX,runs_turn.weight))</f>
        <v>6.561246806119761E-11</v>
      </c>
      <c r="J15" s="67">
        <f t="array" ref="J15">SQRT(SUM(IF($A15=runs_catXX,(runs_turn.weight*runs_e_turn.norm)^2))/SUM(IF($A15=runs_catXX,(runs_turn.weight)))^2)</f>
        <v>5.4590429536945035E-12</v>
      </c>
      <c r="K15" s="54">
        <f t="shared" si="1"/>
        <v>8.3201304797782982E-2</v>
      </c>
      <c r="L15" s="67">
        <f t="array" ref="L15">SQRT(SUM(IF(A15=runs_catXX,((runs_turn.norm-I15)/runs_e_turn.norm)^2))/((F15-1)*SUM(IF(A15=runs_catXX,1/runs_e_turn.norm^2))))</f>
        <v>6.8282375842821525E-12</v>
      </c>
      <c r="M15" s="54">
        <f t="shared" si="2"/>
        <v>0.10406920797299327</v>
      </c>
      <c r="N15" s="73">
        <f t="shared" si="3"/>
        <v>6.8282375842821525E-12</v>
      </c>
      <c r="O15" s="72">
        <f t="shared" si="4"/>
        <v>0.10406920797299327</v>
      </c>
      <c r="Q15" s="56">
        <f t="array" ref="Q15">SUM(IF($A15=runs!$C$2:$C$304,runs!M$2:M$304))</f>
        <v>1590.4820766378248</v>
      </c>
      <c r="R15" s="29">
        <f t="array" ref="R15">SUM(IF($A15=runs!$C$2:$C$304,runs!L$2:L$304))</f>
        <v>163</v>
      </c>
      <c r="S15" s="55">
        <f t="shared" si="19"/>
        <v>12.806248474865697</v>
      </c>
      <c r="T15" s="134">
        <f t="shared" si="20"/>
        <v>0.10248465065671872</v>
      </c>
      <c r="U15" s="32">
        <f t="shared" si="5"/>
        <v>8.0518030746610306E-3</v>
      </c>
      <c r="V15" s="32">
        <f t="array" ref="V15">SUM(IF($A15=runs!$C$3:$C$304,runs!I$3:I$304*runs!M$3:M$304))</f>
        <v>1.340173313452565E-6</v>
      </c>
      <c r="W15" s="34">
        <f t="shared" si="6"/>
        <v>8.4262082115732097E-10</v>
      </c>
      <c r="X15" s="20">
        <f t="array" ref="X15">SUM(IF($A15=runs!$C$3:$C$304,runs!O$3:O$304))</f>
        <v>1.340173313452565E-6</v>
      </c>
      <c r="Y15" s="20">
        <f>X15/charge/constants!$B$3/constants!$B$5*238</f>
        <v>1.1019431497459236E-9</v>
      </c>
      <c r="Z15" s="20">
        <f>Y15/(wheel!M17/1000000)</f>
        <v>1.1019431497459236E-5</v>
      </c>
      <c r="AA15" s="20">
        <f t="shared" si="7"/>
        <v>8.4262082115732097E-10</v>
      </c>
      <c r="AB15" s="19">
        <f>wheel!M17</f>
        <v>100</v>
      </c>
      <c r="AC15" s="166">
        <f>AA15*'current calib'!$B$11-'current calib'!$B$10</f>
        <v>99.999999999999986</v>
      </c>
      <c r="AD15" s="155">
        <f t="shared" si="16"/>
        <v>0.99999999999999989</v>
      </c>
      <c r="AE15" s="20">
        <f>R15/(X15/charge/constants!$B$3)</f>
        <v>5.8460782059717603E-11</v>
      </c>
      <c r="AF15" s="59">
        <f>S15/(X15/charge/constants!$B$3)</f>
        <v>4.5930263870657324E-12</v>
      </c>
      <c r="AG15" s="60">
        <f t="shared" si="8"/>
        <v>7.8565941563593228E-2</v>
      </c>
      <c r="AH15" s="23">
        <f>AE15/eval!$E$18</f>
        <v>7.0799695510851484E-11</v>
      </c>
      <c r="AI15" s="20">
        <f>AF15/eval!$E$18</f>
        <v>5.5624447402257509E-12</v>
      </c>
      <c r="AJ15" s="62"/>
      <c r="AK15" s="146">
        <f t="shared" si="9"/>
        <v>6.561246806119761E-11</v>
      </c>
      <c r="AL15" s="20">
        <f t="shared" si="10"/>
        <v>6.8282375842821525E-12</v>
      </c>
      <c r="AM15" s="60">
        <f t="shared" si="11"/>
        <v>0.10406920797299327</v>
      </c>
      <c r="AN15" s="20"/>
      <c r="AO15" s="23">
        <f t="shared" si="17"/>
        <v>16601608.515316471</v>
      </c>
      <c r="AP15" s="20">
        <f t="shared" si="18"/>
        <v>1727716.2492666859</v>
      </c>
      <c r="AQ15" s="20"/>
      <c r="AR15" s="20" t="e">
        <f t="array" ref="AR15">SUM(IF($A15=runs!$C$2:$C$304,runs!$BS$2:$BS$304*runs!$BU$2:$BU$304))/SUM(IF($A15=runs!$C$2:$C$304,runs!$BU$2:$BU$304))</f>
        <v>#DIV/0!</v>
      </c>
      <c r="AS15" s="32" t="e">
        <f t="array" ref="AS15">SQRT(SUM(IF($A15=runs_catXX,(runs!$BU$2:$BU$304*runs!$BT$2:$BT$304)^2))/SUM(IF($A15=runs_catXX,(runs!$BU$2:$BU$304)))^2)</f>
        <v>#DIV/0!</v>
      </c>
      <c r="AT15" s="21" t="e">
        <f t="shared" si="12"/>
        <v>#DIV/0!</v>
      </c>
      <c r="AU15" s="32" t="e">
        <f t="array" ref="AU15">SQRT(SUM(IF(A15=runs!$C$2:$C$304,((runs!$BS$2:$BS$304-AR15)/runs!$BT$2:$BT$304)^2))/((F15-1)*SUM(IF(A15=runs_catXX,1/runs!$BT$2:$BT$304^2))))</f>
        <v>#DIV/0!</v>
      </c>
      <c r="AV15" s="21" t="e">
        <f t="shared" si="13"/>
        <v>#DIV/0!</v>
      </c>
      <c r="AW15" s="32" t="e">
        <f t="shared" si="14"/>
        <v>#DIV/0!</v>
      </c>
      <c r="AX15" s="21" t="e">
        <f t="shared" si="15"/>
        <v>#DIV/0!</v>
      </c>
      <c r="AY15" s="21"/>
      <c r="AZ15" s="288" t="e">
        <f t="array" ref="AZ15">SUM(IF($AY15=$D$5:$D$44,targets_turn.norm*$BB$5:$BB$44))/SUM(IF($AY15=$D$5:D47,$BB$5:$BB$44))</f>
        <v>#N/A</v>
      </c>
      <c r="BC15" s="287"/>
    </row>
    <row r="16" spans="1:56" s="212" customFormat="1" x14ac:dyDescent="0.2">
      <c r="A16" s="212">
        <v>11</v>
      </c>
      <c r="B16" s="213" t="str">
        <f>VLOOKUP($A16,Rohdaten!F$3:H$1000,2,0)</f>
        <v>St60e_U_D100-a@11</v>
      </c>
      <c r="C16" s="212" t="str">
        <f>VLOOKUP($A16,Rohdaten!F$3:H$1000,3,0)</f>
        <v>MS_St60e_U</v>
      </c>
      <c r="D16" s="214" t="str">
        <f t="shared" si="0"/>
        <v>MS_St60e_U</v>
      </c>
      <c r="E16" s="214">
        <f>wheel!Q18</f>
        <v>0</v>
      </c>
      <c r="F16" s="215">
        <f t="array" ref="F16">SUM(IF($A16=runs_catXX,1,0))</f>
        <v>7</v>
      </c>
      <c r="G16" s="282">
        <v>1983</v>
      </c>
      <c r="H16" s="283"/>
      <c r="I16" s="218">
        <f t="array" ref="I16">SUM(IF($A16=runs_catXX,runs_turn.weight*runs_turn.norm))/SUM(IF($A16=runs_catXX,runs_turn.weight))</f>
        <v>3.3548312652472526E-6</v>
      </c>
      <c r="J16" s="219">
        <f t="array" ref="J16">SQRT(SUM(IF($A16=runs_catXX,(runs_turn.weight*runs_e_turn.norm)^2))/SUM(IF($A16=runs_catXX,(runs_turn.weight)))^2)</f>
        <v>1.8706590779834771E-7</v>
      </c>
      <c r="K16" s="220">
        <f t="shared" si="1"/>
        <v>5.576015394162033E-2</v>
      </c>
      <c r="L16" s="219">
        <f t="array" ref="L16">SQRT(SUM(IF(A16=runs_catXX,((runs_turn.norm-I16)/runs_e_turn.norm)^2))/((F16-1)*SUM(IF(A16=runs_catXX,1/runs_e_turn.norm^2))))</f>
        <v>1.0758777596335578E-6</v>
      </c>
      <c r="M16" s="220">
        <f t="shared" si="2"/>
        <v>0.32069504382488373</v>
      </c>
      <c r="N16" s="284">
        <f t="shared" si="3"/>
        <v>1.0758777596335578E-6</v>
      </c>
      <c r="O16" s="221">
        <f t="shared" si="4"/>
        <v>0.32069504382488373</v>
      </c>
      <c r="P16" s="215"/>
      <c r="Q16" s="222">
        <f t="array" ref="Q16">SUM(IF($A16=runs!$C$2:$C$304,runs!M$2:M$304))</f>
        <v>2089.7404202719408</v>
      </c>
      <c r="R16" s="212">
        <f t="array" ref="R16">SUM(IF($A16=runs!$C$2:$C$304,runs!L$2:L$304))</f>
        <v>527</v>
      </c>
      <c r="S16" s="223">
        <f t="shared" si="19"/>
        <v>22.978250586152114</v>
      </c>
      <c r="T16" s="224">
        <f t="shared" si="20"/>
        <v>0.25218443156275877</v>
      </c>
      <c r="U16" s="225">
        <f t="shared" si="5"/>
        <v>1.0995743951376469E-2</v>
      </c>
      <c r="V16" s="225">
        <f t="array" ref="V16">SUM(IF($A16=runs!$C$3:$C$304,runs!I$3:I$304*runs!M$3:M$304))</f>
        <v>1.0547333496108586E-9</v>
      </c>
      <c r="W16" s="226">
        <f t="shared" si="6"/>
        <v>5.0471979169240779E-13</v>
      </c>
      <c r="X16" s="227">
        <f t="array" ref="X16">SUM(IF($A16=runs!$C$3:$C$304,runs!O$3:O$304))</f>
        <v>5.6190605836141062E-11</v>
      </c>
      <c r="Y16" s="227">
        <f>X16/charge/constants!$B$3/constants!$B$5*238</f>
        <v>4.6202123680326927E-14</v>
      </c>
      <c r="Z16" s="227" t="e">
        <f>Y16/(wheel!M18/1000000)</f>
        <v>#DIV/0!</v>
      </c>
      <c r="AA16" s="227">
        <f t="shared" si="7"/>
        <v>2.6888796948679825E-14</v>
      </c>
      <c r="AB16" s="228" t="e">
        <f>#REF!</f>
        <v>#REF!</v>
      </c>
      <c r="AC16" s="229">
        <f>AA16*'current calib'!$B$11-'current calib'!$B$10</f>
        <v>3.1910909715889358E-3</v>
      </c>
      <c r="AD16" s="230" t="e">
        <f t="shared" si="16"/>
        <v>#REF!</v>
      </c>
      <c r="AE16" s="227">
        <f>R16/(X16/charge/constants!$B$3)</f>
        <v>4.5080101243022321E-6</v>
      </c>
      <c r="AF16" s="231">
        <f>S16/(X16/charge/constants!$B$3)</f>
        <v>1.9655822823743349E-7</v>
      </c>
      <c r="AG16" s="232">
        <f t="shared" si="8"/>
        <v>4.3601993522110277E-2</v>
      </c>
      <c r="AH16" s="233">
        <f>AE16/eval!$E$18</f>
        <v>5.4594846821311157E-6</v>
      </c>
      <c r="AI16" s="227">
        <f>AF16/eval!$E$18</f>
        <v>2.3804441574434119E-7</v>
      </c>
      <c r="AJ16" s="285"/>
      <c r="AK16" s="234">
        <f t="shared" si="9"/>
        <v>3.3548312652472526E-6</v>
      </c>
      <c r="AL16" s="227">
        <f t="shared" si="10"/>
        <v>1.0758777596335578E-6</v>
      </c>
      <c r="AM16" s="232">
        <f t="shared" si="11"/>
        <v>0.32069504382488373</v>
      </c>
      <c r="AN16" s="227"/>
      <c r="AO16" s="233" t="e">
        <f t="shared" si="17"/>
        <v>#REF!</v>
      </c>
      <c r="AP16" s="227" t="e">
        <f t="shared" si="18"/>
        <v>#REF!</v>
      </c>
      <c r="AQ16" s="227"/>
      <c r="AR16" s="227" t="e">
        <f t="array" ref="AR16">SUM(IF($A16=runs!$C$2:$C$304,runs!$BS$2:$BS$304*runs!$BU$2:$BU$304))/SUM(IF($A16=runs!$C$2:$C$304,runs!$BU$2:$BU$304))</f>
        <v>#DIV/0!</v>
      </c>
      <c r="AS16" s="225" t="e">
        <f t="array" ref="AS16">SQRT(SUM(IF($A16=runs_catXX,(runs!$BU$2:$BU$304*runs!$BT$2:$BT$304)^2))/SUM(IF($A16=runs_catXX,(runs!$BU$2:$BU$304)))^2)</f>
        <v>#DIV/0!</v>
      </c>
      <c r="AT16" s="235" t="e">
        <f t="shared" si="12"/>
        <v>#DIV/0!</v>
      </c>
      <c r="AU16" s="225" t="e">
        <f t="array" ref="AU16">SQRT(SUM(IF(A16=runs!$C$2:$C$304,((runs!$BS$2:$BS$304-AR16)/runs!$BT$2:$BT$304)^2))/((F16-1)*SUM(IF(A16=runs_catXX,1/runs!$BT$2:$BT$304^2))))</f>
        <v>#DIV/0!</v>
      </c>
      <c r="AV16" s="235" t="e">
        <f t="shared" si="13"/>
        <v>#DIV/0!</v>
      </c>
      <c r="AW16" s="225" t="e">
        <f t="shared" si="14"/>
        <v>#DIV/0!</v>
      </c>
      <c r="AX16" s="235" t="e">
        <f t="shared" si="15"/>
        <v>#DIV/0!</v>
      </c>
      <c r="AY16" s="235" t="str">
        <f>D16</f>
        <v>MS_St60e_U</v>
      </c>
      <c r="AZ16" s="288">
        <f t="array" ref="AZ16">SUM(IF($AY16=$D$5:$D$44,targets_turn.norm*$BB$5:$BB$44))/SUM(IF($AY16=$D$5:D48,$BB$5:$BB$44))</f>
        <v>5.6736015354177197E-6</v>
      </c>
      <c r="BA16" s="225">
        <f>(SUM(BB16:BB18))^(-0.5)</f>
        <v>4.9493419509190696E-7</v>
      </c>
      <c r="BB16" s="225">
        <f>1/AL16^2</f>
        <v>863921217318.42969</v>
      </c>
      <c r="BC16" s="225">
        <f>($AZ$16-AK16)^2*BB16</f>
        <v>4.6450413783793651</v>
      </c>
    </row>
    <row r="17" spans="1:56" s="111" customFormat="1" x14ac:dyDescent="0.2">
      <c r="A17" s="111">
        <v>12</v>
      </c>
      <c r="B17" s="236" t="str">
        <f>VLOOKUP($A17,Rohdaten!F$3:H$1000,2,0)</f>
        <v>St60e_U_D100-b@12</v>
      </c>
      <c r="C17" s="111" t="str">
        <f>VLOOKUP($A17,Rohdaten!F$3:H$1000,3,0)</f>
        <v>MS_St60e_U</v>
      </c>
      <c r="D17" s="237" t="str">
        <f t="shared" si="0"/>
        <v>MS_St60e_U</v>
      </c>
      <c r="E17" s="237">
        <f>wheel!Q19</f>
        <v>0</v>
      </c>
      <c r="F17" s="238">
        <f t="array" ref="F17">SUM(IF($A17=runs_catXX,1,0))</f>
        <v>7</v>
      </c>
      <c r="G17" s="239">
        <v>1983</v>
      </c>
      <c r="H17" s="240"/>
      <c r="I17" s="241">
        <f t="array" ref="I17">SUM(IF($A17=runs_catXX,runs_turn.weight*runs_turn.norm))/SUM(IF($A17=runs_catXX,runs_turn.weight))</f>
        <v>5.6417198270016354E-6</v>
      </c>
      <c r="J17" s="242">
        <f t="array" ref="J17">SQRT(SUM(IF($A17=runs_catXX,(runs_turn.weight*runs_e_turn.norm)^2))/SUM(IF($A17=runs_catXX,(runs_turn.weight)))^2)</f>
        <v>2.3802115972147353E-7</v>
      </c>
      <c r="K17" s="243">
        <f t="shared" si="1"/>
        <v>4.2189468286299665E-2</v>
      </c>
      <c r="L17" s="242">
        <f t="array" ref="L17">SQRT(SUM(IF(A17=runs_catXX,((runs_turn.norm-I17)/runs_e_turn.norm)^2))/((F17-1)*SUM(IF(A17=runs_catXX,1/runs_e_turn.norm^2))))</f>
        <v>7.0253391915587022E-7</v>
      </c>
      <c r="M17" s="243">
        <f t="shared" si="2"/>
        <v>0.12452477980092126</v>
      </c>
      <c r="N17" s="238">
        <f t="shared" si="3"/>
        <v>7.0253391915587022E-7</v>
      </c>
      <c r="O17" s="244">
        <f t="shared" si="4"/>
        <v>0.12452477980092126</v>
      </c>
      <c r="P17" s="238"/>
      <c r="Q17" s="245">
        <f t="array" ref="Q17">SUM(IF($A17=runs!$C$2:$C$304,runs!M$2:M$304))</f>
        <v>2089.8640296662547</v>
      </c>
      <c r="R17" s="111">
        <f t="array" ref="R17">SUM(IF($A17=runs!$C$2:$C$304,runs!L$2:L$304))</f>
        <v>621</v>
      </c>
      <c r="S17" s="112">
        <f t="shared" si="19"/>
        <v>24.939927826679853</v>
      </c>
      <c r="T17" s="246">
        <f t="shared" si="20"/>
        <v>0.2971485183651742</v>
      </c>
      <c r="U17" s="114">
        <f t="shared" si="5"/>
        <v>1.1933756202628498E-2</v>
      </c>
      <c r="V17" s="114">
        <f t="array" ref="V17">SUM(IF($A17=runs!$C$3:$C$304,runs!I$3:I$304*runs!M$3:M$304))</f>
        <v>1.0233599555102641E-9</v>
      </c>
      <c r="W17" s="247">
        <f t="shared" si="6"/>
        <v>4.8967776897604761E-13</v>
      </c>
      <c r="X17" s="248">
        <f t="array" ref="X17">SUM(IF($A17=runs!$C$3:$C$304,runs!O$3:O$304))</f>
        <v>5.8442704574299393E-11</v>
      </c>
      <c r="Y17" s="248">
        <f>X17/charge/constants!$B$3/constants!$B$5*238</f>
        <v>4.8053887741104757E-14</v>
      </c>
      <c r="Z17" s="248" t="e">
        <f>Y17/(wheel!M19/1000000)</f>
        <v>#DIV/0!</v>
      </c>
      <c r="AA17" s="248">
        <f t="shared" si="7"/>
        <v>2.796483586716047E-14</v>
      </c>
      <c r="AB17" s="249" t="e">
        <f>#REF!</f>
        <v>#REF!</v>
      </c>
      <c r="AC17" s="250">
        <f>AA17*'current calib'!$B$11-'current calib'!$B$10</f>
        <v>3.3187924111288142E-3</v>
      </c>
      <c r="AD17" s="251" t="e">
        <f t="shared" si="16"/>
        <v>#REF!</v>
      </c>
      <c r="AE17" s="248">
        <f>R17/(X17/charge/constants!$B$3)</f>
        <v>5.1073929958276288E-6</v>
      </c>
      <c r="AF17" s="252">
        <f>S17/(X17/charge/constants!$B$3)</f>
        <v>2.0511757278330315E-7</v>
      </c>
      <c r="AG17" s="253">
        <f t="shared" si="8"/>
        <v>4.0160914374685754E-2</v>
      </c>
      <c r="AH17" s="254">
        <f>AE17/eval!$E$18</f>
        <v>6.1853751561085153E-6</v>
      </c>
      <c r="AI17" s="248">
        <f>AF17/eval!$E$18</f>
        <v>2.484103220197826E-7</v>
      </c>
      <c r="AJ17" s="286"/>
      <c r="AK17" s="255">
        <f t="shared" si="9"/>
        <v>5.6417198270016354E-6</v>
      </c>
      <c r="AL17" s="248">
        <f t="shared" si="10"/>
        <v>7.0253391915587022E-7</v>
      </c>
      <c r="AM17" s="253">
        <f t="shared" si="11"/>
        <v>0.12452477980092126</v>
      </c>
      <c r="AN17" s="248"/>
      <c r="AO17" s="254" t="e">
        <f t="shared" si="17"/>
        <v>#REF!</v>
      </c>
      <c r="AP17" s="248" t="e">
        <f t="shared" si="18"/>
        <v>#REF!</v>
      </c>
      <c r="AQ17" s="248"/>
      <c r="AR17" s="248" t="e">
        <f t="array" ref="AR17">SUM(IF($A17=runs!$C$2:$C$304,runs!$BS$2:$BS$304*runs!$BU$2:$BU$304))/SUM(IF($A17=runs!$C$2:$C$304,runs!$BU$2:$BU$304))</f>
        <v>#DIV/0!</v>
      </c>
      <c r="AS17" s="114" t="e">
        <f t="array" ref="AS17">SQRT(SUM(IF($A17=runs_catXX,(runs!$BU$2:$BU$304*runs!$BT$2:$BT$304)^2))/SUM(IF($A17=runs_catXX,(runs!$BU$2:$BU$304)))^2)</f>
        <v>#DIV/0!</v>
      </c>
      <c r="AT17" s="21" t="e">
        <f t="shared" si="12"/>
        <v>#DIV/0!</v>
      </c>
      <c r="AU17" s="114" t="e">
        <f t="array" ref="AU17">SQRT(SUM(IF(A17=runs!$C$2:$C$304,((runs!$BS$2:$BS$304-AR17)/runs!$BT$2:$BT$304)^2))/((F17-1)*SUM(IF(A17=runs_catXX,1/runs!$BT$2:$BT$304^2))))</f>
        <v>#DIV/0!</v>
      </c>
      <c r="AV17" s="21" t="e">
        <f t="shared" si="13"/>
        <v>#DIV/0!</v>
      </c>
      <c r="AW17" s="114" t="e">
        <f t="shared" si="14"/>
        <v>#DIV/0!</v>
      </c>
      <c r="AX17" s="21" t="e">
        <f t="shared" si="15"/>
        <v>#DIV/0!</v>
      </c>
      <c r="AY17" s="21"/>
      <c r="AZ17" s="289" t="e">
        <f t="array" ref="AZ17">SUM(IF($AY17=$D$5:$D$44,targets_turn.norm*$BB$5:$BB$44))/SUM(IF($AY17=$D$5:D49,$BB$5:$BB$44))</f>
        <v>#N/A</v>
      </c>
      <c r="BB17" s="114">
        <f>1/AL17^2</f>
        <v>2026121128155.1882</v>
      </c>
      <c r="BC17" s="114">
        <f t="shared" ref="BC17:BC18" si="23">($AZ$16-AK17)^2*BB17</f>
        <v>2.0594373095817876E-3</v>
      </c>
    </row>
    <row r="18" spans="1:56" s="256" customFormat="1" x14ac:dyDescent="0.2">
      <c r="A18" s="256">
        <v>13</v>
      </c>
      <c r="B18" s="257" t="str">
        <f>VLOOKUP($A18,Rohdaten!F$3:H$1000,2,0)</f>
        <v>St60e_U_D100-c@13</v>
      </c>
      <c r="C18" s="256" t="str">
        <f>VLOOKUP($A18,Rohdaten!F$3:H$1000,3,0)</f>
        <v>MS_St60e_U</v>
      </c>
      <c r="D18" s="258" t="str">
        <f t="shared" si="0"/>
        <v>MS_St60e_U</v>
      </c>
      <c r="E18" s="258">
        <f>wheel!Q20</f>
        <v>0</v>
      </c>
      <c r="F18" s="259">
        <f t="array" ref="F18">SUM(IF($A18=runs_catXX,1,0))</f>
        <v>7</v>
      </c>
      <c r="G18" s="260">
        <v>1983</v>
      </c>
      <c r="H18" s="261"/>
      <c r="I18" s="262">
        <f t="array" ref="I18">SUM(IF($A18=runs_catXX,runs_turn.weight*runs_turn.norm))/SUM(IF($A18=runs_catXX,runs_turn.weight))</f>
        <v>7.4079820048901135E-6</v>
      </c>
      <c r="J18" s="263">
        <f t="array" ref="J18">SQRT(SUM(IF($A18=runs_catXX,(runs_turn.weight*runs_e_turn.norm)^2))/SUM(IF($A18=runs_catXX,(runs_turn.weight)))^2)</f>
        <v>3.0081392886517111E-7</v>
      </c>
      <c r="K18" s="264">
        <f t="shared" si="1"/>
        <v>4.0606730505905603E-2</v>
      </c>
      <c r="L18" s="263">
        <f t="array" ref="L18">SQRT(SUM(IF(A18=runs_catXX,((runs_turn.norm-I18)/runs_e_turn.norm)^2))/((F18-1)*SUM(IF(A18=runs_catXX,1/runs_e_turn.norm^2))))</f>
        <v>9.1582957122835722E-7</v>
      </c>
      <c r="M18" s="264">
        <f t="shared" si="2"/>
        <v>0.12362740225662065</v>
      </c>
      <c r="N18" s="259">
        <f t="shared" si="3"/>
        <v>9.1582957122835722E-7</v>
      </c>
      <c r="O18" s="266">
        <f t="shared" si="4"/>
        <v>0.12362740225662065</v>
      </c>
      <c r="P18" s="259"/>
      <c r="Q18" s="267">
        <f t="array" ref="Q18">SUM(IF($A18=runs!$C$2:$C$304,runs!M$2:M$304))</f>
        <v>2089.9876390605687</v>
      </c>
      <c r="R18" s="256">
        <f t="array" ref="R18">SUM(IF($A18=runs!$C$2:$C$304,runs!L$2:L$304))</f>
        <v>669</v>
      </c>
      <c r="S18" s="268">
        <f t="shared" si="19"/>
        <v>25.88435821108957</v>
      </c>
      <c r="T18" s="269">
        <f t="shared" si="20"/>
        <v>0.32009758694109297</v>
      </c>
      <c r="U18" s="270">
        <f t="shared" si="5"/>
        <v>1.2384933636604839E-2</v>
      </c>
      <c r="V18" s="270">
        <f t="array" ref="V18">SUM(IF($A18=runs!$C$3:$C$304,runs!I$3:I$304*runs!M$3:M$304))</f>
        <v>1.021606051561664E-9</v>
      </c>
      <c r="W18" s="271">
        <f t="shared" si="6"/>
        <v>4.8880961421420994E-13</v>
      </c>
      <c r="X18" s="272">
        <f t="array" ref="X18">SUM(IF($A18=runs!$C$3:$C$304,runs!O$3:O$304))</f>
        <v>4.7840065542755682E-11</v>
      </c>
      <c r="Y18" s="272">
        <f>X18/charge/constants!$B$3/constants!$B$5*238</f>
        <v>3.9335981383203034E-14</v>
      </c>
      <c r="Z18" s="272" t="e">
        <f>Y18/(wheel!M20/1000000)</f>
        <v>#DIV/0!</v>
      </c>
      <c r="AA18" s="272">
        <f t="shared" si="7"/>
        <v>2.2890118892884637E-14</v>
      </c>
      <c r="AB18" s="273" t="e">
        <f>#REF!</f>
        <v>#REF!</v>
      </c>
      <c r="AC18" s="274">
        <f>AA18*'current calib'!$B$11-'current calib'!$B$10</f>
        <v>2.7165384854180986E-3</v>
      </c>
      <c r="AD18" s="275" t="e">
        <f t="shared" si="16"/>
        <v>#REF!</v>
      </c>
      <c r="AE18" s="272">
        <f>R18/(X18/charge/constants!$B$3)</f>
        <v>6.7215948881301934E-6</v>
      </c>
      <c r="AF18" s="276">
        <f>S18/(X18/charge/constants!$B$3)</f>
        <v>2.6006602366844611E-7</v>
      </c>
      <c r="AG18" s="277">
        <f t="shared" si="8"/>
        <v>3.8691118402226561E-2</v>
      </c>
      <c r="AH18" s="278">
        <f>AE18/eval!$E$18</f>
        <v>8.1402754917099093E-6</v>
      </c>
      <c r="AI18" s="272">
        <f>AF18/eval!$E$18</f>
        <v>3.1495636287649111E-7</v>
      </c>
      <c r="AJ18" s="279"/>
      <c r="AK18" s="280">
        <f t="shared" si="9"/>
        <v>7.4079820048901135E-6</v>
      </c>
      <c r="AL18" s="272">
        <f t="shared" si="10"/>
        <v>9.1582957122835722E-7</v>
      </c>
      <c r="AM18" s="277">
        <f t="shared" si="11"/>
        <v>0.12362740225662065</v>
      </c>
      <c r="AN18" s="272"/>
      <c r="AO18" s="278" t="e">
        <f t="shared" si="17"/>
        <v>#REF!</v>
      </c>
      <c r="AP18" s="272" t="e">
        <f t="shared" si="18"/>
        <v>#REF!</v>
      </c>
      <c r="AQ18" s="272"/>
      <c r="AR18" s="272" t="e">
        <f t="array" ref="AR18">SUM(IF($A18=runs!$C$2:$C$304,runs!$BS$2:$BS$304*runs!$BU$2:$BU$304))/SUM(IF($A18=runs!$C$2:$C$304,runs!$BU$2:$BU$304))</f>
        <v>#DIV/0!</v>
      </c>
      <c r="AS18" s="270" t="e">
        <f t="array" ref="AS18">SQRT(SUM(IF($A18=runs_catXX,(runs!$BU$2:$BU$304*runs!$BT$2:$BT$304)^2))/SUM(IF($A18=runs_catXX,(runs!$BU$2:$BU$304)))^2)</f>
        <v>#DIV/0!</v>
      </c>
      <c r="AT18" s="281" t="e">
        <f t="shared" si="12"/>
        <v>#DIV/0!</v>
      </c>
      <c r="AU18" s="270" t="e">
        <f t="array" ref="AU18">SQRT(SUM(IF(A18=runs!$C$2:$C$304,((runs!$BS$2:$BS$304-AR18)/runs!$BT$2:$BT$304)^2))/((F18-1)*SUM(IF(A18=runs_catXX,1/runs!$BT$2:$BT$304^2))))</f>
        <v>#DIV/0!</v>
      </c>
      <c r="AV18" s="281" t="e">
        <f t="shared" si="13"/>
        <v>#DIV/0!</v>
      </c>
      <c r="AW18" s="270" t="e">
        <f t="shared" si="14"/>
        <v>#DIV/0!</v>
      </c>
      <c r="AX18" s="281" t="e">
        <f t="shared" si="15"/>
        <v>#DIV/0!</v>
      </c>
      <c r="AY18" s="281"/>
      <c r="AZ18" s="289" t="e">
        <f t="array" ref="AZ18">SUM(IF($AY18=$D$5:$D$44,targets_turn.norm*$BB$5:$BB$44))/SUM(IF($AY18=$D$5:D50,$BB$5:$BB$44))</f>
        <v>#N/A</v>
      </c>
      <c r="BB18" s="270">
        <f>1/AL18^2</f>
        <v>1192259180674.4729</v>
      </c>
      <c r="BC18" s="114">
        <f t="shared" si="23"/>
        <v>3.5864057656278527</v>
      </c>
      <c r="BD18" s="291">
        <f>SUM(BC16:BC18)/2</f>
        <v>4.1167532906583997</v>
      </c>
    </row>
    <row r="19" spans="1:56" x14ac:dyDescent="0.2">
      <c r="A19" s="29">
        <v>14</v>
      </c>
      <c r="B19" s="50" t="str">
        <f>VLOOKUP($A19,Rohdaten!F$3:H$1000,2,0)</f>
        <v>St60w_U_D100-a@14</v>
      </c>
      <c r="C19" s="29" t="str">
        <f>VLOOKUP($A19,Rohdaten!F$3:H$1000,3,0)</f>
        <v>MS_St60w_U</v>
      </c>
      <c r="D19" s="51" t="str">
        <f t="shared" si="0"/>
        <v>MS_St60w_U</v>
      </c>
      <c r="E19" s="51">
        <f>wheel!Q21</f>
        <v>0</v>
      </c>
      <c r="F19" s="53">
        <f t="array" ref="F19">SUM(IF($A19=runs_catXX,1,0))</f>
        <v>7</v>
      </c>
      <c r="G19" s="210">
        <v>1976</v>
      </c>
      <c r="H19" s="138"/>
      <c r="I19" s="69">
        <f t="array" ref="I19">SUM(IF($A19=runs_catXX,runs_turn.weight*runs_turn.norm))/SUM(IF($A19=runs_catXX,runs_turn.weight))</f>
        <v>3.0605814432631391E-5</v>
      </c>
      <c r="J19" s="67">
        <f t="array" ref="J19">SQRT(SUM(IF($A19=runs_catXX,(runs_turn.weight*runs_e_turn.norm)^2))/SUM(IF($A19=runs_catXX,(runs_turn.weight)))^2)</f>
        <v>7.4742594065989511E-7</v>
      </c>
      <c r="K19" s="54">
        <f t="shared" si="1"/>
        <v>2.4421043991660698E-2</v>
      </c>
      <c r="L19" s="67">
        <f t="array" ref="L19">SQRT(SUM(IF(A19=runs_catXX,((runs_turn.norm-I19)/runs_e_turn.norm)^2))/((F19-1)*SUM(IF(A19=runs_catXX,1/runs_e_turn.norm^2))))</f>
        <v>3.4423110260076902E-6</v>
      </c>
      <c r="M19" s="54">
        <f t="shared" si="2"/>
        <v>0.11247245302309478</v>
      </c>
      <c r="N19" s="53">
        <f t="shared" si="3"/>
        <v>3.4423110260076902E-6</v>
      </c>
      <c r="O19" s="72">
        <f t="shared" si="4"/>
        <v>0.11247245302309478</v>
      </c>
      <c r="Q19" s="56">
        <f t="array" ref="Q19">SUM(IF($A19=runs!$C$2:$C$304,runs!M$2:M$304))</f>
        <v>2089.8640296662547</v>
      </c>
      <c r="R19" s="29">
        <f t="array" ref="R19">SUM(IF($A19=runs!$C$2:$C$304,runs!L$2:L$304))</f>
        <v>1811</v>
      </c>
      <c r="S19" s="55">
        <f t="shared" si="19"/>
        <v>42.567593307585526</v>
      </c>
      <c r="T19" s="134">
        <f t="shared" si="20"/>
        <v>0.86656355355769799</v>
      </c>
      <c r="U19" s="32">
        <f t="shared" si="5"/>
        <v>2.0368594656554499E-2</v>
      </c>
      <c r="V19" s="32">
        <f t="array" ref="V19">SUM(IF($A19=runs!$C$3:$C$304,runs!I$3:I$304*runs!M$3:M$304))</f>
        <v>9.9729711878707824E-10</v>
      </c>
      <c r="W19" s="34">
        <f t="shared" si="6"/>
        <v>4.7720670083323256E-13</v>
      </c>
      <c r="X19" s="20">
        <f t="array" ref="X19">SUM(IF($A19=runs!$C$3:$C$304,runs!O$3:O$304))</f>
        <v>3.1930260237313996E-11</v>
      </c>
      <c r="Y19" s="20">
        <f>X19/charge/constants!$B$3/constants!$B$5*238</f>
        <v>2.6254314412117394E-14</v>
      </c>
      <c r="Z19" s="20" t="e">
        <f>Y19/(wheel!M21/1000000)</f>
        <v>#DIV/0!</v>
      </c>
      <c r="AA19" s="20">
        <f t="shared" si="7"/>
        <v>1.5278630467845874E-14</v>
      </c>
      <c r="AB19" s="89" t="e">
        <f>#REF!</f>
        <v>#REF!</v>
      </c>
      <c r="AC19" s="166">
        <f>AA19*'current calib'!$B$11-'current calib'!$B$10</f>
        <v>1.8132272647691061E-3</v>
      </c>
      <c r="AD19" s="155" t="e">
        <f t="shared" si="16"/>
        <v>#REF!</v>
      </c>
      <c r="AE19" s="20">
        <f>R19/(X19/charge/constants!$B$3)</f>
        <v>2.7261765282537683E-5</v>
      </c>
      <c r="AF19" s="59">
        <f>S19/(X19/charge/constants!$B$3)</f>
        <v>6.4078836962668052E-7</v>
      </c>
      <c r="AG19" s="60">
        <f t="shared" si="8"/>
        <v>2.3505021152725302E-2</v>
      </c>
      <c r="AH19" s="23">
        <f>AE19/eval!$E$18</f>
        <v>3.3015717769911983E-5</v>
      </c>
      <c r="AI19" s="20">
        <f>AF19/eval!$E$18</f>
        <v>7.760351445541898E-7</v>
      </c>
      <c r="AJ19" s="62"/>
      <c r="AK19" s="146">
        <f t="shared" si="9"/>
        <v>3.0605814432631391E-5</v>
      </c>
      <c r="AL19" s="20">
        <f t="shared" si="10"/>
        <v>3.4423110260076902E-6</v>
      </c>
      <c r="AM19" s="60">
        <f t="shared" si="11"/>
        <v>0.11247245302309478</v>
      </c>
      <c r="AN19" s="20"/>
      <c r="AO19" s="23" t="e">
        <f t="shared" si="17"/>
        <v>#REF!</v>
      </c>
      <c r="AP19" s="20" t="e">
        <f t="shared" si="18"/>
        <v>#REF!</v>
      </c>
      <c r="AQ19" s="20"/>
      <c r="AR19" s="20" t="e">
        <f t="array" ref="AR19">SUM(IF($A19=runs!$C$2:$C$304,runs!$BS$2:$BS$304*runs!$BU$2:$BU$304))/SUM(IF($A19=runs!$C$2:$C$304,runs!$BU$2:$BU$304))</f>
        <v>#DIV/0!</v>
      </c>
      <c r="AS19" s="32" t="e">
        <f t="array" ref="AS19">SQRT(SUM(IF($A19=runs_catXX,(runs!$BU$2:$BU$304*runs!$BT$2:$BT$304)^2))/SUM(IF($A19=runs_catXX,(runs!$BU$2:$BU$304)))^2)</f>
        <v>#DIV/0!</v>
      </c>
      <c r="AT19" s="21" t="e">
        <f t="shared" si="12"/>
        <v>#DIV/0!</v>
      </c>
      <c r="AU19" s="32" t="e">
        <f t="array" ref="AU19">SQRT(SUM(IF(A19=runs!$C$2:$C$304,((runs!$BS$2:$BS$304-AR19)/runs!$BT$2:$BT$304)^2))/((F19-1)*SUM(IF(A19=runs_catXX,1/runs!$BT$2:$BT$304^2))))</f>
        <v>#DIV/0!</v>
      </c>
      <c r="AV19" s="21" t="e">
        <f t="shared" si="13"/>
        <v>#DIV/0!</v>
      </c>
      <c r="AW19" s="32" t="e">
        <f t="shared" si="14"/>
        <v>#DIV/0!</v>
      </c>
      <c r="AX19" s="21" t="e">
        <f t="shared" si="15"/>
        <v>#DIV/0!</v>
      </c>
      <c r="AY19" s="235" t="str">
        <f>D19</f>
        <v>MS_St60w_U</v>
      </c>
      <c r="AZ19" s="288">
        <f t="array" ref="AZ19">SUM(IF($AY19=$D$5:$D$44,targets_turn.norm*$BB$5:$BB$44))/SUM(IF($AY19=$D$5:D51,$BB$5:$BB$44))</f>
        <v>2.765773113722632E-5</v>
      </c>
      <c r="BA19" s="225">
        <f>(SUM(BB19:BB22))^(-0.5)</f>
        <v>1.7103350201121545E-6</v>
      </c>
      <c r="BB19" s="225">
        <f>1/AL19^2</f>
        <v>84391709454.59079</v>
      </c>
      <c r="BC19" s="225">
        <f>($AZ$19-AK19)^2*BB19</f>
        <v>0.73346481309718337</v>
      </c>
    </row>
    <row r="20" spans="1:56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1" t="str">
        <f t="shared" si="0"/>
        <v>Vienna-US8</v>
      </c>
      <c r="E20" s="51">
        <f>wheel!Q22</f>
        <v>0</v>
      </c>
      <c r="F20" s="53">
        <f t="array" ref="F20">SUM(IF($A20=runs_catXX,1,0))</f>
        <v>8</v>
      </c>
      <c r="G20" s="210"/>
      <c r="H20" s="138"/>
      <c r="I20" s="69">
        <f t="array" ref="I20">SUM(IF($A20=runs_catXX,runs_turn.weight*runs_turn.norm))/SUM(IF($A20=runs_catXX,runs_turn.weight))</f>
        <v>1.0308617670944588E-8</v>
      </c>
      <c r="J20" s="67">
        <f t="array" ref="J20">SQRT(SUM(IF($A20=runs_catXX,(runs_turn.weight*runs_e_turn.norm)^2))/SUM(IF($A20=runs_catXX,(runs_turn.weight)))^2)</f>
        <v>1.9651250709477676E-10</v>
      </c>
      <c r="K20" s="54">
        <f t="shared" si="1"/>
        <v>1.906293485388038E-2</v>
      </c>
      <c r="L20" s="67">
        <f t="array" ref="L20">SQRT(SUM(IF(A20=runs_catXX,((runs_turn.norm-I20)/runs_e_turn.norm)^2))/((F20-1)*SUM(IF(A20=runs_catXX,1/runs_e_turn.norm^2))))</f>
        <v>1.1025415965293713E-10</v>
      </c>
      <c r="M20" s="54">
        <f t="shared" si="2"/>
        <v>1.0695338906951086E-2</v>
      </c>
      <c r="N20" s="53">
        <f t="shared" si="3"/>
        <v>1.9651250709477676E-10</v>
      </c>
      <c r="O20" s="72">
        <f t="shared" si="4"/>
        <v>1.906293485388038E-2</v>
      </c>
      <c r="Q20" s="56">
        <f t="array" ref="Q20">SUM(IF($A20=runs!$C$2:$C$304,runs!M$2:M$304))</f>
        <v>1591.7181705809639</v>
      </c>
      <c r="R20" s="29">
        <f t="array" ref="R20">SUM(IF($A20=runs!$C$2:$C$304,runs!L$2:L$304))</f>
        <v>2762</v>
      </c>
      <c r="S20" s="55">
        <f t="shared" si="19"/>
        <v>52.564246403805697</v>
      </c>
      <c r="T20" s="134">
        <f t="shared" si="20"/>
        <v>1.7352318086510836</v>
      </c>
      <c r="U20" s="32">
        <f t="shared" si="5"/>
        <v>3.3023588833329821E-2</v>
      </c>
      <c r="V20" s="32">
        <f t="array" ref="V20">SUM(IF($A20=runs!$C$3:$C$304,runs!I$3:I$304*runs!M$3:M$304))</f>
        <v>1.5468221662114562E-7</v>
      </c>
      <c r="W20" s="34">
        <f t="shared" si="6"/>
        <v>9.7179399896332074E-11</v>
      </c>
      <c r="X20" s="20">
        <f t="array" ref="X20">SUM(IF($A20=runs!$C$3:$C$304,runs!O$3:O$304))</f>
        <v>1.5468221662114562E-7</v>
      </c>
      <c r="Y20" s="20">
        <f>X20/charge/constants!$B$3/constants!$B$5*238</f>
        <v>1.2718579551033529E-10</v>
      </c>
      <c r="Z20" s="20">
        <f>Y20/(wheel!M22/1000000)</f>
        <v>4.2395265170111759E-6</v>
      </c>
      <c r="AA20" s="20">
        <f t="shared" si="7"/>
        <v>9.7179399896332074E-11</v>
      </c>
      <c r="AB20" s="19">
        <f>wheel!M22</f>
        <v>30</v>
      </c>
      <c r="AC20" s="166">
        <f>AA20*'current calib'!$B$11-'current calib'!$B$10</f>
        <v>11.532992949647069</v>
      </c>
      <c r="AD20" s="155">
        <f t="shared" si="16"/>
        <v>0.38443309832156897</v>
      </c>
      <c r="AE20" s="20">
        <f>R20/(X20/charge/constants!$B$3)</f>
        <v>8.5826473721382838E-9</v>
      </c>
      <c r="AF20" s="59">
        <f>S20/(X20/charge/constants!$B$3)</f>
        <v>1.6333830241348739E-10</v>
      </c>
      <c r="AG20" s="60">
        <f t="shared" si="8"/>
        <v>1.9031226069444494E-2</v>
      </c>
      <c r="AH20" s="23">
        <f>AE20/eval!$E$18</f>
        <v>1.0394127468286136E-8</v>
      </c>
      <c r="AI20" s="20">
        <f>AF20/eval!$E$18</f>
        <v>1.9781298964357622E-10</v>
      </c>
      <c r="AJ20" s="62"/>
      <c r="AK20" s="146">
        <f t="shared" si="9"/>
        <v>1.0308617670944588E-8</v>
      </c>
      <c r="AL20" s="20">
        <f t="shared" si="10"/>
        <v>1.9651250709477676E-10</v>
      </c>
      <c r="AM20" s="60">
        <f t="shared" si="11"/>
        <v>1.906293485388038E-2</v>
      </c>
      <c r="AN20" s="20"/>
      <c r="AO20" s="23">
        <f t="shared" si="17"/>
        <v>782502045.56002069</v>
      </c>
      <c r="AP20" s="20">
        <f t="shared" si="18"/>
        <v>14916785.51753881</v>
      </c>
      <c r="AQ20" s="20"/>
      <c r="AR20" s="20" t="e">
        <f t="array" ref="AR20">SUM(IF($A20=runs!$C$2:$C$304,runs!$BS$2:$BS$304*runs!$BU$2:$BU$304))/SUM(IF($A20=runs!$C$2:$C$304,runs!$BU$2:$BU$304))</f>
        <v>#DIV/0!</v>
      </c>
      <c r="AS20" s="32" t="e">
        <f t="array" ref="AS20">SQRT(SUM(IF($A20=runs_catXX,(runs!$BU$2:$BU$304*runs!$BT$2:$BT$304)^2))/SUM(IF($A20=runs_catXX,(runs!$BU$2:$BU$304)))^2)</f>
        <v>#DIV/0!</v>
      </c>
      <c r="AT20" s="21" t="e">
        <f t="shared" si="12"/>
        <v>#DIV/0!</v>
      </c>
      <c r="AU20" s="32" t="e">
        <f t="array" ref="AU20">SQRT(SUM(IF(A20=runs!$C$2:$C$304,((runs!$BS$2:$BS$304-AR20)/runs!$BT$2:$BT$304)^2))/((F20-1)*SUM(IF(A20=runs_catXX,1/runs!$BT$2:$BT$304^2))))</f>
        <v>#DIV/0!</v>
      </c>
      <c r="AV20" s="21" t="e">
        <f t="shared" si="13"/>
        <v>#DIV/0!</v>
      </c>
      <c r="AW20" s="32" t="e">
        <f t="shared" si="14"/>
        <v>#DIV/0!</v>
      </c>
      <c r="AX20" s="21" t="e">
        <f t="shared" si="15"/>
        <v>#DIV/0!</v>
      </c>
      <c r="AY20" s="21"/>
      <c r="AZ20" s="289" t="e">
        <f t="array" ref="AZ20">SUM(IF($AY20=$D$5:$D$44,targets_turn.norm*$BB$5:$BB$44))/SUM(IF($AY20=$D$5:D52,$BB$5:$BB$44))</f>
        <v>#N/A</v>
      </c>
      <c r="BB20" s="114"/>
      <c r="BC20" s="114"/>
    </row>
    <row r="21" spans="1:56" s="111" customFormat="1" x14ac:dyDescent="0.2">
      <c r="A21" s="111">
        <v>16</v>
      </c>
      <c r="B21" s="236" t="str">
        <f>VLOOKUP($A21,Rohdaten!F$3:H$1000,2,0)</f>
        <v>St60w_U_D100-b@16</v>
      </c>
      <c r="C21" s="111" t="str">
        <f>VLOOKUP($A21,Rohdaten!F$3:H$1000,3,0)</f>
        <v>MS_St60w_U</v>
      </c>
      <c r="D21" s="237" t="str">
        <f t="shared" si="0"/>
        <v>MS_St60w_U</v>
      </c>
      <c r="E21" s="237">
        <f>wheel!Q23</f>
        <v>0</v>
      </c>
      <c r="F21" s="238">
        <f t="array" ref="F21">SUM(IF($A21=runs_catXX,1,0))</f>
        <v>7</v>
      </c>
      <c r="G21" s="239">
        <v>1976</v>
      </c>
      <c r="H21" s="240"/>
      <c r="I21" s="241">
        <f t="array" ref="I21">SUM(IF($A21=runs_catXX,runs_turn.weight*runs_turn.norm))/SUM(IF($A21=runs_catXX,runs_turn.weight))</f>
        <v>1.6652411046884748E-5</v>
      </c>
      <c r="J21" s="242">
        <f t="array" ref="J21">SQRT(SUM(IF($A21=runs_catXX,(runs_turn.weight*runs_e_turn.norm)^2))/SUM(IF($A21=runs_catXX,(runs_turn.weight)))^2)</f>
        <v>4.1668090224646984E-7</v>
      </c>
      <c r="K21" s="243">
        <f t="shared" si="1"/>
        <v>2.5022256601359868E-2</v>
      </c>
      <c r="L21" s="242">
        <f t="array" ref="L21">SQRT(SUM(IF(A21=runs_catXX,((runs_turn.norm-I21)/runs_e_turn.norm)^2))/((F21-1)*SUM(IF(A21=runs_catXX,1/runs_e_turn.norm^2))))</f>
        <v>4.4027357904828365E-6</v>
      </c>
      <c r="M21" s="243">
        <f t="shared" si="2"/>
        <v>0.26439029027610261</v>
      </c>
      <c r="N21" s="238">
        <f t="shared" si="3"/>
        <v>4.4027357904828365E-6</v>
      </c>
      <c r="O21" s="244">
        <f t="shared" si="4"/>
        <v>0.26439029027610261</v>
      </c>
      <c r="P21" s="238"/>
      <c r="Q21" s="245">
        <f t="array" ref="Q21">SUM(IF($A21=runs!$C$2:$C$304,runs!M$2:M$304))</f>
        <v>2089.7404202719404</v>
      </c>
      <c r="R21" s="111">
        <f t="array" ref="R21">SUM(IF($A21=runs!$C$2:$C$304,runs!L$2:L$304))</f>
        <v>2274</v>
      </c>
      <c r="S21" s="112">
        <f t="shared" si="19"/>
        <v>47.696960070847283</v>
      </c>
      <c r="T21" s="246">
        <f t="shared" si="20"/>
        <v>1.0881734295516385</v>
      </c>
      <c r="U21" s="114">
        <f t="shared" si="5"/>
        <v>2.2824346798364755E-2</v>
      </c>
      <c r="V21" s="114">
        <f t="array" ref="V21">SUM(IF($A21=runs!$C$3:$C$304,runs!I$3:I$304*runs!M$3:M$304))</f>
        <v>1.0154041261657675E-9</v>
      </c>
      <c r="W21" s="247">
        <f t="shared" si="6"/>
        <v>4.8589964395368866E-13</v>
      </c>
      <c r="X21" s="248">
        <f t="array" ref="X21">SUM(IF($A21=runs!$C$3:$C$304,runs!O$3:O$304))</f>
        <v>5.5539314960020514E-11</v>
      </c>
      <c r="Y21" s="248">
        <f>X21/charge/constants!$B$3/constants!$B$5*238</f>
        <v>4.5666606734698342E-14</v>
      </c>
      <c r="Z21" s="248" t="e">
        <f>Y21/(wheel!M23/1000000)</f>
        <v>#DIV/0!</v>
      </c>
      <c r="AA21" s="248">
        <f t="shared" si="7"/>
        <v>2.6577135811343075E-14</v>
      </c>
      <c r="AB21" s="249" t="e">
        <f>#REF!</f>
        <v>#REF!</v>
      </c>
      <c r="AC21" s="250">
        <f>AA21*'current calib'!$B$11-'current calib'!$B$10</f>
        <v>3.1541038559716535E-3</v>
      </c>
      <c r="AD21" s="251" t="e">
        <f t="shared" si="16"/>
        <v>#REF!</v>
      </c>
      <c r="AE21" s="248">
        <f>R21/(X21/charge/constants!$B$3)</f>
        <v>1.9680128226046746E-5</v>
      </c>
      <c r="AF21" s="252">
        <f>S21/(X21/charge/constants!$B$3)</f>
        <v>4.1278904581658143E-7</v>
      </c>
      <c r="AG21" s="253">
        <f t="shared" si="8"/>
        <v>2.0974916477945155E-2</v>
      </c>
      <c r="AH21" s="254">
        <f>AE21/eval!$E$18</f>
        <v>2.3833876950111978E-5</v>
      </c>
      <c r="AI21" s="248">
        <f>AF21/eval!$E$18</f>
        <v>4.9991357837422095E-7</v>
      </c>
      <c r="AJ21" s="286"/>
      <c r="AK21" s="255">
        <f t="shared" si="9"/>
        <v>1.6652411046884748E-5</v>
      </c>
      <c r="AL21" s="248">
        <f t="shared" si="10"/>
        <v>4.4027357904828365E-6</v>
      </c>
      <c r="AM21" s="253">
        <f t="shared" si="11"/>
        <v>0.26439029027610261</v>
      </c>
      <c r="AN21" s="248"/>
      <c r="AO21" s="254" t="e">
        <f t="shared" si="17"/>
        <v>#REF!</v>
      </c>
      <c r="AP21" s="248" t="e">
        <f t="shared" si="18"/>
        <v>#REF!</v>
      </c>
      <c r="AQ21" s="248"/>
      <c r="AR21" s="248" t="e">
        <f t="array" ref="AR21">SUM(IF($A21=runs!$C$2:$C$304,runs!$BS$2:$BS$304*runs!$BU$2:$BU$304))/SUM(IF($A21=runs!$C$2:$C$304,runs!$BU$2:$BU$304))</f>
        <v>#DIV/0!</v>
      </c>
      <c r="AS21" s="114" t="e">
        <f t="array" ref="AS21">SQRT(SUM(IF($A21=runs_catXX,(runs!$BU$2:$BU$304*runs!$BT$2:$BT$304)^2))/SUM(IF($A21=runs_catXX,(runs!$BU$2:$BU$304)))^2)</f>
        <v>#DIV/0!</v>
      </c>
      <c r="AT21" s="21" t="e">
        <f t="shared" si="12"/>
        <v>#DIV/0!</v>
      </c>
      <c r="AU21" s="114" t="e">
        <f t="array" ref="AU21">SQRT(SUM(IF(A21=runs!$C$2:$C$304,((runs!$BS$2:$BS$304-AR21)/runs!$BT$2:$BT$304)^2))/((F21-1)*SUM(IF(A21=runs_catXX,1/runs!$BT$2:$BT$304^2))))</f>
        <v>#DIV/0!</v>
      </c>
      <c r="AV21" s="21" t="e">
        <f t="shared" si="13"/>
        <v>#DIV/0!</v>
      </c>
      <c r="AW21" s="114" t="e">
        <f t="shared" si="14"/>
        <v>#DIV/0!</v>
      </c>
      <c r="AX21" s="21" t="e">
        <f t="shared" si="15"/>
        <v>#DIV/0!</v>
      </c>
      <c r="AY21" s="21"/>
      <c r="AZ21" s="289" t="e">
        <f t="array" ref="AZ21">SUM(IF($AY21=$D$5:$D$44,targets_turn.norm*$BB$5:$BB$44))/SUM(IF($AY21=$D$5:D53,$BB$5:$BB$44))</f>
        <v>#N/A</v>
      </c>
      <c r="BB21" s="114">
        <f>1/AL21^2</f>
        <v>51588719922.86084</v>
      </c>
      <c r="BC21" s="114">
        <f>($AZ$19-AK21)^2*BB21</f>
        <v>6.2482746171134425</v>
      </c>
    </row>
    <row r="22" spans="1:56" s="256" customFormat="1" x14ac:dyDescent="0.2">
      <c r="A22" s="256">
        <v>17</v>
      </c>
      <c r="B22" s="257" t="str">
        <f>VLOOKUP($A22,Rohdaten!F$3:H$1000,2,0)</f>
        <v>St60w_U_D100-c@17</v>
      </c>
      <c r="C22" s="256" t="str">
        <f>VLOOKUP($A22,Rohdaten!F$3:H$1000,3,0)</f>
        <v>MS_St60w_U</v>
      </c>
      <c r="D22" s="258" t="str">
        <f t="shared" si="0"/>
        <v>MS_St60w_U</v>
      </c>
      <c r="E22" s="258">
        <f>wheel!Q24</f>
        <v>0</v>
      </c>
      <c r="F22" s="259">
        <f t="array" ref="F22">SUM(IF($A22=runs_catXX,1,0))</f>
        <v>7</v>
      </c>
      <c r="G22" s="260">
        <v>1976</v>
      </c>
      <c r="H22" s="261"/>
      <c r="I22" s="262">
        <f t="array" ref="I22">SUM(IF($A22=runs_catXX,runs_turn.weight*runs_turn.norm))/SUM(IF($A22=runs_catXX,runs_turn.weight))</f>
        <v>2.9207032954884481E-5</v>
      </c>
      <c r="J22" s="263">
        <f t="array" ref="J22">SQRT(SUM(IF($A22=runs_catXX,(runs_turn.weight*runs_e_turn.norm)^2))/SUM(IF($A22=runs_catXX,(runs_turn.weight)))^2)</f>
        <v>7.1616675314519057E-7</v>
      </c>
      <c r="K22" s="264">
        <f t="shared" si="1"/>
        <v>2.4520352829109311E-2</v>
      </c>
      <c r="L22" s="263">
        <f t="array" ref="L22">SQRT(SUM(IF(A22=runs_catXX,((runs_turn.norm-I22)/runs_e_turn.norm)^2))/((F22-1)*SUM(IF(A22=runs_catXX,1/runs_e_turn.norm^2))))</f>
        <v>2.2039524859841095E-6</v>
      </c>
      <c r="M22" s="264">
        <f t="shared" si="2"/>
        <v>7.5459650057180083E-2</v>
      </c>
      <c r="N22" s="265">
        <f t="shared" si="3"/>
        <v>2.2039524859841095E-6</v>
      </c>
      <c r="O22" s="266">
        <f t="shared" si="4"/>
        <v>7.5459650057180083E-2</v>
      </c>
      <c r="P22" s="259"/>
      <c r="Q22" s="267">
        <f t="array" ref="Q22">SUM(IF($A22=runs!$C$2:$C$304,runs!M$2:M$304))</f>
        <v>2090.3584672435104</v>
      </c>
      <c r="R22" s="256">
        <f t="array" ref="R22">SUM(IF($A22=runs!$C$2:$C$304,runs!L$2:L$304))</f>
        <v>1727</v>
      </c>
      <c r="S22" s="268">
        <f t="shared" si="19"/>
        <v>41.569219381653056</v>
      </c>
      <c r="T22" s="269">
        <f t="shared" si="20"/>
        <v>0.82617408787179947</v>
      </c>
      <c r="U22" s="270">
        <f t="shared" si="5"/>
        <v>1.9886167866925271E-2</v>
      </c>
      <c r="V22" s="270">
        <f t="array" ref="V22">SUM(IF($A22=runs!$C$3:$C$304,runs!I$3:I$304*runs!M$3:M$304))</f>
        <v>9.9393295476177088E-10</v>
      </c>
      <c r="W22" s="271">
        <f t="shared" si="6"/>
        <v>4.7548445414361815E-13</v>
      </c>
      <c r="X22" s="272">
        <f t="array" ref="X22">SUM(IF($A22=runs!$C$3:$C$304,runs!O$3:O$304))</f>
        <v>3.3194780023523379E-11</v>
      </c>
      <c r="Y22" s="272">
        <f>X22/charge/constants!$B$3/constants!$B$5*238</f>
        <v>2.7294052259561806E-14</v>
      </c>
      <c r="Z22" s="272" t="e">
        <f>Y22/(wheel!M24/1000000)</f>
        <v>#DIV/0!</v>
      </c>
      <c r="AA22" s="272">
        <f t="shared" si="7"/>
        <v>1.5879946211951045E-14</v>
      </c>
      <c r="AB22" s="273" t="e">
        <f>#REF!</f>
        <v>#REF!</v>
      </c>
      <c r="AC22" s="274">
        <f>AA22*'current calib'!$B$11-'current calib'!$B$10</f>
        <v>1.8845898194326945E-3</v>
      </c>
      <c r="AD22" s="275" t="e">
        <f t="shared" si="16"/>
        <v>#REF!</v>
      </c>
      <c r="AE22" s="272">
        <f>R22/(X22/charge/constants!$B$3)</f>
        <v>2.500693842259995E-5</v>
      </c>
      <c r="AF22" s="276">
        <f>S22/(X22/charge/constants!$B$3)</f>
        <v>6.0192177727420174E-7</v>
      </c>
      <c r="AG22" s="277">
        <f t="shared" si="8"/>
        <v>2.4070190724755681E-2</v>
      </c>
      <c r="AH22" s="278">
        <f>AE22/eval!$E$18</f>
        <v>3.0284980179877557E-5</v>
      </c>
      <c r="AI22" s="272">
        <f>AF22/eval!$E$18</f>
        <v>7.289652490250984E-7</v>
      </c>
      <c r="AJ22" s="279"/>
      <c r="AK22" s="280">
        <f t="shared" si="9"/>
        <v>2.9207032954884481E-5</v>
      </c>
      <c r="AL22" s="272">
        <f t="shared" si="10"/>
        <v>2.2039524859841095E-6</v>
      </c>
      <c r="AM22" s="277">
        <f t="shared" si="11"/>
        <v>7.5459650057180083E-2</v>
      </c>
      <c r="AN22" s="272"/>
      <c r="AO22" s="278" t="e">
        <f t="shared" si="17"/>
        <v>#REF!</v>
      </c>
      <c r="AP22" s="272" t="e">
        <f t="shared" si="18"/>
        <v>#REF!</v>
      </c>
      <c r="AQ22" s="272"/>
      <c r="AR22" s="272">
        <f t="array" ref="AR22">SUM(IF($A22=runs!$C$2:$C$304,runs!$BS$2:$BS$304*runs!$BU$2:$BU$304))/SUM(IF($A22=runs!$C$2:$C$304,runs!$BU$2:$BU$304))</f>
        <v>367.97291283917809</v>
      </c>
      <c r="AS22" s="270">
        <f t="array" ref="AS22">SQRT(SUM(IF($A22=runs_catXX,(runs!$BU$2:$BU$304*runs!$BT$2:$BT$304)^2))/SUM(IF($A22=runs_catXX,(runs!$BU$2:$BU$304)))^2)</f>
        <v>119.10076649446981</v>
      </c>
      <c r="AT22" s="281">
        <f t="shared" si="12"/>
        <v>0.32366721119639202</v>
      </c>
      <c r="AU22" s="270">
        <f t="array" ref="AU22">SQRT(SUM(IF(A22=runs!$C$2:$C$304,((runs!$BS$2:$BS$304-AR22)/runs!$BT$2:$BT$304)^2))/((F22-1)*SUM(IF(A22=runs_catXX,1/runs!$BT$2:$BT$304^2))))</f>
        <v>57.049423627823742</v>
      </c>
      <c r="AV22" s="281">
        <f t="shared" si="13"/>
        <v>0.15503701940353717</v>
      </c>
      <c r="AW22" s="270">
        <f t="shared" si="14"/>
        <v>119.10076649446981</v>
      </c>
      <c r="AX22" s="281">
        <f t="shared" si="15"/>
        <v>0.32366721119639202</v>
      </c>
      <c r="AY22" s="281"/>
      <c r="AZ22" s="289" t="e">
        <f t="array" ref="AZ22">SUM(IF($AY22=$D$5:$D$44,targets_turn.norm*$BB$5:$BB$44))/SUM(IF($AY22=$D$5:D54,$BB$5:$BB$44))</f>
        <v>#N/A</v>
      </c>
      <c r="BB22" s="270">
        <f>1/AL22^2</f>
        <v>205871175811.58386</v>
      </c>
      <c r="BC22" s="114">
        <f>($AZ$19-AK22)^2*BB22</f>
        <v>0.49416001982010166</v>
      </c>
      <c r="BD22" s="291">
        <f>SUM(BC19:BC22)/2</f>
        <v>3.7379497250153637</v>
      </c>
    </row>
    <row r="23" spans="1:56" x14ac:dyDescent="0.2">
      <c r="A23" s="29">
        <v>18</v>
      </c>
      <c r="B23" s="50" t="str">
        <f>VLOOKUP($A23,Rohdaten!F$3:H$1000,2,0)</f>
        <v>Blank_20091102@18</v>
      </c>
      <c r="C23" s="29" t="str">
        <f>VLOOKUP($A23,Rohdaten!F$3:H$1000,3,0)</f>
        <v>MS_Blank_20091102</v>
      </c>
      <c r="D23" s="51" t="str">
        <f t="shared" si="0"/>
        <v>MS_Blank_20091102</v>
      </c>
      <c r="E23" s="51">
        <f>wheel!Q25</f>
        <v>0</v>
      </c>
      <c r="F23" s="53">
        <f t="array" ref="F23">SUM(IF($A23=runs_catXX,1,0))</f>
        <v>7</v>
      </c>
      <c r="H23" s="138"/>
      <c r="I23" s="69">
        <f t="array" ref="I23">SUM(IF($A23=runs_catXX,runs_turn.weight*runs_turn.norm))/SUM(IF($A23=runs_catXX,runs_turn.weight))</f>
        <v>3.7012698831414067E-7</v>
      </c>
      <c r="J23" s="67">
        <f t="array" ref="J23">SQRT(SUM(IF($A23=runs_catXX,(runs_turn.weight*runs_e_turn.norm)^2))/SUM(IF($A23=runs_catXX,(runs_turn.weight)))^2)</f>
        <v>1.6946624874903745E-8</v>
      </c>
      <c r="K23" s="54">
        <f t="shared" si="1"/>
        <v>4.5785974570761397E-2</v>
      </c>
      <c r="L23" s="67">
        <f t="array" ref="L23">SQRT(SUM(IF(A23=runs_catXX,((runs_turn.norm-I23)/runs_e_turn.norm)^2))/((F23-1)*SUM(IF(A23=runs_catXX,1/runs_e_turn.norm^2))))</f>
        <v>8.4468329103867853E-8</v>
      </c>
      <c r="M23" s="54">
        <f t="shared" si="2"/>
        <v>0.22821445549973354</v>
      </c>
      <c r="N23" s="53">
        <f t="shared" si="3"/>
        <v>8.4468329103867853E-8</v>
      </c>
      <c r="O23" s="72">
        <f t="shared" si="4"/>
        <v>0.22821445549973354</v>
      </c>
      <c r="Q23" s="56">
        <f t="array" ref="Q23">SUM(IF($A23=runs!$C$2:$C$304,runs!M$2:M$304))</f>
        <v>2089.3695920889986</v>
      </c>
      <c r="R23" s="29">
        <f t="array" ref="R23">SUM(IF($A23=runs!$C$2:$C$304,runs!L$2:L$304))</f>
        <v>633</v>
      </c>
      <c r="S23" s="55">
        <f t="shared" si="19"/>
        <v>25.179356624028344</v>
      </c>
      <c r="T23" s="134">
        <f t="shared" si="20"/>
        <v>0.30296219605987107</v>
      </c>
      <c r="U23" s="32">
        <f t="shared" si="5"/>
        <v>1.2051174057172652E-2</v>
      </c>
      <c r="V23" s="32">
        <f t="array" ref="V23">SUM(IF($A23=runs!$C$3:$C$304,runs!I$3:I$304*runs!M$3:M$304))</f>
        <v>1.8371382645171599E-9</v>
      </c>
      <c r="W23" s="34">
        <f t="shared" si="6"/>
        <v>8.7927874104856095E-13</v>
      </c>
      <c r="X23" s="20">
        <f t="array" ref="X23">SUM(IF($A23=runs!$C$3:$C$304,runs!O$3:O$304))</f>
        <v>7.7210644235133947E-10</v>
      </c>
      <c r="Y23" s="20">
        <f>X23/charge/constants!$B$3/constants!$B$5*238</f>
        <v>6.3485625066796171E-13</v>
      </c>
      <c r="Z23" s="20" t="e">
        <f>Y23/(wheel!M25/1000000)</f>
        <v>#DIV/0!</v>
      </c>
      <c r="AA23" s="20">
        <f t="shared" si="7"/>
        <v>3.6954038446561776E-13</v>
      </c>
      <c r="AB23" s="89" t="e">
        <f>#REF!</f>
        <v>#REF!</v>
      </c>
      <c r="AC23" s="166">
        <f>AA23*'current calib'!$B$11-'current calib'!$B$10</f>
        <v>4.3856070866853517E-2</v>
      </c>
      <c r="AD23" s="155" t="e">
        <f t="shared" si="16"/>
        <v>#REF!</v>
      </c>
      <c r="AE23" s="20">
        <f>R23/(X23/charge/constants!$B$3)</f>
        <v>3.9406196258824955E-7</v>
      </c>
      <c r="AF23" s="59">
        <f>S23/(X23/charge/constants!$B$3)</f>
        <v>1.5674923677684126E-8</v>
      </c>
      <c r="AG23" s="60">
        <f t="shared" si="8"/>
        <v>3.9777814571924718E-2</v>
      </c>
      <c r="AH23" s="23">
        <f>AE23/eval!$E$18</f>
        <v>4.7723389904632741E-7</v>
      </c>
      <c r="AI23" s="20">
        <f>AF23/eval!$E$18</f>
        <v>1.8983321543701451E-8</v>
      </c>
      <c r="AJ23" s="62"/>
      <c r="AK23" s="146">
        <f t="shared" si="9"/>
        <v>3.7012698831414067E-7</v>
      </c>
      <c r="AL23" s="20">
        <f t="shared" si="10"/>
        <v>8.4468329103867853E-8</v>
      </c>
      <c r="AM23" s="60">
        <f t="shared" si="11"/>
        <v>0.22821445549973354</v>
      </c>
      <c r="AN23" s="20"/>
      <c r="AO23" s="23" t="e">
        <f t="shared" si="17"/>
        <v>#REF!</v>
      </c>
      <c r="AP23" s="20" t="e">
        <f t="shared" si="18"/>
        <v>#REF!</v>
      </c>
      <c r="AQ23" s="20"/>
      <c r="AR23" s="20">
        <f t="array" ref="AR23">SUM(IF($A23=runs!$C$2:$C$304,runs!$BS$2:$BS$304*runs!$BU$2:$BU$304))/SUM(IF($A23=runs!$C$2:$C$304,runs!$BU$2:$BU$304))</f>
        <v>18.574733343680712</v>
      </c>
      <c r="AS23" s="32">
        <f t="array" ref="AS23">SQRT(SUM(IF($A23=runs_catXX,(runs!$BU$2:$BU$304*runs!$BT$2:$BT$304)^2))/SUM(IF($A23=runs_catXX,(runs!$BU$2:$BU$304)))^2)</f>
        <v>2.0558915703443423</v>
      </c>
      <c r="AT23" s="21">
        <f t="shared" si="12"/>
        <v>0.1106821579779919</v>
      </c>
      <c r="AU23" s="32">
        <f t="array" ref="AU23">SQRT(SUM(IF(A23=runs!$C$2:$C$304,((runs!$BS$2:$BS$304-AR23)/runs!$BT$2:$BT$304)^2))/((F23-1)*SUM(IF(A23=runs_catXX,1/runs!$BT$2:$BT$304^2))))</f>
        <v>1.2411541762714919</v>
      </c>
      <c r="AV23" s="21">
        <f t="shared" si="13"/>
        <v>6.6819488242814723E-2</v>
      </c>
      <c r="AW23" s="32">
        <f t="shared" si="14"/>
        <v>2.0558915703443423</v>
      </c>
      <c r="AX23" s="21">
        <f t="shared" si="15"/>
        <v>0.1106821579779919</v>
      </c>
      <c r="AY23" s="21"/>
      <c r="AZ23" s="288" t="e">
        <f t="array" ref="AZ23">SUM(IF($AY23=$D$5:$D$44,targets_turn.norm*$BB$5:$BB$44))/SUM(IF($AY23=$D$5:D55,$BB$5:$BB$44))</f>
        <v>#N/A</v>
      </c>
      <c r="BC23" s="212"/>
    </row>
    <row r="24" spans="1:56" x14ac:dyDescent="0.2">
      <c r="A24" s="29">
        <v>19</v>
      </c>
      <c r="B24" s="50" t="e">
        <f>VLOOKUP($A24,Rohdaten!F$3:H$1000,2,0)</f>
        <v>#N/A</v>
      </c>
      <c r="C24" s="29" t="e">
        <f>VLOOKUP($A24,Rohdaten!F$3:H$1000,3,0)</f>
        <v>#N/A</v>
      </c>
      <c r="D24" s="51" t="str">
        <f t="shared" si="0"/>
        <v>missing</v>
      </c>
      <c r="E24" s="51">
        <f>wheel!Q26</f>
        <v>0</v>
      </c>
      <c r="F24" s="53">
        <f t="array" ref="F24">SUM(IF($A24=runs_catXX,1,0))</f>
        <v>0</v>
      </c>
      <c r="G24" s="210"/>
      <c r="H24" s="138"/>
      <c r="I24" s="69" t="e">
        <f t="array" ref="I24">SUM(IF($A24=runs_catXX,runs_turn.weight*runs_turn.norm))/SUM(IF($A24=runs_catXX,runs_turn.weight))</f>
        <v>#DIV/0!</v>
      </c>
      <c r="J24" s="67" t="e">
        <f t="array" ref="J24">SQRT(SUM(IF($A24=runs_catXX,(runs_turn.weight*runs_e_turn.norm)^2))/SUM(IF($A24=runs_catXX,(runs_turn.weight)))^2)</f>
        <v>#DIV/0!</v>
      </c>
      <c r="K24" s="54" t="e">
        <f t="shared" si="1"/>
        <v>#DIV/0!</v>
      </c>
      <c r="L24" s="67" t="e">
        <f t="array" ref="L24">SQRT(SUM(IF(A24=runs_catXX,((runs_turn.norm-I24)/runs_e_turn.norm)^2))/((F24-1)*SUM(IF(A24=runs_catXX,1/runs_e_turn.norm^2))))</f>
        <v>#DIV/0!</v>
      </c>
      <c r="M24" s="54" t="e">
        <f t="shared" si="2"/>
        <v>#DIV/0!</v>
      </c>
      <c r="N24" s="73" t="e">
        <f t="shared" si="3"/>
        <v>#DIV/0!</v>
      </c>
      <c r="O24" s="72" t="e">
        <f t="shared" si="4"/>
        <v>#DIV/0!</v>
      </c>
      <c r="Q24" s="56">
        <f t="array" ref="Q24">SUM(IF($A24=runs!$C$2:$C$304,runs!M$2:M$304))</f>
        <v>0</v>
      </c>
      <c r="R24" s="29">
        <f t="array" ref="R24">SUM(IF($A24=runs!$C$2:$C$304,runs!L$2:L$304))</f>
        <v>0</v>
      </c>
      <c r="S24" s="55">
        <f t="shared" si="19"/>
        <v>1</v>
      </c>
      <c r="T24" s="134" t="e">
        <f t="shared" si="20"/>
        <v>#DIV/0!</v>
      </c>
      <c r="U24" s="32" t="e">
        <f t="shared" si="5"/>
        <v>#DIV/0!</v>
      </c>
      <c r="V24" s="32">
        <f t="array" ref="V24">SUM(IF($A24=runs!$C$3:$C$304,runs!I$3:I$304*runs!M$3:M$304))</f>
        <v>0</v>
      </c>
      <c r="W24" s="34" t="e">
        <f t="shared" si="6"/>
        <v>#DIV/0!</v>
      </c>
      <c r="X24" s="20">
        <f t="array" ref="X24">SUM(IF($A24=runs!$C$3:$C$304,runs!O$3:O$304))</f>
        <v>0</v>
      </c>
      <c r="Y24" s="20">
        <f>X24/charge/constants!$B$3/constants!$B$5*238</f>
        <v>0</v>
      </c>
      <c r="Z24" s="20" t="e">
        <f>Y24/(wheel!M26/1000000)</f>
        <v>#DIV/0!</v>
      </c>
      <c r="AA24" s="20" t="e">
        <f t="shared" si="7"/>
        <v>#DIV/0!</v>
      </c>
      <c r="AB24" s="89" t="e">
        <f>#REF!</f>
        <v>#REF!</v>
      </c>
      <c r="AC24" s="166" t="e">
        <f>AA24*'current calib'!$B$11-'current calib'!$B$10</f>
        <v>#DIV/0!</v>
      </c>
      <c r="AD24" s="155" t="e">
        <f t="shared" si="16"/>
        <v>#DIV/0!</v>
      </c>
      <c r="AE24" s="20" t="e">
        <f>R24/(X24/charge/constants!$B$3)</f>
        <v>#DIV/0!</v>
      </c>
      <c r="AF24" s="59" t="e">
        <f>S24/(X24/charge/constants!$B$3)</f>
        <v>#DIV/0!</v>
      </c>
      <c r="AG24" s="60" t="e">
        <f t="shared" si="8"/>
        <v>#DIV/0!</v>
      </c>
      <c r="AH24" s="23" t="e">
        <f>AE24/eval!$E$18</f>
        <v>#DIV/0!</v>
      </c>
      <c r="AI24" s="20" t="e">
        <f>AF24/eval!$E$18</f>
        <v>#DIV/0!</v>
      </c>
      <c r="AJ24" s="62"/>
      <c r="AK24" s="146" t="e">
        <f t="shared" si="9"/>
        <v>#DIV/0!</v>
      </c>
      <c r="AL24" s="20" t="e">
        <f t="shared" si="10"/>
        <v>#DIV/0!</v>
      </c>
      <c r="AM24" s="60" t="e">
        <f t="shared" si="11"/>
        <v>#DIV/0!</v>
      </c>
      <c r="AN24" s="20"/>
      <c r="AO24" s="23" t="e">
        <f t="shared" si="17"/>
        <v>#DIV/0!</v>
      </c>
      <c r="AP24" s="20" t="e">
        <f t="shared" si="18"/>
        <v>#DIV/0!</v>
      </c>
      <c r="AQ24" s="20"/>
      <c r="AR24" s="20" t="e">
        <f t="array" ref="AR24">SUM(IF($A24=runs!$C$2:$C$304,runs!$BS$2:$BS$304*runs!$BU$2:$BU$304))/SUM(IF($A24=runs!$C$2:$C$304,runs!$BU$2:$BU$304))</f>
        <v>#DIV/0!</v>
      </c>
      <c r="AS24" s="32" t="e">
        <f t="array" ref="AS24">SQRT(SUM(IF($A24=runs_catXX,(runs!$BU$2:$BU$304*runs!$BT$2:$BT$304)^2))/SUM(IF($A24=runs_catXX,(runs!$BU$2:$BU$304)))^2)</f>
        <v>#DIV/0!</v>
      </c>
      <c r="AT24" s="21" t="e">
        <f t="shared" si="12"/>
        <v>#DIV/0!</v>
      </c>
      <c r="AU24" s="32" t="e">
        <f t="array" ref="AU24">SQRT(SUM(IF(A24=runs!$C$2:$C$304,((runs!$BS$2:$BS$304-AR24)/runs!$BT$2:$BT$304)^2))/((F24-1)*SUM(IF(A24=runs_catXX,1/runs!$BT$2:$BT$304^2))))</f>
        <v>#DIV/0!</v>
      </c>
      <c r="AV24" s="21" t="e">
        <f t="shared" si="13"/>
        <v>#DIV/0!</v>
      </c>
      <c r="AW24" s="32" t="e">
        <f t="shared" si="14"/>
        <v>#DIV/0!</v>
      </c>
      <c r="AX24" s="21" t="e">
        <f t="shared" si="15"/>
        <v>#DIV/0!</v>
      </c>
      <c r="AY24" s="21"/>
      <c r="AZ24" s="289" t="e">
        <f t="array" ref="AZ24">SUM(IF($AY24=$D$5:$D$44,targets_turn.norm*$BB$5:$BB$44))/SUM(IF($AY24=$D$5:D56,$BB$5:$BB$44))</f>
        <v>#N/A</v>
      </c>
    </row>
    <row r="25" spans="1:56" ht="12.75" customHeight="1" x14ac:dyDescent="0.2">
      <c r="A25" s="29">
        <v>20</v>
      </c>
      <c r="B25" s="50" t="e">
        <f>VLOOKUP($A25,Rohdaten!F$3:H$1000,2,0)</f>
        <v>#N/A</v>
      </c>
      <c r="C25" s="29" t="e">
        <f>VLOOKUP($A25,Rohdaten!F$3:H$1000,3,0)</f>
        <v>#N/A</v>
      </c>
      <c r="D25" s="51" t="str">
        <f t="shared" si="0"/>
        <v>missing</v>
      </c>
      <c r="E25" s="51">
        <f>wheel!Q27</f>
        <v>0</v>
      </c>
      <c r="F25" s="53">
        <f t="array" ref="F25">SUM(IF($A25=runs_catXX,1,0))</f>
        <v>0</v>
      </c>
      <c r="G25" s="138"/>
      <c r="H25" s="138"/>
      <c r="I25" s="69" t="e">
        <f t="array" ref="I25">SUM(IF($A25=runs_catXX,runs_turn.weight*runs_turn.norm))/SUM(IF($A25=runs_catXX,runs_turn.weight))</f>
        <v>#DIV/0!</v>
      </c>
      <c r="J25" s="67" t="e">
        <f t="array" ref="J25">SQRT(SUM(IF($A25=runs_catXX,(runs_turn.weight*runs_e_turn.norm)^2))/SUM(IF($A25=runs_catXX,(runs_turn.weight)))^2)</f>
        <v>#DIV/0!</v>
      </c>
      <c r="K25" s="54" t="e">
        <f t="shared" si="1"/>
        <v>#DIV/0!</v>
      </c>
      <c r="L25" s="67" t="e">
        <f t="array" ref="L25">SQRT(SUM(IF(A25=runs_catXX,((runs_turn.norm-I25)/runs_e_turn.norm)^2))/((F25-1)*SUM(IF(A25=runs_catXX,1/runs_e_turn.norm^2))))</f>
        <v>#DIV/0!</v>
      </c>
      <c r="M25" s="54" t="e">
        <f t="shared" si="2"/>
        <v>#DIV/0!</v>
      </c>
      <c r="N25" s="73" t="e">
        <f t="shared" si="3"/>
        <v>#DIV/0!</v>
      </c>
      <c r="O25" s="72" t="e">
        <f t="shared" si="4"/>
        <v>#DIV/0!</v>
      </c>
      <c r="Q25" s="56">
        <f t="array" ref="Q25">SUM(IF($A25=runs!$C$2:$C$304,runs!M$2:M$304))</f>
        <v>0</v>
      </c>
      <c r="R25" s="29">
        <f t="array" ref="R25">SUM(IF($A25=runs!$C$2:$C$304,runs!L$2:L$304))</f>
        <v>0</v>
      </c>
      <c r="S25" s="55">
        <f t="shared" si="19"/>
        <v>1</v>
      </c>
      <c r="T25" s="134" t="e">
        <f t="shared" si="20"/>
        <v>#DIV/0!</v>
      </c>
      <c r="U25" s="32" t="e">
        <f t="shared" si="5"/>
        <v>#DIV/0!</v>
      </c>
      <c r="V25" s="32">
        <f t="array" ref="V25">SUM(IF($A25=runs!$C$3:$C$304,runs!I$3:I$304*runs!M$3:M$304))</f>
        <v>0</v>
      </c>
      <c r="W25" s="34" t="e">
        <f t="shared" si="6"/>
        <v>#DIV/0!</v>
      </c>
      <c r="X25" s="20">
        <f t="array" ref="X25">SUM(IF($A25=runs!$C$3:$C$304,runs!O$3:O$304))</f>
        <v>0</v>
      </c>
      <c r="Y25" s="20">
        <f>X25/charge/constants!$B$3/constants!$B$5*238</f>
        <v>0</v>
      </c>
      <c r="Z25" s="20" t="e">
        <f>Y25/(wheel!M27/1000000)</f>
        <v>#DIV/0!</v>
      </c>
      <c r="AA25" s="20" t="e">
        <f t="shared" si="7"/>
        <v>#DIV/0!</v>
      </c>
      <c r="AB25" s="89" t="e">
        <f>#REF!</f>
        <v>#REF!</v>
      </c>
      <c r="AC25" s="166" t="e">
        <f>AA25*'current calib'!$B$11-'current calib'!$B$10</f>
        <v>#DIV/0!</v>
      </c>
      <c r="AD25" s="155" t="e">
        <f t="shared" si="16"/>
        <v>#DIV/0!</v>
      </c>
      <c r="AE25" s="20" t="e">
        <f>R25/(X25/charge/constants!$B$3)</f>
        <v>#DIV/0!</v>
      </c>
      <c r="AF25" s="59" t="e">
        <f>S25/(X25/charge/constants!$B$3)</f>
        <v>#DIV/0!</v>
      </c>
      <c r="AG25" s="60" t="e">
        <f t="shared" si="8"/>
        <v>#DIV/0!</v>
      </c>
      <c r="AH25" s="23" t="e">
        <f>AE25/eval!$E$18</f>
        <v>#DIV/0!</v>
      </c>
      <c r="AI25" s="20" t="e">
        <f>AF25/eval!$E$18</f>
        <v>#DIV/0!</v>
      </c>
      <c r="AJ25" s="62"/>
      <c r="AK25" s="146" t="e">
        <f t="shared" si="9"/>
        <v>#DIV/0!</v>
      </c>
      <c r="AL25" s="20" t="e">
        <f t="shared" si="10"/>
        <v>#DIV/0!</v>
      </c>
      <c r="AM25" s="60" t="e">
        <f t="shared" si="11"/>
        <v>#DIV/0!</v>
      </c>
      <c r="AN25" s="20"/>
      <c r="AO25" s="23" t="e">
        <f t="shared" si="17"/>
        <v>#DIV/0!</v>
      </c>
      <c r="AP25" s="20" t="e">
        <f t="shared" si="18"/>
        <v>#DIV/0!</v>
      </c>
      <c r="AQ25" s="20"/>
      <c r="AR25" s="20" t="e">
        <f t="array" ref="AR25">SUM(IF($A25=runs!$C$2:$C$304,runs!$BS$2:$BS$304*runs!$BU$2:$BU$304))/SUM(IF($A25=runs!$C$2:$C$304,runs!$BU$2:$BU$304))</f>
        <v>#DIV/0!</v>
      </c>
      <c r="AS25" s="32" t="e">
        <f t="array" ref="AS25">SQRT(SUM(IF($A25=runs_catXX,(runs!$BU$2:$BU$304*runs!$BT$2:$BT$304)^2))/SUM(IF($A25=runs_catXX,(runs!$BU$2:$BU$304)))^2)</f>
        <v>#DIV/0!</v>
      </c>
      <c r="AT25" s="21" t="e">
        <f t="shared" si="12"/>
        <v>#DIV/0!</v>
      </c>
      <c r="AU25" s="32" t="e">
        <f t="array" ref="AU25">SQRT(SUM(IF(A25=runs!$C$2:$C$304,((runs!$BS$2:$BS$304-AR25)/runs!$BT$2:$BT$304)^2))/((F25-1)*SUM(IF(A25=runs_catXX,1/runs!$BT$2:$BT$304^2))))</f>
        <v>#DIV/0!</v>
      </c>
      <c r="AV25" s="21" t="e">
        <f t="shared" si="13"/>
        <v>#DIV/0!</v>
      </c>
      <c r="AW25" s="32" t="e">
        <f t="shared" si="14"/>
        <v>#DIV/0!</v>
      </c>
      <c r="AX25" s="21" t="e">
        <f t="shared" si="15"/>
        <v>#DIV/0!</v>
      </c>
      <c r="AY25" s="21"/>
      <c r="AZ25" s="289" t="e">
        <f t="array" ref="AZ25">SUM(IF($AY25=$D$5:$D$44,targets_turn.norm*$BB$5:$BB$44))/SUM(IF($AY25=$D$5:D57,$BB$5:$BB$44))</f>
        <v>#N/A</v>
      </c>
    </row>
    <row r="26" spans="1:56" x14ac:dyDescent="0.2">
      <c r="A26" s="29">
        <v>21</v>
      </c>
      <c r="B26" s="50" t="e">
        <f>VLOOKUP($A26,Rohdaten!F$3:H$1000,2,0)</f>
        <v>#N/A</v>
      </c>
      <c r="C26" s="29" t="e">
        <f>VLOOKUP($A26,Rohdaten!F$3:H$1000,3,0)</f>
        <v>#N/A</v>
      </c>
      <c r="D26" s="51" t="str">
        <f t="shared" si="0"/>
        <v>missing</v>
      </c>
      <c r="E26" s="51">
        <f>wheel!Q28</f>
        <v>0</v>
      </c>
      <c r="F26" s="53">
        <f t="array" ref="F26">SUM(IF($A26=runs_catXX,1,0))</f>
        <v>0</v>
      </c>
      <c r="G26" s="138"/>
      <c r="H26" s="138"/>
      <c r="I26" s="69" t="e">
        <f t="array" ref="I26">SUM(IF($A26=runs_catXX,runs_turn.weight*runs_turn.norm))/SUM(IF($A26=runs_catXX,runs_turn.weight))</f>
        <v>#DIV/0!</v>
      </c>
      <c r="J26" s="67" t="e">
        <f t="array" ref="J26">SQRT(SUM(IF($A26=runs_catXX,(runs_turn.weight*runs_e_turn.norm)^2))/SUM(IF($A26=runs_catXX,(runs_turn.weight)))^2)</f>
        <v>#DIV/0!</v>
      </c>
      <c r="K26" s="54" t="e">
        <f t="shared" si="1"/>
        <v>#DIV/0!</v>
      </c>
      <c r="L26" s="67" t="e">
        <f t="array" ref="L26">SQRT(SUM(IF(A26=runs_catXX,((runs_turn.norm-I26)/runs_e_turn.norm)^2))/((F26-1)*SUM(IF(A26=runs_catXX,1/runs_e_turn.norm^2))))</f>
        <v>#DIV/0!</v>
      </c>
      <c r="M26" s="54" t="e">
        <f t="shared" si="2"/>
        <v>#DIV/0!</v>
      </c>
      <c r="N26" s="53" t="e">
        <f t="shared" si="3"/>
        <v>#DIV/0!</v>
      </c>
      <c r="O26" s="72" t="e">
        <f t="shared" si="4"/>
        <v>#DIV/0!</v>
      </c>
      <c r="Q26" s="56">
        <f t="array" ref="Q26">SUM(IF($A26=runs!$C$2:$C$304,runs!M$2:M$304))</f>
        <v>0</v>
      </c>
      <c r="R26" s="29">
        <f t="array" ref="R26">SUM(IF($A26=runs!$C$2:$C$304,runs!L$2:L$304))</f>
        <v>0</v>
      </c>
      <c r="S26" s="55">
        <f t="shared" si="19"/>
        <v>1</v>
      </c>
      <c r="T26" s="134" t="e">
        <f t="shared" si="20"/>
        <v>#DIV/0!</v>
      </c>
      <c r="U26" s="32" t="e">
        <f t="shared" si="5"/>
        <v>#DIV/0!</v>
      </c>
      <c r="V26" s="32">
        <f t="array" ref="V26">SUM(IF($A26=runs!$C$3:$C$304,runs!I$3:I$304*runs!M$3:M$304))</f>
        <v>0</v>
      </c>
      <c r="W26" s="34" t="e">
        <f t="shared" si="6"/>
        <v>#DIV/0!</v>
      </c>
      <c r="X26" s="20">
        <f t="array" ref="X26">SUM(IF($A26=runs!$C$3:$C$304,runs!O$3:O$304))</f>
        <v>0</v>
      </c>
      <c r="Y26" s="20">
        <f>X26/charge/constants!$B$3/constants!$B$5*238</f>
        <v>0</v>
      </c>
      <c r="Z26" s="20" t="e">
        <f>Y26/(wheel!M28/1000000)</f>
        <v>#DIV/0!</v>
      </c>
      <c r="AA26" s="32" t="e">
        <f t="shared" si="7"/>
        <v>#DIV/0!</v>
      </c>
      <c r="AB26" s="89" t="e">
        <f>#REF!</f>
        <v>#REF!</v>
      </c>
      <c r="AC26" s="166" t="e">
        <f>AA26*'current calib'!$B$11-'current calib'!$B$10</f>
        <v>#DIV/0!</v>
      </c>
      <c r="AD26" s="155" t="e">
        <f t="shared" si="16"/>
        <v>#DIV/0!</v>
      </c>
      <c r="AE26" s="20" t="e">
        <f>R26/(X26/charge/constants!$B$3)</f>
        <v>#DIV/0!</v>
      </c>
      <c r="AF26" s="59" t="e">
        <f>S26/(X26/charge/constants!$B$3)</f>
        <v>#DIV/0!</v>
      </c>
      <c r="AG26" s="60" t="e">
        <f t="shared" si="8"/>
        <v>#DIV/0!</v>
      </c>
      <c r="AH26" s="23" t="e">
        <f>AE26/eval!$E$18</f>
        <v>#DIV/0!</v>
      </c>
      <c r="AI26" s="20" t="e">
        <f>AF26/eval!$E$18</f>
        <v>#DIV/0!</v>
      </c>
      <c r="AJ26" s="55"/>
      <c r="AK26" s="146" t="e">
        <f t="shared" si="9"/>
        <v>#DIV/0!</v>
      </c>
      <c r="AL26" s="20" t="e">
        <f t="shared" si="10"/>
        <v>#DIV/0!</v>
      </c>
      <c r="AM26" s="60" t="e">
        <f t="shared" si="11"/>
        <v>#DIV/0!</v>
      </c>
      <c r="AN26" s="32"/>
      <c r="AO26" s="23" t="e">
        <f t="shared" si="17"/>
        <v>#DIV/0!</v>
      </c>
      <c r="AP26" s="20" t="e">
        <f t="shared" si="18"/>
        <v>#DIV/0!</v>
      </c>
      <c r="AQ26" s="32"/>
      <c r="AR26" s="20" t="e">
        <f t="array" ref="AR26">SUM(IF($A26=runs!$C$2:$C$304,runs!$BS$2:$BS$304*runs!$BU$2:$BU$304))/SUM(IF($A26=runs!$C$2:$C$304,runs!$BU$2:$BU$304))</f>
        <v>#DIV/0!</v>
      </c>
      <c r="AS26" s="32" t="e">
        <f t="array" ref="AS26">SQRT(SUM(IF($A26=runs_catXX,(runs!$BU$2:$BU$304*runs!$BT$2:$BT$304)^2))/SUM(IF($A26=runs_catXX,(runs!$BU$2:$BU$304)))^2)</f>
        <v>#DIV/0!</v>
      </c>
      <c r="AT26" s="21" t="e">
        <f t="shared" si="12"/>
        <v>#DIV/0!</v>
      </c>
      <c r="AU26" s="32" t="e">
        <f t="array" ref="AU26">SQRT(SUM(IF(A26=runs!$C$2:$C$304,((runs!$BS$2:$BS$304-AR26)/runs!$BT$2:$BT$304)^2))/((F26-1)*SUM(IF(A26=runs_catXX,1/runs!$BT$2:$BT$304^2))))</f>
        <v>#DIV/0!</v>
      </c>
      <c r="AV26" s="21" t="e">
        <f t="shared" si="13"/>
        <v>#DIV/0!</v>
      </c>
      <c r="AW26" s="32" t="e">
        <f t="shared" si="14"/>
        <v>#DIV/0!</v>
      </c>
      <c r="AX26" s="21" t="e">
        <f t="shared" si="15"/>
        <v>#DIV/0!</v>
      </c>
      <c r="AY26" s="21"/>
      <c r="AZ26" s="289" t="e">
        <f t="array" ref="AZ26">SUM(IF($AY26=$D$5:$D$44,targets_turn.norm*$BB$5:$BB$44))/SUM(IF($AY26=$D$5:D58,$BB$5:$BB$44))</f>
        <v>#N/A</v>
      </c>
    </row>
    <row r="27" spans="1:56" x14ac:dyDescent="0.2">
      <c r="A27" s="29">
        <v>22</v>
      </c>
      <c r="B27" s="50" t="e">
        <f>VLOOKUP($A27,Rohdaten!F$3:H$1000,2,0)</f>
        <v>#N/A</v>
      </c>
      <c r="C27" s="29" t="e">
        <f>VLOOKUP($A27,Rohdaten!F$3:H$1000,3,0)</f>
        <v>#N/A</v>
      </c>
      <c r="D27" s="51" t="str">
        <f t="shared" si="0"/>
        <v>missing</v>
      </c>
      <c r="E27" s="51">
        <f>wheel!Q29</f>
        <v>0</v>
      </c>
      <c r="F27" s="53">
        <f t="array" ref="F27">SUM(IF($A27=runs_catXX,1,0))</f>
        <v>0</v>
      </c>
      <c r="G27" s="138"/>
      <c r="H27" s="138"/>
      <c r="I27" s="69" t="e">
        <f t="array" ref="I27">SUM(IF($A27=runs_catXX,runs_turn.weight*runs_turn.norm))/SUM(IF($A27=runs_catXX,runs_turn.weight))</f>
        <v>#DIV/0!</v>
      </c>
      <c r="J27" s="67" t="e">
        <f t="array" ref="J27">SQRT(SUM(IF($A27=runs_catXX,(runs_turn.weight*runs_e_turn.norm)^2))/SUM(IF($A27=runs_catXX,(runs_turn.weight)))^2)</f>
        <v>#DIV/0!</v>
      </c>
      <c r="K27" s="54" t="e">
        <f t="shared" si="1"/>
        <v>#DIV/0!</v>
      </c>
      <c r="L27" s="67" t="e">
        <f t="array" ref="L27">SQRT(SUM(IF(A27=runs_catXX,((runs_turn.norm-I27)/runs_e_turn.norm)^2))/((F27-1)*SUM(IF(A27=runs_catXX,1/runs_e_turn.norm^2))))</f>
        <v>#DIV/0!</v>
      </c>
      <c r="M27" s="54" t="e">
        <f t="shared" si="2"/>
        <v>#DIV/0!</v>
      </c>
      <c r="N27" s="53" t="e">
        <f t="shared" si="3"/>
        <v>#DIV/0!</v>
      </c>
      <c r="O27" s="72" t="e">
        <f t="shared" si="4"/>
        <v>#DIV/0!</v>
      </c>
      <c r="Q27" s="56">
        <f t="array" ref="Q27">SUM(IF($A27=runs!$C$2:$C$304,runs!M$2:M$304))</f>
        <v>0</v>
      </c>
      <c r="R27" s="29">
        <f t="array" ref="R27">SUM(IF($A27=runs!$C$2:$C$304,runs!L$2:L$304))</f>
        <v>0</v>
      </c>
      <c r="S27" s="55">
        <f t="shared" si="19"/>
        <v>1</v>
      </c>
      <c r="T27" s="134" t="e">
        <f t="shared" si="20"/>
        <v>#DIV/0!</v>
      </c>
      <c r="U27" s="32" t="e">
        <f t="shared" si="5"/>
        <v>#DIV/0!</v>
      </c>
      <c r="V27" s="32">
        <f t="array" ref="V27">SUM(IF($A27=runs!$C$3:$C$304,runs!I$3:I$304*runs!M$3:M$304))</f>
        <v>0</v>
      </c>
      <c r="W27" s="34" t="e">
        <f t="shared" si="6"/>
        <v>#DIV/0!</v>
      </c>
      <c r="X27" s="20">
        <f t="array" ref="X27">SUM(IF($A27=runs!$C$3:$C$304,runs!O$3:O$304))</f>
        <v>0</v>
      </c>
      <c r="Y27" s="20">
        <f>X27/charge/constants!$B$3/constants!$B$5*238</f>
        <v>0</v>
      </c>
      <c r="Z27" s="20" t="e">
        <f>Y27/(wheel!M29/1000000)</f>
        <v>#DIV/0!</v>
      </c>
      <c r="AA27" s="32" t="e">
        <f t="shared" si="7"/>
        <v>#DIV/0!</v>
      </c>
      <c r="AB27" s="89" t="e">
        <f>#REF!</f>
        <v>#REF!</v>
      </c>
      <c r="AC27" s="166" t="e">
        <f>AA27*'current calib'!$B$11-'current calib'!$B$10</f>
        <v>#DIV/0!</v>
      </c>
      <c r="AD27" s="155" t="e">
        <f t="shared" si="16"/>
        <v>#DIV/0!</v>
      </c>
      <c r="AE27" s="20" t="e">
        <f>R27/(X27/charge/constants!$B$3)</f>
        <v>#DIV/0!</v>
      </c>
      <c r="AF27" s="59" t="e">
        <f>S27/(X27/charge/constants!$B$3)</f>
        <v>#DIV/0!</v>
      </c>
      <c r="AG27" s="60" t="e">
        <f t="shared" si="8"/>
        <v>#DIV/0!</v>
      </c>
      <c r="AH27" s="23" t="e">
        <f>AE27/eval!$E$18</f>
        <v>#DIV/0!</v>
      </c>
      <c r="AI27" s="20" t="e">
        <f>AF27/eval!$E$18</f>
        <v>#DIV/0!</v>
      </c>
      <c r="AJ27" s="55"/>
      <c r="AK27" s="146" t="e">
        <f t="shared" si="9"/>
        <v>#DIV/0!</v>
      </c>
      <c r="AL27" s="20" t="e">
        <f t="shared" si="10"/>
        <v>#DIV/0!</v>
      </c>
      <c r="AM27" s="60" t="e">
        <f t="shared" si="11"/>
        <v>#DIV/0!</v>
      </c>
      <c r="AN27" s="32"/>
      <c r="AO27" s="23" t="e">
        <f t="shared" si="17"/>
        <v>#DIV/0!</v>
      </c>
      <c r="AP27" s="20" t="e">
        <f t="shared" si="18"/>
        <v>#DIV/0!</v>
      </c>
      <c r="AQ27" s="32"/>
      <c r="AR27" s="20" t="e">
        <f t="array" ref="AR27">SUM(IF($A27=runs!$C$2:$C$304,runs!$BS$2:$BS$304*runs!$BU$2:$BU$304))/SUM(IF($A27=runs!$C$2:$C$304,runs!$BU$2:$BU$304))</f>
        <v>#DIV/0!</v>
      </c>
      <c r="AS27" s="32" t="e">
        <f t="array" ref="AS27">SQRT(SUM(IF($A27=runs_catXX,(runs!$BU$2:$BU$304*runs!$BT$2:$BT$304)^2))/SUM(IF($A27=runs_catXX,(runs!$BU$2:$BU$304)))^2)</f>
        <v>#DIV/0!</v>
      </c>
      <c r="AT27" s="21" t="e">
        <f t="shared" si="12"/>
        <v>#DIV/0!</v>
      </c>
      <c r="AU27" s="32" t="e">
        <f t="array" ref="AU27">SQRT(SUM(IF(A27=runs!$C$2:$C$304,((runs!$BS$2:$BS$304-AR27)/runs!$BT$2:$BT$304)^2))/((F27-1)*SUM(IF(A27=runs_catXX,1/runs!$BT$2:$BT$304^2))))</f>
        <v>#DIV/0!</v>
      </c>
      <c r="AV27" s="21" t="e">
        <f t="shared" si="13"/>
        <v>#DIV/0!</v>
      </c>
      <c r="AW27" s="32" t="e">
        <f t="shared" si="14"/>
        <v>#DIV/0!</v>
      </c>
      <c r="AX27" s="21" t="e">
        <f t="shared" si="15"/>
        <v>#DIV/0!</v>
      </c>
      <c r="AY27" s="21"/>
      <c r="AZ27" s="289" t="e">
        <f t="array" ref="AZ27">SUM(IF($AY27=$D$5:$D$44,targets_turn.norm*$BB$5:$BB$44))/SUM(IF($AY27=$D$5:D59,$BB$5:$BB$44))</f>
        <v>#N/A</v>
      </c>
    </row>
    <row r="28" spans="1:56" x14ac:dyDescent="0.2">
      <c r="A28" s="29">
        <v>23</v>
      </c>
      <c r="B28" s="50" t="e">
        <f>VLOOKUP($A28,Rohdaten!F$3:H$1000,2,0)</f>
        <v>#N/A</v>
      </c>
      <c r="C28" s="29" t="e">
        <f>VLOOKUP($A28,Rohdaten!F$3:H$1000,3,0)</f>
        <v>#N/A</v>
      </c>
      <c r="D28" s="51" t="str">
        <f t="shared" si="0"/>
        <v>missing</v>
      </c>
      <c r="E28" s="51">
        <f>wheel!Q30</f>
        <v>0</v>
      </c>
      <c r="F28" s="53">
        <f t="array" ref="F28">SUM(IF($A28=runs_catXX,1,0))</f>
        <v>0</v>
      </c>
      <c r="G28" s="138"/>
      <c r="H28" s="138"/>
      <c r="I28" s="69" t="e">
        <f t="array" ref="I28">SUM(IF($A28=runs_catXX,runs_turn.weight*runs_turn.norm))/SUM(IF($A28=runs_catXX,runs_turn.weight))</f>
        <v>#DIV/0!</v>
      </c>
      <c r="J28" s="67" t="e">
        <f t="array" ref="J28">SQRT(SUM(IF($A28=runs_catXX,(runs_turn.weight*runs_e_turn.norm)^2))/SUM(IF($A28=runs_catXX,(runs_turn.weight)))^2)</f>
        <v>#DIV/0!</v>
      </c>
      <c r="K28" s="54" t="e">
        <f t="shared" si="1"/>
        <v>#DIV/0!</v>
      </c>
      <c r="L28" s="67" t="e">
        <f t="array" ref="L28">SQRT(SUM(IF(A28=runs_catXX,((runs_turn.norm-I28)/runs_e_turn.norm)^2))/((F28-1)*SUM(IF(A28=runs_catXX,1/runs_e_turn.norm^2))))</f>
        <v>#DIV/0!</v>
      </c>
      <c r="M28" s="54" t="e">
        <f t="shared" si="2"/>
        <v>#DIV/0!</v>
      </c>
      <c r="N28" s="73" t="e">
        <f t="shared" si="3"/>
        <v>#DIV/0!</v>
      </c>
      <c r="O28" s="72" t="e">
        <f t="shared" si="4"/>
        <v>#DIV/0!</v>
      </c>
      <c r="Q28" s="56">
        <f t="array" ref="Q28">SUM(IF($A28=runs!$C$2:$C$304,runs!M$2:M$304))</f>
        <v>0</v>
      </c>
      <c r="R28" s="29">
        <f t="array" ref="R28">SUM(IF($A28=runs!$C$2:$C$304,runs!L$2:L$304))</f>
        <v>0</v>
      </c>
      <c r="S28" s="55">
        <f t="shared" si="19"/>
        <v>1</v>
      </c>
      <c r="T28" s="134" t="e">
        <f t="shared" si="20"/>
        <v>#DIV/0!</v>
      </c>
      <c r="U28" s="32" t="e">
        <f t="shared" si="5"/>
        <v>#DIV/0!</v>
      </c>
      <c r="V28" s="32">
        <f t="array" ref="V28">SUM(IF($A28=runs!$C$3:$C$304,runs!I$3:I$304*runs!M$3:M$304))</f>
        <v>0</v>
      </c>
      <c r="W28" s="34" t="e">
        <f t="shared" si="6"/>
        <v>#DIV/0!</v>
      </c>
      <c r="X28" s="20">
        <f t="array" ref="X28">SUM(IF($A28=runs!$C$3:$C$304,runs!O$3:O$304))</f>
        <v>0</v>
      </c>
      <c r="Y28" s="20">
        <f>X28/charge/constants!$B$3/constants!$B$5*238</f>
        <v>0</v>
      </c>
      <c r="Z28" s="20" t="e">
        <f>Y28/(wheel!M30/1000000)</f>
        <v>#DIV/0!</v>
      </c>
      <c r="AA28" s="32" t="e">
        <f t="shared" si="7"/>
        <v>#DIV/0!</v>
      </c>
      <c r="AB28" s="89" t="e">
        <f>#REF!</f>
        <v>#REF!</v>
      </c>
      <c r="AC28" s="166" t="e">
        <f>AA28*'current calib'!$B$11-'current calib'!$B$10</f>
        <v>#DIV/0!</v>
      </c>
      <c r="AD28" s="155" t="e">
        <f t="shared" si="16"/>
        <v>#DIV/0!</v>
      </c>
      <c r="AE28" s="20" t="e">
        <f>R28/(X28/charge/constants!$B$3)</f>
        <v>#DIV/0!</v>
      </c>
      <c r="AF28" s="59" t="e">
        <f>S28/(X28/charge/constants!$B$3)</f>
        <v>#DIV/0!</v>
      </c>
      <c r="AG28" s="60" t="e">
        <f t="shared" si="8"/>
        <v>#DIV/0!</v>
      </c>
      <c r="AH28" s="23" t="e">
        <f>AE28/eval!$E$18</f>
        <v>#DIV/0!</v>
      </c>
      <c r="AI28" s="20" t="e">
        <f>AF28/eval!$E$18</f>
        <v>#DIV/0!</v>
      </c>
      <c r="AJ28" s="55"/>
      <c r="AK28" s="146" t="e">
        <f t="shared" si="9"/>
        <v>#DIV/0!</v>
      </c>
      <c r="AL28" s="20" t="e">
        <f t="shared" si="10"/>
        <v>#DIV/0!</v>
      </c>
      <c r="AM28" s="60" t="e">
        <f t="shared" si="11"/>
        <v>#DIV/0!</v>
      </c>
      <c r="AN28" s="32"/>
      <c r="AO28" s="23" t="e">
        <f t="shared" si="17"/>
        <v>#DIV/0!</v>
      </c>
      <c r="AP28" s="20" t="e">
        <f t="shared" si="18"/>
        <v>#DIV/0!</v>
      </c>
      <c r="AQ28" s="32"/>
      <c r="AR28" s="20" t="e">
        <f t="array" ref="AR28">SUM(IF($A28=runs!$C$2:$C$304,runs!$BS$2:$BS$304*runs!$BU$2:$BU$304))/SUM(IF($A28=runs!$C$2:$C$304,runs!$BU$2:$BU$304))</f>
        <v>#DIV/0!</v>
      </c>
      <c r="AS28" s="32" t="e">
        <f t="array" ref="AS28">SQRT(SUM(IF($A28=runs_catXX,(runs!$BU$2:$BU$304*runs!$BT$2:$BT$304)^2))/SUM(IF($A28=runs_catXX,(runs!$BU$2:$BU$304)))^2)</f>
        <v>#DIV/0!</v>
      </c>
      <c r="AT28" s="21" t="e">
        <f t="shared" si="12"/>
        <v>#DIV/0!</v>
      </c>
      <c r="AU28" s="32" t="e">
        <f t="array" ref="AU28">SQRT(SUM(IF(A28=runs!$C$2:$C$304,((runs!$BS$2:$BS$304-AR28)/runs!$BT$2:$BT$304)^2))/((F28-1)*SUM(IF(A28=runs_catXX,1/runs!$BT$2:$BT$304^2))))</f>
        <v>#DIV/0!</v>
      </c>
      <c r="AV28" s="21" t="e">
        <f t="shared" si="13"/>
        <v>#DIV/0!</v>
      </c>
      <c r="AW28" s="32" t="e">
        <f t="shared" si="14"/>
        <v>#DIV/0!</v>
      </c>
      <c r="AX28" s="21" t="e">
        <f t="shared" si="15"/>
        <v>#DIV/0!</v>
      </c>
      <c r="AY28" s="21"/>
      <c r="AZ28" s="289" t="e">
        <f t="array" ref="AZ28">SUM(IF($AY28=$D$5:$D$44,targets_turn.norm*$BB$5:$BB$44))/SUM(IF($AY28=$D$5:D60,$BB$5:$BB$44))</f>
        <v>#N/A</v>
      </c>
    </row>
    <row r="29" spans="1:56" x14ac:dyDescent="0.2">
      <c r="A29" s="29">
        <v>24</v>
      </c>
      <c r="B29" s="50" t="e">
        <f>VLOOKUP($A29,Rohdaten!F$3:H$1000,2,0)</f>
        <v>#N/A</v>
      </c>
      <c r="C29" s="29" t="e">
        <f>VLOOKUP($A29,Rohdaten!F$3:H$1000,3,0)</f>
        <v>#N/A</v>
      </c>
      <c r="D29" s="51" t="str">
        <f t="shared" si="0"/>
        <v>missing</v>
      </c>
      <c r="E29" s="51">
        <f>wheel!Q31</f>
        <v>0</v>
      </c>
      <c r="F29" s="53">
        <f t="array" ref="F29">SUM(IF($A29=runs_catXX,1,0))</f>
        <v>0</v>
      </c>
      <c r="G29" s="138"/>
      <c r="H29" s="138"/>
      <c r="I29" s="69" t="e">
        <f t="array" ref="I29">SUM(IF($A29=runs_catXX,runs_turn.weight*runs_turn.norm))/SUM(IF($A29=runs_catXX,runs_turn.weight))</f>
        <v>#DIV/0!</v>
      </c>
      <c r="J29" s="67" t="e">
        <f t="array" ref="J29">SQRT(SUM(IF($A29=runs_catXX,(runs_turn.weight*runs_e_turn.norm)^2))/SUM(IF($A29=runs_catXX,(runs_turn.weight)))^2)</f>
        <v>#DIV/0!</v>
      </c>
      <c r="K29" s="54" t="e">
        <f t="shared" si="1"/>
        <v>#DIV/0!</v>
      </c>
      <c r="L29" s="67" t="e">
        <f t="array" ref="L29">SQRT(SUM(IF(A29=runs_catXX,((runs_turn.norm-I29)/runs_e_turn.norm)^2))/((F29-1)*SUM(IF(A29=runs_catXX,1/runs_e_turn.norm^2))))</f>
        <v>#DIV/0!</v>
      </c>
      <c r="M29" s="54" t="e">
        <f t="shared" si="2"/>
        <v>#DIV/0!</v>
      </c>
      <c r="N29" s="53" t="e">
        <f t="shared" si="3"/>
        <v>#DIV/0!</v>
      </c>
      <c r="O29" s="72" t="e">
        <f t="shared" si="4"/>
        <v>#DIV/0!</v>
      </c>
      <c r="Q29" s="56">
        <f t="array" ref="Q29">SUM(IF($A29=runs!$C$2:$C$304,runs!M$2:M$304))</f>
        <v>0</v>
      </c>
      <c r="R29" s="29">
        <f t="array" ref="R29">SUM(IF($A29=runs!$C$2:$C$304,runs!L$2:L$304))</f>
        <v>0</v>
      </c>
      <c r="S29" s="55">
        <f t="shared" si="19"/>
        <v>1</v>
      </c>
      <c r="T29" s="134" t="e">
        <f t="shared" si="20"/>
        <v>#DIV/0!</v>
      </c>
      <c r="U29" s="32" t="e">
        <f t="shared" si="5"/>
        <v>#DIV/0!</v>
      </c>
      <c r="V29" s="32">
        <f t="array" ref="V29">SUM(IF($A29=runs!$C$3:$C$304,runs!I$3:I$304*runs!M$3:M$304))</f>
        <v>0</v>
      </c>
      <c r="W29" s="34" t="e">
        <f t="shared" si="6"/>
        <v>#DIV/0!</v>
      </c>
      <c r="X29" s="20">
        <f t="array" ref="X29">SUM(IF($A29=runs!$C$3:$C$304,runs!O$3:O$304))</f>
        <v>0</v>
      </c>
      <c r="Y29" s="20">
        <f>X29/charge/constants!$B$3/constants!$B$5*238</f>
        <v>0</v>
      </c>
      <c r="Z29" s="20" t="e">
        <f>Y29/(wheel!M31/1000000)</f>
        <v>#DIV/0!</v>
      </c>
      <c r="AA29" s="32" t="e">
        <f t="shared" si="7"/>
        <v>#DIV/0!</v>
      </c>
      <c r="AB29" s="89" t="e">
        <f>#REF!</f>
        <v>#REF!</v>
      </c>
      <c r="AC29" s="166" t="e">
        <f>AA29*'current calib'!$B$11-'current calib'!$B$10</f>
        <v>#DIV/0!</v>
      </c>
      <c r="AD29" s="155" t="e">
        <f t="shared" si="16"/>
        <v>#DIV/0!</v>
      </c>
      <c r="AE29" s="20" t="e">
        <f>R29/(X29/charge/constants!$B$3)</f>
        <v>#DIV/0!</v>
      </c>
      <c r="AF29" s="59" t="e">
        <f>S29/(X29/charge/constants!$B$3)</f>
        <v>#DIV/0!</v>
      </c>
      <c r="AG29" s="60" t="e">
        <f t="shared" si="8"/>
        <v>#DIV/0!</v>
      </c>
      <c r="AH29" s="23" t="e">
        <f>AE29/eval!$E$18</f>
        <v>#DIV/0!</v>
      </c>
      <c r="AI29" s="20" t="e">
        <f>AF29/eval!$E$18</f>
        <v>#DIV/0!</v>
      </c>
      <c r="AJ29" s="55"/>
      <c r="AK29" s="146" t="e">
        <f t="shared" si="9"/>
        <v>#DIV/0!</v>
      </c>
      <c r="AL29" s="20" t="e">
        <f t="shared" si="10"/>
        <v>#DIV/0!</v>
      </c>
      <c r="AM29" s="60" t="e">
        <f t="shared" si="11"/>
        <v>#DIV/0!</v>
      </c>
      <c r="AN29" s="32"/>
      <c r="AO29" s="23" t="e">
        <f t="shared" si="17"/>
        <v>#DIV/0!</v>
      </c>
      <c r="AP29" s="20" t="e">
        <f t="shared" si="18"/>
        <v>#DIV/0!</v>
      </c>
      <c r="AQ29" s="32"/>
      <c r="AR29" s="20" t="e">
        <f t="array" ref="AR29">SUM(IF($A29=runs!$C$2:$C$304,runs!$BS$2:$BS$304*runs!$BU$2:$BU$304))/SUM(IF($A29=runs!$C$2:$C$304,runs!$BU$2:$BU$304))</f>
        <v>#DIV/0!</v>
      </c>
      <c r="AS29" s="32" t="e">
        <f t="array" ref="AS29">SQRT(SUM(IF($A29=runs_catXX,(runs!$BU$2:$BU$304*runs!$BT$2:$BT$304)^2))/SUM(IF($A29=runs_catXX,(runs!$BU$2:$BU$304)))^2)</f>
        <v>#DIV/0!</v>
      </c>
      <c r="AT29" s="21" t="e">
        <f t="shared" si="12"/>
        <v>#DIV/0!</v>
      </c>
      <c r="AU29" s="32" t="e">
        <f t="array" ref="AU29">SQRT(SUM(IF(A29=runs!$C$2:$C$304,((runs!$BS$2:$BS$304-AR29)/runs!$BT$2:$BT$304)^2))/((F29-1)*SUM(IF(A29=runs_catXX,1/runs!$BT$2:$BT$304^2))))</f>
        <v>#DIV/0!</v>
      </c>
      <c r="AV29" s="21" t="e">
        <f t="shared" si="13"/>
        <v>#DIV/0!</v>
      </c>
      <c r="AW29" s="32" t="e">
        <f t="shared" si="14"/>
        <v>#DIV/0!</v>
      </c>
      <c r="AX29" s="21" t="e">
        <f t="shared" si="15"/>
        <v>#DIV/0!</v>
      </c>
      <c r="AY29" s="21"/>
      <c r="AZ29" s="289" t="e">
        <f t="array" ref="AZ29">SUM(IF($AY29=$D$5:$D$44,targets_turn.norm*$BB$5:$BB$44))/SUM(IF($AY29=$D$5:D61,$BB$5:$BB$44))</f>
        <v>#N/A</v>
      </c>
    </row>
    <row r="30" spans="1:56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1" t="str">
        <f t="shared" si="0"/>
        <v>Vienna-US8</v>
      </c>
      <c r="E30" s="51">
        <f>wheel!Q32</f>
        <v>0</v>
      </c>
      <c r="F30" s="53">
        <f t="array" ref="F30">SUM(IF($A30=runs_catXX,1,0))</f>
        <v>1</v>
      </c>
      <c r="G30" s="138"/>
      <c r="H30" s="138"/>
      <c r="I30" s="69">
        <f t="array" ref="I30">SUM(IF($A30=runs_catXX,runs_turn.weight*runs_turn.norm))/SUM(IF($A30=runs_catXX,runs_turn.weight))</f>
        <v>1.1416682966916813E-8</v>
      </c>
      <c r="J30" s="67">
        <f t="array" ref="J30">SQRT(SUM(IF($A30=runs_catXX,(runs_turn.weight*runs_e_turn.norm)^2))/SUM(IF($A30=runs_catXX,(runs_turn.weight)))^2)</f>
        <v>7.6110474697681756E-10</v>
      </c>
      <c r="K30" s="54">
        <f t="shared" si="1"/>
        <v>6.6666014041236121E-2</v>
      </c>
      <c r="L30" s="67" t="e">
        <f t="array" ref="L30">SQRT(SUM(IF(A30=runs_catXX,((runs_turn.norm-I30)/runs_e_turn.norm)^2))/((F30-1)*SUM(IF(A30=runs_catXX,1/runs_e_turn.norm^2))))</f>
        <v>#DIV/0!</v>
      </c>
      <c r="M30" s="54" t="e">
        <f t="shared" si="2"/>
        <v>#DIV/0!</v>
      </c>
      <c r="N30" s="73">
        <f t="shared" si="3"/>
        <v>7.6110474697681756E-10</v>
      </c>
      <c r="O30" s="72">
        <f t="shared" si="4"/>
        <v>6.6666014041236121E-2</v>
      </c>
      <c r="Q30" s="56">
        <f t="array" ref="Q30">SUM(IF($A30=runs!$C$2:$C$304,runs!M$2:M$304))</f>
        <v>199.01112484548827</v>
      </c>
      <c r="R30" s="29">
        <f t="array" ref="R30">SUM(IF($A30=runs!$C$2:$C$304,runs!L$2:L$304))</f>
        <v>226</v>
      </c>
      <c r="S30" s="55">
        <f t="shared" si="19"/>
        <v>15.066519173319364</v>
      </c>
      <c r="T30" s="134">
        <f t="shared" si="20"/>
        <v>1.135614906832298</v>
      </c>
      <c r="U30" s="32">
        <f t="shared" si="5"/>
        <v>7.5706919324319041E-2</v>
      </c>
      <c r="V30" s="32">
        <f t="array" ref="V30">SUM(IF($A30=runs!$C$3:$C$304,runs!I$3:I$304*runs!M$3:M$304))</f>
        <v>1.1135146445175525E-8</v>
      </c>
      <c r="W30" s="34">
        <f t="shared" si="6"/>
        <v>5.5952381826999992E-11</v>
      </c>
      <c r="X30" s="20">
        <f t="array" ref="X30">SUM(IF($A30=runs!$C$3:$C$304,runs!O$3:O$304))</f>
        <v>1.1135146445175525E-8</v>
      </c>
      <c r="Y30" s="20">
        <f>X30/charge/constants!$B$3/constants!$B$5*238</f>
        <v>9.1557548740229737E-12</v>
      </c>
      <c r="Z30" s="20">
        <f>Y30/(wheel!M32/1000000)</f>
        <v>3.0519182913409909E-7</v>
      </c>
      <c r="AA30" s="32">
        <f t="shared" si="7"/>
        <v>5.5952381826999992E-11</v>
      </c>
      <c r="AB30" s="19">
        <f>wheel!M32</f>
        <v>30</v>
      </c>
      <c r="AC30" s="166">
        <f>AA30*'current calib'!$B$11-'current calib'!$B$10</f>
        <v>6.6402799957103635</v>
      </c>
      <c r="AD30" s="155">
        <f t="shared" si="16"/>
        <v>0.22134266652367879</v>
      </c>
      <c r="AE30" s="20">
        <f>R30/(X30/charge/constants!$B$3)</f>
        <v>9.7555214504668925E-9</v>
      </c>
      <c r="AF30" s="59">
        <f>S30/(X30/charge/constants!$B$3)</f>
        <v>6.5036172999640608E-10</v>
      </c>
      <c r="AG30" s="60">
        <f t="shared" si="8"/>
        <v>6.6666014041236121E-2</v>
      </c>
      <c r="AH30" s="23">
        <f>AE30/eval!$E$18</f>
        <v>1.1814551976692674E-8</v>
      </c>
      <c r="AI30" s="20">
        <f>AF30/eval!$E$18</f>
        <v>7.8762908796910779E-10</v>
      </c>
      <c r="AJ30" s="55"/>
      <c r="AK30" s="146">
        <f t="shared" si="9"/>
        <v>1.1416682966916813E-8</v>
      </c>
      <c r="AL30" s="20">
        <f t="shared" si="10"/>
        <v>7.6110474697681756E-10</v>
      </c>
      <c r="AM30" s="60">
        <f t="shared" si="11"/>
        <v>6.6666014041236121E-2</v>
      </c>
      <c r="AN30" s="32"/>
      <c r="AO30" s="23">
        <f t="shared" si="17"/>
        <v>866612581.85008037</v>
      </c>
      <c r="AP30" s="20">
        <f t="shared" si="18"/>
        <v>57773606.549929351</v>
      </c>
      <c r="AQ30" s="32"/>
      <c r="AR30" s="20" t="e">
        <f t="array" ref="AR30">SUM(IF($A30=runs!$C$2:$C$304,runs!$BS$2:$BS$304*runs!$BU$2:$BU$304))/SUM(IF($A30=runs!$C$2:$C$304,runs!$BU$2:$BU$304))</f>
        <v>#DIV/0!</v>
      </c>
      <c r="AS30" s="32" t="e">
        <f t="array" ref="AS30">SQRT(SUM(IF($A30=runs_catXX,(runs!$BU$2:$BU$304*runs!$BT$2:$BT$304)^2))/SUM(IF($A30=runs_catXX,(runs!$BU$2:$BU$304)))^2)</f>
        <v>#DIV/0!</v>
      </c>
      <c r="AT30" s="21" t="e">
        <f t="shared" si="12"/>
        <v>#DIV/0!</v>
      </c>
      <c r="AU30" s="32" t="e">
        <f t="array" ref="AU30">SQRT(SUM(IF(A30=runs!$C$2:$C$304,((runs!$BS$2:$BS$304-AR30)/runs!$BT$2:$BT$304)^2))/((F30-1)*SUM(IF(A30=runs_catXX,1/runs!$BT$2:$BT$304^2))))</f>
        <v>#DIV/0!</v>
      </c>
      <c r="AV30" s="21" t="e">
        <f t="shared" si="13"/>
        <v>#DIV/0!</v>
      </c>
      <c r="AW30" s="32" t="e">
        <f t="shared" si="14"/>
        <v>#DIV/0!</v>
      </c>
      <c r="AX30" s="21" t="e">
        <f t="shared" si="15"/>
        <v>#DIV/0!</v>
      </c>
      <c r="AY30" s="21"/>
      <c r="AZ30" s="289" t="e">
        <f t="array" ref="AZ30">SUM(IF($AY30=$D$5:$D$44,targets_turn.norm*$BB$5:$BB$44))/SUM(IF($AY30=$D$5:D62,$BB$5:$BB$44))</f>
        <v>#N/A</v>
      </c>
    </row>
    <row r="31" spans="1:56" x14ac:dyDescent="0.2">
      <c r="A31" s="29">
        <v>26</v>
      </c>
      <c r="B31" s="50" t="e">
        <f>VLOOKUP($A31,Rohdaten!F$3:H$1000,2,0)</f>
        <v>#N/A</v>
      </c>
      <c r="C31" s="29" t="e">
        <f>VLOOKUP($A31,Rohdaten!F$3:H$1000,3,0)</f>
        <v>#N/A</v>
      </c>
      <c r="D31" s="51" t="str">
        <f t="shared" si="0"/>
        <v>missing</v>
      </c>
      <c r="E31" s="51">
        <f>wheel!Q33</f>
        <v>0</v>
      </c>
      <c r="F31" s="53">
        <f t="array" ref="F31">SUM(IF($A31=runs_catXX,1,0))</f>
        <v>0</v>
      </c>
      <c r="G31" s="138"/>
      <c r="H31" s="138"/>
      <c r="I31" s="69" t="e">
        <f t="array" ref="I31">SUM(IF($A31=runs_catXX,runs_turn.weight*runs_turn.norm))/SUM(IF($A31=runs_catXX,runs_turn.weight))</f>
        <v>#DIV/0!</v>
      </c>
      <c r="J31" s="67" t="e">
        <f t="array" ref="J31">SQRT(SUM(IF($A31=runs_catXX,(runs_turn.weight*runs_e_turn.norm)^2))/SUM(IF($A31=runs_catXX,(runs_turn.weight)))^2)</f>
        <v>#DIV/0!</v>
      </c>
      <c r="K31" s="54" t="e">
        <f t="shared" si="1"/>
        <v>#DIV/0!</v>
      </c>
      <c r="L31" s="67" t="e">
        <f t="array" ref="L31">SQRT(SUM(IF(A31=runs_catXX,((runs_turn.norm-I31)/runs_e_turn.norm)^2))/((F31-1)*SUM(IF(A31=runs_catXX,1/runs_e_turn.norm^2))))</f>
        <v>#DIV/0!</v>
      </c>
      <c r="M31" s="54" t="e">
        <f t="shared" si="2"/>
        <v>#DIV/0!</v>
      </c>
      <c r="N31" s="53" t="e">
        <f t="shared" si="3"/>
        <v>#DIV/0!</v>
      </c>
      <c r="O31" s="72" t="e">
        <f t="shared" si="4"/>
        <v>#DIV/0!</v>
      </c>
      <c r="Q31" s="56">
        <f t="array" ref="Q31">SUM(IF($A31=runs!$C$2:$C$304,runs!M$2:M$304))</f>
        <v>0</v>
      </c>
      <c r="R31" s="29">
        <f t="array" ref="R31">SUM(IF($A31=runs!$C$2:$C$304,runs!L$2:L$304))</f>
        <v>0</v>
      </c>
      <c r="S31" s="55">
        <f t="shared" si="19"/>
        <v>1</v>
      </c>
      <c r="T31" s="134" t="e">
        <f t="shared" si="20"/>
        <v>#DIV/0!</v>
      </c>
      <c r="U31" s="32" t="e">
        <f t="shared" si="5"/>
        <v>#DIV/0!</v>
      </c>
      <c r="V31" s="32">
        <f t="array" ref="V31">SUM(IF($A31=runs!$C$3:$C$304,runs!I$3:I$304*runs!M$3:M$304))</f>
        <v>0</v>
      </c>
      <c r="W31" s="34" t="e">
        <f t="shared" si="6"/>
        <v>#DIV/0!</v>
      </c>
      <c r="X31" s="20">
        <f t="array" ref="X31">SUM(IF($A31=runs!$C$3:$C$304,runs!O$3:O$304))</f>
        <v>0</v>
      </c>
      <c r="Y31" s="20">
        <f>X31/charge/constants!$B$3/constants!$B$5*238</f>
        <v>0</v>
      </c>
      <c r="Z31" s="20" t="e">
        <f>Y31/(wheel!M33/1000000)</f>
        <v>#DIV/0!</v>
      </c>
      <c r="AA31" s="32" t="e">
        <f t="shared" si="7"/>
        <v>#DIV/0!</v>
      </c>
      <c r="AB31" s="89" t="e">
        <f>#REF!</f>
        <v>#REF!</v>
      </c>
      <c r="AC31" s="166" t="e">
        <f>AA31*'current calib'!$B$11-'current calib'!$B$10</f>
        <v>#DIV/0!</v>
      </c>
      <c r="AD31" s="155" t="e">
        <f t="shared" si="16"/>
        <v>#DIV/0!</v>
      </c>
      <c r="AE31" s="20" t="e">
        <f>R31/(X31/charge/constants!$B$3)</f>
        <v>#DIV/0!</v>
      </c>
      <c r="AF31" s="59" t="e">
        <f>S31/(X31/charge/constants!$B$3)</f>
        <v>#DIV/0!</v>
      </c>
      <c r="AG31" s="60" t="e">
        <f t="shared" si="8"/>
        <v>#DIV/0!</v>
      </c>
      <c r="AH31" s="23" t="e">
        <f>AE31/eval!$E$18</f>
        <v>#DIV/0!</v>
      </c>
      <c r="AI31" s="20" t="e">
        <f>AF31/eval!$E$18</f>
        <v>#DIV/0!</v>
      </c>
      <c r="AJ31" s="55"/>
      <c r="AK31" s="146" t="e">
        <f t="shared" si="9"/>
        <v>#DIV/0!</v>
      </c>
      <c r="AL31" s="20" t="e">
        <f t="shared" si="10"/>
        <v>#DIV/0!</v>
      </c>
      <c r="AM31" s="60" t="e">
        <f t="shared" si="11"/>
        <v>#DIV/0!</v>
      </c>
      <c r="AN31" s="32"/>
      <c r="AO31" s="23" t="e">
        <f t="shared" si="17"/>
        <v>#DIV/0!</v>
      </c>
      <c r="AP31" s="20" t="e">
        <f t="shared" si="18"/>
        <v>#DIV/0!</v>
      </c>
      <c r="AQ31" s="32"/>
      <c r="AR31" s="20" t="e">
        <f t="array" ref="AR31">SUM(IF($A31=runs!$C$2:$C$304,runs!$BS$2:$BS$304*runs!$BU$2:$BU$304))/SUM(IF($A31=runs!$C$2:$C$304,runs!$BU$2:$BU$304))</f>
        <v>#DIV/0!</v>
      </c>
      <c r="AS31" s="32" t="e">
        <f t="array" ref="AS31">SQRT(SUM(IF($A31=runs_catXX,(runs!$BU$2:$BU$304*runs!$BT$2:$BT$304)^2))/SUM(IF($A31=runs_catXX,(runs!$BU$2:$BU$304)))^2)</f>
        <v>#DIV/0!</v>
      </c>
      <c r="AT31" s="21" t="e">
        <f t="shared" si="12"/>
        <v>#DIV/0!</v>
      </c>
      <c r="AU31" s="32" t="e">
        <f t="array" ref="AU31">SQRT(SUM(IF(A31=runs!$C$2:$C$304,((runs!$BS$2:$BS$304-AR31)/runs!$BT$2:$BT$304)^2))/((F31-1)*SUM(IF(A31=runs_catXX,1/runs!$BT$2:$BT$304^2))))</f>
        <v>#DIV/0!</v>
      </c>
      <c r="AV31" s="21" t="e">
        <f t="shared" si="13"/>
        <v>#DIV/0!</v>
      </c>
      <c r="AW31" s="32" t="e">
        <f t="shared" si="14"/>
        <v>#DIV/0!</v>
      </c>
      <c r="AX31" s="21" t="e">
        <f t="shared" si="15"/>
        <v>#DIV/0!</v>
      </c>
      <c r="AY31" s="21"/>
      <c r="AZ31" s="289" t="e">
        <f t="array" ref="AZ31">SUM(IF($AY31=$D$5:$D$44,targets_turn.norm*$BB$5:$BB$44))/SUM(IF($AY31=$D$5:D63,$BB$5:$BB$44))</f>
        <v>#N/A</v>
      </c>
    </row>
    <row r="32" spans="1:56" x14ac:dyDescent="0.2">
      <c r="A32" s="29">
        <v>27</v>
      </c>
      <c r="B32" s="50" t="e">
        <f>VLOOKUP($A32,Rohdaten!F$3:H$1000,2,0)</f>
        <v>#N/A</v>
      </c>
      <c r="C32" s="29" t="e">
        <f>VLOOKUP($A32,Rohdaten!F$3:H$1000,3,0)</f>
        <v>#N/A</v>
      </c>
      <c r="D32" s="51" t="str">
        <f t="shared" si="0"/>
        <v>missing</v>
      </c>
      <c r="E32" s="51">
        <f>wheel!Q34</f>
        <v>0</v>
      </c>
      <c r="F32" s="53">
        <f t="array" ref="F32">SUM(IF($A32=runs_catXX,1,0))</f>
        <v>0</v>
      </c>
      <c r="G32" s="138"/>
      <c r="H32" s="138"/>
      <c r="I32" s="69" t="e">
        <f t="array" ref="I32">SUM(IF($A32=runs_catXX,runs_turn.weight*runs_turn.norm))/SUM(IF($A32=runs_catXX,runs_turn.weight))</f>
        <v>#DIV/0!</v>
      </c>
      <c r="J32" s="67" t="e">
        <f t="array" ref="J32">SQRT(SUM(IF($A32=runs_catXX,(runs_turn.weight*runs_e_turn.norm)^2))/SUM(IF($A32=runs_catXX,(runs_turn.weight)))^2)</f>
        <v>#DIV/0!</v>
      </c>
      <c r="K32" s="54" t="e">
        <f t="shared" si="1"/>
        <v>#DIV/0!</v>
      </c>
      <c r="L32" s="67" t="e">
        <f t="array" ref="L32">SQRT(SUM(IF(A32=runs_catXX,((runs_turn.norm-I32)/runs_e_turn.norm)^2))/((F32-1)*SUM(IF(A32=runs_catXX,1/runs_e_turn.norm^2))))</f>
        <v>#DIV/0!</v>
      </c>
      <c r="M32" s="54" t="e">
        <f t="shared" si="2"/>
        <v>#DIV/0!</v>
      </c>
      <c r="N32" s="73" t="e">
        <f t="shared" si="3"/>
        <v>#DIV/0!</v>
      </c>
      <c r="O32" s="72" t="e">
        <f t="shared" si="4"/>
        <v>#DIV/0!</v>
      </c>
      <c r="Q32" s="56">
        <f t="array" ref="Q32">SUM(IF($A32=runs!$C$2:$C$304,runs!M$2:M$304))</f>
        <v>0</v>
      </c>
      <c r="R32" s="29">
        <f t="array" ref="R32">SUM(IF($A32=runs!$C$2:$C$304,runs!L$2:L$304))</f>
        <v>0</v>
      </c>
      <c r="S32" s="55">
        <f t="shared" si="19"/>
        <v>1</v>
      </c>
      <c r="T32" s="134" t="e">
        <f t="shared" si="20"/>
        <v>#DIV/0!</v>
      </c>
      <c r="U32" s="32" t="e">
        <f t="shared" si="5"/>
        <v>#DIV/0!</v>
      </c>
      <c r="V32" s="32">
        <f t="array" ref="V32">SUM(IF($A32=runs!$C$3:$C$304,runs!I$3:I$304*runs!M$3:M$304))</f>
        <v>0</v>
      </c>
      <c r="W32" s="34" t="e">
        <f t="shared" si="6"/>
        <v>#DIV/0!</v>
      </c>
      <c r="X32" s="20">
        <f t="array" ref="X32">SUM(IF($A32=runs!$C$3:$C$304,runs!O$3:O$304))</f>
        <v>0</v>
      </c>
      <c r="Y32" s="20">
        <f>X32/charge/constants!$B$3/constants!$B$5*238</f>
        <v>0</v>
      </c>
      <c r="Z32" s="20" t="e">
        <f>Y32/(wheel!M34/1000000)</f>
        <v>#DIV/0!</v>
      </c>
      <c r="AA32" s="32" t="e">
        <f t="shared" si="7"/>
        <v>#DIV/0!</v>
      </c>
      <c r="AB32" s="89" t="e">
        <f>#REF!</f>
        <v>#REF!</v>
      </c>
      <c r="AC32" s="166" t="e">
        <f>AA32*'current calib'!$B$11-'current calib'!$B$10</f>
        <v>#DIV/0!</v>
      </c>
      <c r="AD32" s="155" t="e">
        <f t="shared" si="16"/>
        <v>#DIV/0!</v>
      </c>
      <c r="AE32" s="20" t="e">
        <f>R32/(X32/charge/constants!$B$3)</f>
        <v>#DIV/0!</v>
      </c>
      <c r="AF32" s="59" t="e">
        <f>S32/(X32/charge/constants!$B$3)</f>
        <v>#DIV/0!</v>
      </c>
      <c r="AG32" s="60" t="e">
        <f t="shared" si="8"/>
        <v>#DIV/0!</v>
      </c>
      <c r="AH32" s="23" t="e">
        <f>AE32/eval!$E$18</f>
        <v>#DIV/0!</v>
      </c>
      <c r="AI32" s="20" t="e">
        <f>AF32/eval!$E$18</f>
        <v>#DIV/0!</v>
      </c>
      <c r="AJ32" s="55"/>
      <c r="AK32" s="146" t="e">
        <f t="shared" si="9"/>
        <v>#DIV/0!</v>
      </c>
      <c r="AL32" s="20" t="e">
        <f t="shared" si="10"/>
        <v>#DIV/0!</v>
      </c>
      <c r="AM32" s="60" t="e">
        <f t="shared" si="11"/>
        <v>#DIV/0!</v>
      </c>
      <c r="AN32" s="32"/>
      <c r="AO32" s="23" t="e">
        <f t="shared" si="17"/>
        <v>#DIV/0!</v>
      </c>
      <c r="AP32" s="20" t="e">
        <f t="shared" si="18"/>
        <v>#DIV/0!</v>
      </c>
      <c r="AQ32" s="32"/>
      <c r="AR32" s="20" t="e">
        <f t="array" ref="AR32">SUM(IF($A32=runs!$C$2:$C$304,runs!$BS$2:$BS$304*runs!$BU$2:$BU$304))/SUM(IF($A32=runs!$C$2:$C$304,runs!$BU$2:$BU$304))</f>
        <v>#DIV/0!</v>
      </c>
      <c r="AS32" s="32" t="e">
        <f t="array" ref="AS32">SQRT(SUM(IF($A32=runs_catXX,(runs!$BU$2:$BU$304*runs!$BT$2:$BT$304)^2))/SUM(IF($A32=runs_catXX,(runs!$BU$2:$BU$304)))^2)</f>
        <v>#DIV/0!</v>
      </c>
      <c r="AT32" s="21" t="e">
        <f t="shared" si="12"/>
        <v>#DIV/0!</v>
      </c>
      <c r="AU32" s="32" t="e">
        <f t="array" ref="AU32">SQRT(SUM(IF(A32=runs!$C$2:$C$304,((runs!$BS$2:$BS$304-AR32)/runs!$BT$2:$BT$304)^2))/((F32-1)*SUM(IF(A32=runs_catXX,1/runs!$BT$2:$BT$304^2))))</f>
        <v>#DIV/0!</v>
      </c>
      <c r="AV32" s="21" t="e">
        <f t="shared" si="13"/>
        <v>#DIV/0!</v>
      </c>
      <c r="AW32" s="32" t="e">
        <f t="shared" si="14"/>
        <v>#DIV/0!</v>
      </c>
      <c r="AX32" s="21" t="e">
        <f t="shared" si="15"/>
        <v>#DIV/0!</v>
      </c>
      <c r="AY32" s="21"/>
      <c r="AZ32" s="289" t="e">
        <f t="array" ref="AZ32">SUM(IF($AY32=$D$5:$D$44,targets_turn.norm*$BB$5:$BB$44))/SUM(IF($AY32=$D$5:D64,$BB$5:$BB$44))</f>
        <v>#N/A</v>
      </c>
    </row>
    <row r="33" spans="1:52" x14ac:dyDescent="0.2">
      <c r="A33" s="29">
        <v>28</v>
      </c>
      <c r="B33" s="50" t="e">
        <f>VLOOKUP($A33,Rohdaten!F$3:H$1000,2,0)</f>
        <v>#N/A</v>
      </c>
      <c r="C33" s="29" t="e">
        <f>VLOOKUP($A33,Rohdaten!F$3:H$1000,3,0)</f>
        <v>#N/A</v>
      </c>
      <c r="D33" s="51" t="str">
        <f t="shared" si="0"/>
        <v>missing</v>
      </c>
      <c r="E33" s="51">
        <f>wheel!Q35</f>
        <v>0</v>
      </c>
      <c r="F33" s="53">
        <f t="array" ref="F33">SUM(IF($A33=runs_catXX,1,0))</f>
        <v>0</v>
      </c>
      <c r="G33" s="138"/>
      <c r="H33" s="138"/>
      <c r="I33" s="69" t="e">
        <f t="array" ref="I33">SUM(IF($A33=runs_catXX,runs_turn.weight*runs_turn.norm))/SUM(IF($A33=runs_catXX,runs_turn.weight))</f>
        <v>#DIV/0!</v>
      </c>
      <c r="J33" s="67" t="e">
        <f t="array" ref="J33">SQRT(SUM(IF($A33=runs_catXX,(runs_turn.weight*runs_e_turn.norm)^2))/SUM(IF($A33=runs_catXX,(runs_turn.weight)))^2)</f>
        <v>#DIV/0!</v>
      </c>
      <c r="K33" s="54" t="e">
        <f t="shared" si="1"/>
        <v>#DIV/0!</v>
      </c>
      <c r="L33" s="67" t="e">
        <f t="array" ref="L33">SQRT(SUM(IF(A33=runs_catXX,((runs_turn.norm-I33)/runs_e_turn.norm)^2))/((F33-1)*SUM(IF(A33=runs_catXX,1/runs_e_turn.norm^2))))</f>
        <v>#DIV/0!</v>
      </c>
      <c r="M33" s="54" t="e">
        <f t="shared" si="2"/>
        <v>#DIV/0!</v>
      </c>
      <c r="N33" s="53" t="e">
        <f t="shared" si="3"/>
        <v>#DIV/0!</v>
      </c>
      <c r="O33" s="72" t="e">
        <f t="shared" si="4"/>
        <v>#DIV/0!</v>
      </c>
      <c r="Q33" s="56">
        <f t="array" ref="Q33">SUM(IF($A33=runs!$C$2:$C$304,runs!M$2:M$304))</f>
        <v>0</v>
      </c>
      <c r="R33" s="29">
        <f t="array" ref="R33">SUM(IF($A33=runs!$C$2:$C$304,runs!L$2:L$304))</f>
        <v>0</v>
      </c>
      <c r="S33" s="55">
        <f t="shared" si="19"/>
        <v>1</v>
      </c>
      <c r="T33" s="134" t="e">
        <f t="shared" si="20"/>
        <v>#DIV/0!</v>
      </c>
      <c r="U33" s="32" t="e">
        <f t="shared" si="5"/>
        <v>#DIV/0!</v>
      </c>
      <c r="V33" s="32">
        <f t="array" ref="V33">SUM(IF($A33=runs!$C$3:$C$304,runs!I$3:I$304*runs!M$3:M$304))</f>
        <v>0</v>
      </c>
      <c r="W33" s="34" t="e">
        <f t="shared" si="6"/>
        <v>#DIV/0!</v>
      </c>
      <c r="X33" s="20">
        <f t="array" ref="X33">SUM(IF($A33=runs!$C$3:$C$304,runs!O$3:O$304))</f>
        <v>0</v>
      </c>
      <c r="Y33" s="20">
        <f>X33/charge/constants!$B$3/constants!$B$5*238</f>
        <v>0</v>
      </c>
      <c r="Z33" s="20" t="e">
        <f>Y33/(wheel!M35/1000000)</f>
        <v>#DIV/0!</v>
      </c>
      <c r="AA33" s="32" t="e">
        <f t="shared" si="7"/>
        <v>#DIV/0!</v>
      </c>
      <c r="AB33" s="89" t="e">
        <f>#REF!</f>
        <v>#REF!</v>
      </c>
      <c r="AC33" s="166" t="e">
        <f>AA33*'current calib'!$B$11-'current calib'!$B$10</f>
        <v>#DIV/0!</v>
      </c>
      <c r="AD33" s="155" t="e">
        <f t="shared" si="16"/>
        <v>#DIV/0!</v>
      </c>
      <c r="AE33" s="20" t="e">
        <f>R33/(X33/charge/constants!$B$3)</f>
        <v>#DIV/0!</v>
      </c>
      <c r="AF33" s="59" t="e">
        <f>S33/(X33/charge/constants!$B$3)</f>
        <v>#DIV/0!</v>
      </c>
      <c r="AG33" s="60" t="e">
        <f t="shared" si="8"/>
        <v>#DIV/0!</v>
      </c>
      <c r="AH33" s="23" t="e">
        <f>AE33/eval!$E$18</f>
        <v>#DIV/0!</v>
      </c>
      <c r="AI33" s="20" t="e">
        <f>AF33/eval!$E$18</f>
        <v>#DIV/0!</v>
      </c>
      <c r="AJ33" s="55"/>
      <c r="AK33" s="146" t="e">
        <f t="shared" si="9"/>
        <v>#DIV/0!</v>
      </c>
      <c r="AL33" s="20" t="e">
        <f t="shared" si="10"/>
        <v>#DIV/0!</v>
      </c>
      <c r="AM33" s="60" t="e">
        <f t="shared" si="11"/>
        <v>#DIV/0!</v>
      </c>
      <c r="AN33" s="32"/>
      <c r="AO33" s="23" t="e">
        <f t="shared" si="17"/>
        <v>#DIV/0!</v>
      </c>
      <c r="AP33" s="20" t="e">
        <f t="shared" si="18"/>
        <v>#DIV/0!</v>
      </c>
      <c r="AQ33" s="32"/>
      <c r="AR33" s="20" t="e">
        <f t="array" ref="AR33">SUM(IF($A33=runs!$C$2:$C$304,runs!$BS$2:$BS$304*runs!$BU$2:$BU$304))/SUM(IF($A33=runs!$C$2:$C$304,runs!$BU$2:$BU$304))</f>
        <v>#DIV/0!</v>
      </c>
      <c r="AS33" s="32" t="e">
        <f t="array" ref="AS33">SQRT(SUM(IF($A33=runs_catXX,(runs!$BU$2:$BU$304*runs!$BT$2:$BT$304)^2))/SUM(IF($A33=runs_catXX,(runs!$BU$2:$BU$304)))^2)</f>
        <v>#DIV/0!</v>
      </c>
      <c r="AT33" s="21" t="e">
        <f t="shared" si="12"/>
        <v>#DIV/0!</v>
      </c>
      <c r="AU33" s="32" t="e">
        <f t="array" ref="AU33">SQRT(SUM(IF(A33=runs!$C$2:$C$304,((runs!$BS$2:$BS$304-AR33)/runs!$BT$2:$BT$304)^2))/((F33-1)*SUM(IF(A33=runs_catXX,1/runs!$BT$2:$BT$304^2))))</f>
        <v>#DIV/0!</v>
      </c>
      <c r="AV33" s="21" t="e">
        <f t="shared" si="13"/>
        <v>#DIV/0!</v>
      </c>
      <c r="AW33" s="32" t="e">
        <f t="shared" si="14"/>
        <v>#DIV/0!</v>
      </c>
      <c r="AX33" s="21" t="e">
        <f t="shared" si="15"/>
        <v>#DIV/0!</v>
      </c>
      <c r="AY33" s="21"/>
      <c r="AZ33" s="289" t="e">
        <f t="array" ref="AZ33">SUM(IF($AY33=$D$5:$D$44,targets_turn.norm*$BB$5:$BB$44))/SUM(IF($AY33=$D$5:D65,$BB$5:$BB$44))</f>
        <v>#N/A</v>
      </c>
    </row>
    <row r="34" spans="1:52" x14ac:dyDescent="0.2">
      <c r="A34" s="29">
        <v>29</v>
      </c>
      <c r="B34" s="50" t="e">
        <f>VLOOKUP($A34,Rohdaten!F$3:H$1000,2,0)</f>
        <v>#N/A</v>
      </c>
      <c r="C34" s="29" t="e">
        <f>VLOOKUP($A34,Rohdaten!F$3:H$1000,3,0)</f>
        <v>#N/A</v>
      </c>
      <c r="D34" s="51" t="str">
        <f t="shared" si="0"/>
        <v>missing</v>
      </c>
      <c r="E34" s="51">
        <f>wheel!Q36</f>
        <v>0</v>
      </c>
      <c r="F34" s="53">
        <f t="array" ref="F34">SUM(IF($A34=runs_catXX,1,0))</f>
        <v>0</v>
      </c>
      <c r="G34" s="138"/>
      <c r="H34" s="138"/>
      <c r="I34" s="69" t="e">
        <f t="array" ref="I34">SUM(IF($A34=runs_catXX,runs_turn.weight*runs_turn.norm))/SUM(IF($A34=runs_catXX,runs_turn.weight))</f>
        <v>#DIV/0!</v>
      </c>
      <c r="J34" s="67" t="e">
        <f t="array" ref="J34">SQRT(SUM(IF($A34=runs_catXX,(runs_turn.weight*runs_e_turn.norm)^2))/SUM(IF($A34=runs_catXX,(runs_turn.weight)))^2)</f>
        <v>#DIV/0!</v>
      </c>
      <c r="K34" s="54" t="e">
        <f t="shared" si="1"/>
        <v>#DIV/0!</v>
      </c>
      <c r="L34" s="67" t="e">
        <f t="array" ref="L34">SQRT(SUM(IF(A34=runs_catXX,((runs_turn.norm-I34)/runs_e_turn.norm)^2))/((F34-1)*SUM(IF(A34=runs_catXX,1/runs_e_turn.norm^2))))</f>
        <v>#DIV/0!</v>
      </c>
      <c r="M34" s="54" t="e">
        <f t="shared" si="2"/>
        <v>#DIV/0!</v>
      </c>
      <c r="N34" s="53" t="e">
        <f t="shared" si="3"/>
        <v>#DIV/0!</v>
      </c>
      <c r="O34" s="72" t="e">
        <f t="shared" si="4"/>
        <v>#DIV/0!</v>
      </c>
      <c r="Q34" s="56">
        <f t="array" ref="Q34">SUM(IF($A34=runs!$C$2:$C$304,runs!M$2:M$304))</f>
        <v>0</v>
      </c>
      <c r="R34" s="29">
        <f t="array" ref="R34">SUM(IF($A34=runs!$C$2:$C$304,runs!L$2:L$304))</f>
        <v>0</v>
      </c>
      <c r="S34" s="55">
        <f t="shared" si="19"/>
        <v>1</v>
      </c>
      <c r="T34" s="134" t="e">
        <f t="shared" si="20"/>
        <v>#DIV/0!</v>
      </c>
      <c r="U34" s="32" t="e">
        <f t="shared" si="5"/>
        <v>#DIV/0!</v>
      </c>
      <c r="V34" s="32">
        <f t="array" ref="V34">SUM(IF($A34=runs!$C$3:$C$304,runs!I$3:I$304*runs!M$3:M$304))</f>
        <v>0</v>
      </c>
      <c r="W34" s="34" t="e">
        <f t="shared" si="6"/>
        <v>#DIV/0!</v>
      </c>
      <c r="X34" s="20">
        <f t="array" ref="X34">SUM(IF($A34=runs!$C$3:$C$304,runs!O$3:O$304))</f>
        <v>0</v>
      </c>
      <c r="Y34" s="20">
        <f>X34/charge/constants!$B$3/constants!$B$5*238</f>
        <v>0</v>
      </c>
      <c r="Z34" s="20" t="e">
        <f>Y34/(wheel!M36/1000000)</f>
        <v>#DIV/0!</v>
      </c>
      <c r="AA34" s="32" t="e">
        <f t="shared" si="7"/>
        <v>#DIV/0!</v>
      </c>
      <c r="AB34" s="89" t="e">
        <f>#REF!</f>
        <v>#REF!</v>
      </c>
      <c r="AC34" s="166" t="e">
        <f>AA34*'current calib'!$B$11-'current calib'!$B$10</f>
        <v>#DIV/0!</v>
      </c>
      <c r="AD34" s="155" t="e">
        <f t="shared" si="16"/>
        <v>#DIV/0!</v>
      </c>
      <c r="AE34" s="20" t="e">
        <f>R34/(X34/charge/constants!$B$3)</f>
        <v>#DIV/0!</v>
      </c>
      <c r="AF34" s="59" t="e">
        <f>S34/(X34/charge/constants!$B$3)</f>
        <v>#DIV/0!</v>
      </c>
      <c r="AG34" s="60" t="e">
        <f t="shared" si="8"/>
        <v>#DIV/0!</v>
      </c>
      <c r="AH34" s="23" t="e">
        <f>AE34/eval!$E$18</f>
        <v>#DIV/0!</v>
      </c>
      <c r="AI34" s="20" t="e">
        <f>AF34/eval!$E$18</f>
        <v>#DIV/0!</v>
      </c>
      <c r="AJ34" s="55"/>
      <c r="AK34" s="146" t="e">
        <f t="shared" si="9"/>
        <v>#DIV/0!</v>
      </c>
      <c r="AL34" s="20" t="e">
        <f t="shared" si="10"/>
        <v>#DIV/0!</v>
      </c>
      <c r="AM34" s="60" t="e">
        <f t="shared" si="11"/>
        <v>#DIV/0!</v>
      </c>
      <c r="AN34" s="32"/>
      <c r="AO34" s="23" t="e">
        <f t="shared" si="17"/>
        <v>#DIV/0!</v>
      </c>
      <c r="AP34" s="20" t="e">
        <f t="shared" si="18"/>
        <v>#DIV/0!</v>
      </c>
      <c r="AQ34" s="32"/>
      <c r="AR34" s="20" t="e">
        <f t="array" ref="AR34">SUM(IF($A34=runs!$C$2:$C$304,runs!$BS$2:$BS$304*runs!$BU$2:$BU$304))/SUM(IF($A34=runs!$C$2:$C$304,runs!$BU$2:$BU$304))</f>
        <v>#DIV/0!</v>
      </c>
      <c r="AS34" s="32" t="e">
        <f t="array" ref="AS34">SQRT(SUM(IF($A34=runs_catXX,(runs!$BU$2:$BU$304*runs!$BT$2:$BT$304)^2))/SUM(IF($A34=runs_catXX,(runs!$BU$2:$BU$304)))^2)</f>
        <v>#DIV/0!</v>
      </c>
      <c r="AT34" s="21" t="e">
        <f t="shared" si="12"/>
        <v>#DIV/0!</v>
      </c>
      <c r="AU34" s="32" t="e">
        <f t="array" ref="AU34">SQRT(SUM(IF(A34=runs!$C$2:$C$304,((runs!$BS$2:$BS$304-AR34)/runs!$BT$2:$BT$304)^2))/((F34-1)*SUM(IF(A34=runs_catXX,1/runs!$BT$2:$BT$304^2))))</f>
        <v>#DIV/0!</v>
      </c>
      <c r="AV34" s="21" t="e">
        <f t="shared" si="13"/>
        <v>#DIV/0!</v>
      </c>
      <c r="AW34" s="32" t="e">
        <f t="shared" si="14"/>
        <v>#DIV/0!</v>
      </c>
      <c r="AX34" s="21" t="e">
        <f t="shared" si="15"/>
        <v>#DIV/0!</v>
      </c>
      <c r="AY34" s="21"/>
      <c r="AZ34" s="289" t="e">
        <f t="array" ref="AZ34">SUM(IF($AY34=$D$5:$D$44,targets_turn.norm*$BB$5:$BB$44))/SUM(IF($AY34=$D$5:D66,$BB$5:$BB$44))</f>
        <v>#N/A</v>
      </c>
    </row>
    <row r="35" spans="1:52" x14ac:dyDescent="0.2">
      <c r="A35" s="29">
        <v>30</v>
      </c>
      <c r="B35" s="50" t="str">
        <f>VLOOKUP($A35,Rohdaten!F$3:H$1000,2,0)</f>
        <v>Vienna-KkU_D30+Fe02@30</v>
      </c>
      <c r="C35" s="29" t="str">
        <f>VLOOKUP($A35,Rohdaten!F$3:H$1000,3,0)</f>
        <v>Vienna_KkU</v>
      </c>
      <c r="D35" s="51" t="str">
        <f t="shared" si="0"/>
        <v>Vienna_KkU</v>
      </c>
      <c r="E35" s="51">
        <f>wheel!Q37</f>
        <v>0</v>
      </c>
      <c r="F35" s="53">
        <f t="array" ref="F35">SUM(IF($A35=runs_catXX,1,0))</f>
        <v>31</v>
      </c>
      <c r="G35" s="138"/>
      <c r="H35" s="138"/>
      <c r="I35" s="69" t="e">
        <f t="array" ref="I35">SUM(IF($A35=runs_catXX,runs_turn.weight*runs_turn.norm))/SUM(IF($A35=runs_catXX,runs_turn.weight))</f>
        <v>#VALUE!</v>
      </c>
      <c r="J35" s="67" t="e">
        <f t="array" ref="J35">SQRT(SUM(IF($A35=runs_catXX,(runs_turn.weight*runs_e_turn.norm)^2))/SUM(IF($A35=runs_catXX,(runs_turn.weight)))^2)</f>
        <v>#VALUE!</v>
      </c>
      <c r="K35" s="54" t="e">
        <f t="shared" si="1"/>
        <v>#VALUE!</v>
      </c>
      <c r="L35" s="67" t="e">
        <f t="array" ref="L35">SQRT(SUM(IF(A35=runs_catXX,((runs_turn.norm-I35)/runs_e_turn.norm)^2))/((F35-1)*SUM(IF(A35=runs_catXX,1/runs_e_turn.norm^2))))</f>
        <v>#VALUE!</v>
      </c>
      <c r="M35" s="54" t="e">
        <f t="shared" si="2"/>
        <v>#VALUE!</v>
      </c>
      <c r="N35" s="53" t="e">
        <f t="shared" si="3"/>
        <v>#VALUE!</v>
      </c>
      <c r="O35" s="72" t="e">
        <f t="shared" si="4"/>
        <v>#VALUE!</v>
      </c>
      <c r="Q35" s="56">
        <f t="array" ref="Q35">SUM(IF($A35=runs!$C$2:$C$304,runs!M$2:M$304))</f>
        <v>5772.064276885043</v>
      </c>
      <c r="R35" s="29">
        <f t="array" ref="R35">SUM(IF($A35=runs!$C$2:$C$304,runs!L$2:L$304))</f>
        <v>545</v>
      </c>
      <c r="S35" s="55">
        <f t="shared" si="19"/>
        <v>23.366642891095847</v>
      </c>
      <c r="T35" s="134">
        <f t="shared" si="20"/>
        <v>9.4420292958711668E-2</v>
      </c>
      <c r="U35" s="32">
        <f t="shared" si="5"/>
        <v>4.0482298481447103E-3</v>
      </c>
      <c r="V35" s="32" t="e">
        <f t="array" ref="V35">SUM(IF($A35=runs!$C$3:$C$304,runs!I$3:I$304*runs!M$3:M$304))</f>
        <v>#VALUE!</v>
      </c>
      <c r="W35" s="34" t="e">
        <f t="shared" si="6"/>
        <v>#VALUE!</v>
      </c>
      <c r="X35" s="20" t="e">
        <f t="array" ref="X35">SUM(IF($A35=runs!$C$3:$C$304,runs!O$3:O$304))</f>
        <v>#VALUE!</v>
      </c>
      <c r="Y35" s="20" t="e">
        <f>X35/charge/constants!$B$3/constants!$B$5*238</f>
        <v>#VALUE!</v>
      </c>
      <c r="Z35" s="20" t="e">
        <f>Y35/(wheel!M37/1000000)</f>
        <v>#VALUE!</v>
      </c>
      <c r="AA35" s="32" t="e">
        <f t="shared" si="7"/>
        <v>#VALUE!</v>
      </c>
      <c r="AB35" s="19">
        <f>wheel!M37</f>
        <v>100</v>
      </c>
      <c r="AC35" s="166" t="e">
        <f>AA35*'current calib'!$B$11-'current calib'!$B$10</f>
        <v>#VALUE!</v>
      </c>
      <c r="AD35" s="155" t="e">
        <f t="shared" si="16"/>
        <v>#VALUE!</v>
      </c>
      <c r="AE35" s="20" t="e">
        <f>R35/(X35/charge/constants!$B$3)</f>
        <v>#VALUE!</v>
      </c>
      <c r="AF35" s="59" t="e">
        <f>S35/(X35/charge/constants!$B$3)</f>
        <v>#VALUE!</v>
      </c>
      <c r="AG35" s="60" t="e">
        <f t="shared" si="8"/>
        <v>#VALUE!</v>
      </c>
      <c r="AH35" s="23" t="e">
        <f>AE35/eval!$E$18</f>
        <v>#VALUE!</v>
      </c>
      <c r="AI35" s="20" t="e">
        <f>AF35/eval!$E$18</f>
        <v>#VALUE!</v>
      </c>
      <c r="AJ35" s="55"/>
      <c r="AK35" s="146" t="e">
        <f t="shared" si="9"/>
        <v>#VALUE!</v>
      </c>
      <c r="AL35" s="20" t="e">
        <f t="shared" si="10"/>
        <v>#VALUE!</v>
      </c>
      <c r="AM35" s="60" t="e">
        <f t="shared" si="11"/>
        <v>#VALUE!</v>
      </c>
      <c r="AN35" s="32"/>
      <c r="AO35" s="23" t="e">
        <f t="shared" si="17"/>
        <v>#VALUE!</v>
      </c>
      <c r="AP35" s="20" t="e">
        <f t="shared" si="18"/>
        <v>#VALUE!</v>
      </c>
      <c r="AQ35" s="32"/>
      <c r="AR35" s="20" t="e">
        <f t="array" ref="AR35">SUM(IF($A35=runs!$C$2:$C$304,runs!$BS$2:$BS$304*runs!$BU$2:$BU$304))/SUM(IF($A35=runs!$C$2:$C$304,runs!$BU$2:$BU$304))</f>
        <v>#DIV/0!</v>
      </c>
      <c r="AS35" s="32" t="e">
        <f t="array" ref="AS35">SQRT(SUM(IF($A35=runs_catXX,(runs!$BU$2:$BU$304*runs!$BT$2:$BT$304)^2))/SUM(IF($A35=runs_catXX,(runs!$BU$2:$BU$304)))^2)</f>
        <v>#DIV/0!</v>
      </c>
      <c r="AT35" s="21" t="e">
        <f t="shared" si="12"/>
        <v>#DIV/0!</v>
      </c>
      <c r="AU35" s="32" t="e">
        <f t="array" ref="AU35">SQRT(SUM(IF(A35=runs!$C$2:$C$304,((runs!$BS$2:$BS$304-AR35)/runs!$BT$2:$BT$304)^2))/((F35-1)*SUM(IF(A35=runs_catXX,1/runs!$BT$2:$BT$304^2))))</f>
        <v>#DIV/0!</v>
      </c>
      <c r="AV35" s="21" t="e">
        <f t="shared" si="13"/>
        <v>#DIV/0!</v>
      </c>
      <c r="AW35" s="32" t="e">
        <f t="shared" si="14"/>
        <v>#DIV/0!</v>
      </c>
      <c r="AX35" s="21" t="e">
        <f t="shared" si="15"/>
        <v>#DIV/0!</v>
      </c>
      <c r="AY35" s="21"/>
      <c r="AZ35" s="289" t="e">
        <f t="array" ref="AZ35">SUM(IF($AY35=$D$5:$D$44,targets_turn.norm*$BB$5:$BB$44))/SUM(IF($AY35=$D$5:D67,$BB$5:$BB$44))</f>
        <v>#N/A</v>
      </c>
    </row>
    <row r="36" spans="1:52" x14ac:dyDescent="0.2">
      <c r="A36" s="29">
        <v>31</v>
      </c>
      <c r="B36" s="50" t="e">
        <f>VLOOKUP($A36,Rohdaten!F$3:H$1000,2,0)</f>
        <v>#N/A</v>
      </c>
      <c r="C36" s="29" t="e">
        <f>VLOOKUP($A36,Rohdaten!F$3:H$1000,3,0)</f>
        <v>#N/A</v>
      </c>
      <c r="D36" s="51" t="str">
        <f t="shared" si="0"/>
        <v>missing</v>
      </c>
      <c r="E36" s="51">
        <f>wheel!Q38</f>
        <v>0</v>
      </c>
      <c r="F36" s="53">
        <f t="array" ref="F36">SUM(IF($A36=runs_catXX,1,0))</f>
        <v>0</v>
      </c>
      <c r="G36" s="138"/>
      <c r="H36" s="138"/>
      <c r="I36" s="69" t="e">
        <f t="array" ref="I36">SUM(IF($A36=runs_catXX,runs_turn.weight*runs_turn.norm))/SUM(IF($A36=runs_catXX,runs_turn.weight))</f>
        <v>#DIV/0!</v>
      </c>
      <c r="J36" s="67" t="e">
        <f t="array" ref="J36">SQRT(SUM(IF($A36=runs_catXX,(runs_turn.weight*runs_e_turn.norm)^2))/SUM(IF($A36=runs_catXX,(runs_turn.weight)))^2)</f>
        <v>#DIV/0!</v>
      </c>
      <c r="K36" s="54" t="e">
        <f t="shared" si="1"/>
        <v>#DIV/0!</v>
      </c>
      <c r="L36" s="67" t="e">
        <f t="array" ref="L36">SQRT(SUM(IF(A36=runs_catXX,((runs_turn.norm-I36)/runs_e_turn.norm)^2))/((F36-1)*SUM(IF(A36=runs_catXX,1/runs_e_turn.norm^2))))</f>
        <v>#DIV/0!</v>
      </c>
      <c r="M36" s="54" t="e">
        <f t="shared" si="2"/>
        <v>#DIV/0!</v>
      </c>
      <c r="N36" s="53" t="e">
        <f t="shared" si="3"/>
        <v>#DIV/0!</v>
      </c>
      <c r="O36" s="72" t="e">
        <f t="shared" si="4"/>
        <v>#DIV/0!</v>
      </c>
      <c r="Q36" s="56">
        <f t="array" ref="Q36">SUM(IF($A36=runs!$C$2:$C$304,runs!M$2:M$304))</f>
        <v>0</v>
      </c>
      <c r="R36" s="29">
        <f t="array" ref="R36">SUM(IF($A36=runs!$C$2:$C$304,runs!L$2:L$304))</f>
        <v>0</v>
      </c>
      <c r="S36" s="55">
        <f t="shared" si="19"/>
        <v>1</v>
      </c>
      <c r="T36" s="134" t="e">
        <f t="shared" si="20"/>
        <v>#DIV/0!</v>
      </c>
      <c r="U36" s="32" t="e">
        <f t="shared" si="5"/>
        <v>#DIV/0!</v>
      </c>
      <c r="V36" s="32">
        <f t="array" ref="V36">SUM(IF($A36=runs!$C$3:$C$304,runs!I$3:I$304*runs!M$3:M$304))</f>
        <v>0</v>
      </c>
      <c r="W36" s="34" t="e">
        <f t="shared" si="6"/>
        <v>#DIV/0!</v>
      </c>
      <c r="X36" s="20">
        <f t="array" ref="X36">SUM(IF($A36=runs!$C$3:$C$304,runs!O$3:O$304))</f>
        <v>0</v>
      </c>
      <c r="Y36" s="20">
        <f>X36/charge/constants!$B$3/constants!$B$5*238</f>
        <v>0</v>
      </c>
      <c r="Z36" s="20" t="e">
        <f>Y36/(wheel!M38/1000000)</f>
        <v>#DIV/0!</v>
      </c>
      <c r="AA36" s="32" t="e">
        <f t="shared" si="7"/>
        <v>#DIV/0!</v>
      </c>
      <c r="AB36" s="89" t="e">
        <f>#REF!</f>
        <v>#REF!</v>
      </c>
      <c r="AC36" s="166" t="e">
        <f>AA36*'current calib'!$B$11-'current calib'!$B$10</f>
        <v>#DIV/0!</v>
      </c>
      <c r="AD36" s="155" t="e">
        <f t="shared" si="16"/>
        <v>#DIV/0!</v>
      </c>
      <c r="AE36" s="20" t="e">
        <f>R36/(X36/charge/constants!$B$3)</f>
        <v>#DIV/0!</v>
      </c>
      <c r="AF36" s="59" t="e">
        <f>S36/(X36/charge/constants!$B$3)</f>
        <v>#DIV/0!</v>
      </c>
      <c r="AG36" s="60" t="e">
        <f t="shared" si="8"/>
        <v>#DIV/0!</v>
      </c>
      <c r="AH36" s="23" t="e">
        <f>AE36/eval!$E$18</f>
        <v>#DIV/0!</v>
      </c>
      <c r="AI36" s="20" t="e">
        <f>AF36/eval!$E$18</f>
        <v>#DIV/0!</v>
      </c>
      <c r="AJ36" s="55"/>
      <c r="AK36" s="146" t="e">
        <f t="shared" si="9"/>
        <v>#DIV/0!</v>
      </c>
      <c r="AL36" s="20" t="e">
        <f t="shared" si="10"/>
        <v>#DIV/0!</v>
      </c>
      <c r="AM36" s="60" t="e">
        <f t="shared" si="11"/>
        <v>#DIV/0!</v>
      </c>
      <c r="AN36" s="32"/>
      <c r="AO36" s="23" t="e">
        <f t="shared" si="17"/>
        <v>#DIV/0!</v>
      </c>
      <c r="AP36" s="20" t="e">
        <f t="shared" si="18"/>
        <v>#DIV/0!</v>
      </c>
      <c r="AQ36" s="32"/>
      <c r="AR36" s="20" t="e">
        <f t="array" ref="AR36">SUM(IF($A36=runs!$C$2:$C$304,runs!$BS$2:$BS$304*runs!$BU$2:$BU$304))/SUM(IF($A36=runs!$C$2:$C$304,runs!$BU$2:$BU$304))</f>
        <v>#DIV/0!</v>
      </c>
      <c r="AS36" s="32" t="e">
        <f t="array" ref="AS36">SQRT(SUM(IF($A36=runs_catXX,(runs!$BU$2:$BU$304*runs!$BT$2:$BT$304)^2))/SUM(IF($A36=runs_catXX,(runs!$BU$2:$BU$304)))^2)</f>
        <v>#DIV/0!</v>
      </c>
      <c r="AT36" s="21" t="e">
        <f t="shared" si="12"/>
        <v>#DIV/0!</v>
      </c>
      <c r="AU36" s="32" t="e">
        <f t="array" ref="AU36">SQRT(SUM(IF(A36=runs!$C$2:$C$304,((runs!$BS$2:$BS$304-AR36)/runs!$BT$2:$BT$304)^2))/((F36-1)*SUM(IF(A36=runs_catXX,1/runs!$BT$2:$BT$304^2))))</f>
        <v>#DIV/0!</v>
      </c>
      <c r="AV36" s="21" t="e">
        <f t="shared" si="13"/>
        <v>#DIV/0!</v>
      </c>
      <c r="AW36" s="32" t="e">
        <f t="shared" si="14"/>
        <v>#DIV/0!</v>
      </c>
      <c r="AX36" s="21" t="e">
        <f t="shared" si="15"/>
        <v>#DIV/0!</v>
      </c>
      <c r="AY36" s="21"/>
      <c r="AZ36" s="289" t="e">
        <f t="array" ref="AZ36">SUM(IF($AY36=$D$5:$D$44,targets_turn.norm*$BB$5:$BB$44))/SUM(IF($AY36=$D$5:D68,$BB$5:$BB$44))</f>
        <v>#N/A</v>
      </c>
    </row>
    <row r="37" spans="1:52" x14ac:dyDescent="0.2">
      <c r="A37" s="29">
        <v>32</v>
      </c>
      <c r="B37" s="50" t="e">
        <f>VLOOKUP($A37,Rohdaten!F$3:H$1000,2,0)</f>
        <v>#N/A</v>
      </c>
      <c r="C37" s="29" t="e">
        <f>VLOOKUP($A37,Rohdaten!F$3:H$1000,3,0)</f>
        <v>#N/A</v>
      </c>
      <c r="D37" s="51" t="str">
        <f t="shared" si="0"/>
        <v>missing</v>
      </c>
      <c r="E37" s="51">
        <f>wheel!Q39</f>
        <v>0</v>
      </c>
      <c r="F37" s="53">
        <f t="array" ref="F37">SUM(IF($A37=runs_catXX,1,0))</f>
        <v>0</v>
      </c>
      <c r="G37" s="138"/>
      <c r="H37" s="138"/>
      <c r="I37" s="69" t="e">
        <f t="array" ref="I37">SUM(IF($A37=runs_catXX,runs_turn.weight*runs_turn.norm))/SUM(IF($A37=runs_catXX,runs_turn.weight))</f>
        <v>#DIV/0!</v>
      </c>
      <c r="J37" s="67" t="e">
        <f t="array" ref="J37">SQRT(SUM(IF($A37=runs_catXX,(runs_turn.weight*runs_e_turn.norm)^2))/SUM(IF($A37=runs_catXX,(runs_turn.weight)))^2)</f>
        <v>#DIV/0!</v>
      </c>
      <c r="K37" s="54" t="e">
        <f t="shared" si="1"/>
        <v>#DIV/0!</v>
      </c>
      <c r="L37" s="67" t="e">
        <f t="array" ref="L37">SQRT(SUM(IF(A37=runs_catXX,((runs_turn.norm-I37)/runs_e_turn.norm)^2))/((F37-1)*SUM(IF(A37=runs_catXX,1/runs_e_turn.norm^2))))</f>
        <v>#DIV/0!</v>
      </c>
      <c r="M37" s="54" t="e">
        <f t="shared" si="2"/>
        <v>#DIV/0!</v>
      </c>
      <c r="N37" s="73" t="e">
        <f t="shared" si="3"/>
        <v>#DIV/0!</v>
      </c>
      <c r="O37" s="72" t="e">
        <f t="shared" si="4"/>
        <v>#DIV/0!</v>
      </c>
      <c r="Q37" s="56">
        <f t="array" ref="Q37">SUM(IF($A37=runs!$C$2:$C$304,runs!M$2:M$304))</f>
        <v>0</v>
      </c>
      <c r="R37" s="29">
        <f t="array" ref="R37">SUM(IF($A37=runs!$C$2:$C$304,runs!L$2:L$304))</f>
        <v>0</v>
      </c>
      <c r="S37" s="55">
        <f t="shared" si="19"/>
        <v>1</v>
      </c>
      <c r="T37" s="134" t="e">
        <f t="shared" si="20"/>
        <v>#DIV/0!</v>
      </c>
      <c r="U37" s="32" t="e">
        <f t="shared" si="5"/>
        <v>#DIV/0!</v>
      </c>
      <c r="V37" s="32">
        <f t="array" ref="V37">SUM(IF($A37=runs!$C$3:$C$304,runs!I$3:I$304*runs!M$3:M$304))</f>
        <v>0</v>
      </c>
      <c r="W37" s="34" t="e">
        <f t="shared" si="6"/>
        <v>#DIV/0!</v>
      </c>
      <c r="X37" s="20">
        <f t="array" ref="X37">SUM(IF($A37=runs!$C$3:$C$304,runs!O$3:O$304))</f>
        <v>0</v>
      </c>
      <c r="Y37" s="20">
        <f>X37/charge/constants!$B$3/constants!$B$5*238</f>
        <v>0</v>
      </c>
      <c r="Z37" s="20" t="e">
        <f>Y37/(wheel!M39/1000000)</f>
        <v>#DIV/0!</v>
      </c>
      <c r="AA37" s="32" t="e">
        <f t="shared" si="7"/>
        <v>#DIV/0!</v>
      </c>
      <c r="AB37" s="19">
        <f>wheel!M39</f>
        <v>0</v>
      </c>
      <c r="AC37" s="166" t="e">
        <f>AA37*'current calib'!$B$11-'current calib'!$B$10</f>
        <v>#DIV/0!</v>
      </c>
      <c r="AD37" s="155" t="e">
        <f t="shared" si="16"/>
        <v>#DIV/0!</v>
      </c>
      <c r="AE37" s="20" t="e">
        <f>R37/(X37/charge/constants!$B$3)</f>
        <v>#DIV/0!</v>
      </c>
      <c r="AF37" s="59" t="e">
        <f>S37/(X37/charge/constants!$B$3)</f>
        <v>#DIV/0!</v>
      </c>
      <c r="AG37" s="60" t="e">
        <f t="shared" si="8"/>
        <v>#DIV/0!</v>
      </c>
      <c r="AH37" s="23" t="e">
        <f>AE37/eval!$E$18</f>
        <v>#DIV/0!</v>
      </c>
      <c r="AI37" s="20" t="e">
        <f>AF37/eval!$E$18</f>
        <v>#DIV/0!</v>
      </c>
      <c r="AJ37" s="55"/>
      <c r="AK37" s="146" t="e">
        <f t="shared" si="9"/>
        <v>#DIV/0!</v>
      </c>
      <c r="AL37" s="20" t="e">
        <f t="shared" si="10"/>
        <v>#DIV/0!</v>
      </c>
      <c r="AM37" s="60" t="e">
        <f t="shared" si="11"/>
        <v>#DIV/0!</v>
      </c>
      <c r="AN37" s="32"/>
      <c r="AO37" s="23" t="e">
        <f t="shared" si="17"/>
        <v>#DIV/0!</v>
      </c>
      <c r="AP37" s="20" t="e">
        <f t="shared" si="18"/>
        <v>#DIV/0!</v>
      </c>
      <c r="AQ37" s="32"/>
      <c r="AR37" s="20" t="e">
        <f t="array" ref="AR37">SUM(IF($A37=runs!$C$2:$C$304,runs!$BS$2:$BS$304*runs!$BU$2:$BU$304))/SUM(IF($A37=runs!$C$2:$C$304,runs!$BU$2:$BU$304))</f>
        <v>#DIV/0!</v>
      </c>
      <c r="AS37" s="32" t="e">
        <f t="array" ref="AS37">SQRT(SUM(IF($A37=runs_catXX,(runs!$BU$2:$BU$304*runs!$BT$2:$BT$304)^2))/SUM(IF($A37=runs_catXX,(runs!$BU$2:$BU$304)))^2)</f>
        <v>#DIV/0!</v>
      </c>
      <c r="AT37" s="21" t="e">
        <f t="shared" si="12"/>
        <v>#DIV/0!</v>
      </c>
      <c r="AU37" s="32" t="e">
        <f t="array" ref="AU37">SQRT(SUM(IF(A37=runs!$C$2:$C$304,((runs!$BS$2:$BS$304-AR37)/runs!$BT$2:$BT$304)^2))/((F37-1)*SUM(IF(A37=runs_catXX,1/runs!$BT$2:$BT$304^2))))</f>
        <v>#DIV/0!</v>
      </c>
      <c r="AV37" s="21" t="e">
        <f t="shared" si="13"/>
        <v>#DIV/0!</v>
      </c>
      <c r="AW37" s="32" t="e">
        <f t="shared" si="14"/>
        <v>#DIV/0!</v>
      </c>
      <c r="AX37" s="21" t="e">
        <f t="shared" si="15"/>
        <v>#DIV/0!</v>
      </c>
      <c r="AY37" s="21"/>
      <c r="AZ37" s="289" t="e">
        <f t="array" ref="AZ37">SUM(IF($AY37=$D$5:$D$44,targets_turn.norm*$BB$5:$BB$44))/SUM(IF($AY37=$D$5:D69,$BB$5:$BB$44))</f>
        <v>#N/A</v>
      </c>
    </row>
    <row r="38" spans="1:52" x14ac:dyDescent="0.2">
      <c r="A38" s="29">
        <v>33</v>
      </c>
      <c r="B38" s="50" t="e">
        <f>VLOOKUP($A38,Rohdaten!F$3:H$1000,2,0)</f>
        <v>#N/A</v>
      </c>
      <c r="C38" s="29" t="e">
        <f>VLOOKUP($A38,Rohdaten!F$3:H$1000,3,0)</f>
        <v>#N/A</v>
      </c>
      <c r="D38" s="51" t="str">
        <f t="shared" si="0"/>
        <v>missing</v>
      </c>
      <c r="E38" s="51">
        <f>wheel!Q40</f>
        <v>0</v>
      </c>
      <c r="F38" s="53">
        <f t="array" ref="F38">SUM(IF($A38=runs_catXX,1,0))</f>
        <v>0</v>
      </c>
      <c r="G38" s="138"/>
      <c r="H38" s="138"/>
      <c r="I38" s="69" t="e">
        <f t="array" ref="I38">SUM(IF($A38=runs_catXX,runs_turn.weight*runs_turn.norm))/SUM(IF($A38=runs_catXX,runs_turn.weight))</f>
        <v>#DIV/0!</v>
      </c>
      <c r="J38" s="67" t="e">
        <f t="array" ref="J38">SQRT(SUM(IF($A38=runs_catXX,(runs_turn.weight*runs_e_turn.norm)^2))/SUM(IF($A38=runs_catXX,(runs_turn.weight)))^2)</f>
        <v>#DIV/0!</v>
      </c>
      <c r="K38" s="54" t="e">
        <f t="shared" si="1"/>
        <v>#DIV/0!</v>
      </c>
      <c r="L38" s="67" t="e">
        <f t="array" ref="L38">SQRT(SUM(IF(A38=runs_catXX,((runs_turn.norm-I38)/runs_e_turn.norm)^2))/((F38-1)*SUM(IF(A38=runs_catXX,1/runs_e_turn.norm^2))))</f>
        <v>#DIV/0!</v>
      </c>
      <c r="M38" s="54" t="e">
        <f t="shared" si="2"/>
        <v>#DIV/0!</v>
      </c>
      <c r="N38" s="73" t="e">
        <f t="shared" si="3"/>
        <v>#DIV/0!</v>
      </c>
      <c r="O38" s="72" t="e">
        <f t="shared" si="4"/>
        <v>#DIV/0!</v>
      </c>
      <c r="Q38" s="56">
        <f t="array" ref="Q38">SUM(IF($A38=runs!$C$2:$C$304,runs!M$2:M$304))</f>
        <v>0</v>
      </c>
      <c r="R38" s="29">
        <f t="array" ref="R38">SUM(IF($A38=runs!$C$2:$C$304,runs!L$2:L$304))</f>
        <v>0</v>
      </c>
      <c r="S38" s="55">
        <f t="shared" si="19"/>
        <v>1</v>
      </c>
      <c r="T38" s="134" t="e">
        <f t="shared" si="20"/>
        <v>#DIV/0!</v>
      </c>
      <c r="U38" s="32" t="e">
        <f t="shared" si="5"/>
        <v>#DIV/0!</v>
      </c>
      <c r="V38" s="32">
        <f t="array" ref="V38">SUM(IF($A38=runs!$C$3:$C$304,runs!I$3:I$304*runs!M$3:M$304))</f>
        <v>0</v>
      </c>
      <c r="W38" s="34" t="e">
        <f t="shared" si="6"/>
        <v>#DIV/0!</v>
      </c>
      <c r="X38" s="20">
        <f t="array" ref="X38">SUM(IF($A38=runs!$C$3:$C$304,runs!O$3:O$304))</f>
        <v>0</v>
      </c>
      <c r="Y38" s="20">
        <f>X38/charge/constants!$B$3/constants!$B$5*238</f>
        <v>0</v>
      </c>
      <c r="Z38" s="20" t="e">
        <f>Y38/(wheel!M40/1000000)</f>
        <v>#DIV/0!</v>
      </c>
      <c r="AA38" s="32" t="e">
        <f t="shared" si="7"/>
        <v>#DIV/0!</v>
      </c>
      <c r="AB38" s="19">
        <f>wheel!M40</f>
        <v>0</v>
      </c>
      <c r="AC38" s="166" t="e">
        <f>AA38*'current calib'!$B$11-'current calib'!$B$10</f>
        <v>#DIV/0!</v>
      </c>
      <c r="AD38" s="155" t="e">
        <f t="shared" si="16"/>
        <v>#DIV/0!</v>
      </c>
      <c r="AE38" s="20" t="e">
        <f>R38/(X38/charge/constants!$B$3)</f>
        <v>#DIV/0!</v>
      </c>
      <c r="AF38" s="59" t="e">
        <f>S38/(X38/charge/constants!$B$3)</f>
        <v>#DIV/0!</v>
      </c>
      <c r="AG38" s="60" t="e">
        <f t="shared" si="8"/>
        <v>#DIV/0!</v>
      </c>
      <c r="AH38" s="23" t="e">
        <f>AE38/eval!$E$18</f>
        <v>#DIV/0!</v>
      </c>
      <c r="AI38" s="20" t="e">
        <f>AF38/eval!$E$18</f>
        <v>#DIV/0!</v>
      </c>
      <c r="AJ38" s="55"/>
      <c r="AK38" s="146" t="e">
        <f t="shared" si="9"/>
        <v>#DIV/0!</v>
      </c>
      <c r="AL38" s="20" t="e">
        <f t="shared" si="10"/>
        <v>#DIV/0!</v>
      </c>
      <c r="AM38" s="60" t="e">
        <f t="shared" si="11"/>
        <v>#DIV/0!</v>
      </c>
      <c r="AN38" s="32"/>
      <c r="AO38" s="23" t="e">
        <f t="shared" si="17"/>
        <v>#DIV/0!</v>
      </c>
      <c r="AP38" s="20" t="e">
        <f t="shared" si="18"/>
        <v>#DIV/0!</v>
      </c>
      <c r="AQ38" s="32"/>
      <c r="AR38" s="20" t="e">
        <f t="array" ref="AR38">SUM(IF($A38=runs!$C$2:$C$304,runs!$BS$2:$BS$304*runs!$BU$2:$BU$304))/SUM(IF($A38=runs!$C$2:$C$304,runs!$BU$2:$BU$304))</f>
        <v>#DIV/0!</v>
      </c>
      <c r="AS38" s="32" t="e">
        <f t="array" ref="AS38">SQRT(SUM(IF($A38=runs_catXX,(runs!$BU$2:$BU$304*runs!$BT$2:$BT$304)^2))/SUM(IF($A38=runs_catXX,(runs!$BU$2:$BU$304)))^2)</f>
        <v>#DIV/0!</v>
      </c>
      <c r="AT38" s="21" t="e">
        <f t="shared" si="12"/>
        <v>#DIV/0!</v>
      </c>
      <c r="AU38" s="32" t="e">
        <f t="array" ref="AU38">SQRT(SUM(IF(A38=runs!$C$2:$C$304,((runs!$BS$2:$BS$304-AR38)/runs!$BT$2:$BT$304)^2))/((F38-1)*SUM(IF(A38=runs_catXX,1/runs!$BT$2:$BT$304^2))))</f>
        <v>#DIV/0!</v>
      </c>
      <c r="AV38" s="21" t="e">
        <f t="shared" si="13"/>
        <v>#DIV/0!</v>
      </c>
      <c r="AW38" s="32" t="e">
        <f t="shared" si="14"/>
        <v>#DIV/0!</v>
      </c>
      <c r="AX38" s="21" t="e">
        <f t="shared" si="15"/>
        <v>#DIV/0!</v>
      </c>
      <c r="AY38" s="21"/>
      <c r="AZ38" s="289" t="e">
        <f t="array" ref="AZ38">SUM(IF($AY38=$D$5:$D$44,targets_turn.norm*$BB$5:$BB$44))/SUM(IF($AY38=$D$5:D70,$BB$5:$BB$44))</f>
        <v>#N/A</v>
      </c>
    </row>
    <row r="39" spans="1:52" x14ac:dyDescent="0.2">
      <c r="A39" s="29">
        <v>34</v>
      </c>
      <c r="B39" s="50" t="e">
        <f>VLOOKUP($A39,Rohdaten!F$3:H$1000,2,0)</f>
        <v>#N/A</v>
      </c>
      <c r="C39" s="29" t="e">
        <f>VLOOKUP($A39,Rohdaten!F$3:H$1000,3,0)</f>
        <v>#N/A</v>
      </c>
      <c r="D39" s="51" t="str">
        <f t="shared" si="0"/>
        <v>missing</v>
      </c>
      <c r="E39" s="51">
        <f>wheel!Q41</f>
        <v>0</v>
      </c>
      <c r="F39" s="53">
        <f t="array" ref="F39">SUM(IF($A39=runs_catXX,1,0))</f>
        <v>0</v>
      </c>
      <c r="G39" s="138"/>
      <c r="H39" s="138"/>
      <c r="I39" s="69" t="e">
        <f t="array" ref="I39">SUM(IF($A39=runs_catXX,runs_turn.weight*runs_turn.norm))/SUM(IF($A39=runs_catXX,runs_turn.weight))</f>
        <v>#DIV/0!</v>
      </c>
      <c r="J39" s="67" t="e">
        <f t="array" ref="J39">SQRT(SUM(IF($A39=runs_catXX,(runs_turn.weight*runs_e_turn.norm)^2))/SUM(IF($A39=runs_catXX,(runs_turn.weight)))^2)</f>
        <v>#DIV/0!</v>
      </c>
      <c r="K39" s="54" t="e">
        <f t="shared" si="1"/>
        <v>#DIV/0!</v>
      </c>
      <c r="L39" s="67" t="e">
        <f t="array" ref="L39">SQRT(SUM(IF(A39=runs_catXX,((runs_turn.norm-I39)/runs_e_turn.norm)^2))/((F39-1)*SUM(IF(A39=runs_catXX,1/runs_e_turn.norm^2))))</f>
        <v>#DIV/0!</v>
      </c>
      <c r="M39" s="54" t="e">
        <f t="shared" si="2"/>
        <v>#DIV/0!</v>
      </c>
      <c r="N39" s="53" t="e">
        <f t="shared" si="3"/>
        <v>#DIV/0!</v>
      </c>
      <c r="O39" s="72" t="e">
        <f t="shared" si="4"/>
        <v>#DIV/0!</v>
      </c>
      <c r="Q39" s="56">
        <f t="array" ref="Q39">SUM(IF($A39=runs!$C$2:$C$304,runs!M$2:M$304))</f>
        <v>0</v>
      </c>
      <c r="R39" s="29">
        <f t="array" ref="R39">SUM(IF($A39=runs!$C$2:$C$304,runs!L$2:L$304))</f>
        <v>0</v>
      </c>
      <c r="S39" s="55">
        <f t="shared" si="19"/>
        <v>1</v>
      </c>
      <c r="T39" s="134" t="e">
        <f t="shared" si="20"/>
        <v>#DIV/0!</v>
      </c>
      <c r="U39" s="32" t="e">
        <f t="shared" si="5"/>
        <v>#DIV/0!</v>
      </c>
      <c r="V39" s="32">
        <f t="array" ref="V39">SUM(IF($A39=runs!$C$3:$C$304,runs!I$3:I$304*runs!M$3:M$304))</f>
        <v>0</v>
      </c>
      <c r="W39" s="34" t="e">
        <f t="shared" si="6"/>
        <v>#DIV/0!</v>
      </c>
      <c r="X39" s="20">
        <f t="array" ref="X39">SUM(IF($A39=runs!$C$3:$C$304,runs!O$3:O$304))</f>
        <v>0</v>
      </c>
      <c r="Y39" s="20">
        <f>X39/charge/constants!$B$3/constants!$B$5*238</f>
        <v>0</v>
      </c>
      <c r="Z39" s="20" t="e">
        <f>Y39/(wheel!M41/1000000)</f>
        <v>#DIV/0!</v>
      </c>
      <c r="AA39" s="32" t="e">
        <f t="shared" si="7"/>
        <v>#DIV/0!</v>
      </c>
      <c r="AB39" s="19">
        <f>wheel!M41</f>
        <v>0</v>
      </c>
      <c r="AC39" s="166" t="e">
        <f>AA39*'current calib'!$B$11-'current calib'!$B$10</f>
        <v>#DIV/0!</v>
      </c>
      <c r="AD39" s="155" t="e">
        <f t="shared" si="16"/>
        <v>#DIV/0!</v>
      </c>
      <c r="AE39" s="20" t="e">
        <f>R39/(X39/charge/constants!$B$3)</f>
        <v>#DIV/0!</v>
      </c>
      <c r="AF39" s="59" t="e">
        <f>S39/(X39/charge/constants!$B$3)</f>
        <v>#DIV/0!</v>
      </c>
      <c r="AG39" s="60" t="e">
        <f t="shared" si="8"/>
        <v>#DIV/0!</v>
      </c>
      <c r="AH39" s="23" t="e">
        <f>AE39/eval!$E$18</f>
        <v>#DIV/0!</v>
      </c>
      <c r="AI39" s="20" t="e">
        <f>AF39/eval!$E$18</f>
        <v>#DIV/0!</v>
      </c>
      <c r="AJ39" s="55"/>
      <c r="AK39" s="146" t="e">
        <f t="shared" si="9"/>
        <v>#DIV/0!</v>
      </c>
      <c r="AL39" s="20" t="e">
        <f t="shared" si="10"/>
        <v>#DIV/0!</v>
      </c>
      <c r="AM39" s="60" t="e">
        <f t="shared" si="11"/>
        <v>#DIV/0!</v>
      </c>
      <c r="AN39" s="32"/>
      <c r="AO39" s="23" t="e">
        <f t="shared" si="17"/>
        <v>#DIV/0!</v>
      </c>
      <c r="AP39" s="20" t="e">
        <f t="shared" si="18"/>
        <v>#DIV/0!</v>
      </c>
      <c r="AQ39" s="32"/>
      <c r="AR39" s="20" t="e">
        <f t="array" ref="AR39">SUM(IF($A39=runs!$C$2:$C$304,runs!$BS$2:$BS$304*runs!$BU$2:$BU$304))/SUM(IF($A39=runs!$C$2:$C$304,runs!$BU$2:$BU$304))</f>
        <v>#DIV/0!</v>
      </c>
      <c r="AS39" s="32" t="e">
        <f t="array" ref="AS39">SQRT(SUM(IF($A39=runs_catXX,(runs!$BU$2:$BU$304*runs!$BT$2:$BT$304)^2))/SUM(IF($A39=runs_catXX,(runs!$BU$2:$BU$304)))^2)</f>
        <v>#DIV/0!</v>
      </c>
      <c r="AT39" s="21" t="e">
        <f t="shared" si="12"/>
        <v>#DIV/0!</v>
      </c>
      <c r="AU39" s="32" t="e">
        <f t="array" ref="AU39">SQRT(SUM(IF(A39=runs!$C$2:$C$304,((runs!$BS$2:$BS$304-AR39)/runs!$BT$2:$BT$304)^2))/((F39-1)*SUM(IF(A39=runs_catXX,1/runs!$BT$2:$BT$304^2))))</f>
        <v>#DIV/0!</v>
      </c>
      <c r="AV39" s="21" t="e">
        <f t="shared" si="13"/>
        <v>#DIV/0!</v>
      </c>
      <c r="AW39" s="32" t="e">
        <f t="shared" si="14"/>
        <v>#DIV/0!</v>
      </c>
      <c r="AX39" s="21" t="e">
        <f t="shared" si="15"/>
        <v>#DIV/0!</v>
      </c>
      <c r="AY39" s="21"/>
      <c r="AZ39" s="289" t="e">
        <f t="array" ref="AZ39">SUM(IF($AY39=$D$5:$D$44,targets_turn.norm*$BB$5:$BB$44))/SUM(IF($AY39=$D$5:D71,$BB$5:$BB$44))</f>
        <v>#N/A</v>
      </c>
    </row>
    <row r="40" spans="1:52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1" t="str">
        <f t="shared" si="0"/>
        <v>Vienna-US8</v>
      </c>
      <c r="E40" s="51">
        <f>wheel!Q42</f>
        <v>0</v>
      </c>
      <c r="F40" s="53">
        <f t="array" ref="F40">SUM(IF($A40=runs_catXX,1,0))</f>
        <v>14</v>
      </c>
      <c r="G40" s="138"/>
      <c r="H40" s="138"/>
      <c r="I40" s="69">
        <f t="array" ref="I40">SUM(IF($A40=runs_catXX,runs_turn.weight*runs_turn.norm))/SUM(IF($A40=runs_catXX,runs_turn.weight))</f>
        <v>9.9031982356873838E-9</v>
      </c>
      <c r="J40" s="67">
        <f t="array" ref="J40">SQRT(SUM(IF($A40=runs_catXX,(runs_turn.weight*runs_e_turn.norm)^2))/SUM(IF($A40=runs_catXX,(runs_turn.weight)))^2)</f>
        <v>1.500660480395473E-10</v>
      </c>
      <c r="K40" s="54">
        <f t="shared" si="1"/>
        <v>1.5153291337617173E-2</v>
      </c>
      <c r="L40" s="67">
        <f t="array" ref="L40">SQRT(SUM(IF(A40=runs_catXX,((runs_turn.norm-I40)/runs_e_turn.norm)^2))/((F40-1)*SUM(IF(A40=runs_catXX,1/runs_e_turn.norm^2))))</f>
        <v>1.0256390567986063E-10</v>
      </c>
      <c r="M40" s="54">
        <f t="shared" si="2"/>
        <v>1.0356644716073548E-2</v>
      </c>
      <c r="N40" s="53">
        <f t="shared" si="3"/>
        <v>1.500660480395473E-10</v>
      </c>
      <c r="O40" s="72">
        <f t="shared" si="4"/>
        <v>1.5153291337617173E-2</v>
      </c>
      <c r="Q40" s="56">
        <f t="array" ref="Q40">SUM(IF($A40=runs!$C$2:$C$304,runs!M$2:M$304))</f>
        <v>2785.5377008652658</v>
      </c>
      <c r="R40" s="29">
        <f t="array" ref="R40">SUM(IF($A40=runs!$C$2:$C$304,runs!L$2:L$304))</f>
        <v>4375</v>
      </c>
      <c r="S40" s="55">
        <f t="shared" si="19"/>
        <v>66.151341634164908</v>
      </c>
      <c r="T40" s="134">
        <f t="shared" si="20"/>
        <v>1.5706123807410695</v>
      </c>
      <c r="U40" s="32">
        <f t="shared" si="5"/>
        <v>2.3748140839600359E-2</v>
      </c>
      <c r="V40" s="32">
        <f t="array" ref="V40">SUM(IF($A40=runs!$C$3:$C$304,runs!I$3:I$304*runs!M$3:M$304))</f>
        <v>2.6471245954728278E-7</v>
      </c>
      <c r="W40" s="34">
        <f t="shared" si="6"/>
        <v>9.5031009440315841E-11</v>
      </c>
      <c r="X40" s="20">
        <f t="array" ref="X40">SUM(IF($A40=runs!$C$3:$C$304,runs!O$3:O$304))</f>
        <v>2.6471245954728278E-7</v>
      </c>
      <c r="Y40" s="20">
        <f>X40/charge/constants!$B$3/constants!$B$5*238</f>
        <v>2.1765698400533606E-10</v>
      </c>
      <c r="Z40" s="20">
        <f>Y40/(wheel!M42/1000000)</f>
        <v>7.2552328001778684E-6</v>
      </c>
      <c r="AA40" s="32">
        <f t="shared" si="7"/>
        <v>9.5031009440315841E-11</v>
      </c>
      <c r="AB40" s="19">
        <f>wheel!M42</f>
        <v>30</v>
      </c>
      <c r="AC40" s="166">
        <f>AA40*'current calib'!$B$11-'current calib'!$B$10</f>
        <v>11.278027679139575</v>
      </c>
      <c r="AD40" s="155">
        <f t="shared" si="16"/>
        <v>0.37593425597131913</v>
      </c>
      <c r="AE40" s="20">
        <f>R40/(X40/charge/constants!$B$3)</f>
        <v>7.9440442795794575E-9</v>
      </c>
      <c r="AF40" s="59">
        <f>S40/(X40/charge/constants!$B$3)</f>
        <v>1.2011638562180438E-10</v>
      </c>
      <c r="AG40" s="60">
        <f t="shared" si="8"/>
        <v>1.5120306659237694E-2</v>
      </c>
      <c r="AH40" s="23">
        <f>AE40/eval!$E$18</f>
        <v>9.6207388321356988E-9</v>
      </c>
      <c r="AI40" s="20">
        <f>AF40/eval!$E$18</f>
        <v>1.4546852143032808E-10</v>
      </c>
      <c r="AJ40" s="55"/>
      <c r="AK40" s="146">
        <f t="shared" si="9"/>
        <v>9.9031982356873838E-9</v>
      </c>
      <c r="AL40" s="20">
        <f t="shared" si="10"/>
        <v>1.500660480395473E-10</v>
      </c>
      <c r="AM40" s="60">
        <f t="shared" si="11"/>
        <v>1.5153291337617173E-2</v>
      </c>
      <c r="AN40" s="32"/>
      <c r="AO40" s="23">
        <f t="shared" si="17"/>
        <v>751727644.22658932</v>
      </c>
      <c r="AP40" s="20">
        <f t="shared" si="18"/>
        <v>11391147.99950614</v>
      </c>
      <c r="AQ40" s="32"/>
      <c r="AR40" s="20" t="e">
        <f t="array" ref="AR40">SUM(IF($A40=runs!$C$2:$C$304,runs!$BS$2:$BS$304*runs!$BU$2:$BU$304))/SUM(IF($A40=runs!$C$2:$C$304,runs!$BU$2:$BU$304))</f>
        <v>#DIV/0!</v>
      </c>
      <c r="AS40" s="32" t="e">
        <f t="array" ref="AS40">SQRT(SUM(IF($A40=runs_catXX,(runs!$BU$2:$BU$304*runs!$BT$2:$BT$304)^2))/SUM(IF($A40=runs_catXX,(runs!$BU$2:$BU$304)))^2)</f>
        <v>#DIV/0!</v>
      </c>
      <c r="AT40" s="21" t="e">
        <f t="shared" si="12"/>
        <v>#DIV/0!</v>
      </c>
      <c r="AU40" s="32" t="e">
        <f t="array" ref="AU40">SQRT(SUM(IF(A40=runs!$C$2:$C$304,((runs!$BS$2:$BS$304-AR40)/runs!$BT$2:$BT$304)^2))/((F40-1)*SUM(IF(A40=runs_catXX,1/runs!$BT$2:$BT$304^2))))</f>
        <v>#DIV/0!</v>
      </c>
      <c r="AV40" s="21" t="e">
        <f t="shared" si="13"/>
        <v>#DIV/0!</v>
      </c>
      <c r="AW40" s="32" t="e">
        <f t="shared" si="14"/>
        <v>#DIV/0!</v>
      </c>
      <c r="AX40" s="21" t="e">
        <f t="shared" si="15"/>
        <v>#DIV/0!</v>
      </c>
      <c r="AY40" s="21"/>
      <c r="AZ40" s="289" t="e">
        <f t="array" ref="AZ40">SUM(IF($AY40=$D$5:$D$44,targets_turn.norm*$BB$5:$BB$44))/SUM(IF($AY40=$D$5:D72,$BB$5:$BB$44))</f>
        <v>#N/A</v>
      </c>
    </row>
    <row r="41" spans="1:52" x14ac:dyDescent="0.2">
      <c r="A41" s="29">
        <v>36</v>
      </c>
      <c r="B41" s="50" t="e">
        <f>VLOOKUP($A41,Rohdaten!F$3:H$1000,2,0)</f>
        <v>#N/A</v>
      </c>
      <c r="C41" s="29" t="e">
        <f>VLOOKUP($A41,Rohdaten!F$3:H$1000,3,0)</f>
        <v>#N/A</v>
      </c>
      <c r="D41" s="51" t="str">
        <f t="shared" si="0"/>
        <v>missing</v>
      </c>
      <c r="E41" s="51">
        <f>wheel!Q43</f>
        <v>0</v>
      </c>
      <c r="F41" s="53">
        <f t="array" ref="F41">SUM(IF($A41=runs_catXX,1,0))</f>
        <v>0</v>
      </c>
      <c r="G41" s="138"/>
      <c r="H41" s="138"/>
      <c r="I41" s="69" t="e">
        <f t="array" ref="I41">SUM(IF($A41=runs_catXX,runs_turn.weight*runs_turn.norm))/SUM(IF($A41=runs_catXX,runs_turn.weight))</f>
        <v>#DIV/0!</v>
      </c>
      <c r="J41" s="67" t="e">
        <f t="array" ref="J41">SQRT(SUM(IF($A41=runs_catXX,(runs_turn.weight*runs_e_turn.norm)^2))/SUM(IF($A41=runs_catXX,(runs_turn.weight)))^2)</f>
        <v>#DIV/0!</v>
      </c>
      <c r="K41" s="54" t="e">
        <f t="shared" si="1"/>
        <v>#DIV/0!</v>
      </c>
      <c r="L41" s="67" t="e">
        <f t="array" ref="L41">SQRT(SUM(IF(A41=runs_catXX,((runs_turn.norm-I41)/runs_e_turn.norm)^2))/((F41-1)*SUM(IF(A41=runs_catXX,1/runs_e_turn.norm^2))))</f>
        <v>#DIV/0!</v>
      </c>
      <c r="M41" s="54" t="e">
        <f t="shared" si="2"/>
        <v>#DIV/0!</v>
      </c>
      <c r="N41" s="73" t="e">
        <f t="shared" si="3"/>
        <v>#DIV/0!</v>
      </c>
      <c r="O41" s="72" t="e">
        <f t="shared" si="4"/>
        <v>#DIV/0!</v>
      </c>
      <c r="Q41" s="56">
        <f t="array" ref="Q41">SUM(IF($A41=runs!$C$2:$C$304,runs!M$2:M$304))</f>
        <v>0</v>
      </c>
      <c r="R41" s="29">
        <f t="array" ref="R41">SUM(IF($A41=runs!$C$2:$C$304,runs!L$2:L$304))</f>
        <v>0</v>
      </c>
      <c r="S41" s="55">
        <f t="shared" si="19"/>
        <v>1</v>
      </c>
      <c r="T41" s="134" t="e">
        <f t="shared" si="20"/>
        <v>#DIV/0!</v>
      </c>
      <c r="U41" s="32" t="e">
        <f t="shared" si="5"/>
        <v>#DIV/0!</v>
      </c>
      <c r="V41" s="32">
        <f t="array" ref="V41">SUM(IF($A41=runs!$C$3:$C$304,runs!I$3:I$304*runs!M$3:M$304))</f>
        <v>0</v>
      </c>
      <c r="W41" s="34" t="e">
        <f t="shared" si="6"/>
        <v>#DIV/0!</v>
      </c>
      <c r="X41" s="20">
        <f t="array" ref="X41">SUM(IF($A41=runs!$C$3:$C$304,runs!O$3:O$304))</f>
        <v>0</v>
      </c>
      <c r="Y41" s="20">
        <f>X41/charge/constants!$B$3/constants!$B$5*238</f>
        <v>0</v>
      </c>
      <c r="Z41" s="20" t="e">
        <f>Y41/(wheel!M43/1000000)</f>
        <v>#DIV/0!</v>
      </c>
      <c r="AA41" s="32" t="e">
        <f t="shared" si="7"/>
        <v>#DIV/0!</v>
      </c>
      <c r="AB41" s="19">
        <f>wheel!M43</f>
        <v>0</v>
      </c>
      <c r="AC41" s="166" t="e">
        <f>AA41*'current calib'!$B$11-'current calib'!$B$10</f>
        <v>#DIV/0!</v>
      </c>
      <c r="AD41" s="155" t="e">
        <f t="shared" si="16"/>
        <v>#DIV/0!</v>
      </c>
      <c r="AE41" s="20" t="e">
        <f>R41/(X41/charge/constants!$B$3)</f>
        <v>#DIV/0!</v>
      </c>
      <c r="AF41" s="59" t="e">
        <f>S41/(X41/charge/constants!$B$3)</f>
        <v>#DIV/0!</v>
      </c>
      <c r="AG41" s="60" t="e">
        <f t="shared" si="8"/>
        <v>#DIV/0!</v>
      </c>
      <c r="AH41" s="23" t="e">
        <f>AE41/eval!$E$18</f>
        <v>#DIV/0!</v>
      </c>
      <c r="AI41" s="20" t="e">
        <f>AF41/eval!$E$18</f>
        <v>#DIV/0!</v>
      </c>
      <c r="AJ41" s="55"/>
      <c r="AK41" s="146" t="e">
        <f t="shared" si="9"/>
        <v>#DIV/0!</v>
      </c>
      <c r="AL41" s="20" t="e">
        <f t="shared" si="10"/>
        <v>#DIV/0!</v>
      </c>
      <c r="AM41" s="60" t="e">
        <f t="shared" si="11"/>
        <v>#DIV/0!</v>
      </c>
      <c r="AN41" s="32"/>
      <c r="AO41" s="23" t="e">
        <f t="shared" si="17"/>
        <v>#DIV/0!</v>
      </c>
      <c r="AP41" s="20" t="e">
        <f t="shared" si="18"/>
        <v>#DIV/0!</v>
      </c>
      <c r="AQ41" s="32"/>
      <c r="AR41" s="20" t="e">
        <f t="array" ref="AR41">SUM(IF($A41=runs!$C$2:$C$304,runs!$BS$2:$BS$304*runs!$BU$2:$BU$304))/SUM(IF($A41=runs!$C$2:$C$304,runs!$BU$2:$BU$304))</f>
        <v>#DIV/0!</v>
      </c>
      <c r="AS41" s="32" t="e">
        <f t="array" ref="AS41">SQRT(SUM(IF($A41=runs_catXX,(runs!$BU$2:$BU$304*runs!$BT$2:$BT$304)^2))/SUM(IF($A41=runs_catXX,(runs!$BU$2:$BU$304)))^2)</f>
        <v>#DIV/0!</v>
      </c>
      <c r="AT41" s="21" t="e">
        <f t="shared" si="12"/>
        <v>#DIV/0!</v>
      </c>
      <c r="AU41" s="32" t="e">
        <f t="array" ref="AU41">SQRT(SUM(IF(A41=runs!$C$2:$C$304,((runs!$BS$2:$BS$304-AR41)/runs!$BT$2:$BT$304)^2))/((F41-1)*SUM(IF(A41=runs_catXX,1/runs!$BT$2:$BT$304^2))))</f>
        <v>#DIV/0!</v>
      </c>
      <c r="AV41" s="21" t="e">
        <f t="shared" si="13"/>
        <v>#DIV/0!</v>
      </c>
      <c r="AW41" s="32" t="e">
        <f t="shared" si="14"/>
        <v>#DIV/0!</v>
      </c>
      <c r="AX41" s="21" t="e">
        <f t="shared" si="15"/>
        <v>#DIV/0!</v>
      </c>
      <c r="AY41" s="21"/>
      <c r="AZ41" s="289" t="e">
        <f t="array" ref="AZ41">SUM(IF($AY41=$D$5:$D$44,targets_turn.norm*$BB$5:$BB$44))/SUM(IF($AY41=$D$5:D73,$BB$5:$BB$44))</f>
        <v>#N/A</v>
      </c>
    </row>
    <row r="42" spans="1:52" x14ac:dyDescent="0.2">
      <c r="A42" s="29">
        <v>37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51">
        <f>wheel!Q44</f>
        <v>0</v>
      </c>
      <c r="F42" s="53">
        <f t="array" ref="F42">SUM(IF($A42=runs_catXX,1,0))</f>
        <v>0</v>
      </c>
      <c r="G42" s="138"/>
      <c r="H42" s="138"/>
      <c r="I42" s="69" t="e">
        <f t="array" ref="I42">SUM(IF($A42=runs_catXX,runs_turn.weight*runs_turn.norm))/SUM(IF($A42=runs_catXX,runs_turn.weight))</f>
        <v>#DIV/0!</v>
      </c>
      <c r="J42" s="67" t="e">
        <f t="array" ref="J42">SQRT(SUM(IF($A42=runs_catXX,(runs_turn.weight*runs_e_turn.norm)^2))/SUM(IF($A42=runs_catXX,(runs_turn.weight)))^2)</f>
        <v>#DIV/0!</v>
      </c>
      <c r="K42" s="54" t="e">
        <f t="shared" si="1"/>
        <v>#DIV/0!</v>
      </c>
      <c r="L42" s="67" t="e">
        <f t="array" ref="L42">SQRT(SUM(IF(A42=runs_catXX,((runs_turn.norm-I42)/runs_e_turn.norm)^2))/((F42-1)*SUM(IF(A42=runs_catXX,1/runs_e_turn.norm^2))))</f>
        <v>#DIV/0!</v>
      </c>
      <c r="M42" s="54" t="e">
        <f t="shared" si="2"/>
        <v>#DIV/0!</v>
      </c>
      <c r="N42" s="53" t="e">
        <f t="shared" si="3"/>
        <v>#DIV/0!</v>
      </c>
      <c r="O42" s="72" t="e">
        <f t="shared" si="4"/>
        <v>#DIV/0!</v>
      </c>
      <c r="Q42" s="56">
        <f t="array" ref="Q42">SUM(IF($A42=runs!$C$2:$C$304,runs!M$2:M$304))</f>
        <v>0</v>
      </c>
      <c r="R42" s="29">
        <f t="array" ref="R42">SUM(IF($A42=runs!$C$2:$C$304,runs!L$2:L$304))</f>
        <v>0</v>
      </c>
      <c r="S42" s="55">
        <f t="shared" si="19"/>
        <v>1</v>
      </c>
      <c r="T42" s="134" t="e">
        <f t="shared" si="20"/>
        <v>#DIV/0!</v>
      </c>
      <c r="U42" s="32" t="e">
        <f t="shared" si="5"/>
        <v>#DIV/0!</v>
      </c>
      <c r="V42" s="32">
        <f t="array" ref="V42">SUM(IF($A42=runs!$C$3:$C$304,runs!I$3:I$304*runs!M$3:M$304))</f>
        <v>0</v>
      </c>
      <c r="W42" s="34" t="e">
        <f t="shared" si="6"/>
        <v>#DIV/0!</v>
      </c>
      <c r="X42" s="20">
        <f t="array" ref="X42">SUM(IF($A42=runs!$C$3:$C$304,runs!O$3:O$304))</f>
        <v>0</v>
      </c>
      <c r="Y42" s="20">
        <f>X42/charge/constants!$B$3/constants!$B$5*238</f>
        <v>0</v>
      </c>
      <c r="Z42" s="20" t="e">
        <f>Y42/(wheel!M44/1000000)</f>
        <v>#DIV/0!</v>
      </c>
      <c r="AA42" s="32" t="e">
        <f t="shared" si="7"/>
        <v>#DIV/0!</v>
      </c>
      <c r="AB42" s="19">
        <f>wheel!M44</f>
        <v>0</v>
      </c>
      <c r="AC42" s="166" t="e">
        <f>AA42*'current calib'!$B$11-'current calib'!$B$10</f>
        <v>#DIV/0!</v>
      </c>
      <c r="AD42" s="155" t="e">
        <f t="shared" si="16"/>
        <v>#DIV/0!</v>
      </c>
      <c r="AE42" s="20" t="e">
        <f>R42/(X42/charge/constants!$B$3)</f>
        <v>#DIV/0!</v>
      </c>
      <c r="AF42" s="59" t="e">
        <f>S42/(X42/charge/constants!$B$3)</f>
        <v>#DIV/0!</v>
      </c>
      <c r="AG42" s="60" t="e">
        <f t="shared" si="8"/>
        <v>#DIV/0!</v>
      </c>
      <c r="AH42" s="23" t="e">
        <f>AE42/eval!$E$18</f>
        <v>#DIV/0!</v>
      </c>
      <c r="AI42" s="20" t="e">
        <f>AF42/eval!$E$18</f>
        <v>#DIV/0!</v>
      </c>
      <c r="AJ42" s="55"/>
      <c r="AK42" s="146" t="e">
        <f t="shared" si="9"/>
        <v>#DIV/0!</v>
      </c>
      <c r="AL42" s="20" t="e">
        <f t="shared" si="10"/>
        <v>#DIV/0!</v>
      </c>
      <c r="AM42" s="60" t="e">
        <f t="shared" si="11"/>
        <v>#DIV/0!</v>
      </c>
      <c r="AN42" s="32"/>
      <c r="AO42" s="23" t="e">
        <f t="shared" si="17"/>
        <v>#DIV/0!</v>
      </c>
      <c r="AP42" s="20" t="e">
        <f t="shared" si="18"/>
        <v>#DIV/0!</v>
      </c>
      <c r="AQ42" s="32"/>
      <c r="AR42" s="20" t="e">
        <f t="array" ref="AR42">SUM(IF($A42=runs!$C$2:$C$304,runs!$BS$2:$BS$304*runs!$BU$2:$BU$304))/SUM(IF($A42=runs!$C$2:$C$304,runs!$BU$2:$BU$304))</f>
        <v>#DIV/0!</v>
      </c>
      <c r="AS42" s="32" t="e">
        <f t="array" ref="AS42">SQRT(SUM(IF($A42=runs_catXX,(runs!$BU$2:$BU$304*runs!$BT$2:$BT$304)^2))/SUM(IF($A42=runs_catXX,(runs!$BU$2:$BU$304)))^2)</f>
        <v>#DIV/0!</v>
      </c>
      <c r="AT42" s="21" t="e">
        <f t="shared" si="12"/>
        <v>#DIV/0!</v>
      </c>
      <c r="AU42" s="32" t="e">
        <f t="array" ref="AU42">SQRT(SUM(IF(A42=runs!$C$2:$C$304,((runs!$BS$2:$BS$304-AR42)/runs!$BT$2:$BT$304)^2))/((F42-1)*SUM(IF(A42=runs_catXX,1/runs!$BT$2:$BT$304^2))))</f>
        <v>#DIV/0!</v>
      </c>
      <c r="AV42" s="21" t="e">
        <f t="shared" si="13"/>
        <v>#DIV/0!</v>
      </c>
      <c r="AW42" s="32" t="e">
        <f t="shared" si="14"/>
        <v>#DIV/0!</v>
      </c>
      <c r="AX42" s="21" t="e">
        <f t="shared" si="15"/>
        <v>#DIV/0!</v>
      </c>
      <c r="AY42" s="21"/>
      <c r="AZ42" s="289" t="e">
        <f t="array" ref="AZ42">SUM(IF($AY42=$D$5:$D$44,targets_turn.norm*$BB$5:$BB$44))/SUM(IF($AY42=$D$5:D74,$BB$5:$BB$44))</f>
        <v>#N/A</v>
      </c>
    </row>
    <row r="43" spans="1:52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51">
        <f>wheel!Q45</f>
        <v>0</v>
      </c>
      <c r="F43" s="53">
        <f t="array" ref="F43">SUM(IF($A43=runs_catXX,1,0))</f>
        <v>0</v>
      </c>
      <c r="G43" s="138"/>
      <c r="H43" s="138"/>
      <c r="I43" s="69" t="e">
        <f t="array" ref="I43">SUM(IF($A43=runs_catXX,runs_turn.weight*runs_turn.norm))/SUM(IF($A43=runs_catXX,runs_turn.weight))</f>
        <v>#DIV/0!</v>
      </c>
      <c r="J43" s="67" t="e">
        <f t="array" ref="J43">SQRT(SUM(IF($A43=runs_catXX,(runs_turn.weight*runs_e_turn.norm)^2))/SUM(IF($A43=runs_catXX,(runs_turn.weight)))^2)</f>
        <v>#DIV/0!</v>
      </c>
      <c r="K43" s="54" t="e">
        <f t="shared" si="1"/>
        <v>#DIV/0!</v>
      </c>
      <c r="L43" s="67" t="e">
        <f t="array" ref="L43">SQRT(SUM(IF(A43=runs_catXX,((runs_turn.norm-I43)/runs_e_turn.norm)^2))/((F43-1)*SUM(IF(A43=runs_catXX,1/runs_e_turn.norm^2))))</f>
        <v>#DIV/0!</v>
      </c>
      <c r="M43" s="54" t="e">
        <f t="shared" si="2"/>
        <v>#DIV/0!</v>
      </c>
      <c r="N43" s="53" t="e">
        <f t="shared" si="3"/>
        <v>#DIV/0!</v>
      </c>
      <c r="O43" s="72" t="e">
        <f t="shared" si="4"/>
        <v>#DIV/0!</v>
      </c>
      <c r="Q43" s="56">
        <f t="array" ref="Q43">SUM(IF($A43=runs!$C$2:$C$304,runs!M$2:M$304))</f>
        <v>0</v>
      </c>
      <c r="R43" s="29">
        <f t="array" ref="R43">SUM(IF($A43=runs!$C$2:$C$304,runs!L$2:L$304))</f>
        <v>0</v>
      </c>
      <c r="S43" s="55">
        <f t="shared" si="19"/>
        <v>1</v>
      </c>
      <c r="T43" s="134" t="e">
        <f t="shared" si="20"/>
        <v>#DIV/0!</v>
      </c>
      <c r="U43" s="32" t="e">
        <f t="shared" si="5"/>
        <v>#DIV/0!</v>
      </c>
      <c r="V43" s="32">
        <f t="array" ref="V43">SUM(IF($A43=runs!$C$3:$C$304,runs!I$3:I$304*runs!M$3:M$304))</f>
        <v>0</v>
      </c>
      <c r="W43" s="34" t="e">
        <f t="shared" si="6"/>
        <v>#DIV/0!</v>
      </c>
      <c r="X43" s="20">
        <f t="array" ref="X43">SUM(IF($A43=runs!$C$3:$C$304,runs!O$3:O$304))</f>
        <v>0</v>
      </c>
      <c r="Y43" s="20">
        <f>X43/charge/constants!$B$3/constants!$B$5*238</f>
        <v>0</v>
      </c>
      <c r="Z43" s="20" t="e">
        <f>Y43/(wheel!M45/1000000)</f>
        <v>#DIV/0!</v>
      </c>
      <c r="AA43" s="32" t="e">
        <f t="shared" si="7"/>
        <v>#DIV/0!</v>
      </c>
      <c r="AB43" s="19">
        <f>wheel!M45</f>
        <v>0</v>
      </c>
      <c r="AC43" s="166" t="e">
        <f>AA43*'current calib'!$B$11-'current calib'!$B$10</f>
        <v>#DIV/0!</v>
      </c>
      <c r="AD43" s="155" t="e">
        <f t="shared" si="16"/>
        <v>#DIV/0!</v>
      </c>
      <c r="AE43" s="20" t="e">
        <f>R43/(X43/charge/constants!$B$3)</f>
        <v>#DIV/0!</v>
      </c>
      <c r="AF43" s="59" t="e">
        <f>S43/(X43/charge/constants!$B$3)</f>
        <v>#DIV/0!</v>
      </c>
      <c r="AG43" s="60" t="e">
        <f t="shared" si="8"/>
        <v>#DIV/0!</v>
      </c>
      <c r="AH43" s="23" t="e">
        <f>AE43/eval!$E$18</f>
        <v>#DIV/0!</v>
      </c>
      <c r="AI43" s="20" t="e">
        <f>AF43/eval!$E$18</f>
        <v>#DIV/0!</v>
      </c>
      <c r="AJ43" s="55"/>
      <c r="AK43" s="146" t="e">
        <f t="shared" si="9"/>
        <v>#DIV/0!</v>
      </c>
      <c r="AL43" s="20" t="e">
        <f t="shared" si="10"/>
        <v>#DIV/0!</v>
      </c>
      <c r="AM43" s="60" t="e">
        <f t="shared" si="11"/>
        <v>#DIV/0!</v>
      </c>
      <c r="AN43" s="32"/>
      <c r="AO43" s="23" t="e">
        <f t="shared" si="17"/>
        <v>#DIV/0!</v>
      </c>
      <c r="AP43" s="20" t="e">
        <f t="shared" si="18"/>
        <v>#DIV/0!</v>
      </c>
      <c r="AQ43" s="32"/>
      <c r="AR43" s="20" t="e">
        <f t="array" ref="AR43">SUM(IF($A43=runs!$C$2:$C$304,runs!$BS$2:$BS$304*runs!$BU$2:$BU$304))/SUM(IF($A43=runs!$C$2:$C$304,runs!$BU$2:$BU$304))</f>
        <v>#DIV/0!</v>
      </c>
      <c r="AS43" s="32" t="e">
        <f t="array" ref="AS43">SQRT(SUM(IF($A43=runs_catXX,(runs!$BU$2:$BU$304*runs!$BT$2:$BT$304)^2))/SUM(IF($A43=runs_catXX,(runs!$BU$2:$BU$304)))^2)</f>
        <v>#DIV/0!</v>
      </c>
      <c r="AT43" s="21" t="e">
        <f t="shared" si="12"/>
        <v>#DIV/0!</v>
      </c>
      <c r="AU43" s="32" t="e">
        <f t="array" ref="AU43">SQRT(SUM(IF(A43=runs!$C$2:$C$304,((runs!$BS$2:$BS$304-AR43)/runs!$BT$2:$BT$304)^2))/((F43-1)*SUM(IF(A43=runs_catXX,1/runs!$BT$2:$BT$304^2))))</f>
        <v>#DIV/0!</v>
      </c>
      <c r="AV43" s="21" t="e">
        <f t="shared" si="13"/>
        <v>#DIV/0!</v>
      </c>
      <c r="AW43" s="32" t="e">
        <f t="shared" si="14"/>
        <v>#DIV/0!</v>
      </c>
      <c r="AX43" s="21" t="e">
        <f t="shared" si="15"/>
        <v>#DIV/0!</v>
      </c>
      <c r="AY43" s="21"/>
      <c r="AZ43" s="289" t="e">
        <f t="array" ref="AZ43">SUM(IF($AY43=$D$5:$D$44,targets_turn.norm*$BB$5:$BB$44))/SUM(IF($AY43=$D$5:D75,$BB$5:$BB$44))</f>
        <v>#N/A</v>
      </c>
    </row>
    <row r="44" spans="1:52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1" t="str">
        <f t="shared" si="0"/>
        <v>missing</v>
      </c>
      <c r="E44" s="51">
        <f>wheel!Q46</f>
        <v>0</v>
      </c>
      <c r="F44" s="53">
        <f t="array" ref="F44">SUM(IF($A44=runs_catXX,1,0))</f>
        <v>0</v>
      </c>
      <c r="G44" s="138"/>
      <c r="H44" s="138"/>
      <c r="I44" s="69" t="e">
        <f t="array" ref="I44">SUM(IF($A44=runs_catXX,runs_turn.weight*runs_turn.norm))/SUM(IF($A44=runs_catXX,runs_turn.weight))</f>
        <v>#DIV/0!</v>
      </c>
      <c r="J44" s="67" t="e">
        <f t="array" ref="J44">SQRT(SUM(IF($A44=runs_catXX,(runs_turn.weight*runs_e_turn.norm)^2))/SUM(IF($A44=runs_catXX,(runs_turn.weight)))^2)</f>
        <v>#DIV/0!</v>
      </c>
      <c r="K44" s="54" t="e">
        <f t="shared" si="1"/>
        <v>#DIV/0!</v>
      </c>
      <c r="L44" s="67" t="e">
        <f t="array" ref="L44">SQRT(SUM(IF(A44=runs_catXX,((runs_turn.norm-I44)/runs_e_turn.norm)^2))/((F44-1)*SUM(IF(A44=runs_catXX,1/runs_e_turn.norm^2))))</f>
        <v>#DIV/0!</v>
      </c>
      <c r="M44" s="54" t="e">
        <f t="shared" si="2"/>
        <v>#DIV/0!</v>
      </c>
      <c r="N44" s="53" t="e">
        <f t="shared" si="3"/>
        <v>#DIV/0!</v>
      </c>
      <c r="O44" s="72" t="e">
        <f t="shared" si="4"/>
        <v>#DIV/0!</v>
      </c>
      <c r="Q44" s="56">
        <f t="array" ref="Q44">SUM(IF($A44=runs!$C$2:$C$304,runs!M$2:M$304))</f>
        <v>0</v>
      </c>
      <c r="R44" s="29">
        <f t="array" ref="R44">SUM(IF($A44=runs!$C$2:$C$304,runs!L$2:L$304))</f>
        <v>0</v>
      </c>
      <c r="S44" s="55">
        <f t="shared" si="19"/>
        <v>1</v>
      </c>
      <c r="T44" s="134" t="e">
        <f t="shared" si="20"/>
        <v>#DIV/0!</v>
      </c>
      <c r="U44" s="32" t="e">
        <f t="shared" si="5"/>
        <v>#DIV/0!</v>
      </c>
      <c r="V44" s="32">
        <f t="array" ref="V44">SUM(IF($A44=runs!$C$3:$C$304,runs!I$3:I$304*runs!M$3:M$304))</f>
        <v>0</v>
      </c>
      <c r="W44" s="34" t="e">
        <f t="shared" si="6"/>
        <v>#DIV/0!</v>
      </c>
      <c r="X44" s="20">
        <f t="array" ref="X44">SUM(IF($A44=runs!$C$3:$C$304,runs!O$3:O$304))</f>
        <v>0</v>
      </c>
      <c r="Y44" s="20">
        <f>X44/charge/constants!$B$3/constants!$B$5*238</f>
        <v>0</v>
      </c>
      <c r="Z44" s="20" t="e">
        <f>Y44/(wheel!M46/1000000)</f>
        <v>#DIV/0!</v>
      </c>
      <c r="AA44" s="32" t="e">
        <f t="shared" si="7"/>
        <v>#DIV/0!</v>
      </c>
      <c r="AB44" s="19">
        <f>wheel!M46</f>
        <v>0</v>
      </c>
      <c r="AC44" s="166" t="e">
        <f>AA44*'current calib'!$B$11-'current calib'!$B$10</f>
        <v>#DIV/0!</v>
      </c>
      <c r="AD44" s="155" t="e">
        <f t="shared" si="16"/>
        <v>#DIV/0!</v>
      </c>
      <c r="AE44" s="20" t="e">
        <f>R44/(X44/charge/constants!$B$3)</f>
        <v>#DIV/0!</v>
      </c>
      <c r="AF44" s="59" t="e">
        <f>S44/(X44/charge/constants!$B$3)</f>
        <v>#DIV/0!</v>
      </c>
      <c r="AG44" s="60" t="e">
        <f t="shared" si="8"/>
        <v>#DIV/0!</v>
      </c>
      <c r="AH44" s="23" t="e">
        <f>AE44/eval!$E$18</f>
        <v>#DIV/0!</v>
      </c>
      <c r="AI44" s="20" t="e">
        <f>AF44/eval!$E$18</f>
        <v>#DIV/0!</v>
      </c>
      <c r="AJ44" s="55"/>
      <c r="AK44" s="146" t="e">
        <f t="shared" si="9"/>
        <v>#DIV/0!</v>
      </c>
      <c r="AL44" s="20" t="e">
        <f t="shared" si="10"/>
        <v>#DIV/0!</v>
      </c>
      <c r="AM44" s="60" t="e">
        <f t="shared" si="11"/>
        <v>#DIV/0!</v>
      </c>
      <c r="AN44" s="32"/>
      <c r="AO44" s="23" t="e">
        <f t="shared" si="17"/>
        <v>#DIV/0!</v>
      </c>
      <c r="AP44" s="20" t="e">
        <f t="shared" si="18"/>
        <v>#DIV/0!</v>
      </c>
      <c r="AQ44" s="32"/>
      <c r="AR44" s="20" t="e">
        <f t="array" ref="AR44">SUM(IF($A44=runs!$C$2:$C$304,runs!$BS$2:$BS$304*runs!$BU$2:$BU$304))/SUM(IF($A44=runs!$C$2:$C$304,runs!$BU$2:$BU$304))</f>
        <v>#DIV/0!</v>
      </c>
      <c r="AS44" s="32" t="e">
        <f t="array" ref="AS44">SQRT(SUM(IF($A44=runs_catXX,(runs!$BU$2:$BU$304*runs!$BT$2:$BT$304)^2))/SUM(IF($A44=runs_catXX,(runs!$BU$2:$BU$304)))^2)</f>
        <v>#DIV/0!</v>
      </c>
      <c r="AT44" s="21" t="e">
        <f t="shared" si="12"/>
        <v>#DIV/0!</v>
      </c>
      <c r="AU44" s="32" t="e">
        <f t="array" ref="AU44">SQRT(SUM(IF(A44=runs!$C$2:$C$304,((runs!$BS$2:$BS$304-AR44)/runs!$BT$2:$BT$304)^2))/((F44-1)*SUM(IF(A44=runs_catXX,1/runs!$BT$2:$BT$304^2))))</f>
        <v>#DIV/0!</v>
      </c>
      <c r="AV44" s="21" t="e">
        <f t="shared" si="13"/>
        <v>#DIV/0!</v>
      </c>
      <c r="AW44" s="32" t="e">
        <f t="shared" si="14"/>
        <v>#DIV/0!</v>
      </c>
      <c r="AX44" s="21" t="e">
        <f t="shared" si="15"/>
        <v>#DIV/0!</v>
      </c>
      <c r="AY44" s="21"/>
      <c r="AZ44" s="289" t="e">
        <f t="array" ref="AZ44">SUM(IF($AY44=$D$5:$D$44,targets_turn.norm*$BB$5:$BB$44))/SUM(IF($AY44=$D$5:D76,$BB$5:$BB$44))</f>
        <v>#N/A</v>
      </c>
    </row>
    <row r="45" spans="1:52" x14ac:dyDescent="0.2">
      <c r="U45" s="32"/>
      <c r="V45" s="32"/>
      <c r="W45" s="32"/>
      <c r="AD45" s="154" t="e">
        <f>MEDIAN(AD32,AD37,AD40,AD42)</f>
        <v>#DIV/0!</v>
      </c>
      <c r="AE45" s="20"/>
      <c r="AJ45" s="55"/>
      <c r="AK45" s="32"/>
      <c r="AL45" s="32"/>
      <c r="AN45" s="32"/>
      <c r="AO45" s="32"/>
      <c r="AP45" s="32"/>
      <c r="AQ45" s="32"/>
      <c r="AR45" s="32"/>
      <c r="AX45" s="111"/>
    </row>
    <row r="46" spans="1:52" x14ac:dyDescent="0.2">
      <c r="U46" s="32"/>
      <c r="V46" s="32"/>
      <c r="W46" s="32"/>
      <c r="AD46" s="154" t="e">
        <f>MEDIAN(AD15,AD30,AD33,AD34,AD36,AD38,AD43,AD44)</f>
        <v>#DIV/0!</v>
      </c>
      <c r="AE46" s="20"/>
      <c r="AJ46" s="55"/>
      <c r="AK46" s="32"/>
      <c r="AL46" s="32"/>
      <c r="AN46" s="32"/>
      <c r="AO46" s="32"/>
      <c r="AP46" s="32"/>
      <c r="AQ46" s="32"/>
      <c r="AR46" s="32"/>
    </row>
    <row r="47" spans="1:52" x14ac:dyDescent="0.2">
      <c r="AK47" s="32"/>
      <c r="AL47" s="32"/>
      <c r="AN47" s="32"/>
      <c r="AO47" s="32"/>
      <c r="AP47" s="32"/>
      <c r="AQ47" s="32"/>
      <c r="AR47" s="32"/>
    </row>
    <row r="48" spans="1:52" x14ac:dyDescent="0.2">
      <c r="AK48" s="32"/>
      <c r="AL48" s="32"/>
      <c r="AN48" s="32"/>
      <c r="AO48" s="32"/>
      <c r="AP48" s="32"/>
      <c r="AQ48" s="32"/>
      <c r="AR48" s="32"/>
    </row>
    <row r="49" spans="4:44" x14ac:dyDescent="0.2">
      <c r="AK49" s="32"/>
      <c r="AL49" s="32"/>
      <c r="AN49" s="32"/>
      <c r="AO49" s="32"/>
      <c r="AP49" s="32"/>
      <c r="AQ49" s="32"/>
      <c r="AR49" s="32"/>
    </row>
    <row r="50" spans="4:44" x14ac:dyDescent="0.2">
      <c r="AK50" s="32"/>
      <c r="AL50" s="32"/>
      <c r="AN50" s="32"/>
      <c r="AO50" s="32"/>
      <c r="AP50" s="32"/>
      <c r="AQ50" s="32"/>
      <c r="AR50" s="32"/>
    </row>
    <row r="51" spans="4:44" x14ac:dyDescent="0.2">
      <c r="AK51" s="32"/>
      <c r="AL51" s="32"/>
      <c r="AN51" s="32"/>
      <c r="AO51" s="32"/>
      <c r="AP51" s="32"/>
      <c r="AQ51" s="32"/>
      <c r="AR51" s="32"/>
    </row>
    <row r="52" spans="4:44" x14ac:dyDescent="0.2">
      <c r="D52" s="194"/>
      <c r="AK52" s="32"/>
      <c r="AL52" s="32"/>
      <c r="AN52" s="32"/>
      <c r="AO52" s="32"/>
      <c r="AP52" s="32"/>
      <c r="AQ52" s="32"/>
      <c r="AR52" s="32"/>
    </row>
    <row r="53" spans="4:44" x14ac:dyDescent="0.2">
      <c r="AK53" s="32"/>
      <c r="AL53" s="32"/>
      <c r="AN53" s="32"/>
      <c r="AO53" s="32"/>
      <c r="AP53" s="32"/>
      <c r="AQ53" s="32"/>
      <c r="AR53" s="32"/>
    </row>
    <row r="54" spans="4:44" x14ac:dyDescent="0.2">
      <c r="AK54" s="32"/>
      <c r="AL54" s="32"/>
      <c r="AN54" s="32"/>
      <c r="AO54" s="32"/>
      <c r="AP54" s="32"/>
      <c r="AQ54" s="32"/>
      <c r="AR54" s="32"/>
    </row>
    <row r="55" spans="4:44" x14ac:dyDescent="0.2">
      <c r="AK55" s="32"/>
      <c r="AL55" s="32"/>
      <c r="AN55" s="32"/>
      <c r="AO55" s="32"/>
      <c r="AP55" s="32"/>
      <c r="AQ55" s="32"/>
      <c r="AR55" s="32"/>
    </row>
    <row r="56" spans="4:44" x14ac:dyDescent="0.2">
      <c r="AK56" s="32"/>
      <c r="AL56" s="32"/>
      <c r="AN56" s="32"/>
      <c r="AO56" s="32"/>
      <c r="AP56" s="32"/>
      <c r="AQ56" s="32"/>
      <c r="AR56" s="32"/>
    </row>
    <row r="57" spans="4:44" x14ac:dyDescent="0.2">
      <c r="AK57" s="32"/>
      <c r="AL57" s="32"/>
      <c r="AN57" s="32"/>
      <c r="AO57" s="32"/>
      <c r="AP57" s="32"/>
      <c r="AQ57" s="32"/>
      <c r="AR57" s="32"/>
    </row>
  </sheetData>
  <sheetProtection selectLockedCells="1" selectUnlockedCells="1"/>
  <conditionalFormatting sqref="AD5:AD44">
    <cfRule type="cellIs" dxfId="0" priority="1" operator="lessThan">
      <formula>0.3</formula>
    </cfRule>
  </conditionalFormatting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19</vt:i4>
      </vt:variant>
    </vt:vector>
  </HeadingPairs>
  <TitlesOfParts>
    <vt:vector size="44" baseType="lpstr">
      <vt:lpstr>README</vt:lpstr>
      <vt:lpstr>Rohdaten</vt:lpstr>
      <vt:lpstr>runs</vt:lpstr>
      <vt:lpstr>wheel</vt:lpstr>
      <vt:lpstr>Samples</vt:lpstr>
      <vt:lpstr>targets</vt:lpstr>
      <vt:lpstr>materials236</vt:lpstr>
      <vt:lpstr>materials233</vt:lpstr>
      <vt:lpstr>turn.targ236</vt:lpstr>
      <vt:lpstr>turn.targ234</vt:lpstr>
      <vt:lpstr>turn.targ233</vt:lpstr>
      <vt:lpstr>turn.targ239</vt:lpstr>
      <vt:lpstr>turn.target235</vt:lpstr>
      <vt:lpstr>current calib</vt:lpstr>
      <vt:lpstr>ratio_vs_mass</vt:lpstr>
      <vt:lpstr>devel236</vt:lpstr>
      <vt:lpstr>devel233</vt:lpstr>
      <vt:lpstr>devel234</vt:lpstr>
      <vt:lpstr>devel239</vt:lpstr>
      <vt:lpstr>turnwise standard</vt:lpstr>
      <vt:lpstr>eval</vt:lpstr>
      <vt:lpstr>constants</vt:lpstr>
      <vt:lpstr>plots</vt:lpstr>
      <vt:lpstr>final</vt:lpstr>
      <vt:lpstr>Zima_final</vt:lpstr>
      <vt:lpstr>charge</vt:lpstr>
      <vt:lpstr>material_ratios</vt:lpstr>
      <vt:lpstr>runs_catXX</vt:lpstr>
      <vt:lpstr>runs_e_ratio</vt:lpstr>
      <vt:lpstr>runs_e_turn.norm</vt:lpstr>
      <vt:lpstr>runs_ratio</vt:lpstr>
      <vt:lpstr>runs_turn.e_norm233</vt:lpstr>
      <vt:lpstr>runs_turn.norm</vt:lpstr>
      <vt:lpstr>runs_turn.norm233</vt:lpstr>
      <vt:lpstr>runs_turn.weight</vt:lpstr>
      <vt:lpstr>runs_turn.weight233</vt:lpstr>
      <vt:lpstr>runs_weight</vt:lpstr>
      <vt:lpstr>sort_mat_names</vt:lpstr>
      <vt:lpstr>targ_mat_names</vt:lpstr>
      <vt:lpstr>target_e_ratios</vt:lpstr>
      <vt:lpstr>target_ratios</vt:lpstr>
      <vt:lpstr>target_weights</vt:lpstr>
      <vt:lpstr>targets_e_turn.norm</vt:lpstr>
      <vt:lpstr>targets_turn.norm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Steier</dc:creator>
  <cp:lastModifiedBy>Hain</cp:lastModifiedBy>
  <cp:lastPrinted>2016-09-08T08:58:54Z</cp:lastPrinted>
  <dcterms:created xsi:type="dcterms:W3CDTF">2014-09-28T11:29:13Z</dcterms:created>
  <dcterms:modified xsi:type="dcterms:W3CDTF">2020-01-02T17:01:34Z</dcterms:modified>
</cp:coreProperties>
</file>